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pptx" ContentType="application/vnd.openxmlformats-officedocument.presentationml.presentation"/>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chartsheets/sheet1.xml" ContentType="application/vnd.openxmlformats-officedocument.spreadsheetml.chart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comments6.xml" ContentType="application/vnd.openxmlformats-officedocument.spreadsheetml.comments+xml"/>
  <Override PartName="/xl/drawings/drawing16.xml" ContentType="application/vnd.openxmlformats-officedocument.drawing+xml"/>
  <Override PartName="/xl/comments7.xml" ContentType="application/vnd.openxmlformats-officedocument.spreadsheetml.comments+xml"/>
  <Override PartName="/xl/drawings/drawing17.xml" ContentType="application/vnd.openxmlformats-officedocument.drawing+xml"/>
  <Override PartName="/xl/comments8.xml" ContentType="application/vnd.openxmlformats-officedocument.spreadsheetml.comments+xml"/>
  <Override PartName="/xl/drawings/drawing18.xml" ContentType="application/vnd.openxmlformats-officedocument.drawing+xml"/>
  <Override PartName="/xl/comments9.xml" ContentType="application/vnd.openxmlformats-officedocument.spreadsheetml.comments+xml"/>
  <Override PartName="/xl/drawings/drawing19.xml" ContentType="application/vnd.openxmlformats-officedocument.drawing+xml"/>
  <Override PartName="/xl/comments10.xml" ContentType="application/vnd.openxmlformats-officedocument.spreadsheetml.comments+xml"/>
  <Override PartName="/xl/threadedComments/threadedComment1.xml" ContentType="application/vnd.ms-excel.threadedcomments+xml"/>
  <Override PartName="/xl/drawings/drawing20.xml" ContentType="application/vnd.openxmlformats-officedocument.drawing+xml"/>
  <Override PartName="/xl/drawings/drawing21.xml" ContentType="application/vnd.openxmlformats-officedocument.drawing+xml"/>
  <Override PartName="/xl/comments11.xml" ContentType="application/vnd.openxmlformats-officedocument.spreadsheetml.comments+xml"/>
  <Override PartName="/xl/drawings/drawing22.xml" ContentType="application/vnd.openxmlformats-officedocument.drawing+xml"/>
  <Override PartName="/xl/comments12.xml" ContentType="application/vnd.openxmlformats-officedocument.spreadsheetml.comments+xml"/>
  <Override PartName="/xl/drawings/drawing23.xml" ContentType="application/vnd.openxmlformats-officedocument.drawing+xml"/>
  <Override PartName="/xl/comments13.xml" ContentType="application/vnd.openxmlformats-officedocument.spreadsheetml.comments+xml"/>
  <Override PartName="/xl/drawings/drawing24.xml" ContentType="application/vnd.openxmlformats-officedocument.drawing+xml"/>
  <Override PartName="/xl/comments14.xml" ContentType="application/vnd.openxmlformats-officedocument.spreadsheetml.comments+xml"/>
  <Override PartName="/xl/drawings/drawing25.xml" ContentType="application/vnd.openxmlformats-officedocument.drawing+xml"/>
  <Override PartName="/xl/comments15.xml" ContentType="application/vnd.openxmlformats-officedocument.spreadsheetml.comments+xml"/>
  <Override PartName="/xl/drawings/drawing26.xml" ContentType="application/vnd.openxmlformats-officedocument.drawing+xml"/>
  <Override PartName="/xl/comments1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17.xml" ContentType="application/vnd.openxmlformats-officedocument.spreadsheetml.comments+xml"/>
  <Override PartName="/xl/drawings/drawing29.xml" ContentType="application/vnd.openxmlformats-officedocument.drawing+xml"/>
  <Override PartName="/xl/comments18.xml" ContentType="application/vnd.openxmlformats-officedocument.spreadsheetml.comments+xml"/>
  <Override PartName="/xl/drawings/drawing30.xml" ContentType="application/vnd.openxmlformats-officedocument.drawing+xml"/>
  <Override PartName="/xl/drawings/drawing31.xml" ContentType="application/vnd.openxmlformats-officedocument.drawing+xml"/>
  <Override PartName="/xl/comments19.xml" ContentType="application/vnd.openxmlformats-officedocument.spreadsheetml.comments+xml"/>
  <Override PartName="/xl/drawings/drawing32.xml" ContentType="application/vnd.openxmlformats-officedocument.drawing+xml"/>
  <Override PartName="/xl/comments20.xml" ContentType="application/vnd.openxmlformats-officedocument.spreadsheetml.comments+xml"/>
  <Override PartName="/xl/drawings/drawing33.xml" ContentType="application/vnd.openxmlformats-officedocument.drawing+xml"/>
  <Override PartName="/xl/comments21.xml" ContentType="application/vnd.openxmlformats-officedocument.spreadsheetml.comments+xml"/>
  <Override PartName="/xl/drawings/drawing34.xml" ContentType="application/vnd.openxmlformats-officedocument.drawing+xml"/>
  <Override PartName="/xl/comments22.xml" ContentType="application/vnd.openxmlformats-officedocument.spreadsheetml.comments+xml"/>
  <Override PartName="/xl/drawings/drawing35.xml" ContentType="application/vnd.openxmlformats-officedocument.drawing+xml"/>
  <Override PartName="/xl/comments23.xml" ContentType="application/vnd.openxmlformats-officedocument.spreadsheetml.comments+xml"/>
  <Override PartName="/xl/drawings/drawing36.xml" ContentType="application/vnd.openxmlformats-officedocument.drawing+xml"/>
  <Override PartName="/xl/charts/chart2.xml" ContentType="application/vnd.openxmlformats-officedocument.drawingml.chart+xml"/>
  <Override PartName="/xl/drawings/drawing37.xml" ContentType="application/vnd.openxmlformats-officedocument.drawingml.chartshapes+xml"/>
  <Override PartName="/xl/drawings/drawing38.xml" ContentType="application/vnd.openxmlformats-officedocument.drawing+xml"/>
  <Override PartName="/xl/comments24.xml" ContentType="application/vnd.openxmlformats-officedocument.spreadsheetml.comments+xml"/>
  <Override PartName="/xl/drawings/drawing39.xml" ContentType="application/vnd.openxmlformats-officedocument.drawing+xml"/>
  <Override PartName="/xl/drawings/drawing40.xml" ContentType="application/vnd.openxmlformats-officedocument.drawing+xml"/>
  <Override PartName="/xl/comments25.xml" ContentType="application/vnd.openxmlformats-officedocument.spreadsheetml.comments+xml"/>
  <Override PartName="/xl/drawings/drawing41.xml" ContentType="application/vnd.openxmlformats-officedocument.drawing+xml"/>
  <Override PartName="/xl/comments26.xml" ContentType="application/vnd.openxmlformats-officedocument.spreadsheetml.comments+xml"/>
  <Override PartName="/xl/drawings/drawing42.xml" ContentType="application/vnd.openxmlformats-officedocument.drawing+xml"/>
  <Override PartName="/xl/comments27.xml" ContentType="application/vnd.openxmlformats-officedocument.spreadsheetml.comments+xml"/>
  <Override PartName="/xl/drawings/drawing43.xml" ContentType="application/vnd.openxmlformats-officedocument.drawing+xml"/>
  <Override PartName="/xl/comments28.xml" ContentType="application/vnd.openxmlformats-officedocument.spreadsheetml.comments+xml"/>
  <Override PartName="/xl/drawings/drawing4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drawings/drawing45.xml" ContentType="application/vnd.openxmlformats-officedocument.drawingml.chartshapes+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6.xml" ContentType="application/vnd.openxmlformats-officedocument.drawing+xml"/>
  <Override PartName="/xl/comments29.xml" ContentType="application/vnd.openxmlformats-officedocument.spreadsheetml.comments+xml"/>
  <Override PartName="/xl/comments30.xml" ContentType="application/vnd.openxmlformats-officedocument.spreadsheetml.comments+xml"/>
  <Override PartName="/xl/drawings/drawing47.xml" ContentType="application/vnd.openxmlformats-officedocument.drawing+xml"/>
  <Override PartName="/xl/drawings/drawing48.xml" ContentType="application/vnd.openxmlformats-officedocument.drawing+xml"/>
  <Override PartName="/xl/comments31.xml" ContentType="application/vnd.openxmlformats-officedocument.spreadsheetml.comments+xml"/>
  <Override PartName="/xl/drawings/drawing49.xml" ContentType="application/vnd.openxmlformats-officedocument.drawing+xml"/>
  <Override PartName="/xl/comments32.xml" ContentType="application/vnd.openxmlformats-officedocument.spreadsheetml.comments+xml"/>
  <Override PartName="/xl/drawings/drawing50.xml" ContentType="application/vnd.openxmlformats-officedocument.drawing+xml"/>
  <Override PartName="/xl/drawings/drawing51.xml" ContentType="application/vnd.openxmlformats-officedocument.drawing+xml"/>
  <Override PartName="/xl/comments33.xml" ContentType="application/vnd.openxmlformats-officedocument.spreadsheetml.comments+xml"/>
  <Override PartName="/xl/drawings/drawing52.xml" ContentType="application/vnd.openxmlformats-officedocument.drawing+xml"/>
  <Override PartName="/xl/comments3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showInkAnnotation="0" codeName="ThisWorkbook"/>
  <mc:AlternateContent xmlns:mc="http://schemas.openxmlformats.org/markup-compatibility/2006">
    <mc:Choice Requires="x15">
      <x15ac:absPath xmlns:x15ac="http://schemas.microsoft.com/office/spreadsheetml/2010/11/ac" url="C:\Users\SESA64043\Documents\2020\GPS SCHEDULE\"/>
    </mc:Choice>
  </mc:AlternateContent>
  <xr:revisionPtr revIDLastSave="0" documentId="8_{B72E8AD8-4D0D-4E18-BAD0-72DEE85149E5}" xr6:coauthVersionLast="41" xr6:coauthVersionMax="41" xr10:uidLastSave="{00000000-0000-0000-0000-000000000000}"/>
  <bookViews>
    <workbookView xWindow="-120" yWindow="-120" windowWidth="20730" windowHeight="11160" tabRatio="852" activeTab="21" xr2:uid="{00000000-000D-0000-FFFF-FFFF00000000}"/>
  </bookViews>
  <sheets>
    <sheet name="Objective &amp; Instructions" sheetId="2" r:id="rId1"/>
    <sheet name="Charts" sheetId="23" state="veryHidden" r:id="rId2"/>
    <sheet name="General Settings" sheetId="227" r:id="rId3"/>
    <sheet name="Customize Menu Buttons" sheetId="223" state="hidden" r:id="rId4"/>
    <sheet name="Drop Down Configurator" sheetId="101" state="veryHidden" r:id="rId5"/>
    <sheet name="Custom. Template 1" sheetId="159" state="veryHidden" r:id="rId6"/>
    <sheet name="Ref_List_EAJ" sheetId="174" state="veryHidden" r:id="rId7"/>
    <sheet name="Custom. Template 2" sheetId="171" state="veryHidden" r:id="rId8"/>
    <sheet name="Custom. Template 3" sheetId="172" state="veryHidden" r:id="rId9"/>
    <sheet name="Custom. Template 4" sheetId="210" state="veryHidden" r:id="rId10"/>
    <sheet name="Defects Log" sheetId="169" state="veryHidden" r:id="rId11"/>
    <sheet name="Defects Summary" sheetId="170" state="veryHidden" r:id="rId12"/>
    <sheet name="Charter" sheetId="48" r:id="rId13"/>
    <sheet name="Finance" sheetId="49" state="veryHidden" r:id="rId14"/>
    <sheet name="Finance ID Card" sheetId="219" state="veryHidden" r:id="rId15"/>
    <sheet name="Schneider Digital Addendum" sheetId="160" state="veryHidden" r:id="rId16"/>
    <sheet name="Status Report" sheetId="47" r:id="rId17"/>
    <sheet name="Resource Plan" sheetId="37" state="veryHidden" r:id="rId18"/>
    <sheet name="Resource_Plan_DB_Table" sheetId="232" state="veryHidden" r:id="rId19"/>
    <sheet name="Resource_Data" sheetId="157" state="veryHidden" r:id="rId20"/>
    <sheet name="Resource Plan Summary" sheetId="113" state="veryHidden" r:id="rId21"/>
    <sheet name="Schedule" sheetId="38" r:id="rId22"/>
    <sheet name="Delay Overview" sheetId="233" state="veryHidden" r:id="rId23"/>
    <sheet name="PMP Criteria" sheetId="123" state="veryHidden" r:id="rId24"/>
    <sheet name="Dependencies" sheetId="25" state="hidden" r:id="rId25"/>
    <sheet name="RACI Matrix" sheetId="226" state="veryHidden" r:id="rId26"/>
    <sheet name="CR Log" sheetId="35" state="veryHidden" r:id="rId27"/>
    <sheet name="Lessons Learned" sheetId="36" state="veryHidden" r:id="rId28"/>
    <sheet name="Decisions Log" sheetId="220" state="veryHidden" r:id="rId29"/>
    <sheet name="Minutes of Meetings" sheetId="217" state="veryHidden" r:id="rId30"/>
    <sheet name="Minutes of Meetings History" sheetId="228" state="veryHidden" r:id="rId31"/>
    <sheet name="Change Communication Plan" sheetId="59" state="veryHidden" r:id="rId32"/>
    <sheet name="Simplified BCase1 - CostSavings" sheetId="124" state="veryHidden" r:id="rId33"/>
    <sheet name="Consolidated_BCase" sheetId="230" state="veryHidden" r:id="rId34"/>
    <sheet name="BCase Synthesis" sheetId="231" state="veryHidden" r:id="rId35"/>
    <sheet name="Simplified BCase2 - Impact" sheetId="173" state="veryHidden" r:id="rId36"/>
    <sheet name="Simplified BCase3 - Assumptions" sheetId="65" state="veryHidden" r:id="rId37"/>
    <sheet name="Financial Tracking" sheetId="155" state="veryHidden" r:id="rId38"/>
    <sheet name="Issues and Actions Log" sheetId="66" r:id="rId39"/>
    <sheet name="Risk Register" sheetId="31" state="hidden" r:id="rId40"/>
    <sheet name="Risk Map Chart" sheetId="33" state="hidden" r:id="rId41"/>
    <sheet name="KPIs" sheetId="63" state="veryHidden" r:id="rId42"/>
    <sheet name="KPI Library" sheetId="98" state="veryHidden" r:id="rId43"/>
    <sheet name="Problem Statement" sheetId="62" state="veryHidden" r:id="rId44"/>
    <sheet name="Hoshin A3" sheetId="224" state="hidden" r:id="rId45"/>
    <sheet name="Micro Template" sheetId="235" state="veryHidden" r:id="rId46"/>
    <sheet name="Generate Reports" sheetId="213" r:id="rId47"/>
    <sheet name="Charts and Dashboards" sheetId="52" state="hidden" r:id="rId48"/>
    <sheet name="Reports Configurator" sheetId="215" state="veryHidden" r:id="rId49"/>
    <sheet name="Stage_Gates_Temporary_Data" sheetId="57" state="veryHidden" r:id="rId50"/>
    <sheet name="Sheet2" sheetId="175" state="veryHidden" r:id="rId51"/>
    <sheet name="Temp_Data" sheetId="102" state="veryHidden" r:id="rId52"/>
    <sheet name="Reports" sheetId="12" state="veryHidden" r:id="rId53"/>
    <sheet name="Macro Planning" sheetId="64" state="veryHidden" r:id="rId54"/>
    <sheet name="Report a Bug" sheetId="122" state="veryHidden" r:id="rId55"/>
    <sheet name="Consolidation" sheetId="75" state="veryHidden" r:id="rId56"/>
    <sheet name="Project List" sheetId="103" state="veryHidden" r:id="rId57"/>
    <sheet name="Export2DB" sheetId="178" state="veryHidden" r:id="rId58"/>
    <sheet name="Tracker" sheetId="95" state="veryHidden" r:id="rId59"/>
    <sheet name="Data Validation" sheetId="10" state="veryHidden" r:id="rId60"/>
    <sheet name="Templates_to_push_to_DB" sheetId="229" state="veryHidden" r:id="rId61"/>
  </sheets>
  <definedNames>
    <definedName name="_xlnm._FilterDatabase" localSheetId="33" hidden="1">Consolidated_BCase!$B$7:$Q$8</definedName>
    <definedName name="_xlnm._FilterDatabase" localSheetId="55" hidden="1">Consolidation!#REF!</definedName>
    <definedName name="_xlnm._FilterDatabase" localSheetId="26" hidden="1">'CR Log'!$B$11:$M$11</definedName>
    <definedName name="_xlnm._FilterDatabase" localSheetId="59" hidden="1">'Data Validation'!$AP$4:$AS$62</definedName>
    <definedName name="_xlnm._FilterDatabase" localSheetId="38" hidden="1">'Issues and Actions Log'!$B$14:$S$307</definedName>
    <definedName name="_xlnm._FilterDatabase" localSheetId="42" hidden="1">'KPI Library'!$B$3:$H$34</definedName>
    <definedName name="_xlnm._FilterDatabase" localSheetId="27" hidden="1">'Lessons Learned'!$B$11:$L$12</definedName>
    <definedName name="_xlnm._FilterDatabase" localSheetId="53" hidden="1">'Macro Planning'!$H$1:$P$21</definedName>
    <definedName name="_xlnm._FilterDatabase" localSheetId="20" hidden="1">'Resource Plan Summary'!$B$10:$FW$850</definedName>
    <definedName name="_xlnm._FilterDatabase" localSheetId="19" hidden="1">Resource_Data!$B$1:$G$1572</definedName>
    <definedName name="_xlnm._FilterDatabase" localSheetId="39" hidden="1">'Risk Register'!$B$14:$W$109</definedName>
    <definedName name="_xlnm._FilterDatabase" localSheetId="21" hidden="1">Schedule!$B$13:$W$29</definedName>
    <definedName name="_xlnm._FilterDatabase" localSheetId="36" hidden="1">'Simplified BCase3 - Assumptions'!$B$11:$J$57</definedName>
    <definedName name="_xlnm._FilterDatabase" localSheetId="51" hidden="1">Temp_Data!$AA$4:$AD$11</definedName>
    <definedName name="Access">'Data Validation'!$H$5:$H$6</definedName>
    <definedName name="BUs">OFFSET('Drop Down Configurator'!$I$8,0,0,COUNTA('Drop Down Configurator'!$I:$I)-1,1)</definedName>
    <definedName name="Capex_Cat">OFFSET('Drop Down Configurator'!$AF$8,0,0,COUNTA('Drop Down Configurator'!$AF:$AF)-1,1)</definedName>
    <definedName name="CapturePeriod">'Drop Down Configurator'!$AK$8:$AK$14</definedName>
    <definedName name="City">OFFSET('Drop Down Configurator'!$L$8,0,0,COUNTA('Drop Down Configurator'!$L:$L)-1,1)</definedName>
    <definedName name="Configurator_TSC_Report">OFFSET('Data Validation'!$AI$5,0,0,COUNTA('Data Validation'!$AI$5:$AI$10)-COUNTBLANK('Data Validation'!$AI$5:$AI$10),1)</definedName>
    <definedName name="ConfiguratorSR_Values">OFFSET('Data Validation'!$V$5,0,0,COUNTA('Data Validation'!$V$5:$V$11)-COUNTBLANK('Data Validation'!$V$5:$V$11),1)</definedName>
    <definedName name="ConfiguratorTR_Values">OFFSET('Data Validation'!$Y$5,0,0,COUNTA('Data Validation'!$Y$5:$Y$10)-COUNTBLANK('Data Validation'!$Y$5:$Y$10),1)</definedName>
    <definedName name="CR_Status">'Data Validation'!$S$5:$S$8</definedName>
    <definedName name="Decision_Type">OFFSET('Drop Down Configurator'!$BD$8,0,0,COUNTA('Drop Down Configurator'!$BD:$BD)-1,1)</definedName>
    <definedName name="Dependency">'Data Validation'!$J$5:$J$12</definedName>
    <definedName name="Domain">OFFSET('Drop Down Configurator'!$C$8,0,0,COUNTA('Drop Down Configurator'!$C:$C)-1,1)</definedName>
    <definedName name="Domain_Default">OFFSET('Drop Down Configurator'!$AR$8,0,0,COUNTA('Drop Down Configurator'!$AR:$AR)-1,1)</definedName>
    <definedName name="Domain_EAJ">OFFSET('Drop Down Configurator'!$V$8,0,0,COUNTA('Drop Down Configurator'!$V:$V)-1,1)</definedName>
    <definedName name="Domain_EMEA">OFFSET('Drop Down Configurator'!$T$8,0,0,COUNTA('Drop Down Configurator'!$T:$T)-1,1)</definedName>
    <definedName name="EAJ_Cluster_1">OFFSET('Drop Down Configurator'!$BH$8,0,0,COUNTA('Drop Down Configurator'!$BH:$BH)-1,1)</definedName>
    <definedName name="EAJ_Cluster_2">OFFSET('Drop Down Configurator'!$BI$8,0,0,COUNTA('Drop Down Configurator'!$BI:$BI)-1,1)</definedName>
    <definedName name="EAJ_Cluster_ITD">OFFSET('Drop Down Configurator'!$BK$8,0,0,COUNTA('Drop Down Configurator'!$BK:$BK)-1,1)</definedName>
    <definedName name="EAJ_Cluster_Logistics">OFFSET('Drop Down Configurator'!$BJ$8,0,0,COUNTA('Drop Down Configurator'!$BJ:$BJ)-1,1)</definedName>
    <definedName name="EAJ_Clusters">OFFSET('Drop Down Configurator'!$BG$8,0,0,COUNTA('Drop Down Configurator'!$BG:$BG)-1,1)</definedName>
    <definedName name="EMEA_Finan">'Drop Down Configurator'!$AD$8:$AD$10</definedName>
    <definedName name="EMEA_Roles">OFFSET('Drop Down Configurator'!$R$8,0,0,COUNTA('Drop Down Configurator'!$R:$R)-1,1)</definedName>
    <definedName name="EU_CIS_Cluster">OFFSET('Drop Down Configurator'!$BV$8,0,0,COUNTA('Drop Down Configurator'!$BV:$BV)-1,1)</definedName>
    <definedName name="EU_Energy_IT">OFFSET('Drop Down Configurator'!$BP$8,0,0,COUNTA('Drop Down Configurator'!$BP:$BP)-1,1)</definedName>
    <definedName name="EU_Final_Distribution">OFFSET('Drop Down Configurator'!$BQ$8,0,0,COUNTA('Drop Down Configurator'!$BQ:$BQ)-1,1)</definedName>
    <definedName name="EU_FS_Cluster">OFFSET('Drop Down Configurator'!$BW$8,0,0,COUNTA('Drop Down Configurator'!$BW:$BW)-1,1)</definedName>
    <definedName name="EU_Industrial_Automation">OFFSET('Drop Down Configurator'!$BS$8,0,0,COUNTA('Drop Down Configurator'!$BS:$BS)-1,1)</definedName>
    <definedName name="EU_Logistics">OFFSET('Drop Down Configurator'!$BU$8,0,0,COUNTA('Drop Down Configurator'!$BU:$BU)-1,1)</definedName>
    <definedName name="EU_Machines">OFFSET('Drop Down Configurator'!$BT$8,0,0,COUNTA('Drop Down Configurator'!$BT:$BT)-1,1)</definedName>
    <definedName name="EU_Partner_Project">OFFSET('Drop Down Configurator'!$BO$8,0,0,COUNTA('Drop Down Configurator'!$BO:$BO)-1,1)</definedName>
    <definedName name="EU_Wiring_Device">OFFSET('Drop Down Configurator'!$BR$8,0,0,COUNTA('Drop Down Configurator'!$BR:$BR)-1,1)</definedName>
    <definedName name="Europe_Clusters">OFFSET('Drop Down Configurator'!$BN$8,0,0,COUNTA('Drop Down Configurator'!$BN:$BN)-1,1)</definedName>
    <definedName name="Final_DM">OFFSET('Drop Down Configurator'!$F$8,0,0,COUNTA('Drop Down Configurator'!$F:$F)-1,1)</definedName>
    <definedName name="Finan">'Drop Down Configurator'!$AE$8:$AE$9</definedName>
    <definedName name="Frequency">'Data Validation'!$K$5:$K$8</definedName>
    <definedName name="GAR">'Data Validation'!$L$5:$L$7</definedName>
    <definedName name="Global">'Data Validation'!$F$5:$F$12</definedName>
    <definedName name="Governance_Body">OFFSET('Drop Down Configurator'!$G$8,0,0,COUNTA('Drop Down Configurator'!$G:$G)-1,1)</definedName>
    <definedName name="GPS_Templates">'Data Validation'!$AF$5:$AF$35</definedName>
    <definedName name="Hoshin">OFFSET('Drop Down Configurator'!$B$8,0,0,COUNTA('Drop Down Configurator'!$B:$B)-1,1)</definedName>
    <definedName name="Hoshin_GSC">OFFSET('Drop Down Configurator'!$AT$8,0,0,COUNTA('Drop Down Configurator'!$AT:$AT)-1,1)</definedName>
    <definedName name="Hoshin_Level">'Data Validation'!$A$5:$A$8</definedName>
    <definedName name="ID_Card_Cat_Leader">OFFSET('Drop Down Configurator'!$BA$8,0,0,COUNTA('Drop Down Configurator'!$BA:$BA)-1,1)</definedName>
    <definedName name="ID_Card_Categories">OFFSET('Drop Down Configurator'!$AW$8,0,0,COUNTA('Drop Down Configurator'!$AW:$AW)-1,1)</definedName>
    <definedName name="ID_Card_Fin_Controller">OFFSET('Drop Down Configurator'!$AX$8,0,0,COUNTA('Drop Down Configurator'!$AX:$AX)-1,1)</definedName>
    <definedName name="ID_Card_Funding_Owner">OFFSET('Drop Down Configurator'!$AY$8,0,0,COUNTA('Drop Down Configurator'!$AY:$AY)-1,1)</definedName>
    <definedName name="ID_Card_Region_Leader">OFFSET('Drop Down Configurator'!$AZ$8,0,0,COUNTA('Drop Down Configurator'!$AZ:$AZ)-1,1)</definedName>
    <definedName name="ID_Card_Regions">OFFSET('Drop Down Configurator'!$AV$8,0,0,COUNTA('Drop Down Configurator'!$AV:$AV)-1,1)</definedName>
    <definedName name="Impact">'Data Validation'!$G$5:$G$13</definedName>
    <definedName name="ImpactCategory">OFFSET('Drop Down Configurator'!$N$8,0,0,COUNTA('Drop Down Configurator'!$N:$N)-1,1)</definedName>
    <definedName name="Industrial_Cluster">OFFSET('Drop Down Configurator'!$J$8,0,0,COUNTA('Drop Down Configurator'!$J:$J)-1,1)</definedName>
    <definedName name="Initiatives">'Data Validation'!$C$5:$C$12</definedName>
    <definedName name="Initiatives_Light">'Data Validation'!$D$5:$D$12</definedName>
    <definedName name="Initiatives_Micro">'Data Validation'!$E$5:$E$10</definedName>
    <definedName name="Injected">'Drop Down Configurator'!$AO$8:$AO$13</definedName>
    <definedName name="IPO_Impact_Criteria">'Drop Down Configurator'!$AP$8:$AP$11</definedName>
    <definedName name="IPO_Phases">'Data Validation'!$Q$5:$Q$12</definedName>
    <definedName name="IPO_Project_Type">'Drop Down Configurator'!$AQ$8:$AQ$12</definedName>
    <definedName name="KPI_Category">'KPI Library'!$B$4:$B$34</definedName>
    <definedName name="KPI_Charter">OFFSET('Drop Down Configurator'!$AJ$8,0,0,COUNTA('Drop Down Configurator'!$AJ:$AJ)-1,1)</definedName>
    <definedName name="KPI_Description">'KPI Library'!$D$4:$D$34</definedName>
    <definedName name="KPI_EAJ_Owner">'KPI Library'!$H$4:$H$34</definedName>
    <definedName name="KPI_EMEA_Owner">'KPI Library'!$G$4:$G$34</definedName>
    <definedName name="KPI_India_Owner">'KPI Library'!$F$4:$F$34</definedName>
    <definedName name="KPI_Lib">'Drop Down Configurator'!$P$8:$P$48</definedName>
    <definedName name="KPI_Lib_SBO">'Drop Down Configurator'!$Q$8:$Q$48</definedName>
    <definedName name="KPI_Name">'KPI Library'!$C$4:$C$34</definedName>
    <definedName name="KPI_Unit">'KPI Library'!$E$4:$E$34</definedName>
    <definedName name="M_Project">OFFSET('Project List'!$D$5,0,0,COUNTA('Project List'!$D:$D)-1,1)</definedName>
    <definedName name="MND_Programs">OFFSET('Drop Down Configurator'!$CA$8,0,0,COUNTA('Drop Down Configurator'!$CA:$CA)-1,1)</definedName>
    <definedName name="MoM_Dates">OFFSET('Drop Down Configurator'!$BC$8,0,0,COUNTA('Drop Down Configurator'!$BC:$BC)-1,1)</definedName>
    <definedName name="MoM_Titles">OFFSET('Drop Down Configurator'!$BB$8,0,0,COUNTA('Drop Down Configurator'!$BB:$BB)-1,1)</definedName>
    <definedName name="NAMM_Impact">'Drop Down Configurator'!$AC$8:$AC$12</definedName>
    <definedName name="NAMM_Project_Type">'Drop Down Configurator'!$AB$8:$AB$9</definedName>
    <definedName name="NAMM_Zone">'Drop Down Configurator'!$AA$8:$AA$15</definedName>
    <definedName name="NR_Cost_Cat">OFFSET('Drop Down Configurator'!$AH$8,0,0,COUNTA('Drop Down Configurator'!$AH:$AH)-1,1)</definedName>
    <definedName name="Opex_Cat">OFFSET('Drop Down Configurator'!$AG$8,0,0,COUNTA('Drop Down Configurator'!$AG:$AG)-1,1)</definedName>
    <definedName name="Pacific_Cluster_1">OFFSET('Drop Down Configurator'!$BM$8,0,0,COUNTA('Drop Down Configurator'!$BM:$BM)-1,1)</definedName>
    <definedName name="Pacific_Clusters">OFFSET('Drop Down Configurator'!$BL$8,0,0,COUNTA('Drop Down Configurator'!$BL:$BL)-1,1)</definedName>
    <definedName name="Planning_Domain">OFFSET('Drop Down Configurator'!$BX$8,0,0,COUNTA('Drop Down Configurator'!$BX:$BX)-1,1)</definedName>
    <definedName name="Planning_Program">OFFSET('Drop Down Configurator'!$BY$8,0,0,COUNTA('Drop Down Configurator'!$BY:$BY)-1,1)</definedName>
    <definedName name="_xlnm.Print_Area" localSheetId="14">'Finance ID Card'!$B$15:$Y$41</definedName>
    <definedName name="Program">OFFSET('Drop Down Configurator'!$D$8,0,0,COUNTA('Drop Down Configurator'!$D:$D)-1,1)</definedName>
    <definedName name="Program_Default">OFFSET('Drop Down Configurator'!$AS$8,0,0,COUNTA('Drop Down Configurator'!$AS:$AS)-1,1)</definedName>
    <definedName name="Program_EAJ">OFFSET('Drop Down Configurator'!$W$8,0,0,COUNTA('Drop Down Configurator'!$W:$W)-1,1)</definedName>
    <definedName name="Program_EMEA">OFFSET('Drop Down Configurator'!$U$8,0,0,COUNTA('Drop Down Configurator'!$U:$U)-1,1)</definedName>
    <definedName name="PUR_Domain">'Drop Down Configurator'!$X$8:$X$12</definedName>
    <definedName name="PUR_PR_Name">'Drop Down Configurator'!$Z$8:$Z$24</definedName>
    <definedName name="PUR_Program">'Drop Down Configurator'!$Y$8:$Y$9</definedName>
    <definedName name="Reason_Of_Delay">OFFSET('Drop Down Configurator'!$BE$8,0,0,COUNTA('Drop Down Configurator'!$BE:$BE)-1,1)</definedName>
    <definedName name="Resource_Function">Resource_Data!$F$2:$F$1498</definedName>
    <definedName name="Resource_Location">Resource_Data!$D$2:$D$1498</definedName>
    <definedName name="Resource_Name">Resource_Data!$B$2:$B$1498</definedName>
    <definedName name="Resource_Region">Resource_Data!$E$2:$E$1498</definedName>
    <definedName name="Resource_Sorted_Name">OFFSET(Resource_Data!$I$2,,,COUNTIF(Resource_Data!$I$2:$I$1498,"?*"))</definedName>
    <definedName name="Risk">'Data Validation'!$O$5:$O$11</definedName>
    <definedName name="Role">OFFSET('Drop Down Configurator'!$M$8,0,0,COUNTA('Drop Down Configurator'!$M:$M)-1,1)</definedName>
    <definedName name="sample_kpis">OFFSET('Drop Down Configurator'!$O$8,0,0,COUNTA('Drop Down Configurator'!$O:$O)-1,1)</definedName>
    <definedName name="Savings_Cat">OFFSET('Drop Down Configurator'!$AI$8,0,0,COUNTA('Drop Down Configurator'!$AI:$AI)-1,1)</definedName>
    <definedName name="SBO_Con_Cat">OFFSET('Drop Down Configurator'!$AU$8,0,0,COUNTA('Drop Down Configurator'!$AU:$AU)-1,1)</definedName>
    <definedName name="SCS_Domains">OFFSET('Drop Down Configurator'!$BZ$8,0,0,COUNTA('Drop Down Configurator'!$BZ:$BZ)-1,1)</definedName>
    <definedName name="Stage_Gate">'Data Validation'!$N$5:$N$22</definedName>
    <definedName name="Standard_Phases">'Data Validation'!$R$5:$R$11</definedName>
    <definedName name="Status">'Data Validation'!$M$5:$M$10</definedName>
    <definedName name="User_Function">OFFSET('Drop Down Configurator'!$BF$8,0,0,COUNTA('Drop Down Configurator'!$BF:$BF)-1,1)</definedName>
    <definedName name="User_Group">OFFSET('Drop Down Configurator'!$A$8,0,0,COUNTA('Drop Down Configurator'!$A:$A)-3,1)</definedName>
    <definedName name="YN">'Data Validation'!$I$5:$I$6</definedName>
    <definedName name="Zone">OFFSET('Drop Down Configurator'!$E$8,0,0,COUNTA('Drop Down Configurator'!$E:$E)-1,1)</definedName>
    <definedName name="Zone_EMEA">OFFSET('Drop Down Configurator'!$S$8,0,0,COUNTA('Drop Down Configurator'!$S:$S)-1,1)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82" i="38" l="1"/>
  <c r="E50" i="38" l="1"/>
  <c r="E55" i="38"/>
  <c r="E51" i="38"/>
  <c r="E57" i="38"/>
  <c r="E46" i="38"/>
  <c r="E61" i="38" l="1"/>
  <c r="E60" i="38" s="1"/>
  <c r="E43" i="38"/>
  <c r="E38" i="38"/>
  <c r="E33" i="38"/>
  <c r="E26" i="38"/>
  <c r="E15" i="38" l="1"/>
  <c r="E73" i="38" l="1"/>
  <c r="E25" i="38"/>
  <c r="E83" i="38" l="1"/>
  <c r="B20" i="48"/>
  <c r="P5" i="231" l="1"/>
  <c r="Z35" i="219" l="1"/>
  <c r="Y35" i="219"/>
  <c r="X35" i="219"/>
  <c r="W35" i="219"/>
  <c r="L26" i="219" l="1"/>
  <c r="L24" i="219"/>
  <c r="P24" i="219" l="1"/>
  <c r="J24" i="219"/>
  <c r="D35" i="235" l="1"/>
  <c r="F48" i="47"/>
  <c r="K27" i="49" l="1"/>
  <c r="G137" i="235"/>
  <c r="G136" i="235"/>
  <c r="G135" i="235"/>
  <c r="G134" i="235"/>
  <c r="G133" i="235"/>
  <c r="H138" i="235"/>
  <c r="F138" i="235"/>
  <c r="E138" i="235"/>
  <c r="D138" i="235"/>
  <c r="I15" i="75" l="1"/>
  <c r="H15" i="75"/>
  <c r="G15" i="75"/>
  <c r="F15" i="75"/>
  <c r="E15" i="75"/>
  <c r="D15" i="75"/>
  <c r="C15" i="75"/>
  <c r="B15" i="75"/>
  <c r="C13" i="124" l="1"/>
  <c r="N16" i="233" l="1"/>
  <c r="F16" i="235" l="1"/>
  <c r="C15" i="235"/>
  <c r="H150" i="235" l="1"/>
  <c r="E150" i="235"/>
  <c r="F143" i="235"/>
  <c r="C143" i="235"/>
  <c r="C133" i="235"/>
  <c r="C134" i="235" s="1"/>
  <c r="C135" i="235" s="1"/>
  <c r="C136" i="235" s="1"/>
  <c r="C137" i="235" s="1"/>
  <c r="C132" i="235"/>
  <c r="B112" i="235"/>
  <c r="B101" i="235"/>
  <c r="B91" i="235"/>
  <c r="C66" i="235"/>
  <c r="G138" i="235" l="1"/>
  <c r="B42" i="48" l="1"/>
  <c r="Z13" i="38" l="1"/>
  <c r="G20" i="155" l="1"/>
  <c r="G367" i="124"/>
  <c r="G282" i="124"/>
  <c r="G197" i="124"/>
  <c r="G112" i="124"/>
  <c r="G16" i="124"/>
  <c r="G14" i="155" l="1"/>
  <c r="G15" i="155"/>
  <c r="P13" i="37" l="1"/>
  <c r="GA13" i="38"/>
  <c r="E11" i="62" l="1"/>
  <c r="D19" i="155"/>
  <c r="T33" i="173" l="1"/>
  <c r="S33" i="173"/>
  <c r="R33" i="173"/>
  <c r="Q33" i="173"/>
  <c r="P33" i="173"/>
  <c r="O33" i="173"/>
  <c r="N33" i="173"/>
  <c r="M33" i="173"/>
  <c r="L33" i="173"/>
  <c r="K33" i="173"/>
  <c r="H33" i="173"/>
  <c r="K24" i="173"/>
  <c r="K20" i="173"/>
  <c r="L20" i="173" s="1"/>
  <c r="M20" i="173" s="1"/>
  <c r="N20" i="173" s="1"/>
  <c r="O20" i="173" s="1"/>
  <c r="P20" i="173" s="1"/>
  <c r="Q20" i="173" s="1"/>
  <c r="R20" i="173" s="1"/>
  <c r="S20" i="173" s="1"/>
  <c r="T20" i="173" s="1"/>
  <c r="K16" i="173"/>
  <c r="L16" i="173" s="1"/>
  <c r="M16" i="173" s="1"/>
  <c r="N16" i="173" s="1"/>
  <c r="O16" i="173" s="1"/>
  <c r="P16" i="173" s="1"/>
  <c r="Q16" i="173" s="1"/>
  <c r="R16" i="173" s="1"/>
  <c r="S16" i="173" s="1"/>
  <c r="T16" i="173" s="1"/>
  <c r="H24" i="173"/>
  <c r="L24" i="173" s="1"/>
  <c r="M24" i="173" s="1"/>
  <c r="N24" i="173" s="1"/>
  <c r="O24" i="173" s="1"/>
  <c r="P24" i="173" s="1"/>
  <c r="Q24" i="173" s="1"/>
  <c r="R24" i="173" s="1"/>
  <c r="S24" i="173" s="1"/>
  <c r="T24" i="173" s="1"/>
  <c r="H20" i="173"/>
  <c r="H16" i="173"/>
  <c r="X55" i="49" l="1"/>
  <c r="W55" i="49"/>
  <c r="X54" i="49"/>
  <c r="W54" i="49"/>
  <c r="X53" i="49"/>
  <c r="W53" i="49"/>
  <c r="X52" i="49"/>
  <c r="W52" i="49"/>
  <c r="X51" i="49"/>
  <c r="W51" i="49"/>
  <c r="T55" i="49"/>
  <c r="S55" i="49"/>
  <c r="R55" i="49"/>
  <c r="T54" i="49"/>
  <c r="S54" i="49"/>
  <c r="R54" i="49"/>
  <c r="T53" i="49"/>
  <c r="S53" i="49"/>
  <c r="R53" i="49"/>
  <c r="T52" i="49"/>
  <c r="S52" i="49"/>
  <c r="R52" i="49"/>
  <c r="T51" i="49"/>
  <c r="S51" i="49"/>
  <c r="R51" i="49"/>
  <c r="P60" i="49"/>
  <c r="P59" i="49"/>
  <c r="P58" i="49"/>
  <c r="P57" i="49"/>
  <c r="P56" i="49"/>
  <c r="P55" i="49"/>
  <c r="P54" i="49"/>
  <c r="P53" i="49"/>
  <c r="P52" i="49"/>
  <c r="P51" i="49"/>
  <c r="O61" i="49"/>
  <c r="N61" i="49"/>
  <c r="M61" i="49"/>
  <c r="G27" i="49"/>
  <c r="E27" i="49"/>
  <c r="D27" i="49"/>
  <c r="C27" i="49"/>
  <c r="N15" i="233"/>
  <c r="N14" i="233"/>
  <c r="N13" i="233"/>
  <c r="N12" i="233"/>
  <c r="N11" i="233"/>
  <c r="N10" i="233"/>
  <c r="N9" i="233"/>
  <c r="N8" i="233"/>
  <c r="N7" i="233"/>
  <c r="N6" i="233"/>
  <c r="N5" i="233"/>
  <c r="N17" i="233" l="1"/>
  <c r="P61" i="49"/>
  <c r="R37" i="102" l="1"/>
  <c r="R36" i="102"/>
  <c r="R35" i="102"/>
  <c r="R34" i="102"/>
  <c r="R33" i="102"/>
  <c r="R32" i="102"/>
  <c r="R31" i="102"/>
  <c r="R30" i="102"/>
  <c r="R29" i="102"/>
  <c r="R28" i="102"/>
  <c r="R27" i="102"/>
  <c r="R26" i="102"/>
  <c r="R25" i="102"/>
  <c r="R24" i="102"/>
  <c r="R23" i="102"/>
  <c r="R22" i="102"/>
  <c r="R21" i="102"/>
  <c r="R20" i="102"/>
  <c r="R19" i="102"/>
  <c r="R18" i="102"/>
  <c r="R17" i="102"/>
  <c r="R16" i="102"/>
  <c r="R15" i="102"/>
  <c r="R14" i="102"/>
  <c r="R13" i="102"/>
  <c r="R12" i="102"/>
  <c r="R11" i="102"/>
  <c r="R10" i="102"/>
  <c r="R9" i="102"/>
  <c r="R8" i="102"/>
  <c r="R7" i="102"/>
  <c r="R6" i="102"/>
  <c r="R5" i="102"/>
  <c r="B9" i="231" l="1"/>
  <c r="F38" i="49" l="1"/>
  <c r="B38" i="49"/>
  <c r="B150" i="49"/>
  <c r="B133" i="49"/>
  <c r="B116" i="49"/>
  <c r="B99" i="49"/>
  <c r="B82" i="49"/>
  <c r="B61" i="49"/>
  <c r="B27" i="49"/>
  <c r="AA26" i="49" l="1"/>
  <c r="AA25" i="49"/>
  <c r="AA24" i="49"/>
  <c r="AA23" i="49"/>
  <c r="AA22" i="49"/>
  <c r="AA21" i="49"/>
  <c r="AA20" i="49"/>
  <c r="AA19" i="49"/>
  <c r="AA18" i="49"/>
  <c r="AA17" i="49"/>
  <c r="Y26" i="49"/>
  <c r="X26" i="49"/>
  <c r="W26" i="49"/>
  <c r="Y25" i="49"/>
  <c r="X25" i="49"/>
  <c r="W25" i="49"/>
  <c r="Y24" i="49"/>
  <c r="X24" i="49"/>
  <c r="W24" i="49"/>
  <c r="Y23" i="49"/>
  <c r="X23" i="49"/>
  <c r="W23" i="49"/>
  <c r="Y22" i="49"/>
  <c r="X22" i="49"/>
  <c r="W22" i="49"/>
  <c r="Y21" i="49"/>
  <c r="X21" i="49"/>
  <c r="W21" i="49"/>
  <c r="Y20" i="49"/>
  <c r="X20" i="49"/>
  <c r="W20" i="49"/>
  <c r="Y19" i="49"/>
  <c r="X19" i="49"/>
  <c r="W19" i="49"/>
  <c r="Y18" i="49"/>
  <c r="X18" i="49"/>
  <c r="W18" i="49"/>
  <c r="Y17" i="49"/>
  <c r="X17" i="49"/>
  <c r="W17" i="49"/>
  <c r="R17" i="49"/>
  <c r="V26" i="49"/>
  <c r="V25" i="49"/>
  <c r="V24" i="49"/>
  <c r="V23" i="49"/>
  <c r="V22" i="49"/>
  <c r="V21" i="49"/>
  <c r="V20" i="49"/>
  <c r="V19" i="49"/>
  <c r="V18" i="49"/>
  <c r="T26" i="49"/>
  <c r="S26" i="49"/>
  <c r="T25" i="49"/>
  <c r="S25" i="49"/>
  <c r="T24" i="49"/>
  <c r="S24" i="49"/>
  <c r="T23" i="49"/>
  <c r="S23" i="49"/>
  <c r="T22" i="49"/>
  <c r="S22" i="49"/>
  <c r="T21" i="49"/>
  <c r="S21" i="49"/>
  <c r="T20" i="49"/>
  <c r="S20" i="49"/>
  <c r="T19" i="49"/>
  <c r="S19" i="49"/>
  <c r="T18" i="49"/>
  <c r="S18" i="49"/>
  <c r="V17" i="49"/>
  <c r="T17" i="49"/>
  <c r="S17" i="49"/>
  <c r="R26" i="49"/>
  <c r="R25" i="49"/>
  <c r="R24" i="49"/>
  <c r="R23" i="49"/>
  <c r="R22" i="49"/>
  <c r="R21" i="49"/>
  <c r="R20" i="49"/>
  <c r="R19" i="49"/>
  <c r="R18" i="49"/>
  <c r="Q27" i="49"/>
  <c r="O27" i="49"/>
  <c r="N27" i="49"/>
  <c r="M27" i="49"/>
  <c r="AA27" i="49" l="1"/>
  <c r="P27" i="49"/>
  <c r="BD23" i="155" l="1"/>
  <c r="K19" i="49"/>
  <c r="L18" i="155" l="1"/>
  <c r="K18" i="155"/>
  <c r="J18" i="155"/>
  <c r="G13" i="155"/>
  <c r="P448" i="124" l="1"/>
  <c r="P363" i="124"/>
  <c r="P278" i="124"/>
  <c r="P193" i="124"/>
  <c r="P107" i="124"/>
  <c r="B434" i="124" l="1"/>
  <c r="B420" i="124"/>
  <c r="B335" i="124"/>
  <c r="B349" i="124"/>
  <c r="B264" i="124"/>
  <c r="B250" i="124"/>
  <c r="B93" i="124"/>
  <c r="B179" i="124"/>
  <c r="B165" i="124"/>
  <c r="B79" i="124"/>
  <c r="F27" i="49" l="1"/>
  <c r="U27" i="49" s="1"/>
  <c r="AZ123" i="155"/>
  <c r="I123" i="155"/>
  <c r="AZ122" i="155"/>
  <c r="I122" i="155"/>
  <c r="AZ121" i="155"/>
  <c r="I121" i="155"/>
  <c r="AZ120" i="155"/>
  <c r="I120" i="155"/>
  <c r="AZ119" i="155"/>
  <c r="I119" i="155"/>
  <c r="AZ118" i="155"/>
  <c r="I118" i="155"/>
  <c r="AZ117" i="155"/>
  <c r="I117" i="155"/>
  <c r="AZ116" i="155"/>
  <c r="I116" i="155"/>
  <c r="AZ115" i="155"/>
  <c r="I115" i="155"/>
  <c r="AZ114" i="155"/>
  <c r="I114" i="155"/>
  <c r="AZ113" i="155"/>
  <c r="I113" i="155"/>
  <c r="AZ112" i="155"/>
  <c r="I112" i="155"/>
  <c r="AZ111" i="155"/>
  <c r="I111" i="155"/>
  <c r="AZ110" i="155"/>
  <c r="I110" i="155"/>
  <c r="AZ109" i="155"/>
  <c r="I109" i="155"/>
  <c r="AZ108" i="155"/>
  <c r="I108" i="155"/>
  <c r="AZ107" i="155"/>
  <c r="I107" i="155"/>
  <c r="AZ106" i="155"/>
  <c r="I106" i="155"/>
  <c r="AZ105" i="155"/>
  <c r="I105" i="155"/>
  <c r="AZ104" i="155"/>
  <c r="I104" i="155"/>
  <c r="AZ103" i="155"/>
  <c r="I103" i="155"/>
  <c r="AZ102" i="155"/>
  <c r="I102" i="155"/>
  <c r="AZ101" i="155"/>
  <c r="I101" i="155"/>
  <c r="AZ100" i="155"/>
  <c r="I100" i="155"/>
  <c r="AZ99" i="155"/>
  <c r="I99" i="155"/>
  <c r="AZ98" i="155"/>
  <c r="I98" i="155"/>
  <c r="AZ97" i="155"/>
  <c r="I97" i="155"/>
  <c r="AZ96" i="155"/>
  <c r="I96" i="155"/>
  <c r="AZ95" i="155"/>
  <c r="I95" i="155"/>
  <c r="AZ94" i="155"/>
  <c r="I94" i="155"/>
  <c r="AZ93" i="155"/>
  <c r="I93" i="155"/>
  <c r="AZ92" i="155"/>
  <c r="I92" i="155"/>
  <c r="AZ91" i="155"/>
  <c r="I91" i="155"/>
  <c r="AZ90" i="155"/>
  <c r="I90" i="155"/>
  <c r="AZ89" i="155"/>
  <c r="I89" i="155"/>
  <c r="AZ88" i="155"/>
  <c r="I88" i="155"/>
  <c r="AZ87" i="155"/>
  <c r="I87" i="155"/>
  <c r="AZ86" i="155"/>
  <c r="I86" i="155"/>
  <c r="AZ85" i="155"/>
  <c r="I85" i="155"/>
  <c r="AZ84" i="155"/>
  <c r="I84" i="155"/>
  <c r="AZ83" i="155"/>
  <c r="I83" i="155"/>
  <c r="AZ82" i="155"/>
  <c r="I82" i="155"/>
  <c r="AZ81" i="155"/>
  <c r="I81" i="155"/>
  <c r="AZ80" i="155"/>
  <c r="I80" i="155"/>
  <c r="AZ79" i="155"/>
  <c r="I79" i="155"/>
  <c r="AZ78" i="155"/>
  <c r="I78" i="155"/>
  <c r="AZ77" i="155"/>
  <c r="I77" i="155"/>
  <c r="AZ76" i="155"/>
  <c r="I76" i="155"/>
  <c r="AZ75" i="155"/>
  <c r="I75" i="155"/>
  <c r="AZ74" i="155"/>
  <c r="I74" i="155"/>
  <c r="AZ73" i="155"/>
  <c r="I73" i="155"/>
  <c r="AZ72" i="155"/>
  <c r="I72" i="155"/>
  <c r="AZ71" i="155"/>
  <c r="I71" i="155"/>
  <c r="AZ70" i="155"/>
  <c r="I70" i="155"/>
  <c r="AZ69" i="155"/>
  <c r="I69" i="155"/>
  <c r="AZ68" i="155"/>
  <c r="I68" i="155"/>
  <c r="AZ67" i="155"/>
  <c r="I67" i="155"/>
  <c r="AZ66" i="155"/>
  <c r="I66" i="155"/>
  <c r="AZ65" i="155"/>
  <c r="I65" i="155"/>
  <c r="AZ64" i="155"/>
  <c r="I64" i="155"/>
  <c r="AZ63" i="155"/>
  <c r="I63" i="155"/>
  <c r="AZ62" i="155"/>
  <c r="I62" i="155"/>
  <c r="AZ61" i="155"/>
  <c r="I61" i="155"/>
  <c r="AZ60" i="155"/>
  <c r="I60" i="155"/>
  <c r="AZ59" i="155"/>
  <c r="I59" i="155"/>
  <c r="AZ58" i="155"/>
  <c r="I58" i="155"/>
  <c r="AZ57" i="155"/>
  <c r="I57" i="155"/>
  <c r="AZ56" i="155"/>
  <c r="I56" i="155"/>
  <c r="AZ55" i="155"/>
  <c r="I55" i="155"/>
  <c r="AZ54" i="155"/>
  <c r="I54" i="155"/>
  <c r="AZ53" i="155"/>
  <c r="I53" i="155"/>
  <c r="AZ52" i="155"/>
  <c r="I52" i="155"/>
  <c r="AZ51" i="155"/>
  <c r="I51" i="155"/>
  <c r="AZ50" i="155"/>
  <c r="I50" i="155"/>
  <c r="AZ49" i="155"/>
  <c r="I49" i="155"/>
  <c r="AZ48" i="155"/>
  <c r="I48" i="155"/>
  <c r="AZ47" i="155"/>
  <c r="I47" i="155"/>
  <c r="AZ46" i="155"/>
  <c r="I46" i="155"/>
  <c r="AZ45" i="155"/>
  <c r="I45" i="155"/>
  <c r="AZ44" i="155"/>
  <c r="I44" i="155"/>
  <c r="AZ43" i="155"/>
  <c r="I43" i="155"/>
  <c r="AZ42" i="155"/>
  <c r="I42" i="155"/>
  <c r="AZ41" i="155"/>
  <c r="I41" i="155"/>
  <c r="AZ40" i="155"/>
  <c r="I40" i="155"/>
  <c r="AZ39" i="155"/>
  <c r="I39" i="155"/>
  <c r="AZ38" i="155"/>
  <c r="I38" i="155"/>
  <c r="AZ37" i="155"/>
  <c r="I37" i="155"/>
  <c r="AZ36" i="155"/>
  <c r="I36" i="155"/>
  <c r="AZ35" i="155"/>
  <c r="I35" i="155"/>
  <c r="AZ34" i="155"/>
  <c r="I34" i="155"/>
  <c r="AZ33" i="155"/>
  <c r="I33" i="155"/>
  <c r="AZ32" i="155"/>
  <c r="I32" i="155"/>
  <c r="AZ31" i="155"/>
  <c r="I31" i="155"/>
  <c r="AZ30" i="155"/>
  <c r="I30" i="155"/>
  <c r="AZ29" i="155"/>
  <c r="I29" i="155"/>
  <c r="AZ28" i="155"/>
  <c r="I28" i="155"/>
  <c r="AZ27" i="155"/>
  <c r="I27" i="155"/>
  <c r="AZ26" i="155"/>
  <c r="I26" i="155"/>
  <c r="AZ25" i="155"/>
  <c r="I25" i="155"/>
  <c r="I24" i="155"/>
  <c r="M18" i="155" s="1"/>
  <c r="S31" i="173"/>
  <c r="Q31" i="173"/>
  <c r="R31" i="173" s="1"/>
  <c r="O31" i="173"/>
  <c r="M31" i="173"/>
  <c r="N31" i="173" s="1"/>
  <c r="L31" i="173"/>
  <c r="S29" i="173"/>
  <c r="T29" i="173" s="1"/>
  <c r="Q29" i="173"/>
  <c r="R29" i="173" s="1"/>
  <c r="O29" i="173"/>
  <c r="P29" i="173" s="1"/>
  <c r="M29" i="173"/>
  <c r="N29" i="173" s="1"/>
  <c r="L29" i="173"/>
  <c r="L28" i="173"/>
  <c r="S15" i="173"/>
  <c r="O15" i="173"/>
  <c r="Q15" i="173"/>
  <c r="M15" i="173"/>
  <c r="K15" i="173"/>
  <c r="K38" i="173" s="1"/>
  <c r="H15" i="173"/>
  <c r="H38" i="173" s="1"/>
  <c r="O28" i="173" l="1"/>
  <c r="O38" i="173" s="1"/>
  <c r="M28" i="173"/>
  <c r="Q28" i="173"/>
  <c r="Q38" i="173" s="1"/>
  <c r="S28" i="173"/>
  <c r="S38" i="173" s="1"/>
  <c r="R15" i="173"/>
  <c r="T15" i="173"/>
  <c r="L15" i="173"/>
  <c r="L38" i="173" s="1"/>
  <c r="P15" i="173"/>
  <c r="N15" i="173"/>
  <c r="P28" i="173"/>
  <c r="P31" i="173"/>
  <c r="T31" i="173"/>
  <c r="P38" i="173" l="1"/>
  <c r="T28" i="173"/>
  <c r="T38" i="173" s="1"/>
  <c r="N28" i="173"/>
  <c r="N38" i="173" s="1"/>
  <c r="M38" i="173"/>
  <c r="R28" i="173"/>
  <c r="R38" i="173" s="1"/>
  <c r="AB2" i="123"/>
  <c r="AC2" i="123" s="1"/>
  <c r="AE2" i="123" s="1"/>
  <c r="AB47" i="123" l="1"/>
  <c r="AC47" i="123"/>
  <c r="AD47" i="123"/>
  <c r="AD46" i="123"/>
  <c r="AB46" i="123"/>
  <c r="AB45" i="123"/>
  <c r="AC46" i="123"/>
  <c r="AD45" i="123"/>
  <c r="AC45" i="123"/>
  <c r="AD44" i="123"/>
  <c r="AB44" i="123"/>
  <c r="AD43" i="123"/>
  <c r="AC44" i="123"/>
  <c r="AC43" i="123"/>
  <c r="AB43" i="123"/>
  <c r="AD42" i="123"/>
  <c r="AB42" i="123"/>
  <c r="AC42" i="123"/>
  <c r="AD41" i="123"/>
  <c r="AB41" i="123"/>
  <c r="AC41" i="123"/>
  <c r="AD38" i="123"/>
  <c r="AB40" i="123"/>
  <c r="AD40" i="123"/>
  <c r="AC40" i="123"/>
  <c r="AD39" i="123"/>
  <c r="AB39" i="123"/>
  <c r="AC39" i="123"/>
  <c r="AB38" i="123"/>
  <c r="AC38" i="123"/>
  <c r="AD37" i="123"/>
  <c r="AB37" i="123"/>
  <c r="AC37" i="123"/>
  <c r="AD36" i="123"/>
  <c r="AB36" i="123"/>
  <c r="AB35" i="123"/>
  <c r="AC36" i="123"/>
  <c r="AC35" i="123"/>
  <c r="AD35" i="123"/>
  <c r="AD34" i="123"/>
  <c r="AB34" i="123"/>
  <c r="AC34" i="123"/>
  <c r="AC33" i="123"/>
  <c r="AB33" i="123"/>
  <c r="AD33" i="123"/>
  <c r="AB32" i="123"/>
  <c r="AC32" i="123"/>
  <c r="AD32" i="123"/>
  <c r="AD31" i="123"/>
  <c r="AB31" i="123"/>
  <c r="AC31" i="123"/>
  <c r="AD30" i="123"/>
  <c r="AB30" i="123"/>
  <c r="AC30" i="123"/>
  <c r="AD29" i="123"/>
  <c r="AB29" i="123"/>
  <c r="AC29" i="123"/>
  <c r="AB28" i="123"/>
  <c r="AC28" i="123"/>
  <c r="AD28" i="123"/>
  <c r="AD27" i="123"/>
  <c r="AB27" i="123"/>
  <c r="AB26" i="123"/>
  <c r="AC27" i="123"/>
  <c r="AC26" i="123"/>
  <c r="AD26" i="123"/>
  <c r="AB25" i="123"/>
  <c r="AD25" i="123"/>
  <c r="AC25" i="123"/>
  <c r="AB24" i="123"/>
  <c r="AD24" i="123"/>
  <c r="AC24" i="123"/>
  <c r="AD23" i="123"/>
  <c r="AC23" i="123"/>
  <c r="AB23" i="123"/>
  <c r="AD22" i="123"/>
  <c r="AC22" i="123"/>
  <c r="AB22" i="123"/>
  <c r="AD21" i="123"/>
  <c r="AC21" i="123"/>
  <c r="AB21" i="123"/>
  <c r="AD20" i="123"/>
  <c r="AC20" i="123"/>
  <c r="AB20" i="123"/>
  <c r="AD19" i="123"/>
  <c r="AC19" i="123"/>
  <c r="AB19" i="123"/>
  <c r="AD18" i="123"/>
  <c r="AC18" i="123"/>
  <c r="AB18" i="123"/>
  <c r="AD17" i="123"/>
  <c r="AC17" i="123"/>
  <c r="AB17" i="123"/>
  <c r="AD16" i="123"/>
  <c r="AC16" i="123"/>
  <c r="AB16" i="123"/>
  <c r="AD15" i="123"/>
  <c r="AC15" i="123"/>
  <c r="AB15" i="123"/>
  <c r="AD14" i="123"/>
  <c r="AC14" i="123"/>
  <c r="AB14" i="123"/>
  <c r="AD13" i="123"/>
  <c r="AC13" i="123"/>
  <c r="AB13" i="123"/>
  <c r="AD12" i="123"/>
  <c r="AC12" i="123"/>
  <c r="AB12" i="123"/>
  <c r="AD11" i="123"/>
  <c r="AC11" i="123"/>
  <c r="AB11" i="123"/>
  <c r="AD10" i="123"/>
  <c r="AC10" i="123"/>
  <c r="AB10" i="123"/>
  <c r="AC9" i="123"/>
  <c r="AD9" i="123"/>
  <c r="AB9" i="123"/>
  <c r="AD8" i="123"/>
  <c r="AC8" i="123"/>
  <c r="AB8" i="123"/>
  <c r="AD7" i="123"/>
  <c r="AC7" i="123"/>
  <c r="AB7" i="123"/>
  <c r="AD6" i="123"/>
  <c r="AC6" i="123"/>
  <c r="AB6" i="123"/>
  <c r="AD5" i="123"/>
  <c r="AC5" i="123"/>
  <c r="AB5" i="123"/>
  <c r="AD4" i="123"/>
  <c r="AC4" i="123"/>
  <c r="AD3" i="123"/>
  <c r="AC3" i="123"/>
  <c r="AB4" i="123"/>
  <c r="AB3" i="123"/>
  <c r="AD2" i="123"/>
  <c r="AE4" i="123" l="1"/>
  <c r="AE9" i="123"/>
  <c r="AE12" i="123"/>
  <c r="AE31" i="123"/>
  <c r="AE7" i="123"/>
  <c r="AE11" i="123"/>
  <c r="AE15" i="123"/>
  <c r="AE19" i="123"/>
  <c r="AE23" i="123"/>
  <c r="AE30" i="123"/>
  <c r="AE34" i="123"/>
  <c r="AE35" i="123"/>
  <c r="AE43" i="123"/>
  <c r="AE47" i="123"/>
  <c r="AE8" i="123"/>
  <c r="AE16" i="123"/>
  <c r="AE6" i="123"/>
  <c r="AE10" i="123"/>
  <c r="AE14" i="123"/>
  <c r="AE18" i="123"/>
  <c r="AE22" i="123"/>
  <c r="AE29" i="123"/>
  <c r="AE41" i="123"/>
  <c r="AE44" i="123"/>
  <c r="AE5" i="123"/>
  <c r="AE13" i="123"/>
  <c r="AE17" i="123"/>
  <c r="AE21" i="123"/>
  <c r="AE24" i="123"/>
  <c r="AE27" i="123"/>
  <c r="AE39" i="123"/>
  <c r="AE46" i="123"/>
  <c r="AE45" i="123"/>
  <c r="AE42" i="123"/>
  <c r="AE40" i="123"/>
  <c r="AE38" i="123"/>
  <c r="AE37" i="123"/>
  <c r="AE36" i="123"/>
  <c r="AE33" i="123"/>
  <c r="AE32" i="123"/>
  <c r="AE28" i="123"/>
  <c r="AE26" i="123"/>
  <c r="AE25" i="123"/>
  <c r="AE20" i="123"/>
  <c r="AE3" i="123"/>
  <c r="R96" i="102" l="1"/>
  <c r="R95" i="102"/>
  <c r="R94" i="102"/>
  <c r="R93" i="102"/>
  <c r="R92" i="102"/>
  <c r="R91" i="102"/>
  <c r="R90" i="102"/>
  <c r="R89" i="102"/>
  <c r="R88" i="102"/>
  <c r="R87" i="102"/>
  <c r="R86" i="102"/>
  <c r="R85" i="102"/>
  <c r="R84" i="102"/>
  <c r="R83" i="102"/>
  <c r="R82" i="102"/>
  <c r="R81" i="102"/>
  <c r="R80" i="102"/>
  <c r="R79" i="102"/>
  <c r="R78" i="102"/>
  <c r="R77" i="102"/>
  <c r="R76" i="102"/>
  <c r="R75" i="102"/>
  <c r="R74" i="102"/>
  <c r="R73" i="102"/>
  <c r="R72" i="102"/>
  <c r="R71" i="102"/>
  <c r="R70" i="102"/>
  <c r="R69" i="102"/>
  <c r="R68" i="102"/>
  <c r="R67" i="102"/>
  <c r="R66" i="102"/>
  <c r="R65" i="102"/>
  <c r="R64" i="102"/>
  <c r="R63" i="102"/>
  <c r="R62" i="102"/>
  <c r="R61" i="102"/>
  <c r="R60" i="102"/>
  <c r="R59" i="102"/>
  <c r="R58" i="102"/>
  <c r="R57" i="102"/>
  <c r="R56" i="102"/>
  <c r="R55" i="102"/>
  <c r="R54" i="102"/>
  <c r="R53" i="102"/>
  <c r="R52" i="102"/>
  <c r="R51" i="102"/>
  <c r="R50" i="102"/>
  <c r="R49" i="102"/>
  <c r="R48" i="102"/>
  <c r="R47" i="102"/>
  <c r="R46" i="102"/>
  <c r="R45" i="102"/>
  <c r="R44" i="102"/>
  <c r="R43" i="102"/>
  <c r="R42" i="102"/>
  <c r="R41" i="102"/>
  <c r="R40" i="102"/>
  <c r="R39" i="102"/>
  <c r="R38" i="102"/>
  <c r="L150" i="49" l="1"/>
  <c r="J150" i="49"/>
  <c r="I150" i="49"/>
  <c r="H150" i="49"/>
  <c r="K150" i="49" s="1"/>
  <c r="G150" i="49"/>
  <c r="E150" i="49"/>
  <c r="D150" i="49"/>
  <c r="C150" i="49"/>
  <c r="F150" i="49" s="1"/>
  <c r="L133" i="49"/>
  <c r="J133" i="49"/>
  <c r="I133" i="49"/>
  <c r="H133" i="49"/>
  <c r="K133" i="49" s="1"/>
  <c r="G133" i="49"/>
  <c r="E133" i="49"/>
  <c r="D133" i="49"/>
  <c r="C133" i="49"/>
  <c r="F133" i="49" s="1"/>
  <c r="L116" i="49"/>
  <c r="J116" i="49"/>
  <c r="I116" i="49"/>
  <c r="H116" i="49"/>
  <c r="K116" i="49" s="1"/>
  <c r="G116" i="49"/>
  <c r="E116" i="49"/>
  <c r="D116" i="49"/>
  <c r="C116" i="49"/>
  <c r="F116" i="49" s="1"/>
  <c r="L99" i="49"/>
  <c r="J99" i="49"/>
  <c r="I99" i="49"/>
  <c r="H99" i="49"/>
  <c r="K99" i="49" s="1"/>
  <c r="G99" i="49"/>
  <c r="E99" i="49"/>
  <c r="D99" i="49"/>
  <c r="C99" i="49"/>
  <c r="F99" i="49" s="1"/>
  <c r="L82" i="49"/>
  <c r="J82" i="49"/>
  <c r="I82" i="49"/>
  <c r="H82" i="49"/>
  <c r="G82" i="49"/>
  <c r="E82" i="49"/>
  <c r="D82" i="49"/>
  <c r="C82" i="49"/>
  <c r="F82" i="49" s="1"/>
  <c r="J60" i="49"/>
  <c r="J59" i="49"/>
  <c r="J58" i="49"/>
  <c r="J57" i="49"/>
  <c r="J56" i="49"/>
  <c r="F60" i="49"/>
  <c r="F59" i="49"/>
  <c r="F58" i="49"/>
  <c r="F57" i="49"/>
  <c r="F56" i="49"/>
  <c r="J55" i="49"/>
  <c r="Y55" i="49" s="1"/>
  <c r="J54" i="49"/>
  <c r="Y54" i="49" s="1"/>
  <c r="J53" i="49"/>
  <c r="Y53" i="49" s="1"/>
  <c r="J52" i="49"/>
  <c r="Y52" i="49" s="1"/>
  <c r="J51" i="49"/>
  <c r="Y51" i="49" s="1"/>
  <c r="F55" i="49"/>
  <c r="F54" i="49"/>
  <c r="F53" i="49"/>
  <c r="F52" i="49"/>
  <c r="F51" i="49"/>
  <c r="I61" i="49"/>
  <c r="H61" i="49"/>
  <c r="G61" i="49"/>
  <c r="E61" i="49"/>
  <c r="D61" i="49"/>
  <c r="C61" i="49"/>
  <c r="K82" i="49" l="1"/>
  <c r="J61" i="49"/>
  <c r="F61" i="49"/>
  <c r="Z27" i="49"/>
  <c r="H367" i="124"/>
  <c r="I367" i="124" s="1"/>
  <c r="F367" i="124"/>
  <c r="E367" i="124"/>
  <c r="D367" i="124"/>
  <c r="H282" i="124"/>
  <c r="I282" i="124" s="1"/>
  <c r="F282" i="124"/>
  <c r="E282" i="124"/>
  <c r="D282" i="124"/>
  <c r="H197" i="124"/>
  <c r="I197" i="124" s="1"/>
  <c r="F197" i="124"/>
  <c r="E197" i="124"/>
  <c r="D197" i="124"/>
  <c r="H112" i="124"/>
  <c r="I112" i="124" s="1"/>
  <c r="F112" i="124"/>
  <c r="E112" i="124"/>
  <c r="D112" i="124"/>
  <c r="F16" i="124"/>
  <c r="D16" i="124"/>
  <c r="E16" i="124"/>
  <c r="J282" i="124" l="1"/>
  <c r="K282" i="124" s="1"/>
  <c r="L282" i="124" s="1"/>
  <c r="M282" i="124" s="1"/>
  <c r="N282" i="124" s="1"/>
  <c r="O282" i="124" s="1"/>
  <c r="J112" i="124"/>
  <c r="K112" i="124" s="1"/>
  <c r="L112" i="124" s="1"/>
  <c r="M112" i="124" s="1"/>
  <c r="N112" i="124" s="1"/>
  <c r="O112" i="124" s="1"/>
  <c r="J197" i="124"/>
  <c r="K197" i="124" s="1"/>
  <c r="L197" i="124" s="1"/>
  <c r="M197" i="124" s="1"/>
  <c r="N197" i="124" s="1"/>
  <c r="O197" i="124" s="1"/>
  <c r="J367" i="124"/>
  <c r="K367" i="124" s="1"/>
  <c r="L367" i="124" s="1"/>
  <c r="M367" i="124" s="1"/>
  <c r="N367" i="124" s="1"/>
  <c r="O367" i="124" s="1"/>
  <c r="P13" i="124"/>
  <c r="C11" i="124"/>
  <c r="F442" i="124"/>
  <c r="P442" i="124" s="1"/>
  <c r="F441" i="124"/>
  <c r="P441" i="124" s="1"/>
  <c r="F440" i="124"/>
  <c r="P440" i="124" s="1"/>
  <c r="F439" i="124"/>
  <c r="P439" i="124" s="1"/>
  <c r="F438" i="124"/>
  <c r="P438" i="124" s="1"/>
  <c r="F437" i="124"/>
  <c r="P437" i="124" s="1"/>
  <c r="F436" i="124"/>
  <c r="P436" i="124" s="1"/>
  <c r="F435" i="124"/>
  <c r="P435" i="124" s="1"/>
  <c r="O434" i="124"/>
  <c r="N434" i="124"/>
  <c r="M434" i="124"/>
  <c r="L434" i="124"/>
  <c r="K434" i="124"/>
  <c r="J434" i="124"/>
  <c r="I434" i="124"/>
  <c r="H434" i="124"/>
  <c r="G434" i="124"/>
  <c r="E434" i="124"/>
  <c r="D434" i="124"/>
  <c r="F432" i="124"/>
  <c r="P432" i="124" s="1"/>
  <c r="F431" i="124"/>
  <c r="P431" i="124" s="1"/>
  <c r="F430" i="124"/>
  <c r="P430" i="124" s="1"/>
  <c r="F429" i="124"/>
  <c r="P429" i="124" s="1"/>
  <c r="F428" i="124"/>
  <c r="P428" i="124" s="1"/>
  <c r="F427" i="124"/>
  <c r="P427" i="124" s="1"/>
  <c r="F426" i="124"/>
  <c r="P426" i="124" s="1"/>
  <c r="F425" i="124"/>
  <c r="P425" i="124" s="1"/>
  <c r="F424" i="124"/>
  <c r="P424" i="124" s="1"/>
  <c r="F423" i="124"/>
  <c r="P423" i="124" s="1"/>
  <c r="F422" i="124"/>
  <c r="P422" i="124" s="1"/>
  <c r="F421" i="124"/>
  <c r="P421" i="124" s="1"/>
  <c r="O420" i="124"/>
  <c r="N420" i="124"/>
  <c r="M420" i="124"/>
  <c r="L420" i="124"/>
  <c r="K420" i="124"/>
  <c r="J420" i="124"/>
  <c r="I420" i="124"/>
  <c r="H420" i="124"/>
  <c r="G420" i="124"/>
  <c r="E420" i="124"/>
  <c r="D420" i="124"/>
  <c r="F418" i="124"/>
  <c r="P418" i="124" s="1"/>
  <c r="F417" i="124"/>
  <c r="P417" i="124" s="1"/>
  <c r="F416" i="124"/>
  <c r="P416" i="124" s="1"/>
  <c r="F415" i="124"/>
  <c r="P415" i="124" s="1"/>
  <c r="F414" i="124"/>
  <c r="P414" i="124" s="1"/>
  <c r="F413" i="124"/>
  <c r="P413" i="124" s="1"/>
  <c r="F412" i="124"/>
  <c r="P412" i="124" s="1"/>
  <c r="F411" i="124"/>
  <c r="P411" i="124" s="1"/>
  <c r="F410" i="124"/>
  <c r="P410" i="124" s="1"/>
  <c r="F409" i="124"/>
  <c r="P409" i="124" s="1"/>
  <c r="O408" i="124"/>
  <c r="N408" i="124"/>
  <c r="M408" i="124"/>
  <c r="L408" i="124"/>
  <c r="K408" i="124"/>
  <c r="J408" i="124"/>
  <c r="I408" i="124"/>
  <c r="H408" i="124"/>
  <c r="G408" i="124"/>
  <c r="E408" i="124"/>
  <c r="D408" i="124"/>
  <c r="F406" i="124"/>
  <c r="P406" i="124" s="1"/>
  <c r="F405" i="124"/>
  <c r="P405" i="124" s="1"/>
  <c r="F404" i="124"/>
  <c r="P404" i="124" s="1"/>
  <c r="F403" i="124"/>
  <c r="P403" i="124" s="1"/>
  <c r="F402" i="124"/>
  <c r="P402" i="124" s="1"/>
  <c r="F401" i="124"/>
  <c r="P401" i="124" s="1"/>
  <c r="F400" i="124"/>
  <c r="P400" i="124" s="1"/>
  <c r="F399" i="124"/>
  <c r="P399" i="124" s="1"/>
  <c r="F398" i="124"/>
  <c r="P398" i="124" s="1"/>
  <c r="F397" i="124"/>
  <c r="P397" i="124" s="1"/>
  <c r="F396" i="124"/>
  <c r="P396" i="124" s="1"/>
  <c r="F395" i="124"/>
  <c r="P395" i="124" s="1"/>
  <c r="F394" i="124"/>
  <c r="P394" i="124" s="1"/>
  <c r="F393" i="124"/>
  <c r="P393" i="124" s="1"/>
  <c r="F392" i="124"/>
  <c r="P392" i="124" s="1"/>
  <c r="F391" i="124"/>
  <c r="P391" i="124" s="1"/>
  <c r="F390" i="124"/>
  <c r="P390" i="124" s="1"/>
  <c r="O389" i="124"/>
  <c r="N389" i="124"/>
  <c r="M389" i="124"/>
  <c r="L389" i="124"/>
  <c r="K389" i="124"/>
  <c r="J389" i="124"/>
  <c r="I389" i="124"/>
  <c r="H389" i="124"/>
  <c r="G389" i="124"/>
  <c r="E389" i="124"/>
  <c r="D389" i="124"/>
  <c r="F387" i="124"/>
  <c r="P387" i="124" s="1"/>
  <c r="F386" i="124"/>
  <c r="P386" i="124" s="1"/>
  <c r="F385" i="124"/>
  <c r="P385" i="124" s="1"/>
  <c r="F384" i="124"/>
  <c r="P384" i="124" s="1"/>
  <c r="F383" i="124"/>
  <c r="P383" i="124" s="1"/>
  <c r="F382" i="124"/>
  <c r="P382" i="124" s="1"/>
  <c r="F381" i="124"/>
  <c r="P381" i="124" s="1"/>
  <c r="F380" i="124"/>
  <c r="P380" i="124" s="1"/>
  <c r="F379" i="124"/>
  <c r="P379" i="124" s="1"/>
  <c r="F378" i="124"/>
  <c r="P378" i="124" s="1"/>
  <c r="F377" i="124"/>
  <c r="P377" i="124" s="1"/>
  <c r="F376" i="124"/>
  <c r="P376" i="124" s="1"/>
  <c r="F375" i="124"/>
  <c r="P375" i="124" s="1"/>
  <c r="F374" i="124"/>
  <c r="P374" i="124" s="1"/>
  <c r="F373" i="124"/>
  <c r="P373" i="124" s="1"/>
  <c r="F372" i="124"/>
  <c r="P372" i="124" s="1"/>
  <c r="F371" i="124"/>
  <c r="P371" i="124" s="1"/>
  <c r="F370" i="124"/>
  <c r="P370" i="124" s="1"/>
  <c r="F369" i="124"/>
  <c r="P369" i="124" s="1"/>
  <c r="O368" i="124"/>
  <c r="N368" i="124"/>
  <c r="M368" i="124"/>
  <c r="L368" i="124"/>
  <c r="K368" i="124"/>
  <c r="J368" i="124"/>
  <c r="I368" i="124"/>
  <c r="H368" i="124"/>
  <c r="G368" i="124"/>
  <c r="E368" i="124"/>
  <c r="D368" i="124"/>
  <c r="F357" i="124"/>
  <c r="P357" i="124" s="1"/>
  <c r="F356" i="124"/>
  <c r="P356" i="124" s="1"/>
  <c r="F355" i="124"/>
  <c r="P355" i="124" s="1"/>
  <c r="F354" i="124"/>
  <c r="P354" i="124" s="1"/>
  <c r="F353" i="124"/>
  <c r="P353" i="124" s="1"/>
  <c r="F352" i="124"/>
  <c r="P352" i="124" s="1"/>
  <c r="F351" i="124"/>
  <c r="P351" i="124" s="1"/>
  <c r="F350" i="124"/>
  <c r="P350" i="124" s="1"/>
  <c r="O349" i="124"/>
  <c r="N349" i="124"/>
  <c r="M349" i="124"/>
  <c r="L349" i="124"/>
  <c r="K349" i="124"/>
  <c r="J349" i="124"/>
  <c r="I349" i="124"/>
  <c r="H349" i="124"/>
  <c r="G349" i="124"/>
  <c r="E349" i="124"/>
  <c r="D349" i="124"/>
  <c r="F347" i="124"/>
  <c r="P347" i="124" s="1"/>
  <c r="F346" i="124"/>
  <c r="P346" i="124" s="1"/>
  <c r="F345" i="124"/>
  <c r="P345" i="124" s="1"/>
  <c r="F344" i="124"/>
  <c r="P344" i="124" s="1"/>
  <c r="F343" i="124"/>
  <c r="P343" i="124" s="1"/>
  <c r="F342" i="124"/>
  <c r="P342" i="124" s="1"/>
  <c r="F341" i="124"/>
  <c r="P341" i="124" s="1"/>
  <c r="F340" i="124"/>
  <c r="P340" i="124" s="1"/>
  <c r="F339" i="124"/>
  <c r="P339" i="124" s="1"/>
  <c r="F338" i="124"/>
  <c r="P338" i="124" s="1"/>
  <c r="F337" i="124"/>
  <c r="P337" i="124" s="1"/>
  <c r="F336" i="124"/>
  <c r="P336" i="124" s="1"/>
  <c r="O335" i="124"/>
  <c r="N335" i="124"/>
  <c r="M335" i="124"/>
  <c r="L335" i="124"/>
  <c r="K335" i="124"/>
  <c r="J335" i="124"/>
  <c r="I335" i="124"/>
  <c r="H335" i="124"/>
  <c r="G335" i="124"/>
  <c r="E335" i="124"/>
  <c r="D335" i="124"/>
  <c r="F333" i="124"/>
  <c r="P333" i="124" s="1"/>
  <c r="F332" i="124"/>
  <c r="P332" i="124" s="1"/>
  <c r="F331" i="124"/>
  <c r="P331" i="124" s="1"/>
  <c r="F330" i="124"/>
  <c r="P330" i="124" s="1"/>
  <c r="F329" i="124"/>
  <c r="P329" i="124" s="1"/>
  <c r="F328" i="124"/>
  <c r="P328" i="124" s="1"/>
  <c r="F327" i="124"/>
  <c r="P327" i="124" s="1"/>
  <c r="F326" i="124"/>
  <c r="P326" i="124" s="1"/>
  <c r="F325" i="124"/>
  <c r="P325" i="124" s="1"/>
  <c r="F324" i="124"/>
  <c r="P324" i="124" s="1"/>
  <c r="O323" i="124"/>
  <c r="N323" i="124"/>
  <c r="M323" i="124"/>
  <c r="L323" i="124"/>
  <c r="K323" i="124"/>
  <c r="J323" i="124"/>
  <c r="I323" i="124"/>
  <c r="H323" i="124"/>
  <c r="G323" i="124"/>
  <c r="E323" i="124"/>
  <c r="D323" i="124"/>
  <c r="F321" i="124"/>
  <c r="P321" i="124" s="1"/>
  <c r="F320" i="124"/>
  <c r="P320" i="124" s="1"/>
  <c r="F319" i="124"/>
  <c r="P319" i="124" s="1"/>
  <c r="F318" i="124"/>
  <c r="P318" i="124" s="1"/>
  <c r="F317" i="124"/>
  <c r="P317" i="124" s="1"/>
  <c r="F316" i="124"/>
  <c r="P316" i="124" s="1"/>
  <c r="F315" i="124"/>
  <c r="P315" i="124" s="1"/>
  <c r="F314" i="124"/>
  <c r="P314" i="124" s="1"/>
  <c r="F313" i="124"/>
  <c r="P313" i="124" s="1"/>
  <c r="F312" i="124"/>
  <c r="P312" i="124" s="1"/>
  <c r="F311" i="124"/>
  <c r="P311" i="124" s="1"/>
  <c r="F310" i="124"/>
  <c r="P310" i="124" s="1"/>
  <c r="F309" i="124"/>
  <c r="P309" i="124" s="1"/>
  <c r="F308" i="124"/>
  <c r="P308" i="124" s="1"/>
  <c r="F307" i="124"/>
  <c r="P307" i="124" s="1"/>
  <c r="F306" i="124"/>
  <c r="P306" i="124" s="1"/>
  <c r="F305" i="124"/>
  <c r="P305" i="124" s="1"/>
  <c r="O304" i="124"/>
  <c r="N304" i="124"/>
  <c r="M304" i="124"/>
  <c r="L304" i="124"/>
  <c r="K304" i="124"/>
  <c r="J304" i="124"/>
  <c r="I304" i="124"/>
  <c r="H304" i="124"/>
  <c r="G304" i="124"/>
  <c r="E304" i="124"/>
  <c r="D304" i="124"/>
  <c r="F302" i="124"/>
  <c r="P302" i="124" s="1"/>
  <c r="F301" i="124"/>
  <c r="P301" i="124" s="1"/>
  <c r="F300" i="124"/>
  <c r="P300" i="124" s="1"/>
  <c r="F299" i="124"/>
  <c r="P299" i="124" s="1"/>
  <c r="F298" i="124"/>
  <c r="P298" i="124" s="1"/>
  <c r="F297" i="124"/>
  <c r="P297" i="124" s="1"/>
  <c r="F296" i="124"/>
  <c r="P296" i="124" s="1"/>
  <c r="F295" i="124"/>
  <c r="P295" i="124" s="1"/>
  <c r="F294" i="124"/>
  <c r="P294" i="124" s="1"/>
  <c r="F293" i="124"/>
  <c r="P293" i="124" s="1"/>
  <c r="F292" i="124"/>
  <c r="P292" i="124" s="1"/>
  <c r="F291" i="124"/>
  <c r="P291" i="124" s="1"/>
  <c r="F290" i="124"/>
  <c r="P290" i="124" s="1"/>
  <c r="F289" i="124"/>
  <c r="P289" i="124" s="1"/>
  <c r="F288" i="124"/>
  <c r="P288" i="124" s="1"/>
  <c r="F287" i="124"/>
  <c r="P287" i="124" s="1"/>
  <c r="F286" i="124"/>
  <c r="P286" i="124" s="1"/>
  <c r="F285" i="124"/>
  <c r="P285" i="124" s="1"/>
  <c r="F284" i="124"/>
  <c r="P284" i="124" s="1"/>
  <c r="O283" i="124"/>
  <c r="N283" i="124"/>
  <c r="M283" i="124"/>
  <c r="L283" i="124"/>
  <c r="K283" i="124"/>
  <c r="J283" i="124"/>
  <c r="I283" i="124"/>
  <c r="H283" i="124"/>
  <c r="G283" i="124"/>
  <c r="E283" i="124"/>
  <c r="D283" i="124"/>
  <c r="F272" i="124"/>
  <c r="P272" i="124" s="1"/>
  <c r="F271" i="124"/>
  <c r="P271" i="124" s="1"/>
  <c r="F270" i="124"/>
  <c r="P270" i="124" s="1"/>
  <c r="F269" i="124"/>
  <c r="P269" i="124" s="1"/>
  <c r="F268" i="124"/>
  <c r="P268" i="124" s="1"/>
  <c r="F267" i="124"/>
  <c r="P267" i="124" s="1"/>
  <c r="F266" i="124"/>
  <c r="P266" i="124" s="1"/>
  <c r="F265" i="124"/>
  <c r="P265" i="124" s="1"/>
  <c r="O264" i="124"/>
  <c r="N264" i="124"/>
  <c r="M264" i="124"/>
  <c r="L264" i="124"/>
  <c r="K264" i="124"/>
  <c r="J264" i="124"/>
  <c r="I264" i="124"/>
  <c r="H264" i="124"/>
  <c r="G264" i="124"/>
  <c r="E264" i="124"/>
  <c r="D264" i="124"/>
  <c r="F262" i="124"/>
  <c r="P262" i="124" s="1"/>
  <c r="F261" i="124"/>
  <c r="P261" i="124" s="1"/>
  <c r="F260" i="124"/>
  <c r="P260" i="124" s="1"/>
  <c r="F259" i="124"/>
  <c r="P259" i="124" s="1"/>
  <c r="F258" i="124"/>
  <c r="P258" i="124" s="1"/>
  <c r="F257" i="124"/>
  <c r="P257" i="124" s="1"/>
  <c r="F256" i="124"/>
  <c r="P256" i="124" s="1"/>
  <c r="F255" i="124"/>
  <c r="P255" i="124" s="1"/>
  <c r="F254" i="124"/>
  <c r="P254" i="124" s="1"/>
  <c r="F253" i="124"/>
  <c r="P253" i="124" s="1"/>
  <c r="F252" i="124"/>
  <c r="P252" i="124" s="1"/>
  <c r="F251" i="124"/>
  <c r="P251" i="124" s="1"/>
  <c r="O250" i="124"/>
  <c r="N250" i="124"/>
  <c r="M250" i="124"/>
  <c r="L250" i="124"/>
  <c r="K250" i="124"/>
  <c r="J250" i="124"/>
  <c r="I250" i="124"/>
  <c r="H250" i="124"/>
  <c r="G250" i="124"/>
  <c r="E250" i="124"/>
  <c r="D250" i="124"/>
  <c r="F248" i="124"/>
  <c r="P248" i="124" s="1"/>
  <c r="F247" i="124"/>
  <c r="P247" i="124" s="1"/>
  <c r="F246" i="124"/>
  <c r="P246" i="124" s="1"/>
  <c r="F245" i="124"/>
  <c r="P245" i="124" s="1"/>
  <c r="F244" i="124"/>
  <c r="P244" i="124" s="1"/>
  <c r="F243" i="124"/>
  <c r="P243" i="124" s="1"/>
  <c r="F242" i="124"/>
  <c r="P242" i="124" s="1"/>
  <c r="F241" i="124"/>
  <c r="P241" i="124" s="1"/>
  <c r="F240" i="124"/>
  <c r="P240" i="124" s="1"/>
  <c r="F239" i="124"/>
  <c r="P239" i="124" s="1"/>
  <c r="O238" i="124"/>
  <c r="N238" i="124"/>
  <c r="M238" i="124"/>
  <c r="L238" i="124"/>
  <c r="K238" i="124"/>
  <c r="J238" i="124"/>
  <c r="I238" i="124"/>
  <c r="H238" i="124"/>
  <c r="G238" i="124"/>
  <c r="E238" i="124"/>
  <c r="D238" i="124"/>
  <c r="F236" i="124"/>
  <c r="P236" i="124" s="1"/>
  <c r="F235" i="124"/>
  <c r="P235" i="124" s="1"/>
  <c r="F234" i="124"/>
  <c r="P234" i="124" s="1"/>
  <c r="F233" i="124"/>
  <c r="P233" i="124" s="1"/>
  <c r="F232" i="124"/>
  <c r="P232" i="124" s="1"/>
  <c r="F231" i="124"/>
  <c r="P231" i="124" s="1"/>
  <c r="F230" i="124"/>
  <c r="P230" i="124" s="1"/>
  <c r="F229" i="124"/>
  <c r="P229" i="124" s="1"/>
  <c r="F228" i="124"/>
  <c r="P228" i="124" s="1"/>
  <c r="F227" i="124"/>
  <c r="P227" i="124" s="1"/>
  <c r="F226" i="124"/>
  <c r="P226" i="124" s="1"/>
  <c r="F225" i="124"/>
  <c r="P225" i="124" s="1"/>
  <c r="F224" i="124"/>
  <c r="P224" i="124" s="1"/>
  <c r="F223" i="124"/>
  <c r="P223" i="124" s="1"/>
  <c r="F222" i="124"/>
  <c r="P222" i="124" s="1"/>
  <c r="F221" i="124"/>
  <c r="P221" i="124" s="1"/>
  <c r="F220" i="124"/>
  <c r="P220" i="124" s="1"/>
  <c r="O219" i="124"/>
  <c r="N219" i="124"/>
  <c r="M219" i="124"/>
  <c r="L219" i="124"/>
  <c r="K219" i="124"/>
  <c r="J219" i="124"/>
  <c r="I219" i="124"/>
  <c r="H219" i="124"/>
  <c r="G219" i="124"/>
  <c r="E219" i="124"/>
  <c r="D219" i="124"/>
  <c r="F217" i="124"/>
  <c r="P217" i="124" s="1"/>
  <c r="F216" i="124"/>
  <c r="P216" i="124" s="1"/>
  <c r="F215" i="124"/>
  <c r="P215" i="124" s="1"/>
  <c r="F214" i="124"/>
  <c r="P214" i="124" s="1"/>
  <c r="F213" i="124"/>
  <c r="P213" i="124" s="1"/>
  <c r="F212" i="124"/>
  <c r="P212" i="124" s="1"/>
  <c r="F211" i="124"/>
  <c r="P211" i="124" s="1"/>
  <c r="F210" i="124"/>
  <c r="P210" i="124" s="1"/>
  <c r="F209" i="124"/>
  <c r="P209" i="124" s="1"/>
  <c r="F208" i="124"/>
  <c r="P208" i="124" s="1"/>
  <c r="F207" i="124"/>
  <c r="P207" i="124" s="1"/>
  <c r="F206" i="124"/>
  <c r="P206" i="124" s="1"/>
  <c r="F205" i="124"/>
  <c r="P205" i="124" s="1"/>
  <c r="F204" i="124"/>
  <c r="P204" i="124" s="1"/>
  <c r="F203" i="124"/>
  <c r="P203" i="124" s="1"/>
  <c r="F202" i="124"/>
  <c r="P202" i="124" s="1"/>
  <c r="F201" i="124"/>
  <c r="P201" i="124" s="1"/>
  <c r="F200" i="124"/>
  <c r="P200" i="124" s="1"/>
  <c r="F199" i="124"/>
  <c r="P199" i="124" s="1"/>
  <c r="O198" i="124"/>
  <c r="N198" i="124"/>
  <c r="M198" i="124"/>
  <c r="L198" i="124"/>
  <c r="K198" i="124"/>
  <c r="J198" i="124"/>
  <c r="I198" i="124"/>
  <c r="H198" i="124"/>
  <c r="G198" i="124"/>
  <c r="E198" i="124"/>
  <c r="D198" i="124"/>
  <c r="F187" i="124"/>
  <c r="P187" i="124" s="1"/>
  <c r="F186" i="124"/>
  <c r="P186" i="124" s="1"/>
  <c r="F185" i="124"/>
  <c r="P185" i="124" s="1"/>
  <c r="F184" i="124"/>
  <c r="P184" i="124" s="1"/>
  <c r="F183" i="124"/>
  <c r="P183" i="124" s="1"/>
  <c r="F182" i="124"/>
  <c r="P182" i="124" s="1"/>
  <c r="F181" i="124"/>
  <c r="P181" i="124" s="1"/>
  <c r="F180" i="124"/>
  <c r="P180" i="124" s="1"/>
  <c r="O179" i="124"/>
  <c r="N179" i="124"/>
  <c r="M179" i="124"/>
  <c r="L179" i="124"/>
  <c r="K179" i="124"/>
  <c r="J179" i="124"/>
  <c r="I179" i="124"/>
  <c r="H179" i="124"/>
  <c r="G179" i="124"/>
  <c r="E179" i="124"/>
  <c r="D179" i="124"/>
  <c r="F177" i="124"/>
  <c r="P177" i="124" s="1"/>
  <c r="F176" i="124"/>
  <c r="P176" i="124" s="1"/>
  <c r="F175" i="124"/>
  <c r="P175" i="124" s="1"/>
  <c r="F174" i="124"/>
  <c r="P174" i="124" s="1"/>
  <c r="F173" i="124"/>
  <c r="P173" i="124" s="1"/>
  <c r="F172" i="124"/>
  <c r="P172" i="124" s="1"/>
  <c r="F171" i="124"/>
  <c r="P171" i="124" s="1"/>
  <c r="F170" i="124"/>
  <c r="P170" i="124" s="1"/>
  <c r="F169" i="124"/>
  <c r="P169" i="124" s="1"/>
  <c r="F168" i="124"/>
  <c r="P168" i="124" s="1"/>
  <c r="F167" i="124"/>
  <c r="P167" i="124" s="1"/>
  <c r="F166" i="124"/>
  <c r="P166" i="124" s="1"/>
  <c r="O165" i="124"/>
  <c r="N165" i="124"/>
  <c r="M165" i="124"/>
  <c r="L165" i="124"/>
  <c r="K165" i="124"/>
  <c r="J165" i="124"/>
  <c r="I165" i="124"/>
  <c r="H165" i="124"/>
  <c r="G165" i="124"/>
  <c r="E165" i="124"/>
  <c r="D165" i="124"/>
  <c r="F163" i="124"/>
  <c r="P163" i="124" s="1"/>
  <c r="F162" i="124"/>
  <c r="P162" i="124" s="1"/>
  <c r="F161" i="124"/>
  <c r="P161" i="124" s="1"/>
  <c r="F160" i="124"/>
  <c r="P160" i="124" s="1"/>
  <c r="F159" i="124"/>
  <c r="P159" i="124" s="1"/>
  <c r="F158" i="124"/>
  <c r="P158" i="124" s="1"/>
  <c r="F157" i="124"/>
  <c r="P157" i="124" s="1"/>
  <c r="F156" i="124"/>
  <c r="P156" i="124" s="1"/>
  <c r="F155" i="124"/>
  <c r="P155" i="124" s="1"/>
  <c r="F154" i="124"/>
  <c r="P154" i="124" s="1"/>
  <c r="O153" i="124"/>
  <c r="N153" i="124"/>
  <c r="M153" i="124"/>
  <c r="L153" i="124"/>
  <c r="K153" i="124"/>
  <c r="J153" i="124"/>
  <c r="I153" i="124"/>
  <c r="H153" i="124"/>
  <c r="G153" i="124"/>
  <c r="E153" i="124"/>
  <c r="D153" i="124"/>
  <c r="F151" i="124"/>
  <c r="P151" i="124" s="1"/>
  <c r="F150" i="124"/>
  <c r="P150" i="124" s="1"/>
  <c r="F149" i="124"/>
  <c r="P149" i="124" s="1"/>
  <c r="F148" i="124"/>
  <c r="P148" i="124" s="1"/>
  <c r="F147" i="124"/>
  <c r="P147" i="124" s="1"/>
  <c r="F146" i="124"/>
  <c r="P146" i="124" s="1"/>
  <c r="F145" i="124"/>
  <c r="P145" i="124" s="1"/>
  <c r="F144" i="124"/>
  <c r="P144" i="124" s="1"/>
  <c r="F143" i="124"/>
  <c r="P143" i="124" s="1"/>
  <c r="F142" i="124"/>
  <c r="P142" i="124" s="1"/>
  <c r="F141" i="124"/>
  <c r="P141" i="124" s="1"/>
  <c r="F140" i="124"/>
  <c r="P140" i="124" s="1"/>
  <c r="F139" i="124"/>
  <c r="P139" i="124" s="1"/>
  <c r="F138" i="124"/>
  <c r="P138" i="124" s="1"/>
  <c r="F137" i="124"/>
  <c r="P137" i="124" s="1"/>
  <c r="F136" i="124"/>
  <c r="P136" i="124" s="1"/>
  <c r="F135" i="124"/>
  <c r="P135" i="124" s="1"/>
  <c r="O134" i="124"/>
  <c r="N134" i="124"/>
  <c r="M134" i="124"/>
  <c r="L134" i="124"/>
  <c r="K134" i="124"/>
  <c r="J134" i="124"/>
  <c r="I134" i="124"/>
  <c r="H134" i="124"/>
  <c r="G134" i="124"/>
  <c r="E134" i="124"/>
  <c r="D134" i="124"/>
  <c r="F132" i="124"/>
  <c r="P132" i="124" s="1"/>
  <c r="F131" i="124"/>
  <c r="P131" i="124" s="1"/>
  <c r="F130" i="124"/>
  <c r="P130" i="124" s="1"/>
  <c r="F129" i="124"/>
  <c r="P129" i="124" s="1"/>
  <c r="F128" i="124"/>
  <c r="P128" i="124" s="1"/>
  <c r="F127" i="124"/>
  <c r="P127" i="124" s="1"/>
  <c r="F126" i="124"/>
  <c r="P126" i="124" s="1"/>
  <c r="F125" i="124"/>
  <c r="P125" i="124" s="1"/>
  <c r="F124" i="124"/>
  <c r="P124" i="124" s="1"/>
  <c r="F123" i="124"/>
  <c r="P123" i="124" s="1"/>
  <c r="F122" i="124"/>
  <c r="P122" i="124" s="1"/>
  <c r="F121" i="124"/>
  <c r="P121" i="124" s="1"/>
  <c r="F120" i="124"/>
  <c r="P120" i="124" s="1"/>
  <c r="F119" i="124"/>
  <c r="P119" i="124" s="1"/>
  <c r="F118" i="124"/>
  <c r="P118" i="124" s="1"/>
  <c r="F117" i="124"/>
  <c r="P117" i="124" s="1"/>
  <c r="F116" i="124"/>
  <c r="P116" i="124" s="1"/>
  <c r="F115" i="124"/>
  <c r="P115" i="124" s="1"/>
  <c r="F114" i="124"/>
  <c r="P114" i="124" s="1"/>
  <c r="O113" i="124"/>
  <c r="N113" i="124"/>
  <c r="M113" i="124"/>
  <c r="L113" i="124"/>
  <c r="K113" i="124"/>
  <c r="J113" i="124"/>
  <c r="I113" i="124"/>
  <c r="H113" i="124"/>
  <c r="G113" i="124"/>
  <c r="E113" i="124"/>
  <c r="D113" i="124"/>
  <c r="O106" i="124"/>
  <c r="N106" i="124"/>
  <c r="M106" i="124"/>
  <c r="L106" i="124"/>
  <c r="K106" i="124"/>
  <c r="F101" i="124"/>
  <c r="P101" i="124" s="1"/>
  <c r="F100" i="124"/>
  <c r="P100" i="124" s="1"/>
  <c r="F99" i="124"/>
  <c r="P99" i="124" s="1"/>
  <c r="F98" i="124"/>
  <c r="P98" i="124" s="1"/>
  <c r="F97" i="124"/>
  <c r="P97" i="124" s="1"/>
  <c r="F96" i="124"/>
  <c r="P96" i="124" s="1"/>
  <c r="F95" i="124"/>
  <c r="P95" i="124" s="1"/>
  <c r="F94" i="124"/>
  <c r="P94" i="124" s="1"/>
  <c r="O93" i="124"/>
  <c r="N93" i="124"/>
  <c r="M93" i="124"/>
  <c r="L93" i="124"/>
  <c r="K93" i="124"/>
  <c r="J93" i="124"/>
  <c r="I93" i="124"/>
  <c r="H93" i="124"/>
  <c r="G93" i="124"/>
  <c r="E93" i="124"/>
  <c r="D93" i="124"/>
  <c r="F91" i="124"/>
  <c r="P91" i="124" s="1"/>
  <c r="F90" i="124"/>
  <c r="P90" i="124" s="1"/>
  <c r="F89" i="124"/>
  <c r="P89" i="124" s="1"/>
  <c r="F88" i="124"/>
  <c r="P88" i="124" s="1"/>
  <c r="F87" i="124"/>
  <c r="P87" i="124" s="1"/>
  <c r="F86" i="124"/>
  <c r="P86" i="124" s="1"/>
  <c r="F85" i="124"/>
  <c r="P85" i="124" s="1"/>
  <c r="F84" i="124"/>
  <c r="P84" i="124" s="1"/>
  <c r="F83" i="124"/>
  <c r="P83" i="124" s="1"/>
  <c r="F82" i="124"/>
  <c r="P82" i="124" s="1"/>
  <c r="F81" i="124"/>
  <c r="P81" i="124" s="1"/>
  <c r="F80" i="124"/>
  <c r="P80" i="124" s="1"/>
  <c r="O79" i="124"/>
  <c r="N79" i="124"/>
  <c r="M79" i="124"/>
  <c r="L79" i="124"/>
  <c r="K79" i="124"/>
  <c r="J79" i="124"/>
  <c r="I79" i="124"/>
  <c r="H79" i="124"/>
  <c r="G79" i="124"/>
  <c r="E79" i="124"/>
  <c r="D79" i="124"/>
  <c r="F77" i="124"/>
  <c r="P77" i="124" s="1"/>
  <c r="F76" i="124"/>
  <c r="P76" i="124" s="1"/>
  <c r="F75" i="124"/>
  <c r="P75" i="124" s="1"/>
  <c r="F74" i="124"/>
  <c r="P74" i="124" s="1"/>
  <c r="F73" i="124"/>
  <c r="P73" i="124" s="1"/>
  <c r="F72" i="124"/>
  <c r="P72" i="124" s="1"/>
  <c r="F71" i="124"/>
  <c r="P71" i="124" s="1"/>
  <c r="F70" i="124"/>
  <c r="P70" i="124" s="1"/>
  <c r="F69" i="124"/>
  <c r="P69" i="124" s="1"/>
  <c r="F68" i="124"/>
  <c r="P68" i="124" s="1"/>
  <c r="F67" i="124"/>
  <c r="P67" i="124" s="1"/>
  <c r="F66" i="124"/>
  <c r="P66" i="124" s="1"/>
  <c r="F65" i="124"/>
  <c r="P65" i="124" s="1"/>
  <c r="O64" i="124"/>
  <c r="N64" i="124"/>
  <c r="M64" i="124"/>
  <c r="L64" i="124"/>
  <c r="K64" i="124"/>
  <c r="J64" i="124"/>
  <c r="I64" i="124"/>
  <c r="H64" i="124"/>
  <c r="G64" i="124"/>
  <c r="E64" i="124"/>
  <c r="D64" i="124"/>
  <c r="F62" i="124"/>
  <c r="P62" i="124" s="1"/>
  <c r="F61" i="124"/>
  <c r="P61" i="124" s="1"/>
  <c r="F60" i="124"/>
  <c r="P60" i="124" s="1"/>
  <c r="F59" i="124"/>
  <c r="P59" i="124" s="1"/>
  <c r="F58" i="124"/>
  <c r="P58" i="124" s="1"/>
  <c r="F57" i="124"/>
  <c r="P57" i="124" s="1"/>
  <c r="F56" i="124"/>
  <c r="P56" i="124" s="1"/>
  <c r="F55" i="124"/>
  <c r="P55" i="124" s="1"/>
  <c r="F54" i="124"/>
  <c r="P54" i="124" s="1"/>
  <c r="F53" i="124"/>
  <c r="P53" i="124" s="1"/>
  <c r="F52" i="124"/>
  <c r="P52" i="124" s="1"/>
  <c r="F51" i="124"/>
  <c r="P51" i="124" s="1"/>
  <c r="F50" i="124"/>
  <c r="P50" i="124" s="1"/>
  <c r="F49" i="124"/>
  <c r="P49" i="124" s="1"/>
  <c r="F48" i="124"/>
  <c r="P48" i="124" s="1"/>
  <c r="F47" i="124"/>
  <c r="P47" i="124" s="1"/>
  <c r="F46" i="124"/>
  <c r="P46" i="124" s="1"/>
  <c r="F45" i="124"/>
  <c r="P45" i="124" s="1"/>
  <c r="F44" i="124"/>
  <c r="P44" i="124" s="1"/>
  <c r="F43" i="124"/>
  <c r="P43" i="124" s="1"/>
  <c r="O42" i="124"/>
  <c r="N42" i="124"/>
  <c r="M42" i="124"/>
  <c r="L42" i="124"/>
  <c r="K42" i="124"/>
  <c r="J42" i="124"/>
  <c r="I42" i="124"/>
  <c r="H42" i="124"/>
  <c r="G42" i="124"/>
  <c r="E42" i="124"/>
  <c r="D42" i="124"/>
  <c r="F40" i="124"/>
  <c r="P40" i="124" s="1"/>
  <c r="F39" i="124"/>
  <c r="P39" i="124" s="1"/>
  <c r="F38" i="124"/>
  <c r="P38" i="124" s="1"/>
  <c r="F37" i="124"/>
  <c r="P37" i="124" s="1"/>
  <c r="F36" i="124"/>
  <c r="P36" i="124" s="1"/>
  <c r="F35" i="124"/>
  <c r="P35" i="124" s="1"/>
  <c r="F34" i="124"/>
  <c r="P34" i="124" s="1"/>
  <c r="F33" i="124"/>
  <c r="P33" i="124" s="1"/>
  <c r="F32" i="124"/>
  <c r="P32" i="124" s="1"/>
  <c r="F31" i="124"/>
  <c r="P31" i="124" s="1"/>
  <c r="F30" i="124"/>
  <c r="P30" i="124" s="1"/>
  <c r="F29" i="124"/>
  <c r="P29" i="124" s="1"/>
  <c r="F28" i="124"/>
  <c r="P28" i="124" s="1"/>
  <c r="F27" i="124"/>
  <c r="P27" i="124" s="1"/>
  <c r="F26" i="124"/>
  <c r="P26" i="124" s="1"/>
  <c r="F25" i="124"/>
  <c r="P25" i="124" s="1"/>
  <c r="F24" i="124"/>
  <c r="P24" i="124" s="1"/>
  <c r="F23" i="124"/>
  <c r="P23" i="124" s="1"/>
  <c r="F22" i="124"/>
  <c r="P22" i="124" s="1"/>
  <c r="F21" i="124"/>
  <c r="P21" i="124" s="1"/>
  <c r="F20" i="124"/>
  <c r="P20" i="124" s="1"/>
  <c r="F19" i="124"/>
  <c r="P19" i="124" s="1"/>
  <c r="F18" i="124"/>
  <c r="P18" i="124" s="1"/>
  <c r="O17" i="124"/>
  <c r="N17" i="124"/>
  <c r="M17" i="124"/>
  <c r="L17" i="124"/>
  <c r="K17" i="124"/>
  <c r="J17" i="124"/>
  <c r="I17" i="124"/>
  <c r="H17" i="124"/>
  <c r="G17" i="124"/>
  <c r="E17" i="124"/>
  <c r="D17" i="124"/>
  <c r="H16" i="124"/>
  <c r="I16" i="124" s="1"/>
  <c r="J16" i="124" s="1"/>
  <c r="K16" i="124" s="1"/>
  <c r="L16" i="124" s="1"/>
  <c r="M16" i="124" s="1"/>
  <c r="N16" i="124" s="1"/>
  <c r="O16" i="124" s="1"/>
  <c r="F64" i="124" l="1"/>
  <c r="P64" i="124" s="1"/>
  <c r="N103" i="124"/>
  <c r="J103" i="124"/>
  <c r="F42" i="124"/>
  <c r="P42" i="124" s="1"/>
  <c r="F17" i="124"/>
  <c r="P17" i="124" s="1"/>
  <c r="F12" i="124" s="1"/>
  <c r="F93" i="124"/>
  <c r="P93" i="124" s="1"/>
  <c r="F79" i="124"/>
  <c r="P79" i="124" s="1"/>
  <c r="M103" i="124"/>
  <c r="I103" i="124"/>
  <c r="H103" i="124"/>
  <c r="L103" i="124"/>
  <c r="F264" i="124"/>
  <c r="P264" i="124" s="1"/>
  <c r="F283" i="124"/>
  <c r="P283" i="124" s="1"/>
  <c r="F368" i="124"/>
  <c r="P368" i="124" s="1"/>
  <c r="F113" i="124"/>
  <c r="P113" i="124" s="1"/>
  <c r="F134" i="124"/>
  <c r="P134" i="124" s="1"/>
  <c r="F165" i="124"/>
  <c r="P165" i="124" s="1"/>
  <c r="F349" i="124"/>
  <c r="P349" i="124" s="1"/>
  <c r="G189" i="124"/>
  <c r="K189" i="124"/>
  <c r="O189" i="124"/>
  <c r="F198" i="124"/>
  <c r="P198" i="124" s="1"/>
  <c r="M274" i="124"/>
  <c r="F179" i="124"/>
  <c r="P179" i="124" s="1"/>
  <c r="F434" i="124"/>
  <c r="P434" i="124" s="1"/>
  <c r="M444" i="124"/>
  <c r="N189" i="124"/>
  <c r="J444" i="124"/>
  <c r="F250" i="124"/>
  <c r="P250" i="124" s="1"/>
  <c r="F304" i="124"/>
  <c r="P304" i="124" s="1"/>
  <c r="F323" i="124"/>
  <c r="P323" i="124" s="1"/>
  <c r="F420" i="124"/>
  <c r="P420" i="124" s="1"/>
  <c r="F219" i="124"/>
  <c r="P219" i="124" s="1"/>
  <c r="F238" i="124"/>
  <c r="P238" i="124" s="1"/>
  <c r="G359" i="124"/>
  <c r="K359" i="124"/>
  <c r="L359" i="124"/>
  <c r="I444" i="124"/>
  <c r="F153" i="124"/>
  <c r="P153" i="124" s="1"/>
  <c r="J359" i="124"/>
  <c r="N359" i="124"/>
  <c r="F389" i="124"/>
  <c r="P389" i="124" s="1"/>
  <c r="J189" i="124"/>
  <c r="H274" i="124"/>
  <c r="L274" i="124"/>
  <c r="O359" i="124"/>
  <c r="G444" i="124"/>
  <c r="K444" i="124"/>
  <c r="O444" i="124"/>
  <c r="I189" i="124"/>
  <c r="M189" i="124"/>
  <c r="N444" i="124"/>
  <c r="O103" i="124"/>
  <c r="K274" i="124"/>
  <c r="K103" i="124"/>
  <c r="O274" i="124"/>
  <c r="H189" i="124"/>
  <c r="I274" i="124"/>
  <c r="H444" i="124"/>
  <c r="L444" i="124"/>
  <c r="G103" i="124"/>
  <c r="G274" i="124"/>
  <c r="L189" i="124"/>
  <c r="H359" i="124"/>
  <c r="J274" i="124"/>
  <c r="N274" i="124"/>
  <c r="F335" i="124"/>
  <c r="P335" i="124" s="1"/>
  <c r="I359" i="124"/>
  <c r="M359" i="124"/>
  <c r="F408" i="124"/>
  <c r="P408" i="124" s="1"/>
  <c r="F11" i="124" l="1"/>
  <c r="Q108" i="124"/>
  <c r="P108" i="124" s="1"/>
  <c r="F103" i="124"/>
  <c r="F104" i="124" s="1"/>
  <c r="F105" i="124" s="1"/>
  <c r="F14" i="124"/>
  <c r="Q279" i="124"/>
  <c r="P279" i="124" s="1"/>
  <c r="F274" i="124"/>
  <c r="F275" i="124" s="1"/>
  <c r="F276" i="124" s="1"/>
  <c r="Q194" i="124"/>
  <c r="P194" i="124" s="1"/>
  <c r="F189" i="124"/>
  <c r="F190" i="124" s="1"/>
  <c r="G190" i="124" s="1"/>
  <c r="Q449" i="124"/>
  <c r="P449" i="124" s="1"/>
  <c r="F444" i="124"/>
  <c r="F445" i="124" s="1"/>
  <c r="Q364" i="124"/>
  <c r="P364" i="124" s="1"/>
  <c r="F359" i="124"/>
  <c r="F360" i="124" s="1"/>
  <c r="F13" i="124" l="1"/>
  <c r="G104" i="124"/>
  <c r="H104" i="124" s="1"/>
  <c r="G275" i="124"/>
  <c r="G276" i="124" s="1"/>
  <c r="F191" i="124"/>
  <c r="H190" i="124"/>
  <c r="G191" i="124"/>
  <c r="F361" i="124"/>
  <c r="G360" i="124"/>
  <c r="G445" i="124"/>
  <c r="F446" i="124"/>
  <c r="G105" i="124" l="1"/>
  <c r="H275" i="124"/>
  <c r="I275" i="124" s="1"/>
  <c r="H191" i="124"/>
  <c r="I190" i="124"/>
  <c r="H360" i="124"/>
  <c r="G361" i="124"/>
  <c r="H276" i="124"/>
  <c r="I104" i="124"/>
  <c r="H105" i="124"/>
  <c r="G446" i="124"/>
  <c r="H445" i="124"/>
  <c r="I105" i="124" l="1"/>
  <c r="J104" i="124"/>
  <c r="H361" i="124"/>
  <c r="I360" i="124"/>
  <c r="H446" i="124"/>
  <c r="I445" i="124"/>
  <c r="J190" i="124"/>
  <c r="I191" i="124"/>
  <c r="I276" i="124"/>
  <c r="J275" i="124"/>
  <c r="I361" i="124" l="1"/>
  <c r="J360" i="124"/>
  <c r="J191" i="124"/>
  <c r="K190" i="124"/>
  <c r="J276" i="124"/>
  <c r="K275" i="124"/>
  <c r="L275" i="124" s="1"/>
  <c r="M275" i="124" s="1"/>
  <c r="N275" i="124" s="1"/>
  <c r="O275" i="124" s="1"/>
  <c r="J445" i="124"/>
  <c r="I446" i="124"/>
  <c r="K104" i="124"/>
  <c r="J105" i="124"/>
  <c r="Q278" i="124" l="1"/>
  <c r="R278" i="124" s="1"/>
  <c r="J446" i="124"/>
  <c r="K445" i="124"/>
  <c r="J361" i="124"/>
  <c r="K360" i="124"/>
  <c r="L190" i="124"/>
  <c r="K191" i="124"/>
  <c r="K105" i="124"/>
  <c r="L104" i="124"/>
  <c r="M104" i="124" l="1"/>
  <c r="L105" i="124"/>
  <c r="L360" i="124"/>
  <c r="K361" i="124"/>
  <c r="K446" i="124"/>
  <c r="L445" i="124"/>
  <c r="L191" i="124"/>
  <c r="M190" i="124"/>
  <c r="L361" i="124" l="1"/>
  <c r="M360" i="124"/>
  <c r="L446" i="124"/>
  <c r="M445" i="124"/>
  <c r="N190" i="124"/>
  <c r="M191" i="124"/>
  <c r="N104" i="124"/>
  <c r="M105" i="124"/>
  <c r="N191" i="124" l="1"/>
  <c r="O190" i="124"/>
  <c r="N445" i="124"/>
  <c r="M446" i="124"/>
  <c r="N105" i="124"/>
  <c r="O104" i="124"/>
  <c r="Q107" i="124" s="1"/>
  <c r="M361" i="124"/>
  <c r="N360" i="124"/>
  <c r="O105" i="124" l="1"/>
  <c r="R107" i="124"/>
  <c r="O191" i="124"/>
  <c r="Q193" i="124"/>
  <c r="R193" i="124" s="1"/>
  <c r="N361" i="124"/>
  <c r="O360" i="124"/>
  <c r="O445" i="124"/>
  <c r="N446" i="124"/>
  <c r="O361" i="124" l="1"/>
  <c r="Q363" i="124"/>
  <c r="R363" i="124" s="1"/>
  <c r="O446" i="124"/>
  <c r="Q448" i="124"/>
  <c r="R448" i="124" s="1"/>
  <c r="P36" i="231"/>
  <c r="P31" i="231"/>
  <c r="P23" i="231"/>
  <c r="P17" i="231"/>
  <c r="P11" i="231"/>
  <c r="N36" i="231"/>
  <c r="N31" i="231"/>
  <c r="N29" i="231"/>
  <c r="N23" i="231"/>
  <c r="N17" i="231"/>
  <c r="N11" i="231"/>
  <c r="L36" i="231"/>
  <c r="J36" i="231"/>
  <c r="H36" i="231"/>
  <c r="F36" i="231"/>
  <c r="L31" i="231"/>
  <c r="L29" i="231" s="1"/>
  <c r="J31" i="231"/>
  <c r="H31" i="231"/>
  <c r="H29" i="231" s="1"/>
  <c r="F31" i="231"/>
  <c r="F29" i="231" s="1"/>
  <c r="J29" i="231"/>
  <c r="L23" i="231"/>
  <c r="J23" i="231"/>
  <c r="H23" i="231"/>
  <c r="L17" i="231"/>
  <c r="J17" i="231"/>
  <c r="H17" i="231"/>
  <c r="L11" i="231"/>
  <c r="J11" i="231"/>
  <c r="H11" i="231"/>
  <c r="P29" i="231" l="1"/>
  <c r="P9" i="231"/>
  <c r="P42" i="231" s="1"/>
  <c r="J9" i="231"/>
  <c r="J42" i="231" s="1"/>
  <c r="N9" i="231"/>
  <c r="N42" i="231" s="1"/>
  <c r="L9" i="231"/>
  <c r="L42" i="231" s="1"/>
  <c r="H9" i="231"/>
  <c r="H42" i="231" s="1"/>
  <c r="AN6" i="10" l="1"/>
  <c r="AN5" i="10"/>
  <c r="AK5" i="10"/>
  <c r="AK12" i="10"/>
  <c r="AK11" i="10"/>
  <c r="AK10" i="10"/>
  <c r="AK9" i="10"/>
  <c r="AK8" i="10"/>
  <c r="AK7" i="10"/>
  <c r="AK6" i="10"/>
  <c r="AH10" i="10"/>
  <c r="AH9" i="10"/>
  <c r="AH8" i="10"/>
  <c r="AH7" i="10"/>
  <c r="AH6" i="10"/>
  <c r="AH5" i="10"/>
  <c r="X10" i="10"/>
  <c r="X9" i="10"/>
  <c r="X8" i="10"/>
  <c r="X7" i="10"/>
  <c r="X6" i="10"/>
  <c r="X5" i="10"/>
  <c r="U11" i="10"/>
  <c r="U10" i="10"/>
  <c r="U9" i="10"/>
  <c r="U8" i="10"/>
  <c r="U7" i="10"/>
  <c r="U6" i="10"/>
  <c r="U5" i="10"/>
  <c r="AZ13" i="37" l="1"/>
  <c r="BA13" i="37" s="1"/>
  <c r="BB13" i="37" s="1"/>
  <c r="BC13" i="37" s="1"/>
  <c r="BD13" i="37" s="1"/>
  <c r="BE13" i="37" s="1"/>
  <c r="BF13" i="37" s="1"/>
  <c r="BG13" i="37" s="1"/>
  <c r="BH13" i="37" s="1"/>
  <c r="BI13" i="37" s="1"/>
  <c r="BJ13" i="37" s="1"/>
  <c r="BK13" i="37" s="1"/>
  <c r="BL13" i="37" s="1"/>
  <c r="BM13" i="37" s="1"/>
  <c r="BN13" i="37" s="1"/>
  <c r="BO13" i="37" s="1"/>
  <c r="BP13" i="37" s="1"/>
  <c r="BQ13" i="37" s="1"/>
  <c r="BR13" i="37" s="1"/>
  <c r="BS13" i="37" s="1"/>
  <c r="BT13" i="37" s="1"/>
  <c r="BU13" i="37" s="1"/>
  <c r="BV13" i="37" s="1"/>
  <c r="BW13" i="37" s="1"/>
  <c r="BX13" i="37" s="1"/>
  <c r="BY13" i="37" s="1"/>
  <c r="BZ13" i="37" s="1"/>
  <c r="CA13" i="37" s="1"/>
  <c r="CB13" i="37" s="1"/>
  <c r="CC13" i="37" s="1"/>
  <c r="CD13" i="37" s="1"/>
  <c r="CE13" i="37" s="1"/>
  <c r="CF13" i="37" s="1"/>
  <c r="CG13" i="37" s="1"/>
  <c r="CH13" i="37" s="1"/>
  <c r="CI13" i="37" s="1"/>
  <c r="CJ13" i="37" s="1"/>
  <c r="CK13" i="37" s="1"/>
  <c r="CL13" i="37" s="1"/>
  <c r="CM13" i="37" s="1"/>
  <c r="CN13" i="37" s="1"/>
  <c r="CO13" i="37" s="1"/>
  <c r="CP13" i="37" s="1"/>
  <c r="CQ13" i="37" s="1"/>
  <c r="CR13" i="37" s="1"/>
  <c r="CS13" i="37" s="1"/>
  <c r="CT13" i="37" s="1"/>
  <c r="CU13" i="37" s="1"/>
  <c r="CV13" i="37" s="1"/>
  <c r="CW13" i="37" s="1"/>
  <c r="CX13" i="37" s="1"/>
  <c r="CY13" i="37" s="1"/>
  <c r="CZ13" i="37" s="1"/>
  <c r="DA13" i="37" s="1"/>
  <c r="DB13" i="37" s="1"/>
  <c r="DC13" i="37" s="1"/>
  <c r="DD13" i="37" s="1"/>
  <c r="DE13" i="37" s="1"/>
  <c r="DF13" i="37" s="1"/>
  <c r="DG13" i="37" s="1"/>
  <c r="DH13" i="37" s="1"/>
  <c r="DI13" i="37" s="1"/>
  <c r="DJ13" i="37" s="1"/>
  <c r="DK13" i="37" s="1"/>
  <c r="DL13" i="37" s="1"/>
  <c r="DM13" i="37" s="1"/>
  <c r="DN13" i="37" s="1"/>
  <c r="DO13" i="37" s="1"/>
  <c r="DP13" i="37" s="1"/>
  <c r="DQ13" i="37" s="1"/>
  <c r="DR13" i="37" s="1"/>
  <c r="DS13" i="37" s="1"/>
  <c r="DT13" i="37" s="1"/>
  <c r="DU13" i="37" s="1"/>
  <c r="DV13" i="37" s="1"/>
  <c r="DW13" i="37" s="1"/>
  <c r="DX13" i="37" s="1"/>
  <c r="DY13" i="37" s="1"/>
  <c r="DZ13" i="37" s="1"/>
  <c r="EA13" i="37" s="1"/>
  <c r="EB13" i="37" s="1"/>
  <c r="EC13" i="37" s="1"/>
  <c r="ED13" i="37" s="1"/>
  <c r="EE13" i="37" s="1"/>
  <c r="EF13" i="37" s="1"/>
  <c r="EG13" i="37" s="1"/>
  <c r="EH13" i="37" s="1"/>
  <c r="EI13" i="37" s="1"/>
  <c r="EJ13" i="37" s="1"/>
  <c r="EK13" i="37" s="1"/>
  <c r="EL13" i="37" s="1"/>
  <c r="EM13" i="37" s="1"/>
  <c r="EN13" i="37" s="1"/>
  <c r="EO13" i="37" s="1"/>
  <c r="EP13" i="37" s="1"/>
  <c r="EQ13" i="37" s="1"/>
  <c r="ER13" i="37" s="1"/>
  <c r="ES13" i="37" s="1"/>
  <c r="ET13" i="37" s="1"/>
  <c r="EU13" i="37" s="1"/>
  <c r="EV13" i="37" s="1"/>
  <c r="EW13" i="37" s="1"/>
  <c r="EX13" i="37" s="1"/>
  <c r="EY13" i="37" s="1"/>
  <c r="EZ13" i="37" s="1"/>
  <c r="FA13" i="37" s="1"/>
  <c r="FB13" i="37" s="1"/>
  <c r="FC13" i="37" s="1"/>
  <c r="FD13" i="37" s="1"/>
  <c r="FE13" i="37" s="1"/>
  <c r="FF13" i="37" s="1"/>
  <c r="FG13" i="37" s="1"/>
  <c r="FH13" i="37" s="1"/>
  <c r="FI13" i="37" s="1"/>
  <c r="FJ13" i="37" s="1"/>
  <c r="FK13" i="37" s="1"/>
  <c r="FL13" i="37" s="1"/>
  <c r="FM13" i="37" s="1"/>
  <c r="FN13" i="37" s="1"/>
  <c r="FO13" i="37" s="1"/>
  <c r="FP13" i="37" s="1"/>
  <c r="FQ13" i="37" s="1"/>
  <c r="FR13" i="37" s="1"/>
  <c r="FS13" i="37" s="1"/>
  <c r="FT13" i="37" s="1"/>
  <c r="FU13" i="37" s="1"/>
  <c r="FV13" i="37" s="1"/>
  <c r="FW13" i="37" s="1"/>
  <c r="FX13" i="37" s="1"/>
  <c r="FY13" i="37" s="1"/>
  <c r="FZ13" i="37" s="1"/>
  <c r="GA13" i="37" s="1"/>
  <c r="GB13" i="37" s="1"/>
  <c r="GC13" i="37" s="1"/>
  <c r="GD13" i="37" s="1"/>
  <c r="GE13" i="37" s="1"/>
  <c r="GF13" i="37" s="1"/>
  <c r="GG13" i="37" s="1"/>
  <c r="GH13" i="37" s="1"/>
  <c r="GI13" i="37" s="1"/>
  <c r="GJ13" i="37" s="1"/>
  <c r="GK13" i="37" s="1"/>
  <c r="GL13" i="37" s="1"/>
  <c r="GM13" i="37" s="1"/>
  <c r="GN13" i="37" s="1"/>
  <c r="GO13" i="37" s="1"/>
  <c r="GP13" i="37" s="1"/>
  <c r="GQ13" i="37" s="1"/>
  <c r="GR13" i="37" s="1"/>
  <c r="GS13" i="37" s="1"/>
  <c r="GT13" i="37" s="1"/>
  <c r="GU13" i="37" s="1"/>
  <c r="GV13" i="37" s="1"/>
  <c r="GW13" i="37" s="1"/>
  <c r="GX13" i="37" s="1"/>
  <c r="GY13" i="37" s="1"/>
  <c r="P26" i="49" l="1"/>
  <c r="P25" i="49"/>
  <c r="P24" i="49"/>
  <c r="P23" i="49"/>
  <c r="P22" i="49"/>
  <c r="P21" i="49"/>
  <c r="P20" i="49"/>
  <c r="P19" i="49"/>
  <c r="P18" i="49"/>
  <c r="P17" i="49"/>
  <c r="Z60" i="49" l="1"/>
  <c r="Y60" i="49"/>
  <c r="X60" i="49"/>
  <c r="W60" i="49"/>
  <c r="Z59" i="49"/>
  <c r="Y59" i="49"/>
  <c r="X59" i="49"/>
  <c r="W59" i="49"/>
  <c r="Z58" i="49"/>
  <c r="Y58" i="49"/>
  <c r="X58" i="49"/>
  <c r="W58" i="49"/>
  <c r="Z57" i="49"/>
  <c r="Y57" i="49"/>
  <c r="X57" i="49"/>
  <c r="W57" i="49"/>
  <c r="Z56" i="49"/>
  <c r="Y56" i="49"/>
  <c r="X56" i="49"/>
  <c r="W56" i="49"/>
  <c r="Z55" i="49"/>
  <c r="Z54" i="49"/>
  <c r="Z53" i="49"/>
  <c r="Z52" i="49"/>
  <c r="Z51" i="49"/>
  <c r="U60" i="49"/>
  <c r="T60" i="49"/>
  <c r="S60" i="49"/>
  <c r="R60" i="49"/>
  <c r="U59" i="49"/>
  <c r="T59" i="49"/>
  <c r="S59" i="49"/>
  <c r="R59" i="49"/>
  <c r="U58" i="49"/>
  <c r="T58" i="49"/>
  <c r="S58" i="49"/>
  <c r="R58" i="49"/>
  <c r="U57" i="49"/>
  <c r="T57" i="49"/>
  <c r="S57" i="49"/>
  <c r="R57" i="49"/>
  <c r="U56" i="49"/>
  <c r="T56" i="49"/>
  <c r="S56" i="49"/>
  <c r="R56" i="49"/>
  <c r="U55" i="49"/>
  <c r="U54" i="49"/>
  <c r="U53" i="49"/>
  <c r="U52" i="49"/>
  <c r="U51" i="49"/>
  <c r="T61" i="49"/>
  <c r="W61" i="49" l="1"/>
  <c r="X61" i="49"/>
  <c r="R61" i="49"/>
  <c r="Z61" i="49"/>
  <c r="U61" i="49"/>
  <c r="S61" i="49"/>
  <c r="Y61" i="49"/>
  <c r="C37" i="95" l="1"/>
  <c r="D37" i="95"/>
  <c r="E37" i="95"/>
  <c r="G117" i="219" l="1"/>
  <c r="F117" i="219"/>
  <c r="E117" i="219"/>
  <c r="D117" i="219"/>
  <c r="H115" i="219"/>
  <c r="G115" i="219"/>
  <c r="F115" i="219"/>
  <c r="E115" i="219"/>
  <c r="D115" i="219"/>
  <c r="H114" i="219"/>
  <c r="G114" i="219"/>
  <c r="F114" i="219"/>
  <c r="E114" i="219"/>
  <c r="D114" i="219"/>
  <c r="G110" i="219"/>
  <c r="F110" i="219"/>
  <c r="E110" i="219"/>
  <c r="D110" i="219"/>
  <c r="C110" i="219"/>
  <c r="G109" i="219"/>
  <c r="F109" i="219"/>
  <c r="E109" i="219"/>
  <c r="D109" i="219"/>
  <c r="C109" i="219"/>
  <c r="G108" i="219"/>
  <c r="F108" i="219"/>
  <c r="E108" i="219"/>
  <c r="D108" i="219"/>
  <c r="C108" i="219"/>
  <c r="I59" i="219"/>
  <c r="H59" i="219"/>
  <c r="G59" i="219"/>
  <c r="F59" i="219"/>
  <c r="H55" i="219"/>
  <c r="G55" i="219"/>
  <c r="F55" i="219"/>
  <c r="H54" i="219"/>
  <c r="G54" i="219"/>
  <c r="F54" i="219"/>
  <c r="H53" i="219"/>
  <c r="G53" i="219"/>
  <c r="F53" i="219"/>
  <c r="V34" i="219"/>
  <c r="U34" i="219"/>
  <c r="V33" i="219"/>
  <c r="U33" i="219"/>
  <c r="V31" i="219"/>
  <c r="U31" i="219"/>
  <c r="R33" i="219"/>
  <c r="P33" i="219" s="1"/>
  <c r="R32" i="219"/>
  <c r="O32" i="219" s="1"/>
  <c r="R31" i="219"/>
  <c r="P31" i="219" s="1"/>
  <c r="P39" i="219"/>
  <c r="H58" i="219" s="1"/>
  <c r="P37" i="219"/>
  <c r="P36" i="219"/>
  <c r="P35" i="219"/>
  <c r="O33" i="219"/>
  <c r="L33" i="219"/>
  <c r="L32" i="219"/>
  <c r="L31" i="219"/>
  <c r="E40" i="219"/>
  <c r="E39" i="219"/>
  <c r="D40" i="219"/>
  <c r="D39" i="219"/>
  <c r="E37" i="219"/>
  <c r="E36" i="219"/>
  <c r="E35" i="219"/>
  <c r="D37" i="219"/>
  <c r="D36" i="219"/>
  <c r="F25" i="219"/>
  <c r="F23" i="219"/>
  <c r="F22" i="219"/>
  <c r="E25" i="219"/>
  <c r="L25" i="219" s="1"/>
  <c r="E23" i="219"/>
  <c r="L23" i="219" s="1"/>
  <c r="E22" i="219"/>
  <c r="L22" i="219" s="1"/>
  <c r="D23" i="219"/>
  <c r="G62" i="219" s="1"/>
  <c r="D22" i="219"/>
  <c r="C25" i="219"/>
  <c r="C23" i="219"/>
  <c r="C22" i="219"/>
  <c r="C55" i="219" s="1"/>
  <c r="D35" i="219"/>
  <c r="E62" i="219" l="1"/>
  <c r="H61" i="219"/>
  <c r="D60" i="219"/>
  <c r="F60" i="219"/>
  <c r="F62" i="219"/>
  <c r="G61" i="219"/>
  <c r="E59" i="219"/>
  <c r="E60" i="219"/>
  <c r="O31" i="219"/>
  <c r="I60" i="219"/>
  <c r="H65" i="219"/>
  <c r="D65" i="219"/>
  <c r="G65" i="219"/>
  <c r="F65" i="219"/>
  <c r="E65" i="219"/>
  <c r="C65" i="219"/>
  <c r="I65" i="219"/>
  <c r="C53" i="219"/>
  <c r="D53" i="219"/>
  <c r="D55" i="219"/>
  <c r="D59" i="219"/>
  <c r="U35" i="219"/>
  <c r="E53" i="219"/>
  <c r="C54" i="219"/>
  <c r="E55" i="219"/>
  <c r="G60" i="219"/>
  <c r="I61" i="219"/>
  <c r="E54" i="219"/>
  <c r="E66" i="219"/>
  <c r="F66" i="219"/>
  <c r="H66" i="219"/>
  <c r="D66" i="219"/>
  <c r="G66" i="219"/>
  <c r="C66" i="219"/>
  <c r="V35" i="219"/>
  <c r="D54" i="219"/>
  <c r="H60" i="219"/>
  <c r="F61" i="219"/>
  <c r="D62" i="219"/>
  <c r="H62" i="219"/>
  <c r="P32" i="219"/>
  <c r="I40" i="219"/>
  <c r="E61" i="219" l="1"/>
  <c r="D61" i="219"/>
  <c r="L34" i="219"/>
  <c r="L39" i="219"/>
  <c r="D58" i="219" s="1"/>
  <c r="L37" i="219"/>
  <c r="L36" i="219"/>
  <c r="L35" i="219"/>
  <c r="K34" i="219"/>
  <c r="K38" i="219" s="1"/>
  <c r="K40" i="219" s="1"/>
  <c r="I64" i="219" l="1"/>
  <c r="H67" i="219"/>
  <c r="H64" i="219"/>
  <c r="F67" i="219"/>
  <c r="F64" i="219"/>
  <c r="L38" i="219"/>
  <c r="I39" i="219"/>
  <c r="Q39" i="219" s="1"/>
  <c r="I37" i="219"/>
  <c r="I36" i="219"/>
  <c r="I35" i="219"/>
  <c r="F33" i="219"/>
  <c r="F32" i="219"/>
  <c r="F34" i="219" s="1"/>
  <c r="F56" i="219" s="1"/>
  <c r="F31" i="219"/>
  <c r="D33" i="219"/>
  <c r="D32" i="219"/>
  <c r="D31" i="219"/>
  <c r="C33" i="219"/>
  <c r="C32" i="219"/>
  <c r="C31" i="219"/>
  <c r="P26" i="219"/>
  <c r="J26" i="219"/>
  <c r="J25" i="219"/>
  <c r="J23" i="219"/>
  <c r="I66" i="219" s="1"/>
  <c r="J22" i="219"/>
  <c r="G34" i="219"/>
  <c r="G56" i="219" s="1"/>
  <c r="H34" i="219"/>
  <c r="H56" i="219" s="1"/>
  <c r="N34" i="219"/>
  <c r="N35" i="219"/>
  <c r="O35" i="219"/>
  <c r="N36" i="219"/>
  <c r="O36" i="219"/>
  <c r="N37" i="219"/>
  <c r="O37" i="219"/>
  <c r="N39" i="219"/>
  <c r="F58" i="219" s="1"/>
  <c r="O39" i="219"/>
  <c r="G58" i="219" s="1"/>
  <c r="AA33" i="219"/>
  <c r="AA34" i="219"/>
  <c r="AA31" i="219"/>
  <c r="AA35" i="219" l="1"/>
  <c r="L40" i="219"/>
  <c r="V37" i="219" s="1"/>
  <c r="D57" i="219"/>
  <c r="C34" i="219"/>
  <c r="D34" i="219"/>
  <c r="N38" i="219"/>
  <c r="D56" i="219" l="1"/>
  <c r="R34" i="219"/>
  <c r="N40" i="219"/>
  <c r="W37" i="219" s="1"/>
  <c r="F57" i="219"/>
  <c r="F63" i="219"/>
  <c r="U49" i="224" l="1"/>
  <c r="U48" i="224"/>
  <c r="U47" i="224"/>
  <c r="U46" i="224"/>
  <c r="U45" i="224"/>
  <c r="U44" i="224"/>
  <c r="U43" i="224"/>
  <c r="U42" i="224"/>
  <c r="U41" i="224"/>
  <c r="U40" i="224"/>
  <c r="XEX31" i="224"/>
  <c r="XEW31" i="224"/>
  <c r="XEV31" i="224"/>
  <c r="XEU31" i="224"/>
  <c r="XET31" i="224"/>
  <c r="XES31" i="224"/>
  <c r="XER31" i="224"/>
  <c r="XEQ31" i="224"/>
  <c r="XEP31" i="224"/>
  <c r="XEO31" i="224"/>
  <c r="XEN31" i="224"/>
  <c r="XEM31" i="224"/>
  <c r="XEH31" i="224"/>
  <c r="XEG31" i="224"/>
  <c r="XEF31" i="224"/>
  <c r="XEX30" i="224"/>
  <c r="XEW30" i="224"/>
  <c r="XEV30" i="224"/>
  <c r="XEU30" i="224"/>
  <c r="XET30" i="224"/>
  <c r="XES30" i="224"/>
  <c r="XER30" i="224"/>
  <c r="XEQ30" i="224"/>
  <c r="XEP30" i="224"/>
  <c r="XEO30" i="224"/>
  <c r="XEN30" i="224"/>
  <c r="XEM30" i="224"/>
  <c r="XEH30" i="224"/>
  <c r="XEG30" i="224"/>
  <c r="XEF30" i="224"/>
  <c r="AA30" i="224"/>
  <c r="XEX29" i="224"/>
  <c r="XEW29" i="224"/>
  <c r="XEV29" i="224"/>
  <c r="XEU29" i="224"/>
  <c r="XET29" i="224"/>
  <c r="XES29" i="224"/>
  <c r="XER29" i="224"/>
  <c r="XEQ29" i="224"/>
  <c r="XEP29" i="224"/>
  <c r="XEO29" i="224"/>
  <c r="XEN29" i="224"/>
  <c r="XEM29" i="224"/>
  <c r="XEH29" i="224"/>
  <c r="XEG29" i="224"/>
  <c r="XEF29" i="224"/>
  <c r="XEX28" i="224"/>
  <c r="XEW28" i="224"/>
  <c r="XEV28" i="224"/>
  <c r="XEU28" i="224"/>
  <c r="XET28" i="224"/>
  <c r="XES28" i="224"/>
  <c r="XER28" i="224"/>
  <c r="XEQ28" i="224"/>
  <c r="XEP28" i="224"/>
  <c r="XEO28" i="224"/>
  <c r="XEN28" i="224"/>
  <c r="XEM28" i="224"/>
  <c r="XEH28" i="224"/>
  <c r="XEG28" i="224"/>
  <c r="XEF28" i="224"/>
  <c r="XEX27" i="224"/>
  <c r="XEW27" i="224"/>
  <c r="XEV27" i="224"/>
  <c r="XEU27" i="224"/>
  <c r="XET27" i="224"/>
  <c r="XES27" i="224"/>
  <c r="XER27" i="224"/>
  <c r="XEQ27" i="224"/>
  <c r="XEP27" i="224"/>
  <c r="XEO27" i="224"/>
  <c r="XEN27" i="224"/>
  <c r="XEM27" i="224"/>
  <c r="XEH27" i="224"/>
  <c r="XEG27" i="224"/>
  <c r="XEF27" i="224"/>
  <c r="XEX26" i="224"/>
  <c r="XEW26" i="224"/>
  <c r="XEV26" i="224"/>
  <c r="XEU26" i="224"/>
  <c r="XET26" i="224"/>
  <c r="XES26" i="224"/>
  <c r="XER26" i="224"/>
  <c r="XEQ26" i="224"/>
  <c r="XEP26" i="224"/>
  <c r="XEO26" i="224"/>
  <c r="XEN26" i="224"/>
  <c r="XEM26" i="224"/>
  <c r="XEH26" i="224"/>
  <c r="XEG26" i="224"/>
  <c r="XEF26" i="224"/>
  <c r="XEX25" i="224"/>
  <c r="XEW25" i="224"/>
  <c r="XEV25" i="224"/>
  <c r="XEU25" i="224"/>
  <c r="XET25" i="224"/>
  <c r="XES25" i="224"/>
  <c r="XER25" i="224"/>
  <c r="XEQ25" i="224"/>
  <c r="XEP25" i="224"/>
  <c r="XEO25" i="224"/>
  <c r="XEN25" i="224"/>
  <c r="XEM25" i="224"/>
  <c r="XEH25" i="224"/>
  <c r="XEG25" i="224"/>
  <c r="XEF25" i="224"/>
  <c r="XEX24" i="224"/>
  <c r="XEW24" i="224"/>
  <c r="XEV24" i="224"/>
  <c r="XEU24" i="224"/>
  <c r="XET24" i="224"/>
  <c r="XES24" i="224"/>
  <c r="XER24" i="224"/>
  <c r="XEQ24" i="224"/>
  <c r="XEP24" i="224"/>
  <c r="XEO24" i="224"/>
  <c r="XEN24" i="224"/>
  <c r="XEM24" i="224"/>
  <c r="XEH24" i="224"/>
  <c r="XEG24" i="224"/>
  <c r="XEF24" i="224"/>
  <c r="XEX23" i="224"/>
  <c r="XEW23" i="224"/>
  <c r="XEV23" i="224"/>
  <c r="XEU23" i="224"/>
  <c r="XET23" i="224"/>
  <c r="XES23" i="224"/>
  <c r="XER23" i="224"/>
  <c r="XEQ23" i="224"/>
  <c r="XEP23" i="224"/>
  <c r="XEO23" i="224"/>
  <c r="XEN23" i="224"/>
  <c r="XEM23" i="224"/>
  <c r="XEH23" i="224"/>
  <c r="XEG23" i="224"/>
  <c r="XEF23" i="224"/>
  <c r="XEX22" i="224"/>
  <c r="XEW22" i="224"/>
  <c r="XEV22" i="224"/>
  <c r="XEU22" i="224"/>
  <c r="XET22" i="224"/>
  <c r="XES22" i="224"/>
  <c r="XER22" i="224"/>
  <c r="XEQ22" i="224"/>
  <c r="XEP22" i="224"/>
  <c r="XEO22" i="224"/>
  <c r="XEN22" i="224"/>
  <c r="XEM22" i="224"/>
  <c r="XEH22" i="224"/>
  <c r="XEG22" i="224"/>
  <c r="XEF22" i="224"/>
  <c r="XEX20" i="224"/>
  <c r="XEW20" i="224"/>
  <c r="XEV20" i="224"/>
  <c r="XEU20" i="224"/>
  <c r="XET20" i="224"/>
  <c r="XES20" i="224"/>
  <c r="XER20" i="224"/>
  <c r="XEQ20" i="224"/>
  <c r="XEP20" i="224"/>
  <c r="XEO20" i="224"/>
  <c r="XEN20" i="224"/>
  <c r="XEM20" i="224"/>
  <c r="XEH20" i="224"/>
  <c r="XEG20" i="224"/>
  <c r="XEF20" i="224"/>
  <c r="U20" i="224"/>
  <c r="XEX19" i="224"/>
  <c r="XEW19" i="224"/>
  <c r="XEV19" i="224"/>
  <c r="XEU19" i="224"/>
  <c r="XET19" i="224"/>
  <c r="XES19" i="224"/>
  <c r="XER19" i="224"/>
  <c r="XEQ19" i="224"/>
  <c r="XEP19" i="224"/>
  <c r="XEO19" i="224"/>
  <c r="XEN19" i="224"/>
  <c r="XEM19" i="224"/>
  <c r="XEH19" i="224"/>
  <c r="XEG19" i="224"/>
  <c r="XEF19" i="224"/>
  <c r="U19" i="224"/>
  <c r="XEX18" i="224"/>
  <c r="XEW18" i="224"/>
  <c r="XEV18" i="224"/>
  <c r="XEU18" i="224"/>
  <c r="XET18" i="224"/>
  <c r="XES18" i="224"/>
  <c r="XER18" i="224"/>
  <c r="XEQ18" i="224"/>
  <c r="XEP18" i="224"/>
  <c r="XEO18" i="224"/>
  <c r="XEN18" i="224"/>
  <c r="XEM18" i="224"/>
  <c r="XEH18" i="224"/>
  <c r="XEG18" i="224"/>
  <c r="XEF18" i="224"/>
  <c r="U18" i="224"/>
  <c r="XEX17" i="224"/>
  <c r="XEW17" i="224"/>
  <c r="XEV17" i="224"/>
  <c r="XEU17" i="224"/>
  <c r="XET17" i="224"/>
  <c r="XES17" i="224"/>
  <c r="XER17" i="224"/>
  <c r="XEQ17" i="224"/>
  <c r="XEP17" i="224"/>
  <c r="XEO17" i="224"/>
  <c r="XEN17" i="224"/>
  <c r="XEM17" i="224"/>
  <c r="XEH17" i="224"/>
  <c r="XEG17" i="224"/>
  <c r="XEF17" i="224"/>
  <c r="U17" i="224"/>
  <c r="XEX16" i="224"/>
  <c r="XEW16" i="224"/>
  <c r="XEV16" i="224"/>
  <c r="XEU16" i="224"/>
  <c r="XET16" i="224"/>
  <c r="XES16" i="224"/>
  <c r="XER16" i="224"/>
  <c r="XEQ16" i="224"/>
  <c r="XEP16" i="224"/>
  <c r="XEO16" i="224"/>
  <c r="XEN16" i="224"/>
  <c r="XEM16" i="224"/>
  <c r="XEH16" i="224"/>
  <c r="XEF16" i="224"/>
  <c r="XEX15" i="224"/>
  <c r="XEW15" i="224"/>
  <c r="XEV15" i="224"/>
  <c r="XEU15" i="224"/>
  <c r="XET15" i="224"/>
  <c r="XES15" i="224"/>
  <c r="XER15" i="224"/>
  <c r="XEQ15" i="224"/>
  <c r="XEP15" i="224"/>
  <c r="XEO15" i="224"/>
  <c r="XEN15" i="224"/>
  <c r="XEM15" i="224"/>
  <c r="XEH15" i="224"/>
  <c r="XEF15" i="224" s="1"/>
  <c r="XEX14" i="224"/>
  <c r="XEW14" i="224"/>
  <c r="XEV14" i="224"/>
  <c r="XEU14" i="224"/>
  <c r="XET14" i="224"/>
  <c r="XES14" i="224"/>
  <c r="XER14" i="224"/>
  <c r="XEQ14" i="224"/>
  <c r="XEP14" i="224"/>
  <c r="XEO14" i="224"/>
  <c r="XEN14" i="224"/>
  <c r="XEM14" i="224"/>
  <c r="XEH14" i="224"/>
  <c r="XEF14" i="224" s="1"/>
  <c r="XEX13" i="224"/>
  <c r="XEW13" i="224"/>
  <c r="XEV13" i="224"/>
  <c r="XEU13" i="224"/>
  <c r="XET13" i="224"/>
  <c r="XES13" i="224"/>
  <c r="XER13" i="224"/>
  <c r="XEQ13" i="224"/>
  <c r="XEP13" i="224"/>
  <c r="XEO13" i="224"/>
  <c r="XEN13" i="224"/>
  <c r="XEM13" i="224"/>
  <c r="XEH13" i="224"/>
  <c r="XEF13" i="224"/>
  <c r="XEX12" i="224"/>
  <c r="XEW12" i="224"/>
  <c r="XEV12" i="224"/>
  <c r="XEU12" i="224"/>
  <c r="XET12" i="224"/>
  <c r="XES12" i="224"/>
  <c r="XER12" i="224"/>
  <c r="XEQ12" i="224"/>
  <c r="XEP12" i="224"/>
  <c r="XEO12" i="224"/>
  <c r="XEN12" i="224"/>
  <c r="XEM12" i="224"/>
  <c r="XEH12" i="224"/>
  <c r="XEF12" i="224" s="1"/>
  <c r="XEX11" i="224"/>
  <c r="XEW11" i="224"/>
  <c r="XEV11" i="224"/>
  <c r="XEU11" i="224"/>
  <c r="XET11" i="224"/>
  <c r="XES11" i="224"/>
  <c r="XER11" i="224"/>
  <c r="XEQ11" i="224"/>
  <c r="XEP11" i="224"/>
  <c r="XEO11" i="224"/>
  <c r="XEN11" i="224"/>
  <c r="XEM11" i="224"/>
  <c r="XEH11" i="224"/>
  <c r="XEF11" i="224" s="1"/>
  <c r="XEX10" i="224"/>
  <c r="XEW10" i="224"/>
  <c r="XEV10" i="224"/>
  <c r="XEU10" i="224"/>
  <c r="XET10" i="224"/>
  <c r="XES10" i="224"/>
  <c r="XER10" i="224"/>
  <c r="XEQ10" i="224"/>
  <c r="XEP10" i="224"/>
  <c r="XEO10" i="224"/>
  <c r="XEN10" i="224"/>
  <c r="XEM10" i="224"/>
  <c r="XEH10" i="224"/>
  <c r="XEF10" i="224" s="1"/>
  <c r="XEX9" i="224"/>
  <c r="XEW9" i="224"/>
  <c r="XEW5" i="224" s="1"/>
  <c r="XEW4" i="224" s="1"/>
  <c r="XEV9" i="224"/>
  <c r="XEU9" i="224"/>
  <c r="XET9" i="224"/>
  <c r="XES9" i="224"/>
  <c r="XER9" i="224"/>
  <c r="XEQ9" i="224"/>
  <c r="XEP9" i="224"/>
  <c r="XEO9" i="224"/>
  <c r="XEN9" i="224"/>
  <c r="XEM9" i="224"/>
  <c r="XEH9" i="224"/>
  <c r="XEF9" i="224" s="1"/>
  <c r="XEX8" i="224"/>
  <c r="XEX5" i="224" s="1"/>
  <c r="XEW8" i="224"/>
  <c r="XEV8" i="224"/>
  <c r="XEU8" i="224"/>
  <c r="XET8" i="224"/>
  <c r="XES8" i="224"/>
  <c r="XER8" i="224"/>
  <c r="XEQ8" i="224"/>
  <c r="XEP8" i="224"/>
  <c r="XEO8" i="224"/>
  <c r="XEN8" i="224"/>
  <c r="XEM8" i="224"/>
  <c r="XEH8" i="224"/>
  <c r="XEF8" i="224" s="1"/>
  <c r="XEX7" i="224"/>
  <c r="XEW7" i="224"/>
  <c r="XEV7" i="224"/>
  <c r="XEU7" i="224"/>
  <c r="XET7" i="224"/>
  <c r="XES7" i="224"/>
  <c r="XER7" i="224"/>
  <c r="XEQ7" i="224"/>
  <c r="XEQ5" i="224" s="1"/>
  <c r="XEP7" i="224"/>
  <c r="XEO7" i="224"/>
  <c r="XEN7" i="224"/>
  <c r="XEM7" i="224"/>
  <c r="XEM5" i="224" s="1"/>
  <c r="XEH7" i="224"/>
  <c r="XEF7" i="224" s="1"/>
  <c r="XEX6" i="224"/>
  <c r="XEW6" i="224"/>
  <c r="XEV6" i="224"/>
  <c r="XEV5" i="224" s="1"/>
  <c r="XEU6" i="224"/>
  <c r="XET6" i="224"/>
  <c r="XES6" i="224"/>
  <c r="XER6" i="224"/>
  <c r="XEQ6" i="224"/>
  <c r="XEP6" i="224"/>
  <c r="XEO6" i="224"/>
  <c r="XEN6" i="224"/>
  <c r="XEN5" i="224" s="1"/>
  <c r="XEM6" i="224"/>
  <c r="XEH6" i="224"/>
  <c r="XEF6" i="224" s="1"/>
  <c r="XEP5" i="224"/>
  <c r="XEP4" i="224" s="1"/>
  <c r="V2" i="224"/>
  <c r="XEO5" i="224" l="1"/>
  <c r="XET5" i="224"/>
  <c r="XES5" i="224"/>
  <c r="XEN4" i="224"/>
  <c r="J2" i="224"/>
  <c r="M2" i="224"/>
  <c r="XEQ4" i="224"/>
  <c r="XES4" i="224"/>
  <c r="O2" i="224"/>
  <c r="I2" i="224"/>
  <c r="XEM4" i="224"/>
  <c r="T2" i="224"/>
  <c r="XEX4" i="224"/>
  <c r="XEO4" i="224"/>
  <c r="K2" i="224"/>
  <c r="XET4" i="224"/>
  <c r="P2" i="224"/>
  <c r="S2" i="224"/>
  <c r="XER5" i="224"/>
  <c r="N2" i="224" s="1"/>
  <c r="L2" i="224"/>
  <c r="R2" i="224"/>
  <c r="XEV4" i="224"/>
  <c r="XEU5" i="224"/>
  <c r="Q2" i="224" s="1"/>
  <c r="XER4" i="224" l="1"/>
  <c r="XEU4" i="224"/>
  <c r="XEX2" i="224" s="1"/>
  <c r="G3" i="224" s="1"/>
  <c r="U13" i="224" l="1"/>
  <c r="XEG15" i="224"/>
  <c r="XEG14" i="224"/>
  <c r="XEG8" i="224"/>
  <c r="XEG7" i="224"/>
  <c r="U12" i="224"/>
  <c r="XEG12" i="224"/>
  <c r="U8" i="224"/>
  <c r="XEG11" i="224"/>
  <c r="XEG6" i="224"/>
  <c r="XEG10" i="224"/>
  <c r="U9" i="224"/>
  <c r="U6" i="224"/>
  <c r="U15" i="224"/>
  <c r="U16" i="224"/>
  <c r="XEG16" i="224"/>
  <c r="U10" i="224"/>
  <c r="U14" i="224"/>
  <c r="XEG9" i="224"/>
  <c r="XEG13" i="224"/>
  <c r="U7" i="224"/>
  <c r="U11" i="224"/>
  <c r="U2" i="224" l="1"/>
  <c r="B54" i="48"/>
  <c r="AT22" i="155" l="1"/>
  <c r="AT13" i="155"/>
  <c r="AP22" i="155"/>
  <c r="AP13" i="155"/>
  <c r="AL13" i="155"/>
  <c r="AL22" i="155"/>
  <c r="AH22" i="155"/>
  <c r="AH13" i="155"/>
  <c r="AD22" i="155"/>
  <c r="AD13" i="155"/>
  <c r="Z13" i="155"/>
  <c r="Z22" i="155"/>
  <c r="V22" i="155"/>
  <c r="V13" i="155"/>
  <c r="R13" i="155"/>
  <c r="R22" i="155"/>
  <c r="N22" i="155"/>
  <c r="N13" i="155"/>
  <c r="J22" i="155"/>
  <c r="J13" i="155"/>
  <c r="C11" i="173" l="1"/>
  <c r="B22" i="48" l="1"/>
  <c r="P25" i="219"/>
  <c r="P23" i="219"/>
  <c r="P22" i="219"/>
  <c r="O103" i="219"/>
  <c r="N103" i="219"/>
  <c r="M103" i="219"/>
  <c r="L103" i="219"/>
  <c r="K103" i="219"/>
  <c r="J103" i="219"/>
  <c r="H103" i="219"/>
  <c r="G103" i="219"/>
  <c r="F103" i="219"/>
  <c r="E103" i="219"/>
  <c r="D103" i="219"/>
  <c r="C103" i="219"/>
  <c r="P102" i="219"/>
  <c r="I102" i="219"/>
  <c r="P101" i="219"/>
  <c r="I101" i="219"/>
  <c r="P100" i="219"/>
  <c r="I100" i="219"/>
  <c r="N94" i="219"/>
  <c r="M94" i="219"/>
  <c r="F113" i="219" s="1"/>
  <c r="L94" i="219"/>
  <c r="E113" i="219" s="1"/>
  <c r="K94" i="219"/>
  <c r="D113" i="219" s="1"/>
  <c r="H94" i="219"/>
  <c r="O94" i="219" s="1"/>
  <c r="N92" i="219"/>
  <c r="M37" i="219" s="1"/>
  <c r="Q37" i="219" s="1"/>
  <c r="M92" i="219"/>
  <c r="L92" i="219"/>
  <c r="K92" i="219"/>
  <c r="H92" i="219"/>
  <c r="N91" i="219"/>
  <c r="M36" i="219" s="1"/>
  <c r="Q36" i="219" s="1"/>
  <c r="M91" i="219"/>
  <c r="L91" i="219"/>
  <c r="K91" i="219"/>
  <c r="O91" i="219" s="1"/>
  <c r="H91" i="219"/>
  <c r="N90" i="219"/>
  <c r="M35" i="219" s="1"/>
  <c r="Q35" i="219" s="1"/>
  <c r="M90" i="219"/>
  <c r="L90" i="219"/>
  <c r="K90" i="219"/>
  <c r="H90" i="219"/>
  <c r="W89" i="219"/>
  <c r="V89" i="219"/>
  <c r="U89" i="219"/>
  <c r="F116" i="219" s="1"/>
  <c r="T89" i="219"/>
  <c r="S89" i="219"/>
  <c r="D116" i="219" s="1"/>
  <c r="L89" i="219"/>
  <c r="L93" i="219" s="1"/>
  <c r="E112" i="219" s="1"/>
  <c r="K89" i="219"/>
  <c r="J89" i="219"/>
  <c r="J93" i="219" s="1"/>
  <c r="J95" i="219" s="1"/>
  <c r="G89" i="219"/>
  <c r="G111" i="219" s="1"/>
  <c r="F89" i="219"/>
  <c r="F111" i="219" s="1"/>
  <c r="X88" i="219"/>
  <c r="N88" i="219"/>
  <c r="M88" i="219"/>
  <c r="E88" i="219"/>
  <c r="D88" i="219"/>
  <c r="H88" i="219" s="1"/>
  <c r="C88" i="219"/>
  <c r="X87" i="219"/>
  <c r="N87" i="219"/>
  <c r="M87" i="219"/>
  <c r="E87" i="219"/>
  <c r="D87" i="219"/>
  <c r="H87" i="219" s="1"/>
  <c r="C87" i="219"/>
  <c r="X86" i="219"/>
  <c r="N86" i="219"/>
  <c r="M86" i="219"/>
  <c r="E86" i="219"/>
  <c r="E89" i="219" s="1"/>
  <c r="E111" i="219" s="1"/>
  <c r="D86" i="219"/>
  <c r="C86" i="219"/>
  <c r="K81" i="219"/>
  <c r="O81" i="219" s="1"/>
  <c r="I81" i="219"/>
  <c r="K80" i="219"/>
  <c r="O80" i="219" s="1"/>
  <c r="I80" i="219"/>
  <c r="K79" i="219"/>
  <c r="O79" i="219" s="1"/>
  <c r="I79" i="219"/>
  <c r="D72" i="219"/>
  <c r="O48" i="219"/>
  <c r="N48" i="219"/>
  <c r="M48" i="219"/>
  <c r="L48" i="219"/>
  <c r="K48" i="219"/>
  <c r="J48" i="219"/>
  <c r="H48" i="219"/>
  <c r="G48" i="219"/>
  <c r="F48" i="219"/>
  <c r="E48" i="219"/>
  <c r="D48" i="219"/>
  <c r="C48" i="219"/>
  <c r="P47" i="219"/>
  <c r="I47" i="219"/>
  <c r="P46" i="219"/>
  <c r="I46" i="219"/>
  <c r="P45" i="219"/>
  <c r="I45" i="219"/>
  <c r="D15" i="219"/>
  <c r="O87" i="219" l="1"/>
  <c r="M32" i="219"/>
  <c r="G116" i="219"/>
  <c r="G119" i="219"/>
  <c r="E64" i="219" s="1"/>
  <c r="H119" i="219"/>
  <c r="H116" i="219"/>
  <c r="M39" i="219"/>
  <c r="E58" i="219" s="1"/>
  <c r="G113" i="219"/>
  <c r="O86" i="219"/>
  <c r="M31" i="219"/>
  <c r="O88" i="219"/>
  <c r="M33" i="219"/>
  <c r="G120" i="219"/>
  <c r="E67" i="219" s="1"/>
  <c r="E118" i="219"/>
  <c r="E120" i="219"/>
  <c r="E119" i="219"/>
  <c r="E116" i="219"/>
  <c r="D89" i="219"/>
  <c r="D111" i="219" s="1"/>
  <c r="X89" i="219"/>
  <c r="P103" i="219"/>
  <c r="I48" i="219"/>
  <c r="I103" i="219"/>
  <c r="P48" i="219"/>
  <c r="M89" i="219"/>
  <c r="M93" i="219" s="1"/>
  <c r="F112" i="219" s="1"/>
  <c r="O92" i="219"/>
  <c r="C89" i="219"/>
  <c r="K93" i="219"/>
  <c r="D112" i="219" s="1"/>
  <c r="O89" i="219"/>
  <c r="N89" i="219"/>
  <c r="O90" i="219"/>
  <c r="H86" i="219"/>
  <c r="L95" i="219"/>
  <c r="T91" i="219" s="1"/>
  <c r="Q33" i="219" l="1"/>
  <c r="E33" i="219"/>
  <c r="I33" i="219" s="1"/>
  <c r="K95" i="219"/>
  <c r="S91" i="219" s="1"/>
  <c r="P89" i="219"/>
  <c r="Q31" i="219"/>
  <c r="E31" i="219"/>
  <c r="Q32" i="219"/>
  <c r="E32" i="219"/>
  <c r="I32" i="219" s="1"/>
  <c r="N93" i="219"/>
  <c r="M34" i="219"/>
  <c r="H89" i="219"/>
  <c r="M95" i="219"/>
  <c r="U91" i="219" s="1"/>
  <c r="O93" i="219"/>
  <c r="O95" i="219" s="1"/>
  <c r="X91" i="219" s="1"/>
  <c r="N95" i="219"/>
  <c r="M40" i="219" s="1"/>
  <c r="U37" i="219" s="1"/>
  <c r="I31" i="219" l="1"/>
  <c r="E34" i="219"/>
  <c r="M38" i="219"/>
  <c r="E57" i="219" s="1"/>
  <c r="G112" i="219"/>
  <c r="G118" i="219"/>
  <c r="E63" i="219" s="1"/>
  <c r="W91" i="219"/>
  <c r="V91" i="219"/>
  <c r="E56" i="219" l="1"/>
  <c r="I34" i="219"/>
  <c r="E12" i="62"/>
  <c r="E13" i="62"/>
  <c r="C12" i="62"/>
  <c r="C11" i="62"/>
  <c r="C13" i="62"/>
  <c r="Y10" i="113" l="1"/>
  <c r="Q13" i="37" l="1"/>
  <c r="R13" i="37" s="1"/>
  <c r="S13" i="37" s="1"/>
  <c r="T13" i="37" s="1"/>
  <c r="U13" i="37" s="1"/>
  <c r="V13" i="37" s="1"/>
  <c r="W13" i="37" s="1"/>
  <c r="X13" i="37" s="1"/>
  <c r="Y13" i="37" s="1"/>
  <c r="Z13" i="37" s="1"/>
  <c r="AA13" i="37" s="1"/>
  <c r="AB13" i="37" s="1"/>
  <c r="AC13" i="37" s="1"/>
  <c r="AD13" i="37" s="1"/>
  <c r="AE13" i="37" s="1"/>
  <c r="AF13" i="37" s="1"/>
  <c r="AG13" i="37" s="1"/>
  <c r="AH13" i="37" s="1"/>
  <c r="AI13" i="37" s="1"/>
  <c r="AJ13" i="37" s="1"/>
  <c r="AK13" i="37" s="1"/>
  <c r="AL13" i="37" s="1"/>
  <c r="AM13" i="37" s="1"/>
  <c r="AN13" i="37" s="1"/>
  <c r="AO13" i="37" s="1"/>
  <c r="AP13" i="37" s="1"/>
  <c r="AQ13" i="37" s="1"/>
  <c r="AR13" i="37" s="1"/>
  <c r="AS13" i="37" s="1"/>
  <c r="AT13" i="37" s="1"/>
  <c r="AU13" i="37" s="1"/>
  <c r="AV13" i="37" s="1"/>
  <c r="AW13" i="37" s="1"/>
  <c r="AX13" i="37" s="1"/>
  <c r="AY13" i="37" s="1"/>
  <c r="K81" i="49" l="1"/>
  <c r="K80" i="49"/>
  <c r="K79" i="49"/>
  <c r="K78" i="49"/>
  <c r="K77" i="49"/>
  <c r="K76" i="49"/>
  <c r="K75" i="49"/>
  <c r="K74" i="49"/>
  <c r="K73" i="49"/>
  <c r="K72" i="49"/>
  <c r="K98" i="49"/>
  <c r="K97" i="49"/>
  <c r="K96" i="49"/>
  <c r="K95" i="49"/>
  <c r="K94" i="49"/>
  <c r="K93" i="49"/>
  <c r="K92" i="49"/>
  <c r="K91" i="49"/>
  <c r="K90" i="49"/>
  <c r="K89" i="49"/>
  <c r="K132" i="49"/>
  <c r="K131" i="49"/>
  <c r="K130" i="49"/>
  <c r="K129" i="49"/>
  <c r="K128" i="49"/>
  <c r="K127" i="49"/>
  <c r="K126" i="49"/>
  <c r="K125" i="49"/>
  <c r="K124" i="49"/>
  <c r="K123" i="49"/>
  <c r="K149" i="49"/>
  <c r="K148" i="49"/>
  <c r="K147" i="49"/>
  <c r="K146" i="49"/>
  <c r="K145" i="49"/>
  <c r="K144" i="49"/>
  <c r="K143" i="49"/>
  <c r="K142" i="49"/>
  <c r="K141" i="49"/>
  <c r="K140" i="49"/>
  <c r="F149" i="49"/>
  <c r="F148" i="49"/>
  <c r="F147" i="49"/>
  <c r="F146" i="49"/>
  <c r="F145" i="49"/>
  <c r="F144" i="49"/>
  <c r="F143" i="49"/>
  <c r="F142" i="49"/>
  <c r="F141" i="49"/>
  <c r="F140" i="49"/>
  <c r="F132" i="49"/>
  <c r="F131" i="49"/>
  <c r="F130" i="49"/>
  <c r="F129" i="49"/>
  <c r="F128" i="49"/>
  <c r="F127" i="49"/>
  <c r="F126" i="49"/>
  <c r="F125" i="49"/>
  <c r="F124" i="49"/>
  <c r="F123" i="49"/>
  <c r="F81" i="49"/>
  <c r="F80" i="49"/>
  <c r="F79" i="49"/>
  <c r="F78" i="49"/>
  <c r="F77" i="49"/>
  <c r="F76" i="49"/>
  <c r="F75" i="49"/>
  <c r="F74" i="49"/>
  <c r="F73" i="49"/>
  <c r="F72" i="49"/>
  <c r="F98" i="49"/>
  <c r="F97" i="49"/>
  <c r="F96" i="49"/>
  <c r="F95" i="49"/>
  <c r="F94" i="49"/>
  <c r="F93" i="49"/>
  <c r="F92" i="49"/>
  <c r="F91" i="49"/>
  <c r="F90" i="49"/>
  <c r="F89" i="49"/>
  <c r="K115" i="49"/>
  <c r="K114" i="49"/>
  <c r="K113" i="49"/>
  <c r="K112" i="49"/>
  <c r="K111" i="49"/>
  <c r="K110" i="49"/>
  <c r="K109" i="49"/>
  <c r="K108" i="49"/>
  <c r="K107" i="49"/>
  <c r="K106" i="49"/>
  <c r="F115" i="49"/>
  <c r="F114" i="49"/>
  <c r="F113" i="49"/>
  <c r="F112" i="49"/>
  <c r="F111" i="49"/>
  <c r="F110" i="49"/>
  <c r="F109" i="49"/>
  <c r="F108" i="49"/>
  <c r="F107" i="49"/>
  <c r="F106" i="49"/>
  <c r="W27" i="49" l="1"/>
  <c r="R27" i="49"/>
  <c r="S27" i="49"/>
  <c r="X27" i="49"/>
  <c r="T27" i="49"/>
  <c r="Y27" i="49"/>
  <c r="V27" i="49"/>
  <c r="B51" i="49" l="1"/>
  <c r="K26" i="49"/>
  <c r="Z26" i="49" s="1"/>
  <c r="K25" i="49"/>
  <c r="Z25" i="49" s="1"/>
  <c r="K24" i="49"/>
  <c r="Z24" i="49" s="1"/>
  <c r="K23" i="49"/>
  <c r="Z23" i="49" s="1"/>
  <c r="K22" i="49"/>
  <c r="Z22" i="49" s="1"/>
  <c r="K21" i="49"/>
  <c r="Z21" i="49" s="1"/>
  <c r="K20" i="49"/>
  <c r="Z20" i="49" s="1"/>
  <c r="Z19" i="49"/>
  <c r="K18" i="49"/>
  <c r="Z18" i="49" s="1"/>
  <c r="K17" i="49"/>
  <c r="F26" i="49"/>
  <c r="F25" i="49"/>
  <c r="F24" i="49"/>
  <c r="F23" i="49"/>
  <c r="F22" i="49"/>
  <c r="F21" i="49"/>
  <c r="F20" i="49"/>
  <c r="U20" i="49" s="1"/>
  <c r="F19" i="49"/>
  <c r="U19" i="49" s="1"/>
  <c r="F18" i="49"/>
  <c r="U18" i="49" s="1"/>
  <c r="F17" i="49"/>
  <c r="U17" i="49" s="1"/>
  <c r="B17" i="49"/>
  <c r="Z17" i="49" l="1"/>
  <c r="U23" i="49"/>
  <c r="U25" i="49"/>
  <c r="U24" i="49"/>
  <c r="U21" i="49"/>
  <c r="U22" i="49"/>
  <c r="U26" i="49"/>
  <c r="I43" i="47" l="1"/>
  <c r="I34" i="47"/>
  <c r="I30" i="47"/>
  <c r="B15" i="48"/>
  <c r="B14" i="48"/>
  <c r="G30" i="48"/>
  <c r="G152" i="49"/>
  <c r="B141" i="49"/>
  <c r="B142" i="49" s="1"/>
  <c r="B143" i="49" s="1"/>
  <c r="B144" i="49" s="1"/>
  <c r="B145" i="49" s="1"/>
  <c r="B146" i="49" s="1"/>
  <c r="B147" i="49" s="1"/>
  <c r="B148" i="49" s="1"/>
  <c r="B149" i="49" s="1"/>
  <c r="G135" i="49"/>
  <c r="B124" i="49"/>
  <c r="B125" i="49" s="1"/>
  <c r="B126" i="49" s="1"/>
  <c r="B127" i="49" s="1"/>
  <c r="B128" i="49" s="1"/>
  <c r="B129" i="49" s="1"/>
  <c r="B130" i="49" s="1"/>
  <c r="B131" i="49" s="1"/>
  <c r="B132" i="49" s="1"/>
  <c r="G118" i="49"/>
  <c r="B107" i="49"/>
  <c r="B108" i="49" s="1"/>
  <c r="B109" i="49" s="1"/>
  <c r="B110" i="49" s="1"/>
  <c r="B111" i="49" s="1"/>
  <c r="B112" i="49" s="1"/>
  <c r="B113" i="49" s="1"/>
  <c r="B114" i="49" s="1"/>
  <c r="B115" i="49" s="1"/>
  <c r="G101" i="49"/>
  <c r="B90" i="49"/>
  <c r="B91" i="49" s="1"/>
  <c r="B92" i="49" s="1"/>
  <c r="B93" i="49" s="1"/>
  <c r="B94" i="49" s="1"/>
  <c r="B95" i="49" s="1"/>
  <c r="B96" i="49" s="1"/>
  <c r="B97" i="49" s="1"/>
  <c r="B98" i="49" s="1"/>
  <c r="G84" i="49"/>
  <c r="B73" i="49"/>
  <c r="B74" i="49" s="1"/>
  <c r="B75" i="49" s="1"/>
  <c r="B76" i="49" s="1"/>
  <c r="B77" i="49" s="1"/>
  <c r="B78" i="49" s="1"/>
  <c r="B79" i="49" s="1"/>
  <c r="B80" i="49" s="1"/>
  <c r="B81" i="49" s="1"/>
  <c r="B52" i="49"/>
  <c r="B53" i="49" s="1"/>
  <c r="B54" i="49" s="1"/>
  <c r="B55" i="49" s="1"/>
  <c r="B56" i="49" s="1"/>
  <c r="B57" i="49" s="1"/>
  <c r="B58" i="49" s="1"/>
  <c r="B59" i="49" s="1"/>
  <c r="B60" i="49" s="1"/>
  <c r="G29" i="49"/>
  <c r="B18" i="49"/>
  <c r="B19" i="49" s="1"/>
  <c r="B20" i="49" s="1"/>
  <c r="B21" i="49" s="1"/>
  <c r="B22" i="49" s="1"/>
  <c r="B23" i="49" s="1"/>
  <c r="B24" i="49" s="1"/>
  <c r="B25" i="49" s="1"/>
  <c r="B26" i="49" s="1"/>
  <c r="P12" i="37" l="1"/>
  <c r="AZ11" i="37"/>
  <c r="E43" i="47" l="1"/>
  <c r="P11" i="37" l="1"/>
  <c r="D27" i="48" l="1"/>
  <c r="G27" i="48"/>
  <c r="B12" i="62" l="1"/>
  <c r="B51" i="47"/>
  <c r="B14" i="47"/>
  <c r="E5" i="102" l="1"/>
  <c r="F5" i="102" s="1"/>
  <c r="R151" i="102" l="1"/>
  <c r="R150" i="102"/>
  <c r="R149" i="102"/>
  <c r="R148" i="102"/>
  <c r="R147" i="102"/>
  <c r="R146" i="102"/>
  <c r="R145" i="102"/>
  <c r="R144" i="102"/>
  <c r="R143" i="102"/>
  <c r="R142" i="102"/>
  <c r="R141" i="102"/>
  <c r="R140" i="102"/>
  <c r="R139" i="102"/>
  <c r="R138" i="102"/>
  <c r="R137" i="102"/>
  <c r="R136" i="102"/>
  <c r="R135" i="102"/>
  <c r="R134" i="102"/>
  <c r="R133" i="102"/>
  <c r="R132" i="102"/>
  <c r="R131" i="102"/>
  <c r="R130" i="102"/>
  <c r="R129" i="102"/>
  <c r="R128" i="102"/>
  <c r="R127" i="102"/>
  <c r="R126" i="102"/>
  <c r="R125" i="102"/>
  <c r="R124" i="102"/>
  <c r="R123" i="102"/>
  <c r="R122" i="102"/>
  <c r="R121" i="102"/>
  <c r="R120" i="102"/>
  <c r="R119" i="102"/>
  <c r="R118" i="102"/>
  <c r="R117" i="102"/>
  <c r="R116" i="102"/>
  <c r="R115" i="102"/>
  <c r="R114" i="102"/>
  <c r="R113" i="102"/>
  <c r="R112" i="102"/>
  <c r="R111" i="102"/>
  <c r="R110" i="102"/>
  <c r="R109" i="102"/>
  <c r="R108" i="102"/>
  <c r="R107" i="102"/>
  <c r="R106" i="102"/>
  <c r="R105" i="102"/>
  <c r="R104" i="102"/>
  <c r="R103" i="102"/>
  <c r="R102" i="102"/>
  <c r="R101" i="102"/>
  <c r="R100" i="102"/>
  <c r="R99" i="102"/>
  <c r="R98" i="102"/>
  <c r="R97" i="102"/>
  <c r="AI8" i="10" l="1"/>
  <c r="AO6" i="10" l="1"/>
  <c r="AO5" i="10"/>
  <c r="AI5" i="10"/>
  <c r="AI9" i="10"/>
  <c r="AI6" i="10"/>
  <c r="AI10" i="10"/>
  <c r="AI7" i="10"/>
  <c r="AL12" i="10"/>
  <c r="AL9" i="10"/>
  <c r="AL6" i="10"/>
  <c r="AL10" i="10"/>
  <c r="AL5" i="10"/>
  <c r="AL7" i="10"/>
  <c r="AL11" i="10"/>
  <c r="AL8" i="10"/>
  <c r="K11" i="36" l="1"/>
  <c r="Q17" i="155" l="1"/>
  <c r="I13" i="169" l="1"/>
  <c r="J13" i="169" s="1"/>
  <c r="N109" i="169"/>
  <c r="M109" i="169" s="1"/>
  <c r="N108" i="169"/>
  <c r="M108" i="169" s="1"/>
  <c r="N107" i="169"/>
  <c r="M107" i="169" s="1"/>
  <c r="N106" i="169"/>
  <c r="M106" i="169" s="1"/>
  <c r="N105" i="169"/>
  <c r="M105" i="169" s="1"/>
  <c r="N104" i="169"/>
  <c r="M104" i="169" s="1"/>
  <c r="N103" i="169"/>
  <c r="M103" i="169" s="1"/>
  <c r="N102" i="169"/>
  <c r="M102" i="169" s="1"/>
  <c r="N101" i="169"/>
  <c r="M101" i="169" s="1"/>
  <c r="N100" i="169"/>
  <c r="M100" i="169" s="1"/>
  <c r="N99" i="169"/>
  <c r="M99" i="169" s="1"/>
  <c r="N98" i="169"/>
  <c r="M98" i="169" s="1"/>
  <c r="N97" i="169"/>
  <c r="M97" i="169" s="1"/>
  <c r="N96" i="169"/>
  <c r="M96" i="169" s="1"/>
  <c r="N95" i="169"/>
  <c r="M95" i="169" s="1"/>
  <c r="N94" i="169"/>
  <c r="M94" i="169" s="1"/>
  <c r="N93" i="169"/>
  <c r="M93" i="169" s="1"/>
  <c r="N92" i="169"/>
  <c r="M92" i="169" s="1"/>
  <c r="N91" i="169"/>
  <c r="M91" i="169" s="1"/>
  <c r="N90" i="169"/>
  <c r="M90" i="169" s="1"/>
  <c r="N89" i="169"/>
  <c r="M89" i="169" s="1"/>
  <c r="N88" i="169"/>
  <c r="M88" i="169" s="1"/>
  <c r="N87" i="169"/>
  <c r="M87" i="169" s="1"/>
  <c r="N86" i="169"/>
  <c r="M86" i="169" s="1"/>
  <c r="N85" i="169"/>
  <c r="K85" i="169" s="1"/>
  <c r="N84" i="169"/>
  <c r="K84" i="169" s="1"/>
  <c r="N83" i="169"/>
  <c r="K83" i="169" s="1"/>
  <c r="N82" i="169"/>
  <c r="K82" i="169" s="1"/>
  <c r="N81" i="169"/>
  <c r="K81" i="169" s="1"/>
  <c r="N80" i="169"/>
  <c r="K80" i="169" s="1"/>
  <c r="N79" i="169"/>
  <c r="K79" i="169" s="1"/>
  <c r="N78" i="169"/>
  <c r="K78" i="169" s="1"/>
  <c r="N77" i="169"/>
  <c r="K77" i="169" s="1"/>
  <c r="N76" i="169"/>
  <c r="K76" i="169" s="1"/>
  <c r="N75" i="169"/>
  <c r="K75" i="169" s="1"/>
  <c r="N74" i="169"/>
  <c r="K74" i="169" s="1"/>
  <c r="N73" i="169"/>
  <c r="K73" i="169" s="1"/>
  <c r="N72" i="169"/>
  <c r="K72" i="169" s="1"/>
  <c r="N71" i="169"/>
  <c r="K71" i="169" s="1"/>
  <c r="N70" i="169"/>
  <c r="K70" i="169" s="1"/>
  <c r="N69" i="169"/>
  <c r="K69" i="169" s="1"/>
  <c r="N68" i="169"/>
  <c r="K68" i="169" s="1"/>
  <c r="N67" i="169"/>
  <c r="K67" i="169" s="1"/>
  <c r="N66" i="169"/>
  <c r="K66" i="169" s="1"/>
  <c r="N65" i="169"/>
  <c r="K65" i="169" s="1"/>
  <c r="N64" i="169"/>
  <c r="K64" i="169" s="1"/>
  <c r="N63" i="169"/>
  <c r="K63" i="169" s="1"/>
  <c r="N62" i="169"/>
  <c r="K62" i="169" s="1"/>
  <c r="N61" i="169"/>
  <c r="K61" i="169" s="1"/>
  <c r="N60" i="169"/>
  <c r="K60" i="169" s="1"/>
  <c r="N59" i="169"/>
  <c r="K59" i="169" s="1"/>
  <c r="N58" i="169"/>
  <c r="K58" i="169" s="1"/>
  <c r="N57" i="169"/>
  <c r="K57" i="169" s="1"/>
  <c r="N56" i="169"/>
  <c r="K56" i="169" s="1"/>
  <c r="N55" i="169"/>
  <c r="K55" i="169" s="1"/>
  <c r="N54" i="169"/>
  <c r="K54" i="169" s="1"/>
  <c r="N53" i="169"/>
  <c r="K53" i="169" s="1"/>
  <c r="N52" i="169"/>
  <c r="K52" i="169" s="1"/>
  <c r="N51" i="169"/>
  <c r="K51" i="169" s="1"/>
  <c r="N50" i="169"/>
  <c r="K50" i="169" s="1"/>
  <c r="N49" i="169"/>
  <c r="K49" i="169" s="1"/>
  <c r="N48" i="169"/>
  <c r="K48" i="169" s="1"/>
  <c r="N47" i="169"/>
  <c r="K47" i="169" s="1"/>
  <c r="N46" i="169"/>
  <c r="K46" i="169" s="1"/>
  <c r="N45" i="169"/>
  <c r="K45" i="169" s="1"/>
  <c r="N44" i="169"/>
  <c r="K44" i="169" s="1"/>
  <c r="N43" i="169"/>
  <c r="K43" i="169" s="1"/>
  <c r="N42" i="169"/>
  <c r="K42" i="169" s="1"/>
  <c r="N41" i="169"/>
  <c r="K41" i="169" s="1"/>
  <c r="N40" i="169"/>
  <c r="K40" i="169" s="1"/>
  <c r="N39" i="169"/>
  <c r="K39" i="169" s="1"/>
  <c r="N38" i="169"/>
  <c r="K38" i="169" s="1"/>
  <c r="N37" i="169"/>
  <c r="K37" i="169" s="1"/>
  <c r="N36" i="169"/>
  <c r="K36" i="169" s="1"/>
  <c r="N35" i="169"/>
  <c r="K35" i="169" s="1"/>
  <c r="N34" i="169"/>
  <c r="K34" i="169" s="1"/>
  <c r="N33" i="169"/>
  <c r="K33" i="169" s="1"/>
  <c r="N32" i="169"/>
  <c r="K32" i="169" s="1"/>
  <c r="N31" i="169"/>
  <c r="K31" i="169" s="1"/>
  <c r="N30" i="169"/>
  <c r="K30" i="169" s="1"/>
  <c r="N29" i="169"/>
  <c r="K29" i="169" s="1"/>
  <c r="N28" i="169"/>
  <c r="K28" i="169" s="1"/>
  <c r="N27" i="169"/>
  <c r="K27" i="169" s="1"/>
  <c r="N26" i="169"/>
  <c r="K26" i="169" s="1"/>
  <c r="N25" i="169"/>
  <c r="K25" i="169" s="1"/>
  <c r="N24" i="169"/>
  <c r="L24" i="169" s="1"/>
  <c r="N23" i="169"/>
  <c r="L23" i="169" s="1"/>
  <c r="N22" i="169"/>
  <c r="L22" i="169" s="1"/>
  <c r="N21" i="169"/>
  <c r="L21" i="169" s="1"/>
  <c r="N20" i="169"/>
  <c r="L20" i="169" s="1"/>
  <c r="N19" i="169"/>
  <c r="L19" i="169" s="1"/>
  <c r="N18" i="169"/>
  <c r="L18" i="169" s="1"/>
  <c r="N17" i="169"/>
  <c r="M17" i="169" s="1"/>
  <c r="K102" i="169" l="1"/>
  <c r="M21" i="169"/>
  <c r="K90" i="169"/>
  <c r="K98" i="169"/>
  <c r="K104" i="169"/>
  <c r="K86" i="169"/>
  <c r="K94" i="169"/>
  <c r="K106" i="169"/>
  <c r="M19" i="169"/>
  <c r="K88" i="169"/>
  <c r="K96" i="169"/>
  <c r="L17" i="169"/>
  <c r="M23" i="169"/>
  <c r="K92" i="169"/>
  <c r="K100" i="169"/>
  <c r="K108" i="169"/>
  <c r="K17" i="169"/>
  <c r="K87" i="169"/>
  <c r="K89" i="169"/>
  <c r="K91" i="169"/>
  <c r="K93" i="169"/>
  <c r="K95" i="169"/>
  <c r="K97" i="169"/>
  <c r="K99" i="169"/>
  <c r="K101" i="169"/>
  <c r="K103" i="169"/>
  <c r="K105" i="169"/>
  <c r="K107" i="169"/>
  <c r="K109" i="169"/>
  <c r="M18" i="169"/>
  <c r="M20" i="169"/>
  <c r="M22" i="169"/>
  <c r="M24" i="169"/>
  <c r="M26" i="169"/>
  <c r="L26" i="169"/>
  <c r="M28" i="169"/>
  <c r="L28" i="169"/>
  <c r="M30" i="169"/>
  <c r="L30" i="169"/>
  <c r="M32" i="169"/>
  <c r="L32" i="169"/>
  <c r="M34" i="169"/>
  <c r="L34" i="169"/>
  <c r="M36" i="169"/>
  <c r="L36" i="169"/>
  <c r="M38" i="169"/>
  <c r="L38" i="169"/>
  <c r="M40" i="169"/>
  <c r="L40" i="169"/>
  <c r="M42" i="169"/>
  <c r="L42" i="169"/>
  <c r="M44" i="169"/>
  <c r="L44" i="169"/>
  <c r="M46" i="169"/>
  <c r="L46" i="169"/>
  <c r="M48" i="169"/>
  <c r="L48" i="169"/>
  <c r="M50" i="169"/>
  <c r="L50" i="169"/>
  <c r="M52" i="169"/>
  <c r="L52" i="169"/>
  <c r="M54" i="169"/>
  <c r="L54" i="169"/>
  <c r="M56" i="169"/>
  <c r="L56" i="169"/>
  <c r="M58" i="169"/>
  <c r="L58" i="169"/>
  <c r="M60" i="169"/>
  <c r="L60" i="169"/>
  <c r="M62" i="169"/>
  <c r="L62" i="169"/>
  <c r="M64" i="169"/>
  <c r="L64" i="169"/>
  <c r="M66" i="169"/>
  <c r="L66" i="169"/>
  <c r="M68" i="169"/>
  <c r="L68" i="169"/>
  <c r="M70" i="169"/>
  <c r="L70" i="169"/>
  <c r="M72" i="169"/>
  <c r="L72" i="169"/>
  <c r="M74" i="169"/>
  <c r="L74" i="169"/>
  <c r="M76" i="169"/>
  <c r="L76" i="169"/>
  <c r="M78" i="169"/>
  <c r="L78" i="169"/>
  <c r="M80" i="169"/>
  <c r="L80" i="169"/>
  <c r="M82" i="169"/>
  <c r="L82" i="169"/>
  <c r="M84" i="169"/>
  <c r="L84" i="169"/>
  <c r="K18" i="169"/>
  <c r="K19" i="169"/>
  <c r="K20" i="169"/>
  <c r="K21" i="169"/>
  <c r="K22" i="169"/>
  <c r="K23" i="169"/>
  <c r="K24" i="169"/>
  <c r="M25" i="169"/>
  <c r="L25" i="169"/>
  <c r="M27" i="169"/>
  <c r="L27" i="169"/>
  <c r="M29" i="169"/>
  <c r="L29" i="169"/>
  <c r="M31" i="169"/>
  <c r="L31" i="169"/>
  <c r="M33" i="169"/>
  <c r="L33" i="169"/>
  <c r="M35" i="169"/>
  <c r="L35" i="169"/>
  <c r="M37" i="169"/>
  <c r="L37" i="169"/>
  <c r="M39" i="169"/>
  <c r="L39" i="169"/>
  <c r="M41" i="169"/>
  <c r="L41" i="169"/>
  <c r="M43" i="169"/>
  <c r="L43" i="169"/>
  <c r="M45" i="169"/>
  <c r="L45" i="169"/>
  <c r="M47" i="169"/>
  <c r="L47" i="169"/>
  <c r="M49" i="169"/>
  <c r="L49" i="169"/>
  <c r="M51" i="169"/>
  <c r="L51" i="169"/>
  <c r="M53" i="169"/>
  <c r="L53" i="169"/>
  <c r="M55" i="169"/>
  <c r="L55" i="169"/>
  <c r="M57" i="169"/>
  <c r="L57" i="169"/>
  <c r="M59" i="169"/>
  <c r="L59" i="169"/>
  <c r="M61" i="169"/>
  <c r="L61" i="169"/>
  <c r="M63" i="169"/>
  <c r="L63" i="169"/>
  <c r="M65" i="169"/>
  <c r="L65" i="169"/>
  <c r="M67" i="169"/>
  <c r="L67" i="169"/>
  <c r="M69" i="169"/>
  <c r="L69" i="169"/>
  <c r="M71" i="169"/>
  <c r="L71" i="169"/>
  <c r="M73" i="169"/>
  <c r="L73" i="169"/>
  <c r="M75" i="169"/>
  <c r="L75" i="169"/>
  <c r="M77" i="169"/>
  <c r="L77" i="169"/>
  <c r="M79" i="169"/>
  <c r="L79" i="169"/>
  <c r="M81" i="169"/>
  <c r="L81" i="169"/>
  <c r="M83" i="169"/>
  <c r="L83" i="169"/>
  <c r="M85" i="169"/>
  <c r="L85" i="169"/>
  <c r="L86" i="169"/>
  <c r="L87" i="169"/>
  <c r="L88" i="169"/>
  <c r="L89" i="169"/>
  <c r="L90" i="169"/>
  <c r="L91" i="169"/>
  <c r="L92" i="169"/>
  <c r="L93" i="169"/>
  <c r="L94" i="169"/>
  <c r="L95" i="169"/>
  <c r="L96" i="169"/>
  <c r="L97" i="169"/>
  <c r="L98" i="169"/>
  <c r="L99" i="169"/>
  <c r="L100" i="169"/>
  <c r="L101" i="169"/>
  <c r="L102" i="169"/>
  <c r="L103" i="169"/>
  <c r="L104" i="169"/>
  <c r="L105" i="169"/>
  <c r="L106" i="169"/>
  <c r="L107" i="169"/>
  <c r="L108" i="169"/>
  <c r="L109" i="169"/>
  <c r="C17" i="170" l="1"/>
  <c r="C18" i="170"/>
  <c r="C15" i="170"/>
  <c r="C14" i="170"/>
  <c r="D18" i="170" s="1"/>
  <c r="C16" i="170"/>
  <c r="C19" i="170"/>
  <c r="H8" i="170"/>
  <c r="H9" i="170"/>
  <c r="H7" i="170"/>
  <c r="H6" i="170"/>
  <c r="C7" i="170"/>
  <c r="C8" i="170"/>
  <c r="C6" i="170"/>
  <c r="C9" i="170"/>
  <c r="D17" i="170" l="1"/>
  <c r="D15" i="170"/>
  <c r="D16" i="170"/>
  <c r="D19" i="170"/>
  <c r="C20" i="170"/>
  <c r="D14" i="170"/>
  <c r="I7" i="170"/>
  <c r="H11" i="170" s="1"/>
  <c r="I8" i="170"/>
  <c r="I6" i="170"/>
  <c r="I9" i="170"/>
  <c r="H10" i="170"/>
  <c r="C10" i="170"/>
  <c r="D20" i="170" l="1"/>
  <c r="D6" i="170"/>
  <c r="D7" i="170"/>
  <c r="D9" i="170"/>
  <c r="D8" i="170"/>
  <c r="D10" i="170" l="1"/>
  <c r="A8" i="102" l="1"/>
  <c r="A9" i="102" s="1"/>
  <c r="A10" i="102" s="1"/>
  <c r="A11" i="102" s="1"/>
  <c r="D5" i="102" l="1"/>
  <c r="M2" i="157" l="1"/>
  <c r="BA14" i="155" l="1"/>
  <c r="BC19" i="155"/>
  <c r="AW19" i="155"/>
  <c r="AV19" i="155"/>
  <c r="AU19" i="155"/>
  <c r="AT19" i="155"/>
  <c r="AW18" i="155"/>
  <c r="AV18" i="155"/>
  <c r="AU18" i="155"/>
  <c r="AT18" i="155"/>
  <c r="AW17" i="155"/>
  <c r="AV17" i="155"/>
  <c r="AU17" i="155"/>
  <c r="AT17" i="155"/>
  <c r="AW16" i="155"/>
  <c r="AV16" i="155"/>
  <c r="AU16" i="155"/>
  <c r="AT16" i="155"/>
  <c r="AW15" i="155"/>
  <c r="AW20" i="155" s="1"/>
  <c r="AV15" i="155"/>
  <c r="AV20" i="155" s="1"/>
  <c r="AU15" i="155"/>
  <c r="AU20" i="155" s="1"/>
  <c r="AT15" i="155"/>
  <c r="AT20" i="155" s="1"/>
  <c r="AS19" i="155"/>
  <c r="AR19" i="155"/>
  <c r="AQ19" i="155"/>
  <c r="AP19" i="155"/>
  <c r="AS18" i="155"/>
  <c r="AR18" i="155"/>
  <c r="AQ18" i="155"/>
  <c r="AP18" i="155"/>
  <c r="AS17" i="155"/>
  <c r="AR17" i="155"/>
  <c r="AQ17" i="155"/>
  <c r="AP17" i="155"/>
  <c r="AS16" i="155"/>
  <c r="AR16" i="155"/>
  <c r="AQ16" i="155"/>
  <c r="AP16" i="155"/>
  <c r="AS15" i="155"/>
  <c r="AS20" i="155" s="1"/>
  <c r="AR15" i="155"/>
  <c r="AR20" i="155" s="1"/>
  <c r="AQ15" i="155"/>
  <c r="AQ20" i="155" s="1"/>
  <c r="AP15" i="155"/>
  <c r="AP20" i="155" s="1"/>
  <c r="AO19" i="155"/>
  <c r="AN19" i="155"/>
  <c r="AM19" i="155"/>
  <c r="AL19" i="155"/>
  <c r="AO18" i="155"/>
  <c r="AN18" i="155"/>
  <c r="AM18" i="155"/>
  <c r="AL18" i="155"/>
  <c r="AO17" i="155"/>
  <c r="AN17" i="155"/>
  <c r="AM17" i="155"/>
  <c r="AL17" i="155"/>
  <c r="AO16" i="155"/>
  <c r="AN16" i="155"/>
  <c r="AM16" i="155"/>
  <c r="AL16" i="155"/>
  <c r="AO15" i="155"/>
  <c r="AO20" i="155" s="1"/>
  <c r="AN15" i="155"/>
  <c r="AM15" i="155"/>
  <c r="AM20" i="155" s="1"/>
  <c r="AL15" i="155"/>
  <c r="AL20" i="155" s="1"/>
  <c r="AK19" i="155"/>
  <c r="AJ19" i="155"/>
  <c r="AI19" i="155"/>
  <c r="AH19" i="155"/>
  <c r="AK18" i="155"/>
  <c r="AJ18" i="155"/>
  <c r="AI18" i="155"/>
  <c r="AH18" i="155"/>
  <c r="AK17" i="155"/>
  <c r="AJ17" i="155"/>
  <c r="AI17" i="155"/>
  <c r="AH17" i="155"/>
  <c r="AK16" i="155"/>
  <c r="AJ16" i="155"/>
  <c r="AI16" i="155"/>
  <c r="AH16" i="155"/>
  <c r="AK15" i="155"/>
  <c r="AK20" i="155" s="1"/>
  <c r="AJ15" i="155"/>
  <c r="AJ20" i="155" s="1"/>
  <c r="AI15" i="155"/>
  <c r="AI20" i="155" s="1"/>
  <c r="AH15" i="155"/>
  <c r="AH20" i="155" s="1"/>
  <c r="AG19" i="155"/>
  <c r="AF19" i="155"/>
  <c r="AE19" i="155"/>
  <c r="AD19" i="155"/>
  <c r="AG18" i="155"/>
  <c r="AF18" i="155"/>
  <c r="AE18" i="155"/>
  <c r="AD18" i="155"/>
  <c r="AG17" i="155"/>
  <c r="AF17" i="155"/>
  <c r="AE17" i="155"/>
  <c r="AD17" i="155"/>
  <c r="AG16" i="155"/>
  <c r="AF16" i="155"/>
  <c r="AE16" i="155"/>
  <c r="AD16" i="155"/>
  <c r="AG15" i="155"/>
  <c r="AG20" i="155" s="1"/>
  <c r="AF15" i="155"/>
  <c r="AF20" i="155" s="1"/>
  <c r="AE15" i="155"/>
  <c r="AE20" i="155" s="1"/>
  <c r="AD15" i="155"/>
  <c r="AD20" i="155" s="1"/>
  <c r="AC19" i="155"/>
  <c r="AB19" i="155"/>
  <c r="AA19" i="155"/>
  <c r="Z19" i="155"/>
  <c r="AC18" i="155"/>
  <c r="AB18" i="155"/>
  <c r="AA18" i="155"/>
  <c r="Z18" i="155"/>
  <c r="AC17" i="155"/>
  <c r="AB17" i="155"/>
  <c r="AA17" i="155"/>
  <c r="Z17" i="155"/>
  <c r="AC16" i="155"/>
  <c r="AB16" i="155"/>
  <c r="AA16" i="155"/>
  <c r="Z16" i="155"/>
  <c r="AC15" i="155"/>
  <c r="AC20" i="155" s="1"/>
  <c r="AB15" i="155"/>
  <c r="AB20" i="155" s="1"/>
  <c r="AA15" i="155"/>
  <c r="AA20" i="155" s="1"/>
  <c r="Z15" i="155"/>
  <c r="Z20" i="155" s="1"/>
  <c r="Y19" i="155"/>
  <c r="X19" i="155"/>
  <c r="W19" i="155"/>
  <c r="V19" i="155"/>
  <c r="Y18" i="155"/>
  <c r="X18" i="155"/>
  <c r="W18" i="155"/>
  <c r="V18" i="155"/>
  <c r="Y17" i="155"/>
  <c r="X17" i="155"/>
  <c r="W17" i="155"/>
  <c r="V17" i="155"/>
  <c r="Y16" i="155"/>
  <c r="X16" i="155"/>
  <c r="W16" i="155"/>
  <c r="V16" i="155"/>
  <c r="Y15" i="155"/>
  <c r="Y20" i="155" s="1"/>
  <c r="X15" i="155"/>
  <c r="X20" i="155" s="1"/>
  <c r="W15" i="155"/>
  <c r="W20" i="155" s="1"/>
  <c r="V15" i="155"/>
  <c r="V20" i="155" s="1"/>
  <c r="U19" i="155"/>
  <c r="T19" i="155"/>
  <c r="S19" i="155"/>
  <c r="R19" i="155"/>
  <c r="U18" i="155"/>
  <c r="T18" i="155"/>
  <c r="S18" i="155"/>
  <c r="R18" i="155"/>
  <c r="U17" i="155"/>
  <c r="T17" i="155"/>
  <c r="S17" i="155"/>
  <c r="R17" i="155"/>
  <c r="U16" i="155"/>
  <c r="T16" i="155"/>
  <c r="S16" i="155"/>
  <c r="R16" i="155"/>
  <c r="U15" i="155"/>
  <c r="U20" i="155" s="1"/>
  <c r="T15" i="155"/>
  <c r="T20" i="155" s="1"/>
  <c r="S15" i="155"/>
  <c r="S20" i="155" s="1"/>
  <c r="R15" i="155"/>
  <c r="R20" i="155" s="1"/>
  <c r="Q19" i="155"/>
  <c r="P19" i="155"/>
  <c r="O19" i="155"/>
  <c r="Q18" i="155"/>
  <c r="P18" i="155"/>
  <c r="O18" i="155"/>
  <c r="P17" i="155"/>
  <c r="O17" i="155"/>
  <c r="Q16" i="155"/>
  <c r="P16" i="155"/>
  <c r="O16" i="155"/>
  <c r="Q15" i="155"/>
  <c r="P15" i="155"/>
  <c r="O15" i="155"/>
  <c r="O20" i="155" s="1"/>
  <c r="N19" i="155"/>
  <c r="N18" i="155"/>
  <c r="N17" i="155"/>
  <c r="N16" i="155"/>
  <c r="N15" i="155"/>
  <c r="AZ19" i="155"/>
  <c r="J23" i="155"/>
  <c r="K23" i="155" s="1"/>
  <c r="F22" i="155"/>
  <c r="L19" i="155"/>
  <c r="K19" i="155"/>
  <c r="J19" i="155"/>
  <c r="D18" i="155"/>
  <c r="L17" i="155"/>
  <c r="K17" i="155"/>
  <c r="J17" i="155"/>
  <c r="D17" i="155"/>
  <c r="L16" i="155"/>
  <c r="K16" i="155"/>
  <c r="J16" i="155"/>
  <c r="D16" i="155"/>
  <c r="L15" i="155"/>
  <c r="L20" i="155" s="1"/>
  <c r="K15" i="155"/>
  <c r="K20" i="155" s="1"/>
  <c r="J15" i="155"/>
  <c r="BE14" i="155"/>
  <c r="D15" i="155"/>
  <c r="BD22" i="155"/>
  <c r="J20" i="155" l="1"/>
  <c r="AN20" i="155"/>
  <c r="Q20" i="155"/>
  <c r="P20" i="155"/>
  <c r="D20" i="155"/>
  <c r="N20" i="155"/>
  <c r="L23" i="155"/>
  <c r="K14" i="155"/>
  <c r="J14" i="155"/>
  <c r="BE23" i="155" l="1"/>
  <c r="BA23" i="155"/>
  <c r="BA13" i="155"/>
  <c r="BE22" i="155"/>
  <c r="M23" i="155"/>
  <c r="L14" i="155"/>
  <c r="BE123" i="155" l="1"/>
  <c r="BE119" i="155"/>
  <c r="BE122" i="155"/>
  <c r="BE118" i="155"/>
  <c r="BE117" i="155"/>
  <c r="BE113" i="155"/>
  <c r="BE120" i="155"/>
  <c r="BE116" i="155"/>
  <c r="BE121" i="155"/>
  <c r="BE115" i="155"/>
  <c r="BE109" i="155"/>
  <c r="BE105" i="155"/>
  <c r="BE108" i="155"/>
  <c r="BE104" i="155"/>
  <c r="BE111" i="155"/>
  <c r="BE103" i="155"/>
  <c r="BE101" i="155"/>
  <c r="BE97" i="155"/>
  <c r="BE93" i="155"/>
  <c r="BE114" i="155"/>
  <c r="BE106" i="155"/>
  <c r="BE102" i="155"/>
  <c r="BE100" i="155"/>
  <c r="BE96" i="155"/>
  <c r="BE99" i="155"/>
  <c r="BE92" i="155"/>
  <c r="BE88" i="155"/>
  <c r="BE84" i="155"/>
  <c r="BE80" i="155"/>
  <c r="BE76" i="155"/>
  <c r="BE72" i="155"/>
  <c r="BE110" i="155"/>
  <c r="BE94" i="155"/>
  <c r="BE91" i="155"/>
  <c r="BE87" i="155"/>
  <c r="BE83" i="155"/>
  <c r="BE79" i="155"/>
  <c r="BE75" i="155"/>
  <c r="BE95" i="155"/>
  <c r="BE86" i="155"/>
  <c r="BE78" i="155"/>
  <c r="BE67" i="155"/>
  <c r="BE63" i="155"/>
  <c r="BE59" i="155"/>
  <c r="BE55" i="155"/>
  <c r="BE89" i="155"/>
  <c r="BE81" i="155"/>
  <c r="BE73" i="155"/>
  <c r="BE71" i="155"/>
  <c r="BE70" i="155"/>
  <c r="BE66" i="155"/>
  <c r="BE62" i="155"/>
  <c r="BE58" i="155"/>
  <c r="BE107" i="155"/>
  <c r="BE90" i="155"/>
  <c r="BE74" i="155"/>
  <c r="BE65" i="155"/>
  <c r="BE57" i="155"/>
  <c r="BE54" i="155"/>
  <c r="BE50" i="155"/>
  <c r="BE46" i="155"/>
  <c r="BE42" i="155"/>
  <c r="BE38" i="155"/>
  <c r="BE98" i="155"/>
  <c r="BE85" i="155"/>
  <c r="BE68" i="155"/>
  <c r="BE60" i="155"/>
  <c r="BE53" i="155"/>
  <c r="BE49" i="155"/>
  <c r="BE45" i="155"/>
  <c r="BE41" i="155"/>
  <c r="BE37" i="155"/>
  <c r="BE82" i="155"/>
  <c r="BE64" i="155"/>
  <c r="BE47" i="155"/>
  <c r="BE39" i="155"/>
  <c r="BE61" i="155"/>
  <c r="BE48" i="155"/>
  <c r="BE40" i="155"/>
  <c r="BE112" i="155"/>
  <c r="BE56" i="155"/>
  <c r="BE51" i="155"/>
  <c r="BE43" i="155"/>
  <c r="BE77" i="155"/>
  <c r="BE44" i="155"/>
  <c r="BE36" i="155"/>
  <c r="BE31" i="155"/>
  <c r="BE27" i="155"/>
  <c r="BE52" i="155"/>
  <c r="BE35" i="155"/>
  <c r="BE34" i="155"/>
  <c r="BE30" i="155"/>
  <c r="BE26" i="155"/>
  <c r="BE32" i="155"/>
  <c r="BE69" i="155"/>
  <c r="BE33" i="155"/>
  <c r="BE29" i="155"/>
  <c r="BE25" i="155"/>
  <c r="BE28" i="155"/>
  <c r="BE24" i="155"/>
  <c r="BF23" i="155"/>
  <c r="M14" i="155"/>
  <c r="N23" i="155"/>
  <c r="BF22" i="155"/>
  <c r="BF122" i="155" l="1"/>
  <c r="BF118" i="155"/>
  <c r="BF121" i="155"/>
  <c r="BF117" i="155"/>
  <c r="BF120" i="155"/>
  <c r="BF116" i="155"/>
  <c r="BF112" i="155"/>
  <c r="BF123" i="155"/>
  <c r="BF115" i="155"/>
  <c r="BF108" i="155"/>
  <c r="BF104" i="155"/>
  <c r="BF113" i="155"/>
  <c r="BF111" i="155"/>
  <c r="BF107" i="155"/>
  <c r="BF103" i="155"/>
  <c r="BF114" i="155"/>
  <c r="BF106" i="155"/>
  <c r="BF102" i="155"/>
  <c r="BF100" i="155"/>
  <c r="BF96" i="155"/>
  <c r="BF109" i="155"/>
  <c r="BF99" i="155"/>
  <c r="BF95" i="155"/>
  <c r="BF110" i="155"/>
  <c r="BF94" i="155"/>
  <c r="BF91" i="155"/>
  <c r="BF87" i="155"/>
  <c r="BF83" i="155"/>
  <c r="BF79" i="155"/>
  <c r="BF75" i="155"/>
  <c r="BF71" i="155"/>
  <c r="BF119" i="155"/>
  <c r="BF105" i="155"/>
  <c r="BF97" i="155"/>
  <c r="BF93" i="155"/>
  <c r="BF90" i="155"/>
  <c r="BF86" i="155"/>
  <c r="BF82" i="155"/>
  <c r="BF78" i="155"/>
  <c r="BF74" i="155"/>
  <c r="BF89" i="155"/>
  <c r="BF81" i="155"/>
  <c r="BF73" i="155"/>
  <c r="BF70" i="155"/>
  <c r="BF66" i="155"/>
  <c r="BF62" i="155"/>
  <c r="BF58" i="155"/>
  <c r="BF101" i="155"/>
  <c r="BF92" i="155"/>
  <c r="BF84" i="155"/>
  <c r="BF76" i="155"/>
  <c r="BF69" i="155"/>
  <c r="BF65" i="155"/>
  <c r="BF61" i="155"/>
  <c r="BF57" i="155"/>
  <c r="BF98" i="155"/>
  <c r="BF85" i="155"/>
  <c r="BF68" i="155"/>
  <c r="BF60" i="155"/>
  <c r="BF53" i="155"/>
  <c r="BF49" i="155"/>
  <c r="BF45" i="155"/>
  <c r="BF41" i="155"/>
  <c r="BF37" i="155"/>
  <c r="BF80" i="155"/>
  <c r="BF63" i="155"/>
  <c r="BF52" i="155"/>
  <c r="BF48" i="155"/>
  <c r="BF44" i="155"/>
  <c r="BF40" i="155"/>
  <c r="BF36" i="155"/>
  <c r="BF77" i="155"/>
  <c r="BF88" i="155"/>
  <c r="BF59" i="155"/>
  <c r="BF50" i="155"/>
  <c r="BF42" i="155"/>
  <c r="BF72" i="155"/>
  <c r="BF56" i="155"/>
  <c r="BF51" i="155"/>
  <c r="BF43" i="155"/>
  <c r="BF67" i="155"/>
  <c r="BF55" i="155"/>
  <c r="BF54" i="155"/>
  <c r="BF46" i="155"/>
  <c r="BF38" i="155"/>
  <c r="BF64" i="155"/>
  <c r="BF39" i="155"/>
  <c r="BF35" i="155"/>
  <c r="BF34" i="155"/>
  <c r="BF30" i="155"/>
  <c r="BF26" i="155"/>
  <c r="BF27" i="155"/>
  <c r="BF33" i="155"/>
  <c r="BF29" i="155"/>
  <c r="BF25" i="155"/>
  <c r="BF31" i="155"/>
  <c r="BF32" i="155"/>
  <c r="BF28" i="155"/>
  <c r="BF47" i="155"/>
  <c r="BF24" i="155"/>
  <c r="BG23" i="155"/>
  <c r="O23" i="155"/>
  <c r="N14" i="155"/>
  <c r="BG22" i="155"/>
  <c r="BG121" i="155" l="1"/>
  <c r="BG117" i="155"/>
  <c r="BG120" i="155"/>
  <c r="BG123" i="155"/>
  <c r="BG115" i="155"/>
  <c r="BG118" i="155"/>
  <c r="BG114" i="155"/>
  <c r="BG113" i="155"/>
  <c r="BG111" i="155"/>
  <c r="BG107" i="155"/>
  <c r="BG103" i="155"/>
  <c r="BG122" i="155"/>
  <c r="BG116" i="155"/>
  <c r="BG110" i="155"/>
  <c r="BG106" i="155"/>
  <c r="BG109" i="155"/>
  <c r="BG99" i="155"/>
  <c r="BG95" i="155"/>
  <c r="BG104" i="155"/>
  <c r="BG98" i="155"/>
  <c r="BG94" i="155"/>
  <c r="BG119" i="155"/>
  <c r="BG105" i="155"/>
  <c r="BG97" i="155"/>
  <c r="BG93" i="155"/>
  <c r="BG90" i="155"/>
  <c r="BG86" i="155"/>
  <c r="BG82" i="155"/>
  <c r="BG78" i="155"/>
  <c r="BG74" i="155"/>
  <c r="BG102" i="155"/>
  <c r="BG100" i="155"/>
  <c r="BG89" i="155"/>
  <c r="BG85" i="155"/>
  <c r="BG81" i="155"/>
  <c r="BG77" i="155"/>
  <c r="BG73" i="155"/>
  <c r="BG101" i="155"/>
  <c r="BG92" i="155"/>
  <c r="BG84" i="155"/>
  <c r="BG76" i="155"/>
  <c r="BG71" i="155"/>
  <c r="BG69" i="155"/>
  <c r="BG65" i="155"/>
  <c r="BG61" i="155"/>
  <c r="BG57" i="155"/>
  <c r="BG108" i="155"/>
  <c r="BG96" i="155"/>
  <c r="BG87" i="155"/>
  <c r="BG79" i="155"/>
  <c r="BG68" i="155"/>
  <c r="BG64" i="155"/>
  <c r="BG60" i="155"/>
  <c r="BG56" i="155"/>
  <c r="BG80" i="155"/>
  <c r="BG63" i="155"/>
  <c r="BG52" i="155"/>
  <c r="BG48" i="155"/>
  <c r="BG44" i="155"/>
  <c r="BG40" i="155"/>
  <c r="BG36" i="155"/>
  <c r="BG91" i="155"/>
  <c r="BG75" i="155"/>
  <c r="BG66" i="155"/>
  <c r="BG58" i="155"/>
  <c r="BG51" i="155"/>
  <c r="BG47" i="155"/>
  <c r="BG43" i="155"/>
  <c r="BG39" i="155"/>
  <c r="BG112" i="155"/>
  <c r="BG88" i="155"/>
  <c r="BG72" i="155"/>
  <c r="BG70" i="155"/>
  <c r="BG53" i="155"/>
  <c r="BG45" i="155"/>
  <c r="BG37" i="155"/>
  <c r="BG67" i="155"/>
  <c r="BG55" i="155"/>
  <c r="BG54" i="155"/>
  <c r="BG46" i="155"/>
  <c r="BG38" i="155"/>
  <c r="BG83" i="155"/>
  <c r="BG62" i="155"/>
  <c r="BG49" i="155"/>
  <c r="BG41" i="155"/>
  <c r="BG33" i="155"/>
  <c r="BG29" i="155"/>
  <c r="BG25" i="155"/>
  <c r="BG42" i="155"/>
  <c r="BG35" i="155"/>
  <c r="BG32" i="155"/>
  <c r="BG28" i="155"/>
  <c r="BG34" i="155"/>
  <c r="BG26" i="155"/>
  <c r="BG59" i="155"/>
  <c r="BG50" i="155"/>
  <c r="BG31" i="155"/>
  <c r="BG27" i="155"/>
  <c r="BG30" i="155"/>
  <c r="BG24" i="155"/>
  <c r="BH23" i="155"/>
  <c r="P23" i="155"/>
  <c r="O14" i="155"/>
  <c r="BH22" i="155"/>
  <c r="BH120" i="155" l="1"/>
  <c r="BH123" i="155"/>
  <c r="BH119" i="155"/>
  <c r="BH118" i="155"/>
  <c r="BH114" i="155"/>
  <c r="BH121" i="155"/>
  <c r="BH113" i="155"/>
  <c r="BH122" i="155"/>
  <c r="BH116" i="155"/>
  <c r="BH110" i="155"/>
  <c r="BH106" i="155"/>
  <c r="BH102" i="155"/>
  <c r="BH117" i="155"/>
  <c r="BH112" i="155"/>
  <c r="BH109" i="155"/>
  <c r="BH105" i="155"/>
  <c r="BH104" i="155"/>
  <c r="BH98" i="155"/>
  <c r="BH94" i="155"/>
  <c r="BH115" i="155"/>
  <c r="BH107" i="155"/>
  <c r="BH101" i="155"/>
  <c r="BH97" i="155"/>
  <c r="BH100" i="155"/>
  <c r="BH89" i="155"/>
  <c r="BH85" i="155"/>
  <c r="BH81" i="155"/>
  <c r="BH77" i="155"/>
  <c r="BH73" i="155"/>
  <c r="BH111" i="155"/>
  <c r="BH95" i="155"/>
  <c r="BH92" i="155"/>
  <c r="BH88" i="155"/>
  <c r="BH84" i="155"/>
  <c r="BH80" i="155"/>
  <c r="BH76" i="155"/>
  <c r="BH72" i="155"/>
  <c r="BH108" i="155"/>
  <c r="BH96" i="155"/>
  <c r="BH87" i="155"/>
  <c r="BH79" i="155"/>
  <c r="BH68" i="155"/>
  <c r="BH64" i="155"/>
  <c r="BH60" i="155"/>
  <c r="BH56" i="155"/>
  <c r="BH103" i="155"/>
  <c r="BH90" i="155"/>
  <c r="BH82" i="155"/>
  <c r="BH74" i="155"/>
  <c r="BH67" i="155"/>
  <c r="BH63" i="155"/>
  <c r="BH59" i="155"/>
  <c r="BH91" i="155"/>
  <c r="BH75" i="155"/>
  <c r="BH66" i="155"/>
  <c r="BH58" i="155"/>
  <c r="BH51" i="155"/>
  <c r="BH47" i="155"/>
  <c r="BH43" i="155"/>
  <c r="BH39" i="155"/>
  <c r="BH35" i="155"/>
  <c r="BH86" i="155"/>
  <c r="BH71" i="155"/>
  <c r="BH69" i="155"/>
  <c r="BH61" i="155"/>
  <c r="BH55" i="155"/>
  <c r="BH54" i="155"/>
  <c r="BH50" i="155"/>
  <c r="BH46" i="155"/>
  <c r="BH42" i="155"/>
  <c r="BH38" i="155"/>
  <c r="BH83" i="155"/>
  <c r="BH78" i="155"/>
  <c r="BH65" i="155"/>
  <c r="BH48" i="155"/>
  <c r="BH40" i="155"/>
  <c r="BH99" i="155"/>
  <c r="BH62" i="155"/>
  <c r="BH49" i="155"/>
  <c r="BH41" i="155"/>
  <c r="BH93" i="155"/>
  <c r="BH57" i="155"/>
  <c r="BH52" i="155"/>
  <c r="BH44" i="155"/>
  <c r="BH32" i="155"/>
  <c r="BH28" i="155"/>
  <c r="BH29" i="155"/>
  <c r="BH53" i="155"/>
  <c r="BH31" i="155"/>
  <c r="BH27" i="155"/>
  <c r="BH70" i="155"/>
  <c r="BH37" i="155"/>
  <c r="BH36" i="155"/>
  <c r="BH33" i="155"/>
  <c r="BH25" i="155"/>
  <c r="BH45" i="155"/>
  <c r="BH34" i="155"/>
  <c r="BH30" i="155"/>
  <c r="BH26" i="155"/>
  <c r="BH24" i="155"/>
  <c r="BI23" i="155"/>
  <c r="P14" i="155"/>
  <c r="Q23" i="155"/>
  <c r="BI22" i="155"/>
  <c r="BI123" i="155" l="1"/>
  <c r="BI119" i="155"/>
  <c r="BI122" i="155"/>
  <c r="BI118" i="155"/>
  <c r="BI121" i="155"/>
  <c r="BI113" i="155"/>
  <c r="BI116" i="155"/>
  <c r="BI117" i="155"/>
  <c r="BI112" i="155"/>
  <c r="BI109" i="155"/>
  <c r="BI105" i="155"/>
  <c r="BI114" i="155"/>
  <c r="BI108" i="155"/>
  <c r="BI104" i="155"/>
  <c r="BI115" i="155"/>
  <c r="BI107" i="155"/>
  <c r="BI101" i="155"/>
  <c r="BI97" i="155"/>
  <c r="BI93" i="155"/>
  <c r="BI120" i="155"/>
  <c r="BI110" i="155"/>
  <c r="BI100" i="155"/>
  <c r="BI96" i="155"/>
  <c r="BI111" i="155"/>
  <c r="BI102" i="155"/>
  <c r="BI95" i="155"/>
  <c r="BI92" i="155"/>
  <c r="BI88" i="155"/>
  <c r="BI84" i="155"/>
  <c r="BI80" i="155"/>
  <c r="BI76" i="155"/>
  <c r="BI72" i="155"/>
  <c r="BI106" i="155"/>
  <c r="BI98" i="155"/>
  <c r="BI91" i="155"/>
  <c r="BI87" i="155"/>
  <c r="BI83" i="155"/>
  <c r="BI79" i="155"/>
  <c r="BI75" i="155"/>
  <c r="BI103" i="155"/>
  <c r="BI90" i="155"/>
  <c r="BI82" i="155"/>
  <c r="BI74" i="155"/>
  <c r="BI67" i="155"/>
  <c r="BI63" i="155"/>
  <c r="BI59" i="155"/>
  <c r="BI55" i="155"/>
  <c r="BI85" i="155"/>
  <c r="BI77" i="155"/>
  <c r="BI70" i="155"/>
  <c r="BI66" i="155"/>
  <c r="BI62" i="155"/>
  <c r="BI58" i="155"/>
  <c r="BI86" i="155"/>
  <c r="BI71" i="155"/>
  <c r="BI69" i="155"/>
  <c r="BI61" i="155"/>
  <c r="BI54" i="155"/>
  <c r="BI50" i="155"/>
  <c r="BI46" i="155"/>
  <c r="BI42" i="155"/>
  <c r="BI38" i="155"/>
  <c r="BI81" i="155"/>
  <c r="BI64" i="155"/>
  <c r="BI56" i="155"/>
  <c r="BI53" i="155"/>
  <c r="BI49" i="155"/>
  <c r="BI45" i="155"/>
  <c r="BI41" i="155"/>
  <c r="BI37" i="155"/>
  <c r="BI99" i="155"/>
  <c r="BI78" i="155"/>
  <c r="BI94" i="155"/>
  <c r="BI60" i="155"/>
  <c r="BI51" i="155"/>
  <c r="BI43" i="155"/>
  <c r="BI89" i="155"/>
  <c r="BI57" i="155"/>
  <c r="BI52" i="155"/>
  <c r="BI44" i="155"/>
  <c r="BI73" i="155"/>
  <c r="BI68" i="155"/>
  <c r="BI47" i="155"/>
  <c r="BI39" i="155"/>
  <c r="BI31" i="155"/>
  <c r="BI27" i="155"/>
  <c r="BI28" i="155"/>
  <c r="BI65" i="155"/>
  <c r="BI48" i="155"/>
  <c r="BI34" i="155"/>
  <c r="BI30" i="155"/>
  <c r="BI26" i="155"/>
  <c r="BI40" i="155"/>
  <c r="BI36" i="155"/>
  <c r="BI35" i="155"/>
  <c r="BI33" i="155"/>
  <c r="BI29" i="155"/>
  <c r="BI25" i="155"/>
  <c r="BI32" i="155"/>
  <c r="BI24" i="155"/>
  <c r="BJ23" i="155"/>
  <c r="R23" i="155"/>
  <c r="Q14" i="155"/>
  <c r="BJ22" i="155"/>
  <c r="BJ122" i="155" l="1"/>
  <c r="BJ118" i="155"/>
  <c r="BJ121" i="155"/>
  <c r="BJ117" i="155"/>
  <c r="BJ116" i="155"/>
  <c r="BJ112" i="155"/>
  <c r="BJ119" i="155"/>
  <c r="BJ115" i="155"/>
  <c r="BJ114" i="155"/>
  <c r="BJ108" i="155"/>
  <c r="BJ104" i="155"/>
  <c r="BJ123" i="155"/>
  <c r="BJ111" i="155"/>
  <c r="BJ107" i="155"/>
  <c r="BJ103" i="155"/>
  <c r="BJ120" i="155"/>
  <c r="BJ110" i="155"/>
  <c r="BJ100" i="155"/>
  <c r="BJ96" i="155"/>
  <c r="BJ105" i="155"/>
  <c r="BJ102" i="155"/>
  <c r="BJ99" i="155"/>
  <c r="BJ95" i="155"/>
  <c r="BJ106" i="155"/>
  <c r="BJ98" i="155"/>
  <c r="BJ91" i="155"/>
  <c r="BJ87" i="155"/>
  <c r="BJ83" i="155"/>
  <c r="BJ79" i="155"/>
  <c r="BJ75" i="155"/>
  <c r="BJ71" i="155"/>
  <c r="BJ101" i="155"/>
  <c r="BJ90" i="155"/>
  <c r="BJ86" i="155"/>
  <c r="BJ82" i="155"/>
  <c r="BJ78" i="155"/>
  <c r="BJ74" i="155"/>
  <c r="BJ85" i="155"/>
  <c r="BJ77" i="155"/>
  <c r="BJ70" i="155"/>
  <c r="BJ66" i="155"/>
  <c r="BJ62" i="155"/>
  <c r="BJ58" i="155"/>
  <c r="BJ97" i="155"/>
  <c r="BJ88" i="155"/>
  <c r="BJ80" i="155"/>
  <c r="BJ72" i="155"/>
  <c r="BJ69" i="155"/>
  <c r="BJ65" i="155"/>
  <c r="BJ61" i="155"/>
  <c r="BJ57" i="155"/>
  <c r="BJ81" i="155"/>
  <c r="BJ64" i="155"/>
  <c r="BJ56" i="155"/>
  <c r="BJ55" i="155"/>
  <c r="BJ53" i="155"/>
  <c r="BJ49" i="155"/>
  <c r="BJ45" i="155"/>
  <c r="BJ41" i="155"/>
  <c r="BJ37" i="155"/>
  <c r="BJ113" i="155"/>
  <c r="BJ92" i="155"/>
  <c r="BJ76" i="155"/>
  <c r="BJ67" i="155"/>
  <c r="BJ59" i="155"/>
  <c r="BJ52" i="155"/>
  <c r="BJ48" i="155"/>
  <c r="BJ44" i="155"/>
  <c r="BJ40" i="155"/>
  <c r="BJ36" i="155"/>
  <c r="BJ94" i="155"/>
  <c r="BJ93" i="155"/>
  <c r="BJ89" i="155"/>
  <c r="BJ73" i="155"/>
  <c r="BJ109" i="155"/>
  <c r="BJ54" i="155"/>
  <c r="BJ46" i="155"/>
  <c r="BJ38" i="155"/>
  <c r="BJ68" i="155"/>
  <c r="BJ47" i="155"/>
  <c r="BJ39" i="155"/>
  <c r="BJ63" i="155"/>
  <c r="BJ50" i="155"/>
  <c r="BJ42" i="155"/>
  <c r="BJ51" i="155"/>
  <c r="BJ34" i="155"/>
  <c r="BJ30" i="155"/>
  <c r="BJ26" i="155"/>
  <c r="BJ84" i="155"/>
  <c r="BJ31" i="155"/>
  <c r="BJ43" i="155"/>
  <c r="BJ35" i="155"/>
  <c r="BJ33" i="155"/>
  <c r="BJ29" i="155"/>
  <c r="BJ25" i="155"/>
  <c r="BJ60" i="155"/>
  <c r="BJ32" i="155"/>
  <c r="BJ28" i="155"/>
  <c r="BJ27" i="155"/>
  <c r="BK23" i="155"/>
  <c r="BJ24" i="155"/>
  <c r="S23" i="155"/>
  <c r="R14" i="155"/>
  <c r="BK22" i="155"/>
  <c r="BK121" i="155" l="1"/>
  <c r="BK117" i="155"/>
  <c r="BK120" i="155"/>
  <c r="BK119" i="155"/>
  <c r="BK115" i="155"/>
  <c r="BK122" i="155"/>
  <c r="BK114" i="155"/>
  <c r="BK123" i="155"/>
  <c r="BK111" i="155"/>
  <c r="BK107" i="155"/>
  <c r="BK103" i="155"/>
  <c r="BK118" i="155"/>
  <c r="BK110" i="155"/>
  <c r="BK106" i="155"/>
  <c r="BK105" i="155"/>
  <c r="BK102" i="155"/>
  <c r="BK99" i="155"/>
  <c r="BK95" i="155"/>
  <c r="BK116" i="155"/>
  <c r="BK112" i="155"/>
  <c r="BK108" i="155"/>
  <c r="BK98" i="155"/>
  <c r="BK94" i="155"/>
  <c r="BK101" i="155"/>
  <c r="BK90" i="155"/>
  <c r="BK86" i="155"/>
  <c r="BK82" i="155"/>
  <c r="BK78" i="155"/>
  <c r="BK74" i="155"/>
  <c r="BK96" i="155"/>
  <c r="BK93" i="155"/>
  <c r="BK89" i="155"/>
  <c r="BK85" i="155"/>
  <c r="BK81" i="155"/>
  <c r="BK77" i="155"/>
  <c r="BK73" i="155"/>
  <c r="BK97" i="155"/>
  <c r="BK88" i="155"/>
  <c r="BK80" i="155"/>
  <c r="BK72" i="155"/>
  <c r="BK69" i="155"/>
  <c r="BK65" i="155"/>
  <c r="BK61" i="155"/>
  <c r="BK57" i="155"/>
  <c r="BK91" i="155"/>
  <c r="BK83" i="155"/>
  <c r="BK75" i="155"/>
  <c r="BK71" i="155"/>
  <c r="BK68" i="155"/>
  <c r="BK64" i="155"/>
  <c r="BK60" i="155"/>
  <c r="BK56" i="155"/>
  <c r="BK113" i="155"/>
  <c r="BK92" i="155"/>
  <c r="BK76" i="155"/>
  <c r="BK67" i="155"/>
  <c r="BK59" i="155"/>
  <c r="BK52" i="155"/>
  <c r="BK48" i="155"/>
  <c r="BK44" i="155"/>
  <c r="BK40" i="155"/>
  <c r="BK36" i="155"/>
  <c r="BK104" i="155"/>
  <c r="BK100" i="155"/>
  <c r="BK87" i="155"/>
  <c r="BK70" i="155"/>
  <c r="BK62" i="155"/>
  <c r="BK51" i="155"/>
  <c r="BK47" i="155"/>
  <c r="BK43" i="155"/>
  <c r="BK39" i="155"/>
  <c r="BK109" i="155"/>
  <c r="BK84" i="155"/>
  <c r="BK66" i="155"/>
  <c r="BK55" i="155"/>
  <c r="BK49" i="155"/>
  <c r="BK41" i="155"/>
  <c r="BK79" i="155"/>
  <c r="BK63" i="155"/>
  <c r="BK50" i="155"/>
  <c r="BK42" i="155"/>
  <c r="BK58" i="155"/>
  <c r="BK53" i="155"/>
  <c r="BK45" i="155"/>
  <c r="BK37" i="155"/>
  <c r="BK46" i="155"/>
  <c r="BK35" i="155"/>
  <c r="BK33" i="155"/>
  <c r="BK29" i="155"/>
  <c r="BK25" i="155"/>
  <c r="BK54" i="155"/>
  <c r="BK30" i="155"/>
  <c r="BK38" i="155"/>
  <c r="BK32" i="155"/>
  <c r="BK28" i="155"/>
  <c r="BK31" i="155"/>
  <c r="BK27" i="155"/>
  <c r="BK34" i="155"/>
  <c r="BK26" i="155"/>
  <c r="BK24" i="155"/>
  <c r="BL23" i="155"/>
  <c r="T23" i="155"/>
  <c r="S14" i="155"/>
  <c r="BL22" i="155"/>
  <c r="BL120" i="155" l="1"/>
  <c r="BL123" i="155"/>
  <c r="BL119" i="155"/>
  <c r="BL122" i="155"/>
  <c r="BL114" i="155"/>
  <c r="BL117" i="155"/>
  <c r="BL113" i="155"/>
  <c r="BL118" i="155"/>
  <c r="BL110" i="155"/>
  <c r="BL106" i="155"/>
  <c r="BL102" i="155"/>
  <c r="BL115" i="155"/>
  <c r="BL109" i="155"/>
  <c r="BL105" i="155"/>
  <c r="BL116" i="155"/>
  <c r="BL112" i="155"/>
  <c r="BL108" i="155"/>
  <c r="BL98" i="155"/>
  <c r="BL94" i="155"/>
  <c r="BL111" i="155"/>
  <c r="BL103" i="155"/>
  <c r="BL101" i="155"/>
  <c r="BL97" i="155"/>
  <c r="BL96" i="155"/>
  <c r="BL93" i="155"/>
  <c r="BL89" i="155"/>
  <c r="BL85" i="155"/>
  <c r="BL81" i="155"/>
  <c r="BL77" i="155"/>
  <c r="BL73" i="155"/>
  <c r="BL107" i="155"/>
  <c r="BL99" i="155"/>
  <c r="BL92" i="155"/>
  <c r="BL88" i="155"/>
  <c r="BL84" i="155"/>
  <c r="BL80" i="155"/>
  <c r="BL76" i="155"/>
  <c r="BL72" i="155"/>
  <c r="BL91" i="155"/>
  <c r="BL83" i="155"/>
  <c r="BL75" i="155"/>
  <c r="BL71" i="155"/>
  <c r="BL68" i="155"/>
  <c r="BL64" i="155"/>
  <c r="BL60" i="155"/>
  <c r="BL56" i="155"/>
  <c r="BL86" i="155"/>
  <c r="BL78" i="155"/>
  <c r="BL67" i="155"/>
  <c r="BL63" i="155"/>
  <c r="BL59" i="155"/>
  <c r="BL104" i="155"/>
  <c r="BL100" i="155"/>
  <c r="BL87" i="155"/>
  <c r="BL70" i="155"/>
  <c r="BL62" i="155"/>
  <c r="BL51" i="155"/>
  <c r="BL47" i="155"/>
  <c r="BL43" i="155"/>
  <c r="BL39" i="155"/>
  <c r="BL35" i="155"/>
  <c r="BL121" i="155"/>
  <c r="BL95" i="155"/>
  <c r="BL82" i="155"/>
  <c r="BL65" i="155"/>
  <c r="BL57" i="155"/>
  <c r="BL54" i="155"/>
  <c r="BL50" i="155"/>
  <c r="BL46" i="155"/>
  <c r="BL42" i="155"/>
  <c r="BL38" i="155"/>
  <c r="BL79" i="155"/>
  <c r="BL61" i="155"/>
  <c r="BL52" i="155"/>
  <c r="BL44" i="155"/>
  <c r="BL58" i="155"/>
  <c r="BL53" i="155"/>
  <c r="BL45" i="155"/>
  <c r="BL37" i="155"/>
  <c r="BL90" i="155"/>
  <c r="BL69" i="155"/>
  <c r="BL48" i="155"/>
  <c r="BL40" i="155"/>
  <c r="BL41" i="155"/>
  <c r="BL32" i="155"/>
  <c r="BL28" i="155"/>
  <c r="BL33" i="155"/>
  <c r="BL25" i="155"/>
  <c r="BL36" i="155"/>
  <c r="BL31" i="155"/>
  <c r="BL27" i="155"/>
  <c r="BL29" i="155"/>
  <c r="BL74" i="155"/>
  <c r="BL66" i="155"/>
  <c r="BL55" i="155"/>
  <c r="BL34" i="155"/>
  <c r="BL30" i="155"/>
  <c r="BL26" i="155"/>
  <c r="BL49" i="155"/>
  <c r="BL24" i="155"/>
  <c r="BM23" i="155"/>
  <c r="U23" i="155"/>
  <c r="T14" i="155"/>
  <c r="BM22" i="155"/>
  <c r="BM123" i="155" l="1"/>
  <c r="BM119" i="155"/>
  <c r="BM122" i="155"/>
  <c r="BM118" i="155"/>
  <c r="BM117" i="155"/>
  <c r="BM113" i="155"/>
  <c r="BM120" i="155"/>
  <c r="BM116" i="155"/>
  <c r="BM115" i="155"/>
  <c r="BM109" i="155"/>
  <c r="BM105" i="155"/>
  <c r="BM101" i="155"/>
  <c r="BM112" i="155"/>
  <c r="BM108" i="155"/>
  <c r="BM104" i="155"/>
  <c r="BM111" i="155"/>
  <c r="BM103" i="155"/>
  <c r="BM97" i="155"/>
  <c r="BM93" i="155"/>
  <c r="BM106" i="155"/>
  <c r="BM100" i="155"/>
  <c r="BM96" i="155"/>
  <c r="BM107" i="155"/>
  <c r="BM99" i="155"/>
  <c r="BM92" i="155"/>
  <c r="BM88" i="155"/>
  <c r="BM84" i="155"/>
  <c r="BM80" i="155"/>
  <c r="BM76" i="155"/>
  <c r="BM72" i="155"/>
  <c r="BM114" i="155"/>
  <c r="BM94" i="155"/>
  <c r="BM91" i="155"/>
  <c r="BM87" i="155"/>
  <c r="BM83" i="155"/>
  <c r="BM79" i="155"/>
  <c r="BM75" i="155"/>
  <c r="BM86" i="155"/>
  <c r="BM78" i="155"/>
  <c r="BM67" i="155"/>
  <c r="BM63" i="155"/>
  <c r="BM59" i="155"/>
  <c r="BM55" i="155"/>
  <c r="BM110" i="155"/>
  <c r="BM98" i="155"/>
  <c r="BM89" i="155"/>
  <c r="BM81" i="155"/>
  <c r="BM73" i="155"/>
  <c r="BM70" i="155"/>
  <c r="BM66" i="155"/>
  <c r="BM62" i="155"/>
  <c r="BM58" i="155"/>
  <c r="BM121" i="155"/>
  <c r="BM95" i="155"/>
  <c r="BM82" i="155"/>
  <c r="BM65" i="155"/>
  <c r="BM57" i="155"/>
  <c r="BM54" i="155"/>
  <c r="BM50" i="155"/>
  <c r="BM46" i="155"/>
  <c r="BM42" i="155"/>
  <c r="BM38" i="155"/>
  <c r="BM77" i="155"/>
  <c r="BM68" i="155"/>
  <c r="BM60" i="155"/>
  <c r="BM53" i="155"/>
  <c r="BM49" i="155"/>
  <c r="BM45" i="155"/>
  <c r="BM41" i="155"/>
  <c r="BM37" i="155"/>
  <c r="BM90" i="155"/>
  <c r="BM74" i="155"/>
  <c r="BM85" i="155"/>
  <c r="BM71" i="155"/>
  <c r="BM56" i="155"/>
  <c r="BM47" i="155"/>
  <c r="BM39" i="155"/>
  <c r="BM102" i="155"/>
  <c r="BM69" i="155"/>
  <c r="BM48" i="155"/>
  <c r="BM40" i="155"/>
  <c r="BM64" i="155"/>
  <c r="BM51" i="155"/>
  <c r="BM43" i="155"/>
  <c r="BM61" i="155"/>
  <c r="BM36" i="155"/>
  <c r="BM31" i="155"/>
  <c r="BM27" i="155"/>
  <c r="BM44" i="155"/>
  <c r="BM32" i="155"/>
  <c r="BM34" i="155"/>
  <c r="BM30" i="155"/>
  <c r="BM26" i="155"/>
  <c r="BM35" i="155"/>
  <c r="BM28" i="155"/>
  <c r="BM52" i="155"/>
  <c r="BM33" i="155"/>
  <c r="BM29" i="155"/>
  <c r="BM25" i="155"/>
  <c r="BM24" i="155"/>
  <c r="BN23" i="155"/>
  <c r="V23" i="155"/>
  <c r="U14" i="155"/>
  <c r="BN22" i="155"/>
  <c r="BN122" i="155" l="1"/>
  <c r="BN118" i="155"/>
  <c r="BN121" i="155"/>
  <c r="BN117" i="155"/>
  <c r="BN120" i="155"/>
  <c r="BN116" i="155"/>
  <c r="BN112" i="155"/>
  <c r="BN123" i="155"/>
  <c r="BN115" i="155"/>
  <c r="BN108" i="155"/>
  <c r="BN104" i="155"/>
  <c r="BN119" i="155"/>
  <c r="BN113" i="155"/>
  <c r="BN111" i="155"/>
  <c r="BN107" i="155"/>
  <c r="BN103" i="155"/>
  <c r="BN106" i="155"/>
  <c r="BN101" i="155"/>
  <c r="BN100" i="155"/>
  <c r="BN96" i="155"/>
  <c r="BN109" i="155"/>
  <c r="BN99" i="155"/>
  <c r="BN95" i="155"/>
  <c r="BN114" i="155"/>
  <c r="BN94" i="155"/>
  <c r="BN91" i="155"/>
  <c r="BN87" i="155"/>
  <c r="BN83" i="155"/>
  <c r="BN79" i="155"/>
  <c r="BN75" i="155"/>
  <c r="BN71" i="155"/>
  <c r="BN97" i="155"/>
  <c r="BN90" i="155"/>
  <c r="BN86" i="155"/>
  <c r="BN82" i="155"/>
  <c r="BN78" i="155"/>
  <c r="BN74" i="155"/>
  <c r="BN110" i="155"/>
  <c r="BN98" i="155"/>
  <c r="BN89" i="155"/>
  <c r="BN81" i="155"/>
  <c r="BN73" i="155"/>
  <c r="BN70" i="155"/>
  <c r="BN66" i="155"/>
  <c r="BN62" i="155"/>
  <c r="BN58" i="155"/>
  <c r="BN105" i="155"/>
  <c r="BN93" i="155"/>
  <c r="BN92" i="155"/>
  <c r="BN84" i="155"/>
  <c r="BN76" i="155"/>
  <c r="BN69" i="155"/>
  <c r="BN65" i="155"/>
  <c r="BN61" i="155"/>
  <c r="BN57" i="155"/>
  <c r="BN77" i="155"/>
  <c r="BN68" i="155"/>
  <c r="BN60" i="155"/>
  <c r="BN53" i="155"/>
  <c r="BN49" i="155"/>
  <c r="BN45" i="155"/>
  <c r="BN41" i="155"/>
  <c r="BN37" i="155"/>
  <c r="BN88" i="155"/>
  <c r="BN72" i="155"/>
  <c r="BN63" i="155"/>
  <c r="BN55" i="155"/>
  <c r="BN52" i="155"/>
  <c r="BN48" i="155"/>
  <c r="BN44" i="155"/>
  <c r="BN40" i="155"/>
  <c r="BN36" i="155"/>
  <c r="BN102" i="155"/>
  <c r="BN85" i="155"/>
  <c r="BN67" i="155"/>
  <c r="BN50" i="155"/>
  <c r="BN42" i="155"/>
  <c r="BN64" i="155"/>
  <c r="BN51" i="155"/>
  <c r="BN43" i="155"/>
  <c r="BN80" i="155"/>
  <c r="BN59" i="155"/>
  <c r="BN54" i="155"/>
  <c r="BN46" i="155"/>
  <c r="BN38" i="155"/>
  <c r="BN34" i="155"/>
  <c r="BN30" i="155"/>
  <c r="BN26" i="155"/>
  <c r="BN33" i="155"/>
  <c r="BN29" i="155"/>
  <c r="BN25" i="155"/>
  <c r="BN39" i="155"/>
  <c r="BN27" i="155"/>
  <c r="BN56" i="155"/>
  <c r="BN47" i="155"/>
  <c r="BN35" i="155"/>
  <c r="BN32" i="155"/>
  <c r="BN28" i="155"/>
  <c r="BN31" i="155"/>
  <c r="BN24" i="155"/>
  <c r="BO23" i="155"/>
  <c r="W23" i="155"/>
  <c r="V14" i="155"/>
  <c r="BO22" i="155"/>
  <c r="BO121" i="155" l="1"/>
  <c r="BO117" i="155"/>
  <c r="BO120" i="155"/>
  <c r="BO123" i="155"/>
  <c r="BO115" i="155"/>
  <c r="BO118" i="155"/>
  <c r="BO114" i="155"/>
  <c r="BO119" i="155"/>
  <c r="BO113" i="155"/>
  <c r="BO112" i="155"/>
  <c r="BO111" i="155"/>
  <c r="BO107" i="155"/>
  <c r="BO103" i="155"/>
  <c r="BO116" i="155"/>
  <c r="BO110" i="155"/>
  <c r="BO106" i="155"/>
  <c r="BO109" i="155"/>
  <c r="BO99" i="155"/>
  <c r="BO95" i="155"/>
  <c r="BO122" i="155"/>
  <c r="BO104" i="155"/>
  <c r="BO102" i="155"/>
  <c r="BO98" i="155"/>
  <c r="BO94" i="155"/>
  <c r="BO97" i="155"/>
  <c r="BO90" i="155"/>
  <c r="BO86" i="155"/>
  <c r="BO82" i="155"/>
  <c r="BO78" i="155"/>
  <c r="BO74" i="155"/>
  <c r="BO108" i="155"/>
  <c r="BO100" i="155"/>
  <c r="BO89" i="155"/>
  <c r="BO85" i="155"/>
  <c r="BO81" i="155"/>
  <c r="BO77" i="155"/>
  <c r="BO73" i="155"/>
  <c r="BO105" i="155"/>
  <c r="BO93" i="155"/>
  <c r="BO92" i="155"/>
  <c r="BO84" i="155"/>
  <c r="BO76" i="155"/>
  <c r="BO69" i="155"/>
  <c r="BO65" i="155"/>
  <c r="BO61" i="155"/>
  <c r="BO57" i="155"/>
  <c r="BO87" i="155"/>
  <c r="BO79" i="155"/>
  <c r="BO68" i="155"/>
  <c r="BO64" i="155"/>
  <c r="BO60" i="155"/>
  <c r="BO56" i="155"/>
  <c r="BO88" i="155"/>
  <c r="BO72" i="155"/>
  <c r="BO63" i="155"/>
  <c r="BO55" i="155"/>
  <c r="BO52" i="155"/>
  <c r="BO48" i="155"/>
  <c r="BO44" i="155"/>
  <c r="BO40" i="155"/>
  <c r="BO36" i="155"/>
  <c r="BO83" i="155"/>
  <c r="BO66" i="155"/>
  <c r="BO58" i="155"/>
  <c r="BO51" i="155"/>
  <c r="BO47" i="155"/>
  <c r="BO43" i="155"/>
  <c r="BO39" i="155"/>
  <c r="BO80" i="155"/>
  <c r="BO71" i="155"/>
  <c r="BO75" i="155"/>
  <c r="BO62" i="155"/>
  <c r="BO53" i="155"/>
  <c r="BO45" i="155"/>
  <c r="BO37" i="155"/>
  <c r="BO96" i="155"/>
  <c r="BO59" i="155"/>
  <c r="BO54" i="155"/>
  <c r="BO46" i="155"/>
  <c r="BO38" i="155"/>
  <c r="BO101" i="155"/>
  <c r="BO70" i="155"/>
  <c r="BO49" i="155"/>
  <c r="BO41" i="155"/>
  <c r="BO33" i="155"/>
  <c r="BO29" i="155"/>
  <c r="BO25" i="155"/>
  <c r="BO34" i="155"/>
  <c r="BO26" i="155"/>
  <c r="BO50" i="155"/>
  <c r="BO35" i="155"/>
  <c r="BO32" i="155"/>
  <c r="BO28" i="155"/>
  <c r="BO91" i="155"/>
  <c r="BO42" i="155"/>
  <c r="BO31" i="155"/>
  <c r="BO27" i="155"/>
  <c r="BO67" i="155"/>
  <c r="BO30" i="155"/>
  <c r="BO24" i="155"/>
  <c r="BP23" i="155"/>
  <c r="X23" i="155"/>
  <c r="W14" i="155"/>
  <c r="BP22" i="155"/>
  <c r="BP120" i="155" l="1"/>
  <c r="BP123" i="155"/>
  <c r="BP119" i="155"/>
  <c r="BP118" i="155"/>
  <c r="BP114" i="155"/>
  <c r="BP121" i="155"/>
  <c r="BP113" i="155"/>
  <c r="BP116" i="155"/>
  <c r="BP110" i="155"/>
  <c r="BP106" i="155"/>
  <c r="BP102" i="155"/>
  <c r="BP109" i="155"/>
  <c r="BP105" i="155"/>
  <c r="BP122" i="155"/>
  <c r="BP104" i="155"/>
  <c r="BP98" i="155"/>
  <c r="BP94" i="155"/>
  <c r="BP117" i="155"/>
  <c r="BP107" i="155"/>
  <c r="BP97" i="155"/>
  <c r="BP108" i="155"/>
  <c r="BP100" i="155"/>
  <c r="BP89" i="155"/>
  <c r="BP85" i="155"/>
  <c r="BP81" i="155"/>
  <c r="BP77" i="155"/>
  <c r="BP73" i="155"/>
  <c r="BP112" i="155"/>
  <c r="BP103" i="155"/>
  <c r="BP95" i="155"/>
  <c r="BP93" i="155"/>
  <c r="BP92" i="155"/>
  <c r="BP88" i="155"/>
  <c r="BP84" i="155"/>
  <c r="BP80" i="155"/>
  <c r="BP76" i="155"/>
  <c r="BP72" i="155"/>
  <c r="BP87" i="155"/>
  <c r="BP79" i="155"/>
  <c r="BP68" i="155"/>
  <c r="BP64" i="155"/>
  <c r="BP60" i="155"/>
  <c r="BP56" i="155"/>
  <c r="BP115" i="155"/>
  <c r="BP99" i="155"/>
  <c r="BP90" i="155"/>
  <c r="BP82" i="155"/>
  <c r="BP74" i="155"/>
  <c r="BP71" i="155"/>
  <c r="BP67" i="155"/>
  <c r="BP63" i="155"/>
  <c r="BP59" i="155"/>
  <c r="BP83" i="155"/>
  <c r="BP66" i="155"/>
  <c r="BP58" i="155"/>
  <c r="BP51" i="155"/>
  <c r="BP47" i="155"/>
  <c r="BP43" i="155"/>
  <c r="BP39" i="155"/>
  <c r="BP35" i="155"/>
  <c r="BP111" i="155"/>
  <c r="BP78" i="155"/>
  <c r="BP69" i="155"/>
  <c r="BP61" i="155"/>
  <c r="BP54" i="155"/>
  <c r="BP50" i="155"/>
  <c r="BP46" i="155"/>
  <c r="BP42" i="155"/>
  <c r="BP38" i="155"/>
  <c r="BP101" i="155"/>
  <c r="BP96" i="155"/>
  <c r="BP91" i="155"/>
  <c r="BP75" i="155"/>
  <c r="BP57" i="155"/>
  <c r="BP48" i="155"/>
  <c r="BP40" i="155"/>
  <c r="BP86" i="155"/>
  <c r="BP70" i="155"/>
  <c r="BP49" i="155"/>
  <c r="BP41" i="155"/>
  <c r="BP65" i="155"/>
  <c r="BP55" i="155"/>
  <c r="BP52" i="155"/>
  <c r="BP44" i="155"/>
  <c r="BP53" i="155"/>
  <c r="BP32" i="155"/>
  <c r="BP28" i="155"/>
  <c r="BP62" i="155"/>
  <c r="BP45" i="155"/>
  <c r="BP31" i="155"/>
  <c r="BP27" i="155"/>
  <c r="BP33" i="155"/>
  <c r="BP25" i="155"/>
  <c r="BP37" i="155"/>
  <c r="BP34" i="155"/>
  <c r="BP30" i="155"/>
  <c r="BP26" i="155"/>
  <c r="BP36" i="155"/>
  <c r="BP29" i="155"/>
  <c r="BP24" i="155"/>
  <c r="BQ23" i="155"/>
  <c r="Y23" i="155"/>
  <c r="X14" i="155"/>
  <c r="BQ22" i="155"/>
  <c r="BQ123" i="155" l="1"/>
  <c r="BQ119" i="155"/>
  <c r="BQ122" i="155"/>
  <c r="BQ118" i="155"/>
  <c r="BQ121" i="155"/>
  <c r="BQ113" i="155"/>
  <c r="BQ116" i="155"/>
  <c r="BQ109" i="155"/>
  <c r="BQ105" i="155"/>
  <c r="BQ101" i="155"/>
  <c r="BQ120" i="155"/>
  <c r="BQ114" i="155"/>
  <c r="BQ108" i="155"/>
  <c r="BQ104" i="155"/>
  <c r="BQ117" i="155"/>
  <c r="BQ107" i="155"/>
  <c r="BQ102" i="155"/>
  <c r="BQ97" i="155"/>
  <c r="BQ93" i="155"/>
  <c r="BQ110" i="155"/>
  <c r="BQ100" i="155"/>
  <c r="BQ96" i="155"/>
  <c r="BQ112" i="155"/>
  <c r="BQ103" i="155"/>
  <c r="BQ95" i="155"/>
  <c r="BQ92" i="155"/>
  <c r="BQ88" i="155"/>
  <c r="BQ84" i="155"/>
  <c r="BQ80" i="155"/>
  <c r="BQ76" i="155"/>
  <c r="BQ72" i="155"/>
  <c r="BQ98" i="155"/>
  <c r="BQ91" i="155"/>
  <c r="BQ87" i="155"/>
  <c r="BQ83" i="155"/>
  <c r="BQ79" i="155"/>
  <c r="BQ75" i="155"/>
  <c r="BQ115" i="155"/>
  <c r="BQ99" i="155"/>
  <c r="BQ90" i="155"/>
  <c r="BQ82" i="155"/>
  <c r="BQ74" i="155"/>
  <c r="BQ71" i="155"/>
  <c r="BQ67" i="155"/>
  <c r="BQ63" i="155"/>
  <c r="BQ59" i="155"/>
  <c r="BQ55" i="155"/>
  <c r="BQ94" i="155"/>
  <c r="BQ85" i="155"/>
  <c r="BQ77" i="155"/>
  <c r="BQ70" i="155"/>
  <c r="BQ66" i="155"/>
  <c r="BQ62" i="155"/>
  <c r="BQ58" i="155"/>
  <c r="BQ111" i="155"/>
  <c r="BQ78" i="155"/>
  <c r="BQ69" i="155"/>
  <c r="BQ61" i="155"/>
  <c r="BQ54" i="155"/>
  <c r="BQ50" i="155"/>
  <c r="BQ46" i="155"/>
  <c r="BQ42" i="155"/>
  <c r="BQ38" i="155"/>
  <c r="BQ89" i="155"/>
  <c r="BQ73" i="155"/>
  <c r="BQ64" i="155"/>
  <c r="BQ56" i="155"/>
  <c r="BQ53" i="155"/>
  <c r="BQ49" i="155"/>
  <c r="BQ45" i="155"/>
  <c r="BQ41" i="155"/>
  <c r="BQ37" i="155"/>
  <c r="BQ86" i="155"/>
  <c r="BQ68" i="155"/>
  <c r="BQ51" i="155"/>
  <c r="BQ43" i="155"/>
  <c r="BQ65" i="155"/>
  <c r="BQ52" i="155"/>
  <c r="BQ44" i="155"/>
  <c r="BQ106" i="155"/>
  <c r="BQ60" i="155"/>
  <c r="BQ47" i="155"/>
  <c r="BQ39" i="155"/>
  <c r="BQ48" i="155"/>
  <c r="BQ35" i="155"/>
  <c r="BQ31" i="155"/>
  <c r="BQ27" i="155"/>
  <c r="BQ57" i="155"/>
  <c r="BQ81" i="155"/>
  <c r="BQ40" i="155"/>
  <c r="BQ34" i="155"/>
  <c r="BQ30" i="155"/>
  <c r="BQ26" i="155"/>
  <c r="BQ32" i="155"/>
  <c r="BQ36" i="155"/>
  <c r="BQ33" i="155"/>
  <c r="BQ29" i="155"/>
  <c r="BQ25" i="155"/>
  <c r="BQ28" i="155"/>
  <c r="BQ24" i="155"/>
  <c r="BR23" i="155"/>
  <c r="Z23" i="155"/>
  <c r="Y14" i="155"/>
  <c r="BR22" i="155"/>
  <c r="BR122" i="155" l="1"/>
  <c r="BR118" i="155"/>
  <c r="BR121" i="155"/>
  <c r="BR117" i="155"/>
  <c r="BR116" i="155"/>
  <c r="BR112" i="155"/>
  <c r="BR119" i="155"/>
  <c r="BR115" i="155"/>
  <c r="BR120" i="155"/>
  <c r="BR114" i="155"/>
  <c r="BR108" i="155"/>
  <c r="BR104" i="155"/>
  <c r="BR111" i="155"/>
  <c r="BR107" i="155"/>
  <c r="BR103" i="155"/>
  <c r="BR110" i="155"/>
  <c r="BR100" i="155"/>
  <c r="BR96" i="155"/>
  <c r="BR113" i="155"/>
  <c r="BR105" i="155"/>
  <c r="BR101" i="155"/>
  <c r="BR99" i="155"/>
  <c r="BR95" i="155"/>
  <c r="BR98" i="155"/>
  <c r="BR93" i="155"/>
  <c r="BR91" i="155"/>
  <c r="BR87" i="155"/>
  <c r="BR83" i="155"/>
  <c r="BR79" i="155"/>
  <c r="BR75" i="155"/>
  <c r="BR71" i="155"/>
  <c r="BR123" i="155"/>
  <c r="BR109" i="155"/>
  <c r="BR102" i="155"/>
  <c r="BR90" i="155"/>
  <c r="BR86" i="155"/>
  <c r="BR82" i="155"/>
  <c r="BR78" i="155"/>
  <c r="BR74" i="155"/>
  <c r="BR94" i="155"/>
  <c r="BR85" i="155"/>
  <c r="BR77" i="155"/>
  <c r="BR70" i="155"/>
  <c r="BR66" i="155"/>
  <c r="BR62" i="155"/>
  <c r="BR58" i="155"/>
  <c r="BR88" i="155"/>
  <c r="BR80" i="155"/>
  <c r="BR72" i="155"/>
  <c r="BR69" i="155"/>
  <c r="BR65" i="155"/>
  <c r="BR61" i="155"/>
  <c r="BR57" i="155"/>
  <c r="BR89" i="155"/>
  <c r="BR73" i="155"/>
  <c r="BR64" i="155"/>
  <c r="BR56" i="155"/>
  <c r="BR53" i="155"/>
  <c r="BR49" i="155"/>
  <c r="BR45" i="155"/>
  <c r="BR41" i="155"/>
  <c r="BR37" i="155"/>
  <c r="BR97" i="155"/>
  <c r="BR84" i="155"/>
  <c r="BR67" i="155"/>
  <c r="BR59" i="155"/>
  <c r="BR52" i="155"/>
  <c r="BR48" i="155"/>
  <c r="BR44" i="155"/>
  <c r="BR40" i="155"/>
  <c r="BR36" i="155"/>
  <c r="BR106" i="155"/>
  <c r="BR81" i="155"/>
  <c r="BR92" i="155"/>
  <c r="BR63" i="155"/>
  <c r="BR54" i="155"/>
  <c r="BR46" i="155"/>
  <c r="BR38" i="155"/>
  <c r="BR76" i="155"/>
  <c r="BR60" i="155"/>
  <c r="BR55" i="155"/>
  <c r="BR47" i="155"/>
  <c r="BR39" i="155"/>
  <c r="BR50" i="155"/>
  <c r="BR42" i="155"/>
  <c r="BR68" i="155"/>
  <c r="BR43" i="155"/>
  <c r="BR34" i="155"/>
  <c r="BR30" i="155"/>
  <c r="BR26" i="155"/>
  <c r="BR27" i="155"/>
  <c r="BR33" i="155"/>
  <c r="BR29" i="155"/>
  <c r="BR25" i="155"/>
  <c r="BR31" i="155"/>
  <c r="BR32" i="155"/>
  <c r="BR28" i="155"/>
  <c r="BR51" i="155"/>
  <c r="BR35" i="155"/>
  <c r="BR24" i="155"/>
  <c r="BS23" i="155"/>
  <c r="AA23" i="155"/>
  <c r="Z14" i="155"/>
  <c r="BS22" i="155"/>
  <c r="BS121" i="155" l="1"/>
  <c r="BS117" i="155"/>
  <c r="BS120" i="155"/>
  <c r="BS119" i="155"/>
  <c r="BS115" i="155"/>
  <c r="BS122" i="155"/>
  <c r="BS114" i="155"/>
  <c r="BS111" i="155"/>
  <c r="BS107" i="155"/>
  <c r="BS103" i="155"/>
  <c r="BS112" i="155"/>
  <c r="BS110" i="155"/>
  <c r="BS106" i="155"/>
  <c r="BS113" i="155"/>
  <c r="BS105" i="155"/>
  <c r="BS101" i="155"/>
  <c r="BS99" i="155"/>
  <c r="BS95" i="155"/>
  <c r="BS108" i="155"/>
  <c r="BS98" i="155"/>
  <c r="BS94" i="155"/>
  <c r="BS123" i="155"/>
  <c r="BS109" i="155"/>
  <c r="BS102" i="155"/>
  <c r="BS90" i="155"/>
  <c r="BS86" i="155"/>
  <c r="BS82" i="155"/>
  <c r="BS78" i="155"/>
  <c r="BS74" i="155"/>
  <c r="BS116" i="155"/>
  <c r="BS104" i="155"/>
  <c r="BS96" i="155"/>
  <c r="BS89" i="155"/>
  <c r="BS85" i="155"/>
  <c r="BS81" i="155"/>
  <c r="BS77" i="155"/>
  <c r="BS73" i="155"/>
  <c r="BS88" i="155"/>
  <c r="BS80" i="155"/>
  <c r="BS72" i="155"/>
  <c r="BS69" i="155"/>
  <c r="BS65" i="155"/>
  <c r="BS61" i="155"/>
  <c r="BS57" i="155"/>
  <c r="BS100" i="155"/>
  <c r="BS91" i="155"/>
  <c r="BS83" i="155"/>
  <c r="BS75" i="155"/>
  <c r="BS68" i="155"/>
  <c r="BS64" i="155"/>
  <c r="BS60" i="155"/>
  <c r="BS56" i="155"/>
  <c r="BS97" i="155"/>
  <c r="BS84" i="155"/>
  <c r="BS67" i="155"/>
  <c r="BS59" i="155"/>
  <c r="BS52" i="155"/>
  <c r="BS48" i="155"/>
  <c r="BS44" i="155"/>
  <c r="BS40" i="155"/>
  <c r="BS36" i="155"/>
  <c r="BS93" i="155"/>
  <c r="BS79" i="155"/>
  <c r="BS71" i="155"/>
  <c r="BS70" i="155"/>
  <c r="BS62" i="155"/>
  <c r="BS55" i="155"/>
  <c r="BS51" i="155"/>
  <c r="BS47" i="155"/>
  <c r="BS43" i="155"/>
  <c r="BS39" i="155"/>
  <c r="BS92" i="155"/>
  <c r="BS76" i="155"/>
  <c r="BS118" i="155"/>
  <c r="BS58" i="155"/>
  <c r="BS49" i="155"/>
  <c r="BS41" i="155"/>
  <c r="BS50" i="155"/>
  <c r="BS42" i="155"/>
  <c r="BS87" i="155"/>
  <c r="BS66" i="155"/>
  <c r="BS53" i="155"/>
  <c r="BS45" i="155"/>
  <c r="BS37" i="155"/>
  <c r="BS38" i="155"/>
  <c r="BS33" i="155"/>
  <c r="BS29" i="155"/>
  <c r="BS25" i="155"/>
  <c r="BS32" i="155"/>
  <c r="BS28" i="155"/>
  <c r="BS46" i="155"/>
  <c r="BS34" i="155"/>
  <c r="BS30" i="155"/>
  <c r="BS63" i="155"/>
  <c r="BS54" i="155"/>
  <c r="BS35" i="155"/>
  <c r="BS31" i="155"/>
  <c r="BS27" i="155"/>
  <c r="BS26" i="155"/>
  <c r="BT23" i="155"/>
  <c r="BS24" i="155"/>
  <c r="AB23" i="155"/>
  <c r="AA14" i="155"/>
  <c r="BT22" i="155"/>
  <c r="BT120" i="155" l="1"/>
  <c r="BT123" i="155"/>
  <c r="BT119" i="155"/>
  <c r="BT122" i="155"/>
  <c r="BT114" i="155"/>
  <c r="BT117" i="155"/>
  <c r="BT113" i="155"/>
  <c r="BT112" i="155"/>
  <c r="BT110" i="155"/>
  <c r="BT106" i="155"/>
  <c r="BT102" i="155"/>
  <c r="BT121" i="155"/>
  <c r="BT115" i="155"/>
  <c r="BT109" i="155"/>
  <c r="BT105" i="155"/>
  <c r="BT108" i="155"/>
  <c r="BT98" i="155"/>
  <c r="BT94" i="155"/>
  <c r="BT111" i="155"/>
  <c r="BT103" i="155"/>
  <c r="BT97" i="155"/>
  <c r="BT116" i="155"/>
  <c r="BT104" i="155"/>
  <c r="BT96" i="155"/>
  <c r="BT89" i="155"/>
  <c r="BT85" i="155"/>
  <c r="BT81" i="155"/>
  <c r="BT77" i="155"/>
  <c r="BT73" i="155"/>
  <c r="BT101" i="155"/>
  <c r="BT99" i="155"/>
  <c r="BT92" i="155"/>
  <c r="BT88" i="155"/>
  <c r="BT84" i="155"/>
  <c r="BT80" i="155"/>
  <c r="BT76" i="155"/>
  <c r="BT72" i="155"/>
  <c r="BT100" i="155"/>
  <c r="BT91" i="155"/>
  <c r="BT83" i="155"/>
  <c r="BT75" i="155"/>
  <c r="BT68" i="155"/>
  <c r="BT64" i="155"/>
  <c r="BT60" i="155"/>
  <c r="BT56" i="155"/>
  <c r="BT107" i="155"/>
  <c r="BT95" i="155"/>
  <c r="BT86" i="155"/>
  <c r="BT78" i="155"/>
  <c r="BT67" i="155"/>
  <c r="BT63" i="155"/>
  <c r="BT59" i="155"/>
  <c r="BT93" i="155"/>
  <c r="BT79" i="155"/>
  <c r="BT71" i="155"/>
  <c r="BT70" i="155"/>
  <c r="BT62" i="155"/>
  <c r="BT55" i="155"/>
  <c r="BT51" i="155"/>
  <c r="BT47" i="155"/>
  <c r="BT43" i="155"/>
  <c r="BT39" i="155"/>
  <c r="BT35" i="155"/>
  <c r="BT90" i="155"/>
  <c r="BT74" i="155"/>
  <c r="BT65" i="155"/>
  <c r="BT57" i="155"/>
  <c r="BT54" i="155"/>
  <c r="BT50" i="155"/>
  <c r="BT46" i="155"/>
  <c r="BT42" i="155"/>
  <c r="BT38" i="155"/>
  <c r="BT118" i="155"/>
  <c r="BT87" i="155"/>
  <c r="BT82" i="155"/>
  <c r="BT69" i="155"/>
  <c r="BT52" i="155"/>
  <c r="BT44" i="155"/>
  <c r="BT66" i="155"/>
  <c r="BT53" i="155"/>
  <c r="BT45" i="155"/>
  <c r="BT37" i="155"/>
  <c r="BT61" i="155"/>
  <c r="BT48" i="155"/>
  <c r="BT40" i="155"/>
  <c r="BT58" i="155"/>
  <c r="BT32" i="155"/>
  <c r="BT28" i="155"/>
  <c r="BT29" i="155"/>
  <c r="BT36" i="155"/>
  <c r="BT31" i="155"/>
  <c r="BT27" i="155"/>
  <c r="BT41" i="155"/>
  <c r="BT49" i="155"/>
  <c r="BT34" i="155"/>
  <c r="BT30" i="155"/>
  <c r="BT26" i="155"/>
  <c r="BT33" i="155"/>
  <c r="BT25" i="155"/>
  <c r="BT24" i="155"/>
  <c r="BU23" i="155"/>
  <c r="AC23" i="155"/>
  <c r="AB14" i="155"/>
  <c r="BU22" i="155"/>
  <c r="BU123" i="155" l="1"/>
  <c r="BU119" i="155"/>
  <c r="BU122" i="155"/>
  <c r="BU118" i="155"/>
  <c r="BU117" i="155"/>
  <c r="BU113" i="155"/>
  <c r="BU120" i="155"/>
  <c r="BU116" i="155"/>
  <c r="BU121" i="155"/>
  <c r="BU115" i="155"/>
  <c r="BU109" i="155"/>
  <c r="BU105" i="155"/>
  <c r="BU101" i="155"/>
  <c r="BU108" i="155"/>
  <c r="BU104" i="155"/>
  <c r="BU111" i="155"/>
  <c r="BU103" i="155"/>
  <c r="BU97" i="155"/>
  <c r="BU93" i="155"/>
  <c r="BU114" i="155"/>
  <c r="BU112" i="155"/>
  <c r="BU106" i="155"/>
  <c r="BU102" i="155"/>
  <c r="BU100" i="155"/>
  <c r="BU96" i="155"/>
  <c r="BU99" i="155"/>
  <c r="BU92" i="155"/>
  <c r="BU88" i="155"/>
  <c r="BU84" i="155"/>
  <c r="BU80" i="155"/>
  <c r="BU76" i="155"/>
  <c r="BU72" i="155"/>
  <c r="BU110" i="155"/>
  <c r="BU94" i="155"/>
  <c r="BU91" i="155"/>
  <c r="BU87" i="155"/>
  <c r="BU83" i="155"/>
  <c r="BU79" i="155"/>
  <c r="BU75" i="155"/>
  <c r="BU107" i="155"/>
  <c r="BU95" i="155"/>
  <c r="BU86" i="155"/>
  <c r="BU78" i="155"/>
  <c r="BU67" i="155"/>
  <c r="BU63" i="155"/>
  <c r="BU59" i="155"/>
  <c r="BU55" i="155"/>
  <c r="BU89" i="155"/>
  <c r="BU81" i="155"/>
  <c r="BU73" i="155"/>
  <c r="BU71" i="155"/>
  <c r="BU70" i="155"/>
  <c r="BU66" i="155"/>
  <c r="BU62" i="155"/>
  <c r="BU58" i="155"/>
  <c r="BU90" i="155"/>
  <c r="BU74" i="155"/>
  <c r="BU65" i="155"/>
  <c r="BU57" i="155"/>
  <c r="BU54" i="155"/>
  <c r="BU50" i="155"/>
  <c r="BU46" i="155"/>
  <c r="BU42" i="155"/>
  <c r="BU38" i="155"/>
  <c r="BU85" i="155"/>
  <c r="BU68" i="155"/>
  <c r="BU60" i="155"/>
  <c r="BU53" i="155"/>
  <c r="BU49" i="155"/>
  <c r="BU45" i="155"/>
  <c r="BU41" i="155"/>
  <c r="BU37" i="155"/>
  <c r="BU82" i="155"/>
  <c r="BU64" i="155"/>
  <c r="BU47" i="155"/>
  <c r="BU39" i="155"/>
  <c r="BU61" i="155"/>
  <c r="BU48" i="155"/>
  <c r="BU40" i="155"/>
  <c r="BU98" i="155"/>
  <c r="BU77" i="155"/>
  <c r="BU56" i="155"/>
  <c r="BU51" i="155"/>
  <c r="BU43" i="155"/>
  <c r="BU36" i="155"/>
  <c r="BU31" i="155"/>
  <c r="BU27" i="155"/>
  <c r="BU28" i="155"/>
  <c r="BU69" i="155"/>
  <c r="BU52" i="155"/>
  <c r="BU35" i="155"/>
  <c r="BU34" i="155"/>
  <c r="BU30" i="155"/>
  <c r="BU26" i="155"/>
  <c r="BU44" i="155"/>
  <c r="BU33" i="155"/>
  <c r="BU29" i="155"/>
  <c r="BU25" i="155"/>
  <c r="BU32" i="155"/>
  <c r="BU24" i="155"/>
  <c r="BV23" i="155"/>
  <c r="AD23" i="155"/>
  <c r="AC14" i="155"/>
  <c r="BV22" i="155"/>
  <c r="BV122" i="155" l="1"/>
  <c r="BV118" i="155"/>
  <c r="BV121" i="155"/>
  <c r="BV117" i="155"/>
  <c r="BV120" i="155"/>
  <c r="BV116" i="155"/>
  <c r="BV112" i="155"/>
  <c r="BV123" i="155"/>
  <c r="BV115" i="155"/>
  <c r="BV108" i="155"/>
  <c r="BV104" i="155"/>
  <c r="BV113" i="155"/>
  <c r="BV111" i="155"/>
  <c r="BV107" i="155"/>
  <c r="BV103" i="155"/>
  <c r="BV114" i="155"/>
  <c r="BV106" i="155"/>
  <c r="BV102" i="155"/>
  <c r="BV100" i="155"/>
  <c r="BV96" i="155"/>
  <c r="BV119" i="155"/>
  <c r="BV109" i="155"/>
  <c r="BV99" i="155"/>
  <c r="BV95" i="155"/>
  <c r="BV110" i="155"/>
  <c r="BV101" i="155"/>
  <c r="BV94" i="155"/>
  <c r="BV91" i="155"/>
  <c r="BV87" i="155"/>
  <c r="BV83" i="155"/>
  <c r="BV79" i="155"/>
  <c r="BV75" i="155"/>
  <c r="BV71" i="155"/>
  <c r="BV105" i="155"/>
  <c r="BV97" i="155"/>
  <c r="BV93" i="155"/>
  <c r="BV90" i="155"/>
  <c r="BV86" i="155"/>
  <c r="BV82" i="155"/>
  <c r="BV78" i="155"/>
  <c r="BV74" i="155"/>
  <c r="BV89" i="155"/>
  <c r="BV81" i="155"/>
  <c r="BV73" i="155"/>
  <c r="BV70" i="155"/>
  <c r="BV66" i="155"/>
  <c r="BV62" i="155"/>
  <c r="BV58" i="155"/>
  <c r="BV92" i="155"/>
  <c r="BV84" i="155"/>
  <c r="BV76" i="155"/>
  <c r="BV69" i="155"/>
  <c r="BV65" i="155"/>
  <c r="BV61" i="155"/>
  <c r="BV57" i="155"/>
  <c r="BV85" i="155"/>
  <c r="BV68" i="155"/>
  <c r="BV60" i="155"/>
  <c r="BV53" i="155"/>
  <c r="BV49" i="155"/>
  <c r="BV45" i="155"/>
  <c r="BV41" i="155"/>
  <c r="BV37" i="155"/>
  <c r="BV80" i="155"/>
  <c r="BV63" i="155"/>
  <c r="BV52" i="155"/>
  <c r="BV48" i="155"/>
  <c r="BV44" i="155"/>
  <c r="BV40" i="155"/>
  <c r="BV36" i="155"/>
  <c r="BV98" i="155"/>
  <c r="BV77" i="155"/>
  <c r="BV72" i="155"/>
  <c r="BV59" i="155"/>
  <c r="BV55" i="155"/>
  <c r="BV50" i="155"/>
  <c r="BV42" i="155"/>
  <c r="BV56" i="155"/>
  <c r="BV51" i="155"/>
  <c r="BV43" i="155"/>
  <c r="BV67" i="155"/>
  <c r="BV54" i="155"/>
  <c r="BV46" i="155"/>
  <c r="BV38" i="155"/>
  <c r="BV88" i="155"/>
  <c r="BV35" i="155"/>
  <c r="BV34" i="155"/>
  <c r="BV30" i="155"/>
  <c r="BV26" i="155"/>
  <c r="BV31" i="155"/>
  <c r="BV47" i="155"/>
  <c r="BV33" i="155"/>
  <c r="BV29" i="155"/>
  <c r="BV25" i="155"/>
  <c r="BV39" i="155"/>
  <c r="BV32" i="155"/>
  <c r="BV28" i="155"/>
  <c r="BV64" i="155"/>
  <c r="BV27" i="155"/>
  <c r="BV24" i="155"/>
  <c r="BW23" i="155"/>
  <c r="AE23" i="155"/>
  <c r="AD14" i="155"/>
  <c r="BW22" i="155"/>
  <c r="BW121" i="155" l="1"/>
  <c r="BW117" i="155"/>
  <c r="BW120" i="155"/>
  <c r="BW123" i="155"/>
  <c r="BW115" i="155"/>
  <c r="BW118" i="155"/>
  <c r="BW114" i="155"/>
  <c r="BW113" i="155"/>
  <c r="BW111" i="155"/>
  <c r="BW107" i="155"/>
  <c r="BW103" i="155"/>
  <c r="BW122" i="155"/>
  <c r="BW116" i="155"/>
  <c r="BW110" i="155"/>
  <c r="BW106" i="155"/>
  <c r="BW119" i="155"/>
  <c r="BW112" i="155"/>
  <c r="BW109" i="155"/>
  <c r="BW99" i="155"/>
  <c r="BW95" i="155"/>
  <c r="BW104" i="155"/>
  <c r="BW101" i="155"/>
  <c r="BW98" i="155"/>
  <c r="BW94" i="155"/>
  <c r="BW105" i="155"/>
  <c r="BW97" i="155"/>
  <c r="BW93" i="155"/>
  <c r="BW90" i="155"/>
  <c r="BW86" i="155"/>
  <c r="BW82" i="155"/>
  <c r="BW78" i="155"/>
  <c r="BW74" i="155"/>
  <c r="BW100" i="155"/>
  <c r="BW89" i="155"/>
  <c r="BW85" i="155"/>
  <c r="BW81" i="155"/>
  <c r="BW77" i="155"/>
  <c r="BW73" i="155"/>
  <c r="BW92" i="155"/>
  <c r="BW84" i="155"/>
  <c r="BW76" i="155"/>
  <c r="BW71" i="155"/>
  <c r="BW69" i="155"/>
  <c r="BW65" i="155"/>
  <c r="BW61" i="155"/>
  <c r="BW57" i="155"/>
  <c r="BW102" i="155"/>
  <c r="BW96" i="155"/>
  <c r="BW87" i="155"/>
  <c r="BW79" i="155"/>
  <c r="BW68" i="155"/>
  <c r="BW64" i="155"/>
  <c r="BW60" i="155"/>
  <c r="BW56" i="155"/>
  <c r="BW80" i="155"/>
  <c r="BW63" i="155"/>
  <c r="BW52" i="155"/>
  <c r="BW48" i="155"/>
  <c r="BW44" i="155"/>
  <c r="BW40" i="155"/>
  <c r="BW36" i="155"/>
  <c r="BW108" i="155"/>
  <c r="BW91" i="155"/>
  <c r="BW75" i="155"/>
  <c r="BW66" i="155"/>
  <c r="BW58" i="155"/>
  <c r="BW51" i="155"/>
  <c r="BW47" i="155"/>
  <c r="BW43" i="155"/>
  <c r="BW39" i="155"/>
  <c r="BW88" i="155"/>
  <c r="BW72" i="155"/>
  <c r="BW70" i="155"/>
  <c r="BW53" i="155"/>
  <c r="BW45" i="155"/>
  <c r="BW37" i="155"/>
  <c r="BW83" i="155"/>
  <c r="BW67" i="155"/>
  <c r="BW54" i="155"/>
  <c r="BW46" i="155"/>
  <c r="BW38" i="155"/>
  <c r="BW62" i="155"/>
  <c r="BW49" i="155"/>
  <c r="BW41" i="155"/>
  <c r="BW50" i="155"/>
  <c r="BW33" i="155"/>
  <c r="BW29" i="155"/>
  <c r="BW25" i="155"/>
  <c r="BW35" i="155"/>
  <c r="BW34" i="155"/>
  <c r="BW30" i="155"/>
  <c r="BW59" i="155"/>
  <c r="BW55" i="155"/>
  <c r="BW42" i="155"/>
  <c r="BW32" i="155"/>
  <c r="BW28" i="155"/>
  <c r="BW26" i="155"/>
  <c r="BW31" i="155"/>
  <c r="BW27" i="155"/>
  <c r="BW24" i="155"/>
  <c r="BX23" i="155"/>
  <c r="AF23" i="155"/>
  <c r="AE14" i="155"/>
  <c r="BX22" i="155"/>
  <c r="BX120" i="155" l="1"/>
  <c r="BX123" i="155"/>
  <c r="BX119" i="155"/>
  <c r="BX118" i="155"/>
  <c r="BX114" i="155"/>
  <c r="BX121" i="155"/>
  <c r="BX113" i="155"/>
  <c r="BX122" i="155"/>
  <c r="BX116" i="155"/>
  <c r="BX110" i="155"/>
  <c r="BX106" i="155"/>
  <c r="BX102" i="155"/>
  <c r="BX117" i="155"/>
  <c r="BX112" i="155"/>
  <c r="BX109" i="155"/>
  <c r="BX105" i="155"/>
  <c r="BX104" i="155"/>
  <c r="BX101" i="155"/>
  <c r="BX98" i="155"/>
  <c r="BX94" i="155"/>
  <c r="BX115" i="155"/>
  <c r="BX107" i="155"/>
  <c r="BX97" i="155"/>
  <c r="BX100" i="155"/>
  <c r="BX89" i="155"/>
  <c r="BX85" i="155"/>
  <c r="BX81" i="155"/>
  <c r="BX77" i="155"/>
  <c r="BX73" i="155"/>
  <c r="BX111" i="155"/>
  <c r="BX95" i="155"/>
  <c r="BX92" i="155"/>
  <c r="BX88" i="155"/>
  <c r="BX84" i="155"/>
  <c r="BX80" i="155"/>
  <c r="BX76" i="155"/>
  <c r="BX72" i="155"/>
  <c r="BX96" i="155"/>
  <c r="BX87" i="155"/>
  <c r="BX79" i="155"/>
  <c r="BX68" i="155"/>
  <c r="BX64" i="155"/>
  <c r="BX60" i="155"/>
  <c r="BX56" i="155"/>
  <c r="BX93" i="155"/>
  <c r="BX90" i="155"/>
  <c r="BX82" i="155"/>
  <c r="BX74" i="155"/>
  <c r="BX67" i="155"/>
  <c r="BX63" i="155"/>
  <c r="BX59" i="155"/>
  <c r="BX108" i="155"/>
  <c r="BX91" i="155"/>
  <c r="BX75" i="155"/>
  <c r="BX66" i="155"/>
  <c r="BX58" i="155"/>
  <c r="BX51" i="155"/>
  <c r="BX47" i="155"/>
  <c r="BX43" i="155"/>
  <c r="BX39" i="155"/>
  <c r="BX35" i="155"/>
  <c r="BX99" i="155"/>
  <c r="BX86" i="155"/>
  <c r="BX69" i="155"/>
  <c r="BX61" i="155"/>
  <c r="BX55" i="155"/>
  <c r="BX54" i="155"/>
  <c r="BX50" i="155"/>
  <c r="BX46" i="155"/>
  <c r="BX42" i="155"/>
  <c r="BX38" i="155"/>
  <c r="BX83" i="155"/>
  <c r="BX103" i="155"/>
  <c r="BX65" i="155"/>
  <c r="BX48" i="155"/>
  <c r="BX40" i="155"/>
  <c r="BX62" i="155"/>
  <c r="BX49" i="155"/>
  <c r="BX41" i="155"/>
  <c r="BX57" i="155"/>
  <c r="BX52" i="155"/>
  <c r="BX44" i="155"/>
  <c r="BX71" i="155"/>
  <c r="BX45" i="155"/>
  <c r="BX32" i="155"/>
  <c r="BX28" i="155"/>
  <c r="BX36" i="155"/>
  <c r="BX33" i="155"/>
  <c r="BX25" i="155"/>
  <c r="BX37" i="155"/>
  <c r="BX31" i="155"/>
  <c r="BX27" i="155"/>
  <c r="BX78" i="155"/>
  <c r="BX53" i="155"/>
  <c r="BX70" i="155"/>
  <c r="BX34" i="155"/>
  <c r="BX30" i="155"/>
  <c r="BX26" i="155"/>
  <c r="BX29" i="155"/>
  <c r="BX24" i="155"/>
  <c r="BY23" i="155"/>
  <c r="AG23" i="155"/>
  <c r="AF14" i="155"/>
  <c r="BY22" i="155"/>
  <c r="BY123" i="155" l="1"/>
  <c r="BY119" i="155"/>
  <c r="BY122" i="155"/>
  <c r="BY118" i="155"/>
  <c r="BY121" i="155"/>
  <c r="BY113" i="155"/>
  <c r="BY116" i="155"/>
  <c r="BY117" i="155"/>
  <c r="BY112" i="155"/>
  <c r="BY109" i="155"/>
  <c r="BY105" i="155"/>
  <c r="BY101" i="155"/>
  <c r="BY114" i="155"/>
  <c r="BY108" i="155"/>
  <c r="BY104" i="155"/>
  <c r="BY115" i="155"/>
  <c r="BY107" i="155"/>
  <c r="BY97" i="155"/>
  <c r="BY93" i="155"/>
  <c r="BY110" i="155"/>
  <c r="BY100" i="155"/>
  <c r="BY96" i="155"/>
  <c r="BY111" i="155"/>
  <c r="BY95" i="155"/>
  <c r="BY92" i="155"/>
  <c r="BY88" i="155"/>
  <c r="BY84" i="155"/>
  <c r="BY80" i="155"/>
  <c r="BY76" i="155"/>
  <c r="BY72" i="155"/>
  <c r="BY120" i="155"/>
  <c r="BY106" i="155"/>
  <c r="BY98" i="155"/>
  <c r="BY91" i="155"/>
  <c r="BY87" i="155"/>
  <c r="BY83" i="155"/>
  <c r="BY79" i="155"/>
  <c r="BY75" i="155"/>
  <c r="BY102" i="155"/>
  <c r="BY90" i="155"/>
  <c r="BY82" i="155"/>
  <c r="BY74" i="155"/>
  <c r="BY67" i="155"/>
  <c r="BY63" i="155"/>
  <c r="BY59" i="155"/>
  <c r="BY55" i="155"/>
  <c r="BY85" i="155"/>
  <c r="BY77" i="155"/>
  <c r="BY70" i="155"/>
  <c r="BY66" i="155"/>
  <c r="BY62" i="155"/>
  <c r="BY58" i="155"/>
  <c r="BY99" i="155"/>
  <c r="BY86" i="155"/>
  <c r="BY69" i="155"/>
  <c r="BY61" i="155"/>
  <c r="BY54" i="155"/>
  <c r="BY50" i="155"/>
  <c r="BY46" i="155"/>
  <c r="BY42" i="155"/>
  <c r="BY38" i="155"/>
  <c r="BY94" i="155"/>
  <c r="BY81" i="155"/>
  <c r="BY64" i="155"/>
  <c r="BY56" i="155"/>
  <c r="BY53" i="155"/>
  <c r="BY49" i="155"/>
  <c r="BY45" i="155"/>
  <c r="BY41" i="155"/>
  <c r="BY37" i="155"/>
  <c r="BY103" i="155"/>
  <c r="BY78" i="155"/>
  <c r="BY71" i="155"/>
  <c r="BY89" i="155"/>
  <c r="BY60" i="155"/>
  <c r="BY51" i="155"/>
  <c r="BY43" i="155"/>
  <c r="BY73" i="155"/>
  <c r="BY57" i="155"/>
  <c r="BY52" i="155"/>
  <c r="BY44" i="155"/>
  <c r="BY68" i="155"/>
  <c r="BY47" i="155"/>
  <c r="BY39" i="155"/>
  <c r="BY65" i="155"/>
  <c r="BY40" i="155"/>
  <c r="BY31" i="155"/>
  <c r="BY27" i="155"/>
  <c r="BY32" i="155"/>
  <c r="BY34" i="155"/>
  <c r="BY30" i="155"/>
  <c r="BY26" i="155"/>
  <c r="BY48" i="155"/>
  <c r="BY28" i="155"/>
  <c r="BY36" i="155"/>
  <c r="BY35" i="155"/>
  <c r="BY33" i="155"/>
  <c r="BY29" i="155"/>
  <c r="BY25" i="155"/>
  <c r="BZ23" i="155"/>
  <c r="BY24" i="155"/>
  <c r="AH23" i="155"/>
  <c r="AG14" i="155"/>
  <c r="BZ22" i="155"/>
  <c r="BZ122" i="155" l="1"/>
  <c r="BZ118" i="155"/>
  <c r="BZ121" i="155"/>
  <c r="BZ117" i="155"/>
  <c r="BZ116" i="155"/>
  <c r="BZ112" i="155"/>
  <c r="BZ119" i="155"/>
  <c r="BZ115" i="155"/>
  <c r="BZ114" i="155"/>
  <c r="BZ108" i="155"/>
  <c r="BZ104" i="155"/>
  <c r="BZ123" i="155"/>
  <c r="BZ111" i="155"/>
  <c r="BZ107" i="155"/>
  <c r="BZ103" i="155"/>
  <c r="BZ110" i="155"/>
  <c r="BZ100" i="155"/>
  <c r="BZ96" i="155"/>
  <c r="BZ105" i="155"/>
  <c r="BZ102" i="155"/>
  <c r="BZ99" i="155"/>
  <c r="BZ95" i="155"/>
  <c r="BZ120" i="155"/>
  <c r="BZ106" i="155"/>
  <c r="BZ98" i="155"/>
  <c r="BZ91" i="155"/>
  <c r="BZ87" i="155"/>
  <c r="BZ83" i="155"/>
  <c r="BZ79" i="155"/>
  <c r="BZ75" i="155"/>
  <c r="BZ71" i="155"/>
  <c r="BZ113" i="155"/>
  <c r="BZ90" i="155"/>
  <c r="BZ86" i="155"/>
  <c r="BZ82" i="155"/>
  <c r="BZ78" i="155"/>
  <c r="BZ74" i="155"/>
  <c r="BZ93" i="155"/>
  <c r="BZ85" i="155"/>
  <c r="BZ77" i="155"/>
  <c r="BZ70" i="155"/>
  <c r="BZ66" i="155"/>
  <c r="BZ62" i="155"/>
  <c r="BZ58" i="155"/>
  <c r="BZ109" i="155"/>
  <c r="BZ101" i="155"/>
  <c r="BZ97" i="155"/>
  <c r="BZ88" i="155"/>
  <c r="BZ80" i="155"/>
  <c r="BZ72" i="155"/>
  <c r="BZ69" i="155"/>
  <c r="BZ65" i="155"/>
  <c r="BZ61" i="155"/>
  <c r="BZ57" i="155"/>
  <c r="BZ94" i="155"/>
  <c r="BZ81" i="155"/>
  <c r="BZ64" i="155"/>
  <c r="BZ56" i="155"/>
  <c r="BZ55" i="155"/>
  <c r="BZ53" i="155"/>
  <c r="BZ49" i="155"/>
  <c r="BZ45" i="155"/>
  <c r="BZ41" i="155"/>
  <c r="BZ37" i="155"/>
  <c r="BZ92" i="155"/>
  <c r="BZ76" i="155"/>
  <c r="BZ67" i="155"/>
  <c r="BZ59" i="155"/>
  <c r="BZ52" i="155"/>
  <c r="BZ48" i="155"/>
  <c r="BZ44" i="155"/>
  <c r="BZ40" i="155"/>
  <c r="BZ36" i="155"/>
  <c r="BZ89" i="155"/>
  <c r="BZ73" i="155"/>
  <c r="BZ54" i="155"/>
  <c r="BZ46" i="155"/>
  <c r="BZ38" i="155"/>
  <c r="BZ68" i="155"/>
  <c r="BZ47" i="155"/>
  <c r="BZ39" i="155"/>
  <c r="BZ84" i="155"/>
  <c r="BZ63" i="155"/>
  <c r="BZ50" i="155"/>
  <c r="BZ42" i="155"/>
  <c r="BZ34" i="155"/>
  <c r="BZ30" i="155"/>
  <c r="BZ26" i="155"/>
  <c r="BZ35" i="155"/>
  <c r="BZ33" i="155"/>
  <c r="BZ29" i="155"/>
  <c r="BZ25" i="155"/>
  <c r="BZ43" i="155"/>
  <c r="BZ31" i="155"/>
  <c r="BZ27" i="155"/>
  <c r="BZ60" i="155"/>
  <c r="BZ51" i="155"/>
  <c r="BZ32" i="155"/>
  <c r="BZ28" i="155"/>
  <c r="BZ24" i="155"/>
  <c r="CA23" i="155"/>
  <c r="AI23" i="155"/>
  <c r="AH14" i="155"/>
  <c r="CA22" i="155"/>
  <c r="CA121" i="155" l="1"/>
  <c r="CA117" i="155"/>
  <c r="CA120" i="155"/>
  <c r="CA116" i="155"/>
  <c r="CA119" i="155"/>
  <c r="CA115" i="155"/>
  <c r="CA122" i="155"/>
  <c r="CA114" i="155"/>
  <c r="CA123" i="155"/>
  <c r="CA111" i="155"/>
  <c r="CA107" i="155"/>
  <c r="CA103" i="155"/>
  <c r="CA118" i="155"/>
  <c r="CA110" i="155"/>
  <c r="CA106" i="155"/>
  <c r="CA105" i="155"/>
  <c r="CA102" i="155"/>
  <c r="CA99" i="155"/>
  <c r="CA95" i="155"/>
  <c r="CA108" i="155"/>
  <c r="CA98" i="155"/>
  <c r="CA94" i="155"/>
  <c r="CA113" i="155"/>
  <c r="CA90" i="155"/>
  <c r="CA86" i="155"/>
  <c r="CA82" i="155"/>
  <c r="CA78" i="155"/>
  <c r="CA74" i="155"/>
  <c r="CA96" i="155"/>
  <c r="CA93" i="155"/>
  <c r="CA89" i="155"/>
  <c r="CA85" i="155"/>
  <c r="CA81" i="155"/>
  <c r="CA77" i="155"/>
  <c r="CA73" i="155"/>
  <c r="CA109" i="155"/>
  <c r="CA101" i="155"/>
  <c r="CA97" i="155"/>
  <c r="CA88" i="155"/>
  <c r="CA80" i="155"/>
  <c r="CA72" i="155"/>
  <c r="CA69" i="155"/>
  <c r="CA65" i="155"/>
  <c r="CA61" i="155"/>
  <c r="CA57" i="155"/>
  <c r="CA112" i="155"/>
  <c r="CA104" i="155"/>
  <c r="CA91" i="155"/>
  <c r="CA83" i="155"/>
  <c r="CA75" i="155"/>
  <c r="CA71" i="155"/>
  <c r="CA68" i="155"/>
  <c r="CA64" i="155"/>
  <c r="CA60" i="155"/>
  <c r="CA56" i="155"/>
  <c r="CA92" i="155"/>
  <c r="CA76" i="155"/>
  <c r="CA67" i="155"/>
  <c r="CA59" i="155"/>
  <c r="CA52" i="155"/>
  <c r="CA48" i="155"/>
  <c r="CA44" i="155"/>
  <c r="CA40" i="155"/>
  <c r="CA36" i="155"/>
  <c r="CA87" i="155"/>
  <c r="CA70" i="155"/>
  <c r="CA62" i="155"/>
  <c r="CA51" i="155"/>
  <c r="CA47" i="155"/>
  <c r="CA43" i="155"/>
  <c r="CA39" i="155"/>
  <c r="CA84" i="155"/>
  <c r="CA79" i="155"/>
  <c r="CA66" i="155"/>
  <c r="CA49" i="155"/>
  <c r="CA41" i="155"/>
  <c r="CA63" i="155"/>
  <c r="CA50" i="155"/>
  <c r="CA42" i="155"/>
  <c r="CA58" i="155"/>
  <c r="CA55" i="155"/>
  <c r="CA53" i="155"/>
  <c r="CA45" i="155"/>
  <c r="CA37" i="155"/>
  <c r="CA35" i="155"/>
  <c r="CA33" i="155"/>
  <c r="CA29" i="155"/>
  <c r="CA25" i="155"/>
  <c r="CA26" i="155"/>
  <c r="CA54" i="155"/>
  <c r="CA32" i="155"/>
  <c r="CA28" i="155"/>
  <c r="CA100" i="155"/>
  <c r="CA46" i="155"/>
  <c r="CA31" i="155"/>
  <c r="CA27" i="155"/>
  <c r="CA38" i="155"/>
  <c r="CA34" i="155"/>
  <c r="CA30" i="155"/>
  <c r="CA24" i="155"/>
  <c r="CB23" i="155"/>
  <c r="AJ23" i="155"/>
  <c r="AI14" i="155"/>
  <c r="CB22" i="155"/>
  <c r="CB120" i="155" l="1"/>
  <c r="CB116" i="155"/>
  <c r="CB123" i="155"/>
  <c r="CB119" i="155"/>
  <c r="CB122" i="155"/>
  <c r="CB114" i="155"/>
  <c r="CB117" i="155"/>
  <c r="CB113" i="155"/>
  <c r="CB118" i="155"/>
  <c r="CB110" i="155"/>
  <c r="CB106" i="155"/>
  <c r="CB102" i="155"/>
  <c r="CB115" i="155"/>
  <c r="CB109" i="155"/>
  <c r="CB105" i="155"/>
  <c r="CB108" i="155"/>
  <c r="CB98" i="155"/>
  <c r="CB94" i="155"/>
  <c r="CB121" i="155"/>
  <c r="CB111" i="155"/>
  <c r="CB103" i="155"/>
  <c r="CB101" i="155"/>
  <c r="CB97" i="155"/>
  <c r="CB96" i="155"/>
  <c r="CB93" i="155"/>
  <c r="CB89" i="155"/>
  <c r="CB85" i="155"/>
  <c r="CB81" i="155"/>
  <c r="CB77" i="155"/>
  <c r="CB73" i="155"/>
  <c r="CB107" i="155"/>
  <c r="CB99" i="155"/>
  <c r="CB92" i="155"/>
  <c r="CB88" i="155"/>
  <c r="CB84" i="155"/>
  <c r="CB80" i="155"/>
  <c r="CB76" i="155"/>
  <c r="CB72" i="155"/>
  <c r="CB112" i="155"/>
  <c r="CB104" i="155"/>
  <c r="CB91" i="155"/>
  <c r="CB83" i="155"/>
  <c r="CB75" i="155"/>
  <c r="CB71" i="155"/>
  <c r="CB68" i="155"/>
  <c r="CB64" i="155"/>
  <c r="CB60" i="155"/>
  <c r="CB56" i="155"/>
  <c r="CB86" i="155"/>
  <c r="CB78" i="155"/>
  <c r="CB67" i="155"/>
  <c r="CB63" i="155"/>
  <c r="CB59" i="155"/>
  <c r="CB87" i="155"/>
  <c r="CB70" i="155"/>
  <c r="CB62" i="155"/>
  <c r="CB51" i="155"/>
  <c r="CB47" i="155"/>
  <c r="CB43" i="155"/>
  <c r="CB39" i="155"/>
  <c r="CB35" i="155"/>
  <c r="CB82" i="155"/>
  <c r="CB65" i="155"/>
  <c r="CB57" i="155"/>
  <c r="CB54" i="155"/>
  <c r="CB50" i="155"/>
  <c r="CB46" i="155"/>
  <c r="CB42" i="155"/>
  <c r="CB38" i="155"/>
  <c r="CB100" i="155"/>
  <c r="CB79" i="155"/>
  <c r="CB61" i="155"/>
  <c r="CB52" i="155"/>
  <c r="CB44" i="155"/>
  <c r="CB90" i="155"/>
  <c r="CB58" i="155"/>
  <c r="CB55" i="155"/>
  <c r="CB53" i="155"/>
  <c r="CB45" i="155"/>
  <c r="CB37" i="155"/>
  <c r="CB95" i="155"/>
  <c r="CB74" i="155"/>
  <c r="CB69" i="155"/>
  <c r="CB48" i="155"/>
  <c r="CB40" i="155"/>
  <c r="CB32" i="155"/>
  <c r="CB28" i="155"/>
  <c r="CB66" i="155"/>
  <c r="CB49" i="155"/>
  <c r="CB36" i="155"/>
  <c r="CB31" i="155"/>
  <c r="CB27" i="155"/>
  <c r="CB33" i="155"/>
  <c r="CB29" i="155"/>
  <c r="CB25" i="155"/>
  <c r="CB41" i="155"/>
  <c r="CB34" i="155"/>
  <c r="CB30" i="155"/>
  <c r="CB26" i="155"/>
  <c r="CB24" i="155"/>
  <c r="CC23" i="155"/>
  <c r="AK23" i="155"/>
  <c r="AJ14" i="155"/>
  <c r="CC22" i="155"/>
  <c r="CC123" i="155" l="1"/>
  <c r="CC119" i="155"/>
  <c r="CC122" i="155"/>
  <c r="CC118" i="155"/>
  <c r="CC117" i="155"/>
  <c r="CC113" i="155"/>
  <c r="CC120" i="155"/>
  <c r="CC115" i="155"/>
  <c r="CC109" i="155"/>
  <c r="CC105" i="155"/>
  <c r="CC101" i="155"/>
  <c r="CC112" i="155"/>
  <c r="CC108" i="155"/>
  <c r="CC104" i="155"/>
  <c r="CC121" i="155"/>
  <c r="CC111" i="155"/>
  <c r="CC103" i="155"/>
  <c r="CC97" i="155"/>
  <c r="CC93" i="155"/>
  <c r="CC116" i="155"/>
  <c r="CC106" i="155"/>
  <c r="CC100" i="155"/>
  <c r="CC96" i="155"/>
  <c r="CC107" i="155"/>
  <c r="CC99" i="155"/>
  <c r="CC92" i="155"/>
  <c r="CC88" i="155"/>
  <c r="CC84" i="155"/>
  <c r="CC80" i="155"/>
  <c r="CC76" i="155"/>
  <c r="CC72" i="155"/>
  <c r="CC102" i="155"/>
  <c r="CC94" i="155"/>
  <c r="CC91" i="155"/>
  <c r="CC87" i="155"/>
  <c r="CC83" i="155"/>
  <c r="CC79" i="155"/>
  <c r="CC75" i="155"/>
  <c r="CC86" i="155"/>
  <c r="CC78" i="155"/>
  <c r="CC67" i="155"/>
  <c r="CC63" i="155"/>
  <c r="CC59" i="155"/>
  <c r="CC55" i="155"/>
  <c r="CC98" i="155"/>
  <c r="CC89" i="155"/>
  <c r="CC81" i="155"/>
  <c r="CC73" i="155"/>
  <c r="CC70" i="155"/>
  <c r="CC66" i="155"/>
  <c r="CC62" i="155"/>
  <c r="CC58" i="155"/>
  <c r="CC82" i="155"/>
  <c r="CC65" i="155"/>
  <c r="CC57" i="155"/>
  <c r="CC54" i="155"/>
  <c r="CC50" i="155"/>
  <c r="CC46" i="155"/>
  <c r="CC42" i="155"/>
  <c r="CC38" i="155"/>
  <c r="CC77" i="155"/>
  <c r="CC71" i="155"/>
  <c r="CC68" i="155"/>
  <c r="CC60" i="155"/>
  <c r="CC53" i="155"/>
  <c r="CC49" i="155"/>
  <c r="CC45" i="155"/>
  <c r="CC41" i="155"/>
  <c r="CC37" i="155"/>
  <c r="CC95" i="155"/>
  <c r="CC90" i="155"/>
  <c r="CC74" i="155"/>
  <c r="CC56" i="155"/>
  <c r="CC47" i="155"/>
  <c r="CC39" i="155"/>
  <c r="CC114" i="155"/>
  <c r="CC69" i="155"/>
  <c r="CC48" i="155"/>
  <c r="CC40" i="155"/>
  <c r="CC64" i="155"/>
  <c r="CC51" i="155"/>
  <c r="CC43" i="155"/>
  <c r="CC110" i="155"/>
  <c r="CC52" i="155"/>
  <c r="CC36" i="155"/>
  <c r="CC31" i="155"/>
  <c r="CC27" i="155"/>
  <c r="CC61" i="155"/>
  <c r="CC44" i="155"/>
  <c r="CC34" i="155"/>
  <c r="CC30" i="155"/>
  <c r="CC26" i="155"/>
  <c r="CC32" i="155"/>
  <c r="CC85" i="155"/>
  <c r="CC33" i="155"/>
  <c r="CC29" i="155"/>
  <c r="CC25" i="155"/>
  <c r="CC35" i="155"/>
  <c r="CC28" i="155"/>
  <c r="CC24" i="155"/>
  <c r="CD23" i="155"/>
  <c r="AK14" i="155"/>
  <c r="AL23" i="155"/>
  <c r="AP23" i="155"/>
  <c r="CD22" i="155"/>
  <c r="CD122" i="155" l="1"/>
  <c r="CD118" i="155"/>
  <c r="CD121" i="155"/>
  <c r="CD117" i="155"/>
  <c r="CD120" i="155"/>
  <c r="CD112" i="155"/>
  <c r="CD123" i="155"/>
  <c r="CD115" i="155"/>
  <c r="CD108" i="155"/>
  <c r="CD104" i="155"/>
  <c r="CD119" i="155"/>
  <c r="CD113" i="155"/>
  <c r="CD111" i="155"/>
  <c r="CD107" i="155"/>
  <c r="CD103" i="155"/>
  <c r="CD116" i="155"/>
  <c r="CD106" i="155"/>
  <c r="CD101" i="155"/>
  <c r="CD100" i="155"/>
  <c r="CD96" i="155"/>
  <c r="CD109" i="155"/>
  <c r="CD99" i="155"/>
  <c r="CD95" i="155"/>
  <c r="CD102" i="155"/>
  <c r="CD94" i="155"/>
  <c r="CD91" i="155"/>
  <c r="CD87" i="155"/>
  <c r="CD83" i="155"/>
  <c r="CD79" i="155"/>
  <c r="CD75" i="155"/>
  <c r="CD71" i="155"/>
  <c r="CD97" i="155"/>
  <c r="CD90" i="155"/>
  <c r="CD86" i="155"/>
  <c r="CD82" i="155"/>
  <c r="CD78" i="155"/>
  <c r="CD74" i="155"/>
  <c r="CD98" i="155"/>
  <c r="CD89" i="155"/>
  <c r="CD81" i="155"/>
  <c r="CD73" i="155"/>
  <c r="CD70" i="155"/>
  <c r="CD66" i="155"/>
  <c r="CD62" i="155"/>
  <c r="CD58" i="155"/>
  <c r="CD92" i="155"/>
  <c r="CD84" i="155"/>
  <c r="CD76" i="155"/>
  <c r="CD69" i="155"/>
  <c r="CD65" i="155"/>
  <c r="CD61" i="155"/>
  <c r="CD57" i="155"/>
  <c r="CD77" i="155"/>
  <c r="CD68" i="155"/>
  <c r="CD60" i="155"/>
  <c r="CD53" i="155"/>
  <c r="CD49" i="155"/>
  <c r="CD45" i="155"/>
  <c r="CD41" i="155"/>
  <c r="CD37" i="155"/>
  <c r="CD105" i="155"/>
  <c r="CD88" i="155"/>
  <c r="CD72" i="155"/>
  <c r="CD63" i="155"/>
  <c r="CD55" i="155"/>
  <c r="CD52" i="155"/>
  <c r="CD48" i="155"/>
  <c r="CD44" i="155"/>
  <c r="CD40" i="155"/>
  <c r="CD36" i="155"/>
  <c r="CD114" i="155"/>
  <c r="CD110" i="155"/>
  <c r="CD85" i="155"/>
  <c r="CD67" i="155"/>
  <c r="CD50" i="155"/>
  <c r="CD42" i="155"/>
  <c r="CD93" i="155"/>
  <c r="CD80" i="155"/>
  <c r="CD64" i="155"/>
  <c r="CD51" i="155"/>
  <c r="CD43" i="155"/>
  <c r="CD59" i="155"/>
  <c r="CD54" i="155"/>
  <c r="CD46" i="155"/>
  <c r="CD38" i="155"/>
  <c r="CD47" i="155"/>
  <c r="CD34" i="155"/>
  <c r="CD30" i="155"/>
  <c r="CD26" i="155"/>
  <c r="CD27" i="155"/>
  <c r="CD56" i="155"/>
  <c r="CD39" i="155"/>
  <c r="CD33" i="155"/>
  <c r="CD29" i="155"/>
  <c r="CD25" i="155"/>
  <c r="CD35" i="155"/>
  <c r="CD32" i="155"/>
  <c r="CD28" i="155"/>
  <c r="CD31" i="155"/>
  <c r="CD24" i="155"/>
  <c r="CE23" i="155"/>
  <c r="AQ23" i="155"/>
  <c r="AP14" i="155"/>
  <c r="AM23" i="155"/>
  <c r="AL14" i="155"/>
  <c r="CE22" i="155"/>
  <c r="CE121" i="155" l="1"/>
  <c r="CE117" i="155"/>
  <c r="CE120" i="155"/>
  <c r="CE116" i="155"/>
  <c r="CE123" i="155"/>
  <c r="CE115" i="155"/>
  <c r="CE118" i="155"/>
  <c r="CE114" i="155"/>
  <c r="CE119" i="155"/>
  <c r="CE113" i="155"/>
  <c r="CE112" i="155"/>
  <c r="CE111" i="155"/>
  <c r="CE107" i="155"/>
  <c r="CE103" i="155"/>
  <c r="CE110" i="155"/>
  <c r="CE106" i="155"/>
  <c r="CE102" i="155"/>
  <c r="CE109" i="155"/>
  <c r="CE99" i="155"/>
  <c r="CE95" i="155"/>
  <c r="CE104" i="155"/>
  <c r="CE98" i="155"/>
  <c r="CE94" i="155"/>
  <c r="CE97" i="155"/>
  <c r="CE90" i="155"/>
  <c r="CE86" i="155"/>
  <c r="CE82" i="155"/>
  <c r="CE78" i="155"/>
  <c r="CE74" i="155"/>
  <c r="CE108" i="155"/>
  <c r="CE101" i="155"/>
  <c r="CE100" i="155"/>
  <c r="CE89" i="155"/>
  <c r="CE85" i="155"/>
  <c r="CE81" i="155"/>
  <c r="CE77" i="155"/>
  <c r="CE73" i="155"/>
  <c r="CE92" i="155"/>
  <c r="CE84" i="155"/>
  <c r="CE76" i="155"/>
  <c r="CE69" i="155"/>
  <c r="CE65" i="155"/>
  <c r="CE61" i="155"/>
  <c r="CE57" i="155"/>
  <c r="CE122" i="155"/>
  <c r="CE87" i="155"/>
  <c r="CE79" i="155"/>
  <c r="CE68" i="155"/>
  <c r="CE64" i="155"/>
  <c r="CE60" i="155"/>
  <c r="CE56" i="155"/>
  <c r="CE105" i="155"/>
  <c r="CE88" i="155"/>
  <c r="CE72" i="155"/>
  <c r="CE71" i="155"/>
  <c r="CE63" i="155"/>
  <c r="CE55" i="155"/>
  <c r="CE52" i="155"/>
  <c r="CE48" i="155"/>
  <c r="CE44" i="155"/>
  <c r="CE40" i="155"/>
  <c r="CE36" i="155"/>
  <c r="CE96" i="155"/>
  <c r="CE83" i="155"/>
  <c r="CE66" i="155"/>
  <c r="CE58" i="155"/>
  <c r="CE51" i="155"/>
  <c r="CE47" i="155"/>
  <c r="CE43" i="155"/>
  <c r="CE39" i="155"/>
  <c r="CE35" i="155"/>
  <c r="CE93" i="155"/>
  <c r="CE80" i="155"/>
  <c r="CE62" i="155"/>
  <c r="CE53" i="155"/>
  <c r="CE45" i="155"/>
  <c r="CE37" i="155"/>
  <c r="CE59" i="155"/>
  <c r="CE54" i="155"/>
  <c r="CE46" i="155"/>
  <c r="CE38" i="155"/>
  <c r="CE91" i="155"/>
  <c r="CE70" i="155"/>
  <c r="CE49" i="155"/>
  <c r="CE41" i="155"/>
  <c r="CE42" i="155"/>
  <c r="CE33" i="155"/>
  <c r="CE29" i="155"/>
  <c r="CE25" i="155"/>
  <c r="CE75" i="155"/>
  <c r="CE32" i="155"/>
  <c r="CE28" i="155"/>
  <c r="CE50" i="155"/>
  <c r="CE34" i="155"/>
  <c r="CE30" i="155"/>
  <c r="CE67" i="155"/>
  <c r="CE31" i="155"/>
  <c r="CE27" i="155"/>
  <c r="CE26" i="155"/>
  <c r="CE24" i="155"/>
  <c r="CF23" i="155"/>
  <c r="AN23" i="155"/>
  <c r="AM14" i="155"/>
  <c r="AR23" i="155"/>
  <c r="AQ14" i="155"/>
  <c r="CF22" i="155"/>
  <c r="CF120" i="155" l="1"/>
  <c r="CF116" i="155"/>
  <c r="CF123" i="155"/>
  <c r="CF119" i="155"/>
  <c r="CF118" i="155"/>
  <c r="CF114" i="155"/>
  <c r="CF121" i="155"/>
  <c r="CF113" i="155"/>
  <c r="CF110" i="155"/>
  <c r="CF106" i="155"/>
  <c r="CF102" i="155"/>
  <c r="CF109" i="155"/>
  <c r="CF105" i="155"/>
  <c r="CF104" i="155"/>
  <c r="CF98" i="155"/>
  <c r="CF94" i="155"/>
  <c r="CF112" i="155"/>
  <c r="CF107" i="155"/>
  <c r="CF97" i="155"/>
  <c r="CF108" i="155"/>
  <c r="CF101" i="155"/>
  <c r="CF100" i="155"/>
  <c r="CF89" i="155"/>
  <c r="CF85" i="155"/>
  <c r="CF81" i="155"/>
  <c r="CF77" i="155"/>
  <c r="CF73" i="155"/>
  <c r="CF117" i="155"/>
  <c r="CF115" i="155"/>
  <c r="CF103" i="155"/>
  <c r="CF95" i="155"/>
  <c r="CF93" i="155"/>
  <c r="CF92" i="155"/>
  <c r="CF88" i="155"/>
  <c r="CF84" i="155"/>
  <c r="CF80" i="155"/>
  <c r="CF76" i="155"/>
  <c r="CF72" i="155"/>
  <c r="CF122" i="155"/>
  <c r="CF87" i="155"/>
  <c r="CF79" i="155"/>
  <c r="CF68" i="155"/>
  <c r="CF64" i="155"/>
  <c r="CF60" i="155"/>
  <c r="CF56" i="155"/>
  <c r="CF111" i="155"/>
  <c r="CF99" i="155"/>
  <c r="CF90" i="155"/>
  <c r="CF82" i="155"/>
  <c r="CF74" i="155"/>
  <c r="CF71" i="155"/>
  <c r="CF67" i="155"/>
  <c r="CF63" i="155"/>
  <c r="CF59" i="155"/>
  <c r="CF96" i="155"/>
  <c r="CF83" i="155"/>
  <c r="CF66" i="155"/>
  <c r="CF58" i="155"/>
  <c r="CF51" i="155"/>
  <c r="CF47" i="155"/>
  <c r="CF43" i="155"/>
  <c r="CF39" i="155"/>
  <c r="CF35" i="155"/>
  <c r="CF78" i="155"/>
  <c r="CF69" i="155"/>
  <c r="CF61" i="155"/>
  <c r="CF54" i="155"/>
  <c r="CF50" i="155"/>
  <c r="CF46" i="155"/>
  <c r="CF42" i="155"/>
  <c r="CF38" i="155"/>
  <c r="CF91" i="155"/>
  <c r="CF75" i="155"/>
  <c r="CF86" i="155"/>
  <c r="CF57" i="155"/>
  <c r="CF55" i="155"/>
  <c r="CF48" i="155"/>
  <c r="CF40" i="155"/>
  <c r="CF70" i="155"/>
  <c r="CF49" i="155"/>
  <c r="CF41" i="155"/>
  <c r="CF65" i="155"/>
  <c r="CF52" i="155"/>
  <c r="CF44" i="155"/>
  <c r="CF62" i="155"/>
  <c r="CF37" i="155"/>
  <c r="CF32" i="155"/>
  <c r="CF28" i="155"/>
  <c r="CF45" i="155"/>
  <c r="CF29" i="155"/>
  <c r="CF31" i="155"/>
  <c r="CF27" i="155"/>
  <c r="CF53" i="155"/>
  <c r="CF34" i="155"/>
  <c r="CF30" i="155"/>
  <c r="CF26" i="155"/>
  <c r="CF36" i="155"/>
  <c r="CF33" i="155"/>
  <c r="CF25" i="155"/>
  <c r="CF24" i="155"/>
  <c r="CG23" i="155"/>
  <c r="AR14" i="155"/>
  <c r="AS23" i="155"/>
  <c r="AS14" i="155" s="1"/>
  <c r="AO23" i="155"/>
  <c r="AN14" i="155"/>
  <c r="CG22" i="155"/>
  <c r="CG123" i="155" l="1"/>
  <c r="CG119" i="155"/>
  <c r="CG122" i="155"/>
  <c r="CG118" i="155"/>
  <c r="CG121" i="155"/>
  <c r="CG113" i="155"/>
  <c r="CG116" i="155"/>
  <c r="CG109" i="155"/>
  <c r="CG105" i="155"/>
  <c r="CG101" i="155"/>
  <c r="CG120" i="155"/>
  <c r="CG114" i="155"/>
  <c r="CG108" i="155"/>
  <c r="CG104" i="155"/>
  <c r="CG112" i="155"/>
  <c r="CG107" i="155"/>
  <c r="CG97" i="155"/>
  <c r="CG93" i="155"/>
  <c r="CG110" i="155"/>
  <c r="CG102" i="155"/>
  <c r="CG100" i="155"/>
  <c r="CG96" i="155"/>
  <c r="CG117" i="155"/>
  <c r="CG115" i="155"/>
  <c r="CG103" i="155"/>
  <c r="CG95" i="155"/>
  <c r="CG92" i="155"/>
  <c r="CG88" i="155"/>
  <c r="CG84" i="155"/>
  <c r="CG80" i="155"/>
  <c r="CG76" i="155"/>
  <c r="CG72" i="155"/>
  <c r="CG98" i="155"/>
  <c r="CG91" i="155"/>
  <c r="CG87" i="155"/>
  <c r="CG83" i="155"/>
  <c r="CG79" i="155"/>
  <c r="CG75" i="155"/>
  <c r="CG111" i="155"/>
  <c r="CG99" i="155"/>
  <c r="CG90" i="155"/>
  <c r="CG82" i="155"/>
  <c r="CG74" i="155"/>
  <c r="CG71" i="155"/>
  <c r="CG67" i="155"/>
  <c r="CG63" i="155"/>
  <c r="CG59" i="155"/>
  <c r="CG55" i="155"/>
  <c r="CG106" i="155"/>
  <c r="CG94" i="155"/>
  <c r="CG85" i="155"/>
  <c r="CG77" i="155"/>
  <c r="CG70" i="155"/>
  <c r="CG66" i="155"/>
  <c r="CG62" i="155"/>
  <c r="CG58" i="155"/>
  <c r="CG78" i="155"/>
  <c r="CG69" i="155"/>
  <c r="CG61" i="155"/>
  <c r="CG54" i="155"/>
  <c r="CG50" i="155"/>
  <c r="CG46" i="155"/>
  <c r="CG42" i="155"/>
  <c r="CG38" i="155"/>
  <c r="CG34" i="155"/>
  <c r="CG89" i="155"/>
  <c r="CG73" i="155"/>
  <c r="CG64" i="155"/>
  <c r="CG56" i="155"/>
  <c r="CG53" i="155"/>
  <c r="CG49" i="155"/>
  <c r="CG45" i="155"/>
  <c r="CG41" i="155"/>
  <c r="CG37" i="155"/>
  <c r="CG86" i="155"/>
  <c r="CG68" i="155"/>
  <c r="CG51" i="155"/>
  <c r="CG43" i="155"/>
  <c r="CG65" i="155"/>
  <c r="CG52" i="155"/>
  <c r="CG44" i="155"/>
  <c r="CG81" i="155"/>
  <c r="CG60" i="155"/>
  <c r="CG47" i="155"/>
  <c r="CG39" i="155"/>
  <c r="CG31" i="155"/>
  <c r="CG27" i="155"/>
  <c r="CG28" i="155"/>
  <c r="CG35" i="155"/>
  <c r="CG30" i="155"/>
  <c r="CG26" i="155"/>
  <c r="CG57" i="155"/>
  <c r="CG48" i="155"/>
  <c r="CG36" i="155"/>
  <c r="CG33" i="155"/>
  <c r="CG29" i="155"/>
  <c r="CG25" i="155"/>
  <c r="CG40" i="155"/>
  <c r="CG32" i="155"/>
  <c r="CG24" i="155"/>
  <c r="CH23" i="155"/>
  <c r="AT23" i="155"/>
  <c r="AO14" i="155"/>
  <c r="CH22" i="155"/>
  <c r="CH122" i="155" l="1"/>
  <c r="CH118" i="155"/>
  <c r="CH121" i="155"/>
  <c r="CH117" i="155"/>
  <c r="CH116" i="155"/>
  <c r="CH112" i="155"/>
  <c r="CH119" i="155"/>
  <c r="CH115" i="155"/>
  <c r="CH120" i="155"/>
  <c r="CH114" i="155"/>
  <c r="CH108" i="155"/>
  <c r="CH104" i="155"/>
  <c r="CH111" i="155"/>
  <c r="CH107" i="155"/>
  <c r="CH103" i="155"/>
  <c r="CH110" i="155"/>
  <c r="CH102" i="155"/>
  <c r="CH100" i="155"/>
  <c r="CH96" i="155"/>
  <c r="CH123" i="155"/>
  <c r="CH113" i="155"/>
  <c r="CH105" i="155"/>
  <c r="CH101" i="155"/>
  <c r="CH99" i="155"/>
  <c r="CH95" i="155"/>
  <c r="CH98" i="155"/>
  <c r="CH93" i="155"/>
  <c r="CH91" i="155"/>
  <c r="CH87" i="155"/>
  <c r="CH83" i="155"/>
  <c r="CH79" i="155"/>
  <c r="CH75" i="155"/>
  <c r="CH71" i="155"/>
  <c r="CH109" i="155"/>
  <c r="CH90" i="155"/>
  <c r="CH86" i="155"/>
  <c r="CH82" i="155"/>
  <c r="CH78" i="155"/>
  <c r="CH74" i="155"/>
  <c r="CH106" i="155"/>
  <c r="CH94" i="155"/>
  <c r="CH85" i="155"/>
  <c r="CH77" i="155"/>
  <c r="CH70" i="155"/>
  <c r="CH66" i="155"/>
  <c r="CH62" i="155"/>
  <c r="CH58" i="155"/>
  <c r="CH54" i="155"/>
  <c r="CH88" i="155"/>
  <c r="CH80" i="155"/>
  <c r="CH72" i="155"/>
  <c r="CH69" i="155"/>
  <c r="CH65" i="155"/>
  <c r="CH61" i="155"/>
  <c r="CH57" i="155"/>
  <c r="CH89" i="155"/>
  <c r="CH73" i="155"/>
  <c r="CH64" i="155"/>
  <c r="CH56" i="155"/>
  <c r="CH53" i="155"/>
  <c r="CH49" i="155"/>
  <c r="CH45" i="155"/>
  <c r="CH41" i="155"/>
  <c r="CH37" i="155"/>
  <c r="CH84" i="155"/>
  <c r="CH67" i="155"/>
  <c r="CH59" i="155"/>
  <c r="CH52" i="155"/>
  <c r="CH48" i="155"/>
  <c r="CH44" i="155"/>
  <c r="CH40" i="155"/>
  <c r="CH36" i="155"/>
  <c r="CH81" i="155"/>
  <c r="CH76" i="155"/>
  <c r="CH63" i="155"/>
  <c r="CH46" i="155"/>
  <c r="CH38" i="155"/>
  <c r="CH60" i="155"/>
  <c r="CH47" i="155"/>
  <c r="CH39" i="155"/>
  <c r="CH50" i="155"/>
  <c r="CH42" i="155"/>
  <c r="CH55" i="155"/>
  <c r="CH35" i="155"/>
  <c r="CH30" i="155"/>
  <c r="CH26" i="155"/>
  <c r="CH31" i="155"/>
  <c r="CH92" i="155"/>
  <c r="CH51" i="155"/>
  <c r="CH34" i="155"/>
  <c r="CH33" i="155"/>
  <c r="CH29" i="155"/>
  <c r="CH25" i="155"/>
  <c r="CH27" i="155"/>
  <c r="CH43" i="155"/>
  <c r="CH32" i="155"/>
  <c r="CH28" i="155"/>
  <c r="CH97" i="155"/>
  <c r="CH68" i="155"/>
  <c r="CH24" i="155"/>
  <c r="CI23" i="155"/>
  <c r="AT14" i="155"/>
  <c r="AU23" i="155"/>
  <c r="CI22" i="155"/>
  <c r="CI121" i="155" l="1"/>
  <c r="CI117" i="155"/>
  <c r="CI120" i="155"/>
  <c r="CI116" i="155"/>
  <c r="CI119" i="155"/>
  <c r="CI115" i="155"/>
  <c r="CI122" i="155"/>
  <c r="CI114" i="155"/>
  <c r="CI111" i="155"/>
  <c r="CI107" i="155"/>
  <c r="CI103" i="155"/>
  <c r="CI112" i="155"/>
  <c r="CI110" i="155"/>
  <c r="CI106" i="155"/>
  <c r="CI102" i="155"/>
  <c r="CI123" i="155"/>
  <c r="CI113" i="155"/>
  <c r="CI105" i="155"/>
  <c r="CI101" i="155"/>
  <c r="CI99" i="155"/>
  <c r="CI95" i="155"/>
  <c r="CI118" i="155"/>
  <c r="CI108" i="155"/>
  <c r="CI98" i="155"/>
  <c r="CI94" i="155"/>
  <c r="CI109" i="155"/>
  <c r="CI90" i="155"/>
  <c r="CI86" i="155"/>
  <c r="CI82" i="155"/>
  <c r="CI78" i="155"/>
  <c r="CI74" i="155"/>
  <c r="CI104" i="155"/>
  <c r="CI96" i="155"/>
  <c r="CI89" i="155"/>
  <c r="CI85" i="155"/>
  <c r="CI81" i="155"/>
  <c r="CI77" i="155"/>
  <c r="CI73" i="155"/>
  <c r="CI88" i="155"/>
  <c r="CI80" i="155"/>
  <c r="CI72" i="155"/>
  <c r="CI69" i="155"/>
  <c r="CI65" i="155"/>
  <c r="CI61" i="155"/>
  <c r="CI57" i="155"/>
  <c r="CI100" i="155"/>
  <c r="CI93" i="155"/>
  <c r="CI91" i="155"/>
  <c r="CI83" i="155"/>
  <c r="CI75" i="155"/>
  <c r="CI68" i="155"/>
  <c r="CI64" i="155"/>
  <c r="CI60" i="155"/>
  <c r="CI56" i="155"/>
  <c r="CI84" i="155"/>
  <c r="CI67" i="155"/>
  <c r="CI59" i="155"/>
  <c r="CI52" i="155"/>
  <c r="CI48" i="155"/>
  <c r="CI44" i="155"/>
  <c r="CI40" i="155"/>
  <c r="CI36" i="155"/>
  <c r="CI79" i="155"/>
  <c r="CI70" i="155"/>
  <c r="CI62" i="155"/>
  <c r="CI55" i="155"/>
  <c r="CI51" i="155"/>
  <c r="CI47" i="155"/>
  <c r="CI43" i="155"/>
  <c r="CI39" i="155"/>
  <c r="CI35" i="155"/>
  <c r="CI97" i="155"/>
  <c r="CI92" i="155"/>
  <c r="CI76" i="155"/>
  <c r="CI58" i="155"/>
  <c r="CI54" i="155"/>
  <c r="CI49" i="155"/>
  <c r="CI41" i="155"/>
  <c r="CI87" i="155"/>
  <c r="CI50" i="155"/>
  <c r="CI42" i="155"/>
  <c r="CI71" i="155"/>
  <c r="CI66" i="155"/>
  <c r="CI53" i="155"/>
  <c r="CI45" i="155"/>
  <c r="CI37" i="155"/>
  <c r="CI34" i="155"/>
  <c r="CI33" i="155"/>
  <c r="CI29" i="155"/>
  <c r="CI25" i="155"/>
  <c r="CI30" i="155"/>
  <c r="CI63" i="155"/>
  <c r="CI46" i="155"/>
  <c r="CI32" i="155"/>
  <c r="CI28" i="155"/>
  <c r="CI26" i="155"/>
  <c r="CI38" i="155"/>
  <c r="CI31" i="155"/>
  <c r="CI27" i="155"/>
  <c r="CI24" i="155"/>
  <c r="CJ23" i="155"/>
  <c r="AV23" i="155"/>
  <c r="AU14" i="155"/>
  <c r="CJ22" i="155"/>
  <c r="CJ120" i="155" l="1"/>
  <c r="CJ116" i="155"/>
  <c r="CJ123" i="155"/>
  <c r="CJ119" i="155"/>
  <c r="CJ122" i="155"/>
  <c r="CJ114" i="155"/>
  <c r="CJ117" i="155"/>
  <c r="CJ113" i="155"/>
  <c r="CJ112" i="155"/>
  <c r="CJ110" i="155"/>
  <c r="CJ106" i="155"/>
  <c r="CJ102" i="155"/>
  <c r="CJ121" i="155"/>
  <c r="CJ115" i="155"/>
  <c r="CJ109" i="155"/>
  <c r="CJ105" i="155"/>
  <c r="CJ118" i="155"/>
  <c r="CJ108" i="155"/>
  <c r="CJ98" i="155"/>
  <c r="CJ94" i="155"/>
  <c r="CJ111" i="155"/>
  <c r="CJ103" i="155"/>
  <c r="CJ97" i="155"/>
  <c r="CJ104" i="155"/>
  <c r="CJ96" i="155"/>
  <c r="CJ89" i="155"/>
  <c r="CJ85" i="155"/>
  <c r="CJ81" i="155"/>
  <c r="CJ77" i="155"/>
  <c r="CJ73" i="155"/>
  <c r="CJ99" i="155"/>
  <c r="CJ92" i="155"/>
  <c r="CJ88" i="155"/>
  <c r="CJ84" i="155"/>
  <c r="CJ80" i="155"/>
  <c r="CJ76" i="155"/>
  <c r="CJ72" i="155"/>
  <c r="CJ100" i="155"/>
  <c r="CJ93" i="155"/>
  <c r="CJ91" i="155"/>
  <c r="CJ83" i="155"/>
  <c r="CJ75" i="155"/>
  <c r="CJ68" i="155"/>
  <c r="CJ64" i="155"/>
  <c r="CJ60" i="155"/>
  <c r="CJ56" i="155"/>
  <c r="CJ95" i="155"/>
  <c r="CJ86" i="155"/>
  <c r="CJ78" i="155"/>
  <c r="CJ67" i="155"/>
  <c r="CJ63" i="155"/>
  <c r="CJ59" i="155"/>
  <c r="CJ79" i="155"/>
  <c r="CJ70" i="155"/>
  <c r="CJ62" i="155"/>
  <c r="CJ55" i="155"/>
  <c r="CJ51" i="155"/>
  <c r="CJ47" i="155"/>
  <c r="CJ43" i="155"/>
  <c r="CJ39" i="155"/>
  <c r="CJ35" i="155"/>
  <c r="CJ101" i="155"/>
  <c r="CJ90" i="155"/>
  <c r="CJ74" i="155"/>
  <c r="CJ65" i="155"/>
  <c r="CJ57" i="155"/>
  <c r="CJ50" i="155"/>
  <c r="CJ46" i="155"/>
  <c r="CJ42" i="155"/>
  <c r="CJ38" i="155"/>
  <c r="CJ87" i="155"/>
  <c r="CJ71" i="155"/>
  <c r="CJ69" i="155"/>
  <c r="CJ52" i="155"/>
  <c r="CJ44" i="155"/>
  <c r="CJ36" i="155"/>
  <c r="CJ107" i="155"/>
  <c r="CJ66" i="155"/>
  <c r="CJ53" i="155"/>
  <c r="CJ45" i="155"/>
  <c r="CJ37" i="155"/>
  <c r="CJ61" i="155"/>
  <c r="CJ48" i="155"/>
  <c r="CJ40" i="155"/>
  <c r="CJ82" i="155"/>
  <c r="CJ54" i="155"/>
  <c r="CJ49" i="155"/>
  <c r="CJ32" i="155"/>
  <c r="CJ28" i="155"/>
  <c r="CJ34" i="155"/>
  <c r="CJ33" i="155"/>
  <c r="CJ25" i="155"/>
  <c r="CJ41" i="155"/>
  <c r="CJ31" i="155"/>
  <c r="CJ27" i="155"/>
  <c r="CJ29" i="155"/>
  <c r="CJ30" i="155"/>
  <c r="CJ26" i="155"/>
  <c r="CJ58" i="155"/>
  <c r="CJ24" i="155"/>
  <c r="CK23" i="155"/>
  <c r="AW23" i="155"/>
  <c r="AW14" i="155" s="1"/>
  <c r="AV14" i="155"/>
  <c r="CK22" i="155"/>
  <c r="CK123" i="155" l="1"/>
  <c r="CK119" i="155"/>
  <c r="CK122" i="155"/>
  <c r="CK118" i="155"/>
  <c r="CK117" i="155"/>
  <c r="CK113" i="155"/>
  <c r="CK120" i="155"/>
  <c r="CK112" i="155"/>
  <c r="CK121" i="155"/>
  <c r="CK115" i="155"/>
  <c r="CK109" i="155"/>
  <c r="CK105" i="155"/>
  <c r="CK101" i="155"/>
  <c r="CK116" i="155"/>
  <c r="CK108" i="155"/>
  <c r="CK104" i="155"/>
  <c r="CK111" i="155"/>
  <c r="CK103" i="155"/>
  <c r="CK97" i="155"/>
  <c r="CK93" i="155"/>
  <c r="CK114" i="155"/>
  <c r="CK106" i="155"/>
  <c r="CK100" i="155"/>
  <c r="CK96" i="155"/>
  <c r="CK99" i="155"/>
  <c r="CK92" i="155"/>
  <c r="CK88" i="155"/>
  <c r="CK84" i="155"/>
  <c r="CK80" i="155"/>
  <c r="CK76" i="155"/>
  <c r="CK72" i="155"/>
  <c r="CK110" i="155"/>
  <c r="CK94" i="155"/>
  <c r="CK91" i="155"/>
  <c r="CK87" i="155"/>
  <c r="CK83" i="155"/>
  <c r="CK79" i="155"/>
  <c r="CK75" i="155"/>
  <c r="CK71" i="155"/>
  <c r="CK95" i="155"/>
  <c r="CK86" i="155"/>
  <c r="CK78" i="155"/>
  <c r="CK67" i="155"/>
  <c r="CK63" i="155"/>
  <c r="CK59" i="155"/>
  <c r="CK55" i="155"/>
  <c r="CK89" i="155"/>
  <c r="CK81" i="155"/>
  <c r="CK73" i="155"/>
  <c r="CK70" i="155"/>
  <c r="CK66" i="155"/>
  <c r="CK62" i="155"/>
  <c r="CK58" i="155"/>
  <c r="CK90" i="155"/>
  <c r="CK74" i="155"/>
  <c r="CK65" i="155"/>
  <c r="CK57" i="155"/>
  <c r="CK50" i="155"/>
  <c r="CK46" i="155"/>
  <c r="CK42" i="155"/>
  <c r="CK38" i="155"/>
  <c r="CK34" i="155"/>
  <c r="CK102" i="155"/>
  <c r="CK98" i="155"/>
  <c r="CK85" i="155"/>
  <c r="CK68" i="155"/>
  <c r="CK60" i="155"/>
  <c r="CK54" i="155"/>
  <c r="CK53" i="155"/>
  <c r="CK49" i="155"/>
  <c r="CK45" i="155"/>
  <c r="CK41" i="155"/>
  <c r="CK37" i="155"/>
  <c r="CK107" i="155"/>
  <c r="CK82" i="155"/>
  <c r="CK64" i="155"/>
  <c r="CK47" i="155"/>
  <c r="CK39" i="155"/>
  <c r="CK77" i="155"/>
  <c r="CK61" i="155"/>
  <c r="CK48" i="155"/>
  <c r="CK40" i="155"/>
  <c r="CK56" i="155"/>
  <c r="CK51" i="155"/>
  <c r="CK43" i="155"/>
  <c r="CK69" i="155"/>
  <c r="CK44" i="155"/>
  <c r="CK31" i="155"/>
  <c r="CK27" i="155"/>
  <c r="CK32" i="155"/>
  <c r="CK36" i="155"/>
  <c r="CK30" i="155"/>
  <c r="CK26" i="155"/>
  <c r="CK35" i="155"/>
  <c r="CK28" i="155"/>
  <c r="CK33" i="155"/>
  <c r="CK29" i="155"/>
  <c r="CK25" i="155"/>
  <c r="CK52" i="155"/>
  <c r="CK24" i="155"/>
  <c r="CL23" i="155"/>
  <c r="CL22" i="155"/>
  <c r="CL122" i="155" l="1"/>
  <c r="CL118" i="155"/>
  <c r="CL121" i="155"/>
  <c r="CL117" i="155"/>
  <c r="CL120" i="155"/>
  <c r="CL112" i="155"/>
  <c r="CL123" i="155"/>
  <c r="CL115" i="155"/>
  <c r="CL116" i="155"/>
  <c r="CL108" i="155"/>
  <c r="CL104" i="155"/>
  <c r="CL113" i="155"/>
  <c r="CL111" i="155"/>
  <c r="CL107" i="155"/>
  <c r="CL103" i="155"/>
  <c r="CL114" i="155"/>
  <c r="CL106" i="155"/>
  <c r="CL100" i="155"/>
  <c r="CL96" i="155"/>
  <c r="CL109" i="155"/>
  <c r="CL99" i="155"/>
  <c r="CL95" i="155"/>
  <c r="CL110" i="155"/>
  <c r="CL94" i="155"/>
  <c r="CL91" i="155"/>
  <c r="CL87" i="155"/>
  <c r="CL83" i="155"/>
  <c r="CL79" i="155"/>
  <c r="CL75" i="155"/>
  <c r="CL71" i="155"/>
  <c r="CL105" i="155"/>
  <c r="CL97" i="155"/>
  <c r="CL93" i="155"/>
  <c r="CL90" i="155"/>
  <c r="CL86" i="155"/>
  <c r="CL82" i="155"/>
  <c r="CL78" i="155"/>
  <c r="CL74" i="155"/>
  <c r="CL89" i="155"/>
  <c r="CL81" i="155"/>
  <c r="CL73" i="155"/>
  <c r="CL70" i="155"/>
  <c r="CL66" i="155"/>
  <c r="CL62" i="155"/>
  <c r="CL58" i="155"/>
  <c r="CL54" i="155"/>
  <c r="CL119" i="155"/>
  <c r="CL92" i="155"/>
  <c r="CL84" i="155"/>
  <c r="CL76" i="155"/>
  <c r="CL69" i="155"/>
  <c r="CL65" i="155"/>
  <c r="CL61" i="155"/>
  <c r="CL57" i="155"/>
  <c r="CL102" i="155"/>
  <c r="CL101" i="155"/>
  <c r="CL98" i="155"/>
  <c r="CL85" i="155"/>
  <c r="CL68" i="155"/>
  <c r="CL60" i="155"/>
  <c r="CL53" i="155"/>
  <c r="CL49" i="155"/>
  <c r="CL45" i="155"/>
  <c r="CL41" i="155"/>
  <c r="CL37" i="155"/>
  <c r="CL80" i="155"/>
  <c r="CL63" i="155"/>
  <c r="CL52" i="155"/>
  <c r="CL48" i="155"/>
  <c r="CL44" i="155"/>
  <c r="CL40" i="155"/>
  <c r="CL36" i="155"/>
  <c r="CL77" i="155"/>
  <c r="CL59" i="155"/>
  <c r="CL50" i="155"/>
  <c r="CL42" i="155"/>
  <c r="CL56" i="155"/>
  <c r="CL51" i="155"/>
  <c r="CL43" i="155"/>
  <c r="CL88" i="155"/>
  <c r="CL67" i="155"/>
  <c r="CL55" i="155"/>
  <c r="CL46" i="155"/>
  <c r="CL38" i="155"/>
  <c r="CL39" i="155"/>
  <c r="CL30" i="155"/>
  <c r="CL26" i="155"/>
  <c r="CL47" i="155"/>
  <c r="CL33" i="155"/>
  <c r="CL29" i="155"/>
  <c r="CL25" i="155"/>
  <c r="CL31" i="155"/>
  <c r="CL64" i="155"/>
  <c r="CL35" i="155"/>
  <c r="CL34" i="155"/>
  <c r="CL32" i="155"/>
  <c r="CL28" i="155"/>
  <c r="CL72" i="155"/>
  <c r="CL27" i="155"/>
  <c r="CL24" i="155"/>
  <c r="CM23" i="155"/>
  <c r="CM22" i="155"/>
  <c r="CM121" i="155" l="1"/>
  <c r="CM117" i="155"/>
  <c r="CM120" i="155"/>
  <c r="CM116" i="155"/>
  <c r="CM123" i="155"/>
  <c r="CM115" i="155"/>
  <c r="CM118" i="155"/>
  <c r="CM114" i="155"/>
  <c r="CM113" i="155"/>
  <c r="CM111" i="155"/>
  <c r="CM107" i="155"/>
  <c r="CM103" i="155"/>
  <c r="CM122" i="155"/>
  <c r="CM110" i="155"/>
  <c r="CM106" i="155"/>
  <c r="CM102" i="155"/>
  <c r="CM109" i="155"/>
  <c r="CM99" i="155"/>
  <c r="CM95" i="155"/>
  <c r="CM104" i="155"/>
  <c r="CM101" i="155"/>
  <c r="CM98" i="155"/>
  <c r="CM94" i="155"/>
  <c r="CM105" i="155"/>
  <c r="CM97" i="155"/>
  <c r="CM93" i="155"/>
  <c r="CM90" i="155"/>
  <c r="CM86" i="155"/>
  <c r="CM82" i="155"/>
  <c r="CM78" i="155"/>
  <c r="CM74" i="155"/>
  <c r="CM112" i="155"/>
  <c r="CM100" i="155"/>
  <c r="CM89" i="155"/>
  <c r="CM85" i="155"/>
  <c r="CM81" i="155"/>
  <c r="CM77" i="155"/>
  <c r="CM73" i="155"/>
  <c r="CM119" i="155"/>
  <c r="CM92" i="155"/>
  <c r="CM84" i="155"/>
  <c r="CM76" i="155"/>
  <c r="CM69" i="155"/>
  <c r="CM65" i="155"/>
  <c r="CM61" i="155"/>
  <c r="CM57" i="155"/>
  <c r="CM108" i="155"/>
  <c r="CM96" i="155"/>
  <c r="CM87" i="155"/>
  <c r="CM79" i="155"/>
  <c r="CM71" i="155"/>
  <c r="CM68" i="155"/>
  <c r="CM64" i="155"/>
  <c r="CM60" i="155"/>
  <c r="CM56" i="155"/>
  <c r="CM80" i="155"/>
  <c r="CM63" i="155"/>
  <c r="CM54" i="155"/>
  <c r="CM52" i="155"/>
  <c r="CM48" i="155"/>
  <c r="CM44" i="155"/>
  <c r="CM40" i="155"/>
  <c r="CM36" i="155"/>
  <c r="CM91" i="155"/>
  <c r="CM75" i="155"/>
  <c r="CM66" i="155"/>
  <c r="CM58" i="155"/>
  <c r="CM51" i="155"/>
  <c r="CM47" i="155"/>
  <c r="CM43" i="155"/>
  <c r="CM39" i="155"/>
  <c r="CM35" i="155"/>
  <c r="CM88" i="155"/>
  <c r="CM72" i="155"/>
  <c r="CM83" i="155"/>
  <c r="CM70" i="155"/>
  <c r="CM53" i="155"/>
  <c r="CM45" i="155"/>
  <c r="CM37" i="155"/>
  <c r="CM67" i="155"/>
  <c r="CM55" i="155"/>
  <c r="CM46" i="155"/>
  <c r="CM38" i="155"/>
  <c r="CM62" i="155"/>
  <c r="CM49" i="155"/>
  <c r="CM41" i="155"/>
  <c r="CM59" i="155"/>
  <c r="CM33" i="155"/>
  <c r="CM29" i="155"/>
  <c r="CM25" i="155"/>
  <c r="CM26" i="155"/>
  <c r="CM34" i="155"/>
  <c r="CM32" i="155"/>
  <c r="CM28" i="155"/>
  <c r="CM50" i="155"/>
  <c r="CM31" i="155"/>
  <c r="CM27" i="155"/>
  <c r="CM42" i="155"/>
  <c r="CM30" i="155"/>
  <c r="CM24" i="155"/>
  <c r="CN23" i="155"/>
  <c r="CN22" i="155"/>
  <c r="CN120" i="155" l="1"/>
  <c r="CN116" i="155"/>
  <c r="CN123" i="155"/>
  <c r="CN119" i="155"/>
  <c r="CN118" i="155"/>
  <c r="CN114" i="155"/>
  <c r="CN121" i="155"/>
  <c r="CN113" i="155"/>
  <c r="CN122" i="155"/>
  <c r="CN110" i="155"/>
  <c r="CN106" i="155"/>
  <c r="CN102" i="155"/>
  <c r="CN117" i="155"/>
  <c r="CN109" i="155"/>
  <c r="CN105" i="155"/>
  <c r="CN104" i="155"/>
  <c r="CN101" i="155"/>
  <c r="CN98" i="155"/>
  <c r="CN94" i="155"/>
  <c r="CN115" i="155"/>
  <c r="CN107" i="155"/>
  <c r="CN97" i="155"/>
  <c r="CN112" i="155"/>
  <c r="CN100" i="155"/>
  <c r="CN89" i="155"/>
  <c r="CN85" i="155"/>
  <c r="CN81" i="155"/>
  <c r="CN77" i="155"/>
  <c r="CN73" i="155"/>
  <c r="CN111" i="155"/>
  <c r="CN95" i="155"/>
  <c r="CN92" i="155"/>
  <c r="CN88" i="155"/>
  <c r="CN84" i="155"/>
  <c r="CN80" i="155"/>
  <c r="CN76" i="155"/>
  <c r="CN72" i="155"/>
  <c r="CN108" i="155"/>
  <c r="CN96" i="155"/>
  <c r="CN87" i="155"/>
  <c r="CN79" i="155"/>
  <c r="CN71" i="155"/>
  <c r="CN68" i="155"/>
  <c r="CN64" i="155"/>
  <c r="CN60" i="155"/>
  <c r="CN56" i="155"/>
  <c r="CN103" i="155"/>
  <c r="CN90" i="155"/>
  <c r="CN82" i="155"/>
  <c r="CN74" i="155"/>
  <c r="CN67" i="155"/>
  <c r="CN63" i="155"/>
  <c r="CN59" i="155"/>
  <c r="CN91" i="155"/>
  <c r="CN75" i="155"/>
  <c r="CN66" i="155"/>
  <c r="CN58" i="155"/>
  <c r="CN51" i="155"/>
  <c r="CN47" i="155"/>
  <c r="CN43" i="155"/>
  <c r="CN39" i="155"/>
  <c r="CN35" i="155"/>
  <c r="CN93" i="155"/>
  <c r="CN86" i="155"/>
  <c r="CN69" i="155"/>
  <c r="CN61" i="155"/>
  <c r="CN55" i="155"/>
  <c r="CN50" i="155"/>
  <c r="CN46" i="155"/>
  <c r="CN42" i="155"/>
  <c r="CN38" i="155"/>
  <c r="CN83" i="155"/>
  <c r="CN99" i="155"/>
  <c r="CN65" i="155"/>
  <c r="CN48" i="155"/>
  <c r="CN40" i="155"/>
  <c r="CN62" i="155"/>
  <c r="CN49" i="155"/>
  <c r="CN41" i="155"/>
  <c r="CN78" i="155"/>
  <c r="CN57" i="155"/>
  <c r="CN54" i="155"/>
  <c r="CN52" i="155"/>
  <c r="CN44" i="155"/>
  <c r="CN36" i="155"/>
  <c r="CN34" i="155"/>
  <c r="CN32" i="155"/>
  <c r="CN28" i="155"/>
  <c r="CN37" i="155"/>
  <c r="CN70" i="155"/>
  <c r="CN53" i="155"/>
  <c r="CN31" i="155"/>
  <c r="CN27" i="155"/>
  <c r="CN33" i="155"/>
  <c r="CN45" i="155"/>
  <c r="CN30" i="155"/>
  <c r="CN26" i="155"/>
  <c r="CN29" i="155"/>
  <c r="CN25" i="155"/>
  <c r="CN24" i="155"/>
  <c r="CO23" i="155"/>
  <c r="CO22" i="155"/>
  <c r="CO123" i="155" l="1"/>
  <c r="CO119" i="155"/>
  <c r="CO122" i="155"/>
  <c r="CO118" i="155"/>
  <c r="CO121" i="155"/>
  <c r="CO113" i="155"/>
  <c r="CO116" i="155"/>
  <c r="CO112" i="155"/>
  <c r="CO117" i="155"/>
  <c r="CO109" i="155"/>
  <c r="CO105" i="155"/>
  <c r="CO101" i="155"/>
  <c r="CO114" i="155"/>
  <c r="CO108" i="155"/>
  <c r="CO104" i="155"/>
  <c r="CO115" i="155"/>
  <c r="CO107" i="155"/>
  <c r="CO97" i="155"/>
  <c r="CO93" i="155"/>
  <c r="CO120" i="155"/>
  <c r="CO110" i="155"/>
  <c r="CO102" i="155"/>
  <c r="CO100" i="155"/>
  <c r="CO96" i="155"/>
  <c r="CO111" i="155"/>
  <c r="CO95" i="155"/>
  <c r="CO92" i="155"/>
  <c r="CO88" i="155"/>
  <c r="CO84" i="155"/>
  <c r="CO80" i="155"/>
  <c r="CO76" i="155"/>
  <c r="CO72" i="155"/>
  <c r="CO106" i="155"/>
  <c r="CO98" i="155"/>
  <c r="CO91" i="155"/>
  <c r="CO87" i="155"/>
  <c r="CO83" i="155"/>
  <c r="CO79" i="155"/>
  <c r="CO75" i="155"/>
  <c r="CO71" i="155"/>
  <c r="CO103" i="155"/>
  <c r="CO90" i="155"/>
  <c r="CO82" i="155"/>
  <c r="CO74" i="155"/>
  <c r="CO67" i="155"/>
  <c r="CO63" i="155"/>
  <c r="CO59" i="155"/>
  <c r="CO55" i="155"/>
  <c r="CO85" i="155"/>
  <c r="CO77" i="155"/>
  <c r="CO70" i="155"/>
  <c r="CO66" i="155"/>
  <c r="CO62" i="155"/>
  <c r="CO58" i="155"/>
  <c r="CO86" i="155"/>
  <c r="CO69" i="155"/>
  <c r="CO61" i="155"/>
  <c r="CO50" i="155"/>
  <c r="CO46" i="155"/>
  <c r="CO42" i="155"/>
  <c r="CO38" i="155"/>
  <c r="CO34" i="155"/>
  <c r="CO81" i="155"/>
  <c r="CO64" i="155"/>
  <c r="CO56" i="155"/>
  <c r="CO53" i="155"/>
  <c r="CO49" i="155"/>
  <c r="CO45" i="155"/>
  <c r="CO41" i="155"/>
  <c r="CO37" i="155"/>
  <c r="CO99" i="155"/>
  <c r="CO78" i="155"/>
  <c r="CO73" i="155"/>
  <c r="CO60" i="155"/>
  <c r="CO51" i="155"/>
  <c r="CO43" i="155"/>
  <c r="CO57" i="155"/>
  <c r="CO54" i="155"/>
  <c r="CO52" i="155"/>
  <c r="CO44" i="155"/>
  <c r="CO36" i="155"/>
  <c r="CO68" i="155"/>
  <c r="CO47" i="155"/>
  <c r="CO39" i="155"/>
  <c r="CO94" i="155"/>
  <c r="CO31" i="155"/>
  <c r="CO27" i="155"/>
  <c r="CO48" i="155"/>
  <c r="CO35" i="155"/>
  <c r="CO30" i="155"/>
  <c r="CO26" i="155"/>
  <c r="CO89" i="155"/>
  <c r="CO65" i="155"/>
  <c r="CO32" i="155"/>
  <c r="CO40" i="155"/>
  <c r="CO33" i="155"/>
  <c r="CO29" i="155"/>
  <c r="CO25" i="155"/>
  <c r="CO28" i="155"/>
  <c r="CO24" i="155"/>
  <c r="CP23" i="155"/>
  <c r="CP22" i="155"/>
  <c r="CP122" i="155" l="1"/>
  <c r="CP118" i="155"/>
  <c r="CP121" i="155"/>
  <c r="CP117" i="155"/>
  <c r="CP116" i="155"/>
  <c r="CP112" i="155"/>
  <c r="CP119" i="155"/>
  <c r="CP115" i="155"/>
  <c r="CP114" i="155"/>
  <c r="CP108" i="155"/>
  <c r="CP104" i="155"/>
  <c r="CP123" i="155"/>
  <c r="CP111" i="155"/>
  <c r="CP107" i="155"/>
  <c r="CP103" i="155"/>
  <c r="CP120" i="155"/>
  <c r="CP110" i="155"/>
  <c r="CP102" i="155"/>
  <c r="CP100" i="155"/>
  <c r="CP96" i="155"/>
  <c r="CP92" i="155"/>
  <c r="CP105" i="155"/>
  <c r="CP99" i="155"/>
  <c r="CP95" i="155"/>
  <c r="CP106" i="155"/>
  <c r="CP98" i="155"/>
  <c r="CP91" i="155"/>
  <c r="CP87" i="155"/>
  <c r="CP83" i="155"/>
  <c r="CP79" i="155"/>
  <c r="CP75" i="155"/>
  <c r="CP71" i="155"/>
  <c r="CP101" i="155"/>
  <c r="CP90" i="155"/>
  <c r="CP86" i="155"/>
  <c r="CP82" i="155"/>
  <c r="CP78" i="155"/>
  <c r="CP74" i="155"/>
  <c r="CP85" i="155"/>
  <c r="CP77" i="155"/>
  <c r="CP70" i="155"/>
  <c r="CP66" i="155"/>
  <c r="CP62" i="155"/>
  <c r="CP58" i="155"/>
  <c r="CP54" i="155"/>
  <c r="CP113" i="155"/>
  <c r="CP97" i="155"/>
  <c r="CP88" i="155"/>
  <c r="CP80" i="155"/>
  <c r="CP72" i="155"/>
  <c r="CP69" i="155"/>
  <c r="CP65" i="155"/>
  <c r="CP61" i="155"/>
  <c r="CP57" i="155"/>
  <c r="CP93" i="155"/>
  <c r="CP81" i="155"/>
  <c r="CP64" i="155"/>
  <c r="CP56" i="155"/>
  <c r="CP55" i="155"/>
  <c r="CP53" i="155"/>
  <c r="CP49" i="155"/>
  <c r="CP45" i="155"/>
  <c r="CP41" i="155"/>
  <c r="CP37" i="155"/>
  <c r="CP109" i="155"/>
  <c r="CP76" i="155"/>
  <c r="CP67" i="155"/>
  <c r="CP59" i="155"/>
  <c r="CP52" i="155"/>
  <c r="CP48" i="155"/>
  <c r="CP44" i="155"/>
  <c r="CP40" i="155"/>
  <c r="CP36" i="155"/>
  <c r="CP94" i="155"/>
  <c r="CP89" i="155"/>
  <c r="CP73" i="155"/>
  <c r="CP46" i="155"/>
  <c r="CP38" i="155"/>
  <c r="CP84" i="155"/>
  <c r="CP68" i="155"/>
  <c r="CP47" i="155"/>
  <c r="CP39" i="155"/>
  <c r="CP63" i="155"/>
  <c r="CP50" i="155"/>
  <c r="CP42" i="155"/>
  <c r="CP51" i="155"/>
  <c r="CP35" i="155"/>
  <c r="CP30" i="155"/>
  <c r="CP26" i="155"/>
  <c r="CP27" i="155"/>
  <c r="CP60" i="155"/>
  <c r="CP43" i="155"/>
  <c r="CP33" i="155"/>
  <c r="CP29" i="155"/>
  <c r="CP25" i="155"/>
  <c r="CP34" i="155"/>
  <c r="CP32" i="155"/>
  <c r="CP28" i="155"/>
  <c r="CP31" i="155"/>
  <c r="CP24" i="155"/>
  <c r="CQ23" i="155"/>
  <c r="CQ22" i="155"/>
  <c r="CQ121" i="155" l="1"/>
  <c r="CQ117" i="155"/>
  <c r="CQ120" i="155"/>
  <c r="CQ116" i="155"/>
  <c r="CQ119" i="155"/>
  <c r="CQ115" i="155"/>
  <c r="CQ111" i="155"/>
  <c r="CQ122" i="155"/>
  <c r="CQ114" i="155"/>
  <c r="CQ123" i="155"/>
  <c r="CQ107" i="155"/>
  <c r="CQ103" i="155"/>
  <c r="CQ118" i="155"/>
  <c r="CQ112" i="155"/>
  <c r="CQ110" i="155"/>
  <c r="CQ106" i="155"/>
  <c r="CQ102" i="155"/>
  <c r="CQ105" i="155"/>
  <c r="CQ99" i="155"/>
  <c r="CQ95" i="155"/>
  <c r="CQ108" i="155"/>
  <c r="CQ98" i="155"/>
  <c r="CQ94" i="155"/>
  <c r="CQ101" i="155"/>
  <c r="CQ90" i="155"/>
  <c r="CQ86" i="155"/>
  <c r="CQ82" i="155"/>
  <c r="CQ78" i="155"/>
  <c r="CQ74" i="155"/>
  <c r="CQ96" i="155"/>
  <c r="CQ93" i="155"/>
  <c r="CQ89" i="155"/>
  <c r="CQ85" i="155"/>
  <c r="CQ81" i="155"/>
  <c r="CQ77" i="155"/>
  <c r="CQ73" i="155"/>
  <c r="CQ113" i="155"/>
  <c r="CQ97" i="155"/>
  <c r="CQ88" i="155"/>
  <c r="CQ80" i="155"/>
  <c r="CQ72" i="155"/>
  <c r="CQ69" i="155"/>
  <c r="CQ65" i="155"/>
  <c r="CQ61" i="155"/>
  <c r="CQ57" i="155"/>
  <c r="CQ91" i="155"/>
  <c r="CQ83" i="155"/>
  <c r="CQ75" i="155"/>
  <c r="CQ68" i="155"/>
  <c r="CQ64" i="155"/>
  <c r="CQ60" i="155"/>
  <c r="CQ56" i="155"/>
  <c r="CQ109" i="155"/>
  <c r="CQ76" i="155"/>
  <c r="CQ67" i="155"/>
  <c r="CQ59" i="155"/>
  <c r="CQ52" i="155"/>
  <c r="CQ48" i="155"/>
  <c r="CQ44" i="155"/>
  <c r="CQ40" i="155"/>
  <c r="CQ36" i="155"/>
  <c r="CQ100" i="155"/>
  <c r="CQ92" i="155"/>
  <c r="CQ87" i="155"/>
  <c r="CQ71" i="155"/>
  <c r="CQ70" i="155"/>
  <c r="CQ62" i="155"/>
  <c r="CQ54" i="155"/>
  <c r="CQ51" i="155"/>
  <c r="CQ47" i="155"/>
  <c r="CQ43" i="155"/>
  <c r="CQ39" i="155"/>
  <c r="CQ35" i="155"/>
  <c r="CQ84" i="155"/>
  <c r="CQ66" i="155"/>
  <c r="CQ55" i="155"/>
  <c r="CQ49" i="155"/>
  <c r="CQ41" i="155"/>
  <c r="CQ63" i="155"/>
  <c r="CQ50" i="155"/>
  <c r="CQ42" i="155"/>
  <c r="CQ58" i="155"/>
  <c r="CQ53" i="155"/>
  <c r="CQ45" i="155"/>
  <c r="CQ37" i="155"/>
  <c r="CQ46" i="155"/>
  <c r="CQ33" i="155"/>
  <c r="CQ29" i="155"/>
  <c r="CQ25" i="155"/>
  <c r="CQ30" i="155"/>
  <c r="CQ104" i="155"/>
  <c r="CQ38" i="155"/>
  <c r="CQ32" i="155"/>
  <c r="CQ28" i="155"/>
  <c r="CQ79" i="155"/>
  <c r="CQ34" i="155"/>
  <c r="CQ31" i="155"/>
  <c r="CQ27" i="155"/>
  <c r="CQ26" i="155"/>
  <c r="CQ24" i="155"/>
  <c r="CR23" i="155"/>
  <c r="CR22" i="155"/>
  <c r="CR120" i="155" l="1"/>
  <c r="CR116" i="155"/>
  <c r="CR123" i="155"/>
  <c r="CR119" i="155"/>
  <c r="CR122" i="155"/>
  <c r="CR114" i="155"/>
  <c r="CR117" i="155"/>
  <c r="CR113" i="155"/>
  <c r="CR118" i="155"/>
  <c r="CR112" i="155"/>
  <c r="CR111" i="155"/>
  <c r="CR110" i="155"/>
  <c r="CR106" i="155"/>
  <c r="CR102" i="155"/>
  <c r="CR115" i="155"/>
  <c r="CR109" i="155"/>
  <c r="CR105" i="155"/>
  <c r="CR108" i="155"/>
  <c r="CR98" i="155"/>
  <c r="CR94" i="155"/>
  <c r="CR103" i="155"/>
  <c r="CR101" i="155"/>
  <c r="CR97" i="155"/>
  <c r="CR96" i="155"/>
  <c r="CR93" i="155"/>
  <c r="CR89" i="155"/>
  <c r="CR85" i="155"/>
  <c r="CR81" i="155"/>
  <c r="CR77" i="155"/>
  <c r="CR73" i="155"/>
  <c r="CR121" i="155"/>
  <c r="CR107" i="155"/>
  <c r="CR99" i="155"/>
  <c r="CR88" i="155"/>
  <c r="CR84" i="155"/>
  <c r="CR80" i="155"/>
  <c r="CR76" i="155"/>
  <c r="CR72" i="155"/>
  <c r="CR91" i="155"/>
  <c r="CR83" i="155"/>
  <c r="CR75" i="155"/>
  <c r="CR68" i="155"/>
  <c r="CR64" i="155"/>
  <c r="CR60" i="155"/>
  <c r="CR56" i="155"/>
  <c r="CR86" i="155"/>
  <c r="CR78" i="155"/>
  <c r="CR67" i="155"/>
  <c r="CR63" i="155"/>
  <c r="CR59" i="155"/>
  <c r="CR100" i="155"/>
  <c r="CR92" i="155"/>
  <c r="CR87" i="155"/>
  <c r="CR71" i="155"/>
  <c r="CR70" i="155"/>
  <c r="CR62" i="155"/>
  <c r="CR54" i="155"/>
  <c r="CR51" i="155"/>
  <c r="CR47" i="155"/>
  <c r="CR43" i="155"/>
  <c r="CR39" i="155"/>
  <c r="CR35" i="155"/>
  <c r="CR95" i="155"/>
  <c r="CR82" i="155"/>
  <c r="CR65" i="155"/>
  <c r="CR57" i="155"/>
  <c r="CR50" i="155"/>
  <c r="CR46" i="155"/>
  <c r="CR42" i="155"/>
  <c r="CR38" i="155"/>
  <c r="CR104" i="155"/>
  <c r="CR79" i="155"/>
  <c r="CR90" i="155"/>
  <c r="CR61" i="155"/>
  <c r="CR52" i="155"/>
  <c r="CR44" i="155"/>
  <c r="CR36" i="155"/>
  <c r="CR74" i="155"/>
  <c r="CR58" i="155"/>
  <c r="CR53" i="155"/>
  <c r="CR45" i="155"/>
  <c r="CR37" i="155"/>
  <c r="CR69" i="155"/>
  <c r="CR48" i="155"/>
  <c r="CR40" i="155"/>
  <c r="CR66" i="155"/>
  <c r="CR41" i="155"/>
  <c r="CR32" i="155"/>
  <c r="CR28" i="155"/>
  <c r="CR49" i="155"/>
  <c r="CR29" i="155"/>
  <c r="CR34" i="155"/>
  <c r="CR31" i="155"/>
  <c r="CR27" i="155"/>
  <c r="CR55" i="155"/>
  <c r="CR25" i="155"/>
  <c r="CR30" i="155"/>
  <c r="CR26" i="155"/>
  <c r="CR33" i="155"/>
  <c r="CR24" i="155"/>
  <c r="CS23" i="155"/>
  <c r="CS22" i="155"/>
  <c r="CS123" i="155" l="1"/>
  <c r="CS119" i="155"/>
  <c r="CS122" i="155"/>
  <c r="CS118" i="155"/>
  <c r="CS117" i="155"/>
  <c r="CS113" i="155"/>
  <c r="CS120" i="155"/>
  <c r="CS112" i="155"/>
  <c r="CS115" i="155"/>
  <c r="CS109" i="155"/>
  <c r="CS105" i="155"/>
  <c r="CS101" i="155"/>
  <c r="CS108" i="155"/>
  <c r="CS104" i="155"/>
  <c r="CS103" i="155"/>
  <c r="CS97" i="155"/>
  <c r="CS93" i="155"/>
  <c r="CS111" i="155"/>
  <c r="CS106" i="155"/>
  <c r="CS100" i="155"/>
  <c r="CS96" i="155"/>
  <c r="CS121" i="155"/>
  <c r="CS107" i="155"/>
  <c r="CS99" i="155"/>
  <c r="CS88" i="155"/>
  <c r="CS84" i="155"/>
  <c r="CS80" i="155"/>
  <c r="CS76" i="155"/>
  <c r="CS72" i="155"/>
  <c r="CS114" i="155"/>
  <c r="CS102" i="155"/>
  <c r="CS94" i="155"/>
  <c r="CS92" i="155"/>
  <c r="CS91" i="155"/>
  <c r="CS87" i="155"/>
  <c r="CS83" i="155"/>
  <c r="CS79" i="155"/>
  <c r="CS75" i="155"/>
  <c r="CS71" i="155"/>
  <c r="CS86" i="155"/>
  <c r="CS78" i="155"/>
  <c r="CS67" i="155"/>
  <c r="CS63" i="155"/>
  <c r="CS59" i="155"/>
  <c r="CS55" i="155"/>
  <c r="CS116" i="155"/>
  <c r="CS110" i="155"/>
  <c r="CS98" i="155"/>
  <c r="CS89" i="155"/>
  <c r="CS81" i="155"/>
  <c r="CS73" i="155"/>
  <c r="CS70" i="155"/>
  <c r="CS66" i="155"/>
  <c r="CS62" i="155"/>
  <c r="CS58" i="155"/>
  <c r="CS95" i="155"/>
  <c r="CS82" i="155"/>
  <c r="CS65" i="155"/>
  <c r="CS57" i="155"/>
  <c r="CS50" i="155"/>
  <c r="CS46" i="155"/>
  <c r="CS42" i="155"/>
  <c r="CS38" i="155"/>
  <c r="CS34" i="155"/>
  <c r="CS77" i="155"/>
  <c r="CS68" i="155"/>
  <c r="CS60" i="155"/>
  <c r="CS53" i="155"/>
  <c r="CS49" i="155"/>
  <c r="CS45" i="155"/>
  <c r="CS41" i="155"/>
  <c r="CS37" i="155"/>
  <c r="CS90" i="155"/>
  <c r="CS74" i="155"/>
  <c r="CS56" i="155"/>
  <c r="CS54" i="155"/>
  <c r="CS47" i="155"/>
  <c r="CS39" i="155"/>
  <c r="CS69" i="155"/>
  <c r="CS48" i="155"/>
  <c r="CS40" i="155"/>
  <c r="CS85" i="155"/>
  <c r="CS64" i="155"/>
  <c r="CS51" i="155"/>
  <c r="CS43" i="155"/>
  <c r="CS36" i="155"/>
  <c r="CS31" i="155"/>
  <c r="CS27" i="155"/>
  <c r="CS35" i="155"/>
  <c r="CS32" i="155"/>
  <c r="CS28" i="155"/>
  <c r="CS30" i="155"/>
  <c r="CS26" i="155"/>
  <c r="CS61" i="155"/>
  <c r="CS52" i="155"/>
  <c r="CS33" i="155"/>
  <c r="CS29" i="155"/>
  <c r="CS25" i="155"/>
  <c r="CS44" i="155"/>
  <c r="CS24" i="155"/>
  <c r="CT23" i="155"/>
  <c r="CT22" i="155"/>
  <c r="CT122" i="155" l="1"/>
  <c r="CT118" i="155"/>
  <c r="CT121" i="155"/>
  <c r="CT117" i="155"/>
  <c r="CT120" i="155"/>
  <c r="CT112" i="155"/>
  <c r="CT123" i="155"/>
  <c r="CT115" i="155"/>
  <c r="CT108" i="155"/>
  <c r="CT104" i="155"/>
  <c r="CT119" i="155"/>
  <c r="CT113" i="155"/>
  <c r="CT107" i="155"/>
  <c r="CT103" i="155"/>
  <c r="CT111" i="155"/>
  <c r="CT106" i="155"/>
  <c r="CT101" i="155"/>
  <c r="CT100" i="155"/>
  <c r="CT96" i="155"/>
  <c r="CT92" i="155"/>
  <c r="CT109" i="155"/>
  <c r="CT99" i="155"/>
  <c r="CT95" i="155"/>
  <c r="CT114" i="155"/>
  <c r="CT102" i="155"/>
  <c r="CT94" i="155"/>
  <c r="CT91" i="155"/>
  <c r="CT87" i="155"/>
  <c r="CT83" i="155"/>
  <c r="CT79" i="155"/>
  <c r="CT75" i="155"/>
  <c r="CT71" i="155"/>
  <c r="CT97" i="155"/>
  <c r="CT90" i="155"/>
  <c r="CT86" i="155"/>
  <c r="CT82" i="155"/>
  <c r="CT78" i="155"/>
  <c r="CT74" i="155"/>
  <c r="CT116" i="155"/>
  <c r="CT110" i="155"/>
  <c r="CT98" i="155"/>
  <c r="CT89" i="155"/>
  <c r="CT81" i="155"/>
  <c r="CT73" i="155"/>
  <c r="CT70" i="155"/>
  <c r="CT66" i="155"/>
  <c r="CT62" i="155"/>
  <c r="CT58" i="155"/>
  <c r="CT54" i="155"/>
  <c r="CT105" i="155"/>
  <c r="CT93" i="155"/>
  <c r="CT84" i="155"/>
  <c r="CT76" i="155"/>
  <c r="CT69" i="155"/>
  <c r="CT65" i="155"/>
  <c r="CT61" i="155"/>
  <c r="CT57" i="155"/>
  <c r="CT77" i="155"/>
  <c r="CT68" i="155"/>
  <c r="CT60" i="155"/>
  <c r="CT53" i="155"/>
  <c r="CT49" i="155"/>
  <c r="CT45" i="155"/>
  <c r="CT41" i="155"/>
  <c r="CT37" i="155"/>
  <c r="CT88" i="155"/>
  <c r="CT72" i="155"/>
  <c r="CT63" i="155"/>
  <c r="CT55" i="155"/>
  <c r="CT52" i="155"/>
  <c r="CT48" i="155"/>
  <c r="CT44" i="155"/>
  <c r="CT40" i="155"/>
  <c r="CT36" i="155"/>
  <c r="CT85" i="155"/>
  <c r="CT80" i="155"/>
  <c r="CT67" i="155"/>
  <c r="CT50" i="155"/>
  <c r="CT42" i="155"/>
  <c r="CT64" i="155"/>
  <c r="CT51" i="155"/>
  <c r="CT43" i="155"/>
  <c r="CT59" i="155"/>
  <c r="CT46" i="155"/>
  <c r="CT38" i="155"/>
  <c r="CT56" i="155"/>
  <c r="CT34" i="155"/>
  <c r="CT30" i="155"/>
  <c r="CT26" i="155"/>
  <c r="CT39" i="155"/>
  <c r="CT31" i="155"/>
  <c r="CT33" i="155"/>
  <c r="CT29" i="155"/>
  <c r="CT25" i="155"/>
  <c r="CT27" i="155"/>
  <c r="CT47" i="155"/>
  <c r="CT35" i="155"/>
  <c r="CT32" i="155"/>
  <c r="CT28" i="155"/>
  <c r="CT24" i="155"/>
  <c r="CU23" i="155"/>
  <c r="CU22" i="155"/>
  <c r="CV21" i="155" s="1"/>
  <c r="CU121" i="155" l="1"/>
  <c r="CU117" i="155"/>
  <c r="CU120" i="155"/>
  <c r="CU116" i="155"/>
  <c r="CU123" i="155"/>
  <c r="CU115" i="155"/>
  <c r="CU111" i="155"/>
  <c r="CU118" i="155"/>
  <c r="CU114" i="155"/>
  <c r="CU119" i="155"/>
  <c r="CU113" i="155"/>
  <c r="CU107" i="155"/>
  <c r="CU103" i="155"/>
  <c r="CU110" i="155"/>
  <c r="CU106" i="155"/>
  <c r="CU102" i="155"/>
  <c r="CU109" i="155"/>
  <c r="CU99" i="155"/>
  <c r="CU95" i="155"/>
  <c r="CU122" i="155"/>
  <c r="CU112" i="155"/>
  <c r="CU104" i="155"/>
  <c r="CU98" i="155"/>
  <c r="CU94" i="155"/>
  <c r="CU97" i="155"/>
  <c r="CU92" i="155"/>
  <c r="CU90" i="155"/>
  <c r="CU86" i="155"/>
  <c r="CU82" i="155"/>
  <c r="CU78" i="155"/>
  <c r="CU74" i="155"/>
  <c r="CU70" i="155"/>
  <c r="CU108" i="155"/>
  <c r="CU100" i="155"/>
  <c r="CU89" i="155"/>
  <c r="CU85" i="155"/>
  <c r="CU81" i="155"/>
  <c r="CU77" i="155"/>
  <c r="CU73" i="155"/>
  <c r="CU105" i="155"/>
  <c r="CU93" i="155"/>
  <c r="CU84" i="155"/>
  <c r="CU76" i="155"/>
  <c r="CU69" i="155"/>
  <c r="CU65" i="155"/>
  <c r="CU61" i="155"/>
  <c r="CU57" i="155"/>
  <c r="CU101" i="155"/>
  <c r="CU87" i="155"/>
  <c r="CU79" i="155"/>
  <c r="CU71" i="155"/>
  <c r="CU68" i="155"/>
  <c r="CU64" i="155"/>
  <c r="CU60" i="155"/>
  <c r="CU56" i="155"/>
  <c r="CU88" i="155"/>
  <c r="CU72" i="155"/>
  <c r="CU63" i="155"/>
  <c r="CU55" i="155"/>
  <c r="CU52" i="155"/>
  <c r="CU48" i="155"/>
  <c r="CU44" i="155"/>
  <c r="CU40" i="155"/>
  <c r="CU36" i="155"/>
  <c r="CU83" i="155"/>
  <c r="CU66" i="155"/>
  <c r="CU58" i="155"/>
  <c r="CU51" i="155"/>
  <c r="CU47" i="155"/>
  <c r="CU43" i="155"/>
  <c r="CU39" i="155"/>
  <c r="CU35" i="155"/>
  <c r="CU80" i="155"/>
  <c r="CU96" i="155"/>
  <c r="CU62" i="155"/>
  <c r="CU53" i="155"/>
  <c r="CU45" i="155"/>
  <c r="CU37" i="155"/>
  <c r="CU91" i="155"/>
  <c r="CU59" i="155"/>
  <c r="CU46" i="155"/>
  <c r="CU38" i="155"/>
  <c r="CU75" i="155"/>
  <c r="CU49" i="155"/>
  <c r="CU41" i="155"/>
  <c r="CU33" i="155"/>
  <c r="CU29" i="155"/>
  <c r="CU25" i="155"/>
  <c r="CU67" i="155"/>
  <c r="CU50" i="155"/>
  <c r="CU32" i="155"/>
  <c r="CU28" i="155"/>
  <c r="CU26" i="155"/>
  <c r="CU42" i="155"/>
  <c r="CU31" i="155"/>
  <c r="CU27" i="155"/>
  <c r="CU54" i="155"/>
  <c r="CU34" i="155"/>
  <c r="CU30" i="155"/>
  <c r="CU24" i="155"/>
  <c r="CV23" i="155"/>
  <c r="BA24" i="155" s="1"/>
  <c r="BA15" i="155" s="1"/>
  <c r="CV22" i="155"/>
  <c r="BA79" i="155" l="1"/>
  <c r="BC79" i="155" s="1"/>
  <c r="BA98" i="155"/>
  <c r="BC98" i="155" s="1"/>
  <c r="BA38" i="155"/>
  <c r="BB38" i="155" s="1"/>
  <c r="BA100" i="155"/>
  <c r="BC100" i="155" s="1"/>
  <c r="BA102" i="155"/>
  <c r="BC102" i="155" s="1"/>
  <c r="BA95" i="155"/>
  <c r="BB95" i="155" s="1"/>
  <c r="BA114" i="155"/>
  <c r="BC114" i="155" s="1"/>
  <c r="BA34" i="155"/>
  <c r="BB34" i="155" s="1"/>
  <c r="BA45" i="155"/>
  <c r="BC45" i="155" s="1"/>
  <c r="BA63" i="155"/>
  <c r="BC63" i="155" s="1"/>
  <c r="BA67" i="155"/>
  <c r="BC67" i="155" s="1"/>
  <c r="BA73" i="155"/>
  <c r="BB73" i="155" s="1"/>
  <c r="CW23" i="155"/>
  <c r="CW118" i="155" s="1"/>
  <c r="BA36" i="155"/>
  <c r="BB36" i="155" s="1"/>
  <c r="BA28" i="155"/>
  <c r="BA19" i="155" s="1"/>
  <c r="BA61" i="155"/>
  <c r="BB61" i="155" s="1"/>
  <c r="BA54" i="155"/>
  <c r="BC54" i="155" s="1"/>
  <c r="BA112" i="155"/>
  <c r="BB112" i="155" s="1"/>
  <c r="BA50" i="155"/>
  <c r="BB50" i="155" s="1"/>
  <c r="BA86" i="155"/>
  <c r="BB86" i="155" s="1"/>
  <c r="BA47" i="155"/>
  <c r="BC47" i="155" s="1"/>
  <c r="BA105" i="155"/>
  <c r="BB105" i="155" s="1"/>
  <c r="BA35" i="155"/>
  <c r="BB35" i="155" s="1"/>
  <c r="BA111" i="155"/>
  <c r="BC111" i="155" s="1"/>
  <c r="BA56" i="155"/>
  <c r="BC56" i="155" s="1"/>
  <c r="BA52" i="155"/>
  <c r="BB52" i="155" s="1"/>
  <c r="BA77" i="155"/>
  <c r="BC77" i="155" s="1"/>
  <c r="BA121" i="155"/>
  <c r="BB121" i="155" s="1"/>
  <c r="BA118" i="155"/>
  <c r="BB118" i="155" s="1"/>
  <c r="BA31" i="155"/>
  <c r="BB31" i="155" s="1"/>
  <c r="BA66" i="155"/>
  <c r="BC66" i="155" s="1"/>
  <c r="BA57" i="155"/>
  <c r="BB57" i="155" s="1"/>
  <c r="BA41" i="155"/>
  <c r="BB41" i="155" s="1"/>
  <c r="BA93" i="155"/>
  <c r="BC93" i="155" s="1"/>
  <c r="BA70" i="155"/>
  <c r="BB70" i="155" s="1"/>
  <c r="BA25" i="155"/>
  <c r="BA16" i="155" s="1"/>
  <c r="BA116" i="155"/>
  <c r="BC116" i="155" s="1"/>
  <c r="BA60" i="155"/>
  <c r="BB60" i="155" s="1"/>
  <c r="BA109" i="155"/>
  <c r="BC109" i="155" s="1"/>
  <c r="BA99" i="155"/>
  <c r="BC99" i="155" s="1"/>
  <c r="BA80" i="155"/>
  <c r="BC80" i="155" s="1"/>
  <c r="BA68" i="155"/>
  <c r="BC68" i="155" s="1"/>
  <c r="BA51" i="155"/>
  <c r="BC51" i="155" s="1"/>
  <c r="BA29" i="155"/>
  <c r="BB29" i="155" s="1"/>
  <c r="BA64" i="155"/>
  <c r="BB64" i="155" s="1"/>
  <c r="BA83" i="155"/>
  <c r="BB83" i="155" s="1"/>
  <c r="BA82" i="155"/>
  <c r="BB82" i="155" s="1"/>
  <c r="BA48" i="155"/>
  <c r="BC48" i="155" s="1"/>
  <c r="BA96" i="155"/>
  <c r="BB96" i="155" s="1"/>
  <c r="BA84" i="155"/>
  <c r="BC84" i="155" s="1"/>
  <c r="BA120" i="155"/>
  <c r="BB120" i="155" s="1"/>
  <c r="BA72" i="155"/>
  <c r="BB72" i="155" s="1"/>
  <c r="BA91" i="155"/>
  <c r="BC91" i="155" s="1"/>
  <c r="BA78" i="155"/>
  <c r="BB78" i="155" s="1"/>
  <c r="BA44" i="155"/>
  <c r="BB44" i="155" s="1"/>
  <c r="BA42" i="155"/>
  <c r="BB42" i="155" s="1"/>
  <c r="BA115" i="155"/>
  <c r="BB115" i="155" s="1"/>
  <c r="BA101" i="155"/>
  <c r="BB101" i="155" s="1"/>
  <c r="BA62" i="155"/>
  <c r="BB62" i="155" s="1"/>
  <c r="BA27" i="155"/>
  <c r="BA18" i="155" s="1"/>
  <c r="BA110" i="155"/>
  <c r="BC110" i="155" s="1"/>
  <c r="BA49" i="155"/>
  <c r="BC49" i="155" s="1"/>
  <c r="BA88" i="155"/>
  <c r="BC88" i="155" s="1"/>
  <c r="BA32" i="155"/>
  <c r="BB32" i="155" s="1"/>
  <c r="BA46" i="155"/>
  <c r="BB46" i="155" s="1"/>
  <c r="BA104" i="155"/>
  <c r="BB104" i="155" s="1"/>
  <c r="BA122" i="155"/>
  <c r="BC122" i="155" s="1"/>
  <c r="BA87" i="155"/>
  <c r="BB87" i="155" s="1"/>
  <c r="BA74" i="155"/>
  <c r="BB74" i="155" s="1"/>
  <c r="BA65" i="155"/>
  <c r="BB65" i="155" s="1"/>
  <c r="BA94" i="155"/>
  <c r="BB94" i="155" s="1"/>
  <c r="BA53" i="155"/>
  <c r="BB53" i="155" s="1"/>
  <c r="BA103" i="155"/>
  <c r="BB103" i="155" s="1"/>
  <c r="BA37" i="155"/>
  <c r="BC37" i="155" s="1"/>
  <c r="BA55" i="155"/>
  <c r="BB55" i="155" s="1"/>
  <c r="BA26" i="155"/>
  <c r="BA17" i="155" s="1"/>
  <c r="BA43" i="155"/>
  <c r="BC43" i="155" s="1"/>
  <c r="BA85" i="155"/>
  <c r="BC85" i="155" s="1"/>
  <c r="BA58" i="155"/>
  <c r="BB58" i="155" s="1"/>
  <c r="BA40" i="155"/>
  <c r="BC40" i="155" s="1"/>
  <c r="BA108" i="155"/>
  <c r="BC108" i="155" s="1"/>
  <c r="BA92" i="155"/>
  <c r="BC92" i="155" s="1"/>
  <c r="BA119" i="155"/>
  <c r="BC119" i="155" s="1"/>
  <c r="BA90" i="155"/>
  <c r="BC90" i="155" s="1"/>
  <c r="BA81" i="155"/>
  <c r="BB81" i="155" s="1"/>
  <c r="BA106" i="155"/>
  <c r="BB106" i="155" s="1"/>
  <c r="BA97" i="155"/>
  <c r="BC97" i="155" s="1"/>
  <c r="BA113" i="155"/>
  <c r="BB113" i="155" s="1"/>
  <c r="BA71" i="155"/>
  <c r="BC71" i="155" s="1"/>
  <c r="BA59" i="155"/>
  <c r="BB59" i="155" s="1"/>
  <c r="BA33" i="155"/>
  <c r="BC33" i="155" s="1"/>
  <c r="BA39" i="155"/>
  <c r="BC39" i="155" s="1"/>
  <c r="BA76" i="155"/>
  <c r="BC76" i="155" s="1"/>
  <c r="BA107" i="155"/>
  <c r="BC107" i="155" s="1"/>
  <c r="BA75" i="155"/>
  <c r="BC75" i="155" s="1"/>
  <c r="BA69" i="155"/>
  <c r="BC69" i="155" s="1"/>
  <c r="BA89" i="155"/>
  <c r="BC89" i="155" s="1"/>
  <c r="BA30" i="155"/>
  <c r="BC30" i="155" s="1"/>
  <c r="BA117" i="155"/>
  <c r="BC117" i="155" s="1"/>
  <c r="BA123" i="155"/>
  <c r="BC123" i="155" s="1"/>
  <c r="BC24" i="155"/>
  <c r="CV120" i="155"/>
  <c r="CV116" i="155"/>
  <c r="CV123" i="155"/>
  <c r="CV119" i="155"/>
  <c r="CV118" i="155"/>
  <c r="CV114" i="155"/>
  <c r="CV121" i="155"/>
  <c r="CV113" i="155"/>
  <c r="CV110" i="155"/>
  <c r="CV106" i="155"/>
  <c r="CV102" i="155"/>
  <c r="CV111" i="155"/>
  <c r="CV109" i="155"/>
  <c r="CV105" i="155"/>
  <c r="CV122" i="155"/>
  <c r="CV112" i="155"/>
  <c r="CV104" i="155"/>
  <c r="CV98" i="155"/>
  <c r="CV94" i="155"/>
  <c r="CV117" i="155"/>
  <c r="CV107" i="155"/>
  <c r="CV97" i="155"/>
  <c r="CV93" i="155"/>
  <c r="CV108" i="155"/>
  <c r="CV100" i="155"/>
  <c r="CV89" i="155"/>
  <c r="CV85" i="155"/>
  <c r="CV81" i="155"/>
  <c r="CV77" i="155"/>
  <c r="CV73" i="155"/>
  <c r="CV103" i="155"/>
  <c r="CV95" i="155"/>
  <c r="CV88" i="155"/>
  <c r="CV84" i="155"/>
  <c r="CV80" i="155"/>
  <c r="CV76" i="155"/>
  <c r="CV72" i="155"/>
  <c r="CV101" i="155"/>
  <c r="CV87" i="155"/>
  <c r="CV79" i="155"/>
  <c r="CV71" i="155"/>
  <c r="CV68" i="155"/>
  <c r="CV64" i="155"/>
  <c r="CV60" i="155"/>
  <c r="CV56" i="155"/>
  <c r="CV99" i="155"/>
  <c r="CV92" i="155"/>
  <c r="CV90" i="155"/>
  <c r="CV82" i="155"/>
  <c r="CV74" i="155"/>
  <c r="CV67" i="155"/>
  <c r="CV63" i="155"/>
  <c r="CV59" i="155"/>
  <c r="CV55" i="155"/>
  <c r="CV83" i="155"/>
  <c r="CV66" i="155"/>
  <c r="CV58" i="155"/>
  <c r="CV51" i="155"/>
  <c r="CV47" i="155"/>
  <c r="CV43" i="155"/>
  <c r="CV39" i="155"/>
  <c r="CV35" i="155"/>
  <c r="CV115" i="155"/>
  <c r="CV78" i="155"/>
  <c r="CV69" i="155"/>
  <c r="CV61" i="155"/>
  <c r="CV54" i="155"/>
  <c r="CV50" i="155"/>
  <c r="CV46" i="155"/>
  <c r="CV42" i="155"/>
  <c r="CV38" i="155"/>
  <c r="CV96" i="155"/>
  <c r="CV91" i="155"/>
  <c r="CV75" i="155"/>
  <c r="CV57" i="155"/>
  <c r="CV48" i="155"/>
  <c r="CV40" i="155"/>
  <c r="CV49" i="155"/>
  <c r="CV41" i="155"/>
  <c r="CV70" i="155"/>
  <c r="CV65" i="155"/>
  <c r="CV52" i="155"/>
  <c r="CV44" i="155"/>
  <c r="CV36" i="155"/>
  <c r="CV53" i="155"/>
  <c r="CV32" i="155"/>
  <c r="CV28" i="155"/>
  <c r="CV33" i="155"/>
  <c r="CV25" i="155"/>
  <c r="CV86" i="155"/>
  <c r="CV45" i="155"/>
  <c r="CV31" i="155"/>
  <c r="CV27" i="155"/>
  <c r="CV62" i="155"/>
  <c r="CV29" i="155"/>
  <c r="CV37" i="155"/>
  <c r="CV34" i="155"/>
  <c r="CV30" i="155"/>
  <c r="CV26" i="155"/>
  <c r="AX123" i="155"/>
  <c r="AY123" i="155" s="1"/>
  <c r="AX58" i="155"/>
  <c r="AY58" i="155" s="1"/>
  <c r="AX27" i="155"/>
  <c r="AY27" i="155" s="1"/>
  <c r="AX109" i="155"/>
  <c r="AY109" i="155" s="1"/>
  <c r="AX41" i="155"/>
  <c r="AY41" i="155" s="1"/>
  <c r="AX37" i="155"/>
  <c r="AY37" i="155" s="1"/>
  <c r="AX45" i="155"/>
  <c r="AY45" i="155" s="1"/>
  <c r="AX93" i="155"/>
  <c r="AY93" i="155" s="1"/>
  <c r="AX115" i="155"/>
  <c r="AY115" i="155" s="1"/>
  <c r="AX87" i="155"/>
  <c r="AY87" i="155" s="1"/>
  <c r="AX83" i="155"/>
  <c r="AY83" i="155" s="1"/>
  <c r="AX79" i="155"/>
  <c r="AY79" i="155" s="1"/>
  <c r="AX108" i="155"/>
  <c r="AY108" i="155" s="1"/>
  <c r="AX71" i="155"/>
  <c r="AY71" i="155" s="1"/>
  <c r="AX88" i="155"/>
  <c r="AY88" i="155" s="1"/>
  <c r="AX50" i="155"/>
  <c r="AY50" i="155" s="1"/>
  <c r="AX110" i="155"/>
  <c r="AY110" i="155" s="1"/>
  <c r="AX42" i="155"/>
  <c r="AY42" i="155" s="1"/>
  <c r="AX113" i="155"/>
  <c r="AY113" i="155" s="1"/>
  <c r="AX33" i="155"/>
  <c r="AY33" i="155" s="1"/>
  <c r="AX105" i="155"/>
  <c r="AY105" i="155" s="1"/>
  <c r="AX77" i="155"/>
  <c r="AY77" i="155" s="1"/>
  <c r="AX120" i="155"/>
  <c r="AY120" i="155" s="1"/>
  <c r="AX69" i="155"/>
  <c r="AY69" i="155" s="1"/>
  <c r="AX104" i="155"/>
  <c r="AY104" i="155" s="1"/>
  <c r="AX76" i="155"/>
  <c r="AY76" i="155" s="1"/>
  <c r="AX52" i="155"/>
  <c r="AY52" i="155" s="1"/>
  <c r="AX85" i="155"/>
  <c r="AY85" i="155" s="1"/>
  <c r="AX55" i="155"/>
  <c r="AY55" i="155" s="1"/>
  <c r="AX36" i="155"/>
  <c r="AY36" i="155" s="1"/>
  <c r="AX46" i="155"/>
  <c r="AY46" i="155" s="1"/>
  <c r="AX118" i="155"/>
  <c r="AY118" i="155" s="1"/>
  <c r="AX101" i="155"/>
  <c r="AY101" i="155" s="1"/>
  <c r="AX48" i="155"/>
  <c r="AY48" i="155" s="1"/>
  <c r="AX82" i="155"/>
  <c r="AY82" i="155" s="1"/>
  <c r="AX89" i="155"/>
  <c r="AY89" i="155" s="1"/>
  <c r="AX92" i="155"/>
  <c r="AY92" i="155" s="1"/>
  <c r="AX96" i="155"/>
  <c r="AY96" i="155" s="1"/>
  <c r="AX68" i="155"/>
  <c r="AY68" i="155" s="1"/>
  <c r="AX34" i="155"/>
  <c r="AY34" i="155" s="1"/>
  <c r="AX40" i="155"/>
  <c r="AY40" i="155" s="1"/>
  <c r="AX114" i="155"/>
  <c r="AY114" i="155" s="1"/>
  <c r="AX80" i="155"/>
  <c r="AY80" i="155" s="1"/>
  <c r="AX106" i="155"/>
  <c r="AY106" i="155" s="1"/>
  <c r="AX44" i="155"/>
  <c r="AY44" i="155" s="1"/>
  <c r="AX112" i="155"/>
  <c r="AY112" i="155" s="1"/>
  <c r="AX31" i="155"/>
  <c r="AY31" i="155" s="1"/>
  <c r="AX84" i="155"/>
  <c r="AY84" i="155" s="1"/>
  <c r="AX30" i="155"/>
  <c r="AY30" i="155" s="1"/>
  <c r="AX56" i="155"/>
  <c r="AY56" i="155" s="1"/>
  <c r="AX63" i="155"/>
  <c r="AY63" i="155" s="1"/>
  <c r="AX28" i="155"/>
  <c r="AY28" i="155" s="1"/>
  <c r="AX121" i="155"/>
  <c r="AY121" i="155" s="1"/>
  <c r="AX119" i="155"/>
  <c r="AY119" i="155" s="1"/>
  <c r="AX49" i="155"/>
  <c r="AY49" i="155" s="1"/>
  <c r="AX99" i="155"/>
  <c r="AY99" i="155" s="1"/>
  <c r="AX26" i="155"/>
  <c r="AY26" i="155" s="1"/>
  <c r="AX90" i="155"/>
  <c r="AY90" i="155" s="1"/>
  <c r="AX86" i="155"/>
  <c r="AY86" i="155" s="1"/>
  <c r="AX100" i="155"/>
  <c r="AY100" i="155" s="1"/>
  <c r="AX81" i="155"/>
  <c r="AY81" i="155" s="1"/>
  <c r="AX62" i="155"/>
  <c r="AY62" i="155" s="1"/>
  <c r="AX53" i="155"/>
  <c r="AY53" i="155" s="1"/>
  <c r="AX117" i="155"/>
  <c r="AY117" i="155" s="1"/>
  <c r="AX54" i="155"/>
  <c r="AY54" i="155" s="1"/>
  <c r="AX97" i="155"/>
  <c r="AY97" i="155" s="1"/>
  <c r="AX60" i="155"/>
  <c r="AY60" i="155" s="1"/>
  <c r="AX25" i="155"/>
  <c r="AY25" i="155" s="1"/>
  <c r="AX95" i="155"/>
  <c r="AY95" i="155" s="1"/>
  <c r="AX116" i="155"/>
  <c r="AY116" i="155" s="1"/>
  <c r="AX59" i="155"/>
  <c r="AY59" i="155" s="1"/>
  <c r="AX75" i="155"/>
  <c r="AY75" i="155" s="1"/>
  <c r="AX29" i="155"/>
  <c r="AY29" i="155" s="1"/>
  <c r="AX67" i="155"/>
  <c r="AY67" i="155" s="1"/>
  <c r="AX122" i="155"/>
  <c r="AY122" i="155" s="1"/>
  <c r="AX102" i="155"/>
  <c r="AY102" i="155" s="1"/>
  <c r="AX38" i="155"/>
  <c r="AY38" i="155" s="1"/>
  <c r="AX98" i="155"/>
  <c r="AY98" i="155" s="1"/>
  <c r="AX94" i="155"/>
  <c r="AY94" i="155" s="1"/>
  <c r="AX35" i="155"/>
  <c r="AY35" i="155" s="1"/>
  <c r="AX73" i="155"/>
  <c r="AY73" i="155" s="1"/>
  <c r="AX64" i="155"/>
  <c r="AY64" i="155" s="1"/>
  <c r="AX65" i="155"/>
  <c r="AY65" i="155" s="1"/>
  <c r="AX61" i="155"/>
  <c r="AY61" i="155" s="1"/>
  <c r="AX57" i="155"/>
  <c r="AY57" i="155" s="1"/>
  <c r="AX32" i="155"/>
  <c r="AY32" i="155" s="1"/>
  <c r="AX51" i="155"/>
  <c r="AY51" i="155" s="1"/>
  <c r="AX111" i="155"/>
  <c r="AY111" i="155" s="1"/>
  <c r="AX43" i="155"/>
  <c r="AY43" i="155" s="1"/>
  <c r="AX39" i="155"/>
  <c r="AY39" i="155" s="1"/>
  <c r="AX47" i="155"/>
  <c r="AY47" i="155" s="1"/>
  <c r="AX103" i="155"/>
  <c r="AY103" i="155" s="1"/>
  <c r="AX78" i="155"/>
  <c r="AY78" i="155" s="1"/>
  <c r="AX74" i="155"/>
  <c r="AY74" i="155" s="1"/>
  <c r="AX70" i="155"/>
  <c r="AY70" i="155" s="1"/>
  <c r="AX66" i="155"/>
  <c r="AY66" i="155" s="1"/>
  <c r="AX72" i="155"/>
  <c r="AY72" i="155" s="1"/>
  <c r="AX107" i="155"/>
  <c r="AY107" i="155" s="1"/>
  <c r="AX91" i="155"/>
  <c r="AY91" i="155" s="1"/>
  <c r="AX24" i="155"/>
  <c r="AY24" i="155" s="1"/>
  <c r="AZ24" i="155"/>
  <c r="BB24" i="155"/>
  <c r="CV24" i="155"/>
  <c r="CW22" i="155"/>
  <c r="BF3" i="155" l="1"/>
  <c r="BA20" i="155"/>
  <c r="BB102" i="155"/>
  <c r="BB45" i="155"/>
  <c r="BB98" i="155"/>
  <c r="BB79" i="155"/>
  <c r="BB54" i="155"/>
  <c r="BC112" i="155"/>
  <c r="BC95" i="155"/>
  <c r="BB63" i="155"/>
  <c r="BC101" i="155"/>
  <c r="BC38" i="155"/>
  <c r="BC52" i="155"/>
  <c r="BB114" i="155"/>
  <c r="BB51" i="155"/>
  <c r="BC118" i="155"/>
  <c r="BB100" i="155"/>
  <c r="BC34" i="155"/>
  <c r="BB56" i="155"/>
  <c r="BC41" i="155"/>
  <c r="BB84" i="155"/>
  <c r="BB68" i="155"/>
  <c r="BB91" i="155"/>
  <c r="BC73" i="155"/>
  <c r="BC70" i="155"/>
  <c r="BB28" i="155"/>
  <c r="BC50" i="155"/>
  <c r="BB67" i="155"/>
  <c r="BC82" i="155"/>
  <c r="BC35" i="155"/>
  <c r="BC28" i="155"/>
  <c r="BB47" i="155"/>
  <c r="BC64" i="155"/>
  <c r="BB80" i="155"/>
  <c r="BC96" i="155"/>
  <c r="CW32" i="155"/>
  <c r="CW28" i="155"/>
  <c r="CW40" i="155"/>
  <c r="CW48" i="155"/>
  <c r="CW36" i="155"/>
  <c r="CW70" i="155"/>
  <c r="CW68" i="155"/>
  <c r="CW45" i="155"/>
  <c r="CW64" i="155"/>
  <c r="CW34" i="155"/>
  <c r="CW50" i="155"/>
  <c r="CW78" i="155"/>
  <c r="CW66" i="155"/>
  <c r="CW55" i="155"/>
  <c r="CW74" i="155"/>
  <c r="CW99" i="155"/>
  <c r="CW83" i="155"/>
  <c r="CW72" i="155"/>
  <c r="CW88" i="155"/>
  <c r="CW100" i="155"/>
  <c r="CW97" i="155"/>
  <c r="CW108" i="155"/>
  <c r="CW105" i="155"/>
  <c r="CW116" i="155"/>
  <c r="CW122" i="155"/>
  <c r="BC115" i="155"/>
  <c r="BC103" i="155"/>
  <c r="CW25" i="155"/>
  <c r="CW26" i="155"/>
  <c r="CW57" i="155"/>
  <c r="CW39" i="155"/>
  <c r="CW44" i="155"/>
  <c r="CW81" i="155"/>
  <c r="CW86" i="155"/>
  <c r="CW49" i="155"/>
  <c r="CW73" i="155"/>
  <c r="CW38" i="155"/>
  <c r="CW54" i="155"/>
  <c r="CW115" i="155"/>
  <c r="CW77" i="155"/>
  <c r="CW59" i="155"/>
  <c r="CW82" i="155"/>
  <c r="CW71" i="155"/>
  <c r="CW87" i="155"/>
  <c r="CW76" i="155"/>
  <c r="CW95" i="155"/>
  <c r="CW102" i="155"/>
  <c r="CW107" i="155"/>
  <c r="CW114" i="155"/>
  <c r="CW109" i="155"/>
  <c r="CW113" i="155"/>
  <c r="CW119" i="155"/>
  <c r="BB116" i="155"/>
  <c r="CW24" i="155"/>
  <c r="CW29" i="155"/>
  <c r="CW30" i="155"/>
  <c r="CW27" i="155"/>
  <c r="CW47" i="155"/>
  <c r="CW52" i="155"/>
  <c r="CW43" i="155"/>
  <c r="CW37" i="155"/>
  <c r="CW53" i="155"/>
  <c r="CW89" i="155"/>
  <c r="CW42" i="155"/>
  <c r="CW61" i="155"/>
  <c r="CW58" i="155"/>
  <c r="CW85" i="155"/>
  <c r="CW63" i="155"/>
  <c r="CW90" i="155"/>
  <c r="CW75" i="155"/>
  <c r="CW91" i="155"/>
  <c r="CW80" i="155"/>
  <c r="CW103" i="155"/>
  <c r="CW110" i="155"/>
  <c r="CW117" i="155"/>
  <c r="CW120" i="155"/>
  <c r="CW111" i="155"/>
  <c r="CW121" i="155"/>
  <c r="CW123" i="155"/>
  <c r="CW33" i="155"/>
  <c r="CW35" i="155"/>
  <c r="CW31" i="155"/>
  <c r="CW60" i="155"/>
  <c r="CW65" i="155"/>
  <c r="CW51" i="155"/>
  <c r="CW41" i="155"/>
  <c r="CW56" i="155"/>
  <c r="CW106" i="155"/>
  <c r="CW46" i="155"/>
  <c r="CW69" i="155"/>
  <c r="CW62" i="155"/>
  <c r="CW94" i="155"/>
  <c r="CW67" i="155"/>
  <c r="CW92" i="155"/>
  <c r="CW79" i="155"/>
  <c r="CW98" i="155"/>
  <c r="CW84" i="155"/>
  <c r="CW96" i="155"/>
  <c r="CW93" i="155"/>
  <c r="CW104" i="155"/>
  <c r="CW101" i="155"/>
  <c r="CW112" i="155"/>
  <c r="BC120" i="155"/>
  <c r="BC46" i="155"/>
  <c r="BB66" i="155"/>
  <c r="BB109" i="155"/>
  <c r="BB77" i="155"/>
  <c r="BC78" i="155"/>
  <c r="BB93" i="155"/>
  <c r="BC105" i="155"/>
  <c r="BC31" i="155"/>
  <c r="BC36" i="155"/>
  <c r="BC60" i="155"/>
  <c r="BC83" i="155"/>
  <c r="BC42" i="155"/>
  <c r="BC29" i="155"/>
  <c r="BB99" i="155"/>
  <c r="BB25" i="155"/>
  <c r="BC121" i="155"/>
  <c r="BC72" i="155"/>
  <c r="BB48" i="155"/>
  <c r="BC25" i="155"/>
  <c r="BC32" i="155"/>
  <c r="BB111" i="155"/>
  <c r="BC86" i="155"/>
  <c r="BC61" i="155"/>
  <c r="BB88" i="155"/>
  <c r="BC57" i="155"/>
  <c r="BB27" i="155"/>
  <c r="BC44" i="155"/>
  <c r="BB49" i="155"/>
  <c r="BC62" i="155"/>
  <c r="BC27" i="155"/>
  <c r="BB110" i="155"/>
  <c r="BC74" i="155"/>
  <c r="BC81" i="155"/>
  <c r="BC106" i="155"/>
  <c r="BC104" i="155"/>
  <c r="BC65" i="155"/>
  <c r="BB122" i="155"/>
  <c r="BB40" i="155"/>
  <c r="BC53" i="155"/>
  <c r="BC87" i="155"/>
  <c r="BC26" i="155"/>
  <c r="BB26" i="155"/>
  <c r="BB37" i="155"/>
  <c r="BB92" i="155"/>
  <c r="BB85" i="155"/>
  <c r="BC55" i="155"/>
  <c r="BC59" i="155"/>
  <c r="BC94" i="155"/>
  <c r="BC58" i="155"/>
  <c r="BB108" i="155"/>
  <c r="BB71" i="155"/>
  <c r="BB43" i="155"/>
  <c r="BB119" i="155"/>
  <c r="BB97" i="155"/>
  <c r="BB117" i="155"/>
  <c r="BB33" i="155"/>
  <c r="BB75" i="155"/>
  <c r="BB39" i="155"/>
  <c r="BB90" i="155"/>
  <c r="BC113" i="155"/>
  <c r="BB123" i="155"/>
  <c r="BB69" i="155"/>
  <c r="BB76" i="155"/>
  <c r="BB89" i="155"/>
  <c r="BB107" i="155"/>
  <c r="BB30" i="155"/>
  <c r="E25" i="102"/>
  <c r="E24" i="102"/>
  <c r="E23" i="102"/>
  <c r="E22" i="102"/>
  <c r="E21" i="102"/>
  <c r="E20" i="102"/>
  <c r="E19" i="102"/>
  <c r="E18" i="102"/>
  <c r="E17" i="102"/>
  <c r="E16" i="102"/>
  <c r="E15" i="102"/>
  <c r="E14" i="102"/>
  <c r="E13" i="102"/>
  <c r="E12" i="102"/>
  <c r="E11" i="102"/>
  <c r="E10" i="102"/>
  <c r="E9" i="102"/>
  <c r="E8" i="102"/>
  <c r="E7" i="102"/>
  <c r="E6" i="102"/>
  <c r="X5" i="102" l="1"/>
  <c r="X6" i="102" s="1"/>
  <c r="W5" i="102"/>
  <c r="W6" i="102" s="1"/>
  <c r="V5" i="102"/>
  <c r="V6" i="102" s="1"/>
  <c r="U5" i="102"/>
  <c r="U6" i="102" s="1"/>
  <c r="T5" i="102"/>
  <c r="T6" i="102" s="1"/>
  <c r="S5" i="102"/>
  <c r="S6" i="102" s="1"/>
  <c r="Y6" i="102" l="1"/>
  <c r="Y5" i="102" s="1"/>
  <c r="GA9" i="38" l="1"/>
  <c r="GB13" i="38"/>
  <c r="GA10" i="38"/>
  <c r="AA5" i="10"/>
  <c r="AA9" i="10"/>
  <c r="AA10" i="10" l="1"/>
  <c r="AA7" i="10"/>
  <c r="AA8" i="10"/>
  <c r="AA6" i="10"/>
  <c r="AB8" i="10" l="1"/>
  <c r="AB6" i="10"/>
  <c r="AB10" i="10"/>
  <c r="AB5" i="10"/>
  <c r="AB9" i="10"/>
  <c r="AB7" i="10"/>
  <c r="AC7" i="10" l="1"/>
  <c r="AC10" i="10"/>
  <c r="AC6" i="10"/>
  <c r="AC9" i="10"/>
  <c r="AC5" i="10"/>
  <c r="AC8" i="10"/>
  <c r="AD10" i="10" l="1"/>
  <c r="AD6" i="10"/>
  <c r="AD9" i="10"/>
  <c r="AD5" i="10"/>
  <c r="AD7" i="10"/>
  <c r="AD8" i="10"/>
  <c r="F25" i="102" l="1"/>
  <c r="D25" i="102"/>
  <c r="F24" i="102"/>
  <c r="D24" i="102"/>
  <c r="F23" i="102"/>
  <c r="D23" i="102"/>
  <c r="F22" i="102"/>
  <c r="D22" i="102"/>
  <c r="F21" i="102"/>
  <c r="D21" i="102"/>
  <c r="F20" i="102"/>
  <c r="D20" i="102"/>
  <c r="F19" i="102"/>
  <c r="D19" i="102"/>
  <c r="F18" i="102"/>
  <c r="D18" i="102"/>
  <c r="F17" i="102"/>
  <c r="D17" i="102"/>
  <c r="F16" i="102"/>
  <c r="D16" i="102"/>
  <c r="F15" i="102"/>
  <c r="D15" i="102"/>
  <c r="F14" i="102"/>
  <c r="D14" i="102"/>
  <c r="F13" i="102"/>
  <c r="D13" i="102"/>
  <c r="F12" i="102"/>
  <c r="D12" i="102"/>
  <c r="F11" i="102"/>
  <c r="D11" i="102"/>
  <c r="F10" i="102"/>
  <c r="D10" i="102"/>
  <c r="F9" i="102"/>
  <c r="D9" i="102"/>
  <c r="F8" i="102"/>
  <c r="D8" i="102"/>
  <c r="F7" i="102"/>
  <c r="D7" i="102"/>
  <c r="F6" i="102"/>
  <c r="D6" i="102"/>
  <c r="H25" i="102"/>
  <c r="H24" i="102"/>
  <c r="H23" i="102"/>
  <c r="H22" i="102"/>
  <c r="H21" i="102"/>
  <c r="H20" i="102"/>
  <c r="H19" i="102"/>
  <c r="H18" i="102"/>
  <c r="H17" i="102"/>
  <c r="H16" i="102"/>
  <c r="H15" i="102"/>
  <c r="H14" i="102"/>
  <c r="H13" i="102"/>
  <c r="H12" i="102"/>
  <c r="H11" i="102"/>
  <c r="H10" i="102"/>
  <c r="H9" i="102"/>
  <c r="H8" i="102"/>
  <c r="H7" i="102"/>
  <c r="H6" i="102"/>
  <c r="H5" i="102"/>
  <c r="Y5" i="113" l="1"/>
  <c r="Y8" i="113"/>
  <c r="Y7" i="113"/>
  <c r="Y6" i="113"/>
  <c r="Z10" i="113"/>
  <c r="Y9" i="113"/>
  <c r="Z5" i="113" l="1"/>
  <c r="Z8" i="113"/>
  <c r="Z7" i="113"/>
  <c r="Z6" i="113"/>
  <c r="AA10" i="113"/>
  <c r="Z9" i="113"/>
  <c r="AA5" i="113" l="1"/>
  <c r="AA8" i="113"/>
  <c r="AA7" i="113"/>
  <c r="AA6" i="113"/>
  <c r="AB10" i="113"/>
  <c r="AA9" i="113"/>
  <c r="P36" i="95"/>
  <c r="Q36" i="95" s="1"/>
  <c r="P35" i="95"/>
  <c r="Q35" i="95" s="1"/>
  <c r="P34" i="95"/>
  <c r="Q34" i="95" s="1"/>
  <c r="P33" i="95"/>
  <c r="Q33" i="95" s="1"/>
  <c r="P32" i="95"/>
  <c r="Q32" i="95" s="1"/>
  <c r="P31" i="95"/>
  <c r="Q31" i="95" s="1"/>
  <c r="P30" i="95"/>
  <c r="Q30" i="95" s="1"/>
  <c r="P29" i="95"/>
  <c r="Q29" i="95" s="1"/>
  <c r="P28" i="95"/>
  <c r="Q28" i="95" s="1"/>
  <c r="P27" i="95"/>
  <c r="Q27" i="95" s="1"/>
  <c r="P26" i="95"/>
  <c r="Q26" i="95" s="1"/>
  <c r="P25" i="95"/>
  <c r="Q25" i="95" s="1"/>
  <c r="P24" i="95"/>
  <c r="Q24" i="95" s="1"/>
  <c r="P23" i="95"/>
  <c r="Q23" i="95" s="1"/>
  <c r="P22" i="95"/>
  <c r="Q22" i="95" s="1"/>
  <c r="P21" i="95"/>
  <c r="Q21" i="95" s="1"/>
  <c r="P20" i="95"/>
  <c r="Q20" i="95" s="1"/>
  <c r="P19" i="95"/>
  <c r="Q19" i="95" s="1"/>
  <c r="P18" i="95"/>
  <c r="Q18" i="95" s="1"/>
  <c r="P17" i="95"/>
  <c r="Q17" i="95" s="1"/>
  <c r="P16" i="95"/>
  <c r="Q16" i="95" s="1"/>
  <c r="P15" i="95"/>
  <c r="Q15" i="95" s="1"/>
  <c r="P14" i="95"/>
  <c r="Q14" i="95" s="1"/>
  <c r="N37" i="95"/>
  <c r="M37" i="95"/>
  <c r="L37" i="95"/>
  <c r="K37" i="95"/>
  <c r="J37" i="95"/>
  <c r="I37" i="95"/>
  <c r="H37" i="95"/>
  <c r="G37" i="95"/>
  <c r="F37" i="95"/>
  <c r="AB5" i="113" l="1"/>
  <c r="AB8" i="113"/>
  <c r="AB7" i="113"/>
  <c r="AB6" i="113"/>
  <c r="AC10" i="113"/>
  <c r="AB9" i="113"/>
  <c r="P37" i="95"/>
  <c r="Q37" i="95" s="1"/>
  <c r="AC5" i="113" l="1"/>
  <c r="AC8" i="113"/>
  <c r="AC7" i="113"/>
  <c r="AC6" i="113"/>
  <c r="AD10" i="113"/>
  <c r="AC9" i="113"/>
  <c r="AD5" i="113" l="1"/>
  <c r="AD8" i="113"/>
  <c r="AD7" i="113"/>
  <c r="AD6" i="113"/>
  <c r="AE10" i="113"/>
  <c r="AD9" i="113"/>
  <c r="AE5" i="113" l="1"/>
  <c r="AE8" i="113"/>
  <c r="AE7" i="113"/>
  <c r="AE6" i="113"/>
  <c r="AF10" i="113"/>
  <c r="AE9" i="113"/>
  <c r="AF5" i="113" l="1"/>
  <c r="AF8" i="113"/>
  <c r="AF7" i="113"/>
  <c r="AF6" i="113"/>
  <c r="AG10" i="113"/>
  <c r="AF9" i="113"/>
  <c r="AG5" i="113" l="1"/>
  <c r="AG8" i="113"/>
  <c r="AG7" i="113"/>
  <c r="AG6" i="113"/>
  <c r="AH10" i="113"/>
  <c r="AG9" i="113"/>
  <c r="AH5" i="113" l="1"/>
  <c r="AH8" i="113"/>
  <c r="AH7" i="113"/>
  <c r="AH6" i="113"/>
  <c r="AI10" i="113"/>
  <c r="AH9" i="113"/>
  <c r="AI5" i="113" l="1"/>
  <c r="AI8" i="113"/>
  <c r="AI7" i="113"/>
  <c r="AI6" i="113"/>
  <c r="AJ10" i="113"/>
  <c r="AI9" i="113"/>
  <c r="AJ5" i="113" l="1"/>
  <c r="AJ8" i="113"/>
  <c r="AJ7" i="113"/>
  <c r="AJ6" i="113"/>
  <c r="AK10" i="113"/>
  <c r="AJ9" i="113"/>
  <c r="AK5" i="113" l="1"/>
  <c r="AK8" i="113"/>
  <c r="AK7" i="113"/>
  <c r="AK6" i="113"/>
  <c r="AL10" i="113"/>
  <c r="AK9" i="113"/>
  <c r="AL5" i="113" l="1"/>
  <c r="AL8" i="113"/>
  <c r="AL7" i="113"/>
  <c r="AL6" i="113"/>
  <c r="AM10" i="113"/>
  <c r="AL9" i="113"/>
  <c r="AM5" i="113" l="1"/>
  <c r="AM8" i="113"/>
  <c r="AM7" i="113"/>
  <c r="AM6" i="113"/>
  <c r="AN10" i="113"/>
  <c r="AM9" i="113"/>
  <c r="AN5" i="113" l="1"/>
  <c r="AN8" i="113"/>
  <c r="AN7" i="113"/>
  <c r="AN6" i="113"/>
  <c r="AO10" i="113"/>
  <c r="AN9" i="113"/>
  <c r="AO5" i="113" l="1"/>
  <c r="AO8" i="113"/>
  <c r="AO7" i="113"/>
  <c r="AO6" i="113"/>
  <c r="AP10" i="113"/>
  <c r="AO9" i="113"/>
  <c r="V11" i="10"/>
  <c r="V8" i="10"/>
  <c r="V7" i="10"/>
  <c r="V6" i="10"/>
  <c r="V10" i="10"/>
  <c r="V5" i="10"/>
  <c r="V9" i="10"/>
  <c r="AP5" i="113" l="1"/>
  <c r="AP8" i="113"/>
  <c r="AP7" i="113"/>
  <c r="AP6" i="113"/>
  <c r="AQ10" i="113"/>
  <c r="AP9" i="113"/>
  <c r="AQ5" i="113" l="1"/>
  <c r="AQ8" i="113"/>
  <c r="AQ7" i="113"/>
  <c r="AQ6" i="113"/>
  <c r="AR10" i="113"/>
  <c r="AQ9" i="113"/>
  <c r="Y8" i="10"/>
  <c r="Y7" i="10"/>
  <c r="Y6" i="10"/>
  <c r="Y10" i="10"/>
  <c r="Y5" i="10"/>
  <c r="Y9" i="10"/>
  <c r="AR5" i="113" l="1"/>
  <c r="AR8" i="113"/>
  <c r="AR7" i="113"/>
  <c r="AR6" i="113"/>
  <c r="AS10" i="113"/>
  <c r="AR9" i="113"/>
  <c r="AS5" i="113" l="1"/>
  <c r="AS8" i="113"/>
  <c r="AS7" i="113"/>
  <c r="AS6" i="113"/>
  <c r="AT10" i="113"/>
  <c r="AS9" i="113"/>
  <c r="AT5" i="113" l="1"/>
  <c r="AT8" i="113"/>
  <c r="AT7" i="113"/>
  <c r="AT6" i="113"/>
  <c r="AU10" i="113"/>
  <c r="AT9" i="113"/>
  <c r="AU5" i="113" l="1"/>
  <c r="AU8" i="113"/>
  <c r="AU7" i="113"/>
  <c r="AU6" i="113"/>
  <c r="AV10" i="113"/>
  <c r="AU9" i="113"/>
  <c r="AV5" i="113" l="1"/>
  <c r="AV8" i="113"/>
  <c r="AV7" i="113"/>
  <c r="AV6" i="113"/>
  <c r="AW10" i="113"/>
  <c r="AV9" i="113"/>
  <c r="AW5" i="113" l="1"/>
  <c r="AW8" i="113"/>
  <c r="AW7" i="113"/>
  <c r="AW6" i="113"/>
  <c r="AX10" i="113"/>
  <c r="AW9" i="113"/>
  <c r="AX5" i="113" l="1"/>
  <c r="AX8" i="113"/>
  <c r="AX7" i="113"/>
  <c r="AX6" i="113"/>
  <c r="AY10" i="113"/>
  <c r="AX9" i="113"/>
  <c r="AY5" i="113" l="1"/>
  <c r="AY8" i="113"/>
  <c r="AY7" i="113"/>
  <c r="AY6" i="113"/>
  <c r="AZ10" i="113"/>
  <c r="AY9" i="113"/>
  <c r="AZ5" i="113" l="1"/>
  <c r="AZ8" i="113"/>
  <c r="AZ7" i="113"/>
  <c r="AZ6" i="113"/>
  <c r="BA10" i="113"/>
  <c r="AZ9" i="113"/>
  <c r="BA5" i="113" l="1"/>
  <c r="BA8" i="113"/>
  <c r="BA7" i="113"/>
  <c r="BA6" i="113"/>
  <c r="BB10" i="113"/>
  <c r="BA9" i="113"/>
  <c r="BB5" i="113" l="1"/>
  <c r="BB8" i="113"/>
  <c r="BB7" i="113"/>
  <c r="BB6" i="113"/>
  <c r="BC10" i="113"/>
  <c r="BB9" i="113"/>
  <c r="BC5" i="113" l="1"/>
  <c r="BC8" i="113"/>
  <c r="BC7" i="113"/>
  <c r="BC6" i="113"/>
  <c r="BD10" i="113"/>
  <c r="BC9" i="113"/>
  <c r="BD5" i="113" l="1"/>
  <c r="BD8" i="113"/>
  <c r="BD7" i="113"/>
  <c r="BD6" i="113"/>
  <c r="BE10" i="113"/>
  <c r="BD9" i="113"/>
  <c r="BE5" i="113" l="1"/>
  <c r="BE8" i="113"/>
  <c r="BE7" i="113"/>
  <c r="BE6" i="113"/>
  <c r="BF10" i="113"/>
  <c r="BE9" i="113"/>
  <c r="BF5" i="113" l="1"/>
  <c r="BF8" i="113"/>
  <c r="BF7" i="113"/>
  <c r="BF6" i="113"/>
  <c r="BG10" i="113"/>
  <c r="BF9" i="113"/>
  <c r="BG5" i="113" l="1"/>
  <c r="BG8" i="113"/>
  <c r="BG7" i="113"/>
  <c r="BG6" i="113"/>
  <c r="BH10" i="113"/>
  <c r="BG9" i="113"/>
  <c r="BH5" i="113" l="1"/>
  <c r="BH8" i="113"/>
  <c r="BH7" i="113"/>
  <c r="BH6" i="113"/>
  <c r="BI10" i="113"/>
  <c r="BH9" i="113"/>
  <c r="BI5" i="113" l="1"/>
  <c r="BI8" i="113"/>
  <c r="BI7" i="113"/>
  <c r="BI6" i="113"/>
  <c r="BJ10" i="113"/>
  <c r="BI9" i="113"/>
  <c r="BJ5" i="113" l="1"/>
  <c r="BJ8" i="113"/>
  <c r="BJ7" i="113"/>
  <c r="BJ6" i="113"/>
  <c r="BK10" i="113"/>
  <c r="BJ9" i="113"/>
  <c r="BK5" i="113" l="1"/>
  <c r="BK8" i="113"/>
  <c r="BK7" i="113"/>
  <c r="BK6" i="113"/>
  <c r="BL10" i="113"/>
  <c r="BK9" i="113"/>
  <c r="BL5" i="113" l="1"/>
  <c r="BL8" i="113"/>
  <c r="BL7" i="113"/>
  <c r="BL6" i="113"/>
  <c r="BM10" i="113"/>
  <c r="BL9" i="113"/>
  <c r="E30" i="47"/>
  <c r="D34" i="47"/>
  <c r="O198" i="25"/>
  <c r="N198" i="25"/>
  <c r="O197" i="25"/>
  <c r="N197" i="25"/>
  <c r="O196" i="25"/>
  <c r="N196" i="25"/>
  <c r="O195" i="25"/>
  <c r="N195" i="25"/>
  <c r="O194" i="25"/>
  <c r="N194" i="25"/>
  <c r="O193" i="25"/>
  <c r="N193" i="25"/>
  <c r="O192" i="25"/>
  <c r="N192" i="25"/>
  <c r="O191" i="25"/>
  <c r="N191" i="25"/>
  <c r="O190" i="25"/>
  <c r="N190" i="25"/>
  <c r="O189" i="25"/>
  <c r="N189" i="25"/>
  <c r="O188" i="25"/>
  <c r="N188" i="25"/>
  <c r="O187" i="25"/>
  <c r="N187" i="25"/>
  <c r="O186" i="25"/>
  <c r="N186" i="25"/>
  <c r="O185" i="25"/>
  <c r="N185" i="25"/>
  <c r="O184" i="25"/>
  <c r="N184" i="25"/>
  <c r="O183" i="25"/>
  <c r="N183" i="25"/>
  <c r="O182" i="25"/>
  <c r="N182" i="25"/>
  <c r="O181" i="25"/>
  <c r="N181" i="25"/>
  <c r="O180" i="25"/>
  <c r="N180" i="25"/>
  <c r="O179" i="25"/>
  <c r="N179" i="25"/>
  <c r="O178" i="25"/>
  <c r="N178" i="25"/>
  <c r="O177" i="25"/>
  <c r="N177" i="25"/>
  <c r="O176" i="25"/>
  <c r="N176" i="25"/>
  <c r="O175" i="25"/>
  <c r="N175" i="25"/>
  <c r="O174" i="25"/>
  <c r="N174" i="25"/>
  <c r="O173" i="25"/>
  <c r="N173" i="25"/>
  <c r="O172" i="25"/>
  <c r="N172" i="25"/>
  <c r="O171" i="25"/>
  <c r="N171" i="25"/>
  <c r="O170" i="25"/>
  <c r="N170" i="25"/>
  <c r="O169" i="25"/>
  <c r="N169" i="25"/>
  <c r="O168" i="25"/>
  <c r="N168" i="25"/>
  <c r="O167" i="25"/>
  <c r="N167" i="25"/>
  <c r="O166" i="25"/>
  <c r="N166" i="25"/>
  <c r="O165" i="25"/>
  <c r="N165" i="25"/>
  <c r="O164" i="25"/>
  <c r="N164" i="25"/>
  <c r="O163" i="25"/>
  <c r="N163" i="25"/>
  <c r="O162" i="25"/>
  <c r="N162" i="25"/>
  <c r="O161" i="25"/>
  <c r="N161" i="25"/>
  <c r="O160" i="25"/>
  <c r="N160" i="25"/>
  <c r="O159" i="25"/>
  <c r="N159" i="25"/>
  <c r="O158" i="25"/>
  <c r="N158" i="25"/>
  <c r="O157" i="25"/>
  <c r="N157" i="25"/>
  <c r="O156" i="25"/>
  <c r="N156" i="25"/>
  <c r="O155" i="25"/>
  <c r="N155" i="25"/>
  <c r="O154" i="25"/>
  <c r="N154" i="25"/>
  <c r="O153" i="25"/>
  <c r="N153" i="25"/>
  <c r="O152" i="25"/>
  <c r="N152" i="25"/>
  <c r="O151" i="25"/>
  <c r="N151" i="25"/>
  <c r="O150" i="25"/>
  <c r="N150" i="25"/>
  <c r="O149" i="25"/>
  <c r="N149" i="25"/>
  <c r="O148" i="25"/>
  <c r="N148" i="25"/>
  <c r="O147" i="25"/>
  <c r="N147" i="25"/>
  <c r="O146" i="25"/>
  <c r="N146" i="25"/>
  <c r="O145" i="25"/>
  <c r="N145" i="25"/>
  <c r="O144" i="25"/>
  <c r="N144" i="25"/>
  <c r="O143" i="25"/>
  <c r="N143" i="25"/>
  <c r="O142" i="25"/>
  <c r="N142" i="25"/>
  <c r="O141" i="25"/>
  <c r="N141" i="25"/>
  <c r="O140" i="25"/>
  <c r="N140" i="25"/>
  <c r="O139" i="25"/>
  <c r="N139" i="25"/>
  <c r="O138" i="25"/>
  <c r="N138" i="25"/>
  <c r="O137" i="25"/>
  <c r="N137" i="25"/>
  <c r="O136" i="25"/>
  <c r="N136" i="25"/>
  <c r="O135" i="25"/>
  <c r="N135" i="25"/>
  <c r="O134" i="25"/>
  <c r="N134" i="25"/>
  <c r="O133" i="25"/>
  <c r="N133" i="25"/>
  <c r="O132" i="25"/>
  <c r="N132" i="25"/>
  <c r="O131" i="25"/>
  <c r="N131" i="25"/>
  <c r="O130" i="25"/>
  <c r="N130" i="25"/>
  <c r="O129" i="25"/>
  <c r="N129" i="25"/>
  <c r="O128" i="25"/>
  <c r="N128" i="25"/>
  <c r="O127" i="25"/>
  <c r="N127" i="25"/>
  <c r="O126" i="25"/>
  <c r="N126" i="25"/>
  <c r="O125" i="25"/>
  <c r="N125" i="25"/>
  <c r="O124" i="25"/>
  <c r="N124" i="25"/>
  <c r="O123" i="25"/>
  <c r="N123" i="25"/>
  <c r="O122" i="25"/>
  <c r="N122" i="25"/>
  <c r="O121" i="25"/>
  <c r="N121" i="25"/>
  <c r="O120" i="25"/>
  <c r="N120" i="25"/>
  <c r="O119" i="25"/>
  <c r="N119" i="25"/>
  <c r="O118" i="25"/>
  <c r="N118" i="25"/>
  <c r="O117" i="25"/>
  <c r="N117" i="25"/>
  <c r="O116" i="25"/>
  <c r="N116" i="25"/>
  <c r="O115" i="25"/>
  <c r="N115" i="25"/>
  <c r="O114" i="25"/>
  <c r="N114" i="25"/>
  <c r="O113" i="25"/>
  <c r="N113" i="25"/>
  <c r="O112" i="25"/>
  <c r="N112" i="25"/>
  <c r="O111" i="25"/>
  <c r="N111" i="25"/>
  <c r="O110" i="25"/>
  <c r="N110" i="25"/>
  <c r="O109" i="25"/>
  <c r="N109" i="25"/>
  <c r="O108" i="25"/>
  <c r="N108" i="25"/>
  <c r="O107" i="25"/>
  <c r="N107" i="25"/>
  <c r="O106" i="25"/>
  <c r="N106" i="25"/>
  <c r="O105" i="25"/>
  <c r="N105" i="25"/>
  <c r="O104" i="25"/>
  <c r="N104" i="25"/>
  <c r="O103" i="25"/>
  <c r="N103" i="25"/>
  <c r="O102" i="25"/>
  <c r="N102" i="25"/>
  <c r="O101" i="25"/>
  <c r="N101" i="25"/>
  <c r="O100" i="25"/>
  <c r="N100" i="25"/>
  <c r="O99" i="25"/>
  <c r="N99" i="25"/>
  <c r="O98" i="25"/>
  <c r="N98" i="25"/>
  <c r="O97" i="25"/>
  <c r="N97" i="25"/>
  <c r="O96" i="25"/>
  <c r="N96" i="25"/>
  <c r="O95" i="25"/>
  <c r="N95" i="25"/>
  <c r="O94" i="25"/>
  <c r="N94" i="25"/>
  <c r="O93" i="25"/>
  <c r="N93" i="25"/>
  <c r="O92" i="25"/>
  <c r="N92" i="25"/>
  <c r="O91" i="25"/>
  <c r="N91" i="25"/>
  <c r="O90" i="25"/>
  <c r="N90" i="25"/>
  <c r="O89" i="25"/>
  <c r="N89" i="25"/>
  <c r="O88" i="25"/>
  <c r="N88" i="25"/>
  <c r="O87" i="25"/>
  <c r="N87" i="25"/>
  <c r="O86" i="25"/>
  <c r="N86" i="25"/>
  <c r="O85" i="25"/>
  <c r="N85" i="25"/>
  <c r="O84" i="25"/>
  <c r="N84" i="25"/>
  <c r="O83" i="25"/>
  <c r="N83" i="25"/>
  <c r="O82" i="25"/>
  <c r="N82" i="25"/>
  <c r="O81" i="25"/>
  <c r="N81" i="25"/>
  <c r="O80" i="25"/>
  <c r="N80" i="25"/>
  <c r="O79" i="25"/>
  <c r="N79" i="25"/>
  <c r="O78" i="25"/>
  <c r="N78" i="25"/>
  <c r="O77" i="25"/>
  <c r="N77" i="25"/>
  <c r="O76" i="25"/>
  <c r="N76" i="25"/>
  <c r="O75" i="25"/>
  <c r="N75" i="25"/>
  <c r="O74" i="25"/>
  <c r="N74" i="25"/>
  <c r="O73" i="25"/>
  <c r="N73" i="25"/>
  <c r="O72" i="25"/>
  <c r="N72" i="25"/>
  <c r="O71" i="25"/>
  <c r="N71" i="25"/>
  <c r="O70" i="25"/>
  <c r="N70" i="25"/>
  <c r="O69" i="25"/>
  <c r="N69" i="25"/>
  <c r="O68" i="25"/>
  <c r="N68" i="25"/>
  <c r="O67" i="25"/>
  <c r="N67" i="25"/>
  <c r="O66" i="25"/>
  <c r="N66" i="25"/>
  <c r="O65" i="25"/>
  <c r="N65" i="25"/>
  <c r="O64" i="25"/>
  <c r="N64" i="25"/>
  <c r="O63" i="25"/>
  <c r="N63" i="25"/>
  <c r="O62" i="25"/>
  <c r="N62" i="25"/>
  <c r="O61" i="25"/>
  <c r="N61" i="25"/>
  <c r="O60" i="25"/>
  <c r="N60" i="25"/>
  <c r="O59" i="25"/>
  <c r="N59" i="25"/>
  <c r="O58" i="25"/>
  <c r="N58" i="25"/>
  <c r="O57" i="25"/>
  <c r="N57" i="25"/>
  <c r="O56" i="25"/>
  <c r="N56" i="25"/>
  <c r="O55" i="25"/>
  <c r="N55" i="25"/>
  <c r="O54" i="25"/>
  <c r="N54" i="25"/>
  <c r="O53" i="25"/>
  <c r="N53" i="25"/>
  <c r="O52" i="25"/>
  <c r="N52" i="25"/>
  <c r="O51" i="25"/>
  <c r="N51" i="25"/>
  <c r="O50" i="25"/>
  <c r="N50" i="25"/>
  <c r="O49" i="25"/>
  <c r="N49" i="25"/>
  <c r="O48" i="25"/>
  <c r="N48" i="25"/>
  <c r="O47" i="25"/>
  <c r="N47" i="25"/>
  <c r="O46" i="25"/>
  <c r="N46" i="25"/>
  <c r="O45" i="25"/>
  <c r="N45" i="25"/>
  <c r="O44" i="25"/>
  <c r="N44" i="25"/>
  <c r="O43" i="25"/>
  <c r="N43" i="25"/>
  <c r="O42" i="25"/>
  <c r="N42" i="25"/>
  <c r="O41" i="25"/>
  <c r="N41" i="25"/>
  <c r="O40" i="25"/>
  <c r="N40" i="25"/>
  <c r="O39" i="25"/>
  <c r="N39" i="25"/>
  <c r="O38" i="25"/>
  <c r="N38" i="25"/>
  <c r="O37" i="25"/>
  <c r="N37" i="25"/>
  <c r="O36" i="25"/>
  <c r="N36" i="25"/>
  <c r="O35" i="25"/>
  <c r="N35" i="25"/>
  <c r="O34" i="25"/>
  <c r="N34" i="25"/>
  <c r="O33" i="25"/>
  <c r="N33" i="25"/>
  <c r="O32" i="25"/>
  <c r="N32" i="25"/>
  <c r="O31" i="25"/>
  <c r="N31" i="25"/>
  <c r="O30" i="25"/>
  <c r="N30" i="25"/>
  <c r="O29" i="25"/>
  <c r="N29" i="25"/>
  <c r="O28" i="25"/>
  <c r="N28" i="25"/>
  <c r="O27" i="25"/>
  <c r="N27" i="25"/>
  <c r="O26" i="25"/>
  <c r="N26" i="25"/>
  <c r="O25" i="25"/>
  <c r="N25" i="25"/>
  <c r="O24" i="25"/>
  <c r="N24" i="25"/>
  <c r="O23" i="25"/>
  <c r="N23" i="25"/>
  <c r="O22" i="25"/>
  <c r="N22" i="25"/>
  <c r="O21" i="25"/>
  <c r="N21" i="25"/>
  <c r="O20" i="25"/>
  <c r="N20" i="25"/>
  <c r="O19" i="25"/>
  <c r="N19" i="25"/>
  <c r="O18" i="25"/>
  <c r="N18" i="25"/>
  <c r="O17" i="25"/>
  <c r="N17" i="25"/>
  <c r="O16" i="25"/>
  <c r="N16" i="25"/>
  <c r="O15" i="25"/>
  <c r="N15" i="25"/>
  <c r="O14" i="25"/>
  <c r="N14" i="25"/>
  <c r="O13" i="25"/>
  <c r="N13" i="25"/>
  <c r="O12" i="25"/>
  <c r="N12" i="25"/>
  <c r="O11" i="25"/>
  <c r="N11" i="25"/>
  <c r="O10" i="25"/>
  <c r="N10" i="25"/>
  <c r="O9" i="25"/>
  <c r="N9" i="25"/>
  <c r="O8" i="25"/>
  <c r="N8" i="25"/>
  <c r="BM5" i="113" l="1"/>
  <c r="BM8" i="113"/>
  <c r="BM7" i="113"/>
  <c r="BM6" i="113"/>
  <c r="Z12" i="38"/>
  <c r="Z10" i="38"/>
  <c r="BN10" i="113"/>
  <c r="BM9" i="113"/>
  <c r="Y13" i="38"/>
  <c r="P8" i="25"/>
  <c r="P14" i="25"/>
  <c r="P10" i="25"/>
  <c r="P12" i="25"/>
  <c r="P16" i="25"/>
  <c r="P18" i="25"/>
  <c r="P20" i="25"/>
  <c r="P22" i="25"/>
  <c r="P24" i="25"/>
  <c r="P26" i="25"/>
  <c r="P28" i="25"/>
  <c r="P30" i="25"/>
  <c r="P32" i="25"/>
  <c r="P34" i="25"/>
  <c r="P36" i="25"/>
  <c r="P38" i="25"/>
  <c r="P40" i="25"/>
  <c r="P42" i="25"/>
  <c r="P44" i="25"/>
  <c r="P46" i="25"/>
  <c r="P48" i="25"/>
  <c r="P50" i="25"/>
  <c r="P52" i="25"/>
  <c r="P54" i="25"/>
  <c r="P56" i="25"/>
  <c r="P11" i="25"/>
  <c r="P21" i="25"/>
  <c r="P23" i="25"/>
  <c r="P27" i="25"/>
  <c r="P29" i="25"/>
  <c r="P37" i="25"/>
  <c r="P39" i="25"/>
  <c r="P41" i="25"/>
  <c r="P43" i="25"/>
  <c r="P47" i="25"/>
  <c r="P49" i="25"/>
  <c r="P51" i="25"/>
  <c r="P53" i="25"/>
  <c r="P55" i="25"/>
  <c r="P63" i="25"/>
  <c r="P65" i="25"/>
  <c r="P67" i="25"/>
  <c r="P69" i="25"/>
  <c r="P73" i="25"/>
  <c r="P77" i="25"/>
  <c r="P81" i="25"/>
  <c r="P85" i="25"/>
  <c r="P91" i="25"/>
  <c r="P93" i="25"/>
  <c r="P95" i="25"/>
  <c r="P97" i="25"/>
  <c r="P99" i="25"/>
  <c r="P101" i="25"/>
  <c r="P105" i="25"/>
  <c r="P109" i="25"/>
  <c r="P113" i="25"/>
  <c r="P115" i="25"/>
  <c r="P119" i="25"/>
  <c r="P121" i="25"/>
  <c r="P123" i="25"/>
  <c r="P125" i="25"/>
  <c r="P131" i="25"/>
  <c r="P133" i="25"/>
  <c r="P135" i="25"/>
  <c r="P137" i="25"/>
  <c r="P143" i="25"/>
  <c r="P145" i="25"/>
  <c r="P147" i="25"/>
  <c r="P149" i="25"/>
  <c r="P151" i="25"/>
  <c r="P153" i="25"/>
  <c r="P155" i="25"/>
  <c r="P157" i="25"/>
  <c r="P165" i="25"/>
  <c r="P167" i="25"/>
  <c r="P171" i="25"/>
  <c r="P173" i="25"/>
  <c r="P181" i="25"/>
  <c r="P183" i="25"/>
  <c r="P185" i="25"/>
  <c r="P187" i="25"/>
  <c r="P189" i="25"/>
  <c r="P193" i="25"/>
  <c r="P195" i="25"/>
  <c r="P197" i="25"/>
  <c r="P58" i="25"/>
  <c r="P60" i="25"/>
  <c r="P62" i="25"/>
  <c r="P64" i="25"/>
  <c r="P66" i="25"/>
  <c r="P68" i="25"/>
  <c r="P70" i="25"/>
  <c r="P72" i="25"/>
  <c r="P74" i="25"/>
  <c r="P76" i="25"/>
  <c r="P78" i="25"/>
  <c r="P80" i="25"/>
  <c r="P82" i="25"/>
  <c r="P84" i="25"/>
  <c r="P86" i="25"/>
  <c r="P88" i="25"/>
  <c r="P90" i="25"/>
  <c r="P92" i="25"/>
  <c r="P94" i="25"/>
  <c r="P96" i="25"/>
  <c r="P98" i="25"/>
  <c r="P100" i="25"/>
  <c r="P102" i="25"/>
  <c r="P104" i="25"/>
  <c r="P106" i="25"/>
  <c r="P108" i="25"/>
  <c r="P110" i="25"/>
  <c r="P112" i="25"/>
  <c r="P114" i="25"/>
  <c r="P116" i="25"/>
  <c r="P118" i="25"/>
  <c r="P120" i="25"/>
  <c r="P122" i="25"/>
  <c r="P59" i="25"/>
  <c r="P175" i="25"/>
  <c r="P124" i="25"/>
  <c r="P126" i="25"/>
  <c r="P128" i="25"/>
  <c r="P130" i="25"/>
  <c r="P132" i="25"/>
  <c r="P134" i="25"/>
  <c r="P136" i="25"/>
  <c r="P138" i="25"/>
  <c r="P140" i="25"/>
  <c r="P142" i="25"/>
  <c r="P144" i="25"/>
  <c r="P146" i="25"/>
  <c r="P148" i="25"/>
  <c r="P150" i="25"/>
  <c r="P152" i="25"/>
  <c r="P154" i="25"/>
  <c r="P156" i="25"/>
  <c r="P158" i="25"/>
  <c r="P160" i="25"/>
  <c r="P162" i="25"/>
  <c r="P164" i="25"/>
  <c r="P166" i="25"/>
  <c r="P168" i="25"/>
  <c r="P170" i="25"/>
  <c r="P172" i="25"/>
  <c r="P174" i="25"/>
  <c r="P176" i="25"/>
  <c r="P178" i="25"/>
  <c r="P180" i="25"/>
  <c r="P182" i="25"/>
  <c r="P184" i="25"/>
  <c r="P186" i="25"/>
  <c r="P188" i="25"/>
  <c r="P190" i="25"/>
  <c r="P192" i="25"/>
  <c r="P194" i="25"/>
  <c r="P196" i="25"/>
  <c r="P198" i="25"/>
  <c r="Z9" i="38"/>
  <c r="P13" i="25"/>
  <c r="P45" i="25"/>
  <c r="P103" i="25"/>
  <c r="P191" i="25"/>
  <c r="P25" i="25"/>
  <c r="P33" i="25"/>
  <c r="P57" i="25"/>
  <c r="P83" i="25"/>
  <c r="P107" i="25"/>
  <c r="P117" i="25"/>
  <c r="P141" i="25"/>
  <c r="P161" i="25"/>
  <c r="P9" i="25"/>
  <c r="P15" i="25"/>
  <c r="P17" i="25"/>
  <c r="P19" i="25"/>
  <c r="P31" i="25"/>
  <c r="P35" i="25"/>
  <c r="P61" i="25"/>
  <c r="P71" i="25"/>
  <c r="P75" i="25"/>
  <c r="P79" i="25"/>
  <c r="P87" i="25"/>
  <c r="P89" i="25"/>
  <c r="P111" i="25"/>
  <c r="P127" i="25"/>
  <c r="P129" i="25"/>
  <c r="P139" i="25"/>
  <c r="P159" i="25"/>
  <c r="P163" i="25"/>
  <c r="P169" i="25"/>
  <c r="P177" i="25"/>
  <c r="P179" i="25"/>
  <c r="AA13" i="38"/>
  <c r="AA9" i="38" s="1"/>
  <c r="Z11" i="38"/>
  <c r="BN5" i="113" l="1"/>
  <c r="BN8" i="113"/>
  <c r="BN7" i="113"/>
  <c r="BN6" i="113"/>
  <c r="AA11" i="38"/>
  <c r="AA10" i="38"/>
  <c r="BO10" i="113"/>
  <c r="BN9" i="113"/>
  <c r="AZ12" i="37"/>
  <c r="AB13" i="38"/>
  <c r="AA12" i="38"/>
  <c r="BA11" i="37" l="1"/>
  <c r="Q12" i="37"/>
  <c r="BO5" i="113"/>
  <c r="BO8" i="113"/>
  <c r="BO7" i="113"/>
  <c r="BO6" i="113"/>
  <c r="BP10" i="113"/>
  <c r="BO9" i="113"/>
  <c r="BA12" i="37"/>
  <c r="AB9" i="38"/>
  <c r="AB11" i="38"/>
  <c r="AB10" i="38"/>
  <c r="AC13" i="38"/>
  <c r="AB12" i="38"/>
  <c r="BB11" i="37" l="1"/>
  <c r="BP5" i="113"/>
  <c r="BP8" i="113"/>
  <c r="BP7" i="113"/>
  <c r="BP6" i="113"/>
  <c r="BQ10" i="113"/>
  <c r="BP9" i="113"/>
  <c r="BB12" i="37"/>
  <c r="R12" i="37"/>
  <c r="AC9" i="38"/>
  <c r="AC11" i="38"/>
  <c r="AC12" i="38"/>
  <c r="AC10" i="38"/>
  <c r="AD13" i="38"/>
  <c r="S12" i="37" l="1"/>
  <c r="BC11" i="37"/>
  <c r="BQ5" i="113"/>
  <c r="BQ8" i="113"/>
  <c r="BQ7" i="113"/>
  <c r="BQ6" i="113"/>
  <c r="BR10" i="113"/>
  <c r="BQ9" i="113"/>
  <c r="BC12" i="37"/>
  <c r="AD9" i="38"/>
  <c r="AD10" i="38"/>
  <c r="AE13" i="38"/>
  <c r="AD12" i="38"/>
  <c r="AD11" i="38"/>
  <c r="T12" i="37" l="1"/>
  <c r="BD11" i="37"/>
  <c r="BR5" i="113"/>
  <c r="BR8" i="113"/>
  <c r="BR7" i="113"/>
  <c r="BR6" i="113"/>
  <c r="BS10" i="113"/>
  <c r="BR9" i="113"/>
  <c r="BD12" i="37"/>
  <c r="AE9" i="38"/>
  <c r="AF13" i="38"/>
  <c r="AE10" i="38"/>
  <c r="AE12" i="38"/>
  <c r="AE11" i="38"/>
  <c r="U12" i="37" l="1"/>
  <c r="BE11" i="37"/>
  <c r="BS5" i="113"/>
  <c r="BS8" i="113"/>
  <c r="BS7" i="113"/>
  <c r="BS6" i="113"/>
  <c r="BT10" i="113"/>
  <c r="BS9" i="113"/>
  <c r="BE12" i="37"/>
  <c r="AF9" i="38"/>
  <c r="AF11" i="38"/>
  <c r="AG13" i="38"/>
  <c r="AF10" i="38"/>
  <c r="AF12" i="38"/>
  <c r="V12" i="37" l="1"/>
  <c r="BF11" i="37"/>
  <c r="BT5" i="113"/>
  <c r="BT8" i="113"/>
  <c r="BT7" i="113"/>
  <c r="BT6" i="113"/>
  <c r="BU10" i="113"/>
  <c r="BT9" i="113"/>
  <c r="BF12" i="37"/>
  <c r="AG9" i="38"/>
  <c r="AG10" i="38"/>
  <c r="AG12" i="38"/>
  <c r="AH13" i="38"/>
  <c r="AG11" i="38"/>
  <c r="W12" i="37" l="1"/>
  <c r="X12" i="37" s="1"/>
  <c r="BG11" i="37"/>
  <c r="BU5" i="113"/>
  <c r="BU8" i="113"/>
  <c r="BU7" i="113"/>
  <c r="BU6" i="113"/>
  <c r="BV10" i="113"/>
  <c r="BU9" i="113"/>
  <c r="BG12" i="37"/>
  <c r="AH9" i="38"/>
  <c r="AH10" i="38"/>
  <c r="AI13" i="38"/>
  <c r="AH11" i="38"/>
  <c r="AH12" i="38"/>
  <c r="Y12" i="37" l="1"/>
  <c r="BH11" i="37"/>
  <c r="BV5" i="113"/>
  <c r="BV8" i="113"/>
  <c r="BV7" i="113"/>
  <c r="BV6" i="113"/>
  <c r="BW10" i="113"/>
  <c r="BV9" i="113"/>
  <c r="BH12" i="37"/>
  <c r="AI9" i="38"/>
  <c r="AJ13" i="38"/>
  <c r="AI10" i="38"/>
  <c r="AI12" i="38"/>
  <c r="AI11" i="38"/>
  <c r="Z12" i="37" l="1"/>
  <c r="BI11" i="37"/>
  <c r="BW5" i="113"/>
  <c r="BW8" i="113"/>
  <c r="BW7" i="113"/>
  <c r="BW6" i="113"/>
  <c r="BX10" i="113"/>
  <c r="BW9" i="113"/>
  <c r="BI12" i="37"/>
  <c r="AJ9" i="38"/>
  <c r="AJ12" i="38"/>
  <c r="AJ11" i="38"/>
  <c r="AJ10" i="38"/>
  <c r="AK13" i="38"/>
  <c r="AA12" i="37" l="1"/>
  <c r="BJ11" i="37"/>
  <c r="BX5" i="113"/>
  <c r="BX8" i="113"/>
  <c r="BX7" i="113"/>
  <c r="BX6" i="113"/>
  <c r="BY10" i="113"/>
  <c r="BX9" i="113"/>
  <c r="BJ12" i="37"/>
  <c r="AK9" i="38"/>
  <c r="AL13" i="38"/>
  <c r="AK11" i="38"/>
  <c r="AK10" i="38"/>
  <c r="AK12" i="38"/>
  <c r="AB12" i="37" l="1"/>
  <c r="BK11" i="37"/>
  <c r="BY5" i="113"/>
  <c r="BY8" i="113"/>
  <c r="BY7" i="113"/>
  <c r="BY6" i="113"/>
  <c r="BZ10" i="113"/>
  <c r="BY9" i="113"/>
  <c r="BK12" i="37"/>
  <c r="AL9" i="38"/>
  <c r="AL10" i="38"/>
  <c r="AM13" i="38"/>
  <c r="AL12" i="38"/>
  <c r="AL11" i="38"/>
  <c r="AC12" i="37" l="1"/>
  <c r="BL11" i="37"/>
  <c r="BZ5" i="113"/>
  <c r="BZ8" i="113"/>
  <c r="BZ7" i="113"/>
  <c r="BZ6" i="113"/>
  <c r="CA10" i="113"/>
  <c r="BZ9" i="113"/>
  <c r="BL12" i="37"/>
  <c r="AM9" i="38"/>
  <c r="AM10" i="38"/>
  <c r="AM11" i="38"/>
  <c r="AN13" i="38"/>
  <c r="AM12" i="38"/>
  <c r="AD12" i="37" l="1"/>
  <c r="BM11" i="37"/>
  <c r="CA5" i="113"/>
  <c r="CA8" i="113"/>
  <c r="CA7" i="113"/>
  <c r="CA6" i="113"/>
  <c r="CB10" i="113"/>
  <c r="CA9" i="113"/>
  <c r="BM12" i="37"/>
  <c r="AN9" i="38"/>
  <c r="AN11" i="38"/>
  <c r="AN12" i="38"/>
  <c r="AN10" i="38"/>
  <c r="AO13" i="38"/>
  <c r="AE12" i="37" l="1"/>
  <c r="BN11" i="37"/>
  <c r="CB5" i="113"/>
  <c r="CB8" i="113"/>
  <c r="CB7" i="113"/>
  <c r="CB6" i="113"/>
  <c r="CC10" i="113"/>
  <c r="CB9" i="113"/>
  <c r="BN12" i="37"/>
  <c r="AO9" i="38"/>
  <c r="AP13" i="38"/>
  <c r="AO10" i="38"/>
  <c r="AO11" i="38"/>
  <c r="AO12" i="38"/>
  <c r="AF12" i="37" l="1"/>
  <c r="BO11" i="37"/>
  <c r="CC5" i="113"/>
  <c r="CC8" i="113"/>
  <c r="CC7" i="113"/>
  <c r="CC6" i="113"/>
  <c r="CD10" i="113"/>
  <c r="CC9" i="113"/>
  <c r="BO12" i="37"/>
  <c r="AP9" i="38"/>
  <c r="AP11" i="38"/>
  <c r="AP10" i="38"/>
  <c r="AP12" i="38"/>
  <c r="AQ13" i="38"/>
  <c r="AG12" i="37" l="1"/>
  <c r="BP11" i="37"/>
  <c r="CD5" i="113"/>
  <c r="CD8" i="113"/>
  <c r="CD7" i="113"/>
  <c r="CD6" i="113"/>
  <c r="CE10" i="113"/>
  <c r="CD9" i="113"/>
  <c r="BP12" i="37"/>
  <c r="AQ9" i="38"/>
  <c r="AQ12" i="38"/>
  <c r="AQ11" i="38"/>
  <c r="AR13" i="38"/>
  <c r="AQ10" i="38"/>
  <c r="AH12" i="37" l="1"/>
  <c r="BQ11" i="37"/>
  <c r="CE5" i="113"/>
  <c r="CE8" i="113"/>
  <c r="CE7" i="113"/>
  <c r="CE6" i="113"/>
  <c r="CF10" i="113"/>
  <c r="CE9" i="113"/>
  <c r="BQ12" i="37"/>
  <c r="AR9" i="38"/>
  <c r="AR11" i="38"/>
  <c r="AR12" i="38"/>
  <c r="AR10" i="38"/>
  <c r="AS13" i="38"/>
  <c r="AI12" i="37" l="1"/>
  <c r="BR11" i="37"/>
  <c r="CF5" i="113"/>
  <c r="CF8" i="113"/>
  <c r="CF7" i="113"/>
  <c r="CF6" i="113"/>
  <c r="CG10" i="113"/>
  <c r="CF9" i="113"/>
  <c r="BR12" i="37"/>
  <c r="AS9" i="38"/>
  <c r="AS10" i="38"/>
  <c r="AS11" i="38"/>
  <c r="AT13" i="38"/>
  <c r="AS12" i="38"/>
  <c r="AJ12" i="37" l="1"/>
  <c r="BS11" i="37"/>
  <c r="CG5" i="113"/>
  <c r="CG8" i="113"/>
  <c r="CG7" i="113"/>
  <c r="CG6" i="113"/>
  <c r="CH10" i="113"/>
  <c r="CG9" i="113"/>
  <c r="BS12" i="37"/>
  <c r="AT9" i="38"/>
  <c r="AU13" i="38"/>
  <c r="AT12" i="38"/>
  <c r="AT10" i="38"/>
  <c r="AT11" i="38"/>
  <c r="AK12" i="37" l="1"/>
  <c r="BT11" i="37"/>
  <c r="CH5" i="113"/>
  <c r="CH8" i="113"/>
  <c r="CH7" i="113"/>
  <c r="CH6" i="113"/>
  <c r="CI10" i="113"/>
  <c r="CH9" i="113"/>
  <c r="BT12" i="37"/>
  <c r="AU9" i="38"/>
  <c r="AU11" i="38"/>
  <c r="AV13" i="38"/>
  <c r="AU10" i="38"/>
  <c r="AU12" i="38"/>
  <c r="AL12" i="37" l="1"/>
  <c r="BU11" i="37"/>
  <c r="CI5" i="113"/>
  <c r="CI8" i="113"/>
  <c r="CI7" i="113"/>
  <c r="CI6" i="113"/>
  <c r="CJ10" i="113"/>
  <c r="CI9" i="113"/>
  <c r="BU12" i="37"/>
  <c r="AV9" i="38"/>
  <c r="AW13" i="38"/>
  <c r="AV11" i="38"/>
  <c r="AV10" i="38"/>
  <c r="AV12" i="38"/>
  <c r="AM12" i="37" l="1"/>
  <c r="BV11" i="37"/>
  <c r="CJ5" i="113"/>
  <c r="CJ8" i="113"/>
  <c r="CJ7" i="113"/>
  <c r="CJ6" i="113"/>
  <c r="CK10" i="113"/>
  <c r="CJ9" i="113"/>
  <c r="BV12" i="37"/>
  <c r="AW9" i="38"/>
  <c r="AW12" i="38"/>
  <c r="AW10" i="38"/>
  <c r="AX13" i="38"/>
  <c r="AW11" i="38"/>
  <c r="AN12" i="37" l="1"/>
  <c r="BW11" i="37"/>
  <c r="CK5" i="113"/>
  <c r="CK8" i="113"/>
  <c r="CK7" i="113"/>
  <c r="CK6" i="113"/>
  <c r="CL10" i="113"/>
  <c r="CK9" i="113"/>
  <c r="BW12" i="37"/>
  <c r="AX9" i="38"/>
  <c r="AX11" i="38"/>
  <c r="AX12" i="38"/>
  <c r="AX10" i="38"/>
  <c r="AY13" i="38"/>
  <c r="AO12" i="37" l="1"/>
  <c r="BX11" i="37"/>
  <c r="CL5" i="113"/>
  <c r="CL8" i="113"/>
  <c r="CL7" i="113"/>
  <c r="CL6" i="113"/>
  <c r="CM10" i="113"/>
  <c r="CL9" i="113"/>
  <c r="BX12" i="37"/>
  <c r="AY9" i="38"/>
  <c r="AY11" i="38"/>
  <c r="AZ13" i="38"/>
  <c r="AY12" i="38"/>
  <c r="AY10" i="38"/>
  <c r="AP12" i="37" l="1"/>
  <c r="BY11" i="37"/>
  <c r="CM5" i="113"/>
  <c r="CM8" i="113"/>
  <c r="CM7" i="113"/>
  <c r="CM6" i="113"/>
  <c r="CN10" i="113"/>
  <c r="CM9" i="113"/>
  <c r="BY12" i="37"/>
  <c r="AZ9" i="38"/>
  <c r="AZ10" i="38"/>
  <c r="AZ12" i="38"/>
  <c r="AZ11" i="38"/>
  <c r="BA13" i="38"/>
  <c r="AQ12" i="37" l="1"/>
  <c r="BZ11" i="37"/>
  <c r="CN5" i="113"/>
  <c r="CN8" i="113"/>
  <c r="CN7" i="113"/>
  <c r="CN6" i="113"/>
  <c r="CO10" i="113"/>
  <c r="CN9" i="113"/>
  <c r="BZ12" i="37"/>
  <c r="BA9" i="38"/>
  <c r="BA10" i="38"/>
  <c r="BA12" i="38"/>
  <c r="BA11" i="38"/>
  <c r="BB13" i="38"/>
  <c r="AR12" i="37" l="1"/>
  <c r="CA11" i="37"/>
  <c r="CO5" i="113"/>
  <c r="CO8" i="113"/>
  <c r="CO7" i="113"/>
  <c r="CO6" i="113"/>
  <c r="CP10" i="113"/>
  <c r="CO9" i="113"/>
  <c r="CA12" i="37"/>
  <c r="BB9" i="38"/>
  <c r="BC13" i="38"/>
  <c r="BB10" i="38"/>
  <c r="BB11" i="38"/>
  <c r="BB12" i="38"/>
  <c r="AS12" i="37" l="1"/>
  <c r="CB11" i="37"/>
  <c r="CP5" i="113"/>
  <c r="CP8" i="113"/>
  <c r="CP7" i="113"/>
  <c r="CP6" i="113"/>
  <c r="CQ10" i="113"/>
  <c r="CP9" i="113"/>
  <c r="CB12" i="37"/>
  <c r="BC9" i="38"/>
  <c r="BD13" i="38"/>
  <c r="BC12" i="38"/>
  <c r="BC11" i="38"/>
  <c r="BC10" i="38"/>
  <c r="AT12" i="37" l="1"/>
  <c r="CC11" i="37"/>
  <c r="CQ5" i="113"/>
  <c r="CQ8" i="113"/>
  <c r="CQ7" i="113"/>
  <c r="CQ6" i="113"/>
  <c r="CR10" i="113"/>
  <c r="CQ9" i="113"/>
  <c r="CC12" i="37"/>
  <c r="BD9" i="38"/>
  <c r="BD10" i="38"/>
  <c r="BE13" i="38"/>
  <c r="BD11" i="38"/>
  <c r="BD12" i="38"/>
  <c r="AU12" i="37" l="1"/>
  <c r="CD11" i="37"/>
  <c r="CR5" i="113"/>
  <c r="CR8" i="113"/>
  <c r="CR7" i="113"/>
  <c r="CR6" i="113"/>
  <c r="CS10" i="113"/>
  <c r="CR9" i="113"/>
  <c r="CD12" i="37"/>
  <c r="BE9" i="38"/>
  <c r="BE12" i="38"/>
  <c r="BE11" i="38"/>
  <c r="BE10" i="38"/>
  <c r="BF13" i="38"/>
  <c r="AV12" i="37" l="1"/>
  <c r="CE11" i="37"/>
  <c r="CS5" i="113"/>
  <c r="CS8" i="113"/>
  <c r="CS7" i="113"/>
  <c r="CS6" i="113"/>
  <c r="CT10" i="113"/>
  <c r="CS9" i="113"/>
  <c r="CE12" i="37"/>
  <c r="BF9" i="38"/>
  <c r="BF12" i="38"/>
  <c r="BF10" i="38"/>
  <c r="BG13" i="38"/>
  <c r="BF11" i="38"/>
  <c r="AW12" i="37" l="1"/>
  <c r="CF11" i="37"/>
  <c r="CT5" i="113"/>
  <c r="CT8" i="113"/>
  <c r="CT7" i="113"/>
  <c r="CT6" i="113"/>
  <c r="CU10" i="113"/>
  <c r="CT9" i="113"/>
  <c r="CF12" i="37"/>
  <c r="BG9" i="38"/>
  <c r="BG12" i="38"/>
  <c r="BG10" i="38"/>
  <c r="BG11" i="38"/>
  <c r="BH13" i="38"/>
  <c r="AX12" i="37" l="1"/>
  <c r="CG11" i="37"/>
  <c r="CU5" i="113"/>
  <c r="CU8" i="113"/>
  <c r="CU7" i="113"/>
  <c r="CU6" i="113"/>
  <c r="CV10" i="113"/>
  <c r="CU9" i="113"/>
  <c r="CG12" i="37"/>
  <c r="BH9" i="38"/>
  <c r="BH12" i="38"/>
  <c r="BH11" i="38"/>
  <c r="BI13" i="38"/>
  <c r="BH10" i="38"/>
  <c r="AY12" i="37" l="1"/>
  <c r="CH11" i="37"/>
  <c r="CV5" i="113"/>
  <c r="CV8" i="113"/>
  <c r="CV7" i="113"/>
  <c r="CV6" i="113"/>
  <c r="CW10" i="113"/>
  <c r="CV9" i="113"/>
  <c r="CH12" i="37"/>
  <c r="BI9" i="38"/>
  <c r="BI12" i="38"/>
  <c r="BJ13" i="38"/>
  <c r="BI11" i="38"/>
  <c r="BI10" i="38"/>
  <c r="CI11" i="37" l="1"/>
  <c r="CW5" i="113"/>
  <c r="CW8" i="113"/>
  <c r="CW7" i="113"/>
  <c r="CW6" i="113"/>
  <c r="CX10" i="113"/>
  <c r="CW9" i="113"/>
  <c r="CI12" i="37"/>
  <c r="BJ9" i="38"/>
  <c r="BJ12" i="38"/>
  <c r="BK13" i="38"/>
  <c r="BJ10" i="38"/>
  <c r="BJ11" i="38"/>
  <c r="CJ11" i="37" l="1"/>
  <c r="CX5" i="113"/>
  <c r="CX8" i="113"/>
  <c r="CX7" i="113"/>
  <c r="CX6" i="113"/>
  <c r="CY10" i="113"/>
  <c r="CX9" i="113"/>
  <c r="CJ12" i="37"/>
  <c r="BK9" i="38"/>
  <c r="BL13" i="38"/>
  <c r="BK10" i="38"/>
  <c r="BK11" i="38"/>
  <c r="BK12" i="38"/>
  <c r="CK11" i="37" l="1"/>
  <c r="CY5" i="113"/>
  <c r="CY8" i="113"/>
  <c r="CY7" i="113"/>
  <c r="CY6" i="113"/>
  <c r="CZ10" i="113"/>
  <c r="CY9" i="113"/>
  <c r="CK12" i="37"/>
  <c r="BL9" i="38"/>
  <c r="BM13" i="38"/>
  <c r="BL11" i="38"/>
  <c r="BL10" i="38"/>
  <c r="BL12" i="38"/>
  <c r="CL11" i="37" l="1"/>
  <c r="CZ5" i="113"/>
  <c r="CZ8" i="113"/>
  <c r="CZ7" i="113"/>
  <c r="CZ6" i="113"/>
  <c r="DA10" i="113"/>
  <c r="CZ9" i="113"/>
  <c r="CL12" i="37"/>
  <c r="BM9" i="38"/>
  <c r="BM12" i="38"/>
  <c r="BN13" i="38"/>
  <c r="BM11" i="38"/>
  <c r="BM10" i="38"/>
  <c r="CM11" i="37" l="1"/>
  <c r="DA5" i="113"/>
  <c r="DA8" i="113"/>
  <c r="DA7" i="113"/>
  <c r="DA6" i="113"/>
  <c r="DB10" i="113"/>
  <c r="DA9" i="113"/>
  <c r="CM12" i="37"/>
  <c r="BN9" i="38"/>
  <c r="BO13" i="38"/>
  <c r="BN10" i="38"/>
  <c r="BN12" i="38"/>
  <c r="BN11" i="38"/>
  <c r="CN11" i="37" l="1"/>
  <c r="DB5" i="113"/>
  <c r="DB8" i="113"/>
  <c r="DB7" i="113"/>
  <c r="DB6" i="113"/>
  <c r="DC10" i="113"/>
  <c r="DB9" i="113"/>
  <c r="CN12" i="37"/>
  <c r="BO9" i="38"/>
  <c r="BO11" i="38"/>
  <c r="BO10" i="38"/>
  <c r="BO12" i="38"/>
  <c r="BP13" i="38"/>
  <c r="CO11" i="37" l="1"/>
  <c r="DC5" i="113"/>
  <c r="DC8" i="113"/>
  <c r="DC7" i="113"/>
  <c r="DC6" i="113"/>
  <c r="DD10" i="113"/>
  <c r="DC9" i="113"/>
  <c r="CO12" i="37"/>
  <c r="BP9" i="38"/>
  <c r="BQ13" i="38"/>
  <c r="BP11" i="38"/>
  <c r="BP10" i="38"/>
  <c r="BP12" i="38"/>
  <c r="CP11" i="37" l="1"/>
  <c r="DD5" i="113"/>
  <c r="DD8" i="113"/>
  <c r="DD7" i="113"/>
  <c r="DD6" i="113"/>
  <c r="DE10" i="113"/>
  <c r="DD9" i="113"/>
  <c r="CP12" i="37"/>
  <c r="BQ9" i="38"/>
  <c r="BR13" i="38"/>
  <c r="BQ11" i="38"/>
  <c r="BQ10" i="38"/>
  <c r="BQ12" i="38"/>
  <c r="CQ11" i="37" l="1"/>
  <c r="DE5" i="113"/>
  <c r="DE8" i="113"/>
  <c r="DE7" i="113"/>
  <c r="DE6" i="113"/>
  <c r="DF10" i="113"/>
  <c r="DE9" i="113"/>
  <c r="CQ12" i="37"/>
  <c r="BR9" i="38"/>
  <c r="BR12" i="38"/>
  <c r="BR11" i="38"/>
  <c r="BS13" i="38"/>
  <c r="BR10" i="38"/>
  <c r="CR11" i="37" l="1"/>
  <c r="DF5" i="113"/>
  <c r="DF8" i="113"/>
  <c r="DF7" i="113"/>
  <c r="DF6" i="113"/>
  <c r="DG10" i="113"/>
  <c r="DF9" i="113"/>
  <c r="CR12" i="37"/>
  <c r="BS9" i="38"/>
  <c r="BS11" i="38"/>
  <c r="BS12" i="38"/>
  <c r="BT13" i="38"/>
  <c r="BS10" i="38"/>
  <c r="CS11" i="37" l="1"/>
  <c r="DG5" i="113"/>
  <c r="DG8" i="113"/>
  <c r="DG7" i="113"/>
  <c r="DG6" i="113"/>
  <c r="DH10" i="113"/>
  <c r="DG9" i="113"/>
  <c r="CS12" i="37"/>
  <c r="BT9" i="38"/>
  <c r="BU13" i="38"/>
  <c r="BT11" i="38"/>
  <c r="BT10" i="38"/>
  <c r="BT12" i="38"/>
  <c r="CT11" i="37" l="1"/>
  <c r="DH5" i="113"/>
  <c r="DH8" i="113"/>
  <c r="DH7" i="113"/>
  <c r="DH6" i="113"/>
  <c r="DI10" i="113"/>
  <c r="DH9" i="113"/>
  <c r="CT12" i="37"/>
  <c r="BU9" i="38"/>
  <c r="BU12" i="38"/>
  <c r="BU10" i="38"/>
  <c r="BU11" i="38"/>
  <c r="BV13" i="38"/>
  <c r="CU11" i="37" l="1"/>
  <c r="DI5" i="113"/>
  <c r="DI8" i="113"/>
  <c r="DI7" i="113"/>
  <c r="DI6" i="113"/>
  <c r="DJ10" i="113"/>
  <c r="DI9" i="113"/>
  <c r="CU12" i="37"/>
  <c r="BV9" i="38"/>
  <c r="BV12" i="38"/>
  <c r="BV10" i="38"/>
  <c r="BV11" i="38"/>
  <c r="BW13" i="38"/>
  <c r="CV11" i="37" l="1"/>
  <c r="DJ5" i="113"/>
  <c r="DJ8" i="113"/>
  <c r="DJ7" i="113"/>
  <c r="DJ6" i="113"/>
  <c r="DK10" i="113"/>
  <c r="DJ9" i="113"/>
  <c r="CV12" i="37"/>
  <c r="BW9" i="38"/>
  <c r="BW12" i="38"/>
  <c r="BW10" i="38"/>
  <c r="BW11" i="38"/>
  <c r="BX13" i="38"/>
  <c r="CW11" i="37" l="1"/>
  <c r="DK5" i="113"/>
  <c r="DK8" i="113"/>
  <c r="DK7" i="113"/>
  <c r="DK6" i="113"/>
  <c r="DL10" i="113"/>
  <c r="DK9" i="113"/>
  <c r="CW12" i="37"/>
  <c r="BX9" i="38"/>
  <c r="BY13" i="38"/>
  <c r="BX11" i="38"/>
  <c r="BX10" i="38"/>
  <c r="BX12" i="38"/>
  <c r="CX11" i="37" l="1"/>
  <c r="DL5" i="113"/>
  <c r="DL8" i="113"/>
  <c r="DL7" i="113"/>
  <c r="DL6" i="113"/>
  <c r="DM10" i="113"/>
  <c r="DL9" i="113"/>
  <c r="CX12" i="37"/>
  <c r="BY9" i="38"/>
  <c r="BY10" i="38"/>
  <c r="BY11" i="38"/>
  <c r="BY12" i="38"/>
  <c r="BZ13" i="38"/>
  <c r="CY11" i="37" l="1"/>
  <c r="DM5" i="113"/>
  <c r="DM8" i="113"/>
  <c r="DM7" i="113"/>
  <c r="DM6" i="113"/>
  <c r="DN10" i="113"/>
  <c r="DM9" i="113"/>
  <c r="CY12" i="37"/>
  <c r="BZ9" i="38"/>
  <c r="CA13" i="38"/>
  <c r="BZ10" i="38"/>
  <c r="BZ11" i="38"/>
  <c r="BZ12" i="38"/>
  <c r="CZ11" i="37" l="1"/>
  <c r="DN5" i="113"/>
  <c r="DN8" i="113"/>
  <c r="DN7" i="113"/>
  <c r="DN6" i="113"/>
  <c r="DO10" i="113"/>
  <c r="DN9" i="113"/>
  <c r="CZ12" i="37"/>
  <c r="CA9" i="38"/>
  <c r="CB13" i="38"/>
  <c r="CA12" i="38"/>
  <c r="CA10" i="38"/>
  <c r="CA11" i="38"/>
  <c r="DA11" i="37" l="1"/>
  <c r="DO5" i="113"/>
  <c r="DO8" i="113"/>
  <c r="DO7" i="113"/>
  <c r="DO6" i="113"/>
  <c r="DP10" i="113"/>
  <c r="DO9" i="113"/>
  <c r="DA12" i="37"/>
  <c r="CB9" i="38"/>
  <c r="CC13" i="38"/>
  <c r="CB11" i="38"/>
  <c r="CB10" i="38"/>
  <c r="CB12" i="38"/>
  <c r="DB11" i="37" l="1"/>
  <c r="DP5" i="113"/>
  <c r="DP8" i="113"/>
  <c r="DP7" i="113"/>
  <c r="DP6" i="113"/>
  <c r="DQ10" i="113"/>
  <c r="DP9" i="113"/>
  <c r="DB12" i="37"/>
  <c r="CC9" i="38"/>
  <c r="CD13" i="38"/>
  <c r="CC10" i="38"/>
  <c r="CC12" i="38"/>
  <c r="CC11" i="38"/>
  <c r="DC11" i="37" l="1"/>
  <c r="DQ5" i="113"/>
  <c r="DQ8" i="113"/>
  <c r="DQ7" i="113"/>
  <c r="DQ6" i="113"/>
  <c r="DR10" i="113"/>
  <c r="DQ9" i="113"/>
  <c r="DC12" i="37"/>
  <c r="CD9" i="38"/>
  <c r="CE13" i="38"/>
  <c r="CD10" i="38"/>
  <c r="CD11" i="38"/>
  <c r="CD12" i="38"/>
  <c r="DD11" i="37" l="1"/>
  <c r="DR5" i="113"/>
  <c r="DR8" i="113"/>
  <c r="DR7" i="113"/>
  <c r="DR6" i="113"/>
  <c r="DS10" i="113"/>
  <c r="DR9" i="113"/>
  <c r="DD12" i="37"/>
  <c r="CE9" i="38"/>
  <c r="CE12" i="38"/>
  <c r="CE10" i="38"/>
  <c r="CF13" i="38"/>
  <c r="CE11" i="38"/>
  <c r="DE11" i="37" l="1"/>
  <c r="DS5" i="113"/>
  <c r="DS8" i="113"/>
  <c r="DS7" i="113"/>
  <c r="DS6" i="113"/>
  <c r="DT10" i="113"/>
  <c r="DS9" i="113"/>
  <c r="DE12" i="37"/>
  <c r="CF9" i="38"/>
  <c r="CF11" i="38"/>
  <c r="CF12" i="38"/>
  <c r="CF10" i="38"/>
  <c r="CG13" i="38"/>
  <c r="DF11" i="37" l="1"/>
  <c r="DT5" i="113"/>
  <c r="DT8" i="113"/>
  <c r="DT7" i="113"/>
  <c r="DT6" i="113"/>
  <c r="DU10" i="113"/>
  <c r="DT9" i="113"/>
  <c r="DF12" i="37"/>
  <c r="CG9" i="38"/>
  <c r="CG10" i="38"/>
  <c r="CG11" i="38"/>
  <c r="CG12" i="38"/>
  <c r="CH13" i="38"/>
  <c r="DG11" i="37" l="1"/>
  <c r="DU5" i="113"/>
  <c r="DU8" i="113"/>
  <c r="DU7" i="113"/>
  <c r="DU6" i="113"/>
  <c r="DV10" i="113"/>
  <c r="DU9" i="113"/>
  <c r="DG12" i="37"/>
  <c r="CH9" i="38"/>
  <c r="CI13" i="38"/>
  <c r="CH10" i="38"/>
  <c r="CH12" i="38"/>
  <c r="CH11" i="38"/>
  <c r="DH11" i="37" l="1"/>
  <c r="DV5" i="113"/>
  <c r="DV8" i="113"/>
  <c r="DV7" i="113"/>
  <c r="DV6" i="113"/>
  <c r="DW10" i="113"/>
  <c r="DV9" i="113"/>
  <c r="DH12" i="37"/>
  <c r="CI9" i="38"/>
  <c r="CI12" i="38"/>
  <c r="CI10" i="38"/>
  <c r="CI11" i="38"/>
  <c r="CJ13" i="38"/>
  <c r="DI11" i="37" l="1"/>
  <c r="DW5" i="113"/>
  <c r="DW8" i="113"/>
  <c r="DW7" i="113"/>
  <c r="DW6" i="113"/>
  <c r="DX10" i="113"/>
  <c r="DW9" i="113"/>
  <c r="DI12" i="37"/>
  <c r="CJ9" i="38"/>
  <c r="CK13" i="38"/>
  <c r="CJ11" i="38"/>
  <c r="CJ12" i="38"/>
  <c r="CJ10" i="38"/>
  <c r="DJ11" i="37" l="1"/>
  <c r="DX5" i="113"/>
  <c r="DX8" i="113"/>
  <c r="DX7" i="113"/>
  <c r="DX6" i="113"/>
  <c r="DY10" i="113"/>
  <c r="DX9" i="113"/>
  <c r="DJ12" i="37"/>
  <c r="CK9" i="38"/>
  <c r="CK11" i="38"/>
  <c r="CK12" i="38"/>
  <c r="CL13" i="38"/>
  <c r="CK10" i="38"/>
  <c r="DK11" i="37" l="1"/>
  <c r="DY5" i="113"/>
  <c r="DY8" i="113"/>
  <c r="DY7" i="113"/>
  <c r="DY6" i="113"/>
  <c r="DZ10" i="113"/>
  <c r="DY9" i="113"/>
  <c r="DK12" i="37"/>
  <c r="CL9" i="38"/>
  <c r="CL11" i="38"/>
  <c r="CL10" i="38"/>
  <c r="CM13" i="38"/>
  <c r="CL12" i="38"/>
  <c r="DL11" i="37" l="1"/>
  <c r="DZ5" i="113"/>
  <c r="DZ8" i="113"/>
  <c r="DZ7" i="113"/>
  <c r="DZ6" i="113"/>
  <c r="EA10" i="113"/>
  <c r="DZ9" i="113"/>
  <c r="DL12" i="37"/>
  <c r="CM9" i="38"/>
  <c r="CM11" i="38"/>
  <c r="CN13" i="38"/>
  <c r="CM10" i="38"/>
  <c r="CM12" i="38"/>
  <c r="DM11" i="37" l="1"/>
  <c r="EA5" i="113"/>
  <c r="EA8" i="113"/>
  <c r="EA7" i="113"/>
  <c r="EA6" i="113"/>
  <c r="EB10" i="113"/>
  <c r="EA9" i="113"/>
  <c r="DM12" i="37"/>
  <c r="CN9" i="38"/>
  <c r="CN12" i="38"/>
  <c r="CN11" i="38"/>
  <c r="CO13" i="38"/>
  <c r="CN10" i="38"/>
  <c r="DN11" i="37" l="1"/>
  <c r="EB5" i="113"/>
  <c r="EB8" i="113"/>
  <c r="EB7" i="113"/>
  <c r="EB6" i="113"/>
  <c r="EC10" i="113"/>
  <c r="EB9" i="113"/>
  <c r="DN12" i="37"/>
  <c r="CO9" i="38"/>
  <c r="CP13" i="38"/>
  <c r="CO10" i="38"/>
  <c r="CO11" i="38"/>
  <c r="CO12" i="38"/>
  <c r="DO11" i="37" l="1"/>
  <c r="EC5" i="113"/>
  <c r="EC8" i="113"/>
  <c r="EC7" i="113"/>
  <c r="EC6" i="113"/>
  <c r="ED10" i="113"/>
  <c r="EC9" i="113"/>
  <c r="DO12" i="37"/>
  <c r="CP9" i="38"/>
  <c r="CP11" i="38"/>
  <c r="CP10" i="38"/>
  <c r="CQ13" i="38"/>
  <c r="CP12" i="38"/>
  <c r="DP11" i="37" l="1"/>
  <c r="ED5" i="113"/>
  <c r="ED8" i="113"/>
  <c r="ED7" i="113"/>
  <c r="ED6" i="113"/>
  <c r="EE10" i="113"/>
  <c r="ED9" i="113"/>
  <c r="DP12" i="37"/>
  <c r="CQ9" i="38"/>
  <c r="CQ12" i="38"/>
  <c r="CQ11" i="38"/>
  <c r="CR13" i="38"/>
  <c r="CQ10" i="38"/>
  <c r="DQ11" i="37" l="1"/>
  <c r="EE5" i="113"/>
  <c r="EE8" i="113"/>
  <c r="EE7" i="113"/>
  <c r="EE6" i="113"/>
  <c r="EF10" i="113"/>
  <c r="EE9" i="113"/>
  <c r="DQ12" i="37"/>
  <c r="CR9" i="38"/>
  <c r="CR11" i="38"/>
  <c r="CR12" i="38"/>
  <c r="CR10" i="38"/>
  <c r="CS13" i="38"/>
  <c r="DR11" i="37" l="1"/>
  <c r="EF5" i="113"/>
  <c r="EF8" i="113"/>
  <c r="EF7" i="113"/>
  <c r="EF6" i="113"/>
  <c r="EG10" i="113"/>
  <c r="EF9" i="113"/>
  <c r="DR12" i="37"/>
  <c r="CS9" i="38"/>
  <c r="CS12" i="38"/>
  <c r="CS11" i="38"/>
  <c r="CS10" i="38"/>
  <c r="CT13" i="38"/>
  <c r="DS11" i="37" l="1"/>
  <c r="EG5" i="113"/>
  <c r="EG8" i="113"/>
  <c r="EG7" i="113"/>
  <c r="EG6" i="113"/>
  <c r="EH10" i="113"/>
  <c r="EG9" i="113"/>
  <c r="DS12" i="37"/>
  <c r="CT9" i="38"/>
  <c r="CU13" i="38"/>
  <c r="CT10" i="38"/>
  <c r="CT11" i="38"/>
  <c r="CT12" i="38"/>
  <c r="DT11" i="37" l="1"/>
  <c r="EH5" i="113"/>
  <c r="EH8" i="113"/>
  <c r="EH7" i="113"/>
  <c r="EH6" i="113"/>
  <c r="EI10" i="113"/>
  <c r="EH9" i="113"/>
  <c r="DT12" i="37"/>
  <c r="CU9" i="38"/>
  <c r="CU11" i="38"/>
  <c r="CV13" i="38"/>
  <c r="CU10" i="38"/>
  <c r="CU12" i="38"/>
  <c r="DU11" i="37" l="1"/>
  <c r="EI5" i="113"/>
  <c r="EI8" i="113"/>
  <c r="EI7" i="113"/>
  <c r="EI6" i="113"/>
  <c r="EJ10" i="113"/>
  <c r="EI9" i="113"/>
  <c r="DU12" i="37"/>
  <c r="CV9" i="38"/>
  <c r="CV10" i="38"/>
  <c r="CW13" i="38"/>
  <c r="CV11" i="38"/>
  <c r="CV12" i="38"/>
  <c r="DV11" i="37" l="1"/>
  <c r="EJ5" i="113"/>
  <c r="EJ8" i="113"/>
  <c r="EJ7" i="113"/>
  <c r="EJ6" i="113"/>
  <c r="EK10" i="113"/>
  <c r="EJ9" i="113"/>
  <c r="DV12" i="37"/>
  <c r="CW9" i="38"/>
  <c r="CW10" i="38"/>
  <c r="CW12" i="38"/>
  <c r="CW11" i="38"/>
  <c r="CX13" i="38"/>
  <c r="DW11" i="37" l="1"/>
  <c r="EK5" i="113"/>
  <c r="EK8" i="113"/>
  <c r="EK7" i="113"/>
  <c r="EK6" i="113"/>
  <c r="EL10" i="113"/>
  <c r="EK9" i="113"/>
  <c r="DW12" i="37"/>
  <c r="CX9" i="38"/>
  <c r="CX11" i="38"/>
  <c r="CY13" i="38"/>
  <c r="CX10" i="38"/>
  <c r="CX12" i="38"/>
  <c r="DX11" i="37" l="1"/>
  <c r="EL5" i="113"/>
  <c r="EL8" i="113"/>
  <c r="EL7" i="113"/>
  <c r="EL6" i="113"/>
  <c r="EM10" i="113"/>
  <c r="EL9" i="113"/>
  <c r="DX12" i="37"/>
  <c r="CY9" i="38"/>
  <c r="CY10" i="38"/>
  <c r="CY12" i="38"/>
  <c r="CY11" i="38"/>
  <c r="CZ13" i="38"/>
  <c r="DY11" i="37" l="1"/>
  <c r="EM5" i="113"/>
  <c r="EM8" i="113"/>
  <c r="EM7" i="113"/>
  <c r="EM6" i="113"/>
  <c r="EN10" i="113"/>
  <c r="EM9" i="113"/>
  <c r="DY12" i="37"/>
  <c r="CZ9" i="38"/>
  <c r="CZ11" i="38"/>
  <c r="CZ10" i="38"/>
  <c r="CZ12" i="38"/>
  <c r="DA13" i="38"/>
  <c r="DZ11" i="37" l="1"/>
  <c r="EN5" i="113"/>
  <c r="EN8" i="113"/>
  <c r="EN7" i="113"/>
  <c r="EN6" i="113"/>
  <c r="EO10" i="113"/>
  <c r="EN9" i="113"/>
  <c r="DZ12" i="37"/>
  <c r="DA9" i="38"/>
  <c r="DB13" i="38"/>
  <c r="DA11" i="38"/>
  <c r="DA12" i="38"/>
  <c r="DA10" i="38"/>
  <c r="EA11" i="37" l="1"/>
  <c r="EO5" i="113"/>
  <c r="EO8" i="113"/>
  <c r="EO7" i="113"/>
  <c r="EO6" i="113"/>
  <c r="EP10" i="113"/>
  <c r="EO9" i="113"/>
  <c r="EA12" i="37"/>
  <c r="DB9" i="38"/>
  <c r="DC13" i="38"/>
  <c r="DB12" i="38"/>
  <c r="DB11" i="38"/>
  <c r="DB10" i="38"/>
  <c r="EB11" i="37" l="1"/>
  <c r="EP5" i="113"/>
  <c r="EP8" i="113"/>
  <c r="EP7" i="113"/>
  <c r="EP6" i="113"/>
  <c r="EQ10" i="113"/>
  <c r="EP9" i="113"/>
  <c r="EB12" i="37"/>
  <c r="DC9" i="38"/>
  <c r="DC12" i="38"/>
  <c r="DC11" i="38"/>
  <c r="DD13" i="38"/>
  <c r="DC10" i="38"/>
  <c r="EC11" i="37" l="1"/>
  <c r="EQ5" i="113"/>
  <c r="EQ8" i="113"/>
  <c r="EQ7" i="113"/>
  <c r="EQ6" i="113"/>
  <c r="ER10" i="113"/>
  <c r="EQ9" i="113"/>
  <c r="EC12" i="37"/>
  <c r="DD9" i="38"/>
  <c r="DD11" i="38"/>
  <c r="DD10" i="38"/>
  <c r="DE13" i="38"/>
  <c r="DD12" i="38"/>
  <c r="ED11" i="37" l="1"/>
  <c r="ER5" i="113"/>
  <c r="ER8" i="113"/>
  <c r="ER7" i="113"/>
  <c r="ER6" i="113"/>
  <c r="ES10" i="113"/>
  <c r="ER9" i="113"/>
  <c r="ED12" i="37"/>
  <c r="DE9" i="38"/>
  <c r="DE12" i="38"/>
  <c r="DE10" i="38"/>
  <c r="DF13" i="38"/>
  <c r="DE11" i="38"/>
  <c r="EE11" i="37" l="1"/>
  <c r="ES5" i="113"/>
  <c r="ES8" i="113"/>
  <c r="ES7" i="113"/>
  <c r="ES6" i="113"/>
  <c r="ET10" i="113"/>
  <c r="ES9" i="113"/>
  <c r="EE12" i="37"/>
  <c r="DF9" i="38"/>
  <c r="DF11" i="38"/>
  <c r="DG13" i="38"/>
  <c r="DF12" i="38"/>
  <c r="DF10" i="38"/>
  <c r="EF11" i="37" l="1"/>
  <c r="ET5" i="113"/>
  <c r="ET8" i="113"/>
  <c r="ET7" i="113"/>
  <c r="ET6" i="113"/>
  <c r="EU10" i="113"/>
  <c r="ET9" i="113"/>
  <c r="EF12" i="37"/>
  <c r="DG9" i="38"/>
  <c r="DH13" i="38"/>
  <c r="DG10" i="38"/>
  <c r="DG12" i="38"/>
  <c r="DG11" i="38"/>
  <c r="EG11" i="37" l="1"/>
  <c r="EU5" i="113"/>
  <c r="EU8" i="113"/>
  <c r="EU7" i="113"/>
  <c r="EU6" i="113"/>
  <c r="EV10" i="113"/>
  <c r="EU9" i="113"/>
  <c r="EG12" i="37"/>
  <c r="DH9" i="38"/>
  <c r="DH10" i="38"/>
  <c r="DH11" i="38"/>
  <c r="DH12" i="38"/>
  <c r="DI13" i="38"/>
  <c r="EH11" i="37" l="1"/>
  <c r="EV5" i="113"/>
  <c r="EV8" i="113"/>
  <c r="EV7" i="113"/>
  <c r="EV6" i="113"/>
  <c r="EW10" i="113"/>
  <c r="EV9" i="113"/>
  <c r="EH12" i="37"/>
  <c r="DI9" i="38"/>
  <c r="DI11" i="38"/>
  <c r="DJ13" i="38"/>
  <c r="DI12" i="38"/>
  <c r="DI10" i="38"/>
  <c r="EI11" i="37" l="1"/>
  <c r="EW5" i="113"/>
  <c r="EW8" i="113"/>
  <c r="EW7" i="113"/>
  <c r="EW6" i="113"/>
  <c r="EX10" i="113"/>
  <c r="EW9" i="113"/>
  <c r="EI12" i="37"/>
  <c r="DJ9" i="38"/>
  <c r="DJ12" i="38"/>
  <c r="DJ10" i="38"/>
  <c r="DK13" i="38"/>
  <c r="DJ11" i="38"/>
  <c r="EJ11" i="37" l="1"/>
  <c r="EX5" i="113"/>
  <c r="EX8" i="113"/>
  <c r="EX7" i="113"/>
  <c r="EX6" i="113"/>
  <c r="EY10" i="113"/>
  <c r="EX9" i="113"/>
  <c r="EJ12" i="37"/>
  <c r="DK9" i="38"/>
  <c r="DL13" i="38"/>
  <c r="DK11" i="38"/>
  <c r="DK12" i="38"/>
  <c r="DK10" i="38"/>
  <c r="EK11" i="37" l="1"/>
  <c r="EY5" i="113"/>
  <c r="EY8" i="113"/>
  <c r="EY7" i="113"/>
  <c r="EY6" i="113"/>
  <c r="EZ10" i="113"/>
  <c r="EY9" i="113"/>
  <c r="EK12" i="37"/>
  <c r="DL9" i="38"/>
  <c r="DM13" i="38"/>
  <c r="DL11" i="38"/>
  <c r="DL10" i="38"/>
  <c r="DL12" i="38"/>
  <c r="EL11" i="37" l="1"/>
  <c r="EZ5" i="113"/>
  <c r="EZ8" i="113"/>
  <c r="EZ7" i="113"/>
  <c r="EZ6" i="113"/>
  <c r="FA10" i="113"/>
  <c r="EZ9" i="113"/>
  <c r="EL12" i="37"/>
  <c r="DM9" i="38"/>
  <c r="DM12" i="38"/>
  <c r="DM10" i="38"/>
  <c r="DM11" i="38"/>
  <c r="DN13" i="38"/>
  <c r="EM11" i="37" l="1"/>
  <c r="FA5" i="113"/>
  <c r="FA8" i="113"/>
  <c r="FA7" i="113"/>
  <c r="FA6" i="113"/>
  <c r="FB10" i="113"/>
  <c r="FA9" i="113"/>
  <c r="EM12" i="37"/>
  <c r="DN9" i="38"/>
  <c r="DN11" i="38"/>
  <c r="DN12" i="38"/>
  <c r="DO13" i="38"/>
  <c r="DN10" i="38"/>
  <c r="EN11" i="37" l="1"/>
  <c r="FB5" i="113"/>
  <c r="FB8" i="113"/>
  <c r="FB7" i="113"/>
  <c r="FB6" i="113"/>
  <c r="FC10" i="113"/>
  <c r="FB9" i="113"/>
  <c r="EN12" i="37"/>
  <c r="DO9" i="38"/>
  <c r="DP13" i="38"/>
  <c r="DO11" i="38"/>
  <c r="DO10" i="38"/>
  <c r="DO12" i="38"/>
  <c r="EO11" i="37" l="1"/>
  <c r="FC5" i="113"/>
  <c r="FC8" i="113"/>
  <c r="FC7" i="113"/>
  <c r="FC6" i="113"/>
  <c r="FD10" i="113"/>
  <c r="FC9" i="113"/>
  <c r="EO12" i="37"/>
  <c r="DP9" i="38"/>
  <c r="DP10" i="38"/>
  <c r="DQ13" i="38"/>
  <c r="DP12" i="38"/>
  <c r="DP11" i="38"/>
  <c r="EP11" i="37" l="1"/>
  <c r="FD5" i="113"/>
  <c r="FD8" i="113"/>
  <c r="FD7" i="113"/>
  <c r="FD6" i="113"/>
  <c r="FE10" i="113"/>
  <c r="FD9" i="113"/>
  <c r="EP12" i="37"/>
  <c r="DQ9" i="38"/>
  <c r="DQ12" i="38"/>
  <c r="DR13" i="38"/>
  <c r="DQ11" i="38"/>
  <c r="DQ10" i="38"/>
  <c r="EQ11" i="37" l="1"/>
  <c r="FE5" i="113"/>
  <c r="FE8" i="113"/>
  <c r="FE7" i="113"/>
  <c r="FE6" i="113"/>
  <c r="FF10" i="113"/>
  <c r="FE9" i="113"/>
  <c r="EQ12" i="37"/>
  <c r="DR9" i="38"/>
  <c r="DR11" i="38"/>
  <c r="DR12" i="38"/>
  <c r="DS13" i="38"/>
  <c r="DR10" i="38"/>
  <c r="ER11" i="37" l="1"/>
  <c r="FF5" i="113"/>
  <c r="FF8" i="113"/>
  <c r="FF7" i="113"/>
  <c r="FF6" i="113"/>
  <c r="FG10" i="113"/>
  <c r="FF9" i="113"/>
  <c r="ER12" i="37"/>
  <c r="DS9" i="38"/>
  <c r="DS10" i="38"/>
  <c r="DT13" i="38"/>
  <c r="DS11" i="38"/>
  <c r="DS12" i="38"/>
  <c r="ES11" i="37" l="1"/>
  <c r="FG5" i="113"/>
  <c r="FG8" i="113"/>
  <c r="FG7" i="113"/>
  <c r="FG6" i="113"/>
  <c r="FH10" i="113"/>
  <c r="FG9" i="113"/>
  <c r="ES12" i="37"/>
  <c r="DT9" i="38"/>
  <c r="DT12" i="38"/>
  <c r="DU13" i="38"/>
  <c r="DT11" i="38"/>
  <c r="DT10" i="38"/>
  <c r="ET11" i="37" l="1"/>
  <c r="FH5" i="113"/>
  <c r="FH8" i="113"/>
  <c r="FH7" i="113"/>
  <c r="FH6" i="113"/>
  <c r="FI10" i="113"/>
  <c r="FH9" i="113"/>
  <c r="ET12" i="37"/>
  <c r="DU9" i="38"/>
  <c r="DU12" i="38"/>
  <c r="DU10" i="38"/>
  <c r="DU11" i="38"/>
  <c r="DV13" i="38"/>
  <c r="EU11" i="37" l="1"/>
  <c r="FI5" i="113"/>
  <c r="FI8" i="113"/>
  <c r="FI7" i="113"/>
  <c r="FI6" i="113"/>
  <c r="FJ10" i="113"/>
  <c r="FI9" i="113"/>
  <c r="EU12" i="37"/>
  <c r="DV9" i="38"/>
  <c r="DW13" i="38"/>
  <c r="DV11" i="38"/>
  <c r="DV10" i="38"/>
  <c r="DV12" i="38"/>
  <c r="EV11" i="37" l="1"/>
  <c r="FJ5" i="113"/>
  <c r="FJ8" i="113"/>
  <c r="FJ7" i="113"/>
  <c r="FJ6" i="113"/>
  <c r="FK10" i="113"/>
  <c r="FJ9" i="113"/>
  <c r="EV12" i="37"/>
  <c r="DW9" i="38"/>
  <c r="DW11" i="38"/>
  <c r="DW12" i="38"/>
  <c r="DW10" i="38"/>
  <c r="DX13" i="38"/>
  <c r="EW11" i="37" l="1"/>
  <c r="FK5" i="113"/>
  <c r="FK8" i="113"/>
  <c r="FK7" i="113"/>
  <c r="FK6" i="113"/>
  <c r="FL10" i="113"/>
  <c r="FK9" i="113"/>
  <c r="EW12" i="37"/>
  <c r="DX9" i="38"/>
  <c r="DY13" i="38"/>
  <c r="DX10" i="38"/>
  <c r="DX12" i="38"/>
  <c r="DX11" i="38"/>
  <c r="EX11" i="37" l="1"/>
  <c r="FL5" i="113"/>
  <c r="FL8" i="113"/>
  <c r="FL7" i="113"/>
  <c r="FL6" i="113"/>
  <c r="FM10" i="113"/>
  <c r="FL9" i="113"/>
  <c r="EX12" i="37"/>
  <c r="DY9" i="38"/>
  <c r="DY11" i="38"/>
  <c r="DZ13" i="38"/>
  <c r="DY10" i="38"/>
  <c r="DY12" i="38"/>
  <c r="EY11" i="37" l="1"/>
  <c r="FM5" i="113"/>
  <c r="FM8" i="113"/>
  <c r="FM7" i="113"/>
  <c r="FM6" i="113"/>
  <c r="FN10" i="113"/>
  <c r="FM9" i="113"/>
  <c r="EY12" i="37"/>
  <c r="DZ9" i="38"/>
  <c r="DZ10" i="38"/>
  <c r="DZ11" i="38"/>
  <c r="EA13" i="38"/>
  <c r="DZ12" i="38"/>
  <c r="EZ11" i="37" l="1"/>
  <c r="FN5" i="113"/>
  <c r="FN8" i="113"/>
  <c r="FN7" i="113"/>
  <c r="FN6" i="113"/>
  <c r="FO10" i="113"/>
  <c r="FN9" i="113"/>
  <c r="EZ12" i="37"/>
  <c r="EA9" i="38"/>
  <c r="EA11" i="38"/>
  <c r="EB13" i="38"/>
  <c r="EA10" i="38"/>
  <c r="EA12" i="38"/>
  <c r="FA11" i="37" l="1"/>
  <c r="FO5" i="113"/>
  <c r="FO8" i="113"/>
  <c r="FO7" i="113"/>
  <c r="FO6" i="113"/>
  <c r="FP10" i="113"/>
  <c r="FO9" i="113"/>
  <c r="FA12" i="37"/>
  <c r="EB9" i="38"/>
  <c r="EC13" i="38"/>
  <c r="EB11" i="38"/>
  <c r="EB12" i="38"/>
  <c r="EB10" i="38"/>
  <c r="FB11" i="37" l="1"/>
  <c r="FP5" i="113"/>
  <c r="FP8" i="113"/>
  <c r="FP7" i="113"/>
  <c r="FP6" i="113"/>
  <c r="FQ10" i="113"/>
  <c r="FP9" i="113"/>
  <c r="FB12" i="37"/>
  <c r="EC9" i="38"/>
  <c r="EC11" i="38"/>
  <c r="EC12" i="38"/>
  <c r="ED13" i="38"/>
  <c r="EC10" i="38"/>
  <c r="FC11" i="37" l="1"/>
  <c r="FQ5" i="113"/>
  <c r="FQ8" i="113"/>
  <c r="FQ7" i="113"/>
  <c r="FQ6" i="113"/>
  <c r="FR10" i="113"/>
  <c r="FQ9" i="113"/>
  <c r="FC12" i="37"/>
  <c r="ED9" i="38"/>
  <c r="ED12" i="38"/>
  <c r="ED10" i="38"/>
  <c r="EE13" i="38"/>
  <c r="ED11" i="38"/>
  <c r="FD11" i="37" l="1"/>
  <c r="FR5" i="113"/>
  <c r="FR8" i="113"/>
  <c r="FR7" i="113"/>
  <c r="FR6" i="113"/>
  <c r="FS10" i="113"/>
  <c r="FR9" i="113"/>
  <c r="FD12" i="37"/>
  <c r="EE9" i="38"/>
  <c r="EE12" i="38"/>
  <c r="EE10" i="38"/>
  <c r="EF13" i="38"/>
  <c r="EE11" i="38"/>
  <c r="FE11" i="37" l="1"/>
  <c r="FS5" i="113"/>
  <c r="FS8" i="113"/>
  <c r="FS7" i="113"/>
  <c r="FS6" i="113"/>
  <c r="FT10" i="113"/>
  <c r="FS9" i="113"/>
  <c r="FE12" i="37"/>
  <c r="EF9" i="38"/>
  <c r="EF11" i="38"/>
  <c r="EG13" i="38"/>
  <c r="EF10" i="38"/>
  <c r="EF12" i="38"/>
  <c r="FF11" i="37" l="1"/>
  <c r="FT5" i="113"/>
  <c r="FT8" i="113"/>
  <c r="FT7" i="113"/>
  <c r="FT6" i="113"/>
  <c r="FU10" i="113"/>
  <c r="FT9" i="113"/>
  <c r="FF12" i="37"/>
  <c r="EG9" i="38"/>
  <c r="EG11" i="38"/>
  <c r="EG10" i="38"/>
  <c r="EG12" i="38"/>
  <c r="EH13" i="38"/>
  <c r="FG11" i="37" l="1"/>
  <c r="FU5" i="113"/>
  <c r="FU8" i="113"/>
  <c r="FU7" i="113"/>
  <c r="FU6" i="113"/>
  <c r="FV10" i="113"/>
  <c r="FU9" i="113"/>
  <c r="FG12" i="37"/>
  <c r="EH9" i="38"/>
  <c r="EH11" i="38"/>
  <c r="EH12" i="38"/>
  <c r="EI13" i="38"/>
  <c r="EH10" i="38"/>
  <c r="FH11" i="37" l="1"/>
  <c r="FV5" i="113"/>
  <c r="FV8" i="113"/>
  <c r="FV7" i="113"/>
  <c r="FV6" i="113"/>
  <c r="FW10" i="113"/>
  <c r="FV9" i="113"/>
  <c r="FH12" i="37"/>
  <c r="EI9" i="38"/>
  <c r="EI11" i="38"/>
  <c r="EI10" i="38"/>
  <c r="EJ13" i="38"/>
  <c r="EI12" i="38"/>
  <c r="FI11" i="37" l="1"/>
  <c r="FW5" i="113"/>
  <c r="FW8" i="113"/>
  <c r="FW6" i="113"/>
  <c r="FW9" i="113"/>
  <c r="FW7" i="113"/>
  <c r="FI12" i="37"/>
  <c r="EJ9" i="38"/>
  <c r="EJ12" i="38"/>
  <c r="EJ11" i="38"/>
  <c r="EK13" i="38"/>
  <c r="EJ10" i="38"/>
  <c r="FJ11" i="37" l="1"/>
  <c r="FJ12" i="37"/>
  <c r="EK9" i="38"/>
  <c r="EK12" i="38"/>
  <c r="EL13" i="38"/>
  <c r="EK10" i="38"/>
  <c r="EK11" i="38"/>
  <c r="FK11" i="37" l="1"/>
  <c r="FK12" i="37"/>
  <c r="EL9" i="38"/>
  <c r="EL11" i="38"/>
  <c r="EL12" i="38"/>
  <c r="EM13" i="38"/>
  <c r="EL10" i="38"/>
  <c r="FL11" i="37" l="1"/>
  <c r="FL12" i="37"/>
  <c r="EM9" i="38"/>
  <c r="EM10" i="38"/>
  <c r="EM11" i="38"/>
  <c r="EM12" i="38"/>
  <c r="EN13" i="38"/>
  <c r="FM11" i="37" l="1"/>
  <c r="FM12" i="37"/>
  <c r="EN9" i="38"/>
  <c r="EN12" i="38"/>
  <c r="EN10" i="38"/>
  <c r="EO13" i="38"/>
  <c r="EN11" i="38"/>
  <c r="FN11" i="37" l="1"/>
  <c r="FN12" i="37"/>
  <c r="EO9" i="38"/>
  <c r="EO11" i="38"/>
  <c r="EO12" i="38"/>
  <c r="EP13" i="38"/>
  <c r="EO10" i="38"/>
  <c r="FO11" i="37" l="1"/>
  <c r="FO12" i="37"/>
  <c r="EP9" i="38"/>
  <c r="EQ13" i="38"/>
  <c r="EP12" i="38"/>
  <c r="EP10" i="38"/>
  <c r="EP11" i="38"/>
  <c r="FP11" i="37" l="1"/>
  <c r="FP12" i="37"/>
  <c r="EQ9" i="38"/>
  <c r="EQ10" i="38"/>
  <c r="ER13" i="38"/>
  <c r="EQ12" i="38"/>
  <c r="EQ11" i="38"/>
  <c r="FQ11" i="37" l="1"/>
  <c r="FQ12" i="37"/>
  <c r="ER9" i="38"/>
  <c r="ES13" i="38"/>
  <c r="ER11" i="38"/>
  <c r="ER12" i="38"/>
  <c r="ER10" i="38"/>
  <c r="FR11" i="37" l="1"/>
  <c r="FR12" i="37"/>
  <c r="ES9" i="38"/>
  <c r="ES11" i="38"/>
  <c r="ES12" i="38"/>
  <c r="ES10" i="38"/>
  <c r="ET13" i="38"/>
  <c r="FS11" i="37" l="1"/>
  <c r="FS12" i="37"/>
  <c r="ET9" i="38"/>
  <c r="ET10" i="38"/>
  <c r="EU13" i="38"/>
  <c r="ET11" i="38"/>
  <c r="ET12" i="38"/>
  <c r="FT11" i="37" l="1"/>
  <c r="FT12" i="37"/>
  <c r="EU9" i="38"/>
  <c r="EV13" i="38"/>
  <c r="EU12" i="38"/>
  <c r="EU10" i="38"/>
  <c r="EU11" i="38"/>
  <c r="FU11" i="37" l="1"/>
  <c r="FU12" i="37"/>
  <c r="EV9" i="38"/>
  <c r="EV10" i="38"/>
  <c r="EV11" i="38"/>
  <c r="EW13" i="38"/>
  <c r="EV12" i="38"/>
  <c r="FV11" i="37" l="1"/>
  <c r="FV12" i="37"/>
  <c r="EW9" i="38"/>
  <c r="EX13" i="38"/>
  <c r="EW11" i="38"/>
  <c r="EW12" i="38"/>
  <c r="EW10" i="38"/>
  <c r="FW11" i="37" l="1"/>
  <c r="FW12" i="37"/>
  <c r="EX9" i="38"/>
  <c r="EY13" i="38"/>
  <c r="EX12" i="38"/>
  <c r="EX10" i="38"/>
  <c r="EX11" i="38"/>
  <c r="FX11" i="37" l="1"/>
  <c r="FX12" i="37"/>
  <c r="EY9" i="38"/>
  <c r="EY11" i="38"/>
  <c r="EY12" i="38"/>
  <c r="EZ13" i="38"/>
  <c r="EY10" i="38"/>
  <c r="FY11" i="37" l="1"/>
  <c r="FY12" i="37"/>
  <c r="EZ9" i="38"/>
  <c r="EZ11" i="38"/>
  <c r="EZ10" i="38"/>
  <c r="EZ12" i="38"/>
  <c r="FA13" i="38"/>
  <c r="FZ11" i="37" l="1"/>
  <c r="FZ12" i="37"/>
  <c r="FA9" i="38"/>
  <c r="FA11" i="38"/>
  <c r="FA10" i="38"/>
  <c r="FB13" i="38"/>
  <c r="FA12" i="38"/>
  <c r="GA11" i="37" l="1"/>
  <c r="GA12" i="37"/>
  <c r="FB9" i="38"/>
  <c r="FB12" i="38"/>
  <c r="FB10" i="38"/>
  <c r="FC13" i="38"/>
  <c r="FB11" i="38"/>
  <c r="GB11" i="37" l="1"/>
  <c r="GB12" i="37"/>
  <c r="FC9" i="38"/>
  <c r="FC10" i="38"/>
  <c r="FC12" i="38"/>
  <c r="FD13" i="38"/>
  <c r="FC11" i="38"/>
  <c r="GC11" i="37" l="1"/>
  <c r="GC12" i="37"/>
  <c r="FD9" i="38"/>
  <c r="FD10" i="38"/>
  <c r="FD11" i="38"/>
  <c r="FD12" i="38"/>
  <c r="FE13" i="38"/>
  <c r="GD11" i="37" l="1"/>
  <c r="GD12" i="37"/>
  <c r="FE9" i="38"/>
  <c r="FF13" i="38"/>
  <c r="FE11" i="38"/>
  <c r="FE10" i="38"/>
  <c r="FE12" i="38"/>
  <c r="GE11" i="37" l="1"/>
  <c r="GE12" i="37"/>
  <c r="FF9" i="38"/>
  <c r="FF12" i="38"/>
  <c r="FF11" i="38"/>
  <c r="FG13" i="38"/>
  <c r="FF10" i="38"/>
  <c r="GF11" i="37" l="1"/>
  <c r="GF12" i="37"/>
  <c r="FG9" i="38"/>
  <c r="FG10" i="38"/>
  <c r="FG11" i="38"/>
  <c r="FG12" i="38"/>
  <c r="FH13" i="38"/>
  <c r="GG11" i="37" l="1"/>
  <c r="GG12" i="37"/>
  <c r="FH9" i="38"/>
  <c r="FH11" i="38"/>
  <c r="FI13" i="38"/>
  <c r="FH12" i="38"/>
  <c r="FH10" i="38"/>
  <c r="GH11" i="37" l="1"/>
  <c r="GH12" i="37"/>
  <c r="FI9" i="38"/>
  <c r="FJ13" i="38"/>
  <c r="FI11" i="38"/>
  <c r="FI12" i="38"/>
  <c r="FI10" i="38"/>
  <c r="GI11" i="37" l="1"/>
  <c r="GI12" i="37"/>
  <c r="FJ9" i="38"/>
  <c r="FK13" i="38"/>
  <c r="FJ10" i="38"/>
  <c r="FJ12" i="38"/>
  <c r="FJ11" i="38"/>
  <c r="GJ11" i="37" l="1"/>
  <c r="GJ12" i="37"/>
  <c r="FK9" i="38"/>
  <c r="FL13" i="38"/>
  <c r="FK12" i="38"/>
  <c r="FK11" i="38"/>
  <c r="FK10" i="38"/>
  <c r="GK11" i="37" l="1"/>
  <c r="GK12" i="37"/>
  <c r="FL9" i="38"/>
  <c r="FL10" i="38"/>
  <c r="FL12" i="38"/>
  <c r="FM13" i="38"/>
  <c r="FL11" i="38"/>
  <c r="GL11" i="37" l="1"/>
  <c r="GL12" i="37"/>
  <c r="FM9" i="38"/>
  <c r="FM10" i="38"/>
  <c r="FN13" i="38"/>
  <c r="FM11" i="38"/>
  <c r="FM12" i="38"/>
  <c r="GM11" i="37" l="1"/>
  <c r="GM12" i="37"/>
  <c r="FN9" i="38"/>
  <c r="FN11" i="38"/>
  <c r="FN10" i="38"/>
  <c r="FO13" i="38"/>
  <c r="FN12" i="38"/>
  <c r="GN11" i="37" l="1"/>
  <c r="GN12" i="37"/>
  <c r="FO9" i="38"/>
  <c r="FO12" i="38"/>
  <c r="FO10" i="38"/>
  <c r="FP13" i="38"/>
  <c r="FO11" i="38"/>
  <c r="GB10" i="38" l="1"/>
  <c r="GB9" i="38"/>
  <c r="GC13" i="38"/>
  <c r="GO11" i="37"/>
  <c r="GO12" i="37"/>
  <c r="FP9" i="38"/>
  <c r="FP12" i="38"/>
  <c r="FP11" i="38"/>
  <c r="FQ13" i="38"/>
  <c r="FP10" i="38"/>
  <c r="GC10" i="38" l="1"/>
  <c r="GC9" i="38"/>
  <c r="GD13" i="38"/>
  <c r="GP11" i="37"/>
  <c r="GP12" i="37"/>
  <c r="FQ9" i="38"/>
  <c r="FQ11" i="38"/>
  <c r="FR13" i="38"/>
  <c r="FQ10" i="38"/>
  <c r="FQ12" i="38"/>
  <c r="GD10" i="38" l="1"/>
  <c r="GD9" i="38"/>
  <c r="GE13" i="38"/>
  <c r="GE9" i="38" s="1"/>
  <c r="GQ11" i="37"/>
  <c r="GQ12" i="37"/>
  <c r="FR9" i="38"/>
  <c r="FR12" i="38"/>
  <c r="FS13" i="38"/>
  <c r="FR11" i="38"/>
  <c r="FR10" i="38"/>
  <c r="GE10" i="38" l="1"/>
  <c r="GF13" i="38"/>
  <c r="GF9" i="38" s="1"/>
  <c r="GR11" i="37"/>
  <c r="GR12" i="37"/>
  <c r="FS9" i="38"/>
  <c r="FT13" i="38"/>
  <c r="FS10" i="38"/>
  <c r="FS11" i="38"/>
  <c r="FS12" i="38"/>
  <c r="GF10" i="38" l="1"/>
  <c r="GG13" i="38"/>
  <c r="GG9" i="38" s="1"/>
  <c r="GS11" i="37"/>
  <c r="GS12" i="37"/>
  <c r="FT9" i="38"/>
  <c r="FT12" i="38"/>
  <c r="FT11" i="38"/>
  <c r="FT10" i="38"/>
  <c r="FU13" i="38"/>
  <c r="GG10" i="38" l="1"/>
  <c r="GH13" i="38"/>
  <c r="GH9" i="38" s="1"/>
  <c r="GT11" i="37"/>
  <c r="GT12" i="37"/>
  <c r="FU9" i="38"/>
  <c r="FV13" i="38"/>
  <c r="FU12" i="38"/>
  <c r="FU10" i="38"/>
  <c r="FU11" i="38"/>
  <c r="GH10" i="38" l="1"/>
  <c r="GI13" i="38"/>
  <c r="GI9" i="38" s="1"/>
  <c r="GU11" i="37"/>
  <c r="GU12" i="37"/>
  <c r="FV9" i="38"/>
  <c r="FW13" i="38"/>
  <c r="FV10" i="38"/>
  <c r="FV12" i="38"/>
  <c r="FV11" i="38"/>
  <c r="GI10" i="38" l="1"/>
  <c r="GJ13" i="38"/>
  <c r="GJ9" i="38" s="1"/>
  <c r="GV11" i="37"/>
  <c r="GV12" i="37"/>
  <c r="FW9" i="38"/>
  <c r="FW11" i="38"/>
  <c r="FX13" i="38"/>
  <c r="FW12" i="38"/>
  <c r="FW10" i="38"/>
  <c r="GJ10" i="38" l="1"/>
  <c r="GK13" i="38"/>
  <c r="GK9" i="38" s="1"/>
  <c r="GW11" i="37"/>
  <c r="GW12" i="37"/>
  <c r="FX9" i="38"/>
  <c r="FX10" i="38"/>
  <c r="FX12" i="38"/>
  <c r="FX11" i="38"/>
  <c r="FY13" i="38"/>
  <c r="GK10" i="38" l="1"/>
  <c r="GL13" i="38"/>
  <c r="GL9" i="38" s="1"/>
  <c r="GX11" i="37"/>
  <c r="GX12" i="37"/>
  <c r="FY9" i="38"/>
  <c r="FY10" i="38"/>
  <c r="FY11" i="38"/>
  <c r="FY12" i="38"/>
  <c r="FZ13" i="38"/>
  <c r="GL10" i="38" l="1"/>
  <c r="GM13" i="38"/>
  <c r="GM9" i="38" s="1"/>
  <c r="GY12" i="37"/>
  <c r="GY11" i="37"/>
  <c r="FZ9" i="38"/>
  <c r="FZ11" i="38"/>
  <c r="FZ10" i="38"/>
  <c r="FZ12" i="38"/>
  <c r="C10" i="37"/>
  <c r="GM10" i="38" l="1"/>
  <c r="GN13" i="38"/>
  <c r="GN9" i="38" s="1"/>
  <c r="A2" i="157"/>
  <c r="A3" i="157" l="1"/>
  <c r="GN10" i="38"/>
  <c r="GO13" i="38"/>
  <c r="GO9" i="38" s="1"/>
  <c r="A4" i="157" l="1"/>
  <c r="GO10" i="38"/>
  <c r="GP13" i="38"/>
  <c r="GP9" i="38" s="1"/>
  <c r="A5" i="157" l="1"/>
  <c r="A6" i="157" s="1"/>
  <c r="GP10" i="38"/>
  <c r="GQ13" i="38"/>
  <c r="GQ9" i="38" s="1"/>
  <c r="GQ10" i="38" l="1"/>
  <c r="GR13" i="38"/>
  <c r="GR9" i="38" s="1"/>
  <c r="A7" i="157"/>
  <c r="A8" i="157" l="1"/>
  <c r="GR10" i="38"/>
  <c r="GS13" i="38"/>
  <c r="GS9" i="38" s="1"/>
  <c r="A9" i="157" l="1"/>
  <c r="A10" i="157" s="1"/>
  <c r="A11" i="157" s="1"/>
  <c r="A12" i="157" s="1"/>
  <c r="A13" i="157" s="1"/>
  <c r="A14" i="157" s="1"/>
  <c r="GS10" i="38"/>
  <c r="GT13" i="38"/>
  <c r="GT9" i="38" s="1"/>
  <c r="GT10" i="38" l="1"/>
  <c r="GU13" i="38"/>
  <c r="GU9" i="38" s="1"/>
  <c r="A15" i="157"/>
  <c r="A16" i="157" s="1"/>
  <c r="A17" i="157" s="1"/>
  <c r="A18" i="157" s="1"/>
  <c r="GU10" i="38" l="1"/>
  <c r="GV13" i="38"/>
  <c r="GV9" i="38" s="1"/>
  <c r="A19" i="157"/>
  <c r="GV10" i="38" l="1"/>
  <c r="GW13" i="38"/>
  <c r="GW9" i="38" s="1"/>
  <c r="A20" i="157"/>
  <c r="A21" i="157" s="1"/>
  <c r="A22" i="157" s="1"/>
  <c r="A23" i="157" s="1"/>
  <c r="A24" i="157" s="1"/>
  <c r="A25" i="157" s="1"/>
  <c r="A26" i="157" s="1"/>
  <c r="A27" i="157" s="1"/>
  <c r="A28" i="157" s="1"/>
  <c r="A29" i="157" s="1"/>
  <c r="A30" i="157" s="1"/>
  <c r="A31" i="157" s="1"/>
  <c r="A32" i="157" s="1"/>
  <c r="A33" i="157" s="1"/>
  <c r="A34" i="157" s="1"/>
  <c r="A35" i="157" s="1"/>
  <c r="A36" i="157" s="1"/>
  <c r="A37" i="157" s="1"/>
  <c r="A38" i="157" s="1"/>
  <c r="A39" i="157" s="1"/>
  <c r="A40" i="157" s="1"/>
  <c r="A41" i="157" s="1"/>
  <c r="A42" i="157" s="1"/>
  <c r="A43" i="157" s="1"/>
  <c r="A44" i="157" s="1"/>
  <c r="A45" i="157" s="1"/>
  <c r="A46" i="157" s="1"/>
  <c r="A47" i="157" s="1"/>
  <c r="A48" i="157" s="1"/>
  <c r="A49" i="157" s="1"/>
  <c r="A50" i="157" s="1"/>
  <c r="A51" i="157" s="1"/>
  <c r="A52" i="157" s="1"/>
  <c r="A53" i="157" s="1"/>
  <c r="A54" i="157" s="1"/>
  <c r="A55" i="157" s="1"/>
  <c r="A56" i="157" s="1"/>
  <c r="A57" i="157" s="1"/>
  <c r="A58" i="157" s="1"/>
  <c r="A59" i="157" s="1"/>
  <c r="A60" i="157" s="1"/>
  <c r="A61" i="157" s="1"/>
  <c r="A62" i="157" s="1"/>
  <c r="A63" i="157" s="1"/>
  <c r="A64" i="157" s="1"/>
  <c r="A65" i="157" s="1"/>
  <c r="A66" i="157" s="1"/>
  <c r="A67" i="157" s="1"/>
  <c r="A68" i="157" s="1"/>
  <c r="A69" i="157" s="1"/>
  <c r="A70" i="157" s="1"/>
  <c r="A71" i="157" s="1"/>
  <c r="A72" i="157" s="1"/>
  <c r="A73" i="157" s="1"/>
  <c r="A74" i="157" s="1"/>
  <c r="A75" i="157" s="1"/>
  <c r="A76" i="157" s="1"/>
  <c r="A77" i="157" s="1"/>
  <c r="A78" i="157" s="1"/>
  <c r="A79" i="157" s="1"/>
  <c r="A80" i="157" s="1"/>
  <c r="A81" i="157" s="1"/>
  <c r="A82" i="157" s="1"/>
  <c r="A83" i="157" s="1"/>
  <c r="A84" i="157" s="1"/>
  <c r="A85" i="157" s="1"/>
  <c r="A86" i="157" s="1"/>
  <c r="A87" i="157" s="1"/>
  <c r="A88" i="157" s="1"/>
  <c r="A89" i="157" s="1"/>
  <c r="A90" i="157" s="1"/>
  <c r="A91" i="157" s="1"/>
  <c r="A92" i="157" s="1"/>
  <c r="A93" i="157" s="1"/>
  <c r="A94" i="157" s="1"/>
  <c r="A95" i="157" s="1"/>
  <c r="A96" i="157" s="1"/>
  <c r="A97" i="157" s="1"/>
  <c r="A98" i="157" s="1"/>
  <c r="A99" i="157" s="1"/>
  <c r="A100" i="157" s="1"/>
  <c r="A101" i="157" s="1"/>
  <c r="A102" i="157" s="1"/>
  <c r="A103" i="157" s="1"/>
  <c r="A104" i="157" s="1"/>
  <c r="A105" i="157" s="1"/>
  <c r="A106" i="157" s="1"/>
  <c r="A107" i="157" s="1"/>
  <c r="A108" i="157" s="1"/>
  <c r="A109" i="157" s="1"/>
  <c r="A110" i="157" s="1"/>
  <c r="A111" i="157" s="1"/>
  <c r="A112" i="157" s="1"/>
  <c r="A113" i="157" s="1"/>
  <c r="A114" i="157" s="1"/>
  <c r="A115" i="157" s="1"/>
  <c r="A116" i="157" s="1"/>
  <c r="A117" i="157" s="1"/>
  <c r="A118" i="157" s="1"/>
  <c r="A119" i="157" s="1"/>
  <c r="A120" i="157" s="1"/>
  <c r="A121" i="157" s="1"/>
  <c r="A122" i="157" s="1"/>
  <c r="A123" i="157" s="1"/>
  <c r="A124" i="157" s="1"/>
  <c r="A125" i="157" s="1"/>
  <c r="A126" i="157" s="1"/>
  <c r="A127" i="157" s="1"/>
  <c r="A128" i="157" s="1"/>
  <c r="A129" i="157" s="1"/>
  <c r="A130" i="157" s="1"/>
  <c r="A131" i="157" s="1"/>
  <c r="A132" i="157" s="1"/>
  <c r="A133" i="157" s="1"/>
  <c r="A134" i="157" s="1"/>
  <c r="A135" i="157" s="1"/>
  <c r="A136" i="157" s="1"/>
  <c r="A137" i="157" s="1"/>
  <c r="A138" i="157" s="1"/>
  <c r="A139" i="157" s="1"/>
  <c r="A140" i="157" s="1"/>
  <c r="A141" i="157" s="1"/>
  <c r="A142" i="157" s="1"/>
  <c r="A143" i="157" s="1"/>
  <c r="A144" i="157" s="1"/>
  <c r="A145" i="157" s="1"/>
  <c r="A146" i="157" s="1"/>
  <c r="A147" i="157" s="1"/>
  <c r="A148" i="157" s="1"/>
  <c r="A149" i="157" s="1"/>
  <c r="A150" i="157" s="1"/>
  <c r="A151" i="157" s="1"/>
  <c r="A152" i="157" s="1"/>
  <c r="A153" i="157" s="1"/>
  <c r="A154" i="157" s="1"/>
  <c r="A155" i="157" s="1"/>
  <c r="A156" i="157" s="1"/>
  <c r="A157" i="157" s="1"/>
  <c r="A158" i="157" s="1"/>
  <c r="A159" i="157" s="1"/>
  <c r="A160" i="157" s="1"/>
  <c r="A161" i="157" s="1"/>
  <c r="A162" i="157" s="1"/>
  <c r="A163" i="157" s="1"/>
  <c r="A164" i="157" s="1"/>
  <c r="A165" i="157" s="1"/>
  <c r="A166" i="157" s="1"/>
  <c r="A167" i="157" s="1"/>
  <c r="A168" i="157" s="1"/>
  <c r="A169" i="157" s="1"/>
  <c r="A170" i="157" s="1"/>
  <c r="A171" i="157" s="1"/>
  <c r="A172" i="157" s="1"/>
  <c r="A173" i="157" s="1"/>
  <c r="A174" i="157" s="1"/>
  <c r="A175" i="157" s="1"/>
  <c r="A176" i="157" s="1"/>
  <c r="A177" i="157" s="1"/>
  <c r="A178" i="157" s="1"/>
  <c r="A179" i="157" s="1"/>
  <c r="A180" i="157" s="1"/>
  <c r="A181" i="157" s="1"/>
  <c r="A182" i="157" s="1"/>
  <c r="A183" i="157" s="1"/>
  <c r="A184" i="157" s="1"/>
  <c r="A185" i="157" s="1"/>
  <c r="A186" i="157" s="1"/>
  <c r="A187" i="157" s="1"/>
  <c r="A188" i="157" s="1"/>
  <c r="A189" i="157" s="1"/>
  <c r="A190" i="157" s="1"/>
  <c r="A191" i="157" s="1"/>
  <c r="A192" i="157" s="1"/>
  <c r="A193" i="157" s="1"/>
  <c r="A194" i="157" s="1"/>
  <c r="A195" i="157" s="1"/>
  <c r="A196" i="157" s="1"/>
  <c r="A197" i="157" s="1"/>
  <c r="A198" i="157" s="1"/>
  <c r="A199" i="157" s="1"/>
  <c r="A200" i="157" s="1"/>
  <c r="A201" i="157" s="1"/>
  <c r="A202" i="157" s="1"/>
  <c r="A203" i="157" s="1"/>
  <c r="A204" i="157" s="1"/>
  <c r="A205" i="157" s="1"/>
  <c r="A206" i="157" s="1"/>
  <c r="A207" i="157" s="1"/>
  <c r="A208" i="157" s="1"/>
  <c r="A209" i="157" s="1"/>
  <c r="A210" i="157" s="1"/>
  <c r="A211" i="157" s="1"/>
  <c r="A212" i="157" s="1"/>
  <c r="A213" i="157" s="1"/>
  <c r="A214" i="157" s="1"/>
  <c r="A215" i="157" s="1"/>
  <c r="A216" i="157" s="1"/>
  <c r="A217" i="157" s="1"/>
  <c r="A218" i="157" s="1"/>
  <c r="A219" i="157" s="1"/>
  <c r="A220" i="157" s="1"/>
  <c r="A221" i="157" s="1"/>
  <c r="A222" i="157" s="1"/>
  <c r="A223" i="157" s="1"/>
  <c r="A224" i="157" s="1"/>
  <c r="A225" i="157" s="1"/>
  <c r="A226" i="157" s="1"/>
  <c r="A227" i="157" s="1"/>
  <c r="A228" i="157" s="1"/>
  <c r="A229" i="157" s="1"/>
  <c r="A230" i="157" s="1"/>
  <c r="A231" i="157" s="1"/>
  <c r="A232" i="157" s="1"/>
  <c r="A233" i="157" s="1"/>
  <c r="A234" i="157" s="1"/>
  <c r="A235" i="157" s="1"/>
  <c r="A236" i="157" s="1"/>
  <c r="A237" i="157" s="1"/>
  <c r="A238" i="157" s="1"/>
  <c r="A239" i="157" s="1"/>
  <c r="A240" i="157" s="1"/>
  <c r="A241" i="157" s="1"/>
  <c r="A242" i="157" s="1"/>
  <c r="A243" i="157" s="1"/>
  <c r="A244" i="157" s="1"/>
  <c r="A245" i="157" s="1"/>
  <c r="A246" i="157" s="1"/>
  <c r="A247" i="157" s="1"/>
  <c r="A248" i="157" s="1"/>
  <c r="A249" i="157" s="1"/>
  <c r="A250" i="157" s="1"/>
  <c r="A251" i="157" s="1"/>
  <c r="A252" i="157" s="1"/>
  <c r="A253" i="157" s="1"/>
  <c r="A254" i="157" s="1"/>
  <c r="A255" i="157" s="1"/>
  <c r="A256" i="157" s="1"/>
  <c r="A257" i="157" s="1"/>
  <c r="A258" i="157" s="1"/>
  <c r="A259" i="157" s="1"/>
  <c r="A260" i="157" s="1"/>
  <c r="A261" i="157" s="1"/>
  <c r="A262" i="157" s="1"/>
  <c r="A263" i="157" s="1"/>
  <c r="A264" i="157" s="1"/>
  <c r="A265" i="157" s="1"/>
  <c r="A266" i="157" s="1"/>
  <c r="A267" i="157" s="1"/>
  <c r="A268" i="157" s="1"/>
  <c r="A269" i="157" s="1"/>
  <c r="A270" i="157" s="1"/>
  <c r="A271" i="157" s="1"/>
  <c r="A272" i="157" s="1"/>
  <c r="A273" i="157" s="1"/>
  <c r="A274" i="157" s="1"/>
  <c r="A275" i="157" s="1"/>
  <c r="A276" i="157" s="1"/>
  <c r="A277" i="157" s="1"/>
  <c r="A278" i="157" s="1"/>
  <c r="A279" i="157" s="1"/>
  <c r="A280" i="157" s="1"/>
  <c r="A281" i="157" s="1"/>
  <c r="A282" i="157" s="1"/>
  <c r="A283" i="157" s="1"/>
  <c r="A284" i="157" s="1"/>
  <c r="A285" i="157" s="1"/>
  <c r="A286" i="157" s="1"/>
  <c r="A287" i="157" s="1"/>
  <c r="A288" i="157" s="1"/>
  <c r="A289" i="157" s="1"/>
  <c r="A290" i="157" s="1"/>
  <c r="A291" i="157" s="1"/>
  <c r="A292" i="157" s="1"/>
  <c r="A293" i="157" s="1"/>
  <c r="A294" i="157" s="1"/>
  <c r="A295" i="157" s="1"/>
  <c r="A296" i="157" s="1"/>
  <c r="A297" i="157" s="1"/>
  <c r="A298" i="157" s="1"/>
  <c r="A299" i="157" s="1"/>
  <c r="A300" i="157" s="1"/>
  <c r="A301" i="157" s="1"/>
  <c r="A302" i="157" s="1"/>
  <c r="A303" i="157" s="1"/>
  <c r="A304" i="157" s="1"/>
  <c r="A305" i="157" s="1"/>
  <c r="A306" i="157" s="1"/>
  <c r="A307" i="157" s="1"/>
  <c r="A308" i="157" s="1"/>
  <c r="A309" i="157" s="1"/>
  <c r="A310" i="157" s="1"/>
  <c r="A311" i="157" s="1"/>
  <c r="A312" i="157" s="1"/>
  <c r="A313" i="157" s="1"/>
  <c r="A314" i="157" s="1"/>
  <c r="A315" i="157" s="1"/>
  <c r="A316" i="157" s="1"/>
  <c r="A317" i="157" s="1"/>
  <c r="A318" i="157" s="1"/>
  <c r="A319" i="157" s="1"/>
  <c r="A320" i="157" s="1"/>
  <c r="A321" i="157" s="1"/>
  <c r="A322" i="157" s="1"/>
  <c r="A323" i="157" s="1"/>
  <c r="A324" i="157" s="1"/>
  <c r="A325" i="157" s="1"/>
  <c r="A326" i="157" s="1"/>
  <c r="A327" i="157" s="1"/>
  <c r="A328" i="157" s="1"/>
  <c r="A329" i="157" s="1"/>
  <c r="A330" i="157" s="1"/>
  <c r="A331" i="157" s="1"/>
  <c r="A332" i="157" s="1"/>
  <c r="A333" i="157" s="1"/>
  <c r="A334" i="157" s="1"/>
  <c r="A335" i="157" s="1"/>
  <c r="A336" i="157" s="1"/>
  <c r="A337" i="157" s="1"/>
  <c r="A338" i="157" s="1"/>
  <c r="A339" i="157" s="1"/>
  <c r="A340" i="157" s="1"/>
  <c r="A341" i="157" s="1"/>
  <c r="A342" i="157" s="1"/>
  <c r="A343" i="157" s="1"/>
  <c r="A344" i="157" s="1"/>
  <c r="A345" i="157" s="1"/>
  <c r="A346" i="157" s="1"/>
  <c r="A347" i="157" s="1"/>
  <c r="A348" i="157" s="1"/>
  <c r="A349" i="157" s="1"/>
  <c r="A350" i="157" s="1"/>
  <c r="A351" i="157" s="1"/>
  <c r="A352" i="157" s="1"/>
  <c r="A353" i="157" s="1"/>
  <c r="A354" i="157" s="1"/>
  <c r="A355" i="157" s="1"/>
  <c r="A356" i="157" s="1"/>
  <c r="A357" i="157" s="1"/>
  <c r="A358" i="157" s="1"/>
  <c r="A359" i="157" s="1"/>
  <c r="A360" i="157" s="1"/>
  <c r="A361" i="157" s="1"/>
  <c r="A362" i="157" s="1"/>
  <c r="GW10" i="38" l="1"/>
  <c r="GX13" i="38"/>
  <c r="GX9" i="38" s="1"/>
  <c r="A363" i="157"/>
  <c r="GX10" i="38" l="1"/>
  <c r="GY13" i="38"/>
  <c r="GY9" i="38" s="1"/>
  <c r="A364" i="157"/>
  <c r="GY10" i="38" l="1"/>
  <c r="GZ13" i="38"/>
  <c r="GZ9" i="38" s="1"/>
  <c r="A365" i="157"/>
  <c r="GZ10" i="38" l="1"/>
  <c r="HA13" i="38"/>
  <c r="HA9" i="38" s="1"/>
  <c r="A366" i="157"/>
  <c r="HA10" i="38" l="1"/>
  <c r="HB13" i="38"/>
  <c r="HB9" i="38" s="1"/>
  <c r="A367" i="157"/>
  <c r="HB10" i="38" l="1"/>
  <c r="HC13" i="38"/>
  <c r="HC9" i="38" s="1"/>
  <c r="A368" i="157"/>
  <c r="HC10" i="38" l="1"/>
  <c r="HD13" i="38"/>
  <c r="HD9" i="38" s="1"/>
  <c r="A369" i="157"/>
  <c r="HD10" i="38" l="1"/>
  <c r="HE13" i="38"/>
  <c r="HE9" i="38" s="1"/>
  <c r="A370" i="157"/>
  <c r="HE10" i="38" l="1"/>
  <c r="HF13" i="38"/>
  <c r="HF9" i="38" s="1"/>
  <c r="A371" i="157"/>
  <c r="HF10" i="38" l="1"/>
  <c r="HG13" i="38"/>
  <c r="HG9" i="38" s="1"/>
  <c r="A372" i="157"/>
  <c r="HG10" i="38" l="1"/>
  <c r="HH13" i="38"/>
  <c r="HH9" i="38" s="1"/>
  <c r="A373" i="157"/>
  <c r="HH10" i="38" l="1"/>
  <c r="HI13" i="38"/>
  <c r="HI9" i="38" s="1"/>
  <c r="A374" i="157"/>
  <c r="HI10" i="38" l="1"/>
  <c r="HJ13" i="38"/>
  <c r="A375" i="157"/>
  <c r="HJ10" i="38" l="1"/>
  <c r="HJ9" i="38"/>
  <c r="A376" i="157"/>
  <c r="A377" i="157" l="1"/>
  <c r="A378" i="157" l="1"/>
  <c r="A379" i="157" l="1"/>
  <c r="A380" i="157" s="1"/>
  <c r="A381" i="157" s="1"/>
  <c r="A382" i="157" s="1"/>
  <c r="A383" i="157" s="1"/>
  <c r="A384" i="157" s="1"/>
  <c r="A385" i="157" s="1"/>
  <c r="A386" i="157" s="1"/>
  <c r="A387" i="157" s="1"/>
  <c r="A388" i="157" s="1"/>
  <c r="A389" i="157" s="1"/>
  <c r="A390" i="157" s="1"/>
  <c r="A391" i="157" s="1"/>
  <c r="A392" i="157" s="1"/>
  <c r="A393" i="157" s="1"/>
  <c r="A394" i="157" s="1"/>
  <c r="A395" i="157" s="1"/>
  <c r="A396" i="157" s="1"/>
  <c r="A397" i="157" s="1"/>
  <c r="A398" i="157" s="1"/>
  <c r="A399" i="157" s="1"/>
  <c r="A400" i="157" s="1"/>
  <c r="A401" i="157" s="1"/>
  <c r="A402" i="157" s="1"/>
  <c r="A403" i="157" s="1"/>
  <c r="A404" i="157" s="1"/>
  <c r="A405" i="157" s="1"/>
  <c r="A406" i="157" s="1"/>
  <c r="A407" i="157" s="1"/>
  <c r="A408" i="157" s="1"/>
  <c r="A409" i="157" s="1"/>
  <c r="A410" i="157" s="1"/>
  <c r="A411" i="157" s="1"/>
  <c r="A412" i="157" s="1"/>
  <c r="A413" i="157" s="1"/>
  <c r="A414" i="157" s="1"/>
  <c r="A415" i="157" s="1"/>
  <c r="A416" i="157" s="1"/>
  <c r="A417" i="157" s="1"/>
  <c r="A418" i="157" s="1"/>
  <c r="A419" i="157" s="1"/>
  <c r="A420" i="157" s="1"/>
  <c r="A421" i="157" s="1"/>
  <c r="A422" i="157" s="1"/>
  <c r="A423" i="157" s="1"/>
  <c r="A424" i="157" s="1"/>
  <c r="A425" i="157" s="1"/>
  <c r="A426" i="157" s="1"/>
  <c r="A427" i="157" s="1"/>
  <c r="A428" i="157" s="1"/>
  <c r="A429" i="157" s="1"/>
  <c r="A430" i="157" s="1"/>
  <c r="A431" i="157" s="1"/>
  <c r="A432" i="157" s="1"/>
  <c r="A433" i="157" s="1"/>
  <c r="A434" i="157" s="1"/>
  <c r="A435" i="157" s="1"/>
  <c r="A436" i="157" s="1"/>
  <c r="A437" i="157" s="1"/>
  <c r="A438" i="157" s="1"/>
  <c r="A439" i="157" s="1"/>
  <c r="A440" i="157" s="1"/>
  <c r="A441" i="157" s="1"/>
  <c r="A442" i="157" s="1"/>
  <c r="A443" i="157" s="1"/>
  <c r="A444" i="157" s="1"/>
  <c r="A445" i="157" s="1"/>
  <c r="A446" i="157" s="1"/>
  <c r="A447" i="157" s="1"/>
  <c r="A448" i="157" s="1"/>
  <c r="A449" i="157" s="1"/>
  <c r="A450" i="157" s="1"/>
  <c r="A451" i="157" s="1"/>
  <c r="A452" i="157" s="1"/>
  <c r="A453" i="157" s="1"/>
  <c r="A454" i="157" s="1"/>
  <c r="A455" i="157" s="1"/>
  <c r="A456" i="157" s="1"/>
  <c r="A457" i="157" s="1"/>
  <c r="A458" i="157" s="1"/>
  <c r="A459" i="157" s="1"/>
  <c r="A460" i="157" s="1"/>
  <c r="A461" i="157" s="1"/>
  <c r="A462" i="157" s="1"/>
  <c r="A463" i="157" s="1"/>
  <c r="A464" i="157" s="1"/>
  <c r="A465" i="157" s="1"/>
  <c r="A466" i="157" s="1"/>
  <c r="A467" i="157" s="1"/>
  <c r="A468" i="157" s="1"/>
  <c r="A469" i="157" s="1"/>
  <c r="A470" i="157" s="1"/>
  <c r="A471" i="157" s="1"/>
  <c r="A472" i="157" s="1"/>
  <c r="A473" i="157" s="1"/>
  <c r="A474" i="157" s="1"/>
  <c r="A475" i="157" s="1"/>
  <c r="A476" i="157" s="1"/>
  <c r="A477" i="157" s="1"/>
  <c r="A478" i="157" s="1"/>
  <c r="A479" i="157" s="1"/>
  <c r="A480" i="157" s="1"/>
  <c r="A481" i="157" s="1"/>
  <c r="A482" i="157" s="1"/>
  <c r="A483" i="157" s="1"/>
  <c r="A484" i="157" s="1"/>
  <c r="A485" i="157" s="1"/>
  <c r="A486" i="157" s="1"/>
  <c r="A487" i="157" s="1"/>
  <c r="A488" i="157" s="1"/>
  <c r="A489" i="157" s="1"/>
  <c r="A490" i="157" s="1"/>
  <c r="A491" i="157" s="1"/>
  <c r="A492" i="157" s="1"/>
  <c r="A493" i="157" s="1"/>
  <c r="A494" i="157" s="1"/>
  <c r="A495" i="157" s="1"/>
  <c r="A496" i="157" s="1"/>
  <c r="A497" i="157" s="1"/>
  <c r="A498" i="157" s="1"/>
  <c r="A499" i="157" s="1"/>
  <c r="A500" i="157" s="1"/>
  <c r="A501" i="157" s="1"/>
  <c r="A502" i="157" s="1"/>
  <c r="A503" i="157" s="1"/>
  <c r="A504" i="157" s="1"/>
  <c r="A505" i="157" s="1"/>
  <c r="A506" i="157" s="1"/>
  <c r="A507" i="157" s="1"/>
  <c r="A508" i="157" s="1"/>
  <c r="A509" i="157" s="1"/>
  <c r="A510" i="157" s="1"/>
  <c r="A511" i="157" s="1"/>
  <c r="A512" i="157" s="1"/>
  <c r="A513" i="157" s="1"/>
  <c r="A514" i="157" s="1"/>
  <c r="A515" i="157" s="1"/>
  <c r="A516" i="157" s="1"/>
  <c r="A517" i="157" s="1"/>
  <c r="A518" i="157" s="1"/>
  <c r="A519" i="157" s="1"/>
  <c r="A520" i="157" s="1"/>
  <c r="A521" i="157" s="1"/>
  <c r="A522" i="157" s="1"/>
  <c r="A523" i="157" s="1"/>
  <c r="A524" i="157" s="1"/>
  <c r="A525" i="157" s="1"/>
  <c r="A526" i="157" s="1"/>
  <c r="A527" i="157" s="1"/>
  <c r="A528" i="157" s="1"/>
  <c r="A529" i="157" s="1"/>
  <c r="A530" i="157" s="1"/>
  <c r="A531" i="157" s="1"/>
  <c r="A532" i="157" s="1"/>
  <c r="A533" i="157" s="1"/>
  <c r="A534" i="157" s="1"/>
  <c r="A535" i="157" s="1"/>
  <c r="A536" i="157" s="1"/>
  <c r="A537" i="157" s="1"/>
  <c r="A538" i="157" s="1"/>
  <c r="A539" i="157" s="1"/>
  <c r="A540" i="157" s="1"/>
  <c r="A541" i="157" s="1"/>
  <c r="A542" i="157" s="1"/>
  <c r="A543" i="157" s="1"/>
  <c r="A544" i="157" s="1"/>
  <c r="A545" i="157" s="1"/>
  <c r="A546" i="157" s="1"/>
  <c r="A547" i="157" s="1"/>
  <c r="A548" i="157" s="1"/>
  <c r="A549" i="157" s="1"/>
  <c r="A550" i="157" s="1"/>
  <c r="A551" i="157" s="1"/>
  <c r="A552" i="157" s="1"/>
  <c r="A553" i="157" s="1"/>
  <c r="A554" i="157" s="1"/>
  <c r="A555" i="157" s="1"/>
  <c r="A556" i="157" s="1"/>
  <c r="A557" i="157" s="1"/>
  <c r="A558" i="157" s="1"/>
  <c r="A559" i="157" s="1"/>
  <c r="A560" i="157" s="1"/>
  <c r="A561" i="157" s="1"/>
  <c r="A562" i="157" s="1"/>
  <c r="A563" i="157" s="1"/>
  <c r="A564" i="157" s="1"/>
  <c r="A565" i="157" s="1"/>
  <c r="A566" i="157" s="1"/>
  <c r="A567" i="157" s="1"/>
  <c r="A568" i="157" s="1"/>
  <c r="A569" i="157" s="1"/>
  <c r="A570" i="157" s="1"/>
  <c r="A571" i="157" s="1"/>
  <c r="A572" i="157" s="1"/>
  <c r="A573" i="157" s="1"/>
  <c r="A574" i="157" s="1"/>
  <c r="A575" i="157" s="1"/>
  <c r="A576" i="157" s="1"/>
  <c r="A577" i="157" s="1"/>
  <c r="A578" i="157" s="1"/>
  <c r="A579" i="157" s="1"/>
  <c r="A580" i="157" s="1"/>
  <c r="A581" i="157" s="1"/>
  <c r="A582" i="157" s="1"/>
  <c r="A583" i="157" s="1"/>
  <c r="A584" i="157" s="1"/>
  <c r="A585" i="157" s="1"/>
  <c r="A586" i="157" s="1"/>
  <c r="A587" i="157" s="1"/>
  <c r="A588" i="157" s="1"/>
  <c r="A589" i="157" s="1"/>
  <c r="A590" i="157" s="1"/>
  <c r="A591" i="157" s="1"/>
  <c r="A592" i="157" s="1"/>
  <c r="A593" i="157" s="1"/>
  <c r="A594" i="157" s="1"/>
  <c r="A595" i="157" s="1"/>
  <c r="A596" i="157" s="1"/>
  <c r="A597" i="157" s="1"/>
  <c r="A598" i="157" s="1"/>
  <c r="A599" i="157" s="1"/>
  <c r="A600" i="157" s="1"/>
  <c r="A601" i="157" s="1"/>
  <c r="A602" i="157" s="1"/>
  <c r="A603" i="157" s="1"/>
  <c r="A604" i="157" s="1"/>
  <c r="A605" i="157" s="1"/>
  <c r="A606" i="157" s="1"/>
  <c r="A607" i="157" s="1"/>
  <c r="A608" i="157" s="1"/>
  <c r="A609" i="157" s="1"/>
  <c r="A610" i="157" s="1"/>
  <c r="A611" i="157" s="1"/>
  <c r="A612" i="157" s="1"/>
  <c r="A613" i="157" s="1"/>
  <c r="A614" i="157" s="1"/>
  <c r="A615" i="157" s="1"/>
  <c r="A616" i="157" s="1"/>
  <c r="A617" i="157" s="1"/>
  <c r="A618" i="157" s="1"/>
  <c r="A619" i="157" s="1"/>
  <c r="A620" i="157" s="1"/>
  <c r="A621" i="157" s="1"/>
  <c r="A622" i="157" s="1"/>
  <c r="A623" i="157" s="1"/>
  <c r="A624" i="157" s="1"/>
  <c r="A625" i="157" s="1"/>
  <c r="A626" i="157" s="1"/>
  <c r="A627" i="157" s="1"/>
  <c r="A628" i="157" s="1"/>
  <c r="A629" i="157" s="1"/>
  <c r="A630" i="157" s="1"/>
  <c r="A631" i="157" s="1"/>
  <c r="A632" i="157" s="1"/>
  <c r="A633" i="157" s="1"/>
  <c r="A634" i="157" s="1"/>
  <c r="A635" i="157" s="1"/>
  <c r="A636" i="157" s="1"/>
  <c r="A637" i="157" s="1"/>
  <c r="A638" i="157" s="1"/>
  <c r="A639" i="157" s="1"/>
  <c r="A640" i="157" s="1"/>
  <c r="A641" i="157" s="1"/>
  <c r="A642" i="157" s="1"/>
  <c r="A643" i="157" s="1"/>
  <c r="A644" i="157" s="1"/>
  <c r="A645" i="157" s="1"/>
  <c r="A646" i="157" s="1"/>
  <c r="A647" i="157" s="1"/>
  <c r="A648" i="157" s="1"/>
  <c r="A649" i="157" s="1"/>
  <c r="A650" i="157" s="1"/>
  <c r="A651" i="157" s="1"/>
  <c r="A652" i="157" s="1"/>
  <c r="A653" i="157" s="1"/>
  <c r="A654" i="157" s="1"/>
  <c r="A655" i="157" s="1"/>
  <c r="A656" i="157" s="1"/>
  <c r="A657" i="157" s="1"/>
  <c r="A658" i="157" s="1"/>
  <c r="A659" i="157" s="1"/>
  <c r="A660" i="157" s="1"/>
  <c r="A661" i="157" s="1"/>
  <c r="A662" i="157" s="1"/>
  <c r="A663" i="157" s="1"/>
  <c r="A664" i="157" l="1"/>
  <c r="A665" i="157" l="1"/>
  <c r="A666" i="157" l="1"/>
  <c r="A667" i="157" l="1"/>
  <c r="A668" i="157" l="1"/>
  <c r="A669" i="157" l="1"/>
  <c r="A670" i="157" l="1"/>
  <c r="A671" i="157" l="1"/>
  <c r="A672" i="157" l="1"/>
  <c r="A673" i="157" l="1"/>
  <c r="A674" i="157" l="1"/>
  <c r="A675" i="157" s="1"/>
  <c r="A676" i="157" s="1"/>
  <c r="A677" i="157" s="1"/>
  <c r="A678" i="157" s="1"/>
  <c r="A679" i="157" s="1"/>
  <c r="A680" i="157" s="1"/>
  <c r="A681" i="157" s="1"/>
  <c r="A682" i="157" s="1"/>
  <c r="A683" i="157" s="1"/>
  <c r="A684" i="157" s="1"/>
  <c r="A685" i="157" s="1"/>
  <c r="A686" i="157" s="1"/>
  <c r="A687" i="157" s="1"/>
  <c r="A688" i="157" s="1"/>
  <c r="A689" i="157" s="1"/>
  <c r="A690" i="157" s="1"/>
  <c r="A691" i="157" s="1"/>
  <c r="A692" i="157" s="1"/>
  <c r="A693" i="157" s="1"/>
  <c r="A694" i="157" s="1"/>
  <c r="A695" i="157" s="1"/>
  <c r="A696" i="157" s="1"/>
  <c r="A697" i="157" s="1"/>
  <c r="A698" i="157" s="1"/>
  <c r="A699" i="157" s="1"/>
  <c r="A700" i="157" s="1"/>
  <c r="A701" i="157" s="1"/>
  <c r="A702" i="157" s="1"/>
  <c r="A703" i="157" s="1"/>
  <c r="A704" i="157" s="1"/>
  <c r="A705" i="157" s="1"/>
  <c r="A706" i="157" s="1"/>
  <c r="A707" i="157" s="1"/>
  <c r="A708" i="157" s="1"/>
  <c r="A709" i="157" s="1"/>
  <c r="A710" i="157" s="1"/>
  <c r="A711" i="157" s="1"/>
  <c r="A712" i="157" s="1"/>
  <c r="A713" i="157" s="1"/>
  <c r="A714" i="157" s="1"/>
  <c r="A715" i="157" s="1"/>
  <c r="A716" i="157" s="1"/>
  <c r="A717" i="157" s="1"/>
  <c r="A718" i="157" s="1"/>
  <c r="A719" i="157" s="1"/>
  <c r="A720" i="157" s="1"/>
  <c r="A721" i="157" s="1"/>
  <c r="A722" i="157" s="1"/>
  <c r="A723" i="157" s="1"/>
  <c r="A724" i="157" s="1"/>
  <c r="A725" i="157" s="1"/>
  <c r="A726" i="157" s="1"/>
  <c r="A727" i="157" s="1"/>
  <c r="A728" i="157" s="1"/>
  <c r="A729" i="157" s="1"/>
  <c r="A730" i="157" s="1"/>
  <c r="A731" i="157" s="1"/>
  <c r="A732" i="157" s="1"/>
  <c r="A733" i="157" s="1"/>
  <c r="A734" i="157" s="1"/>
  <c r="A735" i="157" s="1"/>
  <c r="A736" i="157" s="1"/>
  <c r="A737" i="157" s="1"/>
  <c r="A738" i="157" s="1"/>
  <c r="A739" i="157" s="1"/>
  <c r="A740" i="157" s="1"/>
  <c r="A741" i="157" s="1"/>
  <c r="A742" i="157" s="1"/>
  <c r="A743" i="157" s="1"/>
  <c r="A744" i="157" s="1"/>
  <c r="A745" i="157" s="1"/>
  <c r="A746" i="157" s="1"/>
  <c r="A747" i="157" s="1"/>
  <c r="A748" i="157" s="1"/>
  <c r="A749" i="157" s="1"/>
  <c r="A750" i="157" s="1"/>
  <c r="A751" i="157" s="1"/>
  <c r="A752" i="157" s="1"/>
  <c r="A753" i="157" s="1"/>
  <c r="A754" i="157" s="1"/>
  <c r="A755" i="157" s="1"/>
  <c r="A756" i="157" s="1"/>
  <c r="A757" i="157" s="1"/>
  <c r="A758" i="157" s="1"/>
  <c r="A759" i="157" s="1"/>
  <c r="A760" i="157" s="1"/>
  <c r="A761" i="157" s="1"/>
  <c r="A762" i="157" s="1"/>
  <c r="A763" i="157" s="1"/>
  <c r="A764" i="157" s="1"/>
  <c r="A765" i="157" s="1"/>
  <c r="A766" i="157" s="1"/>
  <c r="A767" i="157" s="1"/>
  <c r="A768" i="157" s="1"/>
  <c r="A769" i="157" s="1"/>
  <c r="A770" i="157" s="1"/>
  <c r="A771" i="157" s="1"/>
  <c r="A772" i="157" s="1"/>
  <c r="A773" i="157" s="1"/>
  <c r="A774" i="157" s="1"/>
  <c r="A775" i="157" s="1"/>
  <c r="A776" i="157" s="1"/>
  <c r="A777" i="157" s="1"/>
  <c r="A778" i="157" s="1"/>
  <c r="A779" i="157" s="1"/>
  <c r="A780" i="157" s="1"/>
  <c r="A781" i="157" s="1"/>
  <c r="A782" i="157" s="1"/>
  <c r="A783" i="157" s="1"/>
  <c r="A784" i="157" s="1"/>
  <c r="A785" i="157" s="1"/>
  <c r="A786" i="157" s="1"/>
  <c r="A787" i="157" s="1"/>
  <c r="A788" i="157" s="1"/>
  <c r="A789" i="157" s="1"/>
  <c r="A790" i="157" s="1"/>
  <c r="A791" i="157" s="1"/>
  <c r="A792" i="157" s="1"/>
  <c r="A793" i="157" s="1"/>
  <c r="A794" i="157" s="1"/>
  <c r="A795" i="157" s="1"/>
  <c r="A796" i="157" s="1"/>
  <c r="A797" i="157" s="1"/>
  <c r="A798" i="157" s="1"/>
  <c r="A799" i="157" s="1"/>
  <c r="A800" i="157" s="1"/>
  <c r="A801" i="157" s="1"/>
  <c r="A802" i="157" s="1"/>
  <c r="A803" i="157" s="1"/>
  <c r="A804" i="157" s="1"/>
  <c r="A805" i="157" s="1"/>
  <c r="A806" i="157" s="1"/>
  <c r="A807" i="157" s="1"/>
  <c r="A808" i="157" s="1"/>
  <c r="A809" i="157" s="1"/>
  <c r="A810" i="157" s="1"/>
  <c r="A811" i="157" s="1"/>
  <c r="A812" i="157" s="1"/>
  <c r="A813" i="157" s="1"/>
  <c r="A814" i="157" s="1"/>
  <c r="A815" i="157" s="1"/>
  <c r="A816" i="157" s="1"/>
  <c r="A817" i="157" s="1"/>
  <c r="A818" i="157" s="1"/>
  <c r="A819" i="157" s="1"/>
  <c r="A820" i="157" s="1"/>
  <c r="A821" i="157" s="1"/>
  <c r="A822" i="157" s="1"/>
  <c r="A823" i="157" s="1"/>
  <c r="A824" i="157" s="1"/>
  <c r="A825" i="157" s="1"/>
  <c r="A826" i="157" s="1"/>
  <c r="A827" i="157" s="1"/>
  <c r="A828" i="157" s="1"/>
  <c r="A829" i="157" s="1"/>
  <c r="A830" i="157" s="1"/>
  <c r="A831" i="157" s="1"/>
  <c r="A832" i="157" s="1"/>
  <c r="A833" i="157" s="1"/>
  <c r="A834" i="157" s="1"/>
  <c r="A835" i="157" s="1"/>
  <c r="A836" i="157" s="1"/>
  <c r="A837" i="157" s="1"/>
  <c r="A838" i="157" s="1"/>
  <c r="A839" i="157" s="1"/>
  <c r="A840" i="157" s="1"/>
  <c r="A841" i="157" s="1"/>
  <c r="A842" i="157" s="1"/>
  <c r="A843" i="157" s="1"/>
  <c r="A844" i="157" s="1"/>
  <c r="A845" i="157" s="1"/>
  <c r="A846" i="157" s="1"/>
  <c r="A847" i="157" s="1"/>
  <c r="A848" i="157" s="1"/>
  <c r="A849" i="157" s="1"/>
  <c r="A850" i="157" s="1"/>
  <c r="A851" i="157" s="1"/>
  <c r="A852" i="157" s="1"/>
  <c r="A853" i="157" s="1"/>
  <c r="A854" i="157" s="1"/>
  <c r="A855" i="157" s="1"/>
  <c r="A856" i="157" s="1"/>
  <c r="A857" i="157" s="1"/>
  <c r="A858" i="157" s="1"/>
  <c r="A859" i="157" s="1"/>
  <c r="A860" i="157" s="1"/>
  <c r="A861" i="157" s="1"/>
  <c r="A862" i="157" s="1"/>
  <c r="A863" i="157" s="1"/>
  <c r="A864" i="157" s="1"/>
  <c r="A865" i="157" s="1"/>
  <c r="A866" i="157" s="1"/>
  <c r="A867" i="157" s="1"/>
  <c r="A868" i="157" s="1"/>
  <c r="A869" i="157" s="1"/>
  <c r="A870" i="157" s="1"/>
  <c r="A871" i="157" s="1"/>
  <c r="A872" i="157" s="1"/>
  <c r="A873" i="157" s="1"/>
  <c r="A874" i="157" s="1"/>
  <c r="A875" i="157" s="1"/>
  <c r="A876" i="157" s="1"/>
  <c r="A877" i="157" s="1"/>
  <c r="A878" i="157" s="1"/>
  <c r="A879" i="157" s="1"/>
  <c r="A880" i="157" s="1"/>
  <c r="A881" i="157" s="1"/>
  <c r="A882" i="157" s="1"/>
  <c r="A883" i="157" s="1"/>
  <c r="A884" i="157" s="1"/>
  <c r="A885" i="157" s="1"/>
  <c r="A886" i="157" s="1"/>
  <c r="A887" i="157" s="1"/>
  <c r="A888" i="157" s="1"/>
  <c r="A889" i="157" s="1"/>
  <c r="A890" i="157" s="1"/>
  <c r="A891" i="157" s="1"/>
  <c r="A892" i="157" s="1"/>
  <c r="A893" i="157" s="1"/>
  <c r="A894" i="157" s="1"/>
  <c r="A895" i="157" s="1"/>
  <c r="A896" i="157" s="1"/>
  <c r="A897" i="157" s="1"/>
  <c r="A898" i="157" s="1"/>
  <c r="A899" i="157" s="1"/>
  <c r="A900" i="157" s="1"/>
  <c r="A901" i="157" s="1"/>
  <c r="A902" i="157" s="1"/>
  <c r="A903" i="157" s="1"/>
  <c r="A904" i="157" s="1"/>
  <c r="A905" i="157" s="1"/>
  <c r="A906" i="157" s="1"/>
  <c r="A907" i="157" s="1"/>
  <c r="A908" i="157" s="1"/>
  <c r="A909" i="157" s="1"/>
  <c r="A910" i="157" s="1"/>
  <c r="A911" i="157" s="1"/>
  <c r="A912" i="157" s="1"/>
  <c r="A913" i="157" s="1"/>
  <c r="A914" i="157" s="1"/>
  <c r="A915" i="157" s="1"/>
  <c r="A916" i="157" s="1"/>
  <c r="A917" i="157" s="1"/>
  <c r="A918" i="157" s="1"/>
  <c r="A919" i="157" s="1"/>
  <c r="A920" i="157" s="1"/>
  <c r="A921" i="157" s="1"/>
  <c r="A922" i="157" s="1"/>
  <c r="A923" i="157" s="1"/>
  <c r="A924" i="157" s="1"/>
  <c r="A925" i="157" s="1"/>
  <c r="A926" i="157" s="1"/>
  <c r="A927" i="157" s="1"/>
  <c r="A928" i="157" s="1"/>
  <c r="A929" i="157" s="1"/>
  <c r="A930" i="157" s="1"/>
  <c r="A931" i="157" s="1"/>
  <c r="A932" i="157" s="1"/>
  <c r="A933" i="157" s="1"/>
  <c r="A934" i="157" s="1"/>
  <c r="A935" i="157" s="1"/>
  <c r="A936" i="157" s="1"/>
  <c r="A937" i="157" s="1"/>
  <c r="A938" i="157" s="1"/>
  <c r="A939" i="157" s="1"/>
  <c r="A940" i="157" s="1"/>
  <c r="A941" i="157" s="1"/>
  <c r="A942" i="157" s="1"/>
  <c r="A943" i="157" s="1"/>
  <c r="A944" i="157" s="1"/>
  <c r="A945" i="157" s="1"/>
  <c r="A946" i="157" s="1"/>
  <c r="A947" i="157" s="1"/>
  <c r="A948" i="157" s="1"/>
  <c r="A949" i="157" s="1"/>
  <c r="A950" i="157" s="1"/>
  <c r="A951" i="157" s="1"/>
  <c r="A952" i="157" s="1"/>
  <c r="A953" i="157" s="1"/>
  <c r="A954" i="157" s="1"/>
  <c r="A955" i="157" s="1"/>
  <c r="A956" i="157" s="1"/>
  <c r="A957" i="157" s="1"/>
  <c r="A958" i="157" s="1"/>
  <c r="A959" i="157" s="1"/>
  <c r="A960" i="157" s="1"/>
  <c r="A961" i="157" s="1"/>
  <c r="A962" i="157" s="1"/>
  <c r="A963" i="157" s="1"/>
  <c r="A964" i="157" s="1"/>
  <c r="A965" i="157" s="1"/>
  <c r="A966" i="157" s="1"/>
  <c r="A967" i="157" s="1"/>
  <c r="A968" i="157" s="1"/>
  <c r="A969" i="157" s="1"/>
  <c r="A970" i="157" s="1"/>
  <c r="A971" i="157" s="1"/>
  <c r="A972" i="157" s="1"/>
  <c r="A973" i="157" s="1"/>
  <c r="A974" i="157" s="1"/>
  <c r="A975" i="157" s="1"/>
  <c r="A976" i="157" s="1"/>
  <c r="A977" i="157" s="1"/>
  <c r="A978" i="157" s="1"/>
  <c r="A979" i="157" s="1"/>
  <c r="A980" i="157" s="1"/>
  <c r="A981" i="157" s="1"/>
  <c r="A982" i="157" s="1"/>
  <c r="A983" i="157" s="1"/>
  <c r="A984" i="157" s="1"/>
  <c r="A985" i="157" s="1"/>
  <c r="A986" i="157" s="1"/>
  <c r="A987" i="157" s="1"/>
  <c r="A988" i="157" s="1"/>
  <c r="A989" i="157" s="1"/>
  <c r="A990" i="157" s="1"/>
  <c r="A991" i="157" s="1"/>
  <c r="A992" i="157" s="1"/>
  <c r="A993" i="157" s="1"/>
  <c r="A994" i="157" s="1"/>
  <c r="A995" i="157" s="1"/>
  <c r="A996" i="157" s="1"/>
  <c r="A997" i="157" s="1"/>
  <c r="A998" i="157" s="1"/>
  <c r="A999" i="157" s="1"/>
  <c r="A1000" i="157" s="1"/>
  <c r="A1001" i="157" s="1"/>
  <c r="A1002" i="157" s="1"/>
  <c r="A1003" i="157" s="1"/>
  <c r="A1004" i="157" s="1"/>
  <c r="A1005" i="157" s="1"/>
  <c r="A1006" i="157" s="1"/>
  <c r="A1007" i="157" s="1"/>
  <c r="A1008" i="157" s="1"/>
  <c r="A1009" i="157" s="1"/>
  <c r="A1010" i="157" s="1"/>
  <c r="A1011" i="157" s="1"/>
  <c r="A1012" i="157" s="1"/>
  <c r="A1013" i="157" s="1"/>
  <c r="A1014" i="157" s="1"/>
  <c r="A1015" i="157" s="1"/>
  <c r="A1016" i="157" s="1"/>
  <c r="A1017" i="157" s="1"/>
  <c r="A1018" i="157" s="1"/>
  <c r="A1019" i="157" s="1"/>
  <c r="A1020" i="157" s="1"/>
  <c r="A1021" i="157" s="1"/>
  <c r="A1022" i="157" s="1"/>
  <c r="A1023" i="157" s="1"/>
  <c r="A1024" i="157" s="1"/>
  <c r="A1025" i="157" s="1"/>
  <c r="A1026" i="157" s="1"/>
  <c r="A1027" i="157" s="1"/>
  <c r="A1028" i="157" s="1"/>
  <c r="A1029" i="157" s="1"/>
  <c r="A1030" i="157" s="1"/>
  <c r="A1031" i="157" s="1"/>
  <c r="A1032" i="157" s="1"/>
  <c r="A1033" i="157" s="1"/>
  <c r="A1034" i="157" s="1"/>
  <c r="A1035" i="157" s="1"/>
  <c r="A1036" i="157" s="1"/>
  <c r="A1037" i="157" s="1"/>
  <c r="A1038" i="157" s="1"/>
  <c r="A1039" i="157" s="1"/>
  <c r="A1040" i="157" s="1"/>
  <c r="A1041" i="157" s="1"/>
  <c r="A1042" i="157" s="1"/>
  <c r="A1043" i="157" s="1"/>
  <c r="A1044" i="157" s="1"/>
  <c r="A1045" i="157" s="1"/>
  <c r="A1046" i="157" s="1"/>
  <c r="A1047" i="157" s="1"/>
  <c r="A1048" i="157" s="1"/>
  <c r="A1049" i="157" s="1"/>
  <c r="A1050" i="157" s="1"/>
  <c r="A1051" i="157" s="1"/>
  <c r="A1052" i="157" s="1"/>
  <c r="A1053" i="157" s="1"/>
  <c r="A1054" i="157" s="1"/>
  <c r="A1055" i="157" s="1"/>
  <c r="A1056" i="157" s="1"/>
  <c r="A1057" i="157" s="1"/>
  <c r="A1058" i="157" s="1"/>
  <c r="A1059" i="157" s="1"/>
  <c r="A1060" i="157" s="1"/>
  <c r="A1061" i="157" s="1"/>
  <c r="A1062" i="157" s="1"/>
  <c r="A1063" i="157" s="1"/>
  <c r="A1064" i="157" s="1"/>
  <c r="A1065" i="157" s="1"/>
  <c r="A1066" i="157" s="1"/>
  <c r="A1067" i="157" s="1"/>
  <c r="A1068" i="157" s="1"/>
  <c r="A1069" i="157" s="1"/>
  <c r="A1070" i="157" s="1"/>
  <c r="A1071" i="157" s="1"/>
  <c r="A1072" i="157" s="1"/>
  <c r="A1073" i="157" s="1"/>
  <c r="A1074" i="157" s="1"/>
  <c r="A1075" i="157" s="1"/>
  <c r="A1076" i="157" s="1"/>
  <c r="A1077" i="157" s="1"/>
  <c r="A1078" i="157" s="1"/>
  <c r="A1079" i="157" s="1"/>
  <c r="A1080" i="157" s="1"/>
  <c r="A1081" i="157" s="1"/>
  <c r="A1082" i="157" s="1"/>
  <c r="A1083" i="157" s="1"/>
  <c r="A1084" i="157" s="1"/>
  <c r="A1085" i="157" s="1"/>
  <c r="A1086" i="157" s="1"/>
  <c r="A1087" i="157" s="1"/>
  <c r="A1088" i="157" s="1"/>
  <c r="A1089" i="157" s="1"/>
  <c r="A1090" i="157" s="1"/>
  <c r="A1091" i="157" s="1"/>
  <c r="A1092" i="157" s="1"/>
  <c r="A1093" i="157" s="1"/>
  <c r="A1094" i="157" s="1"/>
  <c r="A1095" i="157" s="1"/>
  <c r="A1096" i="157" s="1"/>
  <c r="A1097" i="157" s="1"/>
  <c r="A1098" i="157" s="1"/>
  <c r="A1099" i="157" s="1"/>
  <c r="A1100" i="157" s="1"/>
  <c r="A1101" i="157" s="1"/>
  <c r="A1102" i="157" s="1"/>
  <c r="A1103" i="157" s="1"/>
  <c r="A1104" i="157" s="1"/>
  <c r="A1105" i="157" s="1"/>
  <c r="A1106" i="157" s="1"/>
  <c r="A1107" i="157" s="1"/>
  <c r="A1108" i="157" s="1"/>
  <c r="A1109" i="157" s="1"/>
  <c r="A1110" i="157" s="1"/>
  <c r="A1111" i="157" s="1"/>
  <c r="A1112" i="157" s="1"/>
  <c r="A1113" i="157" s="1"/>
  <c r="A1114" i="157" s="1"/>
  <c r="A1115" i="157" s="1"/>
  <c r="A1116" i="157" s="1"/>
  <c r="A1117" i="157" s="1"/>
  <c r="A1118" i="157" s="1"/>
  <c r="A1119" i="157" s="1"/>
  <c r="A1120" i="157" s="1"/>
  <c r="A1121" i="157" s="1"/>
  <c r="A1122" i="157" s="1"/>
  <c r="A1123" i="157" s="1"/>
  <c r="A1124" i="157" s="1"/>
  <c r="A1125" i="157" s="1"/>
  <c r="A1126" i="157" s="1"/>
  <c r="A1127" i="157" s="1"/>
  <c r="A1128" i="157" s="1"/>
  <c r="A1129" i="157" s="1"/>
  <c r="A1130" i="157" s="1"/>
  <c r="A1131" i="157" s="1"/>
  <c r="A1132" i="157" s="1"/>
  <c r="A1133" i="157" s="1"/>
  <c r="A1134" i="157" s="1"/>
  <c r="A1135" i="157" l="1"/>
  <c r="A1136" i="157" l="1"/>
  <c r="A1137" i="157" l="1"/>
  <c r="A1138" i="157" l="1"/>
  <c r="A1139" i="157" l="1"/>
  <c r="A1140" i="157" l="1"/>
  <c r="A1141" i="157" l="1"/>
  <c r="A1142" i="157" l="1"/>
  <c r="A1143" i="157" l="1"/>
  <c r="A1144" i="157" l="1"/>
  <c r="A1145" i="157" l="1"/>
  <c r="A1146" i="157" s="1"/>
  <c r="A1147" i="157" s="1"/>
  <c r="A1148" i="157" s="1"/>
  <c r="A1149" i="157" s="1"/>
  <c r="A1150" i="157" s="1"/>
  <c r="A1151" i="157" s="1"/>
  <c r="A1152" i="157" s="1"/>
  <c r="A1153" i="157" s="1"/>
  <c r="A1154" i="157" s="1"/>
  <c r="A1155" i="157" s="1"/>
  <c r="A1156" i="157" s="1"/>
  <c r="A1157" i="157" s="1"/>
  <c r="A1158" i="157" s="1"/>
  <c r="A1159" i="157" s="1"/>
  <c r="A1160" i="157" s="1"/>
  <c r="A1161" i="157" s="1"/>
  <c r="A1162" i="157" s="1"/>
  <c r="A1163" i="157" s="1"/>
  <c r="A1164" i="157" s="1"/>
  <c r="A1165" i="157" s="1"/>
  <c r="A1166" i="157" s="1"/>
  <c r="A1167" i="157" s="1"/>
  <c r="A1168" i="157" s="1"/>
  <c r="A1169" i="157" s="1"/>
  <c r="A1170" i="157" s="1"/>
  <c r="A1171" i="157" s="1"/>
  <c r="A1172" i="157" s="1"/>
  <c r="A1173" i="157" s="1"/>
  <c r="A1174" i="157" s="1"/>
  <c r="A1175" i="157" s="1"/>
  <c r="A1176" i="157" s="1"/>
  <c r="A1177" i="157" s="1"/>
  <c r="A1178" i="157" s="1"/>
  <c r="A1179" i="157" s="1"/>
  <c r="A1180" i="157" s="1"/>
  <c r="A1181" i="157" s="1"/>
  <c r="A1182" i="157" s="1"/>
  <c r="A1183" i="157" s="1"/>
  <c r="A1184" i="157" s="1"/>
  <c r="A1185" i="157" s="1"/>
  <c r="A1186" i="157" s="1"/>
  <c r="A1187" i="157" s="1"/>
  <c r="A1188" i="157" s="1"/>
  <c r="A1189" i="157" s="1"/>
  <c r="A1190" i="157" s="1"/>
  <c r="A1191" i="157" s="1"/>
  <c r="A1192" i="157" s="1"/>
  <c r="A1193" i="157" s="1"/>
  <c r="A1194" i="157" s="1"/>
  <c r="A1195" i="157" s="1"/>
  <c r="A1196" i="157" s="1"/>
  <c r="A1197" i="157" s="1"/>
  <c r="A1198" i="157" s="1"/>
  <c r="A1199" i="157" s="1"/>
  <c r="A1200" i="157" s="1"/>
  <c r="A1201" i="157" s="1"/>
  <c r="A1202" i="157" s="1"/>
  <c r="A1203" i="157" s="1"/>
  <c r="A1204" i="157" s="1"/>
  <c r="A1205" i="157" s="1"/>
  <c r="A1206" i="157" s="1"/>
  <c r="A1207" i="157" s="1"/>
  <c r="A1208" i="157" s="1"/>
  <c r="A1209" i="157" s="1"/>
  <c r="A1210" i="157" s="1"/>
  <c r="A1211" i="157" s="1"/>
  <c r="A1212" i="157" s="1"/>
  <c r="A1213" i="157" s="1"/>
  <c r="A1214" i="157" s="1"/>
  <c r="A1215" i="157" s="1"/>
  <c r="A1216" i="157" s="1"/>
  <c r="A1217" i="157" s="1"/>
  <c r="A1218" i="157" s="1"/>
  <c r="A1219" i="157" s="1"/>
  <c r="A1220" i="157" s="1"/>
  <c r="A1221" i="157" s="1"/>
  <c r="A1222" i="157" s="1"/>
  <c r="A1223" i="157" s="1"/>
  <c r="A1224" i="157" s="1"/>
  <c r="A1225" i="157" s="1"/>
  <c r="A1226" i="157" s="1"/>
  <c r="A1227" i="157" s="1"/>
  <c r="A1228" i="157" s="1"/>
  <c r="A1229" i="157" s="1"/>
  <c r="A1230" i="157" s="1"/>
  <c r="A1231" i="157" s="1"/>
  <c r="A1232" i="157" s="1"/>
  <c r="A1233" i="157" s="1"/>
  <c r="A1234" i="157" s="1"/>
  <c r="A1235" i="157" s="1"/>
  <c r="A1236" i="157" s="1"/>
  <c r="A1237" i="157" s="1"/>
  <c r="A1238" i="157" s="1"/>
  <c r="A1239" i="157" s="1"/>
  <c r="A1240" i="157" s="1"/>
  <c r="A1241" i="157" s="1"/>
  <c r="A1242" i="157" s="1"/>
  <c r="A1243" i="157" s="1"/>
  <c r="A1244" i="157" s="1"/>
  <c r="A1245" i="157" s="1"/>
  <c r="A1246" i="157" s="1"/>
  <c r="A1247" i="157" s="1"/>
  <c r="A1248" i="157" s="1"/>
  <c r="A1249" i="157" s="1"/>
  <c r="A1250" i="157" s="1"/>
  <c r="A1251" i="157" s="1"/>
  <c r="A1252" i="157" s="1"/>
  <c r="A1253" i="157" s="1"/>
  <c r="A1254" i="157" s="1"/>
  <c r="A1255" i="157" s="1"/>
  <c r="A1256" i="157" s="1"/>
  <c r="A1257" i="157" s="1"/>
  <c r="A1258" i="157" s="1"/>
  <c r="A1259" i="157" s="1"/>
  <c r="A1260" i="157" s="1"/>
  <c r="A1261" i="157" s="1"/>
  <c r="A1262" i="157" s="1"/>
  <c r="A1263" i="157" s="1"/>
  <c r="A1264" i="157" s="1"/>
  <c r="A1265" i="157" s="1"/>
  <c r="A1266" i="157" s="1"/>
  <c r="A1267" i="157" s="1"/>
  <c r="A1268" i="157" s="1"/>
  <c r="A1269" i="157" s="1"/>
  <c r="A1270" i="157" s="1"/>
  <c r="A1271" i="157" s="1"/>
  <c r="A1272" i="157" s="1"/>
  <c r="A1273" i="157" s="1"/>
  <c r="A1274" i="157" s="1"/>
  <c r="A1275" i="157" s="1"/>
  <c r="A1276" i="157" s="1"/>
  <c r="A1277" i="157" s="1"/>
  <c r="A1278" i="157" s="1"/>
  <c r="A1279" i="157" s="1"/>
  <c r="A1280" i="157" s="1"/>
  <c r="A1281" i="157" s="1"/>
  <c r="A1282" i="157" s="1"/>
  <c r="A1283" i="157" s="1"/>
  <c r="A1284" i="157" s="1"/>
  <c r="A1285" i="157" s="1"/>
  <c r="A1286" i="157" s="1"/>
  <c r="A1287" i="157" s="1"/>
  <c r="A1288" i="157" s="1"/>
  <c r="A1289" i="157" s="1"/>
  <c r="A1290" i="157" s="1"/>
  <c r="A1291" i="157" s="1"/>
  <c r="A1292" i="157" s="1"/>
  <c r="A1293" i="157" s="1"/>
  <c r="A1294" i="157" s="1"/>
  <c r="A1295" i="157" s="1"/>
  <c r="A1296" i="157" s="1"/>
  <c r="A1297" i="157" s="1"/>
  <c r="A1298" i="157" s="1"/>
  <c r="A1299" i="157" s="1"/>
  <c r="A1300" i="157" s="1"/>
  <c r="A1301" i="157" s="1"/>
  <c r="A1302" i="157" s="1"/>
  <c r="A1303" i="157" s="1"/>
  <c r="A1304" i="157" s="1"/>
  <c r="A1305" i="157" s="1"/>
  <c r="A1306" i="157" s="1"/>
  <c r="A1307" i="157" s="1"/>
  <c r="A1308" i="157" s="1"/>
  <c r="A1309" i="157" s="1"/>
  <c r="A1310" i="157" s="1"/>
  <c r="A1311" i="157" s="1"/>
  <c r="A1312" i="157" s="1"/>
  <c r="A1313" i="157" s="1"/>
  <c r="A1314" i="157" s="1"/>
  <c r="A1315" i="157" s="1"/>
  <c r="A1316" i="157" s="1"/>
  <c r="A1317" i="157" s="1"/>
  <c r="A1318" i="157" s="1"/>
  <c r="A1319" i="157" s="1"/>
  <c r="A1320" i="157" s="1"/>
  <c r="A1321" i="157" s="1"/>
  <c r="A1322" i="157" s="1"/>
  <c r="A1323" i="157" s="1"/>
  <c r="A1324" i="157" s="1"/>
  <c r="A1325" i="157" s="1"/>
  <c r="A1326" i="157" s="1"/>
  <c r="A1327" i="157" s="1"/>
  <c r="A1328" i="157" s="1"/>
  <c r="A1329" i="157" s="1"/>
  <c r="A1330" i="157" s="1"/>
  <c r="A1331" i="157" s="1"/>
  <c r="A1332" i="157" s="1"/>
  <c r="A1333" i="157" s="1"/>
  <c r="A1334" i="157" s="1"/>
  <c r="A1335" i="157" s="1"/>
  <c r="A1336" i="157" s="1"/>
  <c r="A1337" i="157" s="1"/>
  <c r="A1338" i="157" s="1"/>
  <c r="A1339" i="157" s="1"/>
  <c r="A1340" i="157" s="1"/>
  <c r="A1341" i="157" s="1"/>
  <c r="A1342" i="157" s="1"/>
  <c r="A1343" i="157" s="1"/>
  <c r="A1344" i="157" s="1"/>
  <c r="A1345" i="157" s="1"/>
  <c r="A1346" i="157" s="1"/>
  <c r="A1347" i="157" s="1"/>
  <c r="A1348" i="157" s="1"/>
  <c r="A1349" i="157" s="1"/>
  <c r="A1350" i="157" s="1"/>
  <c r="A1351" i="157" s="1"/>
  <c r="A1352" i="157" s="1"/>
  <c r="A1353" i="157" s="1"/>
  <c r="A1354" i="157" s="1"/>
  <c r="A1355" i="157" s="1"/>
  <c r="A1356" i="157" s="1"/>
  <c r="A1357" i="157" s="1"/>
  <c r="A1358" i="157" s="1"/>
  <c r="A1359" i="157" s="1"/>
  <c r="A1360" i="157" s="1"/>
  <c r="A1361" i="157" s="1"/>
  <c r="A1362" i="157" s="1"/>
  <c r="A1363" i="157" s="1"/>
  <c r="A1364" i="157" s="1"/>
  <c r="A1365" i="157" s="1"/>
  <c r="A1366" i="157" s="1"/>
  <c r="A1367" i="157" s="1"/>
  <c r="A1368" i="157" s="1"/>
  <c r="A1369" i="157" s="1"/>
  <c r="A1370" i="157" s="1"/>
  <c r="A1371" i="157" s="1"/>
  <c r="A1372" i="157" s="1"/>
  <c r="A1373" i="157" s="1"/>
  <c r="A1374" i="157" s="1"/>
  <c r="A1375" i="157" s="1"/>
  <c r="A1376" i="157" s="1"/>
  <c r="A1377" i="157" s="1"/>
  <c r="A1378" i="157" s="1"/>
  <c r="A1379" i="157" s="1"/>
  <c r="A1380" i="157" s="1"/>
  <c r="A1381" i="157" s="1"/>
  <c r="A1382" i="157" s="1"/>
  <c r="A1383" i="157" s="1"/>
  <c r="A1384" i="157" s="1"/>
  <c r="A1385" i="157" s="1"/>
  <c r="A1386" i="157" s="1"/>
  <c r="A1387" i="157" s="1"/>
  <c r="A1388" i="157" s="1"/>
  <c r="A1389" i="157" s="1"/>
  <c r="A1390" i="157" s="1"/>
  <c r="A1391" i="157" s="1"/>
  <c r="A1392" i="157" s="1"/>
  <c r="A1393" i="157" s="1"/>
  <c r="A1394" i="157" s="1"/>
  <c r="A1395" i="157" s="1"/>
  <c r="A1396" i="157" s="1"/>
  <c r="A1397" i="157" s="1"/>
  <c r="A1398" i="157" s="1"/>
  <c r="A1399" i="157" s="1"/>
  <c r="A1400" i="157" s="1"/>
  <c r="A1401" i="157" s="1"/>
  <c r="A1402" i="157" s="1"/>
  <c r="A1403" i="157" s="1"/>
  <c r="A1404" i="157" s="1"/>
  <c r="A1405" i="157" s="1"/>
  <c r="A1406" i="157" s="1"/>
  <c r="A1407" i="157" s="1"/>
  <c r="A1408" i="157" s="1"/>
  <c r="A1409" i="157" s="1"/>
  <c r="A1410" i="157" s="1"/>
  <c r="A1411" i="157" s="1"/>
  <c r="A1412" i="157" s="1"/>
  <c r="A1413" i="157" s="1"/>
  <c r="A1414" i="157" s="1"/>
  <c r="A1415" i="157" s="1"/>
  <c r="A1416" i="157" s="1"/>
  <c r="A1417" i="157" s="1"/>
  <c r="A1418" i="157" s="1"/>
  <c r="A1419" i="157" s="1"/>
  <c r="A1420" i="157" s="1"/>
  <c r="A1421" i="157" s="1"/>
  <c r="A1422" i="157" s="1"/>
  <c r="A1423" i="157" s="1"/>
  <c r="A1424" i="157" s="1"/>
  <c r="A1425" i="157" s="1"/>
  <c r="A1426" i="157" s="1"/>
  <c r="A1427" i="157" s="1"/>
  <c r="A1428" i="157" s="1"/>
  <c r="A1429" i="157" s="1"/>
  <c r="A1430" i="157" s="1"/>
  <c r="A1431" i="157" s="1"/>
  <c r="A1432" i="157" s="1"/>
  <c r="A1433" i="157" s="1"/>
  <c r="A1434" i="157" s="1"/>
  <c r="A1435" i="157" s="1"/>
  <c r="A1436" i="157" s="1"/>
  <c r="A1437" i="157" s="1"/>
  <c r="A1438" i="157" s="1"/>
  <c r="A1439" i="157" s="1"/>
  <c r="A1440" i="157" s="1"/>
  <c r="A1441" i="157" s="1"/>
  <c r="A1442" i="157" s="1"/>
  <c r="A1443" i="157" s="1"/>
  <c r="A1444" i="157" s="1"/>
  <c r="A1445" i="157" s="1"/>
  <c r="A1446" i="157" s="1"/>
  <c r="A1447" i="157" s="1"/>
  <c r="A1448" i="157" s="1"/>
  <c r="A1449" i="157" s="1"/>
  <c r="A1450" i="157" s="1"/>
  <c r="A1451" i="157" s="1"/>
  <c r="A1452" i="157" s="1"/>
  <c r="A1453" i="157" s="1"/>
  <c r="A1454" i="157" s="1"/>
  <c r="A1455" i="157" s="1"/>
  <c r="A1456" i="157" s="1"/>
  <c r="A1457" i="157" s="1"/>
  <c r="A1458" i="157" s="1"/>
  <c r="A1459" i="157" s="1"/>
  <c r="A1460" i="157" s="1"/>
  <c r="A1461" i="157" s="1"/>
  <c r="A1462" i="157" s="1"/>
  <c r="A1463" i="157" s="1"/>
  <c r="A1464" i="157" s="1"/>
  <c r="A1465" i="157" s="1"/>
  <c r="A1466" i="157" s="1"/>
  <c r="A1467" i="157" s="1"/>
  <c r="A1468" i="157" s="1"/>
  <c r="A1469" i="157" s="1"/>
  <c r="A1470" i="157" s="1"/>
  <c r="A1471" i="157" s="1"/>
  <c r="A1472" i="157" s="1"/>
  <c r="A1473" i="157" s="1"/>
  <c r="A1474" i="157" s="1"/>
  <c r="A1475" i="157" s="1"/>
  <c r="A1476" i="157" s="1"/>
  <c r="A1477" i="157" s="1"/>
  <c r="A1478" i="157" s="1"/>
  <c r="A1479" i="157" s="1"/>
  <c r="A1480" i="157" s="1"/>
  <c r="A1481" i="157" s="1"/>
  <c r="A1482" i="157" s="1"/>
  <c r="A1483" i="157" s="1"/>
  <c r="A1484" i="157" s="1"/>
  <c r="A1485" i="157" s="1"/>
  <c r="A1486" i="157" s="1"/>
  <c r="A1487" i="157" s="1"/>
  <c r="A1488" i="157" s="1"/>
  <c r="A1489" i="157" s="1"/>
  <c r="A1490" i="157" s="1"/>
  <c r="A1491" i="157" s="1"/>
  <c r="A1492" i="157" s="1"/>
  <c r="A1493" i="157" s="1"/>
  <c r="A1494" i="157" s="1"/>
  <c r="A1495" i="157" s="1"/>
  <c r="A1496" i="157" s="1"/>
  <c r="A1497" i="157" s="1"/>
  <c r="A1498" i="157" s="1"/>
  <c r="A1499" i="157" l="1"/>
  <c r="A1500" i="157" s="1"/>
  <c r="A1501" i="157" s="1"/>
  <c r="A1502" i="157" s="1"/>
  <c r="A1503" i="157" s="1"/>
  <c r="A1504" i="157" s="1"/>
  <c r="A1505" i="157" s="1"/>
  <c r="A1506" i="157" s="1"/>
  <c r="A1507" i="157" s="1"/>
  <c r="A1508" i="157" s="1"/>
  <c r="A1509" i="157" s="1"/>
  <c r="A1510" i="157" s="1"/>
  <c r="A1511" i="157" s="1"/>
  <c r="A1512" i="157" s="1"/>
  <c r="A1513" i="157" s="1"/>
  <c r="A1514" i="157" s="1"/>
  <c r="A1515" i="157" s="1"/>
  <c r="A1516" i="157" s="1"/>
  <c r="A1517" i="157" s="1"/>
  <c r="A1518" i="157" s="1"/>
  <c r="A1519" i="157" s="1"/>
  <c r="A1520" i="157" s="1"/>
  <c r="A1521" i="157" s="1"/>
  <c r="A1522" i="157" s="1"/>
  <c r="A1523" i="157" s="1"/>
  <c r="A1524" i="157" s="1"/>
  <c r="A1525" i="157" s="1"/>
  <c r="A1526" i="157" s="1"/>
  <c r="A1527" i="157" s="1"/>
  <c r="A1528" i="157" s="1"/>
  <c r="A1529" i="157" s="1"/>
  <c r="A1530" i="157" s="1"/>
  <c r="A1531" i="157" s="1"/>
  <c r="A1532" i="157" s="1"/>
  <c r="A1533" i="157" s="1"/>
  <c r="A1534" i="157" s="1"/>
  <c r="A1535" i="157" s="1"/>
  <c r="A1536" i="157" s="1"/>
  <c r="A1537" i="157" s="1"/>
  <c r="A1538" i="157" s="1"/>
  <c r="A1539" i="157" s="1"/>
  <c r="A1540" i="157" s="1"/>
  <c r="A1541" i="157" s="1"/>
  <c r="A1542" i="157" s="1"/>
  <c r="A1543" i="157" s="1"/>
  <c r="A1544" i="157" s="1"/>
  <c r="A1545" i="157" s="1"/>
  <c r="A1546" i="157" s="1"/>
  <c r="A1547" i="157" s="1"/>
  <c r="A1548" i="157" s="1"/>
  <c r="A1549" i="157" s="1"/>
  <c r="A1550" i="157" s="1"/>
  <c r="A1551" i="157" s="1"/>
  <c r="A1552" i="157" s="1"/>
  <c r="A1553" i="157" s="1"/>
  <c r="A1554" i="157" s="1"/>
  <c r="A1555" i="157" s="1"/>
  <c r="A1556" i="157" s="1"/>
  <c r="A1557" i="157" s="1"/>
  <c r="A1558" i="157" s="1"/>
  <c r="A1559" i="157" s="1"/>
  <c r="A1560" i="157" s="1"/>
  <c r="A1561" i="157" s="1"/>
  <c r="A1562" i="157" s="1"/>
  <c r="A1563" i="157" s="1"/>
  <c r="A1564" i="157" s="1"/>
  <c r="A1565" i="157" s="1"/>
  <c r="A1566" i="157" s="1"/>
  <c r="A1567" i="157" s="1"/>
  <c r="A1568" i="157" s="1"/>
  <c r="A1569" i="157" s="1"/>
  <c r="A1570" i="157" s="1"/>
  <c r="A1571" i="157" s="1"/>
  <c r="A1572" i="157" l="1"/>
  <c r="I2" i="157" l="1"/>
  <c r="I4" i="157"/>
  <c r="I3" i="157"/>
  <c r="I5" i="157"/>
  <c r="I7" i="157"/>
  <c r="I6" i="157"/>
  <c r="I850" i="157"/>
  <c r="I412" i="157"/>
  <c r="I928" i="157"/>
  <c r="I125" i="157"/>
  <c r="I842" i="157"/>
  <c r="I963" i="157"/>
  <c r="I547" i="157"/>
  <c r="I397" i="157"/>
  <c r="I332" i="157"/>
  <c r="I285" i="157"/>
  <c r="I188" i="157"/>
  <c r="I630" i="157"/>
  <c r="I53" i="157"/>
  <c r="I138" i="157"/>
  <c r="I1344" i="157"/>
  <c r="I848" i="157"/>
  <c r="I746" i="157"/>
  <c r="I300" i="157"/>
  <c r="I1437" i="157"/>
  <c r="I429" i="157"/>
  <c r="I220" i="157"/>
  <c r="I611" i="157"/>
  <c r="I509" i="157"/>
  <c r="I202" i="157"/>
  <c r="I589" i="157"/>
  <c r="I695" i="157"/>
  <c r="I208" i="157"/>
  <c r="I405" i="157"/>
  <c r="I1373" i="157"/>
  <c r="I210" i="157"/>
  <c r="I330" i="157"/>
  <c r="I549" i="157"/>
  <c r="I663" i="157"/>
  <c r="I39" i="157"/>
  <c r="I1458" i="157"/>
  <c r="I1246" i="157"/>
  <c r="I522" i="157"/>
  <c r="I510" i="157"/>
  <c r="I896" i="157"/>
  <c r="I1015" i="157"/>
  <c r="I247" i="157"/>
  <c r="I781" i="157"/>
  <c r="I839" i="157"/>
  <c r="I158" i="157"/>
  <c r="I275" i="157"/>
  <c r="I452" i="157"/>
  <c r="I1446" i="157"/>
  <c r="I451" i="157"/>
  <c r="I1059" i="157"/>
  <c r="I970" i="157"/>
  <c r="I538" i="157"/>
  <c r="I307" i="157"/>
  <c r="I1438" i="157"/>
  <c r="I1277" i="157"/>
  <c r="I528" i="157"/>
  <c r="I657" i="157"/>
  <c r="I1025" i="157"/>
  <c r="I68" i="157"/>
  <c r="I1052" i="157"/>
  <c r="I634" i="157"/>
  <c r="I616" i="157"/>
  <c r="I1088" i="157"/>
  <c r="I204" i="157"/>
  <c r="I342" i="157"/>
  <c r="I1302" i="157"/>
  <c r="I1497" i="157"/>
  <c r="I182" i="157"/>
  <c r="I1503" i="157"/>
  <c r="I1467" i="157"/>
  <c r="I321" i="157"/>
  <c r="I1354" i="157"/>
  <c r="I527" i="157"/>
  <c r="I991" i="157"/>
  <c r="I1348" i="157"/>
  <c r="I1115" i="157"/>
  <c r="I1362" i="157"/>
  <c r="I141" i="157"/>
  <c r="I1289" i="157"/>
  <c r="I1229" i="157"/>
  <c r="I529" i="157"/>
  <c r="I1331" i="157"/>
  <c r="I319" i="157"/>
  <c r="I748" i="157"/>
  <c r="I1196" i="157"/>
  <c r="I245" i="157"/>
  <c r="I1021" i="157"/>
  <c r="I281" i="157"/>
  <c r="I115" i="157"/>
  <c r="I1478" i="157"/>
  <c r="I454" i="157"/>
  <c r="I651" i="157"/>
  <c r="I46" i="157"/>
  <c r="I1517" i="157"/>
  <c r="I487" i="157"/>
  <c r="I692" i="157"/>
  <c r="I1222" i="157"/>
  <c r="I984" i="157"/>
  <c r="I418" i="157"/>
  <c r="I1151" i="157"/>
  <c r="I1067" i="157"/>
  <c r="I1220" i="157"/>
  <c r="I782" i="157"/>
  <c r="I1318" i="157"/>
  <c r="I408" i="157"/>
  <c r="I1028" i="157"/>
  <c r="I480" i="157"/>
  <c r="I838" i="157"/>
  <c r="I235" i="157"/>
  <c r="I644" i="157"/>
  <c r="I1050" i="157"/>
  <c r="I725" i="157"/>
  <c r="I1421" i="157"/>
  <c r="I448" i="157"/>
  <c r="I796" i="157"/>
  <c r="I433" i="157"/>
  <c r="I1069" i="157"/>
  <c r="I1105" i="157"/>
  <c r="I294" i="157"/>
  <c r="I455" i="157"/>
  <c r="I1270" i="157"/>
  <c r="I824" i="157"/>
  <c r="I62" i="157"/>
  <c r="I646" i="157"/>
  <c r="I1030" i="157"/>
  <c r="I346" i="157"/>
  <c r="I364" i="157"/>
  <c r="I1168" i="157"/>
  <c r="I365" i="157"/>
  <c r="I526" i="157"/>
  <c r="I882" i="157"/>
  <c r="I189" i="157"/>
  <c r="I180" i="157"/>
  <c r="I396" i="157"/>
  <c r="I1083" i="157"/>
  <c r="I333" i="157"/>
  <c r="I1155" i="157"/>
  <c r="I804" i="157"/>
  <c r="I835" i="157"/>
  <c r="I714" i="157"/>
  <c r="I1445" i="157"/>
  <c r="I27" i="157"/>
  <c r="I1188" i="157"/>
  <c r="I1001" i="157"/>
  <c r="I96" i="157"/>
  <c r="I113" i="157"/>
  <c r="I1072" i="157"/>
  <c r="I1330" i="157"/>
  <c r="I242" i="157"/>
  <c r="I1436" i="157"/>
  <c r="I1400" i="157"/>
  <c r="I584" i="157"/>
  <c r="I1379" i="157"/>
  <c r="I271" i="157"/>
  <c r="I1089" i="157"/>
  <c r="I1534" i="157"/>
  <c r="I703" i="157"/>
  <c r="I1383" i="157"/>
  <c r="I914" i="157"/>
  <c r="I1182" i="157"/>
  <c r="I1146" i="157"/>
  <c r="I1096" i="157"/>
  <c r="I1264" i="157"/>
  <c r="I426" i="157"/>
  <c r="I289" i="157"/>
  <c r="I1290" i="157"/>
  <c r="I560" i="157"/>
  <c r="I1023" i="157"/>
  <c r="I1380" i="157"/>
  <c r="I875" i="157"/>
  <c r="I66" i="157"/>
  <c r="I1091" i="157"/>
  <c r="I737" i="157"/>
  <c r="I314" i="157"/>
  <c r="I1219" i="157"/>
  <c r="I143" i="157"/>
  <c r="I993" i="157"/>
  <c r="I514" i="157"/>
  <c r="I986" i="157"/>
  <c r="I320" i="157"/>
  <c r="I438" i="157"/>
  <c r="I1369" i="157"/>
  <c r="I1103" i="157"/>
  <c r="I546" i="157"/>
  <c r="I52" i="157"/>
  <c r="I961" i="157"/>
  <c r="I593" i="157"/>
  <c r="I734" i="157"/>
  <c r="I1071" i="157"/>
  <c r="I700" i="157"/>
  <c r="I519" i="157"/>
  <c r="I820" i="157"/>
  <c r="I1349" i="157"/>
  <c r="I1236" i="157"/>
  <c r="I561" i="157"/>
  <c r="I945" i="157"/>
  <c r="I171" i="157"/>
  <c r="I551" i="157"/>
  <c r="I753" i="157"/>
  <c r="I1208" i="157"/>
  <c r="I177" i="157"/>
  <c r="I1364" i="157"/>
  <c r="I1007" i="157"/>
  <c r="I18" i="157"/>
  <c r="I199" i="157"/>
  <c r="I389" i="157"/>
  <c r="I1286" i="157"/>
  <c r="I35" i="157"/>
  <c r="I213" i="157"/>
  <c r="I930" i="157"/>
  <c r="I507" i="157"/>
  <c r="I1119" i="157"/>
  <c r="I723" i="157"/>
  <c r="I642" i="157"/>
  <c r="I284" i="157"/>
  <c r="I1525" i="157"/>
  <c r="I445" i="157"/>
  <c r="I618" i="157"/>
  <c r="I140" i="157"/>
  <c r="I691" i="157"/>
  <c r="I600" i="157"/>
  <c r="I874" i="157"/>
  <c r="I477" i="157"/>
  <c r="I579" i="157"/>
  <c r="I252" i="157"/>
  <c r="I1156" i="157"/>
  <c r="I54" i="157"/>
  <c r="I973" i="157"/>
  <c r="I267" i="157"/>
  <c r="I13" i="157"/>
  <c r="I964" i="157"/>
  <c r="I933" i="157"/>
  <c r="I1408" i="157"/>
  <c r="I73" i="157"/>
  <c r="I1166" i="157"/>
  <c r="I1130" i="157"/>
  <c r="I476" i="157"/>
  <c r="I1125" i="157"/>
  <c r="I360" i="157"/>
  <c r="I1200" i="157"/>
  <c r="I1426" i="157"/>
  <c r="I71" i="157"/>
  <c r="I1129" i="157"/>
  <c r="I190" i="157"/>
  <c r="I911" i="157"/>
  <c r="I1268" i="157"/>
  <c r="I726" i="157"/>
  <c r="I1425" i="157"/>
  <c r="I152" i="157"/>
  <c r="I987" i="157"/>
  <c r="I1356" i="157"/>
  <c r="I345" i="157"/>
  <c r="I1049" i="157"/>
  <c r="I1542" i="157"/>
  <c r="I437" i="157"/>
  <c r="I368" i="157"/>
  <c r="I1011" i="157"/>
  <c r="I283" i="157"/>
  <c r="I899" i="157"/>
  <c r="I1147" i="157"/>
  <c r="I78" i="157"/>
  <c r="I1184" i="157"/>
  <c r="I1498" i="157"/>
  <c r="I1570" i="157"/>
  <c r="I768" i="157"/>
  <c r="I420" i="157"/>
  <c r="I530" i="157"/>
  <c r="I858" i="157"/>
  <c r="I196" i="157"/>
  <c r="I79" i="157"/>
  <c r="I965" i="157"/>
  <c r="I702" i="157"/>
  <c r="I403" i="157"/>
  <c r="I1148" i="157"/>
  <c r="I1034" i="157"/>
  <c r="I586" i="157"/>
  <c r="I931" i="157"/>
  <c r="I800" i="157"/>
  <c r="I219" i="157"/>
  <c r="I435" i="157"/>
  <c r="I1084" i="157"/>
  <c r="I992" i="157"/>
  <c r="I200" i="157"/>
  <c r="I1329" i="157"/>
  <c r="I662" i="157"/>
  <c r="I194" i="157"/>
  <c r="I506" i="157"/>
  <c r="I673" i="157"/>
  <c r="I1014" i="157"/>
  <c r="I259" i="157"/>
  <c r="I468" i="157"/>
  <c r="I1533" i="157"/>
  <c r="I391" i="157"/>
  <c r="I197" i="157"/>
  <c r="I909" i="157"/>
  <c r="I422" i="157"/>
  <c r="I732" i="157"/>
  <c r="I1167" i="157"/>
  <c r="I69" i="157"/>
  <c r="I423" i="157"/>
  <c r="I165" i="157"/>
  <c r="I866" i="157"/>
  <c r="I1223" i="157"/>
  <c r="I843" i="157"/>
  <c r="I922" i="157"/>
  <c r="I154" i="157"/>
  <c r="I682" i="157"/>
  <c r="I485" i="157"/>
  <c r="I24" i="157"/>
  <c r="I628" i="157"/>
  <c r="I1212" i="157"/>
  <c r="I1192" i="157"/>
  <c r="I164" i="157"/>
  <c r="I1295" i="157"/>
  <c r="I1259" i="157"/>
  <c r="I1469" i="157"/>
  <c r="I1065" i="157"/>
  <c r="I750" i="157"/>
  <c r="I847" i="157"/>
  <c r="I1527" i="157"/>
  <c r="I641" i="157"/>
  <c r="I1297" i="157"/>
  <c r="I216" i="157"/>
  <c r="I1567" i="157"/>
  <c r="I1531" i="157"/>
  <c r="I385" i="157"/>
  <c r="I1482" i="157"/>
  <c r="I463" i="157"/>
  <c r="I1055" i="157"/>
  <c r="I1412" i="157"/>
  <c r="I215" i="157"/>
  <c r="I559" i="157"/>
  <c r="I1239" i="157"/>
  <c r="I462" i="157"/>
  <c r="I1564" i="157"/>
  <c r="I1528" i="157"/>
  <c r="I246" i="157"/>
  <c r="I1465" i="157"/>
  <c r="I1231" i="157"/>
  <c r="I1288" i="157"/>
  <c r="I1324" i="157"/>
  <c r="I955" i="157"/>
  <c r="I1149" i="157"/>
  <c r="I1185" i="157"/>
  <c r="I615" i="157"/>
  <c r="I49" i="157"/>
  <c r="I504" i="157"/>
  <c r="I854" i="157"/>
  <c r="I612" i="157"/>
  <c r="I1254" i="157"/>
  <c r="I192" i="157"/>
  <c r="I1008" i="157"/>
  <c r="I550" i="157"/>
  <c r="I632" i="157"/>
  <c r="I430" i="157"/>
  <c r="I328" i="157"/>
  <c r="I1157" i="157"/>
  <c r="I508" i="157"/>
  <c r="I414" i="157"/>
  <c r="I109" i="157"/>
  <c r="I1012" i="157"/>
  <c r="I1366" i="157"/>
  <c r="I29" i="157"/>
  <c r="I185" i="157"/>
  <c r="I212" i="157"/>
  <c r="I151" i="157"/>
  <c r="I946" i="157"/>
  <c r="I237" i="157"/>
  <c r="I306" i="157"/>
  <c r="I1242" i="157"/>
  <c r="I786" i="157"/>
  <c r="I308" i="157"/>
  <c r="I398" i="157"/>
  <c r="I904" i="157"/>
  <c r="I205" i="157"/>
  <c r="I638" i="157"/>
  <c r="I1539" i="157"/>
  <c r="I825" i="157"/>
  <c r="I576" i="157"/>
  <c r="I172" i="157"/>
  <c r="I659" i="157"/>
  <c r="I557" i="157"/>
  <c r="I348" i="157"/>
  <c r="I1211" i="157"/>
  <c r="I381" i="157"/>
  <c r="I118" i="157"/>
  <c r="I1317" i="157"/>
  <c r="I1462" i="157"/>
  <c r="I324" i="157"/>
  <c r="I262" i="157"/>
  <c r="I658" i="157"/>
  <c r="I939" i="157"/>
  <c r="I302" i="157"/>
  <c r="I32" i="157"/>
  <c r="I1038" i="157"/>
  <c r="I541" i="157"/>
  <c r="I1044" i="157"/>
  <c r="I1058" i="157"/>
  <c r="I309" i="157"/>
  <c r="I95" i="157"/>
  <c r="I755" i="157"/>
  <c r="I539" i="157"/>
  <c r="I1045" i="157"/>
  <c r="I881" i="157"/>
  <c r="I857" i="157"/>
  <c r="I56" i="157"/>
  <c r="I1422" i="157"/>
  <c r="I1556" i="157"/>
  <c r="I369" i="157"/>
  <c r="I1450" i="157"/>
  <c r="I479" i="157"/>
  <c r="I1041" i="157"/>
  <c r="I1305" i="157"/>
  <c r="I569" i="157"/>
  <c r="I1343" i="157"/>
  <c r="I1307" i="157"/>
  <c r="I1385" i="157"/>
  <c r="I1313" i="157"/>
  <c r="I1100" i="157"/>
  <c r="I1452" i="157"/>
  <c r="I1416" i="157"/>
  <c r="I877" i="157"/>
  <c r="I1142" i="157"/>
  <c r="I44" i="157"/>
  <c r="I1143" i="157"/>
  <c r="I413" i="157"/>
  <c r="I483" i="157"/>
  <c r="I621" i="157"/>
  <c r="I707" i="157"/>
  <c r="I1334" i="157"/>
  <c r="I552" i="157"/>
  <c r="I84" i="157"/>
  <c r="I440" i="157"/>
  <c r="I42" i="157"/>
  <c r="I883" i="157"/>
  <c r="I411" i="157"/>
  <c r="I239" i="157"/>
  <c r="I1411" i="157"/>
  <c r="I626" i="157"/>
  <c r="I443" i="157"/>
  <c r="I778" i="157"/>
  <c r="I787" i="157"/>
  <c r="I728" i="157"/>
  <c r="I672" i="157"/>
  <c r="I867" i="157"/>
  <c r="I974" i="157"/>
  <c r="I59" i="157"/>
  <c r="I810" i="157"/>
  <c r="I951" i="157"/>
  <c r="I375" i="157"/>
  <c r="I696" i="157"/>
  <c r="I775" i="157"/>
  <c r="I144" i="157"/>
  <c r="I123" i="157"/>
  <c r="I1381" i="157"/>
  <c r="I919" i="157"/>
  <c r="I92" i="157"/>
  <c r="I1094" i="157"/>
  <c r="I813" i="157"/>
  <c r="I22" i="157"/>
  <c r="I278" i="157"/>
  <c r="I790" i="157"/>
  <c r="I456" i="157"/>
  <c r="I23" i="157"/>
  <c r="I1002" i="157"/>
  <c r="I1124" i="157"/>
  <c r="I31" i="157"/>
  <c r="I250" i="157"/>
  <c r="I758" i="157"/>
  <c r="I1135" i="157"/>
  <c r="I195" i="157"/>
  <c r="I532" i="157"/>
  <c r="I865" i="157"/>
  <c r="I450" i="157"/>
  <c r="I378" i="157"/>
  <c r="I716" i="157"/>
  <c r="I1057" i="157"/>
  <c r="I80" i="157"/>
  <c r="I1390" i="157"/>
  <c r="I1195" i="157"/>
  <c r="I91" i="157"/>
  <c r="I816" i="157"/>
  <c r="I50" i="157"/>
  <c r="I926" i="157"/>
  <c r="I525" i="157"/>
  <c r="I649" i="157"/>
  <c r="I322" i="157"/>
  <c r="I1353" i="157"/>
  <c r="I1281" i="157"/>
  <c r="I648" i="157"/>
  <c r="I1427" i="157"/>
  <c r="I223" i="157"/>
  <c r="I941" i="157"/>
  <c r="I1190" i="157"/>
  <c r="I1107" i="157"/>
  <c r="I1276" i="157"/>
  <c r="I1563" i="157"/>
  <c r="I1230" i="157"/>
  <c r="I1194" i="157"/>
  <c r="I540" i="157"/>
  <c r="I1189" i="157"/>
  <c r="I296" i="157"/>
  <c r="I1501" i="157"/>
  <c r="I1554" i="157"/>
  <c r="I601" i="157"/>
  <c r="I998" i="157"/>
  <c r="I1244" i="157"/>
  <c r="I740" i="157"/>
  <c r="I1375" i="157"/>
  <c r="I1339" i="157"/>
  <c r="I572" i="157"/>
  <c r="I836" i="157"/>
  <c r="I349" i="157"/>
  <c r="I1127" i="157"/>
  <c r="I380" i="157"/>
  <c r="I855" i="157"/>
  <c r="I585" i="157"/>
  <c r="I743" i="157"/>
  <c r="I145" i="157"/>
  <c r="I989" i="157"/>
  <c r="I244" i="157"/>
  <c r="I495" i="157"/>
  <c r="I1418" i="157"/>
  <c r="I353" i="157"/>
  <c r="I187" i="157"/>
  <c r="I467" i="157"/>
  <c r="I1043" i="157"/>
  <c r="I949" i="157"/>
  <c r="I387" i="157"/>
  <c r="I1180" i="157"/>
  <c r="I1056" i="157"/>
  <c r="I534" i="157"/>
  <c r="I1241" i="157"/>
  <c r="I1486" i="157"/>
  <c r="I17" i="157"/>
  <c r="I917" i="157"/>
  <c r="I1031" i="157"/>
  <c r="I311" i="157"/>
  <c r="I697" i="157"/>
  <c r="I1152" i="157"/>
  <c r="I1326" i="157"/>
  <c r="I70" i="157"/>
  <c r="I1177" i="157"/>
  <c r="I913" i="157"/>
  <c r="I404" i="157"/>
  <c r="I434" i="157"/>
  <c r="I1199" i="157"/>
  <c r="I764" i="157"/>
  <c r="I100" i="157"/>
  <c r="I897" i="157"/>
  <c r="I536" i="157"/>
  <c r="I486" i="157"/>
  <c r="I83" i="157"/>
  <c r="I297" i="157"/>
  <c r="I1042" i="157"/>
  <c r="I93" i="157"/>
  <c r="I1128" i="157"/>
  <c r="I1453" i="157"/>
  <c r="I30" i="157"/>
  <c r="I146" i="157"/>
  <c r="I265" i="157"/>
  <c r="I893" i="157"/>
  <c r="I574" i="157"/>
  <c r="I935" i="157"/>
  <c r="I789" i="157"/>
  <c r="I279" i="157"/>
  <c r="I329" i="157"/>
  <c r="I633" i="157"/>
  <c r="I1027" i="157"/>
  <c r="I983" i="157"/>
  <c r="I980" i="157"/>
  <c r="I471" i="157"/>
  <c r="I687" i="157"/>
  <c r="I1367" i="157"/>
  <c r="I524" i="157"/>
  <c r="I1173" i="157"/>
  <c r="I312" i="157"/>
  <c r="I805" i="157"/>
  <c r="I1312" i="157"/>
  <c r="I234" i="157"/>
  <c r="I1449" i="157"/>
  <c r="I1377" i="157"/>
  <c r="I959" i="157"/>
  <c r="I1316" i="157"/>
  <c r="I571" i="157"/>
  <c r="I1263" i="157"/>
  <c r="I1562" i="157"/>
  <c r="I1099" i="157"/>
  <c r="I1520" i="157"/>
  <c r="I226" i="157"/>
  <c r="I545" i="157"/>
  <c r="I1347" i="157"/>
  <c r="I940" i="157"/>
  <c r="I460" i="157"/>
  <c r="I1183" i="157"/>
  <c r="I16" i="157"/>
  <c r="I228" i="157"/>
  <c r="I229" i="157"/>
  <c r="I131" i="157"/>
  <c r="I1087" i="157"/>
  <c r="I424" i="157"/>
  <c r="I406" i="157"/>
  <c r="I769" i="157"/>
  <c r="I1559" i="157"/>
  <c r="I879" i="157"/>
  <c r="I176" i="157"/>
  <c r="I458" i="157"/>
  <c r="I517" i="157"/>
  <c r="I631" i="157"/>
  <c r="I503" i="157"/>
  <c r="I610" i="157"/>
  <c r="I711" i="157"/>
  <c r="I63" i="157"/>
  <c r="I128" i="157"/>
  <c r="I722" i="157"/>
  <c r="I1035" i="157"/>
  <c r="I1022" i="157"/>
  <c r="I505" i="157"/>
  <c r="I683" i="157"/>
  <c r="I564" i="157"/>
  <c r="I198" i="157"/>
  <c r="I680" i="157"/>
  <c r="I954" i="157"/>
  <c r="I1245" i="157"/>
  <c r="I1314" i="157"/>
  <c r="I459" i="157"/>
  <c r="I288" i="157"/>
  <c r="I894" i="157"/>
  <c r="I1029" i="157"/>
  <c r="I640" i="157"/>
  <c r="I830" i="157"/>
  <c r="I794" i="157"/>
  <c r="I388" i="157"/>
  <c r="I116" i="157"/>
  <c r="I876" i="157"/>
  <c r="I520" i="157"/>
  <c r="I86" i="157"/>
  <c r="I1111" i="157"/>
  <c r="I1262" i="157"/>
  <c r="I394" i="157"/>
  <c r="I155" i="157"/>
  <c r="I833" i="157"/>
  <c r="I488" i="157"/>
  <c r="I1248" i="157"/>
  <c r="I908" i="157"/>
  <c r="I566" i="157"/>
  <c r="I163" i="157"/>
  <c r="I801" i="157"/>
  <c r="I243" i="157"/>
  <c r="I706" i="157"/>
  <c r="I132" i="157"/>
  <c r="I357" i="157"/>
  <c r="I718" i="157"/>
  <c r="I161" i="157"/>
  <c r="I1138" i="157"/>
  <c r="I730" i="157"/>
  <c r="I895" i="157"/>
  <c r="I1252" i="157"/>
  <c r="I1309" i="157"/>
  <c r="I1506" i="157"/>
  <c r="I1434" i="157"/>
  <c r="I997" i="157"/>
  <c r="I1456" i="157"/>
  <c r="I25" i="157"/>
  <c r="I1235" i="157"/>
  <c r="I415" i="157"/>
  <c r="I1187" i="157"/>
  <c r="I1433" i="157"/>
  <c r="I310" i="157"/>
  <c r="I1407" i="157"/>
  <c r="I1371" i="157"/>
  <c r="I474" i="157"/>
  <c r="I1086" i="157"/>
  <c r="I1537" i="157"/>
  <c r="I910" i="157"/>
  <c r="I1555" i="157"/>
  <c r="I554" i="157"/>
  <c r="I447" i="157"/>
  <c r="I1514" i="157"/>
  <c r="I401" i="157"/>
  <c r="I1101" i="157"/>
  <c r="I1137" i="157"/>
  <c r="I12" i="157"/>
  <c r="I1174" i="157"/>
  <c r="I920" i="157"/>
  <c r="I1543" i="157"/>
  <c r="I863" i="157"/>
  <c r="I688" i="157"/>
  <c r="I1170" i="157"/>
  <c r="I193" i="157"/>
  <c r="I1361" i="157"/>
  <c r="I1495" i="157"/>
  <c r="I1265" i="157"/>
  <c r="I620" i="157"/>
  <c r="I1308" i="157"/>
  <c r="I1158" i="157"/>
  <c r="I1351" i="157"/>
  <c r="I500" i="157"/>
  <c r="I619" i="157"/>
  <c r="I888" i="157"/>
  <c r="I181" i="157"/>
  <c r="I120" i="157"/>
  <c r="I1269" i="157"/>
  <c r="I1203" i="157"/>
  <c r="I1010" i="157"/>
  <c r="I972" i="157"/>
  <c r="I660" i="157"/>
  <c r="I784" i="157"/>
  <c r="I1114" i="157"/>
  <c r="I1150" i="157"/>
  <c r="I203" i="157"/>
  <c r="I160" i="157"/>
  <c r="I34" i="157"/>
  <c r="I1429" i="157"/>
  <c r="I363" i="157"/>
  <c r="I496" i="157"/>
  <c r="I860" i="157"/>
  <c r="I21" i="157"/>
  <c r="I958" i="157"/>
  <c r="I588" i="157"/>
  <c r="I929" i="157"/>
  <c r="I323" i="157"/>
  <c r="I1374" i="157"/>
  <c r="I1216" i="157"/>
  <c r="I117" i="157"/>
  <c r="I179" i="157"/>
  <c r="I548" i="157"/>
  <c r="I886" i="157"/>
  <c r="I1512" i="157"/>
  <c r="I1548" i="157"/>
  <c r="I1342" i="157"/>
  <c r="I852" i="157"/>
  <c r="I386" i="157"/>
  <c r="I233" i="157"/>
  <c r="I936" i="157"/>
  <c r="I186" i="157"/>
  <c r="I780" i="157"/>
  <c r="I1176" i="157"/>
  <c r="I766" i="157"/>
  <c r="I453" i="157"/>
  <c r="I567" i="157"/>
  <c r="I82" i="157"/>
  <c r="I277" i="157"/>
  <c r="I1016" i="157"/>
  <c r="I166" i="157"/>
  <c r="I167" i="157"/>
  <c r="I421" i="157"/>
  <c r="I1461" i="157"/>
  <c r="I902" i="157"/>
  <c r="I1003" i="157"/>
  <c r="I701" i="157"/>
  <c r="I147" i="157"/>
  <c r="I428" i="157"/>
  <c r="I668" i="157"/>
  <c r="I1509" i="157"/>
  <c r="I809" i="157"/>
  <c r="I627" i="157"/>
  <c r="I704" i="157"/>
  <c r="I859" i="157"/>
  <c r="I1551" i="157"/>
  <c r="I1515" i="157"/>
  <c r="I1144" i="157"/>
  <c r="I1401" i="157"/>
  <c r="I374" i="157"/>
  <c r="I1140" i="157"/>
  <c r="I1460" i="157"/>
  <c r="I209" i="157"/>
  <c r="I1186" i="157"/>
  <c r="I666" i="157"/>
  <c r="I1500" i="157"/>
  <c r="I1464" i="157"/>
  <c r="I669" i="157"/>
  <c r="I1443" i="157"/>
  <c r="I207" i="157"/>
  <c r="I1153" i="157"/>
  <c r="I1117" i="157"/>
  <c r="I785" i="157"/>
  <c r="I815" i="157"/>
  <c r="I1080" i="157"/>
  <c r="I240" i="157"/>
  <c r="I1063" i="157"/>
  <c r="I960" i="157"/>
  <c r="I266" i="157"/>
  <c r="I594" i="157"/>
  <c r="I8" i="157"/>
  <c r="I473" i="157"/>
  <c r="I523" i="157"/>
  <c r="I990" i="157"/>
  <c r="I299" i="157"/>
  <c r="I1384" i="157"/>
  <c r="I1420" i="157"/>
  <c r="I1051" i="157"/>
  <c r="I230" i="157"/>
  <c r="I622" i="157"/>
  <c r="I361" i="157"/>
  <c r="I1232" i="157"/>
  <c r="I106" i="157"/>
  <c r="I441" i="157"/>
  <c r="I661" i="157"/>
  <c r="I236" i="157"/>
  <c r="I595" i="157"/>
  <c r="I493" i="157"/>
  <c r="I416" i="157"/>
  <c r="I1053" i="157"/>
  <c r="I317" i="157"/>
  <c r="I793" i="157"/>
  <c r="I268" i="157"/>
  <c r="I563" i="157"/>
  <c r="I461" i="157"/>
  <c r="I367" i="157"/>
  <c r="I1283" i="157"/>
  <c r="I481" i="157"/>
  <c r="I315" i="157"/>
  <c r="I608" i="157"/>
  <c r="I915" i="157"/>
  <c r="I1549" i="157"/>
  <c r="I1006" i="157"/>
  <c r="I739" i="157"/>
  <c r="I664" i="157"/>
  <c r="I224" i="157"/>
  <c r="I238" i="157"/>
  <c r="I1163" i="157"/>
  <c r="I491" i="157"/>
  <c r="I402" i="157"/>
  <c r="I880" i="157"/>
  <c r="I260" i="157"/>
  <c r="I256" i="157"/>
  <c r="I494" i="157"/>
  <c r="I1079" i="157"/>
  <c r="I742" i="157"/>
  <c r="I174" i="157"/>
  <c r="I1261" i="157"/>
  <c r="I774" i="157"/>
  <c r="I122" i="157"/>
  <c r="I818" i="157"/>
  <c r="I372" i="157"/>
  <c r="I501" i="157"/>
  <c r="I765" i="157"/>
  <c r="I127" i="157"/>
  <c r="I1164" i="157"/>
  <c r="I1484" i="157"/>
  <c r="I1448" i="157"/>
  <c r="I1005" i="157"/>
  <c r="I1240" i="157"/>
  <c r="I606" i="157"/>
  <c r="I1201" i="157"/>
  <c r="I1165" i="157"/>
  <c r="I465" i="157"/>
  <c r="I1267" i="157"/>
  <c r="I383" i="157"/>
  <c r="I1238" i="157"/>
  <c r="I248" i="157"/>
  <c r="I890" i="157"/>
  <c r="I1376" i="157"/>
  <c r="I105" i="157"/>
  <c r="I1070" i="157"/>
  <c r="I1505" i="157"/>
  <c r="I729" i="157"/>
  <c r="I1076" i="157"/>
  <c r="I1428" i="157"/>
  <c r="I241" i="157"/>
  <c r="I1218" i="157"/>
  <c r="I624" i="157"/>
  <c r="I837" i="157"/>
  <c r="I67" i="157"/>
  <c r="I807" i="157"/>
  <c r="I738" i="157"/>
  <c r="I535" i="157"/>
  <c r="I841" i="157"/>
  <c r="I99" i="157"/>
  <c r="I652" i="157"/>
  <c r="I356" i="157"/>
  <c r="I47" i="157"/>
  <c r="I1020" i="157"/>
  <c r="I1451" i="157"/>
  <c r="I1487" i="157"/>
  <c r="I795" i="157"/>
  <c r="I338" i="157"/>
  <c r="I326" i="157"/>
  <c r="I637" i="157"/>
  <c r="I907" i="157"/>
  <c r="I112" i="157"/>
  <c r="I744" i="157"/>
  <c r="I379" i="157"/>
  <c r="I693" i="157"/>
  <c r="I851" i="157"/>
  <c r="I889" i="157"/>
  <c r="I156" i="157"/>
  <c r="I675" i="157"/>
  <c r="I578" i="157"/>
  <c r="I475" i="157"/>
  <c r="I736" i="157"/>
  <c r="I819" i="157"/>
  <c r="I770" i="157"/>
  <c r="I645" i="157"/>
  <c r="I1202" i="157"/>
  <c r="I225" i="157"/>
  <c r="I410" i="157"/>
  <c r="I339" i="157"/>
  <c r="I1310" i="157"/>
  <c r="I1175" i="157"/>
  <c r="I515" i="157"/>
  <c r="I995" i="157"/>
  <c r="I885" i="157"/>
  <c r="I677" i="157"/>
  <c r="I625" i="157"/>
  <c r="I1009" i="157"/>
  <c r="I133" i="157"/>
  <c r="I432" i="157"/>
  <c r="I1510" i="157"/>
  <c r="I427" i="157"/>
  <c r="I720" i="157"/>
  <c r="I582" i="157"/>
  <c r="I966" i="157"/>
  <c r="I999" i="157"/>
  <c r="I218" i="157"/>
  <c r="I817" i="157"/>
  <c r="I464" i="157"/>
  <c r="I792" i="157"/>
  <c r="I1024" i="157"/>
  <c r="I439" i="157"/>
  <c r="I689" i="157"/>
  <c r="I201" i="157"/>
  <c r="I159" i="157"/>
  <c r="I331" i="157"/>
  <c r="I1214" i="157"/>
  <c r="I1178" i="157"/>
  <c r="I869" i="157"/>
  <c r="I1360" i="157"/>
  <c r="I121" i="157"/>
  <c r="I591" i="157"/>
  <c r="I1271" i="157"/>
  <c r="I206" i="157"/>
  <c r="I1532" i="157"/>
  <c r="I1496" i="157"/>
  <c r="I1311" i="157"/>
  <c r="I1275" i="157"/>
  <c r="I1215" i="157"/>
  <c r="I1106" i="157"/>
  <c r="I773" i="157"/>
  <c r="I799" i="157"/>
  <c r="I1479" i="157"/>
  <c r="I665" i="157"/>
  <c r="I898" i="157"/>
  <c r="I1285" i="157"/>
  <c r="I390" i="157"/>
  <c r="I1365" i="157"/>
  <c r="I436" i="157"/>
  <c r="I291" i="157"/>
  <c r="I906" i="157"/>
  <c r="I499" i="157"/>
  <c r="I1224" i="157"/>
  <c r="I355" i="157"/>
  <c r="I457" i="157"/>
  <c r="I137" i="157"/>
  <c r="I1518" i="157"/>
  <c r="I1382" i="157"/>
  <c r="I276" i="157"/>
  <c r="I686" i="157"/>
  <c r="I861" i="157"/>
  <c r="I173" i="157"/>
  <c r="I110" i="157"/>
  <c r="I968" i="157"/>
  <c r="I253" i="157"/>
  <c r="I263" i="157"/>
  <c r="I325" i="157"/>
  <c r="I1095" i="157"/>
  <c r="I670" i="157"/>
  <c r="I149" i="157"/>
  <c r="I845" i="157"/>
  <c r="I286" i="157"/>
  <c r="I295" i="157"/>
  <c r="I293" i="157"/>
  <c r="I1037" i="157"/>
  <c r="I598" i="157"/>
  <c r="I1431" i="157"/>
  <c r="I751" i="157"/>
  <c r="I613" i="157"/>
  <c r="I97" i="157"/>
  <c r="I674" i="157"/>
  <c r="I759" i="157"/>
  <c r="I942" i="157"/>
  <c r="I469" i="157"/>
  <c r="I583" i="157"/>
  <c r="I251" i="157"/>
  <c r="I531" i="157"/>
  <c r="I979" i="157"/>
  <c r="I864" i="157"/>
  <c r="I757" i="157"/>
  <c r="I803" i="157"/>
  <c r="I749" i="157"/>
  <c r="I347" i="157"/>
  <c r="I565" i="157"/>
  <c r="I947" i="157"/>
  <c r="I821" i="157"/>
  <c r="I373" i="157"/>
  <c r="I221" i="157"/>
  <c r="I925" i="157"/>
  <c r="I270" i="157"/>
  <c r="I599" i="157"/>
  <c r="I596" i="157"/>
  <c r="I1341" i="157"/>
  <c r="I1132" i="157"/>
  <c r="I371" i="157"/>
  <c r="I340" i="157"/>
  <c r="I828" i="157"/>
  <c r="I1113" i="157"/>
  <c r="I318" i="157"/>
  <c r="I1247" i="157"/>
  <c r="I1530" i="157"/>
  <c r="I798" i="157"/>
  <c r="I1521" i="157"/>
  <c r="I1075" i="157"/>
  <c r="I735" i="157"/>
  <c r="I1415" i="157"/>
  <c r="I1389" i="157"/>
  <c r="I1529" i="157"/>
  <c r="I142" i="157"/>
  <c r="I1294" i="157"/>
  <c r="I1524" i="157"/>
  <c r="I273" i="157"/>
  <c r="I1258" i="157"/>
  <c r="I581" i="157"/>
  <c r="I444" i="157"/>
  <c r="I1093" i="157"/>
  <c r="I392" i="157"/>
  <c r="I1333" i="157"/>
  <c r="I1490" i="157"/>
  <c r="I11" i="157"/>
  <c r="I1499" i="157"/>
  <c r="I1535" i="157"/>
  <c r="I60" i="157"/>
  <c r="I1126" i="157"/>
  <c r="I856" i="157"/>
  <c r="I287" i="157"/>
  <c r="I1363" i="157"/>
  <c r="I43" i="157"/>
  <c r="I932" i="157"/>
  <c r="I747" i="157"/>
  <c r="I537" i="157"/>
  <c r="I676" i="157"/>
  <c r="I971" i="157"/>
  <c r="I102" i="157"/>
  <c r="I603" i="157"/>
  <c r="I19" i="157"/>
  <c r="I727" i="157"/>
  <c r="I129" i="157"/>
  <c r="I94" i="157"/>
  <c r="I1303" i="157"/>
  <c r="I623" i="157"/>
  <c r="I343" i="157"/>
  <c r="I290" i="157"/>
  <c r="I1017" i="157"/>
  <c r="I887" i="157"/>
  <c r="I150" i="157"/>
  <c r="I832" i="157"/>
  <c r="I967" i="157"/>
  <c r="I352" i="157"/>
  <c r="I111" i="157"/>
  <c r="I944" i="157"/>
  <c r="I878" i="157"/>
  <c r="I48" i="157"/>
  <c r="I953" i="157"/>
  <c r="I1406" i="157"/>
  <c r="I384" i="157"/>
  <c r="I274" i="157"/>
  <c r="I901" i="157"/>
  <c r="I733" i="157"/>
  <c r="I1409" i="157"/>
  <c r="I1481" i="157"/>
  <c r="I101" i="157"/>
  <c r="I762" i="157"/>
  <c r="I544" i="157"/>
  <c r="I924" i="157"/>
  <c r="I617" i="157"/>
  <c r="I139" i="157"/>
  <c r="I1207" i="157"/>
  <c r="I555" i="157"/>
  <c r="I87" i="157"/>
  <c r="I1494" i="157"/>
  <c r="I1033" i="157"/>
  <c r="I36" i="157"/>
  <c r="I982" i="157"/>
  <c r="I614" i="157"/>
  <c r="I470" i="157"/>
  <c r="I178" i="157"/>
  <c r="I1325" i="157"/>
  <c r="I862" i="157"/>
  <c r="I643" i="157"/>
  <c r="I1013" i="157"/>
  <c r="I1116" i="157"/>
  <c r="I419" i="157"/>
  <c r="I685" i="157"/>
  <c r="I921" i="157"/>
  <c r="I157" i="157"/>
  <c r="I407" i="157"/>
  <c r="I512" i="157"/>
  <c r="I1068" i="157"/>
  <c r="I417" i="157"/>
  <c r="I1546" i="157"/>
  <c r="I431" i="157"/>
  <c r="I1237" i="157"/>
  <c r="I1508" i="157"/>
  <c r="I763" i="157"/>
  <c r="I1455" i="157"/>
  <c r="I1419" i="157"/>
  <c r="I892" i="157"/>
  <c r="I1161" i="157"/>
  <c r="I98" i="157"/>
  <c r="I1491" i="157"/>
  <c r="I1485" i="157"/>
  <c r="I1026" i="157"/>
  <c r="I1266" i="157"/>
  <c r="I498" i="157"/>
  <c r="I1340" i="157"/>
  <c r="I1304" i="157"/>
  <c r="I597" i="157"/>
  <c r="I1442" i="157"/>
  <c r="I771" i="157"/>
  <c r="I872" i="157"/>
  <c r="I988" i="157"/>
  <c r="I604" i="157"/>
  <c r="I37" i="157"/>
  <c r="I918" i="157"/>
  <c r="I81" i="157"/>
  <c r="I1493" i="157"/>
  <c r="I1060" i="157"/>
  <c r="I650" i="157"/>
  <c r="I562" i="157"/>
  <c r="I1197" i="157"/>
  <c r="I1233" i="157"/>
  <c r="I542" i="157"/>
  <c r="I592" i="157"/>
  <c r="I710" i="157"/>
  <c r="I1123" i="157"/>
  <c r="I88" i="157"/>
  <c r="I905" i="157"/>
  <c r="I1430" i="157"/>
  <c r="I90" i="157"/>
  <c r="I45" i="157"/>
  <c r="I169" i="157"/>
  <c r="I829" i="157"/>
  <c r="I442" i="157"/>
  <c r="I694" i="157"/>
  <c r="I1036" i="157"/>
  <c r="I708" i="157"/>
  <c r="I77" i="157"/>
  <c r="I1357" i="157"/>
  <c r="I1541" i="157"/>
  <c r="I1256" i="157"/>
  <c r="I1292" i="157"/>
  <c r="I923" i="157"/>
  <c r="I40" i="157"/>
  <c r="I14" i="157"/>
  <c r="I489" i="157"/>
  <c r="I667" i="157"/>
  <c r="I51" i="157"/>
  <c r="I313" i="157"/>
  <c r="I1064" i="157"/>
  <c r="I33" i="157"/>
  <c r="I760" i="157"/>
  <c r="I823" i="157"/>
  <c r="I656" i="157"/>
  <c r="I533" i="157"/>
  <c r="I647" i="157"/>
  <c r="I400" i="157"/>
  <c r="I65" i="157"/>
  <c r="I717" i="157"/>
  <c r="I791" i="157"/>
  <c r="I788" i="157"/>
  <c r="I1565" i="157"/>
  <c r="I409" i="157"/>
  <c r="I222" i="157"/>
  <c r="I715" i="157"/>
  <c r="I713" i="157"/>
  <c r="I1191" i="157"/>
  <c r="I227" i="157"/>
  <c r="I1112" i="157"/>
  <c r="I382" i="157"/>
  <c r="I712" i="157"/>
  <c r="I1475" i="157"/>
  <c r="I175" i="157"/>
  <c r="I1257" i="157"/>
  <c r="I1213" i="157"/>
  <c r="I1019" i="157"/>
  <c r="I1388" i="157"/>
  <c r="I1352" i="157"/>
  <c r="I1558" i="157"/>
  <c r="I1078" i="157"/>
  <c r="I108" i="157"/>
  <c r="I1424" i="157"/>
  <c r="I57" i="157"/>
  <c r="I655" i="157"/>
  <c r="I1335" i="157"/>
  <c r="I26" i="157"/>
  <c r="I1077" i="157"/>
  <c r="I1560" i="157"/>
  <c r="I731" i="157"/>
  <c r="I1423" i="157"/>
  <c r="I1387" i="157"/>
  <c r="I934" i="157"/>
  <c r="I1193" i="157"/>
  <c r="I38" i="157"/>
  <c r="I1350" i="157"/>
  <c r="I721" i="157"/>
  <c r="I1120" i="157"/>
  <c r="I366" i="157"/>
  <c r="I395" i="157"/>
  <c r="I846" i="157"/>
  <c r="I272" i="157"/>
  <c r="I653" i="157"/>
  <c r="I269" i="157"/>
  <c r="I74" i="157"/>
  <c r="I305" i="157"/>
  <c r="I1492" i="157"/>
  <c r="I1204" i="157"/>
  <c r="I466" i="157"/>
  <c r="I327" i="157"/>
  <c r="I261" i="157"/>
  <c r="I994" i="157"/>
  <c r="I336" i="157"/>
  <c r="I341" i="157"/>
  <c r="I1136" i="157"/>
  <c r="I104" i="157"/>
  <c r="I134" i="157"/>
  <c r="I425" i="157"/>
  <c r="I587" i="157"/>
  <c r="I258" i="157"/>
  <c r="I249" i="157"/>
  <c r="I957" i="157"/>
  <c r="I358" i="157"/>
  <c r="I350" i="157"/>
  <c r="I393" i="157"/>
  <c r="I849" i="157"/>
  <c r="I1323" i="157"/>
  <c r="I1359" i="157"/>
  <c r="I292" i="157"/>
  <c r="I558" i="157"/>
  <c r="I64" i="157"/>
  <c r="I868" i="157"/>
  <c r="I1278" i="157"/>
  <c r="I518" i="157"/>
  <c r="I573" i="157"/>
  <c r="I811" i="157"/>
  <c r="I114" i="157"/>
  <c r="I981" i="157"/>
  <c r="I1092" i="157"/>
  <c r="I681" i="157"/>
  <c r="I1139" i="157"/>
  <c r="I903" i="157"/>
  <c r="I570" i="157"/>
  <c r="I254" i="157"/>
  <c r="I938" i="157"/>
  <c r="I1047" i="157"/>
  <c r="I217" i="157"/>
  <c r="I808" i="157"/>
  <c r="I153" i="157"/>
  <c r="I61" i="157"/>
  <c r="I978" i="157"/>
  <c r="I15" i="157"/>
  <c r="I822" i="157"/>
  <c r="I316" i="157"/>
  <c r="I853" i="157"/>
  <c r="I741" i="157"/>
  <c r="I577" i="157"/>
  <c r="I1221" i="157"/>
  <c r="I264" i="157"/>
  <c r="I639" i="157"/>
  <c r="I1319" i="157"/>
  <c r="I58" i="157"/>
  <c r="I1118" i="157"/>
  <c r="I1082" i="157"/>
  <c r="I776" i="157"/>
  <c r="I1523" i="157"/>
  <c r="I724" i="157"/>
  <c r="I1154" i="157"/>
  <c r="I709" i="157"/>
  <c r="I1557" i="157"/>
  <c r="I1081" i="157"/>
  <c r="I580" i="157"/>
  <c r="I1410" i="157"/>
  <c r="I1338" i="157"/>
  <c r="I1398" i="157"/>
  <c r="I1169" i="157"/>
  <c r="I871" i="157"/>
  <c r="I1066" i="157"/>
  <c r="I948" i="157"/>
  <c r="I1413" i="157"/>
  <c r="I119" i="157"/>
  <c r="I952" i="157"/>
  <c r="I359" i="157"/>
  <c r="I802" i="157"/>
  <c r="I698" i="157"/>
  <c r="I1405" i="157"/>
  <c r="I183" i="157"/>
  <c r="I900" i="157"/>
  <c r="I1074" i="157"/>
  <c r="I969" i="157"/>
  <c r="I85" i="157"/>
  <c r="I211" i="157"/>
  <c r="I516" i="157"/>
  <c r="I844" i="157"/>
  <c r="I745" i="157"/>
  <c r="I609" i="157"/>
  <c r="I950" i="157"/>
  <c r="I916" i="157"/>
  <c r="I1046" i="157"/>
  <c r="I678" i="157"/>
  <c r="I214" i="157"/>
  <c r="I812" i="157"/>
  <c r="I472" i="157"/>
  <c r="I162" i="157"/>
  <c r="I20" i="157"/>
  <c r="I1004" i="157"/>
  <c r="I636" i="157"/>
  <c r="I9" i="157"/>
  <c r="I1472" i="157"/>
  <c r="I1018" i="157"/>
  <c r="I148" i="157"/>
  <c r="I10" i="157"/>
  <c r="I1032" i="157"/>
  <c r="I301" i="157"/>
  <c r="I55" i="157"/>
  <c r="I797" i="157"/>
  <c r="I1171" i="157"/>
  <c r="I756" i="157"/>
  <c r="I590" i="157"/>
  <c r="I553" i="157"/>
  <c r="I779" i="157"/>
  <c r="I478" i="157"/>
  <c r="I377" i="157"/>
  <c r="I1397" i="157"/>
  <c r="I72" i="157"/>
  <c r="I761" i="157"/>
  <c r="I521" i="157"/>
  <c r="I1131" i="157"/>
  <c r="I629" i="157"/>
  <c r="I679" i="157"/>
  <c r="I568" i="157"/>
  <c r="I1160" i="157"/>
  <c r="I484" i="157"/>
  <c r="I282" i="157"/>
  <c r="I840" i="157"/>
  <c r="I1179" i="157"/>
  <c r="I231" i="157"/>
  <c r="I304" i="157"/>
  <c r="I943" i="157"/>
  <c r="I1300" i="157"/>
  <c r="I1054" i="157"/>
  <c r="I1090" i="157"/>
  <c r="I814" i="157"/>
  <c r="I1227" i="157"/>
  <c r="I1568" i="157"/>
  <c r="I75" i="157"/>
  <c r="I1282" i="157"/>
  <c r="I1226" i="157"/>
  <c r="I1550" i="157"/>
  <c r="I1572" i="157"/>
  <c r="I827" i="157"/>
  <c r="I1519" i="157"/>
  <c r="I1483" i="157"/>
  <c r="I977" i="157"/>
  <c r="I1225" i="157"/>
  <c r="I937" i="157"/>
  <c r="I1293" i="157"/>
  <c r="I1280" i="157"/>
  <c r="I362" i="157"/>
  <c r="I1513" i="157"/>
  <c r="I1441" i="157"/>
  <c r="I1228" i="157"/>
  <c r="I1540" i="157"/>
  <c r="I1358" i="157"/>
  <c r="I335" i="157"/>
  <c r="I1315" i="157"/>
  <c r="I513" i="157"/>
  <c r="I1336" i="157"/>
  <c r="I1372" i="157"/>
  <c r="I985" i="157"/>
  <c r="I1553" i="157"/>
  <c r="I884" i="157"/>
  <c r="I1332" i="157"/>
  <c r="I975" i="157"/>
  <c r="I184" i="157"/>
  <c r="I684" i="157"/>
  <c r="I1399" i="157"/>
  <c r="I719" i="157"/>
  <c r="I1272" i="157"/>
  <c r="I28" i="157"/>
  <c r="I280" i="157"/>
  <c r="I1205" i="157"/>
  <c r="I556" i="157"/>
  <c r="I962" i="157"/>
  <c r="I891" i="157"/>
  <c r="I1536" i="157"/>
  <c r="I635" i="157"/>
  <c r="I1457" i="157"/>
  <c r="I1466" i="157"/>
  <c r="I130" i="157"/>
  <c r="I870" i="157"/>
  <c r="I136" i="157"/>
  <c r="I976" i="157"/>
  <c r="I1320" i="157"/>
  <c r="I1198" i="157"/>
  <c r="I354" i="157"/>
  <c r="I1504" i="157"/>
  <c r="I1061" i="157"/>
  <c r="I1253" i="157"/>
  <c r="I1489" i="157"/>
  <c r="I255" i="157"/>
  <c r="I1395" i="157"/>
  <c r="I605" i="157"/>
  <c r="I1345" i="157"/>
  <c r="I1417" i="157"/>
  <c r="I482" i="157"/>
  <c r="I1040" i="157"/>
  <c r="I1470" i="157"/>
  <c r="I1073" i="157"/>
  <c r="I351" i="157"/>
  <c r="I497" i="157"/>
  <c r="I1454" i="157"/>
  <c r="I1291" i="157"/>
  <c r="I1000" i="157"/>
  <c r="I1210" i="157"/>
  <c r="I76" i="157"/>
  <c r="I89" i="157"/>
  <c r="I671" i="157"/>
  <c r="I168" i="157"/>
  <c r="I705" i="157"/>
  <c r="I1402" i="157"/>
  <c r="I1474" i="157"/>
  <c r="I1368" i="157"/>
  <c r="I1404" i="157"/>
  <c r="I103" i="157"/>
  <c r="I1159" i="157"/>
  <c r="I135" i="157"/>
  <c r="I1561" i="157"/>
  <c r="I1085" i="157"/>
  <c r="I1393" i="157"/>
  <c r="I1394" i="157"/>
  <c r="I1274" i="157"/>
  <c r="I1477" i="157"/>
  <c r="I303" i="157"/>
  <c r="I1538" i="157"/>
  <c r="I1145" i="157"/>
  <c r="I1447" i="157"/>
  <c r="I1440" i="157"/>
  <c r="I1110" i="157"/>
  <c r="I1162" i="157"/>
  <c r="I912" i="157"/>
  <c r="I1306" i="157"/>
  <c r="I1378" i="157"/>
  <c r="I1104" i="157"/>
  <c r="I1511" i="157"/>
  <c r="I831" i="157"/>
  <c r="I1181" i="157"/>
  <c r="I1217" i="157"/>
  <c r="I873" i="157"/>
  <c r="I1507" i="157"/>
  <c r="I754" i="157"/>
  <c r="I1488" i="157"/>
  <c r="I1370" i="157"/>
  <c r="I1251" i="157"/>
  <c r="I449" i="157"/>
  <c r="I1299" i="157"/>
  <c r="I1133" i="157"/>
  <c r="I1301" i="157"/>
  <c r="I1327" i="157"/>
  <c r="I767" i="157"/>
  <c r="I1250" i="157"/>
  <c r="I834" i="157"/>
  <c r="I1392" i="157"/>
  <c r="I1463" i="157"/>
  <c r="I783" i="157"/>
  <c r="I107" i="157"/>
  <c r="I1552" i="157"/>
  <c r="I777" i="157"/>
  <c r="I1206" i="157"/>
  <c r="I1480" i="157"/>
  <c r="I1516" i="157"/>
  <c r="I1346" i="157"/>
  <c r="I1260" i="157"/>
  <c r="I1121" i="157"/>
  <c r="I1172" i="157"/>
  <c r="I575" i="157"/>
  <c r="I334" i="157"/>
  <c r="I1473" i="157"/>
  <c r="I1459" i="157"/>
  <c r="I607" i="157"/>
  <c r="I126" i="157"/>
  <c r="I543" i="157"/>
  <c r="I1209" i="157"/>
  <c r="I1097" i="157"/>
  <c r="I492" i="157"/>
  <c r="I1098" i="157"/>
  <c r="I1403" i="157"/>
  <c r="I1234" i="157"/>
  <c r="I806" i="157"/>
  <c r="I399" i="157"/>
  <c r="I1569" i="157"/>
  <c r="I1048" i="157"/>
  <c r="I1547" i="157"/>
  <c r="I1386" i="157"/>
  <c r="I1109" i="157"/>
  <c r="I996" i="157"/>
  <c r="I490" i="157"/>
  <c r="I1249" i="157"/>
  <c r="I1141" i="157"/>
  <c r="I1439" i="157"/>
  <c r="I699" i="157"/>
  <c r="I1355" i="157"/>
  <c r="I1243" i="157"/>
  <c r="I826" i="157"/>
  <c r="I170" i="157"/>
  <c r="I654" i="157"/>
  <c r="I1396" i="157"/>
  <c r="I1279" i="157"/>
  <c r="I1062" i="157"/>
  <c r="I502" i="157"/>
  <c r="I298" i="157"/>
  <c r="I1522" i="157"/>
  <c r="I1468" i="157"/>
  <c r="I1102" i="157"/>
  <c r="I1544" i="157"/>
  <c r="I124" i="157"/>
  <c r="I1476" i="157"/>
  <c r="I1255" i="157"/>
  <c r="I1545" i="157"/>
  <c r="I690" i="157"/>
  <c r="I191" i="157"/>
  <c r="I1287" i="157"/>
  <c r="I1273" i="157"/>
  <c r="I956" i="157"/>
  <c r="I927" i="157"/>
  <c r="I446" i="157"/>
  <c r="I1134" i="157"/>
  <c r="I1108" i="157"/>
  <c r="I257" i="157"/>
  <c r="I602" i="157"/>
  <c r="I1284" i="157"/>
  <c r="I1471" i="157"/>
  <c r="I1502" i="157"/>
  <c r="I1298" i="157"/>
  <c r="I337" i="157"/>
  <c r="I511" i="157"/>
  <c r="I376" i="157"/>
  <c r="I1571" i="157"/>
  <c r="I1321" i="157"/>
  <c r="I41" i="157"/>
  <c r="I344" i="157"/>
  <c r="I1444" i="157"/>
  <c r="I1391" i="157"/>
  <c r="I1122" i="157"/>
  <c r="I232" i="157"/>
  <c r="I1328" i="157"/>
  <c r="I1322" i="157"/>
  <c r="I1039" i="157"/>
  <c r="I1526" i="157"/>
  <c r="I752" i="157"/>
  <c r="I1337" i="157"/>
  <c r="I1296" i="157"/>
  <c r="I1414" i="157"/>
  <c r="I772" i="157"/>
  <c r="I1432" i="157"/>
  <c r="I1435" i="157"/>
  <c r="I1566" i="157"/>
  <c r="I370" i="157"/>
  <c r="K2" i="157" l="1"/>
  <c r="K1" i="157"/>
  <c r="K1570" i="157" l="1"/>
  <c r="K1566" i="157"/>
  <c r="K1562" i="157"/>
  <c r="K1558" i="157"/>
  <c r="K1554" i="157"/>
  <c r="K1550" i="157"/>
  <c r="K1546" i="157"/>
  <c r="K1542" i="157"/>
  <c r="K1538" i="157"/>
  <c r="K1534" i="157"/>
  <c r="K1530" i="157"/>
  <c r="K1526" i="157"/>
  <c r="K1522" i="157"/>
  <c r="K1518" i="157"/>
  <c r="K1514" i="157"/>
  <c r="K1510" i="157"/>
  <c r="K1506" i="157"/>
  <c r="K1502" i="157"/>
  <c r="K1498" i="157"/>
  <c r="K1494" i="157"/>
  <c r="K1490" i="157"/>
  <c r="K1486" i="157"/>
  <c r="K1482" i="157"/>
  <c r="K1478" i="157"/>
  <c r="K1474" i="157"/>
  <c r="K1470" i="157"/>
  <c r="K1466" i="157"/>
  <c r="K1462" i="157"/>
  <c r="K1458" i="157"/>
  <c r="K1454" i="157"/>
  <c r="K1450" i="157"/>
  <c r="K1446" i="157"/>
  <c r="K1442" i="157"/>
  <c r="K1438" i="157"/>
  <c r="K1434" i="157"/>
  <c r="K1430" i="157"/>
  <c r="K1426" i="157"/>
  <c r="K1422" i="157"/>
  <c r="K1418" i="157"/>
  <c r="K1414" i="157"/>
  <c r="K1410" i="157"/>
  <c r="K1406" i="157"/>
  <c r="K1402" i="157"/>
  <c r="K1398" i="157"/>
  <c r="K1394" i="157"/>
  <c r="K1390" i="157"/>
  <c r="K1386" i="157"/>
  <c r="K1382" i="157"/>
  <c r="K1378" i="157"/>
  <c r="K1374" i="157"/>
  <c r="K1370" i="157"/>
  <c r="K1366" i="157"/>
  <c r="K1362" i="157"/>
  <c r="K1358" i="157"/>
  <c r="K1354" i="157"/>
  <c r="K1350" i="157"/>
  <c r="K1346" i="157"/>
  <c r="K1342" i="157"/>
  <c r="K1338" i="157"/>
  <c r="K1334" i="157"/>
  <c r="K1330" i="157"/>
  <c r="K1326" i="157"/>
  <c r="K1322" i="157"/>
  <c r="K1318" i="157"/>
  <c r="K1314" i="157"/>
  <c r="K1310" i="157"/>
  <c r="K1306" i="157"/>
  <c r="K1302" i="157"/>
  <c r="K1298" i="157"/>
  <c r="K1294" i="157"/>
  <c r="K1290" i="157"/>
  <c r="K1286" i="157"/>
  <c r="K1282" i="157"/>
  <c r="K1278" i="157"/>
  <c r="K1274" i="157"/>
  <c r="K1270" i="157"/>
  <c r="K1266" i="157"/>
  <c r="K1262" i="157"/>
  <c r="K1258" i="157"/>
  <c r="K1254" i="157"/>
  <c r="K1250" i="157"/>
  <c r="K1246" i="157"/>
  <c r="K1242" i="157"/>
  <c r="K1238" i="157"/>
  <c r="K1234" i="157"/>
  <c r="K1569" i="157"/>
  <c r="K1565" i="157"/>
  <c r="K1561" i="157"/>
  <c r="K1557" i="157"/>
  <c r="K1553" i="157"/>
  <c r="K1549" i="157"/>
  <c r="K1545" i="157"/>
  <c r="K1541" i="157"/>
  <c r="K1537" i="157"/>
  <c r="K1533" i="157"/>
  <c r="K1529" i="157"/>
  <c r="K1525" i="157"/>
  <c r="K1521" i="157"/>
  <c r="K1517" i="157"/>
  <c r="K1513" i="157"/>
  <c r="K1509" i="157"/>
  <c r="K1505" i="157"/>
  <c r="K1501" i="157"/>
  <c r="K1497" i="157"/>
  <c r="K1493" i="157"/>
  <c r="K1489" i="157"/>
  <c r="K1485" i="157"/>
  <c r="K1481" i="157"/>
  <c r="K1477" i="157"/>
  <c r="K1473" i="157"/>
  <c r="K1469" i="157"/>
  <c r="K1465" i="157"/>
  <c r="K1461" i="157"/>
  <c r="K1457" i="157"/>
  <c r="K1453" i="157"/>
  <c r="K1449" i="157"/>
  <c r="K1445" i="157"/>
  <c r="K1441" i="157"/>
  <c r="K1437" i="157"/>
  <c r="K1433" i="157"/>
  <c r="K1429" i="157"/>
  <c r="K1425" i="157"/>
  <c r="K1421" i="157"/>
  <c r="K1417" i="157"/>
  <c r="K1413" i="157"/>
  <c r="K1409" i="157"/>
  <c r="K1405" i="157"/>
  <c r="K1401" i="157"/>
  <c r="K1397" i="157"/>
  <c r="K1393" i="157"/>
  <c r="K1389" i="157"/>
  <c r="K1385" i="157"/>
  <c r="K1381" i="157"/>
  <c r="K1377" i="157"/>
  <c r="K1373" i="157"/>
  <c r="K1369" i="157"/>
  <c r="K1365" i="157"/>
  <c r="K1361" i="157"/>
  <c r="K1357" i="157"/>
  <c r="K1353" i="157"/>
  <c r="K1349" i="157"/>
  <c r="K1345" i="157"/>
  <c r="K1341" i="157"/>
  <c r="K1337" i="157"/>
  <c r="K1333" i="157"/>
  <c r="K1329" i="157"/>
  <c r="K1325" i="157"/>
  <c r="K1321" i="157"/>
  <c r="K1317" i="157"/>
  <c r="K1313" i="157"/>
  <c r="K1309" i="157"/>
  <c r="K1305" i="157"/>
  <c r="K1301" i="157"/>
  <c r="K1297" i="157"/>
  <c r="K1293" i="157"/>
  <c r="K1289" i="157"/>
  <c r="K1285" i="157"/>
  <c r="K1281" i="157"/>
  <c r="K1277" i="157"/>
  <c r="K1273" i="157"/>
  <c r="K1269" i="157"/>
  <c r="K1265" i="157"/>
  <c r="K1261" i="157"/>
  <c r="K1257" i="157"/>
  <c r="K1253" i="157"/>
  <c r="K1249" i="157"/>
  <c r="K1245" i="157"/>
  <c r="K1241" i="157"/>
  <c r="K1237" i="157"/>
  <c r="K1233" i="157"/>
  <c r="K1568" i="157"/>
  <c r="K1560" i="157"/>
  <c r="K1552" i="157"/>
  <c r="K1544" i="157"/>
  <c r="K1536" i="157"/>
  <c r="K1528" i="157"/>
  <c r="K1520" i="157"/>
  <c r="K1512" i="157"/>
  <c r="K1504" i="157"/>
  <c r="K1496" i="157"/>
  <c r="K1488" i="157"/>
  <c r="K1480" i="157"/>
  <c r="K1472" i="157"/>
  <c r="K1464" i="157"/>
  <c r="K1456" i="157"/>
  <c r="K1448" i="157"/>
  <c r="K1440" i="157"/>
  <c r="K1432" i="157"/>
  <c r="K1424" i="157"/>
  <c r="K1416" i="157"/>
  <c r="K1408" i="157"/>
  <c r="K1400" i="157"/>
  <c r="K1392" i="157"/>
  <c r="K1384" i="157"/>
  <c r="K1376" i="157"/>
  <c r="K1368" i="157"/>
  <c r="K1360" i="157"/>
  <c r="K1352" i="157"/>
  <c r="K1344" i="157"/>
  <c r="K1336" i="157"/>
  <c r="K1328" i="157"/>
  <c r="K1320" i="157"/>
  <c r="K1312" i="157"/>
  <c r="K1304" i="157"/>
  <c r="K1296" i="157"/>
  <c r="K1288" i="157"/>
  <c r="K1280" i="157"/>
  <c r="K1272" i="157"/>
  <c r="K1264" i="157"/>
  <c r="K1256" i="157"/>
  <c r="K1248" i="157"/>
  <c r="K1240" i="157"/>
  <c r="K1232" i="157"/>
  <c r="K1228" i="157"/>
  <c r="K1224" i="157"/>
  <c r="K1220" i="157"/>
  <c r="K1216" i="157"/>
  <c r="K1212" i="157"/>
  <c r="K1208" i="157"/>
  <c r="K1204" i="157"/>
  <c r="K1200" i="157"/>
  <c r="K1196" i="157"/>
  <c r="K1192" i="157"/>
  <c r="K1188" i="157"/>
  <c r="K1184" i="157"/>
  <c r="K1180" i="157"/>
  <c r="K1176" i="157"/>
  <c r="K1172" i="157"/>
  <c r="K1168" i="157"/>
  <c r="K1164" i="157"/>
  <c r="K1160" i="157"/>
  <c r="K1156" i="157"/>
  <c r="K1152" i="157"/>
  <c r="K1148" i="157"/>
  <c r="K1144" i="157"/>
  <c r="K1140" i="157"/>
  <c r="K1136" i="157"/>
  <c r="K1132" i="157"/>
  <c r="K1128" i="157"/>
  <c r="K1124" i="157"/>
  <c r="K1120" i="157"/>
  <c r="K1116" i="157"/>
  <c r="K1112" i="157"/>
  <c r="K1108" i="157"/>
  <c r="K1104" i="157"/>
  <c r="K1100" i="157"/>
  <c r="K1096" i="157"/>
  <c r="K1092" i="157"/>
  <c r="K1088" i="157"/>
  <c r="K1084" i="157"/>
  <c r="K1080" i="157"/>
  <c r="K1076" i="157"/>
  <c r="K1072" i="157"/>
  <c r="K1068" i="157"/>
  <c r="K1064" i="157"/>
  <c r="K1567" i="157"/>
  <c r="K1559" i="157"/>
  <c r="K1551" i="157"/>
  <c r="K1543" i="157"/>
  <c r="K1535" i="157"/>
  <c r="K1527" i="157"/>
  <c r="K1519" i="157"/>
  <c r="K1511" i="157"/>
  <c r="K1503" i="157"/>
  <c r="K1495" i="157"/>
  <c r="K1487" i="157"/>
  <c r="K1479" i="157"/>
  <c r="K1471" i="157"/>
  <c r="K1463" i="157"/>
  <c r="K1455" i="157"/>
  <c r="K1447" i="157"/>
  <c r="K1439" i="157"/>
  <c r="K1431" i="157"/>
  <c r="K1423" i="157"/>
  <c r="K1415" i="157"/>
  <c r="K1407" i="157"/>
  <c r="K1399" i="157"/>
  <c r="K1391" i="157"/>
  <c r="K1383" i="157"/>
  <c r="K1375" i="157"/>
  <c r="K1367" i="157"/>
  <c r="K1359" i="157"/>
  <c r="K1351" i="157"/>
  <c r="K1343" i="157"/>
  <c r="K1335" i="157"/>
  <c r="K1327" i="157"/>
  <c r="K1319" i="157"/>
  <c r="K1311" i="157"/>
  <c r="K1303" i="157"/>
  <c r="K1295" i="157"/>
  <c r="K1287" i="157"/>
  <c r="K1279" i="157"/>
  <c r="K1271" i="157"/>
  <c r="K1263" i="157"/>
  <c r="K1255" i="157"/>
  <c r="K1247" i="157"/>
  <c r="K1239" i="157"/>
  <c r="K1231" i="157"/>
  <c r="K1227" i="157"/>
  <c r="K1223" i="157"/>
  <c r="K1219" i="157"/>
  <c r="K1215" i="157"/>
  <c r="K1211" i="157"/>
  <c r="K1207" i="157"/>
  <c r="K1203" i="157"/>
  <c r="K1199" i="157"/>
  <c r="K1195" i="157"/>
  <c r="K1191" i="157"/>
  <c r="K1187" i="157"/>
  <c r="K1183" i="157"/>
  <c r="K1179" i="157"/>
  <c r="K1175" i="157"/>
  <c r="K1171" i="157"/>
  <c r="K1167" i="157"/>
  <c r="K1163" i="157"/>
  <c r="K1159" i="157"/>
  <c r="K1155" i="157"/>
  <c r="K1151" i="157"/>
  <c r="K1147" i="157"/>
  <c r="K1143" i="157"/>
  <c r="K1139" i="157"/>
  <c r="K1135" i="157"/>
  <c r="K1131" i="157"/>
  <c r="K1127" i="157"/>
  <c r="K1123" i="157"/>
  <c r="K1119" i="157"/>
  <c r="K1115" i="157"/>
  <c r="K1111" i="157"/>
  <c r="K1107" i="157"/>
  <c r="K1103" i="157"/>
  <c r="K1099" i="157"/>
  <c r="K1095" i="157"/>
  <c r="K1091" i="157"/>
  <c r="K1087" i="157"/>
  <c r="K1083" i="157"/>
  <c r="K1079" i="157"/>
  <c r="K1075" i="157"/>
  <c r="K1071" i="157"/>
  <c r="K1564" i="157"/>
  <c r="K1548" i="157"/>
  <c r="K1532" i="157"/>
  <c r="K1516" i="157"/>
  <c r="K1500" i="157"/>
  <c r="K1484" i="157"/>
  <c r="K1468" i="157"/>
  <c r="K1452" i="157"/>
  <c r="K1436" i="157"/>
  <c r="K1420" i="157"/>
  <c r="K1404" i="157"/>
  <c r="K1388" i="157"/>
  <c r="K1372" i="157"/>
  <c r="K1356" i="157"/>
  <c r="K1340" i="157"/>
  <c r="K1324" i="157"/>
  <c r="K1308" i="157"/>
  <c r="K1292" i="157"/>
  <c r="K1276" i="157"/>
  <c r="K1260" i="157"/>
  <c r="K1244" i="157"/>
  <c r="K1230" i="157"/>
  <c r="K1222" i="157"/>
  <c r="K1214" i="157"/>
  <c r="K1206" i="157"/>
  <c r="K1198" i="157"/>
  <c r="K1190" i="157"/>
  <c r="K1182" i="157"/>
  <c r="K1174" i="157"/>
  <c r="K1166" i="157"/>
  <c r="K1158" i="157"/>
  <c r="K1150" i="157"/>
  <c r="K1142" i="157"/>
  <c r="K1134" i="157"/>
  <c r="K1126" i="157"/>
  <c r="K1118" i="157"/>
  <c r="K1110" i="157"/>
  <c r="K1102" i="157"/>
  <c r="K1094" i="157"/>
  <c r="K1086" i="157"/>
  <c r="K1078" i="157"/>
  <c r="K1070" i="157"/>
  <c r="K1065" i="157"/>
  <c r="K1060" i="157"/>
  <c r="K1056" i="157"/>
  <c r="K1052" i="157"/>
  <c r="K1048" i="157"/>
  <c r="K1044" i="157"/>
  <c r="K1040" i="157"/>
  <c r="K1036" i="157"/>
  <c r="K1032" i="157"/>
  <c r="K1028" i="157"/>
  <c r="K1024" i="157"/>
  <c r="K1020" i="157"/>
  <c r="K1016" i="157"/>
  <c r="K1012" i="157"/>
  <c r="K1008" i="157"/>
  <c r="K1004" i="157"/>
  <c r="K1000" i="157"/>
  <c r="K996" i="157"/>
  <c r="K992" i="157"/>
  <c r="K988" i="157"/>
  <c r="K984" i="157"/>
  <c r="K980" i="157"/>
  <c r="K976" i="157"/>
  <c r="K972" i="157"/>
  <c r="K968" i="157"/>
  <c r="K964" i="157"/>
  <c r="K960" i="157"/>
  <c r="K956" i="157"/>
  <c r="K952" i="157"/>
  <c r="K948" i="157"/>
  <c r="K944" i="157"/>
  <c r="K940" i="157"/>
  <c r="K936" i="157"/>
  <c r="K932" i="157"/>
  <c r="K928" i="157"/>
  <c r="K924" i="157"/>
  <c r="K920" i="157"/>
  <c r="K916" i="157"/>
  <c r="K912" i="157"/>
  <c r="K908" i="157"/>
  <c r="K904" i="157"/>
  <c r="K900" i="157"/>
  <c r="K896" i="157"/>
  <c r="K892" i="157"/>
  <c r="K888" i="157"/>
  <c r="K884" i="157"/>
  <c r="K880" i="157"/>
  <c r="K876" i="157"/>
  <c r="K872" i="157"/>
  <c r="K868" i="157"/>
  <c r="K864" i="157"/>
  <c r="K860" i="157"/>
  <c r="K856" i="157"/>
  <c r="K852" i="157"/>
  <c r="K848" i="157"/>
  <c r="K844" i="157"/>
  <c r="K840" i="157"/>
  <c r="K836" i="157"/>
  <c r="K832" i="157"/>
  <c r="K828" i="157"/>
  <c r="K824" i="157"/>
  <c r="K820" i="157"/>
  <c r="K816" i="157"/>
  <c r="K812" i="157"/>
  <c r="K808" i="157"/>
  <c r="K804" i="157"/>
  <c r="K800" i="157"/>
  <c r="K796" i="157"/>
  <c r="K792" i="157"/>
  <c r="K788" i="157"/>
  <c r="K784" i="157"/>
  <c r="K780" i="157"/>
  <c r="K776" i="157"/>
  <c r="K772" i="157"/>
  <c r="K768" i="157"/>
  <c r="K764" i="157"/>
  <c r="K760" i="157"/>
  <c r="K756" i="157"/>
  <c r="K752" i="157"/>
  <c r="K748" i="157"/>
  <c r="K744" i="157"/>
  <c r="K740" i="157"/>
  <c r="K736" i="157"/>
  <c r="K732" i="157"/>
  <c r="K728" i="157"/>
  <c r="K724" i="157"/>
  <c r="K720" i="157"/>
  <c r="K716" i="157"/>
  <c r="K712" i="157"/>
  <c r="K708" i="157"/>
  <c r="K704" i="157"/>
  <c r="K700" i="157"/>
  <c r="K696" i="157"/>
  <c r="K692" i="157"/>
  <c r="K688" i="157"/>
  <c r="K684" i="157"/>
  <c r="K680" i="157"/>
  <c r="K676" i="157"/>
  <c r="K672" i="157"/>
  <c r="K668" i="157"/>
  <c r="K664" i="157"/>
  <c r="K660" i="157"/>
  <c r="K656" i="157"/>
  <c r="K652" i="157"/>
  <c r="K648" i="157"/>
  <c r="K644" i="157"/>
  <c r="K640" i="157"/>
  <c r="K636" i="157"/>
  <c r="K632" i="157"/>
  <c r="K628" i="157"/>
  <c r="K624" i="157"/>
  <c r="K620" i="157"/>
  <c r="K616" i="157"/>
  <c r="K612" i="157"/>
  <c r="K608" i="157"/>
  <c r="K604" i="157"/>
  <c r="K600" i="157"/>
  <c r="K596" i="157"/>
  <c r="K592" i="157"/>
  <c r="K588" i="157"/>
  <c r="K584" i="157"/>
  <c r="K580" i="157"/>
  <c r="K576" i="157"/>
  <c r="K572" i="157"/>
  <c r="K568" i="157"/>
  <c r="K564" i="157"/>
  <c r="K560" i="157"/>
  <c r="K556" i="157"/>
  <c r="K1563" i="157"/>
  <c r="K1547" i="157"/>
  <c r="K1531" i="157"/>
  <c r="K1515" i="157"/>
  <c r="K1499" i="157"/>
  <c r="K1483" i="157"/>
  <c r="K1467" i="157"/>
  <c r="K1451" i="157"/>
  <c r="K1435" i="157"/>
  <c r="K1419" i="157"/>
  <c r="K1403" i="157"/>
  <c r="K1387" i="157"/>
  <c r="K1371" i="157"/>
  <c r="K1355" i="157"/>
  <c r="K1339" i="157"/>
  <c r="K1323" i="157"/>
  <c r="K1307" i="157"/>
  <c r="K1291" i="157"/>
  <c r="K1275" i="157"/>
  <c r="K1259" i="157"/>
  <c r="K1243" i="157"/>
  <c r="K1229" i="157"/>
  <c r="K1221" i="157"/>
  <c r="K1213" i="157"/>
  <c r="K1205" i="157"/>
  <c r="K1197" i="157"/>
  <c r="K1189" i="157"/>
  <c r="K1181" i="157"/>
  <c r="K1173" i="157"/>
  <c r="K1165" i="157"/>
  <c r="K1157" i="157"/>
  <c r="K1149" i="157"/>
  <c r="K1141" i="157"/>
  <c r="K1133" i="157"/>
  <c r="K1125" i="157"/>
  <c r="K1117" i="157"/>
  <c r="K1109" i="157"/>
  <c r="K1101" i="157"/>
  <c r="K1093" i="157"/>
  <c r="K1085" i="157"/>
  <c r="K1077" i="157"/>
  <c r="K1069" i="157"/>
  <c r="K1063" i="157"/>
  <c r="K1059" i="157"/>
  <c r="K1055" i="157"/>
  <c r="K1051" i="157"/>
  <c r="K1047" i="157"/>
  <c r="K1043" i="157"/>
  <c r="K1039" i="157"/>
  <c r="K1035" i="157"/>
  <c r="K1031" i="157"/>
  <c r="K1027" i="157"/>
  <c r="K1023" i="157"/>
  <c r="K1019" i="157"/>
  <c r="K1015" i="157"/>
  <c r="K1011" i="157"/>
  <c r="K1007" i="157"/>
  <c r="K1003" i="157"/>
  <c r="K999" i="157"/>
  <c r="K995" i="157"/>
  <c r="K991" i="157"/>
  <c r="K987" i="157"/>
  <c r="K983" i="157"/>
  <c r="K979" i="157"/>
  <c r="K975" i="157"/>
  <c r="K971" i="157"/>
  <c r="K967" i="157"/>
  <c r="K963" i="157"/>
  <c r="K959" i="157"/>
  <c r="K955" i="157"/>
  <c r="K951" i="157"/>
  <c r="K947" i="157"/>
  <c r="K943" i="157"/>
  <c r="K939" i="157"/>
  <c r="K935" i="157"/>
  <c r="K931" i="157"/>
  <c r="K927" i="157"/>
  <c r="K923" i="157"/>
  <c r="K919" i="157"/>
  <c r="K915" i="157"/>
  <c r="K911" i="157"/>
  <c r="K907" i="157"/>
  <c r="K903" i="157"/>
  <c r="K899" i="157"/>
  <c r="K895" i="157"/>
  <c r="K891" i="157"/>
  <c r="K887" i="157"/>
  <c r="K883" i="157"/>
  <c r="K879" i="157"/>
  <c r="K875" i="157"/>
  <c r="K871" i="157"/>
  <c r="K867" i="157"/>
  <c r="K863" i="157"/>
  <c r="K859" i="157"/>
  <c r="K855" i="157"/>
  <c r="K851" i="157"/>
  <c r="K847" i="157"/>
  <c r="K843" i="157"/>
  <c r="K839" i="157"/>
  <c r="K835" i="157"/>
  <c r="K831" i="157"/>
  <c r="K827" i="157"/>
  <c r="K823" i="157"/>
  <c r="K819" i="157"/>
  <c r="K815" i="157"/>
  <c r="K811" i="157"/>
  <c r="K807" i="157"/>
  <c r="K803" i="157"/>
  <c r="K799" i="157"/>
  <c r="K795" i="157"/>
  <c r="K791" i="157"/>
  <c r="K787" i="157"/>
  <c r="K783" i="157"/>
  <c r="K779" i="157"/>
  <c r="K775" i="157"/>
  <c r="K771" i="157"/>
  <c r="K767" i="157"/>
  <c r="K763" i="157"/>
  <c r="K759" i="157"/>
  <c r="K755" i="157"/>
  <c r="K751" i="157"/>
  <c r="K747" i="157"/>
  <c r="K743" i="157"/>
  <c r="K739" i="157"/>
  <c r="K735" i="157"/>
  <c r="K731" i="157"/>
  <c r="K727" i="157"/>
  <c r="K723" i="157"/>
  <c r="K719" i="157"/>
  <c r="K715" i="157"/>
  <c r="K711" i="157"/>
  <c r="K707" i="157"/>
  <c r="K703" i="157"/>
  <c r="K699" i="157"/>
  <c r="K695" i="157"/>
  <c r="K691" i="157"/>
  <c r="K687" i="157"/>
  <c r="K683" i="157"/>
  <c r="K679" i="157"/>
  <c r="K675" i="157"/>
  <c r="K671" i="157"/>
  <c r="K667" i="157"/>
  <c r="K663" i="157"/>
  <c r="K659" i="157"/>
  <c r="K655" i="157"/>
  <c r="K651" i="157"/>
  <c r="K647" i="157"/>
  <c r="K643" i="157"/>
  <c r="K639" i="157"/>
  <c r="K635" i="157"/>
  <c r="K631" i="157"/>
  <c r="K627" i="157"/>
  <c r="K623" i="157"/>
  <c r="K619" i="157"/>
  <c r="K615" i="157"/>
  <c r="K611" i="157"/>
  <c r="K607" i="157"/>
  <c r="K603" i="157"/>
  <c r="K599" i="157"/>
  <c r="K595" i="157"/>
  <c r="K591" i="157"/>
  <c r="K587" i="157"/>
  <c r="K583" i="157"/>
  <c r="K579" i="157"/>
  <c r="K575" i="157"/>
  <c r="K571" i="157"/>
  <c r="K567" i="157"/>
  <c r="K563" i="157"/>
  <c r="K559" i="157"/>
  <c r="K555" i="157"/>
  <c r="K1556" i="157"/>
  <c r="K1524" i="157"/>
  <c r="K1492" i="157"/>
  <c r="K1460" i="157"/>
  <c r="K1428" i="157"/>
  <c r="K1396" i="157"/>
  <c r="K1364" i="157"/>
  <c r="K1332" i="157"/>
  <c r="K1300" i="157"/>
  <c r="K1268" i="157"/>
  <c r="K1236" i="157"/>
  <c r="K1218" i="157"/>
  <c r="K1202" i="157"/>
  <c r="K1186" i="157"/>
  <c r="K1170" i="157"/>
  <c r="K1154" i="157"/>
  <c r="K1138" i="157"/>
  <c r="K1122" i="157"/>
  <c r="K1106" i="157"/>
  <c r="K1090" i="157"/>
  <c r="K1074" i="157"/>
  <c r="K1062" i="157"/>
  <c r="K1054" i="157"/>
  <c r="K1046" i="157"/>
  <c r="K1038" i="157"/>
  <c r="K1030" i="157"/>
  <c r="K1022" i="157"/>
  <c r="K1014" i="157"/>
  <c r="K1006" i="157"/>
  <c r="K998" i="157"/>
  <c r="K990" i="157"/>
  <c r="K982" i="157"/>
  <c r="K974" i="157"/>
  <c r="K966" i="157"/>
  <c r="K958" i="157"/>
  <c r="K950" i="157"/>
  <c r="K942" i="157"/>
  <c r="K934" i="157"/>
  <c r="K926" i="157"/>
  <c r="K918" i="157"/>
  <c r="K910" i="157"/>
  <c r="K902" i="157"/>
  <c r="K894" i="157"/>
  <c r="K886" i="157"/>
  <c r="K878" i="157"/>
  <c r="K870" i="157"/>
  <c r="K862" i="157"/>
  <c r="K854" i="157"/>
  <c r="K846" i="157"/>
  <c r="K838" i="157"/>
  <c r="K830" i="157"/>
  <c r="K822" i="157"/>
  <c r="K814" i="157"/>
  <c r="K806" i="157"/>
  <c r="K798" i="157"/>
  <c r="K790" i="157"/>
  <c r="K782" i="157"/>
  <c r="K774" i="157"/>
  <c r="K766" i="157"/>
  <c r="K758" i="157"/>
  <c r="K750" i="157"/>
  <c r="K742" i="157"/>
  <c r="K734" i="157"/>
  <c r="K726" i="157"/>
  <c r="K718" i="157"/>
  <c r="K710" i="157"/>
  <c r="K702" i="157"/>
  <c r="K694" i="157"/>
  <c r="K686" i="157"/>
  <c r="K678" i="157"/>
  <c r="K670" i="157"/>
  <c r="K662" i="157"/>
  <c r="K654" i="157"/>
  <c r="K646" i="157"/>
  <c r="K638" i="157"/>
  <c r="K630" i="157"/>
  <c r="K622" i="157"/>
  <c r="K614" i="157"/>
  <c r="K606" i="157"/>
  <c r="K598" i="157"/>
  <c r="K590" i="157"/>
  <c r="K582" i="157"/>
  <c r="K574" i="157"/>
  <c r="K566" i="157"/>
  <c r="K558" i="157"/>
  <c r="K552" i="157"/>
  <c r="K548" i="157"/>
  <c r="K544" i="157"/>
  <c r="K540" i="157"/>
  <c r="K536" i="157"/>
  <c r="K532" i="157"/>
  <c r="K528" i="157"/>
  <c r="K524" i="157"/>
  <c r="K520" i="157"/>
  <c r="K516" i="157"/>
  <c r="K512" i="157"/>
  <c r="K508" i="157"/>
  <c r="K504" i="157"/>
  <c r="K500" i="157"/>
  <c r="K496" i="157"/>
  <c r="K492" i="157"/>
  <c r="K488" i="157"/>
  <c r="K484" i="157"/>
  <c r="K480" i="157"/>
  <c r="K476" i="157"/>
  <c r="K472" i="157"/>
  <c r="K468" i="157"/>
  <c r="K464" i="157"/>
  <c r="K460" i="157"/>
  <c r="K456" i="157"/>
  <c r="K452" i="157"/>
  <c r="K448" i="157"/>
  <c r="K444" i="157"/>
  <c r="K440" i="157"/>
  <c r="K436" i="157"/>
  <c r="K432" i="157"/>
  <c r="K428" i="157"/>
  <c r="K424" i="157"/>
  <c r="K420" i="157"/>
  <c r="K416" i="157"/>
  <c r="K412" i="157"/>
  <c r="K408" i="157"/>
  <c r="K404" i="157"/>
  <c r="K400" i="157"/>
  <c r="K396" i="157"/>
  <c r="K392" i="157"/>
  <c r="K388" i="157"/>
  <c r="K384" i="157"/>
  <c r="K380" i="157"/>
  <c r="K376" i="157"/>
  <c r="K372" i="157"/>
  <c r="K368" i="157"/>
  <c r="K364" i="157"/>
  <c r="K360" i="157"/>
  <c r="K356" i="157"/>
  <c r="K352" i="157"/>
  <c r="K348" i="157"/>
  <c r="K344" i="157"/>
  <c r="K340" i="157"/>
  <c r="K336" i="157"/>
  <c r="K332" i="157"/>
  <c r="K328" i="157"/>
  <c r="K324" i="157"/>
  <c r="K320" i="157"/>
  <c r="K316" i="157"/>
  <c r="K312" i="157"/>
  <c r="K308" i="157"/>
  <c r="K304" i="157"/>
  <c r="K300" i="157"/>
  <c r="K296" i="157"/>
  <c r="K292" i="157"/>
  <c r="K288" i="157"/>
  <c r="K284" i="157"/>
  <c r="K280" i="157"/>
  <c r="K276" i="157"/>
  <c r="K272" i="157"/>
  <c r="K268" i="157"/>
  <c r="K264" i="157"/>
  <c r="K260" i="157"/>
  <c r="K256" i="157"/>
  <c r="K252" i="157"/>
  <c r="K248" i="157"/>
  <c r="K244" i="157"/>
  <c r="K240" i="157"/>
  <c r="K236" i="157"/>
  <c r="K232" i="157"/>
  <c r="K228" i="157"/>
  <c r="K224" i="157"/>
  <c r="K220" i="157"/>
  <c r="K216" i="157"/>
  <c r="K1555" i="157"/>
  <c r="K1523" i="157"/>
  <c r="K1491" i="157"/>
  <c r="K1459" i="157"/>
  <c r="K1427" i="157"/>
  <c r="K1395" i="157"/>
  <c r="K1363" i="157"/>
  <c r="K1331" i="157"/>
  <c r="K1299" i="157"/>
  <c r="K1267" i="157"/>
  <c r="K1235" i="157"/>
  <c r="K1217" i="157"/>
  <c r="K1201" i="157"/>
  <c r="K1185" i="157"/>
  <c r="K1169" i="157"/>
  <c r="K1153" i="157"/>
  <c r="K1137" i="157"/>
  <c r="K1121" i="157"/>
  <c r="K1105" i="157"/>
  <c r="K1089" i="157"/>
  <c r="K1073" i="157"/>
  <c r="K1061" i="157"/>
  <c r="K1053" i="157"/>
  <c r="K1045" i="157"/>
  <c r="K1037" i="157"/>
  <c r="K1029" i="157"/>
  <c r="K1021" i="157"/>
  <c r="K1013" i="157"/>
  <c r="K1005" i="157"/>
  <c r="K997" i="157"/>
  <c r="K989" i="157"/>
  <c r="K981" i="157"/>
  <c r="K973" i="157"/>
  <c r="K965" i="157"/>
  <c r="K957" i="157"/>
  <c r="K949" i="157"/>
  <c r="K941" i="157"/>
  <c r="K933" i="157"/>
  <c r="K925" i="157"/>
  <c r="K917" i="157"/>
  <c r="K909" i="157"/>
  <c r="K901" i="157"/>
  <c r="K893" i="157"/>
  <c r="K885" i="157"/>
  <c r="K877" i="157"/>
  <c r="K869" i="157"/>
  <c r="K861" i="157"/>
  <c r="K853" i="157"/>
  <c r="K845" i="157"/>
  <c r="K837" i="157"/>
  <c r="K829" i="157"/>
  <c r="K821" i="157"/>
  <c r="K813" i="157"/>
  <c r="K805" i="157"/>
  <c r="K797" i="157"/>
  <c r="K789" i="157"/>
  <c r="K781" i="157"/>
  <c r="K773" i="157"/>
  <c r="K765" i="157"/>
  <c r="K757" i="157"/>
  <c r="K749" i="157"/>
  <c r="K741" i="157"/>
  <c r="K733" i="157"/>
  <c r="K725" i="157"/>
  <c r="K717" i="157"/>
  <c r="K709" i="157"/>
  <c r="K701" i="157"/>
  <c r="K693" i="157"/>
  <c r="K685" i="157"/>
  <c r="K677" i="157"/>
  <c r="K669" i="157"/>
  <c r="K661" i="157"/>
  <c r="K653" i="157"/>
  <c r="K645" i="157"/>
  <c r="K637" i="157"/>
  <c r="K629" i="157"/>
  <c r="K621" i="157"/>
  <c r="K613" i="157"/>
  <c r="K605" i="157"/>
  <c r="K597" i="157"/>
  <c r="K589" i="157"/>
  <c r="K581" i="157"/>
  <c r="K573" i="157"/>
  <c r="K565" i="157"/>
  <c r="K557" i="157"/>
  <c r="K551" i="157"/>
  <c r="K547" i="157"/>
  <c r="K543" i="157"/>
  <c r="K539" i="157"/>
  <c r="K535" i="157"/>
  <c r="K531" i="157"/>
  <c r="K527" i="157"/>
  <c r="K523" i="157"/>
  <c r="K519" i="157"/>
  <c r="K515" i="157"/>
  <c r="K511" i="157"/>
  <c r="K507" i="157"/>
  <c r="K503" i="157"/>
  <c r="K499" i="157"/>
  <c r="K495" i="157"/>
  <c r="K491" i="157"/>
  <c r="K487" i="157"/>
  <c r="K483" i="157"/>
  <c r="K479" i="157"/>
  <c r="K475" i="157"/>
  <c r="K471" i="157"/>
  <c r="K467" i="157"/>
  <c r="K463" i="157"/>
  <c r="K459" i="157"/>
  <c r="K455" i="157"/>
  <c r="K451" i="157"/>
  <c r="K447" i="157"/>
  <c r="K443" i="157"/>
  <c r="K439" i="157"/>
  <c r="K435" i="157"/>
  <c r="K431" i="157"/>
  <c r="K427" i="157"/>
  <c r="K423" i="157"/>
  <c r="K419" i="157"/>
  <c r="K415" i="157"/>
  <c r="K411" i="157"/>
  <c r="K407" i="157"/>
  <c r="K403" i="157"/>
  <c r="K399" i="157"/>
  <c r="K395" i="157"/>
  <c r="K391" i="157"/>
  <c r="K387" i="157"/>
  <c r="K383" i="157"/>
  <c r="K379" i="157"/>
  <c r="K375" i="157"/>
  <c r="K371" i="157"/>
  <c r="K367" i="157"/>
  <c r="K363" i="157"/>
  <c r="K359" i="157"/>
  <c r="K355" i="157"/>
  <c r="K351" i="157"/>
  <c r="K347" i="157"/>
  <c r="K343" i="157"/>
  <c r="K339" i="157"/>
  <c r="K335" i="157"/>
  <c r="K331" i="157"/>
  <c r="K327" i="157"/>
  <c r="K323" i="157"/>
  <c r="K319" i="157"/>
  <c r="K315" i="157"/>
  <c r="K311" i="157"/>
  <c r="K307" i="157"/>
  <c r="K303" i="157"/>
  <c r="K299" i="157"/>
  <c r="K295" i="157"/>
  <c r="K291" i="157"/>
  <c r="K287" i="157"/>
  <c r="K283" i="157"/>
  <c r="K279" i="157"/>
  <c r="K275" i="157"/>
  <c r="K271" i="157"/>
  <c r="K267" i="157"/>
  <c r="K263" i="157"/>
  <c r="K259" i="157"/>
  <c r="K255" i="157"/>
  <c r="K251" i="157"/>
  <c r="K247" i="157"/>
  <c r="K243" i="157"/>
  <c r="K239" i="157"/>
  <c r="K235" i="157"/>
  <c r="K231" i="157"/>
  <c r="K227" i="157"/>
  <c r="K108" i="157"/>
  <c r="K76" i="157"/>
  <c r="K52" i="157"/>
  <c r="K36" i="157"/>
  <c r="K445" i="157"/>
  <c r="K112" i="157"/>
  <c r="K64" i="157"/>
  <c r="K40" i="157"/>
  <c r="K1540" i="157"/>
  <c r="K1476" i="157"/>
  <c r="K1412" i="157"/>
  <c r="K1348" i="157"/>
  <c r="K1284" i="157"/>
  <c r="K1226" i="157"/>
  <c r="K1194" i="157"/>
  <c r="K1162" i="157"/>
  <c r="K1130" i="157"/>
  <c r="K1098" i="157"/>
  <c r="K1067" i="157"/>
  <c r="K1050" i="157"/>
  <c r="K1034" i="157"/>
  <c r="K1018" i="157"/>
  <c r="K1002" i="157"/>
  <c r="K986" i="157"/>
  <c r="K970" i="157"/>
  <c r="K954" i="157"/>
  <c r="K938" i="157"/>
  <c r="K922" i="157"/>
  <c r="K906" i="157"/>
  <c r="K890" i="157"/>
  <c r="K874" i="157"/>
  <c r="K858" i="157"/>
  <c r="K842" i="157"/>
  <c r="K826" i="157"/>
  <c r="K810" i="157"/>
  <c r="K794" i="157"/>
  <c r="K778" i="157"/>
  <c r="K762" i="157"/>
  <c r="K746" i="157"/>
  <c r="K730" i="157"/>
  <c r="K714" i="157"/>
  <c r="K698" i="157"/>
  <c r="K682" i="157"/>
  <c r="K666" i="157"/>
  <c r="K650" i="157"/>
  <c r="K634" i="157"/>
  <c r="K618" i="157"/>
  <c r="K602" i="157"/>
  <c r="K586" i="157"/>
  <c r="K570" i="157"/>
  <c r="K554" i="157"/>
  <c r="K546" i="157"/>
  <c r="K538" i="157"/>
  <c r="K530" i="157"/>
  <c r="K522" i="157"/>
  <c r="K514" i="157"/>
  <c r="K506" i="157"/>
  <c r="K498" i="157"/>
  <c r="K490" i="157"/>
  <c r="K482" i="157"/>
  <c r="K474" i="157"/>
  <c r="K466" i="157"/>
  <c r="K458" i="157"/>
  <c r="K450" i="157"/>
  <c r="K442" i="157"/>
  <c r="K434" i="157"/>
  <c r="K426" i="157"/>
  <c r="K418" i="157"/>
  <c r="K410" i="157"/>
  <c r="K402" i="157"/>
  <c r="K394" i="157"/>
  <c r="K386" i="157"/>
  <c r="K378" i="157"/>
  <c r="K370" i="157"/>
  <c r="K362" i="157"/>
  <c r="K354" i="157"/>
  <c r="K346" i="157"/>
  <c r="K338" i="157"/>
  <c r="K330" i="157"/>
  <c r="K322" i="157"/>
  <c r="K314" i="157"/>
  <c r="K306" i="157"/>
  <c r="K298" i="157"/>
  <c r="K290" i="157"/>
  <c r="K282" i="157"/>
  <c r="K274" i="157"/>
  <c r="K266" i="157"/>
  <c r="K258" i="157"/>
  <c r="K250" i="157"/>
  <c r="K242" i="157"/>
  <c r="K234" i="157"/>
  <c r="K226" i="157"/>
  <c r="K221" i="157"/>
  <c r="K215" i="157"/>
  <c r="K211" i="157"/>
  <c r="K207" i="157"/>
  <c r="K203" i="157"/>
  <c r="K199" i="157"/>
  <c r="K195" i="157"/>
  <c r="K191" i="157"/>
  <c r="K187" i="157"/>
  <c r="K183" i="157"/>
  <c r="K179" i="157"/>
  <c r="K175" i="157"/>
  <c r="K171" i="157"/>
  <c r="K167" i="157"/>
  <c r="K163" i="157"/>
  <c r="K159" i="157"/>
  <c r="K155" i="157"/>
  <c r="K151" i="157"/>
  <c r="K147" i="157"/>
  <c r="K143" i="157"/>
  <c r="K139" i="157"/>
  <c r="K135" i="157"/>
  <c r="K131" i="157"/>
  <c r="K127" i="157"/>
  <c r="K123" i="157"/>
  <c r="K119" i="157"/>
  <c r="K115" i="157"/>
  <c r="K111" i="157"/>
  <c r="K107" i="157"/>
  <c r="K103" i="157"/>
  <c r="K99" i="157"/>
  <c r="K95" i="157"/>
  <c r="K91" i="157"/>
  <c r="K87" i="157"/>
  <c r="K83" i="157"/>
  <c r="K79" i="157"/>
  <c r="K75" i="157"/>
  <c r="K71" i="157"/>
  <c r="K67" i="157"/>
  <c r="K63" i="157"/>
  <c r="K59" i="157"/>
  <c r="K55" i="157"/>
  <c r="K51" i="157"/>
  <c r="K47" i="157"/>
  <c r="K43" i="157"/>
  <c r="K39" i="157"/>
  <c r="K35" i="157"/>
  <c r="K31" i="157"/>
  <c r="K27" i="157"/>
  <c r="K23" i="157"/>
  <c r="K1572" i="157"/>
  <c r="K1444" i="157"/>
  <c r="K1252" i="157"/>
  <c r="K1178" i="157"/>
  <c r="K1114" i="157"/>
  <c r="K1058" i="157"/>
  <c r="K1026" i="157"/>
  <c r="K994" i="157"/>
  <c r="K962" i="157"/>
  <c r="K930" i="157"/>
  <c r="K898" i="157"/>
  <c r="K866" i="157"/>
  <c r="K834" i="157"/>
  <c r="K802" i="157"/>
  <c r="K770" i="157"/>
  <c r="K738" i="157"/>
  <c r="K706" i="157"/>
  <c r="K674" i="157"/>
  <c r="K642" i="157"/>
  <c r="K610" i="157"/>
  <c r="K578" i="157"/>
  <c r="K550" i="157"/>
  <c r="K534" i="157"/>
  <c r="K518" i="157"/>
  <c r="K502" i="157"/>
  <c r="K486" i="157"/>
  <c r="K470" i="157"/>
  <c r="K454" i="157"/>
  <c r="K438" i="157"/>
  <c r="K422" i="157"/>
  <c r="K406" i="157"/>
  <c r="K390" i="157"/>
  <c r="K374" i="157"/>
  <c r="K358" i="157"/>
  <c r="K342" i="157"/>
  <c r="K326" i="157"/>
  <c r="K310" i="157"/>
  <c r="K294" i="157"/>
  <c r="K278" i="157"/>
  <c r="K262" i="157"/>
  <c r="K246" i="157"/>
  <c r="K230" i="157"/>
  <c r="K218" i="157"/>
  <c r="K209" i="157"/>
  <c r="K201" i="157"/>
  <c r="K193" i="157"/>
  <c r="K185" i="157"/>
  <c r="K177" i="157"/>
  <c r="K169" i="157"/>
  <c r="K161" i="157"/>
  <c r="K153" i="157"/>
  <c r="K145" i="157"/>
  <c r="K137" i="157"/>
  <c r="K129" i="157"/>
  <c r="K121" i="157"/>
  <c r="K113" i="157"/>
  <c r="K105" i="157"/>
  <c r="K97" i="157"/>
  <c r="K89" i="157"/>
  <c r="K81" i="157"/>
  <c r="K73" i="157"/>
  <c r="K65" i="157"/>
  <c r="K57" i="157"/>
  <c r="K49" i="157"/>
  <c r="K41" i="157"/>
  <c r="K33" i="157"/>
  <c r="K25" i="157"/>
  <c r="K1507" i="157"/>
  <c r="K1443" i="157"/>
  <c r="K1315" i="157"/>
  <c r="K1209" i="157"/>
  <c r="K1145" i="157"/>
  <c r="K1081" i="157"/>
  <c r="K1041" i="157"/>
  <c r="K1009" i="157"/>
  <c r="K977" i="157"/>
  <c r="K945" i="157"/>
  <c r="K913" i="157"/>
  <c r="K881" i="157"/>
  <c r="K849" i="157"/>
  <c r="K817" i="157"/>
  <c r="K785" i="157"/>
  <c r="K753" i="157"/>
  <c r="K721" i="157"/>
  <c r="K689" i="157"/>
  <c r="K657" i="157"/>
  <c r="K625" i="157"/>
  <c r="K593" i="157"/>
  <c r="K561" i="157"/>
  <c r="K541" i="157"/>
  <c r="K525" i="157"/>
  <c r="K509" i="157"/>
  <c r="K493" i="157"/>
  <c r="K477" i="157"/>
  <c r="K461" i="157"/>
  <c r="K437" i="157"/>
  <c r="K413" i="157"/>
  <c r="K397" i="157"/>
  <c r="K381" i="157"/>
  <c r="K365" i="157"/>
  <c r="K349" i="157"/>
  <c r="K333" i="157"/>
  <c r="K317" i="157"/>
  <c r="K301" i="157"/>
  <c r="K285" i="157"/>
  <c r="K269" i="157"/>
  <c r="K253" i="157"/>
  <c r="K237" i="157"/>
  <c r="K222" i="157"/>
  <c r="K212" i="157"/>
  <c r="K204" i="157"/>
  <c r="K196" i="157"/>
  <c r="K188" i="157"/>
  <c r="K180" i="157"/>
  <c r="K172" i="157"/>
  <c r="K164" i="157"/>
  <c r="K160" i="157"/>
  <c r="K152" i="157"/>
  <c r="K144" i="157"/>
  <c r="K132" i="157"/>
  <c r="K124" i="157"/>
  <c r="K116" i="157"/>
  <c r="K100" i="157"/>
  <c r="K92" i="157"/>
  <c r="K84" i="157"/>
  <c r="K72" i="157"/>
  <c r="K60" i="157"/>
  <c r="K44" i="157"/>
  <c r="K28" i="157"/>
  <c r="K1539" i="157"/>
  <c r="K1475" i="157"/>
  <c r="K1411" i="157"/>
  <c r="K1347" i="157"/>
  <c r="K1283" i="157"/>
  <c r="K1225" i="157"/>
  <c r="K1193" i="157"/>
  <c r="K1161" i="157"/>
  <c r="K1129" i="157"/>
  <c r="K1097" i="157"/>
  <c r="K1066" i="157"/>
  <c r="K1049" i="157"/>
  <c r="K1033" i="157"/>
  <c r="K1017" i="157"/>
  <c r="K1001" i="157"/>
  <c r="K985" i="157"/>
  <c r="K969" i="157"/>
  <c r="K953" i="157"/>
  <c r="K937" i="157"/>
  <c r="K921" i="157"/>
  <c r="K905" i="157"/>
  <c r="K889" i="157"/>
  <c r="K873" i="157"/>
  <c r="K857" i="157"/>
  <c r="K841" i="157"/>
  <c r="K825" i="157"/>
  <c r="K809" i="157"/>
  <c r="K793" i="157"/>
  <c r="K777" i="157"/>
  <c r="K761" i="157"/>
  <c r="K745" i="157"/>
  <c r="K729" i="157"/>
  <c r="K713" i="157"/>
  <c r="K697" i="157"/>
  <c r="K681" i="157"/>
  <c r="K665" i="157"/>
  <c r="K649" i="157"/>
  <c r="K633" i="157"/>
  <c r="K617" i="157"/>
  <c r="K601" i="157"/>
  <c r="K585" i="157"/>
  <c r="K569" i="157"/>
  <c r="K553" i="157"/>
  <c r="K545" i="157"/>
  <c r="K537" i="157"/>
  <c r="K529" i="157"/>
  <c r="K521" i="157"/>
  <c r="K513" i="157"/>
  <c r="K505" i="157"/>
  <c r="K497" i="157"/>
  <c r="K489" i="157"/>
  <c r="K481" i="157"/>
  <c r="K473" i="157"/>
  <c r="K465" i="157"/>
  <c r="K457" i="157"/>
  <c r="K449" i="157"/>
  <c r="K441" i="157"/>
  <c r="K433" i="157"/>
  <c r="K425" i="157"/>
  <c r="K417" i="157"/>
  <c r="K409" i="157"/>
  <c r="K401" i="157"/>
  <c r="K393" i="157"/>
  <c r="K385" i="157"/>
  <c r="K377" i="157"/>
  <c r="K369" i="157"/>
  <c r="K361" i="157"/>
  <c r="K353" i="157"/>
  <c r="K345" i="157"/>
  <c r="K337" i="157"/>
  <c r="K329" i="157"/>
  <c r="K321" i="157"/>
  <c r="K313" i="157"/>
  <c r="K305" i="157"/>
  <c r="K297" i="157"/>
  <c r="K289" i="157"/>
  <c r="K281" i="157"/>
  <c r="K273" i="157"/>
  <c r="K265" i="157"/>
  <c r="K257" i="157"/>
  <c r="K249" i="157"/>
  <c r="K241" i="157"/>
  <c r="K233" i="157"/>
  <c r="K225" i="157"/>
  <c r="K219" i="157"/>
  <c r="K214" i="157"/>
  <c r="K210" i="157"/>
  <c r="K206" i="157"/>
  <c r="K202" i="157"/>
  <c r="K198" i="157"/>
  <c r="K194" i="157"/>
  <c r="K190" i="157"/>
  <c r="K186" i="157"/>
  <c r="K182" i="157"/>
  <c r="K178" i="157"/>
  <c r="K174" i="157"/>
  <c r="K170" i="157"/>
  <c r="K166" i="157"/>
  <c r="K162" i="157"/>
  <c r="K158" i="157"/>
  <c r="K154" i="157"/>
  <c r="K150" i="157"/>
  <c r="K146" i="157"/>
  <c r="K142" i="157"/>
  <c r="K138" i="157"/>
  <c r="K134" i="157"/>
  <c r="K130" i="157"/>
  <c r="K126" i="157"/>
  <c r="K122" i="157"/>
  <c r="K118" i="157"/>
  <c r="K114" i="157"/>
  <c r="K110" i="157"/>
  <c r="K106" i="157"/>
  <c r="K102" i="157"/>
  <c r="K98" i="157"/>
  <c r="K94" i="157"/>
  <c r="K90" i="157"/>
  <c r="K86" i="157"/>
  <c r="K82" i="157"/>
  <c r="K78" i="157"/>
  <c r="K74" i="157"/>
  <c r="K70" i="157"/>
  <c r="K66" i="157"/>
  <c r="K62" i="157"/>
  <c r="K58" i="157"/>
  <c r="K54" i="157"/>
  <c r="K50" i="157"/>
  <c r="K46" i="157"/>
  <c r="K42" i="157"/>
  <c r="K38" i="157"/>
  <c r="K34" i="157"/>
  <c r="K30" i="157"/>
  <c r="K26" i="157"/>
  <c r="K22" i="157"/>
  <c r="K1508" i="157"/>
  <c r="K1380" i="157"/>
  <c r="K1316" i="157"/>
  <c r="K1210" i="157"/>
  <c r="K1146" i="157"/>
  <c r="K1082" i="157"/>
  <c r="K1042" i="157"/>
  <c r="K1010" i="157"/>
  <c r="K978" i="157"/>
  <c r="K946" i="157"/>
  <c r="K914" i="157"/>
  <c r="K882" i="157"/>
  <c r="K850" i="157"/>
  <c r="K818" i="157"/>
  <c r="K786" i="157"/>
  <c r="K754" i="157"/>
  <c r="K722" i="157"/>
  <c r="K690" i="157"/>
  <c r="K658" i="157"/>
  <c r="K626" i="157"/>
  <c r="K594" i="157"/>
  <c r="K562" i="157"/>
  <c r="K542" i="157"/>
  <c r="K526" i="157"/>
  <c r="K510" i="157"/>
  <c r="K494" i="157"/>
  <c r="K478" i="157"/>
  <c r="K462" i="157"/>
  <c r="K446" i="157"/>
  <c r="K430" i="157"/>
  <c r="K414" i="157"/>
  <c r="K398" i="157"/>
  <c r="K382" i="157"/>
  <c r="K366" i="157"/>
  <c r="K350" i="157"/>
  <c r="K334" i="157"/>
  <c r="K318" i="157"/>
  <c r="K302" i="157"/>
  <c r="K286" i="157"/>
  <c r="K270" i="157"/>
  <c r="K254" i="157"/>
  <c r="K238" i="157"/>
  <c r="K223" i="157"/>
  <c r="K213" i="157"/>
  <c r="K205" i="157"/>
  <c r="K197" i="157"/>
  <c r="K189" i="157"/>
  <c r="K181" i="157"/>
  <c r="K173" i="157"/>
  <c r="K165" i="157"/>
  <c r="K157" i="157"/>
  <c r="K149" i="157"/>
  <c r="K141" i="157"/>
  <c r="K133" i="157"/>
  <c r="K125" i="157"/>
  <c r="K117" i="157"/>
  <c r="K109" i="157"/>
  <c r="K101" i="157"/>
  <c r="K93" i="157"/>
  <c r="K85" i="157"/>
  <c r="K77" i="157"/>
  <c r="K69" i="157"/>
  <c r="K61" i="157"/>
  <c r="K53" i="157"/>
  <c r="K45" i="157"/>
  <c r="K37" i="157"/>
  <c r="K29" i="157"/>
  <c r="K1571" i="157"/>
  <c r="K1379" i="157"/>
  <c r="K1251" i="157"/>
  <c r="K1177" i="157"/>
  <c r="K1113" i="157"/>
  <c r="K1057" i="157"/>
  <c r="K1025" i="157"/>
  <c r="K993" i="157"/>
  <c r="K961" i="157"/>
  <c r="K929" i="157"/>
  <c r="K897" i="157"/>
  <c r="K865" i="157"/>
  <c r="K833" i="157"/>
  <c r="K801" i="157"/>
  <c r="K769" i="157"/>
  <c r="K737" i="157"/>
  <c r="K705" i="157"/>
  <c r="K673" i="157"/>
  <c r="K641" i="157"/>
  <c r="K609" i="157"/>
  <c r="K577" i="157"/>
  <c r="K549" i="157"/>
  <c r="K533" i="157"/>
  <c r="K517" i="157"/>
  <c r="K501" i="157"/>
  <c r="K485" i="157"/>
  <c r="K469" i="157"/>
  <c r="K453" i="157"/>
  <c r="K429" i="157"/>
  <c r="K421" i="157"/>
  <c r="K405" i="157"/>
  <c r="K389" i="157"/>
  <c r="K373" i="157"/>
  <c r="K357" i="157"/>
  <c r="K341" i="157"/>
  <c r="K325" i="157"/>
  <c r="K309" i="157"/>
  <c r="K293" i="157"/>
  <c r="K277" i="157"/>
  <c r="K261" i="157"/>
  <c r="K245" i="157"/>
  <c r="K229" i="157"/>
  <c r="K217" i="157"/>
  <c r="K208" i="157"/>
  <c r="K200" i="157"/>
  <c r="K192" i="157"/>
  <c r="K184" i="157"/>
  <c r="K176" i="157"/>
  <c r="K168" i="157"/>
  <c r="K156" i="157"/>
  <c r="K148" i="157"/>
  <c r="K140" i="157"/>
  <c r="K136" i="157"/>
  <c r="K128" i="157"/>
  <c r="K120" i="157"/>
  <c r="K104" i="157"/>
  <c r="K96" i="157"/>
  <c r="K88" i="157"/>
  <c r="K80" i="157"/>
  <c r="K68" i="157"/>
  <c r="K56" i="157"/>
  <c r="K48" i="157"/>
  <c r="K32" i="157"/>
  <c r="K24" i="157"/>
  <c r="K21" i="157"/>
  <c r="K17" i="157"/>
  <c r="K13" i="157"/>
  <c r="K15" i="157"/>
  <c r="K20" i="157"/>
  <c r="K16" i="157"/>
  <c r="K12" i="157"/>
  <c r="K19" i="157"/>
  <c r="K18" i="157"/>
  <c r="K14" i="157"/>
  <c r="K4" i="157"/>
  <c r="K3" i="157"/>
  <c r="K7" i="157"/>
  <c r="K10" i="157"/>
  <c r="K11" i="157"/>
  <c r="K5" i="157"/>
  <c r="K8" i="157"/>
  <c r="K9" i="157"/>
  <c r="K6" i="157"/>
  <c r="E16" i="155" l="1"/>
  <c r="E19" i="155"/>
  <c r="E18" i="155"/>
  <c r="E15" i="155"/>
  <c r="E17" i="155"/>
  <c r="E20" i="155" l="1"/>
  <c r="M15" i="155"/>
  <c r="M19" i="155"/>
  <c r="M16" i="155"/>
  <c r="M17" i="155"/>
  <c r="M20" i="155" l="1"/>
  <c r="BB17" i="155" l="1"/>
  <c r="BC15" i="155"/>
  <c r="BB18" i="155"/>
  <c r="BC16" i="155"/>
  <c r="AX15" i="155" l="1"/>
  <c r="AX17" i="155"/>
  <c r="AX18" i="155"/>
  <c r="AX19" i="155"/>
  <c r="AY19" i="155" s="1"/>
  <c r="BB19" i="155"/>
  <c r="BB16" i="155"/>
  <c r="AX16" i="155"/>
  <c r="AY16" i="155" s="1"/>
  <c r="AX20" i="155" l="1"/>
  <c r="AZ18" i="155" s="1"/>
  <c r="AZ16" i="155"/>
  <c r="AY18" i="155"/>
  <c r="AY17" i="155"/>
  <c r="AZ15" i="155"/>
  <c r="BC17" i="155"/>
  <c r="BC20" i="155" s="1"/>
  <c r="AZ17" i="155"/>
  <c r="AY15" i="155"/>
  <c r="BC18" i="155"/>
  <c r="BB15" i="155"/>
  <c r="BB20" i="155" s="1"/>
  <c r="AY20" i="155" l="1"/>
  <c r="AZ20" i="155"/>
  <c r="O34" i="219" l="1"/>
  <c r="O38" i="219" s="1"/>
  <c r="G57" i="219" s="1"/>
  <c r="O40" i="219" l="1"/>
  <c r="X37" i="219" s="1"/>
  <c r="Q34" i="219"/>
  <c r="Q38" i="219" s="1"/>
  <c r="Q40" i="219" s="1"/>
  <c r="AA37" i="219" s="1"/>
  <c r="P34" i="219"/>
  <c r="P38" i="219" s="1"/>
  <c r="H57" i="219" l="1"/>
  <c r="H63" i="219"/>
  <c r="P40" i="219"/>
  <c r="Y37" i="219" l="1"/>
  <c r="Z37" i="2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E56" authorId="0" shapeId="0" xr:uid="{00000000-0006-0000-0200-000001000000}">
      <text>
        <r>
          <rPr>
            <b/>
            <sz val="9"/>
            <color indexed="81"/>
            <rFont val="Tahoma"/>
            <family val="2"/>
          </rPr>
          <t>Consolidate Phases :</t>
        </r>
        <r>
          <rPr>
            <sz val="9"/>
            <color indexed="81"/>
            <rFont val="Tahoma"/>
            <family val="2"/>
          </rPr>
          <t xml:space="preserve">
If the user selects "Load Phases from current project" then the GPS will load the data only for the phases from the projects schedule just for the project that is currently loaded. Otherwise, it will load all the phases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James G. Schmidt</author>
    <author>rcom3</author>
  </authors>
  <commentList>
    <comment ref="C12" authorId="0" shapeId="0" xr:uid="{00000000-0006-0000-0A00-000001000000}">
      <text>
        <r>
          <rPr>
            <b/>
            <sz val="9"/>
            <color indexed="81"/>
            <rFont val="Tahoma"/>
            <family val="2"/>
          </rPr>
          <t>Click Link for Definitions Tab</t>
        </r>
      </text>
    </comment>
    <comment ref="D12" authorId="0" shapeId="0" xr:uid="{00000000-0006-0000-0A00-000002000000}">
      <text>
        <r>
          <rPr>
            <b/>
            <sz val="9"/>
            <color indexed="81"/>
            <rFont val="Tahoma"/>
            <family val="2"/>
          </rPr>
          <t>Click Link for Definitions Tab</t>
        </r>
        <r>
          <rPr>
            <sz val="9"/>
            <color indexed="81"/>
            <rFont val="Tahoma"/>
            <family val="2"/>
          </rPr>
          <t xml:space="preserve">
</t>
        </r>
      </text>
    </comment>
    <comment ref="G12" authorId="0" shapeId="0" xr:uid="{00000000-0006-0000-0A00-000003000000}">
      <text>
        <r>
          <rPr>
            <sz val="9"/>
            <color indexed="81"/>
            <rFont val="Tahoma"/>
            <family val="2"/>
          </rPr>
          <t xml:space="preserve">Go Live is also the date that Hypercare (and Defect Tracking) starts
</t>
        </r>
      </text>
    </comment>
    <comment ref="H12" authorId="0" shapeId="0" xr:uid="{00000000-0006-0000-0A00-000004000000}">
      <text>
        <r>
          <rPr>
            <sz val="9"/>
            <color indexed="81"/>
            <rFont val="Tahoma"/>
            <family val="2"/>
          </rPr>
          <t>Maximum is 4 weeks after GoLive</t>
        </r>
      </text>
    </comment>
    <comment ref="I12" authorId="0" shapeId="0" xr:uid="{00000000-0006-0000-0A00-000005000000}">
      <text>
        <r>
          <rPr>
            <sz val="9"/>
            <color indexed="81"/>
            <rFont val="Tahoma"/>
            <family val="2"/>
          </rPr>
          <t>Minimum of 1 week, 
 Maximum is 4 weeks</t>
        </r>
      </text>
    </comment>
    <comment ref="C16" authorId="0" shapeId="0" xr:uid="{00000000-0006-0000-0A00-000006000000}">
      <text>
        <r>
          <rPr>
            <sz val="9"/>
            <color indexed="81"/>
            <rFont val="Tahoma"/>
            <family val="2"/>
          </rPr>
          <t xml:space="preserve">Enter Date of Defect
</t>
        </r>
      </text>
    </comment>
    <comment ref="D16" authorId="0" shapeId="0" xr:uid="{00000000-0006-0000-0A00-000007000000}">
      <text>
        <r>
          <rPr>
            <b/>
            <sz val="9"/>
            <color indexed="81"/>
            <rFont val="Tahoma"/>
            <family val="2"/>
          </rPr>
          <t>If date &lt; Go Live, 
THEN Testing During Pre-GoLive 
If date &gt;Go Live and &lt; Post Project Defect Tracking End Date then 
THEN 1,2,3,4…. 
IF Date Logged is after Defect Tracking, THEN "Extended Hypercare"</t>
        </r>
      </text>
    </comment>
    <comment ref="E16" authorId="0" shapeId="0" xr:uid="{00000000-0006-0000-0A00-000008000000}">
      <text>
        <r>
          <rPr>
            <b/>
            <sz val="9"/>
            <color indexed="81"/>
            <rFont val="Tahoma"/>
            <family val="2"/>
          </rPr>
          <t>Comment to be filled by team</t>
        </r>
        <r>
          <rPr>
            <sz val="9"/>
            <color indexed="81"/>
            <rFont val="Tahoma"/>
            <family val="2"/>
          </rPr>
          <t xml:space="preserve">
</t>
        </r>
      </text>
    </comment>
    <comment ref="I16" authorId="1" shapeId="0" xr:uid="{00000000-0006-0000-0A00-000009000000}">
      <text>
        <r>
          <rPr>
            <sz val="8"/>
            <color indexed="81"/>
            <rFont val="Tahoma"/>
            <family val="2"/>
          </rPr>
          <t>Analyze Defect for its most likely point of introduction</t>
        </r>
      </text>
    </comment>
    <comment ref="J16" authorId="0" shapeId="0" xr:uid="{00000000-0006-0000-0A00-00000A000000}">
      <text>
        <r>
          <rPr>
            <b/>
            <sz val="9"/>
            <color indexed="81"/>
            <rFont val="Tahoma"/>
            <family val="2"/>
          </rPr>
          <t>ONLY POPULATE THIS FIELD IF COLUMN G IS DEFECT</t>
        </r>
        <r>
          <rPr>
            <sz val="9"/>
            <color indexed="81"/>
            <rFont val="Tahoma"/>
            <family val="2"/>
          </rPr>
          <t xml:space="preserve">
</t>
        </r>
      </text>
    </comment>
    <comment ref="K16" authorId="0" shapeId="0" xr:uid="{00000000-0006-0000-0A00-00000B000000}">
      <text>
        <r>
          <rPr>
            <b/>
            <sz val="9"/>
            <color indexed="81"/>
            <rFont val="Tahoma"/>
            <family val="2"/>
          </rPr>
          <t>ONLY POPULATE THIS FIELD IF COLUMN G IS DEFECT</t>
        </r>
        <r>
          <rPr>
            <sz val="9"/>
            <color indexed="81"/>
            <rFont val="Tahoma"/>
            <family val="2"/>
          </rPr>
          <t xml:space="preserve">
</t>
        </r>
      </text>
    </comment>
    <comment ref="L16" authorId="1" shapeId="0" xr:uid="{00000000-0006-0000-0A00-00000C000000}">
      <text>
        <r>
          <rPr>
            <sz val="8"/>
            <color indexed="81"/>
            <rFont val="Tahoma"/>
            <family val="2"/>
          </rPr>
          <t>Analyze Defect for its most likely point of introduction.  ONLY POPULATE THIS FIELD IF COLUMN G IS DEFECT</t>
        </r>
      </text>
    </comment>
    <comment ref="M16" authorId="1" shapeId="0" xr:uid="{00000000-0006-0000-0A00-00000D000000}">
      <text>
        <r>
          <rPr>
            <sz val="8"/>
            <color indexed="81"/>
            <rFont val="Tahoma"/>
            <family val="2"/>
          </rPr>
          <t>Analyze Defect for its most likely point of introduction
ONLY POPULATE THIS FIELD IF COLUMN G IS DEFECT</t>
        </r>
      </text>
    </comment>
    <comment ref="N16" authorId="0" shapeId="0" xr:uid="{00000000-0006-0000-0A00-00000E000000}">
      <text>
        <r>
          <rPr>
            <b/>
            <sz val="9"/>
            <color indexed="81"/>
            <rFont val="Tahoma"/>
            <family val="2"/>
          </rPr>
          <t>ONLY POPULATE THIS FIELD IF COLUMN G IS DEFECT</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Athanasios KIOSIS</author>
    <author>Windows User</author>
  </authors>
  <commentList>
    <comment ref="B13" authorId="0" shapeId="0" xr:uid="{00000000-0006-0000-0C00-000001000000}">
      <text>
        <r>
          <rPr>
            <b/>
            <sz val="9"/>
            <color indexed="81"/>
            <rFont val="Tahoma"/>
            <family val="2"/>
          </rPr>
          <t xml:space="preserve">User Group :
</t>
        </r>
        <r>
          <rPr>
            <sz val="9"/>
            <color indexed="81"/>
            <rFont val="Tahoma"/>
            <family val="2"/>
          </rPr>
          <t>Please select your user group.
The options are :
 - Global Logistics
 - Regional Logistics
 - Procurement
 - Supply Chain Planning
 - Default (if you do not belong to the above categories).</t>
        </r>
      </text>
    </comment>
    <comment ref="E13" authorId="1" shapeId="0" xr:uid="{00000000-0006-0000-0C00-000002000000}">
      <text>
        <r>
          <rPr>
            <b/>
            <sz val="9"/>
            <color indexed="81"/>
            <rFont val="Tahoma"/>
            <family val="2"/>
          </rPr>
          <t xml:space="preserve">Initiative Category:
</t>
        </r>
        <r>
          <rPr>
            <sz val="9"/>
            <color indexed="81"/>
            <rFont val="Tahoma"/>
            <family val="2"/>
          </rPr>
          <t xml:space="preserve">Select whether GPS will be used for a </t>
        </r>
        <r>
          <rPr>
            <b/>
            <sz val="9"/>
            <color indexed="81"/>
            <rFont val="Tahoma"/>
            <family val="2"/>
          </rPr>
          <t>Project, Program or a Prestudy.</t>
        </r>
        <r>
          <rPr>
            <sz val="9"/>
            <color indexed="81"/>
            <rFont val="Tahoma"/>
            <family val="2"/>
          </rPr>
          <t xml:space="preserve">
</t>
        </r>
      </text>
    </comment>
    <comment ref="B14" authorId="1" shapeId="0" xr:uid="{00000000-0006-0000-0C00-000003000000}">
      <text>
        <r>
          <rPr>
            <b/>
            <sz val="9"/>
            <color indexed="81"/>
            <rFont val="Tahoma"/>
            <family val="2"/>
          </rPr>
          <t>Project or Program Name:</t>
        </r>
        <r>
          <rPr>
            <sz val="9"/>
            <color indexed="81"/>
            <rFont val="Tahoma"/>
            <family val="2"/>
          </rPr>
          <t xml:space="preserve">
Provide the project or program name.
Try to avoid using the following characters when you name a project : \ / ? * | &gt;
These characters can create problems to the PowerPoint reports.</t>
        </r>
      </text>
    </comment>
    <comment ref="E14" authorId="1" shapeId="0" xr:uid="{00000000-0006-0000-0C00-000004000000}">
      <text>
        <r>
          <rPr>
            <b/>
            <sz val="9"/>
            <color indexed="81"/>
            <rFont val="Tahoma"/>
            <family val="2"/>
          </rPr>
          <t>Priority :</t>
        </r>
        <r>
          <rPr>
            <sz val="9"/>
            <color indexed="81"/>
            <rFont val="Tahoma"/>
            <family val="2"/>
          </rPr>
          <t xml:space="preserve">
Select the priority of the project/program.
There are three drop down options : 
</t>
        </r>
        <r>
          <rPr>
            <b/>
            <sz val="9"/>
            <color indexed="81"/>
            <rFont val="Tahoma"/>
            <family val="2"/>
          </rPr>
          <t>Priority 1 -</t>
        </r>
        <r>
          <rPr>
            <sz val="9"/>
            <color indexed="81"/>
            <rFont val="Tahoma"/>
            <family val="2"/>
          </rPr>
          <t xml:space="preserve"> Support GSC Hoshin implementation through Global Programs. 
</t>
        </r>
        <r>
          <rPr>
            <b/>
            <sz val="9"/>
            <color indexed="81"/>
            <rFont val="Tahoma"/>
            <family val="2"/>
          </rPr>
          <t xml:space="preserve">Priority 2 </t>
        </r>
        <r>
          <rPr>
            <sz val="9"/>
            <color indexed="81"/>
            <rFont val="Tahoma"/>
            <family val="2"/>
          </rPr>
          <t xml:space="preserve">- Ensure Supply Chain Application portfolio reduction. For none IT related projects, priority 2 are projects that make a good contribution (productivity, efficiency, customer etc) but could be delayed or de prioritized if there are budget, resource or time constraints.
</t>
        </r>
        <r>
          <rPr>
            <b/>
            <sz val="9"/>
            <color indexed="81"/>
            <rFont val="Tahoma"/>
            <family val="2"/>
          </rPr>
          <t>Priority 3</t>
        </r>
        <r>
          <rPr>
            <sz val="9"/>
            <color indexed="81"/>
            <rFont val="Tahoma"/>
            <family val="2"/>
          </rPr>
          <t xml:space="preserve"> - Reduce IT &amp; other costs and risks.
</t>
        </r>
      </text>
    </comment>
    <comment ref="B15" authorId="1" shapeId="0" xr:uid="{00000000-0006-0000-0C00-000005000000}">
      <text>
        <r>
          <rPr>
            <b/>
            <sz val="9"/>
            <color indexed="81"/>
            <rFont val="Tahoma"/>
            <family val="2"/>
          </rPr>
          <t xml:space="preserve">Project / Activity / Program Number:
YYYY  = </t>
        </r>
        <r>
          <rPr>
            <sz val="9"/>
            <color indexed="81"/>
            <rFont val="Tahoma"/>
            <family val="2"/>
          </rPr>
          <t>Entity's code</t>
        </r>
        <r>
          <rPr>
            <b/>
            <sz val="9"/>
            <color indexed="81"/>
            <rFont val="Tahoma"/>
            <family val="2"/>
          </rPr>
          <t xml:space="preserve">
000001 = </t>
        </r>
        <r>
          <rPr>
            <sz val="9"/>
            <color indexed="81"/>
            <rFont val="Tahoma"/>
            <family val="2"/>
          </rPr>
          <t>6 digit project number
e.g.</t>
        </r>
        <r>
          <rPr>
            <b/>
            <sz val="9"/>
            <color indexed="81"/>
            <rFont val="Tahoma"/>
            <family val="2"/>
          </rPr>
          <t xml:space="preserve">
LND = </t>
        </r>
        <r>
          <rPr>
            <sz val="9"/>
            <color indexed="81"/>
            <rFont val="Tahoma"/>
            <family val="2"/>
          </rPr>
          <t>Logistics &amp; Network Design Team 
Note: Projects starting with TEMP are projects that haven't been approved yet.
If your project does not have a project number assigned yet, please contact PMO in order to get the number. The same applies for Programs.</t>
        </r>
      </text>
    </comment>
    <comment ref="E15" authorId="0" shapeId="0" xr:uid="{00000000-0006-0000-0C00-000006000000}">
      <text>
        <r>
          <rPr>
            <b/>
            <sz val="9"/>
            <color indexed="81"/>
            <rFont val="Tahoma"/>
            <family val="2"/>
          </rPr>
          <t>Hoshin Level :
Please select the level of the Hoshin that your initiative falls under.
- If you run a project in a Plant level, then the Hoshin level is 4
- If you run a project in a Cluster level, then the Hoshin level is 3
- If you run a project in a Global GSC Level (e.g TSC 4.0), then the level is 1.
- For every other case, the hoshin Level is 2 (Functional/Regional projects), which is the default.</t>
        </r>
      </text>
    </comment>
    <comment ref="B16" authorId="1" shapeId="0" xr:uid="{00000000-0006-0000-0C00-000007000000}">
      <text>
        <r>
          <rPr>
            <b/>
            <sz val="9"/>
            <color indexed="81"/>
            <rFont val="Tahoma"/>
            <family val="2"/>
          </rPr>
          <t xml:space="preserve">Domain under which the project or program falls. </t>
        </r>
        <r>
          <rPr>
            <sz val="9"/>
            <color indexed="81"/>
            <rFont val="Tahoma"/>
            <family val="2"/>
          </rPr>
          <t xml:space="preserve">
See drop down list.</t>
        </r>
      </text>
    </comment>
    <comment ref="E16" authorId="1" shapeId="0" xr:uid="{00000000-0006-0000-0C00-000008000000}">
      <text>
        <r>
          <rPr>
            <b/>
            <sz val="9"/>
            <color indexed="81"/>
            <rFont val="Tahoma"/>
            <family val="2"/>
          </rPr>
          <t xml:space="preserve">Hoshin AIP# | ID :
</t>
        </r>
        <r>
          <rPr>
            <sz val="9"/>
            <color indexed="81"/>
            <rFont val="Tahoma"/>
            <family val="2"/>
          </rPr>
          <t xml:space="preserve">
Which AIP  of  Hoshin does this project/program contribute too?
You can select only one AIP number.
In case your project does not contribute to Hoshin, then you can select "Not a  Hoshin Initiative"
</t>
        </r>
        <r>
          <rPr>
            <b/>
            <sz val="9"/>
            <color indexed="81"/>
            <rFont val="Tahoma"/>
            <family val="2"/>
          </rPr>
          <t>The Hoshin ID will be generated autoatically.</t>
        </r>
      </text>
    </comment>
    <comment ref="B17" authorId="1" shapeId="0" xr:uid="{00000000-0006-0000-0C00-000009000000}">
      <text>
        <r>
          <rPr>
            <b/>
            <sz val="9"/>
            <color indexed="81"/>
            <rFont val="Tahoma"/>
            <family val="2"/>
          </rPr>
          <t xml:space="preserve">Program under which the project falls. </t>
        </r>
        <r>
          <rPr>
            <sz val="9"/>
            <color indexed="81"/>
            <rFont val="Tahoma"/>
            <family val="2"/>
          </rPr>
          <t xml:space="preserve">See drop down list. 
</t>
        </r>
        <r>
          <rPr>
            <sz val="9"/>
            <color indexed="81"/>
            <rFont val="Tahoma"/>
            <family val="2"/>
          </rPr>
          <t xml:space="preserve">
</t>
        </r>
      </text>
    </comment>
    <comment ref="E17" authorId="1" shapeId="0" xr:uid="{00000000-0006-0000-0C00-00000A000000}">
      <text>
        <r>
          <rPr>
            <b/>
            <sz val="9"/>
            <color indexed="81"/>
            <rFont val="Tahoma"/>
            <family val="2"/>
          </rPr>
          <t>File Location:</t>
        </r>
        <r>
          <rPr>
            <sz val="9"/>
            <color indexed="81"/>
            <rFont val="Tahoma"/>
            <family val="2"/>
          </rPr>
          <t xml:space="preserve">
Enter the location (URL) of the GPS project file in Box or in another website.</t>
        </r>
      </text>
    </comment>
    <comment ref="B18" authorId="1" shapeId="0" xr:uid="{00000000-0006-0000-0C00-00000B000000}">
      <text>
        <r>
          <rPr>
            <b/>
            <sz val="9"/>
            <color indexed="81"/>
            <rFont val="Tahoma"/>
            <family val="2"/>
          </rPr>
          <t>Global/Region</t>
        </r>
        <r>
          <rPr>
            <sz val="9"/>
            <color indexed="81"/>
            <rFont val="Tahoma"/>
            <family val="2"/>
          </rPr>
          <t xml:space="preserve">
Select whether this is Global project/program, if not which region does it fall under.
</t>
        </r>
      </text>
    </comment>
    <comment ref="E18" authorId="1" shapeId="0" xr:uid="{00000000-0006-0000-0C00-00000C000000}">
      <text>
        <r>
          <rPr>
            <b/>
            <sz val="9"/>
            <color indexed="81"/>
            <rFont val="Tahoma"/>
            <family val="2"/>
          </rPr>
          <t>Access:</t>
        </r>
        <r>
          <rPr>
            <sz val="9"/>
            <color indexed="81"/>
            <rFont val="Tahoma"/>
            <family val="2"/>
          </rPr>
          <t xml:space="preserve">
Refer to the type of restriction to information: Public or Restricted.</t>
        </r>
      </text>
    </comment>
    <comment ref="B19" authorId="1" shapeId="0" xr:uid="{00000000-0006-0000-0C00-00000D000000}">
      <text>
        <r>
          <rPr>
            <b/>
            <sz val="9"/>
            <color indexed="81"/>
            <rFont val="Tahoma"/>
            <family val="2"/>
          </rPr>
          <t>Sponsor:</t>
        </r>
        <r>
          <rPr>
            <sz val="9"/>
            <color indexed="81"/>
            <rFont val="Tahoma"/>
            <family val="2"/>
          </rPr>
          <t xml:space="preserve">
Who is the sponsor of the project/program?
</t>
        </r>
      </text>
    </comment>
    <comment ref="E19" authorId="1" shapeId="0" xr:uid="{00000000-0006-0000-0C00-00000E000000}">
      <text>
        <r>
          <rPr>
            <b/>
            <sz val="9"/>
            <color indexed="81"/>
            <rFont val="Tahoma"/>
            <family val="2"/>
          </rPr>
          <t>Governance Body:</t>
        </r>
        <r>
          <rPr>
            <sz val="9"/>
            <color indexed="81"/>
            <rFont val="Tahoma"/>
            <family val="2"/>
          </rPr>
          <t xml:space="preserve">
Refer to the Governance Body.
 If the Governance Body doesn't appear in the next list, you can add a custom one if required.</t>
        </r>
      </text>
    </comment>
    <comment ref="B20" authorId="1" shapeId="0" xr:uid="{00000000-0006-0000-0C00-00000F000000}">
      <text>
        <r>
          <rPr>
            <b/>
            <sz val="9"/>
            <color indexed="81"/>
            <rFont val="Tahoma"/>
            <family val="2"/>
          </rPr>
          <t>Project or Program Manager:</t>
        </r>
        <r>
          <rPr>
            <sz val="9"/>
            <color indexed="81"/>
            <rFont val="Tahoma"/>
            <family val="2"/>
          </rPr>
          <t xml:space="preserve">
Who is the Project /Program Manager of the project/program?</t>
        </r>
      </text>
    </comment>
    <comment ref="E20" authorId="1" shapeId="0" xr:uid="{00000000-0006-0000-0C00-000010000000}">
      <text>
        <r>
          <rPr>
            <b/>
            <sz val="9"/>
            <color indexed="81"/>
            <rFont val="Tahoma"/>
            <family val="2"/>
          </rPr>
          <t>Impact Category:</t>
        </r>
        <r>
          <rPr>
            <sz val="9"/>
            <color indexed="81"/>
            <rFont val="Tahoma"/>
            <family val="2"/>
          </rPr>
          <t xml:space="preserve">
What is the impact category to which the project/program contributes the most.
Select from the drop down list.</t>
        </r>
      </text>
    </comment>
    <comment ref="B21" authorId="1" shapeId="0" xr:uid="{00000000-0006-0000-0C00-000011000000}">
      <text>
        <r>
          <rPr>
            <b/>
            <sz val="9"/>
            <color indexed="81"/>
            <rFont val="Tahoma"/>
            <family val="2"/>
          </rPr>
          <t xml:space="preserve">Schneider Digital Effort (Y/N)
</t>
        </r>
        <r>
          <rPr>
            <sz val="9"/>
            <color indexed="81"/>
            <rFont val="Tahoma"/>
            <family val="2"/>
          </rPr>
          <t>Will there be Schneider Digital effort in this project/program?</t>
        </r>
        <r>
          <rPr>
            <b/>
            <sz val="9"/>
            <color indexed="81"/>
            <rFont val="Tahoma"/>
            <family val="2"/>
          </rPr>
          <t xml:space="preserve"> </t>
        </r>
        <r>
          <rPr>
            <sz val="9"/>
            <color indexed="81"/>
            <rFont val="Tahoma"/>
            <family val="2"/>
          </rPr>
          <t xml:space="preserve">e.g. SAP change, EDI, new software etc
</t>
        </r>
      </text>
    </comment>
    <comment ref="E21" authorId="1" shapeId="0" xr:uid="{00000000-0006-0000-0C00-000012000000}">
      <text>
        <r>
          <rPr>
            <b/>
            <sz val="9"/>
            <color indexed="81"/>
            <rFont val="Tahoma"/>
            <family val="2"/>
          </rPr>
          <t>IT Budget CY (Y/N):</t>
        </r>
        <r>
          <rPr>
            <sz val="9"/>
            <color indexed="81"/>
            <rFont val="Tahoma"/>
            <family val="2"/>
          </rPr>
          <t xml:space="preserve">
Has IT budget been assigned for this project/program for the current year?
</t>
        </r>
      </text>
    </comment>
    <comment ref="B22" authorId="1" shapeId="0" xr:uid="{00000000-0006-0000-0C00-000013000000}">
      <text>
        <r>
          <rPr>
            <b/>
            <sz val="9"/>
            <color indexed="81"/>
            <rFont val="Tahoma"/>
            <family val="2"/>
          </rPr>
          <t>Schneider Digital Project/Program Manager:</t>
        </r>
        <r>
          <rPr>
            <sz val="9"/>
            <color indexed="81"/>
            <rFont val="Tahoma"/>
            <family val="2"/>
          </rPr>
          <t xml:space="preserve">
Who is the Schneider Digital Project/Program Manager of the project/program?</t>
        </r>
      </text>
    </comment>
    <comment ref="E22" authorId="0" shapeId="0" xr:uid="{00000000-0006-0000-0C00-000014000000}">
      <text>
        <r>
          <rPr>
            <b/>
            <sz val="9"/>
            <color indexed="81"/>
            <rFont val="Tahoma"/>
            <family val="2"/>
          </rPr>
          <t xml:space="preserve">IT Resource Allocated (Y/N):
</t>
        </r>
        <r>
          <rPr>
            <sz val="9"/>
            <color indexed="81"/>
            <rFont val="Tahoma"/>
            <family val="2"/>
          </rPr>
          <t>Has IT resource been assigned yet</t>
        </r>
      </text>
    </comment>
    <comment ref="B24" authorId="1" shapeId="0" xr:uid="{00000000-0006-0000-0C00-000015000000}">
      <text>
        <r>
          <rPr>
            <b/>
            <sz val="9"/>
            <color indexed="81"/>
            <rFont val="Tahoma"/>
            <family val="2"/>
          </rPr>
          <t xml:space="preserve">Objective:
</t>
        </r>
        <r>
          <rPr>
            <sz val="9"/>
            <color indexed="81"/>
            <rFont val="Tahoma"/>
            <family val="2"/>
          </rPr>
          <t xml:space="preserve">Something toward which work is to be directed, a strategic position to be attained, a purpose to be achieved, a result to be obtained, a product to be produced, or service to be performed.
</t>
        </r>
      </text>
    </comment>
    <comment ref="D24" authorId="0" shapeId="0" xr:uid="{00000000-0006-0000-0C00-000016000000}">
      <text>
        <r>
          <rPr>
            <b/>
            <sz val="9"/>
            <color indexed="81"/>
            <rFont val="Tahoma"/>
            <family val="2"/>
          </rPr>
          <t xml:space="preserve">Note:
</t>
        </r>
        <r>
          <rPr>
            <sz val="9"/>
            <color indexed="81"/>
            <rFont val="Tahoma"/>
            <family val="2"/>
          </rPr>
          <t xml:space="preserve">Only the first </t>
        </r>
        <r>
          <rPr>
            <b/>
            <sz val="9"/>
            <color indexed="81"/>
            <rFont val="Tahoma"/>
            <family val="2"/>
          </rPr>
          <t>510</t>
        </r>
        <r>
          <rPr>
            <sz val="9"/>
            <color indexed="81"/>
            <rFont val="Tahoma"/>
            <family val="2"/>
          </rPr>
          <t xml:space="preserve"> characters will appear in </t>
        </r>
        <r>
          <rPr>
            <b/>
            <sz val="9"/>
            <color indexed="81"/>
            <rFont val="Tahoma"/>
            <family val="2"/>
          </rPr>
          <t>Status Report.</t>
        </r>
        <r>
          <rPr>
            <sz val="9"/>
            <color indexed="81"/>
            <rFont val="Tahoma"/>
            <family val="2"/>
          </rPr>
          <t xml:space="preserve">
Only the first </t>
        </r>
        <r>
          <rPr>
            <b/>
            <sz val="9"/>
            <color indexed="81"/>
            <rFont val="Tahoma"/>
            <family val="2"/>
          </rPr>
          <t>840</t>
        </r>
        <r>
          <rPr>
            <sz val="9"/>
            <color indexed="81"/>
            <rFont val="Tahoma"/>
            <family val="2"/>
          </rPr>
          <t xml:space="preserve"> characters will appear in </t>
        </r>
        <r>
          <rPr>
            <b/>
            <sz val="9"/>
            <color indexed="81"/>
            <rFont val="Tahoma"/>
            <family val="2"/>
          </rPr>
          <t>Project Charter.</t>
        </r>
        <r>
          <rPr>
            <sz val="9"/>
            <color indexed="81"/>
            <rFont val="Tahoma"/>
            <family val="2"/>
          </rPr>
          <t xml:space="preserve">
Only the first </t>
        </r>
        <r>
          <rPr>
            <b/>
            <sz val="9"/>
            <color indexed="81"/>
            <rFont val="Tahoma"/>
            <family val="2"/>
          </rPr>
          <t>270</t>
        </r>
        <r>
          <rPr>
            <sz val="9"/>
            <color indexed="81"/>
            <rFont val="Tahoma"/>
            <family val="2"/>
          </rPr>
          <t xml:space="preserve"> characters will appear in</t>
        </r>
        <r>
          <rPr>
            <b/>
            <sz val="9"/>
            <color indexed="81"/>
            <rFont val="Tahoma"/>
            <family val="2"/>
          </rPr>
          <t xml:space="preserve"> TSC v4.0 Report</t>
        </r>
        <r>
          <rPr>
            <sz val="9"/>
            <color indexed="81"/>
            <rFont val="Tahoma"/>
            <family val="2"/>
          </rPr>
          <t xml:space="preserve">
</t>
        </r>
      </text>
    </comment>
    <comment ref="E24" authorId="1" shapeId="0" xr:uid="{00000000-0006-0000-0C00-000017000000}">
      <text>
        <r>
          <rPr>
            <b/>
            <sz val="9"/>
            <color indexed="81"/>
            <rFont val="Tahoma"/>
            <family val="2"/>
          </rPr>
          <t xml:space="preserve">Key Deliverables:
</t>
        </r>
        <r>
          <rPr>
            <sz val="9"/>
            <color indexed="81"/>
            <rFont val="Tahoma"/>
            <family val="2"/>
          </rPr>
          <t xml:space="preserve">Any measurable, tangible, verifiable outcome, result, or item that must be produced to complete a project or part of a project (phase).
</t>
        </r>
      </text>
    </comment>
    <comment ref="G24" authorId="1" shapeId="0" xr:uid="{00000000-0006-0000-0C00-000018000000}">
      <text>
        <r>
          <rPr>
            <b/>
            <sz val="9"/>
            <color indexed="81"/>
            <rFont val="Tahoma"/>
            <family val="2"/>
          </rPr>
          <t>Note:</t>
        </r>
        <r>
          <rPr>
            <sz val="9"/>
            <color indexed="81"/>
            <rFont val="Tahoma"/>
            <family val="2"/>
          </rPr>
          <t xml:space="preserve">
Only the first </t>
        </r>
        <r>
          <rPr>
            <b/>
            <sz val="9"/>
            <color indexed="81"/>
            <rFont val="Tahoma"/>
            <family val="2"/>
          </rPr>
          <t>840 characters</t>
        </r>
        <r>
          <rPr>
            <sz val="9"/>
            <color indexed="81"/>
            <rFont val="Tahoma"/>
            <family val="2"/>
          </rPr>
          <t xml:space="preserve"> will appear in </t>
        </r>
        <r>
          <rPr>
            <b/>
            <sz val="9"/>
            <color indexed="81"/>
            <rFont val="Tahoma"/>
            <family val="2"/>
          </rPr>
          <t>Reports.</t>
        </r>
      </text>
    </comment>
    <comment ref="B27" authorId="1" shapeId="0" xr:uid="{00000000-0006-0000-0C00-000019000000}">
      <text>
        <r>
          <rPr>
            <b/>
            <sz val="9"/>
            <color indexed="81"/>
            <rFont val="Tahoma"/>
            <family val="2"/>
          </rPr>
          <t xml:space="preserve">Benefits:
</t>
        </r>
        <r>
          <rPr>
            <sz val="9"/>
            <color indexed="81"/>
            <rFont val="Tahoma"/>
            <family val="2"/>
          </rPr>
          <t xml:space="preserve">The key financial, service and other benefits of the project.
</t>
        </r>
      </text>
    </comment>
    <comment ref="D27" authorId="0" shapeId="0" xr:uid="{00000000-0006-0000-0C00-00001A000000}">
      <text>
        <r>
          <rPr>
            <b/>
            <sz val="9"/>
            <color indexed="81"/>
            <rFont val="Tahoma"/>
            <family val="2"/>
          </rPr>
          <t xml:space="preserve">Note:
</t>
        </r>
        <r>
          <rPr>
            <sz val="9"/>
            <color indexed="81"/>
            <rFont val="Tahoma"/>
            <family val="2"/>
          </rPr>
          <t xml:space="preserve">Only the first </t>
        </r>
        <r>
          <rPr>
            <b/>
            <sz val="9"/>
            <color indexed="81"/>
            <rFont val="Tahoma"/>
            <family val="2"/>
          </rPr>
          <t>840</t>
        </r>
        <r>
          <rPr>
            <sz val="9"/>
            <color indexed="81"/>
            <rFont val="Tahoma"/>
            <family val="2"/>
          </rPr>
          <t xml:space="preserve"> characters will appear in </t>
        </r>
        <r>
          <rPr>
            <b/>
            <sz val="9"/>
            <color indexed="81"/>
            <rFont val="Tahoma"/>
            <family val="2"/>
          </rPr>
          <t>Reports.</t>
        </r>
        <r>
          <rPr>
            <sz val="9"/>
            <color indexed="81"/>
            <rFont val="Tahoma"/>
            <family val="2"/>
          </rPr>
          <t xml:space="preserve">
</t>
        </r>
      </text>
    </comment>
    <comment ref="E27" authorId="1" shapeId="0" xr:uid="{00000000-0006-0000-0C00-00001B000000}">
      <text>
        <r>
          <rPr>
            <b/>
            <sz val="9"/>
            <color indexed="81"/>
            <rFont val="Tahoma"/>
            <family val="2"/>
          </rPr>
          <t>Scope:</t>
        </r>
        <r>
          <rPr>
            <sz val="9"/>
            <color indexed="81"/>
            <rFont val="Tahoma"/>
            <family val="2"/>
          </rPr>
          <t xml:space="preserve">
The work that needs to be accomplished to deliver a product, service, or result with the specified features and functions.</t>
        </r>
      </text>
    </comment>
    <comment ref="G27" authorId="1" shapeId="0" xr:uid="{00000000-0006-0000-0C00-00001C000000}">
      <text>
        <r>
          <rPr>
            <b/>
            <sz val="9"/>
            <color indexed="81"/>
            <rFont val="Tahoma"/>
            <family val="2"/>
          </rPr>
          <t>Note:</t>
        </r>
        <r>
          <rPr>
            <sz val="9"/>
            <color indexed="81"/>
            <rFont val="Tahoma"/>
            <family val="2"/>
          </rPr>
          <t xml:space="preserve">
Only the first</t>
        </r>
        <r>
          <rPr>
            <b/>
            <sz val="9"/>
            <color indexed="81"/>
            <rFont val="Tahoma"/>
            <family val="2"/>
          </rPr>
          <t xml:space="preserve"> 840 characters</t>
        </r>
        <r>
          <rPr>
            <sz val="9"/>
            <color indexed="81"/>
            <rFont val="Tahoma"/>
            <family val="2"/>
          </rPr>
          <t xml:space="preserve"> will appear in </t>
        </r>
        <r>
          <rPr>
            <b/>
            <sz val="9"/>
            <color indexed="81"/>
            <rFont val="Tahoma"/>
            <family val="2"/>
          </rPr>
          <t>Reports.</t>
        </r>
      </text>
    </comment>
    <comment ref="B30" authorId="1" shapeId="0" xr:uid="{00000000-0006-0000-0C00-00001D000000}">
      <text>
        <r>
          <rPr>
            <b/>
            <sz val="9"/>
            <color indexed="81"/>
            <rFont val="Tahoma"/>
            <family val="2"/>
          </rPr>
          <t>KPIs:</t>
        </r>
        <r>
          <rPr>
            <sz val="9"/>
            <color indexed="81"/>
            <rFont val="Tahoma"/>
            <family val="2"/>
          </rPr>
          <t xml:space="preserve">
Key Performance Indicators to measure the success of the project.
You can either add your KPI or select it from the drop down list. 
After you fill the KPIs, you can select which ones will appear in the Charter PPT Report (by selecting "Y" in column D)
</t>
        </r>
        <r>
          <rPr>
            <b/>
            <sz val="9"/>
            <color indexed="81"/>
            <rFont val="Tahoma"/>
            <family val="2"/>
          </rPr>
          <t>Note:</t>
        </r>
        <r>
          <rPr>
            <sz val="9"/>
            <color indexed="81"/>
            <rFont val="Tahoma"/>
            <family val="2"/>
          </rPr>
          <t xml:space="preserve"> You can load the KPIs that have been defined in "KPIs" Template, by clicking the button "Load KPIs".
Only the selected KPIs will be loaded.</t>
        </r>
      </text>
    </comment>
    <comment ref="D30" authorId="0" shapeId="0" xr:uid="{00000000-0006-0000-0C00-00001E000000}">
      <text>
        <r>
          <rPr>
            <b/>
            <sz val="9"/>
            <color indexed="81"/>
            <rFont val="Tahoma"/>
            <family val="2"/>
          </rPr>
          <t xml:space="preserve">Appear in Charter Report (Y/N) :
</t>
        </r>
        <r>
          <rPr>
            <sz val="9"/>
            <color indexed="81"/>
            <rFont val="Tahoma"/>
            <family val="2"/>
          </rPr>
          <t>Please select whether the specific KPI will appear in Charter PowerPoint Report.</t>
        </r>
        <r>
          <rPr>
            <sz val="9"/>
            <color indexed="81"/>
            <rFont val="Tahoma"/>
            <family val="2"/>
          </rPr>
          <t xml:space="preserve">
</t>
        </r>
      </text>
    </comment>
    <comment ref="E30" authorId="1" shapeId="0" xr:uid="{00000000-0006-0000-0C00-00001F000000}">
      <text>
        <r>
          <rPr>
            <b/>
            <sz val="9"/>
            <color indexed="81"/>
            <rFont val="Tahoma"/>
            <family val="2"/>
          </rPr>
          <t>Constraints:</t>
        </r>
        <r>
          <rPr>
            <sz val="9"/>
            <color indexed="81"/>
            <rFont val="Tahoma"/>
            <family val="2"/>
          </rPr>
          <t xml:space="preserve">
An applicable restriction or limitation, either internal or external to the project that will affect the performance of the project or a process.
E.g.  a predefined budget, or any imposed dates.</t>
        </r>
      </text>
    </comment>
    <comment ref="G30" authorId="1" shapeId="0" xr:uid="{00000000-0006-0000-0C00-000020000000}">
      <text>
        <r>
          <rPr>
            <b/>
            <sz val="9"/>
            <color indexed="81"/>
            <rFont val="Tahoma"/>
            <family val="2"/>
          </rPr>
          <t>Note:</t>
        </r>
        <r>
          <rPr>
            <sz val="9"/>
            <color indexed="81"/>
            <rFont val="Tahoma"/>
            <family val="2"/>
          </rPr>
          <t xml:space="preserve">
Only the first</t>
        </r>
        <r>
          <rPr>
            <b/>
            <sz val="9"/>
            <color indexed="81"/>
            <rFont val="Tahoma"/>
            <family val="2"/>
          </rPr>
          <t xml:space="preserve"> 840 characters</t>
        </r>
        <r>
          <rPr>
            <sz val="9"/>
            <color indexed="81"/>
            <rFont val="Tahoma"/>
            <family val="2"/>
          </rPr>
          <t xml:space="preserve"> will appear in </t>
        </r>
        <r>
          <rPr>
            <b/>
            <sz val="9"/>
            <color indexed="81"/>
            <rFont val="Tahoma"/>
            <family val="2"/>
          </rPr>
          <t>Reports.</t>
        </r>
      </text>
    </comment>
    <comment ref="B44" authorId="1" shapeId="0" xr:uid="{00000000-0006-0000-0C00-000021000000}">
      <text>
        <r>
          <rPr>
            <b/>
            <sz val="9"/>
            <color indexed="81"/>
            <rFont val="Tahoma"/>
            <family val="2"/>
          </rPr>
          <t>OG Customer:</t>
        </r>
        <r>
          <rPr>
            <sz val="9"/>
            <color indexed="81"/>
            <rFont val="Tahoma"/>
            <family val="2"/>
          </rPr>
          <t xml:space="preserve">
The specific Outside customer or group of Outside customers impacted by the project or program.
</t>
        </r>
      </text>
    </comment>
    <comment ref="E44" authorId="1" shapeId="0" xr:uid="{00000000-0006-0000-0C00-000022000000}">
      <text>
        <r>
          <rPr>
            <b/>
            <sz val="9"/>
            <color indexed="81"/>
            <rFont val="Tahoma"/>
            <family val="2"/>
          </rPr>
          <t>Customer Impact (Y/N):</t>
        </r>
        <r>
          <rPr>
            <sz val="9"/>
            <color indexed="81"/>
            <rFont val="Tahoma"/>
            <family val="2"/>
          </rPr>
          <t xml:space="preserve">
Select whether there is a Customer Impact to your project/program.</t>
        </r>
      </text>
    </comment>
    <comment ref="B45" authorId="0" shapeId="0" xr:uid="{00000000-0006-0000-0C00-000023000000}">
      <text>
        <r>
          <rPr>
            <b/>
            <sz val="9"/>
            <color indexed="81"/>
            <rFont val="Tahoma"/>
            <family val="2"/>
          </rPr>
          <t xml:space="preserve">IG Customer:
</t>
        </r>
        <r>
          <rPr>
            <sz val="9"/>
            <color indexed="81"/>
            <rFont val="Tahoma"/>
            <family val="2"/>
          </rPr>
          <t>The specific Inside customer or group of Inside customers impacted by the project or program.</t>
        </r>
      </text>
    </comment>
    <comment ref="E45" authorId="1" shapeId="0" xr:uid="{00000000-0006-0000-0C00-000024000000}">
      <text>
        <r>
          <rPr>
            <b/>
            <sz val="9"/>
            <color indexed="81"/>
            <rFont val="Tahoma"/>
            <family val="2"/>
          </rPr>
          <t>Phase where Customer Impacted:</t>
        </r>
        <r>
          <rPr>
            <sz val="9"/>
            <color indexed="81"/>
            <rFont val="Tahoma"/>
            <family val="2"/>
          </rPr>
          <t xml:space="preserve">
Which is the phase of the project/program that the customer could first be impacted.
</t>
        </r>
      </text>
    </comment>
    <comment ref="B46" authorId="0" shapeId="0" xr:uid="{00000000-0006-0000-0C00-000025000000}">
      <text>
        <r>
          <rPr>
            <b/>
            <sz val="9"/>
            <color indexed="81"/>
            <rFont val="Tahoma"/>
            <family val="2"/>
          </rPr>
          <t>Initial Supplier:</t>
        </r>
        <r>
          <rPr>
            <sz val="9"/>
            <color indexed="81"/>
            <rFont val="Tahoma"/>
            <family val="2"/>
          </rPr>
          <t xml:space="preserve">
In case of a project that requires a change in a supplier, provide the name of the initial supplier</t>
        </r>
      </text>
    </comment>
    <comment ref="E46" authorId="0" shapeId="0" xr:uid="{00000000-0006-0000-0C00-000026000000}">
      <text>
        <r>
          <rPr>
            <b/>
            <sz val="9"/>
            <color indexed="81"/>
            <rFont val="Tahoma"/>
            <family val="2"/>
          </rPr>
          <t xml:space="preserve">Final Supplier:
</t>
        </r>
        <r>
          <rPr>
            <sz val="9"/>
            <color indexed="81"/>
            <rFont val="Tahoma"/>
            <family val="2"/>
          </rPr>
          <t>In case of a project that requires a change in a supplier, provide the name of the final supplier</t>
        </r>
      </text>
    </comment>
    <comment ref="B47" authorId="1" shapeId="0" xr:uid="{00000000-0006-0000-0C00-000027000000}">
      <text>
        <r>
          <rPr>
            <b/>
            <sz val="9"/>
            <color indexed="81"/>
            <rFont val="Tahoma"/>
            <family val="2"/>
          </rPr>
          <t>Sector/Business Unit:</t>
        </r>
        <r>
          <rPr>
            <sz val="9"/>
            <color indexed="81"/>
            <rFont val="Tahoma"/>
            <family val="2"/>
          </rPr>
          <t xml:space="preserve">
Indicate the type of Sector / Business Unit is referred the project/program.
</t>
        </r>
      </text>
    </comment>
    <comment ref="E47" authorId="1" shapeId="0" xr:uid="{00000000-0006-0000-0C00-000028000000}">
      <text>
        <r>
          <rPr>
            <b/>
            <sz val="9"/>
            <color indexed="81"/>
            <rFont val="Tahoma"/>
            <family val="2"/>
          </rPr>
          <t>Product:</t>
        </r>
        <r>
          <rPr>
            <sz val="9"/>
            <color indexed="81"/>
            <rFont val="Tahoma"/>
            <family val="2"/>
          </rPr>
          <t xml:space="preserve">
What products or product groups are targeted:
</t>
        </r>
      </text>
    </comment>
    <comment ref="B48" authorId="1" shapeId="0" xr:uid="{00000000-0006-0000-0C00-000029000000}">
      <text>
        <r>
          <rPr>
            <b/>
            <sz val="9"/>
            <color indexed="81"/>
            <rFont val="Tahoma"/>
            <family val="2"/>
          </rPr>
          <t>Line of Business (LoB):</t>
        </r>
        <r>
          <rPr>
            <sz val="9"/>
            <color indexed="81"/>
            <rFont val="Tahoma"/>
            <family val="2"/>
          </rPr>
          <t xml:space="preserve">
Indicate the line of business (LoB) that the project or program is referred.</t>
        </r>
      </text>
    </comment>
    <comment ref="E48" authorId="0" shapeId="0" xr:uid="{00000000-0006-0000-0C00-00002A000000}">
      <text>
        <r>
          <rPr>
            <b/>
            <sz val="9"/>
            <color indexed="81"/>
            <rFont val="Tahoma"/>
            <family val="2"/>
          </rPr>
          <t xml:space="preserve">Cluster | Plant :
</t>
        </r>
        <r>
          <rPr>
            <sz val="9"/>
            <color indexed="81"/>
            <rFont val="Tahoma"/>
            <family val="2"/>
          </rPr>
          <t xml:space="preserve">Indicate the Cluster and/or the plant that the project or program is referred (If Applicable).
</t>
        </r>
      </text>
    </comment>
    <comment ref="B49" authorId="1" shapeId="0" xr:uid="{00000000-0006-0000-0C00-00002B000000}">
      <text>
        <r>
          <rPr>
            <b/>
            <sz val="9"/>
            <color indexed="81"/>
            <rFont val="Tahoma"/>
            <family val="2"/>
          </rPr>
          <t xml:space="preserve">Geographic Zone
</t>
        </r>
        <r>
          <rPr>
            <sz val="9"/>
            <color indexed="81"/>
            <rFont val="Tahoma"/>
            <family val="2"/>
          </rPr>
          <t xml:space="preserve">Select under which geographic region the project or program falls under.
 If your Geographic Zone doesn't appear in the next list, you can add custom zones if required.
</t>
        </r>
        <r>
          <rPr>
            <b/>
            <sz val="9"/>
            <color indexed="81"/>
            <rFont val="Tahoma"/>
            <family val="2"/>
          </rPr>
          <t xml:space="preserve">
NOTE:</t>
        </r>
        <r>
          <rPr>
            <sz val="9"/>
            <color indexed="81"/>
            <rFont val="Tahoma"/>
            <family val="2"/>
          </rPr>
          <t xml:space="preserve"> It can be used to denote sites. If it is multiple sites, it can be used with comma.</t>
        </r>
      </text>
    </comment>
    <comment ref="E49" authorId="0" shapeId="0" xr:uid="{00000000-0006-0000-0C00-00002C000000}">
      <text>
        <r>
          <rPr>
            <b/>
            <sz val="9"/>
            <color indexed="81"/>
            <rFont val="Tahoma"/>
            <family val="2"/>
          </rPr>
          <t xml:space="preserve">Type: Spot/Recurrent:
Spot Project </t>
        </r>
        <r>
          <rPr>
            <sz val="9"/>
            <color indexed="81"/>
            <rFont val="Tahoma"/>
            <family val="2"/>
          </rPr>
          <t xml:space="preserve">is a Project that will impact only specific months like a credit check.
</t>
        </r>
        <r>
          <rPr>
            <b/>
            <sz val="9"/>
            <color indexed="81"/>
            <rFont val="Tahoma"/>
            <family val="2"/>
          </rPr>
          <t xml:space="preserve">Recurrent project </t>
        </r>
        <r>
          <rPr>
            <sz val="9"/>
            <color indexed="81"/>
            <rFont val="Tahoma"/>
            <family val="2"/>
          </rPr>
          <t xml:space="preserve">is a project that its savings will extend to the entire year like a negotiation leading to cost savings and reduction in year over year spend on a particular part number or a supplier or a category.
</t>
        </r>
      </text>
    </comment>
    <comment ref="B50" authorId="1" shapeId="0" xr:uid="{00000000-0006-0000-0C00-00002D000000}">
      <text>
        <r>
          <rPr>
            <b/>
            <sz val="9"/>
            <color indexed="81"/>
            <rFont val="Tahoma"/>
            <family val="2"/>
          </rPr>
          <t>Warehouse Impact (Y/N):</t>
        </r>
        <r>
          <rPr>
            <sz val="9"/>
            <color indexed="81"/>
            <rFont val="Tahoma"/>
            <family val="2"/>
          </rPr>
          <t xml:space="preserve">
Is there any warehouse impact to your project?</t>
        </r>
      </text>
    </comment>
    <comment ref="E50" authorId="1" shapeId="0" xr:uid="{00000000-0006-0000-0C00-00002E000000}">
      <text>
        <r>
          <rPr>
            <b/>
            <sz val="9"/>
            <color indexed="81"/>
            <rFont val="Tahoma"/>
            <family val="2"/>
          </rPr>
          <t xml:space="preserve">Complexity:
</t>
        </r>
        <r>
          <rPr>
            <sz val="9"/>
            <color indexed="81"/>
            <rFont val="Tahoma"/>
            <family val="2"/>
          </rPr>
          <t xml:space="preserve">
Define the complexity of the project/program by choosing one of the drop down options. The current options are : High, Medium and Simple. 
If the option that you would like to select, doesn’t appear in the list, you can add a custom one.
</t>
        </r>
      </text>
    </comment>
    <comment ref="B51" authorId="1" shapeId="0" xr:uid="{00000000-0006-0000-0C00-00002F000000}">
      <text>
        <r>
          <rPr>
            <b/>
            <sz val="9"/>
            <color indexed="81"/>
            <rFont val="Tahoma"/>
            <family val="2"/>
          </rPr>
          <t>Final Decision Maker:</t>
        </r>
        <r>
          <rPr>
            <sz val="9"/>
            <color indexed="81"/>
            <rFont val="Tahoma"/>
            <family val="2"/>
          </rPr>
          <t xml:space="preserve">
Refer to the Decision Maker who has approved the project/program.
 If your Final Decision Maker doesn't appear in the next list, you can add a custom one if required.</t>
        </r>
      </text>
    </comment>
    <comment ref="E51" authorId="0" shapeId="0" xr:uid="{00000000-0006-0000-0C00-000030000000}">
      <text>
        <r>
          <rPr>
            <b/>
            <sz val="9"/>
            <color indexed="81"/>
            <rFont val="Tahoma"/>
            <family val="2"/>
          </rPr>
          <t xml:space="preserve">Change Management Required (Y/N):
</t>
        </r>
        <r>
          <rPr>
            <sz val="9"/>
            <color indexed="81"/>
            <rFont val="Tahoma"/>
            <family val="2"/>
          </rPr>
          <t xml:space="preserve">Select whether change management is required for this project/program.
</t>
        </r>
      </text>
    </comment>
    <comment ref="B52" authorId="1" shapeId="0" xr:uid="{00000000-0006-0000-0C00-000031000000}">
      <text>
        <r>
          <rPr>
            <b/>
            <sz val="9"/>
            <color indexed="81"/>
            <rFont val="Tahoma"/>
            <family val="2"/>
          </rPr>
          <t>Comments:</t>
        </r>
        <r>
          <rPr>
            <sz val="9"/>
            <color indexed="81"/>
            <rFont val="Tahoma"/>
            <family val="2"/>
          </rPr>
          <t xml:space="preserve">
Any Comments regarding to your project/program.
</t>
        </r>
      </text>
    </comment>
    <comment ref="G54" authorId="1" shapeId="0" xr:uid="{00000000-0006-0000-0C00-000032000000}">
      <text>
        <r>
          <rPr>
            <b/>
            <sz val="9"/>
            <color indexed="81"/>
            <rFont val="Tahoma"/>
            <family val="2"/>
          </rPr>
          <t>Note:</t>
        </r>
        <r>
          <rPr>
            <sz val="9"/>
            <color indexed="81"/>
            <rFont val="Tahoma"/>
            <family val="2"/>
          </rPr>
          <t xml:space="preserve">
Only the first </t>
        </r>
        <r>
          <rPr>
            <b/>
            <sz val="9"/>
            <color indexed="81"/>
            <rFont val="Tahoma"/>
            <family val="2"/>
          </rPr>
          <t xml:space="preserve">1150 characters </t>
        </r>
        <r>
          <rPr>
            <sz val="9"/>
            <color indexed="81"/>
            <rFont val="Tahoma"/>
            <family val="2"/>
          </rPr>
          <t xml:space="preserve">of the first 7 rows of dependencies, date of impact and category will appear in </t>
        </r>
        <r>
          <rPr>
            <b/>
            <sz val="9"/>
            <color indexed="81"/>
            <rFont val="Tahoma"/>
            <family val="2"/>
          </rPr>
          <t>Reports</t>
        </r>
        <r>
          <rPr>
            <sz val="9"/>
            <color indexed="81"/>
            <rFont val="Tahoma"/>
            <family val="2"/>
          </rPr>
          <t>.</t>
        </r>
      </text>
    </comment>
    <comment ref="B55" authorId="1" shapeId="0" xr:uid="{00000000-0006-0000-0C00-000033000000}">
      <text>
        <r>
          <rPr>
            <b/>
            <sz val="9"/>
            <color indexed="81"/>
            <rFont val="Tahoma"/>
            <family val="2"/>
          </rPr>
          <t xml:space="preserve">Dependencies:
</t>
        </r>
        <r>
          <rPr>
            <sz val="9"/>
            <color indexed="81"/>
            <rFont val="Tahoma"/>
            <family val="2"/>
          </rPr>
          <t xml:space="preserve">Name your project/program Dependencies.
</t>
        </r>
        <r>
          <rPr>
            <b/>
            <sz val="9"/>
            <color indexed="81"/>
            <rFont val="Tahoma"/>
            <family val="2"/>
          </rPr>
          <t>NOTE:</t>
        </r>
        <r>
          <rPr>
            <sz val="9"/>
            <color indexed="81"/>
            <rFont val="Tahoma"/>
            <family val="2"/>
          </rPr>
          <t xml:space="preserve"> Only the first 7 will appear in the slide.</t>
        </r>
      </text>
    </comment>
    <comment ref="E55" authorId="1" shapeId="0" xr:uid="{00000000-0006-0000-0C00-000034000000}">
      <text>
        <r>
          <rPr>
            <b/>
            <sz val="9"/>
            <color indexed="81"/>
            <rFont val="Tahoma"/>
            <family val="2"/>
          </rPr>
          <t>Date of Impact:</t>
        </r>
        <r>
          <rPr>
            <sz val="9"/>
            <color indexed="81"/>
            <rFont val="Tahoma"/>
            <family val="2"/>
          </rPr>
          <t xml:space="preserve">
The Date that the Dependency is expected to create an impact.</t>
        </r>
      </text>
    </comment>
    <comment ref="F55" authorId="1" shapeId="0" xr:uid="{00000000-0006-0000-0C00-000035000000}">
      <text>
        <r>
          <rPr>
            <b/>
            <sz val="9"/>
            <color indexed="81"/>
            <rFont val="Tahoma"/>
            <family val="2"/>
          </rPr>
          <t>Category:</t>
        </r>
        <r>
          <rPr>
            <sz val="9"/>
            <color indexed="81"/>
            <rFont val="Tahoma"/>
            <family val="2"/>
          </rPr>
          <t xml:space="preserve">
 Choose the category of the dependency.</t>
        </r>
      </text>
    </comment>
    <comment ref="G55" authorId="0" shapeId="0" xr:uid="{00000000-0006-0000-0C00-000036000000}">
      <text>
        <r>
          <rPr>
            <b/>
            <sz val="9"/>
            <color indexed="81"/>
            <rFont val="Tahoma"/>
            <family val="2"/>
          </rPr>
          <t xml:space="preserve">Project:
</t>
        </r>
        <r>
          <rPr>
            <sz val="9"/>
            <color indexed="81"/>
            <rFont val="Tahoma"/>
            <family val="2"/>
          </rPr>
          <t>The purpose of this field is to indicate which other project is this project dependant on.</t>
        </r>
        <r>
          <rPr>
            <b/>
            <sz val="9"/>
            <color indexed="81"/>
            <rFont val="Tahoma"/>
            <family val="2"/>
          </rPr>
          <t xml:space="preserve">
Project Colors:
Green: </t>
        </r>
        <r>
          <rPr>
            <sz val="9"/>
            <color indexed="81"/>
            <rFont val="Tahoma"/>
            <family val="2"/>
          </rPr>
          <t xml:space="preserve">It means that the Category is "Other Project" and a Project has been inserted.
</t>
        </r>
        <r>
          <rPr>
            <b/>
            <sz val="9"/>
            <color indexed="81"/>
            <rFont val="Tahoma"/>
            <family val="2"/>
          </rPr>
          <t xml:space="preserve">
Red: </t>
        </r>
        <r>
          <rPr>
            <sz val="9"/>
            <color indexed="81"/>
            <rFont val="Tahoma"/>
            <family val="2"/>
          </rPr>
          <t xml:space="preserve">It means that the Category is "Other Project" but the Project field is blank.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Athanasios KIOSIS</author>
    <author>Windows User</author>
  </authors>
  <commentList>
    <comment ref="B12" authorId="0" shapeId="0" xr:uid="{00000000-0006-0000-0D00-000001000000}">
      <text>
        <r>
          <rPr>
            <b/>
            <sz val="9"/>
            <color indexed="81"/>
            <rFont val="Tahoma"/>
            <family val="2"/>
          </rPr>
          <t xml:space="preserve">Financial Figure Available (Y/N):
</t>
        </r>
        <r>
          <rPr>
            <sz val="9"/>
            <color indexed="81"/>
            <rFont val="Tahoma"/>
            <family val="2"/>
          </rPr>
          <t xml:space="preserve">If is </t>
        </r>
        <r>
          <rPr>
            <b/>
            <sz val="9"/>
            <color indexed="81"/>
            <rFont val="Tahoma"/>
            <family val="2"/>
          </rPr>
          <t>Y</t>
        </r>
        <r>
          <rPr>
            <sz val="9"/>
            <color indexed="81"/>
            <rFont val="Tahoma"/>
            <family val="2"/>
          </rPr>
          <t>, then the Financial figure is white and the table will appear in the Status Report (PowerPoint).
If is</t>
        </r>
        <r>
          <rPr>
            <b/>
            <sz val="9"/>
            <color indexed="81"/>
            <rFont val="Tahoma"/>
            <family val="2"/>
          </rPr>
          <t xml:space="preserve"> N</t>
        </r>
        <r>
          <rPr>
            <sz val="9"/>
            <color indexed="81"/>
            <rFont val="Tahoma"/>
            <family val="2"/>
          </rPr>
          <t xml:space="preserve">, then the financial figure is grey and it will not appear in Status Report (PowerPoint), it will be replaced by Budget Comments.
</t>
        </r>
      </text>
    </comment>
    <comment ref="C12" authorId="0" shapeId="0" xr:uid="{00000000-0006-0000-0D00-000002000000}">
      <text>
        <r>
          <rPr>
            <b/>
            <sz val="9"/>
            <color indexed="81"/>
            <rFont val="Tahoma"/>
            <family val="2"/>
          </rPr>
          <t xml:space="preserve">Currency:
</t>
        </r>
        <r>
          <rPr>
            <sz val="9"/>
            <color indexed="81"/>
            <rFont val="Tahoma"/>
            <family val="2"/>
          </rPr>
          <t>Select the currency of your budget.</t>
        </r>
        <r>
          <rPr>
            <b/>
            <sz val="9"/>
            <color indexed="81"/>
            <rFont val="Tahoma"/>
            <family val="2"/>
          </rPr>
          <t xml:space="preserve">
</t>
        </r>
        <r>
          <rPr>
            <sz val="9"/>
            <color indexed="81"/>
            <rFont val="Tahoma"/>
            <family val="2"/>
          </rPr>
          <t xml:space="preserve">
</t>
        </r>
      </text>
    </comment>
    <comment ref="D12" authorId="0" shapeId="0" xr:uid="{00000000-0006-0000-0D00-000003000000}">
      <text>
        <r>
          <rPr>
            <b/>
            <sz val="9"/>
            <color indexed="81"/>
            <rFont val="Tahoma"/>
            <family val="2"/>
          </rPr>
          <t>Starting Year:</t>
        </r>
        <r>
          <rPr>
            <sz val="9"/>
            <color indexed="81"/>
            <rFont val="Tahoma"/>
            <family val="2"/>
          </rPr>
          <t xml:space="preserve">
From which year the budget is going to be tracked?
</t>
        </r>
      </text>
    </comment>
    <comment ref="E12" authorId="1" shapeId="0" xr:uid="{00000000-0006-0000-0D00-000004000000}">
      <text>
        <r>
          <rPr>
            <b/>
            <sz val="9"/>
            <color indexed="81"/>
            <rFont val="Tahoma"/>
            <family val="2"/>
          </rPr>
          <t xml:space="preserve">Multi-Year Breakdown:
</t>
        </r>
        <r>
          <rPr>
            <sz val="9"/>
            <color indexed="81"/>
            <rFont val="Tahoma"/>
            <family val="2"/>
          </rPr>
          <t xml:space="preserve">
The field indicates the number of years that the budget will be captured (Costs and Savings). The maximum number of years is 10.
This option will affect the years that will appear in BCase Costs and Savings Template, as well as in Financial Tracking.
Example: if the project's budget lasts for two years (2017,2018) then the multi-year breakdown is 2.</t>
        </r>
      </text>
    </comment>
    <comment ref="F12" authorId="1" shapeId="0" xr:uid="{00000000-0006-0000-0D00-000005000000}">
      <text>
        <r>
          <rPr>
            <b/>
            <sz val="9"/>
            <color indexed="81"/>
            <rFont val="Tahoma"/>
            <family val="2"/>
          </rPr>
          <t xml:space="preserve">Business Case Approved? (Y/N)
</t>
        </r>
        <r>
          <rPr>
            <sz val="9"/>
            <color indexed="81"/>
            <rFont val="Tahoma"/>
            <family val="2"/>
          </rPr>
          <t>Select "Y" if the Business Case is approved, otherwise, select "N".</t>
        </r>
      </text>
    </comment>
    <comment ref="G12" authorId="0" shapeId="0" xr:uid="{00000000-0006-0000-0D00-000006000000}">
      <text>
        <r>
          <rPr>
            <b/>
            <sz val="9"/>
            <color indexed="81"/>
            <rFont val="Tahoma"/>
            <family val="2"/>
          </rPr>
          <t>Activate YTD:</t>
        </r>
        <r>
          <rPr>
            <sz val="9"/>
            <color indexed="81"/>
            <rFont val="Tahoma"/>
            <family val="2"/>
          </rPr>
          <t xml:space="preserve">
Select"Y" in order to keep track of YTD values and to activate the optional columns of YTD, YTD vs Reforecast and YTD vs Target. Select "N" to hide these columns. The default option is "N"</t>
        </r>
      </text>
    </comment>
    <comment ref="C15" authorId="0" shapeId="0" xr:uid="{00000000-0006-0000-0D00-000007000000}">
      <text>
        <r>
          <rPr>
            <b/>
            <sz val="9"/>
            <color indexed="81"/>
            <rFont val="Tahoma"/>
            <family val="2"/>
          </rPr>
          <t xml:space="preserve">Target:
</t>
        </r>
        <r>
          <rPr>
            <sz val="9"/>
            <color indexed="81"/>
            <rFont val="Tahoma"/>
            <family val="2"/>
          </rPr>
          <t xml:space="preserve">
All CAPEX, OPEX, Savings or Additional Run cost for the current calendar of the project/program as per the business case.
</t>
        </r>
      </text>
    </comment>
    <comment ref="H15" authorId="0" shapeId="0" xr:uid="{00000000-0006-0000-0D00-000008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text>
    </comment>
    <comment ref="B16" authorId="0" shapeId="0" xr:uid="{00000000-0006-0000-0D00-000009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16" authorId="0" shapeId="0" xr:uid="{00000000-0006-0000-0D00-00000A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16" authorId="0" shapeId="0" xr:uid="{00000000-0006-0000-0D00-00000B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16" authorId="0" shapeId="0" xr:uid="{00000000-0006-0000-0D00-00000C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16" authorId="0" shapeId="0" xr:uid="{00000000-0006-0000-0D00-00000D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16" authorId="0" shapeId="0" xr:uid="{00000000-0006-0000-0D00-00000E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H16" authorId="0" shapeId="0" xr:uid="{00000000-0006-0000-0D00-00000F000000}">
      <text>
        <r>
          <rPr>
            <b/>
            <sz val="9"/>
            <color indexed="81"/>
            <rFont val="Tahoma"/>
            <family val="2"/>
          </rPr>
          <t xml:space="preserve">CAPEX:
</t>
        </r>
        <r>
          <rPr>
            <sz val="9"/>
            <color indexed="81"/>
            <rFont val="Tahoma"/>
            <family val="2"/>
          </rPr>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r>
        <r>
          <rPr>
            <b/>
            <sz val="9"/>
            <color indexed="81"/>
            <rFont val="Tahoma"/>
            <family val="2"/>
          </rPr>
          <t xml:space="preserve">
</t>
        </r>
      </text>
    </comment>
    <comment ref="I16" authorId="0" shapeId="0" xr:uid="{00000000-0006-0000-0D00-000010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J16" authorId="0" shapeId="0" xr:uid="{00000000-0006-0000-0D00-000011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K16" authorId="0" shapeId="0" xr:uid="{00000000-0006-0000-0D00-000012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L16" authorId="0" shapeId="0" xr:uid="{00000000-0006-0000-0D00-000013000000}">
      <text>
        <r>
          <rPr>
            <b/>
            <sz val="9"/>
            <color indexed="81"/>
            <rFont val="Tahoma"/>
            <family val="2"/>
          </rPr>
          <t xml:space="preserve">Savings:
</t>
        </r>
        <r>
          <rPr>
            <sz val="9"/>
            <color indexed="81"/>
            <rFont val="Tahoma"/>
            <family val="2"/>
          </rPr>
          <t>Total Financial Benefits generated with the implementing of the project or program.</t>
        </r>
        <r>
          <rPr>
            <b/>
            <sz val="9"/>
            <color indexed="81"/>
            <rFont val="Tahoma"/>
            <family val="2"/>
          </rPr>
          <t xml:space="preserve">
</t>
        </r>
        <r>
          <rPr>
            <sz val="9"/>
            <color indexed="81"/>
            <rFont val="Tahoma"/>
            <family val="2"/>
          </rPr>
          <t xml:space="preserve">
</t>
        </r>
      </text>
    </comment>
    <comment ref="M16" authorId="1" shapeId="0" xr:uid="{00000000-0006-0000-0D00-000014000000}">
      <text>
        <r>
          <rPr>
            <b/>
            <sz val="9"/>
            <color indexed="81"/>
            <rFont val="Tahoma"/>
            <family val="2"/>
          </rPr>
          <t xml:space="preserve">YTD : 
</t>
        </r>
        <r>
          <rPr>
            <sz val="9"/>
            <color indexed="81"/>
            <rFont val="Tahoma"/>
            <family val="2"/>
          </rPr>
          <t xml:space="preserve">YTD stands for year to date, it represents the sum of the values until today's date. 
</t>
        </r>
      </text>
    </comment>
    <comment ref="R16" authorId="1" shapeId="0" xr:uid="{00000000-0006-0000-0D00-000015000000}">
      <text>
        <r>
          <rPr>
            <b/>
            <sz val="9"/>
            <color indexed="81"/>
            <rFont val="Tahoma"/>
            <family val="2"/>
          </rPr>
          <t xml:space="preserve">YTD vs Reforecast:
</t>
        </r>
        <r>
          <rPr>
            <sz val="9"/>
            <color indexed="81"/>
            <rFont val="Tahoma"/>
            <family val="2"/>
          </rPr>
          <t xml:space="preserve">
YTD vs Reforecast is the % of completion of your reforecast. I.e.: how far are you from your reforecast as per today.
</t>
        </r>
      </text>
    </comment>
    <comment ref="AA16" authorId="1" shapeId="0" xr:uid="{00000000-0006-0000-0D00-000016000000}">
      <text>
        <r>
          <rPr>
            <b/>
            <sz val="9"/>
            <color indexed="81"/>
            <rFont val="Tahoma"/>
            <family val="2"/>
          </rPr>
          <t xml:space="preserve">YTD vs Target:
</t>
        </r>
        <r>
          <rPr>
            <sz val="9"/>
            <color indexed="81"/>
            <rFont val="Tahoma"/>
            <family val="2"/>
          </rPr>
          <t xml:space="preserve">It represents the % of completion of your target as per today. </t>
        </r>
        <r>
          <rPr>
            <b/>
            <sz val="9"/>
            <color indexed="81"/>
            <rFont val="Tahoma"/>
            <family val="2"/>
          </rPr>
          <t xml:space="preserve">
</t>
        </r>
        <r>
          <rPr>
            <sz val="9"/>
            <color indexed="81"/>
            <rFont val="Tahoma"/>
            <family val="2"/>
          </rPr>
          <t xml:space="preserve">
</t>
        </r>
      </text>
    </comment>
    <comment ref="B27" authorId="0" shapeId="0" xr:uid="{00000000-0006-0000-0D00-000017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29" authorId="1" shapeId="0" xr:uid="{00000000-0006-0000-0D00-000018000000}">
      <text>
        <r>
          <rPr>
            <b/>
            <sz val="9"/>
            <color indexed="81"/>
            <rFont val="Tahoma"/>
            <family val="2"/>
          </rPr>
          <t xml:space="preserve">Comments on Finances and Budget:
</t>
        </r>
        <r>
          <rPr>
            <sz val="9"/>
            <color indexed="81"/>
            <rFont val="Tahoma"/>
            <family val="2"/>
          </rPr>
          <t xml:space="preserve">
Any comment that is related to Finances and Budget. In case there is no budget related to your project, you can add it as a comment in that field.</t>
        </r>
      </text>
    </comment>
    <comment ref="G29" authorId="1" shapeId="0" xr:uid="{00000000-0006-0000-0D00-000019000000}">
      <text>
        <r>
          <rPr>
            <b/>
            <sz val="9"/>
            <color indexed="81"/>
            <rFont val="Tahoma"/>
            <family val="2"/>
          </rPr>
          <t>Note:</t>
        </r>
        <r>
          <rPr>
            <sz val="9"/>
            <color indexed="81"/>
            <rFont val="Tahoma"/>
            <family val="2"/>
          </rPr>
          <t xml:space="preserve">
Only the first </t>
        </r>
        <r>
          <rPr>
            <b/>
            <sz val="9"/>
            <color indexed="81"/>
            <rFont val="Tahoma"/>
            <family val="2"/>
          </rPr>
          <t xml:space="preserve">870 characters </t>
        </r>
        <r>
          <rPr>
            <sz val="9"/>
            <color indexed="81"/>
            <rFont val="Tahoma"/>
            <family val="2"/>
          </rPr>
          <t xml:space="preserve">will appear in </t>
        </r>
        <r>
          <rPr>
            <b/>
            <sz val="9"/>
            <color indexed="81"/>
            <rFont val="Tahoma"/>
            <family val="2"/>
          </rPr>
          <t>Charter Report.</t>
        </r>
      </text>
    </comment>
    <comment ref="B34" authorId="0" shapeId="0" xr:uid="{00000000-0006-0000-0D00-00001A000000}">
      <text>
        <r>
          <rPr>
            <b/>
            <sz val="9"/>
            <color indexed="81"/>
            <rFont val="Tahoma"/>
            <family val="2"/>
          </rPr>
          <t xml:space="preserve">Confidence Factor:
</t>
        </r>
        <r>
          <rPr>
            <sz val="9"/>
            <color indexed="81"/>
            <rFont val="Tahoma"/>
            <family val="2"/>
          </rPr>
          <t xml:space="preserve">0% (for Ideas), 50% (Likely to happen), 100% (Started, Implemented and Complete)
</t>
        </r>
      </text>
    </comment>
    <comment ref="C34" authorId="0" shapeId="0" xr:uid="{00000000-0006-0000-0D00-00001B000000}">
      <text>
        <r>
          <rPr>
            <b/>
            <sz val="9"/>
            <color indexed="81"/>
            <rFont val="Tahoma"/>
            <family val="2"/>
          </rPr>
          <t xml:space="preserve">P L Impact Date:
</t>
        </r>
        <r>
          <rPr>
            <sz val="9"/>
            <color indexed="81"/>
            <rFont val="Tahoma"/>
            <family val="2"/>
          </rPr>
          <t xml:space="preserve">The date of the project (Month/Year) when will be impacted by the budget. </t>
        </r>
      </text>
    </comment>
    <comment ref="D34" authorId="0" shapeId="0" xr:uid="{00000000-0006-0000-0D00-00001C000000}">
      <text>
        <r>
          <rPr>
            <b/>
            <sz val="9"/>
            <color indexed="81"/>
            <rFont val="Tahoma"/>
            <family val="2"/>
          </rPr>
          <t xml:space="preserve">Reforecast Frequency of Business Case:
</t>
        </r>
        <r>
          <rPr>
            <sz val="9"/>
            <color indexed="81"/>
            <rFont val="Tahoma"/>
            <family val="2"/>
          </rPr>
          <t xml:space="preserve">Select how often is the reforecast of the business cases. At the moment there are two options: Monthly and Quarterly.
</t>
        </r>
        <r>
          <rPr>
            <b/>
            <sz val="9"/>
            <color indexed="81"/>
            <rFont val="Tahoma"/>
            <family val="2"/>
          </rPr>
          <t>You are allowed to add more options depending on what you have agreed with your Sponsor and Financial Controller.</t>
        </r>
        <r>
          <rPr>
            <sz val="9"/>
            <color indexed="81"/>
            <rFont val="Tahoma"/>
            <family val="2"/>
          </rPr>
          <t xml:space="preserve">
</t>
        </r>
      </text>
    </comment>
    <comment ref="B38" authorId="1" shapeId="0" xr:uid="{00000000-0006-0000-0D00-00001D000000}">
      <text>
        <r>
          <rPr>
            <b/>
            <sz val="9"/>
            <color indexed="81"/>
            <rFont val="Tahoma"/>
            <family val="2"/>
          </rPr>
          <t xml:space="preserve">Cost Breakdown:
</t>
        </r>
        <r>
          <rPr>
            <sz val="9"/>
            <color indexed="81"/>
            <rFont val="Tahoma"/>
            <family val="2"/>
          </rPr>
          <t xml:space="preserve">
Aggregating the estimated costs by concept (establishing) an authorized cost baseline.</t>
        </r>
      </text>
    </comment>
    <comment ref="F38" authorId="1" shapeId="0" xr:uid="{00000000-0006-0000-0D00-00001E000000}">
      <text>
        <r>
          <rPr>
            <b/>
            <sz val="9"/>
            <color indexed="81"/>
            <rFont val="Tahoma"/>
            <family val="2"/>
          </rPr>
          <t xml:space="preserve">Cost Breakdown:
</t>
        </r>
        <r>
          <rPr>
            <sz val="9"/>
            <color indexed="81"/>
            <rFont val="Tahoma"/>
            <family val="2"/>
          </rPr>
          <t xml:space="preserve">
Aggregating the estimated costs by concept (establishing) an authorized cost baseline.</t>
        </r>
      </text>
    </comment>
    <comment ref="B47" authorId="1" shapeId="0" xr:uid="{00000000-0006-0000-0D00-00001F000000}">
      <text>
        <r>
          <rPr>
            <b/>
            <sz val="9"/>
            <color indexed="81"/>
            <rFont val="Tahoma"/>
            <family val="2"/>
          </rPr>
          <t xml:space="preserve">Digital Number:
</t>
        </r>
        <r>
          <rPr>
            <sz val="9"/>
            <color indexed="81"/>
            <rFont val="Tahoma"/>
            <family val="2"/>
          </rPr>
          <t xml:space="preserve">
Project Number from Schneider Digital.
Each Schneider Digital project has its own Project Number. Please ask the Schneider Digital PM in order to provide you the Schneider Digital number.</t>
        </r>
      </text>
    </comment>
    <comment ref="F47" authorId="1" shapeId="0" xr:uid="{00000000-0006-0000-0D00-000020000000}">
      <text>
        <r>
          <rPr>
            <b/>
            <sz val="9"/>
            <color indexed="81"/>
            <rFont val="Tahoma"/>
            <family val="2"/>
          </rPr>
          <t xml:space="preserve">Funded Amount:
</t>
        </r>
        <r>
          <rPr>
            <sz val="9"/>
            <color indexed="81"/>
            <rFont val="Tahoma"/>
            <family val="2"/>
          </rPr>
          <t xml:space="preserve">
Authorized funded amount for this project, as approved in DMT, and established as budget for this project/program.  Add supplemental additional funding if authorized as a result of a project change request. This is the current cost baseline for the project/program.</t>
        </r>
      </text>
    </comment>
    <comment ref="C49" authorId="0" shapeId="0" xr:uid="{00000000-0006-0000-0D00-000021000000}">
      <text>
        <r>
          <rPr>
            <b/>
            <sz val="9"/>
            <color indexed="81"/>
            <rFont val="Tahoma"/>
            <family val="2"/>
          </rPr>
          <t xml:space="preserve">Target:
</t>
        </r>
        <r>
          <rPr>
            <sz val="9"/>
            <color indexed="81"/>
            <rFont val="Tahoma"/>
            <family val="2"/>
          </rPr>
          <t>All CAPEX, OPEX, Savings or Additional Run cost for the current calendar of the project/program as per the business case.</t>
        </r>
        <r>
          <rPr>
            <b/>
            <sz val="9"/>
            <color indexed="81"/>
            <rFont val="Tahoma"/>
            <family val="2"/>
          </rPr>
          <t xml:space="preserve">
</t>
        </r>
        <r>
          <rPr>
            <sz val="9"/>
            <color indexed="81"/>
            <rFont val="Tahoma"/>
            <family val="2"/>
          </rPr>
          <t xml:space="preserve">
</t>
        </r>
      </text>
    </comment>
    <comment ref="G49" authorId="0" shapeId="0" xr:uid="{00000000-0006-0000-0D00-000022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r>
          <rPr>
            <b/>
            <sz val="9"/>
            <color indexed="81"/>
            <rFont val="Tahoma"/>
            <family val="2"/>
          </rPr>
          <t xml:space="preserve">
</t>
        </r>
      </text>
    </comment>
    <comment ref="B50" authorId="0" shapeId="0" xr:uid="{00000000-0006-0000-0D00-000023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50" authorId="0" shapeId="0" xr:uid="{00000000-0006-0000-0D00-000024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50" authorId="0" shapeId="0" xr:uid="{00000000-0006-0000-0D00-000025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50" authorId="0" shapeId="0" xr:uid="{00000000-0006-0000-0D00-000026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50" authorId="0" shapeId="0" xr:uid="{00000000-0006-0000-0D00-000027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50" authorId="0" shapeId="0" xr:uid="{00000000-0006-0000-0D00-000028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H50" authorId="0" shapeId="0" xr:uid="{00000000-0006-0000-0D00-000029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I50" authorId="0" shapeId="0" xr:uid="{00000000-0006-0000-0D00-00002A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J50" authorId="0" shapeId="0" xr:uid="{00000000-0006-0000-0D00-00002B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M50" authorId="1" shapeId="0" xr:uid="{00000000-0006-0000-0D00-00002C000000}">
      <text>
        <r>
          <rPr>
            <b/>
            <sz val="9"/>
            <color indexed="81"/>
            <rFont val="Tahoma"/>
            <family val="2"/>
          </rPr>
          <t xml:space="preserve">YTD : 
</t>
        </r>
        <r>
          <rPr>
            <sz val="9"/>
            <color indexed="81"/>
            <rFont val="Tahoma"/>
            <family val="2"/>
          </rPr>
          <t xml:space="preserve">YTD stands for year to date, it represents the sum of the values until today's date. 
</t>
        </r>
      </text>
    </comment>
    <comment ref="R50" authorId="1" shapeId="0" xr:uid="{00000000-0006-0000-0D00-00002D000000}">
      <text>
        <r>
          <rPr>
            <b/>
            <sz val="9"/>
            <color indexed="81"/>
            <rFont val="Tahoma"/>
            <family val="2"/>
          </rPr>
          <t xml:space="preserve">YTD vs Reforecast:
</t>
        </r>
        <r>
          <rPr>
            <sz val="9"/>
            <color indexed="81"/>
            <rFont val="Tahoma"/>
            <family val="2"/>
          </rPr>
          <t xml:space="preserve">
YTD vs Reforecast is the % of completion of your reforecast. I.e.: how far are you from your reforecast as per today.
</t>
        </r>
      </text>
    </comment>
    <comment ref="B61" authorId="0" shapeId="0" xr:uid="{00000000-0006-0000-0D00-00002E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64" authorId="1" shapeId="0" xr:uid="{00000000-0006-0000-0D00-00002F000000}">
      <text>
        <r>
          <rPr>
            <b/>
            <sz val="9"/>
            <color indexed="81"/>
            <rFont val="Tahoma"/>
            <family val="2"/>
          </rPr>
          <t xml:space="preserve">Scenarios:
</t>
        </r>
        <r>
          <rPr>
            <sz val="9"/>
            <color indexed="81"/>
            <rFont val="Tahoma"/>
            <family val="2"/>
          </rPr>
          <t xml:space="preserve">This section gives you the chance to calculate different financial scenarios for your project </t>
        </r>
        <r>
          <rPr>
            <b/>
            <sz val="9"/>
            <color indexed="81"/>
            <rFont val="Tahoma"/>
            <family val="2"/>
          </rPr>
          <t xml:space="preserve">(up to 5).
</t>
        </r>
        <r>
          <rPr>
            <sz val="9"/>
            <color indexed="81"/>
            <rFont val="Tahoma"/>
            <family val="2"/>
          </rPr>
          <t xml:space="preserve">
In order to activate multiple scenarios, select the number of scenarios and press the button</t>
        </r>
        <r>
          <rPr>
            <b/>
            <sz val="9"/>
            <color indexed="81"/>
            <rFont val="Tahoma"/>
            <family val="2"/>
          </rPr>
          <t xml:space="preserve"> "Update Scenarios".
</t>
        </r>
        <r>
          <rPr>
            <sz val="9"/>
            <color indexed="81"/>
            <rFont val="Tahoma"/>
            <family val="2"/>
          </rPr>
          <t xml:space="preserve">After you fill the scenarios, you can send the financial data to "Overall Project/Program Finances" by selecting the primary Scenario and pressing the button </t>
        </r>
        <r>
          <rPr>
            <b/>
            <sz val="9"/>
            <color indexed="81"/>
            <rFont val="Tahoma"/>
            <family val="2"/>
          </rPr>
          <t>"Set Primary Scenario".</t>
        </r>
        <r>
          <rPr>
            <sz val="9"/>
            <color indexed="81"/>
            <rFont val="Tahoma"/>
            <family val="2"/>
          </rPr>
          <t xml:space="preserve">
</t>
        </r>
      </text>
    </comment>
    <comment ref="B65" authorId="0" shapeId="0" xr:uid="{00000000-0006-0000-0D00-000030000000}">
      <text>
        <r>
          <rPr>
            <b/>
            <sz val="9"/>
            <color indexed="81"/>
            <rFont val="Tahoma"/>
            <family val="2"/>
          </rPr>
          <t xml:space="preserve">Use Scenarios in BCase? :
</t>
        </r>
        <r>
          <rPr>
            <sz val="9"/>
            <color indexed="81"/>
            <rFont val="Tahoma"/>
            <family val="2"/>
          </rPr>
          <t>If you wish to enable the Scenarios in BCase Cost Savings (or BCase Cost and Incremental Savings), please select "Y".</t>
        </r>
      </text>
    </comment>
    <comment ref="C65" authorId="1" shapeId="0" xr:uid="{00000000-0006-0000-0D00-000031000000}">
      <text>
        <r>
          <rPr>
            <b/>
            <sz val="9"/>
            <color indexed="81"/>
            <rFont val="Tahoma"/>
            <family val="2"/>
          </rPr>
          <t># of Scenarios:</t>
        </r>
        <r>
          <rPr>
            <sz val="9"/>
            <color indexed="81"/>
            <rFont val="Tahoma"/>
            <family val="2"/>
          </rPr>
          <t xml:space="preserve">
Select how many scenarios would you like to populate</t>
        </r>
        <r>
          <rPr>
            <b/>
            <sz val="9"/>
            <color indexed="81"/>
            <rFont val="Tahoma"/>
            <family val="2"/>
          </rPr>
          <t xml:space="preserve">(up to 5) </t>
        </r>
        <r>
          <rPr>
            <sz val="9"/>
            <color indexed="81"/>
            <rFont val="Tahoma"/>
            <family val="2"/>
          </rPr>
          <t xml:space="preserve">and press the button </t>
        </r>
        <r>
          <rPr>
            <b/>
            <sz val="9"/>
            <color indexed="81"/>
            <rFont val="Tahoma"/>
            <family val="2"/>
          </rPr>
          <t>"Update Scenarios".</t>
        </r>
      </text>
    </comment>
    <comment ref="D65" authorId="1" shapeId="0" xr:uid="{00000000-0006-0000-0D00-000032000000}">
      <text>
        <r>
          <rPr>
            <b/>
            <sz val="9"/>
            <color indexed="81"/>
            <rFont val="Tahoma"/>
            <family val="2"/>
          </rPr>
          <t>Select the Primary Scenario:</t>
        </r>
        <r>
          <rPr>
            <sz val="9"/>
            <color indexed="81"/>
            <rFont val="Tahoma"/>
            <family val="2"/>
          </rPr>
          <t xml:space="preserve">
Sends the financial data of a specific scenario to Overall Project/Program Finances.
Select the scenario that you would like to send the data to Overall Project/Program and then press the button "</t>
        </r>
        <r>
          <rPr>
            <b/>
            <sz val="9"/>
            <color indexed="81"/>
            <rFont val="Tahoma"/>
            <family val="2"/>
          </rPr>
          <t>Set Primary Scenario</t>
        </r>
        <r>
          <rPr>
            <sz val="9"/>
            <color indexed="81"/>
            <rFont val="Tahoma"/>
            <family val="2"/>
          </rPr>
          <t>"</t>
        </r>
      </text>
    </comment>
    <comment ref="C70" authorId="0" shapeId="0" xr:uid="{00000000-0006-0000-0D00-000033000000}">
      <text>
        <r>
          <rPr>
            <b/>
            <sz val="9"/>
            <color indexed="81"/>
            <rFont val="Tahoma"/>
            <family val="2"/>
          </rPr>
          <t xml:space="preserve">Target:
</t>
        </r>
        <r>
          <rPr>
            <sz val="9"/>
            <color indexed="81"/>
            <rFont val="Tahoma"/>
            <family val="2"/>
          </rPr>
          <t xml:space="preserve">
All CAPEX, OPEX, Savings or Additional Run cost for the current calendar of the project/program as per the business case.
</t>
        </r>
      </text>
    </comment>
    <comment ref="H70" authorId="0" shapeId="0" xr:uid="{00000000-0006-0000-0D00-000034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text>
    </comment>
    <comment ref="B71" authorId="0" shapeId="0" xr:uid="{00000000-0006-0000-0D00-000035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71" authorId="0" shapeId="0" xr:uid="{00000000-0006-0000-0D00-000036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71" authorId="0" shapeId="0" xr:uid="{00000000-0006-0000-0D00-000037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71" authorId="0" shapeId="0" xr:uid="{00000000-0006-0000-0D00-000038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71" authorId="0" shapeId="0" xr:uid="{00000000-0006-0000-0D00-000039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71" authorId="0" shapeId="0" xr:uid="{00000000-0006-0000-0D00-00003A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H71" authorId="0" shapeId="0" xr:uid="{00000000-0006-0000-0D00-00003B000000}">
      <text>
        <r>
          <rPr>
            <b/>
            <sz val="9"/>
            <color indexed="81"/>
            <rFont val="Tahoma"/>
            <family val="2"/>
          </rPr>
          <t xml:space="preserve">CAPEX:
</t>
        </r>
        <r>
          <rPr>
            <sz val="9"/>
            <color indexed="81"/>
            <rFont val="Tahoma"/>
            <family val="2"/>
          </rPr>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r>
        <r>
          <rPr>
            <b/>
            <sz val="9"/>
            <color indexed="81"/>
            <rFont val="Tahoma"/>
            <family val="2"/>
          </rPr>
          <t xml:space="preserve">
</t>
        </r>
      </text>
    </comment>
    <comment ref="I71" authorId="0" shapeId="0" xr:uid="{00000000-0006-0000-0D00-00003C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J71" authorId="0" shapeId="0" xr:uid="{00000000-0006-0000-0D00-00003D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K71" authorId="0" shapeId="0" xr:uid="{00000000-0006-0000-0D00-00003E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L71" authorId="0" shapeId="0" xr:uid="{00000000-0006-0000-0D00-00003F000000}">
      <text>
        <r>
          <rPr>
            <b/>
            <sz val="9"/>
            <color indexed="81"/>
            <rFont val="Tahoma"/>
            <family val="2"/>
          </rPr>
          <t xml:space="preserve">Savings:
</t>
        </r>
        <r>
          <rPr>
            <sz val="9"/>
            <color indexed="81"/>
            <rFont val="Tahoma"/>
            <family val="2"/>
          </rPr>
          <t>Total Financial Benefits generated with the implementing of the project or program.</t>
        </r>
        <r>
          <rPr>
            <b/>
            <sz val="9"/>
            <color indexed="81"/>
            <rFont val="Tahoma"/>
            <family val="2"/>
          </rPr>
          <t xml:space="preserve">
</t>
        </r>
        <r>
          <rPr>
            <sz val="9"/>
            <color indexed="81"/>
            <rFont val="Tahoma"/>
            <family val="2"/>
          </rPr>
          <t xml:space="preserve">
</t>
        </r>
      </text>
    </comment>
    <comment ref="B82" authorId="0" shapeId="0" xr:uid="{00000000-0006-0000-0D00-000040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84" authorId="1" shapeId="0" xr:uid="{00000000-0006-0000-0D00-000041000000}">
      <text>
        <r>
          <rPr>
            <b/>
            <sz val="9"/>
            <color indexed="81"/>
            <rFont val="Tahoma"/>
            <family val="2"/>
          </rPr>
          <t xml:space="preserve">Comments on Finances and Budget:
</t>
        </r>
        <r>
          <rPr>
            <sz val="9"/>
            <color indexed="81"/>
            <rFont val="Tahoma"/>
            <family val="2"/>
          </rPr>
          <t xml:space="preserve">
Any comment that is related to Finances and Budget. In case there is no budget related to your project, you can add it as a comment in that field.</t>
        </r>
      </text>
    </comment>
    <comment ref="G84" authorId="1" shapeId="0" xr:uid="{00000000-0006-0000-0D00-000042000000}">
      <text>
        <r>
          <rPr>
            <b/>
            <sz val="9"/>
            <color indexed="81"/>
            <rFont val="Tahoma"/>
            <family val="2"/>
          </rPr>
          <t>Note:</t>
        </r>
        <r>
          <rPr>
            <sz val="9"/>
            <color indexed="81"/>
            <rFont val="Tahoma"/>
            <family val="2"/>
          </rPr>
          <t xml:space="preserve">
Only the first </t>
        </r>
        <r>
          <rPr>
            <b/>
            <sz val="9"/>
            <color indexed="81"/>
            <rFont val="Tahoma"/>
            <family val="2"/>
          </rPr>
          <t xml:space="preserve">870 characters </t>
        </r>
        <r>
          <rPr>
            <sz val="9"/>
            <color indexed="81"/>
            <rFont val="Tahoma"/>
            <family val="2"/>
          </rPr>
          <t xml:space="preserve">will appear in </t>
        </r>
        <r>
          <rPr>
            <b/>
            <sz val="9"/>
            <color indexed="81"/>
            <rFont val="Tahoma"/>
            <family val="2"/>
          </rPr>
          <t>Charter Report.</t>
        </r>
      </text>
    </comment>
    <comment ref="C87" authorId="0" shapeId="0" xr:uid="{00000000-0006-0000-0D00-000043000000}">
      <text>
        <r>
          <rPr>
            <b/>
            <sz val="9"/>
            <color indexed="81"/>
            <rFont val="Tahoma"/>
            <family val="2"/>
          </rPr>
          <t xml:space="preserve">Target:
</t>
        </r>
        <r>
          <rPr>
            <sz val="9"/>
            <color indexed="81"/>
            <rFont val="Tahoma"/>
            <family val="2"/>
          </rPr>
          <t xml:space="preserve">
All CAPEX, OPEX, Savings or Additional Run cost for the current calendar of the project/program as per the business case.
</t>
        </r>
      </text>
    </comment>
    <comment ref="H87" authorId="0" shapeId="0" xr:uid="{00000000-0006-0000-0D00-000044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text>
    </comment>
    <comment ref="B88" authorId="0" shapeId="0" xr:uid="{00000000-0006-0000-0D00-000045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88" authorId="0" shapeId="0" xr:uid="{00000000-0006-0000-0D00-000046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88" authorId="0" shapeId="0" xr:uid="{00000000-0006-0000-0D00-000047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88" authorId="0" shapeId="0" xr:uid="{00000000-0006-0000-0D00-000048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88" authorId="0" shapeId="0" xr:uid="{00000000-0006-0000-0D00-000049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88" authorId="0" shapeId="0" xr:uid="{00000000-0006-0000-0D00-00004A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H88" authorId="0" shapeId="0" xr:uid="{00000000-0006-0000-0D00-00004B000000}">
      <text>
        <r>
          <rPr>
            <b/>
            <sz val="9"/>
            <color indexed="81"/>
            <rFont val="Tahoma"/>
            <family val="2"/>
          </rPr>
          <t xml:space="preserve">CAPEX:
</t>
        </r>
        <r>
          <rPr>
            <sz val="9"/>
            <color indexed="81"/>
            <rFont val="Tahoma"/>
            <family val="2"/>
          </rPr>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r>
        <r>
          <rPr>
            <b/>
            <sz val="9"/>
            <color indexed="81"/>
            <rFont val="Tahoma"/>
            <family val="2"/>
          </rPr>
          <t xml:space="preserve">
</t>
        </r>
      </text>
    </comment>
    <comment ref="I88" authorId="0" shapeId="0" xr:uid="{00000000-0006-0000-0D00-00004C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J88" authorId="0" shapeId="0" xr:uid="{00000000-0006-0000-0D00-00004D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K88" authorId="0" shapeId="0" xr:uid="{00000000-0006-0000-0D00-00004E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L88" authorId="0" shapeId="0" xr:uid="{00000000-0006-0000-0D00-00004F000000}">
      <text>
        <r>
          <rPr>
            <b/>
            <sz val="9"/>
            <color indexed="81"/>
            <rFont val="Tahoma"/>
            <family val="2"/>
          </rPr>
          <t xml:space="preserve">Savings:
</t>
        </r>
        <r>
          <rPr>
            <sz val="9"/>
            <color indexed="81"/>
            <rFont val="Tahoma"/>
            <family val="2"/>
          </rPr>
          <t>Total Financial Benefits generated with the implementing of the project or program.</t>
        </r>
        <r>
          <rPr>
            <b/>
            <sz val="9"/>
            <color indexed="81"/>
            <rFont val="Tahoma"/>
            <family val="2"/>
          </rPr>
          <t xml:space="preserve">
</t>
        </r>
        <r>
          <rPr>
            <sz val="9"/>
            <color indexed="81"/>
            <rFont val="Tahoma"/>
            <family val="2"/>
          </rPr>
          <t xml:space="preserve">
</t>
        </r>
      </text>
    </comment>
    <comment ref="B99" authorId="0" shapeId="0" xr:uid="{00000000-0006-0000-0D00-000050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101" authorId="1" shapeId="0" xr:uid="{00000000-0006-0000-0D00-000051000000}">
      <text>
        <r>
          <rPr>
            <b/>
            <sz val="9"/>
            <color indexed="81"/>
            <rFont val="Tahoma"/>
            <family val="2"/>
          </rPr>
          <t xml:space="preserve">Comments on Finances and Budget:
</t>
        </r>
        <r>
          <rPr>
            <sz val="9"/>
            <color indexed="81"/>
            <rFont val="Tahoma"/>
            <family val="2"/>
          </rPr>
          <t xml:space="preserve">
Any comment that is related to Finances and Budget. In case there is no budget related to your project, you can add it as a comment in that field.</t>
        </r>
      </text>
    </comment>
    <comment ref="G101" authorId="1" shapeId="0" xr:uid="{00000000-0006-0000-0D00-000052000000}">
      <text>
        <r>
          <rPr>
            <b/>
            <sz val="9"/>
            <color indexed="81"/>
            <rFont val="Tahoma"/>
            <family val="2"/>
          </rPr>
          <t>Note:</t>
        </r>
        <r>
          <rPr>
            <sz val="9"/>
            <color indexed="81"/>
            <rFont val="Tahoma"/>
            <family val="2"/>
          </rPr>
          <t xml:space="preserve">
Only the first </t>
        </r>
        <r>
          <rPr>
            <b/>
            <sz val="9"/>
            <color indexed="81"/>
            <rFont val="Tahoma"/>
            <family val="2"/>
          </rPr>
          <t xml:space="preserve">870 characters </t>
        </r>
        <r>
          <rPr>
            <sz val="9"/>
            <color indexed="81"/>
            <rFont val="Tahoma"/>
            <family val="2"/>
          </rPr>
          <t xml:space="preserve">will appear in </t>
        </r>
        <r>
          <rPr>
            <b/>
            <sz val="9"/>
            <color indexed="81"/>
            <rFont val="Tahoma"/>
            <family val="2"/>
          </rPr>
          <t>Charter Report.</t>
        </r>
      </text>
    </comment>
    <comment ref="H104" authorId="0" shapeId="0" xr:uid="{00000000-0006-0000-0D00-000053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text>
    </comment>
    <comment ref="B105" authorId="0" shapeId="0" xr:uid="{00000000-0006-0000-0D00-000054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105" authorId="0" shapeId="0" xr:uid="{00000000-0006-0000-0D00-000055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105" authorId="0" shapeId="0" xr:uid="{00000000-0006-0000-0D00-000056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105" authorId="0" shapeId="0" xr:uid="{00000000-0006-0000-0D00-000057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105" authorId="0" shapeId="0" xr:uid="{00000000-0006-0000-0D00-000058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105" authorId="0" shapeId="0" xr:uid="{00000000-0006-0000-0D00-000059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H105" authorId="0" shapeId="0" xr:uid="{00000000-0006-0000-0D00-00005A000000}">
      <text>
        <r>
          <rPr>
            <b/>
            <sz val="9"/>
            <color indexed="81"/>
            <rFont val="Tahoma"/>
            <family val="2"/>
          </rPr>
          <t xml:space="preserve">CAPEX:
</t>
        </r>
        <r>
          <rPr>
            <sz val="9"/>
            <color indexed="81"/>
            <rFont val="Tahoma"/>
            <family val="2"/>
          </rPr>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r>
        <r>
          <rPr>
            <b/>
            <sz val="9"/>
            <color indexed="81"/>
            <rFont val="Tahoma"/>
            <family val="2"/>
          </rPr>
          <t xml:space="preserve">
</t>
        </r>
      </text>
    </comment>
    <comment ref="I105" authorId="0" shapeId="0" xr:uid="{00000000-0006-0000-0D00-00005B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J105" authorId="0" shapeId="0" xr:uid="{00000000-0006-0000-0D00-00005C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K105" authorId="0" shapeId="0" xr:uid="{00000000-0006-0000-0D00-00005D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L105" authorId="0" shapeId="0" xr:uid="{00000000-0006-0000-0D00-00005E000000}">
      <text>
        <r>
          <rPr>
            <b/>
            <sz val="9"/>
            <color indexed="81"/>
            <rFont val="Tahoma"/>
            <family val="2"/>
          </rPr>
          <t xml:space="preserve">Savings:
</t>
        </r>
        <r>
          <rPr>
            <sz val="9"/>
            <color indexed="81"/>
            <rFont val="Tahoma"/>
            <family val="2"/>
          </rPr>
          <t>Total Financial Benefits generated with the implementing of the project or program.</t>
        </r>
        <r>
          <rPr>
            <b/>
            <sz val="9"/>
            <color indexed="81"/>
            <rFont val="Tahoma"/>
            <family val="2"/>
          </rPr>
          <t xml:space="preserve">
</t>
        </r>
        <r>
          <rPr>
            <sz val="9"/>
            <color indexed="81"/>
            <rFont val="Tahoma"/>
            <family val="2"/>
          </rPr>
          <t xml:space="preserve">
</t>
        </r>
      </text>
    </comment>
    <comment ref="B116" authorId="0" shapeId="0" xr:uid="{00000000-0006-0000-0D00-00005F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118" authorId="1" shapeId="0" xr:uid="{00000000-0006-0000-0D00-000060000000}">
      <text>
        <r>
          <rPr>
            <b/>
            <sz val="9"/>
            <color indexed="81"/>
            <rFont val="Tahoma"/>
            <family val="2"/>
          </rPr>
          <t xml:space="preserve">Comments on Finances and Budget:
</t>
        </r>
        <r>
          <rPr>
            <sz val="9"/>
            <color indexed="81"/>
            <rFont val="Tahoma"/>
            <family val="2"/>
          </rPr>
          <t xml:space="preserve">
Any comment that is related to Finances and Budget. In case there is no budget related to your project, you can add it as a comment in that field.</t>
        </r>
      </text>
    </comment>
    <comment ref="G118" authorId="1" shapeId="0" xr:uid="{00000000-0006-0000-0D00-000061000000}">
      <text>
        <r>
          <rPr>
            <b/>
            <sz val="9"/>
            <color indexed="81"/>
            <rFont val="Tahoma"/>
            <family val="2"/>
          </rPr>
          <t>Note:</t>
        </r>
        <r>
          <rPr>
            <sz val="9"/>
            <color indexed="81"/>
            <rFont val="Tahoma"/>
            <family val="2"/>
          </rPr>
          <t xml:space="preserve">
Only the first </t>
        </r>
        <r>
          <rPr>
            <b/>
            <sz val="9"/>
            <color indexed="81"/>
            <rFont val="Tahoma"/>
            <family val="2"/>
          </rPr>
          <t xml:space="preserve">870 characters </t>
        </r>
        <r>
          <rPr>
            <sz val="9"/>
            <color indexed="81"/>
            <rFont val="Tahoma"/>
            <family val="2"/>
          </rPr>
          <t xml:space="preserve">will appear in </t>
        </r>
        <r>
          <rPr>
            <b/>
            <sz val="9"/>
            <color indexed="81"/>
            <rFont val="Tahoma"/>
            <family val="2"/>
          </rPr>
          <t>Charter Report.</t>
        </r>
      </text>
    </comment>
    <comment ref="C121" authorId="0" shapeId="0" xr:uid="{00000000-0006-0000-0D00-000062000000}">
      <text>
        <r>
          <rPr>
            <b/>
            <sz val="9"/>
            <color indexed="81"/>
            <rFont val="Tahoma"/>
            <family val="2"/>
          </rPr>
          <t xml:space="preserve">Target:
</t>
        </r>
        <r>
          <rPr>
            <sz val="9"/>
            <color indexed="81"/>
            <rFont val="Tahoma"/>
            <family val="2"/>
          </rPr>
          <t xml:space="preserve">
All CAPEX, OPEX, Savings or Additional Run cost for the current calendar of the project/program as per the business case.
</t>
        </r>
      </text>
    </comment>
    <comment ref="H121" authorId="0" shapeId="0" xr:uid="{00000000-0006-0000-0D00-000063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text>
    </comment>
    <comment ref="B122" authorId="0" shapeId="0" xr:uid="{00000000-0006-0000-0D00-000064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122" authorId="0" shapeId="0" xr:uid="{00000000-0006-0000-0D00-000065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122" authorId="0" shapeId="0" xr:uid="{00000000-0006-0000-0D00-000066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122" authorId="0" shapeId="0" xr:uid="{00000000-0006-0000-0D00-000067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122" authorId="0" shapeId="0" xr:uid="{00000000-0006-0000-0D00-000068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122" authorId="0" shapeId="0" xr:uid="{00000000-0006-0000-0D00-000069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H122" authorId="0" shapeId="0" xr:uid="{00000000-0006-0000-0D00-00006A000000}">
      <text>
        <r>
          <rPr>
            <b/>
            <sz val="9"/>
            <color indexed="81"/>
            <rFont val="Tahoma"/>
            <family val="2"/>
          </rPr>
          <t xml:space="preserve">CAPEX:
</t>
        </r>
        <r>
          <rPr>
            <sz val="9"/>
            <color indexed="81"/>
            <rFont val="Tahoma"/>
            <family val="2"/>
          </rPr>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r>
        <r>
          <rPr>
            <b/>
            <sz val="9"/>
            <color indexed="81"/>
            <rFont val="Tahoma"/>
            <family val="2"/>
          </rPr>
          <t xml:space="preserve">
</t>
        </r>
      </text>
    </comment>
    <comment ref="I122" authorId="0" shapeId="0" xr:uid="{00000000-0006-0000-0D00-00006B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J122" authorId="0" shapeId="0" xr:uid="{00000000-0006-0000-0D00-00006C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K122" authorId="0" shapeId="0" xr:uid="{00000000-0006-0000-0D00-00006D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L122" authorId="0" shapeId="0" xr:uid="{00000000-0006-0000-0D00-00006E000000}">
      <text>
        <r>
          <rPr>
            <b/>
            <sz val="9"/>
            <color indexed="81"/>
            <rFont val="Tahoma"/>
            <family val="2"/>
          </rPr>
          <t xml:space="preserve">Savings:
</t>
        </r>
        <r>
          <rPr>
            <sz val="9"/>
            <color indexed="81"/>
            <rFont val="Tahoma"/>
            <family val="2"/>
          </rPr>
          <t>Total Financial Benefits generated with the implementing of the project or program.</t>
        </r>
        <r>
          <rPr>
            <b/>
            <sz val="9"/>
            <color indexed="81"/>
            <rFont val="Tahoma"/>
            <family val="2"/>
          </rPr>
          <t xml:space="preserve">
</t>
        </r>
        <r>
          <rPr>
            <sz val="9"/>
            <color indexed="81"/>
            <rFont val="Tahoma"/>
            <family val="2"/>
          </rPr>
          <t xml:space="preserve">
</t>
        </r>
      </text>
    </comment>
    <comment ref="B133" authorId="0" shapeId="0" xr:uid="{00000000-0006-0000-0D00-00006F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135" authorId="1" shapeId="0" xr:uid="{00000000-0006-0000-0D00-000070000000}">
      <text>
        <r>
          <rPr>
            <b/>
            <sz val="9"/>
            <color indexed="81"/>
            <rFont val="Tahoma"/>
            <family val="2"/>
          </rPr>
          <t xml:space="preserve">Comments on Finances and Budget:
</t>
        </r>
        <r>
          <rPr>
            <sz val="9"/>
            <color indexed="81"/>
            <rFont val="Tahoma"/>
            <family val="2"/>
          </rPr>
          <t xml:space="preserve">
Any comment that is related to Finances and Budget. In case there is no budget related to your project, you can add it as a comment in that field.</t>
        </r>
      </text>
    </comment>
    <comment ref="G135" authorId="1" shapeId="0" xr:uid="{00000000-0006-0000-0D00-000071000000}">
      <text>
        <r>
          <rPr>
            <b/>
            <sz val="9"/>
            <color indexed="81"/>
            <rFont val="Tahoma"/>
            <family val="2"/>
          </rPr>
          <t>Note:</t>
        </r>
        <r>
          <rPr>
            <sz val="9"/>
            <color indexed="81"/>
            <rFont val="Tahoma"/>
            <family val="2"/>
          </rPr>
          <t xml:space="preserve">
Only the first </t>
        </r>
        <r>
          <rPr>
            <b/>
            <sz val="9"/>
            <color indexed="81"/>
            <rFont val="Tahoma"/>
            <family val="2"/>
          </rPr>
          <t xml:space="preserve">870 characters </t>
        </r>
        <r>
          <rPr>
            <sz val="9"/>
            <color indexed="81"/>
            <rFont val="Tahoma"/>
            <family val="2"/>
          </rPr>
          <t xml:space="preserve">will appear in </t>
        </r>
        <r>
          <rPr>
            <b/>
            <sz val="9"/>
            <color indexed="81"/>
            <rFont val="Tahoma"/>
            <family val="2"/>
          </rPr>
          <t>Charter Report.</t>
        </r>
      </text>
    </comment>
    <comment ref="C138" authorId="0" shapeId="0" xr:uid="{00000000-0006-0000-0D00-000072000000}">
      <text>
        <r>
          <rPr>
            <b/>
            <sz val="9"/>
            <color indexed="81"/>
            <rFont val="Tahoma"/>
            <family val="2"/>
          </rPr>
          <t xml:space="preserve">Target:
</t>
        </r>
        <r>
          <rPr>
            <sz val="9"/>
            <color indexed="81"/>
            <rFont val="Tahoma"/>
            <family val="2"/>
          </rPr>
          <t xml:space="preserve">
All CAPEX, OPEX, Savings or Additional Run cost for the current calendar of the project/program as per the business case.
</t>
        </r>
      </text>
    </comment>
    <comment ref="H138" authorId="0" shapeId="0" xr:uid="{00000000-0006-0000-0D00-000073000000}">
      <text>
        <r>
          <rPr>
            <b/>
            <sz val="9"/>
            <color indexed="81"/>
            <rFont val="Tahoma"/>
            <family val="2"/>
          </rPr>
          <t xml:space="preserve">Reforecast:
</t>
        </r>
        <r>
          <rPr>
            <sz val="9"/>
            <color indexed="81"/>
            <rFont val="Tahoma"/>
            <family val="2"/>
          </rPr>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r>
      </text>
    </comment>
    <comment ref="B139" authorId="0" shapeId="0" xr:uid="{00000000-0006-0000-0D00-000074000000}">
      <text>
        <r>
          <rPr>
            <b/>
            <sz val="9"/>
            <color indexed="81"/>
            <rFont val="Tahoma"/>
            <family val="2"/>
          </rPr>
          <t xml:space="preserve">Year:
</t>
        </r>
        <r>
          <rPr>
            <sz val="9"/>
            <color indexed="81"/>
            <rFont val="Tahoma"/>
            <family val="2"/>
          </rPr>
          <t xml:space="preserve">
All CAPEX, OPEX, Savings or Additional Run cost for the specified calendar year.
</t>
        </r>
      </text>
    </comment>
    <comment ref="C139" authorId="0" shapeId="0" xr:uid="{00000000-0006-0000-0D00-000075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D139" authorId="0" shapeId="0" xr:uid="{00000000-0006-0000-0D00-000076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E139" authorId="0" shapeId="0" xr:uid="{00000000-0006-0000-0D00-000077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F139" authorId="0" shapeId="0" xr:uid="{00000000-0006-0000-0D00-000078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G139" authorId="0" shapeId="0" xr:uid="{00000000-0006-0000-0D00-000079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H139" authorId="0" shapeId="0" xr:uid="{00000000-0006-0000-0D00-00007A000000}">
      <text>
        <r>
          <rPr>
            <b/>
            <sz val="9"/>
            <color indexed="81"/>
            <rFont val="Tahoma"/>
            <family val="2"/>
          </rPr>
          <t xml:space="preserve">CAPEX:
</t>
        </r>
        <r>
          <rPr>
            <sz val="9"/>
            <color indexed="81"/>
            <rFont val="Tahoma"/>
            <family val="2"/>
          </rPr>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r>
        <r>
          <rPr>
            <b/>
            <sz val="9"/>
            <color indexed="81"/>
            <rFont val="Tahoma"/>
            <family val="2"/>
          </rPr>
          <t xml:space="preserve">
</t>
        </r>
      </text>
    </comment>
    <comment ref="I139" authorId="0" shapeId="0" xr:uid="{00000000-0006-0000-0D00-00007B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J139" authorId="0" shapeId="0" xr:uid="{00000000-0006-0000-0D00-00007C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K139" authorId="0" shapeId="0" xr:uid="{00000000-0006-0000-0D00-00007D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L139" authorId="0" shapeId="0" xr:uid="{00000000-0006-0000-0D00-00007E000000}">
      <text>
        <r>
          <rPr>
            <b/>
            <sz val="9"/>
            <color indexed="81"/>
            <rFont val="Tahoma"/>
            <family val="2"/>
          </rPr>
          <t xml:space="preserve">Savings:
</t>
        </r>
        <r>
          <rPr>
            <sz val="9"/>
            <color indexed="81"/>
            <rFont val="Tahoma"/>
            <family val="2"/>
          </rPr>
          <t>Total Financial Benefits generated with the implementing of the project or program.</t>
        </r>
        <r>
          <rPr>
            <b/>
            <sz val="9"/>
            <color indexed="81"/>
            <rFont val="Tahoma"/>
            <family val="2"/>
          </rPr>
          <t xml:space="preserve">
</t>
        </r>
        <r>
          <rPr>
            <sz val="9"/>
            <color indexed="81"/>
            <rFont val="Tahoma"/>
            <family val="2"/>
          </rPr>
          <t xml:space="preserve">
</t>
        </r>
      </text>
    </comment>
    <comment ref="B150" authorId="0" shapeId="0" xr:uid="{00000000-0006-0000-0D00-00007F000000}">
      <text>
        <r>
          <rPr>
            <b/>
            <sz val="9"/>
            <color indexed="81"/>
            <rFont val="Tahoma"/>
            <family val="2"/>
          </rPr>
          <t xml:space="preserve">Full Life Cycle:
</t>
        </r>
        <r>
          <rPr>
            <sz val="9"/>
            <color indexed="81"/>
            <rFont val="Tahoma"/>
            <family val="2"/>
          </rPr>
          <t xml:space="preserve">All CAPEX, OPEX, Savings or Additional Run cost for the full life cycle of the project/program i.e. beginning to end.
</t>
        </r>
      </text>
    </comment>
    <comment ref="B152" authorId="1" shapeId="0" xr:uid="{00000000-0006-0000-0D00-000080000000}">
      <text>
        <r>
          <rPr>
            <b/>
            <sz val="9"/>
            <color indexed="81"/>
            <rFont val="Tahoma"/>
            <family val="2"/>
          </rPr>
          <t xml:space="preserve">Comments on Finances and Budget:
</t>
        </r>
        <r>
          <rPr>
            <sz val="9"/>
            <color indexed="81"/>
            <rFont val="Tahoma"/>
            <family val="2"/>
          </rPr>
          <t xml:space="preserve">
Any comment that is related to Finances and Budget. In case there is no budget related to your project, you can add it as a comment in that field.</t>
        </r>
      </text>
    </comment>
    <comment ref="G152" authorId="1" shapeId="0" xr:uid="{00000000-0006-0000-0D00-000081000000}">
      <text>
        <r>
          <rPr>
            <b/>
            <sz val="9"/>
            <color indexed="81"/>
            <rFont val="Tahoma"/>
            <family val="2"/>
          </rPr>
          <t>Note:</t>
        </r>
        <r>
          <rPr>
            <sz val="9"/>
            <color indexed="81"/>
            <rFont val="Tahoma"/>
            <family val="2"/>
          </rPr>
          <t xml:space="preserve">
Only the first </t>
        </r>
        <r>
          <rPr>
            <b/>
            <sz val="9"/>
            <color indexed="81"/>
            <rFont val="Tahoma"/>
            <family val="2"/>
          </rPr>
          <t xml:space="preserve">870 characters </t>
        </r>
        <r>
          <rPr>
            <sz val="9"/>
            <color indexed="81"/>
            <rFont val="Tahoma"/>
            <family val="2"/>
          </rPr>
          <t xml:space="preserve">will appear in </t>
        </r>
        <r>
          <rPr>
            <b/>
            <sz val="9"/>
            <color indexed="81"/>
            <rFont val="Tahoma"/>
            <family val="2"/>
          </rPr>
          <t>Charter Report.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Athanasios KIOSIS</author>
    <author>MICHAEL GULWELL</author>
  </authors>
  <commentList>
    <comment ref="D22" authorId="0" shapeId="0" xr:uid="{00000000-0006-0000-0E00-000001000000}">
      <text>
        <r>
          <rPr>
            <b/>
            <sz val="9"/>
            <color indexed="81"/>
            <rFont val="Tahoma"/>
            <family val="2"/>
          </rPr>
          <t>Please input here the number of strategic end game suppliers chosen for this category/region</t>
        </r>
        <r>
          <rPr>
            <sz val="9"/>
            <color indexed="81"/>
            <rFont val="Tahoma"/>
            <family val="2"/>
          </rPr>
          <t xml:space="preserve">
</t>
        </r>
      </text>
    </comment>
    <comment ref="D23" authorId="0" shapeId="0" xr:uid="{00000000-0006-0000-0E00-000002000000}">
      <text>
        <r>
          <rPr>
            <b/>
            <sz val="9"/>
            <color indexed="81"/>
            <rFont val="Tahoma"/>
            <family val="2"/>
          </rPr>
          <t>Please input here the total 2017 spend on strategic end game suppliers</t>
        </r>
        <r>
          <rPr>
            <sz val="9"/>
            <color indexed="81"/>
            <rFont val="Tahoma"/>
            <family val="2"/>
          </rPr>
          <t xml:space="preserve">
</t>
        </r>
      </text>
    </comment>
    <comment ref="Z30" authorId="1" shapeId="0" xr:uid="{00000000-0006-0000-0E00-000003000000}">
      <text>
        <r>
          <rPr>
            <sz val="11"/>
            <color indexed="81"/>
            <rFont val="Arial"/>
            <family val="2"/>
          </rPr>
          <t xml:space="preserve">savings in 2018 + savings in 2019 compared to the </t>
        </r>
        <r>
          <rPr>
            <u/>
            <sz val="11"/>
            <color indexed="81"/>
            <rFont val="Arial"/>
            <family val="2"/>
          </rPr>
          <t>2017</t>
        </r>
        <r>
          <rPr>
            <sz val="11"/>
            <color indexed="81"/>
            <rFont val="Arial"/>
            <family val="2"/>
          </rPr>
          <t xml:space="preserve"> baseline, both year's savings relating </t>
        </r>
        <r>
          <rPr>
            <u/>
            <sz val="11"/>
            <color indexed="81"/>
            <rFont val="Arial"/>
            <family val="2"/>
          </rPr>
          <t>only</t>
        </r>
        <r>
          <rPr>
            <sz val="11"/>
            <color indexed="81"/>
            <rFont val="Arial"/>
            <family val="2"/>
          </rPr>
          <t xml:space="preserve"> to impact from complete supplier exits in 2018.
e.g. original spend scope of 1000 in 2017, 950 in 2018 and 900 in 2019 as a result of completely exiting suppliers in 2018.  The answer for this cell would be 150, being 50 saved in 2018 + 100 saved in 2019.</t>
        </r>
      </text>
    </comment>
    <comment ref="X31" authorId="0" shapeId="0" xr:uid="{00000000-0006-0000-0E00-000004000000}">
      <text>
        <r>
          <rPr>
            <sz val="10"/>
            <color indexed="81"/>
            <rFont val="Tahoma"/>
            <family val="2"/>
          </rPr>
          <t xml:space="preserve">cost avoidance 2019 savings must be: 
i. A cost avoidance not captured in 2018 P&amp;L: if the savings started in 2018, only the “AOC like” (year over year) 2019 avoidance should be counted; 
ii. documented by hard evidence; 
iii. validated with local controllers; 
</t>
        </r>
        <r>
          <rPr>
            <sz val="9"/>
            <color indexed="81"/>
            <rFont val="Tahoma"/>
            <family val="2"/>
          </rPr>
          <t xml:space="preserve">
</t>
        </r>
      </text>
    </comment>
    <comment ref="Y31" authorId="0" shapeId="0" xr:uid="{00000000-0006-0000-0E00-000005000000}">
      <text>
        <r>
          <rPr>
            <sz val="10"/>
            <color indexed="81"/>
            <rFont val="Tahoma"/>
            <family val="2"/>
          </rPr>
          <t xml:space="preserve">cost avoidance 2019 savings must be: 
i. A cost avoidance not captured in 2018 P&amp;L: if the savings started in 2018, only the “AOC like” (year over year) 2019 avoidance should be counted; 
ii. documented by hard evidence; 
iii. validated with local controllers; 
</t>
        </r>
        <r>
          <rPr>
            <sz val="9"/>
            <color indexed="81"/>
            <rFont val="Tahoma"/>
            <family val="2"/>
          </rPr>
          <t xml:space="preserve">
</t>
        </r>
      </text>
    </comment>
    <comment ref="X33" authorId="0" shapeId="0" xr:uid="{00000000-0006-0000-0E00-000006000000}">
      <text>
        <r>
          <rPr>
            <sz val="10"/>
            <color indexed="81"/>
            <rFont val="Tahoma"/>
            <family val="2"/>
          </rPr>
          <t>nego/COS 2019 savings must be aligned with OTTO AOC concept and OTTO 2019 impact from OTTO lines under “Main Program = SBO”, including carry over from OTTO actions implemented in 2018</t>
        </r>
      </text>
    </comment>
    <comment ref="Y33" authorId="0" shapeId="0" xr:uid="{00000000-0006-0000-0E00-000007000000}">
      <text>
        <r>
          <rPr>
            <sz val="10"/>
            <color indexed="81"/>
            <rFont val="Tahoma"/>
            <family val="2"/>
          </rPr>
          <t xml:space="preserve">nego/COS 2019 savings must be aligned with OTTO AOC concept and OTTO 2019 impact from OTTO lines under “Main Program = SBO”, including carry over from OTTO actions implemented in 2018
</t>
        </r>
      </text>
    </comment>
    <comment ref="X34" authorId="0" shapeId="0" xr:uid="{00000000-0006-0000-0E00-000008000000}">
      <text>
        <r>
          <rPr>
            <sz val="10"/>
            <color indexed="81"/>
            <rFont val="Tahoma"/>
            <family val="2"/>
          </rPr>
          <t>nego/COS 2019 savings must be aligned with OTTO AOC concept and OTTO 2019 impact from OTTO lines under “Main Program = SBO”, including carry over from OTTO actions implemented in 2018</t>
        </r>
      </text>
    </comment>
    <comment ref="Y34" authorId="0" shapeId="0" xr:uid="{00000000-0006-0000-0E00-000009000000}">
      <text>
        <r>
          <rPr>
            <sz val="10"/>
            <color indexed="81"/>
            <rFont val="Tahoma"/>
            <family val="2"/>
          </rPr>
          <t>nego/COS 2019 savings must be aligned with OTTO AOC concept and OTTO 2019 impact from OTTO lines under “Main Program = SBO”, including carry over from OTTO actions implemented in 2018</t>
        </r>
        <r>
          <rPr>
            <sz val="9"/>
            <color indexed="81"/>
            <rFont val="Tahoma"/>
            <family val="2"/>
          </rPr>
          <t xml:space="preserve">
</t>
        </r>
      </text>
    </comment>
    <comment ref="I52" authorId="1" shapeId="0" xr:uid="{00000000-0006-0000-0E00-00000A000000}">
      <text>
        <r>
          <rPr>
            <sz val="11"/>
            <color indexed="81"/>
            <rFont val="Arial"/>
            <family val="2"/>
          </rPr>
          <t xml:space="preserve">savings in 2018 + savings in 2019 compared to the </t>
        </r>
        <r>
          <rPr>
            <u/>
            <sz val="11"/>
            <color indexed="81"/>
            <rFont val="Arial"/>
            <family val="2"/>
          </rPr>
          <t>2017</t>
        </r>
        <r>
          <rPr>
            <sz val="11"/>
            <color indexed="81"/>
            <rFont val="Arial"/>
            <family val="2"/>
          </rPr>
          <t xml:space="preserve"> baseline, both year's savings relating </t>
        </r>
        <r>
          <rPr>
            <u/>
            <sz val="11"/>
            <color indexed="81"/>
            <rFont val="Arial"/>
            <family val="2"/>
          </rPr>
          <t>only</t>
        </r>
        <r>
          <rPr>
            <sz val="11"/>
            <color indexed="81"/>
            <rFont val="Arial"/>
            <family val="2"/>
          </rPr>
          <t xml:space="preserve"> to impact from complete supplier exits in 2018.
e.g. original spend scope of 1000 in 2017, 950 in 2018 and 900 in 2019 as a result of completely exiting suppliers in 2018.  The answer for this cell would be 150, being 50 saved in 2018 + 100 saved in 2019.</t>
        </r>
      </text>
    </comment>
    <comment ref="D79" authorId="0" shapeId="0" xr:uid="{00000000-0006-0000-0E00-00000B000000}">
      <text>
        <r>
          <rPr>
            <b/>
            <sz val="9"/>
            <color indexed="81"/>
            <rFont val="Tahoma"/>
            <family val="2"/>
          </rPr>
          <t>Please input here the number of strategic end game suppliers chosen for this category/region</t>
        </r>
        <r>
          <rPr>
            <sz val="9"/>
            <color indexed="81"/>
            <rFont val="Tahoma"/>
            <family val="2"/>
          </rPr>
          <t xml:space="preserve">
</t>
        </r>
      </text>
    </comment>
    <comment ref="D80" authorId="0" shapeId="0" xr:uid="{00000000-0006-0000-0E00-00000C000000}">
      <text>
        <r>
          <rPr>
            <b/>
            <sz val="9"/>
            <color indexed="81"/>
            <rFont val="Tahoma"/>
            <family val="2"/>
          </rPr>
          <t>Please input here the total 2017 spend on strategic end game suppliers</t>
        </r>
        <r>
          <rPr>
            <sz val="9"/>
            <color indexed="81"/>
            <rFont val="Tahoma"/>
            <family val="2"/>
          </rPr>
          <t xml:space="preserve">
</t>
        </r>
      </text>
    </comment>
    <comment ref="W85" authorId="1" shapeId="0" xr:uid="{00000000-0006-0000-0E00-00000D000000}">
      <text>
        <r>
          <rPr>
            <sz val="11"/>
            <color indexed="81"/>
            <rFont val="Arial"/>
            <family val="2"/>
          </rPr>
          <t xml:space="preserve">savings in 2018 + savings in 2019 compared to the </t>
        </r>
        <r>
          <rPr>
            <u/>
            <sz val="11"/>
            <color indexed="81"/>
            <rFont val="Arial"/>
            <family val="2"/>
          </rPr>
          <t>2017</t>
        </r>
        <r>
          <rPr>
            <sz val="11"/>
            <color indexed="81"/>
            <rFont val="Arial"/>
            <family val="2"/>
          </rPr>
          <t xml:space="preserve"> baseline, both year's savings relating </t>
        </r>
        <r>
          <rPr>
            <u/>
            <sz val="11"/>
            <color indexed="81"/>
            <rFont val="Arial"/>
            <family val="2"/>
          </rPr>
          <t>only</t>
        </r>
        <r>
          <rPr>
            <sz val="11"/>
            <color indexed="81"/>
            <rFont val="Arial"/>
            <family val="2"/>
          </rPr>
          <t xml:space="preserve"> to impact from complete supplier exits in 2018.
e.g. original spend scope of 1000 in 2017, 950 in 2018 and 900 in 2019 as a result of completely exiting suppliers in 2018.  The answer for this cell would be 150, being 50 saved in 2018 + 100 saved in 2019.</t>
        </r>
      </text>
    </comment>
    <comment ref="H107" authorId="1" shapeId="0" xr:uid="{00000000-0006-0000-0E00-00000E000000}">
      <text>
        <r>
          <rPr>
            <sz val="11"/>
            <color indexed="81"/>
            <rFont val="Arial"/>
            <family val="2"/>
          </rPr>
          <t xml:space="preserve">savings in 2018 + savings in 2019 compared to the </t>
        </r>
        <r>
          <rPr>
            <u/>
            <sz val="11"/>
            <color indexed="81"/>
            <rFont val="Arial"/>
            <family val="2"/>
          </rPr>
          <t>2017</t>
        </r>
        <r>
          <rPr>
            <sz val="11"/>
            <color indexed="81"/>
            <rFont val="Arial"/>
            <family val="2"/>
          </rPr>
          <t xml:space="preserve"> baseline, both year's savings relating </t>
        </r>
        <r>
          <rPr>
            <u/>
            <sz val="11"/>
            <color indexed="81"/>
            <rFont val="Arial"/>
            <family val="2"/>
          </rPr>
          <t>only</t>
        </r>
        <r>
          <rPr>
            <sz val="11"/>
            <color indexed="81"/>
            <rFont val="Arial"/>
            <family val="2"/>
          </rPr>
          <t xml:space="preserve"> to impact from complete supplier exits in 2018.
e.g. original spend scope of 1000 in 2017, 950 in 2018 and 900 in 2019 as a result of completely exiting suppliers in 2018.  The answer for this cell would be 150, being 50 saved in 2018 + 100 saved in 2019.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B11" authorId="0" shapeId="0" xr:uid="{00000000-0006-0000-0F00-000001000000}">
      <text>
        <r>
          <rPr>
            <b/>
            <sz val="9"/>
            <color indexed="81"/>
            <rFont val="Tahoma"/>
            <family val="2"/>
          </rPr>
          <t xml:space="preserve">Program Status:
</t>
        </r>
        <r>
          <rPr>
            <sz val="9"/>
            <color indexed="81"/>
            <rFont val="Tahoma"/>
            <family val="2"/>
          </rPr>
          <t>Select the status of this program:</t>
        </r>
        <r>
          <rPr>
            <b/>
            <sz val="9"/>
            <color indexed="81"/>
            <rFont val="Tahoma"/>
            <family val="2"/>
          </rPr>
          <t xml:space="preserve">
In Flight
Pre Study
Incubation</t>
        </r>
      </text>
    </comment>
    <comment ref="F11" authorId="0" shapeId="0" xr:uid="{00000000-0006-0000-0F00-000002000000}">
      <text>
        <r>
          <rPr>
            <b/>
            <sz val="9"/>
            <color indexed="81"/>
            <rFont val="Tahoma"/>
            <family val="2"/>
          </rPr>
          <t>Standardise process:
Select "Y" or "N" for the Standardise process below.</t>
        </r>
      </text>
    </comment>
    <comment ref="I11" authorId="0" shapeId="0" xr:uid="{00000000-0006-0000-0F00-000003000000}">
      <text>
        <r>
          <rPr>
            <b/>
            <sz val="9"/>
            <color indexed="81"/>
            <rFont val="Tahoma"/>
            <family val="2"/>
          </rPr>
          <t>Implement Standard IT Tool:
Provide the name of the Technology and select "Y" or "N" for the options below.</t>
        </r>
        <r>
          <rPr>
            <sz val="9"/>
            <color indexed="81"/>
            <rFont val="Tahoma"/>
            <family val="2"/>
          </rPr>
          <t xml:space="preserve">
</t>
        </r>
      </text>
    </comment>
    <comment ref="B13" authorId="0" shapeId="0" xr:uid="{00000000-0006-0000-0F00-000004000000}">
      <text>
        <r>
          <rPr>
            <b/>
            <sz val="9"/>
            <color indexed="81"/>
            <rFont val="Tahoma"/>
            <family val="2"/>
          </rPr>
          <t xml:space="preserve">Application Status
</t>
        </r>
        <r>
          <rPr>
            <sz val="9"/>
            <color indexed="81"/>
            <rFont val="Tahoma"/>
            <family val="2"/>
          </rPr>
          <t>Define what is the Application Status for now and for the end of the project for the following categories:</t>
        </r>
        <r>
          <rPr>
            <b/>
            <sz val="9"/>
            <color indexed="81"/>
            <rFont val="Tahoma"/>
            <family val="2"/>
          </rPr>
          <t xml:space="preserve">
New
In Deployment
Mature
End of life</t>
        </r>
      </text>
    </comment>
    <comment ref="B19" authorId="0" shapeId="0" xr:uid="{00000000-0006-0000-0F00-000005000000}">
      <text>
        <r>
          <rPr>
            <b/>
            <sz val="9"/>
            <color indexed="81"/>
            <rFont val="Tahoma"/>
            <family val="2"/>
          </rPr>
          <t>Program Planning:
Provide the start and ending dates of the Pilot and the Deployment.</t>
        </r>
        <r>
          <rPr>
            <sz val="9"/>
            <color indexed="81"/>
            <rFont val="Tahoma"/>
            <family val="2"/>
          </rPr>
          <t xml:space="preserve">
</t>
        </r>
      </text>
    </comment>
    <comment ref="F19" authorId="0" shapeId="0" xr:uid="{00000000-0006-0000-0F00-000006000000}">
      <text>
        <r>
          <rPr>
            <b/>
            <sz val="9"/>
            <color indexed="81"/>
            <rFont val="Tahoma"/>
            <family val="2"/>
          </rPr>
          <t xml:space="preserve">Risk - High, Medium, Low:
</t>
        </r>
        <r>
          <rPr>
            <sz val="9"/>
            <color indexed="81"/>
            <rFont val="Tahoma"/>
            <family val="2"/>
          </rPr>
          <t xml:space="preserve">Define the risk for the following categories:
</t>
        </r>
        <r>
          <rPr>
            <b/>
            <sz val="9"/>
            <color indexed="81"/>
            <rFont val="Tahoma"/>
            <family val="2"/>
          </rPr>
          <t xml:space="preserve">
Technology
Resources
Transformation
</t>
        </r>
        <r>
          <rPr>
            <sz val="9"/>
            <color indexed="81"/>
            <rFont val="Tahoma"/>
            <family val="2"/>
          </rPr>
          <t xml:space="preserve">
</t>
        </r>
      </text>
    </comment>
    <comment ref="I19" authorId="0" shapeId="0" xr:uid="{00000000-0006-0000-0F00-000007000000}">
      <text>
        <r>
          <rPr>
            <b/>
            <sz val="9"/>
            <color indexed="81"/>
            <rFont val="Tahoma"/>
            <family val="2"/>
          </rPr>
          <t>Schneider Digital System Process:
Please select "Y" or "N" for the options below.</t>
        </r>
        <r>
          <rPr>
            <sz val="9"/>
            <color indexed="81"/>
            <rFont val="Tahoma"/>
            <family val="2"/>
          </rPr>
          <t xml:space="preserve">
For more information regarding Schneider Digital System, please visit the link below:
https://spiceportal.schneider-electric.com/web/information-process-organization/schneider-digital-system</t>
        </r>
      </text>
    </comment>
    <comment ref="B24" authorId="1" shapeId="0" xr:uid="{00000000-0006-0000-0F00-000008000000}">
      <text>
        <r>
          <rPr>
            <b/>
            <sz val="9"/>
            <color indexed="81"/>
            <rFont val="Tahoma"/>
            <family val="2"/>
          </rPr>
          <t xml:space="preserve">Mitigation:
</t>
        </r>
        <r>
          <rPr>
            <sz val="9"/>
            <color indexed="81"/>
            <rFont val="Tahoma"/>
            <family val="2"/>
          </rPr>
          <t xml:space="preserve">What are the actions that need to be taken in order to mitigate the risks.
</t>
        </r>
      </text>
    </comment>
    <comment ref="B31" authorId="0" shapeId="0" xr:uid="{00000000-0006-0000-0F00-000009000000}">
      <text>
        <r>
          <rPr>
            <b/>
            <sz val="9"/>
            <color indexed="81"/>
            <rFont val="Tahoma"/>
            <family val="2"/>
          </rPr>
          <t xml:space="preserve">Business Case Validated:
</t>
        </r>
        <r>
          <rPr>
            <sz val="9"/>
            <color indexed="81"/>
            <rFont val="Tahoma"/>
            <family val="2"/>
          </rPr>
          <t xml:space="preserve">
Select whether the Business Case is validated or not.
</t>
        </r>
      </text>
    </comment>
    <comment ref="B32" authorId="0" shapeId="0" xr:uid="{00000000-0006-0000-0F00-00000A000000}">
      <text>
        <r>
          <rPr>
            <b/>
            <sz val="9"/>
            <color indexed="81"/>
            <rFont val="Tahoma"/>
            <family val="2"/>
          </rPr>
          <t xml:space="preserve">Accuracy:
</t>
        </r>
        <r>
          <rPr>
            <sz val="9"/>
            <color indexed="81"/>
            <rFont val="Tahoma"/>
            <family val="2"/>
          </rPr>
          <t xml:space="preserve">
Select how accurate the business case is by using the drop down menu.</t>
        </r>
        <r>
          <rPr>
            <b/>
            <sz val="9"/>
            <color indexed="81"/>
            <rFont val="Tahoma"/>
            <family val="2"/>
          </rPr>
          <t xml:space="preserve">
There are three options of accuracy:
High
Medium
Low</t>
        </r>
        <r>
          <rPr>
            <sz val="9"/>
            <color indexed="81"/>
            <rFont val="Tahoma"/>
            <family val="2"/>
          </rPr>
          <t xml:space="preserve">
</t>
        </r>
      </text>
    </comment>
    <comment ref="F32" authorId="0" shapeId="0" xr:uid="{00000000-0006-0000-0F00-00000B000000}">
      <text>
        <r>
          <rPr>
            <b/>
            <sz val="9"/>
            <color indexed="81"/>
            <rFont val="Tahoma"/>
            <family val="2"/>
          </rPr>
          <t>Benefits:
Select "Y" or "N" for the options below.</t>
        </r>
        <r>
          <rPr>
            <sz val="9"/>
            <color indexed="81"/>
            <rFont val="Tahoma"/>
            <family val="2"/>
          </rPr>
          <t xml:space="preserve">
</t>
        </r>
      </text>
    </comment>
    <comment ref="I32" authorId="0" shapeId="0" xr:uid="{00000000-0006-0000-0F00-00000C000000}">
      <text>
        <r>
          <rPr>
            <b/>
            <sz val="9"/>
            <color indexed="81"/>
            <rFont val="Tahoma"/>
            <family val="2"/>
          </rPr>
          <t>Program Costs:
Select "Y" or "N" for the options below.</t>
        </r>
      </text>
    </comment>
    <comment ref="B33" authorId="0" shapeId="0" xr:uid="{00000000-0006-0000-0F00-00000D000000}">
      <text>
        <r>
          <rPr>
            <b/>
            <sz val="9"/>
            <color indexed="81"/>
            <rFont val="Tahoma"/>
            <family val="2"/>
          </rPr>
          <t>Benefits &amp; Value Creation:
Define the benefits &amp; Value creation for Customer, Cash and Productivity.</t>
        </r>
        <r>
          <rPr>
            <sz val="9"/>
            <color indexed="81"/>
            <rFont val="Tahoma"/>
            <family val="2"/>
          </rPr>
          <t xml:space="preserve">
</t>
        </r>
      </text>
    </comment>
    <comment ref="B39" authorId="0" shapeId="0" xr:uid="{00000000-0006-0000-0F00-00000E000000}">
      <text>
        <r>
          <rPr>
            <b/>
            <sz val="9"/>
            <color indexed="81"/>
            <rFont val="Tahoma"/>
            <family val="2"/>
          </rPr>
          <t xml:space="preserve">Depreciation:
</t>
        </r>
        <r>
          <rPr>
            <sz val="9"/>
            <color indexed="81"/>
            <rFont val="Tahoma"/>
            <family val="2"/>
          </rPr>
          <t xml:space="preserve">
The depreciation of a Capital Expenditure starts after the first year and is depreciated equally (by the one third of its value) for the next 3 years.
When is "Y" then it is calculated automatically based on the Standard Procedure. Otherwise, it needs to be calculated manually.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B11" authorId="0" shapeId="0" xr:uid="{00000000-0006-0000-1000-000001000000}">
      <text>
        <r>
          <rPr>
            <b/>
            <sz val="9"/>
            <color indexed="81"/>
            <rFont val="Tahoma"/>
            <family val="2"/>
          </rPr>
          <t xml:space="preserve">Stage Gate:
</t>
        </r>
        <r>
          <rPr>
            <sz val="9"/>
            <color indexed="81"/>
            <rFont val="Tahoma"/>
            <family val="2"/>
          </rPr>
          <t xml:space="preserve">Indicate the last PMP Stage Gate the project has passed:
</t>
        </r>
        <r>
          <rPr>
            <b/>
            <sz val="9"/>
            <color indexed="81"/>
            <rFont val="Tahoma"/>
            <family val="2"/>
          </rPr>
          <t xml:space="preserve">Note : </t>
        </r>
        <r>
          <rPr>
            <sz val="9"/>
            <color indexed="81"/>
            <rFont val="Tahoma"/>
            <family val="2"/>
          </rPr>
          <t xml:space="preserve">The </t>
        </r>
        <r>
          <rPr>
            <b/>
            <sz val="9"/>
            <color indexed="81"/>
            <rFont val="Tahoma"/>
            <family val="2"/>
          </rPr>
          <t>stage gate in the Status Report</t>
        </r>
        <r>
          <rPr>
            <sz val="9"/>
            <color indexed="81"/>
            <rFont val="Tahoma"/>
            <family val="2"/>
          </rPr>
          <t xml:space="preserve"> will</t>
        </r>
        <r>
          <rPr>
            <b/>
            <sz val="9"/>
            <color indexed="81"/>
            <rFont val="Tahoma"/>
            <family val="2"/>
          </rPr>
          <t xml:space="preserve"> </t>
        </r>
        <r>
          <rPr>
            <b/>
            <u/>
            <sz val="9"/>
            <color indexed="81"/>
            <rFont val="Tahoma"/>
            <family val="2"/>
          </rPr>
          <t>automatically align</t>
        </r>
        <r>
          <rPr>
            <sz val="9"/>
            <color indexed="81"/>
            <rFont val="Tahoma"/>
            <family val="2"/>
          </rPr>
          <t xml:space="preserve"> with the</t>
        </r>
        <r>
          <rPr>
            <b/>
            <sz val="9"/>
            <color indexed="81"/>
            <rFont val="Tahoma"/>
            <family val="2"/>
          </rPr>
          <t xml:space="preserve"> stage gate in Charter</t>
        </r>
        <r>
          <rPr>
            <sz val="9"/>
            <color indexed="81"/>
            <rFont val="Tahoma"/>
            <family val="2"/>
          </rPr>
          <t xml:space="preserve"> Template!
</t>
        </r>
        <r>
          <rPr>
            <b/>
            <sz val="9"/>
            <color indexed="81"/>
            <rFont val="Tahoma"/>
            <family val="2"/>
          </rPr>
          <t xml:space="preserve">Open: </t>
        </r>
        <r>
          <rPr>
            <sz val="9"/>
            <color indexed="81"/>
            <rFont val="Tahoma"/>
            <family val="2"/>
          </rPr>
          <t xml:space="preserve">Validate vision of project stakes and priorities. Project management organization and planning are ready for execution.
</t>
        </r>
        <r>
          <rPr>
            <b/>
            <sz val="9"/>
            <color indexed="81"/>
            <rFont val="Tahoma"/>
            <family val="2"/>
          </rPr>
          <t>Select:</t>
        </r>
        <r>
          <rPr>
            <sz val="9"/>
            <color indexed="81"/>
            <rFont val="Tahoma"/>
            <family val="2"/>
          </rPr>
          <t xml:space="preserve"> Customer Offer scope and content  are defined. Selection of the preferred product/process architecture. 
</t>
        </r>
        <r>
          <rPr>
            <b/>
            <sz val="9"/>
            <color indexed="81"/>
            <rFont val="Tahoma"/>
            <family val="2"/>
          </rPr>
          <t xml:space="preserve">Do: </t>
        </r>
        <r>
          <rPr>
            <sz val="9"/>
            <color indexed="81"/>
            <rFont val="Tahoma"/>
            <family val="2"/>
          </rPr>
          <t xml:space="preserve">Offer, Product Architecture, Supply chain Architecture, Quality goals and Financial business case/s  are defined and validated.
</t>
        </r>
        <r>
          <rPr>
            <b/>
            <sz val="9"/>
            <color indexed="81"/>
            <rFont val="Tahoma"/>
            <family val="2"/>
          </rPr>
          <t>Implement:</t>
        </r>
        <r>
          <rPr>
            <sz val="9"/>
            <color indexed="81"/>
            <rFont val="Tahoma"/>
            <family val="2"/>
          </rPr>
          <t xml:space="preserve"> Product, industrial processes &amp; Supply Chain processes are designed in detail and validated to launch the financial investments.
</t>
        </r>
        <r>
          <rPr>
            <b/>
            <sz val="9"/>
            <color indexed="81"/>
            <rFont val="Tahoma"/>
            <family val="2"/>
          </rPr>
          <t>Produce:</t>
        </r>
        <r>
          <rPr>
            <sz val="9"/>
            <color indexed="81"/>
            <rFont val="Tahoma"/>
            <family val="2"/>
          </rPr>
          <t xml:space="preserve"> Product and Processes are ready for production.
Forecasted quantities are committed by countries and businesses.
</t>
        </r>
        <r>
          <rPr>
            <b/>
            <sz val="9"/>
            <color indexed="81"/>
            <rFont val="Tahoma"/>
            <family val="2"/>
          </rPr>
          <t xml:space="preserve">Sell: </t>
        </r>
        <r>
          <rPr>
            <sz val="9"/>
            <color indexed="81"/>
            <rFont val="Tahoma"/>
            <family val="2"/>
          </rPr>
          <t xml:space="preserve">Product is ready to sell with right stock. Supply Chain and Sales organization are ready to Sell.
</t>
        </r>
        <r>
          <rPr>
            <b/>
            <sz val="9"/>
            <color indexed="81"/>
            <rFont val="Tahoma"/>
            <family val="2"/>
          </rPr>
          <t>Close:</t>
        </r>
        <r>
          <rPr>
            <sz val="9"/>
            <color indexed="81"/>
            <rFont val="Tahoma"/>
            <family val="2"/>
          </rPr>
          <t xml:space="preserve"> Solution handed over to Operational team. Project team is disbanded.
</t>
        </r>
        <r>
          <rPr>
            <b/>
            <sz val="9"/>
            <color indexed="81"/>
            <rFont val="Tahoma"/>
            <family val="2"/>
          </rPr>
          <t xml:space="preserve">Prior-Open : </t>
        </r>
        <r>
          <rPr>
            <sz val="9"/>
            <color indexed="81"/>
            <rFont val="Tahoma"/>
            <family val="2"/>
          </rPr>
          <t xml:space="preserve">Select this Stage Gate if the project hasn't passed the Open stage gate yet.
</t>
        </r>
        <r>
          <rPr>
            <b/>
            <sz val="9"/>
            <color indexed="81"/>
            <rFont val="Tahoma"/>
            <family val="2"/>
          </rPr>
          <t xml:space="preserve">Validate: </t>
        </r>
        <r>
          <rPr>
            <sz val="9"/>
            <color indexed="81"/>
            <rFont val="Tahoma"/>
            <family val="2"/>
          </rPr>
          <t xml:space="preserve">This Stage Gate is used from Network and Analytics Domain. Model Developed, Baseline Validated and Working Model Produced . Ready to run Scenario’s.
</t>
        </r>
        <r>
          <rPr>
            <b/>
            <sz val="9"/>
            <color indexed="81"/>
            <rFont val="Tahoma"/>
            <family val="2"/>
          </rPr>
          <t>There are options for Schneider Digital Projects.</t>
        </r>
      </text>
    </comment>
    <comment ref="E11" authorId="1" shapeId="0" xr:uid="{00000000-0006-0000-1000-000002000000}">
      <text>
        <r>
          <rPr>
            <b/>
            <sz val="9"/>
            <color indexed="81"/>
            <rFont val="Tahoma"/>
            <family val="2"/>
          </rPr>
          <t xml:space="preserve">Frequency:
</t>
        </r>
        <r>
          <rPr>
            <sz val="9"/>
            <color indexed="81"/>
            <rFont val="Tahoma"/>
            <family val="2"/>
          </rPr>
          <t>Select from the drop down list, how often you are going to update the GPS file.</t>
        </r>
      </text>
    </comment>
    <comment ref="H11" authorId="1" shapeId="0" xr:uid="{00000000-0006-0000-1000-000003000000}">
      <text>
        <r>
          <rPr>
            <b/>
            <sz val="9"/>
            <color indexed="81"/>
            <rFont val="Tahoma"/>
            <family val="2"/>
          </rPr>
          <t xml:space="preserve">Date:
</t>
        </r>
        <r>
          <rPr>
            <sz val="9"/>
            <color indexed="81"/>
            <rFont val="Tahoma"/>
            <family val="2"/>
          </rPr>
          <t>Latest date that the file was modified.
When the file is saved, the report date is updated automatically and takes today's date as a value.</t>
        </r>
        <r>
          <rPr>
            <sz val="9"/>
            <color indexed="81"/>
            <rFont val="Tahoma"/>
            <family val="2"/>
          </rPr>
          <t xml:space="preserve">
</t>
        </r>
      </text>
    </comment>
    <comment ref="B13" authorId="0" shapeId="0" xr:uid="{00000000-0006-0000-1000-000004000000}">
      <text>
        <r>
          <rPr>
            <b/>
            <sz val="9"/>
            <color indexed="81"/>
            <rFont val="Tahoma"/>
            <family val="2"/>
          </rPr>
          <t>Key Indicators:</t>
        </r>
        <r>
          <rPr>
            <sz val="9"/>
            <color indexed="81"/>
            <rFont val="Tahoma"/>
            <family val="2"/>
          </rPr>
          <t xml:space="preserve">
Reflect the status of the Key indicators of the project. Select the Indicators (GAR) and add a description about it.
</t>
        </r>
        <r>
          <rPr>
            <b/>
            <sz val="9"/>
            <color indexed="81"/>
            <rFont val="Tahoma"/>
            <family val="2"/>
          </rPr>
          <t>If any of your Key Indicator is Green, then the comments are optional.</t>
        </r>
      </text>
    </comment>
    <comment ref="B14" authorId="0" shapeId="0" xr:uid="{00000000-0006-0000-1000-000005000000}">
      <text>
        <r>
          <rPr>
            <b/>
            <sz val="9"/>
            <color indexed="81"/>
            <rFont val="Tahoma"/>
            <family val="2"/>
          </rPr>
          <t>Project/Program Status:</t>
        </r>
        <r>
          <rPr>
            <sz val="9"/>
            <color indexed="81"/>
            <rFont val="Tahoma"/>
            <family val="2"/>
          </rPr>
          <t xml:space="preserve">
</t>
        </r>
        <r>
          <rPr>
            <b/>
            <sz val="9"/>
            <color indexed="81"/>
            <rFont val="Tahoma"/>
            <family val="2"/>
          </rPr>
          <t xml:space="preserve">G </t>
        </r>
        <r>
          <rPr>
            <sz val="9"/>
            <color indexed="81"/>
            <rFont val="Tahoma"/>
            <family val="2"/>
          </rPr>
          <t xml:space="preserve">- Green - On schedule, on budget, low risk impact
</t>
        </r>
        <r>
          <rPr>
            <b/>
            <sz val="9"/>
            <color indexed="81"/>
            <rFont val="Tahoma"/>
            <family val="2"/>
          </rPr>
          <t>A</t>
        </r>
        <r>
          <rPr>
            <sz val="9"/>
            <color indexed="81"/>
            <rFont val="Tahoma"/>
            <family val="2"/>
          </rPr>
          <t xml:space="preserve"> - Amber - Some delays, budget overrun, risks impacting project. Project ongoing. 
</t>
        </r>
        <r>
          <rPr>
            <b/>
            <sz val="9"/>
            <color indexed="81"/>
            <rFont val="Tahoma"/>
            <family val="2"/>
          </rPr>
          <t>R</t>
        </r>
        <r>
          <rPr>
            <sz val="9"/>
            <color indexed="81"/>
            <rFont val="Tahoma"/>
            <family val="2"/>
          </rPr>
          <t xml:space="preserve"> - Red - Significant schedule delays, budget concerns and/or risks. Project at risk of stopping or already stopped.
</t>
        </r>
        <r>
          <rPr>
            <b/>
            <sz val="9"/>
            <color indexed="81"/>
            <rFont val="Tahoma"/>
            <family val="2"/>
          </rPr>
          <t>W</t>
        </r>
        <r>
          <rPr>
            <sz val="9"/>
            <color indexed="81"/>
            <rFont val="Tahoma"/>
            <family val="2"/>
          </rPr>
          <t xml:space="preserve">- White - Not Started/Prior to OPEN
</t>
        </r>
        <r>
          <rPr>
            <b/>
            <sz val="9"/>
            <color indexed="81"/>
            <rFont val="Tahoma"/>
            <family val="2"/>
          </rPr>
          <t>B</t>
        </r>
        <r>
          <rPr>
            <sz val="9"/>
            <color indexed="81"/>
            <rFont val="Tahoma"/>
            <family val="2"/>
          </rPr>
          <t xml:space="preserve"> - Blue - Closed / Finished
</t>
        </r>
        <r>
          <rPr>
            <b/>
            <sz val="9"/>
            <color indexed="81"/>
            <rFont val="Tahoma"/>
            <family val="2"/>
          </rPr>
          <t>P</t>
        </r>
        <r>
          <rPr>
            <sz val="9"/>
            <color indexed="81"/>
            <rFont val="Tahoma"/>
            <family val="2"/>
          </rPr>
          <t xml:space="preserve"> - Purple - Cancelled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r>
          <rPr>
            <sz val="9"/>
            <color indexed="81"/>
            <rFont val="Tahoma"/>
            <family val="2"/>
          </rPr>
          <t xml:space="preserve">
Only the first </t>
        </r>
        <r>
          <rPr>
            <b/>
            <sz val="9"/>
            <color indexed="81"/>
            <rFont val="Tahoma"/>
            <family val="2"/>
          </rPr>
          <t>610 characters</t>
        </r>
        <r>
          <rPr>
            <sz val="9"/>
            <color indexed="81"/>
            <rFont val="Tahoma"/>
            <family val="2"/>
          </rPr>
          <t xml:space="preserve"> of Status Description will appear correctly in </t>
        </r>
        <r>
          <rPr>
            <b/>
            <sz val="9"/>
            <color indexed="81"/>
            <rFont val="Tahoma"/>
            <family val="2"/>
          </rPr>
          <t>IPO Report.</t>
        </r>
      </text>
    </comment>
    <comment ref="B15" authorId="0" shapeId="0" xr:uid="{00000000-0006-0000-1000-000006000000}">
      <text>
        <r>
          <rPr>
            <b/>
            <sz val="9"/>
            <color indexed="81"/>
            <rFont val="Tahoma"/>
            <family val="2"/>
          </rPr>
          <t>Schedule:</t>
        </r>
        <r>
          <rPr>
            <sz val="9"/>
            <color indexed="81"/>
            <rFont val="Tahoma"/>
            <family val="2"/>
          </rPr>
          <t xml:space="preserve">
Indicate the status of the schedule and provide comment/explanation.
</t>
        </r>
        <r>
          <rPr>
            <b/>
            <sz val="9"/>
            <color indexed="81"/>
            <rFont val="Tahoma"/>
            <family val="2"/>
          </rPr>
          <t xml:space="preserve">G </t>
        </r>
        <r>
          <rPr>
            <sz val="9"/>
            <color indexed="81"/>
            <rFont val="Tahoma"/>
            <family val="2"/>
          </rPr>
          <t xml:space="preserve">- Green - On Time
</t>
        </r>
        <r>
          <rPr>
            <b/>
            <sz val="9"/>
            <color indexed="81"/>
            <rFont val="Tahoma"/>
            <family val="2"/>
          </rPr>
          <t>A</t>
        </r>
        <r>
          <rPr>
            <sz val="9"/>
            <color indexed="81"/>
            <rFont val="Tahoma"/>
            <family val="2"/>
          </rPr>
          <t xml:space="preserve"> - Amber - Timeline at risk
</t>
        </r>
        <r>
          <rPr>
            <b/>
            <sz val="9"/>
            <color indexed="81"/>
            <rFont val="Tahoma"/>
            <family val="2"/>
          </rPr>
          <t>R</t>
        </r>
        <r>
          <rPr>
            <sz val="9"/>
            <color indexed="81"/>
            <rFont val="Tahoma"/>
            <family val="2"/>
          </rPr>
          <t xml:space="preserve"> - Red - Delayed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F15" authorId="0" shapeId="0" xr:uid="{00000000-0006-0000-1000-000007000000}">
      <text>
        <r>
          <rPr>
            <b/>
            <sz val="9"/>
            <color indexed="81"/>
            <rFont val="Tahoma"/>
            <family val="2"/>
          </rPr>
          <t>Customer Impact:</t>
        </r>
        <r>
          <rPr>
            <sz val="9"/>
            <color indexed="81"/>
            <rFont val="Tahoma"/>
            <family val="2"/>
          </rPr>
          <t xml:space="preserve">
Indicate the status of the Customer Impact and provide comment/explanation
</t>
        </r>
        <r>
          <rPr>
            <b/>
            <sz val="9"/>
            <color indexed="81"/>
            <rFont val="Tahoma"/>
            <family val="2"/>
          </rPr>
          <t>G</t>
        </r>
        <r>
          <rPr>
            <sz val="9"/>
            <color indexed="81"/>
            <rFont val="Tahoma"/>
            <family val="2"/>
          </rPr>
          <t xml:space="preserve"> - Green - There is no negative Impact
</t>
        </r>
        <r>
          <rPr>
            <b/>
            <sz val="9"/>
            <color indexed="81"/>
            <rFont val="Tahoma"/>
            <family val="2"/>
          </rPr>
          <t>A</t>
        </r>
        <r>
          <rPr>
            <sz val="9"/>
            <color indexed="81"/>
            <rFont val="Tahoma"/>
            <family val="2"/>
          </rPr>
          <t xml:space="preserve"> - Amber - There is a possibility of minor negative impact
</t>
        </r>
        <r>
          <rPr>
            <b/>
            <sz val="9"/>
            <color indexed="81"/>
            <rFont val="Tahoma"/>
            <family val="2"/>
          </rPr>
          <t xml:space="preserve">R </t>
        </r>
        <r>
          <rPr>
            <sz val="9"/>
            <color indexed="81"/>
            <rFont val="Tahoma"/>
            <family val="2"/>
          </rPr>
          <t xml:space="preserve">- Red - There is a possibility of a major negative impact
</t>
        </r>
        <r>
          <rPr>
            <b/>
            <sz val="9"/>
            <color indexed="81"/>
            <rFont val="Tahoma"/>
            <family val="2"/>
          </rPr>
          <t>N/A</t>
        </r>
        <r>
          <rPr>
            <sz val="9"/>
            <color indexed="81"/>
            <rFont val="Tahoma"/>
            <family val="2"/>
          </rPr>
          <t xml:space="preserve"> - There is no customer impact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B16" authorId="0" shapeId="0" xr:uid="{00000000-0006-0000-1000-000008000000}">
      <text>
        <r>
          <rPr>
            <b/>
            <sz val="9"/>
            <color indexed="81"/>
            <rFont val="Tahoma"/>
            <family val="2"/>
          </rPr>
          <t xml:space="preserve">Budget:
</t>
        </r>
        <r>
          <rPr>
            <sz val="9"/>
            <color indexed="81"/>
            <rFont val="Tahoma"/>
            <family val="2"/>
          </rPr>
          <t xml:space="preserve">
Indicate the status of the budget and provide comment/explanation.
</t>
        </r>
        <r>
          <rPr>
            <b/>
            <sz val="9"/>
            <color indexed="81"/>
            <rFont val="Tahoma"/>
            <family val="2"/>
          </rPr>
          <t xml:space="preserve">G </t>
        </r>
        <r>
          <rPr>
            <sz val="9"/>
            <color indexed="81"/>
            <rFont val="Tahoma"/>
            <family val="2"/>
          </rPr>
          <t>- Green - On budget</t>
        </r>
        <r>
          <rPr>
            <b/>
            <sz val="9"/>
            <color indexed="81"/>
            <rFont val="Tahoma"/>
            <family val="2"/>
          </rPr>
          <t xml:space="preserve">
A</t>
        </r>
        <r>
          <rPr>
            <sz val="9"/>
            <color indexed="81"/>
            <rFont val="Tahoma"/>
            <family val="2"/>
          </rPr>
          <t xml:space="preserve"> - Amber - some risk of over run
</t>
        </r>
        <r>
          <rPr>
            <b/>
            <sz val="9"/>
            <color indexed="81"/>
            <rFont val="Tahoma"/>
            <family val="2"/>
          </rPr>
          <t>R</t>
        </r>
        <r>
          <rPr>
            <sz val="9"/>
            <color indexed="81"/>
            <rFont val="Tahoma"/>
            <family val="2"/>
          </rPr>
          <t xml:space="preserve"> - Red - budget over run occurring.
</t>
        </r>
        <r>
          <rPr>
            <b/>
            <sz val="9"/>
            <color indexed="81"/>
            <rFont val="Tahoma"/>
            <family val="2"/>
          </rPr>
          <t>N/A</t>
        </r>
        <r>
          <rPr>
            <sz val="9"/>
            <color indexed="81"/>
            <rFont val="Tahoma"/>
            <family val="2"/>
          </rPr>
          <t xml:space="preserve"> - There is no budget
Only the first</t>
        </r>
        <r>
          <rPr>
            <b/>
            <sz val="9"/>
            <color indexed="81"/>
            <rFont val="Tahoma"/>
            <family val="2"/>
          </rPr>
          <t xml:space="preserve"> 118 characters</t>
        </r>
        <r>
          <rPr>
            <sz val="9"/>
            <color indexed="81"/>
            <rFont val="Tahoma"/>
            <family val="2"/>
          </rPr>
          <t xml:space="preserve"> will appear in the </t>
        </r>
        <r>
          <rPr>
            <b/>
            <sz val="9"/>
            <color indexed="81"/>
            <rFont val="Tahoma"/>
            <family val="2"/>
          </rPr>
          <t>Status Report</t>
        </r>
      </text>
    </comment>
    <comment ref="F16" authorId="0" shapeId="0" xr:uid="{00000000-0006-0000-1000-000009000000}">
      <text>
        <r>
          <rPr>
            <b/>
            <sz val="9"/>
            <color indexed="81"/>
            <rFont val="Tahoma"/>
            <family val="2"/>
          </rPr>
          <t>Resources:</t>
        </r>
        <r>
          <rPr>
            <sz val="9"/>
            <color indexed="81"/>
            <rFont val="Tahoma"/>
            <family val="2"/>
          </rPr>
          <t xml:space="preserve">
Indicate the status of the Resources and provide comment/explanation.
</t>
        </r>
        <r>
          <rPr>
            <b/>
            <sz val="9"/>
            <color indexed="81"/>
            <rFont val="Tahoma"/>
            <family val="2"/>
          </rPr>
          <t xml:space="preserve">G </t>
        </r>
        <r>
          <rPr>
            <sz val="9"/>
            <color indexed="81"/>
            <rFont val="Tahoma"/>
            <family val="2"/>
          </rPr>
          <t xml:space="preserve">- Green - There are no resource issues current, or forecast, that will impact the project
</t>
        </r>
        <r>
          <rPr>
            <b/>
            <sz val="9"/>
            <color indexed="81"/>
            <rFont val="Tahoma"/>
            <family val="2"/>
          </rPr>
          <t>A</t>
        </r>
        <r>
          <rPr>
            <sz val="9"/>
            <color indexed="81"/>
            <rFont val="Tahoma"/>
            <family val="2"/>
          </rPr>
          <t xml:space="preserve"> - Amber -  Resource issues have occurred, or are projected to occur, that may impact the project
</t>
        </r>
        <r>
          <rPr>
            <b/>
            <sz val="9"/>
            <color indexed="81"/>
            <rFont val="Tahoma"/>
            <family val="2"/>
          </rPr>
          <t>R</t>
        </r>
        <r>
          <rPr>
            <sz val="9"/>
            <color indexed="81"/>
            <rFont val="Tahoma"/>
            <family val="2"/>
          </rPr>
          <t xml:space="preserve"> - Red - Resource issues have occurred and have impacted the project significantly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B17" authorId="0" shapeId="0" xr:uid="{00000000-0006-0000-1000-00000A000000}">
      <text>
        <r>
          <rPr>
            <b/>
            <sz val="9"/>
            <color indexed="81"/>
            <rFont val="Tahoma"/>
            <family val="2"/>
          </rPr>
          <t>Risks:</t>
        </r>
        <r>
          <rPr>
            <sz val="9"/>
            <color indexed="81"/>
            <rFont val="Tahoma"/>
            <family val="2"/>
          </rPr>
          <t xml:space="preserve">
Indicate the status of risk and provide comment/explanation. 
</t>
        </r>
        <r>
          <rPr>
            <b/>
            <sz val="9"/>
            <color indexed="81"/>
            <rFont val="Tahoma"/>
            <family val="2"/>
          </rPr>
          <t>G</t>
        </r>
        <r>
          <rPr>
            <sz val="9"/>
            <color indexed="81"/>
            <rFont val="Tahoma"/>
            <family val="2"/>
          </rPr>
          <t xml:space="preserve"> - Green - little risk to project timelines or deliverables
</t>
        </r>
        <r>
          <rPr>
            <b/>
            <sz val="9"/>
            <color indexed="81"/>
            <rFont val="Tahoma"/>
            <family val="2"/>
          </rPr>
          <t>A</t>
        </r>
        <r>
          <rPr>
            <sz val="9"/>
            <color indexed="81"/>
            <rFont val="Tahoma"/>
            <family val="2"/>
          </rPr>
          <t xml:space="preserve"> - Amber - moderate risk to project timelines or deliverables
</t>
        </r>
        <r>
          <rPr>
            <b/>
            <sz val="9"/>
            <color indexed="81"/>
            <rFont val="Tahoma"/>
            <family val="2"/>
          </rPr>
          <t>R</t>
        </r>
        <r>
          <rPr>
            <sz val="9"/>
            <color indexed="81"/>
            <rFont val="Tahoma"/>
            <family val="2"/>
          </rPr>
          <t xml:space="preserve"> - Red - imminent risk to project timelines and deliverables.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F17" authorId="0" shapeId="0" xr:uid="{00000000-0006-0000-1000-00000B000000}">
      <text>
        <r>
          <rPr>
            <b/>
            <sz val="9"/>
            <color indexed="81"/>
            <rFont val="Tahoma"/>
            <family val="2"/>
          </rPr>
          <t>Business Case:</t>
        </r>
        <r>
          <rPr>
            <sz val="9"/>
            <color indexed="81"/>
            <rFont val="Tahoma"/>
            <family val="2"/>
          </rPr>
          <t xml:space="preserve">
Indicate the status of the Business Case and provide comment/explanation.
</t>
        </r>
        <r>
          <rPr>
            <b/>
            <sz val="9"/>
            <color indexed="81"/>
            <rFont val="Tahoma"/>
            <family val="2"/>
          </rPr>
          <t>G</t>
        </r>
        <r>
          <rPr>
            <sz val="9"/>
            <color indexed="81"/>
            <rFont val="Tahoma"/>
            <family val="2"/>
          </rPr>
          <t xml:space="preserve"> - Green - There are no issues impacting the ability of the project to achieve the objectives outlined in the business case.  All agreed scope is expected to be delivered.
</t>
        </r>
        <r>
          <rPr>
            <b/>
            <sz val="9"/>
            <color indexed="81"/>
            <rFont val="Tahoma"/>
            <family val="2"/>
          </rPr>
          <t>A</t>
        </r>
        <r>
          <rPr>
            <sz val="9"/>
            <color indexed="81"/>
            <rFont val="Tahoma"/>
            <family val="2"/>
          </rPr>
          <t xml:space="preserve"> - Amber - The project will not be able to fully achieve the objectives outlined in the business case.  Minor elements of scope will not be delivered or major scope elements may not be delivered
</t>
        </r>
        <r>
          <rPr>
            <b/>
            <sz val="9"/>
            <color indexed="81"/>
            <rFont val="Tahoma"/>
            <family val="2"/>
          </rPr>
          <t>R</t>
        </r>
        <r>
          <rPr>
            <sz val="9"/>
            <color indexed="81"/>
            <rFont val="Tahoma"/>
            <family val="2"/>
          </rPr>
          <t xml:space="preserve">- Red - The project will not be able to achieve the objectives outlined in the business case.  Major scope elements will not be delivered
</t>
        </r>
        <r>
          <rPr>
            <b/>
            <sz val="9"/>
            <color indexed="81"/>
            <rFont val="Tahoma"/>
            <family val="2"/>
          </rPr>
          <t>N/A</t>
        </r>
        <r>
          <rPr>
            <sz val="9"/>
            <color indexed="81"/>
            <rFont val="Tahoma"/>
            <family val="2"/>
          </rPr>
          <t xml:space="preserve"> - The project does not have business case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B20" authorId="1" shapeId="0" xr:uid="{00000000-0006-0000-1000-00000C000000}">
      <text>
        <r>
          <rPr>
            <b/>
            <sz val="9"/>
            <color indexed="81"/>
            <rFont val="Tahoma"/>
            <family val="2"/>
          </rPr>
          <t xml:space="preserve">Key Performance Indicators (KPIs):
</t>
        </r>
        <r>
          <rPr>
            <sz val="9"/>
            <color indexed="81"/>
            <rFont val="Tahoma"/>
            <family val="2"/>
          </rPr>
          <t>The Key Performance Indicators are used to measure the success of the project.
The KPI that appears first on the list, will be the "Golden KPI" (The most important KPI of the project).
If you are using the KPIs template, you can skip this table.</t>
        </r>
      </text>
    </comment>
    <comment ref="H20" authorId="1" shapeId="0" xr:uid="{00000000-0006-0000-1000-00000D000000}">
      <text>
        <r>
          <rPr>
            <b/>
            <sz val="9"/>
            <color indexed="81"/>
            <rFont val="Tahoma"/>
            <family val="2"/>
          </rPr>
          <t xml:space="preserve">Number of KPIs:
</t>
        </r>
        <r>
          <rPr>
            <sz val="9"/>
            <color indexed="81"/>
            <rFont val="Tahoma"/>
            <family val="2"/>
          </rPr>
          <t xml:space="preserve">
You can select the number of the KPIs that will be visible in the Template (0-5).</t>
        </r>
      </text>
    </comment>
    <comment ref="B21" authorId="1" shapeId="0" xr:uid="{00000000-0006-0000-1000-00000E000000}">
      <text>
        <r>
          <rPr>
            <b/>
            <sz val="9"/>
            <color indexed="81"/>
            <rFont val="Tahoma"/>
            <family val="2"/>
          </rPr>
          <t xml:space="preserve">Measure :
</t>
        </r>
        <r>
          <rPr>
            <sz val="9"/>
            <color indexed="81"/>
            <rFont val="Tahoma"/>
            <family val="2"/>
          </rPr>
          <t xml:space="preserve">You can select the name of the KPI by using the drop down list. The KPIs that appear at the drop down list have already been defined by the KPI list in the Charter Template
</t>
        </r>
      </text>
    </comment>
    <comment ref="E21" authorId="1" shapeId="0" xr:uid="{00000000-0006-0000-1000-00000F000000}">
      <text>
        <r>
          <rPr>
            <b/>
            <sz val="9"/>
            <color indexed="81"/>
            <rFont val="Tahoma"/>
            <family val="2"/>
          </rPr>
          <t>Status:</t>
        </r>
        <r>
          <rPr>
            <sz val="9"/>
            <color indexed="81"/>
            <rFont val="Tahoma"/>
            <family val="2"/>
          </rPr>
          <t xml:space="preserve">
What is the current status of the KPI. Enter the status of the KPI according to the following:
</t>
        </r>
        <r>
          <rPr>
            <b/>
            <sz val="9"/>
            <color indexed="81"/>
            <rFont val="Tahoma"/>
            <family val="2"/>
          </rPr>
          <t xml:space="preserve">G - Green </t>
        </r>
        <r>
          <rPr>
            <sz val="9"/>
            <color indexed="81"/>
            <rFont val="Tahoma"/>
            <family val="2"/>
          </rPr>
          <t xml:space="preserve">- KPI on track, meeting targets (include a specific definition of the range for a Green status in your definition) 
</t>
        </r>
        <r>
          <rPr>
            <b/>
            <sz val="9"/>
            <color indexed="81"/>
            <rFont val="Tahoma"/>
            <family val="2"/>
          </rPr>
          <t xml:space="preserve">A - Amber </t>
        </r>
        <r>
          <rPr>
            <sz val="9"/>
            <color indexed="81"/>
            <rFont val="Tahoma"/>
            <family val="2"/>
          </rPr>
          <t xml:space="preserve">- Not meeting target or requires attention, but can be recovered (include a specific definition of the range for an Amber status in your definition) 
</t>
        </r>
        <r>
          <rPr>
            <b/>
            <sz val="9"/>
            <color indexed="81"/>
            <rFont val="Tahoma"/>
            <family val="2"/>
          </rPr>
          <t xml:space="preserve">R - Red </t>
        </r>
        <r>
          <rPr>
            <sz val="9"/>
            <color indexed="81"/>
            <rFont val="Tahoma"/>
            <family val="2"/>
          </rPr>
          <t xml:space="preserve">- Below target (include a specific definition of the range for a Red status in your definition) </t>
        </r>
      </text>
    </comment>
    <comment ref="F21" authorId="1" shapeId="0" xr:uid="{00000000-0006-0000-1000-000010000000}">
      <text>
        <r>
          <rPr>
            <b/>
            <sz val="9"/>
            <color indexed="81"/>
            <rFont val="Tahoma"/>
            <family val="2"/>
          </rPr>
          <t>Target :</t>
        </r>
        <r>
          <rPr>
            <sz val="9"/>
            <color indexed="81"/>
            <rFont val="Tahoma"/>
            <family val="2"/>
          </rPr>
          <t xml:space="preserve">
Define the goal/target of the KPI. This could be any type of value e.g. by %, hard numbers.</t>
        </r>
      </text>
    </comment>
    <comment ref="G21" authorId="1" shapeId="0" xr:uid="{00000000-0006-0000-1000-000011000000}">
      <text>
        <r>
          <rPr>
            <b/>
            <sz val="9"/>
            <color indexed="81"/>
            <rFont val="Tahoma"/>
            <family val="2"/>
          </rPr>
          <t xml:space="preserve">Customized Header:
</t>
        </r>
        <r>
          <rPr>
            <sz val="9"/>
            <color indexed="81"/>
            <rFont val="Tahoma"/>
            <family val="2"/>
          </rPr>
          <t xml:space="preserve">
This header can be customized/edited. The default name is "Actual YTD".</t>
        </r>
      </text>
    </comment>
    <comment ref="H21" authorId="1" shapeId="0" xr:uid="{00000000-0006-0000-1000-000012000000}">
      <text>
        <r>
          <rPr>
            <b/>
            <sz val="9"/>
            <color indexed="81"/>
            <rFont val="Tahoma"/>
            <family val="2"/>
          </rPr>
          <t xml:space="preserve">Customized Header:
</t>
        </r>
        <r>
          <rPr>
            <sz val="9"/>
            <color indexed="81"/>
            <rFont val="Tahoma"/>
            <family val="2"/>
          </rPr>
          <t>This header can be customized/edited. The default name is "Current Month".</t>
        </r>
      </text>
    </comment>
    <comment ref="I21" authorId="1" shapeId="0" xr:uid="{00000000-0006-0000-1000-000013000000}">
      <text>
        <r>
          <rPr>
            <b/>
            <sz val="9"/>
            <color indexed="81"/>
            <rFont val="Tahoma"/>
            <family val="2"/>
          </rPr>
          <t xml:space="preserve">Customized Header:
</t>
        </r>
        <r>
          <rPr>
            <sz val="9"/>
            <color indexed="81"/>
            <rFont val="Tahoma"/>
            <family val="2"/>
          </rPr>
          <t>This header can be customized/edited. The default name is "Current Month".</t>
        </r>
      </text>
    </comment>
    <comment ref="B30" authorId="0" shapeId="0" xr:uid="{00000000-0006-0000-1000-000014000000}">
      <text>
        <r>
          <rPr>
            <b/>
            <sz val="9"/>
            <color indexed="81"/>
            <rFont val="Tahoma"/>
            <family val="2"/>
          </rPr>
          <t>Achievements:</t>
        </r>
        <r>
          <rPr>
            <sz val="9"/>
            <color indexed="81"/>
            <rFont val="Tahoma"/>
            <family val="2"/>
          </rPr>
          <t xml:space="preserve">
Key Achievements of the project to date.</t>
        </r>
      </text>
    </comment>
    <comment ref="E30" authorId="0" shapeId="0" xr:uid="{00000000-0006-0000-1000-000015000000}">
      <text>
        <r>
          <rPr>
            <b/>
            <sz val="9"/>
            <color indexed="81"/>
            <rFont val="Tahoma"/>
            <family val="2"/>
          </rPr>
          <t xml:space="preserve">Note:
</t>
        </r>
        <r>
          <rPr>
            <sz val="9"/>
            <color indexed="81"/>
            <rFont val="Tahoma"/>
            <family val="2"/>
          </rPr>
          <t xml:space="preserve">Only the first </t>
        </r>
        <r>
          <rPr>
            <b/>
            <sz val="9"/>
            <color indexed="81"/>
            <rFont val="Tahoma"/>
            <family val="2"/>
          </rPr>
          <t>510</t>
        </r>
        <r>
          <rPr>
            <sz val="9"/>
            <color indexed="81"/>
            <rFont val="Tahoma"/>
            <family val="2"/>
          </rPr>
          <t xml:space="preserve"> characters will appear in </t>
        </r>
        <r>
          <rPr>
            <b/>
            <sz val="9"/>
            <color indexed="81"/>
            <rFont val="Tahoma"/>
            <family val="2"/>
          </rPr>
          <t>Reports</t>
        </r>
        <r>
          <rPr>
            <sz val="9"/>
            <color indexed="81"/>
            <rFont val="Tahoma"/>
            <family val="2"/>
          </rPr>
          <t xml:space="preserve">.
Only the first </t>
        </r>
        <r>
          <rPr>
            <b/>
            <sz val="9"/>
            <color indexed="81"/>
            <rFont val="Tahoma"/>
            <family val="2"/>
          </rPr>
          <t xml:space="preserve">610 characters </t>
        </r>
        <r>
          <rPr>
            <sz val="9"/>
            <color indexed="81"/>
            <rFont val="Tahoma"/>
            <family val="2"/>
          </rPr>
          <t xml:space="preserve">will appear correctly in </t>
        </r>
        <r>
          <rPr>
            <b/>
            <sz val="9"/>
            <color indexed="81"/>
            <rFont val="Tahoma"/>
            <family val="2"/>
          </rPr>
          <t>IPO Report</t>
        </r>
      </text>
    </comment>
    <comment ref="F30" authorId="0" shapeId="0" xr:uid="{00000000-0006-0000-1000-000016000000}">
      <text>
        <r>
          <rPr>
            <b/>
            <sz val="9"/>
            <color indexed="81"/>
            <rFont val="Tahoma"/>
            <family val="2"/>
          </rPr>
          <t>Issues:</t>
        </r>
        <r>
          <rPr>
            <sz val="9"/>
            <color indexed="81"/>
            <rFont val="Tahoma"/>
            <family val="2"/>
          </rPr>
          <t xml:space="preserve">
Key issues impacting the project.</t>
        </r>
      </text>
    </comment>
    <comment ref="I30" authorId="0" shapeId="0" xr:uid="{00000000-0006-0000-1000-000017000000}">
      <text>
        <r>
          <rPr>
            <b/>
            <sz val="9"/>
            <color indexed="81"/>
            <rFont val="Tahoma"/>
            <family val="2"/>
          </rPr>
          <t xml:space="preserve">Note:
</t>
        </r>
        <r>
          <rPr>
            <sz val="9"/>
            <color indexed="81"/>
            <rFont val="Tahoma"/>
            <family val="2"/>
          </rPr>
          <t xml:space="preserve">Only the first </t>
        </r>
        <r>
          <rPr>
            <b/>
            <sz val="9"/>
            <color indexed="81"/>
            <rFont val="Tahoma"/>
            <family val="2"/>
          </rPr>
          <t>510 characters</t>
        </r>
        <r>
          <rPr>
            <sz val="9"/>
            <color indexed="81"/>
            <rFont val="Tahoma"/>
            <family val="2"/>
          </rPr>
          <t xml:space="preserve"> will appear in </t>
        </r>
        <r>
          <rPr>
            <b/>
            <sz val="9"/>
            <color indexed="81"/>
            <rFont val="Tahoma"/>
            <family val="2"/>
          </rPr>
          <t>Reports.</t>
        </r>
      </text>
    </comment>
    <comment ref="B34" authorId="0" shapeId="0" xr:uid="{00000000-0006-0000-1000-000018000000}">
      <text>
        <r>
          <rPr>
            <b/>
            <sz val="9"/>
            <color indexed="81"/>
            <rFont val="Tahoma"/>
            <family val="2"/>
          </rPr>
          <t>Risks:</t>
        </r>
        <r>
          <rPr>
            <sz val="9"/>
            <color indexed="81"/>
            <rFont val="Tahoma"/>
            <family val="2"/>
          </rPr>
          <t xml:space="preserve">
Unforeseen event or activity that can impact the project's progress, result or outcome. </t>
        </r>
      </text>
    </comment>
    <comment ref="D34" authorId="0" shapeId="0" xr:uid="{00000000-0006-0000-1000-000019000000}">
      <text>
        <r>
          <rPr>
            <b/>
            <sz val="9"/>
            <color indexed="81"/>
            <rFont val="Tahoma"/>
            <family val="2"/>
          </rPr>
          <t>Note:</t>
        </r>
        <r>
          <rPr>
            <sz val="9"/>
            <color indexed="81"/>
            <rFont val="Tahoma"/>
            <family val="2"/>
          </rPr>
          <t xml:space="preserve">
Only the first</t>
        </r>
        <r>
          <rPr>
            <b/>
            <sz val="9"/>
            <color indexed="81"/>
            <rFont val="Tahoma"/>
            <family val="2"/>
          </rPr>
          <t xml:space="preserve"> 510 characters </t>
        </r>
        <r>
          <rPr>
            <sz val="9"/>
            <color indexed="81"/>
            <rFont val="Tahoma"/>
            <family val="2"/>
          </rPr>
          <t xml:space="preserve">will appear in </t>
        </r>
        <r>
          <rPr>
            <b/>
            <sz val="9"/>
            <color indexed="81"/>
            <rFont val="Tahoma"/>
            <family val="2"/>
          </rPr>
          <t xml:space="preserve">Status Report.
</t>
        </r>
        <r>
          <rPr>
            <sz val="9"/>
            <color indexed="81"/>
            <rFont val="Tahoma"/>
            <family val="2"/>
          </rPr>
          <t>Only the first</t>
        </r>
        <r>
          <rPr>
            <b/>
            <sz val="9"/>
            <color indexed="81"/>
            <rFont val="Tahoma"/>
            <family val="2"/>
          </rPr>
          <t xml:space="preserve"> 290 characters </t>
        </r>
        <r>
          <rPr>
            <sz val="9"/>
            <color indexed="81"/>
            <rFont val="Tahoma"/>
            <family val="2"/>
          </rPr>
          <t xml:space="preserve">will appear correctly in </t>
        </r>
        <r>
          <rPr>
            <b/>
            <sz val="9"/>
            <color indexed="81"/>
            <rFont val="Tahoma"/>
            <family val="2"/>
          </rPr>
          <t>IPO Report.</t>
        </r>
      </text>
    </comment>
    <comment ref="E34" authorId="0" shapeId="0" xr:uid="{00000000-0006-0000-1000-00001A000000}">
      <text>
        <r>
          <rPr>
            <b/>
            <sz val="9"/>
            <color indexed="81"/>
            <rFont val="Tahoma"/>
            <family val="2"/>
          </rPr>
          <t>Response Type:</t>
        </r>
        <r>
          <rPr>
            <sz val="9"/>
            <color indexed="81"/>
            <rFont val="Tahoma"/>
            <family val="2"/>
          </rPr>
          <t xml:space="preserve">
The type of response to the immediate Risk. A risk can be either negative or positive. There are seven available options:
</t>
        </r>
        <r>
          <rPr>
            <b/>
            <sz val="9"/>
            <color indexed="81"/>
            <rFont val="Tahoma"/>
            <family val="2"/>
          </rPr>
          <t>Accept, Avoid, Transfer, Mitigate, Exploit, Enhance, Share</t>
        </r>
      </text>
    </comment>
    <comment ref="G34" authorId="1" shapeId="0" xr:uid="{00000000-0006-0000-1000-00001B000000}">
      <text>
        <r>
          <rPr>
            <b/>
            <sz val="9"/>
            <color indexed="81"/>
            <rFont val="Tahoma"/>
            <family val="2"/>
          </rPr>
          <t xml:space="preserve">Risk Responses :
</t>
        </r>
        <r>
          <rPr>
            <sz val="9"/>
            <color indexed="81"/>
            <rFont val="Tahoma"/>
            <family val="2"/>
          </rPr>
          <t xml:space="preserve">What will be the response to the risk. What actions will be taken to mitigate the risk.
</t>
        </r>
      </text>
    </comment>
    <comment ref="I34" authorId="0" shapeId="0" xr:uid="{00000000-0006-0000-1000-00001C000000}">
      <text>
        <r>
          <rPr>
            <b/>
            <sz val="9"/>
            <color indexed="81"/>
            <rFont val="Tahoma"/>
            <family val="2"/>
          </rPr>
          <t>Note:</t>
        </r>
        <r>
          <rPr>
            <sz val="9"/>
            <color indexed="81"/>
            <rFont val="Tahoma"/>
            <family val="2"/>
          </rPr>
          <t xml:space="preserve">
Only the first </t>
        </r>
        <r>
          <rPr>
            <b/>
            <sz val="9"/>
            <color indexed="81"/>
            <rFont val="Tahoma"/>
            <family val="2"/>
          </rPr>
          <t>510 characters</t>
        </r>
        <r>
          <rPr>
            <sz val="9"/>
            <color indexed="81"/>
            <rFont val="Tahoma"/>
            <family val="2"/>
          </rPr>
          <t xml:space="preserve"> will appear in </t>
        </r>
        <r>
          <rPr>
            <b/>
            <sz val="9"/>
            <color indexed="81"/>
            <rFont val="Tahoma"/>
            <family val="2"/>
          </rPr>
          <t xml:space="preserve">Status Report.
</t>
        </r>
        <r>
          <rPr>
            <sz val="9"/>
            <color indexed="81"/>
            <rFont val="Tahoma"/>
            <family val="2"/>
          </rPr>
          <t>Only the first</t>
        </r>
        <r>
          <rPr>
            <b/>
            <sz val="9"/>
            <color indexed="81"/>
            <rFont val="Tahoma"/>
            <family val="2"/>
          </rPr>
          <t xml:space="preserve"> 290 characters </t>
        </r>
        <r>
          <rPr>
            <sz val="9"/>
            <color indexed="81"/>
            <rFont val="Tahoma"/>
            <family val="2"/>
          </rPr>
          <t>will appear correctly</t>
        </r>
        <r>
          <rPr>
            <b/>
            <sz val="9"/>
            <color indexed="81"/>
            <rFont val="Tahoma"/>
            <family val="2"/>
          </rPr>
          <t xml:space="preserve"> in IPO Report.</t>
        </r>
      </text>
    </comment>
    <comment ref="B43" authorId="0" shapeId="0" xr:uid="{00000000-0006-0000-1000-00001D000000}">
      <text>
        <r>
          <rPr>
            <b/>
            <sz val="9"/>
            <color indexed="81"/>
            <rFont val="Tahoma"/>
            <family val="2"/>
          </rPr>
          <t xml:space="preserve">Previous/Current Actions:
</t>
        </r>
        <r>
          <rPr>
            <sz val="9"/>
            <color indexed="81"/>
            <rFont val="Tahoma"/>
            <family val="2"/>
          </rPr>
          <t xml:space="preserve">
Use this field for the periodic status report to indicate past actions and/or current actions. 
</t>
        </r>
        <r>
          <rPr>
            <b/>
            <sz val="9"/>
            <color indexed="81"/>
            <rFont val="Tahoma"/>
            <family val="2"/>
          </rPr>
          <t>Note:</t>
        </r>
        <r>
          <rPr>
            <sz val="9"/>
            <color indexed="81"/>
            <rFont val="Tahoma"/>
            <family val="2"/>
          </rPr>
          <t xml:space="preserve"> The period changes according to the value of "Frequency" (Cell C9). It can be weekly,bi-weekly,monthly or quarterly.
</t>
        </r>
      </text>
    </comment>
    <comment ref="E43" authorId="0" shapeId="0" xr:uid="{00000000-0006-0000-1000-00001E000000}">
      <text>
        <r>
          <rPr>
            <b/>
            <sz val="9"/>
            <color indexed="81"/>
            <rFont val="Tahoma"/>
            <family val="2"/>
          </rPr>
          <t xml:space="preserve">Note:
</t>
        </r>
        <r>
          <rPr>
            <sz val="9"/>
            <color indexed="81"/>
            <rFont val="Tahoma"/>
            <family val="2"/>
          </rPr>
          <t xml:space="preserve">Only the first </t>
        </r>
        <r>
          <rPr>
            <b/>
            <sz val="9"/>
            <color indexed="81"/>
            <rFont val="Tahoma"/>
            <family val="2"/>
          </rPr>
          <t xml:space="preserve">510 characters </t>
        </r>
        <r>
          <rPr>
            <sz val="9"/>
            <color indexed="81"/>
            <rFont val="Tahoma"/>
            <family val="2"/>
          </rPr>
          <t xml:space="preserve">will appear in </t>
        </r>
        <r>
          <rPr>
            <b/>
            <sz val="9"/>
            <color indexed="81"/>
            <rFont val="Tahoma"/>
            <family val="2"/>
          </rPr>
          <t>Reports.</t>
        </r>
      </text>
    </comment>
    <comment ref="F43" authorId="0" shapeId="0" xr:uid="{00000000-0006-0000-1000-00001F000000}">
      <text>
        <r>
          <rPr>
            <b/>
            <sz val="9"/>
            <color indexed="81"/>
            <rFont val="Tahoma"/>
            <family val="2"/>
          </rPr>
          <t xml:space="preserve">Next Steps/Actions:
</t>
        </r>
        <r>
          <rPr>
            <sz val="9"/>
            <color indexed="81"/>
            <rFont val="Tahoma"/>
            <family val="2"/>
          </rPr>
          <t xml:space="preserve">
Use this field for the periodic status report to indicate next actions and/or next steps. 
</t>
        </r>
        <r>
          <rPr>
            <b/>
            <sz val="9"/>
            <color indexed="81"/>
            <rFont val="Tahoma"/>
            <family val="2"/>
          </rPr>
          <t>Note:</t>
        </r>
        <r>
          <rPr>
            <sz val="9"/>
            <color indexed="81"/>
            <rFont val="Tahoma"/>
            <family val="2"/>
          </rPr>
          <t xml:space="preserve"> The period changes according to the value of "Frequency" (Cell C9). It can be weekly,bi-weekly,monthly or quarterly.</t>
        </r>
      </text>
    </comment>
    <comment ref="I43" authorId="0" shapeId="0" xr:uid="{00000000-0006-0000-1000-000020000000}">
      <text>
        <r>
          <rPr>
            <b/>
            <sz val="9"/>
            <color indexed="81"/>
            <rFont val="Tahoma"/>
            <family val="2"/>
          </rPr>
          <t xml:space="preserve">Note:
</t>
        </r>
        <r>
          <rPr>
            <sz val="9"/>
            <color indexed="81"/>
            <rFont val="Tahoma"/>
            <family val="2"/>
          </rPr>
          <t xml:space="preserve">
Only the first </t>
        </r>
        <r>
          <rPr>
            <b/>
            <sz val="9"/>
            <color indexed="81"/>
            <rFont val="Tahoma"/>
            <family val="2"/>
          </rPr>
          <t xml:space="preserve">510 characters </t>
        </r>
        <r>
          <rPr>
            <sz val="9"/>
            <color indexed="81"/>
            <rFont val="Tahoma"/>
            <family val="2"/>
          </rPr>
          <t xml:space="preserve">will appear in </t>
        </r>
        <r>
          <rPr>
            <b/>
            <sz val="9"/>
            <color indexed="81"/>
            <rFont val="Tahoma"/>
            <family val="2"/>
          </rPr>
          <t xml:space="preserve">Reports.
</t>
        </r>
        <r>
          <rPr>
            <sz val="9"/>
            <color indexed="81"/>
            <rFont val="Tahoma"/>
            <family val="2"/>
          </rPr>
          <t>Only the first</t>
        </r>
        <r>
          <rPr>
            <b/>
            <sz val="9"/>
            <color indexed="81"/>
            <rFont val="Tahoma"/>
            <family val="2"/>
          </rPr>
          <t xml:space="preserve"> 610 characters w</t>
        </r>
        <r>
          <rPr>
            <sz val="9"/>
            <color indexed="81"/>
            <rFont val="Tahoma"/>
            <family val="2"/>
          </rPr>
          <t xml:space="preserve">ill appear correctly in </t>
        </r>
        <r>
          <rPr>
            <b/>
            <sz val="9"/>
            <color indexed="81"/>
            <rFont val="Tahoma"/>
            <family val="2"/>
          </rPr>
          <t>IPO Report.</t>
        </r>
      </text>
    </comment>
    <comment ref="B46" authorId="1" shapeId="0" xr:uid="{00000000-0006-0000-1000-000021000000}">
      <text>
        <r>
          <rPr>
            <b/>
            <sz val="11"/>
            <color indexed="81"/>
            <rFont val="Tahoma"/>
            <family val="2"/>
          </rPr>
          <t xml:space="preserve">Timelines : 
</t>
        </r>
        <r>
          <rPr>
            <b/>
            <sz val="10"/>
            <color indexed="81"/>
            <rFont val="Tahoma"/>
            <family val="2"/>
          </rPr>
          <t>Planned Dates :</t>
        </r>
        <r>
          <rPr>
            <sz val="10"/>
            <color indexed="81"/>
            <rFont val="Tahoma"/>
            <family val="2"/>
          </rPr>
          <t xml:space="preserve"> Enter the planned dates for each phase below. These will be reflected in the Milestones and Progress Charts. Note that End Date will also be the targeted Stage Gate Sign-off Date.
</t>
        </r>
        <r>
          <rPr>
            <b/>
            <sz val="10"/>
            <color indexed="81"/>
            <rFont val="Tahoma"/>
            <family val="2"/>
          </rPr>
          <t>Actual + Reforecast (RF) Dates :</t>
        </r>
        <r>
          <rPr>
            <sz val="10"/>
            <color indexed="81"/>
            <rFont val="Tahoma"/>
            <family val="2"/>
          </rPr>
          <t xml:space="preserve"> Enter the actual + reforecast dates even if they are the same as the planned dates.
</t>
        </r>
        <r>
          <rPr>
            <b/>
            <u/>
            <sz val="10"/>
            <color indexed="81"/>
            <rFont val="Tahoma"/>
            <family val="2"/>
          </rPr>
          <t xml:space="preserve">Note </t>
        </r>
        <r>
          <rPr>
            <sz val="10"/>
            <color indexed="81"/>
            <rFont val="Tahoma"/>
            <family val="2"/>
          </rPr>
          <t xml:space="preserve">that the Milestones Chart will be based on the Actual and Reforecast dates entered below. 
</t>
        </r>
        <r>
          <rPr>
            <b/>
            <u/>
            <sz val="10"/>
            <color indexed="81"/>
            <rFont val="Tahoma"/>
            <family val="2"/>
          </rPr>
          <t>Note</t>
        </r>
        <r>
          <rPr>
            <sz val="10"/>
            <color indexed="81"/>
            <rFont val="Tahoma"/>
            <family val="2"/>
          </rPr>
          <t xml:space="preserve"> that the Actual + Reforecast End Date will be the targeted Stage Gate Sign-off Date.
For standard projects use the standard PMP phases below. For multi stage projects i.e. For very large projects with multiple select,do  etc gates, insert major phases below. E.g.. P1 - EMEA Control Tower, P2 - China Control Tower etc. Up to seven Cells are available.
</t>
        </r>
      </text>
    </comment>
    <comment ref="F46" authorId="0" shapeId="0" xr:uid="{00000000-0006-0000-1000-000022000000}">
      <text>
        <r>
          <rPr>
            <b/>
            <sz val="9"/>
            <color indexed="81"/>
            <rFont val="Tahoma"/>
            <family val="2"/>
          </rPr>
          <t>Preferred Period Breakdown:</t>
        </r>
        <r>
          <rPr>
            <sz val="9"/>
            <color indexed="81"/>
            <rFont val="Tahoma"/>
            <family val="2"/>
          </rPr>
          <t xml:space="preserve">
Indicate whether the project milestones and progress charts should be broken down by month or quarter.</t>
        </r>
      </text>
    </comment>
    <comment ref="I46" authorId="0" shapeId="0" xr:uid="{00000000-0006-0000-1000-000023000000}">
      <text>
        <r>
          <rPr>
            <b/>
            <sz val="9"/>
            <color indexed="81"/>
            <rFont val="Tahoma"/>
            <family val="2"/>
          </rPr>
          <t>Indicate whether the project milestones and progress charts should be broken down by month or quarter.</t>
        </r>
      </text>
    </comment>
    <comment ref="B51" authorId="0" shapeId="0" xr:uid="{00000000-0006-0000-1000-000024000000}">
      <text>
        <r>
          <rPr>
            <b/>
            <sz val="9"/>
            <color indexed="81"/>
            <rFont val="Tahoma"/>
            <family val="2"/>
          </rPr>
          <t>Phase:</t>
        </r>
        <r>
          <rPr>
            <sz val="9"/>
            <color indexed="81"/>
            <rFont val="Tahoma"/>
            <family val="2"/>
          </rPr>
          <t xml:space="preserve">
A time interval during which a collection of logically related project activities are executed and reviewed at a future stage gate. Note that the phases in this template are based on the official PMP Phases. For very large projects with multiple Project Phases, e.g. Phase 1 EMEA, Phase 2 EAJ etc, the PMP Phases in the template can be replaced. There is space for up to 21 Phases. </t>
        </r>
      </text>
    </comment>
    <comment ref="D51" authorId="0" shapeId="0" xr:uid="{00000000-0006-0000-1000-000025000000}">
      <text>
        <r>
          <rPr>
            <b/>
            <sz val="9"/>
            <color indexed="81"/>
            <rFont val="Tahoma"/>
            <family val="2"/>
          </rPr>
          <t>IPO Phase:</t>
        </r>
        <r>
          <rPr>
            <sz val="9"/>
            <color indexed="81"/>
            <rFont val="Tahoma"/>
            <family val="2"/>
          </rPr>
          <t xml:space="preserve">
Select the phases of the IPO project/program from the drop down list. (leave it blank if there is no IPO involvement.)</t>
        </r>
      </text>
    </comment>
    <comment ref="I51" authorId="0" shapeId="0" xr:uid="{00000000-0006-0000-1000-000026000000}">
      <text>
        <r>
          <rPr>
            <b/>
            <sz val="9"/>
            <color indexed="81"/>
            <rFont val="Tahoma"/>
            <family val="2"/>
          </rPr>
          <t>Stage Gates:</t>
        </r>
        <r>
          <rPr>
            <sz val="9"/>
            <color indexed="81"/>
            <rFont val="Tahoma"/>
            <family val="2"/>
          </rPr>
          <t xml:space="preserve">
Indicate the Stage Gate at the end of each phase. If more than one phases belong to the same stage gate, then you can enter the same stage gate multiple times.</t>
        </r>
      </text>
    </comment>
    <comment ref="J51" authorId="0" shapeId="0" xr:uid="{00000000-0006-0000-1000-000027000000}">
      <text>
        <r>
          <rPr>
            <b/>
            <sz val="9"/>
            <color indexed="81"/>
            <rFont val="Tahoma"/>
            <family val="2"/>
          </rPr>
          <t xml:space="preserve">Phase Status:
</t>
        </r>
        <r>
          <rPr>
            <sz val="9"/>
            <color indexed="81"/>
            <rFont val="Tahoma"/>
            <family val="2"/>
          </rPr>
          <t xml:space="preserve">Indicate the status of the phase.
</t>
        </r>
        <r>
          <rPr>
            <b/>
            <sz val="9"/>
            <color indexed="81"/>
            <rFont val="Tahoma"/>
            <family val="2"/>
          </rPr>
          <t>G</t>
        </r>
        <r>
          <rPr>
            <sz val="9"/>
            <color indexed="81"/>
            <rFont val="Tahoma"/>
            <family val="2"/>
          </rPr>
          <t xml:space="preserve"> - Green - On schedule, on budget, low risk impact
</t>
        </r>
        <r>
          <rPr>
            <b/>
            <sz val="9"/>
            <color indexed="81"/>
            <rFont val="Tahoma"/>
            <family val="2"/>
          </rPr>
          <t>A</t>
        </r>
        <r>
          <rPr>
            <sz val="9"/>
            <color indexed="81"/>
            <rFont val="Tahoma"/>
            <family val="2"/>
          </rPr>
          <t xml:space="preserve"> - Amber - Some delays, budget overrun, risks impacting project. Project ongoing. 
</t>
        </r>
        <r>
          <rPr>
            <b/>
            <sz val="9"/>
            <color indexed="81"/>
            <rFont val="Tahoma"/>
            <family val="2"/>
          </rPr>
          <t>R</t>
        </r>
        <r>
          <rPr>
            <sz val="9"/>
            <color indexed="81"/>
            <rFont val="Tahoma"/>
            <family val="2"/>
          </rPr>
          <t xml:space="preserve"> - Red - Significant schedule delays, budget concerns and/or risks. Project at risk of stopping or already stopped.
</t>
        </r>
        <r>
          <rPr>
            <b/>
            <sz val="9"/>
            <color indexed="81"/>
            <rFont val="Tahoma"/>
            <family val="2"/>
          </rPr>
          <t>W</t>
        </r>
        <r>
          <rPr>
            <sz val="9"/>
            <color indexed="81"/>
            <rFont val="Tahoma"/>
            <family val="2"/>
          </rPr>
          <t xml:space="preserve">- White - Not Started/Prior to OPEN
</t>
        </r>
        <r>
          <rPr>
            <b/>
            <sz val="9"/>
            <color indexed="81"/>
            <rFont val="Tahoma"/>
            <family val="2"/>
          </rPr>
          <t>B</t>
        </r>
        <r>
          <rPr>
            <sz val="9"/>
            <color indexed="81"/>
            <rFont val="Tahoma"/>
            <family val="2"/>
          </rPr>
          <t xml:space="preserve"> - Blue - Closed / Finished
</t>
        </r>
        <r>
          <rPr>
            <b/>
            <sz val="9"/>
            <color indexed="81"/>
            <rFont val="Tahoma"/>
            <family val="2"/>
          </rPr>
          <t>P</t>
        </r>
        <r>
          <rPr>
            <sz val="9"/>
            <color indexed="81"/>
            <rFont val="Tahoma"/>
            <family val="2"/>
          </rPr>
          <t xml:space="preserve"> - Purple - Cancelled </t>
        </r>
      </text>
    </comment>
    <comment ref="K51" authorId="0" shapeId="0" xr:uid="{00000000-0006-0000-1000-000028000000}">
      <text>
        <r>
          <rPr>
            <b/>
            <sz val="9"/>
            <color indexed="81"/>
            <rFont val="Tahoma"/>
            <family val="2"/>
          </rPr>
          <t>Responsible:</t>
        </r>
        <r>
          <rPr>
            <sz val="9"/>
            <color indexed="81"/>
            <rFont val="Tahoma"/>
            <family val="2"/>
          </rPr>
          <t xml:space="preserve">
Indicate who is the responsible for the phase/project.</t>
        </r>
      </text>
    </comment>
    <comment ref="E52" authorId="0" shapeId="0" xr:uid="{00000000-0006-0000-1000-000029000000}">
      <text>
        <r>
          <rPr>
            <b/>
            <sz val="9"/>
            <color indexed="81"/>
            <rFont val="Tahoma"/>
            <family val="2"/>
          </rPr>
          <t>Planned Start Date:</t>
        </r>
        <r>
          <rPr>
            <sz val="9"/>
            <color indexed="81"/>
            <rFont val="Tahoma"/>
            <family val="2"/>
          </rPr>
          <t xml:space="preserve">
The date that the phase is planned to start.</t>
        </r>
      </text>
    </comment>
    <comment ref="F52" authorId="0" shapeId="0" xr:uid="{00000000-0006-0000-1000-00002A000000}">
      <text>
        <r>
          <rPr>
            <b/>
            <sz val="9"/>
            <color indexed="81"/>
            <rFont val="Tahoma"/>
            <family val="2"/>
          </rPr>
          <t>Planned End Date:</t>
        </r>
        <r>
          <rPr>
            <sz val="9"/>
            <color indexed="81"/>
            <rFont val="Tahoma"/>
            <family val="2"/>
          </rPr>
          <t xml:space="preserve">
The date that the phase is planned to finish.</t>
        </r>
      </text>
    </comment>
    <comment ref="G52" authorId="0" shapeId="0" xr:uid="{00000000-0006-0000-1000-00002B000000}">
      <text>
        <r>
          <rPr>
            <b/>
            <sz val="9"/>
            <color indexed="81"/>
            <rFont val="Tahoma"/>
            <family val="2"/>
          </rPr>
          <t>Actual Start Date:</t>
        </r>
        <r>
          <rPr>
            <sz val="9"/>
            <color indexed="81"/>
            <rFont val="Tahoma"/>
            <family val="2"/>
          </rPr>
          <t xml:space="preserve">
The date that the phase actually started. If the phase hasn't started yet, then add the same date as the planned Start Date.</t>
        </r>
      </text>
    </comment>
    <comment ref="H52" authorId="0" shapeId="0" xr:uid="{00000000-0006-0000-1000-00002C000000}">
      <text>
        <r>
          <rPr>
            <b/>
            <sz val="9"/>
            <color indexed="81"/>
            <rFont val="Tahoma"/>
            <family val="2"/>
          </rPr>
          <t>Actual End Date:</t>
        </r>
        <r>
          <rPr>
            <sz val="9"/>
            <color indexed="81"/>
            <rFont val="Tahoma"/>
            <family val="2"/>
          </rPr>
          <t xml:space="preserve">
The date that the phase actually finished. If the phase hasn't finished yet, then add the same date as the planned End Date.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P10" authorId="0" shapeId="0" xr:uid="{00000000-0006-0000-1100-000001000000}">
      <text>
        <r>
          <rPr>
            <b/>
            <sz val="9"/>
            <color indexed="81"/>
            <rFont val="Tahoma"/>
            <family val="2"/>
          </rPr>
          <t>Resource Utilization:</t>
        </r>
        <r>
          <rPr>
            <sz val="9"/>
            <color indexed="81"/>
            <rFont val="Tahoma"/>
            <family val="2"/>
          </rPr>
          <t xml:space="preserve">
Enter the percentage of resource's time spent on the project per month. If roughly the same per month you can put an aggregate e.g. 20% across all months. If there are quite periods or ramp up you might wish to adjust accordingly. Note resources can never be 100% assigned. Assume at least 10-15% used for general activities, general team meetings, training etc.</t>
        </r>
      </text>
    </comment>
    <comment ref="AZ10" authorId="0" shapeId="0" xr:uid="{00000000-0006-0000-1100-000002000000}">
      <text>
        <r>
          <rPr>
            <b/>
            <sz val="9"/>
            <color indexed="81"/>
            <rFont val="Tahoma"/>
            <family val="2"/>
          </rPr>
          <t>Resource Utilization:</t>
        </r>
        <r>
          <rPr>
            <sz val="9"/>
            <color indexed="81"/>
            <rFont val="Tahoma"/>
            <family val="2"/>
          </rPr>
          <t xml:space="preserve">
Enter the percentage of resource's time spent on the project per week. If roughly the same per week you can put an aggregate e.g. 20% across all weeks. If there are quite periods or ramp up you might wish to adjust accordingly. Note resources can never be 100% assigned. Assume at least 10-15% used for general activities, general team meetings, training etc.</t>
        </r>
      </text>
    </comment>
    <comment ref="B11" authorId="0" shapeId="0" xr:uid="{00000000-0006-0000-1100-000003000000}">
      <text>
        <r>
          <rPr>
            <b/>
            <sz val="9"/>
            <color indexed="81"/>
            <rFont val="Tahoma"/>
            <family val="2"/>
          </rPr>
          <t xml:space="preserve">#:
</t>
        </r>
        <r>
          <rPr>
            <sz val="9"/>
            <color indexed="81"/>
            <rFont val="Tahoma"/>
            <family val="2"/>
          </rPr>
          <t xml:space="preserve">
Resource No.</t>
        </r>
      </text>
    </comment>
    <comment ref="C11" authorId="0" shapeId="0" xr:uid="{00000000-0006-0000-1100-000004000000}">
      <text>
        <r>
          <rPr>
            <b/>
            <sz val="9"/>
            <color indexed="81"/>
            <rFont val="Tahoma"/>
            <family val="2"/>
          </rPr>
          <t>Resource Name:</t>
        </r>
        <r>
          <rPr>
            <sz val="9"/>
            <color indexed="81"/>
            <rFont val="Tahoma"/>
            <family val="2"/>
          </rPr>
          <t xml:space="preserve">
If resource known, enter First name and the Surname of the resource. If not known enter: "Unknown" or "TBC".
</t>
        </r>
        <r>
          <rPr>
            <b/>
            <sz val="9"/>
            <color indexed="81"/>
            <rFont val="Tahoma"/>
            <family val="2"/>
          </rPr>
          <t>Format :</t>
        </r>
        <r>
          <rPr>
            <sz val="9"/>
            <color indexed="81"/>
            <rFont val="Tahoma"/>
            <family val="2"/>
          </rPr>
          <t xml:space="preserve"> First Name  Surname</t>
        </r>
      </text>
    </comment>
    <comment ref="D11" authorId="1" shapeId="0" xr:uid="{00000000-0006-0000-1100-000005000000}">
      <text>
        <r>
          <rPr>
            <b/>
            <sz val="9"/>
            <color indexed="81"/>
            <rFont val="Tahoma"/>
            <family val="2"/>
          </rPr>
          <t xml:space="preserve">SESA ID: 
</t>
        </r>
        <r>
          <rPr>
            <sz val="9"/>
            <color indexed="81"/>
            <rFont val="Tahoma"/>
            <family val="2"/>
          </rPr>
          <t>Provide the SESA ID number of each resources
The format should be SESA000000.
This field is optional and it can be helpful when the user would like to load the resource's full name, location and region, based on its SESA Number.</t>
        </r>
      </text>
    </comment>
    <comment ref="E11" authorId="1" shapeId="0" xr:uid="{00000000-0006-0000-1100-000006000000}">
      <text>
        <r>
          <rPr>
            <b/>
            <sz val="9"/>
            <color indexed="81"/>
            <rFont val="Tahoma"/>
            <family val="2"/>
          </rPr>
          <t xml:space="preserve">Initials / Resource Key: 
</t>
        </r>
        <r>
          <rPr>
            <sz val="9"/>
            <color indexed="81"/>
            <rFont val="Tahoma"/>
            <family val="2"/>
          </rPr>
          <t>Enter the initials of each resource. Those initials will be used in Project Schedule in order to indicate each resource.
This column is optional and can be skipped if the project schedule template is not going to be used.</t>
        </r>
      </text>
    </comment>
    <comment ref="F11" authorId="0" shapeId="0" xr:uid="{00000000-0006-0000-1100-000007000000}">
      <text>
        <r>
          <rPr>
            <b/>
            <sz val="9"/>
            <color indexed="81"/>
            <rFont val="Tahoma"/>
            <family val="2"/>
          </rPr>
          <t>Resource confirmed Y/N:</t>
        </r>
        <r>
          <rPr>
            <sz val="9"/>
            <color indexed="81"/>
            <rFont val="Tahoma"/>
            <family val="2"/>
          </rPr>
          <t xml:space="preserve">
"</t>
        </r>
        <r>
          <rPr>
            <b/>
            <sz val="9"/>
            <color indexed="81"/>
            <rFont val="Tahoma"/>
            <family val="2"/>
          </rPr>
          <t>Y</t>
        </r>
        <r>
          <rPr>
            <sz val="9"/>
            <color indexed="81"/>
            <rFont val="Tahoma"/>
            <family val="2"/>
          </rPr>
          <t>" - resource identified and assigned/confirmed
"</t>
        </r>
        <r>
          <rPr>
            <b/>
            <sz val="9"/>
            <color indexed="81"/>
            <rFont val="Tahoma"/>
            <family val="2"/>
          </rPr>
          <t>N</t>
        </r>
        <r>
          <rPr>
            <sz val="9"/>
            <color indexed="81"/>
            <rFont val="Tahoma"/>
            <family val="2"/>
          </rPr>
          <t>" - resource identified, not yet assigned/confirmed or resource name still to be determined, no roadblock as yet - name blank or  resource required, but roadblock in assignment/confirmation and requires escalation. First Name &amp; Surname can be entered if identified or "Unknown" if no one identified yet.</t>
        </r>
      </text>
    </comment>
    <comment ref="G11" authorId="0" shapeId="0" xr:uid="{00000000-0006-0000-1100-000008000000}">
      <text>
        <r>
          <rPr>
            <b/>
            <sz val="9"/>
            <color indexed="81"/>
            <rFont val="Tahoma"/>
            <family val="2"/>
          </rPr>
          <t>Location:</t>
        </r>
        <r>
          <rPr>
            <sz val="9"/>
            <color indexed="81"/>
            <rFont val="Tahoma"/>
            <family val="2"/>
          </rPr>
          <t xml:space="preserve">
Enter the location of the assigned resource from the drop down menu. If a resource has not been identified enter the likely or preferred location/region. If the intended location is not listed please add.</t>
        </r>
      </text>
    </comment>
    <comment ref="H11" authorId="0" shapeId="0" xr:uid="{00000000-0006-0000-1100-000009000000}">
      <text>
        <r>
          <rPr>
            <b/>
            <sz val="9"/>
            <color indexed="81"/>
            <rFont val="Tahoma"/>
            <family val="2"/>
          </rPr>
          <t xml:space="preserve">Geographic Region:
</t>
        </r>
        <r>
          <rPr>
            <sz val="9"/>
            <color indexed="81"/>
            <rFont val="Tahoma"/>
            <family val="2"/>
          </rPr>
          <t xml:space="preserve">
Enter the geographic region of the assigned resource from the drop down menu. If a resource has not been identified enter the likely or preferred geographic region.</t>
        </r>
      </text>
    </comment>
    <comment ref="I11" authorId="0" shapeId="0" xr:uid="{00000000-0006-0000-1100-00000A000000}">
      <text>
        <r>
          <rPr>
            <b/>
            <sz val="9"/>
            <color indexed="81"/>
            <rFont val="Tahoma"/>
            <family val="2"/>
          </rPr>
          <t xml:space="preserve">Role:
</t>
        </r>
        <r>
          <rPr>
            <sz val="9"/>
            <color indexed="81"/>
            <rFont val="Tahoma"/>
            <family val="2"/>
          </rPr>
          <t xml:space="preserve">
Select one of the areas of responsibility in the drop down menu, (i.e. Sponsor, Project Manager Global/ Regional / Local, Transport, DC Operations, etc.) Add relevant role if not listed.</t>
        </r>
      </text>
    </comment>
    <comment ref="J11" authorId="0" shapeId="0" xr:uid="{00000000-0006-0000-1100-00000B000000}">
      <text>
        <r>
          <rPr>
            <b/>
            <sz val="9"/>
            <color indexed="81"/>
            <rFont val="Tahoma"/>
            <family val="2"/>
          </rPr>
          <t xml:space="preserve">Entity:
</t>
        </r>
        <r>
          <rPr>
            <sz val="9"/>
            <color indexed="81"/>
            <rFont val="Tahoma"/>
            <family val="2"/>
          </rPr>
          <t xml:space="preserve">
Enter the Entity / Function of the resource. E.g. GSC, NPP, IPO, HR etc
Add relevant Function if not listed.</t>
        </r>
      </text>
    </comment>
    <comment ref="K11" authorId="0" shapeId="0" xr:uid="{00000000-0006-0000-1100-00000C000000}">
      <text>
        <r>
          <rPr>
            <b/>
            <sz val="9"/>
            <color indexed="81"/>
            <rFont val="Tahoma"/>
            <family val="2"/>
          </rPr>
          <t>Phase:</t>
        </r>
        <r>
          <rPr>
            <sz val="9"/>
            <color indexed="81"/>
            <rFont val="Tahoma"/>
            <family val="2"/>
          </rPr>
          <t xml:space="preserve">
If project resources change by project phase , enter relevant phase name/number. If not applicable enter "N/A".</t>
        </r>
      </text>
    </comment>
    <comment ref="L11" authorId="0" shapeId="0" xr:uid="{00000000-0006-0000-1100-00000D000000}">
      <text>
        <r>
          <rPr>
            <b/>
            <sz val="9"/>
            <color indexed="81"/>
            <rFont val="Tahoma"/>
            <family val="2"/>
          </rPr>
          <t>Email:</t>
        </r>
        <r>
          <rPr>
            <sz val="9"/>
            <color indexed="81"/>
            <rFont val="Tahoma"/>
            <family val="2"/>
          </rPr>
          <t xml:space="preserve">
Provide the email address of the resource.
E.g.. abc@schneider-electric.com</t>
        </r>
      </text>
    </comment>
    <comment ref="M11" authorId="0" shapeId="0" xr:uid="{00000000-0006-0000-1100-00000E000000}">
      <text>
        <r>
          <rPr>
            <b/>
            <sz val="9"/>
            <color indexed="81"/>
            <rFont val="Tahoma"/>
            <family val="2"/>
          </rPr>
          <t>Phone:</t>
        </r>
        <r>
          <rPr>
            <sz val="9"/>
            <color indexed="81"/>
            <rFont val="Tahoma"/>
            <family val="2"/>
          </rPr>
          <t xml:space="preserve">
Provide the phone number of the resource.
</t>
        </r>
      </text>
    </comment>
    <comment ref="N11" authorId="0" shapeId="0" xr:uid="{00000000-0006-0000-1100-00000F000000}">
      <text>
        <r>
          <rPr>
            <b/>
            <sz val="9"/>
            <color indexed="81"/>
            <rFont val="Tahoma"/>
            <family val="2"/>
          </rPr>
          <t>Comments:</t>
        </r>
        <r>
          <rPr>
            <sz val="9"/>
            <color indexed="81"/>
            <rFont val="Tahoma"/>
            <family val="2"/>
          </rPr>
          <t xml:space="preserve">
Provide any additional information or any comments about the resource.
</t>
        </r>
      </text>
    </comment>
    <comment ref="O11" authorId="0" shapeId="0" xr:uid="{00000000-0006-0000-1100-000010000000}">
      <text>
        <r>
          <rPr>
            <b/>
            <sz val="9"/>
            <color indexed="81"/>
            <rFont val="Tahoma"/>
            <family val="2"/>
          </rPr>
          <t>Reported Y/N:</t>
        </r>
        <r>
          <rPr>
            <sz val="9"/>
            <color indexed="81"/>
            <rFont val="Tahoma"/>
            <family val="2"/>
          </rPr>
          <t xml:space="preserve">
If the value is</t>
        </r>
        <r>
          <rPr>
            <b/>
            <sz val="9"/>
            <color indexed="81"/>
            <rFont val="Tahoma"/>
            <family val="2"/>
          </rPr>
          <t xml:space="preserve"> Y</t>
        </r>
        <r>
          <rPr>
            <sz val="9"/>
            <color indexed="81"/>
            <rFont val="Tahoma"/>
            <family val="2"/>
          </rPr>
          <t xml:space="preserve"> then the resource will be reported in the Project Charter and Status Report. If the value is </t>
        </r>
        <r>
          <rPr>
            <b/>
            <sz val="9"/>
            <color indexed="81"/>
            <rFont val="Tahoma"/>
            <family val="2"/>
          </rPr>
          <t>N</t>
        </r>
        <r>
          <rPr>
            <sz val="9"/>
            <color indexed="81"/>
            <rFont val="Tahoma"/>
            <family val="2"/>
          </rPr>
          <t xml:space="preserve"> then it will not be reported.
The </t>
        </r>
        <r>
          <rPr>
            <b/>
            <sz val="9"/>
            <color indexed="81"/>
            <rFont val="Tahoma"/>
            <family val="2"/>
          </rPr>
          <t>Project/Program Manager</t>
        </r>
        <r>
          <rPr>
            <sz val="9"/>
            <color indexed="81"/>
            <rFont val="Tahoma"/>
            <family val="2"/>
          </rPr>
          <t>,</t>
        </r>
        <r>
          <rPr>
            <b/>
            <sz val="9"/>
            <color indexed="81"/>
            <rFont val="Tahoma"/>
            <family val="2"/>
          </rPr>
          <t xml:space="preserve"> Sponsor</t>
        </r>
        <r>
          <rPr>
            <sz val="9"/>
            <color indexed="81"/>
            <rFont val="Tahoma"/>
            <family val="2"/>
          </rPr>
          <t xml:space="preserve"> and </t>
        </r>
        <r>
          <rPr>
            <b/>
            <sz val="9"/>
            <color indexed="81"/>
            <rFont val="Tahoma"/>
            <family val="2"/>
          </rPr>
          <t>IPO Project Manager</t>
        </r>
        <r>
          <rPr>
            <sz val="9"/>
            <color indexed="81"/>
            <rFont val="Tahoma"/>
            <family val="2"/>
          </rPr>
          <t xml:space="preserve">(this information comes from Charter),  </t>
        </r>
        <r>
          <rPr>
            <b/>
            <sz val="9"/>
            <color indexed="81"/>
            <rFont val="Tahoma"/>
            <family val="2"/>
          </rPr>
          <t>will be reported in Status Report no matter what it is selected.</t>
        </r>
        <r>
          <rPr>
            <sz val="9"/>
            <color indexed="81"/>
            <rFont val="Tahoma"/>
            <family val="2"/>
          </rPr>
          <t xml:space="preserve">
In order to avoid having the same resources appearing twice in Status Report, please do not put "Y" in them.
Only </t>
        </r>
        <r>
          <rPr>
            <b/>
            <sz val="9"/>
            <color indexed="81"/>
            <rFont val="Tahoma"/>
            <family val="2"/>
          </rPr>
          <t>10 resources</t>
        </r>
        <r>
          <rPr>
            <sz val="9"/>
            <color indexed="81"/>
            <rFont val="Tahoma"/>
            <family val="2"/>
          </rPr>
          <t xml:space="preserve"> can be reported in Status Report (including the PM,Sponsor and IPO PM).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10" authorId="0" shapeId="0" xr:uid="{00000000-0006-0000-1400-000001000000}">
      <text>
        <r>
          <rPr>
            <b/>
            <sz val="9"/>
            <color indexed="81"/>
            <rFont val="Tahoma"/>
            <family val="2"/>
          </rPr>
          <t>Code :</t>
        </r>
        <r>
          <rPr>
            <sz val="9"/>
            <color indexed="81"/>
            <rFont val="Tahoma"/>
            <family val="2"/>
          </rPr>
          <t xml:space="preserve">
The code is a keyword that is being used to consolidate multiple projects in one file.
Use code to denote under which project each task is fall under.
</t>
        </r>
      </text>
    </comment>
    <comment ref="C10" authorId="0" shapeId="0" xr:uid="{00000000-0006-0000-1400-000002000000}">
      <text>
        <r>
          <rPr>
            <b/>
            <sz val="9"/>
            <color indexed="81"/>
            <rFont val="Tahoma"/>
            <family val="2"/>
          </rPr>
          <t xml:space="preserve">Status:
G - Green - </t>
        </r>
        <r>
          <rPr>
            <sz val="9"/>
            <color indexed="81"/>
            <rFont val="Tahoma"/>
            <family val="2"/>
          </rPr>
          <t>On schedule, on budget, low risk impact</t>
        </r>
        <r>
          <rPr>
            <b/>
            <sz val="9"/>
            <color indexed="81"/>
            <rFont val="Tahoma"/>
            <family val="2"/>
          </rPr>
          <t xml:space="preserve">
A - Amber - </t>
        </r>
        <r>
          <rPr>
            <sz val="9"/>
            <color indexed="81"/>
            <rFont val="Tahoma"/>
            <family val="2"/>
          </rPr>
          <t xml:space="preserve">Some delays, budget overrun, risks impacting task. Task ongoing. </t>
        </r>
        <r>
          <rPr>
            <b/>
            <sz val="9"/>
            <color indexed="81"/>
            <rFont val="Tahoma"/>
            <family val="2"/>
          </rPr>
          <t xml:space="preserve">
R - Red - </t>
        </r>
        <r>
          <rPr>
            <sz val="9"/>
            <color indexed="81"/>
            <rFont val="Tahoma"/>
            <family val="2"/>
          </rPr>
          <t>Significant schedule delays, budget concerns and/or risks. Task at risk of stopping or already stopped.</t>
        </r>
        <r>
          <rPr>
            <b/>
            <sz val="9"/>
            <color indexed="81"/>
            <rFont val="Tahoma"/>
            <family val="2"/>
          </rPr>
          <t xml:space="preserve">
White - </t>
        </r>
        <r>
          <rPr>
            <sz val="9"/>
            <color indexed="81"/>
            <rFont val="Tahoma"/>
            <family val="2"/>
          </rPr>
          <t>Not Started/Prior to OPEN</t>
        </r>
        <r>
          <rPr>
            <b/>
            <sz val="9"/>
            <color indexed="81"/>
            <rFont val="Tahoma"/>
            <family val="2"/>
          </rPr>
          <t xml:space="preserve">
B - Blue - </t>
        </r>
        <r>
          <rPr>
            <sz val="9"/>
            <color indexed="81"/>
            <rFont val="Tahoma"/>
            <family val="2"/>
          </rPr>
          <t>Closed / Finished</t>
        </r>
        <r>
          <rPr>
            <b/>
            <sz val="9"/>
            <color indexed="81"/>
            <rFont val="Tahoma"/>
            <family val="2"/>
          </rPr>
          <t xml:space="preserve">
P - Purple - </t>
        </r>
        <r>
          <rPr>
            <sz val="9"/>
            <color indexed="81"/>
            <rFont val="Tahoma"/>
            <family val="2"/>
          </rPr>
          <t>Cancelled</t>
        </r>
        <r>
          <rPr>
            <b/>
            <sz val="9"/>
            <color indexed="81"/>
            <rFont val="Tahoma"/>
            <family val="2"/>
          </rPr>
          <t xml:space="preserve"> 
</t>
        </r>
      </text>
    </comment>
    <comment ref="D10" authorId="0" shapeId="0" xr:uid="{00000000-0006-0000-1400-000003000000}">
      <text>
        <r>
          <rPr>
            <b/>
            <sz val="9"/>
            <color indexed="81"/>
            <rFont val="Tahoma"/>
            <family val="2"/>
          </rPr>
          <t xml:space="preserve">WBS # is the Work Breakdown Structure Number.
</t>
        </r>
        <r>
          <rPr>
            <sz val="9"/>
            <color indexed="81"/>
            <rFont val="Tahoma"/>
            <family val="2"/>
          </rPr>
          <t>1 For Project Name</t>
        </r>
        <r>
          <rPr>
            <b/>
            <sz val="9"/>
            <color indexed="81"/>
            <rFont val="Tahoma"/>
            <family val="2"/>
          </rPr>
          <t xml:space="preserve">
</t>
        </r>
        <r>
          <rPr>
            <sz val="9"/>
            <color indexed="81"/>
            <rFont val="Tahoma"/>
            <family val="2"/>
          </rPr>
          <t>1.X for Phases.
1.X for Stages.
1.X.X for Tasks
1.X.X.X for Subtasks
Where X is an auto increment number.
If you want to populate them automatically, then press the "Update Formats &amp; WBS"</t>
        </r>
      </text>
    </comment>
    <comment ref="E10" authorId="0" shapeId="0" xr:uid="{00000000-0006-0000-1400-000004000000}">
      <text>
        <r>
          <rPr>
            <b/>
            <sz val="9"/>
            <color indexed="81"/>
            <rFont val="Tahoma"/>
            <family val="2"/>
          </rPr>
          <t>Phase/Stage:</t>
        </r>
        <r>
          <rPr>
            <sz val="9"/>
            <color indexed="81"/>
            <rFont val="Tahoma"/>
            <family val="2"/>
          </rPr>
          <t xml:space="preserve">
In this column, insert the Phases or the Stages of the Project.
In case of a Stage Gate, please follow the format:
</t>
        </r>
        <r>
          <rPr>
            <b/>
            <sz val="9"/>
            <color indexed="81"/>
            <rFont val="Tahoma"/>
            <family val="2"/>
          </rPr>
          <t>STAGE GATE :</t>
        </r>
        <r>
          <rPr>
            <sz val="9"/>
            <color indexed="81"/>
            <rFont val="Tahoma"/>
            <family val="2"/>
          </rPr>
          <t xml:space="preserve"> XXYY</t>
        </r>
        <r>
          <rPr>
            <b/>
            <sz val="9"/>
            <color indexed="81"/>
            <rFont val="Tahoma"/>
            <family val="2"/>
          </rPr>
          <t xml:space="preserve">
</t>
        </r>
        <r>
          <rPr>
            <sz val="9"/>
            <color indexed="81"/>
            <rFont val="Tahoma"/>
            <family val="2"/>
          </rPr>
          <t xml:space="preserve">
</t>
        </r>
      </text>
    </comment>
    <comment ref="F10" authorId="0" shapeId="0" xr:uid="{00000000-0006-0000-1400-000005000000}">
      <text>
        <r>
          <rPr>
            <b/>
            <sz val="9"/>
            <color indexed="81"/>
            <rFont val="Tahoma"/>
            <family val="2"/>
          </rPr>
          <t xml:space="preserve">Task:
</t>
        </r>
        <r>
          <rPr>
            <sz val="9"/>
            <color indexed="81"/>
            <rFont val="Tahoma"/>
            <family val="2"/>
          </rPr>
          <t xml:space="preserve">
In this column insert the Delivery or Task of the Phase.</t>
        </r>
        <r>
          <rPr>
            <b/>
            <sz val="9"/>
            <color indexed="81"/>
            <rFont val="Tahoma"/>
            <family val="2"/>
          </rPr>
          <t xml:space="preserve">
</t>
        </r>
        <r>
          <rPr>
            <sz val="9"/>
            <color indexed="81"/>
            <rFont val="Tahoma"/>
            <family val="2"/>
          </rPr>
          <t xml:space="preserve">
</t>
        </r>
      </text>
    </comment>
    <comment ref="G10" authorId="0" shapeId="0" xr:uid="{00000000-0006-0000-1400-000006000000}">
      <text>
        <r>
          <rPr>
            <b/>
            <sz val="9"/>
            <color indexed="81"/>
            <rFont val="Tahoma"/>
            <family val="2"/>
          </rPr>
          <t>Subtask:</t>
        </r>
        <r>
          <rPr>
            <sz val="9"/>
            <color indexed="81"/>
            <rFont val="Tahoma"/>
            <family val="2"/>
          </rPr>
          <t xml:space="preserve">
In this column, insert the Activity or Subtask of the Task.
</t>
        </r>
      </text>
    </comment>
    <comment ref="H10" authorId="0" shapeId="0" xr:uid="{00000000-0006-0000-1400-000007000000}">
      <text>
        <r>
          <rPr>
            <b/>
            <sz val="9"/>
            <color indexed="81"/>
            <rFont val="Tahoma"/>
            <family val="2"/>
          </rPr>
          <t>Activity:</t>
        </r>
        <r>
          <rPr>
            <sz val="9"/>
            <color indexed="81"/>
            <rFont val="Tahoma"/>
            <family val="2"/>
          </rPr>
          <t xml:space="preserve">
In this column, insert the activity or a work package of a subtask.
</t>
        </r>
      </text>
    </comment>
    <comment ref="I10" authorId="0" shapeId="0" xr:uid="{00000000-0006-0000-1400-000008000000}">
      <text>
        <r>
          <rPr>
            <b/>
            <sz val="9"/>
            <color indexed="81"/>
            <rFont val="Tahoma"/>
            <family val="2"/>
          </rPr>
          <t>Resource Name:</t>
        </r>
        <r>
          <rPr>
            <sz val="9"/>
            <color indexed="81"/>
            <rFont val="Tahoma"/>
            <family val="2"/>
          </rPr>
          <t xml:space="preserve">
If resource known, enter First name and the Surname of the resource. If not known enter: "Unknown" or "TBC".
</t>
        </r>
        <r>
          <rPr>
            <b/>
            <sz val="9"/>
            <color indexed="81"/>
            <rFont val="Tahoma"/>
            <family val="2"/>
          </rPr>
          <t>Format :</t>
        </r>
        <r>
          <rPr>
            <sz val="9"/>
            <color indexed="81"/>
            <rFont val="Tahoma"/>
            <family val="2"/>
          </rPr>
          <t xml:space="preserve"> First Name  Surname</t>
        </r>
      </text>
    </comment>
    <comment ref="J10" authorId="0" shapeId="0" xr:uid="{00000000-0006-0000-1400-000009000000}">
      <text>
        <r>
          <rPr>
            <b/>
            <sz val="9"/>
            <color indexed="81"/>
            <rFont val="Tahoma"/>
            <family val="2"/>
          </rPr>
          <t>Resource confirmed Y/N:</t>
        </r>
        <r>
          <rPr>
            <sz val="9"/>
            <color indexed="81"/>
            <rFont val="Tahoma"/>
            <family val="2"/>
          </rPr>
          <t xml:space="preserve">
"</t>
        </r>
        <r>
          <rPr>
            <b/>
            <sz val="9"/>
            <color indexed="81"/>
            <rFont val="Tahoma"/>
            <family val="2"/>
          </rPr>
          <t>Y</t>
        </r>
        <r>
          <rPr>
            <sz val="9"/>
            <color indexed="81"/>
            <rFont val="Tahoma"/>
            <family val="2"/>
          </rPr>
          <t>" - resource identified and assigned/confirmed
"</t>
        </r>
        <r>
          <rPr>
            <b/>
            <sz val="9"/>
            <color indexed="81"/>
            <rFont val="Tahoma"/>
            <family val="2"/>
          </rPr>
          <t>N</t>
        </r>
        <r>
          <rPr>
            <sz val="9"/>
            <color indexed="81"/>
            <rFont val="Tahoma"/>
            <family val="2"/>
          </rPr>
          <t>" - resource identified, not yet assigned/confirmed or resource name still to be determined, no roadblock as yet - name blank or  resource required, but roadblock in assignment/confirmation and requires escalation. First Name &amp; Surname can be entered if identified or "Unknown" if no one identified yet.</t>
        </r>
      </text>
    </comment>
    <comment ref="K10" authorId="0" shapeId="0" xr:uid="{00000000-0006-0000-1400-00000A000000}">
      <text>
        <r>
          <rPr>
            <b/>
            <sz val="9"/>
            <color indexed="81"/>
            <rFont val="Tahoma"/>
            <family val="2"/>
          </rPr>
          <t xml:space="preserve">Location:
</t>
        </r>
        <r>
          <rPr>
            <sz val="9"/>
            <color indexed="81"/>
            <rFont val="Tahoma"/>
            <family val="2"/>
          </rPr>
          <t xml:space="preserve">
Shows the place that the specific Resource is located</t>
        </r>
      </text>
    </comment>
    <comment ref="L10" authorId="0" shapeId="0" xr:uid="{00000000-0006-0000-1400-00000B000000}">
      <text>
        <r>
          <rPr>
            <b/>
            <sz val="9"/>
            <color indexed="81"/>
            <rFont val="Tahoma"/>
            <family val="2"/>
          </rPr>
          <t xml:space="preserve">Region:
</t>
        </r>
        <r>
          <rPr>
            <sz val="9"/>
            <color indexed="81"/>
            <rFont val="Tahoma"/>
            <family val="2"/>
          </rPr>
          <t xml:space="preserve">
Shows the region that the specific Resource is located</t>
        </r>
      </text>
    </comment>
    <comment ref="M10" authorId="0" shapeId="0" xr:uid="{00000000-0006-0000-1400-00000C000000}">
      <text>
        <r>
          <rPr>
            <b/>
            <sz val="9"/>
            <color indexed="81"/>
            <rFont val="Tahoma"/>
            <family val="2"/>
          </rPr>
          <t xml:space="preserve">Role:
</t>
        </r>
        <r>
          <rPr>
            <sz val="9"/>
            <color indexed="81"/>
            <rFont val="Tahoma"/>
            <family val="2"/>
          </rPr>
          <t xml:space="preserve">Shows the Role of the specific Resource.
</t>
        </r>
      </text>
    </comment>
    <comment ref="N10" authorId="0" shapeId="0" xr:uid="{00000000-0006-0000-1400-00000D000000}">
      <text>
        <r>
          <rPr>
            <b/>
            <sz val="9"/>
            <color indexed="81"/>
            <rFont val="Tahoma"/>
            <family val="2"/>
          </rPr>
          <t>Hours Needed:</t>
        </r>
        <r>
          <rPr>
            <sz val="9"/>
            <color indexed="81"/>
            <rFont val="Tahoma"/>
            <family val="2"/>
          </rPr>
          <t xml:space="preserve">
The number of hours needed to complete this Task.</t>
        </r>
      </text>
    </comment>
    <comment ref="O10" authorId="0" shapeId="0" xr:uid="{00000000-0006-0000-1400-00000E000000}">
      <text>
        <r>
          <rPr>
            <b/>
            <sz val="9"/>
            <color indexed="81"/>
            <rFont val="Tahoma"/>
            <family val="2"/>
          </rPr>
          <t>Start Date:</t>
        </r>
        <r>
          <rPr>
            <sz val="9"/>
            <color indexed="81"/>
            <rFont val="Tahoma"/>
            <family val="2"/>
          </rPr>
          <t xml:space="preserve">
The day that the Task starts.</t>
        </r>
      </text>
    </comment>
    <comment ref="P10" authorId="0" shapeId="0" xr:uid="{00000000-0006-0000-1400-00000F000000}">
      <text>
        <r>
          <rPr>
            <b/>
            <sz val="9"/>
            <color indexed="81"/>
            <rFont val="Tahoma"/>
            <family val="2"/>
          </rPr>
          <t>Due Date:</t>
        </r>
        <r>
          <rPr>
            <sz val="9"/>
            <color indexed="81"/>
            <rFont val="Tahoma"/>
            <family val="2"/>
          </rPr>
          <t xml:space="preserve">
The planned date for the task to finish.</t>
        </r>
      </text>
    </comment>
    <comment ref="Q10" authorId="0" shapeId="0" xr:uid="{00000000-0006-0000-1400-000010000000}">
      <text>
        <r>
          <rPr>
            <b/>
            <sz val="9"/>
            <color indexed="81"/>
            <rFont val="Tahoma"/>
            <family val="2"/>
          </rPr>
          <t>Actual + Reforecast Start Date:</t>
        </r>
        <r>
          <rPr>
            <sz val="9"/>
            <color indexed="81"/>
            <rFont val="Tahoma"/>
            <family val="2"/>
          </rPr>
          <t xml:space="preserve">
The Actual and Reforecast date that the task to start.</t>
        </r>
      </text>
    </comment>
    <comment ref="R10" authorId="0" shapeId="0" xr:uid="{00000000-0006-0000-1400-000011000000}">
      <text>
        <r>
          <rPr>
            <b/>
            <sz val="9"/>
            <color indexed="81"/>
            <rFont val="Tahoma"/>
            <family val="2"/>
          </rPr>
          <t>Actual + Reforecast Finish:</t>
        </r>
        <r>
          <rPr>
            <sz val="9"/>
            <color indexed="81"/>
            <rFont val="Tahoma"/>
            <family val="2"/>
          </rPr>
          <t xml:space="preserve">
The Actual and Reforecast date that the task to finish.</t>
        </r>
      </text>
    </comment>
    <comment ref="S10" authorId="0" shapeId="0" xr:uid="{00000000-0006-0000-1400-000012000000}">
      <text>
        <r>
          <rPr>
            <b/>
            <sz val="9"/>
            <color indexed="81"/>
            <rFont val="Tahoma"/>
            <family val="2"/>
          </rPr>
          <t>Duration:</t>
        </r>
        <r>
          <rPr>
            <sz val="9"/>
            <color indexed="81"/>
            <rFont val="Tahoma"/>
            <family val="2"/>
          </rPr>
          <t xml:space="preserve">
The Duration between the start date and the end date.</t>
        </r>
      </text>
    </comment>
    <comment ref="T10" authorId="0" shapeId="0" xr:uid="{00000000-0006-0000-1400-000013000000}">
      <text>
        <r>
          <rPr>
            <b/>
            <sz val="9"/>
            <color indexed="81"/>
            <rFont val="Tahoma"/>
            <family val="2"/>
          </rPr>
          <t xml:space="preserve">Duration (Workingdays):
</t>
        </r>
        <r>
          <rPr>
            <sz val="9"/>
            <color indexed="81"/>
            <rFont val="Tahoma"/>
            <family val="2"/>
          </rPr>
          <t xml:space="preserve">
It shows the duration of an action in working days. It doesn’t include the weekends.
</t>
        </r>
      </text>
    </comment>
    <comment ref="U10" authorId="0" shapeId="0" xr:uid="{00000000-0006-0000-1400-000014000000}">
      <text>
        <r>
          <rPr>
            <b/>
            <sz val="9"/>
            <color indexed="81"/>
            <rFont val="Tahoma"/>
            <family val="2"/>
          </rPr>
          <t>% Complete:</t>
        </r>
        <r>
          <rPr>
            <sz val="9"/>
            <color indexed="81"/>
            <rFont val="Tahoma"/>
            <family val="2"/>
          </rPr>
          <t xml:space="preserve">
Enter the  % of the completion of the task or click "</t>
        </r>
        <r>
          <rPr>
            <b/>
            <sz val="9"/>
            <color indexed="81"/>
            <rFont val="Tahoma"/>
            <family val="2"/>
          </rPr>
          <t>Update % Complete</t>
        </r>
        <r>
          <rPr>
            <sz val="9"/>
            <color indexed="81"/>
            <rFont val="Tahoma"/>
            <family val="2"/>
          </rPr>
          <t>" to calculate it automatically.</t>
        </r>
      </text>
    </comment>
    <comment ref="V10" authorId="0" shapeId="0" xr:uid="{00000000-0006-0000-1400-000015000000}">
      <text>
        <r>
          <rPr>
            <b/>
            <sz val="9"/>
            <color indexed="81"/>
            <rFont val="Tahoma"/>
            <family val="2"/>
          </rPr>
          <t>Adjustment:</t>
        </r>
        <r>
          <rPr>
            <sz val="9"/>
            <color indexed="81"/>
            <rFont val="Tahoma"/>
            <family val="2"/>
          </rPr>
          <t xml:space="preserve">
It shows the task's adjustment
(in number of days).
For more information, see Objective &amp; Instructions.</t>
        </r>
      </text>
    </comment>
    <comment ref="W10" authorId="0" shapeId="0" xr:uid="{00000000-0006-0000-1400-000016000000}">
      <text>
        <r>
          <rPr>
            <b/>
            <sz val="9"/>
            <color indexed="81"/>
            <rFont val="Tahoma"/>
            <family val="2"/>
          </rPr>
          <t>Category/Function:</t>
        </r>
        <r>
          <rPr>
            <sz val="9"/>
            <color indexed="81"/>
            <rFont val="Tahoma"/>
            <family val="2"/>
          </rPr>
          <t xml:space="preserve">
In which category/function this task falls under.
Category is mandatory for Functional Planning/Macro Planning Report</t>
        </r>
      </text>
    </comment>
    <comment ref="X10" authorId="0" shapeId="0" xr:uid="{00000000-0006-0000-1400-000017000000}">
      <text>
        <r>
          <rPr>
            <b/>
            <sz val="9"/>
            <color indexed="81"/>
            <rFont val="Tahoma"/>
            <family val="2"/>
          </rPr>
          <t>Comments:</t>
        </r>
        <r>
          <rPr>
            <sz val="9"/>
            <color indexed="81"/>
            <rFont val="Tahoma"/>
            <family val="2"/>
          </rPr>
          <t xml:space="preserve">
Enter any comment related to the  task.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tc={C085A906-EAF0-421F-9C82-97096F1BC163}</author>
    <author>tc={D90BCCCB-54B2-4670-B699-E2798768FCC6}</author>
    <author>tc={FA430AF4-C1F2-4192-9E87-BB12C946CC46}</author>
    <author>tc={7598C6D5-3EFC-442E-9E54-117F2117FDC8}</author>
    <author>tc={15155F15-7257-4618-8230-D9FE4F541223}</author>
    <author>tc={CFA911D9-657A-4A1D-A0F1-996FCA04D893}</author>
    <author>tc={B3D3651F-073E-40EF-809C-08E107ECD4C5}</author>
    <author>Alma Gomez</author>
    <author>tc={5FEB2212-207F-4285-9B04-6C77D4AEDD97}</author>
    <author>tc={8B2A2067-A500-4132-87EC-955D6202FB1F}</author>
    <author>tc={E42A33EB-14DA-42B2-A914-46AA8DCD911C}</author>
    <author>tc={A4628FB7-4BC5-4172-A60C-7277E26A4E41}</author>
    <author>tc={B92FFE9C-D45E-4FAB-B7EE-9DCCD9DF0B0C}</author>
    <author>tc={EA733263-A87E-47DB-A5F1-69F009F9D9EE}</author>
    <author>tc={85ECD171-D598-4E84-80AE-908DF7A31543}</author>
    <author>tc={2D7B33DD-418F-4F3A-8B02-A6FFDB56989D}</author>
    <author>tc={358999B7-097E-403B-97FE-F58B3D9ED721}</author>
    <author>tc={6F3FC356-240B-4382-85F3-1CD8D726180B}</author>
  </authors>
  <commentList>
    <comment ref="Z8" authorId="0" shapeId="0" xr:uid="{00000000-0006-0000-1500-000001000000}">
      <text>
        <r>
          <rPr>
            <b/>
            <sz val="9"/>
            <color indexed="81"/>
            <rFont val="Tahoma"/>
            <family val="2"/>
          </rPr>
          <t xml:space="preserve">Customised Date:
</t>
        </r>
        <r>
          <rPr>
            <sz val="9"/>
            <color indexed="81"/>
            <rFont val="Tahoma"/>
            <family val="2"/>
          </rPr>
          <t xml:space="preserve">
The Date of this field is set to show the Deadline Date, however, it can be changed to show any important date of the project. </t>
        </r>
      </text>
    </comment>
    <comment ref="V11" authorId="1" shapeId="0" xr:uid="{00000000-0006-0000-1500-000002000000}">
      <text>
        <r>
          <rPr>
            <b/>
            <sz val="9"/>
            <color indexed="81"/>
            <rFont val="Tahoma"/>
            <family val="2"/>
          </rPr>
          <t xml:space="preserve">Sync with Status Report : </t>
        </r>
        <r>
          <rPr>
            <sz val="9"/>
            <color indexed="81"/>
            <rFont val="Tahoma"/>
            <family val="2"/>
          </rPr>
          <t xml:space="preserve">
When this option is activated, the timelines in Status report will automatically get updated from Schedule. If the "phases" option is selected, then only the phases will be loaded into the status report timelines. If the option "Projects" is selected, then only the timelines of the overall project will be loaded.</t>
        </r>
      </text>
    </comment>
    <comment ref="B13" authorId="0" shapeId="0" xr:uid="{00000000-0006-0000-1500-000003000000}">
      <text>
        <r>
          <rPr>
            <b/>
            <sz val="9"/>
            <color indexed="81"/>
            <rFont val="Tahoma"/>
            <family val="2"/>
          </rPr>
          <t>Code :</t>
        </r>
        <r>
          <rPr>
            <sz val="9"/>
            <color indexed="81"/>
            <rFont val="Tahoma"/>
            <family val="2"/>
          </rPr>
          <t xml:space="preserve">
The code is a keyword that is being used to consolidate multiple projects in one file.
Use code to denote under which project each task is fall under.
</t>
        </r>
      </text>
    </comment>
    <comment ref="C13" authorId="0" shapeId="0" xr:uid="{00000000-0006-0000-1500-000004000000}">
      <text>
        <r>
          <rPr>
            <b/>
            <sz val="9"/>
            <color indexed="81"/>
            <rFont val="Tahoma"/>
            <family val="2"/>
          </rPr>
          <t xml:space="preserve">Status:
G - Green - </t>
        </r>
        <r>
          <rPr>
            <sz val="9"/>
            <color indexed="81"/>
            <rFont val="Tahoma"/>
            <family val="2"/>
          </rPr>
          <t>On schedule, on budget, low risk impact</t>
        </r>
        <r>
          <rPr>
            <b/>
            <sz val="9"/>
            <color indexed="81"/>
            <rFont val="Tahoma"/>
            <family val="2"/>
          </rPr>
          <t xml:space="preserve">
A - Amber - </t>
        </r>
        <r>
          <rPr>
            <sz val="9"/>
            <color indexed="81"/>
            <rFont val="Tahoma"/>
            <family val="2"/>
          </rPr>
          <t xml:space="preserve">Some delays, budget overrun, risks impacting task. Task ongoing. </t>
        </r>
        <r>
          <rPr>
            <b/>
            <sz val="9"/>
            <color indexed="81"/>
            <rFont val="Tahoma"/>
            <family val="2"/>
          </rPr>
          <t xml:space="preserve">
R - Red - </t>
        </r>
        <r>
          <rPr>
            <sz val="9"/>
            <color indexed="81"/>
            <rFont val="Tahoma"/>
            <family val="2"/>
          </rPr>
          <t>Significant schedule delays, budget concerns and/or risks. Task at risk of stopping or already stopped.</t>
        </r>
        <r>
          <rPr>
            <b/>
            <sz val="9"/>
            <color indexed="81"/>
            <rFont val="Tahoma"/>
            <family val="2"/>
          </rPr>
          <t xml:space="preserve">
White - </t>
        </r>
        <r>
          <rPr>
            <sz val="9"/>
            <color indexed="81"/>
            <rFont val="Tahoma"/>
            <family val="2"/>
          </rPr>
          <t>Not Started/Prior to OPEN</t>
        </r>
        <r>
          <rPr>
            <b/>
            <sz val="9"/>
            <color indexed="81"/>
            <rFont val="Tahoma"/>
            <family val="2"/>
          </rPr>
          <t xml:space="preserve">
B - Blue - </t>
        </r>
        <r>
          <rPr>
            <sz val="9"/>
            <color indexed="81"/>
            <rFont val="Tahoma"/>
            <family val="2"/>
          </rPr>
          <t>Closed / Finished</t>
        </r>
        <r>
          <rPr>
            <b/>
            <sz val="9"/>
            <color indexed="81"/>
            <rFont val="Tahoma"/>
            <family val="2"/>
          </rPr>
          <t xml:space="preserve">
P - Purple - </t>
        </r>
        <r>
          <rPr>
            <sz val="9"/>
            <color indexed="81"/>
            <rFont val="Tahoma"/>
            <family val="2"/>
          </rPr>
          <t>Cancelled</t>
        </r>
        <r>
          <rPr>
            <b/>
            <sz val="9"/>
            <color indexed="81"/>
            <rFont val="Tahoma"/>
            <family val="2"/>
          </rPr>
          <t xml:space="preserve"> 
</t>
        </r>
      </text>
    </comment>
    <comment ref="D13" authorId="0" shapeId="0" xr:uid="{00000000-0006-0000-1500-000005000000}">
      <text>
        <r>
          <rPr>
            <b/>
            <sz val="9"/>
            <color indexed="81"/>
            <rFont val="Tahoma"/>
            <family val="2"/>
          </rPr>
          <t xml:space="preserve">WBS # is the Work Breakdown Structure Number.
</t>
        </r>
        <r>
          <rPr>
            <sz val="9"/>
            <color indexed="81"/>
            <rFont val="Tahoma"/>
            <family val="2"/>
          </rPr>
          <t>1 For Project Name</t>
        </r>
        <r>
          <rPr>
            <b/>
            <sz val="9"/>
            <color indexed="81"/>
            <rFont val="Tahoma"/>
            <family val="2"/>
          </rPr>
          <t xml:space="preserve">
</t>
        </r>
        <r>
          <rPr>
            <sz val="9"/>
            <color indexed="81"/>
            <rFont val="Tahoma"/>
            <family val="2"/>
          </rPr>
          <t>1.X for Phases.
1.X for Stages.
1.X.X for Tasks
1.X.X.X for Subtasks
Where X is an auto increment number.
If you want to populate them automatically, then press the "Update Formats &amp; WBS"</t>
        </r>
      </text>
    </comment>
    <comment ref="F13" authorId="0" shapeId="0" xr:uid="{00000000-0006-0000-1500-000006000000}">
      <text>
        <r>
          <rPr>
            <b/>
            <sz val="9"/>
            <color indexed="81"/>
            <rFont val="Tahoma"/>
            <family val="2"/>
          </rPr>
          <t>Phase/Stage:</t>
        </r>
        <r>
          <rPr>
            <sz val="9"/>
            <color indexed="81"/>
            <rFont val="Tahoma"/>
            <family val="2"/>
          </rPr>
          <t xml:space="preserve">
In this column, insert the Phases or the Stages of the Project.
In case of a Stage Gate, please follow the format:
</t>
        </r>
        <r>
          <rPr>
            <b/>
            <sz val="9"/>
            <color indexed="81"/>
            <rFont val="Tahoma"/>
            <family val="2"/>
          </rPr>
          <t>STAGE GATE :</t>
        </r>
        <r>
          <rPr>
            <sz val="9"/>
            <color indexed="81"/>
            <rFont val="Tahoma"/>
            <family val="2"/>
          </rPr>
          <t xml:space="preserve"> XXYY</t>
        </r>
        <r>
          <rPr>
            <b/>
            <sz val="9"/>
            <color indexed="81"/>
            <rFont val="Tahoma"/>
            <family val="2"/>
          </rPr>
          <t xml:space="preserve">
In case you are not familiar with the Project Management Process (PMP) for Logistics, please copy and paste the following link to a web browser, in order to view the PowerPoint document that describes in details the PMP, as well as, what are the major deliverables in each phase.
https://schneider-electric.box.com/s/m24cr0gnyuhlr5auan9mkt4ahz6356th</t>
        </r>
        <r>
          <rPr>
            <sz val="9"/>
            <color indexed="81"/>
            <rFont val="Tahoma"/>
            <family val="2"/>
          </rPr>
          <t xml:space="preserve">
</t>
        </r>
      </text>
    </comment>
    <comment ref="G13" authorId="0" shapeId="0" xr:uid="{00000000-0006-0000-1500-000007000000}">
      <text>
        <r>
          <rPr>
            <b/>
            <sz val="9"/>
            <color indexed="81"/>
            <rFont val="Tahoma"/>
            <family val="2"/>
          </rPr>
          <t xml:space="preserve">Task:
</t>
        </r>
        <r>
          <rPr>
            <sz val="9"/>
            <color indexed="81"/>
            <rFont val="Tahoma"/>
            <family val="2"/>
          </rPr>
          <t xml:space="preserve">
In this column insert the Delivery or Task of the Phase.</t>
        </r>
        <r>
          <rPr>
            <b/>
            <sz val="9"/>
            <color indexed="81"/>
            <rFont val="Tahoma"/>
            <family val="2"/>
          </rPr>
          <t xml:space="preserve">
</t>
        </r>
        <r>
          <rPr>
            <sz val="9"/>
            <color indexed="81"/>
            <rFont val="Tahoma"/>
            <family val="2"/>
          </rPr>
          <t xml:space="preserve">
</t>
        </r>
      </text>
    </comment>
    <comment ref="H13" authorId="0" shapeId="0" xr:uid="{00000000-0006-0000-1500-000008000000}">
      <text>
        <r>
          <rPr>
            <b/>
            <sz val="9"/>
            <color indexed="81"/>
            <rFont val="Tahoma"/>
            <family val="2"/>
          </rPr>
          <t>Subtask:</t>
        </r>
        <r>
          <rPr>
            <sz val="9"/>
            <color indexed="81"/>
            <rFont val="Tahoma"/>
            <family val="2"/>
          </rPr>
          <t xml:space="preserve">
In this column, insert the Activity or Subtask of the Task.
</t>
        </r>
      </text>
    </comment>
    <comment ref="I13" authorId="0" shapeId="0" xr:uid="{00000000-0006-0000-1500-000009000000}">
      <text>
        <r>
          <rPr>
            <b/>
            <sz val="9"/>
            <color indexed="81"/>
            <rFont val="Tahoma"/>
            <family val="2"/>
          </rPr>
          <t>Activity:</t>
        </r>
        <r>
          <rPr>
            <sz val="9"/>
            <color indexed="81"/>
            <rFont val="Tahoma"/>
            <family val="2"/>
          </rPr>
          <t xml:space="preserve">
In this column, insert the activity or a work package of a subtask.
</t>
        </r>
      </text>
    </comment>
    <comment ref="J13" authorId="0" shapeId="0" xr:uid="{00000000-0006-0000-1500-00000A000000}">
      <text>
        <r>
          <rPr>
            <b/>
            <sz val="9"/>
            <color indexed="81"/>
            <rFont val="Tahoma"/>
            <family val="2"/>
          </rPr>
          <t>Resource:</t>
        </r>
        <r>
          <rPr>
            <sz val="9"/>
            <color indexed="81"/>
            <rFont val="Tahoma"/>
            <family val="2"/>
          </rPr>
          <t xml:space="preserve">
The name of the Responsible(s) of this Task/Subtask.
</t>
        </r>
      </text>
    </comment>
    <comment ref="K13" authorId="0" shapeId="0" xr:uid="{00000000-0006-0000-1500-00000B000000}">
      <text>
        <r>
          <rPr>
            <b/>
            <sz val="9"/>
            <color indexed="81"/>
            <rFont val="Tahoma"/>
            <family val="2"/>
          </rPr>
          <t>Dependency:</t>
        </r>
        <r>
          <rPr>
            <sz val="9"/>
            <color indexed="81"/>
            <rFont val="Tahoma"/>
            <family val="2"/>
          </rPr>
          <t xml:space="preserve">
The WBS# that this phase/task/subtask/stage gate is dependant on.</t>
        </r>
        <r>
          <rPr>
            <b/>
            <sz val="9"/>
            <color indexed="81"/>
            <rFont val="Tahoma"/>
            <family val="2"/>
          </rPr>
          <t xml:space="preserve">
For more than one dependancies, separate the WBS by comma and do not add any space.
</t>
        </r>
        <r>
          <rPr>
            <sz val="9"/>
            <color indexed="81"/>
            <rFont val="Tahoma"/>
            <family val="2"/>
          </rPr>
          <t>Example:</t>
        </r>
        <r>
          <rPr>
            <b/>
            <sz val="9"/>
            <color indexed="81"/>
            <rFont val="Tahoma"/>
            <family val="2"/>
          </rPr>
          <t xml:space="preserve">
1.4,2.5,1.1.3</t>
        </r>
        <r>
          <rPr>
            <sz val="9"/>
            <color indexed="81"/>
            <rFont val="Tahoma"/>
            <family val="2"/>
          </rPr>
          <t xml:space="preserve">
</t>
        </r>
      </text>
    </comment>
    <comment ref="L13" authorId="0" shapeId="0" xr:uid="{00000000-0006-0000-1500-00000C000000}">
      <text>
        <r>
          <rPr>
            <b/>
            <sz val="9"/>
            <color indexed="81"/>
            <rFont val="Tahoma"/>
            <family val="2"/>
          </rPr>
          <t>Hours Needed:</t>
        </r>
        <r>
          <rPr>
            <sz val="9"/>
            <color indexed="81"/>
            <rFont val="Tahoma"/>
            <family val="2"/>
          </rPr>
          <t xml:space="preserve">
The number of hours needed to complete this Task.</t>
        </r>
      </text>
    </comment>
    <comment ref="M13" authorId="0" shapeId="0" xr:uid="{00000000-0006-0000-1500-00000D000000}">
      <text>
        <r>
          <rPr>
            <b/>
            <sz val="9"/>
            <color indexed="81"/>
            <rFont val="Tahoma"/>
            <family val="2"/>
          </rPr>
          <t>Start Date:</t>
        </r>
        <r>
          <rPr>
            <sz val="9"/>
            <color indexed="81"/>
            <rFont val="Tahoma"/>
            <family val="2"/>
          </rPr>
          <t xml:space="preserve">
The day that the Task starts.</t>
        </r>
      </text>
    </comment>
    <comment ref="N13" authorId="0" shapeId="0" xr:uid="{00000000-0006-0000-1500-00000E000000}">
      <text>
        <r>
          <rPr>
            <b/>
            <sz val="9"/>
            <color indexed="81"/>
            <rFont val="Tahoma"/>
            <family val="2"/>
          </rPr>
          <t>Due Date:</t>
        </r>
        <r>
          <rPr>
            <sz val="9"/>
            <color indexed="81"/>
            <rFont val="Tahoma"/>
            <family val="2"/>
          </rPr>
          <t xml:space="preserve">
The planned date for the task to finish.</t>
        </r>
      </text>
    </comment>
    <comment ref="O13" authorId="0" shapeId="0" xr:uid="{00000000-0006-0000-1500-00000F000000}">
      <text>
        <r>
          <rPr>
            <b/>
            <sz val="9"/>
            <color indexed="81"/>
            <rFont val="Tahoma"/>
            <family val="2"/>
          </rPr>
          <t>Actual + Reforecast Start Date:</t>
        </r>
        <r>
          <rPr>
            <sz val="9"/>
            <color indexed="81"/>
            <rFont val="Tahoma"/>
            <family val="2"/>
          </rPr>
          <t xml:space="preserve">
The Actual and Reforecast date that the task to start.</t>
        </r>
      </text>
    </comment>
    <comment ref="P13" authorId="0" shapeId="0" xr:uid="{00000000-0006-0000-1500-000010000000}">
      <text>
        <r>
          <rPr>
            <b/>
            <sz val="9"/>
            <color indexed="81"/>
            <rFont val="Tahoma"/>
            <family val="2"/>
          </rPr>
          <t>Actual + Reforecast Finish:</t>
        </r>
        <r>
          <rPr>
            <sz val="9"/>
            <color indexed="81"/>
            <rFont val="Tahoma"/>
            <family val="2"/>
          </rPr>
          <t xml:space="preserve">
The Actual and Reforecast date that the task to finish.</t>
        </r>
      </text>
    </comment>
    <comment ref="Q13" authorId="0" shapeId="0" xr:uid="{00000000-0006-0000-1500-000011000000}">
      <text>
        <r>
          <rPr>
            <b/>
            <sz val="9"/>
            <color indexed="81"/>
            <rFont val="Tahoma"/>
            <family val="2"/>
          </rPr>
          <t>Duration:</t>
        </r>
        <r>
          <rPr>
            <sz val="9"/>
            <color indexed="81"/>
            <rFont val="Tahoma"/>
            <family val="2"/>
          </rPr>
          <t xml:space="preserve">
The Duration between the start date and the end date.</t>
        </r>
      </text>
    </comment>
    <comment ref="R13" authorId="0" shapeId="0" xr:uid="{00000000-0006-0000-1500-000012000000}">
      <text>
        <r>
          <rPr>
            <b/>
            <sz val="9"/>
            <color indexed="81"/>
            <rFont val="Tahoma"/>
            <family val="2"/>
          </rPr>
          <t>% Complete:</t>
        </r>
        <r>
          <rPr>
            <sz val="9"/>
            <color indexed="81"/>
            <rFont val="Tahoma"/>
            <family val="2"/>
          </rPr>
          <t xml:space="preserve">
Enter the  % of the completion of the task or click "</t>
        </r>
        <r>
          <rPr>
            <b/>
            <sz val="9"/>
            <color indexed="81"/>
            <rFont val="Tahoma"/>
            <family val="2"/>
          </rPr>
          <t>Update % Complete</t>
        </r>
        <r>
          <rPr>
            <sz val="9"/>
            <color indexed="81"/>
            <rFont val="Tahoma"/>
            <family val="2"/>
          </rPr>
          <t>" to calculate it automatically.</t>
        </r>
      </text>
    </comment>
    <comment ref="S13" authorId="0" shapeId="0" xr:uid="{00000000-0006-0000-1500-000013000000}">
      <text>
        <r>
          <rPr>
            <b/>
            <sz val="9"/>
            <color indexed="81"/>
            <rFont val="Tahoma"/>
            <family val="2"/>
          </rPr>
          <t>Adjustment:</t>
        </r>
        <r>
          <rPr>
            <sz val="9"/>
            <color indexed="81"/>
            <rFont val="Tahoma"/>
            <family val="2"/>
          </rPr>
          <t xml:space="preserve">
It shows the task's adjustment
(in number of days).
For more information, see Objective &amp; Instructions.</t>
        </r>
      </text>
    </comment>
    <comment ref="T13" authorId="0" shapeId="0" xr:uid="{00000000-0006-0000-1500-000014000000}">
      <text>
        <r>
          <rPr>
            <b/>
            <sz val="9"/>
            <color indexed="81"/>
            <rFont val="Tahoma"/>
            <family val="2"/>
          </rPr>
          <t>Category/Function:</t>
        </r>
        <r>
          <rPr>
            <sz val="9"/>
            <color indexed="81"/>
            <rFont val="Tahoma"/>
            <family val="2"/>
          </rPr>
          <t xml:space="preserve">
In which category/function this task falls under.
Category is mandatory for Functional Planning/Macro Planning Report</t>
        </r>
      </text>
    </comment>
    <comment ref="U13" authorId="0" shapeId="0" xr:uid="{00000000-0006-0000-1500-000015000000}">
      <text>
        <r>
          <rPr>
            <b/>
            <sz val="9"/>
            <color indexed="81"/>
            <rFont val="Tahoma"/>
            <family val="2"/>
          </rPr>
          <t>Comments:</t>
        </r>
        <r>
          <rPr>
            <sz val="9"/>
            <color indexed="81"/>
            <rFont val="Tahoma"/>
            <family val="2"/>
          </rPr>
          <t xml:space="preserve">
Enter any comment related to the  task.</t>
        </r>
      </text>
    </comment>
    <comment ref="V13" authorId="0" shapeId="0" xr:uid="{00000000-0006-0000-1500-000016000000}">
      <text>
        <r>
          <rPr>
            <b/>
            <sz val="9"/>
            <color indexed="81"/>
            <rFont val="Tahoma"/>
            <family val="2"/>
          </rPr>
          <t xml:space="preserve">Appear in Weekly Report Y/N :
</t>
        </r>
        <r>
          <rPr>
            <sz val="9"/>
            <color indexed="81"/>
            <rFont val="Tahoma"/>
            <family val="2"/>
          </rPr>
          <t>Select "</t>
        </r>
        <r>
          <rPr>
            <b/>
            <sz val="9"/>
            <color indexed="81"/>
            <rFont val="Tahoma"/>
            <family val="2"/>
          </rPr>
          <t>Y</t>
        </r>
        <r>
          <rPr>
            <sz val="9"/>
            <color indexed="81"/>
            <rFont val="Tahoma"/>
            <family val="2"/>
          </rPr>
          <t>" if you want this task to appear in Task or Detailed Gantt Chart  and its report or "</t>
        </r>
        <r>
          <rPr>
            <b/>
            <sz val="9"/>
            <color indexed="81"/>
            <rFont val="Tahoma"/>
            <family val="2"/>
          </rPr>
          <t>N</t>
        </r>
        <r>
          <rPr>
            <sz val="9"/>
            <color indexed="81"/>
            <rFont val="Tahoma"/>
            <family val="2"/>
          </rPr>
          <t>" if you want this task to not appear in either Task Report or Detailed Gantt Chart and its Report.
Only the first 23 tasks can appear in Task Report.</t>
        </r>
      </text>
    </comment>
    <comment ref="W13" authorId="0" shapeId="0" xr:uid="{00000000-0006-0000-1500-000017000000}">
      <text>
        <r>
          <rPr>
            <b/>
            <sz val="9"/>
            <color indexed="81"/>
            <rFont val="Tahoma"/>
            <family val="2"/>
          </rPr>
          <t xml:space="preserve">Appear in Stage Gate Report Y/N:
</t>
        </r>
        <r>
          <rPr>
            <sz val="9"/>
            <color indexed="81"/>
            <rFont val="Tahoma"/>
            <family val="2"/>
          </rPr>
          <t xml:space="preserve">
Select whether this deliverable will appear in Stage Gates Report , Macro Planning Report or not.
Deliverables with "Y" will be pushed to Hoshin A3 File.
Only the first 25 deliverables can be pushed to Hoshin A3 File.</t>
        </r>
      </text>
    </comment>
    <comment ref="E22" authorId="2" shapeId="0" xr:uid="{C085A906-EAF0-421F-9C82-97096F1BC163}">
      <text>
        <t>[Threaded comment]
Your version of Excel allows you to read this threaded comment; however, any edits to it will get removed if the file is opened in a newer version of Excel. Learn more: https://go.microsoft.com/fwlink/?linkid=870924
Comment:
    Could take more when is outsource  because the team from Matt is included or when the plant is not using SAP.</t>
      </text>
    </comment>
    <comment ref="E23" authorId="3" shapeId="0" xr:uid="{D90BCCCB-54B2-4670-B699-E2798768FCC6}">
      <text>
        <t>[Threaded comment]
Your version of Excel allows you to read this threaded comment; however, any edits to it will get removed if the file is opened in a newer version of Excel. Learn more: https://go.microsoft.com/fwlink/?linkid=870924
Comment:
    Considering 5 days due to the availability of resources based on their schedules.</t>
      </text>
    </comment>
    <comment ref="E24" authorId="4" shapeId="0" xr:uid="{FA430AF4-C1F2-4192-9E87-BB12C946CC46}">
      <text>
        <t>[Threaded comment]
Your version of Excel allows you to read this threaded comment; however, any edits to it will get removed if the file is opened in a newer version of Excel. Learn more: https://go.microsoft.com/fwlink/?linkid=870924
Comment:
    Only active projects@ Otto or MOVE</t>
      </text>
    </comment>
    <comment ref="F25" authorId="5" shapeId="0" xr:uid="{7598C6D5-3EFC-442E-9E54-117F2117FDC8}">
      <text>
        <t>[Threaded comment]
Your version of Excel allows you to read this threaded comment; however, any edits to it will get removed if the file is opened in a newer version of Excel. Learn more: https://go.microsoft.com/fwlink/?linkid=870924
Comment:
    we need to make a table to identify the criticality and how many part numbers</t>
      </text>
    </comment>
    <comment ref="E29" authorId="6" shapeId="0" xr:uid="{15155F15-7257-4618-8230-D9FE4F541223}">
      <text>
        <t>[Threaded comment]
Your version of Excel allows you to read this threaded comment; however, any edits to it will get removed if the file is opened in a newer version of Excel. Learn more: https://go.microsoft.com/fwlink/?linkid=870924
Comment:
    @ symphony</t>
      </text>
    </comment>
    <comment ref="E36" authorId="7" shapeId="0" xr:uid="{CFA911D9-657A-4A1D-A0F1-996FCA04D893}">
      <text>
        <t>[Threaded comment]
Your version of Excel allows you to read this threaded comment; however, any edits to it will get removed if the file is opened in a newer version of Excel. Learn more: https://go.microsoft.com/fwlink/?linkid=870924
Comment:
    If the supplier invormation is available on the database. 
If there are more than 10 supplier it could take more.</t>
      </text>
    </comment>
    <comment ref="E37" authorId="8" shapeId="0" xr:uid="{B3D3651F-073E-40EF-809C-08E107ECD4C5}">
      <text>
        <t>[Threaded comment]
Your version of Excel allows you to read this threaded comment; however, any edits to it will get removed if the file is opened in a newer version of Excel. Learn more: https://go.microsoft.com/fwlink/?linkid=870924
Comment:
    Confirm if the supplier invormation is available on the database. 
If not could take more because the audit process must start from zero.</t>
      </text>
    </comment>
    <comment ref="H37" authorId="9" shapeId="0" xr:uid="{9A785A89-F0FD-4F1C-98FD-F1DC91E6ADB4}">
      <text>
        <r>
          <rPr>
            <b/>
            <sz val="9"/>
            <color indexed="81"/>
            <rFont val="Tahoma"/>
            <family val="2"/>
          </rPr>
          <t>Alma Gomez:</t>
        </r>
        <r>
          <rPr>
            <sz val="9"/>
            <color indexed="81"/>
            <rFont val="Tahoma"/>
            <family val="2"/>
          </rPr>
          <t xml:space="preserve">
Request thru Quality/CoreTech/CM</t>
        </r>
      </text>
    </comment>
    <comment ref="E40" authorId="10" shapeId="0" xr:uid="{5FEB2212-207F-4285-9B04-6C77D4AEDD97}">
      <text>
        <t>[Threaded comment]
Your version of Excel allows you to read this threaded comment; however, any edits to it will get removed if the file is opened in a newer version of Excel. Learn more: https://go.microsoft.com/fwlink/?linkid=870924
Comment:
    It will depend of the number of samples.</t>
      </text>
    </comment>
    <comment ref="E42" authorId="11" shapeId="0" xr:uid="{8B2A2067-A500-4132-87EC-955D6202FB1F}">
      <text>
        <t>[Threaded comment]
Your version of Excel allows you to read this threaded comment; however, any edits to it will get removed if the file is opened in a newer version of Excel. Learn more: https://go.microsoft.com/fwlink/?linkid=870924
Comment:
    Depending on the commodity and how many part numbers are included on the idea. Could take from 10 days to 1 month. Examples P1.K2,K6</t>
      </text>
    </comment>
    <comment ref="E43" authorId="12" shapeId="0" xr:uid="{E42A33EB-14DA-42B2-A914-46AA8DCD911C}">
      <text>
        <t>[Threaded comment]
Your version of Excel allows you to read this threaded comment; however, any edits to it will get removed if the file is opened in a newer version of Excel. Learn more: https://go.microsoft.com/fwlink/?linkid=870924
Comment:
    Both in parallel</t>
      </text>
    </comment>
    <comment ref="E47" authorId="13" shapeId="0" xr:uid="{A4628FB7-4BC5-4172-A60C-7277E26A4E41}">
      <text>
        <t>[Threaded comment]
Your version of Excel allows you to read this threaded comment; however, any edits to it will get removed if the file is opened in a newer version of Excel. Learn more: https://go.microsoft.com/fwlink/?linkid=870924
Comment:
    will depend of the response time from 2.4</t>
      </text>
    </comment>
    <comment ref="E55" authorId="14" shapeId="0" xr:uid="{B92FFE9C-D45E-4FAB-B7EE-9DCCD9DF0B0C}">
      <text>
        <t>[Threaded comment]
Your version of Excel allows you to read this threaded comment; however, any edits to it will get removed if the file is opened in a newer version of Excel. Learn more: https://go.microsoft.com/fwlink/?linkid=870924
Comment:
    Only simulation but this time will increase if samples and additional testing is required. This could increase from 21 days to 2 or 3 months.</t>
      </text>
    </comment>
    <comment ref="E57" authorId="15" shapeId="0" xr:uid="{EA733263-A87E-47DB-A5F1-69F009F9D9EE}">
      <text>
        <t>[Threaded comment]
Your version of Excel allows you to read this threaded comment; however, any edits to it will get removed if the file is opened in a newer version of Excel. Learn more: https://go.microsoft.com/fwlink/?linkid=870924
Comment:
    in parallel 3.4.1.</t>
      </text>
    </comment>
    <comment ref="E62" authorId="16" shapeId="0" xr:uid="{85ECD171-D598-4E84-80AE-908DF7A31543}">
      <text>
        <t>[Threaded comment]
Your version of Excel allows you to read this threaded comment; however, any edits to it will get removed if the file is opened in a newer version of Excel. Learn more: https://go.microsoft.com/fwlink/?linkid=870924
Comment:
    Benefit Analysis</t>
      </text>
    </comment>
    <comment ref="E71" authorId="17" shapeId="0" xr:uid="{2D7B33DD-418F-4F3A-8B02-A6FFDB56989D}">
      <text>
        <t>[Threaded comment]
Your version of Excel allows you to read this threaded comment; however, any edits to it will get removed if the file is opened in a newer version of Excel. Learn more: https://go.microsoft.com/fwlink/?linkid=870924
Comment:
    Will depend of the BU and the product line.</t>
      </text>
    </comment>
    <comment ref="E76" authorId="18" shapeId="0" xr:uid="{358999B7-097E-403B-97FE-F58B3D9ED721}">
      <text>
        <t>[Threaded comment]
Your version of Excel allows you to read this threaded comment; however, any edits to it will get removed if the file is opened in a newer version of Excel. Learn more: https://go.microsoft.com/fwlink/?linkid=870924
Comment:
    Will depend of the engagement of the LoB and Plant validation  with the use of MOVE.</t>
      </text>
    </comment>
    <comment ref="E79" authorId="19" shapeId="0" xr:uid="{6F3FC356-240B-4382-85F3-1CD8D726180B}">
      <text>
        <t>[Threaded comment]
Your version of Excel allows you to read this threaded comment; however, any edits to it will get removed if the file is opened in a newer version of Excel. Learn more: https://go.microsoft.com/fwlink/?linkid=870924
Comment:
    EStimated time based on MOVE  rules but will depend of BU and product line.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5" authorId="0" shapeId="0" xr:uid="{00000000-0006-0000-1800-000001000000}">
      <text>
        <r>
          <rPr>
            <sz val="9"/>
            <color indexed="81"/>
            <rFont val="Tahoma"/>
            <family val="2"/>
          </rPr>
          <t>The WBS # of the Dependant Task</t>
        </r>
      </text>
    </comment>
    <comment ref="C5" authorId="0" shapeId="0" xr:uid="{00000000-0006-0000-1800-000002000000}">
      <text>
        <r>
          <rPr>
            <sz val="9"/>
            <color indexed="81"/>
            <rFont val="Tahoma"/>
            <family val="2"/>
          </rPr>
          <t xml:space="preserve">The Dependant Task, is the name of the Task that can have one or more dependencies. That means that the Dependant Task cannot start if the dependancy is not complete. 
Example:
The Task "Implement the project" is a </t>
        </r>
        <r>
          <rPr>
            <b/>
            <sz val="9"/>
            <color indexed="81"/>
            <rFont val="Tahoma"/>
            <family val="2"/>
          </rPr>
          <t xml:space="preserve">Dependant Task </t>
        </r>
        <r>
          <rPr>
            <sz val="9"/>
            <color indexed="81"/>
            <rFont val="Tahoma"/>
            <family val="2"/>
          </rPr>
          <t xml:space="preserve">and have as one of its dependencies the task 
"Initiate the project" (which is a </t>
        </r>
        <r>
          <rPr>
            <b/>
            <sz val="9"/>
            <color indexed="81"/>
            <rFont val="Tahoma"/>
            <family val="2"/>
          </rPr>
          <t>dependancy</t>
        </r>
        <r>
          <rPr>
            <sz val="9"/>
            <color indexed="81"/>
            <rFont val="Tahoma"/>
            <family val="2"/>
          </rPr>
          <t xml:space="preserve">).
The Task "Implement the project" cannot start" if the Task "Initiate the project" is not complete.
</t>
        </r>
      </text>
    </comment>
    <comment ref="D5" authorId="0" shapeId="0" xr:uid="{00000000-0006-0000-1800-000003000000}">
      <text>
        <r>
          <rPr>
            <sz val="9"/>
            <color indexed="81"/>
            <rFont val="Tahoma"/>
            <family val="2"/>
          </rPr>
          <t xml:space="preserve">The Start Date of the Dependant Task.
</t>
        </r>
      </text>
    </comment>
    <comment ref="E5" authorId="0" shapeId="0" xr:uid="{00000000-0006-0000-1800-000004000000}">
      <text>
        <r>
          <rPr>
            <sz val="9"/>
            <color indexed="81"/>
            <rFont val="Tahoma"/>
            <family val="2"/>
          </rPr>
          <t>The responsible of the Dependant Task.</t>
        </r>
      </text>
    </comment>
    <comment ref="F5" authorId="0" shapeId="0" xr:uid="{00000000-0006-0000-1800-000005000000}">
      <text>
        <r>
          <rPr>
            <sz val="9"/>
            <color indexed="81"/>
            <rFont val="Tahoma"/>
            <family val="2"/>
          </rPr>
          <t>Dependancy's WBS Number.</t>
        </r>
      </text>
    </comment>
    <comment ref="G5" authorId="0" shapeId="0" xr:uid="{00000000-0006-0000-1800-000006000000}">
      <text>
        <r>
          <rPr>
            <b/>
            <sz val="9"/>
            <color indexed="81"/>
            <rFont val="Tahoma"/>
            <family val="2"/>
          </rPr>
          <t xml:space="preserve">Dependancy </t>
        </r>
        <r>
          <rPr>
            <sz val="9"/>
            <color indexed="81"/>
            <rFont val="Tahoma"/>
            <family val="2"/>
          </rPr>
          <t>is a Task that the Dependant Task is dependant on.
If a Dependancy isn't completed, then the Dependant Task cannot start.</t>
        </r>
      </text>
    </comment>
    <comment ref="H5" authorId="0" shapeId="0" xr:uid="{00000000-0006-0000-1800-000007000000}">
      <text>
        <r>
          <rPr>
            <sz val="9"/>
            <color indexed="81"/>
            <rFont val="Tahoma"/>
            <family val="2"/>
          </rPr>
          <t>The date that the Dependancy starts.</t>
        </r>
      </text>
    </comment>
    <comment ref="I5" authorId="0" shapeId="0" xr:uid="{00000000-0006-0000-1800-000008000000}">
      <text>
        <r>
          <rPr>
            <sz val="9"/>
            <color indexed="81"/>
            <rFont val="Tahoma"/>
            <family val="2"/>
          </rPr>
          <t>The Finish Date of the dependancy Task.</t>
        </r>
      </text>
    </comment>
    <comment ref="J5" authorId="0" shapeId="0" xr:uid="{00000000-0006-0000-1800-000009000000}">
      <text>
        <r>
          <rPr>
            <sz val="9"/>
            <color indexed="81"/>
            <rFont val="Tahoma"/>
            <family val="2"/>
          </rPr>
          <t>The % completion of this dependancy.</t>
        </r>
      </text>
    </comment>
    <comment ref="K5" authorId="0" shapeId="0" xr:uid="{00000000-0006-0000-1800-00000A000000}">
      <text>
        <r>
          <rPr>
            <sz val="9"/>
            <color indexed="81"/>
            <rFont val="Tahoma"/>
            <family val="2"/>
          </rPr>
          <t>The person that is responsible for the dependancy Task.</t>
        </r>
      </text>
    </comment>
    <comment ref="L5" authorId="0" shapeId="0" xr:uid="{00000000-0006-0000-1800-00000B000000}">
      <text>
        <r>
          <rPr>
            <sz val="9"/>
            <color indexed="81"/>
            <rFont val="Tahoma"/>
            <family val="2"/>
          </rPr>
          <t>Any comments related either to the Dependant Task or to Dependency Task.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B14" authorId="0" shapeId="0" xr:uid="{00000000-0006-0000-1900-000001000000}">
      <text>
        <r>
          <rPr>
            <b/>
            <sz val="9"/>
            <color indexed="81"/>
            <rFont val="Tahoma"/>
            <family val="2"/>
          </rPr>
          <t xml:space="preserve">Category : 
</t>
        </r>
        <r>
          <rPr>
            <sz val="9"/>
            <color indexed="81"/>
            <rFont val="Tahoma"/>
            <family val="2"/>
          </rPr>
          <t xml:space="preserve">Specify if a group of tasks falls under a specific category
</t>
        </r>
      </text>
    </comment>
    <comment ref="C14" authorId="0" shapeId="0" xr:uid="{00000000-0006-0000-1900-000002000000}">
      <text>
        <r>
          <rPr>
            <b/>
            <sz val="9"/>
            <color indexed="81"/>
            <rFont val="Tahoma"/>
            <family val="2"/>
          </rPr>
          <t xml:space="preserve">Task :
</t>
        </r>
        <r>
          <rPr>
            <sz val="9"/>
            <color indexed="81"/>
            <rFont val="Tahoma"/>
            <family val="2"/>
          </rPr>
          <t xml:space="preserve">Add the list of tasks that you need to assign roles.
</t>
        </r>
      </text>
    </comment>
    <comment ref="D14" authorId="0" shapeId="0" xr:uid="{00000000-0006-0000-1900-000003000000}">
      <text>
        <r>
          <rPr>
            <b/>
            <sz val="9"/>
            <color indexed="81"/>
            <rFont val="Tahoma"/>
            <family val="2"/>
          </rPr>
          <t>Resources :</t>
        </r>
        <r>
          <rPr>
            <sz val="9"/>
            <color indexed="81"/>
            <rFont val="Tahoma"/>
            <family val="2"/>
          </rPr>
          <t xml:space="preserve">
At the columns, add the resources that you will assign roles.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B11" authorId="0" shapeId="0" xr:uid="{00000000-0006-0000-1A00-000001000000}">
      <text>
        <r>
          <rPr>
            <b/>
            <sz val="9"/>
            <color indexed="81"/>
            <rFont val="Tahoma"/>
            <family val="2"/>
          </rPr>
          <t>CR #:</t>
        </r>
        <r>
          <rPr>
            <sz val="9"/>
            <color indexed="81"/>
            <rFont val="Tahoma"/>
            <family val="2"/>
          </rPr>
          <t xml:space="preserve">
Allocate a unique number to each change request
</t>
        </r>
      </text>
    </comment>
    <comment ref="C11" authorId="0" shapeId="0" xr:uid="{00000000-0006-0000-1A00-000002000000}">
      <text>
        <r>
          <rPr>
            <b/>
            <sz val="9"/>
            <color indexed="81"/>
            <rFont val="Tahoma"/>
            <family val="2"/>
          </rPr>
          <t>CR Date:</t>
        </r>
        <r>
          <rPr>
            <sz val="9"/>
            <color indexed="81"/>
            <rFont val="Tahoma"/>
            <family val="2"/>
          </rPr>
          <t xml:space="preserve">
State date the change request was originally raised.
</t>
        </r>
      </text>
    </comment>
    <comment ref="D11" authorId="0" shapeId="0" xr:uid="{00000000-0006-0000-1A00-000003000000}">
      <text>
        <r>
          <rPr>
            <b/>
            <sz val="9"/>
            <color indexed="81"/>
            <rFont val="Tahoma"/>
            <family val="2"/>
          </rPr>
          <t>Change Description:</t>
        </r>
        <r>
          <rPr>
            <sz val="9"/>
            <color indexed="81"/>
            <rFont val="Tahoma"/>
            <family val="2"/>
          </rPr>
          <t xml:space="preserve">
Provide a brief description of the change.
</t>
        </r>
      </text>
    </comment>
    <comment ref="E11" authorId="0" shapeId="0" xr:uid="{00000000-0006-0000-1A00-000004000000}">
      <text>
        <r>
          <rPr>
            <b/>
            <sz val="9"/>
            <color indexed="81"/>
            <rFont val="Tahoma"/>
            <family val="2"/>
          </rPr>
          <t>Budget Impact:</t>
        </r>
        <r>
          <rPr>
            <sz val="9"/>
            <color indexed="81"/>
            <rFont val="Tahoma"/>
            <family val="2"/>
          </rPr>
          <t xml:space="preserve">
List the CAPEX, OPEX, Savings and Run/Project cost impact of the change.</t>
        </r>
        <r>
          <rPr>
            <b/>
            <sz val="9"/>
            <color indexed="81"/>
            <rFont val="Tahoma"/>
            <family val="2"/>
          </rPr>
          <t xml:space="preserve">
</t>
        </r>
      </text>
    </comment>
    <comment ref="F11" authorId="0" shapeId="0" xr:uid="{00000000-0006-0000-1A00-000005000000}">
      <text>
        <r>
          <rPr>
            <b/>
            <sz val="9"/>
            <color indexed="81"/>
            <rFont val="Tahoma"/>
            <family val="2"/>
          </rPr>
          <t>Currently Assigned To:</t>
        </r>
        <r>
          <rPr>
            <sz val="9"/>
            <color indexed="81"/>
            <rFont val="Tahoma"/>
            <family val="2"/>
          </rPr>
          <t xml:space="preserve">
Project team member to whom the task has been assigned to integrate into the project.
</t>
        </r>
      </text>
    </comment>
    <comment ref="G11" authorId="1" shapeId="0" xr:uid="{00000000-0006-0000-1A00-000006000000}">
      <text>
        <r>
          <rPr>
            <b/>
            <sz val="9"/>
            <color indexed="81"/>
            <rFont val="Tahoma"/>
            <family val="2"/>
          </rPr>
          <t xml:space="preserve">Change Requester:
</t>
        </r>
        <r>
          <rPr>
            <sz val="9"/>
            <color indexed="81"/>
            <rFont val="Tahoma"/>
            <family val="2"/>
          </rPr>
          <t xml:space="preserve">
Provide the name of the person or the entity that requested the change.</t>
        </r>
      </text>
    </comment>
    <comment ref="H11" authorId="0" shapeId="0" xr:uid="{00000000-0006-0000-1A00-000007000000}">
      <text>
        <r>
          <rPr>
            <b/>
            <sz val="9"/>
            <color indexed="81"/>
            <rFont val="Tahoma"/>
            <family val="2"/>
          </rPr>
          <t>Steering Committee Approval:</t>
        </r>
        <r>
          <rPr>
            <sz val="9"/>
            <color indexed="81"/>
            <rFont val="Tahoma"/>
            <family val="2"/>
          </rPr>
          <t xml:space="preserve">
If the Steerco </t>
        </r>
        <r>
          <rPr>
            <b/>
            <sz val="9"/>
            <color indexed="81"/>
            <rFont val="Tahoma"/>
            <family val="2"/>
          </rPr>
          <t xml:space="preserve">approved </t>
        </r>
        <r>
          <rPr>
            <sz val="9"/>
            <color indexed="81"/>
            <rFont val="Tahoma"/>
            <family val="2"/>
          </rPr>
          <t xml:space="preserve">state "Y" then the name of the Steerco that approved the change e.g. Y - CPC. 
If </t>
        </r>
        <r>
          <rPr>
            <b/>
            <sz val="9"/>
            <color indexed="81"/>
            <rFont val="Tahoma"/>
            <family val="2"/>
          </rPr>
          <t xml:space="preserve">not approved </t>
        </r>
        <r>
          <rPr>
            <sz val="9"/>
            <color indexed="81"/>
            <rFont val="Tahoma"/>
            <family val="2"/>
          </rPr>
          <t xml:space="preserve">state "N" and the name of the Steerco that rejected the change.
For </t>
        </r>
        <r>
          <rPr>
            <b/>
            <sz val="9"/>
            <color indexed="81"/>
            <rFont val="Tahoma"/>
            <family val="2"/>
          </rPr>
          <t>smaller projects</t>
        </r>
        <r>
          <rPr>
            <sz val="9"/>
            <color indexed="81"/>
            <rFont val="Tahoma"/>
            <family val="2"/>
          </rPr>
          <t xml:space="preserve"> not assigned to a Steerco enter "N/A".</t>
        </r>
      </text>
    </comment>
    <comment ref="I11" authorId="0" shapeId="0" xr:uid="{00000000-0006-0000-1A00-000008000000}">
      <text>
        <r>
          <rPr>
            <b/>
            <sz val="9"/>
            <color indexed="81"/>
            <rFont val="Tahoma"/>
            <family val="2"/>
          </rPr>
          <t>Sponsor Approval / Final Decision Maker:</t>
        </r>
        <r>
          <rPr>
            <sz val="9"/>
            <color indexed="81"/>
            <rFont val="Tahoma"/>
            <family val="2"/>
          </rPr>
          <t xml:space="preserve">
State the name of the Sponsor / Final Decision maker who approved the change, as per finance rules.
</t>
        </r>
      </text>
    </comment>
    <comment ref="J11" authorId="0" shapeId="0" xr:uid="{00000000-0006-0000-1A00-000009000000}">
      <text>
        <r>
          <rPr>
            <b/>
            <sz val="9"/>
            <color indexed="81"/>
            <rFont val="Tahoma"/>
            <family val="2"/>
          </rPr>
          <t>Status:</t>
        </r>
        <r>
          <rPr>
            <sz val="9"/>
            <color indexed="81"/>
            <rFont val="Tahoma"/>
            <family val="2"/>
          </rPr>
          <t xml:space="preserve">
New - Scope change identified; pending impact analysis and approval
Approved - Approval obtained; awaiting inclusion in the project plan
Closed - Included into the project plan
Rejected - Change request not approved
</t>
        </r>
      </text>
    </comment>
    <comment ref="K11" authorId="1" shapeId="0" xr:uid="{00000000-0006-0000-1A00-00000A000000}">
      <text>
        <r>
          <rPr>
            <b/>
            <sz val="9"/>
            <color indexed="81"/>
            <rFont val="Tahoma"/>
            <family val="2"/>
          </rPr>
          <t xml:space="preserve">Planned delivery Date:
</t>
        </r>
        <r>
          <rPr>
            <sz val="9"/>
            <color indexed="81"/>
            <rFont val="Tahoma"/>
            <family val="2"/>
          </rPr>
          <t>The date by when the change request is planned to be approved.</t>
        </r>
        <r>
          <rPr>
            <sz val="9"/>
            <color indexed="81"/>
            <rFont val="Tahoma"/>
            <family val="2"/>
          </rPr>
          <t xml:space="preserve">
</t>
        </r>
      </text>
    </comment>
    <comment ref="L11" authorId="1" shapeId="0" xr:uid="{00000000-0006-0000-1A00-00000B000000}">
      <text>
        <r>
          <rPr>
            <b/>
            <sz val="9"/>
            <color indexed="81"/>
            <rFont val="Tahoma"/>
            <family val="2"/>
          </rPr>
          <t xml:space="preserve">Actual Delivery Date: 
</t>
        </r>
        <r>
          <rPr>
            <sz val="9"/>
            <color indexed="81"/>
            <rFont val="Tahoma"/>
            <family val="2"/>
          </rPr>
          <t xml:space="preserve">The date by when the change request was actually approved.
</t>
        </r>
      </text>
    </comment>
    <comment ref="M11" authorId="0" shapeId="0" xr:uid="{00000000-0006-0000-1A00-00000C000000}">
      <text>
        <r>
          <rPr>
            <b/>
            <sz val="9"/>
            <color indexed="81"/>
            <rFont val="Tahoma"/>
            <family val="2"/>
          </rPr>
          <t>Reported Y/N:</t>
        </r>
        <r>
          <rPr>
            <sz val="9"/>
            <color indexed="81"/>
            <rFont val="Tahoma"/>
            <family val="2"/>
          </rPr>
          <t xml:space="preserve">
If the value is</t>
        </r>
        <r>
          <rPr>
            <b/>
            <sz val="9"/>
            <color indexed="81"/>
            <rFont val="Tahoma"/>
            <family val="2"/>
          </rPr>
          <t xml:space="preserve"> Y</t>
        </r>
        <r>
          <rPr>
            <sz val="9"/>
            <color indexed="81"/>
            <rFont val="Tahoma"/>
            <family val="2"/>
          </rPr>
          <t xml:space="preserve"> then the CR will be reported in CR Log Report. If the value is </t>
        </r>
        <r>
          <rPr>
            <b/>
            <sz val="9"/>
            <color indexed="81"/>
            <rFont val="Tahoma"/>
            <family val="2"/>
          </rPr>
          <t>N</t>
        </r>
        <r>
          <rPr>
            <sz val="9"/>
            <color indexed="81"/>
            <rFont val="Tahoma"/>
            <family val="2"/>
          </rPr>
          <t xml:space="preserve"> then it will not be reported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Athanasios KIOSIS</author>
    <author>APC-MGE</author>
    <author>Windows User</author>
  </authors>
  <commentList>
    <comment ref="B11" authorId="0" shapeId="0" xr:uid="{00000000-0006-0000-1B00-000001000000}">
      <text>
        <r>
          <rPr>
            <b/>
            <sz val="9"/>
            <color indexed="81"/>
            <rFont val="Tahoma"/>
            <family val="2"/>
          </rPr>
          <t>Code ID:</t>
        </r>
        <r>
          <rPr>
            <sz val="9"/>
            <color indexed="81"/>
            <rFont val="Tahoma"/>
            <family val="2"/>
          </rPr>
          <t xml:space="preserve">
Provide either the Code or the ID of the lessons Learned.
E.g 1,2,3…
</t>
        </r>
      </text>
    </comment>
    <comment ref="C11" authorId="1" shapeId="0" xr:uid="{00000000-0006-0000-1B00-000002000000}">
      <text>
        <r>
          <rPr>
            <b/>
            <sz val="8"/>
            <color indexed="81"/>
            <rFont val="Tahoma"/>
            <family val="2"/>
          </rPr>
          <t>Date:</t>
        </r>
        <r>
          <rPr>
            <sz val="8"/>
            <color indexed="81"/>
            <rFont val="Tahoma"/>
            <family val="2"/>
          </rPr>
          <t xml:space="preserve">
Calendar date of entry
</t>
        </r>
      </text>
    </comment>
    <comment ref="D11" authorId="1" shapeId="0" xr:uid="{00000000-0006-0000-1B00-000003000000}">
      <text>
        <r>
          <rPr>
            <b/>
            <sz val="8"/>
            <color indexed="81"/>
            <rFont val="Tahoma"/>
            <family val="2"/>
          </rPr>
          <t>Category :</t>
        </r>
        <r>
          <rPr>
            <sz val="8"/>
            <color indexed="81"/>
            <rFont val="Tahoma"/>
            <family val="2"/>
          </rPr>
          <t xml:space="preserve">
In which category a lesson learned belongs.
E.g. Transport, DC Transformation etc.</t>
        </r>
      </text>
    </comment>
    <comment ref="E11" authorId="1" shapeId="0" xr:uid="{00000000-0006-0000-1B00-000004000000}">
      <text>
        <r>
          <rPr>
            <b/>
            <sz val="8"/>
            <color indexed="81"/>
            <rFont val="Tahoma"/>
            <family val="2"/>
          </rPr>
          <t>Title:</t>
        </r>
        <r>
          <rPr>
            <sz val="8"/>
            <color indexed="81"/>
            <rFont val="Tahoma"/>
            <family val="2"/>
          </rPr>
          <t xml:space="preserve">
Enter the title of the lessons learned. 
</t>
        </r>
      </text>
    </comment>
    <comment ref="F11" authorId="1" shapeId="0" xr:uid="{00000000-0006-0000-1B00-000005000000}">
      <text>
        <r>
          <rPr>
            <b/>
            <sz val="8"/>
            <color indexed="81"/>
            <rFont val="Tahoma"/>
            <family val="2"/>
          </rPr>
          <t>Description:</t>
        </r>
        <r>
          <rPr>
            <sz val="8"/>
            <color indexed="81"/>
            <rFont val="Tahoma"/>
            <family val="2"/>
          </rPr>
          <t xml:space="preserve">
Describe the lessons learned.</t>
        </r>
      </text>
    </comment>
    <comment ref="G11" authorId="1" shapeId="0" xr:uid="{00000000-0006-0000-1B00-000006000000}">
      <text>
        <r>
          <rPr>
            <b/>
            <sz val="8"/>
            <color indexed="81"/>
            <rFont val="Tahoma"/>
            <family val="2"/>
          </rPr>
          <t>Recommended Solution:</t>
        </r>
        <r>
          <rPr>
            <sz val="8"/>
            <color indexed="81"/>
            <rFont val="Tahoma"/>
            <family val="2"/>
          </rPr>
          <t xml:space="preserve">
For negative lessons, enter the recommendation for preventing this from occurring in the future</t>
        </r>
      </text>
    </comment>
    <comment ref="H11" authorId="1" shapeId="0" xr:uid="{00000000-0006-0000-1B00-000007000000}">
      <text>
        <r>
          <rPr>
            <b/>
            <sz val="8"/>
            <color indexed="81"/>
            <rFont val="Tahoma"/>
            <family val="2"/>
          </rPr>
          <t>Source Email:</t>
        </r>
        <r>
          <rPr>
            <sz val="8"/>
            <color indexed="81"/>
            <rFont val="Tahoma"/>
            <family val="2"/>
          </rPr>
          <t xml:space="preserve">
Provide the email of the  person that identify the lesson learned.
</t>
        </r>
      </text>
    </comment>
    <comment ref="I11" authorId="2" shapeId="0" xr:uid="{00000000-0006-0000-1B00-000008000000}">
      <text>
        <r>
          <rPr>
            <b/>
            <sz val="9"/>
            <color indexed="81"/>
            <rFont val="Tahoma"/>
            <family val="2"/>
          </rPr>
          <t>Impact (Optional) :</t>
        </r>
        <r>
          <rPr>
            <sz val="9"/>
            <color indexed="81"/>
            <rFont val="Tahoma"/>
            <family val="2"/>
          </rPr>
          <t xml:space="preserve">
Description of the kind of impact the event had during the project.</t>
        </r>
      </text>
    </comment>
    <comment ref="J11" authorId="1" shapeId="0" xr:uid="{00000000-0006-0000-1B00-000009000000}">
      <text>
        <r>
          <rPr>
            <b/>
            <sz val="8"/>
            <color indexed="81"/>
            <rFont val="Tahoma"/>
            <family val="2"/>
          </rPr>
          <t>Positive/Negative:</t>
        </r>
        <r>
          <rPr>
            <sz val="8"/>
            <color indexed="81"/>
            <rFont val="Tahoma"/>
            <family val="2"/>
          </rPr>
          <t xml:space="preserve">
Indicate whether this was a positive lesson or a negative one
</t>
        </r>
      </text>
    </comment>
    <comment ref="K11" authorId="1" shapeId="0" xr:uid="{00000000-0006-0000-1B00-00000A000000}">
      <text>
        <r>
          <rPr>
            <b/>
            <sz val="8"/>
            <color indexed="81"/>
            <rFont val="Tahoma"/>
            <family val="2"/>
          </rPr>
          <t xml:space="preserve">Project/Program Phase:
</t>
        </r>
        <r>
          <rPr>
            <sz val="8"/>
            <color indexed="81"/>
            <rFont val="Tahoma"/>
            <family val="2"/>
          </rPr>
          <t xml:space="preserve">
Enter the project or program phase where the learning occurred</t>
        </r>
      </text>
    </comment>
    <comment ref="L11" authorId="2" shapeId="0" xr:uid="{00000000-0006-0000-1B00-00000B000000}">
      <text>
        <r>
          <rPr>
            <b/>
            <sz val="9"/>
            <color indexed="81"/>
            <rFont val="Tahoma"/>
            <family val="2"/>
          </rPr>
          <t>Reported (Y/N):</t>
        </r>
        <r>
          <rPr>
            <sz val="9"/>
            <color indexed="81"/>
            <rFont val="Tahoma"/>
            <family val="2"/>
          </rPr>
          <t xml:space="preserve">
If the value is Y then the Lesson Learned  will be reported in the Lessons Learned Report. If the value is N then it will not be reported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B14" authorId="0" shapeId="0" xr:uid="{00000000-0006-0000-1C00-000001000000}">
      <text>
        <r>
          <rPr>
            <b/>
            <sz val="9"/>
            <color indexed="81"/>
            <rFont val="Tahoma"/>
            <family val="2"/>
          </rPr>
          <t xml:space="preserve"># ID / Code :
</t>
        </r>
        <r>
          <rPr>
            <sz val="9"/>
            <color indexed="81"/>
            <rFont val="Tahoma"/>
            <family val="2"/>
          </rPr>
          <t>The ID of each decision or the code of the project that the decision is part of.</t>
        </r>
        <r>
          <rPr>
            <sz val="9"/>
            <color indexed="81"/>
            <rFont val="Tahoma"/>
            <family val="2"/>
          </rPr>
          <t xml:space="preserve">
</t>
        </r>
      </text>
    </comment>
    <comment ref="C14" authorId="0" shapeId="0" xr:uid="{00000000-0006-0000-1C00-000002000000}">
      <text>
        <r>
          <rPr>
            <b/>
            <sz val="9"/>
            <color indexed="81"/>
            <rFont val="Tahoma"/>
            <family val="2"/>
          </rPr>
          <t xml:space="preserve">Meeting Date:
</t>
        </r>
        <r>
          <rPr>
            <sz val="9"/>
            <color indexed="81"/>
            <rFont val="Tahoma"/>
            <family val="2"/>
          </rPr>
          <t xml:space="preserve">
The date that the meeting was held.</t>
        </r>
      </text>
    </comment>
    <comment ref="D14" authorId="0" shapeId="0" xr:uid="{00000000-0006-0000-1C00-000003000000}">
      <text>
        <r>
          <rPr>
            <b/>
            <sz val="9"/>
            <color indexed="81"/>
            <rFont val="Tahoma"/>
            <family val="2"/>
          </rPr>
          <t xml:space="preserve">Decision Type:
Please select the type of the decision from the drop down list.
"Gate Criteria:" </t>
        </r>
        <r>
          <rPr>
            <sz val="9"/>
            <color indexed="81"/>
            <rFont val="Tahoma"/>
            <family val="2"/>
          </rPr>
          <t xml:space="preserve">option : If you have met or not a specific criterion in order to pass a gate.
</t>
        </r>
        <r>
          <rPr>
            <b/>
            <sz val="9"/>
            <color indexed="81"/>
            <rFont val="Tahoma"/>
            <family val="2"/>
          </rPr>
          <t xml:space="preserve">"Pass Gate:" </t>
        </r>
        <r>
          <rPr>
            <sz val="9"/>
            <color indexed="81"/>
            <rFont val="Tahoma"/>
            <family val="2"/>
          </rPr>
          <t xml:space="preserve">option : If your initiative has passed a specific stage gate.
</t>
        </r>
        <r>
          <rPr>
            <sz val="9"/>
            <color indexed="81"/>
            <rFont val="Tahoma"/>
            <family val="2"/>
          </rPr>
          <t xml:space="preserve">
</t>
        </r>
      </text>
    </comment>
    <comment ref="E14" authorId="0" shapeId="0" xr:uid="{00000000-0006-0000-1C00-000004000000}">
      <text>
        <r>
          <rPr>
            <b/>
            <sz val="9"/>
            <color indexed="81"/>
            <rFont val="Tahoma"/>
            <family val="2"/>
          </rPr>
          <t>Description:</t>
        </r>
        <r>
          <rPr>
            <sz val="9"/>
            <color indexed="81"/>
            <rFont val="Tahoma"/>
            <family val="2"/>
          </rPr>
          <t xml:space="preserve">
The description of the decision or criteria</t>
        </r>
      </text>
    </comment>
    <comment ref="F14" authorId="0" shapeId="0" xr:uid="{00000000-0006-0000-1C00-000005000000}">
      <text>
        <r>
          <rPr>
            <b/>
            <sz val="9"/>
            <color indexed="81"/>
            <rFont val="Tahoma"/>
            <family val="2"/>
          </rPr>
          <t xml:space="preserve">Impact : 
</t>
        </r>
        <r>
          <rPr>
            <sz val="9"/>
            <color indexed="81"/>
            <rFont val="Tahoma"/>
            <family val="2"/>
          </rPr>
          <t>Please describe what is the impact of the  decision in your initiative.</t>
        </r>
      </text>
    </comment>
    <comment ref="G14" authorId="0" shapeId="0" xr:uid="{00000000-0006-0000-1C00-000006000000}">
      <text>
        <r>
          <rPr>
            <b/>
            <sz val="9"/>
            <color indexed="81"/>
            <rFont val="Tahoma"/>
            <family val="2"/>
          </rPr>
          <t xml:space="preserve">Approval Status : 
</t>
        </r>
        <r>
          <rPr>
            <sz val="9"/>
            <color indexed="81"/>
            <rFont val="Tahoma"/>
            <family val="2"/>
          </rPr>
          <t>Please define the approval status of the decision. In case of a criterion, you can enter "Y" if the criterion has been met, or "N" if the criterion hasn't been met.</t>
        </r>
      </text>
    </comment>
    <comment ref="H14" authorId="0" shapeId="0" xr:uid="{00000000-0006-0000-1C00-000007000000}">
      <text>
        <r>
          <rPr>
            <b/>
            <sz val="9"/>
            <color indexed="81"/>
            <rFont val="Tahoma"/>
            <family val="2"/>
          </rPr>
          <t xml:space="preserve">Approved By:
</t>
        </r>
        <r>
          <rPr>
            <sz val="9"/>
            <color indexed="81"/>
            <rFont val="Tahoma"/>
            <family val="2"/>
          </rPr>
          <t xml:space="preserve">Please enter the name of the person that approved the decision.
</t>
        </r>
      </text>
    </comment>
    <comment ref="I14" authorId="0" shapeId="0" xr:uid="{00000000-0006-0000-1C00-000008000000}">
      <text>
        <r>
          <rPr>
            <b/>
            <sz val="9"/>
            <color indexed="81"/>
            <rFont val="Tahoma"/>
            <family val="2"/>
          </rPr>
          <t xml:space="preserve">Date Raised :
</t>
        </r>
        <r>
          <rPr>
            <sz val="9"/>
            <color indexed="81"/>
            <rFont val="Tahoma"/>
            <family val="2"/>
          </rPr>
          <t xml:space="preserve">
The date that the decision was raised/ logged.
</t>
        </r>
      </text>
    </comment>
    <comment ref="J14" authorId="0" shapeId="0" xr:uid="{00000000-0006-0000-1C00-000009000000}">
      <text>
        <r>
          <rPr>
            <b/>
            <sz val="9"/>
            <color indexed="81"/>
            <rFont val="Tahoma"/>
            <family val="2"/>
          </rPr>
          <t xml:space="preserve">Decision Date :
</t>
        </r>
        <r>
          <rPr>
            <sz val="9"/>
            <color indexed="81"/>
            <rFont val="Tahoma"/>
            <family val="2"/>
          </rPr>
          <t xml:space="preserve">
The date in which the action of the decision needs to be taken.
</t>
        </r>
      </text>
    </comment>
    <comment ref="K14" authorId="0" shapeId="0" xr:uid="{00000000-0006-0000-1C00-00000A000000}">
      <text>
        <r>
          <rPr>
            <b/>
            <sz val="9"/>
            <color indexed="81"/>
            <rFont val="Tahoma"/>
            <family val="2"/>
          </rPr>
          <t xml:space="preserve">Owner:
</t>
        </r>
        <r>
          <rPr>
            <sz val="9"/>
            <color indexed="81"/>
            <rFont val="Tahoma"/>
            <family val="2"/>
          </rPr>
          <t xml:space="preserve">The person that executes the action of the decision.
</t>
        </r>
      </text>
    </comment>
    <comment ref="L14" authorId="0" shapeId="0" xr:uid="{00000000-0006-0000-1C00-00000B000000}">
      <text>
        <r>
          <rPr>
            <b/>
            <sz val="9"/>
            <color indexed="81"/>
            <rFont val="Tahoma"/>
            <family val="2"/>
          </rPr>
          <t xml:space="preserve">Reported (Y/N):
</t>
        </r>
        <r>
          <rPr>
            <sz val="9"/>
            <color indexed="81"/>
            <rFont val="Tahoma"/>
            <family val="2"/>
          </rPr>
          <t>Select whether the decision will appear in the Stage Gate Report or not</t>
        </r>
        <r>
          <rPr>
            <b/>
            <sz val="9"/>
            <color indexed="81"/>
            <rFont val="Tahoma"/>
            <family val="2"/>
          </rPr>
          <t>.</t>
        </r>
        <r>
          <rPr>
            <sz val="9"/>
            <color indexed="81"/>
            <rFont val="Tahoma"/>
            <family val="2"/>
          </rPr>
          <t xml:space="preserve">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B29" authorId="0" shapeId="0" xr:uid="{00000000-0006-0000-1D00-000001000000}">
      <text>
        <r>
          <rPr>
            <b/>
            <sz val="9"/>
            <color indexed="81"/>
            <rFont val="Tahoma"/>
            <family val="2"/>
          </rPr>
          <t xml:space="preserve">Type:
</t>
        </r>
        <r>
          <rPr>
            <sz val="9"/>
            <color indexed="81"/>
            <rFont val="Tahoma"/>
            <family val="2"/>
          </rPr>
          <t xml:space="preserve">Define the type of the item from the drop down list . E.g. Action, Agenda Item, Issue, Risk, Decision, Meeting Note etc
</t>
        </r>
      </text>
    </comment>
    <comment ref="C29" authorId="0" shapeId="0" xr:uid="{00000000-0006-0000-1D00-000002000000}">
      <text>
        <r>
          <rPr>
            <b/>
            <sz val="9"/>
            <color indexed="81"/>
            <rFont val="Tahoma"/>
            <family val="2"/>
          </rPr>
          <t xml:space="preserve">Item :
</t>
        </r>
        <r>
          <rPr>
            <sz val="9"/>
            <color indexed="81"/>
            <rFont val="Tahoma"/>
            <family val="2"/>
          </rPr>
          <t xml:space="preserve">Describe the item. The item can be an action, an issue, a decision, an agenda item or a meeting note.
</t>
        </r>
      </text>
    </comment>
    <comment ref="D29" authorId="0" shapeId="0" xr:uid="{00000000-0006-0000-1D00-000003000000}">
      <text>
        <r>
          <rPr>
            <b/>
            <sz val="9"/>
            <color indexed="81"/>
            <rFont val="Tahoma"/>
            <family val="2"/>
          </rPr>
          <t xml:space="preserve">Category:
</t>
        </r>
        <r>
          <rPr>
            <sz val="9"/>
            <color indexed="81"/>
            <rFont val="Tahoma"/>
            <family val="2"/>
          </rPr>
          <t xml:space="preserve">Specify if a group of items fall under specific category.
</t>
        </r>
      </text>
    </comment>
    <comment ref="E29" authorId="0" shapeId="0" xr:uid="{00000000-0006-0000-1D00-000004000000}">
      <text>
        <r>
          <rPr>
            <b/>
            <sz val="9"/>
            <color indexed="81"/>
            <rFont val="Tahoma"/>
            <family val="2"/>
          </rPr>
          <t xml:space="preserve">Responsible :
</t>
        </r>
        <r>
          <rPr>
            <sz val="9"/>
            <color indexed="81"/>
            <rFont val="Tahoma"/>
            <family val="2"/>
          </rPr>
          <t xml:space="preserve">Define who is the responsible for each specific item.
</t>
        </r>
      </text>
    </comment>
    <comment ref="F29" authorId="0" shapeId="0" xr:uid="{00000000-0006-0000-1D00-000005000000}">
      <text>
        <r>
          <rPr>
            <b/>
            <sz val="9"/>
            <color indexed="81"/>
            <rFont val="Tahoma"/>
            <family val="2"/>
          </rPr>
          <t xml:space="preserve">Due Date :
</t>
        </r>
        <r>
          <rPr>
            <sz val="9"/>
            <color indexed="81"/>
            <rFont val="Tahoma"/>
            <family val="2"/>
          </rPr>
          <t xml:space="preserve">Define the due date that each item should be completed.
</t>
        </r>
      </text>
    </comment>
    <comment ref="G29" authorId="0" shapeId="0" xr:uid="{00000000-0006-0000-1D00-000006000000}">
      <text>
        <r>
          <rPr>
            <b/>
            <sz val="9"/>
            <color indexed="81"/>
            <rFont val="Tahoma"/>
            <family val="2"/>
          </rPr>
          <t xml:space="preserve">Status :
</t>
        </r>
        <r>
          <rPr>
            <sz val="9"/>
            <color indexed="81"/>
            <rFont val="Tahoma"/>
            <family val="2"/>
          </rPr>
          <t xml:space="preserve">Define the Status of each item, whether it is open, pending, ongoing, closed etc.
</t>
        </r>
      </text>
    </comment>
    <comment ref="H29" authorId="0" shapeId="0" xr:uid="{00000000-0006-0000-1D00-000007000000}">
      <text>
        <r>
          <rPr>
            <b/>
            <sz val="9"/>
            <color indexed="81"/>
            <rFont val="Tahoma"/>
            <family val="2"/>
          </rPr>
          <t xml:space="preserve">Updates :
</t>
        </r>
        <r>
          <rPr>
            <sz val="9"/>
            <color indexed="81"/>
            <rFont val="Tahoma"/>
            <family val="2"/>
          </rPr>
          <t xml:space="preserve">Add any updates that are related to the specific item.
</t>
        </r>
      </text>
    </comment>
    <comment ref="I29" authorId="0" shapeId="0" xr:uid="{00000000-0006-0000-1D00-000008000000}">
      <text>
        <r>
          <rPr>
            <b/>
            <sz val="9"/>
            <color indexed="81"/>
            <rFont val="Tahoma"/>
            <family val="2"/>
          </rPr>
          <t xml:space="preserve">Comments:
</t>
        </r>
        <r>
          <rPr>
            <sz val="9"/>
            <color indexed="81"/>
            <rFont val="Tahoma"/>
            <family val="2"/>
          </rPr>
          <t xml:space="preserve">Add any additional information that is related to the item.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A12" authorId="0" shapeId="0" xr:uid="{00000000-0006-0000-1F00-000001000000}">
      <text>
        <r>
          <rPr>
            <b/>
            <sz val="9"/>
            <color indexed="81"/>
            <rFont val="Tahoma"/>
            <family val="2"/>
          </rPr>
          <t xml:space="preserve">ID:
</t>
        </r>
        <r>
          <rPr>
            <sz val="9"/>
            <color indexed="81"/>
            <rFont val="Tahoma"/>
            <family val="2"/>
          </rPr>
          <t xml:space="preserve">
The ID number of the Stakeholder Audience</t>
        </r>
      </text>
    </comment>
    <comment ref="B12" authorId="0" shapeId="0" xr:uid="{00000000-0006-0000-1F00-000002000000}">
      <text>
        <r>
          <rPr>
            <b/>
            <sz val="9"/>
            <color indexed="81"/>
            <rFont val="Tahoma"/>
            <family val="2"/>
          </rPr>
          <t xml:space="preserve">Stakeholder Audience:
</t>
        </r>
        <r>
          <rPr>
            <sz val="9"/>
            <color indexed="81"/>
            <rFont val="Tahoma"/>
            <family val="2"/>
          </rPr>
          <t xml:space="preserve">
Stakeholder Audience:
Who is the  communication intended to reach. 
The stakeholders that will be impacted by the change in the process.</t>
        </r>
      </text>
    </comment>
    <comment ref="C12" authorId="0" shapeId="0" xr:uid="{00000000-0006-0000-1F00-000003000000}">
      <text>
        <r>
          <rPr>
            <b/>
            <sz val="9"/>
            <color indexed="81"/>
            <rFont val="Tahoma"/>
            <family val="2"/>
          </rPr>
          <t>Name:</t>
        </r>
        <r>
          <rPr>
            <sz val="9"/>
            <color indexed="81"/>
            <rFont val="Tahoma"/>
            <family val="2"/>
          </rPr>
          <t xml:space="preserve">
Name of the stakeholder that is impacted by the change</t>
        </r>
      </text>
    </comment>
    <comment ref="D12" authorId="0" shapeId="0" xr:uid="{00000000-0006-0000-1F00-000004000000}">
      <text>
        <r>
          <rPr>
            <b/>
            <sz val="9"/>
            <color indexed="81"/>
            <rFont val="Tahoma"/>
            <family val="2"/>
          </rPr>
          <t>Role:</t>
        </r>
        <r>
          <rPr>
            <sz val="9"/>
            <color indexed="81"/>
            <rFont val="Tahoma"/>
            <family val="2"/>
          </rPr>
          <t xml:space="preserve">
Role of the stakeholder that is impacted by the change.</t>
        </r>
      </text>
    </comment>
    <comment ref="E12" authorId="0" shapeId="0" xr:uid="{00000000-0006-0000-1F00-000005000000}">
      <text>
        <r>
          <rPr>
            <b/>
            <sz val="9"/>
            <color indexed="81"/>
            <rFont val="Tahoma"/>
            <family val="2"/>
          </rPr>
          <t xml:space="preserve">Phase:
</t>
        </r>
        <r>
          <rPr>
            <sz val="9"/>
            <color indexed="81"/>
            <rFont val="Tahoma"/>
            <family val="2"/>
          </rPr>
          <t>During which phase of the change effort will this communication occur.</t>
        </r>
      </text>
    </comment>
    <comment ref="F12" authorId="0" shapeId="0" xr:uid="{00000000-0006-0000-1F00-000006000000}">
      <text>
        <r>
          <rPr>
            <b/>
            <sz val="9"/>
            <color indexed="81"/>
            <rFont val="Tahoma"/>
            <family val="2"/>
          </rPr>
          <t>Key Messages:</t>
        </r>
        <r>
          <rPr>
            <sz val="9"/>
            <color indexed="81"/>
            <rFont val="Tahoma"/>
            <family val="2"/>
          </rPr>
          <t xml:space="preserve">
What are the important components of the change you want the stakeholders to clearly understand</t>
        </r>
      </text>
    </comment>
    <comment ref="G12" authorId="0" shapeId="0" xr:uid="{00000000-0006-0000-1F00-000007000000}">
      <text>
        <r>
          <rPr>
            <b/>
            <sz val="9"/>
            <color indexed="81"/>
            <rFont val="Tahoma"/>
            <family val="2"/>
          </rPr>
          <t xml:space="preserve">Timeline:
</t>
        </r>
        <r>
          <rPr>
            <sz val="9"/>
            <color indexed="81"/>
            <rFont val="Tahoma"/>
            <family val="2"/>
          </rPr>
          <t>What is the timeline for the communication</t>
        </r>
      </text>
    </comment>
    <comment ref="H12" authorId="0" shapeId="0" xr:uid="{00000000-0006-0000-1F00-000008000000}">
      <text>
        <r>
          <rPr>
            <b/>
            <sz val="9"/>
            <color indexed="81"/>
            <rFont val="Tahoma"/>
            <family val="2"/>
          </rPr>
          <t xml:space="preserve">Channel:
</t>
        </r>
        <r>
          <rPr>
            <sz val="9"/>
            <color indexed="81"/>
            <rFont val="Tahoma"/>
            <family val="2"/>
          </rPr>
          <t>What medium will be used to distribute the communication</t>
        </r>
      </text>
    </comment>
    <comment ref="I12" authorId="0" shapeId="0" xr:uid="{00000000-0006-0000-1F00-000009000000}">
      <text>
        <r>
          <rPr>
            <b/>
            <sz val="9"/>
            <color indexed="81"/>
            <rFont val="Tahoma"/>
            <family val="2"/>
          </rPr>
          <t xml:space="preserve">Know:
</t>
        </r>
        <r>
          <rPr>
            <sz val="9"/>
            <color indexed="81"/>
            <rFont val="Tahoma"/>
            <family val="2"/>
          </rPr>
          <t>What should the recipient know after they receive the communication.</t>
        </r>
      </text>
    </comment>
    <comment ref="J12" authorId="0" shapeId="0" xr:uid="{00000000-0006-0000-1F00-00000A000000}">
      <text>
        <r>
          <rPr>
            <b/>
            <sz val="9"/>
            <color indexed="81"/>
            <rFont val="Tahoma"/>
            <family val="2"/>
          </rPr>
          <t xml:space="preserve">Feel:
</t>
        </r>
        <r>
          <rPr>
            <sz val="9"/>
            <color indexed="81"/>
            <rFont val="Tahoma"/>
            <family val="2"/>
          </rPr>
          <t>How do you want the recipient to feel about the communication.</t>
        </r>
      </text>
    </comment>
    <comment ref="K12" authorId="0" shapeId="0" xr:uid="{00000000-0006-0000-1F00-00000B000000}">
      <text>
        <r>
          <rPr>
            <b/>
            <sz val="9"/>
            <color indexed="81"/>
            <rFont val="Tahoma"/>
            <family val="2"/>
          </rPr>
          <t>Do:</t>
        </r>
        <r>
          <rPr>
            <sz val="9"/>
            <color indexed="81"/>
            <rFont val="Tahoma"/>
            <family val="2"/>
          </rPr>
          <t xml:space="preserve">
What do you want the recipient to do as a result of receiving the communication</t>
        </r>
      </text>
    </comment>
    <comment ref="L12" authorId="0" shapeId="0" xr:uid="{00000000-0006-0000-1F00-00000C000000}">
      <text>
        <r>
          <rPr>
            <b/>
            <sz val="9"/>
            <color indexed="81"/>
            <rFont val="Tahoma"/>
            <family val="2"/>
          </rPr>
          <t xml:space="preserve">Responsible
</t>
        </r>
        <r>
          <rPr>
            <sz val="9"/>
            <color indexed="81"/>
            <rFont val="Tahoma"/>
            <family val="2"/>
          </rPr>
          <t>Who is responsible for delivering this message.</t>
        </r>
      </text>
    </comment>
    <comment ref="M12" authorId="0" shapeId="0" xr:uid="{00000000-0006-0000-1F00-00000D000000}">
      <text>
        <r>
          <rPr>
            <b/>
            <sz val="9"/>
            <color indexed="81"/>
            <rFont val="Tahoma"/>
            <family val="2"/>
          </rPr>
          <t xml:space="preserve">Owner:
</t>
        </r>
        <r>
          <rPr>
            <sz val="9"/>
            <color indexed="81"/>
            <rFont val="Tahoma"/>
            <family val="2"/>
          </rPr>
          <t>Who is responsible for ensuring the communication is crafted, delivered on time, in the right order and using the correct channel.</t>
        </r>
      </text>
    </comment>
    <comment ref="N12" authorId="0" shapeId="0" xr:uid="{00000000-0006-0000-1F00-00000E000000}">
      <text>
        <r>
          <rPr>
            <b/>
            <sz val="9"/>
            <color indexed="81"/>
            <rFont val="Tahoma"/>
            <family val="2"/>
          </rPr>
          <t xml:space="preserve">Status:
</t>
        </r>
        <r>
          <rPr>
            <sz val="9"/>
            <color indexed="81"/>
            <rFont val="Tahoma"/>
            <family val="2"/>
          </rPr>
          <t>What is the status of this communication effort.</t>
        </r>
      </text>
    </comment>
    <comment ref="O12" authorId="0" shapeId="0" xr:uid="{00000000-0006-0000-1F00-00000F000000}">
      <text>
        <r>
          <rPr>
            <b/>
            <sz val="9"/>
            <color indexed="81"/>
            <rFont val="Tahoma"/>
            <family val="2"/>
          </rPr>
          <t>Notes:</t>
        </r>
        <r>
          <rPr>
            <sz val="9"/>
            <color indexed="81"/>
            <rFont val="Tahoma"/>
            <family val="2"/>
          </rPr>
          <t xml:space="preserve">
What else needs to be noted about this communication effort.</t>
        </r>
      </text>
    </comment>
    <comment ref="P12" authorId="1" shapeId="0" xr:uid="{00000000-0006-0000-1F00-000010000000}">
      <text>
        <r>
          <rPr>
            <b/>
            <sz val="9"/>
            <color indexed="81"/>
            <rFont val="Tahoma"/>
            <family val="2"/>
          </rPr>
          <t>Reported Y/N:
By selecting "Y", the record will appear in the PowerPoint PPT.</t>
        </r>
        <r>
          <rPr>
            <sz val="9"/>
            <color indexed="81"/>
            <rFont val="Tahoma"/>
            <family val="2"/>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B11" authorId="0" shapeId="0" xr:uid="{00000000-0006-0000-2000-000001000000}">
      <text>
        <r>
          <rPr>
            <b/>
            <sz val="9"/>
            <color indexed="81"/>
            <rFont val="Tahoma"/>
            <family val="2"/>
          </rPr>
          <t>Currency Symbol:</t>
        </r>
        <r>
          <rPr>
            <sz val="9"/>
            <color indexed="81"/>
            <rFont val="Tahoma"/>
            <family val="2"/>
          </rPr>
          <t xml:space="preserve">
The currency symbol is automatically populated from Finance Template. However, you can manually change it.
</t>
        </r>
      </text>
    </comment>
    <comment ref="P11" authorId="1" shapeId="0" xr:uid="{00000000-0006-0000-2000-000002000000}">
      <text>
        <r>
          <rPr>
            <b/>
            <sz val="9"/>
            <color indexed="81"/>
            <rFont val="Tahoma"/>
            <family val="2"/>
          </rPr>
          <t xml:space="preserve">Multi-Year Breakdown:
</t>
        </r>
        <r>
          <rPr>
            <sz val="9"/>
            <color indexed="81"/>
            <rFont val="Tahoma"/>
            <family val="2"/>
          </rPr>
          <t xml:space="preserve">This field shows the number of years that the budget will be tracked. The number is defined by the Finances Template.
</t>
        </r>
      </text>
    </comment>
    <comment ref="B13" authorId="1" shapeId="0" xr:uid="{00000000-0006-0000-2000-000003000000}">
      <text>
        <r>
          <rPr>
            <b/>
            <sz val="9"/>
            <color indexed="81"/>
            <rFont val="Tahoma"/>
            <family val="2"/>
          </rPr>
          <t xml:space="preserve">Select the Primary Bcase Template:
</t>
        </r>
        <r>
          <rPr>
            <sz val="9"/>
            <color indexed="81"/>
            <rFont val="Tahoma"/>
            <family val="2"/>
          </rPr>
          <t>There are two options : Standard Accumulative and Incremental.
The first option calculates the accumulative costs and savings and the other the incremental costs and savings.</t>
        </r>
      </text>
    </comment>
    <comment ref="C16" authorId="1" shapeId="0" xr:uid="{00000000-0006-0000-2000-000004000000}">
      <text>
        <r>
          <rPr>
            <b/>
            <sz val="9"/>
            <color indexed="81"/>
            <rFont val="Tahoma"/>
            <family val="2"/>
          </rPr>
          <t>Category:</t>
        </r>
        <r>
          <rPr>
            <sz val="9"/>
            <color indexed="81"/>
            <rFont val="Tahoma"/>
            <family val="2"/>
          </rPr>
          <t xml:space="preserve">
Select the category from the drop down list that each cost or saving belongs to. Additional Run Cost and Savings have the same Category options</t>
        </r>
      </text>
    </comment>
    <comment ref="B17" authorId="0" shapeId="0" xr:uid="{00000000-0006-0000-2000-000005000000}">
      <text>
        <r>
          <rPr>
            <sz val="9"/>
            <color indexed="81"/>
            <rFont val="Tahoma"/>
            <family val="2"/>
          </rPr>
          <t>* Expenditures expected to produce benefits.
* Investment.</t>
        </r>
      </text>
    </comment>
    <comment ref="B42" authorId="0" shapeId="0" xr:uid="{00000000-0006-0000-2000-000006000000}">
      <text>
        <r>
          <rPr>
            <sz val="9"/>
            <color indexed="81"/>
            <rFont val="Tahoma"/>
            <family val="2"/>
          </rPr>
          <t xml:space="preserve">* Operational expenses which are on going to implement a project on a defined period.
</t>
        </r>
      </text>
    </comment>
    <comment ref="B64" authorId="0" shapeId="0" xr:uid="{00000000-0006-0000-2000-000007000000}">
      <text>
        <r>
          <rPr>
            <sz val="9"/>
            <color indexed="81"/>
            <rFont val="Tahoma"/>
            <family val="2"/>
          </rPr>
          <t xml:space="preserve">* Unusual expenses that is unlikely to occur again in the normal course of the project. 
</t>
        </r>
      </text>
    </comment>
    <comment ref="B79" authorId="0" shapeId="0" xr:uid="{00000000-0006-0000-2000-000008000000}">
      <text>
        <r>
          <rPr>
            <sz val="9"/>
            <color indexed="81"/>
            <rFont val="Tahoma"/>
            <family val="2"/>
          </rPr>
          <t xml:space="preserve">* Permanent Operational expenses to run an equipment, a service, a solution
</t>
        </r>
      </text>
    </comment>
    <comment ref="B93" authorId="0" shapeId="0" xr:uid="{00000000-0006-0000-2000-000009000000}">
      <text>
        <r>
          <rPr>
            <sz val="9"/>
            <color indexed="81"/>
            <rFont val="Tahoma"/>
            <family val="2"/>
          </rPr>
          <t xml:space="preserve">* Occurs when there is a reduction that causes future spending to fall below the level of current spending.
</t>
        </r>
      </text>
    </comment>
    <comment ref="P107" authorId="0" shapeId="0" xr:uid="{00000000-0006-0000-2000-00000A000000}">
      <text>
        <r>
          <rPr>
            <b/>
            <sz val="9"/>
            <color indexed="81"/>
            <rFont val="Tahoma"/>
            <family val="2"/>
          </rPr>
          <t xml:space="preserve">Pay Back : 
</t>
        </r>
        <r>
          <rPr>
            <sz val="9"/>
            <color indexed="81"/>
            <rFont val="Tahoma"/>
            <family val="2"/>
          </rPr>
          <t xml:space="preserve">The payback period is calculated by counting the number of years it will take to recover the cash invested in a project.
The value of payback is without discounts rate (Weight Average Capital Cost)  and without taxation rate.
</t>
        </r>
        <r>
          <rPr>
            <b/>
            <sz val="9"/>
            <color indexed="81"/>
            <rFont val="Tahoma"/>
            <family val="2"/>
          </rPr>
          <t>Note</t>
        </r>
        <r>
          <rPr>
            <sz val="9"/>
            <color indexed="81"/>
            <rFont val="Tahoma"/>
            <family val="2"/>
          </rPr>
          <t xml:space="preserve"> that the payback calculation uses cash flows, not net income. Also, the payback calculation does not address a project's total profitability. Rather, the payback period simply computes how fast it will recover its cash investment.
</t>
        </r>
      </text>
    </comment>
    <comment ref="B113" authorId="0" shapeId="0" xr:uid="{00000000-0006-0000-2000-00000B000000}">
      <text>
        <r>
          <rPr>
            <sz val="9"/>
            <color indexed="81"/>
            <rFont val="Tahoma"/>
            <family val="2"/>
          </rPr>
          <t>* Expenditures expected to produce benefits.
* Investment.</t>
        </r>
      </text>
    </comment>
    <comment ref="B134" authorId="0" shapeId="0" xr:uid="{00000000-0006-0000-2000-00000C000000}">
      <text>
        <r>
          <rPr>
            <sz val="9"/>
            <color indexed="81"/>
            <rFont val="Tahoma"/>
            <family val="2"/>
          </rPr>
          <t xml:space="preserve">* Operational expenses which are on going to implement a project on a defined period.
</t>
        </r>
      </text>
    </comment>
    <comment ref="B153" authorId="0" shapeId="0" xr:uid="{00000000-0006-0000-2000-00000D000000}">
      <text>
        <r>
          <rPr>
            <sz val="9"/>
            <color indexed="81"/>
            <rFont val="Tahoma"/>
            <family val="2"/>
          </rPr>
          <t xml:space="preserve">* Unusual expenses that is unlikely to occur again in the normal course of the project. 
</t>
        </r>
      </text>
    </comment>
    <comment ref="B165" authorId="0" shapeId="0" xr:uid="{00000000-0006-0000-2000-00000E000000}">
      <text>
        <r>
          <rPr>
            <sz val="9"/>
            <color indexed="81"/>
            <rFont val="Tahoma"/>
            <family val="2"/>
          </rPr>
          <t xml:space="preserve">* Permanent Operational expenses to run an equipment, a service, a solution
</t>
        </r>
      </text>
    </comment>
    <comment ref="B179" authorId="0" shapeId="0" xr:uid="{00000000-0006-0000-2000-00000F000000}">
      <text>
        <r>
          <rPr>
            <sz val="9"/>
            <color indexed="81"/>
            <rFont val="Tahoma"/>
            <family val="2"/>
          </rPr>
          <t xml:space="preserve">* Occurs when there is a reduction that causes future spending to fall below the level of current spending.
</t>
        </r>
      </text>
    </comment>
    <comment ref="P193" authorId="0" shapeId="0" xr:uid="{00000000-0006-0000-2000-000010000000}">
      <text>
        <r>
          <rPr>
            <b/>
            <sz val="9"/>
            <color indexed="81"/>
            <rFont val="Tahoma"/>
            <family val="2"/>
          </rPr>
          <t xml:space="preserve">Pay Back : 
</t>
        </r>
        <r>
          <rPr>
            <sz val="9"/>
            <color indexed="81"/>
            <rFont val="Tahoma"/>
            <family val="2"/>
          </rPr>
          <t xml:space="preserve">The payback period is calculated by counting the number of years it will take to recover the cash invested in a project.
The value of payback is without discounts rate (Weight Average Capital Cost)  and without taxation rate.
</t>
        </r>
        <r>
          <rPr>
            <b/>
            <sz val="9"/>
            <color indexed="81"/>
            <rFont val="Tahoma"/>
            <family val="2"/>
          </rPr>
          <t>Note</t>
        </r>
        <r>
          <rPr>
            <sz val="9"/>
            <color indexed="81"/>
            <rFont val="Tahoma"/>
            <family val="2"/>
          </rPr>
          <t xml:space="preserve"> that the payback calculation uses cash flows, not net income. Also, the payback calculation does not address a project's total profitability. Rather, the payback period simply computes how fast it will recover its cash investment.
</t>
        </r>
      </text>
    </comment>
    <comment ref="B198" authorId="0" shapeId="0" xr:uid="{00000000-0006-0000-2000-000011000000}">
      <text>
        <r>
          <rPr>
            <sz val="9"/>
            <color indexed="81"/>
            <rFont val="Tahoma"/>
            <family val="2"/>
          </rPr>
          <t>* Expenditures expected to produce benefits.
* Investment.</t>
        </r>
      </text>
    </comment>
    <comment ref="B219" authorId="0" shapeId="0" xr:uid="{00000000-0006-0000-2000-000012000000}">
      <text>
        <r>
          <rPr>
            <sz val="9"/>
            <color indexed="81"/>
            <rFont val="Tahoma"/>
            <family val="2"/>
          </rPr>
          <t xml:space="preserve">* Operational expenses which are on going to implement a project on a defined period.
</t>
        </r>
      </text>
    </comment>
    <comment ref="B238" authorId="0" shapeId="0" xr:uid="{00000000-0006-0000-2000-000013000000}">
      <text>
        <r>
          <rPr>
            <sz val="9"/>
            <color indexed="81"/>
            <rFont val="Tahoma"/>
            <family val="2"/>
          </rPr>
          <t xml:space="preserve">* Unusual expenses that is unlikely to occur again in the normal course of the project. 
</t>
        </r>
      </text>
    </comment>
    <comment ref="B250" authorId="0" shapeId="0" xr:uid="{00000000-0006-0000-2000-000014000000}">
      <text>
        <r>
          <rPr>
            <sz val="9"/>
            <color indexed="81"/>
            <rFont val="Tahoma"/>
            <family val="2"/>
          </rPr>
          <t xml:space="preserve">* Permanent Operational expenses to run an equipment, a service, a solution
</t>
        </r>
      </text>
    </comment>
    <comment ref="B264" authorId="0" shapeId="0" xr:uid="{00000000-0006-0000-2000-000015000000}">
      <text>
        <r>
          <rPr>
            <sz val="9"/>
            <color indexed="81"/>
            <rFont val="Tahoma"/>
            <family val="2"/>
          </rPr>
          <t xml:space="preserve">* Occurs when there is a reduction that causes future spending to fall below the level of current spending.
</t>
        </r>
      </text>
    </comment>
    <comment ref="P278" authorId="0" shapeId="0" xr:uid="{00000000-0006-0000-2000-000016000000}">
      <text>
        <r>
          <rPr>
            <b/>
            <sz val="9"/>
            <color indexed="81"/>
            <rFont val="Tahoma"/>
            <family val="2"/>
          </rPr>
          <t xml:space="preserve">Pay Back : 
</t>
        </r>
        <r>
          <rPr>
            <sz val="9"/>
            <color indexed="81"/>
            <rFont val="Tahoma"/>
            <family val="2"/>
          </rPr>
          <t xml:space="preserve">The payback period is calculated by counting the number of years it will take to recover the cash invested in a project.
The value of payback is without discounts rate (Weight Average Capital Cost)  and without taxation rate.
</t>
        </r>
        <r>
          <rPr>
            <b/>
            <sz val="9"/>
            <color indexed="81"/>
            <rFont val="Tahoma"/>
            <family val="2"/>
          </rPr>
          <t>Note</t>
        </r>
        <r>
          <rPr>
            <sz val="9"/>
            <color indexed="81"/>
            <rFont val="Tahoma"/>
            <family val="2"/>
          </rPr>
          <t xml:space="preserve"> that the payback calculation uses cash flows, not net income. Also, the payback calculation does not address a project's total profitability. Rather, the payback period simply computes how fast it will recover its cash investment.
</t>
        </r>
      </text>
    </comment>
    <comment ref="B283" authorId="0" shapeId="0" xr:uid="{00000000-0006-0000-2000-000017000000}">
      <text>
        <r>
          <rPr>
            <sz val="9"/>
            <color indexed="81"/>
            <rFont val="Tahoma"/>
            <family val="2"/>
          </rPr>
          <t>* Expenditures expected to produce benefits.
* Investment.</t>
        </r>
      </text>
    </comment>
    <comment ref="B304" authorId="0" shapeId="0" xr:uid="{00000000-0006-0000-2000-000018000000}">
      <text>
        <r>
          <rPr>
            <sz val="9"/>
            <color indexed="81"/>
            <rFont val="Tahoma"/>
            <family val="2"/>
          </rPr>
          <t xml:space="preserve">* Operational expenses which are on going to implement a project on a defined period.
</t>
        </r>
      </text>
    </comment>
    <comment ref="B323" authorId="0" shapeId="0" xr:uid="{00000000-0006-0000-2000-000019000000}">
      <text>
        <r>
          <rPr>
            <sz val="9"/>
            <color indexed="81"/>
            <rFont val="Tahoma"/>
            <family val="2"/>
          </rPr>
          <t xml:space="preserve">* Unusual expenses that is unlikely to occur again in the normal course of the project. 
</t>
        </r>
      </text>
    </comment>
    <comment ref="B335" authorId="0" shapeId="0" xr:uid="{00000000-0006-0000-2000-00001A000000}">
      <text>
        <r>
          <rPr>
            <sz val="9"/>
            <color indexed="81"/>
            <rFont val="Tahoma"/>
            <family val="2"/>
          </rPr>
          <t xml:space="preserve">* Permanent Operational expenses to run an equipment, a service, a solution
</t>
        </r>
      </text>
    </comment>
    <comment ref="B349" authorId="0" shapeId="0" xr:uid="{00000000-0006-0000-2000-00001B000000}">
      <text>
        <r>
          <rPr>
            <sz val="9"/>
            <color indexed="81"/>
            <rFont val="Tahoma"/>
            <family val="2"/>
          </rPr>
          <t xml:space="preserve">* Occurs when there is a reduction that causes future spending to fall below the level of current spending.
</t>
        </r>
      </text>
    </comment>
    <comment ref="P363" authorId="0" shapeId="0" xr:uid="{00000000-0006-0000-2000-00001C000000}">
      <text>
        <r>
          <rPr>
            <b/>
            <sz val="9"/>
            <color indexed="81"/>
            <rFont val="Tahoma"/>
            <family val="2"/>
          </rPr>
          <t xml:space="preserve">Pay Back : 
</t>
        </r>
        <r>
          <rPr>
            <sz val="9"/>
            <color indexed="81"/>
            <rFont val="Tahoma"/>
            <family val="2"/>
          </rPr>
          <t xml:space="preserve">The payback period is calculated by counting the number of years it will take to recover the cash invested in a project.
The value of payback is without discounts rate (Weight Average Capital Cost)  and without taxation rate.
</t>
        </r>
        <r>
          <rPr>
            <b/>
            <sz val="9"/>
            <color indexed="81"/>
            <rFont val="Tahoma"/>
            <family val="2"/>
          </rPr>
          <t>Note</t>
        </r>
        <r>
          <rPr>
            <sz val="9"/>
            <color indexed="81"/>
            <rFont val="Tahoma"/>
            <family val="2"/>
          </rPr>
          <t xml:space="preserve"> that the payback calculation uses cash flows, not net income. Also, the payback calculation does not address a project's total profitability. Rather, the payback period simply computes how fast it will recover its cash investment.
</t>
        </r>
      </text>
    </comment>
    <comment ref="B368" authorId="0" shapeId="0" xr:uid="{00000000-0006-0000-2000-00001D000000}">
      <text>
        <r>
          <rPr>
            <sz val="9"/>
            <color indexed="81"/>
            <rFont val="Tahoma"/>
            <family val="2"/>
          </rPr>
          <t>* Expenditures expected to produce benefits.
* Investment.</t>
        </r>
      </text>
    </comment>
    <comment ref="B389" authorId="0" shapeId="0" xr:uid="{00000000-0006-0000-2000-00001E000000}">
      <text>
        <r>
          <rPr>
            <sz val="9"/>
            <color indexed="81"/>
            <rFont val="Tahoma"/>
            <family val="2"/>
          </rPr>
          <t xml:space="preserve">* Operational expenses which are on going to implement a project on a defined period.
</t>
        </r>
      </text>
    </comment>
    <comment ref="B408" authorId="0" shapeId="0" xr:uid="{00000000-0006-0000-2000-00001F000000}">
      <text>
        <r>
          <rPr>
            <sz val="9"/>
            <color indexed="81"/>
            <rFont val="Tahoma"/>
            <family val="2"/>
          </rPr>
          <t xml:space="preserve">* Unusual expenses that is unlikely to occur again in the normal course of the project. 
</t>
        </r>
      </text>
    </comment>
    <comment ref="B420" authorId="0" shapeId="0" xr:uid="{00000000-0006-0000-2000-000020000000}">
      <text>
        <r>
          <rPr>
            <sz val="9"/>
            <color indexed="81"/>
            <rFont val="Tahoma"/>
            <family val="2"/>
          </rPr>
          <t xml:space="preserve">* Permanent Operational expenses to run an equipment, a service, a solution
</t>
        </r>
      </text>
    </comment>
    <comment ref="B434" authorId="0" shapeId="0" xr:uid="{00000000-0006-0000-2000-000021000000}">
      <text>
        <r>
          <rPr>
            <sz val="9"/>
            <color indexed="81"/>
            <rFont val="Tahoma"/>
            <family val="2"/>
          </rPr>
          <t xml:space="preserve">* Occurs when there is a reduction that causes future spending to fall below the level of current spending.
</t>
        </r>
      </text>
    </comment>
    <comment ref="P448" authorId="0" shapeId="0" xr:uid="{00000000-0006-0000-2000-000022000000}">
      <text>
        <r>
          <rPr>
            <b/>
            <sz val="9"/>
            <color indexed="81"/>
            <rFont val="Tahoma"/>
            <family val="2"/>
          </rPr>
          <t xml:space="preserve">Pay Back : 
</t>
        </r>
        <r>
          <rPr>
            <sz val="9"/>
            <color indexed="81"/>
            <rFont val="Tahoma"/>
            <family val="2"/>
          </rPr>
          <t xml:space="preserve">The payback period is calculated by counting the number of years it will take to recover the cash invested in a project.
The value of payback is without discounts rate (Weight Average Capital Cost)  and without taxation rate.
</t>
        </r>
        <r>
          <rPr>
            <b/>
            <sz val="9"/>
            <color indexed="81"/>
            <rFont val="Tahoma"/>
            <family val="2"/>
          </rPr>
          <t>Note</t>
        </r>
        <r>
          <rPr>
            <sz val="9"/>
            <color indexed="81"/>
            <rFont val="Tahoma"/>
            <family val="2"/>
          </rPr>
          <t xml:space="preserve"> that the payback calculation uses cash flows, not net income. Also, the payback calculation does not address a project's total profitability. Rather, the payback period simply computes how fast it will recover its cash investment.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B11" authorId="0" shapeId="0" xr:uid="{00000000-0006-0000-2300-000001000000}">
      <text>
        <r>
          <rPr>
            <b/>
            <sz val="9"/>
            <color indexed="81"/>
            <rFont val="Tahoma"/>
            <family val="2"/>
          </rPr>
          <t>Currency Symbol:</t>
        </r>
        <r>
          <rPr>
            <sz val="9"/>
            <color indexed="81"/>
            <rFont val="Tahoma"/>
            <family val="2"/>
          </rPr>
          <t xml:space="preserve">
The currency symbol is automatically populated from Finance Template. However, you can manually change it.
</t>
        </r>
      </text>
    </comment>
    <comment ref="F11" authorId="1" shapeId="0" xr:uid="{00000000-0006-0000-2300-000002000000}">
      <text>
        <r>
          <rPr>
            <b/>
            <sz val="9"/>
            <color indexed="81"/>
            <rFont val="Tahoma"/>
            <family val="2"/>
          </rPr>
          <t xml:space="preserve">Select Options Breakdown:
</t>
        </r>
        <r>
          <rPr>
            <sz val="9"/>
            <color indexed="81"/>
            <rFont val="Tahoma"/>
            <family val="2"/>
          </rPr>
          <t>Select how many optional columns "To Be" and "Delta" will appear in the template.
The maximum number of options is 5.</t>
        </r>
      </text>
    </comment>
    <comment ref="F13" authorId="0" shapeId="0" xr:uid="{00000000-0006-0000-2300-000003000000}">
      <text>
        <r>
          <rPr>
            <b/>
            <sz val="9"/>
            <color indexed="81"/>
            <rFont val="Tahoma"/>
            <family val="2"/>
          </rPr>
          <t>As Is:</t>
        </r>
        <r>
          <rPr>
            <sz val="9"/>
            <color indexed="81"/>
            <rFont val="Tahoma"/>
            <family val="2"/>
          </rPr>
          <t xml:space="preserve">
This is the planned cost.</t>
        </r>
      </text>
    </comment>
    <comment ref="I13" authorId="0" shapeId="0" xr:uid="{00000000-0006-0000-2300-000004000000}">
      <text>
        <r>
          <rPr>
            <b/>
            <sz val="9"/>
            <color indexed="81"/>
            <rFont val="Tahoma"/>
            <family val="2"/>
          </rPr>
          <t>To Be:</t>
        </r>
        <r>
          <rPr>
            <sz val="9"/>
            <color indexed="81"/>
            <rFont val="Tahoma"/>
            <family val="2"/>
          </rPr>
          <t xml:space="preserve">
This is the current cost</t>
        </r>
      </text>
    </comment>
    <comment ref="B14" authorId="0" shapeId="0" xr:uid="{00000000-0006-0000-2300-000005000000}">
      <text>
        <r>
          <rPr>
            <b/>
            <sz val="9"/>
            <color indexed="81"/>
            <rFont val="Tahoma"/>
            <family val="2"/>
          </rPr>
          <t>Cost Type:</t>
        </r>
        <r>
          <rPr>
            <sz val="9"/>
            <color indexed="81"/>
            <rFont val="Tahoma"/>
            <family val="2"/>
          </rPr>
          <t xml:space="preserve">
Please enter what is the type of the cost.</t>
        </r>
      </text>
    </comment>
    <comment ref="C14" authorId="0" shapeId="0" xr:uid="{00000000-0006-0000-2300-000006000000}">
      <text>
        <r>
          <rPr>
            <b/>
            <sz val="9"/>
            <color indexed="81"/>
            <rFont val="Tahoma"/>
            <family val="2"/>
          </rPr>
          <t>Comments:</t>
        </r>
        <r>
          <rPr>
            <sz val="9"/>
            <color indexed="81"/>
            <rFont val="Tahoma"/>
            <family val="2"/>
          </rPr>
          <t xml:space="preserve">
Please enter any comments regarding the cost.</t>
        </r>
      </text>
    </comment>
    <comment ref="D14" authorId="0" shapeId="0" xr:uid="{00000000-0006-0000-2300-000007000000}">
      <text>
        <r>
          <rPr>
            <b/>
            <sz val="9"/>
            <color indexed="81"/>
            <rFont val="Tahoma"/>
            <family val="2"/>
          </rPr>
          <t>HFM Entity:</t>
        </r>
        <r>
          <rPr>
            <sz val="9"/>
            <color indexed="81"/>
            <rFont val="Tahoma"/>
            <family val="2"/>
          </rPr>
          <t xml:space="preserve">
Budget Envelope Code assigned for certain project's, eg IPO projects. Leave blank if not applicable.</t>
        </r>
      </text>
    </comment>
    <comment ref="E14" authorId="0" shapeId="0" xr:uid="{00000000-0006-0000-2300-000008000000}">
      <text>
        <r>
          <rPr>
            <b/>
            <sz val="9"/>
            <color indexed="81"/>
            <rFont val="Tahoma"/>
            <family val="2"/>
          </rPr>
          <t>P&amp;L Category:</t>
        </r>
        <r>
          <rPr>
            <sz val="9"/>
            <color indexed="81"/>
            <rFont val="Tahoma"/>
            <family val="2"/>
          </rPr>
          <t xml:space="preserve">
Please provide the Profit and Loss Category</t>
        </r>
      </text>
    </comment>
    <comment ref="F14" authorId="0" shapeId="0" xr:uid="{00000000-0006-0000-2300-000009000000}">
      <text>
        <r>
          <rPr>
            <b/>
            <sz val="9"/>
            <color indexed="81"/>
            <rFont val="Tahoma"/>
            <family val="2"/>
          </rPr>
          <t>Unit:</t>
        </r>
        <r>
          <rPr>
            <sz val="9"/>
            <color indexed="81"/>
            <rFont val="Tahoma"/>
            <family val="2"/>
          </rPr>
          <t xml:space="preserve">
Please enter the number of units</t>
        </r>
      </text>
    </comment>
    <comment ref="G14" authorId="0" shapeId="0" xr:uid="{00000000-0006-0000-2300-00000A000000}">
      <text>
        <r>
          <rPr>
            <b/>
            <sz val="9"/>
            <color indexed="81"/>
            <rFont val="Tahoma"/>
            <family val="2"/>
          </rPr>
          <t>Cost per Unit:</t>
        </r>
        <r>
          <rPr>
            <sz val="9"/>
            <color indexed="81"/>
            <rFont val="Tahoma"/>
            <family val="2"/>
          </rPr>
          <t xml:space="preserve">
Please enter the Cost per Unit</t>
        </r>
      </text>
    </comment>
    <comment ref="H14" authorId="0" shapeId="0" xr:uid="{00000000-0006-0000-2300-00000B000000}">
      <text>
        <r>
          <rPr>
            <b/>
            <sz val="9"/>
            <color indexed="81"/>
            <rFont val="Tahoma"/>
            <family val="2"/>
          </rPr>
          <t>Total:</t>
        </r>
        <r>
          <rPr>
            <sz val="9"/>
            <color indexed="81"/>
            <rFont val="Tahoma"/>
            <family val="2"/>
          </rPr>
          <t xml:space="preserve">
The total amount of cost from all units.
Please do not write anything, it is calculated automatically.</t>
        </r>
      </text>
    </comment>
    <comment ref="I14" authorId="0" shapeId="0" xr:uid="{00000000-0006-0000-2300-00000C000000}">
      <text>
        <r>
          <rPr>
            <b/>
            <sz val="9"/>
            <color indexed="81"/>
            <rFont val="Tahoma"/>
            <family val="2"/>
          </rPr>
          <t xml:space="preserve">Unit:
</t>
        </r>
        <r>
          <rPr>
            <sz val="9"/>
            <color indexed="81"/>
            <rFont val="Tahoma"/>
            <family val="2"/>
          </rPr>
          <t xml:space="preserve">
Please enter the number of units</t>
        </r>
      </text>
    </comment>
    <comment ref="J14" authorId="0" shapeId="0" xr:uid="{00000000-0006-0000-2300-00000D000000}">
      <text>
        <r>
          <rPr>
            <b/>
            <sz val="9"/>
            <color indexed="81"/>
            <rFont val="Tahoma"/>
            <family val="2"/>
          </rPr>
          <t xml:space="preserve">Cost per Unit:
</t>
        </r>
        <r>
          <rPr>
            <sz val="9"/>
            <color indexed="81"/>
            <rFont val="Tahoma"/>
            <family val="2"/>
          </rPr>
          <t>Please enter the Cost per Unit</t>
        </r>
      </text>
    </comment>
    <comment ref="K14" authorId="1" shapeId="0" xr:uid="{00000000-0006-0000-2300-00000E000000}">
      <text>
        <r>
          <rPr>
            <b/>
            <sz val="9"/>
            <color indexed="81"/>
            <rFont val="Tahoma"/>
            <family val="2"/>
          </rPr>
          <t xml:space="preserve">Customized Header To Be:
</t>
        </r>
        <r>
          <rPr>
            <sz val="9"/>
            <color indexed="81"/>
            <rFont val="Tahoma"/>
            <family val="2"/>
          </rPr>
          <t xml:space="preserve">This header is allocated for "To Be" options. It can be customized in order to allow the user to add different options.
Some examples are : Year 2018, Flow SG-FR, Tool Option1 etc.
</t>
        </r>
      </text>
    </comment>
    <comment ref="L14" authorId="1" shapeId="0" xr:uid="{00000000-0006-0000-2300-00000F000000}">
      <text>
        <r>
          <rPr>
            <b/>
            <sz val="9"/>
            <color indexed="81"/>
            <rFont val="Tahoma"/>
            <family val="2"/>
          </rPr>
          <t>Delta:</t>
        </r>
        <r>
          <rPr>
            <sz val="9"/>
            <color indexed="81"/>
            <rFont val="Tahoma"/>
            <family val="2"/>
          </rPr>
          <t xml:space="preserve">
Delta is the diferrence between "To Be" and "As Is".
Delta = "To Be" - "As Is"</t>
        </r>
      </text>
    </comment>
    <comment ref="M14" authorId="1" shapeId="0" xr:uid="{00000000-0006-0000-2300-000010000000}">
      <text>
        <r>
          <rPr>
            <b/>
            <sz val="9"/>
            <color indexed="81"/>
            <rFont val="Tahoma"/>
            <family val="2"/>
          </rPr>
          <t xml:space="preserve">Customized Header To Be:
</t>
        </r>
        <r>
          <rPr>
            <sz val="9"/>
            <color indexed="81"/>
            <rFont val="Tahoma"/>
            <family val="2"/>
          </rPr>
          <t xml:space="preserve">This header is allocated for "To Be" options. It can be customized in order to allow the user to add different options.
Some examples are : Year 2018, Flow SG-FR, Tool Option1 etc.
</t>
        </r>
      </text>
    </comment>
    <comment ref="N14" authorId="1" shapeId="0" xr:uid="{00000000-0006-0000-2300-000011000000}">
      <text>
        <r>
          <rPr>
            <b/>
            <sz val="9"/>
            <color indexed="81"/>
            <rFont val="Tahoma"/>
            <family val="2"/>
          </rPr>
          <t>Delta:</t>
        </r>
        <r>
          <rPr>
            <sz val="9"/>
            <color indexed="81"/>
            <rFont val="Tahoma"/>
            <family val="2"/>
          </rPr>
          <t xml:space="preserve">
Delta is the diferrence between "To Be" and "As Is".
Delta = "To Be" - "As Is"</t>
        </r>
      </text>
    </comment>
    <comment ref="O14" authorId="1" shapeId="0" xr:uid="{00000000-0006-0000-2300-000012000000}">
      <text>
        <r>
          <rPr>
            <b/>
            <sz val="9"/>
            <color indexed="81"/>
            <rFont val="Tahoma"/>
            <family val="2"/>
          </rPr>
          <t xml:space="preserve">Customized Header To Be:
</t>
        </r>
        <r>
          <rPr>
            <sz val="9"/>
            <color indexed="81"/>
            <rFont val="Tahoma"/>
            <family val="2"/>
          </rPr>
          <t xml:space="preserve">This header is allocated for "To Be" options. It can be customized in order to allow the user to add different options.
Some examples are : Year 2018, Flow SG-FR, Tool Option1 etc.
</t>
        </r>
      </text>
    </comment>
    <comment ref="P14" authorId="1" shapeId="0" xr:uid="{00000000-0006-0000-2300-000013000000}">
      <text>
        <r>
          <rPr>
            <b/>
            <sz val="9"/>
            <color indexed="81"/>
            <rFont val="Tahoma"/>
            <family val="2"/>
          </rPr>
          <t>Delta:</t>
        </r>
        <r>
          <rPr>
            <sz val="9"/>
            <color indexed="81"/>
            <rFont val="Tahoma"/>
            <family val="2"/>
          </rPr>
          <t xml:space="preserve">
Delta is the diferrence between "To Be" and "As Is".
Delta = "To Be" - "As Is"</t>
        </r>
      </text>
    </comment>
    <comment ref="Q14" authorId="1" shapeId="0" xr:uid="{00000000-0006-0000-2300-000014000000}">
      <text>
        <r>
          <rPr>
            <b/>
            <sz val="9"/>
            <color indexed="81"/>
            <rFont val="Tahoma"/>
            <family val="2"/>
          </rPr>
          <t xml:space="preserve">Customized Header To Be:
</t>
        </r>
        <r>
          <rPr>
            <sz val="9"/>
            <color indexed="81"/>
            <rFont val="Tahoma"/>
            <family val="2"/>
          </rPr>
          <t xml:space="preserve">This header is allocated for "To Be" options. It can be customized in order to allow the user to add different options.
Some examples are : Year 2018, Flow SG-FR, Tool Option1 etc.
</t>
        </r>
      </text>
    </comment>
    <comment ref="R14" authorId="1" shapeId="0" xr:uid="{00000000-0006-0000-2300-000015000000}">
      <text>
        <r>
          <rPr>
            <b/>
            <sz val="9"/>
            <color indexed="81"/>
            <rFont val="Tahoma"/>
            <family val="2"/>
          </rPr>
          <t>Delta:</t>
        </r>
        <r>
          <rPr>
            <sz val="9"/>
            <color indexed="81"/>
            <rFont val="Tahoma"/>
            <family val="2"/>
          </rPr>
          <t xml:space="preserve">
Delta is the diferrence between "To Be" and "As Is".
Delta = "To Be" - "As Is"</t>
        </r>
      </text>
    </comment>
    <comment ref="S14" authorId="1" shapeId="0" xr:uid="{00000000-0006-0000-2300-000016000000}">
      <text>
        <r>
          <rPr>
            <b/>
            <sz val="9"/>
            <color indexed="81"/>
            <rFont val="Tahoma"/>
            <family val="2"/>
          </rPr>
          <t xml:space="preserve">Customized Header To Be:
</t>
        </r>
        <r>
          <rPr>
            <sz val="9"/>
            <color indexed="81"/>
            <rFont val="Tahoma"/>
            <family val="2"/>
          </rPr>
          <t xml:space="preserve">This header is allocated for "To Be" options. It can be customized in order to allow the user to add different options.
Some examples are : Year 2018, Flow SG-FR, Tool Option1 etc.
</t>
        </r>
      </text>
    </comment>
    <comment ref="T14" authorId="1" shapeId="0" xr:uid="{00000000-0006-0000-2300-000017000000}">
      <text>
        <r>
          <rPr>
            <b/>
            <sz val="9"/>
            <color indexed="81"/>
            <rFont val="Tahoma"/>
            <family val="2"/>
          </rPr>
          <t>Delta:</t>
        </r>
        <r>
          <rPr>
            <sz val="9"/>
            <color indexed="81"/>
            <rFont val="Tahoma"/>
            <family val="2"/>
          </rPr>
          <t xml:space="preserve">
Delta is the diferrence between "To Be" and "As Is".
Delta = "To Be" - "As Is"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11" authorId="0" shapeId="0" xr:uid="{00000000-0006-0000-2400-000001000000}">
      <text>
        <r>
          <rPr>
            <b/>
            <sz val="9"/>
            <color indexed="81"/>
            <rFont val="Tahoma"/>
            <family val="2"/>
          </rPr>
          <t xml:space="preserve">Scenario # :
</t>
        </r>
        <r>
          <rPr>
            <sz val="9"/>
            <color indexed="81"/>
            <rFont val="Tahoma"/>
            <family val="2"/>
          </rPr>
          <t xml:space="preserve">If there are multiple scenarios involved in BCase, then provide the number of the scenario.
E.g. Scenario 1
</t>
        </r>
      </text>
    </comment>
    <comment ref="C11" authorId="0" shapeId="0" xr:uid="{00000000-0006-0000-2400-000002000000}">
      <text>
        <r>
          <rPr>
            <b/>
            <sz val="9"/>
            <color indexed="81"/>
            <rFont val="Tahoma"/>
            <family val="2"/>
          </rPr>
          <t>Hypothesis:</t>
        </r>
        <r>
          <rPr>
            <sz val="9"/>
            <color indexed="81"/>
            <rFont val="Tahoma"/>
            <family val="2"/>
          </rPr>
          <t xml:space="preserve">
The hypothesis captures the key metrics or considerations impacting your project and taken into account when building the business case. It should illustrate the right stakeholders (Controllers and experts such as transport managers and warehouse methodist) </t>
        </r>
      </text>
    </comment>
    <comment ref="D11" authorId="0" shapeId="0" xr:uid="{00000000-0006-0000-2400-000003000000}">
      <text>
        <r>
          <rPr>
            <b/>
            <sz val="9"/>
            <color indexed="81"/>
            <rFont val="Tahoma"/>
            <family val="2"/>
          </rPr>
          <t xml:space="preserve">Value:
</t>
        </r>
        <r>
          <rPr>
            <sz val="9"/>
            <color indexed="81"/>
            <rFont val="Tahoma"/>
            <family val="2"/>
          </rPr>
          <t xml:space="preserve">
What is the Value of the assumption/Hypothesis</t>
        </r>
      </text>
    </comment>
    <comment ref="E11" authorId="0" shapeId="0" xr:uid="{00000000-0006-0000-2400-000004000000}">
      <text>
        <r>
          <rPr>
            <b/>
            <sz val="9"/>
            <color indexed="81"/>
            <rFont val="Tahoma"/>
            <family val="2"/>
          </rPr>
          <t xml:space="preserve">Unit:
</t>
        </r>
        <r>
          <rPr>
            <sz val="9"/>
            <color indexed="81"/>
            <rFont val="Tahoma"/>
            <family val="2"/>
          </rPr>
          <t xml:space="preserve">
In which unit the value is being measured.
</t>
        </r>
      </text>
    </comment>
    <comment ref="F11" authorId="0" shapeId="0" xr:uid="{00000000-0006-0000-2400-000005000000}">
      <text>
        <r>
          <rPr>
            <b/>
            <sz val="9"/>
            <color indexed="81"/>
            <rFont val="Tahoma"/>
            <family val="2"/>
          </rPr>
          <t xml:space="preserve">Who:
</t>
        </r>
        <r>
          <rPr>
            <sz val="9"/>
            <color indexed="81"/>
            <rFont val="Tahoma"/>
            <family val="2"/>
          </rPr>
          <t>Define the responsible for this assumption.</t>
        </r>
      </text>
    </comment>
    <comment ref="G11" authorId="0" shapeId="0" xr:uid="{00000000-0006-0000-2400-000006000000}">
      <text>
        <r>
          <rPr>
            <b/>
            <sz val="9"/>
            <color indexed="81"/>
            <rFont val="Tahoma"/>
            <family val="2"/>
          </rPr>
          <t xml:space="preserve">Function:
</t>
        </r>
        <r>
          <rPr>
            <sz val="9"/>
            <color indexed="81"/>
            <rFont val="Tahoma"/>
            <family val="2"/>
          </rPr>
          <t xml:space="preserve">In which function does the responsible belongs to/ the function that the input comes from.
</t>
        </r>
      </text>
    </comment>
    <comment ref="H11" authorId="0" shapeId="0" xr:uid="{00000000-0006-0000-2400-000007000000}">
      <text>
        <r>
          <rPr>
            <b/>
            <sz val="9"/>
            <color indexed="81"/>
            <rFont val="Tahoma"/>
            <family val="2"/>
          </rPr>
          <t xml:space="preserve">Impact on BCase:
</t>
        </r>
        <r>
          <rPr>
            <sz val="9"/>
            <color indexed="81"/>
            <rFont val="Tahoma"/>
            <family val="2"/>
          </rPr>
          <t xml:space="preserve">
What will be the impact on BCase
</t>
        </r>
      </text>
    </comment>
    <comment ref="I11" authorId="0" shapeId="0" xr:uid="{00000000-0006-0000-2400-000008000000}">
      <text>
        <r>
          <rPr>
            <b/>
            <sz val="9"/>
            <color indexed="81"/>
            <rFont val="Tahoma"/>
            <family val="2"/>
          </rPr>
          <t xml:space="preserve">Comments:
</t>
        </r>
        <r>
          <rPr>
            <sz val="9"/>
            <color indexed="81"/>
            <rFont val="Tahoma"/>
            <family val="2"/>
          </rPr>
          <t xml:space="preserve">
Any further comments regarding the specific assumption/hypothesis.</t>
        </r>
      </text>
    </comment>
    <comment ref="J11" authorId="0" shapeId="0" xr:uid="{00000000-0006-0000-2400-000009000000}">
      <text>
        <r>
          <rPr>
            <b/>
            <sz val="9"/>
            <color indexed="81"/>
            <rFont val="Tahoma"/>
            <family val="2"/>
          </rPr>
          <t xml:space="preserve">Reported (Y/N):
</t>
        </r>
        <r>
          <rPr>
            <sz val="9"/>
            <color indexed="81"/>
            <rFont val="Tahoma"/>
            <family val="2"/>
          </rPr>
          <t xml:space="preserve">
If the value is "</t>
        </r>
        <r>
          <rPr>
            <b/>
            <sz val="9"/>
            <color indexed="81"/>
            <rFont val="Tahoma"/>
            <family val="2"/>
          </rPr>
          <t>Y</t>
        </r>
        <r>
          <rPr>
            <sz val="9"/>
            <color indexed="81"/>
            <rFont val="Tahoma"/>
            <family val="2"/>
          </rPr>
          <t xml:space="preserve">" then:
The assumption will appear in </t>
        </r>
        <r>
          <rPr>
            <b/>
            <sz val="9"/>
            <color indexed="81"/>
            <rFont val="Tahoma"/>
            <family val="2"/>
          </rPr>
          <t>Assumptions Report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Athanasios KIOSIS</author>
    <author>Windows User</author>
  </authors>
  <commentList>
    <comment ref="F11" authorId="0" shapeId="0" xr:uid="{00000000-0006-0000-2500-000001000000}">
      <text>
        <r>
          <rPr>
            <b/>
            <sz val="9"/>
            <color indexed="81"/>
            <rFont val="Tahoma"/>
            <family val="2"/>
          </rPr>
          <t xml:space="preserve">Select where to load the data from the Bcase:
</t>
        </r>
        <r>
          <rPr>
            <sz val="9"/>
            <color indexed="81"/>
            <rFont val="Tahoma"/>
            <family val="2"/>
          </rPr>
          <t xml:space="preserve">Select whether the financial figures that will be loaded into the financial tracker will be the Target figures or one of the RF1, RF2, RF3 or RF4.
</t>
        </r>
      </text>
    </comment>
    <comment ref="D13" authorId="1" shapeId="0" xr:uid="{00000000-0006-0000-2500-000002000000}">
      <text>
        <r>
          <rPr>
            <b/>
            <sz val="9"/>
            <color indexed="81"/>
            <rFont val="Tahoma"/>
            <family val="2"/>
          </rPr>
          <t xml:space="preserve">Total Target:
</t>
        </r>
        <r>
          <rPr>
            <sz val="9"/>
            <color indexed="81"/>
            <rFont val="Tahoma"/>
            <family val="2"/>
          </rPr>
          <t xml:space="preserve">
It is the summary of the planned financial information for the project/program</t>
        </r>
      </text>
    </comment>
    <comment ref="E13" authorId="1" shapeId="0" xr:uid="{00000000-0006-0000-2500-000003000000}">
      <text>
        <r>
          <rPr>
            <b/>
            <sz val="9"/>
            <color indexed="81"/>
            <rFont val="Tahoma"/>
            <family val="2"/>
          </rPr>
          <t>Total Reforecast:</t>
        </r>
        <r>
          <rPr>
            <sz val="9"/>
            <color indexed="81"/>
            <rFont val="Tahoma"/>
            <family val="2"/>
          </rPr>
          <t xml:space="preserve">
It is the summary of the current financial situation of the project/program</t>
        </r>
      </text>
    </comment>
    <comment ref="F13" authorId="1" shapeId="0" xr:uid="{00000000-0006-0000-2500-000004000000}">
      <text>
        <r>
          <rPr>
            <b/>
            <sz val="9"/>
            <color indexed="81"/>
            <rFont val="Tahoma"/>
            <family val="2"/>
          </rPr>
          <t>Currency:</t>
        </r>
        <r>
          <rPr>
            <sz val="9"/>
            <color indexed="81"/>
            <rFont val="Tahoma"/>
            <family val="2"/>
          </rPr>
          <t xml:space="preserve">
Select the currency that is expressed the Business Case, It means Euro or USD.</t>
        </r>
      </text>
    </comment>
    <comment ref="AX13" authorId="0" shapeId="0" xr:uid="{00000000-0006-0000-2500-000005000000}">
      <text>
        <r>
          <rPr>
            <b/>
            <sz val="9"/>
            <color indexed="81"/>
            <rFont val="Tahoma"/>
            <family val="2"/>
          </rPr>
          <t xml:space="preserve">YTD Summary:
</t>
        </r>
        <r>
          <rPr>
            <sz val="9"/>
            <color indexed="81"/>
            <rFont val="Tahoma"/>
            <family val="2"/>
          </rPr>
          <t>The YTD summary of the full life cycle of the project.</t>
        </r>
      </text>
    </comment>
    <comment ref="BA13" authorId="0" shapeId="0" xr:uid="{00000000-0006-0000-2500-000006000000}">
      <text>
        <r>
          <rPr>
            <b/>
            <sz val="9"/>
            <color indexed="81"/>
            <rFont val="Tahoma"/>
            <family val="2"/>
          </rPr>
          <t xml:space="preserve">Customized YTD Summary:
</t>
        </r>
        <r>
          <rPr>
            <sz val="9"/>
            <color indexed="81"/>
            <rFont val="Tahoma"/>
            <family val="2"/>
          </rPr>
          <t>This is a customized option for the user to calculate the YTD based on a specific period.(e.g a quarter, 6 months etc.)</t>
        </r>
        <r>
          <rPr>
            <b/>
            <sz val="9"/>
            <color indexed="81"/>
            <rFont val="Tahoma"/>
            <family val="2"/>
          </rPr>
          <t xml:space="preserve">
</t>
        </r>
        <r>
          <rPr>
            <sz val="9"/>
            <color indexed="81"/>
            <rFont val="Tahoma"/>
            <family val="2"/>
          </rPr>
          <t xml:space="preserve">
</t>
        </r>
      </text>
    </comment>
    <comment ref="F14" authorId="1" shapeId="0" xr:uid="{00000000-0006-0000-2500-000007000000}">
      <text>
        <r>
          <rPr>
            <b/>
            <sz val="9"/>
            <color indexed="81"/>
            <rFont val="Tahoma"/>
            <family val="2"/>
          </rPr>
          <t>Project/Program Start Date:</t>
        </r>
        <r>
          <rPr>
            <sz val="9"/>
            <color indexed="81"/>
            <rFont val="Tahoma"/>
            <family val="2"/>
          </rPr>
          <t xml:space="preserve">
Enter the start date of the project/program.</t>
        </r>
      </text>
    </comment>
    <comment ref="F15" authorId="1" shapeId="0" xr:uid="{00000000-0006-0000-2500-000008000000}">
      <text>
        <r>
          <rPr>
            <b/>
            <sz val="9"/>
            <color indexed="81"/>
            <rFont val="Tahoma"/>
            <family val="2"/>
          </rPr>
          <t>Project/Program End Date:</t>
        </r>
        <r>
          <rPr>
            <sz val="9"/>
            <color indexed="81"/>
            <rFont val="Tahoma"/>
            <family val="2"/>
          </rPr>
          <t xml:space="preserve">
Enter the start and end date of the project/program.</t>
        </r>
      </text>
    </comment>
    <comment ref="F17" authorId="0" shapeId="0" xr:uid="{00000000-0006-0000-2500-000009000000}">
      <text>
        <r>
          <rPr>
            <b/>
            <sz val="9"/>
            <color indexed="81"/>
            <rFont val="Tahoma"/>
            <family val="2"/>
          </rPr>
          <t xml:space="preserve">Activate RFs &amp; YTD:
</t>
        </r>
        <r>
          <rPr>
            <sz val="9"/>
            <color indexed="81"/>
            <rFont val="Tahoma"/>
            <family val="2"/>
          </rPr>
          <t xml:space="preserve">It activates the RFs and YTD columns.
</t>
        </r>
      </text>
    </comment>
    <comment ref="F18" authorId="0" shapeId="0" xr:uid="{00000000-0006-0000-2500-00000A000000}">
      <text>
        <r>
          <rPr>
            <b/>
            <sz val="9"/>
            <color indexed="81"/>
            <rFont val="Tahoma"/>
            <family val="2"/>
          </rPr>
          <t xml:space="preserve">Current RF:
</t>
        </r>
        <r>
          <rPr>
            <sz val="9"/>
            <color indexed="81"/>
            <rFont val="Tahoma"/>
            <family val="2"/>
          </rPr>
          <t xml:space="preserve">Select which is going to be the current RF.
The options are : RF1, RF2, RF3, RF4
</t>
        </r>
      </text>
    </comment>
    <comment ref="F19" authorId="0" shapeId="0" xr:uid="{00000000-0006-0000-2500-00000B000000}">
      <text>
        <r>
          <rPr>
            <b/>
            <sz val="9"/>
            <color indexed="81"/>
            <rFont val="Tahoma"/>
            <family val="2"/>
          </rPr>
          <t xml:space="preserve">Starting RF:
</t>
        </r>
        <r>
          <rPr>
            <sz val="9"/>
            <color indexed="81"/>
            <rFont val="Tahoma"/>
            <family val="2"/>
          </rPr>
          <t xml:space="preserve">
Select which is going to be the starting RF.
The options are : RF1, RF2, RF3, RF4
</t>
        </r>
      </text>
    </comment>
    <comment ref="F20" authorId="0" shapeId="0" xr:uid="{00000000-0006-0000-2500-00000C000000}">
      <text>
        <r>
          <rPr>
            <b/>
            <sz val="9"/>
            <color indexed="81"/>
            <rFont val="Tahoma"/>
            <family val="2"/>
          </rPr>
          <t xml:space="preserve"># of Years:
</t>
        </r>
        <r>
          <rPr>
            <sz val="9"/>
            <color indexed="81"/>
            <rFont val="Tahoma"/>
            <family val="2"/>
          </rPr>
          <t xml:space="preserve">For how many years the finances will be tracked?
This option is defined by Finances Template.
</t>
        </r>
      </text>
    </comment>
    <comment ref="C22" authorId="1" shapeId="0" xr:uid="{00000000-0006-0000-2500-00000D000000}">
      <text>
        <r>
          <rPr>
            <b/>
            <sz val="9"/>
            <color indexed="81"/>
            <rFont val="Tahoma"/>
            <family val="2"/>
          </rPr>
          <t>Type of expense:</t>
        </r>
        <r>
          <rPr>
            <sz val="9"/>
            <color indexed="81"/>
            <rFont val="Tahoma"/>
            <family val="2"/>
          </rPr>
          <t xml:space="preserve">
Select the classification of the expenses or savings according to the information submitted into the Simplified Business Case </t>
        </r>
      </text>
    </comment>
    <comment ref="D22" authorId="1" shapeId="0" xr:uid="{00000000-0006-0000-2500-00000E000000}">
      <text>
        <r>
          <rPr>
            <b/>
            <sz val="9"/>
            <color indexed="81"/>
            <rFont val="Tahoma"/>
            <family val="2"/>
          </rPr>
          <t>Description:</t>
        </r>
        <r>
          <rPr>
            <sz val="9"/>
            <color indexed="81"/>
            <rFont val="Tahoma"/>
            <family val="2"/>
          </rPr>
          <t xml:space="preserve">
Copy the information from the column "A" of the sheet "Simplified BCase1 - Cost Savings"</t>
        </r>
      </text>
    </comment>
    <comment ref="F22" authorId="1" shapeId="0" xr:uid="{00000000-0006-0000-2500-00000F000000}">
      <text>
        <r>
          <rPr>
            <b/>
            <sz val="9"/>
            <color indexed="81"/>
            <rFont val="Tahoma"/>
            <family val="2"/>
          </rPr>
          <t xml:space="preserve">Category:
</t>
        </r>
        <r>
          <rPr>
            <sz val="9"/>
            <color indexed="81"/>
            <rFont val="Tahoma"/>
            <family val="2"/>
          </rPr>
          <t>The user can classify the costs or savings in different categories such as Country, Zone, Region etc</t>
        </r>
      </text>
    </comment>
    <comment ref="G23" authorId="1" shapeId="0" xr:uid="{00000000-0006-0000-2500-000010000000}">
      <text>
        <r>
          <rPr>
            <b/>
            <sz val="9"/>
            <color indexed="81"/>
            <rFont val="Tahoma"/>
            <family val="2"/>
          </rPr>
          <t>Total Target:</t>
        </r>
        <r>
          <rPr>
            <sz val="9"/>
            <color indexed="81"/>
            <rFont val="Tahoma"/>
            <family val="2"/>
          </rPr>
          <t xml:space="preserve">
It is the Total expenses or savings calculated in the Business Case. It should be the same from the column "I" of the sheet "Simplified BCase1 - Cost Savings"</t>
        </r>
      </text>
    </comment>
    <comment ref="H23" authorId="1" shapeId="0" xr:uid="{00000000-0006-0000-2500-000011000000}">
      <text>
        <r>
          <rPr>
            <b/>
            <sz val="9"/>
            <color indexed="81"/>
            <rFont val="Tahoma"/>
            <family val="2"/>
          </rPr>
          <t>Total Reforecast:</t>
        </r>
        <r>
          <rPr>
            <sz val="9"/>
            <color indexed="81"/>
            <rFont val="Tahoma"/>
            <family val="2"/>
          </rPr>
          <t xml:space="preserve">
This Column is automatic, it brings the sum of the "Total Reforecast" for each year of the life of the project.</t>
        </r>
      </text>
    </comment>
    <comment ref="I23" authorId="1" shapeId="0" xr:uid="{00000000-0006-0000-2500-000012000000}">
      <text>
        <r>
          <rPr>
            <b/>
            <sz val="9"/>
            <color indexed="81"/>
            <rFont val="Tahoma"/>
            <family val="2"/>
          </rPr>
          <t>%:</t>
        </r>
        <r>
          <rPr>
            <sz val="9"/>
            <color indexed="81"/>
            <rFont val="Tahoma"/>
            <family val="2"/>
          </rPr>
          <t xml:space="preserve">
It is the deviation from the planned financial information and the reforecast for each expenditure or savings expressed in percentage</t>
        </r>
      </text>
    </comment>
    <comment ref="AX23" authorId="1" shapeId="0" xr:uid="{00000000-0006-0000-2500-000013000000}">
      <text>
        <r>
          <rPr>
            <b/>
            <sz val="9"/>
            <color indexed="81"/>
            <rFont val="Tahoma"/>
            <family val="2"/>
          </rPr>
          <t>YTD (Overall) :
It is the Sum of the months (cols L,M,N etc)</t>
        </r>
        <r>
          <rPr>
            <sz val="9"/>
            <color indexed="81"/>
            <rFont val="Tahoma"/>
            <family val="2"/>
          </rPr>
          <t xml:space="preserve">
</t>
        </r>
      </text>
    </comment>
    <comment ref="AY23" authorId="1" shapeId="0" xr:uid="{00000000-0006-0000-2500-000014000000}">
      <text>
        <r>
          <rPr>
            <b/>
            <sz val="9"/>
            <color indexed="81"/>
            <rFont val="Tahoma"/>
            <family val="2"/>
          </rPr>
          <t xml:space="preserve">YTD vs. Target:
</t>
        </r>
        <r>
          <rPr>
            <sz val="9"/>
            <color indexed="81"/>
            <rFont val="Tahoma"/>
            <family val="2"/>
          </rPr>
          <t xml:space="preserve">It is the YTD value / Target
</t>
        </r>
      </text>
    </comment>
    <comment ref="AZ23" authorId="1" shapeId="0" xr:uid="{00000000-0006-0000-2500-000015000000}">
      <text>
        <r>
          <rPr>
            <b/>
            <sz val="9"/>
            <color indexed="81"/>
            <rFont val="Tahoma"/>
            <family val="2"/>
          </rPr>
          <t xml:space="preserve">YTD vs. Reforecast:
</t>
        </r>
        <r>
          <rPr>
            <sz val="9"/>
            <color indexed="81"/>
            <rFont val="Tahoma"/>
            <family val="2"/>
          </rPr>
          <t>It is the YTD value/latest Reforecast.</t>
        </r>
      </text>
    </comment>
    <comment ref="BA23" authorId="1" shapeId="0" xr:uid="{00000000-0006-0000-2500-000016000000}">
      <text>
        <r>
          <rPr>
            <b/>
            <sz val="9"/>
            <color indexed="81"/>
            <rFont val="Tahoma"/>
            <family val="2"/>
          </rPr>
          <t>YTD (Overall) :
It is the Sum of the months (cols L,M,N etc)</t>
        </r>
        <r>
          <rPr>
            <sz val="9"/>
            <color indexed="81"/>
            <rFont val="Tahoma"/>
            <family val="2"/>
          </rPr>
          <t xml:space="preserve">
</t>
        </r>
      </text>
    </comment>
    <comment ref="BB23" authorId="1" shapeId="0" xr:uid="{00000000-0006-0000-2500-000017000000}">
      <text>
        <r>
          <rPr>
            <b/>
            <sz val="9"/>
            <color indexed="81"/>
            <rFont val="Tahoma"/>
            <family val="2"/>
          </rPr>
          <t xml:space="preserve">YTD vs. Target:
</t>
        </r>
        <r>
          <rPr>
            <sz val="9"/>
            <color indexed="81"/>
            <rFont val="Tahoma"/>
            <family val="2"/>
          </rPr>
          <t xml:space="preserve">It is the YTD value / Target
</t>
        </r>
      </text>
    </comment>
    <comment ref="BC23" authorId="1" shapeId="0" xr:uid="{00000000-0006-0000-2500-000018000000}">
      <text>
        <r>
          <rPr>
            <b/>
            <sz val="9"/>
            <color indexed="81"/>
            <rFont val="Tahoma"/>
            <family val="2"/>
          </rPr>
          <t xml:space="preserve">YTD vs. Reforecast:
</t>
        </r>
        <r>
          <rPr>
            <sz val="9"/>
            <color indexed="81"/>
            <rFont val="Tahoma"/>
            <family val="2"/>
          </rPr>
          <t>It is the YTD value/latest Reforecast.</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Athanasios KIOSIS</author>
    <author>Author</author>
    <author>Windows User</author>
  </authors>
  <commentList>
    <comment ref="B11" authorId="0" shapeId="0" xr:uid="{00000000-0006-0000-2600-000001000000}">
      <text>
        <r>
          <rPr>
            <b/>
            <sz val="9"/>
            <color indexed="81"/>
            <rFont val="Tahoma"/>
            <family val="2"/>
          </rPr>
          <t xml:space="preserve">Sync with Status Report :
</t>
        </r>
        <r>
          <rPr>
            <sz val="9"/>
            <color indexed="81"/>
            <rFont val="Tahoma"/>
            <family val="2"/>
          </rPr>
          <t xml:space="preserve">This option pushes the issues and actions from the Issues and Actions Log into the Status Report Template. 
If the option is "Y", then all the selected issues and actions will be pushed to the Status Report. 
If the option is "Only Issues", then only the selected issues will be pushed into the status report.
If the option is "Only Actions" then only the selected actions will be pushed into the status report. 
If the option is "N", then no issues or actions will be pushed into the status report.
</t>
        </r>
      </text>
    </comment>
    <comment ref="B14" authorId="1" shapeId="0" xr:uid="{00000000-0006-0000-2600-000002000000}">
      <text>
        <r>
          <rPr>
            <b/>
            <sz val="9"/>
            <color indexed="81"/>
            <rFont val="Tahoma"/>
            <family val="2"/>
          </rPr>
          <t>#:</t>
        </r>
        <r>
          <rPr>
            <sz val="9"/>
            <color indexed="81"/>
            <rFont val="Tahoma"/>
            <family val="2"/>
          </rPr>
          <t xml:space="preserve">
The number of the issue/action.</t>
        </r>
        <r>
          <rPr>
            <b/>
            <sz val="9"/>
            <color indexed="81"/>
            <rFont val="Tahoma"/>
            <family val="2"/>
          </rPr>
          <t xml:space="preserve">
</t>
        </r>
        <r>
          <rPr>
            <sz val="9"/>
            <color indexed="81"/>
            <rFont val="Tahoma"/>
            <family val="2"/>
          </rPr>
          <t xml:space="preserve">
</t>
        </r>
      </text>
    </comment>
    <comment ref="C14" authorId="1" shapeId="0" xr:uid="{00000000-0006-0000-2600-000003000000}">
      <text>
        <r>
          <rPr>
            <b/>
            <sz val="9"/>
            <color indexed="81"/>
            <rFont val="Tahoma"/>
            <family val="2"/>
          </rPr>
          <t xml:space="preserve">Issues Description:
</t>
        </r>
        <r>
          <rPr>
            <sz val="9"/>
            <color indexed="81"/>
            <rFont val="Tahoma"/>
            <family val="2"/>
          </rPr>
          <t xml:space="preserve">
Enter a brief description of the Issue/Actions.
</t>
        </r>
      </text>
    </comment>
    <comment ref="D14" authorId="1" shapeId="0" xr:uid="{00000000-0006-0000-2600-000004000000}">
      <text>
        <r>
          <rPr>
            <b/>
            <sz val="9"/>
            <color indexed="81"/>
            <rFont val="Tahoma"/>
            <family val="2"/>
          </rPr>
          <t xml:space="preserve">Type I/A:
I - </t>
        </r>
        <r>
          <rPr>
            <sz val="9"/>
            <color indexed="81"/>
            <rFont val="Tahoma"/>
            <family val="2"/>
          </rPr>
          <t>Issues</t>
        </r>
        <r>
          <rPr>
            <b/>
            <sz val="9"/>
            <color indexed="81"/>
            <rFont val="Tahoma"/>
            <family val="2"/>
          </rPr>
          <t xml:space="preserve">
A- </t>
        </r>
        <r>
          <rPr>
            <sz val="9"/>
            <color indexed="81"/>
            <rFont val="Tahoma"/>
            <family val="2"/>
          </rPr>
          <t xml:space="preserve">Actions
</t>
        </r>
      </text>
    </comment>
    <comment ref="E14" authorId="0" shapeId="0" xr:uid="{00000000-0006-0000-2600-000005000000}">
      <text>
        <r>
          <rPr>
            <b/>
            <sz val="10"/>
            <color indexed="81"/>
            <rFont val="Tahoma"/>
            <family val="2"/>
          </rPr>
          <t xml:space="preserve">Priority:
1 - High - </t>
        </r>
        <r>
          <rPr>
            <sz val="10"/>
            <color indexed="81"/>
            <rFont val="Tahoma"/>
            <family val="2"/>
          </rPr>
          <t>significant impact on timelines and quality of deliverables</t>
        </r>
        <r>
          <rPr>
            <b/>
            <sz val="10"/>
            <color indexed="81"/>
            <rFont val="Tahoma"/>
            <family val="2"/>
          </rPr>
          <t xml:space="preserve">
2 - Medium - </t>
        </r>
        <r>
          <rPr>
            <sz val="10"/>
            <color indexed="81"/>
            <rFont val="Tahoma"/>
            <family val="2"/>
          </rPr>
          <t>moderate impact on timelines and quality of deliverables</t>
        </r>
        <r>
          <rPr>
            <b/>
            <sz val="10"/>
            <color indexed="81"/>
            <rFont val="Tahoma"/>
            <family val="2"/>
          </rPr>
          <t xml:space="preserve">
3 - Low - </t>
        </r>
        <r>
          <rPr>
            <sz val="10"/>
            <color indexed="81"/>
            <rFont val="Tahoma"/>
            <family val="2"/>
          </rPr>
          <t xml:space="preserve">little impact on timelines and deliverables.
</t>
        </r>
      </text>
    </comment>
    <comment ref="F14" authorId="1" shapeId="0" xr:uid="{00000000-0006-0000-2600-000006000000}">
      <text>
        <r>
          <rPr>
            <b/>
            <sz val="9"/>
            <color indexed="81"/>
            <rFont val="Tahoma"/>
            <family val="2"/>
          </rPr>
          <t>Status G/A/R:
Green (G):</t>
        </r>
        <r>
          <rPr>
            <sz val="9"/>
            <color indexed="81"/>
            <rFont val="Tahoma"/>
            <family val="2"/>
          </rPr>
          <t xml:space="preserve"> Action/Issue in progress and on track.</t>
        </r>
        <r>
          <rPr>
            <b/>
            <sz val="9"/>
            <color indexed="81"/>
            <rFont val="Tahoma"/>
            <family val="2"/>
          </rPr>
          <t xml:space="preserve">
Amber (A): </t>
        </r>
        <r>
          <rPr>
            <sz val="9"/>
            <color indexed="81"/>
            <rFont val="Tahoma"/>
            <family val="2"/>
          </rPr>
          <t>Completion/resolution of action/issue at risk or delayed.</t>
        </r>
        <r>
          <rPr>
            <b/>
            <sz val="9"/>
            <color indexed="81"/>
            <rFont val="Tahoma"/>
            <family val="2"/>
          </rPr>
          <t xml:space="preserve">
Red (R): </t>
        </r>
        <r>
          <rPr>
            <sz val="9"/>
            <color indexed="81"/>
            <rFont val="Tahoma"/>
            <family val="2"/>
          </rPr>
          <t xml:space="preserve">Action/Issue cannot be resolved or is significantly delayed.
</t>
        </r>
      </text>
    </comment>
    <comment ref="G14" authorId="0" shapeId="0" xr:uid="{00000000-0006-0000-2600-000007000000}">
      <text>
        <r>
          <rPr>
            <b/>
            <sz val="10"/>
            <color indexed="81"/>
            <rFont val="Tahoma"/>
            <family val="2"/>
          </rPr>
          <t xml:space="preserve">Owner:
</t>
        </r>
        <r>
          <rPr>
            <sz val="10"/>
            <color indexed="81"/>
            <rFont val="Tahoma"/>
            <family val="2"/>
          </rPr>
          <t xml:space="preserve">Enter the name of the responsible person(s) to whom the Issue/Action has been assigned to resolve.
</t>
        </r>
      </text>
    </comment>
    <comment ref="H14" authorId="2" shapeId="0" xr:uid="{00000000-0006-0000-2600-000008000000}">
      <text>
        <r>
          <rPr>
            <b/>
            <sz val="9"/>
            <color indexed="81"/>
            <rFont val="Tahoma"/>
            <family val="2"/>
          </rPr>
          <t>Function / Category:</t>
        </r>
        <r>
          <rPr>
            <sz val="9"/>
            <color indexed="81"/>
            <rFont val="Tahoma"/>
            <family val="2"/>
          </rPr>
          <t xml:space="preserve">
Select the Function/Category of the Issue</t>
        </r>
      </text>
    </comment>
    <comment ref="I14" authorId="0" shapeId="0" xr:uid="{00000000-0006-0000-2600-000009000000}">
      <text>
        <r>
          <rPr>
            <b/>
            <sz val="10"/>
            <color indexed="81"/>
            <rFont val="Tahoma"/>
            <family val="2"/>
          </rPr>
          <t xml:space="preserve">Function Type:
</t>
        </r>
        <r>
          <rPr>
            <sz val="10"/>
            <color indexed="81"/>
            <rFont val="Tahoma"/>
            <family val="2"/>
          </rPr>
          <t>For further categorization or classification, please provide the Function/Category Type</t>
        </r>
      </text>
    </comment>
    <comment ref="J14" authorId="1" shapeId="0" xr:uid="{00000000-0006-0000-2600-00000A000000}">
      <text>
        <r>
          <rPr>
            <b/>
            <sz val="9"/>
            <color indexed="81"/>
            <rFont val="Tahoma"/>
            <family val="2"/>
          </rPr>
          <t>Actions/Updates:</t>
        </r>
        <r>
          <rPr>
            <sz val="9"/>
            <color indexed="81"/>
            <rFont val="Tahoma"/>
            <family val="2"/>
          </rPr>
          <t xml:space="preserve">
Reflect the actions taken to resolve the Issue and Updates during the process.</t>
        </r>
      </text>
    </comment>
    <comment ref="K14" authorId="1" shapeId="0" xr:uid="{00000000-0006-0000-2600-00000B000000}">
      <text>
        <r>
          <rPr>
            <b/>
            <sz val="9"/>
            <color indexed="81"/>
            <rFont val="Tahoma"/>
            <family val="2"/>
          </rPr>
          <t>Origin Date:</t>
        </r>
        <r>
          <rPr>
            <sz val="9"/>
            <color indexed="81"/>
            <rFont val="Tahoma"/>
            <family val="2"/>
          </rPr>
          <t xml:space="preserve">
Enter the date that the Issue is being reported.</t>
        </r>
      </text>
    </comment>
    <comment ref="L14" authorId="1" shapeId="0" xr:uid="{00000000-0006-0000-2600-00000C000000}">
      <text>
        <r>
          <rPr>
            <b/>
            <sz val="9"/>
            <color indexed="81"/>
            <rFont val="Tahoma"/>
            <family val="2"/>
          </rPr>
          <t>Due Date:</t>
        </r>
        <r>
          <rPr>
            <sz val="9"/>
            <color indexed="81"/>
            <rFont val="Tahoma"/>
            <family val="2"/>
          </rPr>
          <t xml:space="preserve">
Enter the date that the Issue should be Closed.</t>
        </r>
      </text>
    </comment>
    <comment ref="M14" authorId="1" shapeId="0" xr:uid="{00000000-0006-0000-2600-00000D000000}">
      <text>
        <r>
          <rPr>
            <b/>
            <sz val="9"/>
            <color indexed="81"/>
            <rFont val="Tahoma"/>
            <family val="2"/>
          </rPr>
          <t>Closed Date:</t>
        </r>
        <r>
          <rPr>
            <sz val="9"/>
            <color indexed="81"/>
            <rFont val="Tahoma"/>
            <family val="2"/>
          </rPr>
          <t xml:space="preserve">
Date that the Issue has been completed.</t>
        </r>
      </text>
    </comment>
    <comment ref="N14" authorId="1" shapeId="0" xr:uid="{00000000-0006-0000-2600-00000E000000}">
      <text>
        <r>
          <rPr>
            <b/>
            <sz val="9"/>
            <color indexed="81"/>
            <rFont val="Tahoma"/>
            <family val="2"/>
          </rPr>
          <t xml:space="preserve">Open/Closed:
O - </t>
        </r>
        <r>
          <rPr>
            <sz val="9"/>
            <color indexed="81"/>
            <rFont val="Tahoma"/>
            <family val="2"/>
          </rPr>
          <t>Open</t>
        </r>
        <r>
          <rPr>
            <b/>
            <sz val="9"/>
            <color indexed="81"/>
            <rFont val="Tahoma"/>
            <family val="2"/>
          </rPr>
          <t xml:space="preserve">
C - </t>
        </r>
        <r>
          <rPr>
            <sz val="9"/>
            <color indexed="81"/>
            <rFont val="Tahoma"/>
            <family val="2"/>
          </rPr>
          <t xml:space="preserve">Closed
</t>
        </r>
      </text>
    </comment>
    <comment ref="O14" authorId="0" shapeId="0" xr:uid="{00000000-0006-0000-2600-00000F000000}">
      <text>
        <r>
          <rPr>
            <b/>
            <sz val="9"/>
            <color indexed="81"/>
            <rFont val="Tahoma"/>
            <family val="2"/>
          </rPr>
          <t xml:space="preserve">Sync / Reported Y/N:
</t>
        </r>
        <r>
          <rPr>
            <sz val="9"/>
            <color indexed="81"/>
            <rFont val="Tahoma"/>
            <family val="2"/>
          </rPr>
          <t xml:space="preserve">If the value is </t>
        </r>
        <r>
          <rPr>
            <b/>
            <sz val="9"/>
            <color indexed="81"/>
            <rFont val="Tahoma"/>
            <family val="2"/>
          </rPr>
          <t>Y</t>
        </r>
        <r>
          <rPr>
            <sz val="9"/>
            <color indexed="81"/>
            <rFont val="Tahoma"/>
            <family val="2"/>
          </rPr>
          <t xml:space="preserve"> then the Issue will be synced/loaded in the  Status Report Template, as well as in the PowerPoint reports. If the value is </t>
        </r>
        <r>
          <rPr>
            <b/>
            <sz val="9"/>
            <color indexed="81"/>
            <rFont val="Tahoma"/>
            <family val="2"/>
          </rPr>
          <t>N</t>
        </r>
        <r>
          <rPr>
            <sz val="9"/>
            <color indexed="81"/>
            <rFont val="Tahoma"/>
            <family val="2"/>
          </rPr>
          <t xml:space="preserve"> then it will not be loaded.
It is recommended to add the Red Issues with the highest impact.</t>
        </r>
      </text>
    </comment>
    <comment ref="P14" authorId="0" shapeId="0" xr:uid="{00000000-0006-0000-2600-000010000000}">
      <text>
        <r>
          <rPr>
            <b/>
            <sz val="9"/>
            <color indexed="81"/>
            <rFont val="Tahoma"/>
            <family val="2"/>
          </rPr>
          <t xml:space="preserve">Assign Task to Outlook (Y/N):
</t>
        </r>
        <r>
          <rPr>
            <sz val="9"/>
            <color indexed="81"/>
            <rFont val="Tahoma"/>
            <family val="2"/>
          </rPr>
          <t xml:space="preserve">By selecting </t>
        </r>
        <r>
          <rPr>
            <b/>
            <sz val="9"/>
            <color indexed="81"/>
            <rFont val="Tahoma"/>
            <family val="2"/>
          </rPr>
          <t xml:space="preserve">"Y" </t>
        </r>
        <r>
          <rPr>
            <sz val="9"/>
            <color indexed="81"/>
            <rFont val="Tahoma"/>
            <family val="2"/>
          </rPr>
          <t xml:space="preserve">then the task will be assigned to Outlook. 
</t>
        </r>
      </text>
    </comment>
    <comment ref="Q14" authorId="2" shapeId="0" xr:uid="{00000000-0006-0000-2600-000011000000}">
      <text>
        <r>
          <rPr>
            <b/>
            <sz val="9"/>
            <color indexed="81"/>
            <rFont val="Tahoma"/>
            <family val="2"/>
          </rPr>
          <t>History of Updates:</t>
        </r>
        <r>
          <rPr>
            <sz val="9"/>
            <color indexed="81"/>
            <rFont val="Tahoma"/>
            <family val="2"/>
          </rPr>
          <t xml:space="preserve">
This optional column can be used in order to store the history of the latest updates.</t>
        </r>
      </text>
    </comment>
    <comment ref="R14" authorId="0" shapeId="0" xr:uid="{00000000-0006-0000-2600-000012000000}">
      <text>
        <r>
          <rPr>
            <b/>
            <sz val="9"/>
            <color indexed="81"/>
            <rFont val="Tahoma"/>
            <family val="2"/>
          </rPr>
          <t xml:space="preserve">Input:
</t>
        </r>
        <r>
          <rPr>
            <sz val="9"/>
            <color indexed="81"/>
            <rFont val="Tahoma"/>
            <family val="2"/>
          </rPr>
          <t xml:space="preserve">Provide the input of the Issue/Action . E.g. from where we were informed about this issues
</t>
        </r>
      </text>
    </comment>
    <comment ref="S14" authorId="2" shapeId="0" xr:uid="{00000000-0006-0000-2600-000013000000}">
      <text>
        <r>
          <rPr>
            <b/>
            <sz val="9"/>
            <color indexed="81"/>
            <rFont val="Tahoma"/>
            <family val="2"/>
          </rPr>
          <t>Input Responsible:</t>
        </r>
        <r>
          <rPr>
            <sz val="9"/>
            <color indexed="81"/>
            <rFont val="Tahoma"/>
            <family val="2"/>
          </rPr>
          <t xml:space="preserve">
Provide the Responsible of the input of the Issue/Action.</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Athanasios KIOSIS</author>
    <author>Windows User</author>
    <author>American Power Conversion</author>
  </authors>
  <commentList>
    <comment ref="B11" authorId="0" shapeId="0" xr:uid="{00000000-0006-0000-2700-000001000000}">
      <text>
        <r>
          <rPr>
            <b/>
            <sz val="9"/>
            <color indexed="81"/>
            <rFont val="Tahoma"/>
            <family val="2"/>
          </rPr>
          <t>Synch with Status Report:</t>
        </r>
        <r>
          <rPr>
            <sz val="9"/>
            <color indexed="81"/>
            <rFont val="Tahoma"/>
            <family val="2"/>
          </rPr>
          <t xml:space="preserve">
This option pushes the issues and actions from the Risk Register into the Status Report Template. 
If the option is "Y", then all the selected risks will be pushed to the Status Report. 
If the option is "N", then no risks will be pushed into the status report.</t>
        </r>
      </text>
    </comment>
    <comment ref="B14" authorId="1" shapeId="0" xr:uid="{00000000-0006-0000-2700-000002000000}">
      <text>
        <r>
          <rPr>
            <b/>
            <sz val="9"/>
            <color indexed="81"/>
            <rFont val="Tahoma"/>
            <family val="2"/>
          </rPr>
          <t>ID:</t>
        </r>
        <r>
          <rPr>
            <sz val="9"/>
            <color indexed="81"/>
            <rFont val="Tahoma"/>
            <family val="2"/>
          </rPr>
          <t xml:space="preserve">
Risk ID</t>
        </r>
      </text>
    </comment>
    <comment ref="C14" authorId="1" shapeId="0" xr:uid="{00000000-0006-0000-2700-000003000000}">
      <text>
        <r>
          <rPr>
            <b/>
            <sz val="9"/>
            <color indexed="81"/>
            <rFont val="Tahoma"/>
            <family val="2"/>
          </rPr>
          <t xml:space="preserve">Risk Event:
</t>
        </r>
        <r>
          <rPr>
            <sz val="9"/>
            <color indexed="81"/>
            <rFont val="Tahoma"/>
            <family val="2"/>
          </rPr>
          <t xml:space="preserve">
Enter a brief description about the risk.
Risk Event will appear in the </t>
        </r>
        <r>
          <rPr>
            <b/>
            <sz val="9"/>
            <color indexed="81"/>
            <rFont val="Tahoma"/>
            <family val="2"/>
          </rPr>
          <t>Status Report</t>
        </r>
        <r>
          <rPr>
            <sz val="9"/>
            <color indexed="81"/>
            <rFont val="Tahoma"/>
            <family val="2"/>
          </rPr>
          <t xml:space="preserve"> Template.</t>
        </r>
      </text>
    </comment>
    <comment ref="D14" authorId="1" shapeId="0" xr:uid="{00000000-0006-0000-2700-000004000000}">
      <text>
        <r>
          <rPr>
            <b/>
            <sz val="9"/>
            <color indexed="81"/>
            <rFont val="Tahoma"/>
            <family val="2"/>
          </rPr>
          <t>Date Logged:</t>
        </r>
        <r>
          <rPr>
            <sz val="9"/>
            <color indexed="81"/>
            <rFont val="Tahoma"/>
            <family val="2"/>
          </rPr>
          <t xml:space="preserve">
Enter the date that the risk is logged.
</t>
        </r>
      </text>
    </comment>
    <comment ref="E14" authorId="1" shapeId="0" xr:uid="{00000000-0006-0000-2700-000005000000}">
      <text>
        <r>
          <rPr>
            <b/>
            <sz val="9"/>
            <color indexed="81"/>
            <rFont val="Tahoma"/>
            <family val="2"/>
          </rPr>
          <t>Category:</t>
        </r>
        <r>
          <rPr>
            <sz val="9"/>
            <color indexed="81"/>
            <rFont val="Tahoma"/>
            <family val="2"/>
          </rPr>
          <t xml:space="preserve">
Select one of these Categories that is impacted.</t>
        </r>
      </text>
    </comment>
    <comment ref="F14" authorId="1" shapeId="0" xr:uid="{00000000-0006-0000-2700-000006000000}">
      <text>
        <r>
          <rPr>
            <b/>
            <sz val="9"/>
            <color indexed="81"/>
            <rFont val="Tahoma"/>
            <family val="2"/>
          </rPr>
          <t>Status:
* New -</t>
        </r>
        <r>
          <rPr>
            <sz val="9"/>
            <color indexed="81"/>
            <rFont val="Tahoma"/>
            <family val="2"/>
          </rPr>
          <t xml:space="preserve"> Identified only.
</t>
        </r>
        <r>
          <rPr>
            <b/>
            <sz val="9"/>
            <color indexed="81"/>
            <rFont val="Tahoma"/>
            <family val="2"/>
          </rPr>
          <t>* In progress -</t>
        </r>
        <r>
          <rPr>
            <sz val="9"/>
            <color indexed="81"/>
            <rFont val="Tahoma"/>
            <family val="2"/>
          </rPr>
          <t xml:space="preserve"> Risk response and associated costs have been approved. 
</t>
        </r>
        <r>
          <rPr>
            <b/>
            <sz val="9"/>
            <color indexed="81"/>
            <rFont val="Tahoma"/>
            <family val="2"/>
          </rPr>
          <t>* Approved -</t>
        </r>
        <r>
          <rPr>
            <sz val="9"/>
            <color indexed="81"/>
            <rFont val="Tahoma"/>
            <family val="2"/>
          </rPr>
          <t xml:space="preserve">  Risk response and associated costs have been approved.
</t>
        </r>
        <r>
          <rPr>
            <b/>
            <sz val="9"/>
            <color indexed="81"/>
            <rFont val="Tahoma"/>
            <family val="2"/>
          </rPr>
          <t>* Unplanned -</t>
        </r>
        <r>
          <rPr>
            <sz val="9"/>
            <color indexed="81"/>
            <rFont val="Tahoma"/>
            <family val="2"/>
          </rPr>
          <t xml:space="preserve"> The risk occurred but there was no previously defined response.
</t>
        </r>
        <r>
          <rPr>
            <b/>
            <sz val="9"/>
            <color indexed="81"/>
            <rFont val="Tahoma"/>
            <family val="2"/>
          </rPr>
          <t>* Occurred -</t>
        </r>
        <r>
          <rPr>
            <sz val="9"/>
            <color indexed="81"/>
            <rFont val="Tahoma"/>
            <family val="2"/>
          </rPr>
          <t xml:space="preserve"> The risk occurred and the planned risk response was implemented.
</t>
        </r>
        <r>
          <rPr>
            <b/>
            <sz val="9"/>
            <color indexed="81"/>
            <rFont val="Tahoma"/>
            <family val="2"/>
          </rPr>
          <t>* Retired -</t>
        </r>
        <r>
          <rPr>
            <sz val="9"/>
            <color indexed="81"/>
            <rFont val="Tahoma"/>
            <family val="2"/>
          </rPr>
          <t xml:space="preserve"> The trigger events have not occurred and the risk is no longer a threat to the project.
</t>
        </r>
      </text>
    </comment>
    <comment ref="G14" authorId="1" shapeId="0" xr:uid="{00000000-0006-0000-2700-000007000000}">
      <text>
        <r>
          <rPr>
            <b/>
            <sz val="9"/>
            <color indexed="81"/>
            <rFont val="Tahoma"/>
            <family val="2"/>
          </rPr>
          <t>Status Comment:</t>
        </r>
        <r>
          <rPr>
            <sz val="9"/>
            <color indexed="81"/>
            <rFont val="Tahoma"/>
            <family val="2"/>
          </rPr>
          <t xml:space="preserve">
Enter additional comments related to Status.</t>
        </r>
      </text>
    </comment>
    <comment ref="H14" authorId="2" shapeId="0" xr:uid="{00000000-0006-0000-2700-000008000000}">
      <text>
        <r>
          <rPr>
            <b/>
            <sz val="8"/>
            <color indexed="81"/>
            <rFont val="Tahoma"/>
            <family val="2"/>
          </rPr>
          <t>Likelihood:</t>
        </r>
        <r>
          <rPr>
            <sz val="8"/>
            <color indexed="81"/>
            <rFont val="Tahoma"/>
            <family val="2"/>
          </rPr>
          <t xml:space="preserve">
How likely is it that the risk will occur?</t>
        </r>
      </text>
    </comment>
    <comment ref="I14" authorId="2" shapeId="0" xr:uid="{00000000-0006-0000-2700-000009000000}">
      <text>
        <r>
          <rPr>
            <b/>
            <sz val="8"/>
            <color indexed="81"/>
            <rFont val="Tahoma"/>
            <family val="2"/>
          </rPr>
          <t>Impact:</t>
        </r>
        <r>
          <rPr>
            <sz val="8"/>
            <color indexed="81"/>
            <rFont val="Tahoma"/>
            <family val="2"/>
          </rPr>
          <t xml:space="preserve">
If the risk occurs, how big or small is the impact on the project?
</t>
        </r>
        <r>
          <rPr>
            <b/>
            <sz val="8"/>
            <color indexed="81"/>
            <rFont val="Tahoma"/>
            <family val="2"/>
          </rPr>
          <t xml:space="preserve">
Positive Impact</t>
        </r>
        <r>
          <rPr>
            <sz val="8"/>
            <color indexed="81"/>
            <rFont val="Tahoma"/>
            <family val="2"/>
          </rPr>
          <t xml:space="preserve">
Enter a score from 1 to 9 , 1 means low risk and 9 high risk 
</t>
        </r>
        <r>
          <rPr>
            <b/>
            <sz val="8"/>
            <color indexed="81"/>
            <rFont val="Tahoma"/>
            <family val="2"/>
          </rPr>
          <t>Negative Impact</t>
        </r>
        <r>
          <rPr>
            <sz val="8"/>
            <color indexed="81"/>
            <rFont val="Tahoma"/>
            <family val="2"/>
          </rPr>
          <t xml:space="preserve">
Enter a score from -1 to -9,  - 1 means low risk and -9 high risk </t>
        </r>
      </text>
    </comment>
    <comment ref="J14" authorId="2" shapeId="0" xr:uid="{00000000-0006-0000-2700-00000A000000}">
      <text>
        <r>
          <rPr>
            <b/>
            <sz val="8"/>
            <color indexed="81"/>
            <rFont val="Tahoma"/>
            <family val="2"/>
          </rPr>
          <t>Overall (Threat or Opportunity):</t>
        </r>
        <r>
          <rPr>
            <sz val="8"/>
            <color indexed="81"/>
            <rFont val="Tahoma"/>
            <family val="2"/>
          </rPr>
          <t xml:space="preserve">
What is the overall size (H, M L) of the threat or opportunity to the project?
</t>
        </r>
      </text>
    </comment>
    <comment ref="K14" authorId="1" shapeId="0" xr:uid="{00000000-0006-0000-2700-00000B000000}">
      <text>
        <r>
          <rPr>
            <b/>
            <sz val="9"/>
            <color indexed="81"/>
            <rFont val="Tahoma"/>
            <family val="2"/>
          </rPr>
          <t>Customer Impact (Y/N):</t>
        </r>
        <r>
          <rPr>
            <sz val="9"/>
            <color indexed="81"/>
            <rFont val="Tahoma"/>
            <family val="2"/>
          </rPr>
          <t xml:space="preserve">
Select </t>
        </r>
        <r>
          <rPr>
            <b/>
            <sz val="9"/>
            <color indexed="81"/>
            <rFont val="Tahoma"/>
            <family val="2"/>
          </rPr>
          <t>Y or N</t>
        </r>
        <r>
          <rPr>
            <sz val="9"/>
            <color indexed="81"/>
            <rFont val="Tahoma"/>
            <family val="2"/>
          </rPr>
          <t xml:space="preserve"> if the risk affects to the Customer.</t>
        </r>
      </text>
    </comment>
    <comment ref="L14" authorId="1" shapeId="0" xr:uid="{00000000-0006-0000-2700-00000C000000}">
      <text>
        <r>
          <rPr>
            <b/>
            <sz val="9"/>
            <color indexed="81"/>
            <rFont val="Tahoma"/>
            <family val="2"/>
          </rPr>
          <t>IG Customer (Y/N):</t>
        </r>
        <r>
          <rPr>
            <sz val="9"/>
            <color indexed="81"/>
            <rFont val="Tahoma"/>
            <family val="2"/>
          </rPr>
          <t xml:space="preserve">
Select </t>
        </r>
        <r>
          <rPr>
            <b/>
            <sz val="9"/>
            <color indexed="81"/>
            <rFont val="Tahoma"/>
            <family val="2"/>
          </rPr>
          <t>Y or N</t>
        </r>
        <r>
          <rPr>
            <sz val="9"/>
            <color indexed="81"/>
            <rFont val="Tahoma"/>
            <family val="2"/>
          </rPr>
          <t xml:space="preserve"> if the risk affects to the internal Group Customer.</t>
        </r>
      </text>
    </comment>
    <comment ref="M14" authorId="1" shapeId="0" xr:uid="{00000000-0006-0000-2700-00000D000000}">
      <text>
        <r>
          <rPr>
            <b/>
            <sz val="9"/>
            <color indexed="81"/>
            <rFont val="Tahoma"/>
            <family val="2"/>
          </rPr>
          <t>OG Customer (Y/N):</t>
        </r>
        <r>
          <rPr>
            <sz val="9"/>
            <color indexed="81"/>
            <rFont val="Tahoma"/>
            <family val="2"/>
          </rPr>
          <t xml:space="preserve">
Select </t>
        </r>
        <r>
          <rPr>
            <b/>
            <sz val="9"/>
            <color indexed="81"/>
            <rFont val="Tahoma"/>
            <family val="2"/>
          </rPr>
          <t>Y or N</t>
        </r>
        <r>
          <rPr>
            <sz val="9"/>
            <color indexed="81"/>
            <rFont val="Tahoma"/>
            <family val="2"/>
          </rPr>
          <t xml:space="preserve"> if the risk affects to the Outside Group Customer.</t>
        </r>
      </text>
    </comment>
    <comment ref="N14" authorId="2" shapeId="0" xr:uid="{00000000-0006-0000-2700-00000E000000}">
      <text>
        <r>
          <rPr>
            <b/>
            <sz val="10"/>
            <color indexed="81"/>
            <rFont val="Tahoma"/>
            <family val="2"/>
          </rPr>
          <t xml:space="preserve">Response Type:
Response Type </t>
        </r>
        <r>
          <rPr>
            <sz val="10"/>
            <color indexed="81"/>
            <rFont val="Tahoma"/>
            <family val="2"/>
          </rPr>
          <t>will appear in the</t>
        </r>
        <r>
          <rPr>
            <b/>
            <sz val="10"/>
            <color indexed="81"/>
            <rFont val="Tahoma"/>
            <family val="2"/>
          </rPr>
          <t xml:space="preserve"> Status Report </t>
        </r>
        <r>
          <rPr>
            <sz val="10"/>
            <color indexed="81"/>
            <rFont val="Tahoma"/>
            <family val="2"/>
          </rPr>
          <t>Template.</t>
        </r>
        <r>
          <rPr>
            <b/>
            <sz val="10"/>
            <color indexed="81"/>
            <rFont val="Tahoma"/>
            <family val="2"/>
          </rPr>
          <t xml:space="preserve">
Negative Risks / Threats
Avoid - </t>
        </r>
        <r>
          <rPr>
            <sz val="10"/>
            <color indexed="81"/>
            <rFont val="Tahoma"/>
            <family val="2"/>
          </rPr>
          <t>Change PM plan to eliminate the possibility that the risk will occur</t>
        </r>
        <r>
          <rPr>
            <b/>
            <sz val="10"/>
            <color indexed="81"/>
            <rFont val="Tahoma"/>
            <family val="2"/>
          </rPr>
          <t xml:space="preserve">
Transfer - </t>
        </r>
        <r>
          <rPr>
            <sz val="10"/>
            <color indexed="81"/>
            <rFont val="Tahoma"/>
            <family val="2"/>
          </rPr>
          <t>Shift the negative impact and responsibility for responding to a third party; e.g. insurance, vendor</t>
        </r>
        <r>
          <rPr>
            <b/>
            <sz val="10"/>
            <color indexed="81"/>
            <rFont val="Tahoma"/>
            <family val="2"/>
          </rPr>
          <t xml:space="preserve">
Mitigate - </t>
        </r>
        <r>
          <rPr>
            <sz val="10"/>
            <color indexed="81"/>
            <rFont val="Tahoma"/>
            <family val="2"/>
          </rPr>
          <t>Develop and implement prevention and/or contingency plans</t>
        </r>
        <r>
          <rPr>
            <b/>
            <sz val="10"/>
            <color indexed="81"/>
            <rFont val="Tahoma"/>
            <family val="2"/>
          </rPr>
          <t xml:space="preserve">
Positive Risk / Opportunities
Exploit </t>
        </r>
        <r>
          <rPr>
            <sz val="10"/>
            <color indexed="81"/>
            <rFont val="Tahoma"/>
            <family val="2"/>
          </rPr>
          <t>- This parallels the ‘‘avoid’’ response, where the general approach is to eliminate uncertainty. For opportunities, the ‘‘exploit’’ strategy seeks to make the opportunity definitely happen</t>
        </r>
        <r>
          <rPr>
            <b/>
            <sz val="10"/>
            <color indexed="81"/>
            <rFont val="Tahoma"/>
            <family val="2"/>
          </rPr>
          <t xml:space="preserve">
Share - </t>
        </r>
        <r>
          <rPr>
            <sz val="10"/>
            <color indexed="81"/>
            <rFont val="Tahoma"/>
            <family val="2"/>
          </rPr>
          <t xml:space="preserve">It seeks a partner able to manage the opportunity, who can maximize the chance of it happening  and/or increase the potential benefits. </t>
        </r>
        <r>
          <rPr>
            <b/>
            <sz val="10"/>
            <color indexed="81"/>
            <rFont val="Tahoma"/>
            <family val="2"/>
          </rPr>
          <t xml:space="preserve">
Enhance </t>
        </r>
        <r>
          <rPr>
            <sz val="10"/>
            <color indexed="81"/>
            <rFont val="Tahoma"/>
            <family val="2"/>
          </rPr>
          <t>- It seeks to increase the probability and/ or the impact of the opportunity in order to maximize the benefit to the project.</t>
        </r>
        <r>
          <rPr>
            <b/>
            <sz val="10"/>
            <color indexed="81"/>
            <rFont val="Tahoma"/>
            <family val="2"/>
          </rPr>
          <t xml:space="preserve">
For both cases:
Accept - </t>
        </r>
        <r>
          <rPr>
            <sz val="10"/>
            <color indexed="81"/>
            <rFont val="Tahoma"/>
            <family val="2"/>
          </rPr>
          <t>Put on watchlist, but take no further action</t>
        </r>
        <r>
          <rPr>
            <b/>
            <sz val="10"/>
            <color indexed="81"/>
            <rFont val="Tahoma"/>
            <family val="2"/>
          </rPr>
          <t xml:space="preserve">
</t>
        </r>
      </text>
    </comment>
    <comment ref="O14" authorId="1" shapeId="0" xr:uid="{00000000-0006-0000-2700-00000F000000}">
      <text>
        <r>
          <rPr>
            <b/>
            <sz val="9"/>
            <color indexed="81"/>
            <rFont val="Tahoma"/>
            <family val="2"/>
          </rPr>
          <t>Risk Owner:</t>
        </r>
        <r>
          <rPr>
            <sz val="9"/>
            <color indexed="81"/>
            <rFont val="Tahoma"/>
            <family val="2"/>
          </rPr>
          <t xml:space="preserve">
The individual who is responsible for planning and initiating the risk response.</t>
        </r>
      </text>
    </comment>
    <comment ref="P14" authorId="1" shapeId="0" xr:uid="{00000000-0006-0000-2700-000010000000}">
      <text>
        <r>
          <rPr>
            <b/>
            <sz val="9"/>
            <color indexed="81"/>
            <rFont val="Tahoma"/>
            <family val="2"/>
          </rPr>
          <t>Cause of Risk:</t>
        </r>
        <r>
          <rPr>
            <sz val="9"/>
            <color indexed="81"/>
            <rFont val="Tahoma"/>
            <family val="2"/>
          </rPr>
          <t xml:space="preserve">
Enter the cause(s) that provoked the risk.</t>
        </r>
      </text>
    </comment>
    <comment ref="Q14" authorId="1" shapeId="0" xr:uid="{00000000-0006-0000-2700-000011000000}">
      <text>
        <r>
          <rPr>
            <b/>
            <sz val="9"/>
            <color indexed="81"/>
            <rFont val="Tahoma"/>
            <family val="2"/>
          </rPr>
          <t>Impact of Risk/Date:</t>
        </r>
        <r>
          <rPr>
            <sz val="9"/>
            <color indexed="81"/>
            <rFont val="Tahoma"/>
            <family val="2"/>
          </rPr>
          <t xml:space="preserve">
Enter a brief description about the impact of Risk and enter the date of this one.</t>
        </r>
      </text>
    </comment>
    <comment ref="R14" authorId="1" shapeId="0" xr:uid="{00000000-0006-0000-2700-000012000000}">
      <text>
        <r>
          <rPr>
            <b/>
            <sz val="9"/>
            <color indexed="81"/>
            <rFont val="Tahoma"/>
            <family val="2"/>
          </rPr>
          <t>Triggers:</t>
        </r>
        <r>
          <rPr>
            <sz val="9"/>
            <color indexed="81"/>
            <rFont val="Tahoma"/>
            <family val="2"/>
          </rPr>
          <t xml:space="preserve">
Enter a brief description of a measurable set of circumstances that defines exactly when the associated contingency action (s) will be implemented.</t>
        </r>
      </text>
    </comment>
    <comment ref="S14" authorId="1" shapeId="0" xr:uid="{00000000-0006-0000-2700-000013000000}">
      <text>
        <r>
          <rPr>
            <b/>
            <sz val="9"/>
            <color indexed="81"/>
            <rFont val="Tahoma"/>
            <family val="2"/>
          </rPr>
          <t xml:space="preserve">Action:
</t>
        </r>
        <r>
          <rPr>
            <sz val="9"/>
            <color indexed="81"/>
            <rFont val="Tahoma"/>
            <family val="2"/>
          </rPr>
          <t xml:space="preserve">
</t>
        </r>
        <r>
          <rPr>
            <b/>
            <sz val="9"/>
            <color indexed="81"/>
            <rFont val="Tahoma"/>
            <family val="2"/>
          </rPr>
          <t>Risk Action</t>
        </r>
        <r>
          <rPr>
            <sz val="9"/>
            <color indexed="81"/>
            <rFont val="Tahoma"/>
            <family val="2"/>
          </rPr>
          <t xml:space="preserve"> will appear in the </t>
        </r>
        <r>
          <rPr>
            <b/>
            <sz val="9"/>
            <color indexed="81"/>
            <rFont val="Tahoma"/>
            <family val="2"/>
          </rPr>
          <t xml:space="preserve">Status Report </t>
        </r>
        <r>
          <rPr>
            <sz val="9"/>
            <color indexed="81"/>
            <rFont val="Tahoma"/>
            <family val="2"/>
          </rPr>
          <t xml:space="preserve">Template.
Enter the Action planned to mitigate the risk. </t>
        </r>
      </text>
    </comment>
    <comment ref="T14" authorId="1" shapeId="0" xr:uid="{00000000-0006-0000-2700-000014000000}">
      <text>
        <r>
          <rPr>
            <b/>
            <sz val="9"/>
            <color indexed="81"/>
            <rFont val="Tahoma"/>
            <family val="2"/>
          </rPr>
          <t>Estimated Effort (Hours):</t>
        </r>
        <r>
          <rPr>
            <sz val="9"/>
            <color indexed="81"/>
            <rFont val="Tahoma"/>
            <family val="2"/>
          </rPr>
          <t xml:space="preserve">
Enter the estimated effort expressed in time (hrs) to mitigate the risk.</t>
        </r>
      </text>
    </comment>
    <comment ref="U14" authorId="1" shapeId="0" xr:uid="{00000000-0006-0000-2700-000015000000}">
      <text>
        <r>
          <rPr>
            <b/>
            <sz val="9"/>
            <color indexed="81"/>
            <rFont val="Tahoma"/>
            <family val="2"/>
          </rPr>
          <t>Estimated Cost:</t>
        </r>
        <r>
          <rPr>
            <sz val="9"/>
            <color indexed="81"/>
            <rFont val="Tahoma"/>
            <family val="2"/>
          </rPr>
          <t xml:space="preserve">
Enter the estimated cost of the risk. (whether cost to avoid the risk or the cost savings to be gained from an opportunity)</t>
        </r>
      </text>
    </comment>
    <comment ref="V14" authorId="1" shapeId="0" xr:uid="{00000000-0006-0000-2700-000016000000}">
      <text>
        <r>
          <rPr>
            <b/>
            <sz val="9"/>
            <color indexed="81"/>
            <rFont val="Tahoma"/>
            <family val="2"/>
          </rPr>
          <t>Completed (Y/N):</t>
        </r>
        <r>
          <rPr>
            <sz val="9"/>
            <color indexed="81"/>
            <rFont val="Tahoma"/>
            <family val="2"/>
          </rPr>
          <t xml:space="preserve">
Enter</t>
        </r>
        <r>
          <rPr>
            <b/>
            <sz val="9"/>
            <color indexed="81"/>
            <rFont val="Tahoma"/>
            <family val="2"/>
          </rPr>
          <t xml:space="preserve"> Yes</t>
        </r>
        <r>
          <rPr>
            <sz val="9"/>
            <color indexed="81"/>
            <rFont val="Tahoma"/>
            <family val="2"/>
          </rPr>
          <t xml:space="preserve"> if the Action has been completed, otherwise enter </t>
        </r>
        <r>
          <rPr>
            <b/>
            <sz val="9"/>
            <color indexed="81"/>
            <rFont val="Tahoma"/>
            <family val="2"/>
          </rPr>
          <t>No</t>
        </r>
        <r>
          <rPr>
            <sz val="9"/>
            <color indexed="81"/>
            <rFont val="Tahoma"/>
            <family val="2"/>
          </rPr>
          <t>.</t>
        </r>
      </text>
    </comment>
    <comment ref="W14" authorId="1" shapeId="0" xr:uid="{00000000-0006-0000-2700-000017000000}">
      <text>
        <r>
          <rPr>
            <b/>
            <sz val="9"/>
            <color indexed="81"/>
            <rFont val="Tahoma"/>
            <family val="2"/>
          </rPr>
          <t xml:space="preserve">Reported (Y/N):
</t>
        </r>
        <r>
          <rPr>
            <sz val="9"/>
            <color indexed="81"/>
            <rFont val="Tahoma"/>
            <family val="2"/>
          </rPr>
          <t xml:space="preserve">If the value is </t>
        </r>
        <r>
          <rPr>
            <b/>
            <sz val="9"/>
            <color indexed="81"/>
            <rFont val="Tahoma"/>
            <family val="2"/>
          </rPr>
          <t xml:space="preserve">Y </t>
        </r>
        <r>
          <rPr>
            <sz val="9"/>
            <color indexed="81"/>
            <rFont val="Tahoma"/>
            <family val="2"/>
          </rPr>
          <t xml:space="preserve">then the risk will be loaded in the Project Charter and Status Report and also will be reported in Risk Report. If the value is </t>
        </r>
        <r>
          <rPr>
            <b/>
            <sz val="9"/>
            <color indexed="81"/>
            <rFont val="Tahoma"/>
            <family val="2"/>
          </rPr>
          <t xml:space="preserve">N </t>
        </r>
        <r>
          <rPr>
            <sz val="9"/>
            <color indexed="81"/>
            <rFont val="Tahoma"/>
            <family val="2"/>
          </rPr>
          <t xml:space="preserve">then the risk will neither be loaded. nor will be reported in Risk Report
It is recommended to add the risks that are in the red quadrant of Risk Map.
</t>
        </r>
        <r>
          <rPr>
            <b/>
            <sz val="9"/>
            <color indexed="81"/>
            <rFont val="Tahoma"/>
            <family val="2"/>
          </rPr>
          <t>Note:
Only 6 risks can appear</t>
        </r>
        <r>
          <rPr>
            <sz val="9"/>
            <color indexed="81"/>
            <rFont val="Tahoma"/>
            <family val="2"/>
          </rPr>
          <t xml:space="preserve"> in the Project Charter and Status Report.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Windows User</author>
    <author>Athanasios KIOSIS</author>
  </authors>
  <commentList>
    <comment ref="B12" authorId="0" shapeId="0" xr:uid="{00000000-0006-0000-2900-000001000000}">
      <text>
        <r>
          <rPr>
            <b/>
            <sz val="9"/>
            <color indexed="81"/>
            <rFont val="Tahoma"/>
            <family val="2"/>
          </rPr>
          <t>Report By:</t>
        </r>
        <r>
          <rPr>
            <sz val="9"/>
            <color indexed="81"/>
            <rFont val="Tahoma"/>
            <family val="2"/>
          </rPr>
          <t xml:space="preserve">
Reported By helps the user to define which value will appear in the KPI report, as well as in the report TSC v2.0. There are three options:
</t>
        </r>
        <r>
          <rPr>
            <b/>
            <sz val="9"/>
            <color indexed="81"/>
            <rFont val="Tahoma"/>
            <family val="2"/>
          </rPr>
          <t xml:space="preserve">YTD : </t>
        </r>
        <r>
          <rPr>
            <sz val="9"/>
            <color indexed="81"/>
            <rFont val="Tahoma"/>
            <family val="2"/>
          </rPr>
          <t xml:space="preserve">Only the YTD Value will appear in the reports
</t>
        </r>
        <r>
          <rPr>
            <b/>
            <sz val="9"/>
            <color indexed="81"/>
            <rFont val="Tahoma"/>
            <family val="2"/>
          </rPr>
          <t>Latest Value :</t>
        </r>
        <r>
          <rPr>
            <sz val="9"/>
            <color indexed="81"/>
            <rFont val="Tahoma"/>
            <family val="2"/>
          </rPr>
          <t xml:space="preserve"> Only the last entered Value will appear in the reports. The macro will select the last entered value to the right of the KPI on the same row. If wish to leave the KPI blank for the current reporting period, then enter a full stop ".". Note that the last Value can be latest month, week, quarter etc depending the on the reporting frequency you adopt for the KPI.
</t>
        </r>
        <r>
          <rPr>
            <b/>
            <sz val="9"/>
            <color indexed="81"/>
            <rFont val="Tahoma"/>
            <family val="2"/>
          </rPr>
          <t>YTD &amp; Latest Value :</t>
        </r>
        <r>
          <rPr>
            <sz val="9"/>
            <color indexed="81"/>
            <rFont val="Tahoma"/>
            <family val="2"/>
          </rPr>
          <t xml:space="preserve"> Both YTD and Latest Value will appear in the reports.</t>
        </r>
      </text>
    </comment>
    <comment ref="H12" authorId="1" shapeId="0" xr:uid="{00000000-0006-0000-2900-000002000000}">
      <text>
        <r>
          <rPr>
            <b/>
            <sz val="9"/>
            <color indexed="81"/>
            <rFont val="Tahoma"/>
            <family val="2"/>
          </rPr>
          <t xml:space="preserve">Sync with Status Report : 
</t>
        </r>
        <r>
          <rPr>
            <sz val="9"/>
            <color indexed="81"/>
            <rFont val="Tahoma"/>
            <family val="2"/>
          </rPr>
          <t xml:space="preserve">When this option is activated, the KPIs in Status report will automatically get updated from KPIs template. </t>
        </r>
      </text>
    </comment>
    <comment ref="B14" authorId="1" shapeId="0" xr:uid="{00000000-0006-0000-2900-000003000000}">
      <text>
        <r>
          <rPr>
            <b/>
            <sz val="9"/>
            <color indexed="81"/>
            <rFont val="Tahoma"/>
            <family val="2"/>
          </rPr>
          <t xml:space="preserve">Code/ID:
</t>
        </r>
        <r>
          <rPr>
            <sz val="9"/>
            <color indexed="81"/>
            <rFont val="Tahoma"/>
            <family val="2"/>
          </rPr>
          <t xml:space="preserve">
Provide the ID number of each KPI or the code of the project that the KPI is part of ( when there are multiple projects into the GPS ).
</t>
        </r>
      </text>
    </comment>
    <comment ref="C14" authorId="0" shapeId="0" xr:uid="{00000000-0006-0000-2900-000004000000}">
      <text>
        <r>
          <rPr>
            <b/>
            <sz val="9"/>
            <color indexed="81"/>
            <rFont val="Tahoma"/>
            <family val="2"/>
          </rPr>
          <t xml:space="preserve">Reported/Sync (Y/N):
</t>
        </r>
        <r>
          <rPr>
            <sz val="9"/>
            <color indexed="81"/>
            <rFont val="Tahoma"/>
            <family val="2"/>
          </rPr>
          <t xml:space="preserve">
If the value is "</t>
        </r>
        <r>
          <rPr>
            <b/>
            <sz val="9"/>
            <color indexed="81"/>
            <rFont val="Tahoma"/>
            <family val="2"/>
          </rPr>
          <t>Y</t>
        </r>
        <r>
          <rPr>
            <sz val="9"/>
            <color indexed="81"/>
            <rFont val="Tahoma"/>
            <family val="2"/>
          </rPr>
          <t xml:space="preserve">" then:
The KPI will appear in </t>
        </r>
        <r>
          <rPr>
            <b/>
            <sz val="9"/>
            <color indexed="81"/>
            <rFont val="Tahoma"/>
            <family val="2"/>
          </rPr>
          <t>TSC 4.0 Report</t>
        </r>
        <r>
          <rPr>
            <sz val="9"/>
            <color indexed="81"/>
            <rFont val="Tahoma"/>
            <family val="2"/>
          </rPr>
          <t xml:space="preserve"> (Only 4 KPIs can appear in TSC v.0 Report)
The KPI will be pushed in </t>
        </r>
        <r>
          <rPr>
            <b/>
            <sz val="9"/>
            <color indexed="81"/>
            <rFont val="Tahoma"/>
            <family val="2"/>
          </rPr>
          <t>Pacific Hoshin A3 File</t>
        </r>
        <r>
          <rPr>
            <sz val="9"/>
            <color indexed="81"/>
            <rFont val="Tahoma"/>
            <family val="2"/>
          </rPr>
          <t xml:space="preserve"> (Only the first 15 KPIs will be pushed in Pacific Hoshin A3 File)
The KPI will be</t>
        </r>
        <r>
          <rPr>
            <b/>
            <sz val="9"/>
            <color indexed="81"/>
            <rFont val="Tahoma"/>
            <family val="2"/>
          </rPr>
          <t xml:space="preserve"> loaded in "KPIs" field in Charter </t>
        </r>
        <r>
          <rPr>
            <sz val="9"/>
            <color indexed="81"/>
            <rFont val="Tahoma"/>
            <family val="2"/>
          </rPr>
          <t>(Only the first 15 KPIs can be loaded in Charter)
The KPI and its values will be pushed in Status Report.</t>
        </r>
      </text>
    </comment>
    <comment ref="D14" authorId="1" shapeId="0" xr:uid="{00000000-0006-0000-2900-000005000000}">
      <text>
        <r>
          <rPr>
            <b/>
            <sz val="9"/>
            <color indexed="81"/>
            <rFont val="Tahoma"/>
            <family val="2"/>
          </rPr>
          <t xml:space="preserve">Category :
</t>
        </r>
        <r>
          <rPr>
            <sz val="9"/>
            <color indexed="81"/>
            <rFont val="Tahoma"/>
            <family val="2"/>
          </rPr>
          <t xml:space="preserve">
Please provide the category that a KPI belongs to. The category is being used in order to categorize the KPIs. This column is optional.
</t>
        </r>
      </text>
    </comment>
    <comment ref="E14" authorId="0" shapeId="0" xr:uid="{00000000-0006-0000-2900-000006000000}">
      <text>
        <r>
          <rPr>
            <b/>
            <sz val="9"/>
            <color indexed="81"/>
            <rFont val="Tahoma"/>
            <family val="2"/>
          </rPr>
          <t>Measure / Metric / KPI:</t>
        </r>
        <r>
          <rPr>
            <sz val="9"/>
            <color indexed="81"/>
            <rFont val="Tahoma"/>
            <family val="2"/>
          </rPr>
          <t xml:space="preserve">
What is the name of KPI. Acronyms can be used.</t>
        </r>
      </text>
    </comment>
    <comment ref="F14" authorId="0" shapeId="0" xr:uid="{00000000-0006-0000-2900-000007000000}">
      <text>
        <r>
          <rPr>
            <b/>
            <sz val="9"/>
            <color indexed="81"/>
            <rFont val="Tahoma"/>
            <family val="2"/>
          </rPr>
          <t>Definition:</t>
        </r>
        <r>
          <rPr>
            <sz val="9"/>
            <color indexed="81"/>
            <rFont val="Tahoma"/>
            <family val="2"/>
          </rPr>
          <t xml:space="preserve">
Give a description of the KPI, which should including the business rules for calculating the KPI and define the ranges for green, amber and red status. </t>
        </r>
      </text>
    </comment>
    <comment ref="G14" authorId="0" shapeId="0" xr:uid="{00000000-0006-0000-2900-000008000000}">
      <text>
        <r>
          <rPr>
            <b/>
            <sz val="9"/>
            <color indexed="81"/>
            <rFont val="Tahoma"/>
            <family val="2"/>
          </rPr>
          <t>Value:</t>
        </r>
        <r>
          <rPr>
            <sz val="9"/>
            <color indexed="81"/>
            <rFont val="Tahoma"/>
            <family val="2"/>
          </rPr>
          <t xml:space="preserve">
This is an optional field. It is used for capturing values that can provide additional perspective for the Goal/KPI. For example, a Goal of 98.5% OTDC, measured in shipments, has been agreed for a specific lane. This column can then be used to show that the annual shipment volume or spend of that lane to provide perspective. </t>
        </r>
        <r>
          <rPr>
            <b/>
            <u/>
            <sz val="9"/>
            <color indexed="81"/>
            <rFont val="Tahoma"/>
            <family val="2"/>
          </rPr>
          <t>Note:</t>
        </r>
        <r>
          <rPr>
            <sz val="9"/>
            <color indexed="81"/>
            <rFont val="Tahoma"/>
            <family val="2"/>
          </rPr>
          <t xml:space="preserve"> If the entire column is left blank it will not appear in any of the reports. </t>
        </r>
      </text>
    </comment>
    <comment ref="H14" authorId="0" shapeId="0" xr:uid="{00000000-0006-0000-2900-000009000000}">
      <text>
        <r>
          <rPr>
            <b/>
            <sz val="9"/>
            <color indexed="81"/>
            <rFont val="Tahoma"/>
            <family val="2"/>
          </rPr>
          <t xml:space="preserve">Unit:
</t>
        </r>
        <r>
          <rPr>
            <sz val="9"/>
            <color indexed="81"/>
            <rFont val="Tahoma"/>
            <family val="2"/>
          </rPr>
          <t xml:space="preserve">
In which unit the Target/Goal KPI being measured? (e.g. shipments, meters, kilos etc)</t>
        </r>
      </text>
    </comment>
    <comment ref="I14" authorId="0" shapeId="0" xr:uid="{00000000-0006-0000-2900-00000A000000}">
      <text>
        <r>
          <rPr>
            <b/>
            <sz val="9"/>
            <color indexed="81"/>
            <rFont val="Tahoma"/>
            <family val="2"/>
          </rPr>
          <t>Goal/ Target:</t>
        </r>
        <r>
          <rPr>
            <sz val="9"/>
            <color indexed="81"/>
            <rFont val="Tahoma"/>
            <family val="2"/>
          </rPr>
          <t xml:space="preserve">
Define the goal/target of the KPI. This could be any type of value e.g. by %, hard numbers.</t>
        </r>
      </text>
    </comment>
    <comment ref="J14" authorId="0" shapeId="0" xr:uid="{00000000-0006-0000-2900-00000B000000}">
      <text>
        <r>
          <rPr>
            <b/>
            <sz val="9"/>
            <color indexed="81"/>
            <rFont val="Tahoma"/>
            <family val="2"/>
          </rPr>
          <t xml:space="preserve">Goal/Target:
</t>
        </r>
        <r>
          <rPr>
            <sz val="9"/>
            <color indexed="81"/>
            <rFont val="Tahoma"/>
            <family val="2"/>
          </rPr>
          <t xml:space="preserve">
The date by when the project should be meeting this KPI. </t>
        </r>
      </text>
    </comment>
    <comment ref="K14" authorId="0" shapeId="0" xr:uid="{00000000-0006-0000-2900-00000C000000}">
      <text>
        <r>
          <rPr>
            <b/>
            <sz val="9"/>
            <color indexed="81"/>
            <rFont val="Tahoma"/>
            <family val="2"/>
          </rPr>
          <t>Status:</t>
        </r>
        <r>
          <rPr>
            <sz val="9"/>
            <color indexed="81"/>
            <rFont val="Tahoma"/>
            <family val="2"/>
          </rPr>
          <t xml:space="preserve">
What is the current status of the KPI. Enter the status of the KPI according to the following:
</t>
        </r>
        <r>
          <rPr>
            <b/>
            <sz val="9"/>
            <color indexed="81"/>
            <rFont val="Tahoma"/>
            <family val="2"/>
          </rPr>
          <t>G - Green</t>
        </r>
        <r>
          <rPr>
            <sz val="9"/>
            <color indexed="81"/>
            <rFont val="Tahoma"/>
            <family val="2"/>
          </rPr>
          <t xml:space="preserve"> - KPI on track, meeting targets (include a specific definition of the range for a Green status in your definition) 
</t>
        </r>
        <r>
          <rPr>
            <b/>
            <sz val="9"/>
            <color indexed="81"/>
            <rFont val="Tahoma"/>
            <family val="2"/>
          </rPr>
          <t>A - Amber</t>
        </r>
        <r>
          <rPr>
            <sz val="9"/>
            <color indexed="81"/>
            <rFont val="Tahoma"/>
            <family val="2"/>
          </rPr>
          <t xml:space="preserve"> - Not meeting target or requires attention, but can be recovered (include a specific definition of the range for an Amber status in your definition) 
</t>
        </r>
        <r>
          <rPr>
            <b/>
            <sz val="9"/>
            <color indexed="81"/>
            <rFont val="Tahoma"/>
            <family val="2"/>
          </rPr>
          <t xml:space="preserve">R - Red </t>
        </r>
        <r>
          <rPr>
            <sz val="9"/>
            <color indexed="81"/>
            <rFont val="Tahoma"/>
            <family val="2"/>
          </rPr>
          <t xml:space="preserve">- Below target (include a specific definition of the range for a Red status in your definition) </t>
        </r>
      </text>
    </comment>
    <comment ref="L14" authorId="1" shapeId="0" xr:uid="{00000000-0006-0000-2900-00000D000000}">
      <text>
        <r>
          <rPr>
            <b/>
            <sz val="9"/>
            <color indexed="81"/>
            <rFont val="Tahoma"/>
            <family val="2"/>
          </rPr>
          <t xml:space="preserve">Owner:
</t>
        </r>
        <r>
          <rPr>
            <sz val="9"/>
            <color indexed="81"/>
            <rFont val="Tahoma"/>
            <family val="2"/>
          </rPr>
          <t>Define the name of the Owner of each specific KPI. This column is optional</t>
        </r>
      </text>
    </comment>
    <comment ref="M14" authorId="1" shapeId="0" xr:uid="{00000000-0006-0000-2900-00000E000000}">
      <text>
        <r>
          <rPr>
            <b/>
            <sz val="9"/>
            <color indexed="81"/>
            <rFont val="Tahoma"/>
            <family val="2"/>
          </rPr>
          <t>Frequency:</t>
        </r>
        <r>
          <rPr>
            <sz val="9"/>
            <color indexed="81"/>
            <rFont val="Tahoma"/>
            <family val="2"/>
          </rPr>
          <t xml:space="preserve">
Select the frequency of reporting or measuring of the selected KPI</t>
        </r>
      </text>
    </comment>
    <comment ref="N14" authorId="0" shapeId="0" xr:uid="{00000000-0006-0000-2900-00000F000000}">
      <text>
        <r>
          <rPr>
            <b/>
            <sz val="9"/>
            <color indexed="81"/>
            <rFont val="Tahoma"/>
            <family val="2"/>
          </rPr>
          <t>Comments:</t>
        </r>
        <r>
          <rPr>
            <sz val="9"/>
            <color indexed="81"/>
            <rFont val="Tahoma"/>
            <family val="2"/>
          </rPr>
          <t xml:space="preserve">
Provide any further comments about the KPI or about the Status of the KPI.
</t>
        </r>
      </text>
    </comment>
    <comment ref="O14" authorId="1" shapeId="0" xr:uid="{00000000-0006-0000-2900-000010000000}">
      <text>
        <r>
          <rPr>
            <b/>
            <sz val="9"/>
            <color indexed="81"/>
            <rFont val="Tahoma"/>
            <family val="2"/>
          </rPr>
          <t>Target for total project:
Define the KPI target for the entire duration of the project (the column Goal/Target can be used for the CY)</t>
        </r>
        <r>
          <rPr>
            <sz val="9"/>
            <color indexed="81"/>
            <rFont val="Tahoma"/>
            <family val="2"/>
          </rPr>
          <t xml:space="preserve">
</t>
        </r>
      </text>
    </comment>
    <comment ref="P14" authorId="1" shapeId="0" xr:uid="{00000000-0006-0000-2900-000011000000}">
      <text>
        <r>
          <rPr>
            <b/>
            <sz val="9"/>
            <color indexed="81"/>
            <rFont val="Tahoma"/>
            <family val="2"/>
          </rPr>
          <t>EoY CY Forecast:</t>
        </r>
        <r>
          <rPr>
            <sz val="9"/>
            <color indexed="81"/>
            <rFont val="Tahoma"/>
            <family val="2"/>
          </rPr>
          <t xml:space="preserve">
Define the forecast KPI value for the end of the current year.</t>
        </r>
      </text>
    </comment>
    <comment ref="Q14" authorId="1" shapeId="0" xr:uid="{00000000-0006-0000-2900-000012000000}">
      <text>
        <r>
          <rPr>
            <b/>
            <sz val="9"/>
            <color indexed="81"/>
            <rFont val="Tahoma"/>
            <family val="2"/>
          </rPr>
          <t xml:space="preserve">Delta to complete project:
</t>
        </r>
        <r>
          <rPr>
            <sz val="9"/>
            <color indexed="81"/>
            <rFont val="Tahoma"/>
            <family val="2"/>
          </rPr>
          <t xml:space="preserve">This is the difference between the Target for total project minus the YTD value.
</t>
        </r>
      </text>
    </comment>
    <comment ref="R14" authorId="0" shapeId="0" xr:uid="{00000000-0006-0000-2900-000013000000}">
      <text>
        <r>
          <rPr>
            <b/>
            <sz val="9"/>
            <color indexed="81"/>
            <rFont val="Tahoma"/>
            <family val="2"/>
          </rPr>
          <t>YTD:</t>
        </r>
        <r>
          <rPr>
            <sz val="9"/>
            <color indexed="81"/>
            <rFont val="Tahoma"/>
            <family val="2"/>
          </rPr>
          <t xml:space="preserve">
The year to date score of the KPI</t>
        </r>
      </text>
    </comment>
    <comment ref="S14" authorId="0" shapeId="0" xr:uid="{00000000-0006-0000-2900-000014000000}">
      <text>
        <r>
          <rPr>
            <b/>
            <sz val="9"/>
            <color indexed="81"/>
            <rFont val="Tahoma"/>
            <family val="2"/>
          </rPr>
          <t>Headers...</t>
        </r>
        <r>
          <rPr>
            <sz val="9"/>
            <color indexed="81"/>
            <rFont val="Tahoma"/>
            <family val="2"/>
          </rPr>
          <t xml:space="preserve">
In row 14, from column "S" onwards you can define the periods for reporting. This can be by specific day, week, month, or generic e.g. Month1, Day1 etc. If your KPI's have different reporting periods, e.g. some are weekly, some monthly etc, then use "P1, P2..." etc, and specify the period in the definition.  Note that even though the table in the template has 12 columns you can continue to add columns for however many periods you require. The macro will always load the latest completed field for that row.</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14" authorId="0" shapeId="0" xr:uid="{00000000-0006-0000-2B00-000001000000}">
      <text>
        <r>
          <rPr>
            <b/>
            <sz val="9"/>
            <color indexed="81"/>
            <rFont val="Tahoma"/>
            <family val="2"/>
          </rPr>
          <t>Hoshin Code:</t>
        </r>
        <r>
          <rPr>
            <sz val="9"/>
            <color indexed="81"/>
            <rFont val="Tahoma"/>
            <family val="2"/>
          </rPr>
          <t xml:space="preserve">
Enter the Worksheet Name of the Hoshin A3 file that the data will be pushed.</t>
        </r>
      </text>
    </comment>
    <comment ref="D14" authorId="0" shapeId="0" xr:uid="{00000000-0006-0000-2B00-000002000000}">
      <text>
        <r>
          <rPr>
            <b/>
            <sz val="9"/>
            <color indexed="81"/>
            <rFont val="Tahoma"/>
            <family val="2"/>
          </rPr>
          <t>Hoshin Coach:</t>
        </r>
        <r>
          <rPr>
            <sz val="9"/>
            <color indexed="81"/>
            <rFont val="Tahoma"/>
            <family val="2"/>
          </rPr>
          <t xml:space="preserve">
Enter the name of the Hoshin Coach</t>
        </r>
      </text>
    </comment>
    <comment ref="B17" authorId="0" shapeId="0" xr:uid="{00000000-0006-0000-2B00-000003000000}">
      <text>
        <r>
          <rPr>
            <b/>
            <sz val="9"/>
            <color indexed="81"/>
            <rFont val="Tahoma"/>
            <family val="2"/>
          </rPr>
          <t xml:space="preserve">Problem Statement:
</t>
        </r>
        <r>
          <rPr>
            <sz val="9"/>
            <color indexed="81"/>
            <rFont val="Tahoma"/>
            <family val="2"/>
          </rPr>
          <t xml:space="preserve">
Describe 1 year future state. What is important to address/achieve? What needs to be improved?
</t>
        </r>
      </text>
    </comment>
    <comment ref="D17" authorId="0" shapeId="0" xr:uid="{00000000-0006-0000-2B00-000004000000}">
      <text>
        <r>
          <rPr>
            <b/>
            <sz val="9"/>
            <color indexed="81"/>
            <rFont val="Tahoma"/>
            <family val="2"/>
          </rPr>
          <t>Current State:</t>
        </r>
        <r>
          <rPr>
            <sz val="9"/>
            <color indexed="81"/>
            <rFont val="Tahoma"/>
            <family val="2"/>
          </rPr>
          <t xml:space="preserve">
Describe the current state. How things are now in relation to how you want them to be? What is the gap in performance?
</t>
        </r>
      </text>
    </comment>
    <comment ref="B20" authorId="0" shapeId="0" xr:uid="{00000000-0006-0000-2B00-000005000000}">
      <text>
        <r>
          <rPr>
            <b/>
            <sz val="9"/>
            <color indexed="81"/>
            <rFont val="Tahoma"/>
            <family val="2"/>
          </rPr>
          <t>Root Cause Analysis:</t>
        </r>
        <r>
          <rPr>
            <sz val="9"/>
            <color indexed="81"/>
            <rFont val="Tahoma"/>
            <family val="2"/>
          </rPr>
          <t xml:space="preserve">
Use 5 Whys, Fishbone, Cause/Effect or other frameworks to analyze the root cause of your problem(s).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Pia Wells</author>
    <author>Windows User</author>
  </authors>
  <commentList>
    <comment ref="B1" authorId="0" shapeId="0" xr:uid="{00000000-0006-0000-2C00-000001000000}">
      <text>
        <r>
          <rPr>
            <b/>
            <sz val="9"/>
            <color indexed="81"/>
            <rFont val="Tahoma"/>
            <family val="2"/>
          </rPr>
          <t>Pia Wells:</t>
        </r>
        <r>
          <rPr>
            <sz val="9"/>
            <color indexed="81"/>
            <rFont val="Tahoma"/>
            <family val="2"/>
          </rPr>
          <t xml:space="preserve">
Change colour to indicate CONNECT quadrant</t>
        </r>
      </text>
    </comment>
    <comment ref="E1" authorId="1" shapeId="0" xr:uid="{00000000-0006-0000-2C00-000002000000}">
      <text>
        <r>
          <rPr>
            <b/>
            <sz val="12"/>
            <color indexed="81"/>
            <rFont val="Tahoma"/>
            <family val="2"/>
          </rPr>
          <t>Pia Wells:</t>
        </r>
        <r>
          <rPr>
            <sz val="12"/>
            <color indexed="81"/>
            <rFont val="Tahoma"/>
            <family val="2"/>
          </rPr>
          <t xml:space="preserve">
Only 1 A3 Leader name </t>
        </r>
      </text>
    </comment>
    <comment ref="G3" authorId="1" shapeId="0" xr:uid="{00000000-0006-0000-2C00-000003000000}">
      <text>
        <r>
          <rPr>
            <b/>
            <sz val="12"/>
            <color indexed="81"/>
            <rFont val="Tahoma"/>
            <family val="2"/>
          </rPr>
          <t xml:space="preserve">Pia Wells:
</t>
        </r>
        <r>
          <rPr>
            <sz val="12"/>
            <color indexed="81"/>
            <rFont val="Tahoma"/>
            <family val="2"/>
          </rPr>
          <t>This is automatically calculated when you update your A3 traffic light status</t>
        </r>
      </text>
    </comment>
    <comment ref="D21" authorId="0" shapeId="0" xr:uid="{00000000-0006-0000-2C00-000004000000}">
      <text>
        <r>
          <rPr>
            <b/>
            <sz val="12"/>
            <color indexed="81"/>
            <rFont val="Tahoma"/>
            <family val="2"/>
          </rPr>
          <t>Pia Wells:</t>
        </r>
        <r>
          <rPr>
            <sz val="12"/>
            <color indexed="81"/>
            <rFont val="Tahoma"/>
            <family val="2"/>
          </rPr>
          <t xml:space="preserve">
Complete Section 6 &amp; 7 only after each Section 5 Countermeasure is completed</t>
        </r>
      </text>
    </comment>
    <comment ref="C22" authorId="0" shapeId="0" xr:uid="{00000000-0006-0000-2C00-000005000000}">
      <text>
        <r>
          <rPr>
            <b/>
            <sz val="9"/>
            <color indexed="81"/>
            <rFont val="Tahoma"/>
            <family val="2"/>
          </rPr>
          <t>Pia Wells:</t>
        </r>
        <r>
          <rPr>
            <sz val="9"/>
            <color indexed="81"/>
            <rFont val="Tahoma"/>
            <family val="2"/>
          </rPr>
          <t xml:space="preserve">
Should be on or before 31/12/2015</t>
        </r>
      </text>
    </comment>
    <comment ref="D38" authorId="0" shapeId="0" xr:uid="{00000000-0006-0000-2C00-000006000000}">
      <text>
        <r>
          <rPr>
            <b/>
            <sz val="12"/>
            <color indexed="81"/>
            <rFont val="Tahoma"/>
            <family val="2"/>
          </rPr>
          <t>Pia Wells:</t>
        </r>
        <r>
          <rPr>
            <sz val="12"/>
            <color indexed="81"/>
            <rFont val="Tahoma"/>
            <family val="2"/>
          </rPr>
          <t xml:space="preserve">
Complete Section 6 &amp; 7 only after each Section 5 Countermeasure is completed</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Athanasios KIOSIS</author>
    <author>Windows User</author>
  </authors>
  <commentList>
    <comment ref="C10" authorId="0" shapeId="0" xr:uid="{00000000-0006-0000-2D00-000001000000}">
      <text>
        <r>
          <rPr>
            <b/>
            <sz val="9"/>
            <color indexed="81"/>
            <rFont val="Tahoma"/>
            <family val="2"/>
          </rPr>
          <t>Hoshin Level :
Please select the level of the Hoshin that your initiative falls under.
- If you run a project in a Plant level, then the Hoshin level is 4
- If you run a project in a Cluster level, then the Hoshin level is 3
- If you run a project in a Global GSC Level (e.g TSC 4.0), then the level is 1.
- For every other case, the hoshin Level is 2 (Functional/Regional projects), which is the default.</t>
        </r>
        <r>
          <rPr>
            <sz val="9"/>
            <color indexed="81"/>
            <rFont val="Tahoma"/>
            <family val="2"/>
          </rPr>
          <t xml:space="preserve">
</t>
        </r>
      </text>
    </comment>
    <comment ref="E10" authorId="0" shapeId="0" xr:uid="{00000000-0006-0000-2D00-000002000000}">
      <text>
        <r>
          <rPr>
            <b/>
            <sz val="9"/>
            <color indexed="81"/>
            <rFont val="Tahoma"/>
            <family val="2"/>
          </rPr>
          <t xml:space="preserve">Global/Region:
</t>
        </r>
        <r>
          <rPr>
            <sz val="9"/>
            <color indexed="81"/>
            <rFont val="Tahoma"/>
            <family val="2"/>
          </rPr>
          <t xml:space="preserve">Select whether this is Global project/program, if not which region does it fall under.
</t>
        </r>
      </text>
    </comment>
    <comment ref="G10" authorId="0" shapeId="0" xr:uid="{00000000-0006-0000-2D00-000003000000}">
      <text>
        <r>
          <rPr>
            <b/>
            <sz val="9"/>
            <color indexed="81"/>
            <rFont val="Tahoma"/>
            <family val="2"/>
          </rPr>
          <t xml:space="preserve">AIP #
Which AIP  of  Hoshin does this project/program contribute too?
You can select only one AIP number.
In case your project does not contribute to Hoshin, then you can select "Not a  Hoshin Initiative"
</t>
        </r>
        <r>
          <rPr>
            <sz val="9"/>
            <color indexed="81"/>
            <rFont val="Tahoma"/>
            <family val="2"/>
          </rPr>
          <t xml:space="preserve">
</t>
        </r>
      </text>
    </comment>
    <comment ref="C12" authorId="0" shapeId="0" xr:uid="{00000000-0006-0000-2D00-000004000000}">
      <text>
        <r>
          <rPr>
            <b/>
            <sz val="9"/>
            <color indexed="81"/>
            <rFont val="Tahoma"/>
            <family val="2"/>
          </rPr>
          <t>Function :
Please select the function that you belong to.
If you do not belong to any of the functions that appear in the drop down list, then select Defalut or Other.
If you are a Cluster Manager, you can select the function "Cluster Manager".
If you are a Plant Manager, you can select the function "Plant Manager".</t>
        </r>
        <r>
          <rPr>
            <sz val="9"/>
            <color indexed="81"/>
            <rFont val="Tahoma"/>
            <family val="2"/>
          </rPr>
          <t xml:space="preserve">
</t>
        </r>
      </text>
    </comment>
    <comment ref="E12" authorId="0" shapeId="0" xr:uid="{00000000-0006-0000-2D00-000005000000}">
      <text>
        <r>
          <rPr>
            <b/>
            <sz val="9"/>
            <color indexed="81"/>
            <rFont val="Tahoma"/>
            <family val="2"/>
          </rPr>
          <t>Plant Cluster :
Please select the Cluster that your initiative is associate with.
If you can't find your cluster in the drop down menu, feel free to add it.
If this initiative is not related to any cluster, then skip the field.</t>
        </r>
        <r>
          <rPr>
            <sz val="9"/>
            <color indexed="81"/>
            <rFont val="Tahoma"/>
            <family val="2"/>
          </rPr>
          <t xml:space="preserve">
</t>
        </r>
      </text>
    </comment>
    <comment ref="G12" authorId="0" shapeId="0" xr:uid="{00000000-0006-0000-2D00-000006000000}">
      <text>
        <r>
          <rPr>
            <b/>
            <sz val="9"/>
            <color indexed="81"/>
            <rFont val="Tahoma"/>
            <family val="2"/>
          </rPr>
          <t xml:space="preserve">Plant Name:
Please select the Plant that your initiative is associate with.
If you can't find your plant in the drop down menu, feel free to add it.
If this initiative is not related to any plant, then skip the field.
</t>
        </r>
        <r>
          <rPr>
            <sz val="9"/>
            <color indexed="81"/>
            <rFont val="Tahoma"/>
            <family val="2"/>
          </rPr>
          <t xml:space="preserve">
</t>
        </r>
      </text>
    </comment>
    <comment ref="C15" authorId="1" shapeId="0" xr:uid="{00000000-0006-0000-2D00-000007000000}">
      <text>
        <r>
          <rPr>
            <b/>
            <sz val="9"/>
            <color indexed="81"/>
            <rFont val="Tahoma"/>
            <family val="2"/>
          </rPr>
          <t>Project or Program Name:</t>
        </r>
        <r>
          <rPr>
            <sz val="9"/>
            <color indexed="81"/>
            <rFont val="Tahoma"/>
            <family val="2"/>
          </rPr>
          <t xml:space="preserve">
Provide the project or program name.
Try to avoid using the following characters when you name a project : \ / ? * | &gt;
These characters can create problems to the PowerPoint reports.</t>
        </r>
      </text>
    </comment>
    <comment ref="F15" authorId="1" shapeId="0" xr:uid="{00000000-0006-0000-2D00-000008000000}">
      <text>
        <r>
          <rPr>
            <b/>
            <sz val="9"/>
            <color indexed="81"/>
            <rFont val="Tahoma"/>
            <family val="2"/>
          </rPr>
          <t xml:space="preserve">Priority:
</t>
        </r>
        <r>
          <rPr>
            <sz val="9"/>
            <color indexed="81"/>
            <rFont val="Tahoma"/>
            <family val="2"/>
          </rPr>
          <t xml:space="preserve">
Select the priority of the project/program.
There are three drop down options : 
</t>
        </r>
        <r>
          <rPr>
            <b/>
            <sz val="9"/>
            <color indexed="81"/>
            <rFont val="Tahoma"/>
            <family val="2"/>
          </rPr>
          <t>Priority 1</t>
        </r>
        <r>
          <rPr>
            <sz val="9"/>
            <color indexed="81"/>
            <rFont val="Tahoma"/>
            <family val="2"/>
          </rPr>
          <t xml:space="preserve"> - Support GSC Hoshin implementation through Global Programs. 
</t>
        </r>
        <r>
          <rPr>
            <b/>
            <sz val="9"/>
            <color indexed="81"/>
            <rFont val="Tahoma"/>
            <family val="2"/>
          </rPr>
          <t xml:space="preserve">Priority 2 </t>
        </r>
        <r>
          <rPr>
            <sz val="9"/>
            <color indexed="81"/>
            <rFont val="Tahoma"/>
            <family val="2"/>
          </rPr>
          <t xml:space="preserve">- Ensure Supply Chain Application portfolio reduction. For none IT related projects, priority 2 are projects that make a good contribution (productivity, efficiency, customer etc.) but could be delayed or de prioritized if there are budget, resource or time constraints.
</t>
        </r>
        <r>
          <rPr>
            <b/>
            <sz val="9"/>
            <color indexed="81"/>
            <rFont val="Tahoma"/>
            <family val="2"/>
          </rPr>
          <t>Priority 3</t>
        </r>
        <r>
          <rPr>
            <sz val="9"/>
            <color indexed="81"/>
            <rFont val="Tahoma"/>
            <family val="2"/>
          </rPr>
          <t xml:space="preserve"> - Reduce IT &amp; other costs and risks.
</t>
        </r>
      </text>
    </comment>
    <comment ref="C16" authorId="1" shapeId="0" xr:uid="{00000000-0006-0000-2D00-000009000000}">
      <text>
        <r>
          <rPr>
            <b/>
            <sz val="9"/>
            <color indexed="81"/>
            <rFont val="Tahoma"/>
            <family val="2"/>
          </rPr>
          <t>Sponsor:</t>
        </r>
        <r>
          <rPr>
            <sz val="9"/>
            <color indexed="81"/>
            <rFont val="Tahoma"/>
            <family val="2"/>
          </rPr>
          <t xml:space="preserve">
Who is the sponsor of the project/program?
</t>
        </r>
      </text>
    </comment>
    <comment ref="F16" authorId="1" shapeId="0" xr:uid="{00000000-0006-0000-2D00-00000A000000}">
      <text>
        <r>
          <rPr>
            <b/>
            <sz val="9"/>
            <color indexed="81"/>
            <rFont val="Tahoma"/>
            <family val="2"/>
          </rPr>
          <t>Project or Program Manager:</t>
        </r>
        <r>
          <rPr>
            <sz val="9"/>
            <color indexed="81"/>
            <rFont val="Tahoma"/>
            <family val="2"/>
          </rPr>
          <t xml:space="preserve">
Who is the Project /Program Manager of the project/program?</t>
        </r>
      </text>
    </comment>
    <comment ref="C17" authorId="1" shapeId="0" xr:uid="{00000000-0006-0000-2D00-00000B000000}">
      <text>
        <r>
          <rPr>
            <b/>
            <sz val="9"/>
            <color indexed="81"/>
            <rFont val="Tahoma"/>
            <family val="2"/>
          </rPr>
          <t>Impact Category:</t>
        </r>
        <r>
          <rPr>
            <sz val="9"/>
            <color indexed="81"/>
            <rFont val="Tahoma"/>
            <family val="2"/>
          </rPr>
          <t xml:space="preserve">
What is the impact category to which the project/program contributes the most.
Select from the drop down list.</t>
        </r>
      </text>
    </comment>
    <comment ref="F17" authorId="1" shapeId="0" xr:uid="{00000000-0006-0000-2D00-00000C000000}">
      <text>
        <r>
          <rPr>
            <b/>
            <sz val="9"/>
            <color indexed="81"/>
            <rFont val="Tahoma"/>
            <family val="2"/>
          </rPr>
          <t xml:space="preserve">Schneider Digital Effort (Y/N)
</t>
        </r>
        <r>
          <rPr>
            <sz val="9"/>
            <color indexed="81"/>
            <rFont val="Tahoma"/>
            <family val="2"/>
          </rPr>
          <t>Will there be Schneider Digital involvement in this project/program?</t>
        </r>
        <r>
          <rPr>
            <b/>
            <sz val="9"/>
            <color indexed="81"/>
            <rFont val="Tahoma"/>
            <family val="2"/>
          </rPr>
          <t xml:space="preserve"> </t>
        </r>
        <r>
          <rPr>
            <sz val="9"/>
            <color indexed="81"/>
            <rFont val="Tahoma"/>
            <family val="2"/>
          </rPr>
          <t xml:space="preserve">e.g. SAP change, EDI, new software etc
</t>
        </r>
      </text>
    </comment>
    <comment ref="C18" authorId="0" shapeId="0" xr:uid="{00000000-0006-0000-2D00-00000D000000}">
      <text>
        <r>
          <rPr>
            <b/>
            <sz val="9"/>
            <color indexed="81"/>
            <rFont val="Tahoma"/>
            <family val="2"/>
          </rPr>
          <t xml:space="preserve">Initiative ID:
</t>
        </r>
        <r>
          <rPr>
            <sz val="9"/>
            <color indexed="81"/>
            <rFont val="Tahoma"/>
            <family val="2"/>
          </rPr>
          <t>The Initiative ID is an identity code for each program or project.
It is consisted of an accronym for each function plus a six digit code.
You can request for an auto-generated Initiative ID if your GPS file is connected to the Database. Otherwise, please contact your regional/global PMO in order to get one.</t>
        </r>
      </text>
    </comment>
    <comment ref="F18" authorId="1" shapeId="0" xr:uid="{00000000-0006-0000-2D00-00000E000000}">
      <text>
        <r>
          <rPr>
            <b/>
            <sz val="9"/>
            <color indexed="81"/>
            <rFont val="Tahoma"/>
            <family val="2"/>
          </rPr>
          <t>Hoshin ID#</t>
        </r>
        <r>
          <rPr>
            <sz val="9"/>
            <color indexed="81"/>
            <rFont val="Tahoma"/>
            <family val="2"/>
          </rPr>
          <t xml:space="preserve">
The Hoshin ID is an auto generated ID that is created by the combination of Hoshin Level, Hoshin ID, Region, Function and/or Cluster and Plant.
</t>
        </r>
      </text>
    </comment>
    <comment ref="C19" authorId="1" shapeId="0" xr:uid="{00000000-0006-0000-2D00-00000F000000}">
      <text>
        <r>
          <rPr>
            <b/>
            <sz val="9"/>
            <color indexed="81"/>
            <rFont val="Tahoma"/>
            <family val="2"/>
          </rPr>
          <t>File Location:</t>
        </r>
        <r>
          <rPr>
            <sz val="9"/>
            <color indexed="81"/>
            <rFont val="Tahoma"/>
            <family val="2"/>
          </rPr>
          <t xml:space="preserve">
Enter the location (URL) of the Combined Template in Box or in another website.</t>
        </r>
      </text>
    </comment>
    <comment ref="F19" authorId="1" shapeId="0" xr:uid="{00000000-0006-0000-2D00-000010000000}">
      <text>
        <r>
          <rPr>
            <b/>
            <sz val="9"/>
            <color indexed="81"/>
            <rFont val="Tahoma"/>
            <family val="2"/>
          </rPr>
          <t>Access:</t>
        </r>
        <r>
          <rPr>
            <sz val="9"/>
            <color indexed="81"/>
            <rFont val="Tahoma"/>
            <family val="2"/>
          </rPr>
          <t xml:space="preserve">
Refer to the type of restriction to information: Public or Restricted.</t>
        </r>
      </text>
    </comment>
    <comment ref="C20" authorId="1" shapeId="0" xr:uid="{00000000-0006-0000-2D00-000011000000}">
      <text>
        <r>
          <rPr>
            <b/>
            <sz val="9"/>
            <color indexed="81"/>
            <rFont val="Tahoma"/>
            <family val="2"/>
          </rPr>
          <t xml:space="preserve">Domain under which the project or program falls. </t>
        </r>
        <r>
          <rPr>
            <sz val="9"/>
            <color indexed="81"/>
            <rFont val="Tahoma"/>
            <family val="2"/>
          </rPr>
          <t xml:space="preserve">
See drop down list.</t>
        </r>
      </text>
    </comment>
    <comment ref="F20" authorId="1" shapeId="0" xr:uid="{00000000-0006-0000-2D00-000012000000}">
      <text>
        <r>
          <rPr>
            <b/>
            <sz val="9"/>
            <color indexed="81"/>
            <rFont val="Tahoma"/>
            <family val="2"/>
          </rPr>
          <t xml:space="preserve">Program under which the project falls. </t>
        </r>
        <r>
          <rPr>
            <sz val="9"/>
            <color indexed="81"/>
            <rFont val="Tahoma"/>
            <family val="2"/>
          </rPr>
          <t xml:space="preserve">See drop down list. 
</t>
        </r>
        <r>
          <rPr>
            <sz val="9"/>
            <color indexed="81"/>
            <rFont val="Tahoma"/>
            <family val="2"/>
          </rPr>
          <t xml:space="preserve">
</t>
        </r>
      </text>
    </comment>
    <comment ref="C25" authorId="1" shapeId="0" xr:uid="{00000000-0006-0000-2D00-000013000000}">
      <text>
        <r>
          <rPr>
            <b/>
            <sz val="9"/>
            <color indexed="81"/>
            <rFont val="Tahoma"/>
            <family val="2"/>
          </rPr>
          <t xml:space="preserve">Objective:
</t>
        </r>
        <r>
          <rPr>
            <sz val="9"/>
            <color indexed="81"/>
            <rFont val="Tahoma"/>
            <family val="2"/>
          </rPr>
          <t xml:space="preserve">Something toward which work is to be directed, a strategic position to be attained, a purpose to be achieved, a result to be obtained, a product to be produced, or service to be performed.
</t>
        </r>
      </text>
    </comment>
    <comment ref="F25" authorId="1" shapeId="0" xr:uid="{00000000-0006-0000-2D00-000014000000}">
      <text>
        <r>
          <rPr>
            <b/>
            <sz val="9"/>
            <color indexed="81"/>
            <rFont val="Tahoma"/>
            <family val="2"/>
          </rPr>
          <t xml:space="preserve">Impact &amp; Benefits:
</t>
        </r>
        <r>
          <rPr>
            <sz val="9"/>
            <color indexed="81"/>
            <rFont val="Tahoma"/>
            <family val="2"/>
          </rPr>
          <t xml:space="preserve">The key financial, service and other benefits or impact of the project/program.
</t>
        </r>
      </text>
    </comment>
    <comment ref="C28" authorId="1" shapeId="0" xr:uid="{00000000-0006-0000-2D00-000015000000}">
      <text>
        <r>
          <rPr>
            <b/>
            <sz val="9"/>
            <color indexed="81"/>
            <rFont val="Tahoma"/>
            <family val="2"/>
          </rPr>
          <t>Scope:</t>
        </r>
        <r>
          <rPr>
            <sz val="9"/>
            <color indexed="81"/>
            <rFont val="Tahoma"/>
            <family val="2"/>
          </rPr>
          <t xml:space="preserve">
The work that needs to be accomplished to deliver a product, service, or result with the specified features and functions.</t>
        </r>
      </text>
    </comment>
    <comment ref="C35" authorId="0" shapeId="0" xr:uid="{00000000-0006-0000-2D00-000016000000}">
      <text>
        <r>
          <rPr>
            <b/>
            <sz val="9"/>
            <color indexed="81"/>
            <rFont val="Tahoma"/>
            <family val="2"/>
          </rPr>
          <t>% of Completion :
If the dates are completed it will be calculated automatically, otherwise it can be blank.</t>
        </r>
        <r>
          <rPr>
            <sz val="9"/>
            <color indexed="81"/>
            <rFont val="Tahoma"/>
            <family val="2"/>
          </rPr>
          <t xml:space="preserve">
</t>
        </r>
      </text>
    </comment>
    <comment ref="G35" authorId="0" shapeId="0" xr:uid="{00000000-0006-0000-2D00-000017000000}">
      <text>
        <r>
          <rPr>
            <b/>
            <sz val="9"/>
            <color indexed="81"/>
            <rFont val="Tahoma"/>
            <family val="2"/>
          </rPr>
          <t xml:space="preserve">Number of phases / Deliverables :
</t>
        </r>
        <r>
          <rPr>
            <sz val="9"/>
            <color indexed="81"/>
            <rFont val="Tahoma"/>
            <family val="2"/>
          </rPr>
          <t xml:space="preserve">* Max number is 21, min number is 1
</t>
        </r>
      </text>
    </comment>
    <comment ref="C37" authorId="1" shapeId="0" xr:uid="{00000000-0006-0000-2D00-000018000000}">
      <text>
        <r>
          <rPr>
            <b/>
            <sz val="9"/>
            <color indexed="81"/>
            <rFont val="Tahoma"/>
            <family val="2"/>
          </rPr>
          <t>Phase/Deliverable:</t>
        </r>
        <r>
          <rPr>
            <sz val="9"/>
            <color indexed="81"/>
            <rFont val="Tahoma"/>
            <family val="2"/>
          </rPr>
          <t xml:space="preserve">
A time interval during which a collection of logically related project activities are executed and reviewed at a future stage gate. Note that the phases in this template are based on the official PMP Phases. For very large projects with multiple Project Phases, e.g. Phase 1 EMEA, Phase 2 EAJ etc, the PMP Phases in the template can be replaced. There is space for up to 21 Phases. </t>
        </r>
      </text>
    </comment>
    <comment ref="H37" authorId="1" shapeId="0" xr:uid="{00000000-0006-0000-2D00-000019000000}">
      <text>
        <r>
          <rPr>
            <b/>
            <sz val="9"/>
            <color indexed="81"/>
            <rFont val="Tahoma"/>
            <family val="2"/>
          </rPr>
          <t xml:space="preserve">Stage Gates:
</t>
        </r>
        <r>
          <rPr>
            <sz val="9"/>
            <color indexed="81"/>
            <rFont val="Tahoma"/>
            <family val="2"/>
          </rPr>
          <t xml:space="preserve">
Indicate the Stage Gate at the end of each phase. If more than one phases belong to the same stage gate, then you can enter the same stage gate multiple times.</t>
        </r>
      </text>
    </comment>
    <comment ref="D38" authorId="1" shapeId="0" xr:uid="{00000000-0006-0000-2D00-00001A000000}">
      <text>
        <r>
          <rPr>
            <b/>
            <sz val="9"/>
            <color indexed="81"/>
            <rFont val="Tahoma"/>
            <family val="2"/>
          </rPr>
          <t xml:space="preserve">Planned Start Date:
</t>
        </r>
        <r>
          <rPr>
            <sz val="9"/>
            <color indexed="81"/>
            <rFont val="Tahoma"/>
            <family val="2"/>
          </rPr>
          <t xml:space="preserve">
The date that the phase is planned to start.</t>
        </r>
      </text>
    </comment>
    <comment ref="E38" authorId="1" shapeId="0" xr:uid="{00000000-0006-0000-2D00-00001B000000}">
      <text>
        <r>
          <rPr>
            <b/>
            <sz val="9"/>
            <color indexed="81"/>
            <rFont val="Tahoma"/>
            <family val="2"/>
          </rPr>
          <t xml:space="preserve">Planned End Date:
</t>
        </r>
        <r>
          <rPr>
            <sz val="9"/>
            <color indexed="81"/>
            <rFont val="Tahoma"/>
            <family val="2"/>
          </rPr>
          <t xml:space="preserve">
The date that the phase is planned to finish.</t>
        </r>
      </text>
    </comment>
    <comment ref="F38" authorId="1" shapeId="0" xr:uid="{00000000-0006-0000-2D00-00001C000000}">
      <text>
        <r>
          <rPr>
            <b/>
            <sz val="9"/>
            <color indexed="81"/>
            <rFont val="Tahoma"/>
            <family val="2"/>
          </rPr>
          <t>Actual Start Date:</t>
        </r>
        <r>
          <rPr>
            <sz val="9"/>
            <color indexed="81"/>
            <rFont val="Tahoma"/>
            <family val="2"/>
          </rPr>
          <t xml:space="preserve">
The date that the phase is planned to start.</t>
        </r>
      </text>
    </comment>
    <comment ref="G38" authorId="1" shapeId="0" xr:uid="{00000000-0006-0000-2D00-00001D000000}">
      <text>
        <r>
          <rPr>
            <b/>
            <sz val="9"/>
            <color indexed="81"/>
            <rFont val="Tahoma"/>
            <family val="2"/>
          </rPr>
          <t>Actual End Date:</t>
        </r>
        <r>
          <rPr>
            <sz val="9"/>
            <color indexed="81"/>
            <rFont val="Tahoma"/>
            <family val="2"/>
          </rPr>
          <t xml:space="preserve">
The date that the phase is planned to finish.</t>
        </r>
      </text>
    </comment>
    <comment ref="C63" authorId="1" shapeId="0" xr:uid="{00000000-0006-0000-2D00-00001E000000}">
      <text>
        <r>
          <rPr>
            <b/>
            <sz val="9"/>
            <color indexed="81"/>
            <rFont val="Tahoma"/>
            <family val="2"/>
          </rPr>
          <t xml:space="preserve">Stage Gate:
</t>
        </r>
        <r>
          <rPr>
            <sz val="9"/>
            <color indexed="81"/>
            <rFont val="Tahoma"/>
            <family val="2"/>
          </rPr>
          <t xml:space="preserve">Indicate the last PMP Stage Gate the project has passed:
</t>
        </r>
        <r>
          <rPr>
            <b/>
            <sz val="9"/>
            <color indexed="81"/>
            <rFont val="Tahoma"/>
            <family val="2"/>
          </rPr>
          <t xml:space="preserve">Note : </t>
        </r>
        <r>
          <rPr>
            <sz val="9"/>
            <color indexed="81"/>
            <rFont val="Tahoma"/>
            <family val="2"/>
          </rPr>
          <t xml:space="preserve">The </t>
        </r>
        <r>
          <rPr>
            <b/>
            <sz val="9"/>
            <color indexed="81"/>
            <rFont val="Tahoma"/>
            <family val="2"/>
          </rPr>
          <t>stage gate in the Status Report</t>
        </r>
        <r>
          <rPr>
            <sz val="9"/>
            <color indexed="81"/>
            <rFont val="Tahoma"/>
            <family val="2"/>
          </rPr>
          <t xml:space="preserve"> will</t>
        </r>
        <r>
          <rPr>
            <b/>
            <sz val="9"/>
            <color indexed="81"/>
            <rFont val="Tahoma"/>
            <family val="2"/>
          </rPr>
          <t xml:space="preserve"> </t>
        </r>
        <r>
          <rPr>
            <b/>
            <u/>
            <sz val="9"/>
            <color indexed="81"/>
            <rFont val="Tahoma"/>
            <family val="2"/>
          </rPr>
          <t>automatically align</t>
        </r>
        <r>
          <rPr>
            <sz val="9"/>
            <color indexed="81"/>
            <rFont val="Tahoma"/>
            <family val="2"/>
          </rPr>
          <t xml:space="preserve"> with the </t>
        </r>
        <r>
          <rPr>
            <b/>
            <sz val="9"/>
            <color indexed="81"/>
            <rFont val="Tahoma"/>
            <family val="2"/>
          </rPr>
          <t>stage gate in Charter</t>
        </r>
        <r>
          <rPr>
            <sz val="9"/>
            <color indexed="81"/>
            <rFont val="Tahoma"/>
            <family val="2"/>
          </rPr>
          <t xml:space="preserve"> part!
</t>
        </r>
        <r>
          <rPr>
            <b/>
            <sz val="9"/>
            <color indexed="81"/>
            <rFont val="Tahoma"/>
            <family val="2"/>
          </rPr>
          <t xml:space="preserve">Open: </t>
        </r>
        <r>
          <rPr>
            <sz val="9"/>
            <color indexed="81"/>
            <rFont val="Tahoma"/>
            <family val="2"/>
          </rPr>
          <t xml:space="preserve">Validate vision of project stakes and priorities. Project management organization and planning are ready for execution.
</t>
        </r>
        <r>
          <rPr>
            <b/>
            <sz val="9"/>
            <color indexed="81"/>
            <rFont val="Tahoma"/>
            <family val="2"/>
          </rPr>
          <t>Select:</t>
        </r>
        <r>
          <rPr>
            <sz val="9"/>
            <color indexed="81"/>
            <rFont val="Tahoma"/>
            <family val="2"/>
          </rPr>
          <t xml:space="preserve"> Customer Offer scope and content  are defined. Selection of the preferred product/process architecture. 
</t>
        </r>
        <r>
          <rPr>
            <b/>
            <sz val="9"/>
            <color indexed="81"/>
            <rFont val="Tahoma"/>
            <family val="2"/>
          </rPr>
          <t xml:space="preserve">Do: </t>
        </r>
        <r>
          <rPr>
            <sz val="9"/>
            <color indexed="81"/>
            <rFont val="Tahoma"/>
            <family val="2"/>
          </rPr>
          <t xml:space="preserve">Offer, Product Architecture, Supply chain Architecture, Quality goals and Financial business case/s  are defined and validated.
</t>
        </r>
        <r>
          <rPr>
            <b/>
            <sz val="9"/>
            <color indexed="81"/>
            <rFont val="Tahoma"/>
            <family val="2"/>
          </rPr>
          <t>Implement:</t>
        </r>
        <r>
          <rPr>
            <sz val="9"/>
            <color indexed="81"/>
            <rFont val="Tahoma"/>
            <family val="2"/>
          </rPr>
          <t xml:space="preserve"> Product, industrial processes &amp; Supply Chain processes are designed in detail and validated to launch the financial investments.
</t>
        </r>
        <r>
          <rPr>
            <b/>
            <sz val="9"/>
            <color indexed="81"/>
            <rFont val="Tahoma"/>
            <family val="2"/>
          </rPr>
          <t>Produce:</t>
        </r>
        <r>
          <rPr>
            <sz val="9"/>
            <color indexed="81"/>
            <rFont val="Tahoma"/>
            <family val="2"/>
          </rPr>
          <t xml:space="preserve"> Product and Processes are ready for production.
Forecasted quantities are committed by countries and businesses.
</t>
        </r>
        <r>
          <rPr>
            <b/>
            <sz val="9"/>
            <color indexed="81"/>
            <rFont val="Tahoma"/>
            <family val="2"/>
          </rPr>
          <t xml:space="preserve">Sell: </t>
        </r>
        <r>
          <rPr>
            <sz val="9"/>
            <color indexed="81"/>
            <rFont val="Tahoma"/>
            <family val="2"/>
          </rPr>
          <t xml:space="preserve">Product is ready to sell with right stock. Supply Chain and Sales organization are ready to Sell.
</t>
        </r>
        <r>
          <rPr>
            <b/>
            <sz val="9"/>
            <color indexed="81"/>
            <rFont val="Tahoma"/>
            <family val="2"/>
          </rPr>
          <t>Close:</t>
        </r>
        <r>
          <rPr>
            <sz val="9"/>
            <color indexed="81"/>
            <rFont val="Tahoma"/>
            <family val="2"/>
          </rPr>
          <t xml:space="preserve"> Solution handed over to Operational team. Project team is disbanded.
</t>
        </r>
        <r>
          <rPr>
            <b/>
            <sz val="9"/>
            <color indexed="81"/>
            <rFont val="Tahoma"/>
            <family val="2"/>
          </rPr>
          <t xml:space="preserve">Prior-Open : </t>
        </r>
        <r>
          <rPr>
            <sz val="9"/>
            <color indexed="81"/>
            <rFont val="Tahoma"/>
            <family val="2"/>
          </rPr>
          <t xml:space="preserve">Select this Stage Gate if the project hasn't passed the Open stage gate yet.
</t>
        </r>
        <r>
          <rPr>
            <b/>
            <sz val="9"/>
            <color indexed="81"/>
            <rFont val="Tahoma"/>
            <family val="2"/>
          </rPr>
          <t xml:space="preserve">Validate: </t>
        </r>
        <r>
          <rPr>
            <sz val="9"/>
            <color indexed="81"/>
            <rFont val="Tahoma"/>
            <family val="2"/>
          </rPr>
          <t xml:space="preserve">This Stage Gate is used from Network and Analytics Domain. Model Developed, Baseline Validated and Working Model Produced . Ready to run Scenario’s.
</t>
        </r>
        <r>
          <rPr>
            <b/>
            <sz val="9"/>
            <color indexed="81"/>
            <rFont val="Tahoma"/>
            <family val="2"/>
          </rPr>
          <t>There are options for Schneider Digital Projects.</t>
        </r>
      </text>
    </comment>
    <comment ref="E63" authorId="1" shapeId="0" xr:uid="{00000000-0006-0000-2D00-00001F000000}">
      <text>
        <r>
          <rPr>
            <b/>
            <sz val="9"/>
            <color indexed="81"/>
            <rFont val="Tahoma"/>
            <family val="2"/>
          </rPr>
          <t xml:space="preserve">Frequency:
</t>
        </r>
        <r>
          <rPr>
            <sz val="9"/>
            <color indexed="81"/>
            <rFont val="Tahoma"/>
            <family val="2"/>
          </rPr>
          <t xml:space="preserve">Agreed frequency of reporting on the project:
Weekly
Bi Weekly
Monthly
Quarterly
</t>
        </r>
      </text>
    </comment>
    <comment ref="C65" authorId="1" shapeId="0" xr:uid="{00000000-0006-0000-2D00-000020000000}">
      <text>
        <r>
          <rPr>
            <b/>
            <sz val="9"/>
            <color indexed="81"/>
            <rFont val="Tahoma"/>
            <family val="2"/>
          </rPr>
          <t>Key Indicators:</t>
        </r>
        <r>
          <rPr>
            <sz val="9"/>
            <color indexed="81"/>
            <rFont val="Tahoma"/>
            <family val="2"/>
          </rPr>
          <t xml:space="preserve">
Reflect the status of the Key indicators of the project. Select the Indicators (GAR) and add a description about it.
</t>
        </r>
        <r>
          <rPr>
            <b/>
            <sz val="9"/>
            <color indexed="81"/>
            <rFont val="Tahoma"/>
            <family val="2"/>
          </rPr>
          <t>If any of your Key Indicator is Green, then the comments are optional.</t>
        </r>
      </text>
    </comment>
    <comment ref="C66" authorId="1" shapeId="0" xr:uid="{00000000-0006-0000-2D00-000021000000}">
      <text>
        <r>
          <rPr>
            <b/>
            <sz val="9"/>
            <color indexed="81"/>
            <rFont val="Tahoma"/>
            <family val="2"/>
          </rPr>
          <t>Project/Program Status:</t>
        </r>
        <r>
          <rPr>
            <sz val="9"/>
            <color indexed="81"/>
            <rFont val="Tahoma"/>
            <family val="2"/>
          </rPr>
          <t xml:space="preserve">
</t>
        </r>
        <r>
          <rPr>
            <b/>
            <sz val="9"/>
            <color indexed="81"/>
            <rFont val="Tahoma"/>
            <family val="2"/>
          </rPr>
          <t xml:space="preserve">G </t>
        </r>
        <r>
          <rPr>
            <sz val="9"/>
            <color indexed="81"/>
            <rFont val="Tahoma"/>
            <family val="2"/>
          </rPr>
          <t xml:space="preserve">- Green - On schedule, on budget, low risk impact
</t>
        </r>
        <r>
          <rPr>
            <b/>
            <sz val="9"/>
            <color indexed="81"/>
            <rFont val="Tahoma"/>
            <family val="2"/>
          </rPr>
          <t>A</t>
        </r>
        <r>
          <rPr>
            <sz val="9"/>
            <color indexed="81"/>
            <rFont val="Tahoma"/>
            <family val="2"/>
          </rPr>
          <t xml:space="preserve"> - Amber - Some delays, budget overrun, risks impacting project. Project ongoing. 
</t>
        </r>
        <r>
          <rPr>
            <b/>
            <sz val="9"/>
            <color indexed="81"/>
            <rFont val="Tahoma"/>
            <family val="2"/>
          </rPr>
          <t>R</t>
        </r>
        <r>
          <rPr>
            <sz val="9"/>
            <color indexed="81"/>
            <rFont val="Tahoma"/>
            <family val="2"/>
          </rPr>
          <t xml:space="preserve"> - Red - Significant schedule delays, budget concerns and/or risks. Project at risk of stopping or already stopped.
</t>
        </r>
        <r>
          <rPr>
            <b/>
            <sz val="9"/>
            <color indexed="81"/>
            <rFont val="Tahoma"/>
            <family val="2"/>
          </rPr>
          <t>W</t>
        </r>
        <r>
          <rPr>
            <sz val="9"/>
            <color indexed="81"/>
            <rFont val="Tahoma"/>
            <family val="2"/>
          </rPr>
          <t xml:space="preserve">- White - Not Started/Prior to OPEN
</t>
        </r>
        <r>
          <rPr>
            <b/>
            <sz val="9"/>
            <color indexed="81"/>
            <rFont val="Tahoma"/>
            <family val="2"/>
          </rPr>
          <t>B</t>
        </r>
        <r>
          <rPr>
            <sz val="9"/>
            <color indexed="81"/>
            <rFont val="Tahoma"/>
            <family val="2"/>
          </rPr>
          <t xml:space="preserve"> - Blue - Closed / Finished
</t>
        </r>
        <r>
          <rPr>
            <b/>
            <sz val="9"/>
            <color indexed="81"/>
            <rFont val="Tahoma"/>
            <family val="2"/>
          </rPr>
          <t>P</t>
        </r>
        <r>
          <rPr>
            <sz val="9"/>
            <color indexed="81"/>
            <rFont val="Tahoma"/>
            <family val="2"/>
          </rPr>
          <t xml:space="preserve"> - Purple - Cancelled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r>
          <rPr>
            <sz val="9"/>
            <color indexed="81"/>
            <rFont val="Tahoma"/>
            <family val="2"/>
          </rPr>
          <t xml:space="preserve">
Only the first </t>
        </r>
        <r>
          <rPr>
            <b/>
            <sz val="9"/>
            <color indexed="81"/>
            <rFont val="Tahoma"/>
            <family val="2"/>
          </rPr>
          <t>610 characters</t>
        </r>
        <r>
          <rPr>
            <sz val="9"/>
            <color indexed="81"/>
            <rFont val="Tahoma"/>
            <family val="2"/>
          </rPr>
          <t xml:space="preserve"> of Status Description will appear correctly in </t>
        </r>
        <r>
          <rPr>
            <b/>
            <sz val="9"/>
            <color indexed="81"/>
            <rFont val="Tahoma"/>
            <family val="2"/>
          </rPr>
          <t>IPO Report.</t>
        </r>
      </text>
    </comment>
    <comment ref="H68" authorId="1" shapeId="0" xr:uid="{00000000-0006-0000-2D00-000022000000}">
      <text>
        <r>
          <rPr>
            <b/>
            <sz val="9"/>
            <color indexed="81"/>
            <rFont val="Tahoma"/>
            <family val="2"/>
          </rPr>
          <t>Note:</t>
        </r>
        <r>
          <rPr>
            <sz val="9"/>
            <color indexed="81"/>
            <rFont val="Tahoma"/>
            <family val="2"/>
          </rPr>
          <t xml:space="preserve">
Only the first </t>
        </r>
        <r>
          <rPr>
            <b/>
            <sz val="9"/>
            <color indexed="81"/>
            <rFont val="Tahoma"/>
            <family val="2"/>
          </rPr>
          <t xml:space="preserve">1150 characters </t>
        </r>
        <r>
          <rPr>
            <sz val="9"/>
            <color indexed="81"/>
            <rFont val="Tahoma"/>
            <family val="2"/>
          </rPr>
          <t xml:space="preserve">of the first 7 rows of dependencies, date of impact and category will appear in </t>
        </r>
        <r>
          <rPr>
            <b/>
            <sz val="9"/>
            <color indexed="81"/>
            <rFont val="Tahoma"/>
            <family val="2"/>
          </rPr>
          <t>Reports</t>
        </r>
        <r>
          <rPr>
            <sz val="9"/>
            <color indexed="81"/>
            <rFont val="Tahoma"/>
            <family val="2"/>
          </rPr>
          <t>.</t>
        </r>
      </text>
    </comment>
    <comment ref="C70" authorId="1" shapeId="0" xr:uid="{00000000-0006-0000-2D00-000023000000}">
      <text>
        <r>
          <rPr>
            <b/>
            <sz val="9"/>
            <color indexed="81"/>
            <rFont val="Tahoma"/>
            <family val="2"/>
          </rPr>
          <t>Schedule:</t>
        </r>
        <r>
          <rPr>
            <sz val="9"/>
            <color indexed="81"/>
            <rFont val="Tahoma"/>
            <family val="2"/>
          </rPr>
          <t xml:space="preserve">
Indicate the status of the schedule and provide comment/explanation.
</t>
        </r>
        <r>
          <rPr>
            <b/>
            <sz val="9"/>
            <color indexed="81"/>
            <rFont val="Tahoma"/>
            <family val="2"/>
          </rPr>
          <t xml:space="preserve">G </t>
        </r>
        <r>
          <rPr>
            <sz val="9"/>
            <color indexed="81"/>
            <rFont val="Tahoma"/>
            <family val="2"/>
          </rPr>
          <t xml:space="preserve">- Green - On Time
</t>
        </r>
        <r>
          <rPr>
            <b/>
            <sz val="9"/>
            <color indexed="81"/>
            <rFont val="Tahoma"/>
            <family val="2"/>
          </rPr>
          <t>A</t>
        </r>
        <r>
          <rPr>
            <sz val="9"/>
            <color indexed="81"/>
            <rFont val="Tahoma"/>
            <family val="2"/>
          </rPr>
          <t xml:space="preserve"> - Amber - Timeline at risk
</t>
        </r>
        <r>
          <rPr>
            <b/>
            <sz val="9"/>
            <color indexed="81"/>
            <rFont val="Tahoma"/>
            <family val="2"/>
          </rPr>
          <t>R</t>
        </r>
        <r>
          <rPr>
            <sz val="9"/>
            <color indexed="81"/>
            <rFont val="Tahoma"/>
            <family val="2"/>
          </rPr>
          <t xml:space="preserve"> - Red - Delayed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C71" authorId="1" shapeId="0" xr:uid="{00000000-0006-0000-2D00-000024000000}">
      <text>
        <r>
          <rPr>
            <b/>
            <sz val="9"/>
            <color indexed="81"/>
            <rFont val="Tahoma"/>
            <family val="2"/>
          </rPr>
          <t xml:space="preserve">Budget:
</t>
        </r>
        <r>
          <rPr>
            <sz val="9"/>
            <color indexed="81"/>
            <rFont val="Tahoma"/>
            <family val="2"/>
          </rPr>
          <t xml:space="preserve">
Indicate the status of the budget and provide comment/explanation.
</t>
        </r>
        <r>
          <rPr>
            <b/>
            <sz val="9"/>
            <color indexed="81"/>
            <rFont val="Tahoma"/>
            <family val="2"/>
          </rPr>
          <t xml:space="preserve">G </t>
        </r>
        <r>
          <rPr>
            <sz val="9"/>
            <color indexed="81"/>
            <rFont val="Tahoma"/>
            <family val="2"/>
          </rPr>
          <t>- Green - On budget</t>
        </r>
        <r>
          <rPr>
            <b/>
            <sz val="9"/>
            <color indexed="81"/>
            <rFont val="Tahoma"/>
            <family val="2"/>
          </rPr>
          <t xml:space="preserve">
A</t>
        </r>
        <r>
          <rPr>
            <sz val="9"/>
            <color indexed="81"/>
            <rFont val="Tahoma"/>
            <family val="2"/>
          </rPr>
          <t xml:space="preserve"> - Amber - some risk of over run
</t>
        </r>
        <r>
          <rPr>
            <b/>
            <sz val="9"/>
            <color indexed="81"/>
            <rFont val="Tahoma"/>
            <family val="2"/>
          </rPr>
          <t>R</t>
        </r>
        <r>
          <rPr>
            <sz val="9"/>
            <color indexed="81"/>
            <rFont val="Tahoma"/>
            <family val="2"/>
          </rPr>
          <t xml:space="preserve"> - Red - budget over run occurring.
</t>
        </r>
        <r>
          <rPr>
            <b/>
            <sz val="9"/>
            <color indexed="81"/>
            <rFont val="Tahoma"/>
            <family val="2"/>
          </rPr>
          <t>N/A</t>
        </r>
        <r>
          <rPr>
            <sz val="9"/>
            <color indexed="81"/>
            <rFont val="Tahoma"/>
            <family val="2"/>
          </rPr>
          <t xml:space="preserve"> - There is no budget
Only the first</t>
        </r>
        <r>
          <rPr>
            <b/>
            <sz val="9"/>
            <color indexed="81"/>
            <rFont val="Tahoma"/>
            <family val="2"/>
          </rPr>
          <t xml:space="preserve"> 118 characters</t>
        </r>
        <r>
          <rPr>
            <sz val="9"/>
            <color indexed="81"/>
            <rFont val="Tahoma"/>
            <family val="2"/>
          </rPr>
          <t xml:space="preserve"> will appear in the </t>
        </r>
        <r>
          <rPr>
            <b/>
            <sz val="9"/>
            <color indexed="81"/>
            <rFont val="Tahoma"/>
            <family val="2"/>
          </rPr>
          <t>Status Report</t>
        </r>
      </text>
    </comment>
    <comment ref="C72" authorId="1" shapeId="0" xr:uid="{00000000-0006-0000-2D00-000025000000}">
      <text>
        <r>
          <rPr>
            <b/>
            <sz val="9"/>
            <color indexed="81"/>
            <rFont val="Tahoma"/>
            <family val="2"/>
          </rPr>
          <t>Risks:</t>
        </r>
        <r>
          <rPr>
            <sz val="9"/>
            <color indexed="81"/>
            <rFont val="Tahoma"/>
            <family val="2"/>
          </rPr>
          <t xml:space="preserve">
Indicate the status of risk and provide comment/explanation. 
</t>
        </r>
        <r>
          <rPr>
            <b/>
            <sz val="9"/>
            <color indexed="81"/>
            <rFont val="Tahoma"/>
            <family val="2"/>
          </rPr>
          <t>G</t>
        </r>
        <r>
          <rPr>
            <sz val="9"/>
            <color indexed="81"/>
            <rFont val="Tahoma"/>
            <family val="2"/>
          </rPr>
          <t xml:space="preserve"> - Green - little risk to project timelines or deliverables
</t>
        </r>
        <r>
          <rPr>
            <b/>
            <sz val="9"/>
            <color indexed="81"/>
            <rFont val="Tahoma"/>
            <family val="2"/>
          </rPr>
          <t>A</t>
        </r>
        <r>
          <rPr>
            <sz val="9"/>
            <color indexed="81"/>
            <rFont val="Tahoma"/>
            <family val="2"/>
          </rPr>
          <t xml:space="preserve"> - Amber - moderate risk to project timelines or deliverables
</t>
        </r>
        <r>
          <rPr>
            <b/>
            <sz val="9"/>
            <color indexed="81"/>
            <rFont val="Tahoma"/>
            <family val="2"/>
          </rPr>
          <t>R</t>
        </r>
        <r>
          <rPr>
            <sz val="9"/>
            <color indexed="81"/>
            <rFont val="Tahoma"/>
            <family val="2"/>
          </rPr>
          <t xml:space="preserve"> - Red - imminent risk to project timelines and deliverables.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C73" authorId="1" shapeId="0" xr:uid="{00000000-0006-0000-2D00-000026000000}">
      <text>
        <r>
          <rPr>
            <b/>
            <sz val="9"/>
            <color indexed="81"/>
            <rFont val="Tahoma"/>
            <family val="2"/>
          </rPr>
          <t>Customer Impact:</t>
        </r>
        <r>
          <rPr>
            <sz val="9"/>
            <color indexed="81"/>
            <rFont val="Tahoma"/>
            <family val="2"/>
          </rPr>
          <t xml:space="preserve">
Indicate the status of the Customer Impact and provide comment/explanation
</t>
        </r>
        <r>
          <rPr>
            <b/>
            <sz val="9"/>
            <color indexed="81"/>
            <rFont val="Tahoma"/>
            <family val="2"/>
          </rPr>
          <t>G</t>
        </r>
        <r>
          <rPr>
            <sz val="9"/>
            <color indexed="81"/>
            <rFont val="Tahoma"/>
            <family val="2"/>
          </rPr>
          <t xml:space="preserve"> - Green - There is no negative Impact
</t>
        </r>
        <r>
          <rPr>
            <b/>
            <sz val="9"/>
            <color indexed="81"/>
            <rFont val="Tahoma"/>
            <family val="2"/>
          </rPr>
          <t>A</t>
        </r>
        <r>
          <rPr>
            <sz val="9"/>
            <color indexed="81"/>
            <rFont val="Tahoma"/>
            <family val="2"/>
          </rPr>
          <t xml:space="preserve"> - Amber - There is a possibility of minor negative impact
</t>
        </r>
        <r>
          <rPr>
            <b/>
            <sz val="9"/>
            <color indexed="81"/>
            <rFont val="Tahoma"/>
            <family val="2"/>
          </rPr>
          <t xml:space="preserve">R </t>
        </r>
        <r>
          <rPr>
            <sz val="9"/>
            <color indexed="81"/>
            <rFont val="Tahoma"/>
            <family val="2"/>
          </rPr>
          <t xml:space="preserve">- Red - There is a possibility of a major negative impact
</t>
        </r>
        <r>
          <rPr>
            <b/>
            <sz val="9"/>
            <color indexed="81"/>
            <rFont val="Tahoma"/>
            <family val="2"/>
          </rPr>
          <t>N/A</t>
        </r>
        <r>
          <rPr>
            <sz val="9"/>
            <color indexed="81"/>
            <rFont val="Tahoma"/>
            <family val="2"/>
          </rPr>
          <t xml:space="preserve"> - There is no customer impact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C74" authorId="1" shapeId="0" xr:uid="{00000000-0006-0000-2D00-000027000000}">
      <text>
        <r>
          <rPr>
            <b/>
            <sz val="9"/>
            <color indexed="81"/>
            <rFont val="Tahoma"/>
            <family val="2"/>
          </rPr>
          <t>Resources:</t>
        </r>
        <r>
          <rPr>
            <sz val="9"/>
            <color indexed="81"/>
            <rFont val="Tahoma"/>
            <family val="2"/>
          </rPr>
          <t xml:space="preserve">
Indicate the status of the Resources and provide comment/explanation.
</t>
        </r>
        <r>
          <rPr>
            <b/>
            <sz val="9"/>
            <color indexed="81"/>
            <rFont val="Tahoma"/>
            <family val="2"/>
          </rPr>
          <t xml:space="preserve">G </t>
        </r>
        <r>
          <rPr>
            <sz val="9"/>
            <color indexed="81"/>
            <rFont val="Tahoma"/>
            <family val="2"/>
          </rPr>
          <t xml:space="preserve">- Green - There are no resource issues current, or forecast, that will impact the project
</t>
        </r>
        <r>
          <rPr>
            <b/>
            <sz val="9"/>
            <color indexed="81"/>
            <rFont val="Tahoma"/>
            <family val="2"/>
          </rPr>
          <t>A</t>
        </r>
        <r>
          <rPr>
            <sz val="9"/>
            <color indexed="81"/>
            <rFont val="Tahoma"/>
            <family val="2"/>
          </rPr>
          <t xml:space="preserve"> - Amber -  Resource issues have occurred, or are projected to occur, that may impact the project
</t>
        </r>
        <r>
          <rPr>
            <b/>
            <sz val="9"/>
            <color indexed="81"/>
            <rFont val="Tahoma"/>
            <family val="2"/>
          </rPr>
          <t>R</t>
        </r>
        <r>
          <rPr>
            <sz val="9"/>
            <color indexed="81"/>
            <rFont val="Tahoma"/>
            <family val="2"/>
          </rPr>
          <t xml:space="preserve"> - Red - Resource issues have occurred and have impacted the project significantly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C75" authorId="1" shapeId="0" xr:uid="{00000000-0006-0000-2D00-000028000000}">
      <text>
        <r>
          <rPr>
            <b/>
            <sz val="9"/>
            <color indexed="81"/>
            <rFont val="Tahoma"/>
            <family val="2"/>
          </rPr>
          <t>Business Case:</t>
        </r>
        <r>
          <rPr>
            <sz val="9"/>
            <color indexed="81"/>
            <rFont val="Tahoma"/>
            <family val="2"/>
          </rPr>
          <t xml:space="preserve">
Indicate the status of the Business Case and provide comment/explanation.
</t>
        </r>
        <r>
          <rPr>
            <b/>
            <sz val="9"/>
            <color indexed="81"/>
            <rFont val="Tahoma"/>
            <family val="2"/>
          </rPr>
          <t>G</t>
        </r>
        <r>
          <rPr>
            <sz val="9"/>
            <color indexed="81"/>
            <rFont val="Tahoma"/>
            <family val="2"/>
          </rPr>
          <t xml:space="preserve"> - Green - There are no issues impacting the ability of the project to achieve the objectives outlined in the business case.  All agreed scope is expected to be delivered.
</t>
        </r>
        <r>
          <rPr>
            <b/>
            <sz val="9"/>
            <color indexed="81"/>
            <rFont val="Tahoma"/>
            <family val="2"/>
          </rPr>
          <t>A</t>
        </r>
        <r>
          <rPr>
            <sz val="9"/>
            <color indexed="81"/>
            <rFont val="Tahoma"/>
            <family val="2"/>
          </rPr>
          <t xml:space="preserve"> - Amber - The project will not be able to fully achieve the objectives outlined in the business case.  Minor elements of scope will not be delivered or major scope elements may not be delivered
</t>
        </r>
        <r>
          <rPr>
            <b/>
            <sz val="9"/>
            <color indexed="81"/>
            <rFont val="Tahoma"/>
            <family val="2"/>
          </rPr>
          <t>R</t>
        </r>
        <r>
          <rPr>
            <sz val="9"/>
            <color indexed="81"/>
            <rFont val="Tahoma"/>
            <family val="2"/>
          </rPr>
          <t xml:space="preserve">- Red - The project will not be able to achieve the objectives outlined in the business case.  Major scope elements will not be delivered
</t>
        </r>
        <r>
          <rPr>
            <b/>
            <sz val="9"/>
            <color indexed="81"/>
            <rFont val="Tahoma"/>
            <family val="2"/>
          </rPr>
          <t>N/A</t>
        </r>
        <r>
          <rPr>
            <sz val="9"/>
            <color indexed="81"/>
            <rFont val="Tahoma"/>
            <family val="2"/>
          </rPr>
          <t xml:space="preserve"> - The project does not have business case
Only the first </t>
        </r>
        <r>
          <rPr>
            <b/>
            <sz val="9"/>
            <color indexed="81"/>
            <rFont val="Tahoma"/>
            <family val="2"/>
          </rPr>
          <t>118 characters</t>
        </r>
        <r>
          <rPr>
            <sz val="9"/>
            <color indexed="81"/>
            <rFont val="Tahoma"/>
            <family val="2"/>
          </rPr>
          <t xml:space="preserve"> will appear in the </t>
        </r>
        <r>
          <rPr>
            <b/>
            <sz val="9"/>
            <color indexed="81"/>
            <rFont val="Tahoma"/>
            <family val="2"/>
          </rPr>
          <t>Status Report</t>
        </r>
      </text>
    </comment>
    <comment ref="C77" authorId="0" shapeId="0" xr:uid="{00000000-0006-0000-2D00-000029000000}">
      <text>
        <r>
          <rPr>
            <b/>
            <sz val="9"/>
            <color indexed="81"/>
            <rFont val="Tahoma"/>
            <family val="2"/>
          </rPr>
          <t xml:space="preserve">Achievements:
</t>
        </r>
        <r>
          <rPr>
            <sz val="9"/>
            <color indexed="81"/>
            <rFont val="Tahoma"/>
            <family val="2"/>
          </rPr>
          <t xml:space="preserve">Key Achievements of the project to date.
</t>
        </r>
      </text>
    </comment>
    <comment ref="E77" authorId="0" shapeId="0" xr:uid="{00000000-0006-0000-2D00-00002A000000}">
      <text>
        <r>
          <rPr>
            <b/>
            <sz val="9"/>
            <color indexed="81"/>
            <rFont val="Tahoma"/>
            <family val="2"/>
          </rPr>
          <t xml:space="preserve">Issues:
</t>
        </r>
        <r>
          <rPr>
            <sz val="9"/>
            <color indexed="81"/>
            <rFont val="Tahoma"/>
            <family val="2"/>
          </rPr>
          <t xml:space="preserve">Key issues impacting the project.
</t>
        </r>
      </text>
    </comment>
    <comment ref="G77" authorId="1" shapeId="0" xr:uid="{00000000-0006-0000-2D00-00002B000000}">
      <text>
        <r>
          <rPr>
            <b/>
            <sz val="9"/>
            <color indexed="81"/>
            <rFont val="Tahoma"/>
            <family val="2"/>
          </rPr>
          <t xml:space="preserve">Next Steps/Actions:
</t>
        </r>
        <r>
          <rPr>
            <sz val="9"/>
            <color indexed="81"/>
            <rFont val="Tahoma"/>
            <family val="2"/>
          </rPr>
          <t xml:space="preserve">Use this field for the periodic status report to indicate next actions and/or next steps. </t>
        </r>
        <r>
          <rPr>
            <b/>
            <sz val="9"/>
            <color indexed="81"/>
            <rFont val="Tahoma"/>
            <family val="2"/>
          </rPr>
          <t xml:space="preserve">
</t>
        </r>
      </text>
    </comment>
    <comment ref="C80" authorId="0" shapeId="0" xr:uid="{00000000-0006-0000-2D00-00002C000000}">
      <text>
        <r>
          <rPr>
            <b/>
            <sz val="9"/>
            <color indexed="81"/>
            <rFont val="Tahoma"/>
            <family val="2"/>
          </rPr>
          <t xml:space="preserve">Key Performance Indicators (KPIs):
</t>
        </r>
        <r>
          <rPr>
            <sz val="9"/>
            <color indexed="81"/>
            <rFont val="Tahoma"/>
            <family val="2"/>
          </rPr>
          <t>The Key Performance Indicators are used to measure the success of the project.
The KPI that appears first on the list, will be the "Golden KPI" (The most important KPI of the project).
If you are using the KPIs template, you can skip this table.</t>
        </r>
      </text>
    </comment>
    <comment ref="G80" authorId="0" shapeId="0" xr:uid="{00000000-0006-0000-2D00-00002D000000}">
      <text>
        <r>
          <rPr>
            <b/>
            <sz val="9"/>
            <color indexed="81"/>
            <rFont val="Tahoma"/>
            <family val="2"/>
          </rPr>
          <t xml:space="preserve">Number of KPIs:
</t>
        </r>
        <r>
          <rPr>
            <sz val="9"/>
            <color indexed="81"/>
            <rFont val="Tahoma"/>
            <family val="2"/>
          </rPr>
          <t xml:space="preserve">
*Max Number is 6, Min number is 0
</t>
        </r>
      </text>
    </comment>
    <comment ref="C81" authorId="0" shapeId="0" xr:uid="{00000000-0006-0000-2D00-00002E000000}">
      <text>
        <r>
          <rPr>
            <b/>
            <sz val="9"/>
            <color indexed="81"/>
            <rFont val="Tahoma"/>
            <family val="2"/>
          </rPr>
          <t xml:space="preserve">Measure : 
</t>
        </r>
        <r>
          <rPr>
            <sz val="9"/>
            <color indexed="81"/>
            <rFont val="Tahoma"/>
            <family val="2"/>
          </rPr>
          <t>You can select the name of the KPI by using the drop down list. Otherwise, you can just enter the name manually.</t>
        </r>
      </text>
    </comment>
    <comment ref="D81" authorId="0" shapeId="0" xr:uid="{00000000-0006-0000-2D00-00002F000000}">
      <text>
        <r>
          <rPr>
            <b/>
            <sz val="9"/>
            <color indexed="81"/>
            <rFont val="Tahoma"/>
            <family val="2"/>
          </rPr>
          <t>Status:</t>
        </r>
        <r>
          <rPr>
            <sz val="9"/>
            <color indexed="81"/>
            <rFont val="Tahoma"/>
            <family val="2"/>
          </rPr>
          <t xml:space="preserve">
What is the current status of the KPI. Enter the status of the KPI according to the following:
</t>
        </r>
        <r>
          <rPr>
            <b/>
            <sz val="9"/>
            <color indexed="81"/>
            <rFont val="Tahoma"/>
            <family val="2"/>
          </rPr>
          <t xml:space="preserve">G - Green </t>
        </r>
        <r>
          <rPr>
            <sz val="9"/>
            <color indexed="81"/>
            <rFont val="Tahoma"/>
            <family val="2"/>
          </rPr>
          <t xml:space="preserve">- KPI on track, meeting targets (include a specific definition of the range for a Green status in your definition) 
</t>
        </r>
        <r>
          <rPr>
            <b/>
            <sz val="9"/>
            <color indexed="81"/>
            <rFont val="Tahoma"/>
            <family val="2"/>
          </rPr>
          <t xml:space="preserve">A - Amber </t>
        </r>
        <r>
          <rPr>
            <sz val="9"/>
            <color indexed="81"/>
            <rFont val="Tahoma"/>
            <family val="2"/>
          </rPr>
          <t xml:space="preserve">- Not meeting target or requires attention, but can be recovered (include a specific definition of the range for an Amber status in your definition) 
</t>
        </r>
        <r>
          <rPr>
            <b/>
            <sz val="9"/>
            <color indexed="81"/>
            <rFont val="Tahoma"/>
            <family val="2"/>
          </rPr>
          <t xml:space="preserve">R - Red </t>
        </r>
        <r>
          <rPr>
            <sz val="9"/>
            <color indexed="81"/>
            <rFont val="Tahoma"/>
            <family val="2"/>
          </rPr>
          <t xml:space="preserve">- Below target (include a specific definition of the range for a Red status in your definition) </t>
        </r>
      </text>
    </comment>
    <comment ref="E81" authorId="0" shapeId="0" xr:uid="{00000000-0006-0000-2D00-000030000000}">
      <text>
        <r>
          <rPr>
            <b/>
            <sz val="9"/>
            <color indexed="81"/>
            <rFont val="Tahoma"/>
            <family val="2"/>
          </rPr>
          <t>Target :</t>
        </r>
        <r>
          <rPr>
            <sz val="9"/>
            <color indexed="81"/>
            <rFont val="Tahoma"/>
            <family val="2"/>
          </rPr>
          <t xml:space="preserve">
Define the goal/target of the KPI. This could be any type of value e.g. by %, hard numbers.</t>
        </r>
      </text>
    </comment>
    <comment ref="F81" authorId="0" shapeId="0" xr:uid="{00000000-0006-0000-2D00-000031000000}">
      <text>
        <r>
          <rPr>
            <b/>
            <sz val="9"/>
            <color indexed="81"/>
            <rFont val="Tahoma"/>
            <family val="2"/>
          </rPr>
          <t>*The KPI headers in columns F-I can be customized</t>
        </r>
        <r>
          <rPr>
            <sz val="9"/>
            <color indexed="81"/>
            <rFont val="Tahoma"/>
            <family val="2"/>
          </rPr>
          <t xml:space="preserve">
</t>
        </r>
      </text>
    </comment>
    <comment ref="H91" authorId="1" shapeId="0" xr:uid="{00000000-0006-0000-2D00-000032000000}">
      <text>
        <r>
          <rPr>
            <b/>
            <sz val="9"/>
            <color indexed="81"/>
            <rFont val="Tahoma"/>
            <family val="2"/>
          </rPr>
          <t>Note:</t>
        </r>
        <r>
          <rPr>
            <sz val="9"/>
            <color indexed="81"/>
            <rFont val="Tahoma"/>
            <family val="2"/>
          </rPr>
          <t xml:space="preserve">
Only the first </t>
        </r>
        <r>
          <rPr>
            <b/>
            <sz val="9"/>
            <color indexed="81"/>
            <rFont val="Tahoma"/>
            <family val="2"/>
          </rPr>
          <t xml:space="preserve">1150 characters </t>
        </r>
        <r>
          <rPr>
            <sz val="9"/>
            <color indexed="81"/>
            <rFont val="Tahoma"/>
            <family val="2"/>
          </rPr>
          <t xml:space="preserve">of the first 7 rows of dependencies, date of impact and category will appear in </t>
        </r>
        <r>
          <rPr>
            <b/>
            <sz val="9"/>
            <color indexed="81"/>
            <rFont val="Tahoma"/>
            <family val="2"/>
          </rPr>
          <t>Reports</t>
        </r>
        <r>
          <rPr>
            <sz val="9"/>
            <color indexed="81"/>
            <rFont val="Tahoma"/>
            <family val="2"/>
          </rPr>
          <t>.</t>
        </r>
      </text>
    </comment>
    <comment ref="C93" authorId="0" shapeId="0" xr:uid="{00000000-0006-0000-2D00-000033000000}">
      <text>
        <r>
          <rPr>
            <b/>
            <sz val="9"/>
            <color indexed="81"/>
            <rFont val="Tahoma"/>
            <family val="2"/>
          </rPr>
          <t xml:space="preserve">Dependency :
</t>
        </r>
        <r>
          <rPr>
            <sz val="9"/>
            <color indexed="81"/>
            <rFont val="Tahoma"/>
            <family val="2"/>
          </rPr>
          <t xml:space="preserve">It refers about what actions, projects or outside influences is the project reliant on, or will impact planning and timelines of the project.
</t>
        </r>
      </text>
    </comment>
    <comment ref="G93" authorId="0" shapeId="0" xr:uid="{00000000-0006-0000-2D00-000034000000}">
      <text>
        <r>
          <rPr>
            <b/>
            <sz val="9"/>
            <color indexed="81"/>
            <rFont val="Tahoma"/>
            <family val="2"/>
          </rPr>
          <t xml:space="preserve">Date of Impact : 
</t>
        </r>
        <r>
          <rPr>
            <sz val="9"/>
            <color indexed="81"/>
            <rFont val="Tahoma"/>
            <family val="2"/>
          </rPr>
          <t xml:space="preserve">
The date that the specific dependency is going to impact the project. Only dates are allowed. Example 15/July/2018. 
</t>
        </r>
      </text>
    </comment>
    <comment ref="H93" authorId="0" shapeId="0" xr:uid="{00000000-0006-0000-2D00-000035000000}">
      <text>
        <r>
          <rPr>
            <b/>
            <sz val="9"/>
            <color indexed="81"/>
            <rFont val="Tahoma"/>
            <family val="2"/>
          </rPr>
          <t>Category :</t>
        </r>
        <r>
          <rPr>
            <sz val="9"/>
            <color indexed="81"/>
            <rFont val="Tahoma"/>
            <family val="2"/>
          </rPr>
          <t xml:space="preserve">
The category that the dependency falls under. Select from the drop down list.</t>
        </r>
      </text>
    </comment>
    <comment ref="C103" authorId="0" shapeId="0" xr:uid="{00000000-0006-0000-2D00-000036000000}">
      <text>
        <r>
          <rPr>
            <b/>
            <sz val="9"/>
            <color indexed="81"/>
            <rFont val="Tahoma"/>
            <family val="2"/>
          </rPr>
          <t xml:space="preserve">Risks:
</t>
        </r>
        <r>
          <rPr>
            <sz val="9"/>
            <color indexed="81"/>
            <rFont val="Tahoma"/>
            <family val="2"/>
          </rPr>
          <t xml:space="preserve">Unforeseen event or activity that can impact the project's progress, result or outcome. 
</t>
        </r>
      </text>
    </comment>
    <comment ref="F103" authorId="0" shapeId="0" xr:uid="{00000000-0006-0000-2D00-000037000000}">
      <text>
        <r>
          <rPr>
            <b/>
            <sz val="9"/>
            <color indexed="81"/>
            <rFont val="Tahoma"/>
            <family val="2"/>
          </rPr>
          <t xml:space="preserve">Risk Responses :
</t>
        </r>
        <r>
          <rPr>
            <sz val="9"/>
            <color indexed="81"/>
            <rFont val="Tahoma"/>
            <family val="2"/>
          </rPr>
          <t xml:space="preserve">What will be the response to the risk. What actions will be taken to mitigate the risk.
</t>
        </r>
      </text>
    </comment>
    <comment ref="C114" authorId="1" shapeId="0" xr:uid="{00000000-0006-0000-2D00-000038000000}">
      <text>
        <r>
          <rPr>
            <b/>
            <sz val="9"/>
            <color indexed="81"/>
            <rFont val="Tahoma"/>
            <family val="2"/>
          </rPr>
          <t>OG Customer:</t>
        </r>
        <r>
          <rPr>
            <sz val="9"/>
            <color indexed="81"/>
            <rFont val="Tahoma"/>
            <family val="2"/>
          </rPr>
          <t xml:space="preserve">
The specific Outside customer or group of Outside customers impacted by the project or program.
</t>
        </r>
      </text>
    </comment>
    <comment ref="F114" authorId="1" shapeId="0" xr:uid="{00000000-0006-0000-2D00-000039000000}">
      <text>
        <r>
          <rPr>
            <b/>
            <sz val="9"/>
            <color indexed="81"/>
            <rFont val="Tahoma"/>
            <family val="2"/>
          </rPr>
          <t>Customer Impact (Y/N):</t>
        </r>
        <r>
          <rPr>
            <sz val="9"/>
            <color indexed="81"/>
            <rFont val="Tahoma"/>
            <family val="2"/>
          </rPr>
          <t xml:space="preserve">
Select whether there is a Customer Impact to your project/program.</t>
        </r>
      </text>
    </comment>
    <comment ref="C115" authorId="1" shapeId="0" xr:uid="{00000000-0006-0000-2D00-00003A000000}">
      <text>
        <r>
          <rPr>
            <b/>
            <sz val="9"/>
            <color indexed="81"/>
            <rFont val="Tahoma"/>
            <family val="2"/>
          </rPr>
          <t>IG Customer:</t>
        </r>
        <r>
          <rPr>
            <sz val="9"/>
            <color indexed="81"/>
            <rFont val="Tahoma"/>
            <family val="2"/>
          </rPr>
          <t xml:space="preserve">
The specific Inside customer or group of Inside customers impacted by the project or program.</t>
        </r>
      </text>
    </comment>
    <comment ref="F115" authorId="1" shapeId="0" xr:uid="{00000000-0006-0000-2D00-00003B000000}">
      <text>
        <r>
          <rPr>
            <b/>
            <sz val="9"/>
            <color indexed="81"/>
            <rFont val="Tahoma"/>
            <family val="2"/>
          </rPr>
          <t>Phase where Customer Impacted:</t>
        </r>
        <r>
          <rPr>
            <sz val="9"/>
            <color indexed="81"/>
            <rFont val="Tahoma"/>
            <family val="2"/>
          </rPr>
          <t xml:space="preserve">
Which is the phase of the project/program that the customer could first be impacted.
</t>
        </r>
      </text>
    </comment>
    <comment ref="C116" authorId="0" shapeId="0" xr:uid="{00000000-0006-0000-2D00-00003C000000}">
      <text>
        <r>
          <rPr>
            <b/>
            <sz val="9"/>
            <color indexed="81"/>
            <rFont val="Tahoma"/>
            <family val="2"/>
          </rPr>
          <t xml:space="preserve">Initial Supplier : 
</t>
        </r>
        <r>
          <rPr>
            <sz val="9"/>
            <color indexed="81"/>
            <rFont val="Tahoma"/>
            <family val="2"/>
          </rPr>
          <t xml:space="preserve">Supplier name, if available or Entity name
</t>
        </r>
      </text>
    </comment>
    <comment ref="F116" authorId="0" shapeId="0" xr:uid="{00000000-0006-0000-2D00-00003D000000}">
      <text>
        <r>
          <rPr>
            <b/>
            <sz val="9"/>
            <color indexed="81"/>
            <rFont val="Tahoma"/>
            <family val="2"/>
          </rPr>
          <t xml:space="preserve">Final Supplier : 
</t>
        </r>
        <r>
          <rPr>
            <sz val="9"/>
            <color indexed="81"/>
            <rFont val="Tahoma"/>
            <family val="2"/>
          </rPr>
          <t xml:space="preserve">Supplier name, if available or Entity name
</t>
        </r>
      </text>
    </comment>
    <comment ref="C117" authorId="1" shapeId="0" xr:uid="{00000000-0006-0000-2D00-00003E000000}">
      <text>
        <r>
          <rPr>
            <b/>
            <sz val="9"/>
            <color indexed="81"/>
            <rFont val="Tahoma"/>
            <family val="2"/>
          </rPr>
          <t>Sector/Business Unit:</t>
        </r>
        <r>
          <rPr>
            <sz val="9"/>
            <color indexed="81"/>
            <rFont val="Tahoma"/>
            <family val="2"/>
          </rPr>
          <t xml:space="preserve">
Indicate the type of Sector / Business Unit is referred the project/program.
</t>
        </r>
      </text>
    </comment>
    <comment ref="F117" authorId="1" shapeId="0" xr:uid="{00000000-0006-0000-2D00-00003F000000}">
      <text>
        <r>
          <rPr>
            <b/>
            <sz val="9"/>
            <color indexed="81"/>
            <rFont val="Tahoma"/>
            <family val="2"/>
          </rPr>
          <t>Product:</t>
        </r>
        <r>
          <rPr>
            <sz val="9"/>
            <color indexed="81"/>
            <rFont val="Tahoma"/>
            <family val="2"/>
          </rPr>
          <t xml:space="preserve">
What products or product groups are targeted:
</t>
        </r>
      </text>
    </comment>
    <comment ref="C118" authorId="1" shapeId="0" xr:uid="{00000000-0006-0000-2D00-000040000000}">
      <text>
        <r>
          <rPr>
            <b/>
            <sz val="9"/>
            <color indexed="81"/>
            <rFont val="Tahoma"/>
            <family val="2"/>
          </rPr>
          <t>Line of Business (LoB):</t>
        </r>
        <r>
          <rPr>
            <sz val="9"/>
            <color indexed="81"/>
            <rFont val="Tahoma"/>
            <family val="2"/>
          </rPr>
          <t xml:space="preserve">
Indicate the line of business (LoB) that the project or program is referred.</t>
        </r>
      </text>
    </comment>
    <comment ref="F118" authorId="1" shapeId="0" xr:uid="{00000000-0006-0000-2D00-000041000000}">
      <text>
        <r>
          <rPr>
            <b/>
            <sz val="9"/>
            <color indexed="81"/>
            <rFont val="Tahoma"/>
            <family val="2"/>
          </rPr>
          <t>Industrial Cluster:</t>
        </r>
        <r>
          <rPr>
            <sz val="9"/>
            <color indexed="81"/>
            <rFont val="Tahoma"/>
            <family val="2"/>
          </rPr>
          <t xml:space="preserve">
Indicate the Industrial Cluster that the project or program is referred.</t>
        </r>
      </text>
    </comment>
    <comment ref="C119" authorId="1" shapeId="0" xr:uid="{00000000-0006-0000-2D00-000042000000}">
      <text>
        <r>
          <rPr>
            <b/>
            <sz val="9"/>
            <color indexed="81"/>
            <rFont val="Tahoma"/>
            <family val="2"/>
          </rPr>
          <t xml:space="preserve">Geographic Zone
</t>
        </r>
        <r>
          <rPr>
            <sz val="9"/>
            <color indexed="81"/>
            <rFont val="Tahoma"/>
            <family val="2"/>
          </rPr>
          <t xml:space="preserve">Select under which geographic region the project or program falls under.
 If your Geographic Zone doesn't appear in the next list, you can add custom zones if required.
</t>
        </r>
        <r>
          <rPr>
            <b/>
            <sz val="9"/>
            <color indexed="81"/>
            <rFont val="Tahoma"/>
            <family val="2"/>
          </rPr>
          <t>NOTE:</t>
        </r>
        <r>
          <rPr>
            <sz val="9"/>
            <color indexed="81"/>
            <rFont val="Tahoma"/>
            <family val="2"/>
          </rPr>
          <t xml:space="preserve"> It can be used to denote sites. If it is multiple sites, it can be used with comma.</t>
        </r>
      </text>
    </comment>
    <comment ref="F119" authorId="1" shapeId="0" xr:uid="{00000000-0006-0000-2D00-000043000000}">
      <text>
        <r>
          <rPr>
            <b/>
            <sz val="9"/>
            <color indexed="81"/>
            <rFont val="Tahoma"/>
            <family val="2"/>
          </rPr>
          <t>Type : Spot / Recurrent :</t>
        </r>
        <r>
          <rPr>
            <sz val="9"/>
            <color indexed="81"/>
            <rFont val="Tahoma"/>
            <family val="2"/>
          </rPr>
          <t xml:space="preserve">
</t>
        </r>
        <r>
          <rPr>
            <b/>
            <sz val="9"/>
            <color indexed="81"/>
            <rFont val="Tahoma"/>
            <family val="2"/>
          </rPr>
          <t xml:space="preserve">Spot Project </t>
        </r>
        <r>
          <rPr>
            <sz val="9"/>
            <color indexed="81"/>
            <rFont val="Tahoma"/>
            <family val="2"/>
          </rPr>
          <t xml:space="preserve">(Project that will impact only specific months like a credit check).
</t>
        </r>
        <r>
          <rPr>
            <b/>
            <sz val="9"/>
            <color indexed="81"/>
            <rFont val="Tahoma"/>
            <family val="2"/>
          </rPr>
          <t>Recurrent projects</t>
        </r>
        <r>
          <rPr>
            <sz val="9"/>
            <color indexed="81"/>
            <rFont val="Tahoma"/>
            <family val="2"/>
          </rPr>
          <t xml:space="preserve"> (savings will extend to the entire year like a negotiation leading to cost savings and reduction in year over year spend on a particular part number or a supplier or a category)
</t>
        </r>
      </text>
    </comment>
    <comment ref="C120" authorId="1" shapeId="0" xr:uid="{00000000-0006-0000-2D00-000044000000}">
      <text>
        <r>
          <rPr>
            <b/>
            <sz val="9"/>
            <color indexed="81"/>
            <rFont val="Tahoma"/>
            <family val="2"/>
          </rPr>
          <t>Warehouse Impact (Y/N):</t>
        </r>
        <r>
          <rPr>
            <sz val="9"/>
            <color indexed="81"/>
            <rFont val="Tahoma"/>
            <family val="2"/>
          </rPr>
          <t xml:space="preserve">
Is there any warehouse impact to your project?</t>
        </r>
      </text>
    </comment>
    <comment ref="F120" authorId="1" shapeId="0" xr:uid="{00000000-0006-0000-2D00-000045000000}">
      <text>
        <r>
          <rPr>
            <b/>
            <sz val="9"/>
            <color indexed="81"/>
            <rFont val="Tahoma"/>
            <family val="2"/>
          </rPr>
          <t>Complexity:</t>
        </r>
        <r>
          <rPr>
            <sz val="9"/>
            <color indexed="81"/>
            <rFont val="Tahoma"/>
            <family val="2"/>
          </rPr>
          <t xml:space="preserve">
Define the complexity of the project/program by choosing one of the drop down options. The current options are : High, Medium and Simple. 
If the option that you would like to select, doesn’t appear in the list, you can add a custom one.
</t>
        </r>
      </text>
    </comment>
    <comment ref="C121" authorId="1" shapeId="0" xr:uid="{00000000-0006-0000-2D00-000046000000}">
      <text>
        <r>
          <rPr>
            <b/>
            <sz val="9"/>
            <color indexed="81"/>
            <rFont val="Tahoma"/>
            <family val="2"/>
          </rPr>
          <t>Final Decision Maker:</t>
        </r>
        <r>
          <rPr>
            <sz val="9"/>
            <color indexed="81"/>
            <rFont val="Tahoma"/>
            <family val="2"/>
          </rPr>
          <t xml:space="preserve">
Refer to the Decision Maker who has approved the project/program.
 If your Final Decision Maker doesn't appear in the next list, you can add a custom one if required.</t>
        </r>
      </text>
    </comment>
    <comment ref="F121" authorId="1" shapeId="0" xr:uid="{00000000-0006-0000-2D00-000047000000}">
      <text>
        <r>
          <rPr>
            <b/>
            <sz val="9"/>
            <color indexed="81"/>
            <rFont val="Tahoma"/>
            <family val="2"/>
          </rPr>
          <t>Change Management Required (Y/N):</t>
        </r>
        <r>
          <rPr>
            <sz val="9"/>
            <color indexed="81"/>
            <rFont val="Tahoma"/>
            <family val="2"/>
          </rPr>
          <t xml:space="preserve">
Select whether change management is required for this project/program.</t>
        </r>
      </text>
    </comment>
    <comment ref="C122" authorId="1" shapeId="0" xr:uid="{00000000-0006-0000-2D00-000048000000}">
      <text>
        <r>
          <rPr>
            <b/>
            <sz val="9"/>
            <color indexed="81"/>
            <rFont val="Tahoma"/>
            <family val="2"/>
          </rPr>
          <t>Comments:</t>
        </r>
        <r>
          <rPr>
            <sz val="9"/>
            <color indexed="81"/>
            <rFont val="Tahoma"/>
            <family val="2"/>
          </rPr>
          <t xml:space="preserve">
Any Comments regarding to your project/program.
</t>
        </r>
      </text>
    </comment>
    <comment ref="C128" authorId="1" shapeId="0" xr:uid="{00000000-0006-0000-2D00-000049000000}">
      <text>
        <r>
          <rPr>
            <b/>
            <sz val="9"/>
            <color indexed="81"/>
            <rFont val="Tahoma"/>
            <family val="2"/>
          </rPr>
          <t>Financial Figure Available (Y/N):</t>
        </r>
        <r>
          <rPr>
            <sz val="9"/>
            <color indexed="81"/>
            <rFont val="Tahoma"/>
            <family val="2"/>
          </rPr>
          <t xml:space="preserve">
If is </t>
        </r>
        <r>
          <rPr>
            <b/>
            <sz val="9"/>
            <color indexed="81"/>
            <rFont val="Tahoma"/>
            <family val="2"/>
          </rPr>
          <t>Y</t>
        </r>
        <r>
          <rPr>
            <sz val="9"/>
            <color indexed="81"/>
            <rFont val="Tahoma"/>
            <family val="2"/>
          </rPr>
          <t xml:space="preserve">, then the Financial figure is white and the table </t>
        </r>
        <r>
          <rPr>
            <b/>
            <sz val="9"/>
            <color indexed="81"/>
            <rFont val="Tahoma"/>
            <family val="2"/>
          </rPr>
          <t>will appear in the Status Report</t>
        </r>
        <r>
          <rPr>
            <sz val="9"/>
            <color indexed="81"/>
            <rFont val="Tahoma"/>
            <family val="2"/>
          </rPr>
          <t xml:space="preserve"> (PowerPoint).
If is </t>
        </r>
        <r>
          <rPr>
            <b/>
            <sz val="9"/>
            <color indexed="81"/>
            <rFont val="Tahoma"/>
            <family val="2"/>
          </rPr>
          <t>N,</t>
        </r>
        <r>
          <rPr>
            <sz val="9"/>
            <color indexed="81"/>
            <rFont val="Tahoma"/>
            <family val="2"/>
          </rPr>
          <t xml:space="preserve"> then the financial figure is grey and it </t>
        </r>
        <r>
          <rPr>
            <b/>
            <sz val="9"/>
            <color indexed="81"/>
            <rFont val="Tahoma"/>
            <family val="2"/>
          </rPr>
          <t xml:space="preserve">will not appear in Status Report </t>
        </r>
        <r>
          <rPr>
            <sz val="9"/>
            <color indexed="81"/>
            <rFont val="Tahoma"/>
            <family val="2"/>
          </rPr>
          <t>(PowerPoint),</t>
        </r>
        <r>
          <rPr>
            <b/>
            <sz val="9"/>
            <color indexed="81"/>
            <rFont val="Tahoma"/>
            <family val="2"/>
          </rPr>
          <t xml:space="preserve"> it will be replaced by Budget Comments.</t>
        </r>
        <r>
          <rPr>
            <sz val="9"/>
            <color indexed="81"/>
            <rFont val="Tahoma"/>
            <family val="2"/>
          </rPr>
          <t xml:space="preserve">
</t>
        </r>
      </text>
    </comment>
    <comment ref="F128" authorId="1" shapeId="0" xr:uid="{00000000-0006-0000-2D00-00004A000000}">
      <text>
        <r>
          <rPr>
            <b/>
            <sz val="9"/>
            <color indexed="81"/>
            <rFont val="Tahoma"/>
            <family val="2"/>
          </rPr>
          <t xml:space="preserve">Currency:
</t>
        </r>
        <r>
          <rPr>
            <sz val="9"/>
            <color indexed="81"/>
            <rFont val="Tahoma"/>
            <family val="2"/>
          </rPr>
          <t xml:space="preserve">Select the currency of your budget.
</t>
        </r>
      </text>
    </comment>
    <comment ref="C129" authorId="0" shapeId="0" xr:uid="{00000000-0006-0000-2D00-00004B000000}">
      <text>
        <r>
          <rPr>
            <b/>
            <sz val="9"/>
            <color indexed="81"/>
            <rFont val="Tahoma"/>
            <family val="2"/>
          </rPr>
          <t xml:space="preserve">Starting Year:
</t>
        </r>
        <r>
          <rPr>
            <sz val="9"/>
            <color indexed="81"/>
            <rFont val="Tahoma"/>
            <family val="2"/>
          </rPr>
          <t xml:space="preserve">
From which year the budget is going to be tracked?</t>
        </r>
        <r>
          <rPr>
            <b/>
            <sz val="9"/>
            <color indexed="81"/>
            <rFont val="Tahoma"/>
            <family val="2"/>
          </rPr>
          <t xml:space="preserve">
</t>
        </r>
        <r>
          <rPr>
            <sz val="9"/>
            <color indexed="81"/>
            <rFont val="Tahoma"/>
            <family val="2"/>
          </rPr>
          <t xml:space="preserve">
</t>
        </r>
      </text>
    </comment>
    <comment ref="F129" authorId="0" shapeId="0" xr:uid="{00000000-0006-0000-2D00-00004C000000}">
      <text>
        <r>
          <rPr>
            <b/>
            <sz val="9"/>
            <color indexed="81"/>
            <rFont val="Tahoma"/>
            <family val="2"/>
          </rPr>
          <t xml:space="preserve">Number of years:
</t>
        </r>
        <r>
          <rPr>
            <sz val="9"/>
            <color indexed="81"/>
            <rFont val="Tahoma"/>
            <family val="2"/>
          </rPr>
          <t xml:space="preserve">The field indicates the number of years that the budget will be captured (Costs and Savings). The maximum number of years is 10.
This option will affect the years that will appear in BCase Costs and Savings Template, as well as in Financial Tracking.
Example: if the project's budget lasts for two years (2017,2018) then the multi-year breakdown is 2.
</t>
        </r>
      </text>
    </comment>
    <comment ref="C130" authorId="0" shapeId="0" xr:uid="{00000000-0006-0000-2D00-00004D000000}">
      <text>
        <r>
          <rPr>
            <b/>
            <sz val="9"/>
            <color indexed="81"/>
            <rFont val="Tahoma"/>
            <family val="2"/>
          </rPr>
          <t xml:space="preserve">Business Case Approved? (Y/N)
</t>
        </r>
        <r>
          <rPr>
            <sz val="9"/>
            <color indexed="81"/>
            <rFont val="Tahoma"/>
            <family val="2"/>
          </rPr>
          <t xml:space="preserve">Select "Y" if the Business Case is approved, otherwise, select "N".
</t>
        </r>
      </text>
    </comment>
    <comment ref="F130" authorId="0" shapeId="0" xr:uid="{00000000-0006-0000-2D00-00004E000000}">
      <text>
        <r>
          <rPr>
            <b/>
            <sz val="9"/>
            <color indexed="81"/>
            <rFont val="Tahoma"/>
            <family val="2"/>
          </rPr>
          <t xml:space="preserve">IT Budget CY (Y/N):
</t>
        </r>
        <r>
          <rPr>
            <sz val="9"/>
            <color indexed="81"/>
            <rFont val="Tahoma"/>
            <family val="2"/>
          </rPr>
          <t xml:space="preserve">Has IT budget been assigned for this project/program for the current year?
</t>
        </r>
      </text>
    </comment>
    <comment ref="D132" authorId="0" shapeId="0" xr:uid="{00000000-0006-0000-2D00-00004F000000}">
      <text>
        <r>
          <rPr>
            <b/>
            <sz val="9"/>
            <color indexed="81"/>
            <rFont val="Tahoma"/>
            <family val="2"/>
          </rPr>
          <t xml:space="preserve">CAPEX:
</t>
        </r>
        <r>
          <rPr>
            <sz val="9"/>
            <color indexed="81"/>
            <rFont val="Tahoma"/>
            <family val="2"/>
          </rPr>
          <t xml:space="preserve">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
</t>
        </r>
      </text>
    </comment>
    <comment ref="E132" authorId="0" shapeId="0" xr:uid="{00000000-0006-0000-2D00-000050000000}">
      <text>
        <r>
          <rPr>
            <b/>
            <sz val="9"/>
            <color indexed="81"/>
            <rFont val="Tahoma"/>
            <family val="2"/>
          </rPr>
          <t xml:space="preserve">OPEX:
</t>
        </r>
        <r>
          <rPr>
            <sz val="9"/>
            <color indexed="81"/>
            <rFont val="Tahoma"/>
            <family val="2"/>
          </rPr>
          <t xml:space="preserve">
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
</t>
        </r>
      </text>
    </comment>
    <comment ref="F132" authorId="0" shapeId="0" xr:uid="{00000000-0006-0000-2D00-000051000000}">
      <text>
        <r>
          <rPr>
            <b/>
            <sz val="9"/>
            <color indexed="81"/>
            <rFont val="Tahoma"/>
            <family val="2"/>
          </rPr>
          <t xml:space="preserve">Run Cost:
</t>
        </r>
        <r>
          <rPr>
            <sz val="9"/>
            <color indexed="81"/>
            <rFont val="Tahoma"/>
            <family val="2"/>
          </rPr>
          <t>Total regular cost incurred repeatedly, or for each item produced or each service performed. For example, licenses, maintenance, software.</t>
        </r>
      </text>
    </comment>
    <comment ref="G132" authorId="0" shapeId="0" xr:uid="{00000000-0006-0000-2D00-000052000000}">
      <text>
        <r>
          <rPr>
            <b/>
            <sz val="9"/>
            <color indexed="81"/>
            <rFont val="Tahoma"/>
            <family val="2"/>
          </rPr>
          <t xml:space="preserve">Project Cost:
</t>
        </r>
        <r>
          <rPr>
            <sz val="9"/>
            <color indexed="81"/>
            <rFont val="Tahoma"/>
            <family val="2"/>
          </rPr>
          <t xml:space="preserve">This field is calculated automatically and it is the summary of CAPEX,OPEX.
Total Project Cost, does NOT include the Run Cost.
</t>
        </r>
      </text>
    </comment>
    <comment ref="H132" authorId="0" shapeId="0" xr:uid="{00000000-0006-0000-2D00-000053000000}">
      <text>
        <r>
          <rPr>
            <b/>
            <sz val="9"/>
            <color indexed="81"/>
            <rFont val="Tahoma"/>
            <family val="2"/>
          </rPr>
          <t xml:space="preserve">Savings:
</t>
        </r>
        <r>
          <rPr>
            <sz val="9"/>
            <color indexed="81"/>
            <rFont val="Tahoma"/>
            <family val="2"/>
          </rPr>
          <t xml:space="preserve">Total Financial Benefits generated with the implementing of the project or program.
</t>
        </r>
      </text>
    </comment>
    <comment ref="C140" authorId="1" shapeId="0" xr:uid="{00000000-0006-0000-2D00-000054000000}">
      <text>
        <r>
          <rPr>
            <b/>
            <sz val="9"/>
            <color indexed="81"/>
            <rFont val="Tahoma"/>
            <family val="2"/>
          </rPr>
          <t>Comments on Finances and Budget:</t>
        </r>
        <r>
          <rPr>
            <sz val="9"/>
            <color indexed="81"/>
            <rFont val="Tahoma"/>
            <family val="2"/>
          </rPr>
          <t xml:space="preserve">
Any comment that is related to Finances and Budget. In case there is no budget related to your project, you can add it as a comment in that field.
</t>
        </r>
      </text>
    </comment>
    <comment ref="C143" authorId="1" shapeId="0" xr:uid="{00000000-0006-0000-2D00-000055000000}">
      <text>
        <r>
          <rPr>
            <b/>
            <sz val="9"/>
            <color indexed="81"/>
            <rFont val="Tahoma"/>
            <family val="2"/>
          </rPr>
          <t xml:space="preserve">Cost Breakdown:
</t>
        </r>
        <r>
          <rPr>
            <sz val="9"/>
            <color indexed="81"/>
            <rFont val="Tahoma"/>
            <family val="2"/>
          </rPr>
          <t xml:space="preserve">Aggregating the estimated costs by concept (establishing) an authorized cost baseline.
</t>
        </r>
      </text>
    </comment>
    <comment ref="F143" authorId="1" shapeId="0" xr:uid="{00000000-0006-0000-2D00-000056000000}">
      <text>
        <r>
          <rPr>
            <b/>
            <sz val="9"/>
            <color indexed="81"/>
            <rFont val="Tahoma"/>
            <family val="2"/>
          </rPr>
          <t>Savings Breakdown:</t>
        </r>
        <r>
          <rPr>
            <sz val="9"/>
            <color indexed="81"/>
            <rFont val="Tahoma"/>
            <family val="2"/>
          </rPr>
          <t xml:space="preserve">
Aggregating the estimated savings by concept (establishing) an authorized cost baseline.
</t>
        </r>
      </text>
    </comment>
    <comment ref="C155" authorId="1" shapeId="0" xr:uid="{00000000-0006-0000-2D00-000057000000}">
      <text>
        <r>
          <rPr>
            <b/>
            <sz val="9"/>
            <color indexed="81"/>
            <rFont val="Tahoma"/>
            <family val="2"/>
          </rPr>
          <t>Schneider Digital Project/Program Manager:</t>
        </r>
        <r>
          <rPr>
            <sz val="9"/>
            <color indexed="81"/>
            <rFont val="Tahoma"/>
            <family val="2"/>
          </rPr>
          <t xml:space="preserve">
Who is the Project/Program Manager  from Schneider Digitial of the project/program?</t>
        </r>
      </text>
    </comment>
    <comment ref="F155" authorId="0" shapeId="0" xr:uid="{00000000-0006-0000-2D00-000058000000}">
      <text>
        <r>
          <rPr>
            <b/>
            <sz val="9"/>
            <color indexed="81"/>
            <rFont val="Tahoma"/>
            <family val="2"/>
          </rPr>
          <t xml:space="preserve">IT Resource Allocated (Y/N):
</t>
        </r>
        <r>
          <rPr>
            <sz val="9"/>
            <color indexed="81"/>
            <rFont val="Tahoma"/>
            <family val="2"/>
          </rPr>
          <t>Has IT resource been assigned yet</t>
        </r>
      </text>
    </comment>
    <comment ref="C157" authorId="1" shapeId="0" xr:uid="{00000000-0006-0000-2D00-000059000000}">
      <text>
        <r>
          <rPr>
            <b/>
            <sz val="9"/>
            <color indexed="81"/>
            <rFont val="Tahoma"/>
            <family val="2"/>
          </rPr>
          <t xml:space="preserve">Resources :
</t>
        </r>
        <r>
          <rPr>
            <sz val="9"/>
            <color indexed="81"/>
            <rFont val="Tahoma"/>
            <family val="2"/>
          </rPr>
          <t xml:space="preserve">
Please provide the names, roles, function and the % utilization of the key resources of the project/activity. </t>
        </r>
        <r>
          <rPr>
            <b/>
            <sz val="9"/>
            <color indexed="81"/>
            <rFont val="Tahoma"/>
            <family val="2"/>
          </rPr>
          <t xml:space="preserve">
There is no need to provide again the names of the Sponsor, Project Manager and IPO PM, since their names appears in the Charter section - Key Information.</t>
        </r>
        <r>
          <rPr>
            <sz val="9"/>
            <color indexed="81"/>
            <rFont val="Tahoma"/>
            <family val="2"/>
          </rPr>
          <t xml:space="preserve">
</t>
        </r>
      </text>
    </comment>
    <comment ref="G157" authorId="0" shapeId="0" xr:uid="{00000000-0006-0000-2D00-00005A000000}">
      <text>
        <r>
          <rPr>
            <b/>
            <sz val="9"/>
            <color indexed="81"/>
            <rFont val="Tahoma"/>
            <family val="2"/>
          </rPr>
          <t>Select the number of resources that will participate in this initiative :
Maximum number is 10, minimum number is 0</t>
        </r>
        <r>
          <rPr>
            <sz val="9"/>
            <color indexed="81"/>
            <rFont val="Tahoma"/>
            <family val="2"/>
          </rPr>
          <t xml:space="preserve">
</t>
        </r>
      </text>
    </comment>
    <comment ref="C158" authorId="1" shapeId="0" xr:uid="{00000000-0006-0000-2D00-00005B000000}">
      <text>
        <r>
          <rPr>
            <b/>
            <sz val="9"/>
            <color indexed="81"/>
            <rFont val="Tahoma"/>
            <family val="2"/>
          </rPr>
          <t xml:space="preserve">Resource Names:
</t>
        </r>
        <r>
          <rPr>
            <sz val="9"/>
            <color indexed="81"/>
            <rFont val="Tahoma"/>
            <family val="2"/>
          </rPr>
          <t>Enter First name and the Surname of the resource. 
If the resource is not known enter: "Unknown" or "TBC".</t>
        </r>
        <r>
          <rPr>
            <b/>
            <sz val="9"/>
            <color indexed="81"/>
            <rFont val="Tahoma"/>
            <family val="2"/>
          </rPr>
          <t xml:space="preserve">
Note : </t>
        </r>
        <r>
          <rPr>
            <sz val="9"/>
            <color indexed="81"/>
            <rFont val="Tahoma"/>
            <family val="2"/>
          </rPr>
          <t xml:space="preserve">There is no need to submit again the names of The Sponsor, Project Manager and IPO PM, since their names appears in the Charter Section - Key Information </t>
        </r>
      </text>
    </comment>
    <comment ref="E158" authorId="1" shapeId="0" xr:uid="{00000000-0006-0000-2D00-00005C000000}">
      <text>
        <r>
          <rPr>
            <b/>
            <sz val="9"/>
            <color indexed="81"/>
            <rFont val="Tahoma"/>
            <family val="2"/>
          </rPr>
          <t xml:space="preserve">Role:
</t>
        </r>
        <r>
          <rPr>
            <sz val="9"/>
            <color indexed="81"/>
            <rFont val="Tahoma"/>
            <family val="2"/>
          </rPr>
          <t xml:space="preserve">Please provide the area of responsibility for each resource.
</t>
        </r>
      </text>
    </comment>
    <comment ref="F158" authorId="1" shapeId="0" xr:uid="{00000000-0006-0000-2D00-00005D000000}">
      <text>
        <r>
          <rPr>
            <b/>
            <sz val="9"/>
            <color indexed="81"/>
            <rFont val="Tahoma"/>
            <family val="2"/>
          </rPr>
          <t xml:space="preserve">Function :
</t>
        </r>
        <r>
          <rPr>
            <sz val="9"/>
            <color indexed="81"/>
            <rFont val="Tahoma"/>
            <family val="2"/>
          </rPr>
          <t xml:space="preserve">Please provide the function that the resource belongs.
E.g. GSC, LND, IPO etc.
</t>
        </r>
      </text>
    </comment>
    <comment ref="G158" authorId="0" shapeId="0" xr:uid="{00000000-0006-0000-2D00-00005E000000}">
      <text>
        <r>
          <rPr>
            <b/>
            <sz val="9"/>
            <color indexed="81"/>
            <rFont val="Tahoma"/>
            <family val="2"/>
          </rPr>
          <t xml:space="preserve">Resource confirmed Y/N:
</t>
        </r>
        <r>
          <rPr>
            <sz val="9"/>
            <color indexed="81"/>
            <rFont val="Tahoma"/>
            <family val="2"/>
          </rPr>
          <t xml:space="preserve">
"Y" - resource identified and assigned/confirmed
"N" - resource identified, not yet assigned/confirmed or resource name still to be determined, no roadblock as yet - name blank or  resource required, but roadblock in assignment/confirmation and requires escalation. First Name &amp; Surname can be entered if identified or "Unknown" if no one identified yet.
</t>
        </r>
      </text>
    </comment>
    <comment ref="H158" authorId="1" shapeId="0" xr:uid="{00000000-0006-0000-2D00-00005F000000}">
      <text>
        <r>
          <rPr>
            <b/>
            <sz val="9"/>
            <color indexed="81"/>
            <rFont val="Tahoma"/>
            <family val="2"/>
          </rPr>
          <t xml:space="preserve">Utilization:
</t>
        </r>
        <r>
          <rPr>
            <sz val="9"/>
            <color indexed="81"/>
            <rFont val="Tahoma"/>
            <family val="2"/>
          </rPr>
          <t xml:space="preserve">
Please provide the expected % of utilization of the resource.
The utilization will apply for the full life cycle of the project/activity or prestudy.</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G12" authorId="0" shapeId="0" xr:uid="{00000000-0006-0000-2E00-000001000000}">
      <text>
        <r>
          <rPr>
            <b/>
            <sz val="9"/>
            <color indexed="81"/>
            <rFont val="Tahoma"/>
            <family val="2"/>
          </rPr>
          <t xml:space="preserve">Customized Report:
</t>
        </r>
        <r>
          <rPr>
            <sz val="9"/>
            <color indexed="81"/>
            <rFont val="Tahoma"/>
            <family val="2"/>
          </rPr>
          <t xml:space="preserve">
Select "Y" if you would like the report to appear in the customized report, or "N" in case you don't want.</t>
        </r>
      </text>
    </comment>
    <comment ref="H14" authorId="0" shapeId="0" xr:uid="{00000000-0006-0000-2E00-000002000000}">
      <text>
        <r>
          <rPr>
            <b/>
            <sz val="9"/>
            <color indexed="81"/>
            <rFont val="Tahoma"/>
            <family val="2"/>
          </rPr>
          <t xml:space="preserve">Charter (2 Slides)
</t>
        </r>
        <r>
          <rPr>
            <sz val="9"/>
            <color indexed="81"/>
            <rFont val="Tahoma"/>
            <family val="2"/>
          </rPr>
          <t>Purpose: Initiative Information
Source: Charter, Finances and Resource Plan.</t>
        </r>
        <r>
          <rPr>
            <b/>
            <sz val="9"/>
            <color indexed="81"/>
            <rFont val="Tahoma"/>
            <family val="2"/>
          </rPr>
          <t xml:space="preserve">
</t>
        </r>
        <r>
          <rPr>
            <sz val="9"/>
            <color indexed="81"/>
            <rFont val="Tahoma"/>
            <family val="2"/>
          </rPr>
          <t xml:space="preserve">
</t>
        </r>
      </text>
    </comment>
    <comment ref="K14" authorId="0" shapeId="0" xr:uid="{00000000-0006-0000-2E00-000003000000}">
      <text>
        <r>
          <rPr>
            <b/>
            <sz val="9"/>
            <color indexed="81"/>
            <rFont val="Tahoma"/>
            <family val="2"/>
          </rPr>
          <t xml:space="preserve">Next Steps (1 Slide):
</t>
        </r>
        <r>
          <rPr>
            <sz val="9"/>
            <color indexed="81"/>
            <rFont val="Tahoma"/>
            <family val="2"/>
          </rPr>
          <t xml:space="preserve">Purpose: Project / Program Next Steps
Source: Status Report.
</t>
        </r>
      </text>
    </comment>
    <comment ref="H15" authorId="0" shapeId="0" xr:uid="{00000000-0006-0000-2E00-000004000000}">
      <text>
        <r>
          <rPr>
            <b/>
            <sz val="9"/>
            <color indexed="81"/>
            <rFont val="Tahoma"/>
            <family val="2"/>
          </rPr>
          <t xml:space="preserve">Status Report (1 Slide)
</t>
        </r>
        <r>
          <rPr>
            <sz val="9"/>
            <color indexed="81"/>
            <rFont val="Tahoma"/>
            <family val="2"/>
          </rPr>
          <t xml:space="preserve">Purpose: Status Report Information
Source: Status Report, Finances, Charter
</t>
        </r>
      </text>
    </comment>
    <comment ref="K15" authorId="0" shapeId="0" xr:uid="{00000000-0006-0000-2E00-000005000000}">
      <text>
        <r>
          <rPr>
            <b/>
            <sz val="9"/>
            <color indexed="81"/>
            <rFont val="Tahoma"/>
            <family val="2"/>
          </rPr>
          <t xml:space="preserve">Stage Gate Deliverables (Slide 1)
</t>
        </r>
        <r>
          <rPr>
            <sz val="9"/>
            <color indexed="81"/>
            <rFont val="Tahoma"/>
            <family val="2"/>
          </rPr>
          <t xml:space="preserve">Purpose: Lists Deliverables and Status per Stage Gate
Source: Project Plan - all items reported that are "Y" in column R, "Appear in Stage Gate Report".
</t>
        </r>
      </text>
    </comment>
    <comment ref="H16" authorId="0" shapeId="0" xr:uid="{00000000-0006-0000-2E00-000006000000}">
      <text>
        <r>
          <rPr>
            <b/>
            <sz val="9"/>
            <color indexed="81"/>
            <rFont val="Tahoma"/>
            <family val="2"/>
          </rPr>
          <t xml:space="preserve">TSC 4.0 (1 Slide):
</t>
        </r>
        <r>
          <rPr>
            <sz val="9"/>
            <color indexed="81"/>
            <rFont val="Tahoma"/>
            <family val="2"/>
          </rPr>
          <t xml:space="preserve">Purpose: Provides the latest updates of the initiative, its status and its KPIs
Source: Charter, Status Report
</t>
        </r>
      </text>
    </comment>
    <comment ref="K16" authorId="0" shapeId="0" xr:uid="{00000000-0006-0000-2E00-000007000000}">
      <text>
        <r>
          <rPr>
            <b/>
            <sz val="9"/>
            <color indexed="81"/>
            <rFont val="Tahoma"/>
            <family val="2"/>
          </rPr>
          <t xml:space="preserve">Stage Gate Criteria (Slide 1)
</t>
        </r>
        <r>
          <rPr>
            <sz val="9"/>
            <color indexed="81"/>
            <rFont val="Tahoma"/>
            <family val="2"/>
          </rPr>
          <t xml:space="preserve">Purpose: Lists of Criteria and if they are met Stage Gate
Source: Decisions Log  - all items reported that are "Y" in column F, "Appear in Report".
</t>
        </r>
      </text>
    </comment>
    <comment ref="H17" authorId="0" shapeId="0" xr:uid="{00000000-0006-0000-2E00-000008000000}">
      <text>
        <r>
          <rPr>
            <b/>
            <sz val="9"/>
            <color indexed="81"/>
            <rFont val="Tahoma"/>
            <family val="2"/>
          </rPr>
          <t xml:space="preserve">Timelines (1 Slide):
</t>
        </r>
        <r>
          <rPr>
            <sz val="9"/>
            <color indexed="81"/>
            <rFont val="Tahoma"/>
            <family val="2"/>
          </rPr>
          <t>Purpose: Project / Program Timelines
Source: Timelines information comes from the Status Report</t>
        </r>
      </text>
    </comment>
    <comment ref="K17" authorId="0" shapeId="0" xr:uid="{00000000-0006-0000-2E00-000009000000}">
      <text>
        <r>
          <rPr>
            <b/>
            <sz val="9"/>
            <color indexed="81"/>
            <rFont val="Tahoma"/>
            <family val="2"/>
          </rPr>
          <t xml:space="preserve">CR Log (1 Slide):
</t>
        </r>
        <r>
          <rPr>
            <sz val="9"/>
            <color indexed="81"/>
            <rFont val="Tahoma"/>
            <family val="2"/>
          </rPr>
          <t xml:space="preserve">Purpose: Project / Program CR
Source: CR Log  - all items reported that are "Y" in column K, "Reported?".
</t>
        </r>
      </text>
    </comment>
    <comment ref="H18" authorId="0" shapeId="0" xr:uid="{00000000-0006-0000-2E00-00000A000000}">
      <text>
        <r>
          <rPr>
            <b/>
            <sz val="9"/>
            <color indexed="81"/>
            <rFont val="Tahoma"/>
            <family val="2"/>
          </rPr>
          <t xml:space="preserve">Problem Statement (1 Slide):
</t>
        </r>
        <r>
          <rPr>
            <sz val="9"/>
            <color indexed="81"/>
            <rFont val="Tahoma"/>
            <family val="2"/>
          </rPr>
          <t xml:space="preserve">Purpose: Project / Program Problem Statements and Root Cause analysis of these problems
Source: Problem Statement
</t>
        </r>
      </text>
    </comment>
    <comment ref="K18" authorId="0" shapeId="0" xr:uid="{00000000-0006-0000-2E00-00000B000000}">
      <text>
        <r>
          <rPr>
            <b/>
            <sz val="9"/>
            <color indexed="81"/>
            <rFont val="Tahoma"/>
            <family val="2"/>
          </rPr>
          <t xml:space="preserve">Lessons Learned Report (1 Slide):
</t>
        </r>
        <r>
          <rPr>
            <sz val="9"/>
            <color indexed="81"/>
            <rFont val="Tahoma"/>
            <family val="2"/>
          </rPr>
          <t xml:space="preserve">Purpose: Project / Program Lessons Learned
Source: Lessons Learned - all items reported that are "Y" in column J, "Reported?".
</t>
        </r>
      </text>
    </comment>
    <comment ref="H19" authorId="0" shapeId="0" xr:uid="{00000000-0006-0000-2E00-00000C000000}">
      <text>
        <r>
          <rPr>
            <b/>
            <sz val="9"/>
            <color indexed="81"/>
            <rFont val="Tahoma"/>
            <family val="2"/>
          </rPr>
          <t xml:space="preserve">Issues (1 Slide):
</t>
        </r>
        <r>
          <rPr>
            <sz val="9"/>
            <color indexed="81"/>
            <rFont val="Tahoma"/>
            <family val="2"/>
          </rPr>
          <t>Purpose: Project / Program Issues
Source: Issues and Action Log  - all Issues  reported that are "Y" in column Q, "Reported?".</t>
        </r>
        <r>
          <rPr>
            <b/>
            <sz val="9"/>
            <color indexed="81"/>
            <rFont val="Tahoma"/>
            <family val="2"/>
          </rPr>
          <t xml:space="preserve">
</t>
        </r>
        <r>
          <rPr>
            <sz val="9"/>
            <color indexed="81"/>
            <rFont val="Tahoma"/>
            <family val="2"/>
          </rPr>
          <t xml:space="preserve">
</t>
        </r>
      </text>
    </comment>
    <comment ref="K19" authorId="0" shapeId="0" xr:uid="{00000000-0006-0000-2E00-00000D000000}">
      <text>
        <r>
          <rPr>
            <b/>
            <sz val="9"/>
            <color indexed="81"/>
            <rFont val="Tahoma"/>
            <family val="2"/>
          </rPr>
          <t xml:space="preserve">KPIs Report (1 Slide):
</t>
        </r>
        <r>
          <rPr>
            <sz val="9"/>
            <color indexed="81"/>
            <rFont val="Tahoma"/>
            <family val="2"/>
          </rPr>
          <t xml:space="preserve">Purpose: Project / Program KPIs
Source: KPIs - all items reported that are "Y" in column B, "Reported(Y/N)?".
</t>
        </r>
      </text>
    </comment>
    <comment ref="H20" authorId="0" shapeId="0" xr:uid="{00000000-0006-0000-2E00-00000E000000}">
      <text>
        <r>
          <rPr>
            <b/>
            <sz val="9"/>
            <color indexed="81"/>
            <rFont val="Tahoma"/>
            <family val="2"/>
          </rPr>
          <t xml:space="preserve">Actions (1 Slide):
</t>
        </r>
        <r>
          <rPr>
            <sz val="9"/>
            <color indexed="81"/>
            <rFont val="Tahoma"/>
            <family val="2"/>
          </rPr>
          <t xml:space="preserve">Purpose: Project / Program Issues
Source: Issues and Action Log  - all Actions reported that are "Y" in column Q, "Reported?".
</t>
        </r>
      </text>
    </comment>
    <comment ref="K20" authorId="0" shapeId="0" xr:uid="{00000000-0006-0000-2E00-00000F000000}">
      <text>
        <r>
          <rPr>
            <b/>
            <sz val="9"/>
            <color indexed="81"/>
            <rFont val="Tahoma"/>
            <family val="2"/>
          </rPr>
          <t xml:space="preserve">Communication Plan - (1 Slide):
</t>
        </r>
        <r>
          <rPr>
            <sz val="9"/>
            <color indexed="81"/>
            <rFont val="Tahoma"/>
            <family val="2"/>
          </rPr>
          <t xml:space="preserve">Purpose: Information regarding the Communication Plan
Source: Change Communication Plan Template
</t>
        </r>
      </text>
    </comment>
    <comment ref="H21" authorId="0" shapeId="0" xr:uid="{00000000-0006-0000-2E00-000010000000}">
      <text>
        <r>
          <rPr>
            <b/>
            <sz val="9"/>
            <color indexed="81"/>
            <rFont val="Tahoma"/>
            <family val="2"/>
          </rPr>
          <t xml:space="preserve">Risks (1 Slide):
</t>
        </r>
        <r>
          <rPr>
            <sz val="9"/>
            <color indexed="81"/>
            <rFont val="Tahoma"/>
            <family val="2"/>
          </rPr>
          <t xml:space="preserve">Purpose: Project / Program Risks
Source: Risk Register - all items reported that are "Y" in column V, "Reported?".
</t>
        </r>
      </text>
    </comment>
    <comment ref="K21" authorId="0" shapeId="0" xr:uid="{00000000-0006-0000-2E00-000011000000}">
      <text>
        <r>
          <rPr>
            <b/>
            <sz val="9"/>
            <color indexed="81"/>
            <rFont val="Tahoma"/>
            <family val="2"/>
          </rPr>
          <t xml:space="preserve">Business Case Assumptions </t>
        </r>
        <r>
          <rPr>
            <sz val="9"/>
            <color indexed="81"/>
            <rFont val="Tahoma"/>
            <family val="2"/>
          </rPr>
          <t xml:space="preserve">(Hypothesis) - (1 Slide):
Purpose: Business Case Assumptions
Source: Business Case Assumptions worksheet.
</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G5" authorId="0" shapeId="0" xr:uid="{00000000-0006-0000-2F00-000001000000}">
      <text>
        <r>
          <rPr>
            <b/>
            <sz val="9"/>
            <color indexed="81"/>
            <rFont val="Tahoma"/>
            <family val="2"/>
          </rPr>
          <t xml:space="preserve">Status Report Configurator:
</t>
        </r>
        <r>
          <rPr>
            <sz val="9"/>
            <color indexed="81"/>
            <rFont val="Tahoma"/>
            <family val="2"/>
          </rPr>
          <t xml:space="preserve">The user can select from the drop down options, which fields will appear in status report and in which order
</t>
        </r>
      </text>
    </comment>
    <comment ref="I8" authorId="0" shapeId="0" xr:uid="{00000000-0006-0000-2F00-000002000000}">
      <text>
        <r>
          <rPr>
            <b/>
            <sz val="9"/>
            <color indexed="81"/>
            <rFont val="Tahoma"/>
            <family val="2"/>
          </rPr>
          <t>NOTE: IF Financial Figures are not available, then the Finance Comments will appear in the PowerPoint report regardless of the choice in the Configurator.</t>
        </r>
        <r>
          <rPr>
            <sz val="9"/>
            <color indexed="81"/>
            <rFont val="Tahoma"/>
            <family val="2"/>
          </rPr>
          <t xml:space="preserve">
</t>
        </r>
      </text>
    </comment>
    <comment ref="L8" authorId="0" shapeId="0" xr:uid="{00000000-0006-0000-2F00-000003000000}">
      <text>
        <r>
          <rPr>
            <b/>
            <sz val="9"/>
            <color indexed="81"/>
            <rFont val="Tahoma"/>
            <family val="2"/>
          </rPr>
          <t xml:space="preserve">Phase Chart &amp; Tabular Report:
</t>
        </r>
        <r>
          <rPr>
            <sz val="9"/>
            <color indexed="81"/>
            <rFont val="Tahoma"/>
            <family val="2"/>
          </rPr>
          <t xml:space="preserve">
The user can specify whether both Planned and Actual timelines will appear in Phase Chart and Tabular Report or only the actual and reforecast timelines.
</t>
        </r>
      </text>
    </comment>
    <comment ref="L11" authorId="0" shapeId="0" xr:uid="{00000000-0006-0000-2F00-000004000000}">
      <text>
        <r>
          <rPr>
            <b/>
            <sz val="9"/>
            <color indexed="81"/>
            <rFont val="Tahoma"/>
            <family val="2"/>
          </rPr>
          <t xml:space="preserve">Detailed Gantt Chart Configurator:
</t>
        </r>
        <r>
          <rPr>
            <sz val="9"/>
            <color indexed="81"/>
            <rFont val="Tahoma"/>
            <family val="2"/>
          </rPr>
          <t>The user can specify whether the detailed Gantt Chart report will have a box with schedule comments or not. The value of schedule comments comes from the Key Indicators, Schedule description of Status Report Template.</t>
        </r>
      </text>
    </comment>
    <comment ref="G12" authorId="0" shapeId="0" xr:uid="{00000000-0006-0000-2F00-000005000000}">
      <text>
        <r>
          <rPr>
            <b/>
            <sz val="9"/>
            <color indexed="81"/>
            <rFont val="Tahoma"/>
            <family val="2"/>
          </rPr>
          <t xml:space="preserve">Task and Roadmap Report Configurator:
</t>
        </r>
        <r>
          <rPr>
            <sz val="9"/>
            <color indexed="81"/>
            <rFont val="Tahoma"/>
            <family val="2"/>
          </rPr>
          <t xml:space="preserve">In this configurator, the user can select from the drop down options, which fields will appear on the right side of Task Report and Roadmap Report.
Everything that has a green background it cannot be changed.
</t>
        </r>
      </text>
    </comment>
    <comment ref="B14" authorId="0" shapeId="0" xr:uid="{00000000-0006-0000-2F00-000006000000}">
      <text>
        <r>
          <rPr>
            <b/>
            <sz val="9"/>
            <color indexed="81"/>
            <rFont val="Tahoma"/>
            <family val="2"/>
          </rPr>
          <t>Customize Chart Start and End Dates:
Please provide the dates that the Gantt Chart should start and end.
If the dates are blank, then the dates from the Timelines of the Status Report will be taken.</t>
        </r>
        <r>
          <rPr>
            <sz val="9"/>
            <color indexed="81"/>
            <rFont val="Tahoma"/>
            <family val="2"/>
          </rPr>
          <t xml:space="preserve">
</t>
        </r>
      </text>
    </comment>
    <comment ref="G16" authorId="0" shapeId="0" xr:uid="{00000000-0006-0000-2F00-000007000000}">
      <text>
        <r>
          <rPr>
            <b/>
            <sz val="9"/>
            <color indexed="81"/>
            <rFont val="Tahoma"/>
            <family val="2"/>
          </rPr>
          <t>Export Report in Image Format:</t>
        </r>
        <r>
          <rPr>
            <sz val="9"/>
            <color indexed="81"/>
            <rFont val="Tahoma"/>
            <family val="2"/>
          </rPr>
          <t xml:space="preserve">
This functionality allows the user to be able to export the PowerPoint report into an image format. The supported formats at the moment are PNG and JPEG. </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4" authorId="0" shapeId="0" xr:uid="{00000000-0006-0000-3200-000001000000}">
      <text>
        <r>
          <rPr>
            <b/>
            <sz val="9"/>
            <color indexed="81"/>
            <rFont val="Tahoma"/>
            <family val="2"/>
          </rPr>
          <t>Duration:</t>
        </r>
        <r>
          <rPr>
            <sz val="9"/>
            <color indexed="81"/>
            <rFont val="Tahoma"/>
            <family val="2"/>
          </rPr>
          <t xml:space="preserve">
Is used in Chatrs.
The duration of the project.
</t>
        </r>
        <r>
          <rPr>
            <b/>
            <sz val="9"/>
            <color indexed="81"/>
            <rFont val="Tahoma"/>
            <family val="2"/>
          </rPr>
          <t xml:space="preserve">
Do not erase,modify or move this column. </t>
        </r>
      </text>
    </comment>
    <comment ref="C4" authorId="0" shapeId="0" xr:uid="{00000000-0006-0000-3200-000002000000}">
      <text>
        <r>
          <rPr>
            <b/>
            <sz val="9"/>
            <color indexed="81"/>
            <rFont val="Tahoma"/>
            <family val="2"/>
          </rPr>
          <t>Difference:</t>
        </r>
        <r>
          <rPr>
            <sz val="9"/>
            <color indexed="81"/>
            <rFont val="Tahoma"/>
            <family val="2"/>
          </rPr>
          <t xml:space="preserve">
Difference between Planned and Actual.
</t>
        </r>
        <r>
          <rPr>
            <b/>
            <sz val="9"/>
            <color indexed="81"/>
            <rFont val="Tahoma"/>
            <family val="2"/>
          </rPr>
          <t xml:space="preserve">Do not erase,modify or move this column. </t>
        </r>
      </text>
    </comment>
    <comment ref="D4" authorId="0" shapeId="0" xr:uid="{00000000-0006-0000-3200-000003000000}">
      <text>
        <r>
          <rPr>
            <b/>
            <sz val="9"/>
            <color indexed="81"/>
            <rFont val="Tahoma"/>
            <family val="2"/>
          </rPr>
          <t>Finish Early:</t>
        </r>
        <r>
          <rPr>
            <sz val="9"/>
            <color indexed="81"/>
            <rFont val="Tahoma"/>
            <family val="2"/>
          </rPr>
          <t xml:space="preserve">
The Grey bar in Gantt Chart.
If the difference between planned and actual is negative.
</t>
        </r>
        <r>
          <rPr>
            <b/>
            <sz val="9"/>
            <color indexed="81"/>
            <rFont val="Tahoma"/>
            <family val="2"/>
          </rPr>
          <t xml:space="preserve">Do not erase,modify or move this column. </t>
        </r>
      </text>
    </comment>
    <comment ref="E4" authorId="0" shapeId="0" xr:uid="{00000000-0006-0000-3200-000004000000}">
      <text>
        <r>
          <rPr>
            <b/>
            <sz val="9"/>
            <color indexed="81"/>
            <rFont val="Tahoma"/>
            <family val="2"/>
          </rPr>
          <t xml:space="preserve">On Time:
</t>
        </r>
        <r>
          <rPr>
            <sz val="9"/>
            <color indexed="81"/>
            <rFont val="Tahoma"/>
            <family val="2"/>
          </rPr>
          <t xml:space="preserve">
The blue bar in gantt chart.
It shows if the project is on time.</t>
        </r>
        <r>
          <rPr>
            <b/>
            <sz val="9"/>
            <color indexed="81"/>
            <rFont val="Tahoma"/>
            <family val="2"/>
          </rPr>
          <t xml:space="preserve">
Do not erase,modify or move this column. </t>
        </r>
      </text>
    </comment>
    <comment ref="F4" authorId="0" shapeId="0" xr:uid="{00000000-0006-0000-3200-000005000000}">
      <text>
        <r>
          <rPr>
            <b/>
            <sz val="9"/>
            <color indexed="81"/>
            <rFont val="Tahoma"/>
            <family val="2"/>
          </rPr>
          <t>Delay:</t>
        </r>
        <r>
          <rPr>
            <sz val="9"/>
            <color indexed="81"/>
            <rFont val="Tahoma"/>
            <family val="2"/>
          </rPr>
          <t xml:space="preserve">
The red bar in Gantt Chart.
</t>
        </r>
        <r>
          <rPr>
            <b/>
            <sz val="9"/>
            <color indexed="81"/>
            <rFont val="Tahoma"/>
            <family val="2"/>
          </rPr>
          <t xml:space="preserve">Do not erase,modify or move this column. </t>
        </r>
      </text>
    </comment>
    <comment ref="G4" authorId="0" shapeId="0" xr:uid="{00000000-0006-0000-3200-000006000000}">
      <text>
        <r>
          <rPr>
            <b/>
            <sz val="9"/>
            <color indexed="81"/>
            <rFont val="Tahoma"/>
            <family val="2"/>
          </rPr>
          <t xml:space="preserve">Height of Markers:
</t>
        </r>
        <r>
          <rPr>
            <sz val="9"/>
            <color indexed="81"/>
            <rFont val="Tahoma"/>
            <family val="2"/>
          </rPr>
          <t>This column is being used in order to put the markers in a different height. Otherwise a marker can be over another marker.</t>
        </r>
        <r>
          <rPr>
            <b/>
            <sz val="9"/>
            <color indexed="81"/>
            <rFont val="Tahoma"/>
            <family val="2"/>
          </rPr>
          <t xml:space="preserve">
Do not erase or move this column.
However, you can change the numbers of your markers if there is a need.
</t>
        </r>
        <r>
          <rPr>
            <sz val="9"/>
            <color indexed="81"/>
            <rFont val="Tahoma"/>
            <family val="2"/>
          </rPr>
          <t xml:space="preserve">
The difference between positive and negative numbers is that the ones are for the planned part of the graph, and the others are for the actual part of the graph.</t>
        </r>
      </text>
    </comment>
    <comment ref="H4" authorId="0" shapeId="0" xr:uid="{00000000-0006-0000-3200-000007000000}">
      <text>
        <r>
          <rPr>
            <b/>
            <sz val="9"/>
            <color indexed="81"/>
            <rFont val="Tahoma"/>
            <family val="2"/>
          </rPr>
          <t>Des:
This column is an extra axis that it is added to the graphs. It helps because the graph combined two different types of charts. It is set to #N/A so it will not appear in the charts.
Do not move,modify or erase this column.</t>
        </r>
      </text>
    </comment>
    <comment ref="M4" authorId="0" shapeId="0" xr:uid="{00000000-0006-0000-3200-000008000000}">
      <text>
        <r>
          <rPr>
            <b/>
            <sz val="9"/>
            <color indexed="81"/>
            <rFont val="Tahoma"/>
            <family val="2"/>
          </rPr>
          <t>Duration:</t>
        </r>
        <r>
          <rPr>
            <sz val="9"/>
            <color indexed="81"/>
            <rFont val="Tahoma"/>
            <family val="2"/>
          </rPr>
          <t xml:space="preserve">
Is used in Chatrs.
The duration of the project.
</t>
        </r>
        <r>
          <rPr>
            <b/>
            <sz val="9"/>
            <color indexed="81"/>
            <rFont val="Tahoma"/>
            <family val="2"/>
          </rPr>
          <t xml:space="preserve">
Do not erase,modify or move this column. </t>
        </r>
      </text>
    </comment>
    <comment ref="N4" authorId="0" shapeId="0" xr:uid="{00000000-0006-0000-3200-000009000000}">
      <text>
        <r>
          <rPr>
            <b/>
            <sz val="9"/>
            <color indexed="81"/>
            <rFont val="Tahoma"/>
            <family val="2"/>
          </rPr>
          <t>Difference:</t>
        </r>
        <r>
          <rPr>
            <sz val="9"/>
            <color indexed="81"/>
            <rFont val="Tahoma"/>
            <family val="2"/>
          </rPr>
          <t xml:space="preserve">
Difference between Planned and Actual.
</t>
        </r>
        <r>
          <rPr>
            <b/>
            <sz val="9"/>
            <color indexed="81"/>
            <rFont val="Tahoma"/>
            <family val="2"/>
          </rPr>
          <t xml:space="preserve">Do not erase,modify or move this column. </t>
        </r>
      </text>
    </comment>
    <comment ref="O4" authorId="0" shapeId="0" xr:uid="{00000000-0006-0000-3200-00000A000000}">
      <text>
        <r>
          <rPr>
            <b/>
            <sz val="9"/>
            <color indexed="81"/>
            <rFont val="Tahoma"/>
            <family val="2"/>
          </rPr>
          <t>Finish Early:</t>
        </r>
        <r>
          <rPr>
            <sz val="9"/>
            <color indexed="81"/>
            <rFont val="Tahoma"/>
            <family val="2"/>
          </rPr>
          <t xml:space="preserve">
The Grey bar in Gantt Chart.
If the difference between planned and actual is negative.
</t>
        </r>
        <r>
          <rPr>
            <b/>
            <sz val="9"/>
            <color indexed="81"/>
            <rFont val="Tahoma"/>
            <family val="2"/>
          </rPr>
          <t xml:space="preserve">Do not erase,modify or move this column. </t>
        </r>
      </text>
    </comment>
    <comment ref="P4" authorId="0" shapeId="0" xr:uid="{00000000-0006-0000-3200-00000B000000}">
      <text>
        <r>
          <rPr>
            <b/>
            <sz val="9"/>
            <color indexed="81"/>
            <rFont val="Tahoma"/>
            <family val="2"/>
          </rPr>
          <t xml:space="preserve">On Time:
</t>
        </r>
        <r>
          <rPr>
            <sz val="9"/>
            <color indexed="81"/>
            <rFont val="Tahoma"/>
            <family val="2"/>
          </rPr>
          <t xml:space="preserve">
The blue bar in gantt chart.
It shows if the project is on time.</t>
        </r>
        <r>
          <rPr>
            <b/>
            <sz val="9"/>
            <color indexed="81"/>
            <rFont val="Tahoma"/>
            <family val="2"/>
          </rPr>
          <t xml:space="preserve">
Do not erase,modify or move this column. </t>
        </r>
      </text>
    </comment>
    <comment ref="Q4" authorId="0" shapeId="0" xr:uid="{00000000-0006-0000-3200-00000C000000}">
      <text>
        <r>
          <rPr>
            <b/>
            <sz val="9"/>
            <color indexed="81"/>
            <rFont val="Tahoma"/>
            <family val="2"/>
          </rPr>
          <t>Delay:</t>
        </r>
        <r>
          <rPr>
            <sz val="9"/>
            <color indexed="81"/>
            <rFont val="Tahoma"/>
            <family val="2"/>
          </rPr>
          <t xml:space="preserve">
The red bar in Gantt Chart.
</t>
        </r>
        <r>
          <rPr>
            <b/>
            <sz val="9"/>
            <color indexed="81"/>
            <rFont val="Tahoma"/>
            <family val="2"/>
          </rPr>
          <t xml:space="preserve">Do not erase,modify or move this column. </t>
        </r>
      </text>
    </comment>
    <comment ref="R4" authorId="0" shapeId="0" xr:uid="{00000000-0006-0000-3200-00000D000000}">
      <text>
        <r>
          <rPr>
            <b/>
            <sz val="9"/>
            <color indexed="81"/>
            <rFont val="Tahoma"/>
            <family val="2"/>
          </rPr>
          <t>Des:
This column is an extra axis that it is added to the graphs. It helps because the graph combined two different types of charts. It is set to #N/A so it will not appear in the charts.
Do not move,modify or erase this column.</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Athanasios KIOSIS</author>
  </authors>
  <commentList>
    <comment ref="B4" authorId="0" shapeId="0" xr:uid="{00000000-0006-0000-3500-000001000000}">
      <text>
        <r>
          <rPr>
            <b/>
            <sz val="9"/>
            <color indexed="81"/>
            <rFont val="Tahoma"/>
            <family val="2"/>
          </rPr>
          <t>Bug Description :</t>
        </r>
        <r>
          <rPr>
            <sz val="9"/>
            <color indexed="81"/>
            <rFont val="Tahoma"/>
            <family val="2"/>
          </rPr>
          <t xml:space="preserve">
Please describe the bug.
If there are any screenshots of the bug, please paste it anywhere in this template.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Athanasios KIOSIS</author>
    <author>Windows User</author>
  </authors>
  <commentList>
    <comment ref="B13" authorId="0" shapeId="0" xr:uid="{00000000-0006-0000-3600-000001000000}">
      <text>
        <r>
          <rPr>
            <b/>
            <sz val="9"/>
            <color indexed="81"/>
            <rFont val="Tahoma"/>
            <family val="2"/>
          </rPr>
          <t>Overview:</t>
        </r>
        <r>
          <rPr>
            <sz val="9"/>
            <color indexed="81"/>
            <rFont val="Tahoma"/>
            <family val="2"/>
          </rPr>
          <t xml:space="preserve">
This table shows an overview of all the projects that are saved</t>
        </r>
      </text>
    </comment>
    <comment ref="B18" authorId="0" shapeId="0" xr:uid="{00000000-0006-0000-3600-000002000000}">
      <text>
        <r>
          <rPr>
            <b/>
            <sz val="9"/>
            <color indexed="81"/>
            <rFont val="Tahoma"/>
            <family val="2"/>
          </rPr>
          <t xml:space="preserve">Reported (Y/N)
</t>
        </r>
        <r>
          <rPr>
            <sz val="9"/>
            <color indexed="81"/>
            <rFont val="Tahoma"/>
            <family val="2"/>
          </rPr>
          <t xml:space="preserve">By selecting "Y", the macro will add the PowerPoint charter and status report of the selected project to the overall PowerPoint charter and status report
</t>
        </r>
      </text>
    </comment>
    <comment ref="C18" authorId="0" shapeId="0" xr:uid="{00000000-0006-0000-3600-000003000000}">
      <text>
        <r>
          <rPr>
            <b/>
            <sz val="9"/>
            <color indexed="81"/>
            <rFont val="Tahoma"/>
            <family val="2"/>
          </rPr>
          <t xml:space="preserve">Code : 
</t>
        </r>
        <r>
          <rPr>
            <sz val="9"/>
            <color indexed="81"/>
            <rFont val="Tahoma"/>
            <family val="2"/>
          </rPr>
          <t xml:space="preserve">Provide the code or keyword that the loaded project is going to have.
Note : It is a mandatory field.
</t>
        </r>
      </text>
    </comment>
    <comment ref="D18" authorId="0" shapeId="0" xr:uid="{00000000-0006-0000-3600-000004000000}">
      <text>
        <r>
          <rPr>
            <b/>
            <sz val="9"/>
            <color indexed="81"/>
            <rFont val="Tahoma"/>
            <family val="2"/>
          </rPr>
          <t xml:space="preserve">Name :
</t>
        </r>
        <r>
          <rPr>
            <sz val="9"/>
            <color indexed="81"/>
            <rFont val="Tahoma"/>
            <family val="2"/>
          </rPr>
          <t xml:space="preserve">
Provide the name of the loaded project.
Note : It is a mandatory field</t>
        </r>
      </text>
    </comment>
    <comment ref="E18" authorId="0" shapeId="0" xr:uid="{00000000-0006-0000-3600-000005000000}">
      <text>
        <r>
          <rPr>
            <b/>
            <sz val="9"/>
            <color indexed="81"/>
            <rFont val="Tahoma"/>
            <family val="2"/>
          </rPr>
          <t xml:space="preserve">Project Number : 
</t>
        </r>
        <r>
          <rPr>
            <sz val="9"/>
            <color indexed="81"/>
            <rFont val="Tahoma"/>
            <family val="2"/>
          </rPr>
          <t xml:space="preserve">
Please provide the project number of the loaded project.
</t>
        </r>
      </text>
    </comment>
    <comment ref="F18" authorId="1" shapeId="0" xr:uid="{00000000-0006-0000-3600-000006000000}">
      <text>
        <r>
          <rPr>
            <b/>
            <sz val="9"/>
            <color indexed="81"/>
            <rFont val="Tahoma"/>
            <family val="2"/>
          </rPr>
          <t xml:space="preserve">BoxSync of Local Folder Path:
</t>
        </r>
        <r>
          <rPr>
            <sz val="9"/>
            <color indexed="81"/>
            <rFont val="Tahoma"/>
            <family val="2"/>
          </rPr>
          <t xml:space="preserve">
Provide the BoxSync or Local Folder path, that the file is located. Note : The path should be the folder's path and not the file's path. Is a good practice to have only one file per Folder. Also, without a path, no data can be loaded.</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11" authorId="0" shapeId="0" xr:uid="{00000000-0006-0000-3A00-000001000000}">
      <text>
        <r>
          <rPr>
            <b/>
            <sz val="9"/>
            <color indexed="81"/>
            <rFont val="Tahoma"/>
            <family val="2"/>
          </rPr>
          <t>Category Input:</t>
        </r>
        <r>
          <rPr>
            <sz val="9"/>
            <color indexed="81"/>
            <rFont val="Tahoma"/>
            <family val="2"/>
          </rPr>
          <t xml:space="preserve">
Please provide which will be the category that each deliverable will be tracked.
The categories that are supported are : Code, Project, Phase, Category and None.
E.g. if the category is Project, each deliverable will be tracked if they belong to that specific project, otherwise the % of completion will be blank.</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C4" authorId="0" shapeId="0" xr:uid="{00000000-0006-0000-3B00-000001000000}">
      <text>
        <r>
          <rPr>
            <b/>
            <sz val="9"/>
            <color indexed="81"/>
            <rFont val="Tahoma"/>
            <family val="2"/>
          </rPr>
          <t>Initiative:</t>
        </r>
        <r>
          <rPr>
            <sz val="9"/>
            <color indexed="81"/>
            <rFont val="Tahoma"/>
            <family val="2"/>
          </rPr>
          <t xml:space="preserve">
Is this charter for a project, program or prestudy?</t>
        </r>
      </text>
    </comment>
    <comment ref="F4" authorId="0" shapeId="0" xr:uid="{00000000-0006-0000-3B00-000002000000}">
      <text>
        <r>
          <rPr>
            <b/>
            <sz val="9"/>
            <color indexed="81"/>
            <rFont val="Tahoma"/>
            <family val="2"/>
          </rPr>
          <t>Global Region:</t>
        </r>
        <r>
          <rPr>
            <sz val="9"/>
            <color indexed="81"/>
            <rFont val="Tahoma"/>
            <family val="2"/>
          </rPr>
          <t xml:space="preserve">
The name of the regions</t>
        </r>
      </text>
    </comment>
    <comment ref="G4" authorId="0" shapeId="0" xr:uid="{00000000-0006-0000-3B00-000003000000}">
      <text>
        <r>
          <rPr>
            <b/>
            <sz val="9"/>
            <color indexed="81"/>
            <rFont val="Tahoma"/>
            <family val="2"/>
          </rPr>
          <t xml:space="preserve">Impact Category:
</t>
        </r>
        <r>
          <rPr>
            <sz val="9"/>
            <color indexed="81"/>
            <rFont val="Tahoma"/>
            <family val="2"/>
          </rPr>
          <t xml:space="preserve">
The possible Impact Categories a project,program,prestudy can have.</t>
        </r>
      </text>
    </comment>
    <comment ref="H4" authorId="0" shapeId="0" xr:uid="{00000000-0006-0000-3B00-000004000000}">
      <text>
        <r>
          <rPr>
            <b/>
            <sz val="9"/>
            <color indexed="81"/>
            <rFont val="Tahoma"/>
            <family val="2"/>
          </rPr>
          <t>Access:</t>
        </r>
        <r>
          <rPr>
            <sz val="9"/>
            <color indexed="81"/>
            <rFont val="Tahoma"/>
            <family val="2"/>
          </rPr>
          <t xml:space="preserve">
The possible Access levels a project/program can have.</t>
        </r>
      </text>
    </comment>
    <comment ref="I4" authorId="0" shapeId="0" xr:uid="{00000000-0006-0000-3B00-000005000000}">
      <text>
        <r>
          <rPr>
            <b/>
            <sz val="9"/>
            <color indexed="81"/>
            <rFont val="Tahoma"/>
            <family val="2"/>
          </rPr>
          <t>Y/N:</t>
        </r>
        <r>
          <rPr>
            <sz val="9"/>
            <color indexed="81"/>
            <rFont val="Tahoma"/>
            <family val="2"/>
          </rPr>
          <t xml:space="preserve">
Yes and No. It is used in every Y/N column.</t>
        </r>
      </text>
    </comment>
    <comment ref="J4" authorId="0" shapeId="0" xr:uid="{00000000-0006-0000-3B00-000006000000}">
      <text>
        <r>
          <rPr>
            <b/>
            <sz val="9"/>
            <color indexed="81"/>
            <rFont val="Tahoma"/>
            <family val="2"/>
          </rPr>
          <t>Dependency:</t>
        </r>
        <r>
          <rPr>
            <sz val="9"/>
            <color indexed="81"/>
            <rFont val="Tahoma"/>
            <family val="2"/>
          </rPr>
          <t xml:space="preserve">
The list of possible dependencies in the project.</t>
        </r>
      </text>
    </comment>
    <comment ref="K4" authorId="0" shapeId="0" xr:uid="{00000000-0006-0000-3B00-000007000000}">
      <text>
        <r>
          <rPr>
            <b/>
            <sz val="9"/>
            <color indexed="81"/>
            <rFont val="Tahoma"/>
            <family val="2"/>
          </rPr>
          <t>Frequency:</t>
        </r>
        <r>
          <rPr>
            <sz val="9"/>
            <color indexed="81"/>
            <rFont val="Tahoma"/>
            <family val="2"/>
          </rPr>
          <t xml:space="preserve">
Reporting Frequency of the Combined Template</t>
        </r>
      </text>
    </comment>
    <comment ref="L4" authorId="0" shapeId="0" xr:uid="{00000000-0006-0000-3B00-000008000000}">
      <text>
        <r>
          <rPr>
            <b/>
            <sz val="9"/>
            <color indexed="81"/>
            <rFont val="Tahoma"/>
            <family val="2"/>
          </rPr>
          <t>GAR:</t>
        </r>
        <r>
          <rPr>
            <sz val="9"/>
            <color indexed="81"/>
            <rFont val="Tahoma"/>
            <family val="2"/>
          </rPr>
          <t xml:space="preserve">
Graphic Indicators.</t>
        </r>
      </text>
    </comment>
    <comment ref="M4" authorId="0" shapeId="0" xr:uid="{00000000-0006-0000-3B00-000009000000}">
      <text>
        <r>
          <rPr>
            <b/>
            <sz val="9"/>
            <color indexed="81"/>
            <rFont val="Tahoma"/>
            <family val="2"/>
          </rPr>
          <t>Status:</t>
        </r>
        <r>
          <rPr>
            <sz val="9"/>
            <color indexed="81"/>
            <rFont val="Tahoma"/>
            <family val="2"/>
          </rPr>
          <t xml:space="preserve">
The possible status a program,project,prestudy can have.</t>
        </r>
      </text>
    </comment>
    <comment ref="N4" authorId="0" shapeId="0" xr:uid="{00000000-0006-0000-3B00-00000A000000}">
      <text>
        <r>
          <rPr>
            <b/>
            <sz val="9"/>
            <color indexed="81"/>
            <rFont val="Tahoma"/>
            <family val="2"/>
          </rPr>
          <t>Stage Gate:</t>
        </r>
        <r>
          <rPr>
            <sz val="9"/>
            <color indexed="81"/>
            <rFont val="Tahoma"/>
            <family val="2"/>
          </rPr>
          <t xml:space="preserve">
The possible stage gates that a project/program/prestudy can have</t>
        </r>
      </text>
    </comment>
    <comment ref="O4" authorId="0" shapeId="0" xr:uid="{00000000-0006-0000-3B00-00000B000000}">
      <text>
        <r>
          <rPr>
            <b/>
            <sz val="9"/>
            <color indexed="81"/>
            <rFont val="Tahoma"/>
            <family val="2"/>
          </rPr>
          <t>Risk Reponses:</t>
        </r>
        <r>
          <rPr>
            <sz val="9"/>
            <color indexed="81"/>
            <rFont val="Tahoma"/>
            <family val="2"/>
          </rPr>
          <t xml:space="preserve">
The possible Responses from the Risk Register-Status Report.</t>
        </r>
      </text>
    </comment>
    <comment ref="P4" authorId="0" shapeId="0" xr:uid="{00000000-0006-0000-3B00-00000C000000}">
      <text>
        <r>
          <rPr>
            <b/>
            <sz val="9"/>
            <color indexed="81"/>
            <rFont val="Tahoma"/>
            <family val="2"/>
          </rPr>
          <t>BreakDown:</t>
        </r>
        <r>
          <rPr>
            <sz val="9"/>
            <color indexed="81"/>
            <rFont val="Tahoma"/>
            <family val="2"/>
          </rPr>
          <t xml:space="preserve">
Period Breakdown. It is used in Timelines in order to change the major axis.</t>
        </r>
      </text>
    </comment>
    <comment ref="Q4" authorId="0" shapeId="0" xr:uid="{00000000-0006-0000-3B00-00000D000000}">
      <text>
        <r>
          <rPr>
            <b/>
            <sz val="9"/>
            <color indexed="81"/>
            <rFont val="Tahoma"/>
            <family val="2"/>
          </rPr>
          <t>IPO Phases:</t>
        </r>
        <r>
          <rPr>
            <sz val="9"/>
            <color indexed="81"/>
            <rFont val="Tahoma"/>
            <family val="2"/>
          </rPr>
          <t xml:space="preserve">
List of possible IPO Phases.</t>
        </r>
      </text>
    </comment>
    <comment ref="R4" authorId="0" shapeId="0" xr:uid="{00000000-0006-0000-3B00-00000E000000}">
      <text>
        <r>
          <rPr>
            <b/>
            <sz val="9"/>
            <color indexed="81"/>
            <rFont val="Tahoma"/>
            <family val="2"/>
          </rPr>
          <t>Phase:</t>
        </r>
        <r>
          <rPr>
            <sz val="9"/>
            <color indexed="81"/>
            <rFont val="Tahoma"/>
            <family val="2"/>
          </rPr>
          <t xml:space="preserve">
The Standard PMP Phases.</t>
        </r>
      </text>
    </comment>
    <comment ref="S4" authorId="0" shapeId="0" xr:uid="{00000000-0006-0000-3B00-00000F000000}">
      <text>
        <r>
          <rPr>
            <b/>
            <sz val="9"/>
            <color indexed="81"/>
            <rFont val="Tahoma"/>
            <family val="2"/>
          </rPr>
          <t xml:space="preserve">CR Log Status:
</t>
        </r>
        <r>
          <rPr>
            <sz val="9"/>
            <color indexed="81"/>
            <rFont val="Tahoma"/>
            <family val="2"/>
          </rPr>
          <t xml:space="preserve">List of possible CR Log Status
</t>
        </r>
      </text>
    </comment>
  </commentList>
</comments>
</file>

<file path=xl/sharedStrings.xml><?xml version="1.0" encoding="utf-8"?>
<sst xmlns="http://schemas.openxmlformats.org/spreadsheetml/2006/main" count="18143" uniqueCount="8387">
  <si>
    <t>Objective</t>
  </si>
  <si>
    <t>Budget</t>
  </si>
  <si>
    <t>Global / Region</t>
  </si>
  <si>
    <t>Zone</t>
  </si>
  <si>
    <t>Domain</t>
  </si>
  <si>
    <t>Stage Gate</t>
  </si>
  <si>
    <t>Status</t>
  </si>
  <si>
    <t>IT Resource Allocated (Y/N)</t>
  </si>
  <si>
    <t>IT Budget CY (Y/N)</t>
  </si>
  <si>
    <t>Impact Category</t>
  </si>
  <si>
    <t>Frequency</t>
  </si>
  <si>
    <t>Customer</t>
  </si>
  <si>
    <t>Product</t>
  </si>
  <si>
    <t>Risk</t>
  </si>
  <si>
    <t>Schedule</t>
  </si>
  <si>
    <t>Issues</t>
  </si>
  <si>
    <t>General Information</t>
  </si>
  <si>
    <t>Savings</t>
  </si>
  <si>
    <t>Program</t>
  </si>
  <si>
    <t>Key Indicators</t>
  </si>
  <si>
    <t>G</t>
  </si>
  <si>
    <t>R</t>
  </si>
  <si>
    <t>A</t>
  </si>
  <si>
    <t>PMO</t>
  </si>
  <si>
    <t>Open</t>
  </si>
  <si>
    <t>Comment</t>
  </si>
  <si>
    <t>B</t>
  </si>
  <si>
    <t>P</t>
  </si>
  <si>
    <t>Do</t>
  </si>
  <si>
    <t>Weekly</t>
  </si>
  <si>
    <t>Bi-Weekly</t>
  </si>
  <si>
    <t>Monthly</t>
  </si>
  <si>
    <t>Quarterly</t>
  </si>
  <si>
    <t>Global/Region</t>
  </si>
  <si>
    <t>Global</t>
  </si>
  <si>
    <t>EAJ</t>
  </si>
  <si>
    <t>Pacific</t>
  </si>
  <si>
    <t>China</t>
  </si>
  <si>
    <t>EMEA</t>
  </si>
  <si>
    <t>SAM</t>
  </si>
  <si>
    <t>NAM</t>
  </si>
  <si>
    <t>Transport</t>
  </si>
  <si>
    <t>CPC</t>
  </si>
  <si>
    <t>Customer Process Capabilities</t>
  </si>
  <si>
    <t>Customer Satisfaction</t>
  </si>
  <si>
    <t>Productivity</t>
  </si>
  <si>
    <t>Revenue</t>
  </si>
  <si>
    <t>Lead Time Reduction</t>
  </si>
  <si>
    <t>Quality</t>
  </si>
  <si>
    <t>Service Level</t>
  </si>
  <si>
    <t>Y/N</t>
  </si>
  <si>
    <t>Y</t>
  </si>
  <si>
    <t>N</t>
  </si>
  <si>
    <t>Other</t>
  </si>
  <si>
    <t>Efficiency</t>
  </si>
  <si>
    <t>Compliance</t>
  </si>
  <si>
    <t>Close</t>
  </si>
  <si>
    <t>Access</t>
  </si>
  <si>
    <t>Public</t>
  </si>
  <si>
    <t>Restricted</t>
  </si>
  <si>
    <t>Phase</t>
  </si>
  <si>
    <t>Start Date</t>
  </si>
  <si>
    <t>Prepare</t>
  </si>
  <si>
    <t>Concept &amp; Feasibility</t>
  </si>
  <si>
    <t>Definition</t>
  </si>
  <si>
    <t>Process Design</t>
  </si>
  <si>
    <t>Process Validation</t>
  </si>
  <si>
    <t>All Capabilities Available</t>
  </si>
  <si>
    <t>Launch</t>
  </si>
  <si>
    <t>Instructions</t>
  </si>
  <si>
    <t>Timelines</t>
  </si>
  <si>
    <t>CAPEX</t>
  </si>
  <si>
    <t>OPEX</t>
  </si>
  <si>
    <t>Additional run cost</t>
  </si>
  <si>
    <t>Indicate whether the project milestones and progress charts should be broken down by month or quarter.</t>
  </si>
  <si>
    <t>Something toward which work is to be directed, a strategic position to be attained, a purpose to be achieved, a result to be obtained, a product to be produced, or service to be performed.</t>
  </si>
  <si>
    <t>The work that needs to be accomplished to deliver a product, service, or result with the specified features and functions.</t>
  </si>
  <si>
    <t>Duration</t>
  </si>
  <si>
    <t>Iberian</t>
  </si>
  <si>
    <t>Italy</t>
  </si>
  <si>
    <t>Select</t>
  </si>
  <si>
    <t>Middle East</t>
  </si>
  <si>
    <t>Implement</t>
  </si>
  <si>
    <t>France</t>
  </si>
  <si>
    <t>Produce</t>
  </si>
  <si>
    <t>Sector/Business Unit</t>
  </si>
  <si>
    <t>Sell</t>
  </si>
  <si>
    <t>Nordic &amp; Baltic</t>
  </si>
  <si>
    <t>UK &amp; Ireland</t>
  </si>
  <si>
    <t>CIS</t>
  </si>
  <si>
    <t>Data Validation</t>
  </si>
  <si>
    <t>Height of Markers in Progress Chart</t>
  </si>
  <si>
    <t>Total regular cost incurred repeatedly, or for each item produced or each service performed. For example, licenses, maintenance, software.</t>
  </si>
  <si>
    <t>All CAPEX, OPEX, Savings or Additional Run cost for the current calendar year.</t>
  </si>
  <si>
    <t>Key issues impacting the project.</t>
  </si>
  <si>
    <t xml:space="preserve">Unforeseen event or activity that can impact the project's progress, result or outcome. </t>
  </si>
  <si>
    <t>Final Decision Maker</t>
  </si>
  <si>
    <t>CEO</t>
  </si>
  <si>
    <t>EVP GSC</t>
  </si>
  <si>
    <t>EVP GSC N-1</t>
  </si>
  <si>
    <t>EDF</t>
  </si>
  <si>
    <t>Pacific TSC</t>
  </si>
  <si>
    <t>China Net. Strat. &amp; Design</t>
  </si>
  <si>
    <t>Governance Body</t>
  </si>
  <si>
    <t>South America</t>
  </si>
  <si>
    <t>Brazil</t>
  </si>
  <si>
    <t>Canada</t>
  </si>
  <si>
    <t>Mexico &amp; Central America</t>
  </si>
  <si>
    <t>India</t>
  </si>
  <si>
    <t>Japan</t>
  </si>
  <si>
    <t>Korea</t>
  </si>
  <si>
    <t>US</t>
  </si>
  <si>
    <t>East Asia</t>
  </si>
  <si>
    <t>W</t>
  </si>
  <si>
    <t>It refers about what actions, projects or outside influences is the project reliant on, or will impact planning and timelines of the project.</t>
  </si>
  <si>
    <t>The Total Operating Expense or Operational Expense (OPEX) of the project. This is an ongoing cost for running a product, business, or systems. For example, OPEX are : the cost to transfer inventory between different stock locations ; internal cost to deploy the project; IT development costs not capitalized etc.</t>
  </si>
  <si>
    <t>Planned</t>
  </si>
  <si>
    <t>Actual + Reforecast (RF)</t>
  </si>
  <si>
    <t>Des</t>
  </si>
  <si>
    <t>OG Customer</t>
  </si>
  <si>
    <t>Customer Impact</t>
  </si>
  <si>
    <t>Resources</t>
  </si>
  <si>
    <t>Category</t>
  </si>
  <si>
    <t>Dependency</t>
  </si>
  <si>
    <t>IG Customer</t>
  </si>
  <si>
    <t>General</t>
  </si>
  <si>
    <t>People</t>
  </si>
  <si>
    <t>Process</t>
  </si>
  <si>
    <t>Tools</t>
  </si>
  <si>
    <t>Gantt Chart</t>
  </si>
  <si>
    <t>Requirements</t>
  </si>
  <si>
    <t>Technology</t>
  </si>
  <si>
    <t>Complexity and Interfaces</t>
  </si>
  <si>
    <t>Performance and Reliability</t>
  </si>
  <si>
    <t>Subcontractors and Suppliers</t>
  </si>
  <si>
    <t>Regulatory</t>
  </si>
  <si>
    <t>Market</t>
  </si>
  <si>
    <t>Weather</t>
  </si>
  <si>
    <t>Project Dependencies</t>
  </si>
  <si>
    <t>Funding</t>
  </si>
  <si>
    <t>Prioritization</t>
  </si>
  <si>
    <t>Estimating</t>
  </si>
  <si>
    <t>Planning</t>
  </si>
  <si>
    <t>Controlling</t>
  </si>
  <si>
    <t>Communication</t>
  </si>
  <si>
    <t>Others</t>
  </si>
  <si>
    <t>On Time</t>
  </si>
  <si>
    <t>Delay</t>
  </si>
  <si>
    <t>Difference</t>
  </si>
  <si>
    <t>Finish Early</t>
  </si>
  <si>
    <t>Role</t>
  </si>
  <si>
    <t>Other Project</t>
  </si>
  <si>
    <t>Date of Impact</t>
  </si>
  <si>
    <t>Project</t>
  </si>
  <si>
    <t>Action</t>
  </si>
  <si>
    <t>Accept</t>
  </si>
  <si>
    <t>Avoid</t>
  </si>
  <si>
    <t>Transfer</t>
  </si>
  <si>
    <t>Mitigate</t>
  </si>
  <si>
    <t>SteerCo Member</t>
  </si>
  <si>
    <t>IPO Project Manager (Global)</t>
  </si>
  <si>
    <t>IPO Project Manager (Regional)</t>
  </si>
  <si>
    <t>IPO Subject Matter Expert</t>
  </si>
  <si>
    <t>DC Operations Subject Matter Expert</t>
  </si>
  <si>
    <t>Transport Subject Matter Expert</t>
  </si>
  <si>
    <t>Logistics Systems &amp; Tools Subject Matter Expert</t>
  </si>
  <si>
    <t>Network Design &amp; Analytics Subject Matter Expert</t>
  </si>
  <si>
    <t>Supply Planning Subject Matter Expert</t>
  </si>
  <si>
    <t>Purchasing (Global)</t>
  </si>
  <si>
    <t>Purchasing (Regional)</t>
  </si>
  <si>
    <t>IPO Lead Subject Matter Expert</t>
  </si>
  <si>
    <t>DC Operations Lead Subject Matter Expert</t>
  </si>
  <si>
    <t>Transport Lead Subject Matter Expert</t>
  </si>
  <si>
    <t>Logistics Systems &amp; Tools Lead Subject Matter Expert</t>
  </si>
  <si>
    <t>Network Design &amp; Analytics Lead Subject Matter Expert</t>
  </si>
  <si>
    <t>Supply Planning Lead Subject Matter Expert</t>
  </si>
  <si>
    <t>Compliance and Flows</t>
  </si>
  <si>
    <t>DC Transformation</t>
  </si>
  <si>
    <t>Field Services</t>
  </si>
  <si>
    <t>Any comment that is related to Finances and Budget. In case there is no budget related to your project, you can add it as a comment in that field.</t>
  </si>
  <si>
    <t>Response Type</t>
  </si>
  <si>
    <t>The action taken for the immediate Risk.</t>
  </si>
  <si>
    <t>Extra Phases</t>
  </si>
  <si>
    <t>Date</t>
  </si>
  <si>
    <t>Risk Register</t>
  </si>
  <si>
    <t>CR Log</t>
  </si>
  <si>
    <t>Lessons Learned</t>
  </si>
  <si>
    <t>Resource Plan</t>
  </si>
  <si>
    <t>It is a brief description of the subtask for each Task</t>
  </si>
  <si>
    <t>Enter the number of hours needed to complete the Task.</t>
  </si>
  <si>
    <t>Enter the start date for each task.</t>
  </si>
  <si>
    <t>Enter the end date for each task.</t>
  </si>
  <si>
    <t>It shows the task's adjustment(in number of days). See buttons section for more information about Adjustment.</t>
  </si>
  <si>
    <r>
      <t xml:space="preserve">This Worksheet provides information for the Task Dependencies. </t>
    </r>
    <r>
      <rPr>
        <b/>
        <sz val="12"/>
        <color theme="1"/>
        <rFont val="Arial"/>
        <family val="2"/>
      </rPr>
      <t>It shows the Dependant Task</t>
    </r>
    <r>
      <rPr>
        <sz val="12"/>
        <color theme="1"/>
        <rFont val="Arial"/>
        <family val="2"/>
      </rPr>
      <t>( along with extra information such as WBS, Start Date and Resources)</t>
    </r>
    <r>
      <rPr>
        <b/>
        <sz val="12"/>
        <color theme="1"/>
        <rFont val="Arial"/>
        <family val="2"/>
      </rPr>
      <t xml:space="preserve"> and its Dependency</t>
    </r>
    <r>
      <rPr>
        <sz val="12"/>
        <color theme="1"/>
        <rFont val="Arial"/>
        <family val="2"/>
      </rPr>
      <t xml:space="preserve"> (along with extra information, such as WBS, Dates, Resources, % Completion)</t>
    </r>
  </si>
  <si>
    <t>b</t>
  </si>
  <si>
    <t>Phase Chart</t>
  </si>
  <si>
    <t>Due Date</t>
  </si>
  <si>
    <t>Actual Date</t>
  </si>
  <si>
    <t>VertLine</t>
  </si>
  <si>
    <t>Complete %</t>
  </si>
  <si>
    <t>OnTime</t>
  </si>
  <si>
    <t>Deadline</t>
  </si>
  <si>
    <t>Today</t>
  </si>
  <si>
    <t>Adjusted</t>
  </si>
  <si>
    <t>WBS#</t>
  </si>
  <si>
    <t>Subtask</t>
  </si>
  <si>
    <t>Resource</t>
  </si>
  <si>
    <t>Hours Needed</t>
  </si>
  <si>
    <t>Adjustment</t>
  </si>
  <si>
    <t>% Complete</t>
  </si>
  <si>
    <t>Comments</t>
  </si>
  <si>
    <t>List of Dependencies</t>
  </si>
  <si>
    <t>Dependant Task</t>
  </si>
  <si>
    <t>Dependancies</t>
  </si>
  <si>
    <t>Issues &amp; Actions Log</t>
  </si>
  <si>
    <t>Enter the function or category to classify and group similar Issues.</t>
  </si>
  <si>
    <t>Enter a brief description of the Issue/Actions.</t>
  </si>
  <si>
    <t>Enter the name of the responsible person(s) to whom the Issue/Action has been assigned to resolve.</t>
  </si>
  <si>
    <t>Enter the date that the Issue is being reported.</t>
  </si>
  <si>
    <r>
      <t xml:space="preserve">Enter the date that the Issue should be </t>
    </r>
    <r>
      <rPr>
        <b/>
        <i/>
        <sz val="12"/>
        <color indexed="8"/>
        <rFont val="Arial"/>
        <family val="2"/>
      </rPr>
      <t>Closed</t>
    </r>
    <r>
      <rPr>
        <sz val="12"/>
        <color indexed="8"/>
        <rFont val="Arial"/>
        <family val="2"/>
      </rPr>
      <t>.</t>
    </r>
  </si>
  <si>
    <t>Date that the Issue has been completed.</t>
  </si>
  <si>
    <r>
      <t xml:space="preserve">Reflect the status of the Issue: </t>
    </r>
    <r>
      <rPr>
        <b/>
        <i/>
        <sz val="12"/>
        <color indexed="8"/>
        <rFont val="Arial"/>
        <family val="2"/>
      </rPr>
      <t>Open</t>
    </r>
    <r>
      <rPr>
        <sz val="12"/>
        <color indexed="8"/>
        <rFont val="Arial"/>
        <family val="2"/>
      </rPr>
      <t xml:space="preserve"> or </t>
    </r>
    <r>
      <rPr>
        <b/>
        <i/>
        <sz val="12"/>
        <color indexed="8"/>
        <rFont val="Arial"/>
        <family val="2"/>
      </rPr>
      <t>Close</t>
    </r>
    <r>
      <rPr>
        <sz val="12"/>
        <color indexed="8"/>
        <rFont val="Arial"/>
        <family val="2"/>
      </rPr>
      <t>.</t>
    </r>
  </si>
  <si>
    <t>Reflect the actions taken to resolve the Issue and Updates during the process.</t>
  </si>
  <si>
    <t>#</t>
  </si>
  <si>
    <t>Priority</t>
  </si>
  <si>
    <t>Status G/A/R</t>
  </si>
  <si>
    <t>Function / Category</t>
  </si>
  <si>
    <t>Type
(I/A)</t>
  </si>
  <si>
    <t>Issues/Actions Description/Impact</t>
  </si>
  <si>
    <t>Owner</t>
  </si>
  <si>
    <t>Origin Date</t>
  </si>
  <si>
    <t>Due
Date</t>
  </si>
  <si>
    <t>Closed Date</t>
  </si>
  <si>
    <t>O/C</t>
  </si>
  <si>
    <t>Actions/Updates</t>
  </si>
  <si>
    <t>Risk Register Template</t>
  </si>
  <si>
    <t>Enter a brief description about the risk.</t>
  </si>
  <si>
    <t>Enter the date that the risk is logged</t>
  </si>
  <si>
    <t>New</t>
  </si>
  <si>
    <t>Identified only.</t>
  </si>
  <si>
    <t>In progress</t>
  </si>
  <si>
    <t>Identified and response is being planned.</t>
  </si>
  <si>
    <t>Approved</t>
  </si>
  <si>
    <t>Risk response and associated costs have been approved.</t>
  </si>
  <si>
    <t>Unplanned</t>
  </si>
  <si>
    <t xml:space="preserve">Retired </t>
  </si>
  <si>
    <t>Status Comment</t>
  </si>
  <si>
    <t>Enter additional comments related to Status.</t>
  </si>
  <si>
    <t>Likelihood</t>
  </si>
  <si>
    <t>Impact</t>
  </si>
  <si>
    <t>Enter the size of the threat to the project: Low, Medium, High.</t>
  </si>
  <si>
    <t xml:space="preserve">Customer Impact (Y/N) </t>
  </si>
  <si>
    <t xml:space="preserve">Response Type </t>
  </si>
  <si>
    <t>Change PM plan to eliminate the possibility that the risk will occur.</t>
  </si>
  <si>
    <t>Shift the negative impact and responsibility for responding to a third party; e.g. insurance, vendor.</t>
  </si>
  <si>
    <t>Develop and implement prevention and/or contingency plans.</t>
  </si>
  <si>
    <t>The individual who is responsible for planning and initiating the risk response.</t>
  </si>
  <si>
    <t xml:space="preserve">Cause of Risk </t>
  </si>
  <si>
    <t>Enter the cause(s) that provoked the risk.</t>
  </si>
  <si>
    <t xml:space="preserve">Impact of Risk / Impact Date </t>
  </si>
  <si>
    <t>Enter a brief description about the impact of Risk and enter the date of this one.</t>
  </si>
  <si>
    <t xml:space="preserve">Enter the Action planned to mitigate the risk. </t>
  </si>
  <si>
    <t xml:space="preserve">Estimated Effort </t>
  </si>
  <si>
    <t>Enter the estimated cost of the risk.</t>
  </si>
  <si>
    <t xml:space="preserve">Completed (Y/N) </t>
  </si>
  <si>
    <r>
      <t>The sheet "</t>
    </r>
    <r>
      <rPr>
        <b/>
        <i/>
        <sz val="12"/>
        <color indexed="8"/>
        <rFont val="Arial"/>
        <family val="2"/>
      </rPr>
      <t xml:space="preserve"> Risk Map Chart"</t>
    </r>
    <r>
      <rPr>
        <sz val="12"/>
        <color indexed="8"/>
        <rFont val="Arial"/>
        <family val="2"/>
      </rPr>
      <t xml:space="preserve"> is represented by a chart based on the information entered in the template; the risks are assigned to their respective zone according to the level of risk (Likelihood &amp; Impact).</t>
    </r>
  </si>
  <si>
    <r>
      <t>If the box is</t>
    </r>
    <r>
      <rPr>
        <b/>
        <sz val="12"/>
        <color indexed="57"/>
        <rFont val="Arial"/>
        <family val="2"/>
      </rPr>
      <t xml:space="preserve"> </t>
    </r>
    <r>
      <rPr>
        <b/>
        <sz val="12"/>
        <color indexed="62"/>
        <rFont val="Arial"/>
        <family val="2"/>
      </rPr>
      <t>blue</t>
    </r>
    <r>
      <rPr>
        <sz val="12"/>
        <color indexed="8"/>
        <rFont val="Arial"/>
        <family val="2"/>
      </rPr>
      <t>, the team will accept the risk and not develop any other response.</t>
    </r>
  </si>
  <si>
    <r>
      <t xml:space="preserve">If the box is </t>
    </r>
    <r>
      <rPr>
        <b/>
        <sz val="12"/>
        <color indexed="10"/>
        <rFont val="Arial"/>
        <family val="2"/>
      </rPr>
      <t>red</t>
    </r>
    <r>
      <rPr>
        <sz val="12"/>
        <color indexed="8"/>
        <rFont val="Arial"/>
        <family val="2"/>
      </rPr>
      <t>, the owner is required to develop an avoidance, transfer, or mitigation response for it.</t>
    </r>
  </si>
  <si>
    <t>Description</t>
  </si>
  <si>
    <t>Assessment</t>
  </si>
  <si>
    <t>Risk Response</t>
  </si>
  <si>
    <t>ID</t>
  </si>
  <si>
    <t>Risk Event</t>
  </si>
  <si>
    <t>Date Logged</t>
  </si>
  <si>
    <t xml:space="preserve">Status </t>
  </si>
  <si>
    <t>Customer Impact 
(Y/N)</t>
  </si>
  <si>
    <t>IG Customer (Y/N)</t>
  </si>
  <si>
    <t>OG Customer (Y/N)</t>
  </si>
  <si>
    <t>Risk owner</t>
  </si>
  <si>
    <t>Cause of Risk</t>
  </si>
  <si>
    <t>Impact of Risk / Impact Date</t>
  </si>
  <si>
    <t>Triggers</t>
  </si>
  <si>
    <t>Estimated Effort
(Hours)</t>
  </si>
  <si>
    <t>Estimated Cost</t>
  </si>
  <si>
    <t>Change Request Log</t>
  </si>
  <si>
    <t>Change Request #</t>
  </si>
  <si>
    <t>Change Description</t>
  </si>
  <si>
    <t>Budget Impact</t>
  </si>
  <si>
    <t>Currently Assigned To</t>
  </si>
  <si>
    <t>Steering Committee Approval</t>
  </si>
  <si>
    <t>Sponsor Approval / Final Decision Maker</t>
  </si>
  <si>
    <t>Pos/Neg</t>
  </si>
  <si>
    <t>Recommended Solution</t>
  </si>
  <si>
    <t>Location</t>
  </si>
  <si>
    <t>Monthly Resource Utilization</t>
  </si>
  <si>
    <t>High</t>
  </si>
  <si>
    <t>Medium</t>
  </si>
  <si>
    <t>Low</t>
  </si>
  <si>
    <t>Type</t>
  </si>
  <si>
    <t>Country</t>
  </si>
  <si>
    <t>City</t>
  </si>
  <si>
    <t>Australia</t>
  </si>
  <si>
    <t>Sydney, AU</t>
  </si>
  <si>
    <t>Sao Paulo, BR</t>
  </si>
  <si>
    <t>Shanghai, CN</t>
  </si>
  <si>
    <t>Wuhan, CN</t>
  </si>
  <si>
    <t>Denmark</t>
  </si>
  <si>
    <t>Copenhagen, DA</t>
  </si>
  <si>
    <t>Grenoble, FR</t>
  </si>
  <si>
    <t>Paris, FR</t>
  </si>
  <si>
    <t>Hungary</t>
  </si>
  <si>
    <t>Tokyo, JP</t>
  </si>
  <si>
    <t>Malaysia</t>
  </si>
  <si>
    <t>Kuala Lumpur, MY</t>
  </si>
  <si>
    <t>New Zealand</t>
  </si>
  <si>
    <t>Auckland, NZ</t>
  </si>
  <si>
    <t>Philippines</t>
  </si>
  <si>
    <t>Cavite, PH</t>
  </si>
  <si>
    <t>Singapore</t>
  </si>
  <si>
    <t>Singapore, SG</t>
  </si>
  <si>
    <t>Spain</t>
  </si>
  <si>
    <t>Sweden</t>
  </si>
  <si>
    <t>Stockholm, SE</t>
  </si>
  <si>
    <t>United Arab Emirates</t>
  </si>
  <si>
    <t>Dubai, UE</t>
  </si>
  <si>
    <t>United Kingdom</t>
  </si>
  <si>
    <t>Telford, GB</t>
  </si>
  <si>
    <t>USA</t>
  </si>
  <si>
    <t>West Kingston, RI</t>
  </si>
  <si>
    <t>Austin, TX</t>
  </si>
  <si>
    <t>Erlanger, KY</t>
  </si>
  <si>
    <t>Athens, TX</t>
  </si>
  <si>
    <t>Mechanicsburg, PA</t>
  </si>
  <si>
    <t>Chino, CA</t>
  </si>
  <si>
    <t>Objectives and Instructions</t>
  </si>
  <si>
    <t>Issues and Actions Log</t>
  </si>
  <si>
    <t>Calendar date of entry.</t>
  </si>
  <si>
    <t>Indicate whether this was a positive lesson or a negative one.</t>
  </si>
  <si>
    <t>Enter the project phase where the learning occurred.</t>
  </si>
  <si>
    <t>Enter a description of the kind of impact the event had during the project.</t>
  </si>
  <si>
    <t>For negative lessons, enter the recommendation for preventing this from occurring in the future.</t>
  </si>
  <si>
    <t>If project resources change by project phase, enter relevant phase name/number. If not applicable enter "N/A".</t>
  </si>
  <si>
    <t>Enter the percentage of resource's time spent on the project per month. If roughly the same per month you can put an aggregate e.g. 20% across all months. If there are quite periods or ramp up you might wish to adjust accordingly. Note resources can never be 100% assigned. Assume at least 10-15% used for general activities, general team meetings, training etc.</t>
  </si>
  <si>
    <t>Activity</t>
  </si>
  <si>
    <t>Phase/Stage</t>
  </si>
  <si>
    <t>GAR</t>
  </si>
  <si>
    <t>Breakdown</t>
  </si>
  <si>
    <t>It is a brief description of the activity or work package for each Subtask</t>
  </si>
  <si>
    <t>Concept and Feasibility</t>
  </si>
  <si>
    <t xml:space="preserve">                Objective</t>
  </si>
  <si>
    <t xml:space="preserve">             Key Deliverables</t>
  </si>
  <si>
    <t xml:space="preserve">         Achievements</t>
  </si>
  <si>
    <t xml:space="preserve">                   Comments on Finances and Budget</t>
  </si>
  <si>
    <t>Sponsor (Global)</t>
  </si>
  <si>
    <t>Sponsor (Regional/Local)</t>
  </si>
  <si>
    <t>Program Manager (Global)</t>
  </si>
  <si>
    <t>Regional Project Lead (NAM)</t>
  </si>
  <si>
    <t>Regional Project Lead (SAM)</t>
  </si>
  <si>
    <t>Regional Project Lead (Europe)</t>
  </si>
  <si>
    <t>Regional Project Lead (Middle East)</t>
  </si>
  <si>
    <t>Regional Project Lead (Africa)</t>
  </si>
  <si>
    <t>Regional Project Lead (CIS)</t>
  </si>
  <si>
    <t>Regional Project Lead (EAJ)</t>
  </si>
  <si>
    <t>Regional Project Lead (PAC)</t>
  </si>
  <si>
    <t>Regional Project Lead (China)</t>
  </si>
  <si>
    <t>Regional Project Lead (India)</t>
  </si>
  <si>
    <t>Inter-Continental PM</t>
  </si>
  <si>
    <t>Flow Board of Change</t>
  </si>
  <si>
    <t>End Date</t>
  </si>
  <si>
    <t>India Network Modelling Steerco</t>
  </si>
  <si>
    <t>DSL (Downstream Supply chain Leader )</t>
  </si>
  <si>
    <t>Case Initiator</t>
  </si>
  <si>
    <t>LoB Representative</t>
  </si>
  <si>
    <t>EAJ PMP</t>
  </si>
  <si>
    <t>EAJ Industrial Transfer</t>
  </si>
  <si>
    <t>EAJ PEP</t>
  </si>
  <si>
    <t>EAJ PWP</t>
  </si>
  <si>
    <t>File Location</t>
  </si>
  <si>
    <t>Validate</t>
  </si>
  <si>
    <t>Report Risks</t>
  </si>
  <si>
    <t>Sponsor</t>
  </si>
  <si>
    <t>Resource confirmed
(Y / N)</t>
  </si>
  <si>
    <t>Status Report</t>
  </si>
  <si>
    <t>Business Case</t>
  </si>
  <si>
    <t>Progress Chart</t>
  </si>
  <si>
    <t xml:space="preserve">              Constraints</t>
  </si>
  <si>
    <t>Currency</t>
  </si>
  <si>
    <t>Geographic Region</t>
  </si>
  <si>
    <t>Charter</t>
  </si>
  <si>
    <t>Transfer Price</t>
  </si>
  <si>
    <t>EDI</t>
  </si>
  <si>
    <t>Master Data</t>
  </si>
  <si>
    <t>Forecast</t>
  </si>
  <si>
    <t>Inventory</t>
  </si>
  <si>
    <t>SAP</t>
  </si>
  <si>
    <t>Warehouse</t>
  </si>
  <si>
    <t>Exploit</t>
  </si>
  <si>
    <t>Enhance</t>
  </si>
  <si>
    <t>Share</t>
  </si>
  <si>
    <t>Risks</t>
  </si>
  <si>
    <t xml:space="preserve">                     Issues</t>
  </si>
  <si>
    <t>Starting Year</t>
  </si>
  <si>
    <t>Reported? (Y/N)</t>
  </si>
  <si>
    <t>Warehouse Impact (Y/N)</t>
  </si>
  <si>
    <t>Reports</t>
  </si>
  <si>
    <t>Customized Reports</t>
  </si>
  <si>
    <t>Charter (2 slides)</t>
  </si>
  <si>
    <t>Next Steps</t>
  </si>
  <si>
    <t>Other Reports</t>
  </si>
  <si>
    <t>Funded Amount</t>
  </si>
  <si>
    <t>Reported (Y/N)</t>
  </si>
  <si>
    <t>Initiative Category</t>
  </si>
  <si>
    <t>NAM LTP</t>
  </si>
  <si>
    <t>Trade Tool</t>
  </si>
  <si>
    <t>Scenarios</t>
  </si>
  <si>
    <t>Charts and Dashboards</t>
  </si>
  <si>
    <t># of Scenarios</t>
  </si>
  <si>
    <t>Stage Gates Criteria</t>
  </si>
  <si>
    <t>Criteria</t>
  </si>
  <si>
    <t>Change Management Req (Y/N)</t>
  </si>
  <si>
    <t>Application Status</t>
  </si>
  <si>
    <t>New (just selected)</t>
  </si>
  <si>
    <t>In deployment</t>
  </si>
  <si>
    <t>Fully documented</t>
  </si>
  <si>
    <t>Mature (LIVE)</t>
  </si>
  <si>
    <t>Validated by BPO</t>
  </si>
  <si>
    <t>End of life</t>
  </si>
  <si>
    <t>Supported by skill network</t>
  </si>
  <si>
    <t>Not identified</t>
  </si>
  <si>
    <t>Selected</t>
  </si>
  <si>
    <t>Transformation</t>
  </si>
  <si>
    <t>Validated by architecture committee</t>
  </si>
  <si>
    <t>Integration into landscape evaluated</t>
  </si>
  <si>
    <t>Delivery model identified</t>
  </si>
  <si>
    <t>High level order of magnitude</t>
  </si>
  <si>
    <t>Customer :</t>
  </si>
  <si>
    <t xml:space="preserve">Identified </t>
  </si>
  <si>
    <t>Based on pre study</t>
  </si>
  <si>
    <t xml:space="preserve">Cash : 
</t>
  </si>
  <si>
    <t xml:space="preserve">Evaluated </t>
  </si>
  <si>
    <t>Detailed costing made by delivery teams</t>
  </si>
  <si>
    <t xml:space="preserve">Productivity : </t>
  </si>
  <si>
    <t>Validated by Finance</t>
  </si>
  <si>
    <t>Functional currency symbol</t>
  </si>
  <si>
    <t>Total Project costs</t>
  </si>
  <si>
    <t>Of which Capex</t>
  </si>
  <si>
    <t>Of which Opex</t>
  </si>
  <si>
    <t>Total</t>
  </si>
  <si>
    <t>CAPEX (Capital expenditures)</t>
  </si>
  <si>
    <t>Infrastructure purchases (property, IT hardware, furniture equipment, mhe, racking)</t>
  </si>
  <si>
    <t>Land and Buildings</t>
  </si>
  <si>
    <t>Technical equipment and machinery</t>
  </si>
  <si>
    <t>Other equipment, operating and office equipment</t>
  </si>
  <si>
    <t>Vehicle fleet and transport equipment</t>
  </si>
  <si>
    <t>IT Pilot Cost</t>
  </si>
  <si>
    <t>Fixed price for software, implementation, etc.</t>
  </si>
  <si>
    <t>IT infrastructure cost</t>
  </si>
  <si>
    <t>Partner (vendor) project expenses (excluding travel expenses)</t>
  </si>
  <si>
    <t>IT Integration one time setup cost</t>
  </si>
  <si>
    <t>Internal (ERP)</t>
  </si>
  <si>
    <t>External (Partner systems / tools)</t>
  </si>
  <si>
    <t>Resources (Project Management Cost)</t>
  </si>
  <si>
    <t>Contingency</t>
  </si>
  <si>
    <t>OPEX (Operational Expense)</t>
  </si>
  <si>
    <t>Infrastructure rental  (property, IT hardware, furniture, equipment, mhe, racking)</t>
  </si>
  <si>
    <t>Buildings</t>
  </si>
  <si>
    <t>Material expenses</t>
  </si>
  <si>
    <t>Project staffing</t>
  </si>
  <si>
    <t>Internal</t>
  </si>
  <si>
    <t>External</t>
  </si>
  <si>
    <t>Cost of temporary staff</t>
  </si>
  <si>
    <t>Cost of purchased services</t>
  </si>
  <si>
    <t>Transportation costs</t>
  </si>
  <si>
    <t>Travel and Training cost</t>
  </si>
  <si>
    <t>Non Recurrent Project Costs</t>
  </si>
  <si>
    <t>Audits and Legal cost</t>
  </si>
  <si>
    <t>Unexpected travels &amp; associated expenses</t>
  </si>
  <si>
    <t>Workforce labor adjustment</t>
  </si>
  <si>
    <t>Termination penalties</t>
  </si>
  <si>
    <t>Taxes penalties</t>
  </si>
  <si>
    <t>Local registrations (e.g. council, union fees)</t>
  </si>
  <si>
    <t>Expenses from non-cancellable leases</t>
  </si>
  <si>
    <t>Assets disposal (remaining book value)</t>
  </si>
  <si>
    <t>Subscription fee (software, services, etc.)</t>
  </si>
  <si>
    <t>Maintenance</t>
  </si>
  <si>
    <t>IT software / infrastructure</t>
  </si>
  <si>
    <t>Physical building, equipment, etc.</t>
  </si>
  <si>
    <t>IT competency centre</t>
  </si>
  <si>
    <t>Insurance</t>
  </si>
  <si>
    <t>Facility Management</t>
  </si>
  <si>
    <t>Depreciation of the project</t>
  </si>
  <si>
    <t>Incremental workforce (DVC or SFC)</t>
  </si>
  <si>
    <t>Workforce reduction (DVC or SFC)</t>
  </si>
  <si>
    <t>Rental cost</t>
  </si>
  <si>
    <t>Transportation cost</t>
  </si>
  <si>
    <t>Pay Back</t>
  </si>
  <si>
    <t>As Is</t>
  </si>
  <si>
    <t>To Be</t>
  </si>
  <si>
    <t>Cost Type</t>
  </si>
  <si>
    <t>HFM Entity</t>
  </si>
  <si>
    <t>P&amp;L Category</t>
  </si>
  <si>
    <t>Unit</t>
  </si>
  <si>
    <t>Cost per Unit</t>
  </si>
  <si>
    <t>Total Costs</t>
  </si>
  <si>
    <t>Business Case - Cost &amp; Savings</t>
  </si>
  <si>
    <t>Business Case - Impact</t>
  </si>
  <si>
    <t>Positive Impact</t>
  </si>
  <si>
    <t>Negative Impact</t>
  </si>
  <si>
    <r>
      <t xml:space="preserve">0 - 5                 0 - 5        </t>
    </r>
    <r>
      <rPr>
        <b/>
        <sz val="12"/>
        <color theme="1"/>
        <rFont val="Arial"/>
        <family val="2"/>
      </rPr>
      <t xml:space="preserve"> </t>
    </r>
    <r>
      <rPr>
        <b/>
        <sz val="12"/>
        <color theme="4" tint="-0.249977111117893"/>
        <rFont val="Arial"/>
        <family val="2"/>
      </rPr>
      <t>Blue Zone</t>
    </r>
    <r>
      <rPr>
        <b/>
        <sz val="12"/>
        <color theme="1"/>
        <rFont val="Arial"/>
        <family val="2"/>
      </rPr>
      <t xml:space="preserve"> </t>
    </r>
    <r>
      <rPr>
        <sz val="12"/>
        <color theme="1"/>
        <rFont val="Arial"/>
        <family val="2"/>
      </rPr>
      <t>- Guarded Risk</t>
    </r>
  </si>
  <si>
    <r>
      <t xml:space="preserve">0 - 5                 6 - 9         </t>
    </r>
    <r>
      <rPr>
        <b/>
        <sz val="12"/>
        <color theme="9" tint="-0.249977111117893"/>
        <rFont val="Arial"/>
        <family val="2"/>
      </rPr>
      <t xml:space="preserve">Orange Zone </t>
    </r>
    <r>
      <rPr>
        <sz val="12"/>
        <color theme="1"/>
        <rFont val="Arial"/>
        <family val="2"/>
      </rPr>
      <t>- High Risk</t>
    </r>
  </si>
  <si>
    <r>
      <t xml:space="preserve">5 - 9                 0 - 5         </t>
    </r>
    <r>
      <rPr>
        <b/>
        <sz val="12"/>
        <color rgb="FFFFC000"/>
        <rFont val="Arial"/>
        <family val="2"/>
      </rPr>
      <t xml:space="preserve">Yellow Zone </t>
    </r>
    <r>
      <rPr>
        <sz val="12"/>
        <color theme="1"/>
        <rFont val="Arial"/>
        <family val="2"/>
      </rPr>
      <t>- Elevated Risk</t>
    </r>
  </si>
  <si>
    <t>Deliverable</t>
  </si>
  <si>
    <t>Total Target</t>
  </si>
  <si>
    <t>Total Reforecast</t>
  </si>
  <si>
    <t>Variation</t>
  </si>
  <si>
    <t>%</t>
  </si>
  <si>
    <t>Total project cost</t>
  </si>
  <si>
    <t>* You can add as much items you need, this is only an example.</t>
  </si>
  <si>
    <t>Negative Risks / Threats</t>
  </si>
  <si>
    <t>Positive Risk / Opportunities</t>
  </si>
  <si>
    <t>For both cases (Negative or Positive Risk)</t>
  </si>
  <si>
    <t>This parallels the ‘‘avoid’’ response, where the general approach is to eliminate uncertainty. For opportunities, the ‘‘exploit’’ strategy seeks to make the opportunity definitely happen</t>
  </si>
  <si>
    <t xml:space="preserve">It seeks a partner able to manage the opportunity, who can maximize the chance of it happening  and/or increase the potential benefits. </t>
  </si>
  <si>
    <t>It seeks to increase the probability and/ or the impact of the opportunity in order to maximize the benefit to the project.</t>
  </si>
  <si>
    <t>Overall (Threat or Opportunity)</t>
  </si>
  <si>
    <r>
      <t xml:space="preserve">5 - 9                 -9 - 6        </t>
    </r>
    <r>
      <rPr>
        <b/>
        <sz val="12"/>
        <color rgb="FFFF0000"/>
        <rFont val="Arial"/>
        <family val="2"/>
      </rPr>
      <t>Red Zone</t>
    </r>
    <r>
      <rPr>
        <sz val="12"/>
        <color theme="1"/>
        <rFont val="Arial"/>
        <family val="2"/>
      </rPr>
      <t xml:space="preserve"> - Severe Risk</t>
    </r>
  </si>
  <si>
    <r>
      <t xml:space="preserve">0 - 5                 -9 - 6        </t>
    </r>
    <r>
      <rPr>
        <b/>
        <sz val="12"/>
        <color theme="9" tint="-0.249977111117893"/>
        <rFont val="Arial"/>
        <family val="2"/>
      </rPr>
      <t xml:space="preserve">Orange Zone </t>
    </r>
    <r>
      <rPr>
        <sz val="12"/>
        <color theme="1"/>
        <rFont val="Arial"/>
        <family val="2"/>
      </rPr>
      <t>- High Risk</t>
    </r>
  </si>
  <si>
    <r>
      <t xml:space="preserve">5 - 9                 -5 - 0        </t>
    </r>
    <r>
      <rPr>
        <b/>
        <sz val="12"/>
        <color rgb="FFFFC000"/>
        <rFont val="Arial"/>
        <family val="2"/>
      </rPr>
      <t xml:space="preserve">Yellow Zone </t>
    </r>
    <r>
      <rPr>
        <sz val="12"/>
        <color theme="1"/>
        <rFont val="Arial"/>
        <family val="2"/>
      </rPr>
      <t>- Elevated Risk</t>
    </r>
  </si>
  <si>
    <r>
      <t xml:space="preserve">0 - 5                 -5 - 0        </t>
    </r>
    <r>
      <rPr>
        <b/>
        <sz val="12"/>
        <color theme="4" tint="-0.249977111117893"/>
        <rFont val="Arial"/>
        <family val="2"/>
      </rPr>
      <t>Blue Zone</t>
    </r>
    <r>
      <rPr>
        <b/>
        <sz val="12"/>
        <color theme="1"/>
        <rFont val="Arial"/>
        <family val="2"/>
      </rPr>
      <t xml:space="preserve"> </t>
    </r>
    <r>
      <rPr>
        <sz val="12"/>
        <color theme="1"/>
        <rFont val="Arial"/>
        <family val="2"/>
      </rPr>
      <t>- Guarded Risk</t>
    </r>
  </si>
  <si>
    <t>Responsible</t>
  </si>
  <si>
    <t>Change Communication Plan</t>
  </si>
  <si>
    <t>Stakeholder Audience</t>
  </si>
  <si>
    <t>Name</t>
  </si>
  <si>
    <t>Key Messages</t>
  </si>
  <si>
    <t>Delivery Channel</t>
  </si>
  <si>
    <t>Recipient Response</t>
  </si>
  <si>
    <t>Notes</t>
  </si>
  <si>
    <t>Know</t>
  </si>
  <si>
    <t>Feel</t>
  </si>
  <si>
    <t>Simplified Business Case - Cost &amp; Savings (Part 1)</t>
  </si>
  <si>
    <t>Simplified Business Case - Impact (Part 2)</t>
  </si>
  <si>
    <t>Cost Management</t>
  </si>
  <si>
    <t>Reports Control Panel</t>
  </si>
  <si>
    <t>Program under which the project falls. Select from the drop down list.</t>
  </si>
  <si>
    <t>Domain under which the project or program falls. Select from the drop down list.</t>
  </si>
  <si>
    <t xml:space="preserve">Select whether this is Global project or program, if not which region does it fall under.
</t>
  </si>
  <si>
    <t>The name of the Project/Program Manager of the project/program.</t>
  </si>
  <si>
    <t xml:space="preserve">The name of the sponsor of the project/program.
</t>
  </si>
  <si>
    <t>Refer to the Decision Maker who has approved the project/program.  If your Final Decision Maker doesn't appear in the next list, you can add a custom one if required.</t>
  </si>
  <si>
    <t>Refer to the Governance Body.  If the Governance Body doesn't appear in the next list, you can add a custom one if required.</t>
  </si>
  <si>
    <t>What is the impact category to which the project/program contributes the most. Select from the drop down list.</t>
  </si>
  <si>
    <t xml:space="preserve">Enter any comments regarding to your project or program.
</t>
  </si>
  <si>
    <t>The specific Outside customer or group of Outside customers impacted by the project or program.</t>
  </si>
  <si>
    <t>Indicate the type of Sector / Business Unit is referred the project or program.</t>
  </si>
  <si>
    <t>The specific Inside customer or group of Inside customers impacted by the project or program.</t>
  </si>
  <si>
    <t>Select whether there is a Customer Impact to your project/program.</t>
  </si>
  <si>
    <t>Which is the phase of the project/program that the customer could first be impacted.</t>
  </si>
  <si>
    <t>What products or product groups are targeted.</t>
  </si>
  <si>
    <t>Select if IT budget has been assigned for this project/program for the current year.</t>
  </si>
  <si>
    <t>Select whether IT resources have been assigned to this project/program.</t>
  </si>
  <si>
    <t>Select whether there is a warehouse impact to your project/program.</t>
  </si>
  <si>
    <t>Select whether change management is required for this project/program.</t>
  </si>
  <si>
    <t>https://schneider-electric.box.com/s/j9f3qfp6wgn5m025vujxjqktgxtzqqkp</t>
  </si>
  <si>
    <t>Any measurable, tangible, verifiable outcome, result, or item that must be produced to complete a project or part of a project/program (phase).</t>
  </si>
  <si>
    <t>Optional Section</t>
  </si>
  <si>
    <t>Agreed frequency of reporting on the project: Weekly, Bi Weekly, Monthly, Quarterly</t>
  </si>
  <si>
    <t>Latest date that the file was modified. When the file is saved, the report date is updated automatically and takes today's date as a value.</t>
  </si>
  <si>
    <t>Key achievements of the project to date.</t>
  </si>
  <si>
    <r>
      <t xml:space="preserve">The type of response to the immediate Risk. A risk can be either negative or positive. There are seven available options:
</t>
    </r>
    <r>
      <rPr>
        <b/>
        <sz val="12"/>
        <color theme="1"/>
        <rFont val="Arial"/>
        <family val="2"/>
      </rPr>
      <t>Accept, Avoid, Transfer, Mitigate, Exploit, Enhance, Share</t>
    </r>
  </si>
  <si>
    <t>Indicate the Stage Gate at the end of each phase. If more than one phases belong to the same stage gate, then you can enter the same stage gate multiple times.</t>
  </si>
  <si>
    <t>The date that the phase is planned to start.</t>
  </si>
  <si>
    <t>The date that the phase actually started. If the phase hasn't started yet, then add the same date as the planned Start Date.</t>
  </si>
  <si>
    <t>The date that the phase is planned to finish.</t>
  </si>
  <si>
    <t>The date that the phase actually finished. If the phase hasn't finished yet, then add the same date as the planned End Date.</t>
  </si>
  <si>
    <r>
      <t xml:space="preserve">Phase content
</t>
    </r>
    <r>
      <rPr>
        <b/>
        <sz val="12"/>
        <color theme="1"/>
        <rFont val="Arial"/>
        <family val="2"/>
      </rPr>
      <t>• What:</t>
    </r>
    <r>
      <rPr>
        <sz val="12"/>
        <color theme="1"/>
        <rFont val="Arial"/>
        <family val="2"/>
      </rPr>
      <t xml:space="preserve"> Project objectives &amp; concrete deliverables* clearly defined.
</t>
    </r>
    <r>
      <rPr>
        <b/>
        <sz val="12"/>
        <color theme="1"/>
        <rFont val="Arial"/>
        <family val="2"/>
      </rPr>
      <t xml:space="preserve">• Why : </t>
    </r>
    <r>
      <rPr>
        <sz val="12"/>
        <color theme="1"/>
        <rFont val="Arial"/>
        <family val="2"/>
      </rPr>
      <t xml:space="preserve">Scope and stakes.
</t>
    </r>
    <r>
      <rPr>
        <b/>
        <sz val="12"/>
        <color theme="1"/>
        <rFont val="Arial"/>
        <family val="2"/>
      </rPr>
      <t xml:space="preserve">• Who  </t>
    </r>
    <r>
      <rPr>
        <sz val="12"/>
        <color theme="1"/>
        <rFont val="Arial"/>
        <family val="2"/>
      </rPr>
      <t xml:space="preserve">: Project manager &amp; Project function appointed. Steering committee and sponsor appointed.
</t>
    </r>
    <r>
      <rPr>
        <b/>
        <sz val="12"/>
        <color theme="1"/>
        <rFont val="Arial"/>
        <family val="2"/>
      </rPr>
      <t xml:space="preserve">• When : </t>
    </r>
    <r>
      <rPr>
        <sz val="12"/>
        <color theme="1"/>
        <rFont val="Arial"/>
        <family val="2"/>
      </rPr>
      <t xml:space="preserve">Target deadline.
</t>
    </r>
    <r>
      <rPr>
        <b/>
        <sz val="12"/>
        <color theme="1"/>
        <rFont val="Arial"/>
        <family val="2"/>
      </rPr>
      <t>• How much :</t>
    </r>
    <r>
      <rPr>
        <sz val="12"/>
        <color theme="1"/>
        <rFont val="Arial"/>
        <family val="2"/>
      </rPr>
      <t xml:space="preserve"> First Project budget &amp; cost evaluation.</t>
    </r>
  </si>
  <si>
    <t>Collect requirements:
• Define detailed scope.
• Collect  requirements and define specification by Supply Chain Domain.</t>
  </si>
  <si>
    <t>Define project macro schedule :
• Get planning constraints
• Plan main phases /deployment plan / Stage gate dates
• Argued planning</t>
  </si>
  <si>
    <t>SChain detailed design  including:
• Physical flows, transport plan
• WH design
• Order processing flows
• Stocking policy and stocking location
• Financial flows (Transfer price) &amp; Customs
• HR impact</t>
  </si>
  <si>
    <t>Manage qualification execution:
• Organize test with involved functions
• Execute tests and measure gaps
• Consign qualification results &amp; correctives actions
• Lead action plans associated to qualification issues</t>
  </si>
  <si>
    <t>• Follow up the project performance with support of operational team
• Prepare the transfer of the project to the operational team</t>
  </si>
  <si>
    <t>• Transfer the project to the operational team
• Write the lessons learned of the project</t>
  </si>
  <si>
    <t>Indicate who is the responsible for the specific phase.</t>
  </si>
  <si>
    <t>Reported (Y/N)?</t>
  </si>
  <si>
    <t>Closed</t>
  </si>
  <si>
    <t>Rejected</t>
  </si>
  <si>
    <t>CR Log Status</t>
  </si>
  <si>
    <t>Enter a unique number to each change request, starting with CR001.</t>
  </si>
  <si>
    <t>Enter the date the change request was originally raised.</t>
  </si>
  <si>
    <t>Provide a brief description of the change.</t>
  </si>
  <si>
    <t>List the CAPEX, OPEX, Savings and Run/Project cost impact of the change.</t>
  </si>
  <si>
    <t>Project team member to whom the task has been assigned to integrate the change into the project plan and tasks.</t>
  </si>
  <si>
    <r>
      <t xml:space="preserve">If the Steerco </t>
    </r>
    <r>
      <rPr>
        <b/>
        <sz val="12"/>
        <color indexed="8"/>
        <rFont val="Arial"/>
        <family val="2"/>
      </rPr>
      <t>approved</t>
    </r>
    <r>
      <rPr>
        <sz val="12"/>
        <color indexed="8"/>
        <rFont val="Arial"/>
        <family val="2"/>
      </rPr>
      <t xml:space="preserve"> state </t>
    </r>
    <r>
      <rPr>
        <b/>
        <i/>
        <sz val="12"/>
        <color indexed="8"/>
        <rFont val="Arial"/>
        <family val="2"/>
      </rPr>
      <t>"Y"</t>
    </r>
    <r>
      <rPr>
        <sz val="12"/>
        <color indexed="8"/>
        <rFont val="Arial"/>
        <family val="2"/>
      </rPr>
      <t xml:space="preserve"> then the name of the Steerco that approved the change e.g. Y - CPC. 
If </t>
    </r>
    <r>
      <rPr>
        <b/>
        <sz val="12"/>
        <color indexed="8"/>
        <rFont val="Arial"/>
        <family val="2"/>
      </rPr>
      <t>not approved</t>
    </r>
    <r>
      <rPr>
        <b/>
        <i/>
        <sz val="12"/>
        <color indexed="8"/>
        <rFont val="Arial"/>
        <family val="2"/>
      </rPr>
      <t xml:space="preserve"> </t>
    </r>
    <r>
      <rPr>
        <sz val="12"/>
        <color indexed="8"/>
        <rFont val="Arial"/>
        <family val="2"/>
      </rPr>
      <t xml:space="preserve">state </t>
    </r>
    <r>
      <rPr>
        <b/>
        <i/>
        <sz val="12"/>
        <color indexed="8"/>
        <rFont val="Arial"/>
        <family val="2"/>
      </rPr>
      <t>"N"</t>
    </r>
    <r>
      <rPr>
        <sz val="12"/>
        <color indexed="8"/>
        <rFont val="Arial"/>
        <family val="2"/>
      </rPr>
      <t xml:space="preserve"> and the name of the Steerco that rejected the change.
For </t>
    </r>
    <r>
      <rPr>
        <b/>
        <sz val="12"/>
        <color indexed="8"/>
        <rFont val="Arial"/>
        <family val="2"/>
      </rPr>
      <t>smaller projects</t>
    </r>
    <r>
      <rPr>
        <sz val="12"/>
        <color indexed="8"/>
        <rFont val="Arial"/>
        <family val="2"/>
      </rPr>
      <t xml:space="preserve"> not assigned to a Steerco enter </t>
    </r>
    <r>
      <rPr>
        <b/>
        <i/>
        <sz val="12"/>
        <color indexed="8"/>
        <rFont val="Arial"/>
        <family val="2"/>
      </rPr>
      <t>"N/A"</t>
    </r>
    <r>
      <rPr>
        <sz val="12"/>
        <color indexed="8"/>
        <rFont val="Arial"/>
        <family val="2"/>
      </rPr>
      <t>.</t>
    </r>
  </si>
  <si>
    <t>Enter the state the name of the Sponsor / Final Decision maker who approved the change, as per finance rules.</t>
  </si>
  <si>
    <r>
      <t xml:space="preserve">Enter the status of Change Request Log:
</t>
    </r>
    <r>
      <rPr>
        <b/>
        <sz val="12"/>
        <color indexed="8"/>
        <rFont val="Arial"/>
        <family val="2"/>
      </rPr>
      <t>New</t>
    </r>
    <r>
      <rPr>
        <sz val="12"/>
        <color indexed="8"/>
        <rFont val="Arial"/>
        <family val="2"/>
      </rPr>
      <t xml:space="preserve"> - Scope change identified; pending impact analysis and approval
</t>
    </r>
    <r>
      <rPr>
        <b/>
        <sz val="12"/>
        <color indexed="8"/>
        <rFont val="Arial"/>
        <family val="2"/>
      </rPr>
      <t>Approved</t>
    </r>
    <r>
      <rPr>
        <sz val="12"/>
        <color indexed="8"/>
        <rFont val="Arial"/>
        <family val="2"/>
      </rPr>
      <t xml:space="preserve"> - Approval obtained; awaiting inclusion in the project plan
</t>
    </r>
    <r>
      <rPr>
        <b/>
        <sz val="12"/>
        <color indexed="8"/>
        <rFont val="Arial"/>
        <family val="2"/>
      </rPr>
      <t>Closed</t>
    </r>
    <r>
      <rPr>
        <sz val="12"/>
        <color indexed="8"/>
        <rFont val="Arial"/>
        <family val="2"/>
      </rPr>
      <t xml:space="preserve"> - Included into the project plan
</t>
    </r>
    <r>
      <rPr>
        <b/>
        <sz val="12"/>
        <color indexed="8"/>
        <rFont val="Arial"/>
        <family val="2"/>
      </rPr>
      <t>Rejected</t>
    </r>
    <r>
      <rPr>
        <sz val="12"/>
        <color indexed="8"/>
        <rFont val="Arial"/>
        <family val="2"/>
      </rPr>
      <t xml:space="preserve"> - Change request not approved</t>
    </r>
  </si>
  <si>
    <t>N/A</t>
  </si>
  <si>
    <t>Financial Figure Available (Y/N )</t>
  </si>
  <si>
    <t>From which year the budget is going to be tracked?</t>
  </si>
  <si>
    <t>The Total Capital expenditures (CAPEX) for the project. They are expenditures creating future benefits. A capital expenditure is incurred when a business spends money either to buy fixed assets or to add to the value of an existing fixed asset with a useful life extending beyond the taxable year. For example, the purchases of warehouse racks, software rights (licenses) involves CAPEX.</t>
  </si>
  <si>
    <t>Run Cost</t>
  </si>
  <si>
    <t>Total Financial Benefits generated with the implementing of the project or program.</t>
  </si>
  <si>
    <t>All CAPEX, OPEX, Savings or Additional Run cost for the full life cycle of the project/program i.e. beginning to end.</t>
  </si>
  <si>
    <t xml:space="preserve">All adjusted CAPEX, OPEX, Savings or Additional Run cost for the current calendar or the full life cycle of the project/program based on the original base case, but with the inclusion of any adjustments (if applicable). This is to be calculated 3 times a year, April (RF1), July (RF2), October (RF3). </t>
  </si>
  <si>
    <t>All CAPEX, OPEX, Savings or Additional Run cost for the current calendar or the full life cycle of the project/program as per the business case.</t>
  </si>
  <si>
    <t>Authorized funded amount for this project, as approved in DMT, and established as budget for this project.  Add supplemental additional funding if authorized as a result of a project change request. This is the current cost baseline for the project.</t>
  </si>
  <si>
    <t>Aggregating the estimated costs by concept (establishing) an authorized cost baseline.</t>
  </si>
  <si>
    <t>Aggregating the estimated savings by concept (establishing) an authorized cost baseline.</t>
  </si>
  <si>
    <t>Finances</t>
  </si>
  <si>
    <r>
      <t>This section gives you the chance to calculate different financial scenarios for your project (</t>
    </r>
    <r>
      <rPr>
        <b/>
        <sz val="12"/>
        <color theme="1"/>
        <rFont val="Arial"/>
        <family val="2"/>
      </rPr>
      <t>up to 5</t>
    </r>
    <r>
      <rPr>
        <sz val="12"/>
        <color theme="1"/>
        <rFont val="Arial"/>
        <family val="2"/>
      </rPr>
      <t>).
In order to activate multiple scenarios, select the number of scenarios and press the button "</t>
    </r>
    <r>
      <rPr>
        <b/>
        <sz val="12"/>
        <color theme="1"/>
        <rFont val="Arial"/>
        <family val="2"/>
      </rPr>
      <t>Update Scenarios</t>
    </r>
    <r>
      <rPr>
        <sz val="12"/>
        <color theme="1"/>
        <rFont val="Arial"/>
        <family val="2"/>
      </rPr>
      <t>".
After you fill the scenarios, you can send the financial data to "Overall Project/Program Finances" by selecting the primary Scenario and pressing the button "</t>
    </r>
    <r>
      <rPr>
        <b/>
        <sz val="12"/>
        <color theme="1"/>
        <rFont val="Arial"/>
        <family val="2"/>
      </rPr>
      <t>Set Primary Scenario</t>
    </r>
    <r>
      <rPr>
        <sz val="12"/>
        <color theme="1"/>
        <rFont val="Arial"/>
        <family val="2"/>
      </rPr>
      <t xml:space="preserve">".
</t>
    </r>
  </si>
  <si>
    <r>
      <t>Select how many scenarios would you like to populate (</t>
    </r>
    <r>
      <rPr>
        <b/>
        <sz val="12"/>
        <color theme="1"/>
        <rFont val="Arial"/>
        <family val="2"/>
      </rPr>
      <t>up to 5</t>
    </r>
    <r>
      <rPr>
        <sz val="12"/>
        <color theme="1"/>
        <rFont val="Arial"/>
        <family val="2"/>
      </rPr>
      <t>) and press the button "</t>
    </r>
    <r>
      <rPr>
        <b/>
        <sz val="12"/>
        <color theme="1"/>
        <rFont val="Arial"/>
        <family val="2"/>
      </rPr>
      <t>Update Scenarios</t>
    </r>
    <r>
      <rPr>
        <sz val="12"/>
        <color theme="1"/>
        <rFont val="Arial"/>
        <family val="2"/>
      </rPr>
      <t>".</t>
    </r>
  </si>
  <si>
    <t>Sends the financial data of a specific scenario to Overall Project/Program Finances.
Select the scenario that you would like to send the data to Overall Project/Program and then press the button "Set Primary Scenario"</t>
  </si>
  <si>
    <t>This button updates the populated scenarios. (from 1-5)</t>
  </si>
  <si>
    <t>This button sends the financial data to Overall Project/Program finances.</t>
  </si>
  <si>
    <r>
      <t>Select whether the specific report will be generated or not and press the "</t>
    </r>
    <r>
      <rPr>
        <b/>
        <sz val="12"/>
        <color theme="1"/>
        <rFont val="Arial"/>
        <family val="2"/>
      </rPr>
      <t>Generate Report</t>
    </r>
    <r>
      <rPr>
        <sz val="12"/>
        <color theme="1"/>
        <rFont val="Arial"/>
        <family val="2"/>
      </rPr>
      <t>" button.</t>
    </r>
  </si>
  <si>
    <t>Pre-Study Launch</t>
  </si>
  <si>
    <t>Pre-Study Completion</t>
  </si>
  <si>
    <t>Air Governance</t>
  </si>
  <si>
    <t>Financial Charts</t>
  </si>
  <si>
    <t>Stakeholder Audience:
Who is the  communication intended to reach. 
The stakeholders that will be impacted by the change in the process.</t>
  </si>
  <si>
    <t>The ID number of the Stakeholder Audience</t>
  </si>
  <si>
    <t>Name of the stakeholder that is impacted by the change</t>
  </si>
  <si>
    <t>Role of the stakeholder that is impacted by the change</t>
  </si>
  <si>
    <t>During which phase of the change effort will this communication occur.</t>
  </si>
  <si>
    <t>What are the important components of the change you want the stakeholders to clearly understand</t>
  </si>
  <si>
    <t>Timeline</t>
  </si>
  <si>
    <t>What is the timeline for the communication</t>
  </si>
  <si>
    <t>What medium will be used to distribute the communication</t>
  </si>
  <si>
    <t>What should the recipient know after they receive the communication.</t>
  </si>
  <si>
    <t>How do you want the recipient to feel about the communication.</t>
  </si>
  <si>
    <t>What do you want the recipient to do as a result of receiving the communication</t>
  </si>
  <si>
    <t>Who is responsible for delivering this message.</t>
  </si>
  <si>
    <t>Who is responsible for ensuring the communication is crafted, delivered on time, in the right order and using the correct channel.</t>
  </si>
  <si>
    <t>What is the status of this communication effort.</t>
  </si>
  <si>
    <t>What else needs to be noted about this communication effort.</t>
  </si>
  <si>
    <t>Select the status of this program. There are three options ( In Flight, Pre Study and Incubation).</t>
  </si>
  <si>
    <t>Define what is the Application Status for now and for the end of the project for the following categories: New, In Deployment, Mature, End of life</t>
  </si>
  <si>
    <t xml:space="preserve">Select whether the Business Case is validated or not.
</t>
  </si>
  <si>
    <t>IPO Addendum</t>
  </si>
  <si>
    <r>
      <t xml:space="preserve">5 - 9                 6 - 9         </t>
    </r>
    <r>
      <rPr>
        <b/>
        <sz val="12"/>
        <color rgb="FFFF0000"/>
        <rFont val="Arial"/>
        <family val="2"/>
      </rPr>
      <t>Red Zone</t>
    </r>
    <r>
      <rPr>
        <sz val="12"/>
        <color rgb="FF00B050"/>
        <rFont val="Arial"/>
        <family val="2"/>
      </rPr>
      <t xml:space="preserve"> </t>
    </r>
    <r>
      <rPr>
        <sz val="12"/>
        <color theme="1"/>
        <rFont val="Arial"/>
        <family val="2"/>
      </rPr>
      <t>- Exploit</t>
    </r>
  </si>
  <si>
    <t>Select the currency that is expressed the Business Case, It means Euro or USD.</t>
  </si>
  <si>
    <t xml:space="preserve">Unusual expenses that is unlikely to occur again in the normal course of the project. </t>
  </si>
  <si>
    <t>Permanent Operational expenses to run an equipment, a service, a solution.</t>
  </si>
  <si>
    <t>Occurs when there is a reduction that causes future spending to fall below the level of current spending.</t>
  </si>
  <si>
    <t>Split the financial information across the life of the project. For the first year it should be expressed in the half of the year.</t>
  </si>
  <si>
    <t>It is the result of the expenses and savings planned for the project.</t>
  </si>
  <si>
    <t>It is the summary of the planned financial information for the project</t>
  </si>
  <si>
    <t>It is the summary of the current financial situation of the project</t>
  </si>
  <si>
    <t>Enter the start and end date of the project.</t>
  </si>
  <si>
    <t>This Column is automatic, it brings the sum of the "Total Reforecast" for each year of the life of the project.</t>
  </si>
  <si>
    <t>Enter what is the type of the cost.</t>
  </si>
  <si>
    <t>Enter any comments regarding the cost</t>
  </si>
  <si>
    <t>Provide the Profit and Loss Category</t>
  </si>
  <si>
    <t>This is the planned cost.</t>
  </si>
  <si>
    <t>This is the current cost.</t>
  </si>
  <si>
    <t>Please enter the number of units</t>
  </si>
  <si>
    <t>Please enter the Cost per Unit</t>
  </si>
  <si>
    <t>The total amount of cost from all units. Please do not write anything, it is calculated automatically.</t>
  </si>
  <si>
    <t>The category that the dependency falls under. Select from the drop down list.</t>
  </si>
  <si>
    <t>Enter some comments if status of the task requires further explanation or update.</t>
  </si>
  <si>
    <t>The risk occurred but there was no previously defined response.</t>
  </si>
  <si>
    <t>Occurred</t>
  </si>
  <si>
    <t>The risk occurred and the planned risk response was implemented.</t>
  </si>
  <si>
    <t>The trigger events have not occurred and the risk is no longer a threat to the project.</t>
  </si>
  <si>
    <t>Put on watch list, but take no further action.</t>
  </si>
  <si>
    <t>Enter a brief description of a measurable set of circumstances that defines exactly when the associated contingency action (s) will be implemented.</t>
  </si>
  <si>
    <r>
      <t>If the box is</t>
    </r>
    <r>
      <rPr>
        <b/>
        <sz val="12"/>
        <color indexed="13"/>
        <rFont val="Arial"/>
        <family val="2"/>
      </rPr>
      <t xml:space="preserve"> </t>
    </r>
    <r>
      <rPr>
        <b/>
        <sz val="12"/>
        <color indexed="50"/>
        <rFont val="Arial"/>
        <family val="2"/>
      </rPr>
      <t>yellow</t>
    </r>
    <r>
      <rPr>
        <b/>
        <sz val="12"/>
        <color indexed="13"/>
        <rFont val="Arial"/>
        <family val="2"/>
      </rPr>
      <t xml:space="preserve"> </t>
    </r>
    <r>
      <rPr>
        <b/>
        <sz val="12"/>
        <rFont val="Arial"/>
        <family val="2"/>
      </rPr>
      <t>and</t>
    </r>
    <r>
      <rPr>
        <b/>
        <sz val="12"/>
        <color indexed="13"/>
        <rFont val="Arial"/>
        <family val="2"/>
      </rPr>
      <t xml:space="preserve"> </t>
    </r>
    <r>
      <rPr>
        <b/>
        <sz val="12"/>
        <color indexed="51"/>
        <rFont val="Arial"/>
        <family val="2"/>
      </rPr>
      <t>amber</t>
    </r>
    <r>
      <rPr>
        <sz val="12"/>
        <color indexed="8"/>
        <rFont val="Arial"/>
        <family val="2"/>
      </rPr>
      <t xml:space="preserve">, the owner will only develop another response as time permits.  </t>
    </r>
  </si>
  <si>
    <t xml:space="preserve">Select the classification of the expenses or savings according to the information submitted into the Simplified Business Case </t>
  </si>
  <si>
    <t>It is the deviation from the planned financial information and the reforecast for each expenditure or savings expressed in percentage</t>
  </si>
  <si>
    <t>Generates a PowerPoint with the Project Charter Report</t>
  </si>
  <si>
    <t>Software rights (licenses)</t>
  </si>
  <si>
    <t>Transferring inventory cost</t>
  </si>
  <si>
    <t>Broker Rationalization</t>
  </si>
  <si>
    <t>HVDC Manhattan</t>
  </si>
  <si>
    <t>Tailored Supply Chain 2.0</t>
  </si>
  <si>
    <t>Logistics S/VP</t>
  </si>
  <si>
    <t>Transport SteerCo</t>
  </si>
  <si>
    <t>LLP SteerCo</t>
  </si>
  <si>
    <t>Ocean SteerCo</t>
  </si>
  <si>
    <t>Productivity Task Force</t>
  </si>
  <si>
    <t>EAJ TMS</t>
  </si>
  <si>
    <t>China TMS</t>
  </si>
  <si>
    <t>India TMS</t>
  </si>
  <si>
    <t>SAM LTP</t>
  </si>
  <si>
    <t>EAJ Network Modeling SteerCo</t>
  </si>
  <si>
    <t>CPC SteerCo</t>
  </si>
  <si>
    <t>Brazil Network Modeling SteerCo</t>
  </si>
  <si>
    <t>Medium Offer SteerCo</t>
  </si>
  <si>
    <t>All Capabilites Available</t>
  </si>
  <si>
    <t>Timelines Charts</t>
  </si>
  <si>
    <t>To capture the high level financial impact of the prestudy, project or program</t>
  </si>
  <si>
    <t>To capture key updates on the status and impact of the prestudy, project or program.</t>
  </si>
  <si>
    <t>Define a project, prestudy or a program and capture key project Master data (e.g. project name). 
The template is used to align with key stakeholders on key items such as the overall objective, sponsor, key deliverables, scope and dependancies.</t>
  </si>
  <si>
    <t>Creating a list of ongoing and closed actions and issues of the prestudy/project/program.
This template allows the PM to capture and monitor progress on prestudy/project/program issues and action taken to resolve them.</t>
  </si>
  <si>
    <t>The Risk Register is the central repository for all the detail information regarding each risk - from initial identification through assessment, and definition and implementation of the defined response.
It can be created in an Excel worksheet or any other appropriate tool that allows access by the prestudy/project/program sponsor, team, and risk owners.
The risk register document must be protected from unauthorized changes.</t>
  </si>
  <si>
    <t xml:space="preserve">The objective of the Change Request Log is to manage the changes to the deliverables and specifications of the prestudy/project/program
 and to identifying the impact to the prestudy/project/program, specifically time and cost. </t>
  </si>
  <si>
    <t xml:space="preserve">This Lessons Learned Log is used to collect and record Lessons Learned throughout the prestudy/project/program. 
This can be done as frequently as at every team meeting or at the end of each prestudy/project/program phase.
For small prestudies/projects/programs, the Lessons Learned session may done once at the end of the prestudy/project/program. 
For longer ones, collecting Lessons Learned at least at the end of each phase is advised, especially for team member who are leaving the prestudy/project/program at the end of the phase.
Your contribution is key for improving the management of our future prestudies/projects/programs! Note a longer version of this template is also available. </t>
  </si>
  <si>
    <t>This template is used to measure the financial impact of the prestudy/project/program.</t>
  </si>
  <si>
    <t>This tool helps to measure the financial performance of a prestudy/project/program during its full life according to the information provided in the Business Case.</t>
  </si>
  <si>
    <t>OG Customer Impact (Y/N)</t>
  </si>
  <si>
    <t>Global LND</t>
  </si>
  <si>
    <t>Prestudy</t>
  </si>
  <si>
    <t>Customised</t>
  </si>
  <si>
    <t>Phase where Customer Impacted</t>
  </si>
  <si>
    <t>Tasks</t>
  </si>
  <si>
    <t>Evreux, FR</t>
  </si>
  <si>
    <t>Budapest [Ceelog], HU</t>
  </si>
  <si>
    <t>Lyon [Newlog], FR</t>
  </si>
  <si>
    <t>Barcelona [Sant Boi], ES</t>
  </si>
  <si>
    <t>Africa</t>
  </si>
  <si>
    <t>Germany &amp; CEE</t>
  </si>
  <si>
    <t xml:space="preserve">EMEA South </t>
  </si>
  <si>
    <t>EMEA North</t>
  </si>
  <si>
    <t>Project Manager</t>
  </si>
  <si>
    <t>Program manager</t>
  </si>
  <si>
    <t>Requester</t>
  </si>
  <si>
    <t>Plant Supply Chain Manager</t>
  </si>
  <si>
    <t>DC Ingeneering Manager</t>
  </si>
  <si>
    <t>CLO Manager</t>
  </si>
  <si>
    <t xml:space="preserve">Front Office </t>
  </si>
  <si>
    <t>IPO Project Manager</t>
  </si>
  <si>
    <t>IPO Correspondant</t>
  </si>
  <si>
    <t>Transport Project Manager</t>
  </si>
  <si>
    <t>DSP</t>
  </si>
  <si>
    <t>CSP Accounting</t>
  </si>
  <si>
    <t xml:space="preserve">IGL - ICOM </t>
  </si>
  <si>
    <t>Transport Controlling</t>
  </si>
  <si>
    <t>CME</t>
  </si>
  <si>
    <t>SIOP Leader</t>
  </si>
  <si>
    <t>CIT (Coporate Income Tax)</t>
  </si>
  <si>
    <t>GIT (Global Indirect Tax)</t>
  </si>
  <si>
    <t>Customs</t>
  </si>
  <si>
    <t>Kinaxis</t>
  </si>
  <si>
    <t>Plant Financial Controller</t>
  </si>
  <si>
    <t>Transport Purchasing</t>
  </si>
  <si>
    <t>Tradexpress</t>
  </si>
  <si>
    <t>Transfer Price Responsible</t>
  </si>
  <si>
    <t>EMEA Roles</t>
  </si>
  <si>
    <t>A3 Leader</t>
  </si>
  <si>
    <t>Hoshin Coach</t>
  </si>
  <si>
    <t>A3 Title</t>
  </si>
  <si>
    <t>Problem Statement</t>
  </si>
  <si>
    <t>Current State</t>
  </si>
  <si>
    <t>Root Cause Analysis</t>
  </si>
  <si>
    <t>Measure / Metric / KPI</t>
  </si>
  <si>
    <t>KPIs / Project Metrics</t>
  </si>
  <si>
    <t>YTD</t>
  </si>
  <si>
    <t>Report By</t>
  </si>
  <si>
    <t>Hoshin Code</t>
  </si>
  <si>
    <t>Total_Frequencies</t>
  </si>
  <si>
    <t>Resource Names</t>
  </si>
  <si>
    <t>No of cat with Y</t>
  </si>
  <si>
    <t>Task Name</t>
  </si>
  <si>
    <t>Start</t>
  </si>
  <si>
    <t>End</t>
  </si>
  <si>
    <t>Overlap</t>
  </si>
  <si>
    <t>No</t>
  </si>
  <si>
    <t>Business Case - Hypothesis / Assumptions</t>
  </si>
  <si>
    <t>Hypothesis</t>
  </si>
  <si>
    <t>Value</t>
  </si>
  <si>
    <t>Who</t>
  </si>
  <si>
    <t>Function</t>
  </si>
  <si>
    <t>Function Type</t>
  </si>
  <si>
    <t>Input Responsible</t>
  </si>
  <si>
    <t>Line of Business (LoB)</t>
  </si>
  <si>
    <t>Industrial Cluster</t>
  </si>
  <si>
    <t>Industry</t>
  </si>
  <si>
    <t>ITB</t>
  </si>
  <si>
    <t>Energy</t>
  </si>
  <si>
    <t>Partner Projects</t>
  </si>
  <si>
    <t>Partner Retail</t>
  </si>
  <si>
    <t>Partner EcoBuilding</t>
  </si>
  <si>
    <t>Electronics</t>
  </si>
  <si>
    <t>Retail</t>
  </si>
  <si>
    <t>EMEA / ETO</t>
  </si>
  <si>
    <t>Program Status</t>
  </si>
  <si>
    <t>Now</t>
  </si>
  <si>
    <t>Standardise Process</t>
  </si>
  <si>
    <t>Implement Standard IT Tools</t>
  </si>
  <si>
    <t>Business Specification</t>
  </si>
  <si>
    <t>Program Planning</t>
  </si>
  <si>
    <t>Pilot</t>
  </si>
  <si>
    <t>Deployment</t>
  </si>
  <si>
    <t>From</t>
  </si>
  <si>
    <t>To</t>
  </si>
  <si>
    <t>Mitigation</t>
  </si>
  <si>
    <t>Business Case Validated (Y/N)</t>
  </si>
  <si>
    <t>Benefits</t>
  </si>
  <si>
    <t>Project Costs</t>
  </si>
  <si>
    <t>Benefits &amp; Value Creation</t>
  </si>
  <si>
    <t>Business Cases</t>
  </si>
  <si>
    <t>Accuracy</t>
  </si>
  <si>
    <t>PP Duration</t>
  </si>
  <si>
    <t>PP Difference</t>
  </si>
  <si>
    <t>PP Finish Early</t>
  </si>
  <si>
    <t>PP On Time</t>
  </si>
  <si>
    <t>PP Delay</t>
  </si>
  <si>
    <t>PP Des</t>
  </si>
  <si>
    <t>PP Actual Start Date</t>
  </si>
  <si>
    <t>PP Actual End Date</t>
  </si>
  <si>
    <t>PP Planned End Date</t>
  </si>
  <si>
    <t>PP Phase</t>
  </si>
  <si>
    <t>Detailed Gantt Chart ( from Project Schedule )</t>
  </si>
  <si>
    <t>Email</t>
  </si>
  <si>
    <t>Phone</t>
  </si>
  <si>
    <t>Previous Actions</t>
  </si>
  <si>
    <t>Beijing, CN</t>
  </si>
  <si>
    <t>Provide the start and ending dates of the Pilot and the Deployment.</t>
  </si>
  <si>
    <t>Indicate the line of business (LoB) that the project or program is referred.</t>
  </si>
  <si>
    <t>Indicate the Industrial Cluster that the project or program is referred.</t>
  </si>
  <si>
    <t>Select whether the Business Case have been approved or not</t>
  </si>
  <si>
    <t>Provide any additional information or any comments about the resource.</t>
  </si>
  <si>
    <t>Maximum Overlap per Cat</t>
  </si>
  <si>
    <t># of Overlaps</t>
  </si>
  <si>
    <t>Achievements</t>
  </si>
  <si>
    <t>Solar</t>
  </si>
  <si>
    <t>Objectives</t>
  </si>
  <si>
    <t>Risks Response</t>
  </si>
  <si>
    <t>Enter the actual date that the task has started.</t>
  </si>
  <si>
    <t>Enter the actual date that the task has been completed.</t>
  </si>
  <si>
    <t>Enter the name of the category that each task belongs to. The name of the category is mandatory in order to generate the functional planning report.</t>
  </si>
  <si>
    <t>Actions</t>
  </si>
  <si>
    <t>Useful Links</t>
  </si>
  <si>
    <t>Project Metrics / KPIs</t>
  </si>
  <si>
    <r>
      <rPr>
        <b/>
        <sz val="12"/>
        <color theme="1"/>
        <rFont val="Arial"/>
        <family val="2"/>
      </rPr>
      <t xml:space="preserve">Planned </t>
    </r>
    <r>
      <rPr>
        <b/>
        <sz val="12"/>
        <color theme="0"/>
        <rFont val="Arial"/>
        <family val="2"/>
      </rPr>
      <t xml:space="preserve">
Start Date</t>
    </r>
  </si>
  <si>
    <r>
      <rPr>
        <b/>
        <sz val="12"/>
        <color theme="1"/>
        <rFont val="Arial"/>
        <family val="2"/>
      </rPr>
      <t xml:space="preserve">Planned </t>
    </r>
    <r>
      <rPr>
        <b/>
        <sz val="12"/>
        <color theme="0"/>
        <rFont val="Arial"/>
        <family val="2"/>
      </rPr>
      <t xml:space="preserve">
End Date</t>
    </r>
  </si>
  <si>
    <r>
      <rPr>
        <b/>
        <sz val="12"/>
        <color theme="1"/>
        <rFont val="Arial"/>
        <family val="2"/>
      </rPr>
      <t xml:space="preserve">Actual + Reforecast </t>
    </r>
    <r>
      <rPr>
        <b/>
        <sz val="12"/>
        <color theme="0"/>
        <rFont val="Arial"/>
        <family val="2"/>
      </rPr>
      <t xml:space="preserve">
Start Date</t>
    </r>
  </si>
  <si>
    <r>
      <rPr>
        <b/>
        <sz val="12"/>
        <color theme="1"/>
        <rFont val="Arial"/>
        <family val="2"/>
      </rPr>
      <t xml:space="preserve">Actual + Reforecast 
</t>
    </r>
    <r>
      <rPr>
        <b/>
        <sz val="12"/>
        <color theme="0"/>
        <rFont val="Arial"/>
        <family val="2"/>
      </rPr>
      <t>End Date</t>
    </r>
  </si>
  <si>
    <r>
      <t>Completed</t>
    </r>
    <r>
      <rPr>
        <b/>
        <sz val="12"/>
        <color indexed="9"/>
        <rFont val="Arial"/>
        <family val="2"/>
      </rPr>
      <t xml:space="preserve"> (Y/N)</t>
    </r>
  </si>
  <si>
    <t>Reported
(Y/N)</t>
  </si>
  <si>
    <t>Depreciation</t>
  </si>
  <si>
    <t>Change Management Template</t>
  </si>
  <si>
    <t>Business Case - Assumptions</t>
  </si>
  <si>
    <t>Deselects all the reports in Customized Report section. (Turns them to "N")</t>
  </si>
  <si>
    <t>Selects all the reports in the Customized Report section. (Turns them to "Y")</t>
  </si>
  <si>
    <t>This button generates a PowerPoint file with a Gantt Chart that shows the Start Date and the duration of every Phase of the project</t>
  </si>
  <si>
    <t>This button generates a PowerPoint with a table that shows every Stage Gate of the project, its dates, WBS, resources, % completion and comments.</t>
  </si>
  <si>
    <t>This button generates a PowerPoint with a table that shows every Phase of the project, its dates, WBS, resources, % completion and comments.</t>
  </si>
  <si>
    <t>Provide the Mitigation actions for the Risks.</t>
  </si>
  <si>
    <t>Define how accurate is the business case by selecting one of the following options: High, Medium, Low</t>
  </si>
  <si>
    <t>Define the level of risk (high, medium, low )for the following categories: Technology, Resources, Transformation</t>
  </si>
  <si>
    <t>Define the Benefits &amp; Value creation for Customer, Cash and Productivity.</t>
  </si>
  <si>
    <t>For further categorization or classification, please provide the Function/Category Type</t>
  </si>
  <si>
    <t>Define the name of the KPI</t>
  </si>
  <si>
    <t xml:space="preserve">This template is used to measure the assumptions of the business case.
The hypothesis shows you easily some KPIs impacting your project and secure also the fact that these hypothesis have been built with the right stakeholders (Controllers and experts such as transport managers and warehouse methodist) </t>
  </si>
  <si>
    <t>What is the Value of the assumption/Hypothesis</t>
  </si>
  <si>
    <t>In what unit is that value measured</t>
  </si>
  <si>
    <t>Who is responsible for this assumption/hypothesis</t>
  </si>
  <si>
    <t>In which function this responsible belongs to</t>
  </si>
  <si>
    <t>What will be the impact on business case</t>
  </si>
  <si>
    <t>Define any further comment that is related to this assumption/hypothesis</t>
  </si>
  <si>
    <t>https://spiceportal.schneider-electric.com/web/progam_management_office/change-management</t>
  </si>
  <si>
    <t>Goal/Target</t>
  </si>
  <si>
    <t>KPIs</t>
  </si>
  <si>
    <t>Prior - Open</t>
  </si>
  <si>
    <t>Global Supply Chain</t>
  </si>
  <si>
    <t>YTD &amp; Latest Value</t>
  </si>
  <si>
    <t>Describe the current state. How things are now in relation to how you want them to be? What is the gap in performance?</t>
  </si>
  <si>
    <t>Use 5 Whys, Fishbone, Cause/Effect or other frameworks to analyze the root cause of your problem(s).</t>
  </si>
  <si>
    <t>Describe 1 year future state. What is important to address/achieve? What needs to be improved?</t>
  </si>
  <si>
    <r>
      <t>Any extra phases apart from the standard ones.  The maximum number of phases that the Project Charter and Status Report can have are</t>
    </r>
    <r>
      <rPr>
        <b/>
        <sz val="12"/>
        <color theme="1"/>
        <rFont val="Arial"/>
        <family val="2"/>
      </rPr>
      <t xml:space="preserve"> 21</t>
    </r>
    <r>
      <rPr>
        <sz val="12"/>
        <color theme="1"/>
        <rFont val="Arial"/>
        <family val="2"/>
      </rPr>
      <t>.</t>
    </r>
  </si>
  <si>
    <r>
      <t xml:space="preserve">If the value is </t>
    </r>
    <r>
      <rPr>
        <b/>
        <sz val="12"/>
        <color theme="1"/>
        <rFont val="Arial"/>
        <family val="2"/>
      </rPr>
      <t>Y</t>
    </r>
    <r>
      <rPr>
        <sz val="12"/>
        <color theme="1"/>
        <rFont val="Arial"/>
        <family val="2"/>
      </rPr>
      <t xml:space="preserve"> then the CR will be reported in the CR Log Report. If the value is </t>
    </r>
    <r>
      <rPr>
        <b/>
        <sz val="12"/>
        <color theme="1"/>
        <rFont val="Arial"/>
        <family val="2"/>
      </rPr>
      <t>N</t>
    </r>
    <r>
      <rPr>
        <sz val="12"/>
        <color theme="1"/>
        <rFont val="Arial"/>
        <family val="2"/>
      </rPr>
      <t xml:space="preserve"> then the CR will not be reported.</t>
    </r>
  </si>
  <si>
    <t>KPIs Template contains a list of KPIs related with the project’s scope, that should be measured and tracked during the project’s life cycle</t>
  </si>
  <si>
    <t>Reported By helps the user to define which value will appear in the KPI report, as well as in the report TSC v2.0. There are three options:</t>
  </si>
  <si>
    <t>Only the YTD Value will appear in the reports</t>
  </si>
  <si>
    <t>Both YTD and Latest Value will appear in the reports.</t>
  </si>
  <si>
    <t>Network Design</t>
  </si>
  <si>
    <t>Resource Name
(First Name and Surname)</t>
  </si>
  <si>
    <t>An applicable restriction or limitation, either internal or external to the project that will affect the performance of the project or a process. E.g.  a predefined budget, or any imposed dates.</t>
  </si>
  <si>
    <t>If resource known, enter First name and the Surname of the resource. If not known enter: "Unknown" or "TBC".
Format : "First Name  Surname"</t>
  </si>
  <si>
    <t>Provide the phone number of the resource. It is recommended to add the country code before the phone number.</t>
  </si>
  <si>
    <t>Add a comment in order to provide more information about the specific kpi. E.g.. Why the KPIs is Amber and what can be done to improve it.</t>
  </si>
  <si>
    <t>Only the last entered Value will appear in the reports. The macro will select the last entered value to the right of the KPI on the same row. If wish to leave the KPI blank for the current reporting period, then enter a full stop ".". Note that the last Value can be latest month, week, quarter etc depending the on the reporting frequency you adopt for the KPI.</t>
  </si>
  <si>
    <t xml:space="preserve">Give a description of the KPI, which should including the business rules for calculating the KPI and define the ranges for green, amber and red status. </t>
  </si>
  <si>
    <t>In which unit the Target/Goal KPI being measured? (e.g. shipments, meters, kilos etc)</t>
  </si>
  <si>
    <r>
      <t xml:space="preserve">This is an optional field. It is used for capturing values that can provide additional perspective for the Goal/KPI. For example, a Goal of 98.5% OTDC, measured in shipments, has been agreed for a specific lane. This column can then be used to show that the annual shipment volume or spend of that lane to provide perspective. </t>
    </r>
    <r>
      <rPr>
        <b/>
        <u/>
        <sz val="12"/>
        <color theme="1"/>
        <rFont val="Arial"/>
        <family val="2"/>
      </rPr>
      <t>Note:</t>
    </r>
    <r>
      <rPr>
        <sz val="12"/>
        <color theme="1"/>
        <rFont val="Arial"/>
        <family val="2"/>
      </rPr>
      <t xml:space="preserve"> If the entire column is left blank it will not appear in any of the reports. </t>
    </r>
  </si>
  <si>
    <t>Define the goal/target of the KPI. This could be any type of value e.g. by %, hard numbers.</t>
  </si>
  <si>
    <t xml:space="preserve">The date by when the project should be meeting this KPI. </t>
  </si>
  <si>
    <t>The year to date score of the KPI</t>
  </si>
  <si>
    <t>In row 11, from column "L" onwards you can define the periods for reporting. This can be by specific day, week, month, or generic e.g. M1, D1 etc. If your KPI's have different reporting periods, e.g. some are weekly, some monthly etc, then use "P1, P2..." etc, and specify the period in the definition.  Note that even though the table in the template has 12 columns you can continue to add columns for however many periods you require. The macro will always load the latest completed field for that row.</t>
  </si>
  <si>
    <t>Adoption</t>
  </si>
  <si>
    <t>ASR</t>
  </si>
  <si>
    <t>Baseline Model Validation</t>
  </si>
  <si>
    <t xml:space="preserve">Brokerage spend and productivity (target at least  5%) by countries  </t>
  </si>
  <si>
    <t>Business Case / Roi</t>
  </si>
  <si>
    <t xml:space="preserve">CO2 </t>
  </si>
  <si>
    <t>Cost Avoidance and Cost Reduction</t>
  </si>
  <si>
    <t>Damage Reduction PPM</t>
  </si>
  <si>
    <t>Data Collection and Validation</t>
  </si>
  <si>
    <t>IPO Adoption</t>
  </si>
  <si>
    <t>Number of countries allocating spend correctly</t>
  </si>
  <si>
    <t xml:space="preserve">Number of county under global referential (contact, SLA)  </t>
  </si>
  <si>
    <t>OCL</t>
  </si>
  <si>
    <t>OTDT</t>
  </si>
  <si>
    <t xml:space="preserve">Productivity </t>
  </si>
  <si>
    <t>Project Status</t>
  </si>
  <si>
    <t xml:space="preserve">Reduction number of broker by country  </t>
  </si>
  <si>
    <t xml:space="preserve">Scenario Selections </t>
  </si>
  <si>
    <t>Spend</t>
  </si>
  <si>
    <t>Stocking and Inventory Accuracy</t>
  </si>
  <si>
    <t xml:space="preserve">Void fill /Packaging Reduction </t>
  </si>
  <si>
    <t>Volume</t>
  </si>
  <si>
    <r>
      <t xml:space="preserve">Select how often is the reforecast of the business cases. At the moment there are two options: Monthly and Quarterly.
</t>
    </r>
    <r>
      <rPr>
        <b/>
        <sz val="12"/>
        <color theme="1"/>
        <rFont val="Arial"/>
        <family val="2"/>
      </rPr>
      <t>You are allowed to add more options depending on what you have agreed with your Sponsor and Financial Controller.</t>
    </r>
  </si>
  <si>
    <t xml:space="preserve">The hypothesis captures the key metrics or considerations impacting your project and taken into account when building the business case. It should illustrate the right stakeholders (Controllers and experts such as transport managers and warehouse methodist) </t>
  </si>
  <si>
    <t>Code</t>
  </si>
  <si>
    <t>Consolidation</t>
  </si>
  <si>
    <t>Bcase</t>
  </si>
  <si>
    <t xml:space="preserve"> </t>
  </si>
  <si>
    <t>Project Name</t>
  </si>
  <si>
    <t>Safety</t>
  </si>
  <si>
    <r>
      <rPr>
        <b/>
        <sz val="11"/>
        <color theme="1"/>
        <rFont val="Arial"/>
        <family val="2"/>
      </rPr>
      <t>Follow the Standard Procedure?</t>
    </r>
    <r>
      <rPr>
        <sz val="11"/>
        <color theme="1"/>
        <rFont val="Arial"/>
        <family val="2"/>
      </rPr>
      <t xml:space="preserve">
(Depreciation starts after the first year and is depreciated equally for the next 3 years.)</t>
    </r>
  </si>
  <si>
    <t>Customised Date</t>
  </si>
  <si>
    <t>Region</t>
  </si>
  <si>
    <t>Charter and Status Report</t>
  </si>
  <si>
    <t>Export Report in Image Format</t>
  </si>
  <si>
    <t>Weekly Resource Utilization</t>
  </si>
  <si>
    <t>Mandatory Templates</t>
  </si>
  <si>
    <t>Template Utilities</t>
  </si>
  <si>
    <t>Template</t>
  </si>
  <si>
    <t xml:space="preserve">
</t>
  </si>
  <si>
    <r>
      <t xml:space="preserve">* Select </t>
    </r>
    <r>
      <rPr>
        <b/>
        <sz val="12"/>
        <color rgb="FF00B050"/>
        <rFont val="Arial"/>
        <family val="2"/>
      </rPr>
      <t>Y</t>
    </r>
    <r>
      <rPr>
        <sz val="12"/>
        <color theme="1"/>
        <rFont val="Arial"/>
        <family val="2"/>
      </rPr>
      <t xml:space="preserve"> or </t>
    </r>
    <r>
      <rPr>
        <b/>
        <sz val="12"/>
        <color rgb="FFB10043"/>
        <rFont val="Arial"/>
        <family val="2"/>
      </rPr>
      <t>N</t>
    </r>
    <r>
      <rPr>
        <sz val="12"/>
        <color theme="1"/>
        <rFont val="Arial"/>
        <family val="2"/>
      </rPr>
      <t xml:space="preserve"> from the drop down list in order to </t>
    </r>
    <r>
      <rPr>
        <b/>
        <sz val="12"/>
        <color rgb="FF00B050"/>
        <rFont val="Arial"/>
        <family val="2"/>
      </rPr>
      <t>activate</t>
    </r>
    <r>
      <rPr>
        <sz val="12"/>
        <color theme="1"/>
        <rFont val="Arial"/>
        <family val="2"/>
      </rPr>
      <t xml:space="preserve"> or </t>
    </r>
    <r>
      <rPr>
        <b/>
        <sz val="12"/>
        <color rgb="FFB10043"/>
        <rFont val="Arial"/>
        <family val="2"/>
      </rPr>
      <t>deactivate</t>
    </r>
    <r>
      <rPr>
        <sz val="12"/>
        <color theme="1"/>
        <rFont val="Arial"/>
        <family val="2"/>
      </rPr>
      <t xml:space="preserve"> the optional templates.</t>
    </r>
  </si>
  <si>
    <t>Optional Templates *</t>
  </si>
  <si>
    <t xml:space="preserve">  The templates are divided in the following categories</t>
  </si>
  <si>
    <t>Sector / BU</t>
  </si>
  <si>
    <t>Phase where Customer impacted</t>
  </si>
  <si>
    <t>Change Management Required (Y/N)</t>
  </si>
  <si>
    <t>u</t>
  </si>
  <si>
    <t>t</t>
  </si>
  <si>
    <t>s</t>
  </si>
  <si>
    <t>r</t>
  </si>
  <si>
    <t>q</t>
  </si>
  <si>
    <t>p</t>
  </si>
  <si>
    <t>o</t>
  </si>
  <si>
    <t>n</t>
  </si>
  <si>
    <t>m</t>
  </si>
  <si>
    <t>l</t>
  </si>
  <si>
    <t>k</t>
  </si>
  <si>
    <t>j</t>
  </si>
  <si>
    <t>i</t>
  </si>
  <si>
    <t>h</t>
  </si>
  <si>
    <t>g</t>
  </si>
  <si>
    <t>f</t>
  </si>
  <si>
    <t>e</t>
  </si>
  <si>
    <t>d</t>
  </si>
  <si>
    <t>c</t>
  </si>
  <si>
    <t>a</t>
  </si>
  <si>
    <r>
      <t xml:space="preserve">Select the type of restriction to information: </t>
    </r>
    <r>
      <rPr>
        <b/>
        <sz val="12"/>
        <color rgb="FF00B050"/>
        <rFont val="Arial"/>
        <family val="2"/>
      </rPr>
      <t>Public</t>
    </r>
    <r>
      <rPr>
        <sz val="12"/>
        <color theme="1"/>
        <rFont val="Arial"/>
        <family val="2"/>
      </rPr>
      <t xml:space="preserve"> or </t>
    </r>
    <r>
      <rPr>
        <b/>
        <sz val="12"/>
        <color rgb="FFB10043"/>
        <rFont val="Arial"/>
        <family val="2"/>
      </rPr>
      <t>Restricted</t>
    </r>
    <r>
      <rPr>
        <sz val="12"/>
        <color theme="1"/>
        <rFont val="Arial"/>
        <family val="2"/>
      </rPr>
      <t xml:space="preserve">. 
</t>
    </r>
    <r>
      <rPr>
        <b/>
        <sz val="12"/>
        <color rgb="FF00B050"/>
        <rFont val="Arial"/>
        <family val="2"/>
      </rPr>
      <t>Public</t>
    </r>
    <r>
      <rPr>
        <sz val="12"/>
        <color theme="1"/>
        <rFont val="Arial"/>
        <family val="2"/>
      </rPr>
      <t xml:space="preserve"> access means that everyone that have access in the Box folder "Global L&amp;ND Projects and Programs" can view your project information.
</t>
    </r>
    <r>
      <rPr>
        <b/>
        <sz val="12"/>
        <color rgb="FFB10043"/>
        <rFont val="Arial"/>
        <family val="2"/>
      </rPr>
      <t>Restricted</t>
    </r>
    <r>
      <rPr>
        <sz val="12"/>
        <color theme="1"/>
        <rFont val="Arial"/>
        <family val="2"/>
      </rPr>
      <t xml:space="preserve"> projects with confidential information, will have their data in a separate Masterlist (List of Project Data) which will be visible only by a specific group of people in Box. By </t>
    </r>
    <r>
      <rPr>
        <b/>
        <sz val="12"/>
        <color theme="1"/>
        <rFont val="Arial"/>
        <family val="2"/>
      </rPr>
      <t>default</t>
    </r>
    <r>
      <rPr>
        <sz val="12"/>
        <color theme="1"/>
        <rFont val="Arial"/>
        <family val="2"/>
      </rPr>
      <t xml:space="preserve">, every project has a </t>
    </r>
    <r>
      <rPr>
        <b/>
        <sz val="12"/>
        <color theme="1"/>
        <rFont val="Arial"/>
        <family val="2"/>
      </rPr>
      <t>public access</t>
    </r>
    <r>
      <rPr>
        <sz val="12"/>
        <color theme="1"/>
        <rFont val="Arial"/>
        <family val="2"/>
      </rPr>
      <t xml:space="preserve"> (apart from Network Design and Analytics). If you wish to make your project restricted, please contact PMO.</t>
    </r>
  </si>
  <si>
    <t>Subject</t>
  </si>
  <si>
    <t>URL</t>
  </si>
  <si>
    <t>PMP Training</t>
  </si>
  <si>
    <t>Risk Management Training</t>
  </si>
  <si>
    <t>Finance for Logistics Briefing</t>
  </si>
  <si>
    <t>PMO MS Project Template Briefing</t>
  </si>
  <si>
    <t>Change Management Training</t>
  </si>
  <si>
    <t>4. Buttons</t>
  </si>
  <si>
    <t>Constraints</t>
  </si>
  <si>
    <t>Scope</t>
  </si>
  <si>
    <t>Key Deliverables</t>
  </si>
  <si>
    <t>1. General Financial Information</t>
  </si>
  <si>
    <t>2. Project Finances</t>
  </si>
  <si>
    <t>3. Additional Financial Information</t>
  </si>
  <si>
    <t>5. Financial Breakdown</t>
  </si>
  <si>
    <t>6. Scenarios</t>
  </si>
  <si>
    <t>7. Buttons</t>
  </si>
  <si>
    <r>
      <t xml:space="preserve">The purpose of this field is to indicate which other project is this project dependant on. 
If the dependency category is </t>
    </r>
    <r>
      <rPr>
        <b/>
        <sz val="12"/>
        <color theme="1"/>
        <rFont val="Arial"/>
        <family val="2"/>
      </rPr>
      <t>"Other Project"</t>
    </r>
    <r>
      <rPr>
        <sz val="12"/>
        <color theme="1"/>
        <rFont val="Arial"/>
        <family val="2"/>
      </rPr>
      <t xml:space="preserve">, then this field must include the name of the Project, otherwise it appears as </t>
    </r>
    <r>
      <rPr>
        <b/>
        <sz val="12"/>
        <color rgb="FFB10043"/>
        <rFont val="Arial"/>
        <family val="2"/>
      </rPr>
      <t>Red</t>
    </r>
    <r>
      <rPr>
        <sz val="12"/>
        <color theme="1"/>
        <rFont val="Arial"/>
        <family val="2"/>
      </rPr>
      <t xml:space="preserve">. If it is </t>
    </r>
    <r>
      <rPr>
        <b/>
        <sz val="12"/>
        <color rgb="FF00B050"/>
        <rFont val="Arial"/>
        <family val="2"/>
      </rPr>
      <t>Green</t>
    </r>
    <r>
      <rPr>
        <sz val="12"/>
        <color theme="1"/>
        <rFont val="Arial"/>
        <family val="2"/>
      </rPr>
      <t xml:space="preserve">, it means that the dependency Category is </t>
    </r>
    <r>
      <rPr>
        <b/>
        <sz val="12"/>
        <color theme="1"/>
        <rFont val="Arial"/>
        <family val="2"/>
      </rPr>
      <t>"Other Project"</t>
    </r>
    <r>
      <rPr>
        <sz val="12"/>
        <color theme="1"/>
        <rFont val="Arial"/>
        <family val="2"/>
      </rPr>
      <t xml:space="preserve"> and a Project has been inserted and if it is </t>
    </r>
    <r>
      <rPr>
        <b/>
        <sz val="12"/>
        <color theme="0" tint="-0.499984740745262"/>
        <rFont val="Arial"/>
        <family val="2"/>
      </rPr>
      <t>Grey</t>
    </r>
    <r>
      <rPr>
        <sz val="12"/>
        <color theme="1"/>
        <rFont val="Arial"/>
        <family val="2"/>
      </rPr>
      <t>, it means that the dependency Category is not "Other Project".</t>
    </r>
  </si>
  <si>
    <t>Financial Figure Available</t>
  </si>
  <si>
    <t>Business Case Approved (Y/N)</t>
  </si>
  <si>
    <t>Reforecast Frequency
of Business Case</t>
  </si>
  <si>
    <t>Total Project Cost</t>
  </si>
  <si>
    <t>Current Year or Year</t>
  </si>
  <si>
    <t>Project (Full Life Cycle)</t>
  </si>
  <si>
    <t>Reforecast (CY &amp; B-Case)</t>
  </si>
  <si>
    <t>Target (CY &amp; B-Case)</t>
  </si>
  <si>
    <t>Comments on Finances and Budget</t>
  </si>
  <si>
    <t>Project/Program Finances</t>
  </si>
  <si>
    <t>Savings Breakdown</t>
  </si>
  <si>
    <t>Cost Breakdown</t>
  </si>
  <si>
    <t>Update Scenarios</t>
  </si>
  <si>
    <t>Set Primary Scenario</t>
  </si>
  <si>
    <t>1. Current Stage Gate and Frequency of Updating</t>
  </si>
  <si>
    <r>
      <t>Indicate the last PMP Stage Gate the project has passed:</t>
    </r>
    <r>
      <rPr>
        <b/>
        <sz val="12"/>
        <color theme="1"/>
        <rFont val="Arial"/>
        <family val="2"/>
      </rPr>
      <t/>
    </r>
  </si>
  <si>
    <t>Prior-Open</t>
  </si>
  <si>
    <t>The project hasn't started yet but the initial charter has been drafted.</t>
  </si>
  <si>
    <t>Pre-Study Stage Gates</t>
  </si>
  <si>
    <t>Pre-Study Launch and Prestudy Completion</t>
  </si>
  <si>
    <t>Validate vision of project stakes and priorities. Project management organization and planning are ready for execution.</t>
  </si>
  <si>
    <t xml:space="preserve">Customer Offer scope and content  are defined. Selection of the preferred product/process architecture. </t>
  </si>
  <si>
    <t>Offer, Product Architecture, Supply chain Architecture, Quality goals and Financial business case/s  are defined and validated.</t>
  </si>
  <si>
    <t>Product, industrial processes &amp; Supply Chain processes are designed in detail and validated to launch the financial investments.</t>
  </si>
  <si>
    <t>Product and Processes are ready for production. Forecasted quantities are committed by countries and businesses.</t>
  </si>
  <si>
    <t>This Stage Gate is used from Network and Analytics Domain. Model Developed, Baseline Validated and Working Model Produced . Ready to run Scenario’s.</t>
  </si>
  <si>
    <t>Solution handed over to Operational team. Project team is disbanded.</t>
  </si>
  <si>
    <t>Product is ready to sell with right stock. Supply Chain and Sales organization are ready to Sell.</t>
  </si>
  <si>
    <t>2. Key Indicators</t>
  </si>
  <si>
    <r>
      <t>Reflect the status of the project and a description about the status:</t>
    </r>
    <r>
      <rPr>
        <b/>
        <sz val="12"/>
        <color rgb="FF00B050"/>
        <rFont val="Arial"/>
        <family val="2"/>
      </rPr>
      <t/>
    </r>
  </si>
  <si>
    <t>Green</t>
  </si>
  <si>
    <t>Amber</t>
  </si>
  <si>
    <t>Red</t>
  </si>
  <si>
    <t>White</t>
  </si>
  <si>
    <t>Blue</t>
  </si>
  <si>
    <t>Purple</t>
  </si>
  <si>
    <r>
      <rPr>
        <b/>
        <sz val="12"/>
        <color rgb="FFE47F00"/>
        <rFont val="Arial"/>
        <family val="2"/>
      </rPr>
      <t>A</t>
    </r>
    <r>
      <rPr>
        <sz val="12"/>
        <color theme="1"/>
        <rFont val="Arial"/>
        <family val="2"/>
      </rPr>
      <t xml:space="preserve"> - Some delays, budget overrun, risks impacting project. Project ongoing.  </t>
    </r>
  </si>
  <si>
    <r>
      <rPr>
        <b/>
        <sz val="12"/>
        <color rgb="FFFF0000"/>
        <rFont val="Arial"/>
        <family val="2"/>
      </rPr>
      <t>R</t>
    </r>
    <r>
      <rPr>
        <sz val="12"/>
        <color theme="1"/>
        <rFont val="Arial"/>
        <family val="2"/>
      </rPr>
      <t xml:space="preserve"> - Significant schedule delays, budget concerns and/or risks. Project at risk of stopping or already stopped.</t>
    </r>
  </si>
  <si>
    <r>
      <rPr>
        <b/>
        <sz val="12"/>
        <color theme="1"/>
        <rFont val="Arial"/>
        <family val="2"/>
      </rPr>
      <t>W</t>
    </r>
    <r>
      <rPr>
        <sz val="12"/>
        <color theme="1"/>
        <rFont val="Arial"/>
        <family val="2"/>
      </rPr>
      <t xml:space="preserve"> - Not Started/Prior to OPEN</t>
    </r>
  </si>
  <si>
    <r>
      <rPr>
        <b/>
        <sz val="12"/>
        <color rgb="FF0070C0"/>
        <rFont val="Arial"/>
        <family val="2"/>
      </rPr>
      <t>B</t>
    </r>
    <r>
      <rPr>
        <sz val="12"/>
        <color theme="1"/>
        <rFont val="Arial"/>
        <family val="2"/>
      </rPr>
      <t xml:space="preserve"> - Closed / Finished</t>
    </r>
  </si>
  <si>
    <r>
      <rPr>
        <b/>
        <sz val="12"/>
        <color rgb="FF7030A0"/>
        <rFont val="Arial"/>
        <family val="2"/>
      </rPr>
      <t>P</t>
    </r>
    <r>
      <rPr>
        <sz val="12"/>
        <color theme="1"/>
        <rFont val="Arial"/>
        <family val="2"/>
      </rPr>
      <t xml:space="preserve"> - Cancelled</t>
    </r>
  </si>
  <si>
    <t>Indicate the status of the schedule and provide comment/explanation.</t>
  </si>
  <si>
    <r>
      <rPr>
        <b/>
        <sz val="12"/>
        <color rgb="FF00B050"/>
        <rFont val="Arial"/>
        <family val="2"/>
      </rPr>
      <t xml:space="preserve">G </t>
    </r>
    <r>
      <rPr>
        <sz val="12"/>
        <color theme="1"/>
        <rFont val="Arial"/>
        <family val="2"/>
      </rPr>
      <t>- On Time</t>
    </r>
    <r>
      <rPr>
        <b/>
        <sz val="12"/>
        <color theme="9" tint="-0.249977111117893"/>
        <rFont val="Arial"/>
        <family val="2"/>
      </rPr>
      <t/>
    </r>
  </si>
  <si>
    <r>
      <rPr>
        <b/>
        <sz val="12"/>
        <color rgb="FFFF0000"/>
        <rFont val="Arial"/>
        <family val="2"/>
      </rPr>
      <t>R</t>
    </r>
    <r>
      <rPr>
        <sz val="12"/>
        <color theme="1"/>
        <rFont val="Arial"/>
        <family val="2"/>
      </rPr>
      <t xml:space="preserve"> - Delayed</t>
    </r>
  </si>
  <si>
    <r>
      <rPr>
        <b/>
        <sz val="12"/>
        <color rgb="FFE47F00"/>
        <rFont val="Arial"/>
        <family val="2"/>
      </rPr>
      <t>A</t>
    </r>
    <r>
      <rPr>
        <sz val="12"/>
        <color theme="1"/>
        <rFont val="Arial"/>
        <family val="2"/>
      </rPr>
      <t xml:space="preserve"> - Timeline at risk</t>
    </r>
  </si>
  <si>
    <r>
      <t>Indicate the status of the budget and provide comment/explanation.</t>
    </r>
    <r>
      <rPr>
        <b/>
        <sz val="12"/>
        <color rgb="FF00B050"/>
        <rFont val="Arial"/>
        <family val="2"/>
      </rPr>
      <t/>
    </r>
  </si>
  <si>
    <t>A project does not have a budget, therefore the budget key indicator is not applicable.</t>
  </si>
  <si>
    <r>
      <rPr>
        <b/>
        <sz val="12"/>
        <color rgb="FF00B050"/>
        <rFont val="Arial"/>
        <family val="2"/>
      </rPr>
      <t>G</t>
    </r>
    <r>
      <rPr>
        <sz val="12"/>
        <color theme="1"/>
        <rFont val="Arial"/>
        <family val="2"/>
      </rPr>
      <t xml:space="preserve"> - On budget</t>
    </r>
  </si>
  <si>
    <r>
      <t xml:space="preserve">Indicate the status of risk and provide comment/explanation. 
</t>
    </r>
    <r>
      <rPr>
        <b/>
        <sz val="12"/>
        <color rgb="FF00B050"/>
        <rFont val="Arial"/>
        <family val="2"/>
      </rPr>
      <t/>
    </r>
  </si>
  <si>
    <r>
      <rPr>
        <b/>
        <sz val="12"/>
        <color rgb="FF00B050"/>
        <rFont val="Arial"/>
        <family val="2"/>
      </rPr>
      <t>G</t>
    </r>
    <r>
      <rPr>
        <sz val="12"/>
        <color theme="1"/>
        <rFont val="Arial"/>
        <family val="2"/>
      </rPr>
      <t xml:space="preserve"> - Little risk to project timelines or deliverables</t>
    </r>
  </si>
  <si>
    <r>
      <rPr>
        <b/>
        <sz val="12"/>
        <color rgb="FFE47F00"/>
        <rFont val="Arial"/>
        <family val="2"/>
      </rPr>
      <t>A</t>
    </r>
    <r>
      <rPr>
        <sz val="12"/>
        <color theme="1"/>
        <rFont val="Arial"/>
        <family val="2"/>
      </rPr>
      <t xml:space="preserve"> - Moderate risk to project timelines or deliverables</t>
    </r>
  </si>
  <si>
    <r>
      <rPr>
        <b/>
        <sz val="12"/>
        <color rgb="FFFF0000"/>
        <rFont val="Arial"/>
        <family val="2"/>
      </rPr>
      <t>R</t>
    </r>
    <r>
      <rPr>
        <sz val="12"/>
        <color theme="1"/>
        <rFont val="Arial"/>
        <family val="2"/>
      </rPr>
      <t xml:space="preserve"> - Imminent risk to project timelines and deliverables.</t>
    </r>
  </si>
  <si>
    <r>
      <rPr>
        <b/>
        <sz val="12"/>
        <color rgb="FFFF0000"/>
        <rFont val="Arial"/>
        <family val="2"/>
      </rPr>
      <t>R</t>
    </r>
    <r>
      <rPr>
        <sz val="12"/>
        <color theme="1"/>
        <rFont val="Arial"/>
        <family val="2"/>
      </rPr>
      <t xml:space="preserve"> - Budget over run occurring.</t>
    </r>
  </si>
  <si>
    <r>
      <rPr>
        <b/>
        <sz val="12"/>
        <color rgb="FFE47F00"/>
        <rFont val="Arial"/>
        <family val="2"/>
      </rPr>
      <t xml:space="preserve">A </t>
    </r>
    <r>
      <rPr>
        <sz val="12"/>
        <color theme="1"/>
        <rFont val="Arial"/>
        <family val="2"/>
      </rPr>
      <t>- Some risk of over run</t>
    </r>
  </si>
  <si>
    <t>This project/program has no customer impact</t>
  </si>
  <si>
    <r>
      <rPr>
        <b/>
        <sz val="12"/>
        <color rgb="FFFF0000"/>
        <rFont val="Arial"/>
        <family val="2"/>
      </rPr>
      <t>R</t>
    </r>
    <r>
      <rPr>
        <sz val="12"/>
        <color theme="1"/>
        <rFont val="Arial"/>
        <family val="2"/>
      </rPr>
      <t xml:space="preserve"> - There is a possibility of a major negative impact</t>
    </r>
  </si>
  <si>
    <r>
      <rPr>
        <b/>
        <sz val="12"/>
        <color rgb="FFE47F00"/>
        <rFont val="Arial"/>
        <family val="2"/>
      </rPr>
      <t>A</t>
    </r>
    <r>
      <rPr>
        <sz val="12"/>
        <color theme="1"/>
        <rFont val="Arial"/>
        <family val="2"/>
      </rPr>
      <t xml:space="preserve"> - There is a possibility of minor negative impact</t>
    </r>
  </si>
  <si>
    <r>
      <rPr>
        <b/>
        <sz val="12"/>
        <color rgb="FF00B050"/>
        <rFont val="Arial"/>
        <family val="2"/>
      </rPr>
      <t>G</t>
    </r>
    <r>
      <rPr>
        <sz val="12"/>
        <color theme="1"/>
        <rFont val="Arial"/>
        <family val="2"/>
      </rPr>
      <t xml:space="preserve"> - There is no negative Impact</t>
    </r>
  </si>
  <si>
    <r>
      <t>Indicate the status of the Resources and provide comment/explanation.</t>
    </r>
    <r>
      <rPr>
        <b/>
        <sz val="12"/>
        <color rgb="FF00B050"/>
        <rFont val="Arial"/>
        <family val="2"/>
      </rPr>
      <t/>
    </r>
  </si>
  <si>
    <r>
      <rPr>
        <b/>
        <sz val="12"/>
        <color rgb="FF00B050"/>
        <rFont val="Arial"/>
        <family val="2"/>
      </rPr>
      <t>G</t>
    </r>
    <r>
      <rPr>
        <sz val="12"/>
        <color theme="1"/>
        <rFont val="Arial"/>
        <family val="2"/>
      </rPr>
      <t xml:space="preserve"> - There are no resource issues current, or forecast, that will impact the project</t>
    </r>
  </si>
  <si>
    <r>
      <rPr>
        <b/>
        <sz val="12"/>
        <color rgb="FFE47F00"/>
        <rFont val="Arial"/>
        <family val="2"/>
      </rPr>
      <t>A</t>
    </r>
    <r>
      <rPr>
        <sz val="12"/>
        <color theme="1"/>
        <rFont val="Arial"/>
        <family val="2"/>
      </rPr>
      <t xml:space="preserve"> - Resource issues have occurred, or are projected to occur, that may impact the project</t>
    </r>
  </si>
  <si>
    <r>
      <rPr>
        <b/>
        <sz val="12"/>
        <color rgb="FFFF0000"/>
        <rFont val="Arial"/>
        <family val="2"/>
      </rPr>
      <t>R</t>
    </r>
    <r>
      <rPr>
        <sz val="12"/>
        <color theme="1"/>
        <rFont val="Arial"/>
        <family val="2"/>
      </rPr>
      <t xml:space="preserve"> - Resource issues have occurred and have impacted the project significantly</t>
    </r>
  </si>
  <si>
    <r>
      <t>Indicate the status of the Business Case and provide comment/explanation.</t>
    </r>
    <r>
      <rPr>
        <sz val="12"/>
        <color theme="1"/>
        <rFont val="Arial"/>
        <family val="2"/>
      </rPr>
      <t xml:space="preserve">
</t>
    </r>
  </si>
  <si>
    <r>
      <rPr>
        <b/>
        <sz val="12"/>
        <color rgb="FFFF0000"/>
        <rFont val="Arial"/>
        <family val="2"/>
      </rPr>
      <t>R</t>
    </r>
    <r>
      <rPr>
        <sz val="12"/>
        <color theme="1"/>
        <rFont val="Arial"/>
        <family val="2"/>
      </rPr>
      <t xml:space="preserve"> - The project will not be able to achieve the objectives outlined in the business case.  Major scope elements will not be delivered</t>
    </r>
  </si>
  <si>
    <r>
      <rPr>
        <b/>
        <sz val="12"/>
        <color theme="0" tint="-0.499984740745262"/>
        <rFont val="Arial"/>
        <family val="2"/>
      </rPr>
      <t>N/A</t>
    </r>
    <r>
      <rPr>
        <sz val="12"/>
        <color theme="1"/>
        <rFont val="Arial"/>
        <family val="2"/>
      </rPr>
      <t xml:space="preserve"> - This Project/Program does not have business case</t>
    </r>
  </si>
  <si>
    <r>
      <rPr>
        <b/>
        <sz val="12"/>
        <color rgb="FFE47F00"/>
        <rFont val="Arial"/>
        <family val="2"/>
      </rPr>
      <t>A</t>
    </r>
    <r>
      <rPr>
        <sz val="12"/>
        <color theme="1"/>
        <rFont val="Arial"/>
        <family val="2"/>
      </rPr>
      <t xml:space="preserve"> - The project will not be able to fully achieve the objectives outlined in the business case.  Minor elements of scope will not be delivered or major scope elements may not be delivered</t>
    </r>
  </si>
  <si>
    <r>
      <rPr>
        <b/>
        <sz val="12"/>
        <color rgb="FF00B050"/>
        <rFont val="Arial"/>
        <family val="2"/>
      </rPr>
      <t>G</t>
    </r>
    <r>
      <rPr>
        <sz val="12"/>
        <color theme="1"/>
        <rFont val="Arial"/>
        <family val="2"/>
      </rPr>
      <t xml:space="preserve"> - There are no issues impacting the ability of the project to achieve the objectives outlined in the business case.  All agreed scope is expected to be delivered.</t>
    </r>
  </si>
  <si>
    <r>
      <t>Indicate the status of the Customer Impact and provide comment/explanation</t>
    </r>
    <r>
      <rPr>
        <b/>
        <sz val="12"/>
        <color rgb="FF00B050"/>
        <rFont val="Arial"/>
        <family val="2"/>
      </rPr>
      <t/>
    </r>
  </si>
  <si>
    <t>Previous / Current Actions</t>
  </si>
  <si>
    <t>Next Steps / Next Actions</t>
  </si>
  <si>
    <t>Preferred Period Breakdown</t>
  </si>
  <si>
    <t>Phases</t>
  </si>
  <si>
    <t>Planned Start Date</t>
  </si>
  <si>
    <t>Planned End Date</t>
  </si>
  <si>
    <t>Actual Start Date</t>
  </si>
  <si>
    <t>Actual End Date</t>
  </si>
  <si>
    <t>Stage Gates</t>
  </si>
  <si>
    <r>
      <t xml:space="preserve">A time interval during which a collection of logically related project activities are executed and reviewed at a future stage gate. Note that the phases in this template are based on the official PMP Phases. For very large projects with multiple Project Phases, e.g. Phase 1 EMEA, Phase 2 EAJ etc, the PMP Phases in the template can be replaced.
</t>
    </r>
    <r>
      <rPr>
        <b/>
        <sz val="12"/>
        <color rgb="FFB10043"/>
        <rFont val="Arial"/>
        <family val="2"/>
      </rPr>
      <t>The minimum number of phases is 4 and the maximum number of phases is 21.</t>
    </r>
    <r>
      <rPr>
        <b/>
        <sz val="12"/>
        <color theme="1"/>
        <rFont val="Arial"/>
        <family val="2"/>
      </rPr>
      <t xml:space="preserve"> </t>
    </r>
  </si>
  <si>
    <t>Indicate the status of the specific phase.</t>
  </si>
  <si>
    <r>
      <rPr>
        <b/>
        <sz val="12"/>
        <color rgb="FF00B050"/>
        <rFont val="Arial"/>
        <family val="2"/>
      </rPr>
      <t>G</t>
    </r>
    <r>
      <rPr>
        <sz val="12"/>
        <color theme="1"/>
        <rFont val="Arial"/>
        <family val="2"/>
      </rPr>
      <t xml:space="preserve"> - Phase on schedule, on budget, low risk impact</t>
    </r>
  </si>
  <si>
    <r>
      <rPr>
        <b/>
        <sz val="12"/>
        <color rgb="FFE47F00"/>
        <rFont val="Arial"/>
        <family val="2"/>
      </rPr>
      <t>A</t>
    </r>
    <r>
      <rPr>
        <sz val="12"/>
        <color theme="1"/>
        <rFont val="Arial"/>
        <family val="2"/>
      </rPr>
      <t xml:space="preserve"> - Phase ongoing with some delays, budget overrun, risks impacting phase.</t>
    </r>
  </si>
  <si>
    <r>
      <rPr>
        <b/>
        <sz val="12"/>
        <color rgb="FFFF0000"/>
        <rFont val="Arial"/>
        <family val="2"/>
      </rPr>
      <t>R</t>
    </r>
    <r>
      <rPr>
        <sz val="12"/>
        <color theme="1"/>
        <rFont val="Arial"/>
        <family val="2"/>
      </rPr>
      <t xml:space="preserve"> - Significant delays, budget concerns and/or risks. Phase at risk of stopping or already stopped.</t>
    </r>
  </si>
  <si>
    <r>
      <rPr>
        <b/>
        <sz val="12"/>
        <color theme="1"/>
        <rFont val="Arial"/>
        <family val="2"/>
      </rPr>
      <t>W</t>
    </r>
    <r>
      <rPr>
        <sz val="12"/>
        <color theme="1"/>
        <rFont val="Arial"/>
        <family val="2"/>
      </rPr>
      <t xml:space="preserve"> - Phase not started yet</t>
    </r>
  </si>
  <si>
    <r>
      <rPr>
        <b/>
        <sz val="12"/>
        <color rgb="FF0070C0"/>
        <rFont val="Arial"/>
        <family val="2"/>
      </rPr>
      <t xml:space="preserve">B </t>
    </r>
    <r>
      <rPr>
        <sz val="12"/>
        <color theme="1"/>
        <rFont val="Arial"/>
        <family val="2"/>
      </rPr>
      <t>- Phase is closed / finished</t>
    </r>
  </si>
  <si>
    <r>
      <rPr>
        <b/>
        <sz val="12"/>
        <color rgb="FF7030A0"/>
        <rFont val="Arial"/>
        <family val="2"/>
      </rPr>
      <t xml:space="preserve">P </t>
    </r>
    <r>
      <rPr>
        <sz val="12"/>
        <color theme="1"/>
        <rFont val="Arial"/>
        <family val="2"/>
      </rPr>
      <t>- Phase is Cancelled</t>
    </r>
  </si>
  <si>
    <r>
      <rPr>
        <b/>
        <sz val="12"/>
        <color rgb="FFB10043"/>
        <rFont val="Arial"/>
        <family val="2"/>
      </rPr>
      <t xml:space="preserve">Negative </t>
    </r>
    <r>
      <rPr>
        <sz val="12"/>
        <color theme="1"/>
        <rFont val="Arial"/>
        <family val="2"/>
      </rPr>
      <t>: Shift the negative impact and responsibility for responding to a third party; e.g. insurance, vendor.</t>
    </r>
  </si>
  <si>
    <r>
      <rPr>
        <b/>
        <sz val="12"/>
        <color rgb="FFB10043"/>
        <rFont val="Arial"/>
        <family val="2"/>
      </rPr>
      <t>Negative</t>
    </r>
    <r>
      <rPr>
        <sz val="12"/>
        <color theme="1"/>
        <rFont val="Arial"/>
        <family val="2"/>
      </rPr>
      <t xml:space="preserve"> : Develop and implement prevention and/or contingency plans.</t>
    </r>
  </si>
  <si>
    <r>
      <rPr>
        <b/>
        <sz val="12"/>
        <color rgb="FFB10043"/>
        <rFont val="Arial"/>
        <family val="2"/>
      </rPr>
      <t xml:space="preserve">Negative </t>
    </r>
    <r>
      <rPr>
        <sz val="12"/>
        <color theme="1"/>
        <rFont val="Arial"/>
        <family val="2"/>
      </rPr>
      <t>: Change PM plan to eliminate the possibility that the risk will occur.</t>
    </r>
  </si>
  <si>
    <r>
      <rPr>
        <b/>
        <sz val="12"/>
        <color rgb="FF00B050"/>
        <rFont val="Arial"/>
        <family val="2"/>
      </rPr>
      <t>Positive</t>
    </r>
    <r>
      <rPr>
        <sz val="12"/>
        <color theme="1"/>
        <rFont val="Arial"/>
        <family val="2"/>
      </rPr>
      <t xml:space="preserve"> : This parallels the ‘‘avoid’’ response, where the general approach is to eliminate uncertainty. For opportunities, the ‘‘exploit’’ strategy seeks to make the opportunity definitely happen</t>
    </r>
  </si>
  <si>
    <r>
      <rPr>
        <b/>
        <sz val="12"/>
        <color rgb="FF00B050"/>
        <rFont val="Arial"/>
        <family val="2"/>
      </rPr>
      <t>Positive</t>
    </r>
    <r>
      <rPr>
        <sz val="12"/>
        <color theme="1"/>
        <rFont val="Arial"/>
        <family val="2"/>
      </rPr>
      <t xml:space="preserve"> : It seeks to increase the probability and/ or the impact of the opportunity in order to maximize the benefit to the project.</t>
    </r>
  </si>
  <si>
    <r>
      <rPr>
        <b/>
        <sz val="12"/>
        <color rgb="FF00B050"/>
        <rFont val="Arial"/>
        <family val="2"/>
      </rPr>
      <t>Positive</t>
    </r>
    <r>
      <rPr>
        <sz val="12"/>
        <color theme="1"/>
        <rFont val="Arial"/>
        <family val="2"/>
      </rPr>
      <t xml:space="preserve"> : It seeks a partner able to manage the opportunity, who can maximize the chance of it happening  and/or increase the potential benefits. </t>
    </r>
  </si>
  <si>
    <r>
      <rPr>
        <b/>
        <sz val="12"/>
        <color theme="1"/>
        <rFont val="Arial"/>
        <family val="2"/>
      </rPr>
      <t xml:space="preserve">Both </t>
    </r>
    <r>
      <rPr>
        <b/>
        <sz val="12"/>
        <color rgb="FF00B050"/>
        <rFont val="Arial"/>
        <family val="2"/>
      </rPr>
      <t>Positive</t>
    </r>
    <r>
      <rPr>
        <b/>
        <sz val="12"/>
        <color theme="1"/>
        <rFont val="Arial"/>
        <family val="2"/>
      </rPr>
      <t xml:space="preserve"> and </t>
    </r>
    <r>
      <rPr>
        <b/>
        <sz val="12"/>
        <color rgb="FFB10043"/>
        <rFont val="Arial"/>
        <family val="2"/>
      </rPr>
      <t>Negative</t>
    </r>
    <r>
      <rPr>
        <sz val="12"/>
        <color theme="1"/>
        <rFont val="Arial"/>
        <family val="2"/>
      </rPr>
      <t xml:space="preserve"> : Put on watch list, but take no further action.</t>
    </r>
  </si>
  <si>
    <t>1. Resource Plan Table</t>
  </si>
  <si>
    <t>Determine the resources, roles and team sizing. Also determine either the weekly or monthly breakdown, demand spikes of the resources assigned to the prestudy, project or program.
As Much as possible do not adjust the template so as to allow for easy consolidation and consistency.
For those cases where the resource is assigned in multiple locations, enter one line for each location, splitting their time accordingly.</t>
  </si>
  <si>
    <t>Resource Name</t>
  </si>
  <si>
    <t>Resource confirmed (Y/N)</t>
  </si>
  <si>
    <t>2. Resource Utilization Table</t>
  </si>
  <si>
    <t xml:space="preserve"> b</t>
  </si>
  <si>
    <r>
      <t>"</t>
    </r>
    <r>
      <rPr>
        <b/>
        <sz val="12"/>
        <color rgb="FF00B050"/>
        <rFont val="Arial"/>
        <family val="2"/>
      </rPr>
      <t>Y</t>
    </r>
    <r>
      <rPr>
        <sz val="12"/>
        <color theme="1"/>
        <rFont val="Arial"/>
        <family val="2"/>
      </rPr>
      <t>" - Resource identified and assigned/confirmed
"</t>
    </r>
    <r>
      <rPr>
        <b/>
        <sz val="12"/>
        <color rgb="FFB10043"/>
        <rFont val="Arial"/>
        <family val="2"/>
      </rPr>
      <t>N</t>
    </r>
    <r>
      <rPr>
        <sz val="12"/>
        <color theme="1"/>
        <rFont val="Arial"/>
        <family val="2"/>
      </rPr>
      <t>" - Resource identified, not yet assigned/confirmed or resource name still to be determined, no roadblock as yet - name blank or  resource required, but roadblock in assignment/confirmation and requires escalation. First Name &amp; Surname can be entered if identified or "Unknown" if no one identified yet.</t>
    </r>
  </si>
  <si>
    <t>Enter the location of the assigned resource. If a resource has not been identified enter the likely or preferred location/region.
If the intended location is not listed please add.</t>
  </si>
  <si>
    <t>Enter the geographic region of the assigned resource from the drop down menu.
If a resource has not been identified enter the likely or preferred geographic region.</t>
  </si>
  <si>
    <t>Select one of the areas of responsibility in the drop down menu, (i.e. Sponsor, Project Manager Global/ Regional / Local, Transport, DC Operations, etc.) 
Add relevant role if not listed.</t>
  </si>
  <si>
    <t>Provide the email address of the resource. E.g. abc@schneider-electric.com.</t>
  </si>
  <si>
    <t>3. Buttons</t>
  </si>
  <si>
    <t>It either hides or shows the general information section of the template. By hiding it, there is more visible space.</t>
  </si>
  <si>
    <t>Enter the percentage of resource's time spent on the project per Week. If roughly the same per week you can put an aggregate e.g. 20% across all weeks. If there are quite periods or ramp up you might wish to adjust accordingly. Note resources can never be 100% assigned. Assume at least 10-15% used for general activities, general team meetings, training etc.</t>
  </si>
  <si>
    <t>The Project Plan/Schedule, is a formal, approved document used to guide the prestudy/project/program execution and to track and control progress of the prestudy/project/program.
The main objective is to document the tasks, action owners and time for each activity and facilitating the control of the prestudy/project/program.
As much as possible do not adjust the template so as to allow for easy consolidation and consistency.</t>
  </si>
  <si>
    <t>1. Schedule Table</t>
  </si>
  <si>
    <t>Task's Status Graphic Indicators</t>
  </si>
  <si>
    <r>
      <rPr>
        <b/>
        <sz val="12"/>
        <color rgb="FF00B050"/>
        <rFont val="Arial"/>
        <family val="2"/>
      </rPr>
      <t>G</t>
    </r>
    <r>
      <rPr>
        <sz val="12"/>
        <color theme="1"/>
        <rFont val="Arial"/>
        <family val="2"/>
      </rPr>
      <t xml:space="preserve"> - On schedule, on budget, low risk impact</t>
    </r>
  </si>
  <si>
    <r>
      <rPr>
        <b/>
        <sz val="12"/>
        <color rgb="FFE47F00"/>
        <rFont val="Arial"/>
        <family val="2"/>
      </rPr>
      <t>A</t>
    </r>
    <r>
      <rPr>
        <sz val="12"/>
        <color theme="1"/>
        <rFont val="Arial"/>
        <family val="2"/>
      </rPr>
      <t xml:space="preserve"> - Some delays, budget overrun, risks impacting task. Task ongoing. </t>
    </r>
    <r>
      <rPr>
        <b/>
        <sz val="12"/>
        <color rgb="FFFF0000"/>
        <rFont val="Arial"/>
        <family val="2"/>
      </rPr>
      <t/>
    </r>
  </si>
  <si>
    <r>
      <rPr>
        <b/>
        <sz val="12"/>
        <color rgb="FFFF0000"/>
        <rFont val="Arial"/>
        <family val="2"/>
      </rPr>
      <t>R</t>
    </r>
    <r>
      <rPr>
        <sz val="12"/>
        <color theme="1"/>
        <rFont val="Arial"/>
        <family val="2"/>
      </rPr>
      <t xml:space="preserve"> - Significant schedule delays, budget concerns and/or risks. Task at risk of stopping or already stopped. </t>
    </r>
  </si>
  <si>
    <t>WBS Number</t>
  </si>
  <si>
    <t>Task</t>
  </si>
  <si>
    <t>Actual + Reforecast Start Date</t>
  </si>
  <si>
    <t>Actual + Reforecast End Date</t>
  </si>
  <si>
    <r>
      <t xml:space="preserve">Shows the number of </t>
    </r>
    <r>
      <rPr>
        <b/>
        <sz val="12"/>
        <color theme="1"/>
        <rFont val="Arial"/>
        <family val="2"/>
      </rPr>
      <t xml:space="preserve">Work Breakdown Structure.
</t>
    </r>
    <r>
      <rPr>
        <b/>
        <i/>
        <sz val="12"/>
        <color rgb="FFB10043"/>
        <rFont val="Arial"/>
        <family val="2"/>
      </rPr>
      <t>Note *</t>
    </r>
    <r>
      <rPr>
        <b/>
        <sz val="12"/>
        <color rgb="FFB10043"/>
        <rFont val="Arial"/>
        <family val="2"/>
      </rPr>
      <t xml:space="preserve"> The button "Update WBS,Fonts &amp; Formulas" can automatically assign the WBS.</t>
    </r>
  </si>
  <si>
    <t>It is a brief description of the task for each Phase</t>
  </si>
  <si>
    <t>Enter the WBS number of the dependant Phase or Task or Subtask or Stage Gate. 
For more than one dependencies, separate the WBS by comma and do not add any space. Ex. 1.4,2.1.1,2,0</t>
  </si>
  <si>
    <r>
      <rPr>
        <b/>
        <i/>
        <u/>
        <sz val="12"/>
        <color rgb="FFB10043"/>
        <rFont val="Arial"/>
        <family val="2"/>
      </rPr>
      <t>Don't enter data please</t>
    </r>
    <r>
      <rPr>
        <b/>
        <sz val="12"/>
        <color rgb="FFB10043"/>
        <rFont val="Arial"/>
        <family val="2"/>
      </rPr>
      <t>.</t>
    </r>
    <r>
      <rPr>
        <sz val="12"/>
        <color indexed="8"/>
        <rFont val="Arial"/>
        <family val="2"/>
      </rPr>
      <t xml:space="preserve"> It is the number of task's duration in days.</t>
    </r>
  </si>
  <si>
    <r>
      <t>Enter the percentage of completion of the task or press the button "</t>
    </r>
    <r>
      <rPr>
        <b/>
        <sz val="12"/>
        <color rgb="FFB10043"/>
        <rFont val="Arial"/>
        <family val="2"/>
      </rPr>
      <t>Update % Complete</t>
    </r>
    <r>
      <rPr>
        <sz val="12"/>
        <color indexed="8"/>
        <rFont val="Arial"/>
        <family val="2"/>
      </rPr>
      <t>" to calculate it automatically.</t>
    </r>
  </si>
  <si>
    <t>2. Buttons</t>
  </si>
  <si>
    <t>Task Gantt Mode</t>
  </si>
  <si>
    <t>Show/Hide</t>
  </si>
  <si>
    <t>Updates the % Completed automatically. This button, uses time-based calculation.</t>
  </si>
  <si>
    <t>4. Dependencies</t>
  </si>
  <si>
    <t>Project/Phase/Stage Gate</t>
  </si>
  <si>
    <t>3. Gantt Chart</t>
  </si>
  <si>
    <t>The Gantt Chart shows a graphical view of the schedule. There colors that can be displayed are the following :</t>
  </si>
  <si>
    <t>Light Blue</t>
  </si>
  <si>
    <t>Orange</t>
  </si>
  <si>
    <t>Plum</t>
  </si>
  <si>
    <t>It displays either a Phase or a Stage Gate or a Project</t>
  </si>
  <si>
    <t>It displays a task/subtask/activity that is on time</t>
  </si>
  <si>
    <t>It displays a task/subtask/activity that is delayed</t>
  </si>
  <si>
    <t>It shows an adjusted task/subtask/activity</t>
  </si>
  <si>
    <t>It shows the today's date</t>
  </si>
  <si>
    <t>Key Colors</t>
  </si>
  <si>
    <t>Red Row</t>
  </si>
  <si>
    <t>Amber Row</t>
  </si>
  <si>
    <t>Light Blue Row</t>
  </si>
  <si>
    <t>White Row</t>
  </si>
  <si>
    <t>Red Start Date</t>
  </si>
  <si>
    <t>There are key colors that can help visualizing the dependencies better</t>
  </si>
  <si>
    <t xml:space="preserve">There is less than 10% time left until Dependency's Finish Date. Potential Risk </t>
  </si>
  <si>
    <t xml:space="preserve">There is less than 25% time left until Dependency's Finish Date. Medium Risk  </t>
  </si>
  <si>
    <t>Dependency have been completed - No Risk</t>
  </si>
  <si>
    <t>There is more than 25% time left until Dependency's Finish Date. - No Risk</t>
  </si>
  <si>
    <t xml:space="preserve">Error - Dependency's Finish Date is Earlier than Start Date. </t>
  </si>
  <si>
    <t>Ensuring that the stakeholders are properly informed and engaged throughout the change process.</t>
  </si>
  <si>
    <t>1. Change Communication Plan Table</t>
  </si>
  <si>
    <t>How do you want the recipient(s) to respond when they receive the communication message. There are three available responses</t>
  </si>
  <si>
    <t>1. Issues and Actions Log Table</t>
  </si>
  <si>
    <t>Number</t>
  </si>
  <si>
    <t>Status R/A/G</t>
  </si>
  <si>
    <r>
      <t>Enter the type of Priority for each Issue according to the next levels:</t>
    </r>
    <r>
      <rPr>
        <b/>
        <sz val="12"/>
        <color indexed="8"/>
        <rFont val="Arial"/>
        <family val="2"/>
      </rPr>
      <t/>
    </r>
  </si>
  <si>
    <t>Significant impact on timelines and quality of deliverables</t>
  </si>
  <si>
    <t>Moderate impact on timelines and quality of deliverables</t>
  </si>
  <si>
    <t>Little impact on timelines and deliverables.</t>
  </si>
  <si>
    <r>
      <t>Enter the status of the Issue according to the next concepts:</t>
    </r>
    <r>
      <rPr>
        <b/>
        <sz val="12"/>
        <color indexed="17"/>
        <rFont val="Arial"/>
        <family val="2"/>
      </rPr>
      <t/>
    </r>
  </si>
  <si>
    <r>
      <rPr>
        <b/>
        <sz val="12"/>
        <color rgb="FF00B050"/>
        <rFont val="Arial"/>
        <family val="2"/>
      </rPr>
      <t>G</t>
    </r>
    <r>
      <rPr>
        <sz val="12"/>
        <color theme="1"/>
        <rFont val="Arial"/>
        <family val="2"/>
      </rPr>
      <t xml:space="preserve"> - Action/Issue in progress and on track.</t>
    </r>
  </si>
  <si>
    <r>
      <rPr>
        <b/>
        <sz val="12"/>
        <color rgb="FFE47F00"/>
        <rFont val="Arial"/>
        <family val="2"/>
      </rPr>
      <t>A</t>
    </r>
    <r>
      <rPr>
        <sz val="12"/>
        <color theme="1"/>
        <rFont val="Arial"/>
        <family val="2"/>
      </rPr>
      <t xml:space="preserve"> - Completion/resolution of action/issue at risk or delayed.</t>
    </r>
  </si>
  <si>
    <r>
      <rPr>
        <b/>
        <sz val="12"/>
        <color rgb="FFFF0000"/>
        <rFont val="Arial"/>
        <family val="2"/>
      </rPr>
      <t>R</t>
    </r>
    <r>
      <rPr>
        <sz val="12"/>
        <color theme="1"/>
        <rFont val="Arial"/>
        <family val="2"/>
      </rPr>
      <t xml:space="preserve"> - Action/Issue cannot be resolved or is significantly delayed.</t>
    </r>
  </si>
  <si>
    <t>1. Risk Register Table</t>
  </si>
  <si>
    <t>Select from the drop down menu the category that is impacted. Add relevant category if not listed.</t>
  </si>
  <si>
    <t>Select the current status of the Risk</t>
  </si>
  <si>
    <t>3. Risk Map Chart</t>
  </si>
  <si>
    <t xml:space="preserve">Category </t>
  </si>
  <si>
    <r>
      <t>Date Logged</t>
    </r>
    <r>
      <rPr>
        <b/>
        <sz val="12"/>
        <color indexed="49"/>
        <rFont val="Arial"/>
        <family val="2"/>
      </rPr>
      <t xml:space="preserve"> </t>
    </r>
  </si>
  <si>
    <t xml:space="preserve"> Risk Event </t>
  </si>
  <si>
    <t>Provide a description of the Risk by filling the information in the fields below</t>
  </si>
  <si>
    <t>Assess the risk by filling the information below</t>
  </si>
  <si>
    <r>
      <t>Likelihood &amp;</t>
    </r>
    <r>
      <rPr>
        <b/>
        <sz val="12"/>
        <color indexed="8"/>
        <rFont val="Arial"/>
        <family val="2"/>
      </rPr>
      <t xml:space="preserve"> Impact</t>
    </r>
  </si>
  <si>
    <r>
      <t xml:space="preserve">These two fields are the combination to evaluate the risk. Enter a score of </t>
    </r>
    <r>
      <rPr>
        <b/>
        <sz val="12"/>
        <color theme="1"/>
        <rFont val="Arial"/>
        <family val="2"/>
      </rPr>
      <t>1</t>
    </r>
    <r>
      <rPr>
        <sz val="12"/>
        <color theme="1"/>
        <rFont val="Arial"/>
        <family val="2"/>
      </rPr>
      <t xml:space="preserve"> to </t>
    </r>
    <r>
      <rPr>
        <b/>
        <sz val="12"/>
        <color theme="1"/>
        <rFont val="Arial"/>
        <family val="2"/>
      </rPr>
      <t>9</t>
    </r>
    <r>
      <rPr>
        <sz val="12"/>
        <color theme="1"/>
        <rFont val="Arial"/>
        <family val="2"/>
      </rPr>
      <t xml:space="preserve"> in Likelihood column and </t>
    </r>
    <r>
      <rPr>
        <b/>
        <sz val="12"/>
        <color theme="1"/>
        <rFont val="Arial"/>
        <family val="2"/>
      </rPr>
      <t>-9</t>
    </r>
    <r>
      <rPr>
        <sz val="12"/>
        <color theme="1"/>
        <rFont val="Arial"/>
        <family val="2"/>
      </rPr>
      <t xml:space="preserve"> to </t>
    </r>
    <r>
      <rPr>
        <b/>
        <sz val="12"/>
        <color theme="1"/>
        <rFont val="Arial"/>
        <family val="2"/>
      </rPr>
      <t>9</t>
    </r>
    <r>
      <rPr>
        <sz val="12"/>
        <color theme="1"/>
        <rFont val="Arial"/>
        <family val="2"/>
      </rPr>
      <t xml:space="preserve"> in Impact column. 1 means low risk and 9 high risk for "Positive Impacts"; -1 means low risk and -9 high risk for "Negative Impacts". This result will be reflected in the sheet “Risk Map Chart” according to the next judgment. </t>
    </r>
  </si>
  <si>
    <t>Likelihood        Impact          Type of Risk</t>
  </si>
  <si>
    <r>
      <t>Overall Threat</t>
    </r>
    <r>
      <rPr>
        <b/>
        <sz val="12"/>
        <color indexed="49"/>
        <rFont val="Arial"/>
        <family val="2"/>
      </rPr>
      <t xml:space="preserve"> </t>
    </r>
  </si>
  <si>
    <r>
      <t>IG Customer (Y/N)</t>
    </r>
    <r>
      <rPr>
        <b/>
        <sz val="12"/>
        <color indexed="49"/>
        <rFont val="Arial"/>
        <family val="2"/>
      </rPr>
      <t xml:space="preserve"> </t>
    </r>
  </si>
  <si>
    <r>
      <t>OG Customer (Y/N)</t>
    </r>
    <r>
      <rPr>
        <b/>
        <sz val="12"/>
        <color indexed="49"/>
        <rFont val="Arial"/>
        <family val="2"/>
      </rPr>
      <t xml:space="preserve"> </t>
    </r>
  </si>
  <si>
    <t>Define whether the risk impacts the customer or not by selecting Y/N in the fields below</t>
  </si>
  <si>
    <r>
      <t xml:space="preserve">Select </t>
    </r>
    <r>
      <rPr>
        <b/>
        <sz val="12"/>
        <color rgb="FF00B050"/>
        <rFont val="Arial"/>
        <family val="2"/>
      </rPr>
      <t>Y</t>
    </r>
    <r>
      <rPr>
        <sz val="12"/>
        <color indexed="8"/>
        <rFont val="Arial"/>
        <family val="2"/>
      </rPr>
      <t xml:space="preserve"> or </t>
    </r>
    <r>
      <rPr>
        <b/>
        <sz val="12"/>
        <color rgb="FFB10043"/>
        <rFont val="Arial"/>
        <family val="2"/>
      </rPr>
      <t>N</t>
    </r>
    <r>
      <rPr>
        <sz val="12"/>
        <color indexed="8"/>
        <rFont val="Arial"/>
        <family val="2"/>
      </rPr>
      <t xml:space="preserve"> if the risk affects to the Customer.</t>
    </r>
  </si>
  <si>
    <r>
      <t xml:space="preserve">Select </t>
    </r>
    <r>
      <rPr>
        <b/>
        <sz val="12"/>
        <color rgb="FF00B050"/>
        <rFont val="Arial"/>
        <family val="2"/>
      </rPr>
      <t>Y</t>
    </r>
    <r>
      <rPr>
        <sz val="12"/>
        <color indexed="8"/>
        <rFont val="Arial"/>
        <family val="2"/>
      </rPr>
      <t xml:space="preserve"> or </t>
    </r>
    <r>
      <rPr>
        <b/>
        <sz val="12"/>
        <color rgb="FFB10043"/>
        <rFont val="Arial"/>
        <family val="2"/>
      </rPr>
      <t>N</t>
    </r>
    <r>
      <rPr>
        <sz val="12"/>
        <color indexed="8"/>
        <rFont val="Arial"/>
        <family val="2"/>
      </rPr>
      <t xml:space="preserve"> if the risk affects to the Internal Group Customer.</t>
    </r>
  </si>
  <si>
    <r>
      <t xml:space="preserve">Select </t>
    </r>
    <r>
      <rPr>
        <b/>
        <sz val="12"/>
        <color rgb="FF00B050"/>
        <rFont val="Arial"/>
        <family val="2"/>
      </rPr>
      <t>Y</t>
    </r>
    <r>
      <rPr>
        <sz val="12"/>
        <color indexed="8"/>
        <rFont val="Arial"/>
        <family val="2"/>
      </rPr>
      <t xml:space="preserve"> or </t>
    </r>
    <r>
      <rPr>
        <b/>
        <sz val="12"/>
        <color rgb="FFB10043"/>
        <rFont val="Arial"/>
        <family val="2"/>
      </rPr>
      <t>N</t>
    </r>
    <r>
      <rPr>
        <b/>
        <sz val="12"/>
        <color indexed="8"/>
        <rFont val="Arial"/>
        <family val="2"/>
      </rPr>
      <t xml:space="preserve"> </t>
    </r>
    <r>
      <rPr>
        <sz val="12"/>
        <color indexed="8"/>
        <rFont val="Arial"/>
        <family val="2"/>
      </rPr>
      <t>if the risk affects to the Outside Group Customer.</t>
    </r>
  </si>
  <si>
    <t>Define what is going to be the response to the risk</t>
  </si>
  <si>
    <r>
      <t>Risk Owner</t>
    </r>
    <r>
      <rPr>
        <b/>
        <sz val="12"/>
        <color indexed="49"/>
        <rFont val="Arial"/>
        <family val="2"/>
      </rPr>
      <t xml:space="preserve"> </t>
    </r>
  </si>
  <si>
    <r>
      <t>Triggers</t>
    </r>
    <r>
      <rPr>
        <b/>
        <sz val="12"/>
        <color indexed="49"/>
        <rFont val="Arial"/>
        <family val="2"/>
      </rPr>
      <t xml:space="preserve"> </t>
    </r>
  </si>
  <si>
    <r>
      <t>Action</t>
    </r>
    <r>
      <rPr>
        <b/>
        <sz val="12"/>
        <color indexed="49"/>
        <rFont val="Arial"/>
        <family val="2"/>
      </rPr>
      <t xml:space="preserve"> </t>
    </r>
  </si>
  <si>
    <r>
      <t>Estimated Cost</t>
    </r>
    <r>
      <rPr>
        <b/>
        <sz val="12"/>
        <color indexed="49"/>
        <rFont val="Arial"/>
        <family val="2"/>
      </rPr>
      <t xml:space="preserve"> </t>
    </r>
  </si>
  <si>
    <r>
      <t xml:space="preserve">Enter </t>
    </r>
    <r>
      <rPr>
        <b/>
        <sz val="12"/>
        <color rgb="FF00B050"/>
        <rFont val="Arial"/>
        <family val="2"/>
      </rPr>
      <t>Y</t>
    </r>
    <r>
      <rPr>
        <sz val="12"/>
        <color indexed="8"/>
        <rFont val="Arial"/>
        <family val="2"/>
      </rPr>
      <t xml:space="preserve"> if the Action has been completed, otherwise enter </t>
    </r>
    <r>
      <rPr>
        <b/>
        <sz val="12"/>
        <color rgb="FFB10043"/>
        <rFont val="Arial"/>
        <family val="2"/>
      </rPr>
      <t>N</t>
    </r>
    <r>
      <rPr>
        <sz val="12"/>
        <color indexed="8"/>
        <rFont val="Arial"/>
        <family val="2"/>
      </rPr>
      <t>.</t>
    </r>
  </si>
  <si>
    <r>
      <t xml:space="preserve">If the value is </t>
    </r>
    <r>
      <rPr>
        <b/>
        <sz val="12"/>
        <color rgb="FF00B050"/>
        <rFont val="Arial"/>
        <family val="2"/>
      </rPr>
      <t>Y</t>
    </r>
    <r>
      <rPr>
        <sz val="12"/>
        <color theme="1"/>
        <rFont val="Arial"/>
        <family val="2"/>
      </rPr>
      <t xml:space="preserve"> then the risk will be loaded in the Project Charter and Status Report. If the value is </t>
    </r>
    <r>
      <rPr>
        <b/>
        <sz val="12"/>
        <color rgb="FFB10043"/>
        <rFont val="Arial"/>
        <family val="2"/>
      </rPr>
      <t>N</t>
    </r>
    <r>
      <rPr>
        <b/>
        <sz val="12"/>
        <color theme="1"/>
        <rFont val="Arial"/>
        <family val="2"/>
      </rPr>
      <t xml:space="preserve"> </t>
    </r>
    <r>
      <rPr>
        <sz val="12"/>
        <color theme="1"/>
        <rFont val="Arial"/>
        <family val="2"/>
      </rPr>
      <t xml:space="preserve">then the risk will not be loaded.
It is recommended to add the risks that are in the red quadrant of Risk Map.
</t>
    </r>
    <r>
      <rPr>
        <b/>
        <sz val="12"/>
        <color theme="1"/>
        <rFont val="Arial"/>
        <family val="2"/>
      </rPr>
      <t xml:space="preserve">Note: </t>
    </r>
    <r>
      <rPr>
        <b/>
        <u/>
        <sz val="12"/>
        <color rgb="FFB10043"/>
        <rFont val="Arial"/>
        <family val="2"/>
      </rPr>
      <t>Only 6 risks can appear</t>
    </r>
    <r>
      <rPr>
        <b/>
        <u/>
        <sz val="12"/>
        <color theme="1"/>
        <rFont val="Arial"/>
        <family val="2"/>
      </rPr>
      <t xml:space="preserve"> </t>
    </r>
    <r>
      <rPr>
        <b/>
        <u/>
        <sz val="12"/>
        <color rgb="FFB10043"/>
        <rFont val="Arial"/>
        <family val="2"/>
      </rPr>
      <t>in the Status Report.</t>
    </r>
  </si>
  <si>
    <t>1. CR Log Table</t>
  </si>
  <si>
    <t>Change Request Number</t>
  </si>
  <si>
    <t>1. Lessons Learned Table</t>
  </si>
  <si>
    <t>Project/Program Phase</t>
  </si>
  <si>
    <r>
      <t xml:space="preserve">If the value is </t>
    </r>
    <r>
      <rPr>
        <b/>
        <sz val="12"/>
        <color rgb="FF00B050"/>
        <rFont val="Arial"/>
        <family val="2"/>
      </rPr>
      <t>Y</t>
    </r>
    <r>
      <rPr>
        <sz val="12"/>
        <color theme="1"/>
        <rFont val="Arial"/>
        <family val="2"/>
      </rPr>
      <t xml:space="preserve"> then the Lesson Learned will be reported in the Lessons Learned Report. If the value is </t>
    </r>
    <r>
      <rPr>
        <b/>
        <sz val="12"/>
        <color rgb="FFB10043"/>
        <rFont val="Arial"/>
        <family val="2"/>
      </rPr>
      <t>N</t>
    </r>
    <r>
      <rPr>
        <sz val="12"/>
        <color theme="1"/>
        <rFont val="Arial"/>
        <family val="2"/>
      </rPr>
      <t xml:space="preserve"> then the CR will not be reported.</t>
    </r>
  </si>
  <si>
    <t>1. Stage Gates Table</t>
  </si>
  <si>
    <t>1. Reported By Field</t>
  </si>
  <si>
    <t>2. KPIs Table</t>
  </si>
  <si>
    <t>Latest Value</t>
  </si>
  <si>
    <t>Measure/ Metric/ KPI</t>
  </si>
  <si>
    <t>M1,M2,M3…</t>
  </si>
  <si>
    <r>
      <t>What is the current status of the KPI. Enter the status of the KPI according to the following:</t>
    </r>
    <r>
      <rPr>
        <b/>
        <sz val="12"/>
        <color rgb="FF00B050"/>
        <rFont val="Arial"/>
        <family val="2"/>
      </rPr>
      <t/>
    </r>
  </si>
  <si>
    <r>
      <rPr>
        <b/>
        <sz val="12"/>
        <color rgb="FF00B050"/>
        <rFont val="Arial"/>
        <family val="2"/>
      </rPr>
      <t>G</t>
    </r>
    <r>
      <rPr>
        <sz val="12"/>
        <color theme="1"/>
        <rFont val="Arial"/>
        <family val="2"/>
      </rPr>
      <t xml:space="preserve"> - KPI on track, meeting targets (include a specific definition of the range for a Green status in your definition) </t>
    </r>
  </si>
  <si>
    <r>
      <rPr>
        <b/>
        <sz val="12"/>
        <color rgb="FFDC6B00"/>
        <rFont val="Arial"/>
        <family val="2"/>
      </rPr>
      <t>A</t>
    </r>
    <r>
      <rPr>
        <sz val="12"/>
        <color theme="1"/>
        <rFont val="Arial"/>
        <family val="2"/>
      </rPr>
      <t xml:space="preserve"> - Not meeting target or requires attention, but can be recovered (include a specific definition of the range for an Amber status in your definition) </t>
    </r>
  </si>
  <si>
    <r>
      <rPr>
        <b/>
        <sz val="12"/>
        <color rgb="FFFF0000"/>
        <rFont val="Arial"/>
        <family val="2"/>
      </rPr>
      <t>R</t>
    </r>
    <r>
      <rPr>
        <sz val="12"/>
        <color theme="1"/>
        <rFont val="Arial"/>
        <family val="2"/>
      </rPr>
      <t xml:space="preserve"> - Below target (include a specific definition of the range for a Red status in your definition) </t>
    </r>
  </si>
  <si>
    <t>1. Business Case - Cost / Savings Table</t>
  </si>
  <si>
    <t>Financial Data</t>
  </si>
  <si>
    <r>
      <t xml:space="preserve">Enter the key financial data according the following definition:
</t>
    </r>
    <r>
      <rPr>
        <b/>
        <sz val="12"/>
        <color rgb="FFB10043"/>
        <rFont val="Arial"/>
        <family val="2"/>
      </rPr>
      <t>NOTE:</t>
    </r>
    <r>
      <rPr>
        <sz val="12"/>
        <color theme="1"/>
        <rFont val="Arial"/>
        <family val="2"/>
      </rPr>
      <t xml:space="preserve"> You will find some examples that the can help you. </t>
    </r>
  </si>
  <si>
    <t>Cash Flow</t>
  </si>
  <si>
    <t>Total Expenses</t>
  </si>
  <si>
    <t>1. Business Case - Impact Table</t>
  </si>
  <si>
    <t>Units</t>
  </si>
  <si>
    <t>Communication Plan</t>
  </si>
  <si>
    <t>1. Business Case - Assumptions Table</t>
  </si>
  <si>
    <t>Impact on Business Case</t>
  </si>
  <si>
    <t>Note</t>
  </si>
  <si>
    <t>Project Start and End Date</t>
  </si>
  <si>
    <t>Type of Expense</t>
  </si>
  <si>
    <t xml:space="preserve">Description </t>
  </si>
  <si>
    <t xml:space="preserve">Every cell has a formula. It means once you enter a information for the reforecast the formula is deleted, If you want to recover the formula please copy paste it from the one cell bellow or above. </t>
  </si>
  <si>
    <t>Standardize Process</t>
  </si>
  <si>
    <t>Implemented Standard IT Tool</t>
  </si>
  <si>
    <t>Business Case Validated</t>
  </si>
  <si>
    <t>Program Costs</t>
  </si>
  <si>
    <t>Benefits and Value Creation</t>
  </si>
  <si>
    <r>
      <t>The depreciation of a Capital Expenditure starts after the first year and is depreciated equally (by the one third of its value) for the next 3 years.
When is "</t>
    </r>
    <r>
      <rPr>
        <b/>
        <sz val="12"/>
        <color rgb="FF00B050"/>
        <rFont val="Arial"/>
        <family val="2"/>
      </rPr>
      <t>Y</t>
    </r>
    <r>
      <rPr>
        <sz val="12"/>
        <color theme="1"/>
        <rFont val="Arial"/>
        <family val="2"/>
      </rPr>
      <t>" then it is calculated automatically based on the Standard Procedure. Otherwise, it needs to be calculated manually.</t>
    </r>
  </si>
  <si>
    <r>
      <t>Select "</t>
    </r>
    <r>
      <rPr>
        <b/>
        <sz val="12"/>
        <color rgb="FF00B050"/>
        <rFont val="Arial"/>
        <family val="2"/>
      </rPr>
      <t>Y</t>
    </r>
    <r>
      <rPr>
        <sz val="12"/>
        <color theme="1"/>
        <rFont val="Arial"/>
        <family val="2"/>
      </rPr>
      <t>" or "</t>
    </r>
    <r>
      <rPr>
        <b/>
        <sz val="12"/>
        <color rgb="FFB10043"/>
        <rFont val="Arial"/>
        <family val="2"/>
      </rPr>
      <t>N</t>
    </r>
    <r>
      <rPr>
        <sz val="12"/>
        <color theme="1"/>
        <rFont val="Arial"/>
        <family val="2"/>
      </rPr>
      <t>" for the benefits options.</t>
    </r>
  </si>
  <si>
    <r>
      <t>Select "</t>
    </r>
    <r>
      <rPr>
        <b/>
        <sz val="12"/>
        <color rgb="FF00B050"/>
        <rFont val="Arial"/>
        <family val="2"/>
      </rPr>
      <t>Y</t>
    </r>
    <r>
      <rPr>
        <sz val="12"/>
        <color theme="1"/>
        <rFont val="Arial"/>
        <family val="2"/>
      </rPr>
      <t>" or "</t>
    </r>
    <r>
      <rPr>
        <b/>
        <sz val="12"/>
        <color rgb="FFB10043"/>
        <rFont val="Arial"/>
        <family val="2"/>
      </rPr>
      <t>N</t>
    </r>
    <r>
      <rPr>
        <sz val="12"/>
        <color theme="1"/>
        <rFont val="Arial"/>
        <family val="2"/>
      </rPr>
      <t>" for the options of the implemented Standard IT Tool and provide the name of the Technology used.</t>
    </r>
  </si>
  <si>
    <r>
      <t>Select "</t>
    </r>
    <r>
      <rPr>
        <b/>
        <sz val="12"/>
        <color rgb="FF00B050"/>
        <rFont val="Arial"/>
        <family val="2"/>
      </rPr>
      <t>Y</t>
    </r>
    <r>
      <rPr>
        <sz val="12"/>
        <color theme="1"/>
        <rFont val="Arial"/>
        <family val="2"/>
      </rPr>
      <t>" or "</t>
    </r>
    <r>
      <rPr>
        <b/>
        <sz val="12"/>
        <color rgb="FFB10043"/>
        <rFont val="Arial"/>
        <family val="2"/>
      </rPr>
      <t>N</t>
    </r>
    <r>
      <rPr>
        <sz val="12"/>
        <color theme="1"/>
        <rFont val="Arial"/>
        <family val="2"/>
      </rPr>
      <t>" for the Standardize options.</t>
    </r>
  </si>
  <si>
    <r>
      <t>Select "</t>
    </r>
    <r>
      <rPr>
        <b/>
        <sz val="12"/>
        <color rgb="FF00B050"/>
        <rFont val="Arial"/>
        <family val="2"/>
      </rPr>
      <t>Y</t>
    </r>
    <r>
      <rPr>
        <sz val="12"/>
        <color theme="1"/>
        <rFont val="Arial"/>
        <family val="2"/>
      </rPr>
      <t>" or "</t>
    </r>
    <r>
      <rPr>
        <b/>
        <sz val="12"/>
        <color rgb="FFB10043"/>
        <rFont val="Arial"/>
        <family val="2"/>
      </rPr>
      <t>N</t>
    </r>
    <r>
      <rPr>
        <sz val="12"/>
        <color theme="1"/>
        <rFont val="Arial"/>
        <family val="2"/>
      </rPr>
      <t>" for the program costs options.</t>
    </r>
  </si>
  <si>
    <t>This Template allows the user to generate reports.</t>
  </si>
  <si>
    <t>This Template allows the user to view useful charts related to the project/program.</t>
  </si>
  <si>
    <t>Project Charter</t>
  </si>
  <si>
    <t>2. Customized Report</t>
  </si>
  <si>
    <t>4. Other Reports</t>
  </si>
  <si>
    <t>Report - Y/N Option</t>
  </si>
  <si>
    <t>Generate Report</t>
  </si>
  <si>
    <t>Select All</t>
  </si>
  <si>
    <t>Clear Selected</t>
  </si>
  <si>
    <t>Task Report</t>
  </si>
  <si>
    <t>Phase Report (Tabular)</t>
  </si>
  <si>
    <t>Phase Report (Chart)</t>
  </si>
  <si>
    <t>Stage Report (Tabular)</t>
  </si>
  <si>
    <t>Functional Planning Report</t>
  </si>
  <si>
    <t>Detailed Gantt Chart Report</t>
  </si>
  <si>
    <t>Push to Hoshin A3</t>
  </si>
  <si>
    <t>Export to MS Project</t>
  </si>
  <si>
    <t>Import from MS Project</t>
  </si>
  <si>
    <r>
      <t xml:space="preserve">This button exports the Project Plan to MS Project.
</t>
    </r>
    <r>
      <rPr>
        <b/>
        <i/>
        <sz val="12"/>
        <color rgb="FFB10043"/>
        <rFont val="Arial"/>
        <family val="2"/>
      </rPr>
      <t>Note *</t>
    </r>
    <r>
      <rPr>
        <sz val="12"/>
        <color theme="1"/>
        <rFont val="Arial"/>
        <family val="2"/>
      </rPr>
      <t xml:space="preserve"> You need to have MS Project Installed and also to choose PMO MS Project Template from the dialogue menu.</t>
    </r>
  </si>
  <si>
    <r>
      <t xml:space="preserve">This button imports a project schedule file from MS Project to Excel. 
</t>
    </r>
    <r>
      <rPr>
        <b/>
        <i/>
        <sz val="12"/>
        <color rgb="FFB10043"/>
        <rFont val="Arial"/>
        <family val="2"/>
      </rPr>
      <t>Note *</t>
    </r>
    <r>
      <rPr>
        <sz val="12"/>
        <color theme="1"/>
        <rFont val="Arial"/>
        <family val="2"/>
      </rPr>
      <t xml:space="preserve"> You need to have MS Project Installed.</t>
    </r>
  </si>
  <si>
    <t>5. Configurator</t>
  </si>
  <si>
    <t>How to use it</t>
  </si>
  <si>
    <t>1. Available Charts</t>
  </si>
  <si>
    <t>Detailed Gantt Chart</t>
  </si>
  <si>
    <t>Schedule Description</t>
  </si>
  <si>
    <t>Budget Description</t>
  </si>
  <si>
    <t>Customer Impact Description</t>
  </si>
  <si>
    <t>Initiatives</t>
  </si>
  <si>
    <t>Initiatives Light</t>
  </si>
  <si>
    <t>Initiatives Micro</t>
  </si>
  <si>
    <t>Total Cost</t>
  </si>
  <si>
    <t>Total Savings</t>
  </si>
  <si>
    <t>Comments on Budget and Finances</t>
  </si>
  <si>
    <t>Scenario #</t>
  </si>
  <si>
    <t>Complexity</t>
  </si>
  <si>
    <t>Total Net savings/run</t>
  </si>
  <si>
    <t>In which category a lesson learned belongs to. E.g. Transport, DC Transformation etc.</t>
  </si>
  <si>
    <t>Utilization (Optional)</t>
  </si>
  <si>
    <t>Financial Tracking</t>
  </si>
  <si>
    <t>1. Financial Tracking - Summarized Information</t>
  </si>
  <si>
    <t>Tracking by</t>
  </si>
  <si>
    <t>2. Financial Tracking - Detailed Information</t>
  </si>
  <si>
    <t>Financial Tracking Columns</t>
  </si>
  <si>
    <t xml:space="preserve">Once you select the type of Financial Tracking (Month, Quarter, Semester or Annual), enter manually the reforecast for each expenses and savings record. </t>
  </si>
  <si>
    <t>Financial Figure 
Available (Y/N )</t>
  </si>
  <si>
    <t>Activate YTD</t>
  </si>
  <si>
    <t>Month</t>
  </si>
  <si>
    <t>Business Case 
Approved? (Y/N)</t>
  </si>
  <si>
    <t>Overall Score</t>
  </si>
  <si>
    <t>Load Scenarios</t>
  </si>
  <si>
    <t>This button loads the scenarios from Business Case - Cost &amp; Savings Worksheet into the Scenarios in Finance Worksheet</t>
  </si>
  <si>
    <t>Status Report (1 Slide)</t>
  </si>
  <si>
    <t>Configurator Status Report</t>
  </si>
  <si>
    <t>Configurator SR 1A</t>
  </si>
  <si>
    <t>Configurator SR 1B</t>
  </si>
  <si>
    <t>Configurator Task Report</t>
  </si>
  <si>
    <t>Configurator TR 1A</t>
  </si>
  <si>
    <t>Configurator TR 1B</t>
  </si>
  <si>
    <t>Cumulative Cash Flow</t>
  </si>
  <si>
    <t>Define the complexity of the project/program by choosing one of the drop down options. The current options are : High, Medium and Simple. 
If the option that you would like to select, doesn’t appear in the list, you can add a custom one.</t>
  </si>
  <si>
    <t xml:space="preserve">YTD stands for year to date, it represents the sum of the values until today's date. </t>
  </si>
  <si>
    <t>This field is calculated automatically and it is the summary of CAPEX and OPEX.</t>
  </si>
  <si>
    <t>Load from Business Case</t>
  </si>
  <si>
    <t>Phase/Project Status</t>
  </si>
  <si>
    <t>LND PMO Intranet</t>
  </si>
  <si>
    <r>
      <t xml:space="preserve">Select under which geographic region the project or program falls under. If your Geographic Zone doesn't appear in the next list, you can add custom zones if required.
</t>
    </r>
    <r>
      <rPr>
        <b/>
        <sz val="12"/>
        <color rgb="FFB10043"/>
        <rFont val="Arial"/>
        <family val="2"/>
      </rPr>
      <t>Note :</t>
    </r>
    <r>
      <rPr>
        <sz val="12"/>
        <color theme="1"/>
        <rFont val="Arial"/>
        <family val="2"/>
      </rPr>
      <t xml:space="preserve"> It can be used to denote sites. If it is multiple sites, it can be used with comma</t>
    </r>
  </si>
  <si>
    <t>Zone EMEA</t>
  </si>
  <si>
    <t>Target</t>
  </si>
  <si>
    <t>YTD (Overall)</t>
  </si>
  <si>
    <t>Reforecast</t>
  </si>
  <si>
    <t xml:space="preserve">          Scope</t>
  </si>
  <si>
    <t>EMEA Domain</t>
  </si>
  <si>
    <t>EMEA Program</t>
  </si>
  <si>
    <t>EAJ Domain</t>
  </si>
  <si>
    <t>EAJ Progam</t>
  </si>
  <si>
    <t>Hub Asia Master Data</t>
  </si>
  <si>
    <t>Hub Asia Transport</t>
  </si>
  <si>
    <t>EAJ Tailored Supply Chain</t>
  </si>
  <si>
    <t>EAJ SC Performance</t>
  </si>
  <si>
    <t>EAJ SC Deployment</t>
  </si>
  <si>
    <t>EAJ SC Planning</t>
  </si>
  <si>
    <t>EAJ Transport</t>
  </si>
  <si>
    <t>EAJ Flow Optimization</t>
  </si>
  <si>
    <t>EAJ P2DC 3.0</t>
  </si>
  <si>
    <t>EAJ E2E Lead Time</t>
  </si>
  <si>
    <t>EAJ Tax &amp; Customs</t>
  </si>
  <si>
    <t># / Code</t>
  </si>
  <si>
    <t>Starting RF</t>
  </si>
  <si>
    <t>Export to Image Format</t>
  </si>
  <si>
    <t>Net Cash Flow</t>
  </si>
  <si>
    <t>Fraction Calculation</t>
  </si>
  <si>
    <t>Year</t>
  </si>
  <si>
    <t>PV Number</t>
  </si>
  <si>
    <t>Phase Chart &amp; Tabular Report</t>
  </si>
  <si>
    <t>Consolidation Code</t>
  </si>
  <si>
    <t>View Dependencies</t>
  </si>
  <si>
    <t>Light Red</t>
  </si>
  <si>
    <t>When the user selects "Y" in the Gantt Chart, then it will appear as Green</t>
  </si>
  <si>
    <t>RF1, RF2, RF3, RF4</t>
  </si>
  <si>
    <t>It is the summary of the YTD values of the project</t>
  </si>
  <si>
    <t>It shows that the financial tracking will track the financial figures in a monthly basis. At the moment, this is the only option</t>
  </si>
  <si>
    <t>Activate RFs and YTD</t>
  </si>
  <si>
    <t>If this field is "Y" then it will shows the RFs and YTD columns, if it is "N" then it will hide the RFs and YTD columns.</t>
  </si>
  <si>
    <t>The user can define which RF will appear first. The options are RF1, RF2, RF3 and RF 4</t>
  </si>
  <si>
    <t>The user will define the values of RFs for every type of expense</t>
  </si>
  <si>
    <t>It is the % of the YTD / Target for the specific type of expense</t>
  </si>
  <si>
    <t>It is the % of the YTD / the latest RF for the specific type of expense</t>
  </si>
  <si>
    <t>It is the summary of cost from all months that have a financial figure</t>
  </si>
  <si>
    <t>Show/Hide Summary</t>
  </si>
  <si>
    <t>Generate Playbook</t>
  </si>
  <si>
    <t>Generate Tracker</t>
  </si>
  <si>
    <t>Tracker</t>
  </si>
  <si>
    <t>Category Input</t>
  </si>
  <si>
    <t>Code/ ID</t>
  </si>
  <si>
    <t xml:space="preserve">Target </t>
  </si>
  <si>
    <t xml:space="preserve">Actual to Target </t>
  </si>
  <si>
    <t>Left to Target</t>
  </si>
  <si>
    <t>€</t>
  </si>
  <si>
    <t>Path</t>
  </si>
  <si>
    <t>1. Configuration Main Table - Load File - Settings</t>
  </si>
  <si>
    <t>Provide the code or keyword that the loaded project is going to have.</t>
  </si>
  <si>
    <t>Provide the name of the loaded project.</t>
  </si>
  <si>
    <t>Provide the BoxSync or Local Folder path, that the file is located. Note : The path should be the folder's path and not the file's path. Is a good practice to have only one file per Folder. Also, without a path, no data can be loaded.</t>
  </si>
  <si>
    <t>Table</t>
  </si>
  <si>
    <t>Load Files</t>
  </si>
  <si>
    <t>This button loads and consolidates all the projects.</t>
  </si>
  <si>
    <t>Tracker is a dashboard that allows the user to view the percentage of completion of major deliverables</t>
  </si>
  <si>
    <t>1. Available Fields</t>
  </si>
  <si>
    <t>The table shows the percentage of completion of each deliverable</t>
  </si>
  <si>
    <t>Load</t>
  </si>
  <si>
    <t>This button loads all the categories, deliverables and their percentage of completion</t>
  </si>
  <si>
    <t>Generates a PowerPoint that includes the Project Charter Report and the Status Report.</t>
  </si>
  <si>
    <t>Generates a PowerPoint with the Status Report.</t>
  </si>
  <si>
    <t>This button generates a  tracker that shows the percentage of completion of major deliverables.</t>
  </si>
  <si>
    <t>Available configurator</t>
  </si>
  <si>
    <t>The available configurators are : Status Report Configurator, Task and Roadmap Report Configurator, Detailed Gantt Chart Configurator, Phase Tabular/Chart Report Configurator, Gantt Chart Start/End Dates Configurator.</t>
  </si>
  <si>
    <t xml:space="preserve">This functionality allows the user to be able to export the PowerPoint report into an image format. The supported formats at the moment are PNG and JPEG. </t>
  </si>
  <si>
    <t>Task and Roadmap Report Configurator</t>
  </si>
  <si>
    <t>Both Planned and Actual</t>
  </si>
  <si>
    <t>Finance</t>
  </si>
  <si>
    <t>Select "Y" if you would like to capture the YTD values. This option will activate the YTD, YTD vs. Reforecast and YTD vs. Target columns.</t>
  </si>
  <si>
    <t>YTD vs. Reforecast</t>
  </si>
  <si>
    <t>YTD vs. Reforecast is the % of completion of your reforecast. I.e.: how far are you from your reforecast as per today.</t>
  </si>
  <si>
    <t>YTD vs. Target</t>
  </si>
  <si>
    <t>YTD vs. Target represents the % of completion of your target as per today.</t>
  </si>
  <si>
    <t>Use Scenarios in BCase?</t>
  </si>
  <si>
    <t>Resource increment number.</t>
  </si>
  <si>
    <r>
      <t xml:space="preserve">Enter the Phase's name.
For Stage Gate, please follow the format </t>
    </r>
    <r>
      <rPr>
        <b/>
        <sz val="12"/>
        <color rgb="FFB10043"/>
        <rFont val="Arial"/>
        <family val="2"/>
      </rPr>
      <t>STAGE GATE :</t>
    </r>
    <r>
      <rPr>
        <sz val="12"/>
        <color theme="1"/>
        <rFont val="Arial"/>
        <family val="2"/>
      </rPr>
      <t xml:space="preserve"> </t>
    </r>
    <r>
      <rPr>
        <b/>
        <sz val="12"/>
        <color rgb="FFB10043"/>
        <rFont val="Arial"/>
        <family val="2"/>
      </rPr>
      <t xml:space="preserve">name of the stage gate. </t>
    </r>
    <r>
      <rPr>
        <sz val="12"/>
        <color theme="1"/>
        <rFont val="Arial"/>
        <family val="2"/>
      </rPr>
      <t xml:space="preserve">E.g.  STAGE GATE : DO
For Projects, please follow the format " </t>
    </r>
    <r>
      <rPr>
        <b/>
        <sz val="12"/>
        <color rgb="FFB10043"/>
        <rFont val="Arial"/>
        <family val="2"/>
      </rPr>
      <t>Project : name of the project</t>
    </r>
    <r>
      <rPr>
        <sz val="12"/>
        <color theme="1"/>
        <rFont val="Arial"/>
        <family val="2"/>
      </rPr>
      <t xml:space="preserve"> "</t>
    </r>
  </si>
  <si>
    <t>Enter the name of the Responsible(s) of the Task. If there are more than one, then use comma as separator. E.g. A.A, B.B</t>
  </si>
  <si>
    <t>This button hides all the columns from Schedule Table apart from Status, Phase/Tasks/Subtasks/Activities and Resources. In that way, the use can have a split view that will have the tasks on the left side of the screen and the Gantt chart on the right side of the screen. 
By pressing the button again, it returns to normal view.</t>
  </si>
  <si>
    <t>It shows a customized date (e.g. Major Milestone or End Date). Customized date can be defined in the Cell AC3 of Project Schedule.</t>
  </si>
  <si>
    <t>Customized Date</t>
  </si>
  <si>
    <t>This date can be either the end date of the project/program or an important date (e.g. Major Milestone) that will appear will plum color.</t>
  </si>
  <si>
    <t>This Template aims to help the user define the problems that may appear during the life cycle of the project, and analyze the root cause of them to avoid that they happen again in the future. This template is based on the Hoshin A3 template used by the GSC Pacific Products Supply Chain team.</t>
  </si>
  <si>
    <t>1. Problem Statement Fields</t>
  </si>
  <si>
    <t>If there are multiple scenarios involved in BCase, then provide the number of the scenario.
E.g. Scenario 1</t>
  </si>
  <si>
    <r>
      <t>If the value is "</t>
    </r>
    <r>
      <rPr>
        <b/>
        <sz val="12"/>
        <color rgb="FF00B050"/>
        <rFont val="Arial"/>
        <family val="2"/>
      </rPr>
      <t>Y</t>
    </r>
    <r>
      <rPr>
        <sz val="12"/>
        <color theme="1"/>
        <rFont val="Arial"/>
        <family val="2"/>
      </rPr>
      <t>", then the assumption will appear in the Report. If it is "</t>
    </r>
    <r>
      <rPr>
        <b/>
        <sz val="12"/>
        <color rgb="FFB10043"/>
        <rFont val="Arial"/>
        <family val="2"/>
      </rPr>
      <t>N</t>
    </r>
    <r>
      <rPr>
        <sz val="12"/>
        <color theme="1"/>
        <rFont val="Arial"/>
        <family val="2"/>
      </rPr>
      <t>" or blank, then it will not appear.</t>
    </r>
  </si>
  <si>
    <t>It is the summary of the % of YTD vs. Target of the project</t>
  </si>
  <si>
    <t>It is the summary of the % of YTD vs. Reforecast of the project</t>
  </si>
  <si>
    <r>
      <t>Copy the information from the column "A" of the sheet</t>
    </r>
    <r>
      <rPr>
        <b/>
        <sz val="12"/>
        <color theme="1"/>
        <rFont val="Arial"/>
        <family val="2"/>
      </rPr>
      <t xml:space="preserve"> "Simplified BCase1 - Cost Savings"</t>
    </r>
  </si>
  <si>
    <r>
      <t xml:space="preserve">It is the Total expenses or savings calculated in the Business Case. It should be the same from the column "I" of the sheet </t>
    </r>
    <r>
      <rPr>
        <b/>
        <sz val="12"/>
        <color theme="1"/>
        <rFont val="Arial"/>
        <family val="2"/>
      </rPr>
      <t>"Simplified BCase1 - Cost Savings"</t>
    </r>
  </si>
  <si>
    <t>It either hides or shows the  summary table. By hiding it, there is more visible space.</t>
  </si>
  <si>
    <t>Generates the Customized Report</t>
  </si>
  <si>
    <t>The configurator allows the user to customized the Status Report PowerPoint slide, by simply selecting which option will appear in each block. E.g. Selecting previous actions, will make previous actions appear in Status Report (which wasn't available until now). The same applies for every field. The user can view the drop down options and choose what will appear in selected fields in the PowerPoint reports.</t>
  </si>
  <si>
    <t xml:space="preserve">Gantt Chart takes its information from Status Report. It shows the duration of each phase, the delay of planned vs. actual and if a phase is on time or not. </t>
  </si>
  <si>
    <t>Progress Chart takes its information from Status Report. It compares the Planned Timelines vs. the Actual</t>
  </si>
  <si>
    <t>Total Project Cost (Ref vs. Target)</t>
  </si>
  <si>
    <t>Total Project Cost (Reforecast vs. Target) takes its information from Finance</t>
  </si>
  <si>
    <t>CY Cost (Ref vs. Target)</t>
  </si>
  <si>
    <t>CY Cost (Reforecast vs. Target) takes its information from Finance</t>
  </si>
  <si>
    <t xml:space="preserve">Detailed Gantt Chart takes its information from Project Schedule. It shows the duration of each phase, the delay of planned vs. actual and if a phase is on time or not. </t>
  </si>
  <si>
    <t>Please provide which will be the category that each deliverable will be tracked.
The categories that are supported are : Code, Project, Phase, Category and None.
E.g. if the category is Project, each deliverable will be tracked if they belong to that specific project, otherwise the % of completion will be blank.</t>
  </si>
  <si>
    <t>The amount of time required for a firm to recover its initial investment in a project, as calculated from cash inflows. The value of payback is without discounts rate (Weight Average Capital Cost)  and without taxation rate.</t>
  </si>
  <si>
    <t>https://schneider-electric.box.com/s/l8cfwgk6tnf26w24k3e11lcaa4iekdl9</t>
  </si>
  <si>
    <t>This report shows the status report information from consolidated files. More specifically, it shows the Achievements, Issues, Risks, Risk Responses, Next Steps, as well as the key indicators and their comments for every project</t>
  </si>
  <si>
    <t>Impact on BCase</t>
  </si>
  <si>
    <t>Reforecast vs. Target %</t>
  </si>
  <si>
    <t>RF1</t>
  </si>
  <si>
    <t>Without Schedule Comments</t>
  </si>
  <si>
    <t>History of Updates</t>
  </si>
  <si>
    <t>Input and Input Responsible</t>
  </si>
  <si>
    <t>Provide the input of the Issue/Action and who is the responsible of this input . E.g. from where we were informed about this issues, who was the responsible of this information</t>
  </si>
  <si>
    <t>History of updates</t>
  </si>
  <si>
    <t>This optional column allows the user to keep track of all the updates that are related to any action or issue. These updates should appear in chronological order and they should display the date of the update.</t>
  </si>
  <si>
    <t>CY1 CAPEX Ref</t>
  </si>
  <si>
    <t>CY1 Savings Ref</t>
  </si>
  <si>
    <t>CY1 CAPEX Target</t>
  </si>
  <si>
    <t>CY1 OPEX Target</t>
  </si>
  <si>
    <t>CY1 Run Cost Target</t>
  </si>
  <si>
    <t>CY1 Savings Target</t>
  </si>
  <si>
    <r>
      <t xml:space="preserve">Adjustment is used in order to add a delay (positive or negative) to multiple tasks.
For example, if many tasks are going to start 1 month later (or earlier), instead of changing the dates one by one, the user can change them altogether.
In order to do that, just underline the dates of the tasks that are going to be delayed and then press the "Adjustment" button. An input box will appear with the message "Enter the days of delay for the selected dates." 
Insert the days, press OK and the delay will be added to every Task's Start Date and Due Date and it will appear in the Gantt Chart with </t>
    </r>
    <r>
      <rPr>
        <b/>
        <sz val="12"/>
        <color rgb="FF7030A0"/>
        <rFont val="Arial"/>
        <family val="2"/>
      </rPr>
      <t>purple color</t>
    </r>
    <r>
      <rPr>
        <sz val="12"/>
        <color theme="1"/>
        <rFont val="Arial"/>
        <family val="2"/>
      </rPr>
      <t>. 
Use a negative number to undo any wrong estimation or to adjust a number of Tasks that are going to start earlier than they were expected.
If you want to adjust all the dates (both planned and actual), you can either underline them all, or you can underline the task. Otherwise it will adjust only the dates that are underlined (e.g. if the user has underlined a planned start date, then only the planned start date will be adjusted and not the planned end date,actual start date and actual end date).</t>
    </r>
  </si>
  <si>
    <t>Project Status Calculation</t>
  </si>
  <si>
    <t>GPS User Guide</t>
  </si>
  <si>
    <t>GPS - Available Reports</t>
  </si>
  <si>
    <t>Enter the location (URL) of the project GPS file in Box or in another website.</t>
  </si>
  <si>
    <t xml:space="preserve">When the GPS is being used in order to consolidate multiple projects, then this column will be automatically populated, based on the inputs of GPS. Consolidation Code shows from which projects/activity comes the information.  </t>
  </si>
  <si>
    <t xml:space="preserve">When the GPS is being used in order to consolidate multiple projects, then this column will be automatically populated, based on the inputs of Consolidation Template. Consolidation Code shows from which projects/activity comes the information.  </t>
  </si>
  <si>
    <t>Pushes data from the GPS to Pacific Hoshin A3 file. It pushes data from the Templates of Charter (Fields project name and project manager), Status Report (Achievements, Issues, Risks and Next Steps), Project Schedule (Tasks, Responsible, start/end dates, status, Reported Y/N), Problem Statement (all) and KPIs (Reported Y/N, KPI, Goal/Target, Due Date)</t>
  </si>
  <si>
    <t>This button generates a Playbook from GPS. The playbook takes some of its inputs from GPS and some others need to be entered manually.</t>
  </si>
  <si>
    <t>This Template allows the user to consolidate different GPS files into one single file.</t>
  </si>
  <si>
    <t>KPI description/ name</t>
  </si>
  <si>
    <t>India Owner</t>
  </si>
  <si>
    <t>EMEA Owner</t>
  </si>
  <si>
    <t>EAJ owner</t>
  </si>
  <si>
    <t>On Time Delivery</t>
  </si>
  <si>
    <t xml:space="preserve">OTDC </t>
  </si>
  <si>
    <t>DC / Plant</t>
  </si>
  <si>
    <t>CLO</t>
  </si>
  <si>
    <t>HA back Office/Taylor SC for EAJ</t>
  </si>
  <si>
    <t xml:space="preserve">OTDL </t>
  </si>
  <si>
    <t>-</t>
  </si>
  <si>
    <t xml:space="preserve">OTDR </t>
  </si>
  <si>
    <t>?</t>
  </si>
  <si>
    <t xml:space="preserve">OTDS </t>
  </si>
  <si>
    <t>Transportation</t>
  </si>
  <si>
    <t>OTDM</t>
  </si>
  <si>
    <t>Manufacturing</t>
  </si>
  <si>
    <t>Plant SC Manager</t>
  </si>
  <si>
    <t>HA Back Office</t>
  </si>
  <si>
    <t>CSQ</t>
  </si>
  <si>
    <t>Customer satisfaction (CNPS Score on Delivery, same or improved)</t>
  </si>
  <si>
    <t>Stock on hand</t>
  </si>
  <si>
    <t>k€ or m€</t>
  </si>
  <si>
    <t>Supply Planning</t>
  </si>
  <si>
    <t>BOL</t>
  </si>
  <si>
    <t>Carrier issues</t>
  </si>
  <si>
    <t>Lead Time</t>
  </si>
  <si>
    <t>Lead time</t>
  </si>
  <si>
    <t>number of calendar days</t>
  </si>
  <si>
    <t>all</t>
  </si>
  <si>
    <t>SC Performance</t>
  </si>
  <si>
    <t>Total LT / End to End Lead Time</t>
  </si>
  <si>
    <t>Performance?</t>
  </si>
  <si>
    <t>Transportation LT Air</t>
  </si>
  <si>
    <t>Transportation LT Sea</t>
  </si>
  <si>
    <t># invoices processed in 48 h</t>
  </si>
  <si>
    <t># Invoice to be processed within 48 hrs</t>
  </si>
  <si>
    <t>Logistic Finance</t>
  </si>
  <si>
    <t xml:space="preserve">Manufacturing lead time reduction </t>
  </si>
  <si>
    <t>Packaging</t>
  </si>
  <si>
    <t>Adaptive packaging implementation</t>
  </si>
  <si>
    <t>DC / CSQ</t>
  </si>
  <si>
    <t>Number of hours lost due to incidences</t>
  </si>
  <si>
    <t>hours</t>
  </si>
  <si>
    <t>Plant / DC</t>
  </si>
  <si>
    <t>Stock accuracy</t>
  </si>
  <si>
    <t>Stock Accuracy</t>
  </si>
  <si>
    <t>Transport productivity</t>
  </si>
  <si>
    <t>DC / Plant / Transportation / Planning</t>
  </si>
  <si>
    <t>Transport/Finance</t>
  </si>
  <si>
    <t>Costs</t>
  </si>
  <si>
    <t>Cost Savings</t>
  </si>
  <si>
    <t>all/Finance</t>
  </si>
  <si>
    <t>Inventory costs</t>
  </si>
  <si>
    <t>Logistic Cost on sales</t>
  </si>
  <si>
    <t>Goods In Transit</t>
  </si>
  <si>
    <t>Procurement</t>
  </si>
  <si>
    <t>Packaging Spent</t>
  </si>
  <si>
    <t>Flow change</t>
  </si>
  <si>
    <t>% Implemented Flows</t>
  </si>
  <si>
    <t>Number of ref switched / nb of total refs in scope</t>
  </si>
  <si>
    <t>KPI</t>
  </si>
  <si>
    <t>WH Productivity</t>
  </si>
  <si>
    <t>On Time Delivery Manufactoring</t>
  </si>
  <si>
    <t>On Time Delivery Transportation</t>
  </si>
  <si>
    <t>On Time Delivery S</t>
  </si>
  <si>
    <t>On Time Delivery R</t>
  </si>
  <si>
    <t>DCR</t>
  </si>
  <si>
    <t>CNPS</t>
  </si>
  <si>
    <t>Stock on Hand</t>
  </si>
  <si>
    <t>Carrier Issues</t>
  </si>
  <si>
    <t>Total LT / E2E Lead Time</t>
  </si>
  <si>
    <t>Lead Time Air</t>
  </si>
  <si>
    <t>Lead Time Sea</t>
  </si>
  <si>
    <t># invoiced prossed in 48h</t>
  </si>
  <si>
    <t>Lead Time Reduction M</t>
  </si>
  <si>
    <t># Implementation</t>
  </si>
  <si>
    <t># hours lost due to incidents</t>
  </si>
  <si>
    <t>Transport Productivity</t>
  </si>
  <si>
    <t>Inventory Costs</t>
  </si>
  <si>
    <t>Logistics Cost on Sales</t>
  </si>
  <si>
    <t>Goods in Transit</t>
  </si>
  <si>
    <t>Transportation Costs</t>
  </si>
  <si>
    <t># of ref switched / # of total refs in scope</t>
  </si>
  <si>
    <t>On Time Delivery Logistics</t>
  </si>
  <si>
    <t>Project #</t>
  </si>
  <si>
    <t>Hoshin AIP #</t>
  </si>
  <si>
    <r>
      <t xml:space="preserve">Enter the Annual Improvement Priority (AIP) Number of the Hoshin that this project contribute to. You can select </t>
    </r>
    <r>
      <rPr>
        <b/>
        <sz val="12"/>
        <color theme="1"/>
        <rFont val="Arial"/>
        <family val="2"/>
      </rPr>
      <t>multiple AIP Numbers</t>
    </r>
    <r>
      <rPr>
        <sz val="12"/>
        <color theme="1"/>
        <rFont val="Arial"/>
        <family val="2"/>
      </rPr>
      <t xml:space="preserve">, Enter the AIP Number separated them with a comma. </t>
    </r>
    <r>
      <rPr>
        <b/>
        <sz val="12"/>
        <color theme="1"/>
        <rFont val="Arial"/>
        <family val="2"/>
      </rPr>
      <t>For example: 10.2 , 5.1</t>
    </r>
  </si>
  <si>
    <t>Project Number #</t>
  </si>
  <si>
    <t>Hoshin</t>
  </si>
  <si>
    <t>Roles</t>
  </si>
  <si>
    <t>Issues / Risks</t>
  </si>
  <si>
    <t>Sample KPIs</t>
  </si>
  <si>
    <t>Temporary Data</t>
  </si>
  <si>
    <t>Phase 1</t>
  </si>
  <si>
    <t>Timelines - Status Report</t>
  </si>
  <si>
    <t xml:space="preserve">Project Schedule </t>
  </si>
  <si>
    <t>Sector / Business Unit</t>
  </si>
  <si>
    <t>Customer Impact (Y/N)</t>
  </si>
  <si>
    <t>Warehouse Impact (Y/N)?</t>
  </si>
  <si>
    <t>Change Management Req. (Y/N)?</t>
  </si>
  <si>
    <t>Dependancy1</t>
  </si>
  <si>
    <t>Date of Impact1</t>
  </si>
  <si>
    <t>Dep Project1</t>
  </si>
  <si>
    <t>Dependancy2</t>
  </si>
  <si>
    <t>Date of Impact2</t>
  </si>
  <si>
    <t>Dep Project2</t>
  </si>
  <si>
    <t>Dependancy3</t>
  </si>
  <si>
    <t>Date of Impact3</t>
  </si>
  <si>
    <t>Dep Category3</t>
  </si>
  <si>
    <t>Dep Category2</t>
  </si>
  <si>
    <t>Dep Category1</t>
  </si>
  <si>
    <t>Dep Project3</t>
  </si>
  <si>
    <t>Dependancy4</t>
  </si>
  <si>
    <t>Date of Impact4</t>
  </si>
  <si>
    <t>Dep Category4</t>
  </si>
  <si>
    <t>Dep Project4</t>
  </si>
  <si>
    <t>Dependancy5</t>
  </si>
  <si>
    <t>Date of Impact5</t>
  </si>
  <si>
    <t>Dep Category5</t>
  </si>
  <si>
    <t>Dep Project5</t>
  </si>
  <si>
    <t>Dependancy6</t>
  </si>
  <si>
    <t>Date of Impact6</t>
  </si>
  <si>
    <t>Dep Category6</t>
  </si>
  <si>
    <t>Dep Project6</t>
  </si>
  <si>
    <t>Dependancy7</t>
  </si>
  <si>
    <t>Date of Impact7</t>
  </si>
  <si>
    <t>Dep Category7</t>
  </si>
  <si>
    <t>Dep Project7</t>
  </si>
  <si>
    <t>Dependancy8</t>
  </si>
  <si>
    <t>Date of Impact8</t>
  </si>
  <si>
    <t>Dep Category8</t>
  </si>
  <si>
    <t>Dep Project8</t>
  </si>
  <si>
    <t>Dependancy9</t>
  </si>
  <si>
    <t>Date of Impact9</t>
  </si>
  <si>
    <t>Dep Category9</t>
  </si>
  <si>
    <t>Dep Project9</t>
  </si>
  <si>
    <t>Financial Figure (Y/N)</t>
  </si>
  <si>
    <t>Multiyear</t>
  </si>
  <si>
    <t>Business Case Approved?</t>
  </si>
  <si>
    <t>Reforecast Frequency</t>
  </si>
  <si>
    <t>Budget Comments</t>
  </si>
  <si>
    <t>FLC CAPEX Ref</t>
  </si>
  <si>
    <t>FLC CAPEX Target</t>
  </si>
  <si>
    <t>FLC CAPEX YTD</t>
  </si>
  <si>
    <t>FLC CAPEX YTD vs Ref</t>
  </si>
  <si>
    <t>FLC CAPEX YTD vs Target</t>
  </si>
  <si>
    <t>FLC OPEX Ref</t>
  </si>
  <si>
    <t>FLC OPEX Target</t>
  </si>
  <si>
    <t>FLC OPEX YTD</t>
  </si>
  <si>
    <t>FLC OPEX YTD vs Ref</t>
  </si>
  <si>
    <t>FLC OPEX YTD vs Target</t>
  </si>
  <si>
    <t>FLC Run Cost Ref</t>
  </si>
  <si>
    <t>FLC Run Cost Target</t>
  </si>
  <si>
    <t>FLC Run Cost YTD</t>
  </si>
  <si>
    <t>FLC Run Cost YTD vs Ref</t>
  </si>
  <si>
    <t>FLC Run Cost YTD vs Target</t>
  </si>
  <si>
    <t>FLC Savings Ref</t>
  </si>
  <si>
    <t>FLC Savings Target</t>
  </si>
  <si>
    <t>FLC Savings YTD</t>
  </si>
  <si>
    <t>FLC Savings YTD vs Ref</t>
  </si>
  <si>
    <t>FLC Savings YTD vs Target</t>
  </si>
  <si>
    <t>CY1 CAPEX YTD</t>
  </si>
  <si>
    <t>CY1 CAPEX YTD vs Ref</t>
  </si>
  <si>
    <t>C1 CAPEX YTD vs Target</t>
  </si>
  <si>
    <t>CY1 OPEX Ref</t>
  </si>
  <si>
    <t>CY1 OPEX YTD</t>
  </si>
  <si>
    <t>CY1 OPEX YTD vs Ref</t>
  </si>
  <si>
    <t>CY1 OPEX YTD vs Target</t>
  </si>
  <si>
    <t>CY1 Run Cost Ref</t>
  </si>
  <si>
    <t>CY1 Run Cost YTD</t>
  </si>
  <si>
    <t>CY1 Run Cost YTD vs Ref</t>
  </si>
  <si>
    <t>CY1 Run Cost YTD vs Target</t>
  </si>
  <si>
    <t>CY1 Savings YTD</t>
  </si>
  <si>
    <t>CY1 Savings YTD vs Ref</t>
  </si>
  <si>
    <t>CY1 Savings YTD vs Target</t>
  </si>
  <si>
    <t>CY2 CAPEX Ref</t>
  </si>
  <si>
    <t>CY2 CAPEX Target</t>
  </si>
  <si>
    <t>CY2 CAPEX YTD</t>
  </si>
  <si>
    <t>CY2 CAPEX YTD vs Ref</t>
  </si>
  <si>
    <t>C2 CAPEX YTD vs Target</t>
  </si>
  <si>
    <t>CY2 OPEX Ref</t>
  </si>
  <si>
    <t>CY2 OPEX Target</t>
  </si>
  <si>
    <t>CY2 OPEX YTD</t>
  </si>
  <si>
    <t>CY2 OPEX YTD vs Ref</t>
  </si>
  <si>
    <t>CY2 OPEX YTD vs Target</t>
  </si>
  <si>
    <t>CY2 Run Cost Ref</t>
  </si>
  <si>
    <t>CY2 Run Cost Target</t>
  </si>
  <si>
    <t>CY2 Run Cost YTD</t>
  </si>
  <si>
    <t>CY2 Run Cost YTD vs Ref</t>
  </si>
  <si>
    <t>CY2 Run Cost YTD vs Target</t>
  </si>
  <si>
    <t>CY2 Savings Ref</t>
  </si>
  <si>
    <t>CY2 Savings Target</t>
  </si>
  <si>
    <t>CY2 Savings YTD</t>
  </si>
  <si>
    <t>CY2 Savings YTD vs Ref</t>
  </si>
  <si>
    <t>CY2 Savings YTD vs Target</t>
  </si>
  <si>
    <t>CY3 CAPEX Ref</t>
  </si>
  <si>
    <t>CY3 CAPEX Target</t>
  </si>
  <si>
    <t>CY3 CAPEX YTD</t>
  </si>
  <si>
    <t>CY3 CAPEX YTD vs Ref</t>
  </si>
  <si>
    <t>C3 CAPEX YTD vs Target</t>
  </si>
  <si>
    <t>CY3 OPEX Ref</t>
  </si>
  <si>
    <t>CY3 OPEX Target</t>
  </si>
  <si>
    <t>CY3 OPEX YTD</t>
  </si>
  <si>
    <t>CY3 OPEX YTD vs Ref</t>
  </si>
  <si>
    <t>CY3 OPEX YTD vs Target</t>
  </si>
  <si>
    <t>CY3 Run Cost Ref</t>
  </si>
  <si>
    <t>CY3 Run Cost Target</t>
  </si>
  <si>
    <t>CY3 Run Cost YTD</t>
  </si>
  <si>
    <t>CY3 Run Cost YTD vs Ref</t>
  </si>
  <si>
    <t>CY3 Run Cost YTD vs Target</t>
  </si>
  <si>
    <t>CY3 Savings Ref</t>
  </si>
  <si>
    <t>CY3 Savings Target</t>
  </si>
  <si>
    <t>CY3 Savings YTD</t>
  </si>
  <si>
    <t>CY3 Savings YTD vs Ref</t>
  </si>
  <si>
    <t>CY3 Savings YTD vs Target</t>
  </si>
  <si>
    <t>CY4 CAPEX Ref</t>
  </si>
  <si>
    <t>CY4 CAPEX Target</t>
  </si>
  <si>
    <t>CY4 CAPEX YTD</t>
  </si>
  <si>
    <t>CY4 CAPEX YTD vs Ref</t>
  </si>
  <si>
    <t>C4 CAPEX YTD vs Target</t>
  </si>
  <si>
    <t>CY4 OPEX Ref</t>
  </si>
  <si>
    <t>CY4 OPEX Target</t>
  </si>
  <si>
    <t>CY4 OPEX YTD</t>
  </si>
  <si>
    <t>CY4 OPEX YTD vs Ref</t>
  </si>
  <si>
    <t>CY4 OPEX YTD vs Target</t>
  </si>
  <si>
    <t>CY4 Run Cost Ref</t>
  </si>
  <si>
    <t>CY4 Run Cost Target</t>
  </si>
  <si>
    <t>CY4 Run Cost YTD</t>
  </si>
  <si>
    <t>CY4 Run Cost YTD vs Ref</t>
  </si>
  <si>
    <t>CY4 Run Cost YTD vs Target</t>
  </si>
  <si>
    <t>CY4 Savings Ref</t>
  </si>
  <si>
    <t>CY4 Savings Target</t>
  </si>
  <si>
    <t>CY4 Savings YTD</t>
  </si>
  <si>
    <t>CY4 Savings YTD vs Ref</t>
  </si>
  <si>
    <t>CY4 Savings YTD vs Target</t>
  </si>
  <si>
    <t>CY5 CAPEX Ref</t>
  </si>
  <si>
    <t>CY5 CAPEX Target</t>
  </si>
  <si>
    <t>CY5 CAPEX YTD</t>
  </si>
  <si>
    <t>CY5 CAPEX YTD vs Ref</t>
  </si>
  <si>
    <t>CY5 CAPEX YTD vs Target</t>
  </si>
  <si>
    <t>CY5 OPEX Ref</t>
  </si>
  <si>
    <t>CY5 OPEX Target</t>
  </si>
  <si>
    <t>CY5 OPEX YTD</t>
  </si>
  <si>
    <t>CY5 OPEX YTD vs Ref</t>
  </si>
  <si>
    <t>CY5 OPEX YTD vs Target</t>
  </si>
  <si>
    <t>CY5 Run Cost Ref</t>
  </si>
  <si>
    <t>CY5 Run Cost Target</t>
  </si>
  <si>
    <t>CY5 Run Cost YTD</t>
  </si>
  <si>
    <t>CY5 Run Cost YTD vs Ref</t>
  </si>
  <si>
    <t>CY5 Run Cost YTD vs Target</t>
  </si>
  <si>
    <t>CY5 Savings Ref</t>
  </si>
  <si>
    <t>CY5 Savings Target</t>
  </si>
  <si>
    <t>CY5 Savings YTD</t>
  </si>
  <si>
    <t>CY5 Savings YTD vs Ref</t>
  </si>
  <si>
    <t>CY5 Savings YTD vs Target</t>
  </si>
  <si>
    <t>Cost 1</t>
  </si>
  <si>
    <t>Cost Value 1</t>
  </si>
  <si>
    <t>Cost 2</t>
  </si>
  <si>
    <t>Cost Value 2</t>
  </si>
  <si>
    <t>Cost 3</t>
  </si>
  <si>
    <t>Cost Value 3</t>
  </si>
  <si>
    <t>Cost 4</t>
  </si>
  <si>
    <t>Cost Value 4</t>
  </si>
  <si>
    <t>Cost 5</t>
  </si>
  <si>
    <t>Cost Value 5</t>
  </si>
  <si>
    <t>Cost 6</t>
  </si>
  <si>
    <t>Cost Value 6</t>
  </si>
  <si>
    <t>Savings 1</t>
  </si>
  <si>
    <t>Savings Value 1</t>
  </si>
  <si>
    <t>Savings 2</t>
  </si>
  <si>
    <t>Savings Value 2</t>
  </si>
  <si>
    <t>Savings 3</t>
  </si>
  <si>
    <t>Savings Value 3</t>
  </si>
  <si>
    <t>Savings 4</t>
  </si>
  <si>
    <t>Savings Value 4</t>
  </si>
  <si>
    <t>Savings 5</t>
  </si>
  <si>
    <t>Savings Value 5</t>
  </si>
  <si>
    <t>Savings 6</t>
  </si>
  <si>
    <t>Savings Value 6</t>
  </si>
  <si>
    <t>Finance Starting Year</t>
  </si>
  <si>
    <t>Report Date</t>
  </si>
  <si>
    <t>Status Descr</t>
  </si>
  <si>
    <t>Schedule GAR</t>
  </si>
  <si>
    <t>Budget GAR</t>
  </si>
  <si>
    <t>Risk GAR</t>
  </si>
  <si>
    <t>Risk Description</t>
  </si>
  <si>
    <t>Customer Impact GAR</t>
  </si>
  <si>
    <t>Resource GAR</t>
  </si>
  <si>
    <t>Resource Description</t>
  </si>
  <si>
    <t>Bcase GAR</t>
  </si>
  <si>
    <t>Bcase Description</t>
  </si>
  <si>
    <t>Prev/Current Week's Key Actions</t>
  </si>
  <si>
    <t>Next Week's Key Actions</t>
  </si>
  <si>
    <t>Risk1</t>
  </si>
  <si>
    <t>Response Type1</t>
  </si>
  <si>
    <t>Action1</t>
  </si>
  <si>
    <t>Risk2</t>
  </si>
  <si>
    <t>Response Type2</t>
  </si>
  <si>
    <t>Action2</t>
  </si>
  <si>
    <t>Risk3</t>
  </si>
  <si>
    <t>Response Type3</t>
  </si>
  <si>
    <t>Action3</t>
  </si>
  <si>
    <t>Risk4</t>
  </si>
  <si>
    <t>Response Type4</t>
  </si>
  <si>
    <t>Action4</t>
  </si>
  <si>
    <t>Risk5</t>
  </si>
  <si>
    <t>Response Type5</t>
  </si>
  <si>
    <t>Action5</t>
  </si>
  <si>
    <t>Risk6</t>
  </si>
  <si>
    <t>Response Type6</t>
  </si>
  <si>
    <t>Action6</t>
  </si>
  <si>
    <t>Monthy / Quarterly</t>
  </si>
  <si>
    <t>Phase1</t>
  </si>
  <si>
    <t>Planned Start Date1</t>
  </si>
  <si>
    <t>Planned End Date1</t>
  </si>
  <si>
    <t>Actual Start Date 1</t>
  </si>
  <si>
    <t>Actual End Date 1</t>
  </si>
  <si>
    <t>Stage Gate1</t>
  </si>
  <si>
    <t>P_Status1</t>
  </si>
  <si>
    <t>Responsible1</t>
  </si>
  <si>
    <t>Phase2</t>
  </si>
  <si>
    <t>Planned Start Date2</t>
  </si>
  <si>
    <t>Planned End Date2</t>
  </si>
  <si>
    <t>Actual Start Date 2</t>
  </si>
  <si>
    <t>Actual End Date 2</t>
  </si>
  <si>
    <t>Stage Gate2</t>
  </si>
  <si>
    <t>P_Status2</t>
  </si>
  <si>
    <t>Responsible2</t>
  </si>
  <si>
    <t>Phase3</t>
  </si>
  <si>
    <t>Planned Start Date3</t>
  </si>
  <si>
    <t>Planned End Date3</t>
  </si>
  <si>
    <t>Actual Start Date 3</t>
  </si>
  <si>
    <t>Actual End Date 3</t>
  </si>
  <si>
    <t>Stage Gate3</t>
  </si>
  <si>
    <t>P_Status3</t>
  </si>
  <si>
    <t>Responsible3</t>
  </si>
  <si>
    <t>Phase4</t>
  </si>
  <si>
    <t>Planned Start Date4</t>
  </si>
  <si>
    <t>Planned End Date4</t>
  </si>
  <si>
    <t>Actual Start Date 4</t>
  </si>
  <si>
    <t>Actual End Date 4</t>
  </si>
  <si>
    <t>Stage Gate4</t>
  </si>
  <si>
    <t>P_Status4</t>
  </si>
  <si>
    <t>Responsible4</t>
  </si>
  <si>
    <t>Phase5</t>
  </si>
  <si>
    <t>Planned Start Date5</t>
  </si>
  <si>
    <t>Planned End Date5</t>
  </si>
  <si>
    <t>Actual Start Date 5</t>
  </si>
  <si>
    <t>Actual End Date 5</t>
  </si>
  <si>
    <t>Stage Gate5</t>
  </si>
  <si>
    <t>P_Status5</t>
  </si>
  <si>
    <t>Responsible5</t>
  </si>
  <si>
    <t>Phase6</t>
  </si>
  <si>
    <t>Planned Start Date6</t>
  </si>
  <si>
    <t>Planned End Date6</t>
  </si>
  <si>
    <t>Actual Start Date 6</t>
  </si>
  <si>
    <t>Actual End Date 6</t>
  </si>
  <si>
    <t>Stage Gate6</t>
  </si>
  <si>
    <t>P_Status6</t>
  </si>
  <si>
    <t>Responsible6</t>
  </si>
  <si>
    <t>Phase7</t>
  </si>
  <si>
    <t>Planned Start Date7</t>
  </si>
  <si>
    <t>Planned End Date7</t>
  </si>
  <si>
    <t>Actual Start Date 7</t>
  </si>
  <si>
    <t>Actual End Date 7</t>
  </si>
  <si>
    <t>Stage Gate7</t>
  </si>
  <si>
    <t>P_Status7</t>
  </si>
  <si>
    <t>Responsible7</t>
  </si>
  <si>
    <t>Phase8</t>
  </si>
  <si>
    <t>Planned Start Date8</t>
  </si>
  <si>
    <t>Planned End Date8</t>
  </si>
  <si>
    <t>Actual Start Date 8</t>
  </si>
  <si>
    <t>Actual End Date 8</t>
  </si>
  <si>
    <t>Stage Gate8</t>
  </si>
  <si>
    <t>P_Status8</t>
  </si>
  <si>
    <t>Responsible8</t>
  </si>
  <si>
    <t>Phase9</t>
  </si>
  <si>
    <t>Planned Start Date9</t>
  </si>
  <si>
    <t>Planned End Date9</t>
  </si>
  <si>
    <t>Actual Start Date 9</t>
  </si>
  <si>
    <t>Actual End Date 9</t>
  </si>
  <si>
    <t>Stage Gate9</t>
  </si>
  <si>
    <t>P_Status9</t>
  </si>
  <si>
    <t>Responsible9</t>
  </si>
  <si>
    <t>Phase10</t>
  </si>
  <si>
    <t>Planned Start Date10</t>
  </si>
  <si>
    <t>Planned End Date10</t>
  </si>
  <si>
    <t>Actual Start Date 10</t>
  </si>
  <si>
    <t>Actual End Date 10</t>
  </si>
  <si>
    <t>Stage Gate10</t>
  </si>
  <si>
    <t>P_Status10</t>
  </si>
  <si>
    <t>Responsible10</t>
  </si>
  <si>
    <t>Phase11</t>
  </si>
  <si>
    <t>Planned Start Date11</t>
  </si>
  <si>
    <t>Planned End Date11</t>
  </si>
  <si>
    <t>Actual Start Date 11</t>
  </si>
  <si>
    <t>Actual End Date 11</t>
  </si>
  <si>
    <t>Stage Gate11</t>
  </si>
  <si>
    <t>P_Status11</t>
  </si>
  <si>
    <t>Responsible11</t>
  </si>
  <si>
    <t>Phase12</t>
  </si>
  <si>
    <t>Planned Start Date12</t>
  </si>
  <si>
    <t>Planned End Date12</t>
  </si>
  <si>
    <t>Actual Start Date 12</t>
  </si>
  <si>
    <t>Actual End Date 12</t>
  </si>
  <si>
    <t>Stage Gate12</t>
  </si>
  <si>
    <t>P_Status12</t>
  </si>
  <si>
    <t>Responsible12</t>
  </si>
  <si>
    <t>Phase13</t>
  </si>
  <si>
    <t>Planned Start Date13</t>
  </si>
  <si>
    <t>Planned End Date13</t>
  </si>
  <si>
    <t>Actual Start Date 13</t>
  </si>
  <si>
    <t>Actual End Date 13</t>
  </si>
  <si>
    <t>Stage Gate13</t>
  </si>
  <si>
    <t>P_Status13</t>
  </si>
  <si>
    <t>Responsible13</t>
  </si>
  <si>
    <t>Phase14</t>
  </si>
  <si>
    <t>Planned Start Date14</t>
  </si>
  <si>
    <t>Planned End Date14</t>
  </si>
  <si>
    <t>Actual Start Date 14</t>
  </si>
  <si>
    <t>Actual End Date 14</t>
  </si>
  <si>
    <t>Stage Gate14</t>
  </si>
  <si>
    <t>P_Status14</t>
  </si>
  <si>
    <t>Responsible14</t>
  </si>
  <si>
    <t>Phase15</t>
  </si>
  <si>
    <t>Planned Start Date15</t>
  </si>
  <si>
    <t>Planned End Date15</t>
  </si>
  <si>
    <t>Actual Start Date 15</t>
  </si>
  <si>
    <t>Actual End Date 15</t>
  </si>
  <si>
    <t>Stage Gate15</t>
  </si>
  <si>
    <t>P_Status15</t>
  </si>
  <si>
    <t>Responsible15</t>
  </si>
  <si>
    <t>Phase16</t>
  </si>
  <si>
    <t>Planned Start Date16</t>
  </si>
  <si>
    <t>Planned End Date16</t>
  </si>
  <si>
    <t>Actual Start Date 16</t>
  </si>
  <si>
    <t>Actual End Date 16</t>
  </si>
  <si>
    <t>Stage Gate16</t>
  </si>
  <si>
    <t>P_Status16</t>
  </si>
  <si>
    <t>Responsible16</t>
  </si>
  <si>
    <t>Phase17</t>
  </si>
  <si>
    <t>Planned Start Date17</t>
  </si>
  <si>
    <t>Planned End Date17</t>
  </si>
  <si>
    <t>Actual Start Date 17</t>
  </si>
  <si>
    <t>Actual End Date 17</t>
  </si>
  <si>
    <t>Stage Gate17</t>
  </si>
  <si>
    <t>P_Status17</t>
  </si>
  <si>
    <t>Responsible17</t>
  </si>
  <si>
    <t>Phase18</t>
  </si>
  <si>
    <t>Planned Start Date18</t>
  </si>
  <si>
    <t>Planned End Date18</t>
  </si>
  <si>
    <t>Actual Start Date 18</t>
  </si>
  <si>
    <t>Actual End Date 18</t>
  </si>
  <si>
    <t>Stage Gate18</t>
  </si>
  <si>
    <t>P_Status18</t>
  </si>
  <si>
    <t>Responsible18</t>
  </si>
  <si>
    <t>Phase19</t>
  </si>
  <si>
    <t>Planned Start Date19</t>
  </si>
  <si>
    <t>Planned End Date19</t>
  </si>
  <si>
    <t>Actual Start Date 19</t>
  </si>
  <si>
    <t>Actual End Date 19</t>
  </si>
  <si>
    <t>Stage Gate19</t>
  </si>
  <si>
    <t>P_Status19</t>
  </si>
  <si>
    <t>Responsible19</t>
  </si>
  <si>
    <t>Phase20</t>
  </si>
  <si>
    <t>Planned Start Date20</t>
  </si>
  <si>
    <t>Planned End Date20</t>
  </si>
  <si>
    <t>Actual Start Date 20</t>
  </si>
  <si>
    <t>Actual End Date 20</t>
  </si>
  <si>
    <t>Stage Gate20</t>
  </si>
  <si>
    <t>P_Status20</t>
  </si>
  <si>
    <t>Responsible20</t>
  </si>
  <si>
    <t>Phase21</t>
  </si>
  <si>
    <t>Planned Start Date21</t>
  </si>
  <si>
    <t>Planned End Date21</t>
  </si>
  <si>
    <t>Actual Start Date 21</t>
  </si>
  <si>
    <t>Actual End Date 21</t>
  </si>
  <si>
    <t>Stage Gate21</t>
  </si>
  <si>
    <t>P_Status21</t>
  </si>
  <si>
    <t>Responsible21</t>
  </si>
  <si>
    <t>Act YTD (Y/N)</t>
  </si>
  <si>
    <t>Contact : program.office@schneider-electric.com</t>
  </si>
  <si>
    <t>Initial Supplier</t>
  </si>
  <si>
    <t>Confidence Factor</t>
  </si>
  <si>
    <t>Project Master Data</t>
  </si>
  <si>
    <t>Zone / Site / Entity</t>
  </si>
  <si>
    <t>Final Supplier</t>
  </si>
  <si>
    <t>P L Impact Date</t>
  </si>
  <si>
    <t xml:space="preserve">Number of resources : </t>
  </si>
  <si>
    <t>Purchasing Domain</t>
  </si>
  <si>
    <t>Purchasing Program</t>
  </si>
  <si>
    <t>ETO</t>
  </si>
  <si>
    <t>Transverse</t>
  </si>
  <si>
    <t>Acceleration</t>
  </si>
  <si>
    <t>KPI Library</t>
  </si>
  <si>
    <t>Resource Plan Summary</t>
  </si>
  <si>
    <t>Duration (workingdays)</t>
  </si>
  <si>
    <r>
      <rPr>
        <b/>
        <sz val="11"/>
        <color theme="1"/>
        <rFont val="Arial"/>
        <family val="2"/>
      </rPr>
      <t xml:space="preserve">Planned </t>
    </r>
    <r>
      <rPr>
        <b/>
        <sz val="11"/>
        <color theme="0"/>
        <rFont val="Arial"/>
        <family val="2"/>
      </rPr>
      <t xml:space="preserve">
Start Date</t>
    </r>
  </si>
  <si>
    <r>
      <rPr>
        <b/>
        <sz val="11"/>
        <color theme="1"/>
        <rFont val="Arial"/>
        <family val="2"/>
      </rPr>
      <t xml:space="preserve">Planned </t>
    </r>
    <r>
      <rPr>
        <b/>
        <sz val="11"/>
        <color theme="0"/>
        <rFont val="Arial"/>
        <family val="2"/>
      </rPr>
      <t xml:space="preserve">
End Date</t>
    </r>
  </si>
  <si>
    <r>
      <rPr>
        <b/>
        <sz val="11"/>
        <color theme="1"/>
        <rFont val="Arial"/>
        <family val="2"/>
      </rPr>
      <t xml:space="preserve">Actual + Reforecast </t>
    </r>
    <r>
      <rPr>
        <b/>
        <sz val="11"/>
        <color theme="0"/>
        <rFont val="Arial"/>
        <family val="2"/>
      </rPr>
      <t xml:space="preserve">
Start Date</t>
    </r>
  </si>
  <si>
    <r>
      <rPr>
        <b/>
        <sz val="11"/>
        <color theme="1"/>
        <rFont val="Arial"/>
        <family val="2"/>
      </rPr>
      <t xml:space="preserve">Actual + Reforecast 
</t>
    </r>
    <r>
      <rPr>
        <b/>
        <sz val="11"/>
        <color theme="0"/>
        <rFont val="Arial"/>
        <family val="2"/>
      </rPr>
      <t>End Date</t>
    </r>
  </si>
  <si>
    <t>Phase / Stage</t>
  </si>
  <si>
    <t>Res. Confirmed (Y / N)</t>
  </si>
  <si>
    <t xml:space="preserve">    Weekly Utilization</t>
  </si>
  <si>
    <t>All Res</t>
  </si>
  <si>
    <t>Initials / Resource Key</t>
  </si>
  <si>
    <t>Purchasing Initiatives</t>
  </si>
  <si>
    <t>Zone /Site / Entity</t>
  </si>
  <si>
    <t>Type : Spot / Recurrent</t>
  </si>
  <si>
    <t>General Settings</t>
  </si>
  <si>
    <t>Athens</t>
  </si>
  <si>
    <t>Atlanta</t>
  </si>
  <si>
    <t>Chino</t>
  </si>
  <si>
    <t>Costa Rica</t>
  </si>
  <si>
    <t>Mechanicsburg</t>
  </si>
  <si>
    <t>Mexico City</t>
  </si>
  <si>
    <t>Middletown</t>
  </si>
  <si>
    <t>Services</t>
  </si>
  <si>
    <t>NAM Project Type</t>
  </si>
  <si>
    <t>Spot</t>
  </si>
  <si>
    <t>Recurrent</t>
  </si>
  <si>
    <t>NAM Impact Category</t>
  </si>
  <si>
    <t>Gross Labor</t>
  </si>
  <si>
    <t>Gross Material</t>
  </si>
  <si>
    <t>Other Variable</t>
  </si>
  <si>
    <t>SFC (nDVC)</t>
  </si>
  <si>
    <t>MBC (nDVC)</t>
  </si>
  <si>
    <t>Phase 2</t>
  </si>
  <si>
    <t>Phase 3</t>
  </si>
  <si>
    <t>Phase 4</t>
  </si>
  <si>
    <t>DSoD</t>
  </si>
  <si>
    <t>% dissastified customers on delivery. From the 4 attributes surveyed during the yearly CSLD concerning the Delivery (Flexibility, Information, Capability, Reliability) we measure the evolution od Dissatisfaction on delivery of our customers by country / segment</t>
  </si>
  <si>
    <t>Customer Satisfaction?</t>
  </si>
  <si>
    <t xml:space="preserve">On Time Delivery at Customer Door - OTDC is an internal measurement of the ability of SE to comply to the logistic Offer Standard Lead-time at Customer’s door (name place of destination). </t>
  </si>
  <si>
    <t>M</t>
  </si>
  <si>
    <t>FcstAcc</t>
  </si>
  <si>
    <t>Forecast Accuracy Product &amp; ETO   - A measure of statistical variation in a forecast, computed by dividing each absolute forecast error by the forecast amount, multiplying that by 100 to get the absolute percentage error.</t>
  </si>
  <si>
    <t>Reforecast?</t>
  </si>
  <si>
    <t>Delivery Claim Rate (Replaces CCL)  - The DCR measures OG (Outside Group) customers delivery experience quality: it captures all complaints linked to a delivery issue, as perceived by the Customer, whatever the entity that caused the issue. All deliveries are in scope: Products, Services, Equipment</t>
  </si>
  <si>
    <t>PPM (parts per million)</t>
  </si>
  <si>
    <t>MIR/LTDR</t>
  </si>
  <si>
    <t>Safety Composite Index</t>
  </si>
  <si>
    <t>Safety: MIR (%)</t>
  </si>
  <si>
    <t>Safety: LTDR (%)</t>
  </si>
  <si>
    <t>Medical Incident Rate   - The target is a % of reduction of the previous year. MIR - Number of work injuries that require medical treatment times a million hours divided by hours worked.  All Schneider employees, temporary workers and contract workers included.</t>
  </si>
  <si>
    <t xml:space="preserve">Seriousness Rate - The target is a % of reduction of the previous year. The LTDR is equal to number of calendar days lost due to work-related lost-time medical injuries plus number of days lost in current year due to injuries in previous year  X 1,000,000 / number of hours worked </t>
  </si>
  <si>
    <t>SPS Min</t>
  </si>
  <si>
    <t xml:space="preserve"># of DC's with SPS &gt; minimum score  - # DC's audited with a SPS score below minimal score. </t>
  </si>
  <si>
    <t>Q</t>
  </si>
  <si>
    <t>Learning %</t>
  </si>
  <si>
    <t>Learning % of employees with 7 hrs   - % of  employees who have completed 7 hours of training (including e-learning)</t>
  </si>
  <si>
    <t>SoC</t>
  </si>
  <si>
    <t xml:space="preserve">Average Span of Control  - The average span of control measures the number of employees managed  per manager or leader (in average) in a given single organization. </t>
  </si>
  <si>
    <t>T&amp;T</t>
  </si>
  <si>
    <t>% orders lines delivered with Track &amp; Trace   - It represents the % of order lines delivered in the period and which are traceable through the Track &amp; Trace functionalty of MySE by the cutomers</t>
  </si>
  <si>
    <t>DOE</t>
  </si>
  <si>
    <t>Digitization at Order Entry   - It represents the % of order lines placed in the ERP in the period and which are processed Digitally by the customers (Digital means are for example MySE, or EDI, or E-order tools, or e-fax)</t>
  </si>
  <si>
    <t>DVC Productivity measures the year over year productivity of P&amp;L lines DVC OG material (without RMI), DVC labor and DVC Other (without RMI)</t>
  </si>
  <si>
    <t>DVC Productivity</t>
  </si>
  <si>
    <t>Base Costs</t>
  </si>
  <si>
    <t>Delta Base costs (MBC and SFC) vs Y-1   - Delta base costs measures the year over year evolution of MBC and SFC between supply chain Prior Y-1 and supply chain Actual or forecast Y @ constant FX</t>
  </si>
  <si>
    <t xml:space="preserve">DCs operating costs / order line  - measure the DC operating costs (fixed+variable) per outbound distributed line </t>
  </si>
  <si>
    <t>€/line</t>
  </si>
  <si>
    <t>DC OP cost</t>
  </si>
  <si>
    <t>IT P&amp;L Costs</t>
  </si>
  <si>
    <t>IT P&amp;L impact from logistic projects (M€)   - Measures the impact on base-costs (SFC) of logistic IT transformation projects</t>
  </si>
  <si>
    <t>M€</t>
  </si>
  <si>
    <t>Number of Logistics  Service Providers in the region</t>
  </si>
  <si>
    <t># Transport Providers</t>
  </si>
  <si>
    <t>Transport Air/Sea ratio - Measure ratio of air transportation compared to the total of air and sea transportation</t>
  </si>
  <si>
    <t>ModCvrg</t>
  </si>
  <si>
    <t>Downstream Modelling Coverage   - It represents the downstream logistics geographical scope covered by Modelling.  (# of DC's included in B-line)</t>
  </si>
  <si>
    <t>DC BoB</t>
  </si>
  <si>
    <t xml:space="preserve">DC's ratio under IT Logistics Best of breed  -   The number of Best of Breed approved/selected IT solutions vs legacy systems being used within a DC operation related to warehouse management, transportation management. </t>
  </si>
  <si>
    <t>Towards Zero Waste to Landfill  (number of sites achieving this status)</t>
  </si>
  <si>
    <t>TZWL</t>
  </si>
  <si>
    <t>OTDC SpC</t>
  </si>
  <si>
    <t>OTDC special care units - OTDC is an internal measurement of the ability of SE to comply to the logistic Offer Standard Lead-time at Customer’s door (name place of destination)
14 Lines of products are part of the special care units in 2015</t>
  </si>
  <si>
    <t>Ocean Container Load - Ocean Container fill-rate Optimization</t>
  </si>
  <si>
    <t>DVC Transportation productivity (%)</t>
  </si>
  <si>
    <t>DVC-T</t>
  </si>
  <si>
    <t># customs brokers in region</t>
  </si>
  <si>
    <t>CustBrkr</t>
  </si>
  <si>
    <t>Modeling target scenario cost implementation</t>
  </si>
  <si>
    <t>ModTrgtCost</t>
  </si>
  <si>
    <t>Digitization</t>
  </si>
  <si>
    <t>Learning and Development</t>
  </si>
  <si>
    <t>Modeling</t>
  </si>
  <si>
    <t>Code/ID</t>
  </si>
  <si>
    <t>Report Y/N</t>
  </si>
  <si>
    <t>NAM Zone</t>
  </si>
  <si>
    <t>Purchasing</t>
  </si>
  <si>
    <t>Project List</t>
  </si>
  <si>
    <t>IT Budget CY</t>
  </si>
  <si>
    <t>IT Resource Allocated</t>
  </si>
  <si>
    <t>Key Additional Information</t>
  </si>
  <si>
    <t>Phase where customer impacted</t>
  </si>
  <si>
    <t>Project Type</t>
  </si>
  <si>
    <t>Dependencies</t>
  </si>
  <si>
    <t>CAPEX Full Life Cycle</t>
  </si>
  <si>
    <t>OPEX Full Life Cycle</t>
  </si>
  <si>
    <t>Run Cost Full Life Cycle</t>
  </si>
  <si>
    <t>Savings Full Life Cycle</t>
  </si>
  <si>
    <t>CAPEX Year 1</t>
  </si>
  <si>
    <t>OPEX Year 1</t>
  </si>
  <si>
    <t>Run Cost Year 1</t>
  </si>
  <si>
    <t>Savings Year 1</t>
  </si>
  <si>
    <t>CAPEX Year 2</t>
  </si>
  <si>
    <t>Opex Year 2</t>
  </si>
  <si>
    <t>Run Cost Year 2</t>
  </si>
  <si>
    <t>Savings Year 2</t>
  </si>
  <si>
    <t>CAPEX Year 3</t>
  </si>
  <si>
    <t>Opex Year 3</t>
  </si>
  <si>
    <t>Run Cost Year 3</t>
  </si>
  <si>
    <t>Savings Year 3</t>
  </si>
  <si>
    <t>Capex Year 4</t>
  </si>
  <si>
    <t>Opex Year 4</t>
  </si>
  <si>
    <t>Run Cost Year 4</t>
  </si>
  <si>
    <t>Savings Year 4</t>
  </si>
  <si>
    <t>CAPEX Year 5</t>
  </si>
  <si>
    <t>OPEX Year 5</t>
  </si>
  <si>
    <t>Run Cost Year 5</t>
  </si>
  <si>
    <t>Savings Year 5</t>
  </si>
  <si>
    <t>Costs Breakdown</t>
  </si>
  <si>
    <t>Phase 5</t>
  </si>
  <si>
    <t>Phase 6</t>
  </si>
  <si>
    <t>Phase 7</t>
  </si>
  <si>
    <t>Phase 8</t>
  </si>
  <si>
    <t>Phase 9</t>
  </si>
  <si>
    <t>Phase 10</t>
  </si>
  <si>
    <t>Phase 11</t>
  </si>
  <si>
    <t>Phase 12</t>
  </si>
  <si>
    <t>Phase 13</t>
  </si>
  <si>
    <t>Phase 14</t>
  </si>
  <si>
    <t>Phase 15</t>
  </si>
  <si>
    <t>Phase 16</t>
  </si>
  <si>
    <t>Phase 17</t>
  </si>
  <si>
    <t>Phase 18</t>
  </si>
  <si>
    <t>Phase 19</t>
  </si>
  <si>
    <t>Phase 20</t>
  </si>
  <si>
    <t>Phase 21</t>
  </si>
  <si>
    <t>Overall Timelines</t>
  </si>
  <si>
    <t>Primary Scenario</t>
  </si>
  <si>
    <t>CAPEX FLC S1</t>
  </si>
  <si>
    <t>OPEX FLC S1</t>
  </si>
  <si>
    <t>Run Cost FLC S1</t>
  </si>
  <si>
    <t>Savings FLC S1</t>
  </si>
  <si>
    <t>CAPEX Ref FLC S1</t>
  </si>
  <si>
    <t>CAPEX Tar FLC S1</t>
  </si>
  <si>
    <t>OPEX Ref FLC S1</t>
  </si>
  <si>
    <t>OPEX Tar FLC S1</t>
  </si>
  <si>
    <t>Run Cost Ref FLC S1</t>
  </si>
  <si>
    <t>Run Cost Tar FLC S1</t>
  </si>
  <si>
    <t>Savings Ref FLC S1</t>
  </si>
  <si>
    <t>Savings Tar FLC S1</t>
  </si>
  <si>
    <t>CAPEX Y1 S1</t>
  </si>
  <si>
    <t>CAPEX Ref Y1 S1</t>
  </si>
  <si>
    <t>CAPEX Tar Y1 S1</t>
  </si>
  <si>
    <t>OPEX Y1 S1</t>
  </si>
  <si>
    <t>OPEX Ref Y1 S1</t>
  </si>
  <si>
    <t>OPEX Tar Y1 S1</t>
  </si>
  <si>
    <t>Run Cost Ref Y1 S1</t>
  </si>
  <si>
    <t>Run Cost Tar Y1 S1</t>
  </si>
  <si>
    <t>Savings Ref Y1 S1</t>
  </si>
  <si>
    <t>Savings Tar Y1 S1</t>
  </si>
  <si>
    <t>Savings Y1 S1</t>
  </si>
  <si>
    <t>Run Cost Y1 S1</t>
  </si>
  <si>
    <t>CAPEX Y2 S1</t>
  </si>
  <si>
    <t>CAPEX Ref Y2 S1</t>
  </si>
  <si>
    <t>CAPEX Tar Y2 S1</t>
  </si>
  <si>
    <t>OPEX Ref Y2 S1</t>
  </si>
  <si>
    <t>OPEX Tar Y2 S1</t>
  </si>
  <si>
    <t>Run Cost Ref Y2 S1</t>
  </si>
  <si>
    <t>Run Cost Tar Y2 S1</t>
  </si>
  <si>
    <t>Savings Ref Y2 S1</t>
  </si>
  <si>
    <t>Savings Tar Y2 S1</t>
  </si>
  <si>
    <t>Savings Y2 S1</t>
  </si>
  <si>
    <t>Run Cost Y2 S1</t>
  </si>
  <si>
    <t>OPEX Y2 S1</t>
  </si>
  <si>
    <t>CAPEX Y3 S1</t>
  </si>
  <si>
    <t>CAPEX Ref Y3 S1</t>
  </si>
  <si>
    <t>CAPEX Tar Y3 S1</t>
  </si>
  <si>
    <t>OPEX Ref Y3 S1</t>
  </si>
  <si>
    <t>OPEX Tar Y3 S1</t>
  </si>
  <si>
    <t>OPEX Y3 S1</t>
  </si>
  <si>
    <t>Run Cost Y3 S1</t>
  </si>
  <si>
    <t>Run Cost Ref Y3 S1</t>
  </si>
  <si>
    <t>Run Cost Tar Y3 S1</t>
  </si>
  <si>
    <t>Savings Ref Y3 S1</t>
  </si>
  <si>
    <t>Savings Tar Y3 S1</t>
  </si>
  <si>
    <t>Savings Y3 S1</t>
  </si>
  <si>
    <t>CAPEX Y4 S1</t>
  </si>
  <si>
    <t>CAPEX Ref Y4 S1</t>
  </si>
  <si>
    <t>CAPEX Tar Y4 S1</t>
  </si>
  <si>
    <t>OPEX Ref Y4 S1</t>
  </si>
  <si>
    <t>OPEX Tar Y4 S1</t>
  </si>
  <si>
    <t>OPEX Y4 S1</t>
  </si>
  <si>
    <t>Run Cost Y4 S1</t>
  </si>
  <si>
    <t>Run Cost Ref Y4 S1</t>
  </si>
  <si>
    <t>Run Cost Tar Y4 S1</t>
  </si>
  <si>
    <t>Savings Y4 S1</t>
  </si>
  <si>
    <t>Savings Ref Y4 S1</t>
  </si>
  <si>
    <t>Savings Tar Y4 S1</t>
  </si>
  <si>
    <t>CAPEX Y5 S1</t>
  </si>
  <si>
    <t>CAPEX Ref Y5 S1</t>
  </si>
  <si>
    <t>CAPEX Tar Y5 S1</t>
  </si>
  <si>
    <t>OPEX Y5 S1</t>
  </si>
  <si>
    <t>OPEX Ref Y5 S1</t>
  </si>
  <si>
    <t>OPEX Tar Y5 S1</t>
  </si>
  <si>
    <t>Run Cost Y5 S1</t>
  </si>
  <si>
    <t>Run Cost Ref Y5 S1</t>
  </si>
  <si>
    <t>Run Cost Tar Y5 S1</t>
  </si>
  <si>
    <t>Savings Y5 S1</t>
  </si>
  <si>
    <t>Savings Ref Y5 S1</t>
  </si>
  <si>
    <t>Savings Tar Y5 S1</t>
  </si>
  <si>
    <t>CAPEX FLC S2</t>
  </si>
  <si>
    <t>CAPEX Ref FLC S2</t>
  </si>
  <si>
    <t>CAPEX Tar FLC S2</t>
  </si>
  <si>
    <t>OPEX FLC S2</t>
  </si>
  <si>
    <t>OPEX Ref FLC S2</t>
  </si>
  <si>
    <t>OPEX Tar FLC S2</t>
  </si>
  <si>
    <t>Run Cost FLC S2</t>
  </si>
  <si>
    <t>Run Cost Ref FLC S2</t>
  </si>
  <si>
    <t>Run Cost Tar FLC S2</t>
  </si>
  <si>
    <t>Savings FLC S2</t>
  </si>
  <si>
    <t>Savings Ref FLC S2</t>
  </si>
  <si>
    <t>Savings Tar FLC S2</t>
  </si>
  <si>
    <t>CAPEX Y1 S2</t>
  </si>
  <si>
    <t>CAPEX Ref Y1 S2</t>
  </si>
  <si>
    <t>CAPEX Tar Y1 S2</t>
  </si>
  <si>
    <t>OPEX Y1 S2</t>
  </si>
  <si>
    <t>OPEX Ref Y1 S2</t>
  </si>
  <si>
    <t>OPEX Tar Y1 S2</t>
  </si>
  <si>
    <t>Run Cost Y1 S2</t>
  </si>
  <si>
    <t>Run Cost Ref Y1 S2</t>
  </si>
  <si>
    <t>Run Cost Tar Y1 S2</t>
  </si>
  <si>
    <t>Savings Y1 S2</t>
  </si>
  <si>
    <t>Savings Ref Y1 S2</t>
  </si>
  <si>
    <t>Savings Tar Y1 S2</t>
  </si>
  <si>
    <t>CAPEX Y2 S2</t>
  </si>
  <si>
    <t>CAPEX Ref Y2 S2</t>
  </si>
  <si>
    <t>CAPEX Tar Y2 S2</t>
  </si>
  <si>
    <t>OPEX Ref Y2 S2</t>
  </si>
  <si>
    <t>OPEX Tar Y2 S2</t>
  </si>
  <si>
    <t>OPEX Y2 S2</t>
  </si>
  <si>
    <t>Run Cost Y2 S2</t>
  </si>
  <si>
    <t>Run Cost Ref Y2 S2</t>
  </si>
  <si>
    <t>Run Cost Tar Y2 S2</t>
  </si>
  <si>
    <t>Savings Y2 S2</t>
  </si>
  <si>
    <t>Savings Ref Y2 S2</t>
  </si>
  <si>
    <t>Savings Tar Y2 S2</t>
  </si>
  <si>
    <t>CAPEX Y3 S2</t>
  </si>
  <si>
    <t>CAPEX Ref Y3 S2</t>
  </si>
  <si>
    <t>CAPEX Tar Y3 S2</t>
  </si>
  <si>
    <t>OPEX Y3 S2</t>
  </si>
  <si>
    <t>OPEX Ref Y3 S2</t>
  </si>
  <si>
    <t>OPEX Tar Y3 S2</t>
  </si>
  <si>
    <t>Run Cost Y3 S2</t>
  </si>
  <si>
    <t>Run Cost Ref Y3 S2</t>
  </si>
  <si>
    <t>Run Cost Tar Y3 S2</t>
  </si>
  <si>
    <t>Savings Y3 S2</t>
  </si>
  <si>
    <t>Savings Ref Y3 S2</t>
  </si>
  <si>
    <t>Savings Tar Y3 S2</t>
  </si>
  <si>
    <t>CAPEX Y4 S2</t>
  </si>
  <si>
    <t>CAPEX Ref Y4 S2</t>
  </si>
  <si>
    <t>CAPEX Tar Y4 S2</t>
  </si>
  <si>
    <t>OPEX Ref Y4 S2</t>
  </si>
  <si>
    <t>OPEX Tar Y4 S2</t>
  </si>
  <si>
    <t>OPEX Y4 S2</t>
  </si>
  <si>
    <t>Run Cost Y4 S2</t>
  </si>
  <si>
    <t>Run Cost Ref Y4 S2</t>
  </si>
  <si>
    <t>Run Cost Tar Y4 S2</t>
  </si>
  <si>
    <t>Savings Ref Y4 S2</t>
  </si>
  <si>
    <t>Savings Tar Y4 S2</t>
  </si>
  <si>
    <t>Savings Y4 S2</t>
  </si>
  <si>
    <t>CAPEX Y5 S2</t>
  </si>
  <si>
    <t>CAPEX Ref Y5 S2</t>
  </si>
  <si>
    <t>CAPEX Tar Y5 S2</t>
  </si>
  <si>
    <t>OPEX Y5 S2</t>
  </si>
  <si>
    <t>OPEX Ref Y5 S2</t>
  </si>
  <si>
    <t>OPEX Tar Y5 S2</t>
  </si>
  <si>
    <t>Run Cost Y5 S2</t>
  </si>
  <si>
    <t>Run Cost Ref Y5 S2</t>
  </si>
  <si>
    <t>Run Cost Tar Y5 S2</t>
  </si>
  <si>
    <t>Savings Y5 S2</t>
  </si>
  <si>
    <t>Savings Ref Y5 S2</t>
  </si>
  <si>
    <t>Savings Tar Y5 S2</t>
  </si>
  <si>
    <t>CAPEX FLC S3</t>
  </si>
  <si>
    <t>CAPEX Ref FLC S3</t>
  </si>
  <si>
    <t>CAPEX Tar FLC S3</t>
  </si>
  <si>
    <t>OPEX Ref FLC S3</t>
  </si>
  <si>
    <t>OPEX Tar FLC S3</t>
  </si>
  <si>
    <t>OPEX FLC S3</t>
  </si>
  <si>
    <t>Run Cost FLC S3</t>
  </si>
  <si>
    <t>Run Cost Ref FLC S3</t>
  </si>
  <si>
    <t>Run Cost Tar FLC S3</t>
  </si>
  <si>
    <t>Savings FLC S3</t>
  </si>
  <si>
    <t>Savings Ref FLC S3</t>
  </si>
  <si>
    <t>Savings Tar FLC S3</t>
  </si>
  <si>
    <t>CAPEX Y1 S3</t>
  </si>
  <si>
    <t>CAPEX Ref Y1 S3</t>
  </si>
  <si>
    <t>CAPEX Tar Y1 S3</t>
  </si>
  <si>
    <t>OPEX Y1 S3</t>
  </si>
  <si>
    <t>OPEX Ref Y1 S3</t>
  </si>
  <si>
    <t>OPEX Tar Y1 S3</t>
  </si>
  <si>
    <t>Run Cost Y1 S3</t>
  </si>
  <si>
    <t>Run Cost Ref Y1 S3</t>
  </si>
  <si>
    <t>Run Cost Tar Y1 S3</t>
  </si>
  <si>
    <t>Savings Y1 S3</t>
  </si>
  <si>
    <t>Savings Ref Y1 S3</t>
  </si>
  <si>
    <t>Savings Tar Y1 S3</t>
  </si>
  <si>
    <t>CAPEX Y2 S3</t>
  </si>
  <si>
    <t>CAPEX Ref Y2 S3</t>
  </si>
  <si>
    <t>CAPEX Tar Y2 S3</t>
  </si>
  <si>
    <t>OPEX Y2 S3</t>
  </si>
  <si>
    <t>OPEX Ref Y2 S3</t>
  </si>
  <si>
    <t>OPEX Tar Y2 S3</t>
  </si>
  <si>
    <t>Run Cost Y2 S3</t>
  </si>
  <si>
    <t>Run Cost Ref Y2 S3</t>
  </si>
  <si>
    <t>Run Cost Tar Y2 S3</t>
  </si>
  <si>
    <t>Savings Y2 S3</t>
  </si>
  <si>
    <t>Savings Ref Y2 S3</t>
  </si>
  <si>
    <t>Savings Tar Y2 S3</t>
  </si>
  <si>
    <t>CAPEX Y3 S3</t>
  </si>
  <si>
    <t>CAPEX Ref Y3 S3</t>
  </si>
  <si>
    <t>CAPEX Tar Y3 S3</t>
  </si>
  <si>
    <t>OPEX Y3 S3</t>
  </si>
  <si>
    <t>OPEX Ref Y3 S3</t>
  </si>
  <si>
    <t>OPEX Tar Y3 S3</t>
  </si>
  <si>
    <t>Run Cost Y3 S3</t>
  </si>
  <si>
    <t>Run Cost Ref Y3 S3</t>
  </si>
  <si>
    <t>Run Cost Tar Y3 S3</t>
  </si>
  <si>
    <t>Savings Y3 S3</t>
  </si>
  <si>
    <t>Savings Ref Y3 S3</t>
  </si>
  <si>
    <t>Savings Tar Y3 S3</t>
  </si>
  <si>
    <t>CAPEX Y4 S3</t>
  </si>
  <si>
    <t>CAPEX Ref Y4 S3</t>
  </si>
  <si>
    <t>CAPEX Tar Y4 S3</t>
  </si>
  <si>
    <t>OPEX Y4 S3</t>
  </si>
  <si>
    <t>OPEX Ref Y4 S3</t>
  </si>
  <si>
    <t>OPEX Tar Y4 S3</t>
  </si>
  <si>
    <t>Run Cost Y4 S3</t>
  </si>
  <si>
    <t>Run Cost Ref Y4 S3</t>
  </si>
  <si>
    <t>Run Cost Tar Y4 S3</t>
  </si>
  <si>
    <t>Savings Y4 S3</t>
  </si>
  <si>
    <t>Savings Ref Y4 S3</t>
  </si>
  <si>
    <t>Savings Tar Y4 S3</t>
  </si>
  <si>
    <t>CAPEX Y5 S3</t>
  </si>
  <si>
    <t>CAPEX Ref Y5 S3</t>
  </si>
  <si>
    <t>CAPEX Tar Y5 S3</t>
  </si>
  <si>
    <t>OPEX Y5 S3</t>
  </si>
  <si>
    <t>OPEX Ref Y5 S3</t>
  </si>
  <si>
    <t>OPEX Tar Y5 S3</t>
  </si>
  <si>
    <t>Run Cost Y5 S3</t>
  </si>
  <si>
    <t>Run Cost Ref Y5 S3</t>
  </si>
  <si>
    <t>Run Cost Tar Y5 S3</t>
  </si>
  <si>
    <t>Savings Y5 S3</t>
  </si>
  <si>
    <t>Savings Ref Y5 S3</t>
  </si>
  <si>
    <t>Savings Tar Y5 S3</t>
  </si>
  <si>
    <t>CAPEX FLC S4</t>
  </si>
  <si>
    <t>CAPEX Ref FLC S4</t>
  </si>
  <si>
    <t>CAPEX Tar FLC S4</t>
  </si>
  <si>
    <t>OPEX FLC S4</t>
  </si>
  <si>
    <t>OPEX Ref FLC S4</t>
  </si>
  <si>
    <t>OPEX Tar FLC S4</t>
  </si>
  <si>
    <t>Run Cost FLC S4</t>
  </si>
  <si>
    <t>Run Cost Ref FLC S4</t>
  </si>
  <si>
    <t>Run Cost Tar FLC S4</t>
  </si>
  <si>
    <t>Savings FLC S4</t>
  </si>
  <si>
    <t>Savings Ref FLC S4</t>
  </si>
  <si>
    <t>Savings Tar FLC S4</t>
  </si>
  <si>
    <t>CAPEX Y1 S4</t>
  </si>
  <si>
    <t>CAPEX Ref Y1 S4</t>
  </si>
  <si>
    <t>CAPEX Tar Y1 S4</t>
  </si>
  <si>
    <t>OPEX Y1 S4</t>
  </si>
  <si>
    <t>OPEX Ref Y1 S4</t>
  </si>
  <si>
    <t>OPEX Tar Y1 S4</t>
  </si>
  <si>
    <t>Run Cost Y1 S4</t>
  </si>
  <si>
    <t>Run Cost Ref Y1 S4</t>
  </si>
  <si>
    <t>Run Cost Tar Y1 S4</t>
  </si>
  <si>
    <t>Savings Y1 S4</t>
  </si>
  <si>
    <t>Savings Ref Y1 S4</t>
  </si>
  <si>
    <t>Savings Tar Y1 S4</t>
  </si>
  <si>
    <t>CAPEX Y2 S4</t>
  </si>
  <si>
    <t>CAPEX Ref Y2 S4</t>
  </si>
  <si>
    <t>CAPEX Tar Y2 S4</t>
  </si>
  <si>
    <t>OPEX Y2 S4</t>
  </si>
  <si>
    <t>OPEX Ref Y2 S4</t>
  </si>
  <si>
    <t>OPEX Tar Y2 S4</t>
  </si>
  <si>
    <t>Run Cost Y2 S4</t>
  </si>
  <si>
    <t>Run Cost Ref Y2 S4</t>
  </si>
  <si>
    <t>Run Cost Tar Y2 S4</t>
  </si>
  <si>
    <t>Savings Y2 S4</t>
  </si>
  <si>
    <t>Savings Ref Y2 S4</t>
  </si>
  <si>
    <t>Savings Tar Y2 S4</t>
  </si>
  <si>
    <t>CAPEX Y3 S4</t>
  </si>
  <si>
    <t>CAPEX Ref Y3 S4</t>
  </si>
  <si>
    <t>CAPEX Tar Y3 S4</t>
  </si>
  <si>
    <t>OPEX Y3 S4</t>
  </si>
  <si>
    <t>OPEX Ref Y3 S4</t>
  </si>
  <si>
    <t>OPEX Tar Y3 S4</t>
  </si>
  <si>
    <t>Run Cost Y3 S4</t>
  </si>
  <si>
    <t>Run Cost Ref Y3 S4</t>
  </si>
  <si>
    <t>Run Cost Tar Y3 S4</t>
  </si>
  <si>
    <t>Savings Y3 S4</t>
  </si>
  <si>
    <t>Savings Ref Y3 S4</t>
  </si>
  <si>
    <t>Savings Tar Y3 S4</t>
  </si>
  <si>
    <t>CAPEX Y4 S4</t>
  </si>
  <si>
    <t>CAPEX Ref Y4 S4</t>
  </si>
  <si>
    <t>CAPEX Tar Y4 S4</t>
  </si>
  <si>
    <t>OPEX Y4 S4</t>
  </si>
  <si>
    <t>OPEX Ref Y4 S4</t>
  </si>
  <si>
    <t>OPEX Tar Y4 S4</t>
  </si>
  <si>
    <t>Run Cost Y4 S4</t>
  </si>
  <si>
    <t>Run Cost Ref Y4 S4</t>
  </si>
  <si>
    <t>Run Cost Tar Y4 S4</t>
  </si>
  <si>
    <t>Savings Y4 S4</t>
  </si>
  <si>
    <t>Savings Ref Y4 S4</t>
  </si>
  <si>
    <t>Savings Tar Y4 S4</t>
  </si>
  <si>
    <t>CAPEX Y5 S4</t>
  </si>
  <si>
    <t>CAPEX Ref Y5 S4</t>
  </si>
  <si>
    <t>CAPEX Tar Y5 S4</t>
  </si>
  <si>
    <t>OPEX Y5 S4</t>
  </si>
  <si>
    <t>OPEX Ref Y5 S4</t>
  </si>
  <si>
    <t>OPEX Tar Y5 S4</t>
  </si>
  <si>
    <t>Run Cost Y5 S4</t>
  </si>
  <si>
    <t>Run Cost Ref Y5 S4</t>
  </si>
  <si>
    <t>Run Cost Tar Y5 S4</t>
  </si>
  <si>
    <t>Savings Y5 S4</t>
  </si>
  <si>
    <t>Savings Ref Y5 S4</t>
  </si>
  <si>
    <t>Savings Tar Y5 S4</t>
  </si>
  <si>
    <t>CAPEX FLC S5</t>
  </si>
  <si>
    <t>CAPEX Ref FLC S5</t>
  </si>
  <si>
    <t>CAPEX Tar FLC S5</t>
  </si>
  <si>
    <t>OPEX Ref FLC S5</t>
  </si>
  <si>
    <t>OPEX Tar FLC S5</t>
  </si>
  <si>
    <t>OPEX FLC S5</t>
  </si>
  <si>
    <t>Run Cost FLC S5</t>
  </si>
  <si>
    <t>Run Cost Ref FLC S5</t>
  </si>
  <si>
    <t>Run Cost Tar FLC S5</t>
  </si>
  <si>
    <t>Savings FLC S5</t>
  </si>
  <si>
    <t>Savings Ref FLC S5</t>
  </si>
  <si>
    <t>Savings Tar FLC S5</t>
  </si>
  <si>
    <t>CAPEX Y1 S5</t>
  </si>
  <si>
    <t>CAPEX Ref Y1 S5</t>
  </si>
  <si>
    <t>CAPEX Tar Y1 S5</t>
  </si>
  <si>
    <t>OPEX Y1 S5</t>
  </si>
  <si>
    <t>OPEX Ref Y1 S5</t>
  </si>
  <si>
    <t>OPEX Tar Y1 S5</t>
  </si>
  <si>
    <t>Run Cost Y1 S5</t>
  </si>
  <si>
    <t>Run Cost Ref Y1 S5</t>
  </si>
  <si>
    <t>Run Cost Tar Y1 S5</t>
  </si>
  <si>
    <t>Savings Y1 S5</t>
  </si>
  <si>
    <t>Savings Ref Y1 S5</t>
  </si>
  <si>
    <t>Savings Tar Y1 S5</t>
  </si>
  <si>
    <t>CAPEX Y2 S5</t>
  </si>
  <si>
    <t>CAPEX Ref Y2 S5</t>
  </si>
  <si>
    <t>CAPEX Tar Y2 S5</t>
  </si>
  <si>
    <t>OPEX Y2 S5</t>
  </si>
  <si>
    <t>OPEX Ref Y2 S5</t>
  </si>
  <si>
    <t>OPEX Tar Y2 S5</t>
  </si>
  <si>
    <t>Run Cost Y2 S5</t>
  </si>
  <si>
    <t>Run Cost Ref Y2 S5</t>
  </si>
  <si>
    <t>Run Cost Tar Y2 S5</t>
  </si>
  <si>
    <t>Savings Y2 S5</t>
  </si>
  <si>
    <t>Savings Ref Y2 S5</t>
  </si>
  <si>
    <t>Savings Tar Y2 S5</t>
  </si>
  <si>
    <t>CAPEX Y3 S5</t>
  </si>
  <si>
    <t>CAPEX Ref Y3 S5</t>
  </si>
  <si>
    <t>CAPEX Tar Y3 S5</t>
  </si>
  <si>
    <t>OPEX Y3 S5</t>
  </si>
  <si>
    <t>OPEX Ref Y3 S5</t>
  </si>
  <si>
    <t>OPEX Tar Y3 S5</t>
  </si>
  <si>
    <t>Run Cost Y3 S5</t>
  </si>
  <si>
    <t>Run Cost Ref Y3 S5</t>
  </si>
  <si>
    <t>Run Cost Tar Y3 S5</t>
  </si>
  <si>
    <t>Savings Y3 S5</t>
  </si>
  <si>
    <t>Savings Ref Y3 S5</t>
  </si>
  <si>
    <t>Savings Tar Y3 S5</t>
  </si>
  <si>
    <t>CAPEX Y4 S5</t>
  </si>
  <si>
    <t>CAPEX Ref Y4 S5</t>
  </si>
  <si>
    <t>CAPEX Tar Y4 S5</t>
  </si>
  <si>
    <t>OPEX Y4 S5</t>
  </si>
  <si>
    <t>OPEX Ref Y4 S5</t>
  </si>
  <si>
    <t>OPEX Tar Y4 S5</t>
  </si>
  <si>
    <t>Run Cost Y4 S5</t>
  </si>
  <si>
    <t>Run Cost Ref Y4 S5</t>
  </si>
  <si>
    <t>Run Cost Tar Y4 S5</t>
  </si>
  <si>
    <t>Savings Y4 S5</t>
  </si>
  <si>
    <t>Savings Ref Y4 S5</t>
  </si>
  <si>
    <t>Savings Tar Y4 S5</t>
  </si>
  <si>
    <t>CAPEX Y5 S5</t>
  </si>
  <si>
    <t>CAPEX Ref Y5 S5</t>
  </si>
  <si>
    <t>CAPEX Tar Y5 S5</t>
  </si>
  <si>
    <t>OPEX Y5 S5</t>
  </si>
  <si>
    <t>OPEX Ref Y5 S5</t>
  </si>
  <si>
    <t>OPEX Tar Y5 S5</t>
  </si>
  <si>
    <t>Run Cost Y5 S5</t>
  </si>
  <si>
    <t>Run Cost Ref Y5 S5</t>
  </si>
  <si>
    <t>Run Cost Tar Y5 S5</t>
  </si>
  <si>
    <t>Savings Y5 S5</t>
  </si>
  <si>
    <t>Savings Ref Y5 S5</t>
  </si>
  <si>
    <t>Savings Tar Y5 S5</t>
  </si>
  <si>
    <t>Comments S4</t>
  </si>
  <si>
    <t>Comments S3</t>
  </si>
  <si>
    <t>Comments S2</t>
  </si>
  <si>
    <t>Comments S1</t>
  </si>
  <si>
    <t>Comments S5</t>
  </si>
  <si>
    <t>1.Project Master Data</t>
  </si>
  <si>
    <t>Final supplier</t>
  </si>
  <si>
    <t>In case of a project that requires a change in a supplier, provide the name of the initial supplier</t>
  </si>
  <si>
    <t>Project Type : Spot / Recurrent</t>
  </si>
  <si>
    <r>
      <rPr>
        <b/>
        <sz val="12"/>
        <color theme="1"/>
        <rFont val="Arial"/>
        <family val="2"/>
      </rPr>
      <t>Spot Project</t>
    </r>
    <r>
      <rPr>
        <sz val="12"/>
        <color theme="1"/>
        <rFont val="Arial"/>
        <family val="2"/>
      </rPr>
      <t xml:space="preserve"> is a Project that will impact only specific months like a credit check.
</t>
    </r>
    <r>
      <rPr>
        <b/>
        <sz val="12"/>
        <color theme="1"/>
        <rFont val="Arial"/>
        <family val="2"/>
      </rPr>
      <t xml:space="preserve">Recurrent project is a project that its </t>
    </r>
    <r>
      <rPr>
        <sz val="12"/>
        <color theme="1"/>
        <rFont val="Arial"/>
        <family val="2"/>
      </rPr>
      <t>savings will extend to the entire year like a negotiation leading to cost savings and reduction in year over year spend on a particular part number or a supplier or a category.</t>
    </r>
  </si>
  <si>
    <t>2. Key Additional Information</t>
  </si>
  <si>
    <t>3. Charter Information</t>
  </si>
  <si>
    <t>Profit and Lost Impact Date</t>
  </si>
  <si>
    <t xml:space="preserve">The date of the project (Month/Year) when will be impacted by the budget. </t>
  </si>
  <si>
    <t>0% (for Ideas), 50% (Likely to happen), 100% (Started, Implemented and Complete)</t>
  </si>
  <si>
    <t>Enter the initials/keyword of each resource. The initials must match with the ones that are being used in Project Schedule Template. This option is mandatory for those that wish to use the Advanced Resource Planning feature (This feature calculated the utilization based on the number of hours each resource is spending in the scheduled tasks)</t>
  </si>
  <si>
    <t>Overview</t>
  </si>
  <si>
    <t>Report a Bug</t>
  </si>
  <si>
    <t>Bug Description</t>
  </si>
  <si>
    <t>* If there is any screenshot of the bug, please paste it anywhere in this template.</t>
  </si>
  <si>
    <t>User Guide</t>
  </si>
  <si>
    <t>Calculate Estimated Utilization</t>
  </si>
  <si>
    <r>
      <t xml:space="preserve">It calculated the estimated utilization values. The inputs of the estimated utilization values is coming from the field "Hours Needed" of Project Schedule Template. It populates both Monthly and Weekly resource utilization. 
</t>
    </r>
    <r>
      <rPr>
        <b/>
        <sz val="12"/>
        <color rgb="FFB10043"/>
        <rFont val="Arial"/>
        <family val="2"/>
      </rPr>
      <t>Requirements/Inputs :</t>
    </r>
    <r>
      <rPr>
        <sz val="12"/>
        <color theme="1"/>
        <rFont val="Arial"/>
        <family val="2"/>
      </rPr>
      <t xml:space="preserve"> Hours Needed Field of Project Schedule, Initials/Resource Key field of Resource Plan</t>
    </r>
  </si>
  <si>
    <t>Buttons</t>
  </si>
  <si>
    <t>Drop Down Configuration</t>
  </si>
  <si>
    <t>This button opens a template that allow the user to report a bug. The user can describe the but and also copy-paste any screenshot in the "Report a Bug" Template. Once the user clicks "Submit" the GPS file will be attached and sent by email to L&amp;ND PMO.</t>
  </si>
  <si>
    <t>This button activates a template where the user can add/remove drop down menus. Once done, the user should click the button "Update". By clicking the button "Update", a mail will be send to L&amp;ND PMO, in order to inform about the changes. (These changes can be included in the new version).</t>
  </si>
  <si>
    <t>It either hides or shows the optional columns of the Template. The hidden columns are the default option.</t>
  </si>
  <si>
    <t>It either hides or shows the optional columns of Risk Register. Hidden columns is the default option.</t>
  </si>
  <si>
    <t>Approve the opening of the project and bring resources and support to reach next stage gate.</t>
  </si>
  <si>
    <t>“Charter” validated by the stakeholders through Steering Committee.</t>
  </si>
  <si>
    <t>Decide the best Supply Chain option</t>
  </si>
  <si>
    <t>Confirm the project constraints and limits that best fit the requirements and objectives</t>
  </si>
  <si>
    <t>Decide to undertake project
Solution proposed approved</t>
  </si>
  <si>
    <t>Resources appointed</t>
  </si>
  <si>
    <t>Schedule is approved</t>
  </si>
  <si>
    <t>Business Case is approved</t>
  </si>
  <si>
    <t>Decide whether the design is sufficiently advanced and robust to engage financial investments or /and cost</t>
  </si>
  <si>
    <t xml:space="preserve">All stakeholders agree on the solution that will be implemented </t>
  </si>
  <si>
    <t>Decide to run the targeted solution</t>
  </si>
  <si>
    <t>Execution managers agree to take the responsibility processes/flows</t>
  </si>
  <si>
    <t>Performance &amp; transfer report are sufficiently advanced and robust</t>
  </si>
  <si>
    <t>Decide officially the end of the project and dissolve the project team</t>
  </si>
  <si>
    <t xml:space="preserve">Objectives achieved </t>
  </si>
  <si>
    <t>Report(Y/N)</t>
  </si>
  <si>
    <t>Provide the ID number of each KPI or the code of the project that the KPI is part of ( when there are multiple projects into the GPS ).</t>
  </si>
  <si>
    <t>Please provide the category that a KPI belongs to. The category is being used in order to categorize the KPIs. This column is optional.</t>
  </si>
  <si>
    <t>Load KPI Definitions</t>
  </si>
  <si>
    <t>This button loads the definitions,unit of measure, category and owner (if it is available) of each KPI that is selected from the drop down list at the column "Measure/Metric/KPI".</t>
  </si>
  <si>
    <t>Multi Project</t>
  </si>
  <si>
    <t>Please select the project that you would like to load</t>
  </si>
  <si>
    <t>Assign Task to Outlook (Y/N)</t>
  </si>
  <si>
    <t>Define the name of the Owner of each specific KPI. This column is optional</t>
  </si>
  <si>
    <t>Templates</t>
  </si>
  <si>
    <t>Financial Tracker</t>
  </si>
  <si>
    <t>https://schneider-electric.box.com/s/hz6jlqlrwwezj7i5frmr508spwjvkk8o</t>
  </si>
  <si>
    <t>Consolidation Report</t>
  </si>
  <si>
    <t>Email GPS</t>
  </si>
  <si>
    <t>This button attaches the GPS file in Outlook mail.</t>
  </si>
  <si>
    <t>Total Annual Freight costs</t>
  </si>
  <si>
    <t xml:space="preserve">Freight Inbound </t>
  </si>
  <si>
    <t>ITB-&gt;</t>
  </si>
  <si>
    <t>China-&gt;</t>
  </si>
  <si>
    <t>Freight Outbound</t>
  </si>
  <si>
    <t>Forwarders Fees</t>
  </si>
  <si>
    <t>xxxx</t>
  </si>
  <si>
    <t>Total DC Operational Costs</t>
  </si>
  <si>
    <t>DC DVC Handling Operations (inbound, outbound)</t>
  </si>
  <si>
    <t>Permanent Structure (Hdc) supporting DC &amp; SC activity</t>
  </si>
  <si>
    <t>Others SFC</t>
  </si>
  <si>
    <t>IT</t>
  </si>
  <si>
    <t>Rental costs</t>
  </si>
  <si>
    <t>Other Costs</t>
  </si>
  <si>
    <t>By selecting "Y", the macro will add the PowerPoint charter and status report of the selected project to the overall PowerPoint charter and status report</t>
  </si>
  <si>
    <t>Project Details Table</t>
  </si>
  <si>
    <t>This table shows the most important information of every loaded project.</t>
  </si>
  <si>
    <t>This table shows an overview of all the projects that are saved</t>
  </si>
  <si>
    <t>3. Project Tables</t>
  </si>
  <si>
    <t>View Project List</t>
  </si>
  <si>
    <t>This button directs the user to the template View Project List</t>
  </si>
  <si>
    <t>This button will update the Project List Table with the codes,names and project # that appear in Consolidation Table, in order to have a consistency of those values</t>
  </si>
  <si>
    <t>Manual</t>
  </si>
  <si>
    <t>NAM Logistics</t>
  </si>
  <si>
    <t>Multi Prestudy</t>
  </si>
  <si>
    <t>Multi Program</t>
  </si>
  <si>
    <t>Multi Activity</t>
  </si>
  <si>
    <r>
      <t xml:space="preserve">Each project or program or activity should have a unique ID code. 
</t>
    </r>
    <r>
      <rPr>
        <b/>
        <sz val="12"/>
        <color theme="1"/>
        <rFont val="Arial"/>
        <family val="2"/>
      </rPr>
      <t>YYYY = Entity's Code
XXXXXX</t>
    </r>
    <r>
      <rPr>
        <sz val="12"/>
        <color theme="1"/>
        <rFont val="Arial"/>
        <family val="2"/>
      </rPr>
      <t xml:space="preserve"> = 6 digit project number
Global Logistics PMO can assign LND numbers. Regional numbers are assigned by regional PMOs.
e.g. </t>
    </r>
    <r>
      <rPr>
        <b/>
        <sz val="12"/>
        <color theme="1"/>
        <rFont val="Arial"/>
        <family val="2"/>
      </rPr>
      <t>LND000001</t>
    </r>
    <r>
      <rPr>
        <sz val="12"/>
        <color theme="1"/>
        <rFont val="Arial"/>
        <family val="2"/>
      </rPr>
      <t xml:space="preserve">
</t>
    </r>
    <r>
      <rPr>
        <b/>
        <sz val="12"/>
        <color theme="1"/>
        <rFont val="Arial"/>
        <family val="2"/>
      </rPr>
      <t>LND</t>
    </r>
    <r>
      <rPr>
        <sz val="12"/>
        <color theme="1"/>
        <rFont val="Arial"/>
        <family val="2"/>
      </rPr>
      <t xml:space="preserve"> = Logistics &amp; Network Design Team
</t>
    </r>
    <r>
      <rPr>
        <b/>
        <sz val="12"/>
        <color theme="1"/>
        <rFont val="Arial"/>
        <family val="2"/>
      </rPr>
      <t>TEMP</t>
    </r>
    <r>
      <rPr>
        <sz val="12"/>
        <color theme="1"/>
        <rFont val="Arial"/>
        <family val="2"/>
      </rPr>
      <t xml:space="preserve"> = Temporary Number
All the projects should have a project number assigned. In case you do not have it, please contact PMO team.</t>
    </r>
  </si>
  <si>
    <r>
      <t xml:space="preserve">Select the priority of the project/program. There are three drop down options :
</t>
    </r>
    <r>
      <rPr>
        <b/>
        <sz val="12"/>
        <color theme="1"/>
        <rFont val="Arial"/>
        <family val="2"/>
      </rPr>
      <t>Priority 1</t>
    </r>
    <r>
      <rPr>
        <sz val="12"/>
        <color theme="1"/>
        <rFont val="Arial"/>
        <family val="2"/>
      </rPr>
      <t xml:space="preserve"> - Support GSC Hoshin implementation through Global Programs. 
</t>
    </r>
    <r>
      <rPr>
        <b/>
        <sz val="12"/>
        <color theme="1"/>
        <rFont val="Arial"/>
        <family val="2"/>
      </rPr>
      <t>Priority 2</t>
    </r>
    <r>
      <rPr>
        <sz val="12"/>
        <color theme="1"/>
        <rFont val="Arial"/>
        <family val="2"/>
      </rPr>
      <t xml:space="preserve"> - Ensure Supply Chain Application portfolio reduction. For none IT related projects, priority 2 are projects that make a good contribution (productivity, efficiency, customer etc) but could be delayed or de prioritized if there are budget, resource or time constraints.
</t>
    </r>
    <r>
      <rPr>
        <b/>
        <sz val="12"/>
        <color theme="1"/>
        <rFont val="Arial"/>
        <family val="2"/>
      </rPr>
      <t>Priority 3</t>
    </r>
    <r>
      <rPr>
        <sz val="12"/>
        <color theme="1"/>
        <rFont val="Arial"/>
        <family val="2"/>
      </rPr>
      <t xml:space="preserve"> - Reduce IT &amp; other costs and risks. 
You can add custom text if it required. E.g. 1,2,3</t>
    </r>
  </si>
  <si>
    <t>In case of a project that requires a change in a supplier, provide the name of the final supplier</t>
  </si>
  <si>
    <t>Enter the estimated effort expressed in time (hrs.) to mitigate the risk.</t>
  </si>
  <si>
    <t>This button loads the standard stage gates and their criteria based on the Project Management Process (PMP). If the table has already some criteria, then the new PMP Stage Gates and Criteria will be added one row after the existing ones.</t>
  </si>
  <si>
    <t>EMEA Finances</t>
  </si>
  <si>
    <t>$</t>
  </si>
  <si>
    <t>k€</t>
  </si>
  <si>
    <t>Roadmap Report</t>
  </si>
  <si>
    <t>TSC 2.0</t>
  </si>
  <si>
    <t>Playbook</t>
  </si>
  <si>
    <t>Load Phases from current project</t>
  </si>
  <si>
    <t>https://schneider-electric.box.com/s/m24cr0gnyuhlr5auan9mkt4ahz6356th</t>
  </si>
  <si>
    <r>
      <t xml:space="preserve">Project or Program Name Assigned. 
Try to avoid using the following characters when you name a project </t>
    </r>
    <r>
      <rPr>
        <b/>
        <sz val="12"/>
        <color theme="1"/>
        <rFont val="Arial"/>
        <family val="2"/>
      </rPr>
      <t>: \ / ? * | &gt;</t>
    </r>
    <r>
      <rPr>
        <sz val="12"/>
        <color theme="1"/>
        <rFont val="Arial"/>
        <family val="2"/>
      </rPr>
      <t xml:space="preserve">
These characters can create problems to the PowerPoint reports.</t>
    </r>
  </si>
  <si>
    <t>Timelines Phase</t>
  </si>
  <si>
    <t>Timelines Stage Gate</t>
  </si>
  <si>
    <t>Schedule Phase</t>
  </si>
  <si>
    <t>Schedule Task</t>
  </si>
  <si>
    <t>Schedule Subtask</t>
  </si>
  <si>
    <t>Initiate the Project</t>
  </si>
  <si>
    <t>Project Objective &amp; Concrete deliverables clearly defined</t>
  </si>
  <si>
    <t>Scope and stakes</t>
  </si>
  <si>
    <t>Project Manager &amp; Project function appointed</t>
  </si>
  <si>
    <t>Steering Committee and sponsor appointed</t>
  </si>
  <si>
    <t>Target deadline</t>
  </si>
  <si>
    <t>First Project budget &amp; cost evaluation</t>
  </si>
  <si>
    <t>Prepare draft project charter for discussion and to work towards alignment on objectives, deliverables, benefits, scope, KPI's, Milestones, Constraints, Risks and Dependencies</t>
  </si>
  <si>
    <t>Stage Gate : Open</t>
  </si>
  <si>
    <t>Define detailed scope</t>
  </si>
  <si>
    <t>Collect requirements and define the specification by Supply Chain Domain</t>
  </si>
  <si>
    <t>Schain Options</t>
  </si>
  <si>
    <t>Analyze the current situation (Physical, information financial flow mapping)</t>
  </si>
  <si>
    <t xml:space="preserve">Create different Supply Chain scheme options (architecture + Costs, benefits &amp; qualitative risks) </t>
  </si>
  <si>
    <t>Define criteria to select the right option</t>
  </si>
  <si>
    <t>Based on the selection criteria defined, compare &amp; propose optimal SC concept option to select</t>
  </si>
  <si>
    <t>Describe the option selected on scheme, cost estimation, project duration and risks</t>
  </si>
  <si>
    <t>Get agreement on criteria &amp; selected option by SChain domain managers</t>
  </si>
  <si>
    <t>Update Project Charter</t>
  </si>
  <si>
    <t>The supports used to communicate/confidentiality if requested</t>
  </si>
  <si>
    <t>Target population for the different types of communications</t>
  </si>
  <si>
    <t>Frequency of communication</t>
  </si>
  <si>
    <t>Stage Gate : Select</t>
  </si>
  <si>
    <t>Overall SC Architecture</t>
  </si>
  <si>
    <t>Physical flows &amp; Order processing flows</t>
  </si>
  <si>
    <t>Financial flows (Transfer price) , Taxes &amp; Customs</t>
  </si>
  <si>
    <t>Claims &amp; Order change process (CCMP)</t>
  </si>
  <si>
    <t>Impact on DC layout/supplier/skills</t>
  </si>
  <si>
    <t>Social impact</t>
  </si>
  <si>
    <t>Formalize specifications: Flow, volume, tonnage, frequency, surface (in case of outsourcing)</t>
  </si>
  <si>
    <t>Project Management Plan</t>
  </si>
  <si>
    <t>Get planning constraints</t>
  </si>
  <si>
    <t>Plan main phases /deployment plan / Stage gate dates</t>
  </si>
  <si>
    <t>Argued planning</t>
  </si>
  <si>
    <t>Define resource workload by function</t>
  </si>
  <si>
    <t>Get approval from operation  manager before stage gate</t>
  </si>
  <si>
    <t>Risks analysis updated &amp; associated action plan identified - Gravity / Occurrence / Detection</t>
  </si>
  <si>
    <t>Refine In / Out of scope</t>
  </si>
  <si>
    <t>Dead line of each stage gates</t>
  </si>
  <si>
    <t>Confirmation of requirements/results and associated KPIs</t>
  </si>
  <si>
    <t>Update business case (Investment / one off , Costs &amp; Savings )</t>
  </si>
  <si>
    <t>Update the relevant stage gate to keep according to the project type</t>
  </si>
  <si>
    <t>Communication Package</t>
  </si>
  <si>
    <t>Update the Communication plan</t>
  </si>
  <si>
    <t>SC Detail Design</t>
  </si>
  <si>
    <t>Physical flows, transport plan</t>
  </si>
  <si>
    <t>WH design</t>
  </si>
  <si>
    <t>Order processing flows</t>
  </si>
  <si>
    <t>Stocking policy and stocking location</t>
  </si>
  <si>
    <t>Financial flows (Transfer price) &amp; Customs</t>
  </si>
  <si>
    <t>HR impact</t>
  </si>
  <si>
    <t>Solutions with associated business impacts</t>
  </si>
  <si>
    <t>Request For Quotation with purchasing team (in case of outsourcing)</t>
  </si>
  <si>
    <t>Qualification Plan Design</t>
  </si>
  <si>
    <t>Design the Qualification Plan</t>
  </si>
  <si>
    <t>Parameters &amp; Data Definition</t>
  </si>
  <si>
    <t>Define all SChain parameters and Master data to be uploaded in IT systems</t>
  </si>
  <si>
    <t>Confirm that the detailed final solution matches with requirements</t>
  </si>
  <si>
    <t>Confirm investments or/and cost according to the final solution</t>
  </si>
  <si>
    <t>Confirm the due date (SELL) according to the final solution</t>
  </si>
  <si>
    <t>Specification, Timeline, cost and expected quality are clearly defined</t>
  </si>
  <si>
    <t>Project Management Plan Updated</t>
  </si>
  <si>
    <t>Detailed project schedule including different  deployment phases</t>
  </si>
  <si>
    <t>Risks updated &amp; associated action plan</t>
  </si>
  <si>
    <t>Stage Gate : Implement</t>
  </si>
  <si>
    <t>Schain Implementation</t>
  </si>
  <si>
    <t>Follow up SChain implementation plan</t>
  </si>
  <si>
    <t xml:space="preserve">Update/Build all the documentation and tools needed to operate </t>
  </si>
  <si>
    <t>Specification, Timeline, cost and expected quality are clearly defined for supplier contract</t>
  </si>
  <si>
    <t xml:space="preserve">All stakeholders are aligned with the supplier contract </t>
  </si>
  <si>
    <t>Master Data Creation</t>
  </si>
  <si>
    <t>Upload Master Data in each IT concerned</t>
  </si>
  <si>
    <t>Qualification Execution</t>
  </si>
  <si>
    <t>Organize test with involved functions</t>
  </si>
  <si>
    <t>Execute tests and measure gaps</t>
  </si>
  <si>
    <t>Consign qualification results &amp; correctives actions</t>
  </si>
  <si>
    <t>Lead action plans associated to qualification issues</t>
  </si>
  <si>
    <t>Training Execution</t>
  </si>
  <si>
    <t>Build all the training supports and tools</t>
  </si>
  <si>
    <t>Training deployment.</t>
  </si>
  <si>
    <t xml:space="preserve">Built project performance dashboard follow up with the support execution  </t>
  </si>
  <si>
    <t>Plan SIM meeting and who do what</t>
  </si>
  <si>
    <t>Schedule updated " SELL" date confirmation</t>
  </si>
  <si>
    <t>Stage Gate : Produce</t>
  </si>
  <si>
    <t>Project Performance Achievement</t>
  </si>
  <si>
    <t>Ensure the attainment of the project’s contract book Supply Chain Objectives</t>
  </si>
  <si>
    <t>Manage corrective actions plan to close the gaps</t>
  </si>
  <si>
    <t>Prepare Transfer to Operation</t>
  </si>
  <si>
    <t>Build dashboard to ensure that all capabilities are available and Supply Chain objectives have been reached (performance achieved, qualification report done, training material available  and people trained…)</t>
  </si>
  <si>
    <t>Get operational team commitment to manage the operations</t>
  </si>
  <si>
    <t>Stage Gate : Sell</t>
  </si>
  <si>
    <t>Transfer to Operation</t>
  </si>
  <si>
    <t>Stage Gate : Close</t>
  </si>
  <si>
    <t>Type of expense
(CAPEX, OPEX, Non Recurrent Cost, Run Cost or Savings)</t>
  </si>
  <si>
    <t>SC2</t>
  </si>
  <si>
    <t>SC3</t>
  </si>
  <si>
    <t>SC4</t>
  </si>
  <si>
    <t>SC5</t>
  </si>
  <si>
    <t>CP</t>
  </si>
  <si>
    <t>OP</t>
  </si>
  <si>
    <t>NR</t>
  </si>
  <si>
    <t>RC</t>
  </si>
  <si>
    <t>SV</t>
  </si>
  <si>
    <t>Non Recurrent Cost</t>
  </si>
  <si>
    <t>NCF</t>
  </si>
  <si>
    <t>Title</t>
  </si>
  <si>
    <t>Source Email</t>
  </si>
  <si>
    <t>Provide the title of lesson learned.</t>
  </si>
  <si>
    <t>Provide the description of lesson learned.</t>
  </si>
  <si>
    <t>Provide the email of the person who identified the lesson.</t>
  </si>
  <si>
    <t>Source email</t>
  </si>
  <si>
    <t>Impact (Optional)</t>
  </si>
  <si>
    <t>Project Closure Survey</t>
  </si>
  <si>
    <t>https://spiceportal.schneider-electric.com/web/form/form-fill?auth=7d18ef17db2327dbf3087faa9974d649</t>
  </si>
  <si>
    <t>https://www.yammer.com/schneider-electric.com/#/threads/inGroup?type=in_group&amp;feedId=11721191&amp;view=all</t>
  </si>
  <si>
    <t>Markers</t>
  </si>
  <si>
    <t>CAPEX Categories</t>
  </si>
  <si>
    <t>OPEX Categories</t>
  </si>
  <si>
    <t>Run Cost Categories</t>
  </si>
  <si>
    <t>Savings Categories</t>
  </si>
  <si>
    <t>Real Estate</t>
  </si>
  <si>
    <t>Project Team</t>
  </si>
  <si>
    <t>Ramp up</t>
  </si>
  <si>
    <t>Social Cost restructuring</t>
  </si>
  <si>
    <t>Restructuring others</t>
  </si>
  <si>
    <t>Write Off</t>
  </si>
  <si>
    <t>SFC-Labour</t>
  </si>
  <si>
    <t>SFC-Infrastructure</t>
  </si>
  <si>
    <t>SFC Others</t>
  </si>
  <si>
    <t>DVC-Labour</t>
  </si>
  <si>
    <t>DVC-Transportation</t>
  </si>
  <si>
    <t>DVC-Others</t>
  </si>
  <si>
    <t>NO FI</t>
  </si>
  <si>
    <t>Delta</t>
  </si>
  <si>
    <t># of Years</t>
  </si>
  <si>
    <t>Overall YTD</t>
  </si>
  <si>
    <t>Current RF</t>
  </si>
  <si>
    <t>Tracking Start Date</t>
  </si>
  <si>
    <t>Tracking End Date</t>
  </si>
  <si>
    <t>YTD Summary</t>
  </si>
  <si>
    <t>Customized YTD</t>
  </si>
  <si>
    <t>Customized Starting Month</t>
  </si>
  <si>
    <t>Customized Ending Month</t>
  </si>
  <si>
    <t>SESAID</t>
  </si>
  <si>
    <t>Entity</t>
  </si>
  <si>
    <t>Job Code</t>
  </si>
  <si>
    <t>Ngoc Binh Long PHAM</t>
  </si>
  <si>
    <t>SESA73542</t>
  </si>
  <si>
    <t>EAJP</t>
  </si>
  <si>
    <t>GSC</t>
  </si>
  <si>
    <t>LMG8</t>
  </si>
  <si>
    <t>Woong Li Wendy HO</t>
  </si>
  <si>
    <t>SESA26568</t>
  </si>
  <si>
    <t>LMG7</t>
  </si>
  <si>
    <t>Gemy FORSON</t>
  </si>
  <si>
    <t>SESA33072</t>
  </si>
  <si>
    <t>Indonesia</t>
  </si>
  <si>
    <t>IFB3</t>
  </si>
  <si>
    <t>Annabelle Lleva GALLARIN</t>
  </si>
  <si>
    <t>SESA25897</t>
  </si>
  <si>
    <t>Nurul Nashita Abdullah Celine YEE</t>
  </si>
  <si>
    <t>SESA96729</t>
  </si>
  <si>
    <t>Imelda Lindog CALDERON</t>
  </si>
  <si>
    <t>SESA97489</t>
  </si>
  <si>
    <t>LSF4</t>
  </si>
  <si>
    <t>Hui Ying SIM</t>
  </si>
  <si>
    <t>SESA93745</t>
  </si>
  <si>
    <t>Pei Mei WONG</t>
  </si>
  <si>
    <t>SESA167177</t>
  </si>
  <si>
    <t>Xinyi PUA</t>
  </si>
  <si>
    <t>SESA170636</t>
  </si>
  <si>
    <t>Adora Ambion DELA CRUZ</t>
  </si>
  <si>
    <t>SESA181566</t>
  </si>
  <si>
    <t>Kavidha KARUNAKARAN</t>
  </si>
  <si>
    <t>SESA197640</t>
  </si>
  <si>
    <t>Lay Choo GOH</t>
  </si>
  <si>
    <t>SESA214984</t>
  </si>
  <si>
    <t>Tracy ONG</t>
  </si>
  <si>
    <t>SESA248157</t>
  </si>
  <si>
    <t>Li Jing WANG</t>
  </si>
  <si>
    <t>SESA234215</t>
  </si>
  <si>
    <t>Kai Xin NG</t>
  </si>
  <si>
    <t>SESA262472</t>
  </si>
  <si>
    <t>Hui Hui ONG</t>
  </si>
  <si>
    <t>SESA336006</t>
  </si>
  <si>
    <t>Li Hui TAN</t>
  </si>
  <si>
    <t>SESA336624</t>
  </si>
  <si>
    <t>Teck Lam SIN</t>
  </si>
  <si>
    <t>SESA342270</t>
  </si>
  <si>
    <t>Jia Hui June TAY</t>
  </si>
  <si>
    <t>SESA354974</t>
  </si>
  <si>
    <t>Pui Sim TAM</t>
  </si>
  <si>
    <t>SESA355935</t>
  </si>
  <si>
    <t>Lusi NATALIA</t>
  </si>
  <si>
    <t>SESA429257</t>
  </si>
  <si>
    <t>Donna Lolita TAMBUNAN</t>
  </si>
  <si>
    <t>SESA429247</t>
  </si>
  <si>
    <t>Elyvia JOHANA</t>
  </si>
  <si>
    <t>SESA431669</t>
  </si>
  <si>
    <t>Tri WIJOYO</t>
  </si>
  <si>
    <t>SESA433607</t>
  </si>
  <si>
    <t>Yuliana YULIANA</t>
  </si>
  <si>
    <t>SESA433953</t>
  </si>
  <si>
    <t>Wega WORONUGROHO</t>
  </si>
  <si>
    <t>SESA434230</t>
  </si>
  <si>
    <t>Amar MUSLIM</t>
  </si>
  <si>
    <t>SESA438411</t>
  </si>
  <si>
    <t>IFB4</t>
  </si>
  <si>
    <t>Eng Joon TAN</t>
  </si>
  <si>
    <t>SESA7702</t>
  </si>
  <si>
    <t>LWB5</t>
  </si>
  <si>
    <t>Chow Wong LONG</t>
  </si>
  <si>
    <t>SESA4673</t>
  </si>
  <si>
    <t>Eng Yan TAN</t>
  </si>
  <si>
    <t>SESA203371</t>
  </si>
  <si>
    <t>LWB1</t>
  </si>
  <si>
    <t>Cek How LEE</t>
  </si>
  <si>
    <t>SESA203388</t>
  </si>
  <si>
    <t>Wei Siong LIM</t>
  </si>
  <si>
    <t>SESA203415</t>
  </si>
  <si>
    <t>LWB3</t>
  </si>
  <si>
    <t>Ramlan Bin AHMAD</t>
  </si>
  <si>
    <t>SESA203433</t>
  </si>
  <si>
    <t>Guat Bee TAN</t>
  </si>
  <si>
    <t>SESA203464</t>
  </si>
  <si>
    <t>Shen Soeng LOH</t>
  </si>
  <si>
    <t>SESA206220</t>
  </si>
  <si>
    <t>LWB2</t>
  </si>
  <si>
    <t>Kim Huat SEE</t>
  </si>
  <si>
    <t>SESA279673</t>
  </si>
  <si>
    <t>Ai RUSMINI</t>
  </si>
  <si>
    <t>SESA330016</t>
  </si>
  <si>
    <t>Soon Wei LEONG</t>
  </si>
  <si>
    <t>SESA337852</t>
  </si>
  <si>
    <t>Yong Sheng CHEN</t>
  </si>
  <si>
    <t>SESA338974</t>
  </si>
  <si>
    <t>Zi Yong TAN</t>
  </si>
  <si>
    <t>SESA346148</t>
  </si>
  <si>
    <t>Muai Yin CHAN</t>
  </si>
  <si>
    <t>SESA380359</t>
  </si>
  <si>
    <t>Pooi Lin CHAN</t>
  </si>
  <si>
    <t>SESA380727</t>
  </si>
  <si>
    <t>Ye YANG</t>
  </si>
  <si>
    <t>SESA471601</t>
  </si>
  <si>
    <t>Kai YI</t>
  </si>
  <si>
    <t>SESA471582</t>
  </si>
  <si>
    <t>Pei Sia LOO</t>
  </si>
  <si>
    <t>SESA473503</t>
  </si>
  <si>
    <t>Viknes A/L ALRAJ</t>
  </si>
  <si>
    <t>SESA473501</t>
  </si>
  <si>
    <t>Yong Ming LAI</t>
  </si>
  <si>
    <t>SESA196159</t>
  </si>
  <si>
    <t>Chin Huat TAN</t>
  </si>
  <si>
    <t>SESA203463</t>
  </si>
  <si>
    <t>Gangding LIAN</t>
  </si>
  <si>
    <t>SESA206177</t>
  </si>
  <si>
    <t>Foo Boon CHAN</t>
  </si>
  <si>
    <t>SESA341002</t>
  </si>
  <si>
    <t>Long Wei LEE</t>
  </si>
  <si>
    <t>SESA203409</t>
  </si>
  <si>
    <t>Kok Min KOH</t>
  </si>
  <si>
    <t>SESA203387</t>
  </si>
  <si>
    <t>Howard ANG</t>
  </si>
  <si>
    <t>SESA203441</t>
  </si>
  <si>
    <t>Chun Foung CHIO</t>
  </si>
  <si>
    <t>SESA203447</t>
  </si>
  <si>
    <t>Jing Rui WONG</t>
  </si>
  <si>
    <t>SESA206176</t>
  </si>
  <si>
    <t>Kui Choi KHIEW</t>
  </si>
  <si>
    <t>SESA206207</t>
  </si>
  <si>
    <t>Jian Sheng WEE</t>
  </si>
  <si>
    <t>SESA240570</t>
  </si>
  <si>
    <t>Wee Meng TEY</t>
  </si>
  <si>
    <t>SESA249490</t>
  </si>
  <si>
    <t>Chai Boon CHAN</t>
  </si>
  <si>
    <t>SESA330034</t>
  </si>
  <si>
    <t>Yuan Kiat KHOH</t>
  </si>
  <si>
    <t>SESA341954</t>
  </si>
  <si>
    <t>Chin Yong GOH</t>
  </si>
  <si>
    <t>SESA341955</t>
  </si>
  <si>
    <t>Ah Huat CHUA</t>
  </si>
  <si>
    <t>SESA341956</t>
  </si>
  <si>
    <t>Yu Min WONG</t>
  </si>
  <si>
    <t>SESA341960</t>
  </si>
  <si>
    <t>Bahrom Bin MOHD BAKIAH</t>
  </si>
  <si>
    <t>SESA352536</t>
  </si>
  <si>
    <t>Chin Kit YIP</t>
  </si>
  <si>
    <t>SESA121514</t>
  </si>
  <si>
    <t>Chin Nam HO</t>
  </si>
  <si>
    <t>SESA41275</t>
  </si>
  <si>
    <t>Hock Chye LIM</t>
  </si>
  <si>
    <t>SESA203412</t>
  </si>
  <si>
    <t>Jian Wen WEE</t>
  </si>
  <si>
    <t>SESA240564</t>
  </si>
  <si>
    <t>Lam Ann LEE</t>
  </si>
  <si>
    <t>SESA337580</t>
  </si>
  <si>
    <t>San Kiew LIEW</t>
  </si>
  <si>
    <t>SESA341946</t>
  </si>
  <si>
    <t>Theam Keong CHAN</t>
  </si>
  <si>
    <t>SESA341951</t>
  </si>
  <si>
    <t>Chee Wee GOK</t>
  </si>
  <si>
    <t>SESA342549</t>
  </si>
  <si>
    <t>Chong Wah CHAN</t>
  </si>
  <si>
    <t>SESA352537</t>
  </si>
  <si>
    <t>Tiong Kheng Nicholas LIM</t>
  </si>
  <si>
    <t>SESA361171</t>
  </si>
  <si>
    <t>Jing Jing ANG</t>
  </si>
  <si>
    <t>SESA380710</t>
  </si>
  <si>
    <t>Zhiwei CHAI</t>
  </si>
  <si>
    <t>SESA471553</t>
  </si>
  <si>
    <t>Hongzhen DONG</t>
  </si>
  <si>
    <t>SESA471552</t>
  </si>
  <si>
    <t>Sau Han FOONG</t>
  </si>
  <si>
    <t>SESA472237</t>
  </si>
  <si>
    <t>Devandran BALAKRISHNAN</t>
  </si>
  <si>
    <t>SESA473498</t>
  </si>
  <si>
    <t>Wan Kien CHAN</t>
  </si>
  <si>
    <t>SESA203444</t>
  </si>
  <si>
    <t>Anand S O RENGAREDDY</t>
  </si>
  <si>
    <t>SESA203375</t>
  </si>
  <si>
    <t>Kok Sui CHUA</t>
  </si>
  <si>
    <t>SESA203381</t>
  </si>
  <si>
    <t>Hazwan Bin HISHAMUDDIN</t>
  </si>
  <si>
    <t>SESA203396</t>
  </si>
  <si>
    <t>Kah Min CHONG</t>
  </si>
  <si>
    <t>SESA203448</t>
  </si>
  <si>
    <t>Jin Yi GOH</t>
  </si>
  <si>
    <t>SESA203453</t>
  </si>
  <si>
    <t>Thayalan RENGAREDDY</t>
  </si>
  <si>
    <t>SESA203467</t>
  </si>
  <si>
    <t>Cheng Tiong THEE</t>
  </si>
  <si>
    <t>SESA203468</t>
  </si>
  <si>
    <t>Jian Wei WEE</t>
  </si>
  <si>
    <t>SESA206188</t>
  </si>
  <si>
    <t>Kee Boon LEE</t>
  </si>
  <si>
    <t>SESA206206</t>
  </si>
  <si>
    <t>Ming Ren YANG</t>
  </si>
  <si>
    <t>SESA212224</t>
  </si>
  <si>
    <t>Chin Hong FOO</t>
  </si>
  <si>
    <t>SESA241075</t>
  </si>
  <si>
    <t>Kong Rong TOH</t>
  </si>
  <si>
    <t>SESA249791</t>
  </si>
  <si>
    <t>Roslan Bin Kamal</t>
  </si>
  <si>
    <t>SESA338235</t>
  </si>
  <si>
    <t>Cha Shen LAU</t>
  </si>
  <si>
    <t>SESA339722</t>
  </si>
  <si>
    <t>Shao Qi HENG</t>
  </si>
  <si>
    <t>SESA340982</t>
  </si>
  <si>
    <t>Poh Tong YEONG</t>
  </si>
  <si>
    <t>SESA341944</t>
  </si>
  <si>
    <t>Tze Liang CHOO</t>
  </si>
  <si>
    <t>SESA341957</t>
  </si>
  <si>
    <t>Yogeshwaran A/L THERUMALINGAM</t>
  </si>
  <si>
    <t>SESA395347</t>
  </si>
  <si>
    <t>Zhenting GAO</t>
  </si>
  <si>
    <t>SESA471554</t>
  </si>
  <si>
    <t>Bing JIANG</t>
  </si>
  <si>
    <t>SESA471598</t>
  </si>
  <si>
    <t>Long TIAN</t>
  </si>
  <si>
    <t>SESA471599</t>
  </si>
  <si>
    <t>Zhigang WANG</t>
  </si>
  <si>
    <t>SESA471600</t>
  </si>
  <si>
    <t>Chandiran PARAMASIVAN</t>
  </si>
  <si>
    <t>SESA475600</t>
  </si>
  <si>
    <t>Wan Yip CHAN</t>
  </si>
  <si>
    <t>SESA203445</t>
  </si>
  <si>
    <t>Soon Khang LEE</t>
  </si>
  <si>
    <t>SESA203372</t>
  </si>
  <si>
    <t>Kim Hui LIM</t>
  </si>
  <si>
    <t>SESA203390</t>
  </si>
  <si>
    <t>Kalaiselvan A L KUPUSAMY</t>
  </si>
  <si>
    <t>SESA203400</t>
  </si>
  <si>
    <t>Poh Yong TEO</t>
  </si>
  <si>
    <t>SESA203466</t>
  </si>
  <si>
    <t>Biow Ser YAP</t>
  </si>
  <si>
    <t>SESA203475</t>
  </si>
  <si>
    <t>Kok Hoong CHENG</t>
  </si>
  <si>
    <t>SESA210968</t>
  </si>
  <si>
    <t>Cian Haw GO</t>
  </si>
  <si>
    <t>SESA340986</t>
  </si>
  <si>
    <t>Muhammad Fazlan Bin RAHMAN</t>
  </si>
  <si>
    <t>SESA382458</t>
  </si>
  <si>
    <t>Mohammad Adzhar Bin AHMAD</t>
  </si>
  <si>
    <t>SESA399309</t>
  </si>
  <si>
    <t>Jia Cai YEO</t>
  </si>
  <si>
    <t>SESA406181</t>
  </si>
  <si>
    <t>John Mark PANOPIO</t>
  </si>
  <si>
    <t>SESA260867</t>
  </si>
  <si>
    <t>Yoganathan GOVINDASAMY</t>
  </si>
  <si>
    <t>SESA8521</t>
  </si>
  <si>
    <t>Mohd Isa Bin KASSIM</t>
  </si>
  <si>
    <t>SESA203370</t>
  </si>
  <si>
    <t>Jupri Bin AMAT</t>
  </si>
  <si>
    <t>SESA203399</t>
  </si>
  <si>
    <t>Mahat Bin YASULI</t>
  </si>
  <si>
    <t>SESA203419</t>
  </si>
  <si>
    <t>Rosli Bin RIPIN</t>
  </si>
  <si>
    <t>SESA203455</t>
  </si>
  <si>
    <t>Saman Bin TAHAR</t>
  </si>
  <si>
    <t>SESA210980</t>
  </si>
  <si>
    <t>Soon Hoe TAN</t>
  </si>
  <si>
    <t>SESA245771</t>
  </si>
  <si>
    <t>Azmi Bin SULAIMI</t>
  </si>
  <si>
    <t>SESA330272</t>
  </si>
  <si>
    <t>Joon Horng THIEN</t>
  </si>
  <si>
    <t>SESA340963</t>
  </si>
  <si>
    <t>Nyuk Foong CHAI</t>
  </si>
  <si>
    <t>SESA341385</t>
  </si>
  <si>
    <t>Jit Seng HWANG</t>
  </si>
  <si>
    <t>SESA341950</t>
  </si>
  <si>
    <t>Saiful Bin SAFRI</t>
  </si>
  <si>
    <t>SESA390887</t>
  </si>
  <si>
    <t>Wei Jie SIM</t>
  </si>
  <si>
    <t>SESA397385</t>
  </si>
  <si>
    <t>Hui Sim PIONG</t>
  </si>
  <si>
    <t>SESA472240</t>
  </si>
  <si>
    <t>Shi Hui NG</t>
  </si>
  <si>
    <t>SESA472250</t>
  </si>
  <si>
    <t>Qian Hao TAN</t>
  </si>
  <si>
    <t>SESA341949</t>
  </si>
  <si>
    <t>Ye Na Eun KOH</t>
  </si>
  <si>
    <t>SESA95718</t>
  </si>
  <si>
    <t>LTF7</t>
  </si>
  <si>
    <t>Yoke Ying LAI</t>
  </si>
  <si>
    <t>SESA42473</t>
  </si>
  <si>
    <t>LTF3</t>
  </si>
  <si>
    <t>Kai Gui SIM</t>
  </si>
  <si>
    <t>SESA184905</t>
  </si>
  <si>
    <t>LTF4</t>
  </si>
  <si>
    <t>Windy Ayu NALURITA</t>
  </si>
  <si>
    <t>SESA191460</t>
  </si>
  <si>
    <t>See Yen HOW</t>
  </si>
  <si>
    <t>SESA330920</t>
  </si>
  <si>
    <t>Junbin TANG</t>
  </si>
  <si>
    <t>SESA383931</t>
  </si>
  <si>
    <t>Hui Yi NG</t>
  </si>
  <si>
    <t>SESA384141</t>
  </si>
  <si>
    <t>Levia Valeria YOLANDA</t>
  </si>
  <si>
    <t>SESA434242</t>
  </si>
  <si>
    <t>LTF2</t>
  </si>
  <si>
    <t>Muharni JUITA</t>
  </si>
  <si>
    <t>SESA436214</t>
  </si>
  <si>
    <t>Jo Lene ONG</t>
  </si>
  <si>
    <t>SESA453880</t>
  </si>
  <si>
    <t>Viralsinh Bharatraj CHAVDA</t>
  </si>
  <si>
    <t>SESA61452</t>
  </si>
  <si>
    <t>LEG6</t>
  </si>
  <si>
    <t>Mei Ping YAN</t>
  </si>
  <si>
    <t>SESA38764</t>
  </si>
  <si>
    <t>LWS4</t>
  </si>
  <si>
    <t>See Wan Tracy LEW</t>
  </si>
  <si>
    <t>SESA96950</t>
  </si>
  <si>
    <t>LMS2</t>
  </si>
  <si>
    <t>Cheong Xin HO</t>
  </si>
  <si>
    <t>SESA196155</t>
  </si>
  <si>
    <t>Mary Charmaine Inserto ARCELLANA</t>
  </si>
  <si>
    <t>SESA206118</t>
  </si>
  <si>
    <t>LES4</t>
  </si>
  <si>
    <t>Mohamad Hidahyas Bin MHD YASSI</t>
  </si>
  <si>
    <t>SESA214025</t>
  </si>
  <si>
    <t>Choon Shiong CHEW</t>
  </si>
  <si>
    <t>SESA203377</t>
  </si>
  <si>
    <t>Ya Hang XU</t>
  </si>
  <si>
    <t>SESA203473</t>
  </si>
  <si>
    <t>Helmie Bin NENRAWI</t>
  </si>
  <si>
    <t>SESA206200</t>
  </si>
  <si>
    <t>Puvaneswaran S O KANISSEN</t>
  </si>
  <si>
    <t>SESA206260</t>
  </si>
  <si>
    <t>Segar ISTNAN</t>
  </si>
  <si>
    <t>SESA341943</t>
  </si>
  <si>
    <t>Joon Kong THIEN</t>
  </si>
  <si>
    <t>SESA341948</t>
  </si>
  <si>
    <t>Kah Meng CHONG</t>
  </si>
  <si>
    <t>SESA343435</t>
  </si>
  <si>
    <t>Sathiaseelan A/L MOHAN</t>
  </si>
  <si>
    <t>SESA390435</t>
  </si>
  <si>
    <t>Stephen David HOUSSAYE</t>
  </si>
  <si>
    <t>SESA175901</t>
  </si>
  <si>
    <t>IAB5</t>
  </si>
  <si>
    <t>Choi Wing TANG</t>
  </si>
  <si>
    <t>SESA36163</t>
  </si>
  <si>
    <t>Hamza Bin ABDUL RAHMAN</t>
  </si>
  <si>
    <t>SESA203395</t>
  </si>
  <si>
    <t>Siong Huat KWEK</t>
  </si>
  <si>
    <t>SESA203405</t>
  </si>
  <si>
    <t>IAB2</t>
  </si>
  <si>
    <t>Kok Leong LIM</t>
  </si>
  <si>
    <t>SESA203413</t>
  </si>
  <si>
    <t>Lam Jun LOH</t>
  </si>
  <si>
    <t>SESA203418</t>
  </si>
  <si>
    <t>Mazlan Bin MUSSAFIR</t>
  </si>
  <si>
    <t>SESA203420</t>
  </si>
  <si>
    <t>Moi Fa PANG</t>
  </si>
  <si>
    <t>SESA203431</t>
  </si>
  <si>
    <t>Swee Keat NG</t>
  </si>
  <si>
    <t>SESA203436</t>
  </si>
  <si>
    <t>Abdul Mutalip Bin SALIM</t>
  </si>
  <si>
    <t>SESA203439</t>
  </si>
  <si>
    <t>Kam Seng YIP</t>
  </si>
  <si>
    <t>SESA203478</t>
  </si>
  <si>
    <t>Beng Keong TOH</t>
  </si>
  <si>
    <t>SESA206277</t>
  </si>
  <si>
    <t>Qi Zhuang HO</t>
  </si>
  <si>
    <t>SESA240480</t>
  </si>
  <si>
    <t>Chau Soon KOH</t>
  </si>
  <si>
    <t>SESA240363</t>
  </si>
  <si>
    <t>Kum Fatt CHEE</t>
  </si>
  <si>
    <t>SESA242017</t>
  </si>
  <si>
    <t>Mei Ling WONG</t>
  </si>
  <si>
    <t>SESA242544</t>
  </si>
  <si>
    <t>Kim Ee KHOR</t>
  </si>
  <si>
    <t>SESA243846</t>
  </si>
  <si>
    <t>XiaoLin JI</t>
  </si>
  <si>
    <t>SESA249495</t>
  </si>
  <si>
    <t>Muhammad Nazirul MUSTAFA</t>
  </si>
  <si>
    <t>SESA258647</t>
  </si>
  <si>
    <t>IAB1</t>
  </si>
  <si>
    <t>Chew Nam ENG</t>
  </si>
  <si>
    <t>SESA287066</t>
  </si>
  <si>
    <t>IAB3</t>
  </si>
  <si>
    <t>Fook Then CHAN</t>
  </si>
  <si>
    <t>SESA291334</t>
  </si>
  <si>
    <t>Jing Shi CHIEW</t>
  </si>
  <si>
    <t>SESA330270</t>
  </si>
  <si>
    <t>Fong Hin YAP</t>
  </si>
  <si>
    <t>SESA330390</t>
  </si>
  <si>
    <t>Susy LING</t>
  </si>
  <si>
    <t>SESA330383</t>
  </si>
  <si>
    <t>Lay Si TEE</t>
  </si>
  <si>
    <t>SESA330415</t>
  </si>
  <si>
    <t>Phoo Kiang KHOR</t>
  </si>
  <si>
    <t>SESA330740</t>
  </si>
  <si>
    <t>See Poh KUEK</t>
  </si>
  <si>
    <t>SESA330749</t>
  </si>
  <si>
    <t>Shamsul Bahri Bin LAMAON</t>
  </si>
  <si>
    <t>SESA330754</t>
  </si>
  <si>
    <t>Bok Chiew LEE</t>
  </si>
  <si>
    <t>SESA346043</t>
  </si>
  <si>
    <t>Nadir Bin SALLEH</t>
  </si>
  <si>
    <t>SESA346143</t>
  </si>
  <si>
    <t>Muhammad Danial Bin SHAF'EE</t>
  </si>
  <si>
    <t>SESA354150</t>
  </si>
  <si>
    <t>Phuay Yian TAY</t>
  </si>
  <si>
    <t>SESA362311</t>
  </si>
  <si>
    <t>Kok Keong KANG</t>
  </si>
  <si>
    <t>SESA362315</t>
  </si>
  <si>
    <t>Pey Yng KONG</t>
  </si>
  <si>
    <t>SESA382461</t>
  </si>
  <si>
    <t>Francis VOON</t>
  </si>
  <si>
    <t>SESA382465</t>
  </si>
  <si>
    <t>Siaw Khin BONG</t>
  </si>
  <si>
    <t>SESA382468</t>
  </si>
  <si>
    <t>Khairul Nasrul Bin KAMAROL ZAMAN</t>
  </si>
  <si>
    <t>SESA390886</t>
  </si>
  <si>
    <t>Chai Yen YEE</t>
  </si>
  <si>
    <t>SESA393804</t>
  </si>
  <si>
    <t>Siew Ling LEE</t>
  </si>
  <si>
    <t>SESA396207</t>
  </si>
  <si>
    <t>Chui GAN</t>
  </si>
  <si>
    <t>SESA400501</t>
  </si>
  <si>
    <t>Kok Oon YONG</t>
  </si>
  <si>
    <t>SESA96978</t>
  </si>
  <si>
    <t>IST3</t>
  </si>
  <si>
    <t>Kar Luen LAI</t>
  </si>
  <si>
    <t>SESA203406</t>
  </si>
  <si>
    <t>Chee King ONG</t>
  </si>
  <si>
    <t>SESA287043</t>
  </si>
  <si>
    <t>Muhammad Zulhilmi Bin JAILANI</t>
  </si>
  <si>
    <t>SESA369410</t>
  </si>
  <si>
    <t>Eng Theng LUA</t>
  </si>
  <si>
    <t>SESA300431</t>
  </si>
  <si>
    <t>QAT5</t>
  </si>
  <si>
    <t>Wei Siang LIM</t>
  </si>
  <si>
    <t>SESA203414</t>
  </si>
  <si>
    <t>QCS2</t>
  </si>
  <si>
    <t>Ping Hui GOH</t>
  </si>
  <si>
    <t>SESA203454</t>
  </si>
  <si>
    <t>Shimin May LEE</t>
  </si>
  <si>
    <t>SESA207318</t>
  </si>
  <si>
    <t>QAT4</t>
  </si>
  <si>
    <t>Saleha Binte ABDULLAH</t>
  </si>
  <si>
    <t>SESA242019</t>
  </si>
  <si>
    <t>Khoon Ling CHIOK</t>
  </si>
  <si>
    <t>SESA355675</t>
  </si>
  <si>
    <t>Mei Ling ONG</t>
  </si>
  <si>
    <t>SESA362469</t>
  </si>
  <si>
    <t>Sylvester George S/O FRANKLIN</t>
  </si>
  <si>
    <t>SESA398427</t>
  </si>
  <si>
    <t>Edwin Gomez PLACID GOMEZ</t>
  </si>
  <si>
    <t>SESA400577</t>
  </si>
  <si>
    <t>Hong Yuen WONG</t>
  </si>
  <si>
    <t>SESA432908</t>
  </si>
  <si>
    <t>Jia Min PHONG</t>
  </si>
  <si>
    <t>SESA473500</t>
  </si>
  <si>
    <t>Ping Herng Desmond LEE</t>
  </si>
  <si>
    <t>SESA374850</t>
  </si>
  <si>
    <t>Shufen Lydia LIN</t>
  </si>
  <si>
    <t>SESA410035</t>
  </si>
  <si>
    <t>LES5</t>
  </si>
  <si>
    <t>Alianto ALIANTO</t>
  </si>
  <si>
    <t>SESA451705</t>
  </si>
  <si>
    <t>Yao Min Daniel POH</t>
  </si>
  <si>
    <t>SESA469248</t>
  </si>
  <si>
    <t>EHG5</t>
  </si>
  <si>
    <t>Mehran Ravanpay</t>
  </si>
  <si>
    <t>SESA394048</t>
  </si>
  <si>
    <t>United States</t>
  </si>
  <si>
    <t>Robert Jones</t>
  </si>
  <si>
    <t>SESA23123</t>
  </si>
  <si>
    <t>Robert Fazzolari</t>
  </si>
  <si>
    <t>SESA45597</t>
  </si>
  <si>
    <t>LMG6</t>
  </si>
  <si>
    <t>Matthew Glessner</t>
  </si>
  <si>
    <t>SESA18670</t>
  </si>
  <si>
    <t>LWB6</t>
  </si>
  <si>
    <t>DAWN HUERTAS</t>
  </si>
  <si>
    <t>SESA145792</t>
  </si>
  <si>
    <t>NORDIA HUTSON</t>
  </si>
  <si>
    <t>SESA145835</t>
  </si>
  <si>
    <t>MARGARET CARNEY</t>
  </si>
  <si>
    <t>SESA145809</t>
  </si>
  <si>
    <t>KEVIN S WRIGHT</t>
  </si>
  <si>
    <t>SESA145797</t>
  </si>
  <si>
    <t>LISA SCHMITT</t>
  </si>
  <si>
    <t>SESA185845</t>
  </si>
  <si>
    <t>Kristen Gassert</t>
  </si>
  <si>
    <t>SESA249421</t>
  </si>
  <si>
    <t>Amanda Wotring</t>
  </si>
  <si>
    <t>SESA254664</t>
  </si>
  <si>
    <t>Ashley Anderson-Blyler</t>
  </si>
  <si>
    <t>SESA289060</t>
  </si>
  <si>
    <t>Richard Lawyer</t>
  </si>
  <si>
    <t>SESA291831</t>
  </si>
  <si>
    <t>Peter Haigh</t>
  </si>
  <si>
    <t>SESA29505</t>
  </si>
  <si>
    <t>LINDA DI DOMENICO</t>
  </si>
  <si>
    <t>SESA49431</t>
  </si>
  <si>
    <t>Salvatore Lipani</t>
  </si>
  <si>
    <t>SESA360222</t>
  </si>
  <si>
    <t>Ian Hackett</t>
  </si>
  <si>
    <t>SESA336492</t>
  </si>
  <si>
    <t>STACEY WRIGHT</t>
  </si>
  <si>
    <t>SESA42461</t>
  </si>
  <si>
    <t>Michael Cooper</t>
  </si>
  <si>
    <t>SESA337466</t>
  </si>
  <si>
    <t>Robert Otreba</t>
  </si>
  <si>
    <t>SESA335482</t>
  </si>
  <si>
    <t>George Desjardins</t>
  </si>
  <si>
    <t>SESA147087</t>
  </si>
  <si>
    <t>Gary Roach</t>
  </si>
  <si>
    <t>SESA337398</t>
  </si>
  <si>
    <t>Randy Collins</t>
  </si>
  <si>
    <t>SESA337523</t>
  </si>
  <si>
    <t>Thomas Bentley</t>
  </si>
  <si>
    <t>SESA407618</t>
  </si>
  <si>
    <t>Robert Bartlow</t>
  </si>
  <si>
    <t>SESA8705</t>
  </si>
  <si>
    <t>Dan Potter</t>
  </si>
  <si>
    <t>SESA142750</t>
  </si>
  <si>
    <t>James Stum</t>
  </si>
  <si>
    <t>SESA143037</t>
  </si>
  <si>
    <t>Steven Enck</t>
  </si>
  <si>
    <t>SESA142712</t>
  </si>
  <si>
    <t>Tatum Zang</t>
  </si>
  <si>
    <t>SESA143048</t>
  </si>
  <si>
    <t>Bryan Reynolds</t>
  </si>
  <si>
    <t>SESA143025</t>
  </si>
  <si>
    <t>Michael Fey</t>
  </si>
  <si>
    <t>SESA142715</t>
  </si>
  <si>
    <t>Ismael Cotto</t>
  </si>
  <si>
    <t>SESA142804</t>
  </si>
  <si>
    <t>Kenneth Gulick</t>
  </si>
  <si>
    <t>SESA142717</t>
  </si>
  <si>
    <t>Bernice Alston</t>
  </si>
  <si>
    <t>SESA142785</t>
  </si>
  <si>
    <t>Howlen Pottorff</t>
  </si>
  <si>
    <t>SESA143364</t>
  </si>
  <si>
    <t>James Coyle</t>
  </si>
  <si>
    <t>SESA19267</t>
  </si>
  <si>
    <t>Clarence Rudy</t>
  </si>
  <si>
    <t>SESA143029</t>
  </si>
  <si>
    <t>Burton Wiegner</t>
  </si>
  <si>
    <t>SESA143044</t>
  </si>
  <si>
    <t>Paul Fahnestock</t>
  </si>
  <si>
    <t>SESA142714</t>
  </si>
  <si>
    <t>Raymond Ramirez</t>
  </si>
  <si>
    <t>SESA6014</t>
  </si>
  <si>
    <t>Sean Smith</t>
  </si>
  <si>
    <t>SESA149154</t>
  </si>
  <si>
    <t>Donna Sherk</t>
  </si>
  <si>
    <t>SESA50782</t>
  </si>
  <si>
    <t>Stephen Jones</t>
  </si>
  <si>
    <t>SESA149155</t>
  </si>
  <si>
    <t>Jessica Clouser</t>
  </si>
  <si>
    <t>SESA142802</t>
  </si>
  <si>
    <t>Frank Yinger</t>
  </si>
  <si>
    <t>SESA130446</t>
  </si>
  <si>
    <t>Daniel Brandt</t>
  </si>
  <si>
    <t>SESA138760</t>
  </si>
  <si>
    <t>Wilson Hansbury</t>
  </si>
  <si>
    <t>SESA140474</t>
  </si>
  <si>
    <t>William Hoch</t>
  </si>
  <si>
    <t>SESA141434</t>
  </si>
  <si>
    <t>Michael Keller</t>
  </si>
  <si>
    <t>SESA147254</t>
  </si>
  <si>
    <t>John Ehrisman</t>
  </si>
  <si>
    <t>SESA154080</t>
  </si>
  <si>
    <t>Christopher Nason</t>
  </si>
  <si>
    <t>SESA208488</t>
  </si>
  <si>
    <t>Khalil Franklin</t>
  </si>
  <si>
    <t>SESA251632</t>
  </si>
  <si>
    <t>Wanda Walker</t>
  </si>
  <si>
    <t>SESA256137</t>
  </si>
  <si>
    <t>Robert Reckord</t>
  </si>
  <si>
    <t>SESA269505</t>
  </si>
  <si>
    <t>Mason Grohol</t>
  </si>
  <si>
    <t>SESA290890</t>
  </si>
  <si>
    <t>Javier Serrano</t>
  </si>
  <si>
    <t>SESA293542</t>
  </si>
  <si>
    <t>Corey Baughman</t>
  </si>
  <si>
    <t>SESA299270</t>
  </si>
  <si>
    <t>Brandon Cary</t>
  </si>
  <si>
    <t>SESA391424</t>
  </si>
  <si>
    <t>William Witmer</t>
  </si>
  <si>
    <t>SESA394344</t>
  </si>
  <si>
    <t>Joshua Newell</t>
  </si>
  <si>
    <t>SESA394631</t>
  </si>
  <si>
    <t>Clinton shearer</t>
  </si>
  <si>
    <t>SESA395767</t>
  </si>
  <si>
    <t>Daniel Ray-Hughes</t>
  </si>
  <si>
    <t>SESA430621</t>
  </si>
  <si>
    <t>Christian Joy</t>
  </si>
  <si>
    <t>SESA430626</t>
  </si>
  <si>
    <t>Shankar Ghimire</t>
  </si>
  <si>
    <t>SESA459113</t>
  </si>
  <si>
    <t>Edwin MARTIS-PEREIRA</t>
  </si>
  <si>
    <t>SESA441995</t>
  </si>
  <si>
    <t>IIT2</t>
  </si>
  <si>
    <t>Ryan Paige</t>
  </si>
  <si>
    <t>SESA471858</t>
  </si>
  <si>
    <t>Jeffrey Pechart</t>
  </si>
  <si>
    <t>SESA471940</t>
  </si>
  <si>
    <t>CHRISTOPHER GIBNEY</t>
  </si>
  <si>
    <t>SESA146061</t>
  </si>
  <si>
    <t>RONALD NOSS</t>
  </si>
  <si>
    <t>SESA145801</t>
  </si>
  <si>
    <t>JOSEPH HANGER</t>
  </si>
  <si>
    <t>SESA182081</t>
  </si>
  <si>
    <t>RAJESH KHATRI</t>
  </si>
  <si>
    <t>SESA145808</t>
  </si>
  <si>
    <t>ALIOU MOHAMADINE HAMADA CHECK</t>
  </si>
  <si>
    <t>SESA145823</t>
  </si>
  <si>
    <t>JORGE GARCIA JORGE</t>
  </si>
  <si>
    <t>SESA146622</t>
  </si>
  <si>
    <t>MICHAEL SALINGER</t>
  </si>
  <si>
    <t>SESA145810</t>
  </si>
  <si>
    <t>Idrissou Adamou</t>
  </si>
  <si>
    <t>SESA145796</t>
  </si>
  <si>
    <t>Aaron Spink</t>
  </si>
  <si>
    <t>SESA273948</t>
  </si>
  <si>
    <t>Westley McKee</t>
  </si>
  <si>
    <t>SESA279857</t>
  </si>
  <si>
    <t>Amaury Pina</t>
  </si>
  <si>
    <t>SESA278582</t>
  </si>
  <si>
    <t>Mouhamed Diouf</t>
  </si>
  <si>
    <t>SESA279717</t>
  </si>
  <si>
    <t>Jerry Clark</t>
  </si>
  <si>
    <t>SESA289627</t>
  </si>
  <si>
    <t>Carmelo Claudio</t>
  </si>
  <si>
    <t>SESA286867</t>
  </si>
  <si>
    <t>Bobby McClurkin</t>
  </si>
  <si>
    <t>SESA294147</t>
  </si>
  <si>
    <t>Jose Pacheco</t>
  </si>
  <si>
    <t>SESA292952</t>
  </si>
  <si>
    <t>Jason Fleming</t>
  </si>
  <si>
    <t>SESA300755</t>
  </si>
  <si>
    <t>Emanuel Escobar</t>
  </si>
  <si>
    <t>SESA341897</t>
  </si>
  <si>
    <t>Michael Hulsey</t>
  </si>
  <si>
    <t>SESA359316</t>
  </si>
  <si>
    <t>Charles Ierley</t>
  </si>
  <si>
    <t>SESA374409</t>
  </si>
  <si>
    <t>Evan Straub</t>
  </si>
  <si>
    <t>SESA388189</t>
  </si>
  <si>
    <t>Dennis Brown</t>
  </si>
  <si>
    <t>SESA430069</t>
  </si>
  <si>
    <t>Reginald Lomax</t>
  </si>
  <si>
    <t>SESA382007</t>
  </si>
  <si>
    <t>Robinson Diaz</t>
  </si>
  <si>
    <t>SESA429524</t>
  </si>
  <si>
    <t>Lloyd Barrick, Jr.</t>
  </si>
  <si>
    <t>SESA438014</t>
  </si>
  <si>
    <t>ROBERT POOLE</t>
  </si>
  <si>
    <t>SESA87971</t>
  </si>
  <si>
    <t>Nathan Vanderveer</t>
  </si>
  <si>
    <t>SESA236491</t>
  </si>
  <si>
    <t>JEFFREY ARNOLD</t>
  </si>
  <si>
    <t>SESA145821</t>
  </si>
  <si>
    <t>JEFFERY MCKEVER</t>
  </si>
  <si>
    <t>SESA145827</t>
  </si>
  <si>
    <t>JAMIE GUESSFORD</t>
  </si>
  <si>
    <t>SESA145822</t>
  </si>
  <si>
    <t>GREGORY ROBINSON</t>
  </si>
  <si>
    <t>SESA145826</t>
  </si>
  <si>
    <t>MARY MURPHY</t>
  </si>
  <si>
    <t>SESA145786</t>
  </si>
  <si>
    <t>EMANUEL PIRES</t>
  </si>
  <si>
    <t>SESA84170</t>
  </si>
  <si>
    <t>WADE SAULTERS</t>
  </si>
  <si>
    <t>SESA145803</t>
  </si>
  <si>
    <t>ROBERT WILLIAMMEE</t>
  </si>
  <si>
    <t>SESA145813</t>
  </si>
  <si>
    <t>BRIAN BARANIAK</t>
  </si>
  <si>
    <t>SESA145782</t>
  </si>
  <si>
    <t>MIGUEL GARCIA</t>
  </si>
  <si>
    <t>SESA146620</t>
  </si>
  <si>
    <t>ALEX RIDLEY</t>
  </si>
  <si>
    <t>SESA145834</t>
  </si>
  <si>
    <t>JONATHAN HOERNER</t>
  </si>
  <si>
    <t>SESA145831</t>
  </si>
  <si>
    <t>ARTURO PAYERO</t>
  </si>
  <si>
    <t>SESA146621</t>
  </si>
  <si>
    <t>TIMOTHY HARBAUGH</t>
  </si>
  <si>
    <t>SESA125783</t>
  </si>
  <si>
    <t>LUIS MIRANDA</t>
  </si>
  <si>
    <t>SESA147154</t>
  </si>
  <si>
    <t>ERVEN THAMES</t>
  </si>
  <si>
    <t>SESA84248</t>
  </si>
  <si>
    <t>ADAN MARTINEZ</t>
  </si>
  <si>
    <t>SESA168028</t>
  </si>
  <si>
    <t>JOSE ROQUE</t>
  </si>
  <si>
    <t>SESA168010</t>
  </si>
  <si>
    <t>ALLEN HILE</t>
  </si>
  <si>
    <t>SESA182084</t>
  </si>
  <si>
    <t>RICHARD SNOWDEN</t>
  </si>
  <si>
    <t>SESA185451</t>
  </si>
  <si>
    <t>JUAN MARTINEZ</t>
  </si>
  <si>
    <t>SESA193606</t>
  </si>
  <si>
    <t>ISRAEL SANTIAGO DELGADO</t>
  </si>
  <si>
    <t>SESA207958</t>
  </si>
  <si>
    <t>JENNIFER HOSTETLER</t>
  </si>
  <si>
    <t>SESA210104</t>
  </si>
  <si>
    <t>Alexander Colon-Ortiz</t>
  </si>
  <si>
    <t>SESA240533</t>
  </si>
  <si>
    <t>Jason Cruz Reyes</t>
  </si>
  <si>
    <t>SESA276319</t>
  </si>
  <si>
    <t>Steven Rafferty</t>
  </si>
  <si>
    <t>SESA279829</t>
  </si>
  <si>
    <t>Johnny Ramos Roig</t>
  </si>
  <si>
    <t>SESA270676</t>
  </si>
  <si>
    <t>Chris Bloom</t>
  </si>
  <si>
    <t>SESA285974</t>
  </si>
  <si>
    <t>Shawn Phillips</t>
  </si>
  <si>
    <t>SESA272630</t>
  </si>
  <si>
    <t>William Boshinski</t>
  </si>
  <si>
    <t>SESA327352</t>
  </si>
  <si>
    <t>Matthew Miller</t>
  </si>
  <si>
    <t>SESA332984</t>
  </si>
  <si>
    <t>Pheurrac Sary</t>
  </si>
  <si>
    <t>SESA343082</t>
  </si>
  <si>
    <t>Julius Allen</t>
  </si>
  <si>
    <t>SESA369117</t>
  </si>
  <si>
    <t>James Glass</t>
  </si>
  <si>
    <t>SESA376244</t>
  </si>
  <si>
    <t>Jorge Medina</t>
  </si>
  <si>
    <t>SESA387592</t>
  </si>
  <si>
    <t>James Dade, Jr.</t>
  </si>
  <si>
    <t>SESA405701</t>
  </si>
  <si>
    <t>Daniel Dankyi</t>
  </si>
  <si>
    <t>SESA302161</t>
  </si>
  <si>
    <t>IPT5</t>
  </si>
  <si>
    <t>Michelle Elsasser</t>
  </si>
  <si>
    <t>SESA473250</t>
  </si>
  <si>
    <t>EHG6</t>
  </si>
  <si>
    <t>Joseph Johnson</t>
  </si>
  <si>
    <t>SESA3629</t>
  </si>
  <si>
    <t>David Kaylor</t>
  </si>
  <si>
    <t>SESA142727</t>
  </si>
  <si>
    <t>James Matter</t>
  </si>
  <si>
    <t>SESA142736</t>
  </si>
  <si>
    <t>James Atticks</t>
  </si>
  <si>
    <t>SESA142786</t>
  </si>
  <si>
    <t>Gregory Nix</t>
  </si>
  <si>
    <t>SESA142745</t>
  </si>
  <si>
    <t>Heather Danner</t>
  </si>
  <si>
    <t>SESA33543</t>
  </si>
  <si>
    <t>Shawn Myers</t>
  </si>
  <si>
    <t>SESA142742</t>
  </si>
  <si>
    <t>Marlene Simpson</t>
  </si>
  <si>
    <t>SESA51101</t>
  </si>
  <si>
    <t>Melissa Sprecher</t>
  </si>
  <si>
    <t>SESA30377</t>
  </si>
  <si>
    <t>David Salinger</t>
  </si>
  <si>
    <t>SESA9929</t>
  </si>
  <si>
    <t>Chet Smith</t>
  </si>
  <si>
    <t>SESA33166</t>
  </si>
  <si>
    <t>Steven Reese</t>
  </si>
  <si>
    <t>SESA143023</t>
  </si>
  <si>
    <t>Rodney Luke</t>
  </si>
  <si>
    <t>SESA142734</t>
  </si>
  <si>
    <t>Stacey Powell</t>
  </si>
  <si>
    <t>SESA126590</t>
  </si>
  <si>
    <t>Eugene Jones</t>
  </si>
  <si>
    <t>SESA174769</t>
  </si>
  <si>
    <t>Justin Meloy</t>
  </si>
  <si>
    <t>SESA175213</t>
  </si>
  <si>
    <t>Claude Deibler</t>
  </si>
  <si>
    <t>SESA211384</t>
  </si>
  <si>
    <t>William Reyna</t>
  </si>
  <si>
    <t>SESA251629</t>
  </si>
  <si>
    <t>Jamie Markle</t>
  </si>
  <si>
    <t>SESA254951</t>
  </si>
  <si>
    <t>Charles Huggins</t>
  </si>
  <si>
    <t>SESA273946</t>
  </si>
  <si>
    <t>Kenyana Stripling</t>
  </si>
  <si>
    <t>SESA300256</t>
  </si>
  <si>
    <t>Stephen Leininger</t>
  </si>
  <si>
    <t>SESA378160</t>
  </si>
  <si>
    <t>Eric Sheils</t>
  </si>
  <si>
    <t>SESA36322</t>
  </si>
  <si>
    <t>IAB6</t>
  </si>
  <si>
    <t>Thom Casey</t>
  </si>
  <si>
    <t>SESA22072</t>
  </si>
  <si>
    <t>Max Gonzalez</t>
  </si>
  <si>
    <t>SESA145849</t>
  </si>
  <si>
    <t>FRANCISCO LOPEZ ROLON</t>
  </si>
  <si>
    <t>SESA145877</t>
  </si>
  <si>
    <t>LONG DAO</t>
  </si>
  <si>
    <t>SESA145875</t>
  </si>
  <si>
    <t>NADINE ST JEAN</t>
  </si>
  <si>
    <t>SESA86970</t>
  </si>
  <si>
    <t>SERGIO GOMEZ</t>
  </si>
  <si>
    <t>SESA145873</t>
  </si>
  <si>
    <t>LAMINE SAMB</t>
  </si>
  <si>
    <t>SESA85996</t>
  </si>
  <si>
    <t>Jaron Carney</t>
  </si>
  <si>
    <t>SESA236542</t>
  </si>
  <si>
    <t>Justin Smith</t>
  </si>
  <si>
    <t>SESA271897</t>
  </si>
  <si>
    <t>Maria Colon-Cruz</t>
  </si>
  <si>
    <t>SESA272148</t>
  </si>
  <si>
    <t>Marvin Dones</t>
  </si>
  <si>
    <t>SESA272326</t>
  </si>
  <si>
    <t>Eileen Vargas</t>
  </si>
  <si>
    <t>SESA289088</t>
  </si>
  <si>
    <t>Rick Carey</t>
  </si>
  <si>
    <t>SESA331799</t>
  </si>
  <si>
    <t>Lauren Gassert</t>
  </si>
  <si>
    <t>SESA374418</t>
  </si>
  <si>
    <t>Trevor Zang</t>
  </si>
  <si>
    <t>SESA397222</t>
  </si>
  <si>
    <t>Michael Semrau</t>
  </si>
  <si>
    <t>SESA447856</t>
  </si>
  <si>
    <t>Jeremiah Gutha</t>
  </si>
  <si>
    <t>SESA447855</t>
  </si>
  <si>
    <t>Mattie Taylor</t>
  </si>
  <si>
    <t>SESA441883</t>
  </si>
  <si>
    <t>Amber Wheeler</t>
  </si>
  <si>
    <t>SESA457144</t>
  </si>
  <si>
    <t>Robert Bridges</t>
  </si>
  <si>
    <t>SESA82158</t>
  </si>
  <si>
    <t>Scott Brisbane</t>
  </si>
  <si>
    <t>SESA142796</t>
  </si>
  <si>
    <t>Michael Yovanovich</t>
  </si>
  <si>
    <t>SESA143047</t>
  </si>
  <si>
    <t>Jason Myers</t>
  </si>
  <si>
    <t>SESA143362</t>
  </si>
  <si>
    <t>Rigo Hernandez</t>
  </si>
  <si>
    <t>SESA26099</t>
  </si>
  <si>
    <t>Kenneth Houp</t>
  </si>
  <si>
    <t>SESA142726</t>
  </si>
  <si>
    <t>Alex Dechesne</t>
  </si>
  <si>
    <t>SESA142707</t>
  </si>
  <si>
    <t>Kenneth McMillin</t>
  </si>
  <si>
    <t>SESA142737</t>
  </si>
  <si>
    <t>Daniel Weber</t>
  </si>
  <si>
    <t>SESA148065</t>
  </si>
  <si>
    <t>Dennis Klinger</t>
  </si>
  <si>
    <t>SESA142731</t>
  </si>
  <si>
    <t>Shane Herman</t>
  </si>
  <si>
    <t>SESA142721</t>
  </si>
  <si>
    <t>Benjamin Ortiz</t>
  </si>
  <si>
    <t>SESA142746</t>
  </si>
  <si>
    <t>Michael Bookas</t>
  </si>
  <si>
    <t>SESA142791</t>
  </si>
  <si>
    <t>Elwood Hess</t>
  </si>
  <si>
    <t>SESA142722</t>
  </si>
  <si>
    <t>Diane Renshaw</t>
  </si>
  <si>
    <t>SESA10953</t>
  </si>
  <si>
    <t>Anthony Crawford</t>
  </si>
  <si>
    <t>SESA142705</t>
  </si>
  <si>
    <t>Dennis Shutt</t>
  </si>
  <si>
    <t>SESA143031</t>
  </si>
  <si>
    <t>Daniel Reed</t>
  </si>
  <si>
    <t>SESA143022</t>
  </si>
  <si>
    <t>Michael Kephart</t>
  </si>
  <si>
    <t>SESA142729</t>
  </si>
  <si>
    <t>Elmer Naylor</t>
  </si>
  <si>
    <t>SESA142743</t>
  </si>
  <si>
    <t>Ricky Byerly</t>
  </si>
  <si>
    <t>SESA142799</t>
  </si>
  <si>
    <t>Christopher Ahlers</t>
  </si>
  <si>
    <t>SESA142784</t>
  </si>
  <si>
    <t>Myra Boyd</t>
  </si>
  <si>
    <t>SESA12592</t>
  </si>
  <si>
    <t>June Deblasio</t>
  </si>
  <si>
    <t>SESA42439</t>
  </si>
  <si>
    <t>John Kerns</t>
  </si>
  <si>
    <t>SESA142730</t>
  </si>
  <si>
    <t>Cheryl Murlatt</t>
  </si>
  <si>
    <t>SESA142740</t>
  </si>
  <si>
    <t>L. John Thibeault</t>
  </si>
  <si>
    <t>SESA140959</t>
  </si>
  <si>
    <t>Patricia Brown</t>
  </si>
  <si>
    <t>SESA153048</t>
  </si>
  <si>
    <t>Kevin Morrison</t>
  </si>
  <si>
    <t>SESA153379</t>
  </si>
  <si>
    <t>Kyle Knittle</t>
  </si>
  <si>
    <t>SESA175215</t>
  </si>
  <si>
    <t>Matthew Rimmer</t>
  </si>
  <si>
    <t>SESA180215</t>
  </si>
  <si>
    <t>Joshua Novosel</t>
  </si>
  <si>
    <t>SESA217858</t>
  </si>
  <si>
    <t>Timothy Shomper</t>
  </si>
  <si>
    <t>SESA252678</t>
  </si>
  <si>
    <t>Robert Wilbert</t>
  </si>
  <si>
    <t>SESA253113</t>
  </si>
  <si>
    <t>Daniel Dooley</t>
  </si>
  <si>
    <t>SESA289077</t>
  </si>
  <si>
    <t>Sidier Paulino</t>
  </si>
  <si>
    <t>SESA326319</t>
  </si>
  <si>
    <t>Andre Bellamy</t>
  </si>
  <si>
    <t>SESA373423</t>
  </si>
  <si>
    <t>Joshua Orlando</t>
  </si>
  <si>
    <t>SESA373504</t>
  </si>
  <si>
    <t>Richard DiBello</t>
  </si>
  <si>
    <t>SESA395766</t>
  </si>
  <si>
    <t>Tadesse Gebeyehu</t>
  </si>
  <si>
    <t>SESA429937</t>
  </si>
  <si>
    <t>Lawrence Dougherty</t>
  </si>
  <si>
    <t>SESA420739</t>
  </si>
  <si>
    <t>CHRISTIE TEJADA</t>
  </si>
  <si>
    <t>SESA146062</t>
  </si>
  <si>
    <t>YVAN TEJADA</t>
  </si>
  <si>
    <t>SESA84888</t>
  </si>
  <si>
    <t>IST5</t>
  </si>
  <si>
    <t>MATTHEW GEIB</t>
  </si>
  <si>
    <t>SESA146063</t>
  </si>
  <si>
    <t>PATRICK WINSECK</t>
  </si>
  <si>
    <t>SESA145879</t>
  </si>
  <si>
    <t>CHRISTOPHER WEST</t>
  </si>
  <si>
    <t>SESA145806</t>
  </si>
  <si>
    <t>TAHER AL-THARFI</t>
  </si>
  <si>
    <t>SESA168019</t>
  </si>
  <si>
    <t>WILLIAM MONROIG</t>
  </si>
  <si>
    <t>SESA157397</t>
  </si>
  <si>
    <t>SIDI BASSIROU</t>
  </si>
  <si>
    <t>SESA167934</t>
  </si>
  <si>
    <t>CHARLES EUKER</t>
  </si>
  <si>
    <t>SESA168015</t>
  </si>
  <si>
    <t>MARK STEVENS</t>
  </si>
  <si>
    <t>SESA86469</t>
  </si>
  <si>
    <t>SCOTT SHEARER</t>
  </si>
  <si>
    <t>SESA123383</t>
  </si>
  <si>
    <t>MICHAEL BUCHER</t>
  </si>
  <si>
    <t>SESA168026</t>
  </si>
  <si>
    <t>JUAN RODRIGUEZ</t>
  </si>
  <si>
    <t>SESA191498</t>
  </si>
  <si>
    <t>TYRONE NOON</t>
  </si>
  <si>
    <t>SESA191526</t>
  </si>
  <si>
    <t>Carlos Altruz Medina</t>
  </si>
  <si>
    <t>SESA273889</t>
  </si>
  <si>
    <t>Jesse Schafer</t>
  </si>
  <si>
    <t>SESA273954</t>
  </si>
  <si>
    <t>Bernard Jenkins</t>
  </si>
  <si>
    <t>SESA276301</t>
  </si>
  <si>
    <t>Scott Banks</t>
  </si>
  <si>
    <t>SESA279412</t>
  </si>
  <si>
    <t>Jeremy Bender</t>
  </si>
  <si>
    <t>SESA340774</t>
  </si>
  <si>
    <t>Caleb Carney</t>
  </si>
  <si>
    <t>SESA342790</t>
  </si>
  <si>
    <t>Gregory Lingg</t>
  </si>
  <si>
    <t>SESA355881</t>
  </si>
  <si>
    <t>Ricky Perez</t>
  </si>
  <si>
    <t>SESA394588</t>
  </si>
  <si>
    <t>Matthew Macon</t>
  </si>
  <si>
    <t>SESA402134</t>
  </si>
  <si>
    <t>Russell Gerhards</t>
  </si>
  <si>
    <t>SESA420771</t>
  </si>
  <si>
    <t>Marlon Livingston</t>
  </si>
  <si>
    <t>SESA408755</t>
  </si>
  <si>
    <t>Alex Moppin</t>
  </si>
  <si>
    <t>SESA457878</t>
  </si>
  <si>
    <t>James Schumacher</t>
  </si>
  <si>
    <t>SESA456613</t>
  </si>
  <si>
    <t>MABEL FAJARDO</t>
  </si>
  <si>
    <t>SESA84106</t>
  </si>
  <si>
    <t>ITT4</t>
  </si>
  <si>
    <t>Mark Odum</t>
  </si>
  <si>
    <t>SESA216543</t>
  </si>
  <si>
    <t>Craig Stewart</t>
  </si>
  <si>
    <t>SESA271617</t>
  </si>
  <si>
    <t>PAB4</t>
  </si>
  <si>
    <t>Shalin Patel</t>
  </si>
  <si>
    <t>SESA439568</t>
  </si>
  <si>
    <t>Erich Lanz</t>
  </si>
  <si>
    <t>SESA464167</t>
  </si>
  <si>
    <t>Barry Horvath</t>
  </si>
  <si>
    <t>SESA77685</t>
  </si>
  <si>
    <t>Roger Moore</t>
  </si>
  <si>
    <t>SESA149153</t>
  </si>
  <si>
    <t>JOSEPH MILLER</t>
  </si>
  <si>
    <t>SESA145778</t>
  </si>
  <si>
    <t>Jonathan Stewart</t>
  </si>
  <si>
    <t>SESA420769</t>
  </si>
  <si>
    <t>Tyrone Lay</t>
  </si>
  <si>
    <t>SESA420753</t>
  </si>
  <si>
    <t>IBRAHIM ADAMOU</t>
  </si>
  <si>
    <t>SESA430983</t>
  </si>
  <si>
    <t>Gage Pandolfi</t>
  </si>
  <si>
    <t>SESA440579</t>
  </si>
  <si>
    <t>Timothy Akorli</t>
  </si>
  <si>
    <t>SESA450065</t>
  </si>
  <si>
    <t>Tilisha Jackson</t>
  </si>
  <si>
    <t>SESA438717</t>
  </si>
  <si>
    <t>Maria Velazquez</t>
  </si>
  <si>
    <t>SESA449783</t>
  </si>
  <si>
    <t>Andrew Horton</t>
  </si>
  <si>
    <t>SESA457159</t>
  </si>
  <si>
    <t>Norman Koch Jr</t>
  </si>
  <si>
    <t>SESA455234</t>
  </si>
  <si>
    <t>LEAH TULLY</t>
  </si>
  <si>
    <t>SESA145791</t>
  </si>
  <si>
    <t>QMG6</t>
  </si>
  <si>
    <t>Nathan Andrews</t>
  </si>
  <si>
    <t>SESA37013</t>
  </si>
  <si>
    <t>Jeffrey Cunningham</t>
  </si>
  <si>
    <t>SESA142706</t>
  </si>
  <si>
    <t>Earl Hawthorne</t>
  </si>
  <si>
    <t>SESA142719</t>
  </si>
  <si>
    <t>Kimberly Books</t>
  </si>
  <si>
    <t>SESA142792</t>
  </si>
  <si>
    <t>Lonnie Hook</t>
  </si>
  <si>
    <t>SESA142724</t>
  </si>
  <si>
    <t>Jeremy Swavely</t>
  </si>
  <si>
    <t>SESA143038</t>
  </si>
  <si>
    <t>Ronald Morgan</t>
  </si>
  <si>
    <t>SESA142738</t>
  </si>
  <si>
    <t>Dawn Hutchison</t>
  </si>
  <si>
    <t>SESA127061</t>
  </si>
  <si>
    <t>Hamed Parissou</t>
  </si>
  <si>
    <t>SESA190088</t>
  </si>
  <si>
    <t>Teresa MacAulay</t>
  </si>
  <si>
    <t>SESA256635</t>
  </si>
  <si>
    <t>William McLuckie</t>
  </si>
  <si>
    <t>SESA290892</t>
  </si>
  <si>
    <t>Ajani Walton</t>
  </si>
  <si>
    <t>SESA293551</t>
  </si>
  <si>
    <t>steven burgard</t>
  </si>
  <si>
    <t>SESA391428</t>
  </si>
  <si>
    <t>Stephen Svrcek</t>
  </si>
  <si>
    <t>SESA394351</t>
  </si>
  <si>
    <t>Christopher Goff</t>
  </si>
  <si>
    <t>SESA401342</t>
  </si>
  <si>
    <t>Jessica Hoerner</t>
  </si>
  <si>
    <t>SESA408092</t>
  </si>
  <si>
    <t>Jessica Duffy</t>
  </si>
  <si>
    <t>SESA420747</t>
  </si>
  <si>
    <t>Jeffrey Via</t>
  </si>
  <si>
    <t>SESA420780</t>
  </si>
  <si>
    <t>Abdoulaye Amadou</t>
  </si>
  <si>
    <t>SESA420721</t>
  </si>
  <si>
    <t>Kishorkumar Patel</t>
  </si>
  <si>
    <t>SESA420760</t>
  </si>
  <si>
    <t>Aderly Gomez</t>
  </si>
  <si>
    <t>SESA428331</t>
  </si>
  <si>
    <t>Chetan Patel</t>
  </si>
  <si>
    <t>SESA440582</t>
  </si>
  <si>
    <t>John Little</t>
  </si>
  <si>
    <t>SESA444420</t>
  </si>
  <si>
    <t>William Enyeart</t>
  </si>
  <si>
    <t>SESA458040</t>
  </si>
  <si>
    <t>Yaniris Rivera</t>
  </si>
  <si>
    <t>SESA447760</t>
  </si>
  <si>
    <t>Michael Fashanu</t>
  </si>
  <si>
    <t>SESA454496</t>
  </si>
  <si>
    <t>Mahamadou Zakari Kimba</t>
  </si>
  <si>
    <t>SESA455852</t>
  </si>
  <si>
    <t>Jason Book</t>
  </si>
  <si>
    <t>SESA142790</t>
  </si>
  <si>
    <t>Nathan Boyer</t>
  </si>
  <si>
    <t>SESA142795</t>
  </si>
  <si>
    <t>Brian Parnell</t>
  </si>
  <si>
    <t>SESA142579</t>
  </si>
  <si>
    <t>Ronald Clarke</t>
  </si>
  <si>
    <t>SESA142800</t>
  </si>
  <si>
    <t>Daren Anderson</t>
  </si>
  <si>
    <t>SESA30256</t>
  </si>
  <si>
    <t>QCS1</t>
  </si>
  <si>
    <t>G Michael Carpenter</t>
  </si>
  <si>
    <t>SESA21105</t>
  </si>
  <si>
    <t>Jeremiah Phillips</t>
  </si>
  <si>
    <t>SESA136836</t>
  </si>
  <si>
    <t>NICODEMO FAZZOLARI</t>
  </si>
  <si>
    <t>SESA145787</t>
  </si>
  <si>
    <t>DAVID NERI</t>
  </si>
  <si>
    <t>SESA80767</t>
  </si>
  <si>
    <t>ROBERT JENKINS</t>
  </si>
  <si>
    <t>SESA87974</t>
  </si>
  <si>
    <t>LEWIS KRAUSE III</t>
  </si>
  <si>
    <t>SESA146183</t>
  </si>
  <si>
    <t>Dion Whitlock</t>
  </si>
  <si>
    <t>SESA272147</t>
  </si>
  <si>
    <t>Jenney Jacob</t>
  </si>
  <si>
    <t>SESA377638</t>
  </si>
  <si>
    <t>LEF7</t>
  </si>
  <si>
    <t>Craig Ferentz</t>
  </si>
  <si>
    <t>SESA391419</t>
  </si>
  <si>
    <t>Robert Kinsey</t>
  </si>
  <si>
    <t>SESA355209</t>
  </si>
  <si>
    <t>ROBERT BENNETT</t>
  </si>
  <si>
    <t>SESA91793</t>
  </si>
  <si>
    <t>IIT3</t>
  </si>
  <si>
    <t>Haley Rupp</t>
  </si>
  <si>
    <t>SESA289067</t>
  </si>
  <si>
    <t>Norin Poum</t>
  </si>
  <si>
    <t>SESA142752</t>
  </si>
  <si>
    <t>Jason Hetrick</t>
  </si>
  <si>
    <t>SESA142723</t>
  </si>
  <si>
    <t>Larry Neidigh</t>
  </si>
  <si>
    <t>SESA232704</t>
  </si>
  <si>
    <t>Travis Williams</t>
  </si>
  <si>
    <t>SESA241692</t>
  </si>
  <si>
    <t>Dustin Sprenkle</t>
  </si>
  <si>
    <t>SESA299272</t>
  </si>
  <si>
    <t>William Langille</t>
  </si>
  <si>
    <t>SESA377897</t>
  </si>
  <si>
    <t>David Underwood</t>
  </si>
  <si>
    <t>SESA378161</t>
  </si>
  <si>
    <t>Brian Evans</t>
  </si>
  <si>
    <t>SESA391410</t>
  </si>
  <si>
    <t>Joshua Jacoby</t>
  </si>
  <si>
    <t>SESA401387</t>
  </si>
  <si>
    <t>Carlito Perkins</t>
  </si>
  <si>
    <t>SESA420762</t>
  </si>
  <si>
    <t>Mario Gordian</t>
  </si>
  <si>
    <t>SESA427016</t>
  </si>
  <si>
    <t>Michael Depeel</t>
  </si>
  <si>
    <t>SESA452918</t>
  </si>
  <si>
    <t>Thomas Connolly</t>
  </si>
  <si>
    <t>SESA460801</t>
  </si>
  <si>
    <t>Mark Smith</t>
  </si>
  <si>
    <t>SESA449480</t>
  </si>
  <si>
    <t>Timothy Kent</t>
  </si>
  <si>
    <t>SESA12333</t>
  </si>
  <si>
    <t>LTF8</t>
  </si>
  <si>
    <t>David Gramley</t>
  </si>
  <si>
    <t>SESA51605</t>
  </si>
  <si>
    <t>Frank Hope</t>
  </si>
  <si>
    <t>SESA80756</t>
  </si>
  <si>
    <t>CGF7</t>
  </si>
  <si>
    <t>DAVID MORIN</t>
  </si>
  <si>
    <t>SESA83781</t>
  </si>
  <si>
    <t>LMP9</t>
  </si>
  <si>
    <t>Timothy Magyar</t>
  </si>
  <si>
    <t>SESA233169</t>
  </si>
  <si>
    <t>Patty Rodgers</t>
  </si>
  <si>
    <t>SESA23341</t>
  </si>
  <si>
    <t>Vincente Lopez</t>
  </si>
  <si>
    <t>SESA139781</t>
  </si>
  <si>
    <t>Bhavuk Tandon</t>
  </si>
  <si>
    <t>SESA277996</t>
  </si>
  <si>
    <t>Guillermo Aguilar</t>
  </si>
  <si>
    <t>SESA279223</t>
  </si>
  <si>
    <t>Nishanth Srikanth Coontoor</t>
  </si>
  <si>
    <t>SESA283043</t>
  </si>
  <si>
    <t>LEF8</t>
  </si>
  <si>
    <t>Nancy Garduno</t>
  </si>
  <si>
    <t>SESA449594</t>
  </si>
  <si>
    <t>JOHN HALLIBURTON</t>
  </si>
  <si>
    <t>SESA70351</t>
  </si>
  <si>
    <t>QMP8</t>
  </si>
  <si>
    <t>JAY GUIMOND</t>
  </si>
  <si>
    <t>SESA85073</t>
  </si>
  <si>
    <t>Jose Antonio Serpa</t>
  </si>
  <si>
    <t>SESA56760</t>
  </si>
  <si>
    <t>Mexico</t>
  </si>
  <si>
    <t>JOSE ARMANDO GONZALEZ</t>
  </si>
  <si>
    <t>SESA397512</t>
  </si>
  <si>
    <t>Perla Brito</t>
  </si>
  <si>
    <t>SESA410367</t>
  </si>
  <si>
    <t>LPG7</t>
  </si>
  <si>
    <t>Grecia Caballero</t>
  </si>
  <si>
    <t>SESA434779</t>
  </si>
  <si>
    <t>CARMINE CAIRO</t>
  </si>
  <si>
    <t>SESA83344</t>
  </si>
  <si>
    <t>ROBERTO GOMEZ</t>
  </si>
  <si>
    <t>SESA91960</t>
  </si>
  <si>
    <t>LESLIE SOLANO</t>
  </si>
  <si>
    <t>SESA146496</t>
  </si>
  <si>
    <t>IFS2</t>
  </si>
  <si>
    <t>DEBORAH BROWN</t>
  </si>
  <si>
    <t>SESA83876</t>
  </si>
  <si>
    <t>LINDA MADONNA</t>
  </si>
  <si>
    <t>SESA86111</t>
  </si>
  <si>
    <t>LSF5</t>
  </si>
  <si>
    <t>SOMCHAN FOURNIER</t>
  </si>
  <si>
    <t>SESA88555</t>
  </si>
  <si>
    <t>PAB3</t>
  </si>
  <si>
    <t>NICHOLE SCHROYER</t>
  </si>
  <si>
    <t>SESA87105</t>
  </si>
  <si>
    <t>HAILA SAVAGE</t>
  </si>
  <si>
    <t>SESA84657</t>
  </si>
  <si>
    <t>Javier Barillas</t>
  </si>
  <si>
    <t>SESA270952</t>
  </si>
  <si>
    <t>Stacee Fournier</t>
  </si>
  <si>
    <t>SESA470723</t>
  </si>
  <si>
    <t>GEORGE ARMSTRONG</t>
  </si>
  <si>
    <t>SESA91775</t>
  </si>
  <si>
    <t>KAREN SOUSA</t>
  </si>
  <si>
    <t>SESA85688</t>
  </si>
  <si>
    <t>Bora Kim</t>
  </si>
  <si>
    <t>SESA335079</t>
  </si>
  <si>
    <t>Lila Garcia</t>
  </si>
  <si>
    <t>SESA356235</t>
  </si>
  <si>
    <t>Rosemarie Morris</t>
  </si>
  <si>
    <t>SESA378408</t>
  </si>
  <si>
    <t>Kelly Collier</t>
  </si>
  <si>
    <t>SESA331855</t>
  </si>
  <si>
    <t>Terry Baugh</t>
  </si>
  <si>
    <t>SESA77865</t>
  </si>
  <si>
    <t>Robert Langlois</t>
  </si>
  <si>
    <t>SESA131054</t>
  </si>
  <si>
    <t>Curtis Mills</t>
  </si>
  <si>
    <t>SESA131680</t>
  </si>
  <si>
    <t>Marlon Bowman</t>
  </si>
  <si>
    <t>SESA131819</t>
  </si>
  <si>
    <t>Larry Allen</t>
  </si>
  <si>
    <t>SESA131857</t>
  </si>
  <si>
    <t>Paul Marquez</t>
  </si>
  <si>
    <t>SESA131864</t>
  </si>
  <si>
    <t>David McGuire</t>
  </si>
  <si>
    <t>SESA131914</t>
  </si>
  <si>
    <t>Harrel Burch</t>
  </si>
  <si>
    <t>SESA131924</t>
  </si>
  <si>
    <t>Jose Cerrillo</t>
  </si>
  <si>
    <t>SESA131935</t>
  </si>
  <si>
    <t>Douglas Pearson</t>
  </si>
  <si>
    <t>SESA136832</t>
  </si>
  <si>
    <t>William Irvin</t>
  </si>
  <si>
    <t>SESA138846</t>
  </si>
  <si>
    <t>Brandon Haddock</t>
  </si>
  <si>
    <t>SESA147258</t>
  </si>
  <si>
    <t>Tracy Smith</t>
  </si>
  <si>
    <t>SESA169729</t>
  </si>
  <si>
    <t>William Parent</t>
  </si>
  <si>
    <t>SESA189581</t>
  </si>
  <si>
    <t>James Blaylock</t>
  </si>
  <si>
    <t>SESA205633</t>
  </si>
  <si>
    <t>Devon Perkins</t>
  </si>
  <si>
    <t>SESA234104</t>
  </si>
  <si>
    <t>Logan Lundy</t>
  </si>
  <si>
    <t>SESA270897</t>
  </si>
  <si>
    <t>James Shepherd</t>
  </si>
  <si>
    <t>SESA272952</t>
  </si>
  <si>
    <t>Jean Castellano</t>
  </si>
  <si>
    <t>SESA296313</t>
  </si>
  <si>
    <t>Ryan Moeller</t>
  </si>
  <si>
    <t>SESA328344</t>
  </si>
  <si>
    <t>Carey Vaughan</t>
  </si>
  <si>
    <t>SESA16714</t>
  </si>
  <si>
    <t>Jo Mikeska</t>
  </si>
  <si>
    <t>SESA110928</t>
  </si>
  <si>
    <t>Thomas Halberstadt</t>
  </si>
  <si>
    <t>SESA131058</t>
  </si>
  <si>
    <t>Douglas Welch</t>
  </si>
  <si>
    <t>SESA131130</t>
  </si>
  <si>
    <t>Timothy Keheley</t>
  </si>
  <si>
    <t>SESA131323</t>
  </si>
  <si>
    <t>Andrew Wimberley</t>
  </si>
  <si>
    <t>SESA131336</t>
  </si>
  <si>
    <t>Bronswick Young</t>
  </si>
  <si>
    <t>SESA131349</t>
  </si>
  <si>
    <t>Cory Peele</t>
  </si>
  <si>
    <t>SESA131413</t>
  </si>
  <si>
    <t>Brandon Cannon</t>
  </si>
  <si>
    <t>SESA131485</t>
  </si>
  <si>
    <t>Christy Kleinmann</t>
  </si>
  <si>
    <t>SESA131565</t>
  </si>
  <si>
    <t>Matthew Brown</t>
  </si>
  <si>
    <t>SESA131711</t>
  </si>
  <si>
    <t>Wendy Cheatham</t>
  </si>
  <si>
    <t>SESA131820</t>
  </si>
  <si>
    <t>QFF2</t>
  </si>
  <si>
    <t>Dale Scherer</t>
  </si>
  <si>
    <t>SESA136571</t>
  </si>
  <si>
    <t>Gerald Linnenkugel</t>
  </si>
  <si>
    <t>SESA21739</t>
  </si>
  <si>
    <t>Sherry Minter</t>
  </si>
  <si>
    <t>SESA55293</t>
  </si>
  <si>
    <t>Carl Teer</t>
  </si>
  <si>
    <t>SESA111893</t>
  </si>
  <si>
    <t>Glenn Golmon</t>
  </si>
  <si>
    <t>SESA283440</t>
  </si>
  <si>
    <t>Kevin Smiley</t>
  </si>
  <si>
    <t>SESA284502</t>
  </si>
  <si>
    <t>Ricky Dempsey</t>
  </si>
  <si>
    <t>SESA130525</t>
  </si>
  <si>
    <t>John Laywell</t>
  </si>
  <si>
    <t>SESA131587</t>
  </si>
  <si>
    <t>Chadward Hawkins</t>
  </si>
  <si>
    <t>SESA178992</t>
  </si>
  <si>
    <t>Roy Poole</t>
  </si>
  <si>
    <t>SESA180391</t>
  </si>
  <si>
    <t>Robert Cleaveland</t>
  </si>
  <si>
    <t>SESA373011</t>
  </si>
  <si>
    <t>Hugh Krahmer</t>
  </si>
  <si>
    <t>SESA386705</t>
  </si>
  <si>
    <t>Alejandro Romero</t>
  </si>
  <si>
    <t>SESA394235</t>
  </si>
  <si>
    <t>Shereke Gaston</t>
  </si>
  <si>
    <t>SESA439116</t>
  </si>
  <si>
    <t>John Gravis</t>
  </si>
  <si>
    <t>SESA441128</t>
  </si>
  <si>
    <t>David Burks</t>
  </si>
  <si>
    <t>SESA441619</t>
  </si>
  <si>
    <t>Dustin Robinette</t>
  </si>
  <si>
    <t>SESA456621</t>
  </si>
  <si>
    <t>David Vega</t>
  </si>
  <si>
    <t>SESA472117</t>
  </si>
  <si>
    <t>Craig Adair</t>
  </si>
  <si>
    <t>SESA472125</t>
  </si>
  <si>
    <t>Joshua Tousignant</t>
  </si>
  <si>
    <t>SESA473748</t>
  </si>
  <si>
    <t>Dana Smith</t>
  </si>
  <si>
    <t>SESA475678</t>
  </si>
  <si>
    <t>Andy Tetteh</t>
  </si>
  <si>
    <t>SESA475681</t>
  </si>
  <si>
    <t>Paul Bowie Jr</t>
  </si>
  <si>
    <t>SESA475682</t>
  </si>
  <si>
    <t>Michael McCurdy</t>
  </si>
  <si>
    <t>SESA475683</t>
  </si>
  <si>
    <t>Charles Arps</t>
  </si>
  <si>
    <t>SESA475684</t>
  </si>
  <si>
    <t>Donyell Jones</t>
  </si>
  <si>
    <t>SESA475686</t>
  </si>
  <si>
    <t>Clayton Beauford</t>
  </si>
  <si>
    <t>SESA475685</t>
  </si>
  <si>
    <t>Christopher Bird</t>
  </si>
  <si>
    <t>SESA131524</t>
  </si>
  <si>
    <t>Shaun Reynolds</t>
  </si>
  <si>
    <t>SESA131721</t>
  </si>
  <si>
    <t>Allen Kainer</t>
  </si>
  <si>
    <t>SESA131111</t>
  </si>
  <si>
    <t>Brandon Anderson</t>
  </si>
  <si>
    <t>SESA131915</t>
  </si>
  <si>
    <t>Dennis Clarke</t>
  </si>
  <si>
    <t>SESA277510</t>
  </si>
  <si>
    <t>Jack Hearne</t>
  </si>
  <si>
    <t>SESA393944</t>
  </si>
  <si>
    <t>Jose Anguiano</t>
  </si>
  <si>
    <t>SESA409653</t>
  </si>
  <si>
    <t>Jordan Williams</t>
  </si>
  <si>
    <t>SESA432118</t>
  </si>
  <si>
    <t>Lonnie Dyer</t>
  </si>
  <si>
    <t>SESA439113</t>
  </si>
  <si>
    <t>Jeff Ruffridge</t>
  </si>
  <si>
    <t>SESA433993</t>
  </si>
  <si>
    <t>Dustin Farmer</t>
  </si>
  <si>
    <t>SESA433997</t>
  </si>
  <si>
    <t>Eduardo Antonio</t>
  </si>
  <si>
    <t>SESA447737</t>
  </si>
  <si>
    <t>Jorge Beltran</t>
  </si>
  <si>
    <t>SESA453603</t>
  </si>
  <si>
    <t>Jedidiah Mink</t>
  </si>
  <si>
    <t>SESA449893</t>
  </si>
  <si>
    <t>Harley Hudspeth</t>
  </si>
  <si>
    <t>SESA456616</t>
  </si>
  <si>
    <t>Heather Welsch</t>
  </si>
  <si>
    <t>SESA455098</t>
  </si>
  <si>
    <t>Jared Tilley</t>
  </si>
  <si>
    <t>SESA472091</t>
  </si>
  <si>
    <t>Ricky Salazar</t>
  </si>
  <si>
    <t>SESA472405</t>
  </si>
  <si>
    <t>James Kneisler</t>
  </si>
  <si>
    <t>SESA461111</t>
  </si>
  <si>
    <t>Destany Riley</t>
  </si>
  <si>
    <t>SESA452545</t>
  </si>
  <si>
    <t>Terri Morrison</t>
  </si>
  <si>
    <t>SESA55368</t>
  </si>
  <si>
    <t>Veronica Guerrero</t>
  </si>
  <si>
    <t>SESA71853</t>
  </si>
  <si>
    <t>Chris Phelps</t>
  </si>
  <si>
    <t>SESA131056</t>
  </si>
  <si>
    <t>Linda Shawn</t>
  </si>
  <si>
    <t>SESA131079</t>
  </si>
  <si>
    <t>Geoff Woods</t>
  </si>
  <si>
    <t>SESA131950</t>
  </si>
  <si>
    <t>Rebekah Mitchell</t>
  </si>
  <si>
    <t>SESA137329</t>
  </si>
  <si>
    <t>Jason Myer</t>
  </si>
  <si>
    <t>SESA55370</t>
  </si>
  <si>
    <t>Jacob Horton</t>
  </si>
  <si>
    <t>SESA147256</t>
  </si>
  <si>
    <t>Rolando Alcaraz</t>
  </si>
  <si>
    <t>SESA243454</t>
  </si>
  <si>
    <t>Beau Smith</t>
  </si>
  <si>
    <t>SESA244973</t>
  </si>
  <si>
    <t>Fred McGlocklin</t>
  </si>
  <si>
    <t>SESA257717</t>
  </si>
  <si>
    <t>Adam Griffin</t>
  </si>
  <si>
    <t>SESA261553</t>
  </si>
  <si>
    <t>Joseph Splawn</t>
  </si>
  <si>
    <t>SESA261564</t>
  </si>
  <si>
    <t>Cesar Duran</t>
  </si>
  <si>
    <t>SESA286783</t>
  </si>
  <si>
    <t>Pedro Cepeda</t>
  </si>
  <si>
    <t>SESA290306</t>
  </si>
  <si>
    <t>Eric Casey</t>
  </si>
  <si>
    <t>SESA291020</t>
  </si>
  <si>
    <t>Thomas Cornish</t>
  </si>
  <si>
    <t>SESA294153</t>
  </si>
  <si>
    <t>Tommy Fore</t>
  </si>
  <si>
    <t>SESA330446</t>
  </si>
  <si>
    <t>Michael Lancaster</t>
  </si>
  <si>
    <t>SESA340605</t>
  </si>
  <si>
    <t>Bassey Etuk</t>
  </si>
  <si>
    <t>SESA354042</t>
  </si>
  <si>
    <t>Rex Harrill</t>
  </si>
  <si>
    <t>SESA346563</t>
  </si>
  <si>
    <t>Cameron Tumlinson</t>
  </si>
  <si>
    <t>SESA380789</t>
  </si>
  <si>
    <t>Darius Shofner</t>
  </si>
  <si>
    <t>SESA383149</t>
  </si>
  <si>
    <t>Michael Shults</t>
  </si>
  <si>
    <t>SESA388858</t>
  </si>
  <si>
    <t>Brian Haney</t>
  </si>
  <si>
    <t>SESA447739</t>
  </si>
  <si>
    <t>Chad Osborne</t>
  </si>
  <si>
    <t>SESA472124</t>
  </si>
  <si>
    <t>Dylan Bice</t>
  </si>
  <si>
    <t>SESA472126</t>
  </si>
  <si>
    <t>Floyd Thomas</t>
  </si>
  <si>
    <t>SESA175766</t>
  </si>
  <si>
    <t>Scott Wood</t>
  </si>
  <si>
    <t>SESA131854</t>
  </si>
  <si>
    <t>Owen Harrison</t>
  </si>
  <si>
    <t>SESA177686</t>
  </si>
  <si>
    <t>Stephen Redmon</t>
  </si>
  <si>
    <t>SESA180228</t>
  </si>
  <si>
    <t>Michael Snelson</t>
  </si>
  <si>
    <t>SESA180392</t>
  </si>
  <si>
    <t>Russell Templeton</t>
  </si>
  <si>
    <t>SESA190563</t>
  </si>
  <si>
    <t>Chad Hurley</t>
  </si>
  <si>
    <t>SESA277509</t>
  </si>
  <si>
    <t>Runako Dew</t>
  </si>
  <si>
    <t>SESA354048</t>
  </si>
  <si>
    <t>Ryan Shoemaker</t>
  </si>
  <si>
    <t>SESA360132</t>
  </si>
  <si>
    <t>Christopher Tull</t>
  </si>
  <si>
    <t>SESA366137</t>
  </si>
  <si>
    <t>Brian Griggs</t>
  </si>
  <si>
    <t>SESA375586</t>
  </si>
  <si>
    <t>Chris Romero</t>
  </si>
  <si>
    <t>SESA409654</t>
  </si>
  <si>
    <t>Andrew Cooke</t>
  </si>
  <si>
    <t>SESA371089</t>
  </si>
  <si>
    <t>Lynn Harris</t>
  </si>
  <si>
    <t>SESA380115</t>
  </si>
  <si>
    <t>Dawn Perry</t>
  </si>
  <si>
    <t>SESA473271</t>
  </si>
  <si>
    <t>Linsey Vasilenko</t>
  </si>
  <si>
    <t>SESA394348</t>
  </si>
  <si>
    <t>Susan Benjamin</t>
  </si>
  <si>
    <t>SESA6305</t>
  </si>
  <si>
    <t>Chris Duncan</t>
  </si>
  <si>
    <t>SESA35007</t>
  </si>
  <si>
    <t>Edgar Francisco Cruz</t>
  </si>
  <si>
    <t>SESA31411</t>
  </si>
  <si>
    <t>Jon Findley</t>
  </si>
  <si>
    <t>SESA65306</t>
  </si>
  <si>
    <t>Lesa Sydnor</t>
  </si>
  <si>
    <t>SESA19511</t>
  </si>
  <si>
    <t>BRIAN LAMARRE</t>
  </si>
  <si>
    <t>SESA83261</t>
  </si>
  <si>
    <t>JEANNE CLOUTIER</t>
  </si>
  <si>
    <t>SESA64903</t>
  </si>
  <si>
    <t>Jenina DIGO</t>
  </si>
  <si>
    <t>SESA146524</t>
  </si>
  <si>
    <t>JEFFREY SOHLICH</t>
  </si>
  <si>
    <t>SESA142930</t>
  </si>
  <si>
    <t>Toby Jeffers</t>
  </si>
  <si>
    <t>SESA177904</t>
  </si>
  <si>
    <t>FHF8</t>
  </si>
  <si>
    <t>Gregg Rzewnicki</t>
  </si>
  <si>
    <t>SESA280293</t>
  </si>
  <si>
    <t>Patrick Pickney</t>
  </si>
  <si>
    <t>SESA402647</t>
  </si>
  <si>
    <t>Matthew Brandes</t>
  </si>
  <si>
    <t>SESA470115</t>
  </si>
  <si>
    <t>Katina Stavrou</t>
  </si>
  <si>
    <t>SESA473760</t>
  </si>
  <si>
    <t>Jesse Ortega</t>
  </si>
  <si>
    <t>SESA408448</t>
  </si>
  <si>
    <t>Ricardo Laurrabaquio</t>
  </si>
  <si>
    <t>SESA7837</t>
  </si>
  <si>
    <t>Nancy Barragan</t>
  </si>
  <si>
    <t>SESA12380</t>
  </si>
  <si>
    <t>Ivonne Veronica Castro</t>
  </si>
  <si>
    <t>SESA39375</t>
  </si>
  <si>
    <t>Marisela LINARES</t>
  </si>
  <si>
    <t>SESA164619</t>
  </si>
  <si>
    <t>Julio Yañez Silva</t>
  </si>
  <si>
    <t>SESA462893</t>
  </si>
  <si>
    <t>Manuel Jimenez</t>
  </si>
  <si>
    <t>SESA24417</t>
  </si>
  <si>
    <t>IST4</t>
  </si>
  <si>
    <t>Edison Antonio Juarez</t>
  </si>
  <si>
    <t>SESA117347</t>
  </si>
  <si>
    <t>JAVIER EDUARDO ALVARADO</t>
  </si>
  <si>
    <t>SESA386461</t>
  </si>
  <si>
    <t>RODOLFO DIAZ</t>
  </si>
  <si>
    <t>SESA146719</t>
  </si>
  <si>
    <t>DANIEL MELENDEZ-TOBAR</t>
  </si>
  <si>
    <t>SESA83740</t>
  </si>
  <si>
    <t>ALBERTO CASTELLANOS</t>
  </si>
  <si>
    <t>SESA82555</t>
  </si>
  <si>
    <t>IVAN MORALES</t>
  </si>
  <si>
    <t>SESA168001</t>
  </si>
  <si>
    <t>DAVID VAN VELUWEN</t>
  </si>
  <si>
    <t>SESA167927</t>
  </si>
  <si>
    <t>TXS3</t>
  </si>
  <si>
    <t>Hunberto Miranda</t>
  </si>
  <si>
    <t>SESA238722</t>
  </si>
  <si>
    <t>Luis Figueroa</t>
  </si>
  <si>
    <t>SESA239556</t>
  </si>
  <si>
    <t>Hector Valenzuela</t>
  </si>
  <si>
    <t>SESA268718</t>
  </si>
  <si>
    <t>Leticia Romo</t>
  </si>
  <si>
    <t>SESA271088</t>
  </si>
  <si>
    <t>Benjamin Covarrubias</t>
  </si>
  <si>
    <t>SESA289740</t>
  </si>
  <si>
    <t>Manuel Gaytan</t>
  </si>
  <si>
    <t>SESA289746</t>
  </si>
  <si>
    <t>Pedro Ruiz</t>
  </si>
  <si>
    <t>SESA289791</t>
  </si>
  <si>
    <t>Karlos Lopez</t>
  </si>
  <si>
    <t>SESA300776</t>
  </si>
  <si>
    <t>Jorge Garcia</t>
  </si>
  <si>
    <t>SESA367192</t>
  </si>
  <si>
    <t>RUBEN VIRGEN</t>
  </si>
  <si>
    <t>SESA120513</t>
  </si>
  <si>
    <t>Mario Alfaro</t>
  </si>
  <si>
    <t>SESA429418</t>
  </si>
  <si>
    <t>Julio Hinojosa</t>
  </si>
  <si>
    <t>SESA438280</t>
  </si>
  <si>
    <t>ALEJO RANGEL</t>
  </si>
  <si>
    <t>SESA169443</t>
  </si>
  <si>
    <t>GREGORY MATTOLA</t>
  </si>
  <si>
    <t>SESA167929</t>
  </si>
  <si>
    <t>Harveer Sabharwal</t>
  </si>
  <si>
    <t>SESA335931</t>
  </si>
  <si>
    <t>JESUS TRASVINA</t>
  </si>
  <si>
    <t>SESA85229</t>
  </si>
  <si>
    <t>JONATHAN HERNANDEZ</t>
  </si>
  <si>
    <t>SESA85493</t>
  </si>
  <si>
    <t>Rene Ramirez</t>
  </si>
  <si>
    <t>SESA239565</t>
  </si>
  <si>
    <t>Eri Rodriguez</t>
  </si>
  <si>
    <t>SESA268717</t>
  </si>
  <si>
    <t>Jose De Haro</t>
  </si>
  <si>
    <t>SESA268720</t>
  </si>
  <si>
    <t>David Gonzalez</t>
  </si>
  <si>
    <t>SESA281108</t>
  </si>
  <si>
    <t>James Padilla</t>
  </si>
  <si>
    <t>SESA300781</t>
  </si>
  <si>
    <t>Antonio Pina</t>
  </si>
  <si>
    <t>SESA300786</t>
  </si>
  <si>
    <t>Carlos Ulloa</t>
  </si>
  <si>
    <t>SESA275525</t>
  </si>
  <si>
    <t>Isaac Olague</t>
  </si>
  <si>
    <t>SESA301850</t>
  </si>
  <si>
    <t>Sean Pace</t>
  </si>
  <si>
    <t>SESA435860</t>
  </si>
  <si>
    <t>Aaron Frost</t>
  </si>
  <si>
    <t>SESA440232</t>
  </si>
  <si>
    <t>Ulric Arcides</t>
  </si>
  <si>
    <t>SESA444616</t>
  </si>
  <si>
    <t>Jaime Rodriguez</t>
  </si>
  <si>
    <t>SESA438907</t>
  </si>
  <si>
    <t>Noel Perez</t>
  </si>
  <si>
    <t>SESA398647</t>
  </si>
  <si>
    <t>Tammy Paredes</t>
  </si>
  <si>
    <t>SESA370034</t>
  </si>
  <si>
    <t>MARIBEL ARIAS</t>
  </si>
  <si>
    <t>SESA146722</t>
  </si>
  <si>
    <t>STEFANIE PRUETT</t>
  </si>
  <si>
    <t>SESA146720</t>
  </si>
  <si>
    <t>Myra Caraza</t>
  </si>
  <si>
    <t>SESA289769</t>
  </si>
  <si>
    <t>Valerie Ybarra</t>
  </si>
  <si>
    <t>SESA276764</t>
  </si>
  <si>
    <t>Theresa Ramirez</t>
  </si>
  <si>
    <t>SESA384312</t>
  </si>
  <si>
    <t>Aaron Huerta</t>
  </si>
  <si>
    <t>SESA338219</t>
  </si>
  <si>
    <t>Cindy Salgado</t>
  </si>
  <si>
    <t>SESA402316</t>
  </si>
  <si>
    <t>Janet De León</t>
  </si>
  <si>
    <t>SESA430872</t>
  </si>
  <si>
    <t>Veronica Martinez</t>
  </si>
  <si>
    <t>SESA472966</t>
  </si>
  <si>
    <t>GIOVANA BELEM ALONSO</t>
  </si>
  <si>
    <t>SESA425324</t>
  </si>
  <si>
    <t>Garrett Dunlap</t>
  </si>
  <si>
    <t>SESA427851</t>
  </si>
  <si>
    <t>PAUL VARGAS</t>
  </si>
  <si>
    <t>SESA92358</t>
  </si>
  <si>
    <t>Michelle Acord</t>
  </si>
  <si>
    <t>SESA114485</t>
  </si>
  <si>
    <t>JUAN ROMERO VILLAGOMEZ</t>
  </si>
  <si>
    <t>SESA167933</t>
  </si>
  <si>
    <t>Enrique Lopez</t>
  </si>
  <si>
    <t>SESA244752</t>
  </si>
  <si>
    <t>Edgar Arreola</t>
  </si>
  <si>
    <t>SESA280069</t>
  </si>
  <si>
    <t>Maurichelle Torres</t>
  </si>
  <si>
    <t>SESA435862</t>
  </si>
  <si>
    <t>Emiliano Gomez</t>
  </si>
  <si>
    <t>SESA438493</t>
  </si>
  <si>
    <t>Jeffrey Martin</t>
  </si>
  <si>
    <t>SESA429764</t>
  </si>
  <si>
    <t>Fabiola Gastelum</t>
  </si>
  <si>
    <t>SESA431355</t>
  </si>
  <si>
    <t>JEFFREY MENDIOLA</t>
  </si>
  <si>
    <t>SESA145848</t>
  </si>
  <si>
    <t>MIGUEL ROJAS</t>
  </si>
  <si>
    <t>SESA86802</t>
  </si>
  <si>
    <t>SESAR PANIAGUA</t>
  </si>
  <si>
    <t>SESA88374</t>
  </si>
  <si>
    <t>ALFREDO ARREGUIN</t>
  </si>
  <si>
    <t>SESA82626</t>
  </si>
  <si>
    <t>ARTEMIZA JUAREZ DE ARCE</t>
  </si>
  <si>
    <t>SESA119058</t>
  </si>
  <si>
    <t>DAVID MARTINEZ</t>
  </si>
  <si>
    <t>SESA168012</t>
  </si>
  <si>
    <t>LUIS VAZQUEZ</t>
  </si>
  <si>
    <t>SESA190380</t>
  </si>
  <si>
    <t>Randy Gonzalez</t>
  </si>
  <si>
    <t>SESA238355</t>
  </si>
  <si>
    <t>Jose Ramirez</t>
  </si>
  <si>
    <t>SESA239555</t>
  </si>
  <si>
    <t>Elizabeth Alonzo</t>
  </si>
  <si>
    <t>SESA280072</t>
  </si>
  <si>
    <t>Anthony Garcia</t>
  </si>
  <si>
    <t>SESA280074</t>
  </si>
  <si>
    <t>Javier Mayorga</t>
  </si>
  <si>
    <t>SESA278837</t>
  </si>
  <si>
    <t>Jose Gonzalez</t>
  </si>
  <si>
    <t>SESA300773</t>
  </si>
  <si>
    <t>Oscar Molina</t>
  </si>
  <si>
    <t>SESA285628</t>
  </si>
  <si>
    <t>Qwai Perkins</t>
  </si>
  <si>
    <t>SESA280314</t>
  </si>
  <si>
    <t>Valentin Reyes</t>
  </si>
  <si>
    <t>SESA300788</t>
  </si>
  <si>
    <t>Gilberto Angeles</t>
  </si>
  <si>
    <t>SESA337562</t>
  </si>
  <si>
    <t>Gregory Taylor</t>
  </si>
  <si>
    <t>SESA339200</t>
  </si>
  <si>
    <t>Gilbert Solis</t>
  </si>
  <si>
    <t>SESA343071</t>
  </si>
  <si>
    <t>Arturo Garcia Cortes</t>
  </si>
  <si>
    <t>SESA437118</t>
  </si>
  <si>
    <t>Michael Bernal</t>
  </si>
  <si>
    <t>SESA441481</t>
  </si>
  <si>
    <t>Gabriel Agosto</t>
  </si>
  <si>
    <t>SESA385092</t>
  </si>
  <si>
    <t>EHG4</t>
  </si>
  <si>
    <t>JOSE OCHOA</t>
  </si>
  <si>
    <t>SESA469669</t>
  </si>
  <si>
    <t>Susheel Bhasin</t>
  </si>
  <si>
    <t>SESA442775</t>
  </si>
  <si>
    <t>Come VAN STRAATEN</t>
  </si>
  <si>
    <t>SESA65533</t>
  </si>
  <si>
    <t>Richard Morden</t>
  </si>
  <si>
    <t>SESA23720</t>
  </si>
  <si>
    <t>LMP8</t>
  </si>
  <si>
    <t>Pat Alexander</t>
  </si>
  <si>
    <t>SESA49477</t>
  </si>
  <si>
    <t>Keith Bittinger</t>
  </si>
  <si>
    <t>SESA31869</t>
  </si>
  <si>
    <t>LEF5</t>
  </si>
  <si>
    <t>Abigale Koontz</t>
  </si>
  <si>
    <t>SESA59102</t>
  </si>
  <si>
    <t>Mohamed DEGDEG</t>
  </si>
  <si>
    <t>SESA71264</t>
  </si>
  <si>
    <t>Terry Hoffman</t>
  </si>
  <si>
    <t>SESA127174</t>
  </si>
  <si>
    <t>CAF4</t>
  </si>
  <si>
    <t>Michael Turnage</t>
  </si>
  <si>
    <t>SESA137069</t>
  </si>
  <si>
    <t>JAMES KAROLIE</t>
  </si>
  <si>
    <t>SESA85254</t>
  </si>
  <si>
    <t>COLBY DAVIS</t>
  </si>
  <si>
    <t>SESA83613</t>
  </si>
  <si>
    <t>LEG7</t>
  </si>
  <si>
    <t>SACHIN SHAH</t>
  </si>
  <si>
    <t>SESA88181</t>
  </si>
  <si>
    <t>ERIC JONES</t>
  </si>
  <si>
    <t>SESA119497</t>
  </si>
  <si>
    <t>PANKAJ MATHUR</t>
  </si>
  <si>
    <t>SESA119042</t>
  </si>
  <si>
    <t>LORENA GUEVARA</t>
  </si>
  <si>
    <t>SESA206144</t>
  </si>
  <si>
    <t>Prasoon Tiwari</t>
  </si>
  <si>
    <t>SESA468434</t>
  </si>
  <si>
    <t>Aijun ZHU</t>
  </si>
  <si>
    <t>SESA28155</t>
  </si>
  <si>
    <t>Li PAN</t>
  </si>
  <si>
    <t>SESA30315</t>
  </si>
  <si>
    <t>Lishan HUANG</t>
  </si>
  <si>
    <t>SESA29119</t>
  </si>
  <si>
    <t>Yanfen LI</t>
  </si>
  <si>
    <t>SESA30546</t>
  </si>
  <si>
    <t>Zijing YE</t>
  </si>
  <si>
    <t>SESA45733</t>
  </si>
  <si>
    <t>Kwok Ping HUI</t>
  </si>
  <si>
    <t>SESA93950</t>
  </si>
  <si>
    <t>Hong Kong</t>
  </si>
  <si>
    <t>Mei Wah Camy CHEUNG</t>
  </si>
  <si>
    <t>SESA98107</t>
  </si>
  <si>
    <t>Yongji GAO</t>
  </si>
  <si>
    <t>SESA96598</t>
  </si>
  <si>
    <t>Ji ZHANG</t>
  </si>
  <si>
    <t>SESA151465</t>
  </si>
  <si>
    <t>Nannan HE</t>
  </si>
  <si>
    <t>SESA176083</t>
  </si>
  <si>
    <t>Mingguo HE</t>
  </si>
  <si>
    <t>SESA200396</t>
  </si>
  <si>
    <t>Xiaodan LIU</t>
  </si>
  <si>
    <t>SESA216915</t>
  </si>
  <si>
    <t>Xue LIU</t>
  </si>
  <si>
    <t>SESA461921</t>
  </si>
  <si>
    <t>Feng WANG</t>
  </si>
  <si>
    <t>SESA34653</t>
  </si>
  <si>
    <t>YaPing SHEN</t>
  </si>
  <si>
    <t>SESA43424</t>
  </si>
  <si>
    <t>Feng ZHOU</t>
  </si>
  <si>
    <t>SESA24129</t>
  </si>
  <si>
    <t>Wendi FENG</t>
  </si>
  <si>
    <t>SESA177826</t>
  </si>
  <si>
    <t>Dan WU</t>
  </si>
  <si>
    <t>SESA347068</t>
  </si>
  <si>
    <t>Song XU</t>
  </si>
  <si>
    <t>SESA458648</t>
  </si>
  <si>
    <t>Yibin LIU</t>
  </si>
  <si>
    <t>SESA473921</t>
  </si>
  <si>
    <t>Cyrille PACAUD</t>
  </si>
  <si>
    <t>SESA5981</t>
  </si>
  <si>
    <t>Xiumin XU</t>
  </si>
  <si>
    <t>SESA53771</t>
  </si>
  <si>
    <t>XiaoFan HU</t>
  </si>
  <si>
    <t>SESA282580</t>
  </si>
  <si>
    <t>Yi XIE</t>
  </si>
  <si>
    <t>SESA383575</t>
  </si>
  <si>
    <t>Hao Xiang</t>
  </si>
  <si>
    <t>SESA426587</t>
  </si>
  <si>
    <t>LEF4</t>
  </si>
  <si>
    <t>Yang XIA</t>
  </si>
  <si>
    <t>SESA431788</t>
  </si>
  <si>
    <t>Li ZHAO</t>
  </si>
  <si>
    <t>SESA52850</t>
  </si>
  <si>
    <t>QMG7</t>
  </si>
  <si>
    <t>Wei WU</t>
  </si>
  <si>
    <t>SESA5951</t>
  </si>
  <si>
    <t>LOF8</t>
  </si>
  <si>
    <t>Li ZHENG</t>
  </si>
  <si>
    <t>SESA97087</t>
  </si>
  <si>
    <t>Yanming LIU</t>
  </si>
  <si>
    <t>SESA99386</t>
  </si>
  <si>
    <t>Meixiang HAO</t>
  </si>
  <si>
    <t>SESA179140</t>
  </si>
  <si>
    <t>QSF7</t>
  </si>
  <si>
    <t>Jin PIAO</t>
  </si>
  <si>
    <t>SESA23225</t>
  </si>
  <si>
    <t>Wenxin DUAN</t>
  </si>
  <si>
    <t>SESA47165</t>
  </si>
  <si>
    <t>Xiaowen ZHU</t>
  </si>
  <si>
    <t>SESA94865</t>
  </si>
  <si>
    <t>Shan LU</t>
  </si>
  <si>
    <t>SESA150974</t>
  </si>
  <si>
    <t>Lijuan TAO</t>
  </si>
  <si>
    <t>SESA214252</t>
  </si>
  <si>
    <t>Wei ZHANG</t>
  </si>
  <si>
    <t>SESA256603</t>
  </si>
  <si>
    <t>LPG8</t>
  </si>
  <si>
    <t>Pierre CHARLET</t>
  </si>
  <si>
    <t>SESA344388</t>
  </si>
  <si>
    <t>Cong JIAO</t>
  </si>
  <si>
    <t>SESA341985</t>
  </si>
  <si>
    <t>Qiumei HU</t>
  </si>
  <si>
    <t>SESA265363</t>
  </si>
  <si>
    <t>Jianfeng TAN</t>
  </si>
  <si>
    <t>SESA265358</t>
  </si>
  <si>
    <t>Zhe SUN</t>
  </si>
  <si>
    <t>SESA136844</t>
  </si>
  <si>
    <t>Yan LI</t>
  </si>
  <si>
    <t>SESA8823</t>
  </si>
  <si>
    <t>FuJuan WANG</t>
  </si>
  <si>
    <t>SESA177911</t>
  </si>
  <si>
    <t>Weihong ZHANG</t>
  </si>
  <si>
    <t>SESA244917</t>
  </si>
  <si>
    <t>Min FANG</t>
  </si>
  <si>
    <t>SESA337718</t>
  </si>
  <si>
    <t>Fang HE</t>
  </si>
  <si>
    <t>SESA379213</t>
  </si>
  <si>
    <t>Yue SHI</t>
  </si>
  <si>
    <t>SESA438676</t>
  </si>
  <si>
    <t>Yan HUANG</t>
  </si>
  <si>
    <t>SESA457357</t>
  </si>
  <si>
    <t>YaJun MIN</t>
  </si>
  <si>
    <t>SESA457738</t>
  </si>
  <si>
    <t>Ying CHENG</t>
  </si>
  <si>
    <t>SESA459498</t>
  </si>
  <si>
    <t>Xiao Wang</t>
  </si>
  <si>
    <t>SESA466350</t>
  </si>
  <si>
    <t>Miao ZHANG</t>
  </si>
  <si>
    <t>SESA470505</t>
  </si>
  <si>
    <t>XinRu XU</t>
  </si>
  <si>
    <t>SESA357736</t>
  </si>
  <si>
    <t>Weixin QIAO</t>
  </si>
  <si>
    <t>SESA136359</t>
  </si>
  <si>
    <t>Hongxia CAI</t>
  </si>
  <si>
    <t>SESA20062</t>
  </si>
  <si>
    <t>Shanchen MAO</t>
  </si>
  <si>
    <t>SESA197859</t>
  </si>
  <si>
    <t>UMF4</t>
  </si>
  <si>
    <t>Meng ZHANG</t>
  </si>
  <si>
    <t>SESA146458</t>
  </si>
  <si>
    <t>Ping WANG</t>
  </si>
  <si>
    <t>SESA315196</t>
  </si>
  <si>
    <t>HaiGen GU</t>
  </si>
  <si>
    <t>SESA403715</t>
  </si>
  <si>
    <t>JianFei YE</t>
  </si>
  <si>
    <t>SESA455877</t>
  </si>
  <si>
    <t>ShengLi WANG</t>
  </si>
  <si>
    <t>SESA457358</t>
  </si>
  <si>
    <t>Jian YIN</t>
  </si>
  <si>
    <t>SESA457369</t>
  </si>
  <si>
    <t>Jiarong HAN</t>
  </si>
  <si>
    <t>SESA190153</t>
  </si>
  <si>
    <t>Qi JIN</t>
  </si>
  <si>
    <t>SESA297023</t>
  </si>
  <si>
    <t>Lijuan SUN</t>
  </si>
  <si>
    <t>SESA232355</t>
  </si>
  <si>
    <t>Qian HUANG</t>
  </si>
  <si>
    <t>SESA381917</t>
  </si>
  <si>
    <t>XiongFei WU</t>
  </si>
  <si>
    <t>SESA198239</t>
  </si>
  <si>
    <t>Lili YOU</t>
  </si>
  <si>
    <t>SESA36225</t>
  </si>
  <si>
    <t>LWS5</t>
  </si>
  <si>
    <t>Yuexia DU</t>
  </si>
  <si>
    <t>SESA109093</t>
  </si>
  <si>
    <t>Zhenhai WU</t>
  </si>
  <si>
    <t>SESA138147</t>
  </si>
  <si>
    <t>Caihong LIU</t>
  </si>
  <si>
    <t>SESA182652</t>
  </si>
  <si>
    <t>Na LI</t>
  </si>
  <si>
    <t>SESA343167</t>
  </si>
  <si>
    <t>Bin ZHAO</t>
  </si>
  <si>
    <t>SESA345552</t>
  </si>
  <si>
    <t>Imanol Rego</t>
  </si>
  <si>
    <t>SESA59850</t>
  </si>
  <si>
    <t>Claude BRIQUET</t>
  </si>
  <si>
    <t>SESA50711</t>
  </si>
  <si>
    <t>IMG8</t>
  </si>
  <si>
    <t>ABDEL HAFID RAMDANI</t>
  </si>
  <si>
    <t>SESA10788</t>
  </si>
  <si>
    <t>IFG6</t>
  </si>
  <si>
    <t>Jacques BEAUMESNIL</t>
  </si>
  <si>
    <t>SESA9315</t>
  </si>
  <si>
    <t>QEF8</t>
  </si>
  <si>
    <t>Xavier THOMAS</t>
  </si>
  <si>
    <t>SESA50361</t>
  </si>
  <si>
    <t>Francois TOSELLO</t>
  </si>
  <si>
    <t>SESA11516</t>
  </si>
  <si>
    <t>IMP5</t>
  </si>
  <si>
    <t>Philippe MEILLAC</t>
  </si>
  <si>
    <t>SESA66539</t>
  </si>
  <si>
    <t>REGIS BRIOT</t>
  </si>
  <si>
    <t>SESA76664</t>
  </si>
  <si>
    <t>Eric MEYLAN</t>
  </si>
  <si>
    <t>SESA28813</t>
  </si>
  <si>
    <t>Jeremy LAGAY</t>
  </si>
  <si>
    <t>SESA30848</t>
  </si>
  <si>
    <t>Gerard GUARNOTTA</t>
  </si>
  <si>
    <t>SESA48352</t>
  </si>
  <si>
    <t>QMP7</t>
  </si>
  <si>
    <t>MARIA CAROLINA GIANNINI</t>
  </si>
  <si>
    <t>SESA76353</t>
  </si>
  <si>
    <t>Jean Pierre RAVE</t>
  </si>
  <si>
    <t>SESA14038</t>
  </si>
  <si>
    <t>LAURE CARELLA</t>
  </si>
  <si>
    <t>SESA15734</t>
  </si>
  <si>
    <t>CATHERINE CORTOT</t>
  </si>
  <si>
    <t>SESA89945</t>
  </si>
  <si>
    <t>USS7</t>
  </si>
  <si>
    <t>REYNALD LEFEBVRE</t>
  </si>
  <si>
    <t>SESA41874</t>
  </si>
  <si>
    <t>Laurent SIMON</t>
  </si>
  <si>
    <t>SESA3570</t>
  </si>
  <si>
    <t>Arnaud DUPAYS</t>
  </si>
  <si>
    <t>SESA8117</t>
  </si>
  <si>
    <t>Marie-Francoise SORREL</t>
  </si>
  <si>
    <t>SESA65717</t>
  </si>
  <si>
    <t>Jeremy BERNOIS</t>
  </si>
  <si>
    <t>SESA56185</t>
  </si>
  <si>
    <t>Eric Veliscek</t>
  </si>
  <si>
    <t>SESA104605</t>
  </si>
  <si>
    <t>Helene Trinh</t>
  </si>
  <si>
    <t>SESA160800</t>
  </si>
  <si>
    <t>Jean-Luc CAPDEVIELLE</t>
  </si>
  <si>
    <t>SESA156407</t>
  </si>
  <si>
    <t>Ali MSA</t>
  </si>
  <si>
    <t>SESA392750</t>
  </si>
  <si>
    <t>Eloy Segovia</t>
  </si>
  <si>
    <t>SESA395692</t>
  </si>
  <si>
    <t>AUDREY CLAMECY</t>
  </si>
  <si>
    <t>SESA471737</t>
  </si>
  <si>
    <t>Stephane Alain Stagnitto Noharet</t>
  </si>
  <si>
    <t>SESA5565</t>
  </si>
  <si>
    <t>Cinzia Lussiana</t>
  </si>
  <si>
    <t>SESA15026</t>
  </si>
  <si>
    <t>HMG6</t>
  </si>
  <si>
    <t>Rosanna Porrino</t>
  </si>
  <si>
    <t>SESA20448</t>
  </si>
  <si>
    <t>Massimiliano Fiore</t>
  </si>
  <si>
    <t>SESA13827</t>
  </si>
  <si>
    <t>Bruno Salce</t>
  </si>
  <si>
    <t>SESA35552</t>
  </si>
  <si>
    <t>Italo Biancardi</t>
  </si>
  <si>
    <t>SESA48828</t>
  </si>
  <si>
    <t>Patrizia Sumin</t>
  </si>
  <si>
    <t>SESA14014</t>
  </si>
  <si>
    <t>FHF6</t>
  </si>
  <si>
    <t>Federica Campagna</t>
  </si>
  <si>
    <t>SESA34792</t>
  </si>
  <si>
    <t>Fabio Santagata</t>
  </si>
  <si>
    <t>SESA8584</t>
  </si>
  <si>
    <t>Samuel Bruno Philippe Boudeweel</t>
  </si>
  <si>
    <t>SESA450479</t>
  </si>
  <si>
    <t>Andrew HOLDROYD</t>
  </si>
  <si>
    <t>SESA49640</t>
  </si>
  <si>
    <t>Mogens Ipsen</t>
  </si>
  <si>
    <t>SESA35412</t>
  </si>
  <si>
    <t>Igor VUKICEVIC</t>
  </si>
  <si>
    <t>SESA44615</t>
  </si>
  <si>
    <t>Tracey HAYNES</t>
  </si>
  <si>
    <t>SESA72792</t>
  </si>
  <si>
    <t>Susan Pemberton</t>
  </si>
  <si>
    <t>SESA32350</t>
  </si>
  <si>
    <t>Andre GROENENDAELS</t>
  </si>
  <si>
    <t>SESA7530</t>
  </si>
  <si>
    <t>Belgium</t>
  </si>
  <si>
    <t>Peter SALAETS</t>
  </si>
  <si>
    <t>SESA43047</t>
  </si>
  <si>
    <t>Leif Matzen</t>
  </si>
  <si>
    <t>SESA32537</t>
  </si>
  <si>
    <t>Rodzers Mikelsons</t>
  </si>
  <si>
    <t>SESA57680</t>
  </si>
  <si>
    <t>Latvia</t>
  </si>
  <si>
    <t>Radim RAUS</t>
  </si>
  <si>
    <t>SESA63968</t>
  </si>
  <si>
    <t>Hugo van Goor</t>
  </si>
  <si>
    <t>SESA171422</t>
  </si>
  <si>
    <t>Netherlands</t>
  </si>
  <si>
    <t>Susana Ortin</t>
  </si>
  <si>
    <t>SESA19057</t>
  </si>
  <si>
    <t>Alex Teixido</t>
  </si>
  <si>
    <t>SESA6694</t>
  </si>
  <si>
    <t>Gemma Raventos</t>
  </si>
  <si>
    <t>SESA49443</t>
  </si>
  <si>
    <t>Monica Gaspar</t>
  </si>
  <si>
    <t>SESA6531</t>
  </si>
  <si>
    <t>Raquel Gasco</t>
  </si>
  <si>
    <t>SESA94817</t>
  </si>
  <si>
    <t>Fidel Lunate</t>
  </si>
  <si>
    <t>SESA14059</t>
  </si>
  <si>
    <t>Esther Martinez</t>
  </si>
  <si>
    <t>SESA24246</t>
  </si>
  <si>
    <t>Alejandro Ocampo</t>
  </si>
  <si>
    <t>SESA76731</t>
  </si>
  <si>
    <t>Maria Canals</t>
  </si>
  <si>
    <t>SESA127393</t>
  </si>
  <si>
    <t>Marta Bellobi</t>
  </si>
  <si>
    <t>SESA189094</t>
  </si>
  <si>
    <t>Noelia Reina</t>
  </si>
  <si>
    <t>SESA153611</t>
  </si>
  <si>
    <t>Michel CORNU</t>
  </si>
  <si>
    <t>SESA24513</t>
  </si>
  <si>
    <t>Vincent Denis Lamarche</t>
  </si>
  <si>
    <t>SESA50617</t>
  </si>
  <si>
    <t>Marc Casanovas</t>
  </si>
  <si>
    <t>SESA31775</t>
  </si>
  <si>
    <t>LEG8</t>
  </si>
  <si>
    <t>Herve DUTOIT</t>
  </si>
  <si>
    <t>SESA32252</t>
  </si>
  <si>
    <t>Frederic VINATIER</t>
  </si>
  <si>
    <t>SESA10920</t>
  </si>
  <si>
    <t>Bruno NOTAMY</t>
  </si>
  <si>
    <t>SESA9043</t>
  </si>
  <si>
    <t>Sebastien RIEGEL</t>
  </si>
  <si>
    <t>SESA4308</t>
  </si>
  <si>
    <t>FREDERIC NEMO</t>
  </si>
  <si>
    <t>SESA56707</t>
  </si>
  <si>
    <t>PASCAL BOUCHON</t>
  </si>
  <si>
    <t>SESA44308</t>
  </si>
  <si>
    <t>Carlos Bisbal</t>
  </si>
  <si>
    <t>SESA36549</t>
  </si>
  <si>
    <t>ROMAIN BERNARD</t>
  </si>
  <si>
    <t>SESA126819</t>
  </si>
  <si>
    <t>Ioannis OIKONOMOPOULOS</t>
  </si>
  <si>
    <t>SESA25661</t>
  </si>
  <si>
    <t>Tatjana KNIS</t>
  </si>
  <si>
    <t>SESA8516</t>
  </si>
  <si>
    <t>Zita BALASSI</t>
  </si>
  <si>
    <t>SESA49114</t>
  </si>
  <si>
    <t>FKF4</t>
  </si>
  <si>
    <t>Jiri HAVELEC</t>
  </si>
  <si>
    <t>SESA51583</t>
  </si>
  <si>
    <t>Czech Republic</t>
  </si>
  <si>
    <t>Eniko Korponai</t>
  </si>
  <si>
    <t>SESA13708</t>
  </si>
  <si>
    <t>Christos VARDAKOSTAS</t>
  </si>
  <si>
    <t>SESA60373</t>
  </si>
  <si>
    <t>Peter BERENYI</t>
  </si>
  <si>
    <t>SESA51207</t>
  </si>
  <si>
    <t>Viktoria Varga</t>
  </si>
  <si>
    <t>SESA125213</t>
  </si>
  <si>
    <t>Lucie Champetier de Ribes</t>
  </si>
  <si>
    <t>SESA237672</t>
  </si>
  <si>
    <t>Eva Meszaros</t>
  </si>
  <si>
    <t>SESA277867</t>
  </si>
  <si>
    <t>Alice Edina Gitye</t>
  </si>
  <si>
    <t>SESA344500</t>
  </si>
  <si>
    <t>UWS2</t>
  </si>
  <si>
    <t>Mihaly Zoltanne Math</t>
  </si>
  <si>
    <t>SESA373388</t>
  </si>
  <si>
    <t>Piroska Mayer</t>
  </si>
  <si>
    <t>SESA407152</t>
  </si>
  <si>
    <t>Nadine MALM</t>
  </si>
  <si>
    <t>SESA32833</t>
  </si>
  <si>
    <t>Zoltan Szabo</t>
  </si>
  <si>
    <t>SESA167334</t>
  </si>
  <si>
    <t>Ruben Fernandez</t>
  </si>
  <si>
    <t>SESA55979</t>
  </si>
  <si>
    <t>Christine Charreire</t>
  </si>
  <si>
    <t>SESA53544</t>
  </si>
  <si>
    <t>Sandeep Sahgal</t>
  </si>
  <si>
    <t>SESA30656</t>
  </si>
  <si>
    <t>Surender Lohia</t>
  </si>
  <si>
    <t>SESA5577</t>
  </si>
  <si>
    <t>Achal Khanna</t>
  </si>
  <si>
    <t>SESA21591</t>
  </si>
  <si>
    <t>Anand Ram Arya</t>
  </si>
  <si>
    <t>SESA61502</t>
  </si>
  <si>
    <t>Vivek Patel</t>
  </si>
  <si>
    <t>SESA431777</t>
  </si>
  <si>
    <t>DEVENDRA PRASAD</t>
  </si>
  <si>
    <t>SESA124712</t>
  </si>
  <si>
    <t>Anil Sali</t>
  </si>
  <si>
    <t>SESA51169</t>
  </si>
  <si>
    <t>Sunil Pawar</t>
  </si>
  <si>
    <t>SESA80879</t>
  </si>
  <si>
    <t>SOMAYYA PUJERI MALLAYYA</t>
  </si>
  <si>
    <t>SESA173613</t>
  </si>
  <si>
    <t>NITHESH SHETTY PUNDIKKU</t>
  </si>
  <si>
    <t>SESA171745</t>
  </si>
  <si>
    <t>SOM SINGH</t>
  </si>
  <si>
    <t>SESA181579</t>
  </si>
  <si>
    <t>BAZAL MOHAMED</t>
  </si>
  <si>
    <t>SESA188210</t>
  </si>
  <si>
    <t>Sandip MITRA</t>
  </si>
  <si>
    <t>SESA183298</t>
  </si>
  <si>
    <t>DPP4</t>
  </si>
  <si>
    <t>Parimal MAITI</t>
  </si>
  <si>
    <t>SESA183237</t>
  </si>
  <si>
    <t>Prangopal GHOSH</t>
  </si>
  <si>
    <t>SESA183455</t>
  </si>
  <si>
    <t>Sandeep KEKRE</t>
  </si>
  <si>
    <t>SESA194297</t>
  </si>
  <si>
    <t>Mir Raza</t>
  </si>
  <si>
    <t>SESA398985</t>
  </si>
  <si>
    <t>Dipesh Patel</t>
  </si>
  <si>
    <t>SESA431313</t>
  </si>
  <si>
    <t>VIKRANT TYAGI</t>
  </si>
  <si>
    <t>SESA199037</t>
  </si>
  <si>
    <t>P S Venugopal</t>
  </si>
  <si>
    <t>SESA22551</t>
  </si>
  <si>
    <t>Himanshu Garg</t>
  </si>
  <si>
    <t>SESA79757</t>
  </si>
  <si>
    <t>Gaurav Sharma</t>
  </si>
  <si>
    <t>SESA74168</t>
  </si>
  <si>
    <t>Jitender Sharma</t>
  </si>
  <si>
    <t>SESA191444</t>
  </si>
  <si>
    <t>Smita Pawah</t>
  </si>
  <si>
    <t>SESA194524</t>
  </si>
  <si>
    <t>Sanjay Upadhyay</t>
  </si>
  <si>
    <t>SESA238127</t>
  </si>
  <si>
    <t>Bhola Singh Bhatia</t>
  </si>
  <si>
    <t>SESA274415</t>
  </si>
  <si>
    <t>Vipin KUMAR</t>
  </si>
  <si>
    <t>SESA376677</t>
  </si>
  <si>
    <t>Nanda Kumar R</t>
  </si>
  <si>
    <t>SESA395520</t>
  </si>
  <si>
    <t>samir Lenka</t>
  </si>
  <si>
    <t>SESA279576</t>
  </si>
  <si>
    <t>Palak Jain</t>
  </si>
  <si>
    <t>SESA431398</t>
  </si>
  <si>
    <t>Raj RAJAGOPALAN</t>
  </si>
  <si>
    <t>SESA369494</t>
  </si>
  <si>
    <t>Pritpal Sekhon</t>
  </si>
  <si>
    <t>SESA406893</t>
  </si>
  <si>
    <t>Manoj Kumar</t>
  </si>
  <si>
    <t>SESA70420</t>
  </si>
  <si>
    <t>Yatinder Singh Dhankar</t>
  </si>
  <si>
    <t>SESA16818</t>
  </si>
  <si>
    <t>RAMESH IYER</t>
  </si>
  <si>
    <t>SESA71126</t>
  </si>
  <si>
    <t>Gurvinder Pal Singh</t>
  </si>
  <si>
    <t>SESA170404</t>
  </si>
  <si>
    <t>THIAGO MOURA RODRIGUES</t>
  </si>
  <si>
    <t>SESA10247</t>
  </si>
  <si>
    <t>ANDRES MIGUEL MAROTTA</t>
  </si>
  <si>
    <t>SESA23583</t>
  </si>
  <si>
    <t>Argentina</t>
  </si>
  <si>
    <t>GUSTAVO SILVIO DE CATERINI</t>
  </si>
  <si>
    <t>SESA127638</t>
  </si>
  <si>
    <t>IFG5</t>
  </si>
  <si>
    <t>JAVIER URRIZA</t>
  </si>
  <si>
    <t>SESA151338</t>
  </si>
  <si>
    <t>GERMAN PONCE</t>
  </si>
  <si>
    <t>SESA174086</t>
  </si>
  <si>
    <t>Ezequiel Espina</t>
  </si>
  <si>
    <t>SESA197680</t>
  </si>
  <si>
    <t>Chile</t>
  </si>
  <si>
    <t>Nicolas Fernando Berazategui</t>
  </si>
  <si>
    <t>SESA212157</t>
  </si>
  <si>
    <t>DANNA MARIA DUARTE ROA</t>
  </si>
  <si>
    <t>SESA283776</t>
  </si>
  <si>
    <t>QBF7</t>
  </si>
  <si>
    <t>Cecilia Soledad Olmos</t>
  </si>
  <si>
    <t>SESA435101</t>
  </si>
  <si>
    <t>PATRICIA PACHON  PARRA</t>
  </si>
  <si>
    <t>SESA26399</t>
  </si>
  <si>
    <t>Colombia</t>
  </si>
  <si>
    <t>NORY GOMEZ GUERRERO</t>
  </si>
  <si>
    <t>SESA27522</t>
  </si>
  <si>
    <t>JULIO CESAR CUBAS CIEZA</t>
  </si>
  <si>
    <t>SESA95809</t>
  </si>
  <si>
    <t>Peru</t>
  </si>
  <si>
    <t>GINNA VERONICA ALDANA REINA</t>
  </si>
  <si>
    <t>SESA178000</t>
  </si>
  <si>
    <t>PABLO RODRIGO PALACIOS POMBOSA</t>
  </si>
  <si>
    <t>SESA213762</t>
  </si>
  <si>
    <t>Ecuador</t>
  </si>
  <si>
    <t>JENNIFER BETANCOURT CAMPOS</t>
  </si>
  <si>
    <t>SESA247023</t>
  </si>
  <si>
    <t>EVELIN JOHANNA ABAUNZA LEON</t>
  </si>
  <si>
    <t>SESA265974</t>
  </si>
  <si>
    <t>KARLA LISETTE BUSTAMANTE  RIVERA</t>
  </si>
  <si>
    <t>SESA263241</t>
  </si>
  <si>
    <t>ANDREA DEL CARMEN FERNANDEZ ZUÑIGA</t>
  </si>
  <si>
    <t>SESA261563</t>
  </si>
  <si>
    <t>Oscar Andres Sanclemente Erazo</t>
  </si>
  <si>
    <t>SESA399222</t>
  </si>
  <si>
    <t>RENAN UEHARA</t>
  </si>
  <si>
    <t>SESA124095</t>
  </si>
  <si>
    <t>JHON JAIRO TORRES CORREDOR</t>
  </si>
  <si>
    <t>SESA195751</t>
  </si>
  <si>
    <t>AUGUSTO JAVIER PERES NOGUES</t>
  </si>
  <si>
    <t>SESA336573</t>
  </si>
  <si>
    <t>GISELE MEGUMI ISHIHAMA DE PRINCE</t>
  </si>
  <si>
    <t>SESA381657</t>
  </si>
  <si>
    <t>ADRIANO APARECIDO MONTEIRO</t>
  </si>
  <si>
    <t>SESA52332</t>
  </si>
  <si>
    <t>SILVIE KUREBAYASHI LEDO DOS SANTOS</t>
  </si>
  <si>
    <t>SESA33629</t>
  </si>
  <si>
    <t>OSEIAS MUNIZ DE SOUZA</t>
  </si>
  <si>
    <t>SESA101513</t>
  </si>
  <si>
    <t>QCT4</t>
  </si>
  <si>
    <t>RENATO DAS DORES</t>
  </si>
  <si>
    <t>SESA87813</t>
  </si>
  <si>
    <t>MARIA DEL PILAR CHAVES CHAPARRO</t>
  </si>
  <si>
    <t>SESA195128</t>
  </si>
  <si>
    <t>TAINAN PEREIRA SANTOS</t>
  </si>
  <si>
    <t>SESA352503</t>
  </si>
  <si>
    <t>IVO COMANDINI NETO</t>
  </si>
  <si>
    <t>SESA466814</t>
  </si>
  <si>
    <t>ISABEL CRISTINA DE MATOS AMBROSIO</t>
  </si>
  <si>
    <t>SESA404869</t>
  </si>
  <si>
    <t>MARIO ANTONIO MAURO</t>
  </si>
  <si>
    <t>SESA35999</t>
  </si>
  <si>
    <t>CRISTIAN JARAMILLO  TORRES</t>
  </si>
  <si>
    <t>SESA15146</t>
  </si>
  <si>
    <t>EDNA ROJAS PUENTES</t>
  </si>
  <si>
    <t>SESA98948</t>
  </si>
  <si>
    <t>RODRIGO SENA PEREIRA</t>
  </si>
  <si>
    <t>SESA88015</t>
  </si>
  <si>
    <t>FELIPE MATHEUS RIVELLI DELGADO</t>
  </si>
  <si>
    <t>SESA234410</t>
  </si>
  <si>
    <t>FABIO CARLOS NOBILE</t>
  </si>
  <si>
    <t>SESA354805</t>
  </si>
  <si>
    <t>JAQUELINE KLEIN LEOCADIO</t>
  </si>
  <si>
    <t>SESA377634</t>
  </si>
  <si>
    <t>DAVID DE CAMARGO RABELO</t>
  </si>
  <si>
    <t>SESA436961</t>
  </si>
  <si>
    <t>JULIANA CANAVEZE FONTOLAN</t>
  </si>
  <si>
    <t>SESA450922</t>
  </si>
  <si>
    <t>MARCOS PAULO FERREIRA DOS ANJOS</t>
  </si>
  <si>
    <t>SESA456370</t>
  </si>
  <si>
    <t>Jaya Moorthi S/O SINNIAH PILLAI</t>
  </si>
  <si>
    <t>SESA443609</t>
  </si>
  <si>
    <t>Ernestiawan Leonardi Elias SASMITA</t>
  </si>
  <si>
    <t>SESA9379</t>
  </si>
  <si>
    <t>Wing Kee LAI</t>
  </si>
  <si>
    <t>SESA20061</t>
  </si>
  <si>
    <t>CCG7</t>
  </si>
  <si>
    <t>Karl Michel Robert BOUGUE</t>
  </si>
  <si>
    <t>SESA21484</t>
  </si>
  <si>
    <t>Guo Jun NG</t>
  </si>
  <si>
    <t>SESA197653</t>
  </si>
  <si>
    <t>Yew Tak CHEUNG</t>
  </si>
  <si>
    <t>SESA346651</t>
  </si>
  <si>
    <t>Adriaan Hugo Marius DE GROOT VAN EMBDEN</t>
  </si>
  <si>
    <t>SESA350694</t>
  </si>
  <si>
    <t>Huijuan WANG</t>
  </si>
  <si>
    <t>SESA383461</t>
  </si>
  <si>
    <t>Hwee Hwee Dorothy NEW</t>
  </si>
  <si>
    <t>SESA400578</t>
  </si>
  <si>
    <t>Ankur GUPTA</t>
  </si>
  <si>
    <t>SESA431647</t>
  </si>
  <si>
    <t>Hawra Binte MOHD NASIR</t>
  </si>
  <si>
    <t>SESA35785</t>
  </si>
  <si>
    <t>B Mieke IRIAWAN</t>
  </si>
  <si>
    <t>SESA43055</t>
  </si>
  <si>
    <t>Asiswantara ASISWANTARA</t>
  </si>
  <si>
    <t>SESA31295</t>
  </si>
  <si>
    <t>Widhi ANGGARA SINDHU</t>
  </si>
  <si>
    <t>SESA8273</t>
  </si>
  <si>
    <t>Achmad SYUKKURULLAH</t>
  </si>
  <si>
    <t>SESA47382</t>
  </si>
  <si>
    <t>Andi Noor HIDAYAT</t>
  </si>
  <si>
    <t>SESA48212</t>
  </si>
  <si>
    <t>Dian UTAMI YUNINGSIH</t>
  </si>
  <si>
    <t>SESA101333</t>
  </si>
  <si>
    <t>Yusuf ARIANTO</t>
  </si>
  <si>
    <t>SESA164114</t>
  </si>
  <si>
    <t>EMMANUEL ALBERT SIMARMATA</t>
  </si>
  <si>
    <t>SESA207080</t>
  </si>
  <si>
    <t>Anggi SILVANI ARISANA</t>
  </si>
  <si>
    <t>SESA398451</t>
  </si>
  <si>
    <t>Hyo-Jun GWON</t>
  </si>
  <si>
    <t>SESA9291</t>
  </si>
  <si>
    <t>Korea, Republic of</t>
  </si>
  <si>
    <t>Ja-Kwan KOO</t>
  </si>
  <si>
    <t>SESA22712</t>
  </si>
  <si>
    <t>Young-Woo KI</t>
  </si>
  <si>
    <t>SESA213770</t>
  </si>
  <si>
    <t>Doo-Ri OH</t>
  </si>
  <si>
    <t>SESA268835</t>
  </si>
  <si>
    <t>Sun-Kyung LEE</t>
  </si>
  <si>
    <t>SESA338293</t>
  </si>
  <si>
    <t>Hyeon-Wook JU</t>
  </si>
  <si>
    <t>SESA345621</t>
  </si>
  <si>
    <t>LPG5</t>
  </si>
  <si>
    <t>Min-Joo KANG</t>
  </si>
  <si>
    <t>SESA403897</t>
  </si>
  <si>
    <t>Seung-Hyun CHA</t>
  </si>
  <si>
    <t>SESA402623</t>
  </si>
  <si>
    <t>Ermita GILFORD</t>
  </si>
  <si>
    <t>SESA84239</t>
  </si>
  <si>
    <t>Maria Santa FABAY</t>
  </si>
  <si>
    <t>SESA86408</t>
  </si>
  <si>
    <t>Guillermo CERVO</t>
  </si>
  <si>
    <t>SESA84639</t>
  </si>
  <si>
    <t>Jose Sancho CHAVEZ</t>
  </si>
  <si>
    <t>SESA85531</t>
  </si>
  <si>
    <t>Rhila DANAO - DIAZ</t>
  </si>
  <si>
    <t>SESA80006</t>
  </si>
  <si>
    <t>Ian Benedict ALMEIDA</t>
  </si>
  <si>
    <t>SESA439588</t>
  </si>
  <si>
    <t>GPP4</t>
  </si>
  <si>
    <t>Benjamin Andre Lucien LAPLAIGE</t>
  </si>
  <si>
    <t>SESA187978</t>
  </si>
  <si>
    <t>Azizah OSMAN</t>
  </si>
  <si>
    <t>SESA34676</t>
  </si>
  <si>
    <t>Vimala AP PONNUSAMY</t>
  </si>
  <si>
    <t>SESA102654</t>
  </si>
  <si>
    <t>Noor Faizah MAT PADUZI</t>
  </si>
  <si>
    <t>SESA107619</t>
  </si>
  <si>
    <t>Saw Yen NG</t>
  </si>
  <si>
    <t>SESA208302</t>
  </si>
  <si>
    <t>Mohd Faris ISHAK</t>
  </si>
  <si>
    <t>SESA284650</t>
  </si>
  <si>
    <t>Anthony LING</t>
  </si>
  <si>
    <t>SESA339141</t>
  </si>
  <si>
    <t>Wanita SWRIAMWATHIE</t>
  </si>
  <si>
    <t>SESA333760</t>
  </si>
  <si>
    <t>Wan Noor 'Ayshah SAGIRUDDIN</t>
  </si>
  <si>
    <t>SESA393902</t>
  </si>
  <si>
    <t>Mior Mohd Nabil MIOR YUSUP</t>
  </si>
  <si>
    <t>SESA431648</t>
  </si>
  <si>
    <t>Alvin Hon Ken CHONG</t>
  </si>
  <si>
    <t>SESA435145</t>
  </si>
  <si>
    <t>Wei Hian LIM</t>
  </si>
  <si>
    <t>SESA225110</t>
  </si>
  <si>
    <t>Danny KO</t>
  </si>
  <si>
    <t>SESA47824</t>
  </si>
  <si>
    <t>Taiwan</t>
  </si>
  <si>
    <t>Jennifer HUANG</t>
  </si>
  <si>
    <t>SESA42669</t>
  </si>
  <si>
    <t>Bunny WU</t>
  </si>
  <si>
    <t>SESA351537</t>
  </si>
  <si>
    <t>Ava Wu</t>
  </si>
  <si>
    <t>SESA420537</t>
  </si>
  <si>
    <t>Yen SU</t>
  </si>
  <si>
    <t>SESA450166</t>
  </si>
  <si>
    <t>Amber Hsiao</t>
  </si>
  <si>
    <t>SESA459244</t>
  </si>
  <si>
    <t>Claire LIN</t>
  </si>
  <si>
    <t>SESA470528</t>
  </si>
  <si>
    <t>Jessie LIN</t>
  </si>
  <si>
    <t>SESA473804</t>
  </si>
  <si>
    <t>Zhiwei NG</t>
  </si>
  <si>
    <t>SESA288122</t>
  </si>
  <si>
    <t>Anasol NIOKO</t>
  </si>
  <si>
    <t>SESA82725</t>
  </si>
  <si>
    <t>Kheng Hian Philip HO</t>
  </si>
  <si>
    <t>SESA337480</t>
  </si>
  <si>
    <t>Hebert HEBERT</t>
  </si>
  <si>
    <t>SESA342766</t>
  </si>
  <si>
    <t>Jianping YE</t>
  </si>
  <si>
    <t>SESA366338</t>
  </si>
  <si>
    <t>Wei Jue TAN</t>
  </si>
  <si>
    <t>SESA429232</t>
  </si>
  <si>
    <t>Poh Huat KHOO</t>
  </si>
  <si>
    <t>SESA450628</t>
  </si>
  <si>
    <t>Natsaporn LUEANG-ON</t>
  </si>
  <si>
    <t>SESA334008</t>
  </si>
  <si>
    <t>Thailand</t>
  </si>
  <si>
    <t>Ekachai RUNGTIWA</t>
  </si>
  <si>
    <t>SESA157657</t>
  </si>
  <si>
    <t>Sirilak THIENCHAI</t>
  </si>
  <si>
    <t>SESA181752</t>
  </si>
  <si>
    <t>Sock Sha SAM</t>
  </si>
  <si>
    <t>SESA244241</t>
  </si>
  <si>
    <t>Natsawapat EAMSAWAT</t>
  </si>
  <si>
    <t>SESA257671</t>
  </si>
  <si>
    <t>Kiranada Sanyajit</t>
  </si>
  <si>
    <t>SESA284363</t>
  </si>
  <si>
    <t>Usa JARUWONGRUNGSEE</t>
  </si>
  <si>
    <t>SESA190470</t>
  </si>
  <si>
    <t>Witsarut PHURIWAT</t>
  </si>
  <si>
    <t>SESA374373</t>
  </si>
  <si>
    <t>Patcharin CHOTIWETSIN</t>
  </si>
  <si>
    <t>SESA382057</t>
  </si>
  <si>
    <t>Songkiat SRIKAEW</t>
  </si>
  <si>
    <t>SESA407766</t>
  </si>
  <si>
    <t>Kittipat ISSARAPORN</t>
  </si>
  <si>
    <t>SESA442820</t>
  </si>
  <si>
    <t>Supachai AUNGKURAKAWIN</t>
  </si>
  <si>
    <t>SESA469938</t>
  </si>
  <si>
    <t>Norman PILLERVA</t>
  </si>
  <si>
    <t>SESA341298</t>
  </si>
  <si>
    <t>Andro DILAY</t>
  </si>
  <si>
    <t>SESA145770</t>
  </si>
  <si>
    <t>Ma Theresa PILAR</t>
  </si>
  <si>
    <t>SESA88888</t>
  </si>
  <si>
    <t>LPG9</t>
  </si>
  <si>
    <t>Joey PAUTANIS</t>
  </si>
  <si>
    <t>SESA85344</t>
  </si>
  <si>
    <t>Imee LOZARES</t>
  </si>
  <si>
    <t>SESA157549</t>
  </si>
  <si>
    <t>Mark Alvin DULCE</t>
  </si>
  <si>
    <t>SESA197482</t>
  </si>
  <si>
    <t>Marylissa AMBAT</t>
  </si>
  <si>
    <t>SESA237492</t>
  </si>
  <si>
    <t>Chello Ann PAMINTUAN</t>
  </si>
  <si>
    <t>SESA250902</t>
  </si>
  <si>
    <t>Alflida LICUANAN</t>
  </si>
  <si>
    <t>SESA358128</t>
  </si>
  <si>
    <t>Jit Leong Mark LEONG</t>
  </si>
  <si>
    <t>SESA385948</t>
  </si>
  <si>
    <t>Pui Kee TSE</t>
  </si>
  <si>
    <t>SESA61156</t>
  </si>
  <si>
    <t>Krishnasamy Indra KANAGESWARI</t>
  </si>
  <si>
    <t>SESA14266</t>
  </si>
  <si>
    <t>Mylene BUSTAMANTE</t>
  </si>
  <si>
    <t>SESA86960</t>
  </si>
  <si>
    <t>Raquel VILLANUEVA</t>
  </si>
  <si>
    <t>SESA87730</t>
  </si>
  <si>
    <t>Kah Fai CHAN</t>
  </si>
  <si>
    <t>SESA248038</t>
  </si>
  <si>
    <t>Martin SUHARTONO</t>
  </si>
  <si>
    <t>SESA248841</t>
  </si>
  <si>
    <t>Kah Lim CHONG</t>
  </si>
  <si>
    <t>SESA404803</t>
  </si>
  <si>
    <t>Xiayu LI</t>
  </si>
  <si>
    <t>SESA468523</t>
  </si>
  <si>
    <t>Yushi SHIBATA</t>
  </si>
  <si>
    <t>SESA468956</t>
  </si>
  <si>
    <t>Masayuki KUMAZAWA</t>
  </si>
  <si>
    <t>SESA27011</t>
  </si>
  <si>
    <t>Ritsu OKAMOTO</t>
  </si>
  <si>
    <t>SESA12335</t>
  </si>
  <si>
    <t>Tamie TOSA</t>
  </si>
  <si>
    <t>SESA88824</t>
  </si>
  <si>
    <t>Fusako SAKAI</t>
  </si>
  <si>
    <t>SESA104426</t>
  </si>
  <si>
    <t>Kazumi YOSHIDA</t>
  </si>
  <si>
    <t>SESA153286</t>
  </si>
  <si>
    <t>Tami GOTO</t>
  </si>
  <si>
    <t>SESA371242</t>
  </si>
  <si>
    <t>Yutaka SAWAURA</t>
  </si>
  <si>
    <t>SESA388410</t>
  </si>
  <si>
    <t>Stuart Michael WHITING</t>
  </si>
  <si>
    <t>SESA263799</t>
  </si>
  <si>
    <t>LMG9</t>
  </si>
  <si>
    <t>Eric CASSAGNE</t>
  </si>
  <si>
    <t>SESA14283</t>
  </si>
  <si>
    <t>Anne DELETRAZ</t>
  </si>
  <si>
    <t>SESA59955</t>
  </si>
  <si>
    <t>Philipp GOCKEL</t>
  </si>
  <si>
    <t>SESA353166</t>
  </si>
  <si>
    <t>Alexandre Louis Victor DUTHIL</t>
  </si>
  <si>
    <t>SESA376931</t>
  </si>
  <si>
    <t>Jean-Baptiste DELAFOY</t>
  </si>
  <si>
    <t>SESA65600</t>
  </si>
  <si>
    <t>Jean DEGLAINE</t>
  </si>
  <si>
    <t>SESA15811</t>
  </si>
  <si>
    <t>Sandrine BUTAUD</t>
  </si>
  <si>
    <t>SESA42046</t>
  </si>
  <si>
    <t>Ana Maria Santos</t>
  </si>
  <si>
    <t>SESA34169</t>
  </si>
  <si>
    <t>LDT9</t>
  </si>
  <si>
    <t>CIARAN MCATEER</t>
  </si>
  <si>
    <t>SESA83577</t>
  </si>
  <si>
    <t>Ireland</t>
  </si>
  <si>
    <t>LMF9</t>
  </si>
  <si>
    <t>Jean Godemel</t>
  </si>
  <si>
    <t>SESA90285</t>
  </si>
  <si>
    <t>Maria Clara BEUTTENMULLER GONCALVES SILVA</t>
  </si>
  <si>
    <t>SESA286807</t>
  </si>
  <si>
    <t>Yanling JIANG</t>
  </si>
  <si>
    <t>SESA292198</t>
  </si>
  <si>
    <t>LDF9</t>
  </si>
  <si>
    <t>Abilasha VEDIAPPAN</t>
  </si>
  <si>
    <t>SESA451681</t>
  </si>
  <si>
    <t>PHILIPPE CHEVALET</t>
  </si>
  <si>
    <t>SESA75760</t>
  </si>
  <si>
    <t>LEF9</t>
  </si>
  <si>
    <t>Alderic PETITQUEUX</t>
  </si>
  <si>
    <t>SESA38338</t>
  </si>
  <si>
    <t>Pol LLAHUNA PARRAMON</t>
  </si>
  <si>
    <t>SESA55164</t>
  </si>
  <si>
    <t>GEORGE LIVANOS</t>
  </si>
  <si>
    <t>SESA84484</t>
  </si>
  <si>
    <t>RICHARD MORRISSEY</t>
  </si>
  <si>
    <t>SESA87856</t>
  </si>
  <si>
    <t>BARRY CARR</t>
  </si>
  <si>
    <t>SESA121476</t>
  </si>
  <si>
    <t>CHRISTINE LIGUORI</t>
  </si>
  <si>
    <t>SESA83508</t>
  </si>
  <si>
    <t>Mary Eley</t>
  </si>
  <si>
    <t>SESA214085</t>
  </si>
  <si>
    <t>LDG9</t>
  </si>
  <si>
    <t>Sean Brendan O'BRIEN</t>
  </si>
  <si>
    <t>SESA276083</t>
  </si>
  <si>
    <t>ADRIAN MULVANERTY</t>
  </si>
  <si>
    <t>SESA82483</t>
  </si>
  <si>
    <t>Athanasios KIOSIS</t>
  </si>
  <si>
    <t>SESA304032</t>
  </si>
  <si>
    <t>Wahyu Asri KUSUMAWARDANI</t>
  </si>
  <si>
    <t>SESA439728</t>
  </si>
  <si>
    <t>Puay Hoon GOH</t>
  </si>
  <si>
    <t>SESA292003</t>
  </si>
  <si>
    <t>Monica Pierce</t>
  </si>
  <si>
    <t>SESA332787</t>
  </si>
  <si>
    <t>LEG9</t>
  </si>
  <si>
    <t>Olivier Laurent ZUNDEL</t>
  </si>
  <si>
    <t>SESA38637</t>
  </si>
  <si>
    <t>Remi Jean Montreau</t>
  </si>
  <si>
    <t>SESA47322</t>
  </si>
  <si>
    <t>ESTELLE BORNET</t>
  </si>
  <si>
    <t>SESA36004</t>
  </si>
  <si>
    <t>Ricardo Jose PENATEZ VILLADIEGO</t>
  </si>
  <si>
    <t>SESA276085</t>
  </si>
  <si>
    <t>Stephen Wagner</t>
  </si>
  <si>
    <t>SESA284769</t>
  </si>
  <si>
    <t>Lee Botham</t>
  </si>
  <si>
    <t>SESA327270</t>
  </si>
  <si>
    <t>Marcus Andrew LEMASTER</t>
  </si>
  <si>
    <t>SESA329527</t>
  </si>
  <si>
    <t>Nicolas Patrick Laurent LAFORET</t>
  </si>
  <si>
    <t>SESA361857</t>
  </si>
  <si>
    <t>Scott COPELAND</t>
  </si>
  <si>
    <t>SESA375099</t>
  </si>
  <si>
    <t>JOHN KELLY</t>
  </si>
  <si>
    <t>SESA102564</t>
  </si>
  <si>
    <t>Christopher Jay GOLDMAN</t>
  </si>
  <si>
    <t>SESA83479</t>
  </si>
  <si>
    <t>Arno Schoonenberg</t>
  </si>
  <si>
    <t>SESA181316</t>
  </si>
  <si>
    <t>Jonathan David GARDINER</t>
  </si>
  <si>
    <t>SESA448615</t>
  </si>
  <si>
    <t>Rupali Vitthal LONDHE</t>
  </si>
  <si>
    <t>SESA464210</t>
  </si>
  <si>
    <t>Kraszimir Kanev</t>
  </si>
  <si>
    <t>SESA11070</t>
  </si>
  <si>
    <t>QCT3</t>
  </si>
  <si>
    <t>Janos BOROSKA</t>
  </si>
  <si>
    <t>SESA106370</t>
  </si>
  <si>
    <t>Adam Jung</t>
  </si>
  <si>
    <t>SESA208605</t>
  </si>
  <si>
    <t>Szabolcs Szilagyi</t>
  </si>
  <si>
    <t>SESA209009</t>
  </si>
  <si>
    <t>Sandor CSEHY</t>
  </si>
  <si>
    <t>SESA42755</t>
  </si>
  <si>
    <t>Robert MERLE</t>
  </si>
  <si>
    <t>SESA104074</t>
  </si>
  <si>
    <t>Roland Schwalm</t>
  </si>
  <si>
    <t>SESA198618</t>
  </si>
  <si>
    <t>Petros Christofidis</t>
  </si>
  <si>
    <t>SESA327461</t>
  </si>
  <si>
    <t>Szandra Borbas</t>
  </si>
  <si>
    <t>SESA442126</t>
  </si>
  <si>
    <t>Karoly Madar</t>
  </si>
  <si>
    <t>SESA469468</t>
  </si>
  <si>
    <t>Zoltan HENEZI</t>
  </si>
  <si>
    <t>SESA104042</t>
  </si>
  <si>
    <t>Zoltan SZABO</t>
  </si>
  <si>
    <t>SESA97383</t>
  </si>
  <si>
    <t>Peter GODAR</t>
  </si>
  <si>
    <t>SESA32125</t>
  </si>
  <si>
    <t>Krisztina HOLUB</t>
  </si>
  <si>
    <t>SESA41578</t>
  </si>
  <si>
    <t>Barnabas CSER</t>
  </si>
  <si>
    <t>SESA104004</t>
  </si>
  <si>
    <t>William PANDARU</t>
  </si>
  <si>
    <t>SESA104097</t>
  </si>
  <si>
    <t>Jozsef MURAR</t>
  </si>
  <si>
    <t>SESA104086</t>
  </si>
  <si>
    <t>Imre LENORICS</t>
  </si>
  <si>
    <t>SESA104066</t>
  </si>
  <si>
    <t>Illes SEVERNYAK</t>
  </si>
  <si>
    <t>SESA5445</t>
  </si>
  <si>
    <t>Mihaly HORVATH</t>
  </si>
  <si>
    <t>SESA103967</t>
  </si>
  <si>
    <t>Rajmund JURENKA</t>
  </si>
  <si>
    <t>SESA103962</t>
  </si>
  <si>
    <t>Gabor DOMBAY</t>
  </si>
  <si>
    <t>SESA265800</t>
  </si>
  <si>
    <t>Eva CSIKI</t>
  </si>
  <si>
    <t>SESA77351</t>
  </si>
  <si>
    <t>Istvan LELKES</t>
  </si>
  <si>
    <t>SESA104063</t>
  </si>
  <si>
    <t>Eva KUNHEGYI</t>
  </si>
  <si>
    <t>SESA104061</t>
  </si>
  <si>
    <t>Zoltan JECS</t>
  </si>
  <si>
    <t>SESA104003</t>
  </si>
  <si>
    <t>Tibor JONAS</t>
  </si>
  <si>
    <t>SESA127009</t>
  </si>
  <si>
    <t>Mate Peczeli</t>
  </si>
  <si>
    <t>SESA125307</t>
  </si>
  <si>
    <t>Arpad Bita</t>
  </si>
  <si>
    <t>SESA154144</t>
  </si>
  <si>
    <t>Zoltan Papp</t>
  </si>
  <si>
    <t>SESA214035</t>
  </si>
  <si>
    <t>Szabolcs Szabo</t>
  </si>
  <si>
    <t>SESA154741</t>
  </si>
  <si>
    <t>Tamas Abrany</t>
  </si>
  <si>
    <t>SESA260498</t>
  </si>
  <si>
    <t>Janos Lipkovics</t>
  </si>
  <si>
    <t>SESA260532</t>
  </si>
  <si>
    <t>Lajos Kenez</t>
  </si>
  <si>
    <t>SESA260530</t>
  </si>
  <si>
    <t>Zoltan Cserhat</t>
  </si>
  <si>
    <t>SESA262033</t>
  </si>
  <si>
    <t>Lajos Csaplar</t>
  </si>
  <si>
    <t>SESA257875</t>
  </si>
  <si>
    <t>Geza Barna</t>
  </si>
  <si>
    <t>SESA287294</t>
  </si>
  <si>
    <t>Laszlo Dioszegi</t>
  </si>
  <si>
    <t>SESA290844</t>
  </si>
  <si>
    <t>Brigitta Jakab</t>
  </si>
  <si>
    <t>SESA297435</t>
  </si>
  <si>
    <t>Ferenc Bakai</t>
  </si>
  <si>
    <t>SESA298112</t>
  </si>
  <si>
    <t>Jozsef Barcsik</t>
  </si>
  <si>
    <t>SESA298114</t>
  </si>
  <si>
    <t>Jozsef Izrael</t>
  </si>
  <si>
    <t>SESA372231</t>
  </si>
  <si>
    <t>Edina Gaspar</t>
  </si>
  <si>
    <t>SESA379578</t>
  </si>
  <si>
    <t>Bence Toth</t>
  </si>
  <si>
    <t>SESA372229</t>
  </si>
  <si>
    <t>Zsanett Kormanyos</t>
  </si>
  <si>
    <t>SESA378271</t>
  </si>
  <si>
    <t>Laszlo Czirle</t>
  </si>
  <si>
    <t>SESA373024</t>
  </si>
  <si>
    <t>Sandor Sipos</t>
  </si>
  <si>
    <t>SESA387123</t>
  </si>
  <si>
    <t>Ferenc Meszaros</t>
  </si>
  <si>
    <t>SESA379580</t>
  </si>
  <si>
    <t>Hedi Olah</t>
  </si>
  <si>
    <t>SESA373382</t>
  </si>
  <si>
    <t>Tibor Megyesi</t>
  </si>
  <si>
    <t>SESA378274</t>
  </si>
  <si>
    <t>Magdolna Libor</t>
  </si>
  <si>
    <t>SESA373381</t>
  </si>
  <si>
    <t>Tamas Gordos</t>
  </si>
  <si>
    <t>SESA410071</t>
  </si>
  <si>
    <t>Miklos Balint Kocs</t>
  </si>
  <si>
    <t>SESA410070</t>
  </si>
  <si>
    <t>Bernadett Prekop</t>
  </si>
  <si>
    <t>SESA425725</t>
  </si>
  <si>
    <t>David Meszaros</t>
  </si>
  <si>
    <t>SESA425726</t>
  </si>
  <si>
    <t>Alfonz Rosko</t>
  </si>
  <si>
    <t>SESA425724</t>
  </si>
  <si>
    <t>Hajnalka Heilmann</t>
  </si>
  <si>
    <t>SESA425727</t>
  </si>
  <si>
    <t>Zoltan Siket</t>
  </si>
  <si>
    <t>SESA433215</t>
  </si>
  <si>
    <t>Tamas Eder</t>
  </si>
  <si>
    <t>SESA432254</t>
  </si>
  <si>
    <t>Tamas Franku</t>
  </si>
  <si>
    <t>SESA437674</t>
  </si>
  <si>
    <t>Andrea Kozak</t>
  </si>
  <si>
    <t>SESA441174</t>
  </si>
  <si>
    <t>Gabor Illyes</t>
  </si>
  <si>
    <t>SESA447235</t>
  </si>
  <si>
    <t>Reka Mihaly</t>
  </si>
  <si>
    <t>SESA453492</t>
  </si>
  <si>
    <t>Norbert BERDO</t>
  </si>
  <si>
    <t>SESA103993</t>
  </si>
  <si>
    <t>Istvan KRUMP</t>
  </si>
  <si>
    <t>SESA45848</t>
  </si>
  <si>
    <t>Zoltan MATH</t>
  </si>
  <si>
    <t>SESA70784</t>
  </si>
  <si>
    <t>Janosne UGI</t>
  </si>
  <si>
    <t>SESA54138</t>
  </si>
  <si>
    <t>Andrea BOLLOK</t>
  </si>
  <si>
    <t>SESA5022</t>
  </si>
  <si>
    <t>Imre BENDE</t>
  </si>
  <si>
    <t>SESA103984</t>
  </si>
  <si>
    <t>Laszlo GAL</t>
  </si>
  <si>
    <t>SESA103978</t>
  </si>
  <si>
    <t>Bertalan GERGELY</t>
  </si>
  <si>
    <t>SESA104035</t>
  </si>
  <si>
    <t>Lipot PROBSZT</t>
  </si>
  <si>
    <t>SESA30363</t>
  </si>
  <si>
    <t>Gabor KONCZ</t>
  </si>
  <si>
    <t>SESA104058</t>
  </si>
  <si>
    <t>Peter Kots</t>
  </si>
  <si>
    <t>SESA152769</t>
  </si>
  <si>
    <t>Marietta Krajnik</t>
  </si>
  <si>
    <t>SESA153608</t>
  </si>
  <si>
    <t>Istvan Kiss</t>
  </si>
  <si>
    <t>SESA178534</t>
  </si>
  <si>
    <t>Peter Bencsik</t>
  </si>
  <si>
    <t>SESA178540</t>
  </si>
  <si>
    <t>Zoltan Kiss</t>
  </si>
  <si>
    <t>SESA178584</t>
  </si>
  <si>
    <t>Gabor Verovszki</t>
  </si>
  <si>
    <t>SESA189884</t>
  </si>
  <si>
    <t>Ferenc Hudak</t>
  </si>
  <si>
    <t>SESA208441</t>
  </si>
  <si>
    <t>SESA224741</t>
  </si>
  <si>
    <t>Janos Kiss</t>
  </si>
  <si>
    <t>SESA224744</t>
  </si>
  <si>
    <t>Peter Frisch</t>
  </si>
  <si>
    <t>SESA224662</t>
  </si>
  <si>
    <t>David Dobos</t>
  </si>
  <si>
    <t>SESA257256</t>
  </si>
  <si>
    <t>Gyorgy Bodo-Kibedi</t>
  </si>
  <si>
    <t>SESA273598</t>
  </si>
  <si>
    <t>Kristof Szekeres</t>
  </si>
  <si>
    <t>SESA274980</t>
  </si>
  <si>
    <t>Akos Purger</t>
  </si>
  <si>
    <t>SESA250053</t>
  </si>
  <si>
    <t>Marton Szekeres</t>
  </si>
  <si>
    <t>SESA296469</t>
  </si>
  <si>
    <t>Zsolt Kalman</t>
  </si>
  <si>
    <t>SESA328553</t>
  </si>
  <si>
    <t>Daniel Karman</t>
  </si>
  <si>
    <t>SESA372238</t>
  </si>
  <si>
    <t>Jozsef Toth</t>
  </si>
  <si>
    <t>SESA450403</t>
  </si>
  <si>
    <t>Gabor Koncz</t>
  </si>
  <si>
    <t>SESA170250</t>
  </si>
  <si>
    <t>Csaba TOTH</t>
  </si>
  <si>
    <t>SESA104065</t>
  </si>
  <si>
    <t>Janos GAZSO</t>
  </si>
  <si>
    <t>SESA104033</t>
  </si>
  <si>
    <t>David NAGY</t>
  </si>
  <si>
    <t>SESA104088</t>
  </si>
  <si>
    <t>Robert PIROS</t>
  </si>
  <si>
    <t>SESA104104</t>
  </si>
  <si>
    <t>Bela HORVATH</t>
  </si>
  <si>
    <t>SESA104044</t>
  </si>
  <si>
    <t>Jozsef BERECZKI</t>
  </si>
  <si>
    <t>SESA104054</t>
  </si>
  <si>
    <t>Sandor CSIRE</t>
  </si>
  <si>
    <t>SESA104007</t>
  </si>
  <si>
    <t>Gyula MOLNAR</t>
  </si>
  <si>
    <t>SESA104082</t>
  </si>
  <si>
    <t>Antal OLAH</t>
  </si>
  <si>
    <t>SESA104093</t>
  </si>
  <si>
    <t>Tamas ELEK</t>
  </si>
  <si>
    <t>SESA127021</t>
  </si>
  <si>
    <t>Gabor Timko</t>
  </si>
  <si>
    <t>SESA106414</t>
  </si>
  <si>
    <t>Gellert Magyar</t>
  </si>
  <si>
    <t>SESA125313</t>
  </si>
  <si>
    <t>Jozsef Csomor</t>
  </si>
  <si>
    <t>SESA179614</t>
  </si>
  <si>
    <t>Gabor Bekefi</t>
  </si>
  <si>
    <t>SESA250188</t>
  </si>
  <si>
    <t>Laszlo Farkas</t>
  </si>
  <si>
    <t>SESA208453</t>
  </si>
  <si>
    <t>Attila Jozsef Demeter</t>
  </si>
  <si>
    <t>SESA208460</t>
  </si>
  <si>
    <t>Zsolt Suba</t>
  </si>
  <si>
    <t>SESA243813</t>
  </si>
  <si>
    <t>Laszlo Kovacs</t>
  </si>
  <si>
    <t>SESA257260</t>
  </si>
  <si>
    <t>Karoly Nyul</t>
  </si>
  <si>
    <t>SESA257266</t>
  </si>
  <si>
    <t>Tamas Erdos</t>
  </si>
  <si>
    <t>SESA257263</t>
  </si>
  <si>
    <t>Gergo Sapi</t>
  </si>
  <si>
    <t>SESA260483</t>
  </si>
  <si>
    <t>Roland Juhasz</t>
  </si>
  <si>
    <t>SESA260502</t>
  </si>
  <si>
    <t>Tamasne Toreki</t>
  </si>
  <si>
    <t>SESA257254</t>
  </si>
  <si>
    <t>Tibor Lonyai</t>
  </si>
  <si>
    <t>SESA257861</t>
  </si>
  <si>
    <t>Jozsef Varga</t>
  </si>
  <si>
    <t>SESA260528</t>
  </si>
  <si>
    <t>Zoltan Fulop</t>
  </si>
  <si>
    <t>SESA260550</t>
  </si>
  <si>
    <t>Istvan Szabo</t>
  </si>
  <si>
    <t>SESA260519</t>
  </si>
  <si>
    <t>Veronika Leber</t>
  </si>
  <si>
    <t>SESA278649</t>
  </si>
  <si>
    <t>Zoltan Keresztes</t>
  </si>
  <si>
    <t>SESA243804</t>
  </si>
  <si>
    <t>Zsolt Dombi</t>
  </si>
  <si>
    <t>SESA285996</t>
  </si>
  <si>
    <t>Bela Gonczy</t>
  </si>
  <si>
    <t>SESA287300</t>
  </si>
  <si>
    <t>Gyorgy Sztasko</t>
  </si>
  <si>
    <t>SESA291111</t>
  </si>
  <si>
    <t>Janos Toth</t>
  </si>
  <si>
    <t>SESA327103</t>
  </si>
  <si>
    <t>Mihaly Voros</t>
  </si>
  <si>
    <t>SESA294430</t>
  </si>
  <si>
    <t>Arpad Koszta</t>
  </si>
  <si>
    <t>SESA297814</t>
  </si>
  <si>
    <t>Tibor Talapa</t>
  </si>
  <si>
    <t>SESA331269</t>
  </si>
  <si>
    <t>Zoltan Feczko</t>
  </si>
  <si>
    <t>SESA370020</t>
  </si>
  <si>
    <t>Peter Kovacs</t>
  </si>
  <si>
    <t>SESA372235</t>
  </si>
  <si>
    <t>Zsolt Varga</t>
  </si>
  <si>
    <t>SESA378277</t>
  </si>
  <si>
    <t>Peter Kristof</t>
  </si>
  <si>
    <t>SESA376195</t>
  </si>
  <si>
    <t>Daniel Hirbik</t>
  </si>
  <si>
    <t>SESA374217</t>
  </si>
  <si>
    <t>Bela Demen</t>
  </si>
  <si>
    <t>SESA390752</t>
  </si>
  <si>
    <t>Gergely Repcsik</t>
  </si>
  <si>
    <t>SESA410074</t>
  </si>
  <si>
    <t>Andras Kobulniczky</t>
  </si>
  <si>
    <t>SESA426767</t>
  </si>
  <si>
    <t>Tamas Klenk</t>
  </si>
  <si>
    <t>SESA435446</t>
  </si>
  <si>
    <t>Viktor Deak</t>
  </si>
  <si>
    <t>SESA438364</t>
  </si>
  <si>
    <t>Adam Kovacs</t>
  </si>
  <si>
    <t>SESA439636</t>
  </si>
  <si>
    <t>Daniel Szabo</t>
  </si>
  <si>
    <t>SESA437676</t>
  </si>
  <si>
    <t>Zoltan Csipkes</t>
  </si>
  <si>
    <t>SESA452118</t>
  </si>
  <si>
    <t>Sandor David</t>
  </si>
  <si>
    <t>SESA452299</t>
  </si>
  <si>
    <t>Zsolt Schmidt</t>
  </si>
  <si>
    <t>SESA454974</t>
  </si>
  <si>
    <t>Laszlo Perjesi</t>
  </si>
  <si>
    <t>SESA455915</t>
  </si>
  <si>
    <t>Gabor Gancs</t>
  </si>
  <si>
    <t>SESA456482</t>
  </si>
  <si>
    <t>Barnabas Szatmari</t>
  </si>
  <si>
    <t>SESA456475</t>
  </si>
  <si>
    <t>Janos Sipko</t>
  </si>
  <si>
    <t>Janos.Sipko</t>
  </si>
  <si>
    <t>Raymond Toth</t>
  </si>
  <si>
    <t>SESA458087</t>
  </si>
  <si>
    <t>Almos Tornyossy</t>
  </si>
  <si>
    <t>SESA263714</t>
  </si>
  <si>
    <t>Ibolya SZEKELY</t>
  </si>
  <si>
    <t>SESA71987</t>
  </si>
  <si>
    <t>Balazs PAUZA</t>
  </si>
  <si>
    <t>SESA104100</t>
  </si>
  <si>
    <t>Krisztina MAJOR</t>
  </si>
  <si>
    <t>SESA104070</t>
  </si>
  <si>
    <t>Norbert SARI</t>
  </si>
  <si>
    <t>SESA104013</t>
  </si>
  <si>
    <t>Tamas HATALA</t>
  </si>
  <si>
    <t>SESA104039</t>
  </si>
  <si>
    <t>Gyorgy JOZAN</t>
  </si>
  <si>
    <t>SESA104036</t>
  </si>
  <si>
    <t>Mihaly KOZMA</t>
  </si>
  <si>
    <t>SESA103982</t>
  </si>
  <si>
    <t>Zoltan ALDOTT</t>
  </si>
  <si>
    <t>SESA103977</t>
  </si>
  <si>
    <t>Istvan ERDI</t>
  </si>
  <si>
    <t>SESA104021</t>
  </si>
  <si>
    <t>Istvan PEVA</t>
  </si>
  <si>
    <t>SESA104102</t>
  </si>
  <si>
    <t>Gizella Regenyine Toth</t>
  </si>
  <si>
    <t>SESA104108</t>
  </si>
  <si>
    <t>Pal Chrapan</t>
  </si>
  <si>
    <t>SESA153376</t>
  </si>
  <si>
    <t>Gabor Chrapan</t>
  </si>
  <si>
    <t>SESA153631</t>
  </si>
  <si>
    <t>Tivadar Patonay</t>
  </si>
  <si>
    <t>SESA194521</t>
  </si>
  <si>
    <t>Janos Beres</t>
  </si>
  <si>
    <t>SESA198490</t>
  </si>
  <si>
    <t>Adam Pacsko</t>
  </si>
  <si>
    <t>SESA167944</t>
  </si>
  <si>
    <t>Tamas Erdelyi</t>
  </si>
  <si>
    <t>SESA207024</t>
  </si>
  <si>
    <t>Roland Vagi</t>
  </si>
  <si>
    <t>SESA250203</t>
  </si>
  <si>
    <t>Istvan Kovari</t>
  </si>
  <si>
    <t>SESA208467</t>
  </si>
  <si>
    <t>Peter Karaszi</t>
  </si>
  <si>
    <t>SESA260548</t>
  </si>
  <si>
    <t>Krisztian Kormanyos</t>
  </si>
  <si>
    <t>SESA257246</t>
  </si>
  <si>
    <t>Gyorgy Karhuz</t>
  </si>
  <si>
    <t>SESA271272</t>
  </si>
  <si>
    <t>Laszlo Bleich</t>
  </si>
  <si>
    <t>SESA287645</t>
  </si>
  <si>
    <t>David Szegedi</t>
  </si>
  <si>
    <t>SESA293782</t>
  </si>
  <si>
    <t>Zoltan Csuha</t>
  </si>
  <si>
    <t>SESA299512</t>
  </si>
  <si>
    <t>Csaba Tisocki</t>
  </si>
  <si>
    <t>SESA342305</t>
  </si>
  <si>
    <t>Krisztian Guraly</t>
  </si>
  <si>
    <t>SESA379583</t>
  </si>
  <si>
    <t>Ferenc Szabadi</t>
  </si>
  <si>
    <t>SESA379587</t>
  </si>
  <si>
    <t>Peter Kozak</t>
  </si>
  <si>
    <t>SESA372236</t>
  </si>
  <si>
    <t>Arpad Varga</t>
  </si>
  <si>
    <t>SESA377856</t>
  </si>
  <si>
    <t>Balazs Vari</t>
  </si>
  <si>
    <t>SESA393711</t>
  </si>
  <si>
    <t>Krisztian Varga</t>
  </si>
  <si>
    <t>SESA390747</t>
  </si>
  <si>
    <t>Csaba Nyerges</t>
  </si>
  <si>
    <t>SESA403133</t>
  </si>
  <si>
    <t>Gergely Farkas</t>
  </si>
  <si>
    <t>SESA410068</t>
  </si>
  <si>
    <t>Monika Kormanyos</t>
  </si>
  <si>
    <t>SESA426764</t>
  </si>
  <si>
    <t>Csaba Patonay</t>
  </si>
  <si>
    <t>SESA428379</t>
  </si>
  <si>
    <t>Zsoltne Tusak</t>
  </si>
  <si>
    <t>SESA441183</t>
  </si>
  <si>
    <t>Erika Balint</t>
  </si>
  <si>
    <t>SESA455913</t>
  </si>
  <si>
    <t>Sandor Szajko</t>
  </si>
  <si>
    <t>SESA259237</t>
  </si>
  <si>
    <t>Akos KALLAI</t>
  </si>
  <si>
    <t>SESA4446</t>
  </si>
  <si>
    <t>Klaudia NAGY</t>
  </si>
  <si>
    <t>SESA114785</t>
  </si>
  <si>
    <t>Istvan Cicej</t>
  </si>
  <si>
    <t>SESA208175</t>
  </si>
  <si>
    <t>Ramona Futyu-Panka</t>
  </si>
  <si>
    <t>SESA385814</t>
  </si>
  <si>
    <t>Bruno Ramaldes Lins</t>
  </si>
  <si>
    <t>SESA384285</t>
  </si>
  <si>
    <t>Estefania Torres Diaz</t>
  </si>
  <si>
    <t>SESA382447</t>
  </si>
  <si>
    <t>Matija Markovic</t>
  </si>
  <si>
    <t>SESA433970</t>
  </si>
  <si>
    <t>Norbert Szlezak</t>
  </si>
  <si>
    <t>SESA449662</t>
  </si>
  <si>
    <t>Istvan FULOP</t>
  </si>
  <si>
    <t>SESA104026</t>
  </si>
  <si>
    <t>Norbert KISS</t>
  </si>
  <si>
    <t>SESA103975</t>
  </si>
  <si>
    <t>Gabor Molnar</t>
  </si>
  <si>
    <t>SESA291208</t>
  </si>
  <si>
    <t>Rita Kohlmann</t>
  </si>
  <si>
    <t>SESA438471</t>
  </si>
  <si>
    <t>QSF6</t>
  </si>
  <si>
    <t>Balazs Stud</t>
  </si>
  <si>
    <t>SESA475470</t>
  </si>
  <si>
    <t>Weiyong ZHANG</t>
  </si>
  <si>
    <t>SESA126455</t>
  </si>
  <si>
    <t>Xueqin XU</t>
  </si>
  <si>
    <t>SESA126420</t>
  </si>
  <si>
    <t>Fenglin CHENG</t>
  </si>
  <si>
    <t>SESA126421</t>
  </si>
  <si>
    <t>Xiufang KONG</t>
  </si>
  <si>
    <t>SESA216027</t>
  </si>
  <si>
    <t>Xuejiong FAN</t>
  </si>
  <si>
    <t>SESA53536</t>
  </si>
  <si>
    <t>QBT5</t>
  </si>
  <si>
    <t>Wenqi ZHU</t>
  </si>
  <si>
    <t>SESA169456</t>
  </si>
  <si>
    <t>Peixing YUAN</t>
  </si>
  <si>
    <t>SESA261686</t>
  </si>
  <si>
    <t>Huilin HE</t>
  </si>
  <si>
    <t>SESA194677</t>
  </si>
  <si>
    <t>Chuanxiang WANG</t>
  </si>
  <si>
    <t>SESA197969</t>
  </si>
  <si>
    <t>Weiyan LIAO</t>
  </si>
  <si>
    <t>SESA200394</t>
  </si>
  <si>
    <t>Haitao QIN</t>
  </si>
  <si>
    <t>SESA269557</t>
  </si>
  <si>
    <t>LongJun CHENG</t>
  </si>
  <si>
    <t>SESA388385</t>
  </si>
  <si>
    <t>LuYing ZHOU</t>
  </si>
  <si>
    <t>SESA388694</t>
  </si>
  <si>
    <t>Yuxiao ZENG</t>
  </si>
  <si>
    <t>SESA209843</t>
  </si>
  <si>
    <t>Yong ZHANG</t>
  </si>
  <si>
    <t>SESA449505</t>
  </si>
  <si>
    <t>HuaQiong YANG</t>
  </si>
  <si>
    <t>SESA449304</t>
  </si>
  <si>
    <t>Qing WANG</t>
  </si>
  <si>
    <t>SESA266639</t>
  </si>
  <si>
    <t>Jian CHEN</t>
  </si>
  <si>
    <t>SESA264795</t>
  </si>
  <si>
    <t>Wenjin TANG</t>
  </si>
  <si>
    <t>SESA127312</t>
  </si>
  <si>
    <t>Chuanying CHENG</t>
  </si>
  <si>
    <t>SESA151477</t>
  </si>
  <si>
    <t>Chunhua HUANG</t>
  </si>
  <si>
    <t>SESA215663</t>
  </si>
  <si>
    <t>Chengcheng DING</t>
  </si>
  <si>
    <t>SESA269560</t>
  </si>
  <si>
    <t>Yinping YANG</t>
  </si>
  <si>
    <t>SESA269564</t>
  </si>
  <si>
    <t>Hui WANG</t>
  </si>
  <si>
    <t>SESA388243</t>
  </si>
  <si>
    <t>LiPing KONG</t>
  </si>
  <si>
    <t>SESA388404</t>
  </si>
  <si>
    <t>Rang ZHOU</t>
  </si>
  <si>
    <t>SESA388692</t>
  </si>
  <si>
    <t>Song ZHANG</t>
  </si>
  <si>
    <t>SESA388695</t>
  </si>
  <si>
    <t>SheHui ZHANG</t>
  </si>
  <si>
    <t>SESA388698</t>
  </si>
  <si>
    <t>QiHong YANG</t>
  </si>
  <si>
    <t>SESA449295</t>
  </si>
  <si>
    <t>HanLin HUA</t>
  </si>
  <si>
    <t>SESA449298</t>
  </si>
  <si>
    <t>ChengWei GUAN</t>
  </si>
  <si>
    <t>SESA449300</t>
  </si>
  <si>
    <t>ChangXia LUO</t>
  </si>
  <si>
    <t>SESA449305</t>
  </si>
  <si>
    <t>Qing HONG</t>
  </si>
  <si>
    <t>SESA449303</t>
  </si>
  <si>
    <t>Boyue XU</t>
  </si>
  <si>
    <t>SESA264351</t>
  </si>
  <si>
    <t>Xianghai LI</t>
  </si>
  <si>
    <t>SESA264371</t>
  </si>
  <si>
    <t>Lei GAN</t>
  </si>
  <si>
    <t>SESA127310</t>
  </si>
  <si>
    <t>Guocheng WANG</t>
  </si>
  <si>
    <t>SESA200397</t>
  </si>
  <si>
    <t>Bin HUA</t>
  </si>
  <si>
    <t>SESA388402</t>
  </si>
  <si>
    <t>LiHui YUAN</t>
  </si>
  <si>
    <t>SESA388682</t>
  </si>
  <si>
    <t>HengZhen LAN</t>
  </si>
  <si>
    <t>SESA449289</t>
  </si>
  <si>
    <t>Xuegao YAN</t>
  </si>
  <si>
    <t>SESA474329</t>
  </si>
  <si>
    <t>Yanbao WANG</t>
  </si>
  <si>
    <t>SESA475129</t>
  </si>
  <si>
    <t>Caozhen ZHENG</t>
  </si>
  <si>
    <t>SESA475735</t>
  </si>
  <si>
    <t>Chunhong DING</t>
  </si>
  <si>
    <t>Chunhong.DING</t>
  </si>
  <si>
    <t>Yuehua WANG</t>
  </si>
  <si>
    <t>SESA475727</t>
  </si>
  <si>
    <t>Fangfang CAI</t>
  </si>
  <si>
    <t>SESA475728</t>
  </si>
  <si>
    <t>Ying LU</t>
  </si>
  <si>
    <t>Ying.LU</t>
  </si>
  <si>
    <t>Wenjun LI</t>
  </si>
  <si>
    <t>Wenjun.LI</t>
  </si>
  <si>
    <t>Yan FANG</t>
  </si>
  <si>
    <t>SESA157566</t>
  </si>
  <si>
    <t>Jinqiao LU</t>
  </si>
  <si>
    <t>SESA157676</t>
  </si>
  <si>
    <t>Yong LIU</t>
  </si>
  <si>
    <t>SESA194664</t>
  </si>
  <si>
    <t>Youqiang LIU</t>
  </si>
  <si>
    <t>SESA264355</t>
  </si>
  <si>
    <t>Gang CHEN</t>
  </si>
  <si>
    <t>SESA264344</t>
  </si>
  <si>
    <t>Yuanbo LI</t>
  </si>
  <si>
    <t>SESA176079</t>
  </si>
  <si>
    <t>Yudou LIU</t>
  </si>
  <si>
    <t>SESA190998</t>
  </si>
  <si>
    <t>Bo WU</t>
  </si>
  <si>
    <t>SESA269559</t>
  </si>
  <si>
    <t>Hui GUO</t>
  </si>
  <si>
    <t>SESA360152</t>
  </si>
  <si>
    <t>Jian BAO</t>
  </si>
  <si>
    <t>SESA388241</t>
  </si>
  <si>
    <t>ChuanJie CHENG</t>
  </si>
  <si>
    <t>SESA388246</t>
  </si>
  <si>
    <t>XinHeng CHENG</t>
  </si>
  <si>
    <t>SESA388253</t>
  </si>
  <si>
    <t>HuiYing LI</t>
  </si>
  <si>
    <t>SESA388613</t>
  </si>
  <si>
    <t>ChuanKui HU</t>
  </si>
  <si>
    <t>SESA388623</t>
  </si>
  <si>
    <t>Liang GUO</t>
  </si>
  <si>
    <t>SESA388630</t>
  </si>
  <si>
    <t>Bin YU</t>
  </si>
  <si>
    <t>SESA388631</t>
  </si>
  <si>
    <t>Jie XU</t>
  </si>
  <si>
    <t>SESA388636</t>
  </si>
  <si>
    <t>JinJun WANG</t>
  </si>
  <si>
    <t>SESA388672</t>
  </si>
  <si>
    <t>QiHong ZHUO</t>
  </si>
  <si>
    <t>SESA449292</t>
  </si>
  <si>
    <t>Hao LIU</t>
  </si>
  <si>
    <t>SESA449504</t>
  </si>
  <si>
    <t>SESA449506</t>
  </si>
  <si>
    <t>Tao SUN</t>
  </si>
  <si>
    <t>SESA449508</t>
  </si>
  <si>
    <t>WuYan ZHANG</t>
  </si>
  <si>
    <t>SESA449302</t>
  </si>
  <si>
    <t>Zhu JIFENG</t>
  </si>
  <si>
    <t>SESA471860</t>
  </si>
  <si>
    <t>Liming LING</t>
  </si>
  <si>
    <t>SESA146462</t>
  </si>
  <si>
    <t>Ming HE</t>
  </si>
  <si>
    <t>SESA91592</t>
  </si>
  <si>
    <t>Fuliang GAO</t>
  </si>
  <si>
    <t>SESA155461</t>
  </si>
  <si>
    <t>ZhenMao ZHU</t>
  </si>
  <si>
    <t>SESA190274</t>
  </si>
  <si>
    <t>JiaZheng HE</t>
  </si>
  <si>
    <t>SESA387892</t>
  </si>
  <si>
    <t>Jun YAO</t>
  </si>
  <si>
    <t>SESA387931</t>
  </si>
  <si>
    <t>Chong LIN</t>
  </si>
  <si>
    <t>SESA387936</t>
  </si>
  <si>
    <t>Jie HUA</t>
  </si>
  <si>
    <t>SESA387937</t>
  </si>
  <si>
    <t>YongSheng WANG</t>
  </si>
  <si>
    <t>SESA449503</t>
  </si>
  <si>
    <t>WenMing LIU</t>
  </si>
  <si>
    <t>SESA449285</t>
  </si>
  <si>
    <t>Qiusi FAN</t>
  </si>
  <si>
    <t>SESA268633</t>
  </si>
  <si>
    <t>JinFeng BI</t>
  </si>
  <si>
    <t>SESA449284</t>
  </si>
  <si>
    <t>Jian ZHOU</t>
  </si>
  <si>
    <t>SESA264342</t>
  </si>
  <si>
    <t>Changbin ZHOU</t>
  </si>
  <si>
    <t>SESA261690</t>
  </si>
  <si>
    <t>Jia XU</t>
  </si>
  <si>
    <t>SESA264365</t>
  </si>
  <si>
    <t>Lijun CAO</t>
  </si>
  <si>
    <t>SESA264373</t>
  </si>
  <si>
    <t>Liangdi LU</t>
  </si>
  <si>
    <t>SESA264357</t>
  </si>
  <si>
    <t>Guoyi WANG</t>
  </si>
  <si>
    <t>SESA261679</t>
  </si>
  <si>
    <t>Longdian ZHAO</t>
  </si>
  <si>
    <t>SESA215647</t>
  </si>
  <si>
    <t>Peng LI</t>
  </si>
  <si>
    <t>SESA215660</t>
  </si>
  <si>
    <t>Feng ZHANG</t>
  </si>
  <si>
    <t>SESA215661</t>
  </si>
  <si>
    <t>Ju LIU</t>
  </si>
  <si>
    <t>SESA269563</t>
  </si>
  <si>
    <t>FenLan GAO</t>
  </si>
  <si>
    <t>SESA388392</t>
  </si>
  <si>
    <t>MengMeng WANG</t>
  </si>
  <si>
    <t>SESA388664</t>
  </si>
  <si>
    <t>PinHua ZHONG</t>
  </si>
  <si>
    <t>SESA388700</t>
  </si>
  <si>
    <t>YiXia HE</t>
  </si>
  <si>
    <t>SESA449307</t>
  </si>
  <si>
    <t>DeYuan FANG</t>
  </si>
  <si>
    <t>SESA387552</t>
  </si>
  <si>
    <t>Wanyou YUAN</t>
  </si>
  <si>
    <t>SESA151486</t>
  </si>
  <si>
    <t>Wei SHI</t>
  </si>
  <si>
    <t>SESA197964</t>
  </si>
  <si>
    <t>Jianlin ZHOU</t>
  </si>
  <si>
    <t>SESA200400</t>
  </si>
  <si>
    <t>ZhangPing SHU</t>
  </si>
  <si>
    <t>SESA388384</t>
  </si>
  <si>
    <t>Lei DONG</t>
  </si>
  <si>
    <t>SESA388387</t>
  </si>
  <si>
    <t>YanFen FENG</t>
  </si>
  <si>
    <t>SESA449288</t>
  </si>
  <si>
    <t>LiJin DUAN</t>
  </si>
  <si>
    <t>SESA449296</t>
  </si>
  <si>
    <t>DaFei ZHANG</t>
  </si>
  <si>
    <t>SESA449297</t>
  </si>
  <si>
    <t>XiaoRong TU</t>
  </si>
  <si>
    <t>SESA449309</t>
  </si>
  <si>
    <t>Yumei FU</t>
  </si>
  <si>
    <t>SESA475733</t>
  </si>
  <si>
    <t>Feihu CHEN</t>
  </si>
  <si>
    <t>SESA475731</t>
  </si>
  <si>
    <t>Suichang ZHOU</t>
  </si>
  <si>
    <t>SESA475730</t>
  </si>
  <si>
    <t>Fang DONG</t>
  </si>
  <si>
    <t>Fang.DONG</t>
  </si>
  <si>
    <t>Taijun SONG</t>
  </si>
  <si>
    <t>SESA475732</t>
  </si>
  <si>
    <t>#D</t>
  </si>
  <si>
    <t>Sorted List</t>
  </si>
  <si>
    <t>LastNameEntered</t>
  </si>
  <si>
    <t>Indirect</t>
  </si>
  <si>
    <t>Repetitive Products</t>
  </si>
  <si>
    <t>Offer Creation (OCP)</t>
  </si>
  <si>
    <t>N1. Indirect : Tail spend management project</t>
  </si>
  <si>
    <t>N2. Indirect : Organization Streamline</t>
  </si>
  <si>
    <t>N3.Indirect : Optimized Procure-to-Pay process</t>
  </si>
  <si>
    <t>E1. ETO Project Buyer-PPM coverage, role, impact</t>
  </si>
  <si>
    <t>E2. ETO Category model</t>
  </si>
  <si>
    <t>E3. ETO Procurement &amp; Material Management</t>
  </si>
  <si>
    <t>R1. Supplier Consolidation &amp; SBO</t>
  </si>
  <si>
    <t>R2. Op. Model with world-class Category Management</t>
  </si>
  <si>
    <t>O1. Op. Model :Supplier Innovation &amp; advanced procurement</t>
  </si>
  <si>
    <t>O2. Op. Model : Offer Launch with Upstream Supply Chain set-up</t>
  </si>
  <si>
    <t xml:space="preserve">R4. Digital &amp; Optimized  Order-to-Pay process </t>
  </si>
  <si>
    <t>T1. Communication &amp; Interaction</t>
  </si>
  <si>
    <t>T2. HR &amp; Strategic Workforce Planning</t>
  </si>
  <si>
    <t>Provide the name of the person or the entity that requested the change.</t>
  </si>
  <si>
    <t>Col1</t>
  </si>
  <si>
    <t>Col2</t>
  </si>
  <si>
    <t>Col3</t>
  </si>
  <si>
    <t>Col4</t>
  </si>
  <si>
    <t>Col5</t>
  </si>
  <si>
    <t>Col6</t>
  </si>
  <si>
    <t>Col7</t>
  </si>
  <si>
    <t>Col8</t>
  </si>
  <si>
    <t>Col9</t>
  </si>
  <si>
    <t>Col10</t>
  </si>
  <si>
    <t>Col11</t>
  </si>
  <si>
    <t>Col12</t>
  </si>
  <si>
    <t>Col13</t>
  </si>
  <si>
    <t>Col14</t>
  </si>
  <si>
    <t>Col15</t>
  </si>
  <si>
    <t>Col16</t>
  </si>
  <si>
    <t>Col17</t>
  </si>
  <si>
    <t>Col18</t>
  </si>
  <si>
    <t>Col19</t>
  </si>
  <si>
    <t>Col20</t>
  </si>
  <si>
    <t>SESA ID</t>
  </si>
  <si>
    <t>Provide the SESA Number of each resource. This column is optional and can be used when the user would like to load the information of specific GSC Resources based on their SESA Number (e.g Full Name, Location, Region and Entity).</t>
  </si>
  <si>
    <t>Load Resources' Information</t>
  </si>
  <si>
    <t>This button loads the basic information of specific GSC Resources based either on their full names or on their SESA ID. The information that will be loaded is : full name, SESA ID, location, region and entity.</t>
  </si>
  <si>
    <t>Change Requester</t>
  </si>
  <si>
    <t>Select Which Predefined List you would like to load?</t>
  </si>
  <si>
    <t>Certified Application</t>
  </si>
  <si>
    <t>Rationalized and Decomissioned</t>
  </si>
  <si>
    <t>Are contractual documents put in place</t>
  </si>
  <si>
    <t>Identified any rationalized and decommisioned applications</t>
  </si>
  <si>
    <t>Demand Management Validated</t>
  </si>
  <si>
    <t>Demand Management Created</t>
  </si>
  <si>
    <r>
      <t>Select "</t>
    </r>
    <r>
      <rPr>
        <b/>
        <sz val="12"/>
        <color rgb="FF00B050"/>
        <rFont val="Arial"/>
        <family val="2"/>
      </rPr>
      <t>Y</t>
    </r>
    <r>
      <rPr>
        <sz val="12"/>
        <color theme="1"/>
        <rFont val="Arial"/>
        <family val="2"/>
      </rPr>
      <t>" or "</t>
    </r>
    <r>
      <rPr>
        <b/>
        <sz val="12"/>
        <color rgb="FFB10043"/>
        <rFont val="Arial"/>
        <family val="2"/>
      </rPr>
      <t>N</t>
    </r>
    <r>
      <rPr>
        <sz val="12"/>
        <color theme="1"/>
        <rFont val="Arial"/>
        <family val="2"/>
      </rPr>
      <t>" for the options. For more information regarding Schneider Digital System process, please visit this link : 
https://spiceportal.schneider-electric.com/web/information-process-organization/schneider-digital-system</t>
    </r>
  </si>
  <si>
    <t>Key Performance Indicators (KPIs)</t>
  </si>
  <si>
    <t> Measure </t>
  </si>
  <si>
    <t xml:space="preserve">              Impact &amp; Benefits</t>
  </si>
  <si>
    <t>Impact and Benefits</t>
  </si>
  <si>
    <t>The key financial, service and other benefits or impact of the project.</t>
  </si>
  <si>
    <t xml:space="preserve">Number of KPIs : </t>
  </si>
  <si>
    <t>Charter KPIs</t>
  </si>
  <si>
    <t>Specify Year</t>
  </si>
  <si>
    <t>Sl. No.</t>
  </si>
  <si>
    <t>Date
 Logged</t>
  </si>
  <si>
    <t>Capture
 Period
(Select)</t>
  </si>
  <si>
    <t>Function/
Module
(Optional)</t>
  </si>
  <si>
    <t>Defect Description</t>
  </si>
  <si>
    <t>Item Type
 (Select)</t>
  </si>
  <si>
    <t>Severity / Gravity
(Select)</t>
  </si>
  <si>
    <t xml:space="preserve">Origin/Injection 
Point
(Select) </t>
  </si>
  <si>
    <t>Formulas --&gt;</t>
  </si>
  <si>
    <t>Capture Week (of Defects)</t>
  </si>
  <si>
    <t>Severity
(of Defects)</t>
  </si>
  <si>
    <t>Origination/ Injection Point 
(of Defects)</t>
  </si>
  <si>
    <t>Lookup 
GoLive Week 
(Ref Column C)</t>
  </si>
  <si>
    <t>Def_Captured_Period</t>
  </si>
  <si>
    <t>Execution (i.e.Unit/System)</t>
  </si>
  <si>
    <t>Extend HyperCare</t>
  </si>
  <si>
    <t>GoLive Week 1</t>
  </si>
  <si>
    <t>GoLive Week 2</t>
  </si>
  <si>
    <t>GoLive Week 3</t>
  </si>
  <si>
    <t>GoLive Week 4</t>
  </si>
  <si>
    <t>User Acceptance</t>
  </si>
  <si>
    <t>Return to capture defect week</t>
  </si>
  <si>
    <t>Classification</t>
  </si>
  <si>
    <t>Injected</t>
  </si>
  <si>
    <t>Requirement incorrect/ambiguous/scope unclear</t>
  </si>
  <si>
    <t>Week 1</t>
  </si>
  <si>
    <t>Requirement not captured</t>
  </si>
  <si>
    <t>Week 2</t>
  </si>
  <si>
    <t>Design</t>
  </si>
  <si>
    <t>Design incorrect/incomplete</t>
  </si>
  <si>
    <t>Week 3</t>
  </si>
  <si>
    <t>Testing</t>
  </si>
  <si>
    <t>Interface/hardware Problem</t>
  </si>
  <si>
    <t>Week 4</t>
  </si>
  <si>
    <t>Training</t>
  </si>
  <si>
    <t>Configuration Error</t>
  </si>
  <si>
    <t>Week 5</t>
  </si>
  <si>
    <t>Functionality not built in</t>
  </si>
  <si>
    <t>Week 6</t>
  </si>
  <si>
    <t>Functions as Designed</t>
  </si>
  <si>
    <t xml:space="preserve">Exceptions handling/Error Messages/Recovery </t>
  </si>
  <si>
    <t>Week 7</t>
  </si>
  <si>
    <t>Code Incorrect/missing/ redundant</t>
  </si>
  <si>
    <t>Week 8</t>
  </si>
  <si>
    <t>Coding Standards not followed</t>
  </si>
  <si>
    <t>Week 9</t>
  </si>
  <si>
    <t>User Interface (UI) Problems</t>
  </si>
  <si>
    <t>Week 10</t>
  </si>
  <si>
    <t>Logical/ Run time error</t>
  </si>
  <si>
    <t>Week 11</t>
  </si>
  <si>
    <t>Test Case/Plan missing/incorrect/incomplete</t>
  </si>
  <si>
    <t>Week 12</t>
  </si>
  <si>
    <t>Integration errors</t>
  </si>
  <si>
    <t>Week 13</t>
  </si>
  <si>
    <t>Documentation not as per templates</t>
  </si>
  <si>
    <t>Week 14</t>
  </si>
  <si>
    <t>Editorial/Cosmetics defects</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</si>
  <si>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</si>
  <si>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</si>
  <si>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</si>
  <si>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</si>
  <si>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</si>
  <si>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</si>
  <si>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</si>
  <si>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</si>
  <si>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</si>
  <si>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</si>
  <si>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</si>
  <si>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</si>
  <si>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</si>
  <si>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</si>
  <si>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</si>
  <si>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</si>
  <si>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</si>
  <si>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</si>
  <si>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</si>
  <si>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</si>
  <si>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t>
  </si>
  <si>
    <t>Planview 
Work ID#</t>
  </si>
  <si>
    <t xml:space="preserve">CS&amp;Q 
System  Impact (Select) </t>
  </si>
  <si>
    <t>CS&amp;Q 
Project Type * 
(Select)</t>
  </si>
  <si>
    <t>Project Title</t>
  </si>
  <si>
    <t>Project 
GoLive Date</t>
  </si>
  <si>
    <t>Post GoLive Tracking End Date</t>
  </si>
  <si>
    <t>No.  Weeks 
in Post Project 
GoLive Period</t>
  </si>
  <si>
    <t>CS&amp;Q
Post Project Weekly Defect Avg</t>
  </si>
  <si>
    <t>TrustIPO List</t>
  </si>
  <si>
    <t>Application - New Development/Config</t>
  </si>
  <si>
    <t>For Office Use Only</t>
  </si>
  <si>
    <t>Non-TrustIPO 10000+ Users</t>
  </si>
  <si>
    <t>Non-TrustIPO 1000-10000 Users</t>
  </si>
  <si>
    <t>Non-TrustIPO &lt;1000 Users</t>
  </si>
  <si>
    <t>IPO Impact Criteria</t>
  </si>
  <si>
    <t>Application - Enhancement Migration or Upgrade</t>
  </si>
  <si>
    <t>System/Product Deployment</t>
  </si>
  <si>
    <t>Infrastructure - New Technology</t>
  </si>
  <si>
    <t>Infrastructure - Enhancement Migration or Upgrade</t>
  </si>
  <si>
    <t>IPO Project Type</t>
  </si>
  <si>
    <t>Total by SEVERITY 
(COUNTED DEFECTS ONLY)</t>
  </si>
  <si>
    <t xml:space="preserve">TOTALS  
Defects Per Week </t>
  </si>
  <si>
    <t>USED FOR INTERMEDIATE CALCUATIONS ONLY (Do not report)</t>
  </si>
  <si>
    <t>Severity</t>
  </si>
  <si>
    <t>Count</t>
  </si>
  <si>
    <t>% Breakup</t>
  </si>
  <si>
    <t>Post Project Week #</t>
  </si>
  <si>
    <t>Defects Per Week</t>
  </si>
  <si>
    <t>Cumulative Calculated Weekly Average</t>
  </si>
  <si>
    <t>Critical (Blocking)</t>
  </si>
  <si>
    <t>Total Defects</t>
  </si>
  <si>
    <t>Average / WK</t>
  </si>
  <si>
    <t>Total by Origin
 (COUNTED DEFECTS ONLY)</t>
  </si>
  <si>
    <t>Defects Summary</t>
  </si>
  <si>
    <t>Multi-Year Breakdown</t>
  </si>
  <si>
    <t>Default List</t>
  </si>
  <si>
    <t>Code / ID</t>
  </si>
  <si>
    <t>The Key Performance Indicators are used to measure the success of the project.
You can either add your KPI or select it from the drop down list. After you fill the KPIs, you can select which ones will appear in the Charter PPT Report (by selecting "Y" in column D)
Note: You can load the KPIs that have been defined in "KPIs" Template, by clicking the button "Load KPIs".
Only the selected KPIs will be loaded.</t>
  </si>
  <si>
    <t>The field indicates the number of years that the budget will be captured (Costs and Savings). The maximum number of years is 10.
This option will affect the years that will appear in BCase Costs and Savings Template, as well as in Financial Tracking.
Example: if the project's budget lasts for two years (2017,2018) then the multi-year breakdown is 2.</t>
  </si>
  <si>
    <t>4. Status Report</t>
  </si>
  <si>
    <t>5. Timelines</t>
  </si>
  <si>
    <t>6. Buttons</t>
  </si>
  <si>
    <t>Key Performance Indicators</t>
  </si>
  <si>
    <t>Number of KPIs</t>
  </si>
  <si>
    <t>Measure</t>
  </si>
  <si>
    <t>You can select the name of the KPI by using the drop down list. The KPIs that appear at the drop down list have already been defined by the KPI list in the Charter Template</t>
  </si>
  <si>
    <t>Customized Headers</t>
  </si>
  <si>
    <t>There are three customized headers in KPIs table. The user can customized/edit their names. The default values are "Actual YTD", "Current Month" and "Last Year"</t>
  </si>
  <si>
    <r>
      <t>The Key Performance Indicators are used to measure the success of the project.
The KPI that appears first on the list, will be the "</t>
    </r>
    <r>
      <rPr>
        <b/>
        <sz val="12"/>
        <color rgb="FFCC9200"/>
        <rFont val="Arial"/>
        <family val="2"/>
      </rPr>
      <t>Golden KPI</t>
    </r>
    <r>
      <rPr>
        <sz val="12"/>
        <color theme="1"/>
        <rFont val="Arial"/>
        <family val="2"/>
      </rPr>
      <t>" (The most important KPI of the project).
The values of this table will appear in TSC 4.0 Report. If you are using the KPIs template, you can skip this table.</t>
    </r>
  </si>
  <si>
    <t>Select "Y" in order to activate the Scenarios in Business Case - Cost &amp; Savings and Business Case - Cost and Incremental Savings Templates</t>
  </si>
  <si>
    <t>Load Standard PMP Phases &amp; Stage Gates</t>
  </si>
  <si>
    <r>
      <t xml:space="preserve">This button loads the name of the standard PMP Phases &amp; Stage Gates.
The phases that will be loaded are : Prepare, Concept and Feasibility, Definition, Process Design, Process Validation, All Capabilities Available and Close.
The stage gates that will be loaded are : Open, Select, Do, Implement, Produce, Sell and Close.
</t>
    </r>
    <r>
      <rPr>
        <b/>
        <sz val="12"/>
        <color theme="1"/>
        <rFont val="Arial"/>
        <family val="2"/>
      </rPr>
      <t xml:space="preserve">Note: </t>
    </r>
    <r>
      <rPr>
        <sz val="12"/>
        <color theme="1"/>
        <rFont val="Arial"/>
        <family val="2"/>
      </rPr>
      <t>This action will replace all the timelines in Status Report.</t>
    </r>
  </si>
  <si>
    <t>This button changes the view of the Gantt Chart to either weekly or monthly</t>
  </si>
  <si>
    <t>Load PMP Supply Chain Schedule</t>
  </si>
  <si>
    <t>This button loads the Standard PMP Supply Chain Schedule. The schedule contains the major and minor deliverables that a standard supply chain project should have. The user can insert additional rows or delete existing ones.</t>
  </si>
  <si>
    <t>Select the category from the drop down list that each cost or saving belongs to. Additional Run Cost and Savings have the same Category options</t>
  </si>
  <si>
    <t>This field shows the number of years that the budget will be tracked. The number is defined by the Finances Template.</t>
  </si>
  <si>
    <t>Save Baseline</t>
  </si>
  <si>
    <t>ROI - Costs to Savings ratio</t>
  </si>
  <si>
    <r>
      <t xml:space="preserve">Costs to Savings ratio period is calculated by dividing project costs by expected project savings (full year savings).
</t>
    </r>
    <r>
      <rPr>
        <b/>
        <sz val="12"/>
        <color theme="1"/>
        <rFont val="Arial"/>
        <family val="2"/>
      </rPr>
      <t xml:space="preserve">Note : </t>
    </r>
    <r>
      <rPr>
        <sz val="12"/>
        <color theme="1"/>
        <rFont val="Arial"/>
        <family val="2"/>
      </rPr>
      <t>This option appears only in the incremental view.</t>
    </r>
  </si>
  <si>
    <t>Select Options Breakdown</t>
  </si>
  <si>
    <t>Customized To Be Header</t>
  </si>
  <si>
    <t>Select how many optional columns "To Be" and "Delta" will appear in the template.
The maximum number of options is 5.</t>
  </si>
  <si>
    <t xml:space="preserve">
This header is allocated for "To Be" options. It can be customized in order to allow the user to add different options.</t>
  </si>
  <si>
    <t>Some examples are : Year 2018, Flow SG-FR, Tool Option1 etc.</t>
  </si>
  <si>
    <t>These four columns shows the summary of the RF1, RF2, RF3 and RF4 of the project. There is an option to add and view the RFs per year.</t>
  </si>
  <si>
    <t>Select which is going to be the current RF. The options are : RF1, RF2, RF3, RF4</t>
  </si>
  <si>
    <t>Customized YTD Summary</t>
  </si>
  <si>
    <t>The YTD summary of the full life cycle of the project</t>
  </si>
  <si>
    <t>For how many years the finances will be tracked? This option is defined by Finances Template.</t>
  </si>
  <si>
    <t>This is a customized option for the user to calculate the YTD based on a specific period.(e.g a quarter, 6 months etc.)</t>
  </si>
  <si>
    <t>Select where to load the data from the Bcase:</t>
  </si>
  <si>
    <t>Select whether the financial figures that will be loaded into the financial tracker will be the Target figures or one of the RF1, RF2, RF3 or RF4.</t>
  </si>
  <si>
    <t>Load from Bcase</t>
  </si>
  <si>
    <t>Stage Gates Deliverables</t>
  </si>
  <si>
    <t>Email Status Report</t>
  </si>
  <si>
    <t>This button copies the Status Report Template and pastes it to a new outlook window. The user can edit the cells.</t>
  </si>
  <si>
    <t>Select the Primary Bcase Template 
(Standard Accumulative or Incremental)</t>
  </si>
  <si>
    <t>This button loads the financial figures from the primary/default Business Case Template</t>
  </si>
  <si>
    <t>Select the Primary Bcase Template:</t>
  </si>
  <si>
    <t>This button loads the cost/savings types, categories and financial figures from the primary Bcase Template.</t>
  </si>
  <si>
    <t>RF3</t>
  </si>
  <si>
    <t>Stage Gate : Do</t>
  </si>
  <si>
    <t>Phase / Deliverable</t>
  </si>
  <si>
    <t>KPI4 Header</t>
  </si>
  <si>
    <t>KPI5 Header</t>
  </si>
  <si>
    <t>KPI6 Header</t>
  </si>
  <si>
    <t>KPI1 Descr</t>
  </si>
  <si>
    <t>KPI1 Status</t>
  </si>
  <si>
    <t>KPI1 Target</t>
  </si>
  <si>
    <t>KPI1 Customized field 1</t>
  </si>
  <si>
    <t>KPI1 Customized field 2</t>
  </si>
  <si>
    <t>KPI1 Customized field 3</t>
  </si>
  <si>
    <t>KPIs Headers</t>
  </si>
  <si>
    <t>KPI1</t>
  </si>
  <si>
    <t>KPI2</t>
  </si>
  <si>
    <t>KPI3</t>
  </si>
  <si>
    <t>KPI4</t>
  </si>
  <si>
    <t>KPI5</t>
  </si>
  <si>
    <t>KPI2 Descr</t>
  </si>
  <si>
    <t>KPI2 Status</t>
  </si>
  <si>
    <t>KPI3 Target</t>
  </si>
  <si>
    <t>KPI4 Customized field 1</t>
  </si>
  <si>
    <t>KPI5 Customized field 2</t>
  </si>
  <si>
    <t>KPI2 Target</t>
  </si>
  <si>
    <t>KPI2 Customized field 1</t>
  </si>
  <si>
    <t>KPI2 Customized field 2</t>
  </si>
  <si>
    <t>KPI2 Customized field 3</t>
  </si>
  <si>
    <t>KPI3 Descr</t>
  </si>
  <si>
    <t>KPI3 Status</t>
  </si>
  <si>
    <t>KPI3 Customized field 1</t>
  </si>
  <si>
    <t>KPI3 Customized field 2</t>
  </si>
  <si>
    <t>KPI3 Customized field 3</t>
  </si>
  <si>
    <t>KPI4 Descr</t>
  </si>
  <si>
    <t>KPI4 Status</t>
  </si>
  <si>
    <t>KPI4 Target</t>
  </si>
  <si>
    <t>KPI4 Customized field 2</t>
  </si>
  <si>
    <t>KPI4 Customized field 3</t>
  </si>
  <si>
    <t>KPI5 Descr</t>
  </si>
  <si>
    <t>KPI5 Status</t>
  </si>
  <si>
    <t>KPI5 Target</t>
  </si>
  <si>
    <t>KPI5 Customized field 1</t>
  </si>
  <si>
    <t>KPI5 Customized field 3</t>
  </si>
  <si>
    <t>Amii Flay</t>
  </si>
  <si>
    <t>Angelica Roussel</t>
  </si>
  <si>
    <t>Anne Thomas</t>
  </si>
  <si>
    <t>AURELIE BESSET</t>
  </si>
  <si>
    <t>Aurelien Montagnon</t>
  </si>
  <si>
    <t>Baron KWOK</t>
  </si>
  <si>
    <t>Boonthariga HOMPANA</t>
  </si>
  <si>
    <t xml:space="preserve">Bora Diz        </t>
  </si>
  <si>
    <t>CAIO PEREIRA</t>
  </si>
  <si>
    <t>Carole Lebraud</t>
  </si>
  <si>
    <t>CAROLE SALVAGNI</t>
  </si>
  <si>
    <t>CASSIO RAIMUNDO SOUZA</t>
  </si>
  <si>
    <t>Catherine Rolland</t>
  </si>
  <si>
    <t>Charles Dabreau</t>
  </si>
  <si>
    <t>CIRO SAAD</t>
  </si>
  <si>
    <t>Corinne Bellanger-Tiberghien</t>
  </si>
  <si>
    <t>Damien Arlet</t>
  </si>
  <si>
    <t>David Tourbier</t>
  </si>
  <si>
    <t>Derrick Theen</t>
  </si>
  <si>
    <t>Ellen Hudreaux</t>
  </si>
  <si>
    <t xml:space="preserve">Evodie JANIN </t>
  </si>
  <si>
    <t>FABIO SOARES GALVAO</t>
  </si>
  <si>
    <t>Flora Megret</t>
  </si>
  <si>
    <t>Helene Hennequin</t>
  </si>
  <si>
    <t xml:space="preserve">Iman TALID </t>
  </si>
  <si>
    <t>Irvin Gan</t>
  </si>
  <si>
    <t>Isabel Calero</t>
  </si>
  <si>
    <t>Jean Gorski</t>
  </si>
  <si>
    <t>Jerome CHARREL</t>
  </si>
  <si>
    <t>Jerome Marion</t>
  </si>
  <si>
    <t>Jerome Vareilles</t>
  </si>
  <si>
    <t>Jordan Gansan</t>
  </si>
  <si>
    <t>Jose Ramon Garcia</t>
  </si>
  <si>
    <t xml:space="preserve">Julien Goudon </t>
  </si>
  <si>
    <t>Karine Picard</t>
  </si>
  <si>
    <t>Laura LUO</t>
  </si>
  <si>
    <t>Lin Yuan SOO</t>
  </si>
  <si>
    <t>LUIS FERNANDO BENEVIDES OLIVEIRA</t>
  </si>
  <si>
    <t>Lyndsy Haviland</t>
  </si>
  <si>
    <t>M. Van Bekkum</t>
  </si>
  <si>
    <t>Mahesh Pimpalkhute</t>
  </si>
  <si>
    <t>Manish Pandey</t>
  </si>
  <si>
    <t>Marie-Jo Nougier</t>
  </si>
  <si>
    <t>Mario Gonazlez</t>
  </si>
  <si>
    <t>May Zhang</t>
  </si>
  <si>
    <t>Michael Pechotsch</t>
  </si>
  <si>
    <t>Miquel Calaf</t>
  </si>
  <si>
    <t>MURILO DE PAULA SANTOS FECINA</t>
  </si>
  <si>
    <t>Nathalie Raviart</t>
  </si>
  <si>
    <t>Noel Maquaire</t>
  </si>
  <si>
    <t>OLIVIER RADISSON</t>
  </si>
  <si>
    <t>Oriol Salvador</t>
  </si>
  <si>
    <t>PABLO CESAR CERDA MACAYA</t>
  </si>
  <si>
    <t>Pascale Buob</t>
  </si>
  <si>
    <t>Pat Bushell</t>
  </si>
  <si>
    <t>Pierre Fraquet</t>
  </si>
  <si>
    <t>Rachael Saywell</t>
  </si>
  <si>
    <t>Remon te Voert</t>
  </si>
  <si>
    <t>RICARDO HORIE</t>
  </si>
  <si>
    <t xml:space="preserve">Romain ROUX </t>
  </si>
  <si>
    <t>Sahil Bhatt</t>
  </si>
  <si>
    <t>Samia ZERGUA</t>
  </si>
  <si>
    <t>Sandra Bouchard</t>
  </si>
  <si>
    <t>Sergio Fanlo</t>
  </si>
  <si>
    <t>SERGIO VICTOR MARTINEZ</t>
  </si>
  <si>
    <t>Se-Wan Lee</t>
  </si>
  <si>
    <t>SHEILA ALEIXO GELMETTI</t>
  </si>
  <si>
    <t>Simon Baker</t>
  </si>
  <si>
    <t>Sun Li-James</t>
  </si>
  <si>
    <t>Suzan De Groot</t>
  </si>
  <si>
    <t>Thierry BOUGAULT</t>
  </si>
  <si>
    <t>VANINA MIELLE CORASSOLA</t>
  </si>
  <si>
    <t>Wei-Jun Tan</t>
  </si>
  <si>
    <t xml:space="preserve">Xavier Bellot </t>
  </si>
  <si>
    <t>SESA248827</t>
  </si>
  <si>
    <t>SESA49992</t>
  </si>
  <si>
    <t>SESA71592</t>
  </si>
  <si>
    <t>SESA47774</t>
  </si>
  <si>
    <t>SESA328005</t>
  </si>
  <si>
    <t>SESA94178</t>
  </si>
  <si>
    <t>SESA63297</t>
  </si>
  <si>
    <t>SESA23900</t>
  </si>
  <si>
    <t>SESA32117</t>
  </si>
  <si>
    <t>SESA149445</t>
  </si>
  <si>
    <t>SESA37258</t>
  </si>
  <si>
    <t>SESA258211</t>
  </si>
  <si>
    <t>SESA42266</t>
  </si>
  <si>
    <t>SESA386438</t>
  </si>
  <si>
    <t>SESA386314</t>
  </si>
  <si>
    <t>SESA65799</t>
  </si>
  <si>
    <t>SESA49135</t>
  </si>
  <si>
    <t>SESA52059</t>
  </si>
  <si>
    <t>SESA345468</t>
  </si>
  <si>
    <t>SESA377266</t>
  </si>
  <si>
    <t>SESA174742</t>
  </si>
  <si>
    <t>SESA57227</t>
  </si>
  <si>
    <t>SESA382059</t>
  </si>
  <si>
    <t>SESA444043</t>
  </si>
  <si>
    <t>SESA244214</t>
  </si>
  <si>
    <t>SESA140453</t>
  </si>
  <si>
    <t>SESA11161</t>
  </si>
  <si>
    <t>SESA395170</t>
  </si>
  <si>
    <t>SESA50424</t>
  </si>
  <si>
    <t>SESA106396</t>
  </si>
  <si>
    <t>SESA45442</t>
  </si>
  <si>
    <t>SESA182167</t>
  </si>
  <si>
    <t>SESA222059</t>
  </si>
  <si>
    <t>SESA211037</t>
  </si>
  <si>
    <t>SESA4844</t>
  </si>
  <si>
    <t>SESA96178</t>
  </si>
  <si>
    <t>SESA463812</t>
  </si>
  <si>
    <t>SESA124093</t>
  </si>
  <si>
    <t>SESA199432</t>
  </si>
  <si>
    <t>SESA86449</t>
  </si>
  <si>
    <t>SESA49032</t>
  </si>
  <si>
    <t>SESA17109</t>
  </si>
  <si>
    <t>SESA43404</t>
  </si>
  <si>
    <t>SESA216312</t>
  </si>
  <si>
    <t>SESA117181</t>
  </si>
  <si>
    <t>SESA30854</t>
  </si>
  <si>
    <t>SESA44781</t>
  </si>
  <si>
    <t>SESA358613</t>
  </si>
  <si>
    <t>SESA36838</t>
  </si>
  <si>
    <t>SESA57862</t>
  </si>
  <si>
    <t>SESA71641</t>
  </si>
  <si>
    <t>SESA212444</t>
  </si>
  <si>
    <t>SESA240868</t>
  </si>
  <si>
    <t>SESA32516</t>
  </si>
  <si>
    <t>SESA80346</t>
  </si>
  <si>
    <t>SESA233384</t>
  </si>
  <si>
    <t>SESA96740</t>
  </si>
  <si>
    <t>SESA273816</t>
  </si>
  <si>
    <t>SESA48283</t>
  </si>
  <si>
    <t>SESA89804</t>
  </si>
  <si>
    <t>SESA347069</t>
  </si>
  <si>
    <t>SESA25492</t>
  </si>
  <si>
    <t>SESA35859</t>
  </si>
  <si>
    <t>SESA59921</t>
  </si>
  <si>
    <t>SESA97581</t>
  </si>
  <si>
    <t>SESA213107</t>
  </si>
  <si>
    <t>SESA380774</t>
  </si>
  <si>
    <t>SESA10087</t>
  </si>
  <si>
    <t>SESA350996</t>
  </si>
  <si>
    <t>SESA171424</t>
  </si>
  <si>
    <t>SESA6541</t>
  </si>
  <si>
    <t>SESA271340</t>
  </si>
  <si>
    <t>SESA171243</t>
  </si>
  <si>
    <t>SESA61229</t>
  </si>
  <si>
    <t>Turkey</t>
  </si>
  <si>
    <t>Austria</t>
  </si>
  <si>
    <t>GSC Purchasing</t>
  </si>
  <si>
    <t>IMS3</t>
  </si>
  <si>
    <t>IST8</t>
  </si>
  <si>
    <t>IST6</t>
  </si>
  <si>
    <t>UMF8</t>
  </si>
  <si>
    <t>GPP8</t>
  </si>
  <si>
    <t>IMP8</t>
  </si>
  <si>
    <t>TST4</t>
  </si>
  <si>
    <t>UMG7</t>
  </si>
  <si>
    <t>IPP6</t>
  </si>
  <si>
    <t>IST7</t>
  </si>
  <si>
    <t>LPF8</t>
  </si>
  <si>
    <t>PCF7</t>
  </si>
  <si>
    <t>QMP6</t>
  </si>
  <si>
    <t>PCF8</t>
  </si>
  <si>
    <t>Benefits &amp; Impact</t>
  </si>
  <si>
    <t>Charter (1/2)</t>
  </si>
  <si>
    <t>Charter (2/2)</t>
  </si>
  <si>
    <t>Key Resources</t>
  </si>
  <si>
    <t>Cost &amp; Savings</t>
  </si>
  <si>
    <t>No.</t>
  </si>
  <si>
    <t>Pdt. Line</t>
  </si>
  <si>
    <t>Mrkting Comm. Ref.</t>
  </si>
  <si>
    <t>Comm. Ref.</t>
  </si>
  <si>
    <t>Material Description</t>
  </si>
  <si>
    <t>Brand</t>
  </si>
  <si>
    <t>Nature</t>
  </si>
  <si>
    <t>SELA Stk P</t>
  </si>
  <si>
    <t>SELA Vendor</t>
  </si>
  <si>
    <t>PFE</t>
  </si>
  <si>
    <t>KR</t>
  </si>
  <si>
    <t>PFA</t>
  </si>
  <si>
    <t>TW</t>
  </si>
  <si>
    <t>IN</t>
  </si>
  <si>
    <t>TH</t>
  </si>
  <si>
    <t>AU</t>
  </si>
  <si>
    <t>BR</t>
  </si>
  <si>
    <t>SG</t>
  </si>
  <si>
    <t>VN</t>
  </si>
  <si>
    <t>Remarks</t>
  </si>
  <si>
    <t>cList1</t>
  </si>
  <si>
    <t>cList2</t>
  </si>
  <si>
    <t>cList3</t>
  </si>
  <si>
    <t>Key Indicators (GAR)</t>
  </si>
  <si>
    <t>Defects Log</t>
  </si>
  <si>
    <t>Default</t>
  </si>
  <si>
    <t>TSC 4.0</t>
  </si>
  <si>
    <t>TSC 4.0 Configurator</t>
  </si>
  <si>
    <t>Charter 1</t>
  </si>
  <si>
    <t>Configurator CH1 1A</t>
  </si>
  <si>
    <t>Configurator CH1 1B</t>
  </si>
  <si>
    <t>Charter 2</t>
  </si>
  <si>
    <t>Configurator CH2 1A</t>
  </si>
  <si>
    <t>Configurator CH2 1B</t>
  </si>
  <si>
    <t xml:space="preserve">https://schneider-electric.box.com/s/j6cyf26wsmswav0tx3t2rje7pvkg7o0k </t>
  </si>
  <si>
    <t>https://schneider-electric.box.com/s/1y5yjbmqnthbsug9mu5gh9q0a9oqcmdo</t>
  </si>
  <si>
    <t xml:space="preserve">https://schneider-electric.box.com/s/3dv6772dksip65uz3g287w10s8ymgpys </t>
  </si>
  <si>
    <t>Default Version Domain</t>
  </si>
  <si>
    <t>Default Version Program</t>
  </si>
  <si>
    <t>GSC - T</t>
  </si>
  <si>
    <t>CS&amp;Q</t>
  </si>
  <si>
    <t>SERE</t>
  </si>
  <si>
    <t>Human Resources</t>
  </si>
  <si>
    <t>Finance &amp; Control</t>
  </si>
  <si>
    <t>BU-Partner Projects</t>
  </si>
  <si>
    <t>BU-Retail</t>
  </si>
  <si>
    <t>BU-IT</t>
  </si>
  <si>
    <t>BU-EcoBuildings</t>
  </si>
  <si>
    <t>BU-Industry</t>
  </si>
  <si>
    <t>BU-Energy</t>
  </si>
  <si>
    <t>Special Care Units</t>
  </si>
  <si>
    <t>Field Services Supply Chain</t>
  </si>
  <si>
    <t>Source</t>
  </si>
  <si>
    <t>Make</t>
  </si>
  <si>
    <t>Plan</t>
  </si>
  <si>
    <t>Care for Customer</t>
  </si>
  <si>
    <t>Data Analytics</t>
  </si>
  <si>
    <t>Default Hoshin AIPs</t>
  </si>
  <si>
    <t>CO2 &amp; Sustainability</t>
  </si>
  <si>
    <t>Control Tower</t>
  </si>
  <si>
    <t>FAP</t>
  </si>
  <si>
    <t>Global Flows Program</t>
  </si>
  <si>
    <t>Inventory Optimization</t>
  </si>
  <si>
    <t>SMART DC</t>
  </si>
  <si>
    <t>Logistics 4.0</t>
  </si>
  <si>
    <t>Transport Management System</t>
  </si>
  <si>
    <t>Finance Table</t>
  </si>
  <si>
    <t>Supply Base Consolidation (SBO)</t>
  </si>
  <si>
    <t>R3. Op. Model with Supplier Development (Quality, Delivery, EHS Performance)</t>
  </si>
  <si>
    <t>T3. Op. Model : TCO (Total Cost of Ownership)</t>
  </si>
  <si>
    <t>R5. Digital: Electronic Hub</t>
  </si>
  <si>
    <t>T4. Digital: Supplier Portal &amp; Procure-to-Pay</t>
  </si>
  <si>
    <t>XXXX</t>
  </si>
  <si>
    <t>DVC Labor</t>
  </si>
  <si>
    <t>EAJ PMO</t>
  </si>
  <si>
    <t>EAJ L&amp;NE</t>
  </si>
  <si>
    <t>EAJ Back-Office</t>
  </si>
  <si>
    <t>EAJ Field Services</t>
  </si>
  <si>
    <t>Hub Asia DC</t>
  </si>
  <si>
    <t>EAJP SC Planning</t>
  </si>
  <si>
    <t>EAJ-L Korea</t>
  </si>
  <si>
    <t>EAJ-L Japan</t>
  </si>
  <si>
    <t>EAJ-L Taiwan</t>
  </si>
  <si>
    <t xml:space="preserve">EAJ-L Philippines </t>
  </si>
  <si>
    <t>EAJ-L Indonesia</t>
  </si>
  <si>
    <t>EAJ-L Malaysia</t>
  </si>
  <si>
    <t>EAJ-L Vietnam</t>
  </si>
  <si>
    <t>EAJ-L Thailand</t>
  </si>
  <si>
    <t>EAJ-L SEOA-SG</t>
  </si>
  <si>
    <t>EMEA Phase</t>
  </si>
  <si>
    <t>EMEA Stage Gate</t>
  </si>
  <si>
    <t>EMEA Criteria</t>
  </si>
  <si>
    <t>Project charter is clear and agreed</t>
  </si>
  <si>
    <t xml:space="preserve">Project Manager and Sponsor have been appointed </t>
  </si>
  <si>
    <t xml:space="preserve">Tentative Planning has been communicated </t>
  </si>
  <si>
    <t xml:space="preserve">Tentative Resources Plan has been agreed including appointment of resources </t>
  </si>
  <si>
    <t xml:space="preserve">Open decision from Stakeholder group #1 (Ex: Sales &amp; Marketing) </t>
  </si>
  <si>
    <t xml:space="preserve">Open decision from Stakeholder group #2 (Ex: Business Unit) </t>
  </si>
  <si>
    <t>Open decision from Stakeholder group #3 (Ex: Logistics)</t>
  </si>
  <si>
    <t>Open decision fromStakeholder group #4 (Ex: CCC France)</t>
  </si>
  <si>
    <t>Open decision from Stakeholder group #5 (Ex: Manufacturing)</t>
  </si>
  <si>
    <t xml:space="preserve">Business Case is approved </t>
  </si>
  <si>
    <t xml:space="preserve">Future CLO is accepted </t>
  </si>
  <si>
    <t xml:space="preserve">Resources are appointed </t>
  </si>
  <si>
    <t>Business Requirements described have been integrated inside the IT solution presented</t>
  </si>
  <si>
    <t>Identified risks are mitigated or will be mitigated</t>
  </si>
  <si>
    <t xml:space="preserve">Planning is realistic and accepted </t>
  </si>
  <si>
    <t>Project scope is finalized (Ex: Material and or customer scope)</t>
  </si>
  <si>
    <t xml:space="preserve">DO decision from Stakeholder group #1 (Ex: Sales &amp; Marketing) </t>
  </si>
  <si>
    <t xml:space="preserve">DO decision from Stakeholder group #2 (Ex: Business Unit) </t>
  </si>
  <si>
    <t>DO decision from Stakeholder group #3 (Ex: Logistics)</t>
  </si>
  <si>
    <t>DO decision fromStakeholder group #4 (Ex: CCC France)</t>
  </si>
  <si>
    <t>DO decision from Stakeholder group #5 (Ex: Manufacturing)</t>
  </si>
  <si>
    <t xml:space="preserve">*Only applicable if a new process is supporting the flow change 
(Ex: MM transfer) 
Is the new process designed robust enough to implement the flow change? </t>
  </si>
  <si>
    <t xml:space="preserve">UAT have been validated </t>
  </si>
  <si>
    <t xml:space="preserve">Detailed cut-over strategy for go-live has been validated </t>
  </si>
  <si>
    <t xml:space="preserve">Pilot Run is organised (dates + roles and responsibilites) </t>
  </si>
  <si>
    <t xml:space="preserve">Implement decision from Stakeholder group #1 (Ex: Sales &amp; Marketing) </t>
  </si>
  <si>
    <t xml:space="preserve">Implement decision from Stakeholder group #2 (Ex: Business Unit) </t>
  </si>
  <si>
    <t>Implement decision from Stakeholder group #3 (Ex: Logistics)</t>
  </si>
  <si>
    <t>Implement decision from Stakeholder group #4 (Ex: CCC France)</t>
  </si>
  <si>
    <t>Implement decision from Stakeholder group #5 (Ex: Manufacturing)</t>
  </si>
  <si>
    <t xml:space="preserve">Pilot Run is validated (lead time performance is consistent with commitment) </t>
  </si>
  <si>
    <t>Hypercare is organized: resources are confirmed and KPI monitoring agreed</t>
  </si>
  <si>
    <t xml:space="preserve">Cut-over strategy is validated with detailed roles &amp; responsibilities + planning agreed </t>
  </si>
  <si>
    <t>Identified risks are accepted and mitigated by corrective actions</t>
  </si>
  <si>
    <t>Communication Plan has been correctly executed: stakeholders impacted by the change have been informed (relevant example can be added here)</t>
  </si>
  <si>
    <t>*Optional
Service Level Agreement has been signed by relevant stakeholders</t>
  </si>
  <si>
    <t xml:space="preserve">Produce decision from Stakeholder group #1 (Ex: Sales &amp; Marketing) </t>
  </si>
  <si>
    <t xml:space="preserve">Produce decision from Stakeholder group #2 (Ex: Business Unit) </t>
  </si>
  <si>
    <t>Produce decision from Stakeholder group #3 (Ex: Logistics)</t>
  </si>
  <si>
    <t>Produce decision fromStakeholder group #4 (Ex: CCC France)</t>
  </si>
  <si>
    <t>Produce decision from Stakeholder group #5 (Ex: Manufacturing)</t>
  </si>
  <si>
    <t xml:space="preserve">KPI agreed to be monitored are at expected level (Ex: OTD) </t>
  </si>
  <si>
    <t xml:space="preserve">Lessons Learned from the Project have been written and communicated </t>
  </si>
  <si>
    <t>Financial Elements from the Business Case are monitored and on track 
*If not then it should be explained and deviation should be agreed</t>
  </si>
  <si>
    <t xml:space="preserve">Close decision from Stakeholder group #1 (Ex: Sales &amp; Marketing) </t>
  </si>
  <si>
    <t xml:space="preserve">Close decision from Stakeholder group #2 (Ex: Business Unit) </t>
  </si>
  <si>
    <t>Close decision from Stakeholder group #3 (Ex: Logistics)</t>
  </si>
  <si>
    <t>Close decision fromStakeholder group #4 (Ex: CCC France)</t>
  </si>
  <si>
    <t>Close decision from Stakeholder group #5 (Ex: Manufacturing)</t>
  </si>
  <si>
    <t xml:space="preserve">Launch </t>
  </si>
  <si>
    <t>SBO Finance ID card</t>
  </si>
  <si>
    <t>SBO Region Leader</t>
  </si>
  <si>
    <t>Finance Controller</t>
  </si>
  <si>
    <t>Supply Chain Category Leader</t>
  </si>
  <si>
    <t>GSC Funding Owner</t>
  </si>
  <si>
    <t>Categories group</t>
  </si>
  <si>
    <t>Suppliers, Spend &amp; Parts</t>
  </si>
  <si>
    <t>2017 Ref Supplier (PRISM)</t>
  </si>
  <si>
    <t>Complete Supplier Exit</t>
  </si>
  <si>
    <t>Additional engaged 2018 for exit 2019</t>
  </si>
  <si>
    <t>Target for total project</t>
  </si>
  <si>
    <t>2018 target</t>
  </si>
  <si>
    <t>EoY 2018 forecast</t>
  </si>
  <si>
    <t>Delta to complete project</t>
  </si>
  <si>
    <t>Suppliers Nb</t>
  </si>
  <si>
    <t>Spend K€</t>
  </si>
  <si>
    <t>Parts Number</t>
  </si>
  <si>
    <t>Costs (Opex + Capex in K€)</t>
  </si>
  <si>
    <t>Return on Investment</t>
  </si>
  <si>
    <t>Resources in FTE / K€</t>
  </si>
  <si>
    <t>Costs in K€</t>
  </si>
  <si>
    <t>Savings in K€ (OTTO)</t>
  </si>
  <si>
    <t>2018 GSC Central Funded</t>
  </si>
  <si>
    <t>Average cost per FTE</t>
  </si>
  <si>
    <t>Target for total 2018 to 2020</t>
  </si>
  <si>
    <t>FTE Supply chain</t>
  </si>
  <si>
    <t>Nego</t>
  </si>
  <si>
    <t xml:space="preserve">FTE BU </t>
  </si>
  <si>
    <t>Cos</t>
  </si>
  <si>
    <t>FTE Procurement</t>
  </si>
  <si>
    <t>FTE Total</t>
  </si>
  <si>
    <t>Other cost SC K€</t>
  </si>
  <si>
    <t>ROI</t>
  </si>
  <si>
    <t>Other cost BU K€</t>
  </si>
  <si>
    <t>Other cost Proc K€</t>
  </si>
  <si>
    <t>Total OPEX</t>
  </si>
  <si>
    <t>Capex (SC Plant) K€</t>
  </si>
  <si>
    <t>Finance ID Card</t>
  </si>
  <si>
    <t>KPI Updates</t>
  </si>
  <si>
    <t>Updated</t>
  </si>
  <si>
    <t>EMEA Products</t>
  </si>
  <si>
    <t>SBO Consolidated Categories</t>
  </si>
  <si>
    <t>Key Statistics</t>
  </si>
  <si>
    <t>2018 + 2019 forecast</t>
  </si>
  <si>
    <t>Spend per Supplier</t>
  </si>
  <si>
    <t>Spend per Part</t>
  </si>
  <si>
    <t>Part per supplier</t>
  </si>
  <si>
    <t>Part per FTE</t>
  </si>
  <si>
    <t>OPEX per part</t>
  </si>
  <si>
    <t>Capex per part</t>
  </si>
  <si>
    <t>Cos % of spend transfer</t>
  </si>
  <si>
    <t>Funding % OPEX</t>
  </si>
  <si>
    <t>Savings / Funding</t>
  </si>
  <si>
    <t>Funding  per part</t>
  </si>
  <si>
    <t>Regions</t>
  </si>
  <si>
    <t xml:space="preserve">SBO Region Category Leader </t>
  </si>
  <si>
    <t>D2</t>
  </si>
  <si>
    <t>Agnes.Neyret</t>
  </si>
  <si>
    <t>Akito Hayashi</t>
  </si>
  <si>
    <t>Amarnath Kesare</t>
  </si>
  <si>
    <t>Alain Gallet</t>
  </si>
  <si>
    <t>G3</t>
  </si>
  <si>
    <t>Ana.Maria.Silva</t>
  </si>
  <si>
    <t>Bruno Boussiron</t>
  </si>
  <si>
    <t>Diego Garza</t>
  </si>
  <si>
    <t>G4,G8</t>
  </si>
  <si>
    <t>Brent.Schultz</t>
  </si>
  <si>
    <t>Chris Granato</t>
  </si>
  <si>
    <t>Jean-Marc Germi</t>
  </si>
  <si>
    <t>Charles Eric Rebillard</t>
  </si>
  <si>
    <t>K3</t>
  </si>
  <si>
    <t>Cui.Lian Gao</t>
  </si>
  <si>
    <t>Christophe Quiquempoix</t>
  </si>
  <si>
    <t>Shivanand Singh</t>
  </si>
  <si>
    <t>Chen-Katherine Ye</t>
  </si>
  <si>
    <t>P1</t>
  </si>
  <si>
    <t>Ghanesham.Singh</t>
  </si>
  <si>
    <t>F Bonvin</t>
  </si>
  <si>
    <t>Yves Trocmet</t>
  </si>
  <si>
    <t>Joël Denis Lutard</t>
  </si>
  <si>
    <t>NAm</t>
  </si>
  <si>
    <t>Jasmine.Wang</t>
  </si>
  <si>
    <t xml:space="preserve">G Pouzet </t>
  </si>
  <si>
    <t>Zhenfeng-Tang Tan</t>
  </si>
  <si>
    <t>Juan Carlos Montemayor</t>
  </si>
  <si>
    <t>SAm</t>
  </si>
  <si>
    <t>JC.Manse</t>
  </si>
  <si>
    <t>Jean-Francois Py</t>
  </si>
  <si>
    <t>Juan Molina</t>
  </si>
  <si>
    <t>Transformer</t>
  </si>
  <si>
    <t>KL Koay</t>
  </si>
  <si>
    <t>Olivier Deschaume</t>
  </si>
  <si>
    <t>ShiWen LI</t>
  </si>
  <si>
    <t>Oswaldo Gutierrez</t>
  </si>
  <si>
    <t>Tanakorn Panichayoo</t>
  </si>
  <si>
    <t>Seshu Anne</t>
  </si>
  <si>
    <t>Yan Luo</t>
  </si>
  <si>
    <t>Suresh Babu</t>
  </si>
  <si>
    <t>Tasha Keadle</t>
  </si>
  <si>
    <t>Zoe Zhu</t>
  </si>
  <si>
    <t>SBO Finance ID Card</t>
  </si>
  <si>
    <t>Number of supplier with all parts passed the "Do" gate</t>
  </si>
  <si>
    <t>Number of parts locked in SAP MDG, so that plants cannot place purchase orders to original supplier</t>
  </si>
  <si>
    <t>Number of parts passed the "Do" gate</t>
  </si>
  <si>
    <t>2017 spend on parts/suppliers passed the "Do" gate</t>
  </si>
  <si>
    <t>% of parts transferred for which a lean (VMI or consignment) or agile (competitive lead-time) assessment was done and implemented</t>
  </si>
  <si>
    <t>Total savings from: i. COS; ii. Negotiations with strategic end game suppliers to share the gains from the volume increase</t>
  </si>
  <si>
    <t>2017 spend transferred from MEC to NEC in 2018</t>
  </si>
  <si>
    <t>MEC to NEC spend transfer</t>
  </si>
  <si>
    <t>Total savings from project (driven by COS and negotiations)</t>
  </si>
  <si>
    <t>Euro</t>
  </si>
  <si>
    <t>KPI Library SBO</t>
  </si>
  <si>
    <t>ID1</t>
  </si>
  <si>
    <t>ID2</t>
  </si>
  <si>
    <t>EoY CY forecast</t>
  </si>
  <si>
    <t>Central Funding Recharge Tracking</t>
  </si>
  <si>
    <t>2018 YTD</t>
  </si>
  <si>
    <t>2018 End of Year Forecast</t>
  </si>
  <si>
    <t>Recharge K Euro</t>
  </si>
  <si>
    <t>Partner Project</t>
  </si>
  <si>
    <t>Eco-Buildings</t>
  </si>
  <si>
    <t>ITD, incl. Solar</t>
  </si>
  <si>
    <t>Supply Chain</t>
  </si>
  <si>
    <t>LOB (70%+)</t>
  </si>
  <si>
    <t>Number of suppliers partially disengaged in 2018</t>
  </si>
  <si>
    <t>Number of suppliers totally disengaged in 2018</t>
  </si>
  <si>
    <t>Number of parts totally transferred in 2018</t>
  </si>
  <si>
    <t>Number of parts partially disengaged in 2018</t>
  </si>
  <si>
    <t>2017 spend totally transferred in 2018</t>
  </si>
  <si>
    <t>2017 spend partially transferred in 2018</t>
  </si>
  <si>
    <t>Number of suppliers locked in SAP MDG and in local ERP, so that plants cannot place purchase orders</t>
  </si>
  <si>
    <t>2017 spend on parts passed the "Close" gate and transferred to strategic suppliers</t>
  </si>
  <si>
    <t>2018 SDPM on transferred parts</t>
  </si>
  <si>
    <t>PPM</t>
  </si>
  <si>
    <t>Net reduction of connections between plants and suppliers</t>
  </si>
  <si>
    <t>Quality defects (SDPM)</t>
  </si>
  <si>
    <t>Lean/agile implementation - average lead time</t>
  </si>
  <si>
    <t>Number of plant x supplier connections reduced</t>
  </si>
  <si>
    <t>Schneider Digital Program Addendum</t>
  </si>
  <si>
    <t>Schneider Digital System Process</t>
  </si>
  <si>
    <t>Accepted by Schneider Digital</t>
  </si>
  <si>
    <t>Schneider Digital Addendum</t>
  </si>
  <si>
    <t>Schneider Digital Effort (Y/N)</t>
  </si>
  <si>
    <t>Select whether there will be Schneider Digital effort in this project/program e.g. SAP change, EDI, new software etc</t>
  </si>
  <si>
    <t>Schneider Digital Project Manager</t>
  </si>
  <si>
    <t>The name of the Schneider Digital Project/Program Manager of the project/program.</t>
  </si>
  <si>
    <t>4. Schneider Digital Financial Information</t>
  </si>
  <si>
    <t>If your project or program has an Schneider Digital involvement, please fill the Schneider Digital Financial Information section.</t>
  </si>
  <si>
    <t>Schneider Digital Stage Gates</t>
  </si>
  <si>
    <t>For projects with Schneider Digital Involvement, Schneider Digital Stage Gates can also be used.</t>
  </si>
  <si>
    <t>Schneider Digital Phases</t>
  </si>
  <si>
    <t>Select the phases of the Schneider Digital project/program from the drop down list. (leave it blank if there is no Schneider Digital involvement.)</t>
  </si>
  <si>
    <t>Provide the Entity / Function of the resource. E.g GSC, NPP, Schneider Digital, HR etc.   Add relevant Function if not listed.</t>
  </si>
  <si>
    <t>If the value is Y then the resource will be reported in the Project Charter and Status Report. If the value is N then it will not be reported.
The Project/Program Manager, Sponsor and Schneider Digital Project Manager, will be reported in Status Report no matter if Y or N is selected.
Only 10 resources can be reported in Status Report (including the PM,Sponsor and Schneider Digital PM).</t>
  </si>
  <si>
    <t>Budget Envelope Code assigned for certain project's, e.g. Schneider Digital projects. Leave blank if not applicable.</t>
  </si>
  <si>
    <t>This Template allows the user to enter additional information for programs that have an Schneider Digital Involvement. This additional information is related to program finances, business specification, technology implementation status, as well as some risks and mitigations regarding the Schneider Digital involvement in the program.</t>
  </si>
  <si>
    <t>1. Schneider Digital Addendum General Information</t>
  </si>
  <si>
    <t>Schneider Digital System Schneider Digital Process</t>
  </si>
  <si>
    <t>2. Schneider Digital Addendum - Financial Information</t>
  </si>
  <si>
    <t>Schneider Digital Addendum Report</t>
  </si>
  <si>
    <t>Creates a Schneider Digital Addendum Report. It takes the information from Schneider Digital Addendum, Charter and Finances templates.</t>
  </si>
  <si>
    <t>Schneider Digital Phase</t>
  </si>
  <si>
    <t>Schneider Digital Effort</t>
  </si>
  <si>
    <t>Schneider Digital PM</t>
  </si>
  <si>
    <t>Schneider Digital Phase1</t>
  </si>
  <si>
    <t>Schneider Digital Phase2</t>
  </si>
  <si>
    <t>Schneider Digital Phase3</t>
  </si>
  <si>
    <t>Schneider Digital Phase4</t>
  </si>
  <si>
    <t>Schneider Digital Phase5</t>
  </si>
  <si>
    <t>Schneider Digital Phase6</t>
  </si>
  <si>
    <t>Schneider Digital Phase7</t>
  </si>
  <si>
    <t>Schneider Digital Phase8</t>
  </si>
  <si>
    <t>Schneider Digital Phase9</t>
  </si>
  <si>
    <t>Schneider Digital Phase10</t>
  </si>
  <si>
    <t>Schneider Digital Phase11</t>
  </si>
  <si>
    <t>Schneider Digital Phase12</t>
  </si>
  <si>
    <t>Schneider Digital Phase13</t>
  </si>
  <si>
    <t>Schneider Digital Phase14</t>
  </si>
  <si>
    <t>Schneider Digital Phase15</t>
  </si>
  <si>
    <t>Schneider Digital Phase16</t>
  </si>
  <si>
    <t>Schneider Digital Phase17</t>
  </si>
  <si>
    <t>Schneider Digital Phase18</t>
  </si>
  <si>
    <t>Schneider Digital Phase19</t>
  </si>
  <si>
    <t>Schneider Digital Phase20</t>
  </si>
  <si>
    <t>Schneider Digital Phase21</t>
  </si>
  <si>
    <t>Schneider Digital FLC CAPEX Ref</t>
  </si>
  <si>
    <t>Schneider Digital FLC CAPEX Target</t>
  </si>
  <si>
    <t>Schneider Digital FLC CAPEX YTD</t>
  </si>
  <si>
    <t>Schneider Digital FLC CAPEX YTD vs Ref</t>
  </si>
  <si>
    <t>Schneider Digital FLC CAPEX YTD vs Target</t>
  </si>
  <si>
    <t>Schneider Digital FLC OPEX Ref</t>
  </si>
  <si>
    <t>Schneider Digital FLC OPEX Target</t>
  </si>
  <si>
    <t>Schneider Digital FLC OPEX YTD</t>
  </si>
  <si>
    <t>Schneider Digital FLC OPEX YTD vs Ref</t>
  </si>
  <si>
    <t>Schneider Digital FLC OPEX YTD vs Target</t>
  </si>
  <si>
    <t>Schneider Digital FLC Run Cost Ref</t>
  </si>
  <si>
    <t>Schneider Digital FLC Run Cost Target</t>
  </si>
  <si>
    <t>Schneider Digital FLC Run Cost YTD</t>
  </si>
  <si>
    <t>Schneider Digital FLC Run Cost YTD vs Ref</t>
  </si>
  <si>
    <t>Schneider Digital FLC Run Cost YTD vs Target</t>
  </si>
  <si>
    <t>Schneider Digital CAPEX Ref Y1</t>
  </si>
  <si>
    <t>Schneider Digital CAPEX Target Y1</t>
  </si>
  <si>
    <t>Schneider Digital CAPEX YTD Y1</t>
  </si>
  <si>
    <t>Schneider Digital CAPEX YTD vs Ref Y1</t>
  </si>
  <si>
    <t>Schneider Digital CAPEX YTD vs Target Y1</t>
  </si>
  <si>
    <t>Schneider Digital OPEX Ref Y1</t>
  </si>
  <si>
    <t>Schneider Digital OPEX Target Y1</t>
  </si>
  <si>
    <t>Schneider Digital OPEX YTD Y1</t>
  </si>
  <si>
    <t>Schneider Digital OPEX YTD vs Ref Y1</t>
  </si>
  <si>
    <t>Schneider Digital OPEX YTD vs Target Y1</t>
  </si>
  <si>
    <t>Schneider Digital Run Cost Ref Y1</t>
  </si>
  <si>
    <t>Schneider Digital Run Cost Target Y1</t>
  </si>
  <si>
    <t>Schneider Digital Run Cost YTD Y1</t>
  </si>
  <si>
    <t>Schneider Digital Run Cost YTD vs Ref Y1</t>
  </si>
  <si>
    <t>Schneider Digital Run Cost YTD vs Target Y1</t>
  </si>
  <si>
    <t>Schneider Digital CAPEX Ref Y2</t>
  </si>
  <si>
    <t>Schneider Digital CAPEX Target Y2</t>
  </si>
  <si>
    <t>Schneider Digital CAPEX YTD Y2</t>
  </si>
  <si>
    <t>Schneider Digital CAPEX YTD vs Ref Y2</t>
  </si>
  <si>
    <t>Schneider Digital CAPEX YTD vs Target Y2</t>
  </si>
  <si>
    <t>Schneider Digital OPEX Ref Y2</t>
  </si>
  <si>
    <t>Schneider Digital OPEX Target Y2</t>
  </si>
  <si>
    <t>Schneider Digital OPEX YTD Y2</t>
  </si>
  <si>
    <t>Schneider Digital OPEX YTD vs Ref Y2</t>
  </si>
  <si>
    <t>Schneider Digital OPEX YTD vs Target Y2</t>
  </si>
  <si>
    <t>Schneider Digital Run Cost Ref Y2</t>
  </si>
  <si>
    <t>Schneider Digital Run Cost Target Y2</t>
  </si>
  <si>
    <t>Schneider Digital Run Cost YTD Y2</t>
  </si>
  <si>
    <t>Schneider Digital Run Cost YTD vs Ref Y2</t>
  </si>
  <si>
    <t>Schneider Digital Run Cost YTD vs Target Y2</t>
  </si>
  <si>
    <t>Schneider Digital CAPEX Ref Y3</t>
  </si>
  <si>
    <t>Schneider Digital CAPEX Target Y3</t>
  </si>
  <si>
    <t>Schneider Digital CAPEX YTD Y3</t>
  </si>
  <si>
    <t>Schneider Digital CAPEX YTD vs Ref Y3</t>
  </si>
  <si>
    <t>Schneider Digital CAPEX YTD vs Target Y3</t>
  </si>
  <si>
    <t>Schneider Digital OPEX Ref Y3</t>
  </si>
  <si>
    <t>Schneider Digital OPEX Target Y3</t>
  </si>
  <si>
    <t>Schneider Digital OPEX YTD Y3</t>
  </si>
  <si>
    <t>Schneider Digital OPEX YTD vs Ref Y3</t>
  </si>
  <si>
    <t>Schneider Digital OPEX YTD vs Target Y3</t>
  </si>
  <si>
    <t>Schneider Digital Run Cost Ref Y3</t>
  </si>
  <si>
    <t>Schneider Digital Run Cost Target Y3</t>
  </si>
  <si>
    <t>Schneider Digital Run Cost YTD Y3</t>
  </si>
  <si>
    <t>Schneider Digital Run Cost YTD vs Ref Y3</t>
  </si>
  <si>
    <t>Schneider Digital Run Cost YTD vs Target Y3</t>
  </si>
  <si>
    <t>Schneider Digital CAPEX Ref Y4</t>
  </si>
  <si>
    <t>Schneider Digital CAPEX Target Y4</t>
  </si>
  <si>
    <t>Schneider Digital CAPEX YTD Y4</t>
  </si>
  <si>
    <t>Schneider Digital CAPEX YTD vs Ref Y4</t>
  </si>
  <si>
    <t>Schneider Digital CAPEX YTD vs Target Y4</t>
  </si>
  <si>
    <t>Schneider Digital OPEX Ref Y4</t>
  </si>
  <si>
    <t>Schneider Digital OPEX Target Y4</t>
  </si>
  <si>
    <t>Schneider Digital OPEX YTD Y4</t>
  </si>
  <si>
    <t>Schneider Digital OPEX YTD vs Ref Y4</t>
  </si>
  <si>
    <t>Schneider Digital OPEX YTD vs Target Y4</t>
  </si>
  <si>
    <t>Schneider Digital Run Cost Ref Y4</t>
  </si>
  <si>
    <t>Schneider Digital Run Cost Target Y4</t>
  </si>
  <si>
    <t>Schneider Digital Run Cost YTD Y4</t>
  </si>
  <si>
    <t>Schneider Digital Run Cost YTD vs Ref Y4</t>
  </si>
  <si>
    <t>Schneider Digital Run Cost YTD vs Target Y4</t>
  </si>
  <si>
    <t>Schneider Digital CAPEX Ref Y5</t>
  </si>
  <si>
    <t>Schneider Digital CAPEX Target Y5</t>
  </si>
  <si>
    <t>Schneider Digital CAPEX YTD Y5</t>
  </si>
  <si>
    <t>Schneider Digital CAPEX YTD vs Ref Y5</t>
  </si>
  <si>
    <t>Schneider Digital CAPEX YTD vs Target Y5</t>
  </si>
  <si>
    <t>Schneider Digital OPEX Ref Y5</t>
  </si>
  <si>
    <t>Schneider Digital OPEX Target Y5</t>
  </si>
  <si>
    <t>Schneider Digital OPEX YTD Y5</t>
  </si>
  <si>
    <t>Schneider Digital OPEX YTD vs Ref Y5</t>
  </si>
  <si>
    <t>Schneider Digital OPEX YTD vs Target Y5</t>
  </si>
  <si>
    <t>Schneider Digital Run Cost Ref Y5</t>
  </si>
  <si>
    <t>Schneider Digital Run Cost Target Y5</t>
  </si>
  <si>
    <t>Schneider Digital Run Cost YTD Y5</t>
  </si>
  <si>
    <t>Schneider Digital Run Cost YTD vs Ref Y5</t>
  </si>
  <si>
    <t>Schneider Digital Run Cost YTD vs Target Y5</t>
  </si>
  <si>
    <t>Schneider Digital CAPEX Full Life Cycle</t>
  </si>
  <si>
    <t>Schneider Digital OPEX Full Life Cycle</t>
  </si>
  <si>
    <t>Schneider Digital Run Cost Full Life Cycle</t>
  </si>
  <si>
    <t>Schneider Digital CAPEX Year 1</t>
  </si>
  <si>
    <t>Schneider Digital OPEX Year 1</t>
  </si>
  <si>
    <t>Schneider Digital Run Cost Year 1</t>
  </si>
  <si>
    <t>Schneider Digital CAPEX Year 2</t>
  </si>
  <si>
    <t>Schneider Digital OPEX Year 2</t>
  </si>
  <si>
    <t>Schneider Digital Run Cost Year 2</t>
  </si>
  <si>
    <t>Schneider Digital CAPEX Year 3</t>
  </si>
  <si>
    <t>Schneider Digital OPEX Year 3</t>
  </si>
  <si>
    <t>Schneider Digital Run Cost Year 3</t>
  </si>
  <si>
    <t>Schneider Digital CAPEX Year 4</t>
  </si>
  <si>
    <t>Schneider Digital OPEX Year 4</t>
  </si>
  <si>
    <t>Schneider Digital Run Cost Year 4</t>
  </si>
  <si>
    <t>Schneider Digital CAPEX Year 5</t>
  </si>
  <si>
    <t>Schneider Digital OPEX Year 5</t>
  </si>
  <si>
    <t>Schneider Digital Run Cost Year 5</t>
  </si>
  <si>
    <t>Schneider Digital Finances</t>
  </si>
  <si>
    <t>Schneider Digital - Open</t>
  </si>
  <si>
    <t>Schneider Digital - Do</t>
  </si>
  <si>
    <t>Schneider Digital - Close</t>
  </si>
  <si>
    <t>#Gate</t>
  </si>
  <si>
    <t>PMP</t>
  </si>
  <si>
    <t>Inconsistency Message</t>
  </si>
  <si>
    <t>2017 Ref Strategic End Game Suppliers</t>
  </si>
  <si>
    <t>Avoidance</t>
  </si>
  <si>
    <t>Nego % of strategic spend</t>
  </si>
  <si>
    <t>Saving / trf.+ strat. Spend</t>
  </si>
  <si>
    <t>Volume increase at strategic</t>
  </si>
  <si>
    <t>Safety and Environmental</t>
  </si>
  <si>
    <t>Send Data to DB</t>
  </si>
  <si>
    <t>User Group</t>
  </si>
  <si>
    <t>Initiative Code</t>
  </si>
  <si>
    <t>Initiative Name</t>
  </si>
  <si>
    <t>Initiative Number</t>
  </si>
  <si>
    <t>Hoshin AIP</t>
  </si>
  <si>
    <t>Initiative Region</t>
  </si>
  <si>
    <t>Initiative User Access</t>
  </si>
  <si>
    <t>Schneider Digital Budget CY</t>
  </si>
  <si>
    <t>Schneider Digital Resource Allocated</t>
  </si>
  <si>
    <t>Customer Impact YN</t>
  </si>
  <si>
    <t>Business Unit</t>
  </si>
  <si>
    <t>Line of Business</t>
  </si>
  <si>
    <t>Warehouse Impact YN</t>
  </si>
  <si>
    <t>Change Management Req YN</t>
  </si>
  <si>
    <t>Charter Comments</t>
  </si>
  <si>
    <t>Charter KPI1</t>
  </si>
  <si>
    <t>Charter KPI2</t>
  </si>
  <si>
    <t>Charter KPI3</t>
  </si>
  <si>
    <t>Charter KPI4</t>
  </si>
  <si>
    <t>Charter KPI5</t>
  </si>
  <si>
    <t>Charter KPI6</t>
  </si>
  <si>
    <t>Charter KPI7</t>
  </si>
  <si>
    <t>Charter KPI8</t>
  </si>
  <si>
    <t>Charter KPI9</t>
  </si>
  <si>
    <t>Charter KPI10</t>
  </si>
  <si>
    <t>Reporting Frequency</t>
  </si>
  <si>
    <t>Initiative Stage Gate</t>
  </si>
  <si>
    <t>Initiative Status</t>
  </si>
  <si>
    <t>Status Comments</t>
  </si>
  <si>
    <t>Schedule Key Indicator</t>
  </si>
  <si>
    <t>Schedule Comments</t>
  </si>
  <si>
    <t>Budget Key Indicator</t>
  </si>
  <si>
    <t>Risk Key Indicator</t>
  </si>
  <si>
    <t>Risk Comments</t>
  </si>
  <si>
    <t>Customer Impact Key Indicator</t>
  </si>
  <si>
    <t>Customer Impact Comments</t>
  </si>
  <si>
    <t>Resource Key Indicator</t>
  </si>
  <si>
    <t>Resource Comments</t>
  </si>
  <si>
    <t>Bcase Key Indicator</t>
  </si>
  <si>
    <t>Bcase Comments</t>
  </si>
  <si>
    <t>Previous Steps</t>
  </si>
  <si>
    <t>Risk Response Type1</t>
  </si>
  <si>
    <t>Risk Action1</t>
  </si>
  <si>
    <t>Risk Response Type2</t>
  </si>
  <si>
    <t>Risk Action2</t>
  </si>
  <si>
    <t>Risk Response Type3</t>
  </si>
  <si>
    <t>Risk Action3</t>
  </si>
  <si>
    <t>Risk Response Type4</t>
  </si>
  <si>
    <t>Risk Action4</t>
  </si>
  <si>
    <t>Risk Response Type5</t>
  </si>
  <si>
    <t>Risk Action5</t>
  </si>
  <si>
    <t>Risk Response Type6</t>
  </si>
  <si>
    <t>Risk Action6</t>
  </si>
  <si>
    <t>Dependancy Impact Date 1</t>
  </si>
  <si>
    <t>Dependancy Category1</t>
  </si>
  <si>
    <t>Dependancy Project1</t>
  </si>
  <si>
    <t>Dependancy Impact Date 2</t>
  </si>
  <si>
    <t>Dependancy Category2</t>
  </si>
  <si>
    <t>Dependancy Project2</t>
  </si>
  <si>
    <t>Dependancy Impact Date 3</t>
  </si>
  <si>
    <t>Dependancy Category3</t>
  </si>
  <si>
    <t>Dependancy Project3</t>
  </si>
  <si>
    <t>Dependancy Impact Date 4</t>
  </si>
  <si>
    <t>Dependancy Category4</t>
  </si>
  <si>
    <t>Dependancy Project4</t>
  </si>
  <si>
    <t>Dependancy Impact Date 5</t>
  </si>
  <si>
    <t>Dependancy Category5</t>
  </si>
  <si>
    <t>Dependancy Project5</t>
  </si>
  <si>
    <t>Dependancy Impact Date 6</t>
  </si>
  <si>
    <t>Dependancy Category6</t>
  </si>
  <si>
    <t>Dependancy Project6</t>
  </si>
  <si>
    <t>Dependancy Impact Date 7</t>
  </si>
  <si>
    <t>Dependancy Category7</t>
  </si>
  <si>
    <t>Dependancy Project7</t>
  </si>
  <si>
    <t>Dependancy Impact Date 8</t>
  </si>
  <si>
    <t>Dependancy Category8</t>
  </si>
  <si>
    <t>Dependancy Project8</t>
  </si>
  <si>
    <t>Dependancy Impact Date 9</t>
  </si>
  <si>
    <t>Dependancy Category9</t>
  </si>
  <si>
    <t>Dependancy Project9</t>
  </si>
  <si>
    <t>Timelines Period Breakdown</t>
  </si>
  <si>
    <t>Timelines Status1</t>
  </si>
  <si>
    <t>Timelines Responsible1</t>
  </si>
  <si>
    <t>Timelines Stage Gate2</t>
  </si>
  <si>
    <t>Timelines Status2</t>
  </si>
  <si>
    <t>Timelines Responsible2</t>
  </si>
  <si>
    <t>Timelines Stage Gate3</t>
  </si>
  <si>
    <t>Timelines Status3</t>
  </si>
  <si>
    <t>Timelines Responsible3</t>
  </si>
  <si>
    <t>Timelines Stage Gate4</t>
  </si>
  <si>
    <t>Timelines Status4</t>
  </si>
  <si>
    <t>Timelines Responsible4</t>
  </si>
  <si>
    <t>Timelines Stage Gate5</t>
  </si>
  <si>
    <t>Timelines Status5</t>
  </si>
  <si>
    <t>Timelines Responsible5</t>
  </si>
  <si>
    <t>Timelines Stage Gate6</t>
  </si>
  <si>
    <t>Timelines Status6</t>
  </si>
  <si>
    <t>Timelines Responsible6</t>
  </si>
  <si>
    <t>Timelines Stage Gate7</t>
  </si>
  <si>
    <t>Timelines Status7</t>
  </si>
  <si>
    <t>Timelines Responsible7</t>
  </si>
  <si>
    <t>Timelines Stage Gate8</t>
  </si>
  <si>
    <t>Timelines Status8</t>
  </si>
  <si>
    <t>Timelines Responsible8</t>
  </si>
  <si>
    <t>Timelines Stage Gate9</t>
  </si>
  <si>
    <t>Timelines Status9</t>
  </si>
  <si>
    <t>Timelines Responsible9</t>
  </si>
  <si>
    <t>Timelines Stage Gate10</t>
  </si>
  <si>
    <t>Timelines Status10</t>
  </si>
  <si>
    <t>Timelines Responsible10</t>
  </si>
  <si>
    <t>Timelines Stage Gate11</t>
  </si>
  <si>
    <t>Timelines Status11</t>
  </si>
  <si>
    <t>Timelines Responsible11</t>
  </si>
  <si>
    <t>Timelines Stage Gate12</t>
  </si>
  <si>
    <t>Timelines Status12</t>
  </si>
  <si>
    <t>Timelines Responsible12</t>
  </si>
  <si>
    <t>Timelines Stage Gate13</t>
  </si>
  <si>
    <t>Timelines Status13</t>
  </si>
  <si>
    <t>Timelines Responsible13</t>
  </si>
  <si>
    <t>Timelines Stage Gate14</t>
  </si>
  <si>
    <t>Timelines Status14</t>
  </si>
  <si>
    <t>Timelines Responsible14</t>
  </si>
  <si>
    <t>Timelines Stage Gate15</t>
  </si>
  <si>
    <t>Timelines Status15</t>
  </si>
  <si>
    <t>Timelines Responsible15</t>
  </si>
  <si>
    <t>Timelines Stage Gate16</t>
  </si>
  <si>
    <t>Timelines Status16</t>
  </si>
  <si>
    <t>Timelines Responsible16</t>
  </si>
  <si>
    <t>Timelines Stage Gate17</t>
  </si>
  <si>
    <t>Timelines Status17</t>
  </si>
  <si>
    <t>Timelines Responsible17</t>
  </si>
  <si>
    <t>Timelines Stage Gate18</t>
  </si>
  <si>
    <t>Timelines Status18</t>
  </si>
  <si>
    <t>Timelines Responsible18</t>
  </si>
  <si>
    <t>Timelines Stage Gate19</t>
  </si>
  <si>
    <t>Timelines Status19</t>
  </si>
  <si>
    <t>Timelines Responsible19</t>
  </si>
  <si>
    <t>Timelines Stage Gate20</t>
  </si>
  <si>
    <t>Timelines Status20</t>
  </si>
  <si>
    <t>Timelines Responsible20</t>
  </si>
  <si>
    <t>Timelines Stage Gate21</t>
  </si>
  <si>
    <t>Timelines Status21</t>
  </si>
  <si>
    <t>Timelines Responsible21</t>
  </si>
  <si>
    <t>Financial Figure YN</t>
  </si>
  <si>
    <t>Finance Currency</t>
  </si>
  <si>
    <t>Finance Multiyear</t>
  </si>
  <si>
    <t>Business Case Approved YN</t>
  </si>
  <si>
    <t>Finance Activate YTD YN</t>
  </si>
  <si>
    <t>Finance Confidence Factor</t>
  </si>
  <si>
    <t>Finance P L Impact Date</t>
  </si>
  <si>
    <t>Finance Budget Comments</t>
  </si>
  <si>
    <t>Full Life Cycle CAPEX Ref</t>
  </si>
  <si>
    <t>Full Life Cycle CAPEX Target</t>
  </si>
  <si>
    <t>Full Life Cycle CAPEX YTD</t>
  </si>
  <si>
    <t>Full Life Cycle CAPEX YTD vs Ref</t>
  </si>
  <si>
    <t>Full Life Cycle CAPEX YTD vs Target</t>
  </si>
  <si>
    <t>Full Life Cycle OPEX Ref</t>
  </si>
  <si>
    <t>Full Life Cycle OPEX Target</t>
  </si>
  <si>
    <t>Full Life Cycle OPEX YTD</t>
  </si>
  <si>
    <t>Full Life Cycle OPEX YTD vs Ref</t>
  </si>
  <si>
    <t>Full Life Cycle OPEX YTD vs Target</t>
  </si>
  <si>
    <t>Full Life Cycle Run Cost Ref</t>
  </si>
  <si>
    <t>Full Life Cycle Run Cost Target</t>
  </si>
  <si>
    <t>Full Life Cycle Run Cost YTD</t>
  </si>
  <si>
    <t>Full Life Cycle Run Cost YTD vs Ref</t>
  </si>
  <si>
    <t>Full Life Cycle Run Cost YTD vs Target</t>
  </si>
  <si>
    <t>Full Life Cycle Savings Ref</t>
  </si>
  <si>
    <t>Full Life Cycle Savings Target</t>
  </si>
  <si>
    <t>Full Life Cycle Savings YTD</t>
  </si>
  <si>
    <t>Full Life Cycle Savings YTD vs Ref</t>
  </si>
  <si>
    <t>Full Life Cycle Savings YTD vs Target</t>
  </si>
  <si>
    <t>Year1 CAPEX Ref</t>
  </si>
  <si>
    <t>Year1 CAPEX Target</t>
  </si>
  <si>
    <t>Year1 CAPEX YTD</t>
  </si>
  <si>
    <t>Year1 CAPEX YTD vs Ref</t>
  </si>
  <si>
    <t>Year1 CAPEX YTD vs Target</t>
  </si>
  <si>
    <t>Year1 OPEX Ref</t>
  </si>
  <si>
    <t>Year1 OPEX Target</t>
  </si>
  <si>
    <t>Year1 OPEX YTD</t>
  </si>
  <si>
    <t>Year1 OPEX YTD vs Ref</t>
  </si>
  <si>
    <t>Year1 OPEX YTD vs Target</t>
  </si>
  <si>
    <t>Year1 Run Cost Ref</t>
  </si>
  <si>
    <t>Year1 Run Cost Target</t>
  </si>
  <si>
    <t>Year1 Run Cost YTD</t>
  </si>
  <si>
    <t>Year1 Run Cost YTD vs Ref</t>
  </si>
  <si>
    <t>Year1 Run Cost YTD vs Target</t>
  </si>
  <si>
    <t>Year1 Savings Ref</t>
  </si>
  <si>
    <t>Year1 Savings Target</t>
  </si>
  <si>
    <t>Year1 Savings YTD</t>
  </si>
  <si>
    <t>Year1 Savings YTD vs Ref</t>
  </si>
  <si>
    <t>Year1 Savings YTD vs Target</t>
  </si>
  <si>
    <t>Year2 CAPEX Ref</t>
  </si>
  <si>
    <t>Year2 CAPEX Target</t>
  </si>
  <si>
    <t>Year2 CAPEX YTD</t>
  </si>
  <si>
    <t>Year2 CAPEX YTD vs Ref</t>
  </si>
  <si>
    <t>Year2 CAPEX YTD vs Target</t>
  </si>
  <si>
    <t>Year2 OPEX Ref</t>
  </si>
  <si>
    <t>Year2 OPEX Target</t>
  </si>
  <si>
    <t>Year2 OPEX YTD</t>
  </si>
  <si>
    <t>Year2 OPEX YTD vs Ref</t>
  </si>
  <si>
    <t>Year2 OPEX YTD vs Target</t>
  </si>
  <si>
    <t>Year2 Run Cost Ref</t>
  </si>
  <si>
    <t>Year2 Run Cost Target</t>
  </si>
  <si>
    <t>Year2 Run Cost YTD</t>
  </si>
  <si>
    <t>Year2 Run Cost YTD vs Ref</t>
  </si>
  <si>
    <t>Year2 Run Cost YTD vs Target</t>
  </si>
  <si>
    <t>Year2 Savings Ref</t>
  </si>
  <si>
    <t>Year2 Savings Target</t>
  </si>
  <si>
    <t>Year2 Savings YTD</t>
  </si>
  <si>
    <t>Year2 Savings YTD vs Ref</t>
  </si>
  <si>
    <t>Year2 Savings YTD vs Target</t>
  </si>
  <si>
    <t>Year3 CAPEX Ref</t>
  </si>
  <si>
    <t>Year3 CAPEX Target</t>
  </si>
  <si>
    <t>Year3 CAPEX YTD</t>
  </si>
  <si>
    <t>Year3 CAPEX YTD vs Ref</t>
  </si>
  <si>
    <t>Year3 CAPEX YTD vs Target</t>
  </si>
  <si>
    <t>Year3 OPEX Ref</t>
  </si>
  <si>
    <t>Year3 OPEX Target</t>
  </si>
  <si>
    <t>Year3 OPEX YTD</t>
  </si>
  <si>
    <t>Year3 OPEX YTD vs Ref</t>
  </si>
  <si>
    <t>Year3 OPEX YTD vs Target</t>
  </si>
  <si>
    <t>Year3 Run Cost Ref</t>
  </si>
  <si>
    <t>Year3 Run Cost Target</t>
  </si>
  <si>
    <t>Year3 Run Cost YTD</t>
  </si>
  <si>
    <t>Year3 Run Cost YTD vs Ref</t>
  </si>
  <si>
    <t>Year3 Run Cost YTD vs Target</t>
  </si>
  <si>
    <t>Year3 Savings Ref</t>
  </si>
  <si>
    <t>Year3 Savings Target</t>
  </si>
  <si>
    <t>Year3 Savings YTD</t>
  </si>
  <si>
    <t>Year3 Savings YTD vs Ref</t>
  </si>
  <si>
    <t>Year3 Savings YTD vs Target</t>
  </si>
  <si>
    <t>Year4 CAPEX Ref</t>
  </si>
  <si>
    <t>Year4 CAPEX Target</t>
  </si>
  <si>
    <t>Year4 CAPEX YTD</t>
  </si>
  <si>
    <t>Year4 CAPEX YTD vs Ref</t>
  </si>
  <si>
    <t>Year4 CAPEX YTD vs Target</t>
  </si>
  <si>
    <t>Year4 OPEX Ref</t>
  </si>
  <si>
    <t>Year4 OPEX Target</t>
  </si>
  <si>
    <t>Year4 OPEX YTD</t>
  </si>
  <si>
    <t>Year4 OPEX YTD vs Ref</t>
  </si>
  <si>
    <t>Year4 OPEX YTD vs Target</t>
  </si>
  <si>
    <t>Year4 Run Cost Ref</t>
  </si>
  <si>
    <t>Year4 Run Cost Target</t>
  </si>
  <si>
    <t>Year4 Run Cost YTD</t>
  </si>
  <si>
    <t>Year4 Run Cost YTD vs Ref</t>
  </si>
  <si>
    <t>Year4 Run Cost YTD vs Target</t>
  </si>
  <si>
    <t>Year4 Savings Ref</t>
  </si>
  <si>
    <t>Year4 Savings Target</t>
  </si>
  <si>
    <t>Year4 Savings YTD</t>
  </si>
  <si>
    <t>Year4 Savings YTD vs Ref</t>
  </si>
  <si>
    <t>Year4 Savings YTD vs Target</t>
  </si>
  <si>
    <t>Year5 CAPEX Ref</t>
  </si>
  <si>
    <t>Year5 CAPEX Target</t>
  </si>
  <si>
    <t>Year5 CAPEX YTD</t>
  </si>
  <si>
    <t>Year5 CAPEX YTD vs Ref</t>
  </si>
  <si>
    <t>Year5 CAPEX YTD vs Target</t>
  </si>
  <si>
    <t>Year5 OPEX Ref</t>
  </si>
  <si>
    <t>Year5 OPEX Target</t>
  </si>
  <si>
    <t>Year5 OPEX YTD</t>
  </si>
  <si>
    <t>Year5 OPEX YTD vs Ref</t>
  </si>
  <si>
    <t>Year5 OPEX YTD vs Target</t>
  </si>
  <si>
    <t>Year5 Run Cost Ref</t>
  </si>
  <si>
    <t>Year5 Run Cost Target</t>
  </si>
  <si>
    <t>Year5 Run Cost YTD</t>
  </si>
  <si>
    <t>Year5 Run Cost YTD vs Ref</t>
  </si>
  <si>
    <t>Year5 Run Cost YTD vs Target</t>
  </si>
  <si>
    <t>Year5 Savings Ref</t>
  </si>
  <si>
    <t>Year5 Savings Target</t>
  </si>
  <si>
    <t>Year5 Savings YTD</t>
  </si>
  <si>
    <t>Year5 Savings YTD vs Ref</t>
  </si>
  <si>
    <t>Year5 Savings YTD vs Target</t>
  </si>
  <si>
    <t>Cost Header 1</t>
  </si>
  <si>
    <t>Cost Header 2</t>
  </si>
  <si>
    <t>Cost Header 3</t>
  </si>
  <si>
    <t>Cost Header 4</t>
  </si>
  <si>
    <t>Cost Header 5</t>
  </si>
  <si>
    <t>Cost Header 6</t>
  </si>
  <si>
    <t>Savings Header 1</t>
  </si>
  <si>
    <t>Savings Header 2</t>
  </si>
  <si>
    <t>Savings Header 3</t>
  </si>
  <si>
    <t>Savings Header 4</t>
  </si>
  <si>
    <t>Savings Header 5</t>
  </si>
  <si>
    <t>Savings Header 6</t>
  </si>
  <si>
    <t>Schneider Digital Full Life Cycle CAPEX Ref</t>
  </si>
  <si>
    <t>Schneider Digital Full Life Cycle CAPEX Target</t>
  </si>
  <si>
    <t>Schneider Digital Full Life Cycle CAPEX YTD</t>
  </si>
  <si>
    <t>Schneider Digital Full Life Cycle CAPEX YTD vs Ref</t>
  </si>
  <si>
    <t>Schneider Digital Full Life Cycle CAPEX YTD vs Target</t>
  </si>
  <si>
    <t>Schneider Digital Full Life Cycle OPEX Ref</t>
  </si>
  <si>
    <t>Schneider Digital Full Life Cycle OPEX Target</t>
  </si>
  <si>
    <t>Schneider Digital Full Life Cycle OPEX YTD</t>
  </si>
  <si>
    <t>Schneider Digital Full Life Cycle OPEX YTD vs Ref</t>
  </si>
  <si>
    <t>Schneider Digital Full Life Cycle OPEX YTD vs Target</t>
  </si>
  <si>
    <t>Schneider Digital Full Life Cycle Run Cost Ref</t>
  </si>
  <si>
    <t>Schneider Digital Full Life Cycle Run Cost Target</t>
  </si>
  <si>
    <t>Schneider Digital Full Life Cycle Run Cost YTD</t>
  </si>
  <si>
    <t>Schneider Digital Full Life Cycle Run Cost YTD vs Ref</t>
  </si>
  <si>
    <t>Schneider Digital Full Life Cycle Run Cost YTD vs Target</t>
  </si>
  <si>
    <t>Schneider Digital CAPEX Ref Year1</t>
  </si>
  <si>
    <t>Schneider Digital CAPEX Target Year1</t>
  </si>
  <si>
    <t>Schneider Digital CAPEX YTD Year1</t>
  </si>
  <si>
    <t>Schneider Digital CAPEX YTD vs Ref Year1</t>
  </si>
  <si>
    <t>Schneider Digital CAPEX YTD vs Target Year1</t>
  </si>
  <si>
    <t>Schneider Digital OPEX Ref Year1</t>
  </si>
  <si>
    <t>Schneider Digital OPEX Target Year1</t>
  </si>
  <si>
    <t>Schneider Digital OPEX YTD Year1</t>
  </si>
  <si>
    <t>Schneider Digital OPEX YTD vs Ref Year1</t>
  </si>
  <si>
    <t>Schneider Digital OPEX YTD vs Target Year1</t>
  </si>
  <si>
    <t>Schneider Digital Run Cost Ref Year1</t>
  </si>
  <si>
    <t>Schneider Digital Run Cost Target Year1</t>
  </si>
  <si>
    <t>Schneider Digital Run Cost YTD Year1</t>
  </si>
  <si>
    <t>Schneider Digital Run Cost YTD vs Ref Year1</t>
  </si>
  <si>
    <t>Schneider Digital Run Cost YTD vs Target Year1</t>
  </si>
  <si>
    <t>Schneider Digital CAPEX Ref Year2</t>
  </si>
  <si>
    <t>Schneider Digital CAPEX Target Year2</t>
  </si>
  <si>
    <t>Schneider Digital CAPEX YTD Year2</t>
  </si>
  <si>
    <t>Schneider Digital CAPEX YTD vs Ref Year2</t>
  </si>
  <si>
    <t>Schneider Digital CAPEX YTD vs Target Year2</t>
  </si>
  <si>
    <t>Schneider Digital OPEX Ref Year2</t>
  </si>
  <si>
    <t>Schneider Digital OPEX Target Year2</t>
  </si>
  <si>
    <t>Schneider Digital OPEX YTD Year2</t>
  </si>
  <si>
    <t>Schneider Digital OPEX YTD vs Ref Year2</t>
  </si>
  <si>
    <t>Schneider Digital OPEX YTD vs Target Year2</t>
  </si>
  <si>
    <t>Schneider Digital Run Cost Ref Year2</t>
  </si>
  <si>
    <t>Schneider Digital Run Cost Target Year2</t>
  </si>
  <si>
    <t>Schneider Digital Run Cost YTD Year2</t>
  </si>
  <si>
    <t>Schneider Digital Run Cost YTD vs Ref Year2</t>
  </si>
  <si>
    <t>Schneider Digital Run Cost YTD vs Target Year2</t>
  </si>
  <si>
    <t>Schneider Digital CAPEX Ref Year3</t>
  </si>
  <si>
    <t>Schneider Digital CAPEX Target Year3</t>
  </si>
  <si>
    <t>Schneider Digital CAPEX YTD Year3</t>
  </si>
  <si>
    <t>Schneider Digital CAPEX YTD vs Ref Year3</t>
  </si>
  <si>
    <t>Schneider Digital CAPEX YTD vs Target Year3</t>
  </si>
  <si>
    <t>Schneider Digital OPEX Ref Year3</t>
  </si>
  <si>
    <t>Schneider Digital OPEX Target Year3</t>
  </si>
  <si>
    <t>Schneider Digital OPEX YTD Year3</t>
  </si>
  <si>
    <t>Schneider Digital OPEX YTD vs Ref Year3</t>
  </si>
  <si>
    <t>Schneider Digital OPEX YTD vs Target Year3</t>
  </si>
  <si>
    <t>Schneider Digital Run Cost Ref Year3</t>
  </si>
  <si>
    <t>Schneider Digital Run Cost Target Year3</t>
  </si>
  <si>
    <t>Schneider Digital Run Cost YTD Year3</t>
  </si>
  <si>
    <t>Schneider Digital Run Cost YTD vs Ref Year3</t>
  </si>
  <si>
    <t>Schneider Digital Run Cost YTD vs Target Year3</t>
  </si>
  <si>
    <t>Schneider Digital CAPEX Ref Year4</t>
  </si>
  <si>
    <t>Schneider Digital CAPEX Target Year4</t>
  </si>
  <si>
    <t>Schneider Digital CAPEX YTD Year4</t>
  </si>
  <si>
    <t>Schneider Digital CAPEX YTD vs Ref Year4</t>
  </si>
  <si>
    <t>Schneider Digital CAPEX YTD vs Target Year4</t>
  </si>
  <si>
    <t>Schneider Digital OPEX Ref Year4</t>
  </si>
  <si>
    <t>Schneider Digital OPEX Target Year4</t>
  </si>
  <si>
    <t>Schneider Digital OPEX YTD Year4</t>
  </si>
  <si>
    <t>Schneider Digital OPEX YTD vs Ref Year4</t>
  </si>
  <si>
    <t>Schneider Digital OPEX YTD vs Target Year4</t>
  </si>
  <si>
    <t>Schneider Digital Run Cost Ref Year4</t>
  </si>
  <si>
    <t>Schneider Digital Run Cost Target Year4</t>
  </si>
  <si>
    <t>Schneider Digital Run Cost YTD Year4</t>
  </si>
  <si>
    <t>Schneider Digital Run Cost YTD vs Ref Year4</t>
  </si>
  <si>
    <t>Schneider Digital Run Cost YTD vs Target Year4</t>
  </si>
  <si>
    <t>Schneider Digital CAPEX Ref Year5</t>
  </si>
  <si>
    <t>Schneider Digital CAPEX Target Year5</t>
  </si>
  <si>
    <t>Schneider Digital CAPEX YTD Year5</t>
  </si>
  <si>
    <t>Schneider Digital CAPEX YTD vs Ref Year5</t>
  </si>
  <si>
    <t>Schneider Digital CAPEX YTD vs Target Year5</t>
  </si>
  <si>
    <t>Schneider Digital OPEX Ref Year5</t>
  </si>
  <si>
    <t>Schneider Digital OPEX Target Year5</t>
  </si>
  <si>
    <t>Schneider Digital OPEX YTD Year5</t>
  </si>
  <si>
    <t>Schneider Digital OPEX YTD vs Ref Year5</t>
  </si>
  <si>
    <t>Schneider Digital OPEX YTD vs Target Year5</t>
  </si>
  <si>
    <t>Schneider Digital Run Cost Ref Year5</t>
  </si>
  <si>
    <t>Schneider Digital Run Cost Target Year5</t>
  </si>
  <si>
    <t>Schneider Digital Run Cost YTD Year5</t>
  </si>
  <si>
    <t>Schneider Digital Run Cost YTD vs Ref Year5</t>
  </si>
  <si>
    <t>Schneider Digital Run Cost YTD vs Target Year5</t>
  </si>
  <si>
    <t>Scenario Comments 1</t>
  </si>
  <si>
    <t>Scenario Comments 2</t>
  </si>
  <si>
    <t>Scenario Comments 3</t>
  </si>
  <si>
    <t>Scenario Comments 4</t>
  </si>
  <si>
    <t>Scenario Comments 5</t>
  </si>
  <si>
    <t>Scenario 1 Name</t>
  </si>
  <si>
    <t>Scenario 2 Name</t>
  </si>
  <si>
    <t>Scenario 3 Name</t>
  </si>
  <si>
    <t>Scenario 4 Name</t>
  </si>
  <si>
    <t>Scenario 5 Name</t>
  </si>
  <si>
    <t>CAPEX Ref Full Life Cycle Scenario 1</t>
  </si>
  <si>
    <t>CAPEX Target Full Life Cycle Scenario 1</t>
  </si>
  <si>
    <t>OPEX Ref Full Life Cycle Scenario 1</t>
  </si>
  <si>
    <t>OPEX Target Full Life Cycle Scenario 1</t>
  </si>
  <si>
    <t>Run Cost Ref Full Life Cycle Scenario 1</t>
  </si>
  <si>
    <t>Run Cost Target Full Life Cycle Scenario 1</t>
  </si>
  <si>
    <t>Savings Ref Full Life Cycle Scenario 1</t>
  </si>
  <si>
    <t>Savings Target Full Life Cycle Scenario 1</t>
  </si>
  <si>
    <t>CAPEX Ref Year1 Scenario 1</t>
  </si>
  <si>
    <t>CAPEX Target Year1 Scenario 1</t>
  </si>
  <si>
    <t>OPEX Ref Year1 Scenario 1</t>
  </si>
  <si>
    <t>OPEX Target Year1 Scenario 1</t>
  </si>
  <si>
    <t>Run Cost Ref Year1 Scenario 1</t>
  </si>
  <si>
    <t>Run Cost Target Year1 Scenario 1</t>
  </si>
  <si>
    <t>Savings Ref Year1 Scenario 1</t>
  </si>
  <si>
    <t>Savings Target Year1 Scenario 1</t>
  </si>
  <si>
    <t>CAPEX Ref Year2 Scenario 1</t>
  </si>
  <si>
    <t>CAPEX Target Year2 Scenario 1</t>
  </si>
  <si>
    <t>OPEX Ref Year2 Scenario 1</t>
  </si>
  <si>
    <t>OPEX Target Year2 Scenario 1</t>
  </si>
  <si>
    <t>Run Cost Ref Year2 Scenario 1</t>
  </si>
  <si>
    <t>Run Cost Target Year2 Scenario 1</t>
  </si>
  <si>
    <t>Savings Ref Year2 Scenario 1</t>
  </si>
  <si>
    <t>Savings Target Year2 Scenario 1</t>
  </si>
  <si>
    <t>CAPEX Ref Year3 Scenario 1</t>
  </si>
  <si>
    <t>CAPEX Target Year3 Scenario 1</t>
  </si>
  <si>
    <t>OPEX Ref Year3 Scenario 1</t>
  </si>
  <si>
    <t>OPEX Target Year3 Scenario 1</t>
  </si>
  <si>
    <t>Run Cost Ref Year3 Scenario 1</t>
  </si>
  <si>
    <t>Run Cost Target Year3 Scenario 1</t>
  </si>
  <si>
    <t>Savings Ref Year3 Scenario 1</t>
  </si>
  <si>
    <t>Savings Target Year3 Scenario 1</t>
  </si>
  <si>
    <t>CAPEX Ref Year4 Scenario 1</t>
  </si>
  <si>
    <t>CAPEX Target Year4 Scenario 1</t>
  </si>
  <si>
    <t>OPEX Ref Year4 Scenario 1</t>
  </si>
  <si>
    <t>OPEX Target Year4 Scenario 1</t>
  </si>
  <si>
    <t>Run Cost Ref Year4 Scenario 1</t>
  </si>
  <si>
    <t>Run Cost Target Year4 Scenario 1</t>
  </si>
  <si>
    <t>Savings Ref Year4 Scenario 1</t>
  </si>
  <si>
    <t>Savings Target Year4 Scenario 1</t>
  </si>
  <si>
    <t>CAPEX Ref Year5 Scenario 1</t>
  </si>
  <si>
    <t>CAPEX Target Year5 Scenario 1</t>
  </si>
  <si>
    <t>OPEX Ref Year5 Scenario 1</t>
  </si>
  <si>
    <t>OPEX Target Year5 Scenario 1</t>
  </si>
  <si>
    <t>Run Cost Ref Year5 Scenario 1</t>
  </si>
  <si>
    <t>Run Cost Target Year5 Scenario 1</t>
  </si>
  <si>
    <t>Savings Ref Year5 Scenario 1</t>
  </si>
  <si>
    <t>Savings Target Year5 Scenario 1</t>
  </si>
  <si>
    <t>CAPEX Ref Full Life Cycle Scenario 2</t>
  </si>
  <si>
    <t>CAPEX Target Full Life Cycle Scenario 2</t>
  </si>
  <si>
    <t>OPEX Ref Full Life Cycle Scenario 2</t>
  </si>
  <si>
    <t>OPEX Target Full Life Cycle Scenario 2</t>
  </si>
  <si>
    <t>Run Cost Ref Full Life Cycle Scenario 2</t>
  </si>
  <si>
    <t>Run Cost Target Full Life Cycle Scenario 2</t>
  </si>
  <si>
    <t>Savings Ref Full Life Cycle Scenario 2</t>
  </si>
  <si>
    <t>Savings Target Full Life Cycle Scenario 2</t>
  </si>
  <si>
    <t>CAPEX Ref Year1 Scenario 2</t>
  </si>
  <si>
    <t>CAPEX Target Year1 Scenario 2</t>
  </si>
  <si>
    <t>OPEX Ref Year1 Scenario 2</t>
  </si>
  <si>
    <t>OPEX Target Year1 Scenario 2</t>
  </si>
  <si>
    <t>Run Cost Ref Year1 Scenario 2</t>
  </si>
  <si>
    <t>Run Cost Target Year1 Scenario 2</t>
  </si>
  <si>
    <t>Savings Ref Year1 Scenario 2</t>
  </si>
  <si>
    <t>Savings Target Year1 Scenario 2</t>
  </si>
  <si>
    <t>CAPEX Ref Year2 Scenario 2</t>
  </si>
  <si>
    <t>CAPEX Target Year2 Scenario 2</t>
  </si>
  <si>
    <t>OPEX Ref Year2 Scenario 2</t>
  </si>
  <si>
    <t>OPEX Target Year2 Scenario 2</t>
  </si>
  <si>
    <t>Run Cost Ref Year2 Scenario 2</t>
  </si>
  <si>
    <t>Run Cost Target Year2 Scenario 2</t>
  </si>
  <si>
    <t>Savings Ref Year2 Scenario 2</t>
  </si>
  <si>
    <t>Savings Target Year2 Scenario 2</t>
  </si>
  <si>
    <t>CAPEX Ref Year3 Scenario 2</t>
  </si>
  <si>
    <t>CAPEX Target Year3 Scenario 2</t>
  </si>
  <si>
    <t>OPEX Ref Year3 Scenario 2</t>
  </si>
  <si>
    <t>OPEX Target Year3 Scenario 2</t>
  </si>
  <si>
    <t>Run Cost Ref Year3 Scenario 2</t>
  </si>
  <si>
    <t>Run Cost Target Year3 Scenario 2</t>
  </si>
  <si>
    <t>Savings Ref Year3 Scenario 2</t>
  </si>
  <si>
    <t>Savings Target Year3 Scenario 2</t>
  </si>
  <si>
    <t>CAPEX Ref Year4 Scenario 2</t>
  </si>
  <si>
    <t>CAPEX Target Year4 Scenario 2</t>
  </si>
  <si>
    <t>OPEX Ref Year4 Scenario 2</t>
  </si>
  <si>
    <t>OPEX Target Year4 Scenario 2</t>
  </si>
  <si>
    <t>Run Cost Ref Year4 Scenario 2</t>
  </si>
  <si>
    <t>Run Cost Target Year4 Scenario 2</t>
  </si>
  <si>
    <t>Savings Ref Year4 Scenario 2</t>
  </si>
  <si>
    <t>Savings Target Year4 Scenario 2</t>
  </si>
  <si>
    <t>CAPEX Ref Year5 Scenario 2</t>
  </si>
  <si>
    <t>CAPEX Target Year5 Scenario 2</t>
  </si>
  <si>
    <t>OPEX Ref Year5 Scenario 2</t>
  </si>
  <si>
    <t>OPEX Target Year5 Scenario 2</t>
  </si>
  <si>
    <t>Run Cost Ref Year5 Scenario 2</t>
  </si>
  <si>
    <t>Run Cost Target Year5 Scenario 2</t>
  </si>
  <si>
    <t>Savings Ref Year5 Scenario 2</t>
  </si>
  <si>
    <t>Savings Target Year5 Scenario 2</t>
  </si>
  <si>
    <t>CAPEX Ref Full Life Cycle Scenario 3</t>
  </si>
  <si>
    <t>CAPEX Target Full Life Cycle Scenario 3</t>
  </si>
  <si>
    <t>OPEX Ref Full Life Cycle Scenario 3</t>
  </si>
  <si>
    <t>OPEX Target Full Life Cycle Scenario 3</t>
  </si>
  <si>
    <t>Run Cost Ref Full Life Cycle Scenario 3</t>
  </si>
  <si>
    <t>Run Cost Target Full Life Cycle Scenario 3</t>
  </si>
  <si>
    <t>Savings Ref Full Life Cycle Scenario 3</t>
  </si>
  <si>
    <t>Savings Target Full Life Cycle Scenario 3</t>
  </si>
  <si>
    <t>CAPEX Ref Year1 Scenario 3</t>
  </si>
  <si>
    <t>CAPEX Target Year1 Scenario 3</t>
  </si>
  <si>
    <t>OPEX Ref Year1 Scenario 3</t>
  </si>
  <si>
    <t>OPEX Target Year1 Scenario 3</t>
  </si>
  <si>
    <t>Run Cost Ref Year1 Scenario 3</t>
  </si>
  <si>
    <t>Run Cost Target Year1 Scenario 3</t>
  </si>
  <si>
    <t>Savings Ref Year1 Scenario 3</t>
  </si>
  <si>
    <t>Savings Target Year1 Scenario 3</t>
  </si>
  <si>
    <t>CAPEX Ref Year2 Scenario 3</t>
  </si>
  <si>
    <t>CAPEX Target Year2 Scenario 3</t>
  </si>
  <si>
    <t>OPEX Ref Year2 Scenario 3</t>
  </si>
  <si>
    <t>OPEX Target Year2 Scenario 3</t>
  </si>
  <si>
    <t>Run Cost Ref Year2 Scenario 3</t>
  </si>
  <si>
    <t>Run Cost Target Year2 Scenario 3</t>
  </si>
  <si>
    <t>Savings Ref Year2 Scenario 3</t>
  </si>
  <si>
    <t>Savings Target Year2 Scenario 3</t>
  </si>
  <si>
    <t>CAPEX Ref Year3 Scenario 3</t>
  </si>
  <si>
    <t>CAPEX Target Year3 Scenario 3</t>
  </si>
  <si>
    <t>OPEX Ref Year3 Scenario 3</t>
  </si>
  <si>
    <t>OPEX Target Year3 Scenario 3</t>
  </si>
  <si>
    <t>Run Cost Ref Year3 Scenario 3</t>
  </si>
  <si>
    <t>Run Cost Target Year3 Scenario 3</t>
  </si>
  <si>
    <t>Savings Ref Year3 Scenario 3</t>
  </si>
  <si>
    <t>Savings Target Year3 Scenario 3</t>
  </si>
  <si>
    <t>CAPEX Ref Year4 Scenario 3</t>
  </si>
  <si>
    <t>CAPEX Target Year4 Scenario 3</t>
  </si>
  <si>
    <t>OPEX Ref Year4 Scenario 3</t>
  </si>
  <si>
    <t>OPEX Target Year4 Scenario 3</t>
  </si>
  <si>
    <t>Run Cost Ref Year4 Scenario 3</t>
  </si>
  <si>
    <t>Run Cost Target Year4 Scenario 3</t>
  </si>
  <si>
    <t>Savings Ref Year4 Scenario 3</t>
  </si>
  <si>
    <t>Savings Target Year4 Scenario 3</t>
  </si>
  <si>
    <t>CAPEX Ref Year5 Scenario 3</t>
  </si>
  <si>
    <t>CAPEX Target Year5 Scenario 3</t>
  </si>
  <si>
    <t>OPEX Ref Year5 Scenario 3</t>
  </si>
  <si>
    <t>OPEX Target Year5 Scenario 3</t>
  </si>
  <si>
    <t>Run Cost Ref Year5 Scenario 3</t>
  </si>
  <si>
    <t>Run Cost Target Year5 Scenario 3</t>
  </si>
  <si>
    <t>Savings Ref Year5 Scenario 3</t>
  </si>
  <si>
    <t>Savings Target Year5 Scenario 3</t>
  </si>
  <si>
    <t>CAPEX Ref Full Life Cycle Scenario 4</t>
  </si>
  <si>
    <t>CAPEX Target Full Life Cycle Scenario 4</t>
  </si>
  <si>
    <t>OPEX Ref Full Life Cycle Scenario 4</t>
  </si>
  <si>
    <t>OPEX Target Full Life Cycle Scenario 4</t>
  </si>
  <si>
    <t>Run Cost Ref Full Life Cycle Scenario 4</t>
  </si>
  <si>
    <t>Run Cost Target Full Life Cycle Scenario 4</t>
  </si>
  <si>
    <t>Savings Ref Full Life Cycle Scenario 4</t>
  </si>
  <si>
    <t>Savings Target Full Life Cycle Scenario 4</t>
  </si>
  <si>
    <t>CAPEX Ref Year1 Scenario 4</t>
  </si>
  <si>
    <t>CAPEX Target Year1 Scenario 4</t>
  </si>
  <si>
    <t>OPEX Ref Year1 Scenario 4</t>
  </si>
  <si>
    <t>OPEX Target Year1 Scenario 4</t>
  </si>
  <si>
    <t>Run Cost Ref Year1 Scenario 4</t>
  </si>
  <si>
    <t>Run Cost Target Year1 Scenario 4</t>
  </si>
  <si>
    <t>Savings Ref Year1 Scenario 4</t>
  </si>
  <si>
    <t>Savings Target Year1 Scenario 4</t>
  </si>
  <si>
    <t>CAPEX Ref Year2 Scenario 4</t>
  </si>
  <si>
    <t>CAPEX Target Year2 Scenario 4</t>
  </si>
  <si>
    <t>OPEX Ref Year2 Scenario 4</t>
  </si>
  <si>
    <t>OPEX Target Year2 Scenario 4</t>
  </si>
  <si>
    <t>Run Cost Ref Year2 Scenario 4</t>
  </si>
  <si>
    <t>Run Cost Target Year2 Scenario 4</t>
  </si>
  <si>
    <t>Savings Ref Year2 Scenario 4</t>
  </si>
  <si>
    <t>Savings Target Year2 Scenario 4</t>
  </si>
  <si>
    <t>CAPEX Ref Year3 Scenario 4</t>
  </si>
  <si>
    <t>CAPEX Target Year3 Scenario 4</t>
  </si>
  <si>
    <t>OPEX Ref Year3 Scenario 4</t>
  </si>
  <si>
    <t>OPEX Target Year3 Scenario 4</t>
  </si>
  <si>
    <t>Run Cost Ref Year3 Scenario 4</t>
  </si>
  <si>
    <t>Run Cost Target Year3 Scenario 4</t>
  </si>
  <si>
    <t>Savings Ref Year3 Scenario 4</t>
  </si>
  <si>
    <t>Savings Target Year3 Scenario 4</t>
  </si>
  <si>
    <t>CAPEX Ref Year4 Scenario 4</t>
  </si>
  <si>
    <t>CAPEX Target Year4 Scenario 4</t>
  </si>
  <si>
    <t>OPEX Ref Year4 Scenario 4</t>
  </si>
  <si>
    <t>OPEX Target Year4 Scenario 4</t>
  </si>
  <si>
    <t>Run Cost Ref Year4 Scenario 4</t>
  </si>
  <si>
    <t>Run Cost Target Year4 Scenario 4</t>
  </si>
  <si>
    <t>Savings Ref Year4 Scenario 4</t>
  </si>
  <si>
    <t>Savings Target Year4 Scenario 4</t>
  </si>
  <si>
    <t>CAPEX Ref Year5 Scenario 4</t>
  </si>
  <si>
    <t>CAPEX Target Year5 Scenario 4</t>
  </si>
  <si>
    <t>OPEX Ref Year5 Scenario 4</t>
  </si>
  <si>
    <t>OPEX Target Year5 Scenario 4</t>
  </si>
  <si>
    <t>Run Cost Ref Year5 Scenario 4</t>
  </si>
  <si>
    <t>Run Cost Target Year5 Scenario 4</t>
  </si>
  <si>
    <t>Savings Ref Year5 Scenario 4</t>
  </si>
  <si>
    <t>Savings Target Year5 Scenario 4</t>
  </si>
  <si>
    <t>CAPEX Ref Full Life Cycle Scenario 5</t>
  </si>
  <si>
    <t>CAPEX Target Full Life Cycle Scenario 5</t>
  </si>
  <si>
    <t>OPEX Ref Full Life Cycle Scenario 5</t>
  </si>
  <si>
    <t>OPEX Target Full Life Cycle Scenario 5</t>
  </si>
  <si>
    <t>Run Cost Ref Full Life Cycle Scenario 5</t>
  </si>
  <si>
    <t>Run Cost Target Full Life Cycle Scenario 5</t>
  </si>
  <si>
    <t>Savings Ref Full Life Cycle Scenario 5</t>
  </si>
  <si>
    <t>Savings Target Full Life Cycle Scenario 5</t>
  </si>
  <si>
    <t>CAPEX Ref Year1 Scenario 5</t>
  </si>
  <si>
    <t>CAPEX Target Year1 Scenario 5</t>
  </si>
  <si>
    <t>OPEX Ref Year1 Scenario 5</t>
  </si>
  <si>
    <t>OPEX Target Year1 Scenario 5</t>
  </si>
  <si>
    <t>Run Cost Ref Year1 Scenario 5</t>
  </si>
  <si>
    <t>Run Cost Target Year1 Scenario 5</t>
  </si>
  <si>
    <t>Savings Ref Year1 Scenario 5</t>
  </si>
  <si>
    <t>Savings Target Year1 Scenario 5</t>
  </si>
  <si>
    <t>CAPEX Ref Year2 Scenario 5</t>
  </si>
  <si>
    <t>CAPEX Target Year2 Scenario 5</t>
  </si>
  <si>
    <t>OPEX Ref Year2 Scenario 5</t>
  </si>
  <si>
    <t>OPEX Target Year2 Scenario 5</t>
  </si>
  <si>
    <t>Run Cost Ref Year2 Scenario 5</t>
  </si>
  <si>
    <t>Run Cost Target Year2 Scenario 5</t>
  </si>
  <si>
    <t>Savings Ref Year2 Scenario 5</t>
  </si>
  <si>
    <t>Savings Target Year2 Scenario 5</t>
  </si>
  <si>
    <t>CAPEX Ref Year3 Scenario 5</t>
  </si>
  <si>
    <t>CAPEX Target Year3 Scenario 5</t>
  </si>
  <si>
    <t>OPEX Ref Year3 Scenario 5</t>
  </si>
  <si>
    <t>OPEX Target Year3 Scenario 5</t>
  </si>
  <si>
    <t>Run Cost Ref Year3 Scenario 5</t>
  </si>
  <si>
    <t>Run Cost Target Year3 Scenario 5</t>
  </si>
  <si>
    <t>Savings Ref Year3 Scenario 5</t>
  </si>
  <si>
    <t>Savings Target Year3 Scenario 5</t>
  </si>
  <si>
    <t>CAPEX Ref Year4 Scenario 5</t>
  </si>
  <si>
    <t>CAPEX Target Year4 Scenario 5</t>
  </si>
  <si>
    <t>OPEX Ref Year4 Scenario 5</t>
  </si>
  <si>
    <t>OPEX Target Year4 Scenario 5</t>
  </si>
  <si>
    <t>Run Cost Ref Year4 Scenario 5</t>
  </si>
  <si>
    <t>Run Cost Target Year4 Scenario 5</t>
  </si>
  <si>
    <t>Savings Ref Year4 Scenario 5</t>
  </si>
  <si>
    <t>Savings Target Year4 Scenario 5</t>
  </si>
  <si>
    <t>CAPEX Ref Year5 Scenario 5</t>
  </si>
  <si>
    <t>CAPEX Target Year5 Scenario 5</t>
  </si>
  <si>
    <t>OPEX Ref Year5 Scenario 5</t>
  </si>
  <si>
    <t>OPEX Target Year5 Scenario 5</t>
  </si>
  <si>
    <t>Run Cost Ref Year5 Scenario 5</t>
  </si>
  <si>
    <t>Run Cost Target Year5 Scenario 5</t>
  </si>
  <si>
    <t>Savings Ref Year5 Scenario 5</t>
  </si>
  <si>
    <t>Savings Target Year5 Scenario 5</t>
  </si>
  <si>
    <t>You can select the number of the KPIs that will be visible in the template (0-6).</t>
  </si>
  <si>
    <t>TSC 4.0 Report</t>
  </si>
  <si>
    <t>Generates a PowerPoint with the TSC 4.0 Report - It is similar to Status Report but instead of the finance table, it shows the KPIs from the Status Report.</t>
  </si>
  <si>
    <t>Migrate to v8</t>
  </si>
  <si>
    <t>Load the data from previous versions of GPS in the current one. It supports v6,7 and 8</t>
  </si>
  <si>
    <t>Digital Number</t>
  </si>
  <si>
    <t>Project Number from Schneider Digital. If there are more than one numbers, please separate by comma. In case you don't know the Digital number, please ask the Schneider Digital PM that is involved with your project in order to provide you the digital number.</t>
  </si>
  <si>
    <t>Resource Utilization</t>
  </si>
  <si>
    <t>GPS Configuration</t>
  </si>
  <si>
    <r>
      <t xml:space="preserve">Use this field for the periodic status report to indicate next actions and/or next steps. 
</t>
    </r>
    <r>
      <rPr>
        <b/>
        <sz val="12"/>
        <color theme="1"/>
        <rFont val="Arial"/>
        <family val="2"/>
      </rPr>
      <t xml:space="preserve">Note: </t>
    </r>
    <r>
      <rPr>
        <sz val="12"/>
        <color theme="1"/>
        <rFont val="Arial"/>
        <family val="2"/>
      </rPr>
      <t>The period changes according to the value of "Frequency" (Cell C9). It can be W</t>
    </r>
    <r>
      <rPr>
        <b/>
        <sz val="12"/>
        <color theme="1"/>
        <rFont val="Arial"/>
        <family val="2"/>
      </rPr>
      <t>eekly, Bi-Weekly, Monthly or Quarterly.</t>
    </r>
  </si>
  <si>
    <r>
      <t xml:space="preserve">Use this field for the periodic status report to indicate past actions and/or current actions. 
</t>
    </r>
    <r>
      <rPr>
        <b/>
        <sz val="12"/>
        <color theme="1"/>
        <rFont val="Arial"/>
        <family val="2"/>
      </rPr>
      <t>Note:</t>
    </r>
    <r>
      <rPr>
        <sz val="12"/>
        <color theme="1"/>
        <rFont val="Arial"/>
        <family val="2"/>
      </rPr>
      <t xml:space="preserve"> The period changes according to the value of "Frequency" (Cell C9). It can be W</t>
    </r>
    <r>
      <rPr>
        <b/>
        <sz val="12"/>
        <color theme="1"/>
        <rFont val="Arial"/>
        <family val="2"/>
      </rPr>
      <t>eekly, Bi-Weekly, Monthly or Quarterly.</t>
    </r>
  </si>
  <si>
    <t>Europe</t>
  </si>
  <si>
    <t>IMEA</t>
  </si>
  <si>
    <t>Schneider Digital - Go Live</t>
  </si>
  <si>
    <t>DM1</t>
  </si>
  <si>
    <t>DM0</t>
  </si>
  <si>
    <t>Schneider Digital - Creation</t>
  </si>
  <si>
    <t>Alignment</t>
  </si>
  <si>
    <t>Proposal</t>
  </si>
  <si>
    <t>Handover to Execution</t>
  </si>
  <si>
    <t>Initation</t>
  </si>
  <si>
    <t>Execution</t>
  </si>
  <si>
    <t>Closing</t>
  </si>
  <si>
    <t>Run</t>
  </si>
  <si>
    <t>GSC - LND Program Management Office in Yammer</t>
  </si>
  <si>
    <t>Changes in version 8</t>
  </si>
  <si>
    <t>DATE</t>
  </si>
  <si>
    <t>MILESTONE</t>
  </si>
  <si>
    <t>POSITION</t>
  </si>
  <si>
    <t>BASELINE</t>
  </si>
  <si>
    <t>Position Adjusted</t>
  </si>
  <si>
    <t>Date adjusted</t>
  </si>
  <si>
    <t>Milestone adjusted</t>
  </si>
  <si>
    <t>Progress Charter</t>
  </si>
  <si>
    <t>Overall  Cost - Reforecast vs Target</t>
  </si>
  <si>
    <t>Oveall Cost vs Savings</t>
  </si>
  <si>
    <t>Overall</t>
  </si>
  <si>
    <t>Sync with Status Report ?</t>
  </si>
  <si>
    <t>Bcases</t>
  </si>
  <si>
    <t>Sync / Reported</t>
  </si>
  <si>
    <t>Updates</t>
  </si>
  <si>
    <t>Sync / Reports</t>
  </si>
  <si>
    <t>Input Details</t>
  </si>
  <si>
    <t>History</t>
  </si>
  <si>
    <t>% Completion Calculation</t>
  </si>
  <si>
    <t>Update phase date</t>
  </si>
  <si>
    <t>Hide Columns after Gantt's end date</t>
  </si>
  <si>
    <t>Automatic</t>
  </si>
  <si>
    <t>Format Update</t>
  </si>
  <si>
    <t>WBS Update</t>
  </si>
  <si>
    <t>Hide</t>
  </si>
  <si>
    <t>Ref. / Closed Date</t>
  </si>
  <si>
    <t>Issues / Actions Description Details</t>
  </si>
  <si>
    <t xml:space="preserve">Dependency </t>
  </si>
  <si>
    <t>% completion</t>
  </si>
  <si>
    <t>WBS</t>
  </si>
  <si>
    <t>Synced (Y/N) with 
Timelines, Gantt Chart, Tracker, Hoshin A3</t>
  </si>
  <si>
    <t>Domain*</t>
  </si>
  <si>
    <t>Initiative Category*</t>
  </si>
  <si>
    <t>Quick Reports</t>
  </si>
  <si>
    <t>Assumptions</t>
  </si>
  <si>
    <t>Schedule Reports</t>
  </si>
  <si>
    <t>Utilities</t>
  </si>
  <si>
    <t>BCase- Cost &amp; Savings</t>
  </si>
  <si>
    <t>Opex</t>
  </si>
  <si>
    <t>Overall Finances</t>
  </si>
  <si>
    <t># of years</t>
  </si>
  <si>
    <t>Ref. Frequency of Bcase</t>
  </si>
  <si>
    <t>Scenario 1</t>
  </si>
  <si>
    <t>GPS Settings</t>
  </si>
  <si>
    <t>Or</t>
  </si>
  <si>
    <t>YTD CAPEX</t>
  </si>
  <si>
    <t>YTD Opex</t>
  </si>
  <si>
    <t>YTD Run Cost</t>
  </si>
  <si>
    <t>YTD Savings</t>
  </si>
  <si>
    <t>YTD vs Reforecast
CAPEX</t>
  </si>
  <si>
    <t>YTD vs Reforecast
Opex</t>
  </si>
  <si>
    <t>YTD vs Reforecast
Run Cost</t>
  </si>
  <si>
    <t>YTD vs Reforecast
Total Cost</t>
  </si>
  <si>
    <t>YTD vs Reforecast
Savings</t>
  </si>
  <si>
    <t>YTD Total cost</t>
  </si>
  <si>
    <t>Other Functionalities</t>
  </si>
  <si>
    <t>Reports Configurator</t>
  </si>
  <si>
    <t>Charts - Customise Charts Start and End Dates 
(This option will modify the charts in Charts and Dashboards too)</t>
  </si>
  <si>
    <t>Configuration</t>
  </si>
  <si>
    <t>Resource Plan (Only Resources)</t>
  </si>
  <si>
    <t>Resource Plan (Resources &amp; Utilization)</t>
  </si>
  <si>
    <t>Issues &amp; Actions</t>
  </si>
  <si>
    <t>comms Plan</t>
  </si>
  <si>
    <t>O</t>
  </si>
  <si>
    <t>test 3</t>
  </si>
  <si>
    <t>Input</t>
  </si>
  <si>
    <t>Custom. Template 1</t>
  </si>
  <si>
    <t>Custom. Template 2</t>
  </si>
  <si>
    <t>Custom. Template 3</t>
  </si>
  <si>
    <t>Custom. Template 4</t>
  </si>
  <si>
    <t>YTD vs Target
CAPEX</t>
  </si>
  <si>
    <t>YTD vs Target
Opex</t>
  </si>
  <si>
    <t>YTD vs Target
Run Cost</t>
  </si>
  <si>
    <t>YTD vs Target
Total Cost</t>
  </si>
  <si>
    <t>YTD vs Target
Savings</t>
  </si>
  <si>
    <t>2019 target</t>
  </si>
  <si>
    <t>EoY 2019 forecast</t>
  </si>
  <si>
    <t>Additional engaged 2019 for exit 2020</t>
  </si>
  <si>
    <t>Accumulated P&amp;L reduction before 2019</t>
  </si>
  <si>
    <t>2019 + 2020 forecast</t>
  </si>
  <si>
    <t>Achieved in 2018</t>
  </si>
  <si>
    <t>2019 YTD</t>
  </si>
  <si>
    <t>Connections Nb</t>
  </si>
  <si>
    <t>Total for 2018</t>
  </si>
  <si>
    <t>2019 GSC Central Funded</t>
  </si>
  <si>
    <t>2019 End of Year Forecast</t>
  </si>
  <si>
    <t>IT Resource Allocated CY (Y/N)</t>
  </si>
  <si>
    <t>ID / Code</t>
  </si>
  <si>
    <t>Activate RFs</t>
  </si>
  <si>
    <t>Decision Type</t>
  </si>
  <si>
    <t>General Decision</t>
  </si>
  <si>
    <t>Approved By</t>
  </si>
  <si>
    <t>Approval Status</t>
  </si>
  <si>
    <t>Date Raised</t>
  </si>
  <si>
    <t>Decision Date</t>
  </si>
  <si>
    <t>Owner (who executes)</t>
  </si>
  <si>
    <t>Meeting Date</t>
  </si>
  <si>
    <t>Decisions Log</t>
  </si>
  <si>
    <t>Disengagements / transfers</t>
  </si>
  <si>
    <t>Target total project</t>
  </si>
  <si>
    <t>Parts Nb</t>
  </si>
  <si>
    <t>Savings in K€</t>
  </si>
  <si>
    <t>Total SBO</t>
  </si>
  <si>
    <t>SBO ROI</t>
  </si>
  <si>
    <t>Tot. region</t>
  </si>
  <si>
    <t>EoY 2019 FCST</t>
  </si>
  <si>
    <t>2019+20 FCST</t>
  </si>
  <si>
    <t>2019 EoY forecast</t>
  </si>
  <si>
    <t>2018 Achievement</t>
  </si>
  <si>
    <t>ARCHIVE 2018 - ID CARD</t>
  </si>
  <si>
    <t>Latest Update</t>
  </si>
  <si>
    <t>BLOCKED Column for DB</t>
  </si>
  <si>
    <t>Minutes of Meetings</t>
  </si>
  <si>
    <t>Attendees</t>
  </si>
  <si>
    <t>Apologies</t>
  </si>
  <si>
    <t>None</t>
  </si>
  <si>
    <t>Retrieve Meeting</t>
  </si>
  <si>
    <t>View History</t>
  </si>
  <si>
    <t>It directs to the history of meetings template</t>
  </si>
  <si>
    <t>It creates an Outlook email with all the actions that were discussed in the meeting and adds the attendees in the recipent list</t>
  </si>
  <si>
    <t>Clear the contents of the current meeting - any existing content will be moved to history</t>
  </si>
  <si>
    <t>Email Minutes of Meeting</t>
  </si>
  <si>
    <t>Retrieve Open Actions</t>
  </si>
  <si>
    <t>It retrieves any past issues,actions,risks and decisions that are still open</t>
  </si>
  <si>
    <t>New Meeting</t>
  </si>
  <si>
    <t>Distribute Actions</t>
  </si>
  <si>
    <t>It distributes the issues, actions, risks and decisions to their templates.</t>
  </si>
  <si>
    <t>Button 1</t>
  </si>
  <si>
    <t>Button 2</t>
  </si>
  <si>
    <t>Button 3</t>
  </si>
  <si>
    <t>Button 4</t>
  </si>
  <si>
    <t>Button 5</t>
  </si>
  <si>
    <t>Button 6</t>
  </si>
  <si>
    <t>Dashboards</t>
  </si>
  <si>
    <t>Minutes of Meeting</t>
  </si>
  <si>
    <t>Customize Menu Buttons</t>
  </si>
  <si>
    <t xml:space="preserve">A3 Leader:  </t>
  </si>
  <si>
    <t>Return to MASTER SUMMARY</t>
  </si>
  <si>
    <t>% Progress</t>
  </si>
  <si>
    <t xml:space="preserve">Hoshin Coach:  </t>
  </si>
  <si>
    <t>Overall A3 Status</t>
  </si>
  <si>
    <t>A3 Traffic Light Status</t>
  </si>
  <si>
    <t>Current Month:</t>
  </si>
  <si>
    <t xml:space="preserve">Orig Date:  </t>
  </si>
  <si>
    <t>Report Date:</t>
  </si>
  <si>
    <r>
      <rPr>
        <b/>
        <sz val="12"/>
        <rFont val="Arial"/>
        <family val="2"/>
      </rPr>
      <t>Team:</t>
    </r>
    <r>
      <rPr>
        <sz val="12"/>
        <rFont val="Arial"/>
        <family val="2"/>
      </rPr>
      <t xml:space="preserve"> </t>
    </r>
  </si>
  <si>
    <t>1 Problem Statement</t>
  </si>
  <si>
    <r>
      <rPr>
        <b/>
        <sz val="10"/>
        <rFont val="Arial"/>
        <family val="2"/>
      </rPr>
      <t>Plan</t>
    </r>
    <r>
      <rPr>
        <sz val="11"/>
        <color theme="1"/>
        <rFont val="Calibri"/>
        <family val="2"/>
        <scheme val="minor"/>
      </rPr>
      <t xml:space="preserve">  (Describe 1 year future state, Why is this important?)</t>
    </r>
  </si>
  <si>
    <t>5 Counter Measures</t>
  </si>
  <si>
    <r>
      <t xml:space="preserve">DO  </t>
    </r>
    <r>
      <rPr>
        <sz val="11"/>
        <color theme="1"/>
        <rFont val="Calibri"/>
        <family val="2"/>
        <scheme val="minor"/>
      </rPr>
      <t>(Countermeasures to address each root cause)</t>
    </r>
  </si>
  <si>
    <t>5a - A3 Gantt Chart</t>
  </si>
  <si>
    <t>5b. Monthly Tracking &amp; Progress</t>
  </si>
  <si>
    <t>STATUS KEY - please use the following key to enter status</t>
  </si>
  <si>
    <t>Duration
Wdays</t>
  </si>
  <si>
    <t>Wdays Past</t>
  </si>
  <si>
    <t>MAX DUE DATE</t>
  </si>
  <si>
    <t>gr</t>
  </si>
  <si>
    <t>GR</t>
  </si>
  <si>
    <t>Proposed Countermeasures</t>
  </si>
  <si>
    <t>Original Due Date</t>
  </si>
  <si>
    <t>Revised End Date</t>
  </si>
  <si>
    <t>A3 Main Comment &amp; Results (vs. Target)</t>
  </si>
  <si>
    <t>OVERALL</t>
  </si>
  <si>
    <t>On schedule</t>
  </si>
  <si>
    <t>ACTIONS</t>
  </si>
  <si>
    <t>Behind schedule - but can be redeemed</t>
  </si>
  <si>
    <t>Behind schedule - and needs management escalation</t>
  </si>
  <si>
    <t>Grey</t>
  </si>
  <si>
    <t>Planned action</t>
  </si>
  <si>
    <t>Locked cell - formulas</t>
  </si>
  <si>
    <t>2 Current State</t>
  </si>
  <si>
    <r>
      <t xml:space="preserve">Plan  </t>
    </r>
    <r>
      <rPr>
        <sz val="11"/>
        <color theme="1"/>
        <rFont val="Calibri"/>
        <family val="2"/>
        <scheme val="minor"/>
      </rPr>
      <t>(Clearly describe the current state)</t>
    </r>
  </si>
  <si>
    <t>3 Goal - Target State</t>
  </si>
  <si>
    <r>
      <t xml:space="preserve">Plan  </t>
    </r>
    <r>
      <rPr>
        <sz val="11"/>
        <color theme="1"/>
        <rFont val="Calibri"/>
        <family val="2"/>
        <scheme val="minor"/>
      </rPr>
      <t>(Expected outcomes, quantified)</t>
    </r>
  </si>
  <si>
    <t>6 Results</t>
  </si>
  <si>
    <r>
      <t xml:space="preserve">CHECK  </t>
    </r>
    <r>
      <rPr>
        <sz val="11"/>
        <color theme="1"/>
        <rFont val="Calibri"/>
        <family val="2"/>
        <scheme val="minor"/>
      </rPr>
      <t>(Results achieved from countermeasures)</t>
    </r>
  </si>
  <si>
    <t>5c. Monthly Comments ***MANDATORY***</t>
  </si>
  <si>
    <t>F/UP ACTIONS</t>
  </si>
  <si>
    <t>Measure / Metric</t>
  </si>
  <si>
    <t>Goal / Target</t>
  </si>
  <si>
    <t>Countermeasure #</t>
  </si>
  <si>
    <t>Results</t>
  </si>
  <si>
    <t>Risks - for all RED projects</t>
  </si>
  <si>
    <t>Change</t>
  </si>
  <si>
    <t>Gr to 2</t>
  </si>
  <si>
    <t>G to 1</t>
  </si>
  <si>
    <t>4 Root Cause Analysis</t>
  </si>
  <si>
    <r>
      <t xml:space="preserve">Plan  </t>
    </r>
    <r>
      <rPr>
        <sz val="11"/>
        <color theme="1"/>
        <rFont val="Calibri"/>
        <family val="2"/>
        <scheme val="minor"/>
      </rPr>
      <t>(eg.:  5 why's / Fishbone / Cause Effect)</t>
    </r>
  </si>
  <si>
    <t>7 Follow up Actions</t>
  </si>
  <si>
    <t>ACT</t>
  </si>
  <si>
    <t xml:space="preserve">Short Interval Management </t>
  </si>
  <si>
    <t>Revised
End Date</t>
  </si>
  <si>
    <t>Actual
End Date</t>
  </si>
  <si>
    <t>Followup Action</t>
  </si>
  <si>
    <t>A3 Main comments &amp; Results (vs. Target)</t>
  </si>
  <si>
    <t>Cponditional formating for the X Table to the color (Green and Grey)</t>
  </si>
  <si>
    <t xml:space="preserve">Change </t>
  </si>
  <si>
    <t>Formula for Overall A3 Status</t>
  </si>
  <si>
    <t>Print on A3 size paper only.</t>
  </si>
  <si>
    <t>Blank</t>
  </si>
  <si>
    <t>Reported / Sync (Y/N)</t>
  </si>
  <si>
    <r>
      <t xml:space="preserve">Initiative Master Data 
</t>
    </r>
    <r>
      <rPr>
        <b/>
        <sz val="9"/>
        <color theme="0"/>
        <rFont val="Arial"/>
        <family val="2"/>
      </rPr>
      <t>Please fill the key information for your initiative below</t>
    </r>
  </si>
  <si>
    <t xml:space="preserve">Not sure where to start? Check out our Beginners Guide : </t>
  </si>
  <si>
    <t>BCase</t>
  </si>
  <si>
    <t>Please select which templates would you like to activate/deactivate by selecting Y or N from the drop down list.</t>
  </si>
  <si>
    <t>BC - Impact</t>
  </si>
  <si>
    <t>IT Addendum</t>
  </si>
  <si>
    <t>Please select which templates will appear in the 6 menu buttons.</t>
  </si>
  <si>
    <t>RACI Matrix</t>
  </si>
  <si>
    <t>Recommended Templates</t>
  </si>
  <si>
    <t>Optional Templates</t>
  </si>
  <si>
    <t>Customized Templates</t>
  </si>
  <si>
    <t>Micro Template</t>
  </si>
  <si>
    <t>Consolidation - Schedule</t>
  </si>
  <si>
    <t>Phases that will appear in Status Report timelines (through Sync)</t>
  </si>
  <si>
    <t>Total in 2018</t>
  </si>
  <si>
    <t>Appear in Charter Report (Y/N)</t>
  </si>
  <si>
    <t>ID Card</t>
  </si>
  <si>
    <t>Minutes of Meetings History Table</t>
  </si>
  <si>
    <t>MoM Titles</t>
  </si>
  <si>
    <t>MoM Dates</t>
  </si>
  <si>
    <t>MoM</t>
  </si>
  <si>
    <t>Change Request Submission Date</t>
  </si>
  <si>
    <t>Planned delivery date</t>
  </si>
  <si>
    <t>Actual Delivery date</t>
  </si>
  <si>
    <t>Item</t>
  </si>
  <si>
    <t>Pass Gate : Do</t>
  </si>
  <si>
    <t>Pass Gate : Open</t>
  </si>
  <si>
    <t>Gate Criteria : Open</t>
  </si>
  <si>
    <t>Gate Criteria : Do</t>
  </si>
  <si>
    <t>Decision Log Drop Down</t>
  </si>
  <si>
    <t>Pass Gate : Select</t>
  </si>
  <si>
    <t>Pass Gate : Implement</t>
  </si>
  <si>
    <t>Pass Gate : Produce</t>
  </si>
  <si>
    <t>Pass Gate : Sell</t>
  </si>
  <si>
    <t>Pass Gate : Close</t>
  </si>
  <si>
    <t>Gate Criteria : Select</t>
  </si>
  <si>
    <t>Gate Criteria : Implement</t>
  </si>
  <si>
    <t>Gate Criteria : Produce</t>
  </si>
  <si>
    <t>Gate Criteria : Sell</t>
  </si>
  <si>
    <t>Gate Criteria : Close</t>
  </si>
  <si>
    <t>Total Project cost</t>
  </si>
  <si>
    <t>Template Updates</t>
  </si>
  <si>
    <t>Bcase Cost and Savings</t>
  </si>
  <si>
    <t>Bcase Impact</t>
  </si>
  <si>
    <t>Bcase Assumptions</t>
  </si>
  <si>
    <t>RACI</t>
  </si>
  <si>
    <t>Latest Update Date</t>
  </si>
  <si>
    <t>Push to DB (Y/N)?</t>
  </si>
  <si>
    <t>Reported (Y/N) in 
Task Report, Stage Gate Report, Schedule Report, Macro Planning</t>
  </si>
  <si>
    <r>
      <t xml:space="preserve">Select whether the GPS will be used for a </t>
    </r>
    <r>
      <rPr>
        <b/>
        <sz val="12"/>
        <color theme="1"/>
        <rFont val="Arial"/>
        <family val="2"/>
      </rPr>
      <t>Project, Program, Activity or a Prestudy</t>
    </r>
    <r>
      <rPr>
        <sz val="12"/>
        <color theme="1"/>
        <rFont val="Arial"/>
        <family val="2"/>
      </rPr>
      <t>.</t>
    </r>
  </si>
  <si>
    <t>China Logistics</t>
  </si>
  <si>
    <t>Europe Logistics</t>
  </si>
  <si>
    <t>IMEA Logistics</t>
  </si>
  <si>
    <t>Pacific Logistics</t>
  </si>
  <si>
    <t>SAM Logistics</t>
  </si>
  <si>
    <t>Select Category</t>
  </si>
  <si>
    <t>Temp Resource Name</t>
  </si>
  <si>
    <t>Temp Resource Role</t>
  </si>
  <si>
    <t>Temp Resource Location</t>
  </si>
  <si>
    <t>Temp Resource Entity</t>
  </si>
  <si>
    <t>`</t>
  </si>
  <si>
    <t>Select from where to load the figures from the Bcase.</t>
  </si>
  <si>
    <t xml:space="preserve">_x000D_
</t>
  </si>
  <si>
    <t>All</t>
  </si>
  <si>
    <t>Consolidated Business Case - Cost Savings</t>
  </si>
  <si>
    <t>Scenario Name</t>
  </si>
  <si>
    <t>Project Number</t>
  </si>
  <si>
    <t>Cost/Saving Type</t>
  </si>
  <si>
    <t>When a template is updated, then the value of a template to "Push to DB" column will turn to "Y". When the Push to DB macro will run, will check this column and push to DB only the templates that have "Y" value.
After the data have been pushed, the "push to DB" will change to "N" until the next update.</t>
  </si>
  <si>
    <t>Baseline</t>
  </si>
  <si>
    <t>Scenario 2</t>
  </si>
  <si>
    <t>Scenario 3</t>
  </si>
  <si>
    <t>CAPEX (Capital Expenditures)</t>
  </si>
  <si>
    <t>OPEX (Operational Expenses)</t>
  </si>
  <si>
    <t>Total Costs - Baseline / Project Savings</t>
  </si>
  <si>
    <t>DVC Baseline / DVC Savings</t>
  </si>
  <si>
    <t>Base Cost Baseline / Base Costs Savings</t>
  </si>
  <si>
    <t>ROI years</t>
  </si>
  <si>
    <t>Costs vs Savings Ratio</t>
  </si>
  <si>
    <t>Scenario 4</t>
  </si>
  <si>
    <t>Scenario 5</t>
  </si>
  <si>
    <t>Bcase Synthesis</t>
  </si>
  <si>
    <t>IPO project management cost</t>
  </si>
  <si>
    <t>IPO software configuration, integration and new development</t>
  </si>
  <si>
    <t>IPO Rollout Cost</t>
  </si>
  <si>
    <t>IT integration cost (Partner / IPO) after pilot</t>
  </si>
  <si>
    <t>SE Staff costs (excluding IPO)</t>
  </si>
  <si>
    <t>Resource Plan DB Table</t>
  </si>
  <si>
    <t>Meeting Title</t>
  </si>
  <si>
    <t>Util</t>
  </si>
  <si>
    <t/>
  </si>
  <si>
    <t>M4</t>
  </si>
  <si>
    <t>M5</t>
  </si>
  <si>
    <t>M6</t>
  </si>
  <si>
    <t>M7</t>
  </si>
  <si>
    <t>M9</t>
  </si>
  <si>
    <t>M10</t>
  </si>
  <si>
    <t>M11</t>
  </si>
  <si>
    <t>M12</t>
  </si>
  <si>
    <t>DVC Other</t>
  </si>
  <si>
    <t>SFC Labor</t>
  </si>
  <si>
    <t>Other SFC</t>
  </si>
  <si>
    <t>NAM Steer. Co.</t>
  </si>
  <si>
    <t>Sync with Status Report</t>
  </si>
  <si>
    <t>EAJ Logistics</t>
  </si>
  <si>
    <t>Schedule Action Report Period Breakdown</t>
  </si>
  <si>
    <t>Pilot Run</t>
  </si>
  <si>
    <t>Gap Analysis</t>
  </si>
  <si>
    <t>Business requirement</t>
  </si>
  <si>
    <t>Prototype</t>
  </si>
  <si>
    <t>Trainings</t>
  </si>
  <si>
    <t>HyperCare</t>
  </si>
  <si>
    <t>Vendor Code Request</t>
  </si>
  <si>
    <t>Resources Mgmt</t>
  </si>
  <si>
    <t>Initiation of resources plan</t>
  </si>
  <si>
    <t>Digital</t>
  </si>
  <si>
    <t>Transport Select</t>
  </si>
  <si>
    <t>Definition of Test scenarii</t>
  </si>
  <si>
    <t>Ramp-up Strategy</t>
  </si>
  <si>
    <t>Resources Plan Details</t>
  </si>
  <si>
    <t>Physical Requirement</t>
  </si>
  <si>
    <t>Solution validation (T&amp;C meeting)</t>
  </si>
  <si>
    <t>contingency</t>
  </si>
  <si>
    <t>Masterdata Preparation Files</t>
  </si>
  <si>
    <t>MD Load test</t>
  </si>
  <si>
    <t>UAT</t>
  </si>
  <si>
    <t>Transport Do</t>
  </si>
  <si>
    <t>Ramp-up Details</t>
  </si>
  <si>
    <t>Physical Transformation</t>
  </si>
  <si>
    <t>Implementation Dashboard</t>
  </si>
  <si>
    <t>IT solution in prod</t>
  </si>
  <si>
    <t>MD Load Prod</t>
  </si>
  <si>
    <t>Pilot Run 2</t>
  </si>
  <si>
    <t>Ramp-up Execution</t>
  </si>
  <si>
    <t>Transport Produce</t>
  </si>
  <si>
    <t>SLA Definition</t>
  </si>
  <si>
    <t>MM Transfer</t>
  </si>
  <si>
    <t>Transport Sell</t>
  </si>
  <si>
    <t>AMT Sant Boi - IPO Planning</t>
  </si>
  <si>
    <t>AMT Sant Boi - Define scope of material</t>
  </si>
  <si>
    <t>AMT Sant Boi - Define SS impact in Sant Boi</t>
  </si>
  <si>
    <t>AMT Sant Boi - Transport Plan</t>
  </si>
  <si>
    <t>AMT Sant Boi - Definition</t>
  </si>
  <si>
    <t>AMT Sant Boi - Create Customer account (AMT)</t>
  </si>
  <si>
    <t>AMT Sant Boi - Create supplier Account in SAP Iberic</t>
  </si>
  <si>
    <t>AMT Sant Boi - Define Transportation solution</t>
  </si>
  <si>
    <t>AMT Sant Boi - Prototyping (MTO / MTS)</t>
  </si>
  <si>
    <t>AMT Sant Boi - Identify Training</t>
  </si>
  <si>
    <t>AMT Sant Boi - Preparation of cutover strategy</t>
  </si>
  <si>
    <t>AMT Sant Boi - Process design</t>
  </si>
  <si>
    <t>AMT Sant Boi - Pilot run scenario and check definition</t>
  </si>
  <si>
    <t>AMT Sant Boi - Datas preparation / settings move to production environement</t>
  </si>
  <si>
    <t>AMT Sant Boi - Datas plant ready</t>
  </si>
  <si>
    <t>AMT Sant Boi - Transportation plan ready</t>
  </si>
  <si>
    <t>AMT Sant Boi - Pilot run launch (MTO / MTS)</t>
  </si>
  <si>
    <t>AMT Sant Boi - Pilot run validation meeting (Go live)</t>
  </si>
  <si>
    <t xml:space="preserve">AMT Sant Boi - Trainings </t>
  </si>
  <si>
    <t>AMT Sant Boi - All Capabilities Available</t>
  </si>
  <si>
    <t>AMT Sant Boi - Mass Switch (MTO / MTS)</t>
  </si>
  <si>
    <t>AMT Sant Boi - Hypercare</t>
  </si>
  <si>
    <t>MGL Sant Boi - Project : P2DC MGL - SANT BOI</t>
  </si>
  <si>
    <t xml:space="preserve">MGL Sant Boi -  Concept and Feasibility </t>
  </si>
  <si>
    <t>MGL Sant Boi -  Process design (Prototype in PP environment)</t>
  </si>
  <si>
    <t>MGL Sant Boi - Pilot Run ( Prod environment)</t>
  </si>
  <si>
    <t>MGL Sant Boi - All capabilities available</t>
  </si>
  <si>
    <t>SEA Ceelog - IPO solution proposal</t>
  </si>
  <si>
    <t>SEA Ceelog - Gap Analysis</t>
  </si>
  <si>
    <t>SEA Ceelog - Solution Change / Legal</t>
  </si>
  <si>
    <t>SEA Ceelog - Creation of invoicing flow - setup</t>
  </si>
  <si>
    <t>SEA Ceelog - Gap Analysis Process</t>
  </si>
  <si>
    <t>SEA Ceelog - RACI P2DC</t>
  </si>
  <si>
    <t>SEA Ceelog - Special Packaging choice</t>
  </si>
  <si>
    <t>SEA Ceelog - Transport Setup</t>
  </si>
  <si>
    <t>SEA Ceelog - Cœurs/Commandes Packaging</t>
  </si>
  <si>
    <t>SEA Ceelog - Prototype 2</t>
  </si>
  <si>
    <t>SEA Ceelog - Communication to DC3</t>
  </si>
  <si>
    <t>SEA Ceelog - Trainings</t>
  </si>
  <si>
    <t>SEA Ceelog - Pilot Runs</t>
  </si>
  <si>
    <t>SEA Ceelog - Preparation of start</t>
  </si>
  <si>
    <t>SEA Ceelog - Transport</t>
  </si>
  <si>
    <t>SEA Ceelog - HyperCare</t>
  </si>
  <si>
    <t>SFCME Ceelog - Define Reference scope</t>
  </si>
  <si>
    <t>SFCME Ceelog - Gap Analysis</t>
  </si>
  <si>
    <t>SFCME Ceelog - Detailed IT solution (3PF)</t>
  </si>
  <si>
    <t>SFCME Ceelog - IPO Prototyping</t>
  </si>
  <si>
    <t>SFCME Ceelog - Create customer account (SFCME)</t>
  </si>
  <si>
    <t>SFCME Ceelog - Create Supplier acount (Ceelog)</t>
  </si>
  <si>
    <t>SFCME Ceelog - CME Flow modification</t>
  </si>
  <si>
    <t>SFCME Ceelog - Transportation proposal</t>
  </si>
  <si>
    <t>SFCME Ceelog - Gap Analysis Process</t>
  </si>
  <si>
    <t>SFCME Ceelog - Transport set up solution</t>
  </si>
  <si>
    <t>SFCME Ceelog - IPO Test &amp; Run (including 1 week fot UAT)</t>
  </si>
  <si>
    <t>SFCME Ceelog - Pilot Run</t>
  </si>
  <si>
    <t>SFCME Ceelog - DC Lyout</t>
  </si>
  <si>
    <t>SFCME Ceelog - Mass switch</t>
  </si>
  <si>
    <t>SFCME Ceelog - Hypercare Wave 1</t>
  </si>
  <si>
    <t>Project : Standard Flow Change</t>
  </si>
  <si>
    <t>PMP EMEA Phase</t>
  </si>
  <si>
    <t>PMP EMEA Tasks</t>
  </si>
  <si>
    <t>PMP EMEA Subtask</t>
  </si>
  <si>
    <t>PMP EMEA Activity</t>
  </si>
  <si>
    <t>zPM</t>
  </si>
  <si>
    <t>not necessary for OPEN</t>
  </si>
  <si>
    <t>Assumption to do it in three weeks due to availability of people (we request a date during the open)</t>
  </si>
  <si>
    <t>Transfo</t>
  </si>
  <si>
    <t>half of PR duration</t>
  </si>
  <si>
    <t>Report1</t>
  </si>
  <si>
    <t>Report 2</t>
  </si>
  <si>
    <t>https://schneider-electric.box.com/s/i3rq24dn342yp36bklu1ktj1qy9zj5or</t>
  </si>
  <si>
    <r>
      <t xml:space="preserve">  In </t>
    </r>
    <r>
      <rPr>
        <b/>
        <sz val="12"/>
        <color theme="1"/>
        <rFont val="Arial"/>
        <family val="2"/>
      </rPr>
      <t>General Settings</t>
    </r>
    <r>
      <rPr>
        <sz val="12"/>
        <color theme="1"/>
        <rFont val="Arial"/>
        <family val="2"/>
      </rPr>
      <t xml:space="preserve"> Template, the user can select which GPS Templates will be activated and which are not</t>
    </r>
  </si>
  <si>
    <t>Charter, Finance, Status Report, Resource Plan. If the user does not wish to use the 4 mandatory template, he/she can use the Micro Template</t>
  </si>
  <si>
    <t>Generate Reports and Charts and Dashboards</t>
  </si>
  <si>
    <t>Schedule, Issues and Actions Log, Risk Register, Change Communication Plan, Lessons Learned, Decisions Log and Minutes of Meeting.</t>
  </si>
  <si>
    <t>Business Case - Cost / Savings, Business Case - Impact, Business Case - Assumptions, Financial Tracking, Problem Statement, RACI Matrix, CR Log, KPIs / Project Metrics, Tracker, Schneider Digital Addendum, Consolidation, Defects Log and Finance ID Card</t>
  </si>
  <si>
    <t>There are four customized templates. These templates can used for any purport.
If you wish to change the name of the customized template, then you can do it by the template itself.</t>
  </si>
  <si>
    <t>Yammer</t>
  </si>
  <si>
    <t>This button opens the User Guide of the GPS v8 from Box</t>
  </si>
  <si>
    <t>This button directs the user to the Yammer page of LND PMO</t>
  </si>
  <si>
    <t>PMO Intranet</t>
  </si>
  <si>
    <t>This button directs the user to the Intranet page of LND PMO</t>
  </si>
  <si>
    <t>Contact PMO</t>
  </si>
  <si>
    <t>This button helps the user to quickly contact LND PMO. It opens an outlook window with the email address of LND PMO already pre-filled.</t>
  </si>
  <si>
    <t>By clocking this button, the user has the option to activate/deactivate some features of GPS.</t>
  </si>
  <si>
    <t>GPS Configurator</t>
  </si>
  <si>
    <t>Buttons "Convert from Micro to Charter.."</t>
  </si>
  <si>
    <t>These two buttons can push the data from Micro template to Charter, Finance, Status Report and Resource Plan, as well as the other way around.</t>
  </si>
  <si>
    <t>By selecting "Y" the data from GPS will be send to the PMO Database each time the user saves the file.</t>
  </si>
  <si>
    <t>Hide Columns after end date</t>
  </si>
  <si>
    <t>Hide Columns after table's end date</t>
  </si>
  <si>
    <t>These options hides the columns of the tables in Schedule and Resource Plan if the project end's date is earlier than the date that appears in the last column.</t>
  </si>
  <si>
    <t>Consolidation options</t>
  </si>
  <si>
    <t>Schedule Consolidation</t>
  </si>
  <si>
    <t>The user can select which templates will be consolidated</t>
  </si>
  <si>
    <t>The user can select whether to load the phases from the active project or from every project that appears in schedule</t>
  </si>
  <si>
    <t>The user can select in which usergroup he/she belongs
The options are :
 - Global Logistics
 - Regional Logistics
 - Procurement
 - Supply Chain Planning
 - Default (if you do not belong to the above categories).</t>
  </si>
  <si>
    <r>
      <t xml:space="preserve">If it is </t>
    </r>
    <r>
      <rPr>
        <b/>
        <sz val="12"/>
        <color rgb="FF00B050"/>
        <rFont val="Arial"/>
        <family val="2"/>
      </rPr>
      <t>Y</t>
    </r>
    <r>
      <rPr>
        <sz val="12"/>
        <color theme="1"/>
        <rFont val="Arial"/>
        <family val="2"/>
      </rPr>
      <t>, then it means that the project has Financial figures and the user needs to fill them.
If it is</t>
    </r>
    <r>
      <rPr>
        <b/>
        <sz val="12"/>
        <color theme="1"/>
        <rFont val="Arial"/>
        <family val="2"/>
      </rPr>
      <t xml:space="preserve"> </t>
    </r>
    <r>
      <rPr>
        <b/>
        <sz val="12"/>
        <color rgb="FFB10043"/>
        <rFont val="Arial"/>
        <family val="2"/>
      </rPr>
      <t>N</t>
    </r>
    <r>
      <rPr>
        <sz val="12"/>
        <color theme="1"/>
        <rFont val="Arial"/>
        <family val="2"/>
      </rPr>
      <t>, then the project doesn't have financials and the user can only fill the comments on budget and finances. Also, in Status Report (PowerPoint), the financial table, will be replaced by Budget Comments.</t>
    </r>
  </si>
  <si>
    <r>
      <t>Select the currency of your budget. There are two options available :</t>
    </r>
    <r>
      <rPr>
        <b/>
        <sz val="12"/>
        <color theme="1"/>
        <rFont val="Arial"/>
        <family val="2"/>
      </rPr>
      <t xml:space="preserve"> </t>
    </r>
    <r>
      <rPr>
        <b/>
        <sz val="12"/>
        <color theme="1"/>
        <rFont val="Calibri"/>
        <family val="2"/>
      </rPr>
      <t>€</t>
    </r>
    <r>
      <rPr>
        <sz val="12"/>
        <color theme="1"/>
        <rFont val="Arial"/>
        <family val="2"/>
      </rPr>
      <t xml:space="preserve"> and </t>
    </r>
    <r>
      <rPr>
        <b/>
        <sz val="12"/>
        <color theme="1"/>
        <rFont val="Arial"/>
        <family val="2"/>
      </rPr>
      <t xml:space="preserve">$. 
</t>
    </r>
    <r>
      <rPr>
        <b/>
        <u/>
        <sz val="12"/>
        <color theme="1"/>
        <rFont val="Arial"/>
        <family val="2"/>
      </rPr>
      <t>This option sets the currency to all the templates that have financial figures.</t>
    </r>
  </si>
  <si>
    <t>Add Phase</t>
  </si>
  <si>
    <t>Remove Phase</t>
  </si>
  <si>
    <t>It adds a new row in the timelines. The row will be added at the bottom of the table if the user hasn't selected any specific row. Otherwise, the row will be inserted at the selected area.</t>
  </si>
  <si>
    <t>Removes a row from the timelines. The row that will be removed is the last one if the user hasn't selected any specific row. Otherwise, the row that will be removed, will be the row that is selected by the user.</t>
  </si>
  <si>
    <t>It changes the view and it converts the resource utilization values to either Monthly or Weekly</t>
  </si>
  <si>
    <t>Weekly/Monthly Resource Utilization</t>
  </si>
  <si>
    <t>Resource utilization view</t>
  </si>
  <si>
    <t>It changes the view of the template. The Resource table appears on the left side and the utilization table on the right side.</t>
  </si>
  <si>
    <t>Update WBS &amp; Formats</t>
  </si>
  <si>
    <t>This button automatically populates the WBS number for every Phase/Task/Subtask/Activity, as well as the formats and formulas of the Schedule Table.</t>
  </si>
  <si>
    <t>Update %</t>
  </si>
  <si>
    <t>This button calculates the dependencies and directs the user to Dependencies Template</t>
  </si>
  <si>
    <t xml:space="preserve"> Calculate Phase Dates</t>
  </si>
  <si>
    <t>Update Status</t>
  </si>
  <si>
    <t>This button calculate Phase Dates, recalculates the dates for Phases and Projects. It actually assignes to phases start/end dates, the earliest/latest dates from that phase. The same applies for projects.</t>
  </si>
  <si>
    <t>Monthly/Weekly View</t>
  </si>
  <si>
    <t>This button updates the status of each task. If the % of completion is 100% then the status will turn to Blue. If the % of completion is 0 or blank, then the status will change to White.</t>
  </si>
  <si>
    <t>"Synced (Y/N) with 
Timelines, Gantt Chart, Tracker, Hoshin A3"</t>
  </si>
  <si>
    <t>"Reported (Y/N) in 
Task Report, Stage Gate Report, Schedule Report, Macro Planning"</t>
  </si>
  <si>
    <t>Sync with Timelines</t>
  </si>
  <si>
    <t>By selecting "Y", then the selected task will be synced with the timelines, gantt chart, tracker and hoshin A3.</t>
  </si>
  <si>
    <t>By selecting "Y", then the selected record will appear in Task Report, Stage Gate Report, Schedule Report and Macro Planning</t>
  </si>
  <si>
    <t>v</t>
  </si>
  <si>
    <t>Risk Responses</t>
  </si>
  <si>
    <t>Days of Delay</t>
  </si>
  <si>
    <t xml:space="preserve">Reason of Delay </t>
  </si>
  <si>
    <t>Day of capturing</t>
  </si>
  <si>
    <t>Activate Reasons of Delay</t>
  </si>
  <si>
    <t>Activate</t>
  </si>
  <si>
    <t>Developer</t>
  </si>
  <si>
    <t>Designer</t>
  </si>
  <si>
    <t>Subject Matter Expert</t>
  </si>
  <si>
    <t>Guidelines</t>
  </si>
  <si>
    <t>It opens a PowerPoint file with the Resource Planning Guidelines. The PowerPoint file is located in Box.</t>
  </si>
  <si>
    <t>Delay Overview</t>
  </si>
  <si>
    <t>Definition of Test scenario</t>
  </si>
  <si>
    <t>Comms Plan</t>
  </si>
  <si>
    <t>When this option is activated, the timelines in Status report will automatically get updated from Schedule. If the "phases" option is selected, then only the phases will be loaded into the status report timelines. If the option "Projects" is selected, then only the timelines of the overall project will be loaded.</t>
  </si>
  <si>
    <t>Enter the number and or the code of the issue/action.</t>
  </si>
  <si>
    <t>Type I/A</t>
  </si>
  <si>
    <t>Select whether the record is an issue or an action. If it is an issue, then select "I" and if it is an action select "A".</t>
  </si>
  <si>
    <t>Sync / Reported (Y/N)</t>
  </si>
  <si>
    <t>If the value is Y then the Issue will be loaded in the Status Report Template, as well as, it will be reported in PowerPoint Reports. 
If the value is N then it will not be loaded.
It is recommended to add the Red Issues with the highest impact.</t>
  </si>
  <si>
    <t>If the value is Y then the issue or the action will be assigned as a task to the owner of the issue/action. It is important to add the full name of the owner, otherwise the task might not be assigned to the correct person.</t>
  </si>
  <si>
    <t>This option pushes the issues and actions from the Issues and Actions Log into the Status Report Template. 
If the option is "Y", then all the selected issues and actions will be pushed to the Status Report. 
If the option is "Only Issues", then only the selected issues will be pushed into the status report.
If the option is "Only Actions" then only the selected actions will be pushed into the status report. 
If the option is "N", then no issues or actions will be pushed into the status report.</t>
  </si>
  <si>
    <t>Archive Updates</t>
  </si>
  <si>
    <t>This button moves the value from the Column "Actions/Updates" to the Column "History of updates" and then clears the Column "Actions/Updates". The latest update will appear at the top of the cell at the Column "History of updates"</t>
  </si>
  <si>
    <t>Simplify / Extend</t>
  </si>
  <si>
    <t>This button Simplifies / Extends the Issues and Action Log. It actually hides/shows the optional columns of the template.</t>
  </si>
  <si>
    <t>This option pushes the issues and actions from the Risk Register into the Status Report Template. 
If the option is "Y", then all the selected risks will be pushed to the Status Report. 
If the option is "N", then no risks will be pushed into the status report.</t>
  </si>
  <si>
    <t>Simplify / Expand</t>
  </si>
  <si>
    <t>Risk Map</t>
  </si>
  <si>
    <t>This button directs the user to Risk Map chart</t>
  </si>
  <si>
    <t>Planned Delivery Date</t>
  </si>
  <si>
    <t>Actual Deliveray Date</t>
  </si>
  <si>
    <t>Date by when the change request is planned to be approved.</t>
  </si>
  <si>
    <t>Date by when the change request was actually approved.</t>
  </si>
  <si>
    <t>The date that the meeting was held</t>
  </si>
  <si>
    <t>The ID of each decision or the code of the project that the decision is part of.</t>
  </si>
  <si>
    <t># ID / Code</t>
  </si>
  <si>
    <t>Please select the type of the decision from the drop down list : 
For decisions that are stage gate related, you can choose either the "gate criteria:" decision if you have met a criterion 
or if your initiative passes a stage gate, you can select the "pass gate :" option.
For all other decisions, you can select the "General Decision" Option.</t>
  </si>
  <si>
    <t>Please provide the description of the decision or of the stage gate criteria</t>
  </si>
  <si>
    <t>Please describe what is the impact of the  decision in your initiative.</t>
  </si>
  <si>
    <t>Please define the approval status of the decision. In case of a criterion, you can enter "Y" if the criterion has been met, or "N" if the criterion hasn't been met.</t>
  </si>
  <si>
    <t>Enter the name of the person that approved the decision.</t>
  </si>
  <si>
    <t>The date that the decision was logged/captured.</t>
  </si>
  <si>
    <t>The date that the action of the decision needs to be taken.</t>
  </si>
  <si>
    <t>The person that executes the action of the decision.</t>
  </si>
  <si>
    <t>Load PMP Gates Criteria</t>
  </si>
  <si>
    <r>
      <t xml:space="preserve">The objective of the decision log is to be used as a communication tool to assure all stakeholders are aware of how a decision was reached, what other options were considered, and who is accountable for the decision. It provides guidance to the team members and can eliminate potential confusion. The decision log can also be used as a Stage Gates Criteria Template in order to collect the Criteria that have been met or not for a selected Stage Gate Change.
There are </t>
    </r>
    <r>
      <rPr>
        <b/>
        <sz val="12"/>
        <color rgb="FFB10043"/>
        <rFont val="Arial"/>
        <family val="2"/>
      </rPr>
      <t>three</t>
    </r>
    <r>
      <rPr>
        <sz val="12"/>
        <color theme="1"/>
        <rFont val="Arial"/>
        <family val="2"/>
      </rPr>
      <t xml:space="preserve"> ways to add the stage gate criteria for each stage gate. 
</t>
    </r>
    <r>
      <rPr>
        <b/>
        <sz val="12"/>
        <color rgb="FFB10043"/>
        <rFont val="Arial"/>
        <family val="2"/>
      </rPr>
      <t>The first way</t>
    </r>
    <r>
      <rPr>
        <sz val="12"/>
        <color theme="1"/>
        <rFont val="Arial"/>
        <family val="2"/>
      </rPr>
      <t xml:space="preserve"> is to load the Stage Gates from the Timelines by pressing the button "Load Stage Gates". This method will automatically load all the stage gates and the phases that are associated with.
</t>
    </r>
    <r>
      <rPr>
        <b/>
        <sz val="12"/>
        <color rgb="FFB10043"/>
        <rFont val="Arial"/>
        <family val="2"/>
      </rPr>
      <t>The second way</t>
    </r>
    <r>
      <rPr>
        <sz val="12"/>
        <color theme="1"/>
        <rFont val="Arial"/>
        <family val="2"/>
      </rPr>
      <t xml:space="preserve"> is to manually add/delete Stage Gates. In that case, you need to provide the name of the phase and stage gate.
</t>
    </r>
    <r>
      <rPr>
        <b/>
        <sz val="12"/>
        <color rgb="FFB10043"/>
        <rFont val="Arial"/>
        <family val="2"/>
      </rPr>
      <t>The third way</t>
    </r>
    <r>
      <rPr>
        <sz val="12"/>
        <color theme="1"/>
        <rFont val="Arial"/>
        <family val="2"/>
      </rPr>
      <t xml:space="preserve"> is to load the standard stage gates with their deliverables based on Project Management Process (PMP).</t>
    </r>
  </si>
  <si>
    <t>Select whether the decision will appear in the Stage Gate Report or not.</t>
  </si>
  <si>
    <t>M1</t>
  </si>
  <si>
    <t>M2</t>
  </si>
  <si>
    <t>M3</t>
  </si>
  <si>
    <t>M13</t>
  </si>
  <si>
    <t>Back Order Lines</t>
  </si>
  <si>
    <t>Reported/Sync (Y/N)</t>
  </si>
  <si>
    <t>If the value is "Y" then:
The KPI will appear in TSC 4.0 Report (Only 4 KPIs can appear in TSC 4.0 Report)
The KPI will be pushed in Pacific Hoshin A3 File (Only the first 15 KPIs will be pushed in Pacific Hoshin A3 File)
The KPI will be loaded in "KPIs" field in Charter (Only the first 15 KPIs can be loaded in Charter)
The KPI and its values will be loaded in the Status Report.</t>
  </si>
  <si>
    <t>Simplify/Expand</t>
  </si>
  <si>
    <t>Load RACI</t>
  </si>
  <si>
    <t>The objective or RACI Matrix is to list  of all the activities or decision making authorities undertaken in an organisation set against all the people or roles.
RACI is an acronym that stands for responsible, accountable, consulted and informed.</t>
  </si>
  <si>
    <t>R,A,C,I</t>
  </si>
  <si>
    <r>
      <t xml:space="preserve">Select from the dropdown list in the table, one of the following options :
</t>
    </r>
    <r>
      <rPr>
        <b/>
        <sz val="12"/>
        <color theme="1"/>
        <rFont val="Arial"/>
        <family val="2"/>
      </rPr>
      <t>R</t>
    </r>
    <r>
      <rPr>
        <sz val="12"/>
        <color theme="1"/>
        <rFont val="Arial"/>
        <family val="2"/>
      </rPr>
      <t xml:space="preserve">:Responsible,
</t>
    </r>
    <r>
      <rPr>
        <b/>
        <sz val="12"/>
        <color theme="1"/>
        <rFont val="Arial"/>
        <family val="2"/>
      </rPr>
      <t>A</t>
    </r>
    <r>
      <rPr>
        <sz val="12"/>
        <color theme="1"/>
        <rFont val="Arial"/>
        <family val="2"/>
      </rPr>
      <t xml:space="preserve">:Accountable,
</t>
    </r>
    <r>
      <rPr>
        <b/>
        <sz val="12"/>
        <color theme="1"/>
        <rFont val="Arial"/>
        <family val="2"/>
      </rPr>
      <t>C:</t>
    </r>
    <r>
      <rPr>
        <sz val="12"/>
        <color theme="1"/>
        <rFont val="Arial"/>
        <family val="2"/>
      </rPr>
      <t xml:space="preserve">Consulted,
</t>
    </r>
    <r>
      <rPr>
        <b/>
        <sz val="12"/>
        <color theme="1"/>
        <rFont val="Arial"/>
        <family val="2"/>
      </rPr>
      <t>I</t>
    </r>
    <r>
      <rPr>
        <sz val="12"/>
        <color theme="1"/>
        <rFont val="Arial"/>
        <family val="2"/>
      </rPr>
      <t>:Informed.</t>
    </r>
  </si>
  <si>
    <t>Add the list of the resources that will be involved in RACI Matrix</t>
  </si>
  <si>
    <t>Add the list of tasks that you need to assign roles.</t>
  </si>
  <si>
    <t>Specify if a group of tasks falls under a specific category</t>
  </si>
  <si>
    <t>1. RACI Matrix Table fields</t>
  </si>
  <si>
    <t>This button loads and populates the RACI Matrix with the resources from the resource plan and the tasks from project schedule.</t>
  </si>
  <si>
    <t>Define the type of the item from the drop down list . E.g Action, Agenda Item, Issue, Risk, Decision, Meeting Note etc</t>
  </si>
  <si>
    <t>Describe the item. The item can be an action, an issue, a decision, an agenda item or a meeting note.</t>
  </si>
  <si>
    <t>Specify if a group of items fall under specific category.</t>
  </si>
  <si>
    <t>Define who is the responsible for each specific item.</t>
  </si>
  <si>
    <t>Define the due date that each item should be completed.</t>
  </si>
  <si>
    <t>Define the Status of each item, whether it is open, pending, ongoing, closed etc.</t>
  </si>
  <si>
    <t>Add any updates that are related to the specific item.</t>
  </si>
  <si>
    <t>Add any additional information that is related to the item.</t>
  </si>
  <si>
    <t>This Template aims to capture the purpose of the meeting and its agreed outcomes and to be used as a record that can be referred back to and can be used for follow-up purposes. Effective meeting minutes are clear and to the point, but at the same time, they do not leave out important information</t>
  </si>
  <si>
    <t>View history</t>
  </si>
  <si>
    <t>Email Minutes</t>
  </si>
  <si>
    <t>Distribute Items</t>
  </si>
  <si>
    <t>Retrieve Open Items</t>
  </si>
  <si>
    <t>Clear the contents of the current meeting - any existing content will be moved to history.</t>
  </si>
  <si>
    <t>Retrieves the content of a previous meeting - Select the previous meeting title from the drop down list.</t>
  </si>
  <si>
    <t>Retrieves the content of a previous meeting - Select the previous meeting title from the drop down list</t>
  </si>
  <si>
    <t>It retrieves any past issues,actions,risks and decisions that are still open.</t>
  </si>
  <si>
    <t>It creates an Outlook email with all the actions that were discussed in the meeting and adds the attendees in the recipient list</t>
  </si>
  <si>
    <t>https://schneider-electric.box.com/s/sq8vb127gxx9aeer3czxxxbn7hzolxn4</t>
  </si>
  <si>
    <r>
      <t xml:space="preserve">Business Case describes the necessary information from a business standpoint to determinate whether or not the prestudy/project/program is worth the required investment.
Cost - benefit analysis are contained in this template to justify the prestudy/project/program.
</t>
    </r>
    <r>
      <rPr>
        <b/>
        <sz val="12"/>
        <color theme="1"/>
        <rFont val="Arial"/>
        <family val="2"/>
      </rPr>
      <t>Note :</t>
    </r>
    <r>
      <rPr>
        <sz val="12"/>
        <color theme="1"/>
        <rFont val="Arial"/>
        <family val="2"/>
      </rPr>
      <t xml:space="preserve"> There are two calculation options for Business Case Cost and Savings, one that calculates the accumulative costs and savings and the other the incremental costs and savings. You can select from the drop down list (Select from the primary BCase Template), in order to switch from one view to another.</t>
    </r>
  </si>
  <si>
    <t>Select the currency that is expressed the Business Case. This option is defined by the Finances Template, but the user can manually change it.</t>
  </si>
  <si>
    <t>There are two options : Standard Accumulative and Incremental.
The first option calculates the accumulative costs and savings and the other the incremental costs and savings.</t>
  </si>
  <si>
    <t>Capital  Expenditure. Expenditures expected to produce benefits over a useful life period greater than 1 year.
The capital expenditure costs are capitalized  then depreciated over the life of the asset in question.</t>
  </si>
  <si>
    <t>Operational expenses which are on going to implement a project on a defined period.
This is the counterpart of Capex expenditures and remains in the P&amp;L of the year.</t>
  </si>
  <si>
    <t xml:space="preserve">It saves a baseline snapshot with the target financial figures of the project. It is recommended to save the baseline snapshot once the project pass the Do Stage Gate.
Note : The baseline cannot be edited and only one baseline can be created. </t>
  </si>
  <si>
    <t>It directs the user to Business Case Synthesis Template. The Business Case Synthesis Template combines the data from Bcase Cost &amp; Savings and Bcase Impact Template. This options is only available for Europe Logistics.</t>
  </si>
  <si>
    <t>Simplify/Extend</t>
  </si>
  <si>
    <t>Add the category of your cost or saving</t>
  </si>
  <si>
    <t>Update Reforecast</t>
  </si>
  <si>
    <t>It updates the reforecast values (column H)</t>
  </si>
  <si>
    <t>1. Quick Reports Buttons</t>
  </si>
  <si>
    <t xml:space="preserve">Roadmap Report </t>
  </si>
  <si>
    <t>Crates a Roadmap Report and it takes the information from Status Report.</t>
  </si>
  <si>
    <t>Schedule Action Report</t>
  </si>
  <si>
    <t>This button generates a PowerPoint file with a Gantt Chart that shows only the selected tasks from project schedule</t>
  </si>
  <si>
    <t>This button generates a PowerPoint file with the Functional Planning Report. This report shows the selected tasks, subtasks and activities from project schedule, divided by category.</t>
  </si>
  <si>
    <r>
      <t xml:space="preserve">This button generates the Task Report
</t>
    </r>
    <r>
      <rPr>
        <b/>
        <i/>
        <sz val="12"/>
        <color rgb="FFB10043"/>
        <rFont val="Arial"/>
        <family val="2"/>
      </rPr>
      <t>Note *</t>
    </r>
    <r>
      <rPr>
        <sz val="12"/>
        <color theme="1"/>
        <rFont val="Arial"/>
        <family val="2"/>
      </rPr>
      <t xml:space="preserve"> The maximum number of tasks that can appear in Task Report are 23. Task report takes input from Project Schedule </t>
    </r>
    <r>
      <rPr>
        <sz val="12"/>
        <color theme="1"/>
        <rFont val="Arial"/>
        <family val="2"/>
      </rPr>
      <t>and Status Report.</t>
    </r>
  </si>
  <si>
    <t>This button generates a PowerPoint file with a task and phase name, along with the responsible, the status, % of completion and the Gantt chart either in months or weeks. All the data come from Schedule Template.</t>
  </si>
  <si>
    <t>Resource Report</t>
  </si>
  <si>
    <t>It creates a report with the resources that will participate in the project. There is a limit of 24 resources in the slide.</t>
  </si>
  <si>
    <t>Report Configurator</t>
  </si>
  <si>
    <t>It directs the user to Report Configurator Template</t>
  </si>
  <si>
    <t>Please provide the project number of the loaded project.</t>
  </si>
  <si>
    <t>Refresh Table</t>
  </si>
  <si>
    <t>Push Achievements, Prev/Next Steps</t>
  </si>
  <si>
    <t>It pushes the summary of the achievements, previous and next steps from the consolidation table to the status report</t>
  </si>
  <si>
    <t>Push Status and Stage Gates</t>
  </si>
  <si>
    <t>It pushes the status and stage gates from the consolidation table to status report.</t>
  </si>
  <si>
    <t>This section is used to align with key stakeholders on key items such as the overall objective, sponsor, key deliverables, scope and dependancies.</t>
  </si>
  <si>
    <t>Project or Program Name Assigned</t>
  </si>
  <si>
    <r>
      <t xml:space="preserve">Each project or program or activity should have a unique ID code. 
</t>
    </r>
    <r>
      <rPr>
        <b/>
        <sz val="12"/>
        <color theme="1"/>
        <rFont val="Arial"/>
        <family val="2"/>
      </rPr>
      <t>YYYY = Entity's Code
XXXXXX</t>
    </r>
    <r>
      <rPr>
        <sz val="12"/>
        <color theme="1"/>
        <rFont val="Arial"/>
        <family val="2"/>
      </rPr>
      <t xml:space="preserve"> = 6 digit project number
Global Logistics PMO can assign LND numbers. Regional numbers are assigned by regional PMOs.
e.g </t>
    </r>
    <r>
      <rPr>
        <b/>
        <sz val="12"/>
        <color theme="1"/>
        <rFont val="Arial"/>
        <family val="2"/>
      </rPr>
      <t>LND000001</t>
    </r>
    <r>
      <rPr>
        <sz val="12"/>
        <color theme="1"/>
        <rFont val="Arial"/>
        <family val="2"/>
      </rPr>
      <t xml:space="preserve">
</t>
    </r>
    <r>
      <rPr>
        <b/>
        <sz val="12"/>
        <color theme="1"/>
        <rFont val="Arial"/>
        <family val="2"/>
      </rPr>
      <t>LND</t>
    </r>
    <r>
      <rPr>
        <sz val="12"/>
        <color theme="1"/>
        <rFont val="Arial"/>
        <family val="2"/>
      </rPr>
      <t xml:space="preserve"> = Logistics &amp; Network Design Team
</t>
    </r>
    <r>
      <rPr>
        <b/>
        <sz val="12"/>
        <color theme="1"/>
        <rFont val="Arial"/>
        <family val="2"/>
      </rPr>
      <t>TEMP</t>
    </r>
    <r>
      <rPr>
        <sz val="12"/>
        <color theme="1"/>
        <rFont val="Arial"/>
        <family val="2"/>
      </rPr>
      <t xml:space="preserve"> = Temporary Number
All the projects should have a project number assigned. In case you do not have it, please contact PMO team.</t>
    </r>
  </si>
  <si>
    <r>
      <t xml:space="preserve">Select whether the GPS will be used for a </t>
    </r>
    <r>
      <rPr>
        <b/>
        <sz val="12"/>
        <color theme="1"/>
        <rFont val="Arial"/>
        <family val="2"/>
      </rPr>
      <t>Project, Program or a Prestudy</t>
    </r>
    <r>
      <rPr>
        <sz val="12"/>
        <color theme="1"/>
        <rFont val="Arial"/>
        <family val="2"/>
      </rPr>
      <t>.</t>
    </r>
  </si>
  <si>
    <r>
      <t xml:space="preserve">Select the priority of the project/program. There are three drop down options :
</t>
    </r>
    <r>
      <rPr>
        <b/>
        <sz val="12"/>
        <color theme="1"/>
        <rFont val="Arial"/>
        <family val="2"/>
      </rPr>
      <t>Priority 1</t>
    </r>
    <r>
      <rPr>
        <sz val="12"/>
        <color theme="1"/>
        <rFont val="Arial"/>
        <family val="2"/>
      </rPr>
      <t xml:space="preserve"> - Support GSC Hoshin implementation through Global Programs. 
</t>
    </r>
    <r>
      <rPr>
        <b/>
        <sz val="12"/>
        <color theme="1"/>
        <rFont val="Arial"/>
        <family val="2"/>
      </rPr>
      <t>Priority 2</t>
    </r>
    <r>
      <rPr>
        <sz val="12"/>
        <color theme="1"/>
        <rFont val="Arial"/>
        <family val="2"/>
      </rPr>
      <t xml:space="preserve"> - Ensure Supply Chain Application portfolio reduction. For none IT related projects, priority 2 are projects that make a good contribution (productivity, efficiency, customer etc) but could be delayed or de prioritized if there are budget, resource or time constraints.
</t>
    </r>
    <r>
      <rPr>
        <b/>
        <sz val="12"/>
        <color theme="1"/>
        <rFont val="Arial"/>
        <family val="2"/>
      </rPr>
      <t>Priority 3</t>
    </r>
    <r>
      <rPr>
        <sz val="12"/>
        <color theme="1"/>
        <rFont val="Arial"/>
        <family val="2"/>
      </rPr>
      <t xml:space="preserve"> - Reduce IT &amp; other costs and risks. 
You can add custom text if it required. E.g 1,2,3</t>
    </r>
  </si>
  <si>
    <t>In case of a project that requires a change in a supplier, provide the name of the fina supplier</t>
  </si>
  <si>
    <t>3. High Level Project Information</t>
  </si>
  <si>
    <t>Any measurable, tangible, verifiable outcome, result, or item that must be produced to complete the initiative or part of the initiative.</t>
  </si>
  <si>
    <t>Impact &amp; Benefits</t>
  </si>
  <si>
    <t>The key financial, service and other benefits or impact of the project/activity or prestudy.</t>
  </si>
  <si>
    <r>
      <t xml:space="preserve">If is </t>
    </r>
    <r>
      <rPr>
        <b/>
        <sz val="12"/>
        <color rgb="FF00B050"/>
        <rFont val="Arial"/>
        <family val="2"/>
      </rPr>
      <t>Y</t>
    </r>
    <r>
      <rPr>
        <sz val="12"/>
        <color theme="1"/>
        <rFont val="Arial"/>
        <family val="2"/>
      </rPr>
      <t>, then the Financial figure is white and the table will appear in the Status Report (PowerPoint).
If is</t>
    </r>
    <r>
      <rPr>
        <b/>
        <sz val="12"/>
        <color theme="1"/>
        <rFont val="Arial"/>
        <family val="2"/>
      </rPr>
      <t xml:space="preserve"> </t>
    </r>
    <r>
      <rPr>
        <b/>
        <sz val="12"/>
        <color rgb="FFB10043"/>
        <rFont val="Arial"/>
        <family val="2"/>
      </rPr>
      <t>N</t>
    </r>
    <r>
      <rPr>
        <sz val="12"/>
        <color theme="1"/>
        <rFont val="Arial"/>
        <family val="2"/>
      </rPr>
      <t>, then the financial figure is grey and it will not appear in Status Report (PowerPoint), it will be replaced by Budget Comments.</t>
    </r>
  </si>
  <si>
    <r>
      <t>Select the currency of your budget. There are two options available :</t>
    </r>
    <r>
      <rPr>
        <b/>
        <sz val="12"/>
        <color theme="1"/>
        <rFont val="Arial"/>
        <family val="2"/>
      </rPr>
      <t xml:space="preserve"> </t>
    </r>
    <r>
      <rPr>
        <b/>
        <sz val="12"/>
        <color theme="1"/>
        <rFont val="Calibri"/>
        <family val="2"/>
      </rPr>
      <t>€</t>
    </r>
    <r>
      <rPr>
        <sz val="12"/>
        <color theme="1"/>
        <rFont val="Arial"/>
        <family val="2"/>
      </rPr>
      <t xml:space="preserve"> and </t>
    </r>
    <r>
      <rPr>
        <b/>
        <sz val="12"/>
        <color theme="1"/>
        <rFont val="Arial"/>
        <family val="2"/>
      </rPr>
      <t xml:space="preserve">$. </t>
    </r>
    <r>
      <rPr>
        <sz val="12"/>
        <color theme="1"/>
        <rFont val="Arial"/>
        <family val="2"/>
      </rPr>
      <t xml:space="preserve">
</t>
    </r>
  </si>
  <si>
    <t>3. Comments and Financial Breakdown</t>
  </si>
  <si>
    <t>There are options for Schneider Digital and Global Flows Projects.</t>
  </si>
  <si>
    <r>
      <t>Reflect the status of the initiative and a description about the status:</t>
    </r>
    <r>
      <rPr>
        <b/>
        <sz val="12"/>
        <color rgb="FF00B050"/>
        <rFont val="Arial"/>
        <family val="2"/>
      </rPr>
      <t/>
    </r>
  </si>
  <si>
    <t>3. Status Report</t>
  </si>
  <si>
    <t>Actions / Risk Responses</t>
  </si>
  <si>
    <t>The action taken to respond/mitigate the risk</t>
  </si>
  <si>
    <t>Use this field for the periodic status report to indicate next actions and/or next steps.</t>
  </si>
  <si>
    <t>4. Timelines</t>
  </si>
  <si>
    <t>5. Buttons</t>
  </si>
  <si>
    <t>Add New Phase</t>
  </si>
  <si>
    <r>
      <t xml:space="preserve">Adds a blank phase in the timelines. </t>
    </r>
    <r>
      <rPr>
        <b/>
        <sz val="12"/>
        <color rgb="FFB10043"/>
        <rFont val="Arial"/>
        <family val="2"/>
      </rPr>
      <t>The maximum number of phases that will appear is 21.</t>
    </r>
  </si>
  <si>
    <t>Removes the latest phase from the timelines. There is a limit of how many phases can be removed. The bare minimum of phases that will appear is 4.</t>
  </si>
  <si>
    <t>Reports Buttons</t>
  </si>
  <si>
    <t>There are two buttons that generate charter and status reports. These reports are slightly different than the reports that are being generated by the light/full version.</t>
  </si>
  <si>
    <t>Function - Category</t>
  </si>
  <si>
    <t>Enter the function of the resource. If the resource is part of L&amp;ND then enter GSC.Add relevant function if not listed.</t>
  </si>
  <si>
    <t>Please provide the expected % of utilization of the resource.
The utilization will apply for the full life cycle of the project/activity or prestudy.</t>
  </si>
  <si>
    <t>PM's Comments</t>
  </si>
  <si>
    <t>Lack of Resources</t>
  </si>
  <si>
    <t>Low Availability of Resources</t>
  </si>
  <si>
    <t>Escalation agility</t>
  </si>
  <si>
    <t>Project Complexity</t>
  </si>
  <si>
    <t>Management Decision</t>
  </si>
  <si>
    <t>Investment Approval</t>
  </si>
  <si>
    <t>Involvement of other organizations</t>
  </si>
  <si>
    <t xml:space="preserve">Decision to pass a Gate not enough robust </t>
  </si>
  <si>
    <t>GPS Manual mistake</t>
  </si>
  <si>
    <t>Delay Overview Drop Down</t>
  </si>
  <si>
    <t>3. Schedule Reports</t>
  </si>
  <si>
    <t>Stage Gate Consistency</t>
  </si>
  <si>
    <t>Include in the delay summary? (Y/N)</t>
  </si>
  <si>
    <t>Schneider Digital Delay</t>
  </si>
  <si>
    <t>Categories</t>
  </si>
  <si>
    <t>Summary</t>
  </si>
  <si>
    <t>Scenario1 Title</t>
  </si>
  <si>
    <t>Scenario 2 Title</t>
  </si>
  <si>
    <t>Scenario 3 Title</t>
  </si>
  <si>
    <t>Scenario 4 Title</t>
  </si>
  <si>
    <t>Scenario 5 Title</t>
  </si>
  <si>
    <t>The mandatory gate(s) that are missing : Produce - Current Stage Gate does not align with the timelines. The correct stage gate should be Do.</t>
  </si>
  <si>
    <t>CS &amp; Q</t>
  </si>
  <si>
    <t>TSC 4.0 SteerCo</t>
  </si>
  <si>
    <t>Organization</t>
  </si>
  <si>
    <t>Global / Regional</t>
  </si>
  <si>
    <t>Key Information</t>
  </si>
  <si>
    <t>Initiative ID#</t>
  </si>
  <si>
    <t>Hoshin ID#</t>
  </si>
  <si>
    <t>File Location in Box</t>
  </si>
  <si>
    <t>Public / Restricted</t>
  </si>
  <si>
    <t>Domain (Optional)</t>
  </si>
  <si>
    <t>Program (Optional)</t>
  </si>
  <si>
    <t>Key Deliverables / Timelines</t>
  </si>
  <si>
    <t>% of Completion</t>
  </si>
  <si>
    <t>Expected Timelines</t>
  </si>
  <si>
    <t>Actual Timelines</t>
  </si>
  <si>
    <t>Status Report and Updates</t>
  </si>
  <si>
    <t>Date of update</t>
  </si>
  <si>
    <t>Optional Addtional Project Indicators</t>
  </si>
  <si>
    <t>Issues / Roadblocks</t>
  </si>
  <si>
    <t>Cur. Month</t>
  </si>
  <si>
    <t>CM-1</t>
  </si>
  <si>
    <t>Number of Years</t>
  </si>
  <si>
    <t>Business Case Approved? (Y/N)</t>
  </si>
  <si>
    <t>Confirmed (Y/N)</t>
  </si>
  <si>
    <t xml:space="preserve">Number of phases / deliverables : </t>
  </si>
  <si>
    <t>Start Date (Optional)</t>
  </si>
  <si>
    <t>End Date (Optional)</t>
  </si>
  <si>
    <t>Stage Gate / Milestones
(Optional)</t>
  </si>
  <si>
    <t>Plant Cluster</t>
  </si>
  <si>
    <t>Plant Name</t>
  </si>
  <si>
    <r>
      <t xml:space="preserve">Please select </t>
    </r>
    <r>
      <rPr>
        <b/>
        <u/>
        <sz val="12"/>
        <color theme="0"/>
        <rFont val="Arial"/>
        <family val="2"/>
      </rPr>
      <t>one</t>
    </r>
    <r>
      <rPr>
        <b/>
        <sz val="12"/>
        <color theme="0"/>
        <rFont val="Arial"/>
        <family val="2"/>
      </rPr>
      <t xml:space="preserve"> of the below</t>
    </r>
  </si>
  <si>
    <t>Hoshin Level</t>
  </si>
  <si>
    <t>Please select which project you would like to load</t>
  </si>
  <si>
    <t>EAJ - Cluster 1</t>
  </si>
  <si>
    <t>EAJ - Cluster 2</t>
  </si>
  <si>
    <t>EAJ - Logistics</t>
  </si>
  <si>
    <t>EAJ - ITD</t>
  </si>
  <si>
    <t>Pacific Cluster</t>
  </si>
  <si>
    <t>EAJ Clusters</t>
  </si>
  <si>
    <t>Pacific Clusters</t>
  </si>
  <si>
    <t>Pacific Plant</t>
  </si>
  <si>
    <t>STL</t>
  </si>
  <si>
    <t>CMK</t>
  </si>
  <si>
    <t>SEMV</t>
  </si>
  <si>
    <t>SEOCR</t>
  </si>
  <si>
    <t>Sensors</t>
  </si>
  <si>
    <t>PEM</t>
  </si>
  <si>
    <t>PEL</t>
  </si>
  <si>
    <t>BLP</t>
  </si>
  <si>
    <t>Hub Asia</t>
  </si>
  <si>
    <t>MY LDC</t>
  </si>
  <si>
    <t>PH Hub</t>
  </si>
  <si>
    <t>Paju LDC</t>
  </si>
  <si>
    <t>TW LDC</t>
  </si>
  <si>
    <t>Admin Building</t>
  </si>
  <si>
    <t>Cav.2</t>
  </si>
  <si>
    <t>Cav.3</t>
  </si>
  <si>
    <t>CCS</t>
  </si>
  <si>
    <t>FY 2018</t>
  </si>
  <si>
    <t>1 - GSC</t>
  </si>
  <si>
    <t>Sponsor *</t>
  </si>
  <si>
    <t>Impact Category *</t>
  </si>
  <si>
    <t>Not a Hoshin Initiative</t>
  </si>
  <si>
    <t>AIP #</t>
  </si>
  <si>
    <t>Select Function (If Applicable)</t>
  </si>
  <si>
    <t>Impacted by another task</t>
  </si>
  <si>
    <t>2 - Functional/Regional</t>
  </si>
  <si>
    <t>3 - Cluster</t>
  </si>
  <si>
    <t>4 - Plant</t>
  </si>
  <si>
    <t>Hoshin Level :
Please select the level of the Hoshin that your initiative falls under.
- If you run a project in a Plant level, then the Hoshin level is 4 (4-Plant)
- If you run a project in a Cluster level, then the Hoshin level is 3 (3-Cluster)
- If you run a project in a Global GSC Level (e.g TSC 4.0), then the level is 1. (1- GSC)
- For every other case, the hoshin Level is 2 (Functional/Regional projects), which is the default. (2-Regional/Functional)</t>
  </si>
  <si>
    <t>Hoshin AIP# | Hoshin ID</t>
  </si>
  <si>
    <t>Cluster | Plant</t>
  </si>
  <si>
    <t>Hoshin AIP # | Hoshin ID</t>
  </si>
  <si>
    <r>
      <t xml:space="preserve">Enter the Annual Improvement Priority (AIP) Number of the Hoshin that this project contribute to. You can select </t>
    </r>
    <r>
      <rPr>
        <b/>
        <sz val="12"/>
        <color theme="1"/>
        <rFont val="Arial"/>
        <family val="2"/>
      </rPr>
      <t>only one AIP number.
The Hoshin ID will be generated automatically.</t>
    </r>
  </si>
  <si>
    <t>Indicate the Cluster and/or the plant that the project or program is referred (If Applicable).</t>
  </si>
  <si>
    <t>Hoshin ID #</t>
  </si>
  <si>
    <t>KPI6</t>
  </si>
  <si>
    <t>KPI6 Descr</t>
  </si>
  <si>
    <t>KPI6 Status</t>
  </si>
  <si>
    <t>KPI6 Target</t>
  </si>
  <si>
    <t>KPI6 Customized field 1</t>
  </si>
  <si>
    <t>KPI6 Customized field 2</t>
  </si>
  <si>
    <t>KPI6 Customized field 3</t>
  </si>
  <si>
    <t>Hoshin Cluster</t>
  </si>
  <si>
    <t>Hoshin Plant</t>
  </si>
  <si>
    <t>Initiatives #</t>
  </si>
  <si>
    <t>Total Resources</t>
  </si>
  <si>
    <t>Total Cost (Ref)</t>
  </si>
  <si>
    <t>Total Savings (Ref)</t>
  </si>
  <si>
    <t>Total Issues</t>
  </si>
  <si>
    <t>Total Red Issues</t>
  </si>
  <si>
    <t>Total Risks</t>
  </si>
  <si>
    <t>Total high Risks</t>
  </si>
  <si>
    <t>Consolidation List</t>
  </si>
  <si>
    <t>GPS File Path</t>
  </si>
  <si>
    <t>Current Stage Gate</t>
  </si>
  <si>
    <t>Status description</t>
  </si>
  <si>
    <t>Days left to finish</t>
  </si>
  <si>
    <t>Delay (+-)</t>
  </si>
  <si>
    <t>Date of Next Stage Gate Change</t>
  </si>
  <si>
    <t>Next Stage Gate</t>
  </si>
  <si>
    <t>Resources Key Indicator</t>
  </si>
  <si>
    <t>Resources Description</t>
  </si>
  <si>
    <t>Risks Mitigation</t>
  </si>
  <si>
    <t>Total Cost (Target)</t>
  </si>
  <si>
    <t>Cost Ref vs Target</t>
  </si>
  <si>
    <t>Total Savings (Target)</t>
  </si>
  <si>
    <t>Savings Ref vs Target</t>
  </si>
  <si>
    <t xml:space="preserve">The date that the specific dependency is going to impact the project. Only dates are allowed. Example 15/July/2018. </t>
  </si>
  <si>
    <t>Functions</t>
  </si>
  <si>
    <t>Logistics</t>
  </si>
  <si>
    <t>Supply Chain Deployment</t>
  </si>
  <si>
    <t>HR</t>
  </si>
  <si>
    <t>Cluster Manager</t>
  </si>
  <si>
    <t>Plant Manager</t>
  </si>
  <si>
    <t>Function*</t>
  </si>
  <si>
    <t>Hoshin ID</t>
  </si>
  <si>
    <t>Europe Clusters</t>
  </si>
  <si>
    <t>Energy &amp; IT</t>
  </si>
  <si>
    <t>Final Distribution</t>
  </si>
  <si>
    <t>Wiring Device</t>
  </si>
  <si>
    <t>Industrial Automation &amp; EcoBuilding</t>
  </si>
  <si>
    <t>Machines Solutions &amp; Special Devices</t>
  </si>
  <si>
    <t>BLR</t>
  </si>
  <si>
    <t>Chasseneuil</t>
  </si>
  <si>
    <t>Dijon</t>
  </si>
  <si>
    <t>Pisek</t>
  </si>
  <si>
    <t>Le Vaudreuil</t>
  </si>
  <si>
    <t>Bukowno</t>
  </si>
  <si>
    <t>SE II Naples</t>
  </si>
  <si>
    <t>Mastertech</t>
  </si>
  <si>
    <t>SE Alpes</t>
  </si>
  <si>
    <t>Prodax</t>
  </si>
  <si>
    <t>Cairo</t>
  </si>
  <si>
    <t>SFCME</t>
  </si>
  <si>
    <t>Stone</t>
  </si>
  <si>
    <t>Macon</t>
  </si>
  <si>
    <t>MGL</t>
  </si>
  <si>
    <t>Beynost</t>
  </si>
  <si>
    <t>SET Manisa</t>
  </si>
  <si>
    <t>Monbonnot</t>
  </si>
  <si>
    <t>Conselve</t>
  </si>
  <si>
    <t>Kell</t>
  </si>
  <si>
    <t>Aubenas/St Geoirs/Lattes</t>
  </si>
  <si>
    <t>Grinon</t>
  </si>
  <si>
    <t>STF Fabregues</t>
  </si>
  <si>
    <t>Meliana</t>
  </si>
  <si>
    <t>Plovdiv</t>
  </si>
  <si>
    <t xml:space="preserve">SBG </t>
  </si>
  <si>
    <t>SFG</t>
  </si>
  <si>
    <t>Zala</t>
  </si>
  <si>
    <t>Swindon</t>
  </si>
  <si>
    <t>MG Ales</t>
  </si>
  <si>
    <t>Stezzano</t>
  </si>
  <si>
    <t>Elda</t>
  </si>
  <si>
    <t>Merten</t>
  </si>
  <si>
    <t xml:space="preserve">Flint </t>
  </si>
  <si>
    <t>Elso</t>
  </si>
  <si>
    <t xml:space="preserve">Elko </t>
  </si>
  <si>
    <t>Stago</t>
  </si>
  <si>
    <t>Puente La Reina</t>
  </si>
  <si>
    <t xml:space="preserve">Ringsted </t>
  </si>
  <si>
    <t xml:space="preserve">Wibe </t>
  </si>
  <si>
    <t xml:space="preserve">Feller </t>
  </si>
  <si>
    <t>Europe DC Footprint</t>
  </si>
  <si>
    <t>Europe LT France</t>
  </si>
  <si>
    <t>Europe Flow Change</t>
  </si>
  <si>
    <t>Tax &amp; Customs</t>
  </si>
  <si>
    <t>P2DC 3.0</t>
  </si>
  <si>
    <t>Central Stock Industry - Newlog</t>
  </si>
  <si>
    <t>Central Stock Industry - Evreux</t>
  </si>
  <si>
    <t>Pieve di Cento</t>
  </si>
  <si>
    <t xml:space="preserve">Bourguebus </t>
  </si>
  <si>
    <t xml:space="preserve">Espagnac </t>
  </si>
  <si>
    <t>Carros</t>
  </si>
  <si>
    <t>Riga</t>
  </si>
  <si>
    <t>Vasterhaninge</t>
  </si>
  <si>
    <t xml:space="preserve">Vienna </t>
  </si>
  <si>
    <t xml:space="preserve">Agriers </t>
  </si>
  <si>
    <t xml:space="preserve">Gournay </t>
  </si>
  <si>
    <t>Limoges</t>
  </si>
  <si>
    <t>Worthing</t>
  </si>
  <si>
    <t xml:space="preserve">Tychy </t>
  </si>
  <si>
    <t xml:space="preserve">Soultz </t>
  </si>
  <si>
    <t>Belluno</t>
  </si>
  <si>
    <t>Lahr/Marktheidenfeld</t>
  </si>
  <si>
    <t>Trading</t>
  </si>
  <si>
    <t>Iberia</t>
  </si>
  <si>
    <t>UK - Ireland</t>
  </si>
  <si>
    <t>North &amp; Central West</t>
  </si>
  <si>
    <t>Eastern Europe</t>
  </si>
  <si>
    <t>Potential</t>
  </si>
  <si>
    <t>Sezem</t>
  </si>
  <si>
    <t>Lobnya</t>
  </si>
  <si>
    <t xml:space="preserve">Ekaterinburg </t>
  </si>
  <si>
    <t>Astana</t>
  </si>
  <si>
    <t xml:space="preserve">Kiev </t>
  </si>
  <si>
    <t>Privas</t>
  </si>
  <si>
    <t>Montelimar DC</t>
  </si>
  <si>
    <t>Motion Repair Center</t>
  </si>
  <si>
    <t>Brexit</t>
  </si>
  <si>
    <t>Supply Chain Software</t>
  </si>
  <si>
    <t>DC2DC</t>
  </si>
  <si>
    <t>GPS v8.1</t>
  </si>
  <si>
    <t>Hide / Show Key Indicators</t>
  </si>
  <si>
    <t>Hide Key Indicators</t>
  </si>
  <si>
    <t>Spend NEC</t>
  </si>
  <si>
    <t>Target for total project (# of suppliers, spend, transferred / rebalanced)</t>
  </si>
  <si>
    <t>% of NEC</t>
  </si>
  <si>
    <t>Concentration SEG</t>
  </si>
  <si>
    <t>Reported Y/N</t>
  </si>
  <si>
    <t>Autogenerate ID Number</t>
  </si>
  <si>
    <t>Europe LT Iberia</t>
  </si>
  <si>
    <t>Europe LT Italy</t>
  </si>
  <si>
    <t>Europe Master Data</t>
  </si>
  <si>
    <t>Central Stock EcoBuildings</t>
  </si>
  <si>
    <t>Europe LT North &amp; Central West</t>
  </si>
  <si>
    <t xml:space="preserve">Europe LT Eastern </t>
  </si>
  <si>
    <t>Europe LT UK &amp; Ireland</t>
  </si>
  <si>
    <t>Central Stock ITD - Helmond</t>
  </si>
  <si>
    <t>Central Stock  PTCTR - Evreux</t>
  </si>
  <si>
    <t>Central Stock PTLVB - Newlog</t>
  </si>
  <si>
    <t>Plant 2 Customer - Harmony +</t>
  </si>
  <si>
    <t>Plant 2 Customer - SE Alpes</t>
  </si>
  <si>
    <t>Spain Transformation</t>
  </si>
  <si>
    <t>Denmark Transformation</t>
  </si>
  <si>
    <t xml:space="preserve">1RF </t>
  </si>
  <si>
    <t>Modelling</t>
  </si>
  <si>
    <t>Master Data Governance</t>
  </si>
  <si>
    <t>Digital Visibility</t>
  </si>
  <si>
    <t>Lead Logistics Provider</t>
  </si>
  <si>
    <t>Lead Transport Provider</t>
  </si>
  <si>
    <t>Logistics Information Systems</t>
  </si>
  <si>
    <t>Transport Optimization</t>
  </si>
  <si>
    <t>Europe Network Modeling</t>
  </si>
  <si>
    <t>Europe Flow Change SteerCo</t>
  </si>
  <si>
    <t>Supply Chain Logistics and Data</t>
  </si>
  <si>
    <t>Schneider Digital</t>
  </si>
  <si>
    <t>ITD Supply Chain</t>
  </si>
  <si>
    <t>Breakthrough QVE</t>
  </si>
  <si>
    <t>Care for people and planet</t>
  </si>
  <si>
    <t>CODI</t>
  </si>
  <si>
    <t>Cyber Security</t>
  </si>
  <si>
    <t>Data Governance</t>
  </si>
  <si>
    <t>Deliver - SMART DC</t>
  </si>
  <si>
    <t>E2E  business capabilities digitization, powered by Kinaxis</t>
  </si>
  <si>
    <t>E2E Digital Quality System</t>
  </si>
  <si>
    <t>End to End Control Tower</t>
  </si>
  <si>
    <t>End to End flow &amp; footprint simplification</t>
  </si>
  <si>
    <t>ETO supply chain management</t>
  </si>
  <si>
    <t>FMEA in Offer Creation</t>
  </si>
  <si>
    <t>People &amp; Leadership - Competencies &amp; Talents</t>
  </si>
  <si>
    <t>People &amp; Leadership-new People Vision</t>
  </si>
  <si>
    <t>People Competencies &amp; Organizations</t>
  </si>
  <si>
    <t>Perfect Order</t>
  </si>
  <si>
    <t>Short Term Planning Execution</t>
  </si>
  <si>
    <t>SIOP 4.0</t>
  </si>
  <si>
    <t>SPS Reloaded</t>
  </si>
  <si>
    <t>Supply Base Management &amp; Electronic Hub</t>
  </si>
  <si>
    <t>Supply Quality Management</t>
  </si>
  <si>
    <t>Transportation Optimization</t>
  </si>
  <si>
    <t>https://spiceportal.se.com/web/program-management-office/home</t>
  </si>
  <si>
    <t>Developed by GSC - Supply Chain Logistics &amp; Data PMO; Global Program Management Suite - GPS V 8.1</t>
  </si>
  <si>
    <t>Modeling and Network Design</t>
  </si>
  <si>
    <t>Planning Programs</t>
  </si>
  <si>
    <t>E2E Customer Lead Time</t>
  </si>
  <si>
    <t>Supply Chain Planning Systems</t>
  </si>
  <si>
    <t>Planning Domains</t>
  </si>
  <si>
    <t>Supply Chain Strategy</t>
  </si>
  <si>
    <t>SCS Domains</t>
  </si>
  <si>
    <t>MND Programs</t>
  </si>
  <si>
    <t>ITD Supply Chain Transformation</t>
  </si>
  <si>
    <t>Made in Asia Direct to Regions</t>
  </si>
  <si>
    <t>Regional Modeling Support - Europe</t>
  </si>
  <si>
    <t>Regional Modeling Support - MEA</t>
  </si>
  <si>
    <t>Transport Transformation, Customs &amp; Compliance</t>
  </si>
  <si>
    <t>MTS-MTO</t>
  </si>
  <si>
    <t>PacBreaker</t>
  </si>
  <si>
    <t>Ana Global compression development</t>
  </si>
  <si>
    <t>Priority 1</t>
  </si>
  <si>
    <t>Nilda Ramos</t>
  </si>
  <si>
    <t>PUR000005</t>
  </si>
  <si>
    <t xml:space="preserve">Change of supplier and develop Ana Global as a compression (Thermoset) supplier  for some parts from Pacifico Breakers. This development will be made during 6 phases: phase 1, 2 and 3 targeted to complete on 2019. Wave 4 and 5 during 2020, and wave 6 will depend of when Ana Global invests on current injection machines. </t>
  </si>
  <si>
    <t xml:space="preserve">W1. 4 part numbers - Early October P&amp;L 
W2. 48118-215-03 - Early October P&amp;L 
W3. 48118-444-04 - November P&amp;L. 
W4. 5 Part numbers - third machine installation required. 2020
W5. 8 part numbers - third machine installation required. 2020
W6. 5 part numbers </t>
  </si>
  <si>
    <t>compression machines needs to be at Ana Global before start moving tools</t>
  </si>
  <si>
    <t>Delays on machines and tools set ups</t>
  </si>
  <si>
    <t>Hugo Garcia</t>
  </si>
  <si>
    <t>Wendy Silva</t>
  </si>
  <si>
    <t>Miguel Angel Garcia</t>
  </si>
  <si>
    <t xml:space="preserve">David Fiddes </t>
  </si>
  <si>
    <t xml:space="preserve">Christian Beltran </t>
  </si>
  <si>
    <t>Spend to transfer</t>
  </si>
  <si>
    <t>DPME</t>
  </si>
  <si>
    <t>ESSR</t>
  </si>
  <si>
    <t xml:space="preserve">Machines does not arrive on time </t>
  </si>
  <si>
    <t xml:space="preserve">Needs for 2nd iteration due quality / engineering issues </t>
  </si>
  <si>
    <t>Schneider Project Manager</t>
  </si>
  <si>
    <t xml:space="preserve">Nilda Ramos </t>
  </si>
  <si>
    <t xml:space="preserve"> TCO Analysis (PCR File)</t>
  </si>
  <si>
    <t>1.1.1</t>
  </si>
  <si>
    <t xml:space="preserve">Review inventories with plant </t>
  </si>
  <si>
    <t>1.1.5</t>
  </si>
  <si>
    <t xml:space="preserve">Review Open Stage Gate with MCB Boc </t>
  </si>
  <si>
    <t>1.1.7</t>
  </si>
  <si>
    <t xml:space="preserve">Conduct project kickoff meeting with coreteam and key stakeholders involved </t>
  </si>
  <si>
    <t>1.2.1</t>
  </si>
  <si>
    <t xml:space="preserve"> Define PPEP Requirements by Pacifico</t>
  </si>
  <si>
    <t>1.2.4</t>
  </si>
  <si>
    <t xml:space="preserve">Share PPEP requirements with Ana Global </t>
  </si>
  <si>
    <t>1.2.5</t>
  </si>
  <si>
    <t xml:space="preserve"> Develop and complete buffer plan</t>
  </si>
  <si>
    <t>1.2.6</t>
  </si>
  <si>
    <t xml:space="preserve"> Review “Do/Implement” stage gate with BOC</t>
  </si>
  <si>
    <t>1.2.8</t>
  </si>
  <si>
    <t>DO/IMPLEMENT Stage</t>
  </si>
  <si>
    <t xml:space="preserve"> Confirm inventory levels and ship tools, and accessories to new supplier.  C2112 AND C21130 Provide shipment tracking information to US International Coordinator</t>
  </si>
  <si>
    <t>1.3.1</t>
  </si>
  <si>
    <t>Supplier sample fabrication</t>
  </si>
  <si>
    <t>1.3.2</t>
  </si>
  <si>
    <t>Sample Delivery</t>
  </si>
  <si>
    <t>1.3.3</t>
  </si>
  <si>
    <t xml:space="preserve">Ship Samples to Cedar Rapids for CT scan </t>
  </si>
  <si>
    <t>1.3.3.1</t>
  </si>
  <si>
    <t>1.3.3.2</t>
  </si>
  <si>
    <t xml:space="preserve">Ship Samples to PacB </t>
  </si>
  <si>
    <t xml:space="preserve">SE Part Qualification  </t>
  </si>
  <si>
    <t>1.3.4</t>
  </si>
  <si>
    <t xml:space="preserve">Part Approval </t>
  </si>
  <si>
    <t>1.3.5</t>
  </si>
  <si>
    <t>1.4.1</t>
  </si>
  <si>
    <t>Launch Workflow for Vendor Change</t>
  </si>
  <si>
    <t>1.4.2</t>
  </si>
  <si>
    <t xml:space="preserve"> Ensure team has completed all required activities</t>
  </si>
  <si>
    <t>1.4.3</t>
  </si>
  <si>
    <t xml:space="preserve"> Review “Produce/Sell” stage gate with BOC</t>
  </si>
  <si>
    <t xml:space="preserve">  Review “Do/Implement” stage gate with BOC</t>
  </si>
  <si>
    <t xml:space="preserve">  Confirm inventory levels and ship tools, gages and accessories to new supplier.  Provide shipment tracking information to US International Coordinator</t>
  </si>
  <si>
    <t>2.3.1</t>
  </si>
  <si>
    <t xml:space="preserve"> Supplier sample fabrication</t>
  </si>
  <si>
    <t xml:space="preserve"> Sample Delivery</t>
  </si>
  <si>
    <t xml:space="preserve"> SE Part Qualification  </t>
  </si>
  <si>
    <t xml:space="preserve"> Review "Do / Implement" stage gate with BOC </t>
  </si>
  <si>
    <t>1.7.1</t>
  </si>
  <si>
    <t>1.7.2</t>
  </si>
  <si>
    <t>1.7.3</t>
  </si>
  <si>
    <t>1.7.4</t>
  </si>
  <si>
    <t>1.7.7</t>
  </si>
  <si>
    <t>1.10.7</t>
  </si>
  <si>
    <t>1.11.1</t>
  </si>
  <si>
    <t>1.11.2</t>
  </si>
  <si>
    <t>Open W1&amp;W2</t>
  </si>
  <si>
    <t xml:space="preserve">Tools transfer </t>
  </si>
  <si>
    <t>Mass Production</t>
  </si>
  <si>
    <t>Open W3</t>
  </si>
  <si>
    <t>Open W4</t>
  </si>
  <si>
    <t>Open W5</t>
  </si>
  <si>
    <t>Parts Qualification</t>
  </si>
  <si>
    <t>Waves for project progress stablished 
Present Open with BOC
Start reviewing strategy for build up material</t>
  </si>
  <si>
    <t>Part numbers transferred</t>
  </si>
  <si>
    <t>$1.4M USD</t>
  </si>
  <si>
    <t>Official kick off meeting with plant for 6/19
Eng Validation Plan completion 
Share PPEPs with supplier  w1&amp;w2
Complete buildup w1 &amp; w2
Transfer tools w1 &amp; w2</t>
  </si>
  <si>
    <t>Fatima Guzman</t>
  </si>
  <si>
    <t>Clint Hilkin</t>
  </si>
  <si>
    <t>Jorge Chacon</t>
  </si>
  <si>
    <t>3.3.1</t>
  </si>
  <si>
    <t xml:space="preserve">Changes on Validation plans at the middle of the project </t>
  </si>
  <si>
    <t>Lack of availability from plant resources for FAIR / 3Fs / Pilots</t>
  </si>
  <si>
    <t xml:space="preserve">Confusions and rework due not respect timelines  </t>
  </si>
  <si>
    <t xml:space="preserve">Delays due team member's absences </t>
  </si>
  <si>
    <t>Get confirmation from Engineering on the initial phases that all VP is completed</t>
  </si>
  <si>
    <t xml:space="preserve">Share timelines by anticipate, and establish target dates. </t>
  </si>
  <si>
    <t>DEFINE SCOPE</t>
  </si>
  <si>
    <t>Identify part numbers</t>
  </si>
  <si>
    <t>Identify stakeholders</t>
  </si>
  <si>
    <t>Identify impacted plants</t>
  </si>
  <si>
    <t>Identify product line impacted</t>
  </si>
  <si>
    <t>Make spend analysis</t>
  </si>
  <si>
    <t>Review past projects of the same part numbers</t>
  </si>
  <si>
    <t>Review in OTTO tool</t>
  </si>
  <si>
    <t>If the idea should be in OTTO as an entity , in MOVE should be as a project if not it should be charge pert part number</t>
  </si>
  <si>
    <t>BENEFIT ANALYSIS</t>
  </si>
  <si>
    <t>Gather information to quote</t>
  </si>
  <si>
    <t>Look for annual usage</t>
  </si>
  <si>
    <t>Identify key suppliers</t>
  </si>
  <si>
    <t>Review strategy with commodity manager</t>
  </si>
  <si>
    <t>Receive the quote</t>
  </si>
  <si>
    <t xml:space="preserve">Make analysis </t>
  </si>
  <si>
    <t>Upload savings in MOVE tool</t>
  </si>
  <si>
    <t>2.1.1</t>
  </si>
  <si>
    <t>2.2.1</t>
  </si>
  <si>
    <t>2.1.2</t>
  </si>
  <si>
    <t>2.1.3</t>
  </si>
  <si>
    <t>2.2.2</t>
  </si>
  <si>
    <t>2.5.1</t>
  </si>
  <si>
    <t>TECHNICAL FEASIBILITY</t>
  </si>
  <si>
    <t>Compare new design and current per engineering request</t>
  </si>
  <si>
    <t>Simulation , samples , trial run</t>
  </si>
  <si>
    <t>Confirm feasibility and certification needed</t>
  </si>
  <si>
    <t>3.4.1</t>
  </si>
  <si>
    <t>COST ANALYSIS</t>
  </si>
  <si>
    <t>Fill TCO tool</t>
  </si>
  <si>
    <t xml:space="preserve">Tool cost </t>
  </si>
  <si>
    <t>Transportation Cost</t>
  </si>
  <si>
    <t>Fill lead time and inventory quantity</t>
  </si>
  <si>
    <t>Importation cost</t>
  </si>
  <si>
    <t>PRE OPEN REQUEST</t>
  </si>
  <si>
    <t>4.1.1</t>
  </si>
  <si>
    <t>4.1.2</t>
  </si>
  <si>
    <t>4.1.3</t>
  </si>
  <si>
    <t>4.1.4</t>
  </si>
  <si>
    <t>4.2.1</t>
  </si>
  <si>
    <t>4.2.2</t>
  </si>
  <si>
    <t>4.2.3</t>
  </si>
  <si>
    <t>5.1.2</t>
  </si>
  <si>
    <t>Review SAM status/SRIM</t>
  </si>
  <si>
    <t>Technical Audit(Critical components "overseas suppliers")</t>
  </si>
  <si>
    <t>PPEP zero</t>
  </si>
  <si>
    <r>
      <t xml:space="preserve">Send samples if needed </t>
    </r>
    <r>
      <rPr>
        <b/>
        <sz val="11"/>
        <color rgb="FF000000"/>
        <rFont val="Arial"/>
        <family val="2"/>
      </rPr>
      <t>(Check if there is not restriction)</t>
    </r>
  </si>
  <si>
    <r>
      <t xml:space="preserve">Look for drawings </t>
    </r>
    <r>
      <rPr>
        <b/>
        <sz val="11"/>
        <color rgb="FF000000"/>
        <rFont val="Arial"/>
        <family val="2"/>
      </rPr>
      <t>most updated</t>
    </r>
  </si>
  <si>
    <t>(CE, Product Architect,Marketing, TA)</t>
  </si>
  <si>
    <t>UL / EIC/ Raw Material Specs/Finishing</t>
  </si>
  <si>
    <t>Present idea in Core Team meeting</t>
  </si>
  <si>
    <t>Blitz meeting (Hours of validation cost with engineering, lab estimated hours, procurement hours, capex &amp; opex) for QVE ideas</t>
  </si>
  <si>
    <t>Hands off with Project Manager</t>
  </si>
  <si>
    <t>Present idea in BOC (Join PM in Open BOC meeting)</t>
  </si>
  <si>
    <t>Adaptation in MOVE tool first quarter 2020 , for all parts numbers , it will work also for entity projects</t>
  </si>
  <si>
    <t>Review that in fututre we should follow all in MOVE tool</t>
  </si>
  <si>
    <r>
      <t xml:space="preserve">Upload MOVE tool </t>
    </r>
    <r>
      <rPr>
        <sz val="8"/>
        <color rgb="FF000000"/>
        <rFont val="Arial"/>
        <family val="2"/>
      </rPr>
      <t>(Tool improvement on 2020 see line 20)</t>
    </r>
  </si>
  <si>
    <t>CE, BU partner, Offer Manager, Commodity Manager, Core Tech /Industrialization, Project Engineer, Quality Engineer</t>
  </si>
  <si>
    <t>2.1.4</t>
  </si>
  <si>
    <t>2.1.5</t>
  </si>
  <si>
    <t>2.1.6</t>
  </si>
  <si>
    <t>Look for 3D models if apply</t>
  </si>
  <si>
    <t>Identify part criticality with engineering and change it in MOVE tool</t>
  </si>
  <si>
    <t>Review confidentiality of drawings before sharing to RFQ (If SE own the drawing)</t>
  </si>
  <si>
    <t>2.2.3</t>
  </si>
  <si>
    <t>2.2.4</t>
  </si>
  <si>
    <r>
      <t xml:space="preserve">Send RFQ to suppliers </t>
    </r>
    <r>
      <rPr>
        <sz val="8"/>
        <color rgb="FF000000"/>
        <rFont val="Arial"/>
        <family val="2"/>
      </rPr>
      <t>(PPEP zero proposal see line 38)</t>
    </r>
  </si>
  <si>
    <t>2.4.1</t>
  </si>
  <si>
    <t>2.3.2</t>
  </si>
  <si>
    <t>Compare quote vs needed requirements (function of product , PE )</t>
  </si>
  <si>
    <t>2.4.2</t>
  </si>
  <si>
    <t>Compare quote with Should Cost team if needed</t>
  </si>
  <si>
    <t>Kick off meeting to define feasibility plan</t>
  </si>
  <si>
    <t>3.1.1</t>
  </si>
  <si>
    <t>Define if TSM, Analytics and Project Engineer is needed</t>
  </si>
  <si>
    <t>Ask for new drawing or specification if needed</t>
  </si>
  <si>
    <t>Review quote according to new specs</t>
  </si>
  <si>
    <t>Fill lead time, lot size, update inventory at plant &amp; with current supplier.</t>
  </si>
  <si>
    <r>
      <t>Create PCR</t>
    </r>
    <r>
      <rPr>
        <sz val="8"/>
        <color rgb="FF000000"/>
        <rFont val="Arial"/>
        <family val="2"/>
      </rPr>
      <t xml:space="preserve"> (Future MOVE follow up)</t>
    </r>
  </si>
  <si>
    <t>4.1.5</t>
  </si>
  <si>
    <t>Determine P&amp;L (Months of implementation)</t>
  </si>
  <si>
    <t>Estimate the cost of engineering work (new drawings, samples, etc)</t>
  </si>
  <si>
    <t>Verify budget with BUP (If there is no budget , set idea as initiative and BUP define next step)</t>
  </si>
  <si>
    <t xml:space="preserve">Kick off meeting </t>
  </si>
  <si>
    <t>Identify if part numbers are DVC Other (OV) or DVC Material, Bulk or not Bulk</t>
  </si>
  <si>
    <t>Review strategy with industrialization team (for outsource and insource ideas)</t>
  </si>
  <si>
    <t xml:space="preserve">Compare quote vs needed requirements ( process &amp; specs , involve core tech) </t>
  </si>
  <si>
    <r>
      <t xml:space="preserve">Send RFQ </t>
    </r>
    <r>
      <rPr>
        <sz val="9"/>
        <color rgb="FF000000"/>
        <rFont val="Arial"/>
        <family val="2"/>
      </rPr>
      <t>(ARIBA/ Supplier Portal or Email)</t>
    </r>
    <r>
      <rPr>
        <sz val="11"/>
        <color rgb="FF000000"/>
        <rFont val="Arial"/>
        <family val="2"/>
      </rPr>
      <t>, ask for cost model if apply</t>
    </r>
  </si>
  <si>
    <t>Send SENA requirement for tooling if needed ( Ask to Core Tech for standards depend on the commodities)</t>
  </si>
  <si>
    <t>Make challenge to supplier if apply</t>
  </si>
  <si>
    <t>Review minimum order quantity of raw material with supplier. (Review stock agreement)</t>
  </si>
  <si>
    <t>Fill up PCR (verify plan validation cost , CAPEX &amp; OPEX) and upload in TEMPO</t>
  </si>
  <si>
    <t>Update MOVE tool</t>
  </si>
  <si>
    <t>Present idea in blitz</t>
  </si>
  <si>
    <t>Follow up in MOVE to upload in OTTO (Ready for BOC)</t>
  </si>
  <si>
    <t>Capture lesson learn in knowledge base, if apply</t>
  </si>
  <si>
    <t xml:space="preserve">Follow up for resources with BUP </t>
  </si>
  <si>
    <t xml:space="preserve">If approved send to prioritization </t>
  </si>
  <si>
    <t>Hello Paola Haydee Gomez, what initiative would you like to create?</t>
  </si>
  <si>
    <t>Schedule Onky for Ideas coming from a Workshop</t>
  </si>
  <si>
    <t>2.3.3</t>
  </si>
  <si>
    <t>2.5.2</t>
  </si>
  <si>
    <t>3.1.2</t>
  </si>
  <si>
    <t>4.2.4</t>
  </si>
  <si>
    <t>5.2.1</t>
  </si>
  <si>
    <t>Estimated duration (days)</t>
  </si>
  <si>
    <t>TOTAL</t>
  </si>
  <si>
    <t>3.4.2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</si>
</sst>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7" formatCode="&quot;$&quot;#,##0.00_);\(&quot;$&quot;#,##0.00\)"/>
    <numFmt numFmtId="44" formatCode="_(&quot;$&quot;* #,##0.00_);_(&quot;$&quot;* \(#,##0.00\);_(&quot;$&quot;* &quot;-&quot;??_);_(@_)"/>
    <numFmt numFmtId="43" formatCode="_(* #,##0.00_);_(* \(#,##0.00\);_(* &quot;-&quot;??_);_(@_)"/>
    <numFmt numFmtId="164" formatCode="dd/mm/yy;@"/>
    <numFmt numFmtId="165" formatCode="[&gt;=1000000]\ #.##0,,&quot;M&quot;;[&gt;=1]#,###;0"/>
    <numFmt numFmtId="166" formatCode="[&gt;=1000000]\ \ #.##0,,&quot;M&quot;;[&gt;=1]\ \ #,###;0"/>
    <numFmt numFmtId="167" formatCode="[$-409]d\-mmm\-yy;@"/>
    <numFmt numFmtId="168" formatCode="#,##0.0"/>
    <numFmt numFmtId="169" formatCode="yyyy"/>
    <numFmt numFmtId="170" formatCode="mmm"/>
    <numFmt numFmtId="171" formatCode="mm/dd/yy;@"/>
    <numFmt numFmtId="172" formatCode="d\-mmm\-yyyy;@"/>
    <numFmt numFmtId="173" formatCode="&quot;$&quot;#,##0.00"/>
    <numFmt numFmtId="174" formatCode="0.0"/>
    <numFmt numFmtId="175" formatCode="&quot;$&quot;#,##0"/>
    <numFmt numFmtId="176" formatCode="d\-mmm\-yy;@"/>
    <numFmt numFmtId="177" formatCode="_([$€-2]\ * #,##0.00_);_([$€-2]\ * \(#,##0.00\);_([$€-2]\ * &quot;-&quot;??_);_(@_)"/>
    <numFmt numFmtId="178" formatCode="0.0%"/>
    <numFmt numFmtId="179" formatCode="[$-409]d\-mmmm\-yyyy;@"/>
    <numFmt numFmtId="180" formatCode="_-* #,##0\ [$k€]_-;\-* #,##0\ [$k€]_-;_-* &quot;-&quot;??\ [$€]_-;_-@_-"/>
    <numFmt numFmtId="181" formatCode="_-* #,##0\ _€_-;\-* #,##0\ _€_-;_-* &quot;-&quot;??\ _€_-;_-@_-"/>
    <numFmt numFmtId="182" formatCode="mm/dd/yyyy\ hh:mm:ss;@"/>
    <numFmt numFmtId="183" formatCode="_([$$-409]* #,##0.00_);_([$$-409]* \(#,##0.00\);_([$$-409]* &quot;-&quot;??_);_(@_)"/>
  </numFmts>
  <fonts count="173" x14ac:knownFonts="1">
    <font>
      <sz val="11"/>
      <color theme="1"/>
      <name val="Calibri"/>
      <family val="2"/>
      <scheme val="minor"/>
    </font>
    <font>
      <sz val="10"/>
      <name val="Arial"/>
      <family val="2"/>
    </font>
    <font>
      <b/>
      <sz val="9"/>
      <color indexed="81"/>
      <name val="Tahoma"/>
      <family val="2"/>
    </font>
    <font>
      <sz val="9"/>
      <color indexed="81"/>
      <name val="Tahoma"/>
      <family val="2"/>
    </font>
    <font>
      <sz val="10"/>
      <color theme="1"/>
      <name val="Arial"/>
      <family val="2"/>
    </font>
    <font>
      <b/>
      <sz val="10"/>
      <color theme="0"/>
      <name val="Arial"/>
      <family val="2"/>
    </font>
    <font>
      <b/>
      <sz val="12"/>
      <color theme="0"/>
      <name val="Arial"/>
      <family val="2"/>
    </font>
    <font>
      <b/>
      <sz val="16"/>
      <color theme="0"/>
      <name val="Arial"/>
      <family val="2"/>
    </font>
    <font>
      <sz val="12"/>
      <color theme="1"/>
      <name val="Arial"/>
      <family val="2"/>
    </font>
    <font>
      <b/>
      <sz val="18"/>
      <color theme="0"/>
      <name val="Arial"/>
      <family val="2"/>
    </font>
    <font>
      <b/>
      <sz val="18"/>
      <name val="Arial"/>
      <family val="2"/>
    </font>
    <font>
      <b/>
      <sz val="12"/>
      <color theme="1"/>
      <name val="Arial"/>
      <family val="2"/>
    </font>
    <font>
      <sz val="12"/>
      <name val="Arial"/>
      <family val="2"/>
    </font>
    <font>
      <b/>
      <sz val="11"/>
      <color theme="1"/>
      <name val="Calibri"/>
      <family val="2"/>
      <scheme val="minor"/>
    </font>
    <font>
      <b/>
      <sz val="14"/>
      <color theme="1"/>
      <name val="Arial"/>
      <family val="2"/>
    </font>
    <font>
      <sz val="8"/>
      <color theme="1"/>
      <name val="Arial"/>
      <family val="2"/>
    </font>
    <font>
      <b/>
      <sz val="20"/>
      <color theme="0"/>
      <name val="Arial"/>
      <family val="2"/>
    </font>
    <font>
      <b/>
      <sz val="14"/>
      <color theme="1"/>
      <name val="Calibri"/>
      <family val="2"/>
      <scheme val="minor"/>
    </font>
    <font>
      <u/>
      <sz val="9.9"/>
      <color theme="10"/>
      <name val="Calibri"/>
      <family val="2"/>
    </font>
    <font>
      <sz val="11"/>
      <color theme="1"/>
      <name val="Arial"/>
      <family val="2"/>
    </font>
    <font>
      <b/>
      <sz val="12"/>
      <color rgb="FF00B050"/>
      <name val="Arial"/>
      <family val="2"/>
    </font>
    <font>
      <b/>
      <sz val="12"/>
      <color rgb="FFFFC000"/>
      <name val="Arial"/>
      <family val="2"/>
    </font>
    <font>
      <b/>
      <sz val="12"/>
      <color rgb="FFFF0000"/>
      <name val="Arial"/>
      <family val="2"/>
    </font>
    <font>
      <b/>
      <sz val="12"/>
      <color rgb="FF0070C0"/>
      <name val="Arial"/>
      <family val="2"/>
    </font>
    <font>
      <b/>
      <sz val="12"/>
      <color rgb="FF7030A0"/>
      <name val="Arial"/>
      <family val="2"/>
    </font>
    <font>
      <b/>
      <i/>
      <sz val="12"/>
      <color theme="1"/>
      <name val="Arial"/>
      <family val="2"/>
    </font>
    <font>
      <b/>
      <sz val="10"/>
      <color rgb="FF000000"/>
      <name val="Arial"/>
      <family val="2"/>
    </font>
    <font>
      <b/>
      <sz val="12"/>
      <color theme="0" tint="-0.499984740745262"/>
      <name val="Arial"/>
      <family val="2"/>
    </font>
    <font>
      <sz val="14"/>
      <color theme="1"/>
      <name val="Calibri"/>
      <family val="2"/>
      <scheme val="minor"/>
    </font>
    <font>
      <b/>
      <sz val="14"/>
      <color theme="0"/>
      <name val="Arial"/>
      <family val="2"/>
    </font>
    <font>
      <sz val="10"/>
      <color theme="0"/>
      <name val="Arial"/>
      <family val="2"/>
    </font>
    <font>
      <sz val="11"/>
      <color theme="1"/>
      <name val="Calibri"/>
      <family val="2"/>
      <scheme val="minor"/>
    </font>
    <font>
      <sz val="11"/>
      <color theme="0"/>
      <name val="Calibri"/>
      <family val="2"/>
      <scheme val="minor"/>
    </font>
    <font>
      <b/>
      <sz val="12"/>
      <name val="Arial"/>
      <family val="2"/>
    </font>
    <font>
      <b/>
      <sz val="11"/>
      <color theme="0"/>
      <name val="Arial"/>
      <family val="2"/>
    </font>
    <font>
      <sz val="12"/>
      <color theme="1"/>
      <name val="Calibri"/>
      <family val="2"/>
      <scheme val="minor"/>
    </font>
    <font>
      <b/>
      <sz val="12"/>
      <color indexed="8"/>
      <name val="Arial"/>
      <family val="2"/>
    </font>
    <font>
      <b/>
      <i/>
      <sz val="12"/>
      <color indexed="8"/>
      <name val="Arial"/>
      <family val="2"/>
    </font>
    <font>
      <sz val="12"/>
      <color indexed="8"/>
      <name val="Arial"/>
      <family val="2"/>
    </font>
    <font>
      <b/>
      <sz val="12"/>
      <color theme="8" tint="-0.249977111117893"/>
      <name val="Arial"/>
      <family val="2"/>
    </font>
    <font>
      <sz val="10"/>
      <color indexed="8"/>
      <name val="Arial"/>
      <family val="2"/>
    </font>
    <font>
      <b/>
      <sz val="10"/>
      <name val="Arial"/>
      <family val="2"/>
    </font>
    <font>
      <b/>
      <sz val="8"/>
      <color indexed="10"/>
      <name val="Verdana"/>
      <family val="2"/>
    </font>
    <font>
      <sz val="10"/>
      <name val="Verdana"/>
      <family val="2"/>
    </font>
    <font>
      <b/>
      <sz val="11"/>
      <color theme="1"/>
      <name val="Arial"/>
      <family val="2"/>
    </font>
    <font>
      <sz val="11"/>
      <name val="Arial"/>
      <family val="2"/>
    </font>
    <font>
      <b/>
      <sz val="10"/>
      <color theme="1"/>
      <name val="Arial"/>
      <family val="2"/>
    </font>
    <font>
      <sz val="8"/>
      <name val="Arial"/>
      <family val="2"/>
    </font>
    <font>
      <b/>
      <sz val="16"/>
      <name val="Arial"/>
      <family val="2"/>
    </font>
    <font>
      <b/>
      <sz val="11"/>
      <color theme="0"/>
      <name val="Calibri"/>
      <family val="2"/>
      <scheme val="minor"/>
    </font>
    <font>
      <b/>
      <sz val="12"/>
      <color indexed="17"/>
      <name val="Arial"/>
      <family val="2"/>
    </font>
    <font>
      <b/>
      <sz val="12"/>
      <color indexed="51"/>
      <name val="Arial"/>
      <family val="2"/>
    </font>
    <font>
      <b/>
      <sz val="12"/>
      <color indexed="10"/>
      <name val="Arial"/>
      <family val="2"/>
    </font>
    <font>
      <sz val="11"/>
      <name val="Verdana"/>
      <family val="2"/>
    </font>
    <font>
      <b/>
      <sz val="12"/>
      <color indexed="62"/>
      <name val="Arial"/>
      <family val="2"/>
    </font>
    <font>
      <b/>
      <sz val="12"/>
      <color indexed="57"/>
      <name val="Arial"/>
      <family val="2"/>
    </font>
    <font>
      <b/>
      <sz val="12"/>
      <color indexed="13"/>
      <name val="Arial"/>
      <family val="2"/>
    </font>
    <font>
      <b/>
      <sz val="12"/>
      <color indexed="50"/>
      <name val="Arial"/>
      <family val="2"/>
    </font>
    <font>
      <b/>
      <sz val="14"/>
      <color indexed="32"/>
      <name val="Arial"/>
      <family val="2"/>
    </font>
    <font>
      <b/>
      <sz val="11"/>
      <name val="Arial"/>
      <family val="2"/>
    </font>
    <font>
      <sz val="8"/>
      <color indexed="81"/>
      <name val="Tahoma"/>
      <family val="2"/>
    </font>
    <font>
      <b/>
      <sz val="10"/>
      <color indexed="81"/>
      <name val="Tahoma"/>
      <family val="2"/>
    </font>
    <font>
      <sz val="10"/>
      <color indexed="81"/>
      <name val="Tahoma"/>
      <family val="2"/>
    </font>
    <font>
      <b/>
      <sz val="11"/>
      <color rgb="FFFFFFFF"/>
      <name val="Arial"/>
      <family val="2"/>
    </font>
    <font>
      <sz val="11"/>
      <color theme="1"/>
      <name val="Calibri"/>
      <family val="2"/>
    </font>
    <font>
      <b/>
      <sz val="12"/>
      <color theme="4" tint="-0.249977111117893"/>
      <name val="Arial"/>
      <family val="2"/>
    </font>
    <font>
      <b/>
      <sz val="12"/>
      <color theme="9" tint="-0.249977111117893"/>
      <name val="Arial"/>
      <family val="2"/>
    </font>
    <font>
      <sz val="10"/>
      <name val="Arial"/>
      <family val="2"/>
    </font>
    <font>
      <b/>
      <sz val="8"/>
      <color theme="0"/>
      <name val="Arial"/>
      <family val="2"/>
    </font>
    <font>
      <b/>
      <sz val="11"/>
      <color theme="0" tint="-0.499984740745262"/>
      <name val="Arial"/>
      <family val="2"/>
    </font>
    <font>
      <b/>
      <sz val="12"/>
      <color theme="1" tint="0.249977111117893"/>
      <name val="Arial"/>
      <family val="2"/>
    </font>
    <font>
      <sz val="14"/>
      <name val="Arial"/>
      <family val="2"/>
    </font>
    <font>
      <b/>
      <sz val="12"/>
      <color theme="0"/>
      <name val="Calibri"/>
      <family val="2"/>
      <scheme val="minor"/>
    </font>
    <font>
      <b/>
      <sz val="12"/>
      <color theme="1"/>
      <name val="Calibri"/>
      <family val="2"/>
      <scheme val="minor"/>
    </font>
    <font>
      <sz val="11"/>
      <color theme="1" tint="0.249977111117893"/>
      <name val="Calibri"/>
      <family val="2"/>
      <scheme val="minor"/>
    </font>
    <font>
      <sz val="11"/>
      <color theme="0"/>
      <name val="Arial"/>
      <family val="2"/>
    </font>
    <font>
      <b/>
      <sz val="8"/>
      <color indexed="81"/>
      <name val="Tahoma"/>
      <family val="2"/>
    </font>
    <font>
      <sz val="10"/>
      <color theme="1"/>
      <name val="Calibri"/>
      <family val="2"/>
      <scheme val="minor"/>
    </font>
    <font>
      <sz val="12"/>
      <color rgb="FF00B050"/>
      <name val="Arial"/>
      <family val="2"/>
    </font>
    <font>
      <b/>
      <sz val="11"/>
      <color rgb="FF000000"/>
      <name val="Arial"/>
      <family val="2"/>
    </font>
    <font>
      <b/>
      <sz val="12"/>
      <color theme="1"/>
      <name val="Calibri"/>
      <family val="2"/>
    </font>
    <font>
      <b/>
      <u/>
      <sz val="9"/>
      <color indexed="81"/>
      <name val="Tahoma"/>
      <family val="2"/>
    </font>
    <font>
      <sz val="12"/>
      <color theme="1" tint="0.14999847407452621"/>
      <name val="Arial"/>
      <family val="2"/>
    </font>
    <font>
      <b/>
      <u/>
      <sz val="12"/>
      <color theme="1"/>
      <name val="Arial"/>
      <family val="2"/>
    </font>
    <font>
      <u/>
      <sz val="11"/>
      <color theme="10"/>
      <name val="Arial"/>
      <family val="2"/>
    </font>
    <font>
      <sz val="11"/>
      <color rgb="FF000000"/>
      <name val="Arial"/>
      <family val="2"/>
    </font>
    <font>
      <b/>
      <sz val="12"/>
      <color rgb="FFFFFFFF"/>
      <name val="Arial"/>
      <family val="2"/>
    </font>
    <font>
      <sz val="11"/>
      <color theme="1" tint="0.249977111117893"/>
      <name val="Arial"/>
      <family val="2"/>
    </font>
    <font>
      <b/>
      <sz val="11"/>
      <color theme="0" tint="-0.34998626667073579"/>
      <name val="Arial"/>
      <family val="2"/>
    </font>
    <font>
      <b/>
      <sz val="12"/>
      <color indexed="9"/>
      <name val="Arial"/>
      <family val="2"/>
    </font>
    <font>
      <sz val="10"/>
      <color rgb="FF000000"/>
      <name val="Arial"/>
      <family val="2"/>
    </font>
    <font>
      <b/>
      <sz val="9"/>
      <color theme="0"/>
      <name val="Arial"/>
      <family val="2"/>
    </font>
    <font>
      <b/>
      <sz val="11"/>
      <color rgb="FFB10043"/>
      <name val="Arial"/>
      <family val="2"/>
    </font>
    <font>
      <sz val="11"/>
      <color rgb="FFC00000"/>
      <name val="Calibri"/>
      <family val="2"/>
      <scheme val="minor"/>
    </font>
    <font>
      <b/>
      <sz val="11"/>
      <name val="Calibri"/>
      <family val="2"/>
      <scheme val="minor"/>
    </font>
    <font>
      <b/>
      <sz val="12"/>
      <color rgb="FF005426"/>
      <name val="Arial"/>
      <family val="2"/>
    </font>
    <font>
      <b/>
      <sz val="12"/>
      <color rgb="FFB10043"/>
      <name val="Arial"/>
      <family val="2"/>
    </font>
    <font>
      <b/>
      <u/>
      <sz val="14"/>
      <color theme="1"/>
      <name val="Arial"/>
      <family val="2"/>
    </font>
    <font>
      <u/>
      <sz val="12"/>
      <color theme="10"/>
      <name val="Arial"/>
      <family val="2"/>
    </font>
    <font>
      <b/>
      <sz val="12"/>
      <color rgb="FF1B6A3E"/>
      <name val="Arial"/>
      <family val="2"/>
    </font>
    <font>
      <b/>
      <sz val="12"/>
      <color rgb="FF00B0F0"/>
      <name val="Arial"/>
      <family val="2"/>
    </font>
    <font>
      <b/>
      <sz val="12"/>
      <color rgb="FFE47F00"/>
      <name val="Arial"/>
      <family val="2"/>
    </font>
    <font>
      <b/>
      <sz val="14"/>
      <color theme="0"/>
      <name val="Calibri"/>
      <family val="2"/>
      <scheme val="minor"/>
    </font>
    <font>
      <b/>
      <i/>
      <sz val="12"/>
      <color rgb="FFB10043"/>
      <name val="Arial"/>
      <family val="2"/>
    </font>
    <font>
      <b/>
      <i/>
      <u/>
      <sz val="12"/>
      <color rgb="FFB10043"/>
      <name val="Arial"/>
      <family val="2"/>
    </font>
    <font>
      <b/>
      <sz val="12"/>
      <color indexed="49"/>
      <name val="Arial"/>
      <family val="2"/>
    </font>
    <font>
      <b/>
      <sz val="12"/>
      <color rgb="FFDC6B00"/>
      <name val="Arial"/>
      <family val="2"/>
    </font>
    <font>
      <b/>
      <u/>
      <sz val="12"/>
      <color rgb="FFB10043"/>
      <name val="Arial"/>
      <family val="2"/>
    </font>
    <font>
      <b/>
      <sz val="11"/>
      <color rgb="FF1B6A3E"/>
      <name val="Arial"/>
      <family val="2"/>
    </font>
    <font>
      <b/>
      <sz val="11"/>
      <color rgb="FF005426"/>
      <name val="Arial"/>
      <family val="2"/>
    </font>
    <font>
      <b/>
      <sz val="14"/>
      <name val="Arial"/>
      <family val="2"/>
    </font>
    <font>
      <sz val="8"/>
      <color theme="0"/>
      <name val="Arial"/>
      <family val="2"/>
    </font>
    <font>
      <b/>
      <sz val="12"/>
      <color rgb="FF000000"/>
      <name val="Arial"/>
      <family val="2"/>
    </font>
    <font>
      <sz val="12"/>
      <color rgb="FFFFFFFF"/>
      <name val="Arial"/>
      <family val="2"/>
    </font>
    <font>
      <b/>
      <sz val="11"/>
      <color rgb="FF00B050"/>
      <name val="Arial"/>
      <family val="2"/>
    </font>
    <font>
      <b/>
      <sz val="8"/>
      <color theme="1"/>
      <name val="Arial"/>
      <family val="2"/>
    </font>
    <font>
      <b/>
      <sz val="11"/>
      <color rgb="FF005426"/>
      <name val="Calibri"/>
      <family val="2"/>
      <scheme val="minor"/>
    </font>
    <font>
      <b/>
      <i/>
      <sz val="11"/>
      <color theme="1"/>
      <name val="Calibri"/>
      <family val="2"/>
      <scheme val="minor"/>
    </font>
    <font>
      <b/>
      <sz val="11"/>
      <color rgb="FF1B6A3E"/>
      <name val="Calibri"/>
      <family val="2"/>
      <scheme val="minor"/>
    </font>
    <font>
      <sz val="16"/>
      <color theme="1"/>
      <name val="Calibri"/>
      <family val="2"/>
      <scheme val="minor"/>
    </font>
    <font>
      <b/>
      <sz val="12"/>
      <color rgb="FF3DCD58"/>
      <name val="Arial"/>
      <family val="2"/>
    </font>
    <font>
      <sz val="9"/>
      <color theme="1"/>
      <name val="Arial"/>
      <family val="2"/>
    </font>
    <font>
      <b/>
      <sz val="11"/>
      <color indexed="81"/>
      <name val="Tahoma"/>
      <family val="2"/>
    </font>
    <font>
      <b/>
      <sz val="10"/>
      <color indexed="9"/>
      <name val="Arial"/>
      <family val="2"/>
    </font>
    <font>
      <b/>
      <sz val="8"/>
      <name val="Arial"/>
      <family val="2"/>
    </font>
    <font>
      <b/>
      <sz val="10"/>
      <color rgb="FFB10043"/>
      <name val="Arial"/>
      <family val="2"/>
    </font>
    <font>
      <b/>
      <sz val="10"/>
      <color indexed="10"/>
      <name val="Arial"/>
      <family val="2"/>
    </font>
    <font>
      <b/>
      <sz val="11"/>
      <color indexed="9"/>
      <name val="Arial"/>
      <family val="2"/>
    </font>
    <font>
      <sz val="11"/>
      <color rgb="FF005426"/>
      <name val="Arial"/>
      <family val="2"/>
    </font>
    <font>
      <b/>
      <sz val="12"/>
      <color rgb="FFCC9200"/>
      <name val="Arial"/>
      <family val="2"/>
    </font>
    <font>
      <b/>
      <u/>
      <sz val="10"/>
      <color indexed="81"/>
      <name val="Tahoma"/>
      <family val="2"/>
    </font>
    <font>
      <b/>
      <sz val="18"/>
      <color theme="1"/>
      <name val="Calibri"/>
      <family val="2"/>
      <scheme val="minor"/>
    </font>
    <font>
      <b/>
      <sz val="20"/>
      <color theme="1"/>
      <name val="Calibri"/>
      <family val="2"/>
      <scheme val="minor"/>
    </font>
    <font>
      <b/>
      <sz val="18"/>
      <color theme="0"/>
      <name val="Calibri"/>
      <family val="2"/>
      <scheme val="minor"/>
    </font>
    <font>
      <sz val="11"/>
      <color indexed="81"/>
      <name val="Arial"/>
      <family val="2"/>
    </font>
    <font>
      <u/>
      <sz val="11"/>
      <color indexed="81"/>
      <name val="Arial"/>
      <family val="2"/>
    </font>
    <font>
      <b/>
      <sz val="11"/>
      <color theme="2" tint="-0.89999084444715716"/>
      <name val="Arial"/>
      <family val="2"/>
    </font>
    <font>
      <b/>
      <sz val="14"/>
      <color rgb="FF626469"/>
      <name val="Arial"/>
      <family val="2"/>
    </font>
    <font>
      <b/>
      <sz val="12"/>
      <color rgb="FF626469"/>
      <name val="Arial"/>
      <family val="2"/>
    </font>
    <font>
      <b/>
      <sz val="10"/>
      <color rgb="FF626469"/>
      <name val="Arial"/>
      <family val="2"/>
    </font>
    <font>
      <b/>
      <sz val="11"/>
      <color rgb="FF626469"/>
      <name val="Arial"/>
      <family val="2"/>
    </font>
    <font>
      <sz val="11"/>
      <color rgb="FF626469"/>
      <name val="Arial"/>
      <family val="2"/>
    </font>
    <font>
      <b/>
      <sz val="16"/>
      <color rgb="FF626469"/>
      <name val="Arial"/>
      <family val="2"/>
    </font>
    <font>
      <sz val="10"/>
      <color rgb="FF626469"/>
      <name val="Arial"/>
      <family val="2"/>
    </font>
    <font>
      <u/>
      <sz val="5"/>
      <color theme="10"/>
      <name val="Arial"/>
      <family val="2"/>
    </font>
    <font>
      <u/>
      <sz val="10"/>
      <name val="Arial"/>
      <family val="2"/>
    </font>
    <font>
      <b/>
      <u/>
      <sz val="10"/>
      <name val="Arial"/>
      <family val="2"/>
    </font>
    <font>
      <b/>
      <u/>
      <sz val="12"/>
      <name val="Arial"/>
      <family val="2"/>
    </font>
    <font>
      <b/>
      <u/>
      <sz val="14"/>
      <name val="Arial"/>
      <family val="2"/>
    </font>
    <font>
      <b/>
      <sz val="10"/>
      <color rgb="FFFF0000"/>
      <name val="Arial"/>
      <family val="2"/>
    </font>
    <font>
      <sz val="16"/>
      <name val="Arial"/>
      <family val="2"/>
    </font>
    <font>
      <sz val="18"/>
      <name val="Arial"/>
      <family val="2"/>
    </font>
    <font>
      <b/>
      <sz val="12"/>
      <color indexed="81"/>
      <name val="Tahoma"/>
      <family val="2"/>
    </font>
    <font>
      <sz val="12"/>
      <color indexed="81"/>
      <name val="Tahoma"/>
      <family val="2"/>
    </font>
    <font>
      <b/>
      <u/>
      <sz val="12"/>
      <color rgb="FF0070C0"/>
      <name val="Calibri"/>
      <family val="2"/>
    </font>
    <font>
      <b/>
      <sz val="12"/>
      <color theme="1" tint="4.9989318521683403E-2"/>
      <name val="Arial"/>
      <family val="2"/>
    </font>
    <font>
      <b/>
      <sz val="11"/>
      <color theme="1" tint="0.249977111117893"/>
      <name val="Arial"/>
      <family val="2"/>
    </font>
    <font>
      <sz val="11"/>
      <color rgb="FF00B0F0"/>
      <name val="Calibri"/>
      <family val="2"/>
      <scheme val="minor"/>
    </font>
    <font>
      <b/>
      <sz val="11"/>
      <color rgb="FFFA7D00"/>
      <name val="Calibri"/>
      <family val="2"/>
      <scheme val="minor"/>
    </font>
    <font>
      <sz val="11"/>
      <color theme="1"/>
      <name val="Calibri"/>
      <family val="2"/>
      <charset val="238"/>
      <scheme val="minor"/>
    </font>
    <font>
      <b/>
      <u/>
      <sz val="12"/>
      <color theme="10"/>
      <name val="Calibri"/>
      <family val="2"/>
    </font>
    <font>
      <sz val="11"/>
      <color theme="1" tint="0.14999847407452621"/>
      <name val="Arial"/>
      <family val="2"/>
    </font>
    <font>
      <b/>
      <sz val="8"/>
      <color theme="0"/>
      <name val="Verdana"/>
      <family val="2"/>
    </font>
    <font>
      <sz val="10"/>
      <color rgb="FFFF0000"/>
      <name val="Arial"/>
      <family val="2"/>
    </font>
    <font>
      <sz val="10"/>
      <color theme="0"/>
      <name val="Verdana"/>
      <family val="2"/>
    </font>
    <font>
      <b/>
      <u/>
      <sz val="12"/>
      <color theme="0"/>
      <name val="Arial"/>
      <family val="2"/>
    </font>
    <font>
      <sz val="12"/>
      <color theme="1" tint="0.249977111117893"/>
      <name val="Arial"/>
      <family val="2"/>
    </font>
    <font>
      <sz val="16"/>
      <color theme="0"/>
      <name val="Arial"/>
      <family val="2"/>
    </font>
    <font>
      <b/>
      <sz val="16"/>
      <color rgb="FF00B050"/>
      <name val="Arial"/>
      <family val="2"/>
    </font>
    <font>
      <sz val="9"/>
      <color rgb="FF000000"/>
      <name val="Arial"/>
      <family val="2"/>
    </font>
    <font>
      <sz val="8"/>
      <color rgb="FF000000"/>
      <name val="Arial"/>
      <family val="2"/>
    </font>
    <font>
      <b/>
      <sz val="22"/>
      <color rgb="FF000000"/>
      <name val="Arial"/>
      <family val="2"/>
    </font>
    <font>
      <sz val="9"/>
      <color indexed="81"/>
      <name val="Tahoma"/>
      <charset val="1"/>
    </font>
  </fonts>
  <fills count="68">
    <fill>
      <patternFill patternType="none"/>
    </fill>
    <fill>
      <patternFill patternType="gray125"/>
    </fill>
    <fill>
      <patternFill patternType="solid">
        <fgColor rgb="FF00B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indexed="9"/>
        <bgColor indexed="64"/>
      </patternFill>
    </fill>
    <fill>
      <patternFill patternType="solid">
        <fgColor rgb="FFFFFFFF"/>
        <bgColor indexed="64"/>
      </patternFill>
    </fill>
    <fill>
      <patternFill patternType="solid">
        <fgColor theme="6" tint="0.7999816888943144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9"/>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rgb="FFEAF1DD"/>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rgb="FFFFEEB7"/>
        <bgColor indexed="64"/>
      </patternFill>
    </fill>
    <fill>
      <patternFill patternType="solid">
        <fgColor theme="8" tint="-0.499984740745262"/>
        <bgColor indexed="64"/>
      </patternFill>
    </fill>
    <fill>
      <patternFill patternType="solid">
        <fgColor theme="4" tint="0.79998168889431442"/>
        <bgColor indexed="64"/>
      </patternFill>
    </fill>
    <fill>
      <patternFill patternType="solid">
        <fgColor rgb="FF00B0F0"/>
        <bgColor indexed="64"/>
      </patternFill>
    </fill>
    <fill>
      <patternFill patternType="solid">
        <fgColor rgb="FF7030A0"/>
        <bgColor indexed="64"/>
      </patternFill>
    </fill>
    <fill>
      <patternFill patternType="solid">
        <fgColor rgb="FF3DCD58"/>
        <bgColor indexed="64"/>
      </patternFill>
    </fill>
    <fill>
      <patternFill patternType="solid">
        <fgColor theme="8" tint="0.79998168889431442"/>
        <bgColor indexed="64"/>
      </patternFill>
    </fill>
    <fill>
      <patternFill patternType="solid">
        <fgColor rgb="FF1B6A3E"/>
        <bgColor indexed="64"/>
      </patternFill>
    </fill>
    <fill>
      <patternFill patternType="solid">
        <fgColor rgb="FFB10043"/>
        <bgColor indexed="64"/>
      </patternFill>
    </fill>
    <fill>
      <patternFill patternType="solid">
        <fgColor rgb="FFE47F00"/>
        <bgColor indexed="64"/>
      </patternFill>
    </fill>
    <fill>
      <patternFill patternType="solid">
        <fgColor rgb="FF0070C0"/>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rgb="FFD3D3D4"/>
        <bgColor indexed="64"/>
      </patternFill>
    </fill>
    <fill>
      <patternFill patternType="solid">
        <fgColor rgb="FFC2D69A"/>
        <bgColor indexed="64"/>
      </patternFill>
    </fill>
    <fill>
      <patternFill patternType="solid">
        <fgColor rgb="FFFF0000"/>
        <bgColor indexed="64"/>
      </patternFill>
    </fill>
    <fill>
      <patternFill patternType="solid">
        <fgColor theme="4" tint="-0.249977111117893"/>
        <bgColor indexed="64"/>
      </patternFill>
    </fill>
    <fill>
      <patternFill patternType="solid">
        <fgColor rgb="FFFF5050"/>
        <bgColor indexed="64"/>
      </patternFill>
    </fill>
    <fill>
      <patternFill patternType="solid">
        <fgColor rgb="FF002060"/>
        <bgColor indexed="64"/>
      </patternFill>
    </fill>
    <fill>
      <patternFill patternType="solid">
        <fgColor theme="2" tint="-0.499984740745262"/>
        <bgColor indexed="64"/>
      </patternFill>
    </fill>
    <fill>
      <patternFill patternType="solid">
        <fgColor theme="9" tint="-0.499984740745262"/>
        <bgColor indexed="64"/>
      </patternFill>
    </fill>
    <fill>
      <patternFill patternType="solid">
        <fgColor rgb="FF3DCD58"/>
        <bgColor rgb="FF000000"/>
      </patternFill>
    </fill>
    <fill>
      <patternFill patternType="solid">
        <fgColor rgb="FFFFF6CC"/>
        <bgColor indexed="64"/>
      </patternFill>
    </fill>
    <fill>
      <patternFill patternType="solid">
        <fgColor rgb="FF9FA0A4"/>
        <bgColor indexed="64"/>
      </patternFill>
    </fill>
    <fill>
      <patternFill patternType="solid">
        <fgColor rgb="FF626469"/>
        <bgColor indexed="64"/>
      </patternFill>
    </fill>
    <fill>
      <patternFill patternType="solid">
        <fgColor rgb="FFD9F0FA"/>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theme="8"/>
        <bgColor indexed="64"/>
      </patternFill>
    </fill>
    <fill>
      <patternFill patternType="solid">
        <fgColor rgb="FF005426"/>
        <bgColor indexed="64"/>
      </patternFill>
    </fill>
    <fill>
      <patternFill patternType="solid">
        <fgColor rgb="FF000000"/>
        <bgColor indexed="64"/>
      </patternFill>
    </fill>
    <fill>
      <patternFill patternType="solid">
        <fgColor theme="4" tint="0.39997558519241921"/>
        <bgColor indexed="64"/>
      </patternFill>
    </fill>
    <fill>
      <patternFill patternType="solid">
        <fgColor rgb="FF95B3D7"/>
        <bgColor indexed="64"/>
      </patternFill>
    </fill>
    <fill>
      <patternFill patternType="solid">
        <fgColor rgb="FFDCE6F1"/>
        <bgColor indexed="64"/>
      </patternFill>
    </fill>
    <fill>
      <patternFill patternType="solid">
        <fgColor rgb="FFFFF9E7"/>
        <bgColor indexed="64"/>
      </patternFill>
    </fill>
    <fill>
      <patternFill patternType="solid">
        <fgColor rgb="FFFFFF00"/>
        <bgColor indexed="64"/>
      </patternFill>
    </fill>
    <fill>
      <patternFill patternType="lightUp">
        <fgColor theme="0" tint="-0.499984740745262"/>
        <bgColor rgb="FF3DCD58"/>
      </patternFill>
    </fill>
    <fill>
      <patternFill patternType="solid">
        <fgColor rgb="FFCCFFCC"/>
        <bgColor indexed="64"/>
      </patternFill>
    </fill>
    <fill>
      <patternFill patternType="solid">
        <fgColor rgb="FFFFFF99"/>
        <bgColor indexed="64"/>
      </patternFill>
    </fill>
    <fill>
      <patternFill patternType="solid">
        <fgColor rgb="FF66FF33"/>
        <bgColor indexed="64"/>
      </patternFill>
    </fill>
    <fill>
      <patternFill patternType="solid">
        <fgColor rgb="FFFF9933"/>
        <bgColor indexed="64"/>
      </patternFill>
    </fill>
    <fill>
      <patternFill patternType="solid">
        <fgColor rgb="FFFF3300"/>
        <bgColor indexed="64"/>
      </patternFill>
    </fill>
    <fill>
      <patternFill patternType="solid">
        <fgColor rgb="FFF2F2F2"/>
      </patternFill>
    </fill>
    <fill>
      <patternFill patternType="gray0625">
        <bgColor theme="0"/>
      </patternFill>
    </fill>
    <fill>
      <patternFill patternType="gray0625"/>
    </fill>
    <fill>
      <patternFill patternType="solid">
        <fgColor rgb="FF1B6A2A"/>
        <bgColor indexed="64"/>
      </patternFill>
    </fill>
    <fill>
      <patternFill patternType="gray0625">
        <fgColor theme="0"/>
        <bgColor rgb="FF3DCD58"/>
      </patternFill>
    </fill>
    <fill>
      <patternFill patternType="solid">
        <fgColor indexed="31"/>
        <bgColor indexed="64"/>
      </patternFill>
    </fill>
    <fill>
      <patternFill patternType="solid">
        <fgColor theme="3" tint="0.39997558519241921"/>
        <bgColor indexed="64"/>
      </patternFill>
    </fill>
  </fills>
  <borders count="695">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right/>
      <top style="thin">
        <color rgb="FF00B050"/>
      </top>
      <bottom style="thin">
        <color rgb="FF00B050"/>
      </bottom>
      <diagonal/>
    </border>
    <border>
      <left style="thin">
        <color indexed="64"/>
      </left>
      <right style="thin">
        <color indexed="64"/>
      </right>
      <top style="thin">
        <color indexed="55"/>
      </top>
      <bottom style="thin">
        <color indexed="55"/>
      </bottom>
      <diagonal/>
    </border>
    <border>
      <left/>
      <right/>
      <top style="thin">
        <color indexed="55"/>
      </top>
      <bottom style="thin">
        <color indexed="55"/>
      </bottom>
      <diagonal/>
    </border>
    <border>
      <left/>
      <right style="thin">
        <color indexed="8"/>
      </right>
      <top style="thin">
        <color indexed="55"/>
      </top>
      <bottom style="thin">
        <color indexed="55"/>
      </bottom>
      <diagonal/>
    </border>
    <border>
      <left style="thin">
        <color indexed="8"/>
      </left>
      <right style="thin">
        <color indexed="8"/>
      </right>
      <top style="thin">
        <color indexed="55"/>
      </top>
      <bottom style="thin">
        <color indexed="55"/>
      </bottom>
      <diagonal/>
    </border>
    <border>
      <left style="thin">
        <color indexed="8"/>
      </left>
      <right/>
      <top style="thin">
        <color indexed="55"/>
      </top>
      <bottom style="thin">
        <color indexed="55"/>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hair">
        <color auto="1"/>
      </left>
      <right style="hair">
        <color auto="1"/>
      </right>
      <top style="thin">
        <color rgb="FFA5A5A5"/>
      </top>
      <bottom/>
      <diagonal/>
    </border>
    <border>
      <left/>
      <right style="hair">
        <color auto="1"/>
      </right>
      <top style="thin">
        <color rgb="FFA5A5A5"/>
      </top>
      <bottom/>
      <diagonal/>
    </border>
    <border>
      <left style="hair">
        <color auto="1"/>
      </left>
      <right style="hair">
        <color auto="1"/>
      </right>
      <top style="medium">
        <color rgb="FF000000"/>
      </top>
      <bottom/>
      <diagonal/>
    </border>
    <border>
      <left/>
      <right style="hair">
        <color auto="1"/>
      </right>
      <top style="medium">
        <color rgb="FF000000"/>
      </top>
      <bottom/>
      <diagonal/>
    </border>
    <border>
      <left style="thin">
        <color auto="1"/>
      </left>
      <right style="thin">
        <color auto="1"/>
      </right>
      <top/>
      <bottom style="thin">
        <color auto="1"/>
      </bottom>
      <diagonal/>
    </border>
    <border>
      <left style="hair">
        <color auto="1"/>
      </left>
      <right/>
      <top style="thin">
        <color rgb="FFA5A5A5"/>
      </top>
      <bottom/>
      <diagonal/>
    </border>
    <border>
      <left style="hair">
        <color auto="1"/>
      </left>
      <right/>
      <top style="medium">
        <color rgb="FF000000"/>
      </top>
      <bottom/>
      <diagonal/>
    </border>
    <border>
      <left style="thin">
        <color theme="0"/>
      </left>
      <right style="thin">
        <color theme="0"/>
      </right>
      <top style="thin">
        <color theme="0"/>
      </top>
      <bottom/>
      <diagonal/>
    </border>
    <border>
      <left style="thin">
        <color rgb="FF00B050"/>
      </left>
      <right style="thin">
        <color rgb="FF00B050"/>
      </right>
      <top style="thin">
        <color rgb="FF00B050"/>
      </top>
      <bottom style="thin">
        <color rgb="FF00B050"/>
      </bottom>
      <diagonal/>
    </border>
    <border>
      <left/>
      <right/>
      <top style="thin">
        <color theme="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34998626667073579"/>
      </left>
      <right style="thin">
        <color theme="0" tint="-0.34998626667073579"/>
      </right>
      <top/>
      <bottom/>
      <diagonal/>
    </border>
    <border>
      <left style="thin">
        <color theme="0" tint="-0.24994659260841701"/>
      </left>
      <right style="thin">
        <color theme="0" tint="-0.24994659260841701"/>
      </right>
      <top/>
      <bottom/>
      <diagonal/>
    </border>
    <border>
      <left style="thin">
        <color rgb="FF000000"/>
      </left>
      <right style="thin">
        <color indexed="8"/>
      </right>
      <top style="thin">
        <color rgb="FFA5A5A5"/>
      </top>
      <bottom/>
      <diagonal/>
    </border>
    <border>
      <left style="thin">
        <color rgb="FF000000"/>
      </left>
      <right style="thin">
        <color indexed="8"/>
      </right>
      <top style="medium">
        <color rgb="FF000000"/>
      </top>
      <bottom/>
      <diagonal/>
    </border>
    <border>
      <left style="thin">
        <color auto="1"/>
      </left>
      <right style="thin">
        <color auto="1"/>
      </right>
      <top style="thin">
        <color auto="1"/>
      </top>
      <bottom style="thin">
        <color auto="1"/>
      </bottom>
      <diagonal/>
    </border>
    <border>
      <left/>
      <right style="thin">
        <color rgb="FF00B050"/>
      </right>
      <top style="thin">
        <color rgb="FF00B050"/>
      </top>
      <bottom style="thin">
        <color rgb="FF00B050"/>
      </bottom>
      <diagonal/>
    </border>
    <border>
      <left style="thick">
        <color rgb="FF00B0F0"/>
      </left>
      <right/>
      <top style="thick">
        <color rgb="FF00B0F0"/>
      </top>
      <bottom/>
      <diagonal/>
    </border>
    <border>
      <left/>
      <right/>
      <top style="thick">
        <color rgb="FF00B0F0"/>
      </top>
      <bottom/>
      <diagonal/>
    </border>
    <border>
      <left/>
      <right style="thick">
        <color rgb="FF00B0F0"/>
      </right>
      <top style="thick">
        <color rgb="FF00B0F0"/>
      </top>
      <bottom/>
      <diagonal/>
    </border>
    <border>
      <left style="thick">
        <color rgb="FF00B0F0"/>
      </left>
      <right/>
      <top/>
      <bottom/>
      <diagonal/>
    </border>
    <border>
      <left/>
      <right style="thick">
        <color rgb="FF00B0F0"/>
      </right>
      <top/>
      <bottom/>
      <diagonal/>
    </border>
    <border>
      <left style="thick">
        <color rgb="FF00B0F0"/>
      </left>
      <right/>
      <top/>
      <bottom style="thick">
        <color rgb="FF00B0F0"/>
      </bottom>
      <diagonal/>
    </border>
    <border>
      <left/>
      <right style="thick">
        <color rgb="FF00B0F0"/>
      </right>
      <top/>
      <bottom style="thick">
        <color rgb="FF00B0F0"/>
      </bottom>
      <diagonal/>
    </border>
    <border>
      <left/>
      <right/>
      <top style="thin">
        <color rgb="FFA5A5A5"/>
      </top>
      <bottom/>
      <diagonal/>
    </border>
    <border>
      <left/>
      <right/>
      <top style="medium">
        <color rgb="FF000000"/>
      </top>
      <bottom/>
      <diagonal/>
    </border>
    <border>
      <left/>
      <right/>
      <top style="thin">
        <color theme="0"/>
      </top>
      <bottom style="thin">
        <color theme="0"/>
      </bottom>
      <diagonal/>
    </border>
    <border>
      <left style="thin">
        <color rgb="FF00B0F0"/>
      </left>
      <right style="thin">
        <color rgb="FF00B0F0"/>
      </right>
      <top style="thin">
        <color rgb="FF00B0F0"/>
      </top>
      <bottom style="thin">
        <color rgb="FF00B0F0"/>
      </bottom>
      <diagonal/>
    </border>
    <border>
      <left/>
      <right style="thin">
        <color indexed="64"/>
      </right>
      <top/>
      <bottom style="thin">
        <color indexed="64"/>
      </bottom>
      <diagonal/>
    </border>
    <border>
      <left style="thin">
        <color auto="1"/>
      </left>
      <right/>
      <top/>
      <bottom style="thin">
        <color auto="1"/>
      </bottom>
      <diagonal/>
    </border>
    <border>
      <left/>
      <right style="thin">
        <color rgb="FF00B050"/>
      </right>
      <top/>
      <bottom style="thin">
        <color rgb="FF00B050"/>
      </bottom>
      <diagonal/>
    </border>
    <border>
      <left/>
      <right style="medium">
        <color rgb="FF00B0F0"/>
      </right>
      <top style="medium">
        <color rgb="FF00B0F0"/>
      </top>
      <bottom style="medium">
        <color rgb="FF00B0F0"/>
      </bottom>
      <diagonal/>
    </border>
    <border>
      <left style="thin">
        <color rgb="FF1B6A3E"/>
      </left>
      <right style="thin">
        <color rgb="FF1B6A3E"/>
      </right>
      <top style="thin">
        <color rgb="FF1B6A3E"/>
      </top>
      <bottom style="thin">
        <color rgb="FF1B6A3E"/>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top/>
      <bottom style="thin">
        <color rgb="FF00B050"/>
      </bottom>
      <diagonal/>
    </border>
    <border>
      <left style="medium">
        <color indexed="64"/>
      </left>
      <right style="thin">
        <color indexed="64"/>
      </right>
      <top style="medium">
        <color rgb="FF000000"/>
      </top>
      <bottom/>
      <diagonal/>
    </border>
    <border>
      <left style="medium">
        <color indexed="64"/>
      </left>
      <right style="thin">
        <color indexed="64"/>
      </right>
      <top style="thin">
        <color rgb="FFA5A5A5"/>
      </top>
      <bottom/>
      <diagonal/>
    </border>
    <border>
      <left/>
      <right style="thin">
        <color indexed="8"/>
      </right>
      <top style="medium">
        <color rgb="FF000000"/>
      </top>
      <bottom/>
      <diagonal/>
    </border>
    <border>
      <left/>
      <right style="thin">
        <color indexed="8"/>
      </right>
      <top style="thin">
        <color rgb="FFA5A5A5"/>
      </top>
      <bottom/>
      <diagonal/>
    </border>
    <border>
      <left style="thin">
        <color rgb="FF00B050"/>
      </left>
      <right/>
      <top style="thin">
        <color rgb="FF00B050"/>
      </top>
      <bottom style="thin">
        <color rgb="FF00B050"/>
      </bottom>
      <diagonal/>
    </border>
    <border>
      <left style="thin">
        <color theme="0"/>
      </left>
      <right/>
      <top/>
      <bottom/>
      <diagonal/>
    </border>
    <border>
      <left/>
      <right style="thin">
        <color theme="0"/>
      </right>
      <top/>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rgb="FF00B050"/>
      </left>
      <right/>
      <top style="thin">
        <color rgb="FF00B050"/>
      </top>
      <bottom/>
      <diagonal/>
    </border>
    <border>
      <left/>
      <right style="thin">
        <color rgb="FF00B050"/>
      </right>
      <top style="thin">
        <color rgb="FF00B050"/>
      </top>
      <bottom/>
      <diagonal/>
    </border>
    <border>
      <left style="thin">
        <color rgb="FF00B050"/>
      </left>
      <right/>
      <top style="thin">
        <color rgb="FF00B050"/>
      </top>
      <bottom style="thin">
        <color theme="0"/>
      </bottom>
      <diagonal/>
    </border>
    <border>
      <left/>
      <right style="thin">
        <color rgb="FF00B050"/>
      </right>
      <top style="thin">
        <color rgb="FF00B050"/>
      </top>
      <bottom style="thin">
        <color theme="0"/>
      </bottom>
      <diagonal/>
    </border>
    <border>
      <left/>
      <right style="thin">
        <color theme="0"/>
      </right>
      <top style="thin">
        <color theme="0"/>
      </top>
      <bottom style="thin">
        <color theme="0"/>
      </bottom>
      <diagonal/>
    </border>
    <border>
      <left/>
      <right/>
      <top style="thin">
        <color rgb="FF00B050"/>
      </top>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
      <left style="thin">
        <color rgb="FF00B050"/>
      </left>
      <right/>
      <top/>
      <bottom/>
      <diagonal/>
    </border>
    <border>
      <left/>
      <right style="thin">
        <color rgb="FF00B050"/>
      </right>
      <top/>
      <bottom/>
      <diagonal/>
    </border>
    <border>
      <left style="thin">
        <color rgb="FF00B050"/>
      </left>
      <right/>
      <top/>
      <bottom style="thin">
        <color rgb="FF00B050"/>
      </bottom>
      <diagonal/>
    </border>
    <border>
      <left/>
      <right/>
      <top style="thin">
        <color rgb="FF00B050"/>
      </top>
      <bottom style="thin">
        <color theme="0"/>
      </bottom>
      <diagonal/>
    </border>
    <border>
      <left style="thin">
        <color rgb="FF00B050"/>
      </left>
      <right style="thin">
        <color rgb="FF00B050"/>
      </right>
      <top/>
      <bottom/>
      <diagonal/>
    </border>
    <border>
      <left style="thin">
        <color rgb="FF00B050"/>
      </left>
      <right/>
      <top style="thin">
        <color rgb="FF00B050"/>
      </top>
      <bottom style="thin">
        <color theme="0" tint="-0.24994659260841701"/>
      </bottom>
      <diagonal/>
    </border>
    <border>
      <left/>
      <right/>
      <top style="thin">
        <color rgb="FF00B050"/>
      </top>
      <bottom style="thin">
        <color theme="0" tint="-0.24994659260841701"/>
      </bottom>
      <diagonal/>
    </border>
    <border>
      <left/>
      <right style="thin">
        <color rgb="FF00B050"/>
      </right>
      <top style="thin">
        <color rgb="FF00B050"/>
      </top>
      <bottom style="thin">
        <color theme="0" tint="-0.24994659260841701"/>
      </bottom>
      <diagonal/>
    </border>
    <border>
      <left style="thin">
        <color rgb="FF00B050"/>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rgb="FF00B050"/>
      </right>
      <top style="thin">
        <color theme="0" tint="-0.24994659260841701"/>
      </top>
      <bottom style="thin">
        <color theme="0" tint="-0.24994659260841701"/>
      </bottom>
      <diagonal/>
    </border>
    <border>
      <left style="thin">
        <color rgb="FF00B050"/>
      </left>
      <right/>
      <top style="thin">
        <color theme="0" tint="-0.24994659260841701"/>
      </top>
      <bottom style="thin">
        <color rgb="FF00B050"/>
      </bottom>
      <diagonal/>
    </border>
    <border>
      <left/>
      <right/>
      <top style="thin">
        <color theme="0" tint="-0.24994659260841701"/>
      </top>
      <bottom style="thin">
        <color rgb="FF00B050"/>
      </bottom>
      <diagonal/>
    </border>
    <border>
      <left/>
      <right style="thin">
        <color rgb="FF00B050"/>
      </right>
      <top style="thin">
        <color theme="0" tint="-0.24994659260841701"/>
      </top>
      <bottom style="thin">
        <color rgb="FF00B050"/>
      </bottom>
      <diagonal/>
    </border>
    <border>
      <left/>
      <right/>
      <top style="thin">
        <color theme="0"/>
      </top>
      <bottom style="thin">
        <color theme="0" tint="-0.24994659260841701"/>
      </bottom>
      <diagonal/>
    </border>
    <border>
      <left/>
      <right style="thin">
        <color rgb="FF00B050"/>
      </right>
      <top style="thin">
        <color theme="0"/>
      </top>
      <bottom style="thin">
        <color theme="0" tint="-0.24994659260841701"/>
      </bottom>
      <diagonal/>
    </border>
    <border>
      <left style="thin">
        <color rgb="FF00B050"/>
      </left>
      <right style="thin">
        <color rgb="FF00B050"/>
      </right>
      <top style="thin">
        <color theme="0"/>
      </top>
      <bottom style="thin">
        <color theme="0" tint="-0.24994659260841701"/>
      </bottom>
      <diagonal/>
    </border>
    <border>
      <left style="thin">
        <color rgb="FF00B050"/>
      </left>
      <right style="thin">
        <color rgb="FF00B050"/>
      </right>
      <top style="thin">
        <color theme="0" tint="-0.24994659260841701"/>
      </top>
      <bottom style="thin">
        <color theme="0" tint="-0.24994659260841701"/>
      </bottom>
      <diagonal/>
    </border>
    <border>
      <left style="thin">
        <color rgb="FF00B050"/>
      </left>
      <right style="thin">
        <color rgb="FF00B050"/>
      </right>
      <top style="thin">
        <color theme="0" tint="-0.24994659260841701"/>
      </top>
      <bottom style="thin">
        <color rgb="FF00B050"/>
      </bottom>
      <diagonal/>
    </border>
    <border>
      <left style="thin">
        <color rgb="FF00B0F0"/>
      </left>
      <right/>
      <top style="thin">
        <color rgb="FF00B0F0"/>
      </top>
      <bottom/>
      <diagonal/>
    </border>
    <border>
      <left/>
      <right/>
      <top style="thin">
        <color rgb="FF00B0F0"/>
      </top>
      <bottom/>
      <diagonal/>
    </border>
    <border>
      <left/>
      <right style="thin">
        <color rgb="FF00B0F0"/>
      </right>
      <top style="thin">
        <color rgb="FF00B0F0"/>
      </top>
      <bottom/>
      <diagonal/>
    </border>
    <border>
      <left style="thin">
        <color rgb="FFB10043"/>
      </left>
      <right/>
      <top style="thin">
        <color rgb="FFB10043"/>
      </top>
      <bottom style="thin">
        <color theme="0" tint="-0.24994659260841701"/>
      </bottom>
      <diagonal/>
    </border>
    <border>
      <left/>
      <right/>
      <top style="thin">
        <color rgb="FFB10043"/>
      </top>
      <bottom style="thin">
        <color theme="0" tint="-0.24994659260841701"/>
      </bottom>
      <diagonal/>
    </border>
    <border>
      <left/>
      <right style="thin">
        <color rgb="FFB10043"/>
      </right>
      <top style="thin">
        <color rgb="FFB10043"/>
      </top>
      <bottom style="thin">
        <color theme="0" tint="-0.24994659260841701"/>
      </bottom>
      <diagonal/>
    </border>
    <border>
      <left/>
      <right style="thin">
        <color rgb="FFB10043"/>
      </right>
      <top/>
      <bottom style="thin">
        <color rgb="FFB10043"/>
      </bottom>
      <diagonal/>
    </border>
    <border>
      <left/>
      <right/>
      <top/>
      <bottom style="thin">
        <color theme="0" tint="-0.24994659260841701"/>
      </bottom>
      <diagonal/>
    </border>
    <border>
      <left/>
      <right style="thin">
        <color rgb="FF00B050"/>
      </right>
      <top/>
      <bottom style="thin">
        <color theme="0" tint="-0.24994659260841701"/>
      </bottom>
      <diagonal/>
    </border>
    <border>
      <left style="thin">
        <color rgb="FF00B050"/>
      </left>
      <right style="thin">
        <color rgb="FF00B050"/>
      </right>
      <top style="thin">
        <color rgb="FF00B050"/>
      </top>
      <bottom style="thin">
        <color theme="0" tint="-0.24994659260841701"/>
      </bottom>
      <diagonal/>
    </border>
    <border>
      <left style="thin">
        <color rgb="FF00B0F0"/>
      </left>
      <right style="thin">
        <color rgb="FF00B0F0"/>
      </right>
      <top style="thin">
        <color rgb="FF00B0F0"/>
      </top>
      <bottom style="thin">
        <color theme="0" tint="-0.24994659260841701"/>
      </bottom>
      <diagonal/>
    </border>
    <border>
      <left/>
      <right style="thin">
        <color rgb="FF00B0F0"/>
      </right>
      <top/>
      <bottom style="thin">
        <color theme="0" tint="-0.24994659260841701"/>
      </bottom>
      <diagonal/>
    </border>
    <border>
      <left style="thin">
        <color rgb="FF00B0F0"/>
      </left>
      <right style="thin">
        <color rgb="FF00B0F0"/>
      </right>
      <top style="thin">
        <color theme="0" tint="-0.24994659260841701"/>
      </top>
      <bottom style="thin">
        <color theme="0" tint="-0.24994659260841701"/>
      </bottom>
      <diagonal/>
    </border>
    <border>
      <left/>
      <right style="thin">
        <color rgb="FF00B0F0"/>
      </right>
      <top style="thin">
        <color theme="0" tint="-0.24994659260841701"/>
      </top>
      <bottom style="thin">
        <color theme="0" tint="-0.24994659260841701"/>
      </bottom>
      <diagonal/>
    </border>
    <border>
      <left style="thin">
        <color rgb="FF00B0F0"/>
      </left>
      <right style="thin">
        <color rgb="FF00B0F0"/>
      </right>
      <top style="thin">
        <color theme="0" tint="-0.24994659260841701"/>
      </top>
      <bottom style="thin">
        <color rgb="FF00B0F0"/>
      </bottom>
      <diagonal/>
    </border>
    <border>
      <left/>
      <right/>
      <top style="thin">
        <color theme="0" tint="-0.24994659260841701"/>
      </top>
      <bottom style="thin">
        <color rgb="FF00B0F0"/>
      </bottom>
      <diagonal/>
    </border>
    <border>
      <left/>
      <right style="thin">
        <color rgb="FF00B0F0"/>
      </right>
      <top style="thin">
        <color theme="0" tint="-0.24994659260841701"/>
      </top>
      <bottom style="thin">
        <color rgb="FF00B0F0"/>
      </bottom>
      <diagonal/>
    </border>
    <border>
      <left style="thin">
        <color rgb="FF00B0F0"/>
      </left>
      <right/>
      <top style="thin">
        <color rgb="FF00B0F0"/>
      </top>
      <bottom style="thin">
        <color rgb="FF00B0F0"/>
      </bottom>
      <diagonal/>
    </border>
    <border>
      <left/>
      <right/>
      <top style="thin">
        <color rgb="FF00B0F0"/>
      </top>
      <bottom style="thin">
        <color rgb="FF00B0F0"/>
      </bottom>
      <diagonal/>
    </border>
    <border>
      <left/>
      <right style="thin">
        <color rgb="FF00B0F0"/>
      </right>
      <top style="thin">
        <color rgb="FF00B0F0"/>
      </top>
      <bottom style="thin">
        <color rgb="FF00B0F0"/>
      </bottom>
      <diagonal/>
    </border>
    <border>
      <left style="thin">
        <color rgb="FFB10043"/>
      </left>
      <right/>
      <top style="thin">
        <color rgb="FFB10043"/>
      </top>
      <bottom/>
      <diagonal/>
    </border>
    <border>
      <left/>
      <right/>
      <top style="thin">
        <color rgb="FFB10043"/>
      </top>
      <bottom/>
      <diagonal/>
    </border>
    <border>
      <left/>
      <right style="thin">
        <color rgb="FFB10043"/>
      </right>
      <top style="thin">
        <color rgb="FFB10043"/>
      </top>
      <bottom/>
      <diagonal/>
    </border>
    <border>
      <left/>
      <right/>
      <top style="thin">
        <color rgb="FF00B0F0"/>
      </top>
      <bottom style="thin">
        <color theme="0" tint="-0.24994659260841701"/>
      </bottom>
      <diagonal/>
    </border>
    <border>
      <left/>
      <right style="thin">
        <color rgb="FF00B0F0"/>
      </right>
      <top style="thin">
        <color rgb="FF00B0F0"/>
      </top>
      <bottom style="thin">
        <color theme="0" tint="-0.24994659260841701"/>
      </bottom>
      <diagonal/>
    </border>
    <border>
      <left style="thin">
        <color rgb="FFB10043"/>
      </left>
      <right style="thin">
        <color rgb="FFB10043"/>
      </right>
      <top style="thin">
        <color rgb="FFB10043"/>
      </top>
      <bottom style="thin">
        <color theme="0" tint="-0.24994659260841701"/>
      </bottom>
      <diagonal/>
    </border>
    <border>
      <left/>
      <right style="thin">
        <color rgb="FFB10043"/>
      </right>
      <top/>
      <bottom style="thin">
        <color theme="0" tint="-0.24994659260841701"/>
      </bottom>
      <diagonal/>
    </border>
    <border>
      <left style="thin">
        <color rgb="FFB10043"/>
      </left>
      <right style="thin">
        <color rgb="FFB10043"/>
      </right>
      <top style="thin">
        <color theme="0" tint="-0.24994659260841701"/>
      </top>
      <bottom style="thin">
        <color theme="0" tint="-0.24994659260841701"/>
      </bottom>
      <diagonal/>
    </border>
    <border>
      <left/>
      <right style="thin">
        <color rgb="FFB10043"/>
      </right>
      <top style="thin">
        <color theme="0" tint="-0.24994659260841701"/>
      </top>
      <bottom style="thin">
        <color theme="0" tint="-0.24994659260841701"/>
      </bottom>
      <diagonal/>
    </border>
    <border>
      <left style="thin">
        <color rgb="FFB10043"/>
      </left>
      <right style="thin">
        <color rgb="FFB10043"/>
      </right>
      <top style="thin">
        <color theme="0" tint="-0.24994659260841701"/>
      </top>
      <bottom style="thin">
        <color rgb="FFB10043"/>
      </bottom>
      <diagonal/>
    </border>
    <border>
      <left/>
      <right/>
      <top style="thin">
        <color theme="0" tint="-0.24994659260841701"/>
      </top>
      <bottom style="thin">
        <color rgb="FFB10043"/>
      </bottom>
      <diagonal/>
    </border>
    <border>
      <left/>
      <right style="thin">
        <color rgb="FFB10043"/>
      </right>
      <top style="thin">
        <color theme="0" tint="-0.24994659260841701"/>
      </top>
      <bottom style="thin">
        <color rgb="FFB10043"/>
      </bottom>
      <diagonal/>
    </border>
    <border>
      <left style="thin">
        <color rgb="FF00B050"/>
      </left>
      <right style="thin">
        <color rgb="FF00B050"/>
      </right>
      <top style="thin">
        <color theme="0" tint="-0.24994659260841701"/>
      </top>
      <bottom/>
      <diagonal/>
    </border>
    <border>
      <left/>
      <right/>
      <top style="thin">
        <color theme="0" tint="-0.24994659260841701"/>
      </top>
      <bottom/>
      <diagonal/>
    </border>
    <border>
      <left/>
      <right style="thin">
        <color rgb="FF00B050"/>
      </right>
      <top style="thin">
        <color theme="0" tint="-0.24994659260841701"/>
      </top>
      <bottom/>
      <diagonal/>
    </border>
    <border>
      <left style="thin">
        <color rgb="FFB10043"/>
      </left>
      <right style="thin">
        <color rgb="FFB10043"/>
      </right>
      <top style="thin">
        <color rgb="FFB10043"/>
      </top>
      <bottom style="thin">
        <color rgb="FFB10043"/>
      </bottom>
      <diagonal/>
    </border>
    <border>
      <left style="thin">
        <color rgb="FFB10043"/>
      </left>
      <right style="thin">
        <color rgb="FFB10043"/>
      </right>
      <top/>
      <bottom style="thin">
        <color theme="0" tint="-0.24994659260841701"/>
      </bottom>
      <diagonal/>
    </border>
    <border>
      <left style="thin">
        <color rgb="FFB10043"/>
      </left>
      <right/>
      <top style="thin">
        <color rgb="FFB10043"/>
      </top>
      <bottom style="thin">
        <color rgb="FFB10043"/>
      </bottom>
      <diagonal/>
    </border>
    <border>
      <left/>
      <right/>
      <top style="thin">
        <color rgb="FFB10043"/>
      </top>
      <bottom style="thin">
        <color rgb="FFB10043"/>
      </bottom>
      <diagonal/>
    </border>
    <border>
      <left/>
      <right style="thin">
        <color rgb="FFB10043"/>
      </right>
      <top style="thin">
        <color rgb="FFB10043"/>
      </top>
      <bottom style="thin">
        <color rgb="FFB10043"/>
      </bottom>
      <diagonal/>
    </border>
    <border>
      <left style="thin">
        <color rgb="FF00B0F0"/>
      </left>
      <right/>
      <top style="thin">
        <color rgb="FF00B0F0"/>
      </top>
      <bottom style="thin">
        <color theme="0" tint="-0.24994659260841701"/>
      </bottom>
      <diagonal/>
    </border>
    <border>
      <left style="thin">
        <color rgb="FFB10043"/>
      </left>
      <right style="thin">
        <color rgb="FFB10043"/>
      </right>
      <top style="thin">
        <color theme="0" tint="-0.24994659260841701"/>
      </top>
      <bottom/>
      <diagonal/>
    </border>
    <border>
      <left/>
      <right style="thin">
        <color rgb="FFB10043"/>
      </right>
      <top style="thin">
        <color theme="0" tint="-0.24994659260841701"/>
      </top>
      <bottom/>
      <diagonal/>
    </border>
    <border>
      <left/>
      <right/>
      <top/>
      <bottom style="thin">
        <color theme="0"/>
      </bottom>
      <diagonal/>
    </border>
    <border>
      <left style="thin">
        <color rgb="FF00B050"/>
      </left>
      <right style="thin">
        <color rgb="FF00B050"/>
      </right>
      <top/>
      <bottom style="thin">
        <color theme="0" tint="-0.24994659260841701"/>
      </bottom>
      <diagonal/>
    </border>
    <border>
      <left style="thin">
        <color rgb="FF00B050"/>
      </left>
      <right/>
      <top/>
      <bottom style="thin">
        <color theme="0" tint="-0.24994659260841701"/>
      </bottom>
      <diagonal/>
    </border>
    <border>
      <left style="thin">
        <color rgb="FF00B050"/>
      </left>
      <right/>
      <top style="thin">
        <color theme="0" tint="-0.24994659260841701"/>
      </top>
      <bottom/>
      <diagonal/>
    </border>
    <border>
      <left style="thin">
        <color rgb="FF00B0F0"/>
      </left>
      <right/>
      <top/>
      <bottom/>
      <diagonal/>
    </border>
    <border>
      <left/>
      <right style="thin">
        <color rgb="FF00B0F0"/>
      </right>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thin">
        <color theme="0"/>
      </left>
      <right style="thin">
        <color theme="0"/>
      </right>
      <top/>
      <bottom/>
      <diagonal/>
    </border>
    <border>
      <left/>
      <right/>
      <top style="thin">
        <color theme="0"/>
      </top>
      <bottom/>
      <diagonal/>
    </border>
    <border>
      <left style="thin">
        <color rgb="FF00B0F0"/>
      </left>
      <right style="thin">
        <color rgb="FF00B0F0"/>
      </right>
      <top/>
      <bottom style="thin">
        <color theme="0" tint="-0.24994659260841701"/>
      </bottom>
      <diagonal/>
    </border>
    <border>
      <left/>
      <right style="thin">
        <color theme="0" tint="-0.34998626667073579"/>
      </right>
      <top style="thin">
        <color theme="0" tint="-0.34998626667073579"/>
      </top>
      <bottom style="thin">
        <color theme="0" tint="-0.34998626667073579"/>
      </bottom>
      <diagonal/>
    </border>
    <border>
      <left style="thin">
        <color theme="0" tint="-0.499984740745262"/>
      </left>
      <right style="thin">
        <color theme="0"/>
      </right>
      <top/>
      <bottom/>
      <diagonal/>
    </border>
    <border>
      <left style="thin">
        <color auto="1"/>
      </left>
      <right/>
      <top/>
      <bottom/>
      <diagonal/>
    </border>
    <border>
      <left style="thin">
        <color theme="0"/>
      </left>
      <right style="thin">
        <color theme="0"/>
      </right>
      <top style="thin">
        <color theme="0"/>
      </top>
      <bottom style="thin">
        <color theme="0" tint="-0.34998626667073579"/>
      </bottom>
      <diagonal/>
    </border>
    <border>
      <left style="thin">
        <color theme="0"/>
      </left>
      <right style="thin">
        <color theme="0"/>
      </right>
      <top style="thin">
        <color theme="0" tint="-0.34998626667073579"/>
      </top>
      <bottom style="thin">
        <color theme="0" tint="-0.34998626667073579"/>
      </bottom>
      <diagonal/>
    </border>
    <border>
      <left style="thin">
        <color theme="0"/>
      </left>
      <right style="thin">
        <color theme="0"/>
      </right>
      <top style="thin">
        <color theme="0" tint="-0.34998626667073579"/>
      </top>
      <bottom/>
      <diagonal/>
    </border>
    <border>
      <left style="thin">
        <color theme="0"/>
      </left>
      <right style="thin">
        <color theme="0"/>
      </right>
      <top style="thin">
        <color theme="0" tint="-0.34998626667073579"/>
      </top>
      <bottom style="thin">
        <color theme="0"/>
      </bottom>
      <diagonal/>
    </border>
    <border>
      <left style="thin">
        <color theme="0"/>
      </left>
      <right style="thin">
        <color theme="0"/>
      </right>
      <top/>
      <bottom style="thin">
        <color theme="0" tint="-0.34998626667073579"/>
      </bottom>
      <diagonal/>
    </border>
    <border>
      <left style="thin">
        <color rgb="FFB10043"/>
      </left>
      <right style="thin">
        <color rgb="FFB10043"/>
      </right>
      <top style="thin">
        <color rgb="FFB10043"/>
      </top>
      <bottom/>
      <diagonal/>
    </border>
    <border>
      <left style="thin">
        <color rgb="FFB10043"/>
      </left>
      <right/>
      <top style="thin">
        <color theme="0" tint="-0.24994659260841701"/>
      </top>
      <bottom style="thin">
        <color rgb="FFB10043"/>
      </bottom>
      <diagonal/>
    </border>
    <border>
      <left style="medium">
        <color rgb="FFFFFFFF"/>
      </left>
      <right style="medium">
        <color rgb="FFFFFFFF"/>
      </right>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thin">
        <color rgb="FF00B0F0"/>
      </left>
      <right/>
      <top style="thin">
        <color theme="0" tint="-0.24994659260841701"/>
      </top>
      <bottom style="thin">
        <color theme="0" tint="-0.24994659260841701"/>
      </bottom>
      <diagonal/>
    </border>
    <border>
      <left style="thin">
        <color rgb="FF00B0F0"/>
      </left>
      <right/>
      <top style="thin">
        <color theme="0" tint="-0.24994659260841701"/>
      </top>
      <bottom style="thin">
        <color rgb="FF00B0F0"/>
      </bottom>
      <diagonal/>
    </border>
    <border>
      <left/>
      <right/>
      <top style="thin">
        <color rgb="FFA5A5A5"/>
      </top>
      <bottom style="thin">
        <color rgb="FFA5A5A5"/>
      </bottom>
      <diagonal/>
    </border>
    <border>
      <left style="thin">
        <color indexed="64"/>
      </left>
      <right style="thin">
        <color indexed="8"/>
      </right>
      <top style="medium">
        <color rgb="FF000000"/>
      </top>
      <bottom/>
      <diagonal/>
    </border>
    <border>
      <left style="thin">
        <color indexed="8"/>
      </left>
      <right style="thin">
        <color indexed="64"/>
      </right>
      <top style="medium">
        <color rgb="FF000000"/>
      </top>
      <bottom/>
      <diagonal/>
    </border>
    <border>
      <left style="thin">
        <color theme="0" tint="-0.499984740745262"/>
      </left>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auto="1"/>
      </left>
      <right style="thin">
        <color auto="1"/>
      </right>
      <top/>
      <bottom/>
      <diagonal/>
    </border>
    <border>
      <left/>
      <right style="thin">
        <color auto="1"/>
      </right>
      <top/>
      <bottom/>
      <diagonal/>
    </border>
    <border>
      <left style="thin">
        <color theme="0"/>
      </left>
      <right style="thin">
        <color theme="0"/>
      </right>
      <top style="thin">
        <color theme="0"/>
      </top>
      <bottom style="thin">
        <color rgb="FF1B6A3E"/>
      </bottom>
      <diagonal/>
    </border>
    <border>
      <left style="thin">
        <color theme="0"/>
      </left>
      <right/>
      <top style="thin">
        <color theme="0"/>
      </top>
      <bottom style="thin">
        <color rgb="FF1B6A3E"/>
      </bottom>
      <diagonal/>
    </border>
    <border>
      <left style="thin">
        <color rgb="FF3DCD58"/>
      </left>
      <right style="thin">
        <color rgb="FF3DCD58"/>
      </right>
      <top style="thin">
        <color rgb="FF3DCD58"/>
      </top>
      <bottom style="thin">
        <color rgb="FF3DCD58"/>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10043"/>
      </right>
      <top style="thin">
        <color rgb="FFB10043"/>
      </top>
      <bottom style="thin">
        <color rgb="FFB10043"/>
      </bottom>
      <diagonal/>
    </border>
    <border>
      <left style="thin">
        <color rgb="FFB10043"/>
      </left>
      <right style="thin">
        <color rgb="FF00B050"/>
      </right>
      <top style="thin">
        <color rgb="FF00B050"/>
      </top>
      <bottom style="thin">
        <color rgb="FF00B050"/>
      </bottom>
      <diagonal/>
    </border>
    <border>
      <left style="thin">
        <color rgb="FF00B050"/>
      </left>
      <right style="thin">
        <color rgb="FFFF5050"/>
      </right>
      <top style="thin">
        <color rgb="FFFF5050"/>
      </top>
      <bottom style="thin">
        <color rgb="FFFF5050"/>
      </bottom>
      <diagonal/>
    </border>
    <border>
      <left style="thin">
        <color rgb="FFFF5050"/>
      </left>
      <right style="thin">
        <color rgb="FFFF5050"/>
      </right>
      <top style="thin">
        <color rgb="FFFF5050"/>
      </top>
      <bottom style="thin">
        <color rgb="FFFF5050"/>
      </bottom>
      <diagonal/>
    </border>
    <border>
      <left style="thin">
        <color rgb="FFFF5050"/>
      </left>
      <right style="thin">
        <color rgb="FF0070C0"/>
      </right>
      <top style="thin">
        <color rgb="FF0070C0"/>
      </top>
      <bottom style="thin">
        <color rgb="FF0070C0"/>
      </bottom>
      <diagonal/>
    </border>
    <border>
      <left style="thin">
        <color rgb="FF0070C0"/>
      </left>
      <right style="thin">
        <color rgb="FF0070C0"/>
      </right>
      <top style="thin">
        <color rgb="FF0070C0"/>
      </top>
      <bottom style="thin">
        <color rgb="FF0070C0"/>
      </bottom>
      <diagonal/>
    </border>
    <border>
      <left style="thin">
        <color rgb="FF0070C0"/>
      </left>
      <right style="thin">
        <color rgb="FFFFC000"/>
      </right>
      <top style="thin">
        <color rgb="FFFFC000"/>
      </top>
      <bottom style="thin">
        <color rgb="FFFFC000"/>
      </bottom>
      <diagonal/>
    </border>
    <border>
      <left style="thin">
        <color rgb="FFFFC000"/>
      </left>
      <right style="thin">
        <color rgb="FFFFC000"/>
      </right>
      <top style="thin">
        <color rgb="FFFFC000"/>
      </top>
      <bottom style="thin">
        <color rgb="FFFFC000"/>
      </bottom>
      <diagonal/>
    </border>
    <border>
      <left style="thin">
        <color theme="9"/>
      </left>
      <right style="thin">
        <color theme="9"/>
      </right>
      <top style="thin">
        <color theme="9"/>
      </top>
      <bottom style="thin">
        <color theme="9"/>
      </bottom>
      <diagonal/>
    </border>
    <border>
      <left style="thin">
        <color rgb="FFFFC000"/>
      </left>
      <right style="thin">
        <color rgb="FFFFDB69"/>
      </right>
      <top style="thin">
        <color rgb="FFFFDB69"/>
      </top>
      <bottom style="thin">
        <color rgb="FFFFDB69"/>
      </bottom>
      <diagonal/>
    </border>
    <border>
      <left/>
      <right style="thin">
        <color theme="9"/>
      </right>
      <top style="thin">
        <color theme="9"/>
      </top>
      <bottom style="thin">
        <color theme="9"/>
      </bottom>
      <diagonal/>
    </border>
    <border>
      <left style="thin">
        <color rgb="FFFFDB69"/>
      </left>
      <right style="thin">
        <color rgb="FFFFDB69"/>
      </right>
      <top style="thin">
        <color rgb="FFFFDB69"/>
      </top>
      <bottom style="thin">
        <color rgb="FFFFDB69"/>
      </bottom>
      <diagonal/>
    </border>
    <border>
      <left style="thin">
        <color theme="9"/>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style="thin">
        <color rgb="FFFF0000"/>
      </left>
      <right style="thin">
        <color theme="3"/>
      </right>
      <top style="thin">
        <color theme="3"/>
      </top>
      <bottom style="thin">
        <color theme="3"/>
      </bottom>
      <diagonal/>
    </border>
    <border>
      <left style="thin">
        <color theme="3"/>
      </left>
      <right style="thin">
        <color theme="3"/>
      </right>
      <top style="thin">
        <color theme="3"/>
      </top>
      <bottom style="thin">
        <color theme="3"/>
      </bottom>
      <diagonal/>
    </border>
    <border>
      <left style="thin">
        <color theme="3"/>
      </left>
      <right style="thin">
        <color rgb="FFFFC000"/>
      </right>
      <top style="thin">
        <color rgb="FFFFC000"/>
      </top>
      <bottom style="thin">
        <color rgb="FFFFC000"/>
      </bottom>
      <diagonal/>
    </border>
    <border>
      <left style="thin">
        <color rgb="FFFFC000"/>
      </left>
      <right style="thin">
        <color theme="8" tint="-0.499984740745262"/>
      </right>
      <top style="thin">
        <color theme="8" tint="-0.499984740745262"/>
      </top>
      <bottom style="thin">
        <color theme="8"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theme="8" tint="-0.499984740745262"/>
      </left>
      <right style="thin">
        <color rgb="FF1B6A3E"/>
      </right>
      <top style="thin">
        <color rgb="FF1B6A3E"/>
      </top>
      <bottom style="thin">
        <color rgb="FF1B6A3E"/>
      </bottom>
      <diagonal/>
    </border>
    <border>
      <left style="thin">
        <color indexed="64"/>
      </left>
      <right style="thin">
        <color indexed="8"/>
      </right>
      <top style="thin">
        <color rgb="FFA5A5A5"/>
      </top>
      <bottom/>
      <diagonal/>
    </border>
    <border>
      <left style="thin">
        <color indexed="8"/>
      </left>
      <right style="thin">
        <color indexed="64"/>
      </right>
      <top style="thin">
        <color rgb="FFA5A5A5"/>
      </top>
      <bottom/>
      <diagonal/>
    </border>
    <border>
      <left/>
      <right style="thin">
        <color theme="3"/>
      </right>
      <top style="thin">
        <color theme="3"/>
      </top>
      <bottom style="thin">
        <color theme="3"/>
      </bottom>
      <diagonal/>
    </border>
    <border>
      <left style="thin">
        <color rgb="FF002060"/>
      </left>
      <right style="thin">
        <color rgb="FF002060"/>
      </right>
      <top style="thin">
        <color rgb="FF002060"/>
      </top>
      <bottom style="thin">
        <color rgb="FF002060"/>
      </bottom>
      <diagonal/>
    </border>
    <border>
      <left style="thin">
        <color rgb="FF1B6A3E"/>
      </left>
      <right style="thin">
        <color theme="8" tint="-0.499984740745262"/>
      </right>
      <top style="thin">
        <color theme="8" tint="-0.499984740745262"/>
      </top>
      <bottom style="thin">
        <color theme="8" tint="-0.499984740745262"/>
      </bottom>
      <diagonal/>
    </border>
    <border>
      <left/>
      <right style="thin">
        <color rgb="FF002060"/>
      </right>
      <top style="thin">
        <color rgb="FF002060"/>
      </top>
      <bottom style="thin">
        <color rgb="FF002060"/>
      </bottom>
      <diagonal/>
    </border>
    <border>
      <left style="thin">
        <color theme="3"/>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rgb="FFFFDB69"/>
      </right>
      <top style="thin">
        <color rgb="FFFFDB69"/>
      </top>
      <bottom style="thin">
        <color rgb="FFFFDB69"/>
      </bottom>
      <diagonal/>
    </border>
    <border>
      <left style="thin">
        <color rgb="FF3DCD58"/>
      </left>
      <right/>
      <top style="thin">
        <color rgb="FF3DCD58"/>
      </top>
      <bottom style="thin">
        <color rgb="FF3DCD58"/>
      </bottom>
      <diagonal/>
    </border>
    <border>
      <left/>
      <right style="thin">
        <color rgb="FF3DCD58"/>
      </right>
      <top style="thin">
        <color rgb="FF3DCD58"/>
      </top>
      <bottom style="thin">
        <color rgb="FF3DCD58"/>
      </bottom>
      <diagonal/>
    </border>
    <border>
      <left style="thin">
        <color theme="0"/>
      </left>
      <right style="thin">
        <color rgb="FF1B6A3E"/>
      </right>
      <top/>
      <bottom style="thin">
        <color rgb="FF1B6A3E"/>
      </bottom>
      <diagonal/>
    </border>
    <border>
      <left style="thin">
        <color rgb="FF1B6A3E"/>
      </left>
      <right style="thin">
        <color rgb="FF1B6A3E"/>
      </right>
      <top/>
      <bottom style="thin">
        <color rgb="FF1B6A3E"/>
      </bottom>
      <diagonal/>
    </border>
    <border>
      <left style="thin">
        <color rgb="FF1B6A3E"/>
      </left>
      <right/>
      <top/>
      <bottom style="thin">
        <color rgb="FF1B6A3E"/>
      </bottom>
      <diagonal/>
    </border>
    <border>
      <left style="thin">
        <color theme="0"/>
      </left>
      <right style="thin">
        <color rgb="FF1B6A3E"/>
      </right>
      <top style="thin">
        <color rgb="FF1B6A3E"/>
      </top>
      <bottom style="thin">
        <color theme="0" tint="-0.24994659260841701"/>
      </bottom>
      <diagonal/>
    </border>
    <border>
      <left style="thin">
        <color rgb="FF1B6A3E"/>
      </left>
      <right style="thin">
        <color rgb="FF1B6A3E"/>
      </right>
      <top style="thin">
        <color rgb="FF1B6A3E"/>
      </top>
      <bottom style="thin">
        <color theme="0" tint="-0.24994659260841701"/>
      </bottom>
      <diagonal/>
    </border>
    <border>
      <left style="thin">
        <color rgb="FF1B6A3E"/>
      </left>
      <right style="thin">
        <color theme="0" tint="-0.24994659260841701"/>
      </right>
      <top style="thin">
        <color rgb="FF1B6A3E"/>
      </top>
      <bottom style="thin">
        <color theme="0" tint="-0.24994659260841701"/>
      </bottom>
      <diagonal/>
    </border>
    <border>
      <left style="thin">
        <color indexed="64"/>
      </left>
      <right style="thin">
        <color rgb="FF1B6A3E"/>
      </right>
      <top style="thin">
        <color rgb="FF1B6A3E"/>
      </top>
      <bottom style="thin">
        <color rgb="FF1B6A3E"/>
      </bottom>
      <diagonal/>
    </border>
    <border>
      <left style="thin">
        <color rgb="FFB10043"/>
      </left>
      <right style="thin">
        <color rgb="FFB10043"/>
      </right>
      <top/>
      <bottom style="thin">
        <color rgb="FFB10043"/>
      </bottom>
      <diagonal/>
    </border>
    <border>
      <left style="thin">
        <color rgb="FFB10043"/>
      </left>
      <right/>
      <top/>
      <bottom style="thin">
        <color rgb="FFB10043"/>
      </bottom>
      <diagonal/>
    </border>
    <border>
      <left style="thin">
        <color theme="0" tint="-0.24994659260841701"/>
      </left>
      <right style="thin">
        <color theme="0" tint="-0.24994659260841701"/>
      </right>
      <top style="thin">
        <color rgb="FF1B6A3E"/>
      </top>
      <bottom style="thin">
        <color theme="0" tint="-0.24994659260841701"/>
      </bottom>
      <diagonal/>
    </border>
    <border>
      <left style="thin">
        <color rgb="FFB10043"/>
      </left>
      <right/>
      <top style="thin">
        <color theme="0" tint="-0.24994659260841701"/>
      </top>
      <bottom style="thin">
        <color theme="0" tint="-0.24994659260841701"/>
      </bottom>
      <diagonal/>
    </border>
    <border>
      <left style="thin">
        <color rgb="FF3DCD58"/>
      </left>
      <right style="thin">
        <color rgb="FF3DCD58"/>
      </right>
      <top style="thin">
        <color rgb="FF3DCD58"/>
      </top>
      <bottom/>
      <diagonal/>
    </border>
    <border>
      <left style="thin">
        <color rgb="FF3DCD58"/>
      </left>
      <right style="thin">
        <color rgb="FF3DCD58"/>
      </right>
      <top style="thin">
        <color rgb="FF3DCD58"/>
      </top>
      <bottom style="thin">
        <color theme="0" tint="-0.24994659260841701"/>
      </bottom>
      <diagonal/>
    </border>
    <border>
      <left style="thin">
        <color rgb="FF3DCD58"/>
      </left>
      <right style="thin">
        <color rgb="FF3DCD58"/>
      </right>
      <top style="thin">
        <color theme="0" tint="-0.24994659260841701"/>
      </top>
      <bottom style="thin">
        <color theme="0" tint="-0.24994659260841701"/>
      </bottom>
      <diagonal/>
    </border>
    <border>
      <left style="thin">
        <color rgb="FF3DCD58"/>
      </left>
      <right style="thin">
        <color rgb="FF3DCD58"/>
      </right>
      <top style="thin">
        <color theme="0" tint="-0.24994659260841701"/>
      </top>
      <bottom style="thin">
        <color rgb="FF3DCD58"/>
      </bottom>
      <diagonal/>
    </border>
    <border>
      <left style="thin">
        <color rgb="FF3DCD58"/>
      </left>
      <right style="thin">
        <color rgb="FF3DCD58"/>
      </right>
      <top/>
      <bottom style="thin">
        <color theme="0" tint="-0.24994659260841701"/>
      </bottom>
      <diagonal/>
    </border>
    <border>
      <left/>
      <right style="thin">
        <color theme="0" tint="-0.24994659260841701"/>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34998626667073579"/>
      </left>
      <right style="thin">
        <color theme="0" tint="-0.34998626667073579"/>
      </right>
      <top style="thin">
        <color indexed="64"/>
      </top>
      <bottom/>
      <diagonal/>
    </border>
    <border>
      <left style="thin">
        <color theme="0"/>
      </left>
      <right style="thin">
        <color theme="0"/>
      </right>
      <top style="thin">
        <color theme="0"/>
      </top>
      <bottom style="thin">
        <color theme="0"/>
      </bottom>
      <diagonal/>
    </border>
    <border>
      <left style="thin">
        <color theme="1" tint="0.34998626667073579"/>
      </left>
      <right/>
      <top/>
      <bottom/>
      <diagonal/>
    </border>
    <border>
      <left/>
      <right style="thin">
        <color theme="1" tint="0.34998626667073579"/>
      </right>
      <top/>
      <bottom/>
      <diagonal/>
    </border>
    <border>
      <left/>
      <right/>
      <top/>
      <bottom style="medium">
        <color rgb="FF3DCD58"/>
      </bottom>
      <diagonal/>
    </border>
    <border>
      <left style="thin">
        <color theme="0"/>
      </left>
      <right/>
      <top style="thin">
        <color theme="0" tint="-0.34998626667073579"/>
      </top>
      <bottom style="thin">
        <color theme="0"/>
      </bottom>
      <diagonal/>
    </border>
    <border>
      <left/>
      <right style="thin">
        <color theme="0"/>
      </right>
      <top style="thin">
        <color theme="0" tint="-0.34998626667073579"/>
      </top>
      <bottom/>
      <diagonal/>
    </border>
    <border>
      <left style="thin">
        <color theme="0" tint="-0.34998626667073579"/>
      </left>
      <right/>
      <top/>
      <bottom style="thin">
        <color theme="0" tint="-0.34998626667073579"/>
      </bottom>
      <diagonal/>
    </border>
    <border>
      <left style="thin">
        <color theme="0"/>
      </left>
      <right/>
      <top style="thin">
        <color theme="0" tint="-0.34998626667073579"/>
      </top>
      <bottom/>
      <diagonal/>
    </border>
    <border>
      <left style="thin">
        <color theme="0"/>
      </left>
      <right/>
      <top/>
      <bottom style="thin">
        <color theme="0" tint="-0.34998626667073579"/>
      </bottom>
      <diagonal/>
    </border>
    <border>
      <left/>
      <right style="thin">
        <color theme="0"/>
      </right>
      <top/>
      <bottom style="thin">
        <color theme="0" tint="-0.34998626667073579"/>
      </bottom>
      <diagonal/>
    </border>
    <border>
      <left style="thin">
        <color theme="0"/>
      </left>
      <right/>
      <top style="thin">
        <color theme="0"/>
      </top>
      <bottom style="thin">
        <color theme="0" tint="-0.34998626667073579"/>
      </bottom>
      <diagonal/>
    </border>
    <border>
      <left/>
      <right style="thin">
        <color theme="0"/>
      </right>
      <top style="thin">
        <color theme="0"/>
      </top>
      <bottom style="thin">
        <color theme="0" tint="-0.34998626667073579"/>
      </bottom>
      <diagonal/>
    </border>
    <border>
      <left/>
      <right style="thin">
        <color theme="0" tint="-0.34998626667073579"/>
      </right>
      <top/>
      <bottom style="thin">
        <color theme="0" tint="-0.34998626667073579"/>
      </bottom>
      <diagonal/>
    </border>
    <border>
      <left style="thin">
        <color theme="1" tint="0.34998626667073579"/>
      </left>
      <right style="thin">
        <color theme="0"/>
      </right>
      <top style="thin">
        <color theme="0"/>
      </top>
      <bottom style="thin">
        <color theme="0" tint="-0.34998626667073579"/>
      </bottom>
      <diagonal/>
    </border>
    <border>
      <left style="thin">
        <color theme="0"/>
      </left>
      <right style="thin">
        <color theme="1" tint="0.34998626667073579"/>
      </right>
      <top style="thin">
        <color theme="0"/>
      </top>
      <bottom style="thin">
        <color theme="0" tint="-0.34998626667073579"/>
      </bottom>
      <diagonal/>
    </border>
    <border>
      <left style="thin">
        <color theme="1" tint="0.34998626667073579"/>
      </left>
      <right style="thin">
        <color theme="0" tint="-0.34998626667073579"/>
      </right>
      <top/>
      <bottom style="thin">
        <color theme="0" tint="-0.34998626667073579"/>
      </bottom>
      <diagonal/>
    </border>
    <border>
      <left style="medium">
        <color theme="1" tint="0.34998626667073579"/>
      </left>
      <right style="thin">
        <color theme="0"/>
      </right>
      <top style="thin">
        <color theme="0" tint="-0.34998626667073579"/>
      </top>
      <bottom/>
      <diagonal/>
    </border>
    <border>
      <left style="thin">
        <color theme="0"/>
      </left>
      <right style="medium">
        <color theme="1" tint="0.34998626667073579"/>
      </right>
      <top style="thin">
        <color theme="0" tint="-0.34998626667073579"/>
      </top>
      <bottom/>
      <diagonal/>
    </border>
    <border>
      <left style="medium">
        <color theme="1" tint="0.34998626667073579"/>
      </left>
      <right style="thin">
        <color theme="0"/>
      </right>
      <top style="thin">
        <color theme="0"/>
      </top>
      <bottom style="thin">
        <color theme="0" tint="-0.34998626667073579"/>
      </bottom>
      <diagonal/>
    </border>
    <border>
      <left style="thin">
        <color theme="0"/>
      </left>
      <right style="medium">
        <color theme="1" tint="0.34998626667073579"/>
      </right>
      <top style="thin">
        <color theme="0"/>
      </top>
      <bottom style="thin">
        <color theme="0" tint="-0.34998626667073579"/>
      </bottom>
      <diagonal/>
    </border>
    <border>
      <left style="medium">
        <color theme="1" tint="0.34998626667073579"/>
      </left>
      <right style="thin">
        <color theme="0" tint="-0.34998626667073579"/>
      </right>
      <top/>
      <bottom style="thin">
        <color theme="0" tint="-0.34998626667073579"/>
      </bottom>
      <diagonal/>
    </border>
    <border>
      <left style="thin">
        <color theme="0" tint="-0.34998626667073579"/>
      </left>
      <right style="medium">
        <color theme="1" tint="0.34998626667073579"/>
      </right>
      <top/>
      <bottom style="thin">
        <color theme="0" tint="-0.34998626667073579"/>
      </bottom>
      <diagonal/>
    </border>
    <border>
      <left style="thin">
        <color theme="1" tint="0.34998626667073579"/>
      </left>
      <right style="thin">
        <color theme="0"/>
      </right>
      <top style="thin">
        <color theme="0" tint="-0.34998626667073579"/>
      </top>
      <bottom style="thin">
        <color theme="0"/>
      </bottom>
      <diagonal/>
    </border>
    <border>
      <left style="thin">
        <color theme="0" tint="-0.34998626667073579"/>
      </left>
      <right style="thin">
        <color theme="1" tint="0.34998626667073579"/>
      </right>
      <top style="thin">
        <color theme="0" tint="-0.34998626667073579"/>
      </top>
      <bottom style="thin">
        <color theme="0" tint="-0.34998626667073579"/>
      </bottom>
      <diagonal/>
    </border>
    <border>
      <left style="medium">
        <color rgb="FF3DCD58"/>
      </left>
      <right style="medium">
        <color rgb="FF3DCD58"/>
      </right>
      <top style="medium">
        <color rgb="FF3DCD58"/>
      </top>
      <bottom style="medium">
        <color rgb="FF3DCD58"/>
      </bottom>
      <diagonal/>
    </border>
    <border>
      <left style="medium">
        <color rgb="FF3DCD58"/>
      </left>
      <right/>
      <top style="medium">
        <color rgb="FF3DCD58"/>
      </top>
      <bottom style="medium">
        <color rgb="FF3DCD58"/>
      </bottom>
      <diagonal/>
    </border>
    <border>
      <left/>
      <right/>
      <top style="medium">
        <color rgb="FF3DCD58"/>
      </top>
      <bottom style="medium">
        <color rgb="FF3DCD58"/>
      </bottom>
      <diagonal/>
    </border>
    <border>
      <left/>
      <right style="medium">
        <color rgb="FF3DCD58"/>
      </right>
      <top style="medium">
        <color rgb="FF3DCD58"/>
      </top>
      <bottom style="medium">
        <color rgb="FF3DCD58"/>
      </bottom>
      <diagonal/>
    </border>
    <border>
      <left style="medium">
        <color rgb="FF3DCD58"/>
      </left>
      <right/>
      <top style="thin">
        <color rgb="FF3DCD58"/>
      </top>
      <bottom style="thin">
        <color rgb="FF3DCD58"/>
      </bottom>
      <diagonal/>
    </border>
    <border>
      <left style="thin">
        <color rgb="FF3DCD58"/>
      </left>
      <right style="thin">
        <color rgb="FF3DCD58"/>
      </right>
      <top style="medium">
        <color rgb="FF3DCD58"/>
      </top>
      <bottom style="thin">
        <color rgb="FF3DCD58"/>
      </bottom>
      <diagonal/>
    </border>
    <border>
      <left/>
      <right/>
      <top style="medium">
        <color rgb="FF3DCD58"/>
      </top>
      <bottom style="thin">
        <color theme="0"/>
      </bottom>
      <diagonal/>
    </border>
    <border>
      <left style="medium">
        <color rgb="FF3DCD58"/>
      </left>
      <right style="medium">
        <color rgb="FF3DCD58"/>
      </right>
      <top/>
      <bottom style="medium">
        <color rgb="FF3DCD58"/>
      </bottom>
      <diagonal/>
    </border>
    <border>
      <left style="medium">
        <color rgb="FF3DCD58"/>
      </left>
      <right style="thin">
        <color theme="0"/>
      </right>
      <top style="thin">
        <color theme="0"/>
      </top>
      <bottom/>
      <diagonal/>
    </border>
    <border>
      <left style="medium">
        <color rgb="FF3DCD58"/>
      </left>
      <right/>
      <top style="medium">
        <color rgb="FF3DCD58"/>
      </top>
      <bottom/>
      <diagonal/>
    </border>
    <border>
      <left/>
      <right/>
      <top style="medium">
        <color rgb="FF3DCD58"/>
      </top>
      <bottom/>
      <diagonal/>
    </border>
    <border>
      <left/>
      <right style="medium">
        <color rgb="FF3DCD58"/>
      </right>
      <top style="medium">
        <color rgb="FF3DCD58"/>
      </top>
      <bottom/>
      <diagonal/>
    </border>
    <border>
      <left style="medium">
        <color rgb="FF3DCD58"/>
      </left>
      <right/>
      <top/>
      <bottom style="medium">
        <color rgb="FF3DCD58"/>
      </bottom>
      <diagonal/>
    </border>
    <border>
      <left/>
      <right style="medium">
        <color rgb="FF3DCD58"/>
      </right>
      <top/>
      <bottom style="medium">
        <color rgb="FF3DCD58"/>
      </bottom>
      <diagonal/>
    </border>
    <border>
      <left style="medium">
        <color rgb="FF3DCD58"/>
      </left>
      <right style="thin">
        <color rgb="FF3DCD58"/>
      </right>
      <top style="medium">
        <color rgb="FF3DCD58"/>
      </top>
      <bottom style="thin">
        <color rgb="FF3DCD58"/>
      </bottom>
      <diagonal/>
    </border>
    <border>
      <left style="thin">
        <color rgb="FF3DCD58"/>
      </left>
      <right style="medium">
        <color rgb="FF3DCD58"/>
      </right>
      <top style="medium">
        <color rgb="FF3DCD58"/>
      </top>
      <bottom style="thin">
        <color rgb="FF3DCD58"/>
      </bottom>
      <diagonal/>
    </border>
    <border>
      <left style="medium">
        <color rgb="FF3DCD58"/>
      </left>
      <right style="thin">
        <color rgb="FF3DCD58"/>
      </right>
      <top style="thin">
        <color rgb="FF3DCD58"/>
      </top>
      <bottom style="thin">
        <color rgb="FF3DCD58"/>
      </bottom>
      <diagonal/>
    </border>
    <border>
      <left style="thin">
        <color rgb="FF3DCD58"/>
      </left>
      <right style="medium">
        <color rgb="FF3DCD58"/>
      </right>
      <top style="thin">
        <color rgb="FF3DCD58"/>
      </top>
      <bottom style="thin">
        <color rgb="FF3DCD58"/>
      </bottom>
      <diagonal/>
    </border>
    <border>
      <left style="medium">
        <color rgb="FF3DCD58"/>
      </left>
      <right style="thin">
        <color rgb="FF3DCD58"/>
      </right>
      <top style="thin">
        <color rgb="FF3DCD58"/>
      </top>
      <bottom style="medium">
        <color rgb="FF3DCD58"/>
      </bottom>
      <diagonal/>
    </border>
    <border>
      <left style="thin">
        <color rgb="FF3DCD58"/>
      </left>
      <right style="medium">
        <color rgb="FF3DCD58"/>
      </right>
      <top style="thin">
        <color rgb="FF3DCD58"/>
      </top>
      <bottom style="medium">
        <color rgb="FF3DCD58"/>
      </bottom>
      <diagonal/>
    </border>
    <border>
      <left style="medium">
        <color rgb="FF3DCD58"/>
      </left>
      <right/>
      <top style="medium">
        <color rgb="FF3DCD58"/>
      </top>
      <bottom style="thin">
        <color theme="0"/>
      </bottom>
      <diagonal/>
    </border>
    <border>
      <left/>
      <right style="medium">
        <color rgb="FF3DCD58"/>
      </right>
      <top style="medium">
        <color rgb="FF3DCD58"/>
      </top>
      <bottom style="thin">
        <color theme="0"/>
      </bottom>
      <diagonal/>
    </border>
    <border>
      <left style="thin">
        <color theme="0"/>
      </left>
      <right style="medium">
        <color rgb="FF3DCD58"/>
      </right>
      <top style="thin">
        <color theme="0"/>
      </top>
      <bottom/>
      <diagonal/>
    </border>
    <border>
      <left style="thin">
        <color rgb="FF3DCD58"/>
      </left>
      <right style="thin">
        <color rgb="FF3DCD58"/>
      </right>
      <top style="thin">
        <color rgb="FF3DCD58"/>
      </top>
      <bottom style="medium">
        <color rgb="FF3DCD58"/>
      </bottom>
      <diagonal/>
    </border>
    <border>
      <left style="medium">
        <color rgb="FF00B0F0"/>
      </left>
      <right/>
      <top style="medium">
        <color rgb="FF00B0F0"/>
      </top>
      <bottom style="medium">
        <color rgb="FF00B0F0"/>
      </bottom>
      <diagonal/>
    </border>
    <border>
      <left/>
      <right/>
      <top style="medium">
        <color rgb="FF00B0F0"/>
      </top>
      <bottom style="medium">
        <color rgb="FF00B0F0"/>
      </bottom>
      <diagonal/>
    </border>
    <border>
      <left style="medium">
        <color rgb="FF3DCD58"/>
      </left>
      <right style="thin">
        <color rgb="FF3DCD58"/>
      </right>
      <top style="thin">
        <color theme="0"/>
      </top>
      <bottom style="thin">
        <color rgb="FF3DCD58"/>
      </bottom>
      <diagonal/>
    </border>
    <border>
      <left style="thin">
        <color rgb="FF3DCD58"/>
      </left>
      <right style="thin">
        <color rgb="FF3DCD58"/>
      </right>
      <top style="thin">
        <color theme="0"/>
      </top>
      <bottom style="thin">
        <color rgb="FF3DCD58"/>
      </bottom>
      <diagonal/>
    </border>
    <border>
      <left style="thin">
        <color rgb="FF3DCD58"/>
      </left>
      <right style="medium">
        <color rgb="FF3DCD58"/>
      </right>
      <top style="thin">
        <color theme="0"/>
      </top>
      <bottom style="thin">
        <color rgb="FF3DCD58"/>
      </bottom>
      <diagonal/>
    </border>
    <border>
      <left style="medium">
        <color rgb="FF3DCD58"/>
      </left>
      <right style="thin">
        <color theme="0"/>
      </right>
      <top/>
      <bottom style="thin">
        <color theme="0"/>
      </bottom>
      <diagonal/>
    </border>
    <border>
      <left style="thin">
        <color theme="0"/>
      </left>
      <right/>
      <top style="medium">
        <color rgb="FF3DCD58"/>
      </top>
      <bottom style="medium">
        <color rgb="FF3DCD58"/>
      </bottom>
      <diagonal/>
    </border>
    <border>
      <left style="medium">
        <color rgb="FF3DCD58"/>
      </left>
      <right/>
      <top/>
      <bottom/>
      <diagonal/>
    </border>
    <border>
      <left/>
      <right style="medium">
        <color rgb="FF3DCD58"/>
      </right>
      <top/>
      <bottom/>
      <diagonal/>
    </border>
    <border>
      <left style="medium">
        <color rgb="FF3DCD58"/>
      </left>
      <right style="thin">
        <color theme="0" tint="-0.24994659260841701"/>
      </right>
      <top style="thin">
        <color theme="0"/>
      </top>
      <bottom style="medium">
        <color rgb="FF3DCD58"/>
      </bottom>
      <diagonal/>
    </border>
    <border>
      <left style="thin">
        <color theme="0" tint="-0.24994659260841701"/>
      </left>
      <right style="thin">
        <color theme="0" tint="-0.24994659260841701"/>
      </right>
      <top style="thin">
        <color theme="0"/>
      </top>
      <bottom style="medium">
        <color rgb="FF3DCD58"/>
      </bottom>
      <diagonal/>
    </border>
    <border>
      <left style="thin">
        <color theme="0" tint="-0.24994659260841701"/>
      </left>
      <right style="medium">
        <color rgb="FF3DCD58"/>
      </right>
      <top style="thin">
        <color theme="0"/>
      </top>
      <bottom style="medium">
        <color rgb="FF3DCD58"/>
      </bottom>
      <diagonal/>
    </border>
    <border>
      <left style="thin">
        <color rgb="FF3DCD58"/>
      </left>
      <right style="thin">
        <color rgb="FF3DCD58"/>
      </right>
      <top/>
      <bottom style="thin">
        <color rgb="FF3DCD58"/>
      </bottom>
      <diagonal/>
    </border>
    <border>
      <left style="medium">
        <color rgb="FF3DCD58"/>
      </left>
      <right style="thin">
        <color rgb="FF3DCD58"/>
      </right>
      <top style="thin">
        <color rgb="FF3DCD58"/>
      </top>
      <bottom/>
      <diagonal/>
    </border>
    <border>
      <left style="thin">
        <color theme="0"/>
      </left>
      <right style="medium">
        <color rgb="FF3DCD58"/>
      </right>
      <top/>
      <bottom/>
      <diagonal/>
    </border>
    <border>
      <left/>
      <right/>
      <top style="thin">
        <color rgb="FF3DCD58"/>
      </top>
      <bottom style="thin">
        <color rgb="FF3DCD58"/>
      </bottom>
      <diagonal/>
    </border>
    <border>
      <left style="thin">
        <color rgb="FF3DCD58"/>
      </left>
      <right style="thin">
        <color theme="0"/>
      </right>
      <top style="thin">
        <color theme="0"/>
      </top>
      <bottom/>
      <diagonal/>
    </border>
    <border>
      <left style="thin">
        <color theme="0"/>
      </left>
      <right style="thin">
        <color theme="0"/>
      </right>
      <top style="thin">
        <color auto="1"/>
      </top>
      <bottom style="thin">
        <color auto="1"/>
      </bottom>
      <diagonal/>
    </border>
    <border>
      <left style="thin">
        <color theme="0" tint="-0.14996795556505021"/>
      </left>
      <right style="thin">
        <color theme="0"/>
      </right>
      <top style="thin">
        <color theme="0" tint="-0.14996795556505021"/>
      </top>
      <bottom style="thin">
        <color indexed="64"/>
      </bottom>
      <diagonal/>
    </border>
    <border>
      <left style="thin">
        <color theme="0"/>
      </left>
      <right style="thin">
        <color theme="0"/>
      </right>
      <top style="thin">
        <color theme="0" tint="-0.14996795556505021"/>
      </top>
      <bottom style="thin">
        <color indexed="64"/>
      </bottom>
      <diagonal/>
    </border>
    <border>
      <left style="thin">
        <color theme="0"/>
      </left>
      <right style="thin">
        <color theme="0"/>
      </right>
      <top style="thin">
        <color theme="0" tint="-0.14996795556505021"/>
      </top>
      <bottom/>
      <diagonal/>
    </border>
    <border>
      <left style="thin">
        <color theme="0" tint="-0.14996795556505021"/>
      </left>
      <right style="thin">
        <color theme="0"/>
      </right>
      <top style="thin">
        <color indexed="64"/>
      </top>
      <bottom style="thin">
        <color indexed="64"/>
      </bottom>
      <diagonal/>
    </border>
    <border>
      <left style="thin">
        <color theme="0" tint="-0.14996795556505021"/>
      </left>
      <right style="thin">
        <color theme="0"/>
      </right>
      <top style="thin">
        <color indexed="64"/>
      </top>
      <bottom style="thin">
        <color theme="0" tint="-0.14996795556505021"/>
      </bottom>
      <diagonal/>
    </border>
    <border>
      <left style="thin">
        <color theme="0"/>
      </left>
      <right style="thin">
        <color theme="0"/>
      </right>
      <top style="thin">
        <color indexed="64"/>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top/>
      <bottom style="thin">
        <color theme="0" tint="-0.14996795556505021"/>
      </bottom>
      <diagonal/>
    </border>
    <border>
      <left style="thin">
        <color theme="0"/>
      </left>
      <right/>
      <top style="thin">
        <color theme="0" tint="-0.14996795556505021"/>
      </top>
      <bottom/>
      <diagonal/>
    </border>
    <border>
      <left/>
      <right/>
      <top/>
      <bottom style="thin">
        <color theme="0" tint="-0.14996795556505021"/>
      </bottom>
      <diagonal/>
    </border>
    <border>
      <left style="medium">
        <color rgb="FF3DCD58"/>
      </left>
      <right style="thin">
        <color theme="0"/>
      </right>
      <top style="thin">
        <color theme="0" tint="-0.24994659260841701"/>
      </top>
      <bottom style="thin">
        <color rgb="FF3DCD58"/>
      </bottom>
      <diagonal/>
    </border>
    <border>
      <left style="thin">
        <color theme="0"/>
      </left>
      <right style="thin">
        <color theme="0"/>
      </right>
      <top style="thin">
        <color theme="0" tint="-0.24994659260841701"/>
      </top>
      <bottom style="thin">
        <color rgb="FF3DCD58"/>
      </bottom>
      <diagonal/>
    </border>
    <border>
      <left style="medium">
        <color rgb="FF3DCD58"/>
      </left>
      <right style="thin">
        <color theme="0"/>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rgb="FFA5A5A5"/>
      </bottom>
      <diagonal/>
    </border>
    <border>
      <left/>
      <right style="thin">
        <color rgb="FFA5A5A5"/>
      </right>
      <top style="thin">
        <color rgb="FFA5A5A5"/>
      </top>
      <bottom style="thin">
        <color rgb="FFA5A5A5"/>
      </bottom>
      <diagonal/>
    </border>
    <border>
      <left style="thin">
        <color theme="0" tint="-0.34998626667073579"/>
      </left>
      <right style="thin">
        <color theme="0" tint="-0.34998626667073579"/>
      </right>
      <top style="thin">
        <color theme="0" tint="-0.34998626667073579"/>
      </top>
      <bottom style="thin">
        <color theme="0"/>
      </bottom>
      <diagonal/>
    </border>
    <border>
      <left style="thin">
        <color theme="0" tint="-0.34998626667073579"/>
      </left>
      <right style="thin">
        <color theme="0" tint="-0.34998626667073579"/>
      </right>
      <top style="thin">
        <color theme="0"/>
      </top>
      <bottom style="thin">
        <color theme="0" tint="-0.34998626667073579"/>
      </bottom>
      <diagonal/>
    </border>
    <border>
      <left style="thin">
        <color rgb="FF00B0F0"/>
      </left>
      <right style="thin">
        <color theme="0"/>
      </right>
      <top/>
      <bottom style="thin">
        <color theme="0"/>
      </bottom>
      <diagonal/>
    </border>
    <border>
      <left/>
      <right style="thin">
        <color theme="0"/>
      </right>
      <top style="thin">
        <color rgb="FF3DCD58"/>
      </top>
      <bottom style="thin">
        <color rgb="FF3DCD58"/>
      </bottom>
      <diagonal/>
    </border>
    <border>
      <left style="thin">
        <color theme="0"/>
      </left>
      <right/>
      <top style="thin">
        <color rgb="FF3DCD58"/>
      </top>
      <bottom style="thin">
        <color rgb="FF3DCD58"/>
      </bottom>
      <diagonal/>
    </border>
    <border>
      <left style="thin">
        <color theme="0"/>
      </left>
      <right style="thin">
        <color theme="0"/>
      </right>
      <top style="thin">
        <color rgb="FF3DCD58"/>
      </top>
      <bottom style="thin">
        <color rgb="FF3DCD58"/>
      </bottom>
      <diagonal/>
    </border>
    <border>
      <left/>
      <right style="thin">
        <color rgb="FF3DCD58"/>
      </right>
      <top style="thin">
        <color theme="0" tint="-0.34998626667073579"/>
      </top>
      <bottom style="thin">
        <color theme="0" tint="-0.34998626667073579"/>
      </bottom>
      <diagonal/>
    </border>
    <border>
      <left style="thin">
        <color rgb="FF3DCD58"/>
      </left>
      <right style="thin">
        <color theme="0"/>
      </right>
      <top style="thin">
        <color rgb="FF3DCD58"/>
      </top>
      <bottom style="thin">
        <color rgb="FF3DCD58"/>
      </bottom>
      <diagonal/>
    </border>
    <border>
      <left style="thin">
        <color theme="0"/>
      </left>
      <right style="thin">
        <color theme="0" tint="-0.24994659260841701"/>
      </right>
      <top style="thin">
        <color theme="0" tint="-0.24994659260841701"/>
      </top>
      <bottom style="thin">
        <color theme="0" tint="-0.24994659260841701"/>
      </bottom>
      <diagonal/>
    </border>
    <border>
      <left style="thin">
        <color theme="0" tint="-0.34998626667073579"/>
      </left>
      <right style="thin">
        <color theme="0" tint="-0.34998626667073579"/>
      </right>
      <top style="thin">
        <color theme="0"/>
      </top>
      <bottom style="thin">
        <color theme="0"/>
      </bottom>
      <diagonal/>
    </border>
    <border>
      <left style="thin">
        <color theme="0" tint="-0.24994659260841701"/>
      </left>
      <right style="thin">
        <color theme="0"/>
      </right>
      <top style="thin">
        <color theme="0" tint="-0.24994659260841701"/>
      </top>
      <bottom style="thin">
        <color theme="0" tint="-0.24994659260841701"/>
      </bottom>
      <diagonal/>
    </border>
    <border>
      <left style="thin">
        <color theme="0"/>
      </left>
      <right style="thin">
        <color theme="0"/>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bottom>
      <diagonal/>
    </border>
    <border>
      <left style="thin">
        <color theme="0" tint="-0.24994659260841701"/>
      </left>
      <right style="thin">
        <color theme="0" tint="-0.24994659260841701"/>
      </right>
      <top style="thin">
        <color theme="0"/>
      </top>
      <bottom style="thin">
        <color theme="0" tint="-0.24994659260841701"/>
      </bottom>
      <diagonal/>
    </border>
    <border>
      <left/>
      <right style="thin">
        <color theme="0"/>
      </right>
      <top style="thin">
        <color indexed="64"/>
      </top>
      <bottom style="thin">
        <color indexed="64"/>
      </bottom>
      <diagonal/>
    </border>
    <border>
      <left style="thin">
        <color theme="0" tint="-0.34998626667073579"/>
      </left>
      <right style="thin">
        <color theme="0" tint="-0.34998626667073579"/>
      </right>
      <top style="medium">
        <color rgb="FF626469"/>
      </top>
      <bottom style="medium">
        <color rgb="FF626469"/>
      </bottom>
      <diagonal/>
    </border>
    <border>
      <left style="thin">
        <color theme="0"/>
      </left>
      <right style="thin">
        <color theme="0"/>
      </right>
      <top/>
      <bottom style="thin">
        <color theme="0" tint="-0.24994659260841701"/>
      </bottom>
      <diagonal/>
    </border>
    <border>
      <left style="thin">
        <color theme="8" tint="-0.499984740745262"/>
      </left>
      <right/>
      <top style="thin">
        <color theme="8" tint="-0.499984740745262"/>
      </top>
      <bottom style="thin">
        <color theme="8" tint="-0.499984740745262"/>
      </bottom>
      <diagonal/>
    </border>
    <border>
      <left/>
      <right/>
      <top style="thin">
        <color theme="8" tint="-0.499984740745262"/>
      </top>
      <bottom style="thin">
        <color theme="8" tint="-0.499984740745262"/>
      </bottom>
      <diagonal/>
    </border>
    <border>
      <left/>
      <right style="thin">
        <color theme="8" tint="-0.499984740745262"/>
      </right>
      <top style="thin">
        <color theme="8" tint="-0.499984740745262"/>
      </top>
      <bottom style="thin">
        <color theme="8" tint="-0.499984740745262"/>
      </bottom>
      <diagonal/>
    </border>
    <border>
      <left style="thin">
        <color theme="0" tint="-0.24994659260841701"/>
      </left>
      <right style="thin">
        <color theme="0"/>
      </right>
      <top/>
      <bottom style="thin">
        <color theme="0" tint="-0.24994659260841701"/>
      </bottom>
      <diagonal/>
    </border>
    <border>
      <left style="thin">
        <color rgb="FF3DCD58"/>
      </left>
      <right/>
      <top style="thin">
        <color rgb="FF3DCD58"/>
      </top>
      <bottom/>
      <diagonal/>
    </border>
    <border>
      <left/>
      <right/>
      <top style="thin">
        <color rgb="FF3DCD58"/>
      </top>
      <bottom/>
      <diagonal/>
    </border>
    <border>
      <left style="thin">
        <color theme="0"/>
      </left>
      <right style="thin">
        <color rgb="FF3DCD58"/>
      </right>
      <top style="thin">
        <color theme="0"/>
      </top>
      <bottom style="thin">
        <color theme="0"/>
      </bottom>
      <diagonal/>
    </border>
    <border>
      <left style="thin">
        <color rgb="FF3DCD58"/>
      </left>
      <right style="thin">
        <color theme="0"/>
      </right>
      <top/>
      <bottom/>
      <diagonal/>
    </border>
    <border>
      <left style="thin">
        <color theme="0"/>
      </left>
      <right style="thin">
        <color rgb="FF3DCD58"/>
      </right>
      <top style="thin">
        <color theme="0"/>
      </top>
      <bottom style="thin">
        <color rgb="FF3DCD58"/>
      </bottom>
      <diagonal/>
    </border>
    <border>
      <left style="thin">
        <color theme="0"/>
      </left>
      <right/>
      <top style="thin">
        <color theme="0"/>
      </top>
      <bottom style="thin">
        <color rgb="FF3DCD58"/>
      </bottom>
      <diagonal/>
    </border>
    <border>
      <left style="thin">
        <color theme="0" tint="-0.34998626667073579"/>
      </left>
      <right style="thin">
        <color theme="0"/>
      </right>
      <top/>
      <bottom/>
      <diagonal/>
    </border>
    <border>
      <left/>
      <right style="thin">
        <color auto="1"/>
      </right>
      <top style="thin">
        <color theme="0" tint="-0.34998626667073579"/>
      </top>
      <bottom style="thin">
        <color theme="0" tint="-0.34998626667073579"/>
      </bottom>
      <diagonal/>
    </border>
    <border>
      <left style="thin">
        <color auto="1"/>
      </left>
      <right style="thin">
        <color auto="1"/>
      </right>
      <top style="thin">
        <color theme="0" tint="-0.34998626667073579"/>
      </top>
      <bottom style="thin">
        <color theme="0" tint="-0.34998626667073579"/>
      </bottom>
      <diagonal/>
    </border>
    <border>
      <left style="thin">
        <color auto="1"/>
      </left>
      <right style="thin">
        <color theme="0" tint="-0.34998626667073579"/>
      </right>
      <top style="thin">
        <color theme="0" tint="-0.34998626667073579"/>
      </top>
      <bottom style="thin">
        <color theme="0" tint="-0.34998626667073579"/>
      </bottom>
      <diagonal/>
    </border>
    <border>
      <left style="thin">
        <color theme="1" tint="0.34998626667073579"/>
      </left>
      <right style="thin">
        <color theme="0"/>
      </right>
      <top/>
      <bottom/>
      <diagonal/>
    </border>
    <border>
      <left style="thin">
        <color theme="0"/>
      </left>
      <right style="thin">
        <color theme="0"/>
      </right>
      <top/>
      <bottom style="thin">
        <color indexed="64"/>
      </bottom>
      <diagonal/>
    </border>
    <border>
      <left style="thin">
        <color theme="0"/>
      </left>
      <right style="thin">
        <color theme="0" tint="-0.34998626667073579"/>
      </right>
      <top/>
      <bottom style="thin">
        <color theme="0"/>
      </bottom>
      <diagonal/>
    </border>
    <border>
      <left style="medium">
        <color rgb="FF626469"/>
      </left>
      <right style="thin">
        <color theme="0" tint="-0.24994659260841701"/>
      </right>
      <top style="thin">
        <color theme="0" tint="-0.34998626667073579"/>
      </top>
      <bottom/>
      <diagonal/>
    </border>
    <border>
      <left style="thin">
        <color theme="0" tint="-0.24994659260841701"/>
      </left>
      <right style="thin">
        <color theme="0" tint="-0.24994659260841701"/>
      </right>
      <top style="thin">
        <color theme="0" tint="-0.34998626667073579"/>
      </top>
      <bottom/>
      <diagonal/>
    </border>
    <border>
      <left style="thin">
        <color theme="0" tint="-0.24994659260841701"/>
      </left>
      <right style="medium">
        <color rgb="FF626469"/>
      </right>
      <top style="thin">
        <color theme="0" tint="-0.34998626667073579"/>
      </top>
      <bottom/>
      <diagonal/>
    </border>
    <border>
      <left style="medium">
        <color rgb="FF626469"/>
      </left>
      <right style="thin">
        <color theme="0" tint="-0.24994659260841701"/>
      </right>
      <top/>
      <bottom/>
      <diagonal/>
    </border>
    <border>
      <left style="thin">
        <color theme="0" tint="-0.24994659260841701"/>
      </left>
      <right style="medium">
        <color rgb="FF626469"/>
      </right>
      <top/>
      <bottom/>
      <diagonal/>
    </border>
    <border>
      <left style="thin">
        <color theme="0" tint="-0.34998626667073579"/>
      </left>
      <right style="thin">
        <color theme="0" tint="-0.24994659260841701"/>
      </right>
      <top style="medium">
        <color rgb="FF626469"/>
      </top>
      <bottom style="medium">
        <color rgb="FF626469"/>
      </bottom>
      <diagonal/>
    </border>
    <border>
      <left style="thin">
        <color theme="0" tint="-0.24994659260841701"/>
      </left>
      <right style="thin">
        <color theme="0" tint="-0.24994659260841701"/>
      </right>
      <top style="medium">
        <color rgb="FF626469"/>
      </top>
      <bottom style="medium">
        <color rgb="FF626469"/>
      </bottom>
      <diagonal/>
    </border>
    <border>
      <left style="thin">
        <color theme="0" tint="-0.24994659260841701"/>
      </left>
      <right/>
      <top style="medium">
        <color rgb="FF626469"/>
      </top>
      <bottom style="medium">
        <color rgb="FF626469"/>
      </bottom>
      <diagonal/>
    </border>
    <border>
      <left style="medium">
        <color rgb="FF626469"/>
      </left>
      <right style="thin">
        <color theme="0" tint="-0.24994659260841701"/>
      </right>
      <top style="medium">
        <color rgb="FF626469"/>
      </top>
      <bottom style="medium">
        <color rgb="FF626469"/>
      </bottom>
      <diagonal/>
    </border>
    <border>
      <left style="thin">
        <color theme="0" tint="-0.24994659260841701"/>
      </left>
      <right style="medium">
        <color rgb="FF626469"/>
      </right>
      <top style="medium">
        <color rgb="FF626469"/>
      </top>
      <bottom style="medium">
        <color rgb="FF626469"/>
      </bottom>
      <diagonal/>
    </border>
    <border>
      <left style="thin">
        <color theme="0" tint="-0.34998626667073579"/>
      </left>
      <right style="thin">
        <color theme="0"/>
      </right>
      <top style="medium">
        <color rgb="FF626469"/>
      </top>
      <bottom style="medium">
        <color rgb="FF626469"/>
      </bottom>
      <diagonal/>
    </border>
    <border>
      <left style="thin">
        <color theme="0" tint="-0.34998626667073579"/>
      </left>
      <right/>
      <top style="thin">
        <color theme="0"/>
      </top>
      <bottom style="thin">
        <color theme="0" tint="-0.34998626667073579"/>
      </bottom>
      <diagonal/>
    </border>
    <border>
      <left/>
      <right style="thin">
        <color theme="0" tint="-0.34998626667073579"/>
      </right>
      <top style="thin">
        <color theme="0"/>
      </top>
      <bottom style="thin">
        <color theme="0" tint="-0.34998626667073579"/>
      </bottom>
      <diagonal/>
    </border>
    <border>
      <left/>
      <right style="thin">
        <color theme="0" tint="-0.24994659260841701"/>
      </right>
      <top style="medium">
        <color rgb="FF626469"/>
      </top>
      <bottom style="medium">
        <color rgb="FF626469"/>
      </bottom>
      <diagonal/>
    </border>
    <border>
      <left style="medium">
        <color rgb="FF626469"/>
      </left>
      <right style="thin">
        <color theme="0" tint="-0.34998626667073579"/>
      </right>
      <top style="thin">
        <color theme="0"/>
      </top>
      <bottom style="thin">
        <color theme="0" tint="-0.34998626667073579"/>
      </bottom>
      <diagonal/>
    </border>
    <border>
      <left style="thin">
        <color theme="0" tint="-0.34998626667073579"/>
      </left>
      <right style="medium">
        <color rgb="FF626469"/>
      </right>
      <top style="thin">
        <color theme="0"/>
      </top>
      <bottom style="thin">
        <color theme="0" tint="-0.34998626667073579"/>
      </bottom>
      <diagonal/>
    </border>
    <border>
      <left/>
      <right/>
      <top style="thin">
        <color theme="0" tint="-0.34998626667073579"/>
      </top>
      <bottom style="thin">
        <color theme="0" tint="-0.24994659260841701"/>
      </bottom>
      <diagonal/>
    </border>
    <border>
      <left/>
      <right style="thin">
        <color theme="0" tint="-0.24994659260841701"/>
      </right>
      <top style="thin">
        <color theme="0" tint="-0.34998626667073579"/>
      </top>
      <bottom style="thin">
        <color theme="0" tint="-0.24994659260841701"/>
      </bottom>
      <diagonal/>
    </border>
    <border>
      <left style="medium">
        <color theme="0" tint="-0.34998626667073579"/>
      </left>
      <right/>
      <top style="thin">
        <color theme="0" tint="-0.34998626667073579"/>
      </top>
      <bottom style="thin">
        <color theme="0" tint="-0.24994659260841701"/>
      </bottom>
      <diagonal/>
    </border>
    <border>
      <left style="thin">
        <color theme="0"/>
      </left>
      <right style="thin">
        <color theme="0"/>
      </right>
      <top style="thin">
        <color theme="0"/>
      </top>
      <bottom style="thin">
        <color rgb="FF3DCD58"/>
      </bottom>
      <diagonal/>
    </border>
    <border>
      <left/>
      <right style="medium">
        <color rgb="FF3DCD58"/>
      </right>
      <top style="medium">
        <color rgb="FF3DCD58"/>
      </top>
      <bottom style="thin">
        <color rgb="FF3DCD58"/>
      </bottom>
      <diagonal/>
    </border>
    <border>
      <left style="thin">
        <color theme="0"/>
      </left>
      <right style="thin">
        <color theme="0" tint="-0.24994659260841701"/>
      </right>
      <top style="thin">
        <color theme="0"/>
      </top>
      <bottom style="thin">
        <color theme="0"/>
      </bottom>
      <diagonal/>
    </border>
    <border>
      <left style="medium">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medium">
        <color theme="0" tint="-0.24994659260841701"/>
      </right>
      <top style="medium">
        <color theme="0" tint="-0.24994659260841701"/>
      </top>
      <bottom style="thin">
        <color theme="0" tint="-0.24994659260841701"/>
      </bottom>
      <diagonal/>
    </border>
    <border>
      <left style="medium">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style="medium">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medium">
        <color theme="0" tint="-0.24994659260841701"/>
      </right>
      <top style="thin">
        <color theme="0" tint="-0.24994659260841701"/>
      </top>
      <bottom style="medium">
        <color theme="0" tint="-0.24994659260841701"/>
      </bottom>
      <diagonal/>
    </border>
    <border>
      <left style="thin">
        <color rgb="FF3DCD58"/>
      </left>
      <right/>
      <top style="thin">
        <color rgb="FF3DCD58"/>
      </top>
      <bottom style="thin">
        <color theme="0"/>
      </bottom>
      <diagonal/>
    </border>
    <border>
      <left/>
      <right/>
      <top style="thin">
        <color rgb="FF3DCD58"/>
      </top>
      <bottom style="thin">
        <color theme="0"/>
      </bottom>
      <diagonal/>
    </border>
    <border>
      <left/>
      <right style="thin">
        <color rgb="FF3DCD58"/>
      </right>
      <top style="thin">
        <color rgb="FF3DCD58"/>
      </top>
      <bottom style="thin">
        <color theme="0"/>
      </bottom>
      <diagonal/>
    </border>
    <border>
      <left/>
      <right style="thin">
        <color theme="0" tint="-0.24994659260841701"/>
      </right>
      <top style="thin">
        <color theme="0"/>
      </top>
      <bottom style="thin">
        <color theme="0"/>
      </bottom>
      <diagonal/>
    </border>
    <border>
      <left style="medium">
        <color rgb="FF00B050"/>
      </left>
      <right/>
      <top style="thin">
        <color indexed="64"/>
      </top>
      <bottom style="thin">
        <color indexed="64"/>
      </bottom>
      <diagonal/>
    </border>
    <border>
      <left style="medium">
        <color rgb="FF00B050"/>
      </left>
      <right style="thin">
        <color theme="0" tint="-0.34998626667073579"/>
      </right>
      <top/>
      <bottom/>
      <diagonal/>
    </border>
    <border>
      <left style="thin">
        <color theme="0" tint="-0.34998626667073579"/>
      </left>
      <right style="medium">
        <color rgb="FF00B050"/>
      </right>
      <top/>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right style="thin">
        <color rgb="FFA5A5A5"/>
      </right>
      <top style="thin">
        <color rgb="FFA5A5A5"/>
      </top>
      <bottom/>
      <diagonal/>
    </border>
    <border>
      <left style="thin">
        <color auto="1"/>
      </left>
      <right style="thin">
        <color auto="1"/>
      </right>
      <top style="medium">
        <color rgb="FF000000"/>
      </top>
      <bottom/>
      <diagonal/>
    </border>
    <border>
      <left/>
      <right style="thin">
        <color rgb="FFA5A5A5"/>
      </right>
      <top style="medium">
        <color rgb="FF000000"/>
      </top>
      <bottom/>
      <diagonal/>
    </border>
    <border>
      <left/>
      <right style="thin">
        <color rgb="FFA5A5A5"/>
      </right>
      <top/>
      <bottom/>
      <diagonal/>
    </border>
    <border>
      <left style="thin">
        <color auto="1"/>
      </left>
      <right style="thin">
        <color auto="1"/>
      </right>
      <top style="thin">
        <color rgb="FFA5A5A5"/>
      </top>
      <bottom/>
      <diagonal/>
    </border>
    <border>
      <left style="thin">
        <color rgb="FF000000"/>
      </left>
      <right style="thin">
        <color rgb="FF000000"/>
      </right>
      <top style="thin">
        <color rgb="FF000000"/>
      </top>
      <bottom style="thin">
        <color rgb="FF000000"/>
      </bottom>
      <diagonal/>
    </border>
    <border>
      <left style="thin">
        <color theme="3"/>
      </left>
      <right/>
      <top style="thin">
        <color theme="3"/>
      </top>
      <bottom style="thin">
        <color theme="3"/>
      </bottom>
      <diagonal/>
    </border>
    <border>
      <left style="thin">
        <color rgb="FF005426"/>
      </left>
      <right style="thin">
        <color rgb="FF005426"/>
      </right>
      <top style="thin">
        <color rgb="FF005426"/>
      </top>
      <bottom style="thin">
        <color rgb="FF005426"/>
      </bottom>
      <diagonal/>
    </border>
    <border>
      <left style="thin">
        <color rgb="FF000000"/>
      </left>
      <right/>
      <top style="thin">
        <color rgb="FF000000"/>
      </top>
      <bottom style="thin">
        <color rgb="FF00000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rgb="FF3DCD58"/>
      </left>
      <right style="thin">
        <color rgb="FF3DCD58"/>
      </right>
      <top style="medium">
        <color rgb="FF3DCD58"/>
      </top>
      <bottom/>
      <diagonal/>
    </border>
    <border>
      <left style="thin">
        <color rgb="FF3DCD58"/>
      </left>
      <right style="medium">
        <color rgb="FF3DCD58"/>
      </right>
      <top style="medium">
        <color rgb="FF3DCD58"/>
      </top>
      <bottom/>
      <diagonal/>
    </border>
    <border>
      <left style="medium">
        <color rgb="FF3DCD58"/>
      </left>
      <right style="thin">
        <color rgb="FF3DCD58"/>
      </right>
      <top/>
      <bottom/>
      <diagonal/>
    </border>
    <border>
      <left style="thin">
        <color rgb="FF3DCD58"/>
      </left>
      <right style="thin">
        <color rgb="FF3DCD58"/>
      </right>
      <top/>
      <bottom/>
      <diagonal/>
    </border>
    <border>
      <left style="thin">
        <color rgb="FF3DCD58"/>
      </left>
      <right style="medium">
        <color rgb="FF3DCD58"/>
      </right>
      <top/>
      <bottom/>
      <diagonal/>
    </border>
    <border>
      <left style="medium">
        <color rgb="FF3DCD58"/>
      </left>
      <right style="thin">
        <color rgb="FF3DCD58"/>
      </right>
      <top/>
      <bottom style="medium">
        <color rgb="FF3DCD58"/>
      </bottom>
      <diagonal/>
    </border>
    <border>
      <left style="thin">
        <color rgb="FF3DCD58"/>
      </left>
      <right style="thin">
        <color rgb="FF3DCD58"/>
      </right>
      <top/>
      <bottom style="medium">
        <color rgb="FF3DCD58"/>
      </bottom>
      <diagonal/>
    </border>
    <border>
      <left style="thin">
        <color rgb="FF3DCD58"/>
      </left>
      <right style="medium">
        <color rgb="FF3DCD58"/>
      </right>
      <top/>
      <bottom style="medium">
        <color rgb="FF3DCD58"/>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right>
      <top style="thin">
        <color rgb="FF3DCD58"/>
      </top>
      <bottom style="thin">
        <color theme="0"/>
      </bottom>
      <diagonal/>
    </border>
    <border>
      <left style="thin">
        <color rgb="FF3DCD58"/>
      </left>
      <right/>
      <top style="thin">
        <color theme="0"/>
      </top>
      <bottom style="thin">
        <color theme="0"/>
      </bottom>
      <diagonal/>
    </border>
    <border>
      <left style="thin">
        <color rgb="FF3DCD58"/>
      </left>
      <right/>
      <top style="thin">
        <color theme="0"/>
      </top>
      <bottom style="thin">
        <color rgb="FF3DCD58"/>
      </bottom>
      <diagonal/>
    </border>
    <border>
      <left/>
      <right/>
      <top style="thin">
        <color theme="0"/>
      </top>
      <bottom style="thin">
        <color rgb="FF3DCD58"/>
      </bottom>
      <diagonal/>
    </border>
    <border>
      <left/>
      <right style="thin">
        <color rgb="FF3DCD58"/>
      </right>
      <top style="thin">
        <color rgb="FF3DCD58"/>
      </top>
      <bottom/>
      <diagonal/>
    </border>
    <border>
      <left/>
      <right/>
      <top/>
      <bottom style="thin">
        <color theme="0" tint="-0.499984740745262"/>
      </bottom>
      <diagonal/>
    </border>
    <border>
      <left/>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style="thin">
        <color theme="0" tint="-0.499984740745262"/>
      </top>
      <bottom/>
      <diagonal/>
    </border>
    <border>
      <left style="thin">
        <color rgb="FF1B6A3E"/>
      </left>
      <right/>
      <top/>
      <bottom/>
      <diagonal/>
    </border>
    <border>
      <left/>
      <right style="thin">
        <color rgb="FF3DCD58"/>
      </right>
      <top style="thin">
        <color rgb="FF3DCD58"/>
      </top>
      <bottom style="medium">
        <color rgb="FF3DCD58"/>
      </bottom>
      <diagonal/>
    </border>
    <border>
      <left style="thin">
        <color rgb="FF3DCD58"/>
      </left>
      <right/>
      <top/>
      <bottom/>
      <diagonal/>
    </border>
    <border>
      <left style="thick">
        <color rgb="FF00B0F0"/>
      </left>
      <right/>
      <top style="thick">
        <color rgb="FF00B0F0"/>
      </top>
      <bottom style="thick">
        <color rgb="FF00B0F0"/>
      </bottom>
      <diagonal/>
    </border>
    <border>
      <left/>
      <right style="thick">
        <color rgb="FF00B0F0"/>
      </right>
      <top style="thick">
        <color rgb="FF00B0F0"/>
      </top>
      <bottom style="thick">
        <color rgb="FF00B0F0"/>
      </bottom>
      <diagonal/>
    </border>
    <border>
      <left/>
      <right style="thin">
        <color indexed="8"/>
      </right>
      <top style="thin">
        <color rgb="FFA5A5A5"/>
      </top>
      <bottom style="thin">
        <color rgb="FFA5A5A5"/>
      </bottom>
      <diagonal/>
    </border>
    <border>
      <left style="medium">
        <color indexed="64"/>
      </left>
      <right style="thin">
        <color indexed="64"/>
      </right>
      <top style="thin">
        <color rgb="FFA5A5A5"/>
      </top>
      <bottom style="thin">
        <color rgb="FFA5A5A5"/>
      </bottom>
      <diagonal/>
    </border>
    <border>
      <left style="thin">
        <color auto="1"/>
      </left>
      <right style="thin">
        <color auto="1"/>
      </right>
      <top style="thin">
        <color rgb="FFA5A5A5"/>
      </top>
      <bottom style="thin">
        <color rgb="FFA5A5A5"/>
      </bottom>
      <diagonal/>
    </border>
    <border>
      <left/>
      <right style="hair">
        <color auto="1"/>
      </right>
      <top style="thin">
        <color rgb="FFA5A5A5"/>
      </top>
      <bottom style="thin">
        <color rgb="FFA5A5A5"/>
      </bottom>
      <diagonal/>
    </border>
    <border>
      <left style="hair">
        <color auto="1"/>
      </left>
      <right style="hair">
        <color auto="1"/>
      </right>
      <top style="thin">
        <color rgb="FFA5A5A5"/>
      </top>
      <bottom style="thin">
        <color rgb="FFA5A5A5"/>
      </bottom>
      <diagonal/>
    </border>
    <border>
      <left style="hair">
        <color auto="1"/>
      </left>
      <right/>
      <top style="thin">
        <color rgb="FFA5A5A5"/>
      </top>
      <bottom style="thin">
        <color rgb="FFA5A5A5"/>
      </bottom>
      <diagonal/>
    </border>
    <border>
      <left style="thin">
        <color indexed="64"/>
      </left>
      <right style="thin">
        <color indexed="8"/>
      </right>
      <top style="thin">
        <color rgb="FFA5A5A5"/>
      </top>
      <bottom style="thin">
        <color rgb="FFA5A5A5"/>
      </bottom>
      <diagonal/>
    </border>
    <border>
      <left style="thin">
        <color indexed="8"/>
      </left>
      <right style="thin">
        <color indexed="64"/>
      </right>
      <top style="thin">
        <color rgb="FFA5A5A5"/>
      </top>
      <bottom style="thin">
        <color rgb="FFA5A5A5"/>
      </bottom>
      <diagonal/>
    </border>
    <border>
      <left style="thin">
        <color rgb="FF000000"/>
      </left>
      <right style="thin">
        <color indexed="8"/>
      </right>
      <top style="thin">
        <color rgb="FFA5A5A5"/>
      </top>
      <bottom style="thin">
        <color rgb="FFA5A5A5"/>
      </bottom>
      <diagonal/>
    </border>
    <border>
      <left style="medium">
        <color indexed="64"/>
      </left>
      <right style="thin">
        <color indexed="64"/>
      </right>
      <top/>
      <bottom/>
      <diagonal/>
    </border>
    <border>
      <left/>
      <right style="hair">
        <color auto="1"/>
      </right>
      <top/>
      <bottom/>
      <diagonal/>
    </border>
    <border>
      <left style="hair">
        <color auto="1"/>
      </left>
      <right style="hair">
        <color auto="1"/>
      </right>
      <top/>
      <bottom/>
      <diagonal/>
    </border>
    <border>
      <left style="hair">
        <color auto="1"/>
      </left>
      <right/>
      <top/>
      <bottom/>
      <diagonal/>
    </border>
    <border>
      <left style="thin">
        <color indexed="64"/>
      </left>
      <right style="thin">
        <color indexed="8"/>
      </right>
      <top/>
      <bottom/>
      <diagonal/>
    </border>
    <border>
      <left/>
      <right style="thin">
        <color indexed="8"/>
      </right>
      <top/>
      <bottom/>
      <diagonal/>
    </border>
    <border>
      <left style="thin">
        <color rgb="FF000000"/>
      </left>
      <right style="thin">
        <color indexed="8"/>
      </right>
      <top/>
      <bottom/>
      <diagonal/>
    </border>
    <border>
      <left style="thin">
        <color theme="0"/>
      </left>
      <right style="medium">
        <color rgb="FF3DCD58"/>
      </right>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000000"/>
      </left>
      <right style="medium">
        <color indexed="64"/>
      </right>
      <top style="medium">
        <color rgb="FF000000"/>
      </top>
      <bottom/>
      <diagonal/>
    </border>
    <border>
      <left style="thin">
        <color rgb="FF000000"/>
      </left>
      <right style="medium">
        <color indexed="64"/>
      </right>
      <top style="thin">
        <color rgb="FFA5A5A5"/>
      </top>
      <bottom/>
      <diagonal/>
    </border>
    <border>
      <left style="thin">
        <color rgb="FF000000"/>
      </left>
      <right style="medium">
        <color indexed="64"/>
      </right>
      <top style="thin">
        <color rgb="FFA5A5A5"/>
      </top>
      <bottom style="thin">
        <color rgb="FFA5A5A5"/>
      </bottom>
      <diagonal/>
    </border>
    <border>
      <left style="thin">
        <color rgb="FF000000"/>
      </left>
      <right style="medium">
        <color indexed="64"/>
      </right>
      <top/>
      <bottom/>
      <diagonal/>
    </border>
    <border>
      <left style="thin">
        <color rgb="FF3DCD58"/>
      </left>
      <right/>
      <top/>
      <bottom style="thin">
        <color rgb="FF3DCD58"/>
      </bottom>
      <diagonal/>
    </border>
    <border>
      <left/>
      <right style="thin">
        <color rgb="FF3DCD58"/>
      </right>
      <top/>
      <bottom style="thin">
        <color rgb="FF3DCD58"/>
      </bottom>
      <diagonal/>
    </border>
    <border>
      <left/>
      <right style="thin">
        <color rgb="FF3DCD58"/>
      </right>
      <top/>
      <bottom/>
      <diagonal/>
    </border>
    <border>
      <left style="thin">
        <color theme="0"/>
      </left>
      <right style="thin">
        <color rgb="FF3DCD58"/>
      </right>
      <top style="thin">
        <color rgb="FF3DCD58"/>
      </top>
      <bottom style="thin">
        <color rgb="FF3DCD58"/>
      </bottom>
      <diagonal/>
    </border>
    <border>
      <left/>
      <right/>
      <top/>
      <bottom style="thin">
        <color rgb="FF3DCD58"/>
      </bottom>
      <diagonal/>
    </border>
    <border>
      <left/>
      <right/>
      <top style="medium">
        <color rgb="FF3DCD58"/>
      </top>
      <bottom style="thin">
        <color rgb="FF3DCD58"/>
      </bottom>
      <diagonal/>
    </border>
    <border>
      <left/>
      <right style="medium">
        <color rgb="FF3DCD58"/>
      </right>
      <top style="thin">
        <color rgb="FF3DCD58"/>
      </top>
      <bottom/>
      <diagonal/>
    </border>
    <border>
      <left style="thin">
        <color theme="0"/>
      </left>
      <right/>
      <top style="thin">
        <color rgb="FF3DCD58"/>
      </top>
      <bottom/>
      <diagonal/>
    </border>
    <border>
      <left style="thin">
        <color theme="0" tint="-0.24994659260841701"/>
      </left>
      <right style="thin">
        <color rgb="FF3DCD58"/>
      </right>
      <top style="thin">
        <color theme="0"/>
      </top>
      <bottom style="thin">
        <color theme="0" tint="-0.24994659260841701"/>
      </bottom>
      <diagonal/>
    </border>
    <border>
      <left style="thin">
        <color rgb="FF626469"/>
      </left>
      <right/>
      <top style="thin">
        <color rgb="FF626469"/>
      </top>
      <bottom/>
      <diagonal/>
    </border>
    <border>
      <left/>
      <right style="thin">
        <color rgb="FF626469"/>
      </right>
      <top style="thin">
        <color rgb="FF626469"/>
      </top>
      <bottom/>
      <diagonal/>
    </border>
    <border>
      <left style="thin">
        <color rgb="FF626469"/>
      </left>
      <right style="thin">
        <color theme="0" tint="-0.24994659260841701"/>
      </right>
      <top/>
      <bottom style="thin">
        <color theme="0" tint="-0.24994659260841701"/>
      </bottom>
      <diagonal/>
    </border>
    <border>
      <left style="thin">
        <color theme="0" tint="-0.24994659260841701"/>
      </left>
      <right style="thin">
        <color rgb="FF626469"/>
      </right>
      <top/>
      <bottom style="thin">
        <color theme="0" tint="-0.24994659260841701"/>
      </bottom>
      <diagonal/>
    </border>
    <border>
      <left style="thin">
        <color rgb="FF626469"/>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626469"/>
      </right>
      <top style="thin">
        <color theme="0" tint="-0.24994659260841701"/>
      </top>
      <bottom style="thin">
        <color theme="0" tint="-0.24994659260841701"/>
      </bottom>
      <diagonal/>
    </border>
    <border>
      <left style="thin">
        <color rgb="FF626469"/>
      </left>
      <right style="thin">
        <color theme="0" tint="-0.24994659260841701"/>
      </right>
      <top style="thin">
        <color theme="0" tint="-0.24994659260841701"/>
      </top>
      <bottom style="thin">
        <color rgb="FF626469"/>
      </bottom>
      <diagonal/>
    </border>
    <border>
      <left style="thin">
        <color theme="0" tint="-0.24994659260841701"/>
      </left>
      <right style="thin">
        <color rgb="FF626469"/>
      </right>
      <top style="thin">
        <color theme="0" tint="-0.24994659260841701"/>
      </top>
      <bottom style="thin">
        <color rgb="FF626469"/>
      </bottom>
      <diagonal/>
    </border>
    <border>
      <left/>
      <right style="thin">
        <color theme="0" tint="-0.14996795556505021"/>
      </right>
      <top style="thin">
        <color theme="0"/>
      </top>
      <bottom style="thin">
        <color theme="0" tint="-0.14996795556505021"/>
      </bottom>
      <diagonal/>
    </border>
    <border>
      <left style="thin">
        <color theme="0" tint="-0.14996795556505021"/>
      </left>
      <right style="thin">
        <color theme="0" tint="-0.14996795556505021"/>
      </right>
      <top style="thin">
        <color theme="0"/>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24994659260841701"/>
      </bottom>
      <diagonal/>
    </border>
    <border>
      <left style="thin">
        <color theme="0" tint="-0.14996795556505021"/>
      </left>
      <right/>
      <top style="thin">
        <color theme="0"/>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24994659260841701"/>
      </bottom>
      <diagonal/>
    </border>
    <border>
      <left style="thin">
        <color rgb="FF626469"/>
      </left>
      <right style="thin">
        <color theme="0" tint="-0.14996795556505021"/>
      </right>
      <top style="thin">
        <color theme="0"/>
      </top>
      <bottom style="thin">
        <color theme="0" tint="-0.14996795556505021"/>
      </bottom>
      <diagonal/>
    </border>
    <border>
      <left style="thin">
        <color theme="0" tint="-0.14996795556505021"/>
      </left>
      <right style="thin">
        <color rgb="FF626469"/>
      </right>
      <top style="thin">
        <color theme="0"/>
      </top>
      <bottom style="thin">
        <color theme="0" tint="-0.14996795556505021"/>
      </bottom>
      <diagonal/>
    </border>
    <border>
      <left style="thin">
        <color rgb="FF626469"/>
      </left>
      <right style="thin">
        <color theme="0" tint="-0.14996795556505021"/>
      </right>
      <top style="thin">
        <color theme="0" tint="-0.14996795556505021"/>
      </top>
      <bottom style="thin">
        <color theme="0" tint="-0.14996795556505021"/>
      </bottom>
      <diagonal/>
    </border>
    <border>
      <left style="thin">
        <color theme="0" tint="-0.14996795556505021"/>
      </left>
      <right style="thin">
        <color rgb="FF626469"/>
      </right>
      <top style="thin">
        <color theme="0" tint="-0.14996795556505021"/>
      </top>
      <bottom style="thin">
        <color theme="0" tint="-0.14996795556505021"/>
      </bottom>
      <diagonal/>
    </border>
    <border>
      <left style="thin">
        <color theme="0" tint="-0.14996795556505021"/>
      </left>
      <right style="thin">
        <color rgb="FF626469"/>
      </right>
      <top style="thin">
        <color theme="0" tint="-0.14996795556505021"/>
      </top>
      <bottom style="thin">
        <color theme="0" tint="-0.24994659260841701"/>
      </bottom>
      <diagonal/>
    </border>
    <border>
      <left style="thin">
        <color rgb="FF3DCD58"/>
      </left>
      <right/>
      <top style="thin">
        <color theme="0" tint="-0.24994659260841701"/>
      </top>
      <bottom style="thin">
        <color theme="0" tint="-0.24994659260841701"/>
      </bottom>
      <diagonal/>
    </border>
    <border>
      <left/>
      <right style="thin">
        <color rgb="FF3DCD58"/>
      </right>
      <top style="thin">
        <color theme="0" tint="-0.24994659260841701"/>
      </top>
      <bottom style="thin">
        <color theme="0" tint="-0.24994659260841701"/>
      </bottom>
      <diagonal/>
    </border>
    <border>
      <left style="thin">
        <color rgb="FF3DCD58"/>
      </left>
      <right style="thin">
        <color rgb="FF3DCD58"/>
      </right>
      <top style="medium">
        <color rgb="FF3DCD58"/>
      </top>
      <bottom style="thin">
        <color theme="0" tint="-0.24994659260841701"/>
      </bottom>
      <diagonal/>
    </border>
    <border>
      <left style="thin">
        <color rgb="FF3DCD58"/>
      </left>
      <right style="medium">
        <color rgb="FF3DCD58"/>
      </right>
      <top style="thin">
        <color theme="0" tint="-0.24994659260841701"/>
      </top>
      <bottom style="thin">
        <color theme="0" tint="-0.24994659260841701"/>
      </bottom>
      <diagonal/>
    </border>
    <border>
      <left style="thin">
        <color rgb="FF3DCD58"/>
      </left>
      <right style="thin">
        <color rgb="FF3DCD58"/>
      </right>
      <top style="thin">
        <color theme="0" tint="-0.24994659260841701"/>
      </top>
      <bottom style="medium">
        <color rgb="FF3DCD58"/>
      </bottom>
      <diagonal/>
    </border>
    <border>
      <left style="thin">
        <color rgb="FF3DCD58"/>
      </left>
      <right style="medium">
        <color rgb="FF3DCD58"/>
      </right>
      <top style="thin">
        <color theme="0" tint="-0.24994659260841701"/>
      </top>
      <bottom style="medium">
        <color rgb="FF3DCD58"/>
      </bottom>
      <diagonal/>
    </border>
    <border>
      <left style="thin">
        <color rgb="FF3DCD58"/>
      </left>
      <right style="thin">
        <color theme="0" tint="-0.24994659260841701"/>
      </right>
      <top style="thin">
        <color theme="0" tint="-0.24994659260841701"/>
      </top>
      <bottom style="thin">
        <color theme="0" tint="-0.24994659260841701"/>
      </bottom>
      <diagonal/>
    </border>
    <border>
      <left style="medium">
        <color rgb="FF3DCD58"/>
      </left>
      <right style="thin">
        <color rgb="FF3DCD58"/>
      </right>
      <top style="thin">
        <color rgb="FF3DCD58"/>
      </top>
      <bottom style="thin">
        <color theme="0" tint="-0.24994659260841701"/>
      </bottom>
      <diagonal/>
    </border>
    <border>
      <left style="thin">
        <color rgb="FF3DCD58"/>
      </left>
      <right style="medium">
        <color rgb="FF3DCD58"/>
      </right>
      <top style="thin">
        <color rgb="FF3DCD58"/>
      </top>
      <bottom style="thin">
        <color theme="0" tint="-0.24994659260841701"/>
      </bottom>
      <diagonal/>
    </border>
    <border>
      <left style="medium">
        <color rgb="FF3DCD58"/>
      </left>
      <right style="thin">
        <color rgb="FF3DCD58"/>
      </right>
      <top style="thin">
        <color theme="0" tint="-0.24994659260841701"/>
      </top>
      <bottom style="thin">
        <color theme="0" tint="-0.24994659260841701"/>
      </bottom>
      <diagonal/>
    </border>
    <border>
      <left style="medium">
        <color rgb="FF3DCD58"/>
      </left>
      <right style="thin">
        <color rgb="FF3DCD58"/>
      </right>
      <top style="thin">
        <color theme="0" tint="-0.24994659260841701"/>
      </top>
      <bottom style="medium">
        <color rgb="FF3DCD58"/>
      </bottom>
      <diagonal/>
    </border>
    <border>
      <left style="thin">
        <color theme="0" tint="-0.24994659260841701"/>
      </left>
      <right style="thin">
        <color theme="0" tint="-0.34998626667073579"/>
      </right>
      <top style="thin">
        <color theme="0" tint="-0.34998626667073579"/>
      </top>
      <bottom/>
      <diagonal/>
    </border>
    <border>
      <left style="thin">
        <color theme="0"/>
      </left>
      <right style="medium">
        <color rgb="FF3DCD58"/>
      </right>
      <top style="thin">
        <color theme="0"/>
      </top>
      <bottom style="thin">
        <color rgb="FF3DCD58"/>
      </bottom>
      <diagonal/>
    </border>
    <border>
      <left style="thin">
        <color theme="0" tint="-0.24994659260841701"/>
      </left>
      <right style="thin">
        <color rgb="FF3DCD58"/>
      </right>
      <top style="thin">
        <color theme="0" tint="-0.24994659260841701"/>
      </top>
      <bottom style="thin">
        <color theme="0" tint="-0.24994659260841701"/>
      </bottom>
      <diagonal/>
    </border>
    <border>
      <left style="thin">
        <color rgb="FF3DCD58"/>
      </left>
      <right/>
      <top style="thin">
        <color theme="0" tint="-0.24994659260841701"/>
      </top>
      <bottom style="thin">
        <color rgb="FF3DCD58"/>
      </bottom>
      <diagonal/>
    </border>
    <border>
      <left/>
      <right style="thin">
        <color rgb="FF3DCD58"/>
      </right>
      <top style="thin">
        <color theme="0" tint="-0.24994659260841701"/>
      </top>
      <bottom style="thin">
        <color rgb="FF3DCD58"/>
      </bottom>
      <diagonal/>
    </border>
    <border>
      <left style="thin">
        <color rgb="FF3DCD58"/>
      </left>
      <right/>
      <top style="thin">
        <color rgb="FF3DCD58"/>
      </top>
      <bottom style="thin">
        <color theme="0" tint="-0.24994659260841701"/>
      </bottom>
      <diagonal/>
    </border>
    <border>
      <left/>
      <right style="thin">
        <color rgb="FF3DCD58"/>
      </right>
      <top style="thin">
        <color rgb="FF3DCD58"/>
      </top>
      <bottom style="thin">
        <color theme="0" tint="-0.24994659260841701"/>
      </bottom>
      <diagonal/>
    </border>
    <border>
      <left style="thin">
        <color theme="0"/>
      </left>
      <right style="thin">
        <color theme="0"/>
      </right>
      <top style="thin">
        <color rgb="FF3DCD58"/>
      </top>
      <bottom/>
      <diagonal/>
    </border>
    <border>
      <left style="thin">
        <color theme="0"/>
      </left>
      <right style="medium">
        <color rgb="FF3DCD58"/>
      </right>
      <top style="thin">
        <color rgb="FF3DCD58"/>
      </top>
      <bottom/>
      <diagonal/>
    </border>
    <border>
      <left style="thin">
        <color theme="0"/>
      </left>
      <right style="thin">
        <color theme="0"/>
      </right>
      <top style="thin">
        <color rgb="FFB10043"/>
      </top>
      <bottom/>
      <diagonal/>
    </border>
    <border>
      <left style="medium">
        <color rgb="FF3DCD58"/>
      </left>
      <right style="thin">
        <color rgb="FF3DCD58"/>
      </right>
      <top style="thin">
        <color theme="0" tint="-0.24994659260841701"/>
      </top>
      <bottom style="thin">
        <color rgb="FF3DCD58"/>
      </bottom>
      <diagonal/>
    </border>
    <border>
      <left style="thin">
        <color rgb="FF3DCD58"/>
      </left>
      <right style="medium">
        <color rgb="FF00B050"/>
      </right>
      <top style="thin">
        <color rgb="FF3DCD58"/>
      </top>
      <bottom/>
      <diagonal/>
    </border>
    <border>
      <left style="medium">
        <color rgb="FF00B050"/>
      </left>
      <right/>
      <top style="thin">
        <color rgb="FF3DCD58"/>
      </top>
      <bottom/>
      <diagonal/>
    </border>
    <border>
      <left/>
      <right style="medium">
        <color rgb="FF00B050"/>
      </right>
      <top style="thin">
        <color rgb="FF3DCD58"/>
      </top>
      <bottom/>
      <diagonal/>
    </border>
    <border>
      <left style="thin">
        <color theme="0" tint="-0.24994659260841701"/>
      </left>
      <right style="thin">
        <color rgb="FF3DCD58"/>
      </right>
      <top/>
      <bottom style="thin">
        <color theme="0" tint="-0.24994659260841701"/>
      </bottom>
      <diagonal/>
    </border>
    <border>
      <left style="thin">
        <color theme="0" tint="-0.24994659260841701"/>
      </left>
      <right style="thin">
        <color rgb="FF3DCD58"/>
      </right>
      <top style="thin">
        <color theme="0" tint="-0.24994659260841701"/>
      </top>
      <bottom style="thin">
        <color rgb="FF3DCD58"/>
      </bottom>
      <diagonal/>
    </border>
    <border>
      <left style="thin">
        <color rgb="FF3DCD58"/>
      </left>
      <right style="thin">
        <color theme="0" tint="-0.24994659260841701"/>
      </right>
      <top style="thin">
        <color rgb="FF3DCD58"/>
      </top>
      <bottom style="thin">
        <color theme="0" tint="-0.24994659260841701"/>
      </bottom>
      <diagonal/>
    </border>
    <border>
      <left style="thin">
        <color theme="0" tint="-0.24994659260841701"/>
      </left>
      <right style="thin">
        <color theme="0" tint="-0.24994659260841701"/>
      </right>
      <top style="thin">
        <color rgb="FF3DCD58"/>
      </top>
      <bottom style="thin">
        <color theme="0" tint="-0.24994659260841701"/>
      </bottom>
      <diagonal/>
    </border>
    <border>
      <left style="thin">
        <color theme="0" tint="-0.24994659260841701"/>
      </left>
      <right style="thin">
        <color rgb="FF3DCD58"/>
      </right>
      <top style="thin">
        <color rgb="FF3DCD58"/>
      </top>
      <bottom style="thin">
        <color theme="0" tint="-0.24994659260841701"/>
      </bottom>
      <diagonal/>
    </border>
    <border>
      <left style="thin">
        <color rgb="FF3DCD58"/>
      </left>
      <right style="thin">
        <color theme="0" tint="-0.24994659260841701"/>
      </right>
      <top style="thin">
        <color theme="0" tint="-0.24994659260841701"/>
      </top>
      <bottom/>
      <diagonal/>
    </border>
    <border>
      <left style="thin">
        <color theme="0" tint="-0.24994659260841701"/>
      </left>
      <right style="thin">
        <color rgb="FF3DCD58"/>
      </right>
      <top style="thin">
        <color theme="0" tint="-0.24994659260841701"/>
      </top>
      <bottom/>
      <diagonal/>
    </border>
    <border>
      <left style="thin">
        <color rgb="FF3DCD58"/>
      </left>
      <right style="thin">
        <color theme="0"/>
      </right>
      <top style="thin">
        <color theme="0"/>
      </top>
      <bottom style="thin">
        <color rgb="FF3DCD58"/>
      </bottom>
      <diagonal/>
    </border>
    <border>
      <left style="thin">
        <color rgb="FF3DCD58"/>
      </left>
      <right style="thin">
        <color theme="0"/>
      </right>
      <top style="thin">
        <color rgb="FF3DCD58"/>
      </top>
      <bottom style="thin">
        <color theme="0"/>
      </bottom>
      <diagonal/>
    </border>
    <border>
      <left style="thin">
        <color theme="0"/>
      </left>
      <right style="thin">
        <color theme="0"/>
      </right>
      <top style="thin">
        <color rgb="FF3DCD58"/>
      </top>
      <bottom style="thin">
        <color theme="0"/>
      </bottom>
      <diagonal/>
    </border>
    <border>
      <left style="thin">
        <color rgb="FF3DCD58"/>
      </left>
      <right style="thin">
        <color theme="0" tint="-0.24994659260841701"/>
      </right>
      <top style="thin">
        <color theme="0" tint="-0.24994659260841701"/>
      </top>
      <bottom style="thin">
        <color rgb="FF3DCD58"/>
      </bottom>
      <diagonal/>
    </border>
    <border>
      <left style="thin">
        <color theme="0" tint="-0.24994659260841701"/>
      </left>
      <right style="thin">
        <color theme="0" tint="-0.24994659260841701"/>
      </right>
      <top style="thin">
        <color theme="0" tint="-0.24994659260841701"/>
      </top>
      <bottom style="thin">
        <color rgb="FF3DCD58"/>
      </bottom>
      <diagonal/>
    </border>
    <border>
      <left style="thin">
        <color theme="0"/>
      </left>
      <right style="thin">
        <color rgb="FF626469"/>
      </right>
      <top style="thin">
        <color theme="0"/>
      </top>
      <bottom style="thin">
        <color rgb="FF3DCD58"/>
      </bottom>
      <diagonal/>
    </border>
    <border>
      <left style="thin">
        <color rgb="FF626469"/>
      </left>
      <right style="thin">
        <color rgb="FF626469"/>
      </right>
      <top style="thin">
        <color theme="0"/>
      </top>
      <bottom style="thin">
        <color rgb="FF3DCD58"/>
      </bottom>
      <diagonal/>
    </border>
    <border>
      <left style="thin">
        <color rgb="FF626469"/>
      </left>
      <right style="thin">
        <color rgb="FF3DCD58"/>
      </right>
      <top style="thin">
        <color theme="0"/>
      </top>
      <bottom style="thin">
        <color rgb="FF3DCD58"/>
      </bottom>
      <diagonal/>
    </border>
    <border>
      <left style="thin">
        <color theme="0"/>
      </left>
      <right style="thin">
        <color rgb="FF3DCD58"/>
      </right>
      <top/>
      <bottom/>
      <diagonal/>
    </border>
    <border>
      <left style="thin">
        <color rgb="FF3DCD58"/>
      </left>
      <right style="thin">
        <color theme="0" tint="-0.24994659260841701"/>
      </right>
      <top/>
      <bottom style="thin">
        <color theme="0" tint="-0.24994659260841701"/>
      </bottom>
      <diagonal/>
    </border>
    <border>
      <left style="thin">
        <color rgb="FF3DCD58"/>
      </left>
      <right style="thin">
        <color theme="0" tint="-0.24994659260841701"/>
      </right>
      <top style="thin">
        <color theme="0"/>
      </top>
      <bottom style="thin">
        <color theme="0"/>
      </bottom>
      <diagonal/>
    </border>
    <border>
      <left style="thin">
        <color rgb="FF3DCD58"/>
      </left>
      <right style="thin">
        <color theme="0" tint="-0.24994659260841701"/>
      </right>
      <top style="thin">
        <color theme="0"/>
      </top>
      <bottom style="thin">
        <color rgb="FF3DCD58"/>
      </bottom>
      <diagonal/>
    </border>
    <border>
      <left style="thin">
        <color rgb="FF3DCD58"/>
      </left>
      <right style="thin">
        <color rgb="FF3DCD58"/>
      </right>
      <top style="thin">
        <color theme="0"/>
      </top>
      <bottom style="thin">
        <color theme="0"/>
      </bottom>
      <diagonal/>
    </border>
    <border>
      <left style="thin">
        <color rgb="FF3DCD58"/>
      </left>
      <right style="thin">
        <color theme="0"/>
      </right>
      <top style="thin">
        <color theme="0"/>
      </top>
      <bottom style="thin">
        <color theme="0"/>
      </bottom>
      <diagonal/>
    </border>
    <border>
      <left style="thin">
        <color rgb="FF3DCD58"/>
      </left>
      <right style="thin">
        <color theme="0" tint="-0.24994659260841701"/>
      </right>
      <top style="thin">
        <color theme="0"/>
      </top>
      <bottom style="thin">
        <color theme="0" tint="-0.24994659260841701"/>
      </bottom>
      <diagonal/>
    </border>
    <border>
      <left style="thin">
        <color rgb="FF00B0F0"/>
      </left>
      <right style="thin">
        <color rgb="FF00B0F0"/>
      </right>
      <top style="thin">
        <color theme="0"/>
      </top>
      <bottom style="thin">
        <color rgb="FF00B0F0"/>
      </bottom>
      <diagonal/>
    </border>
    <border>
      <left style="thin">
        <color rgb="FF00B0F0"/>
      </left>
      <right style="thin">
        <color rgb="FF00B0F0"/>
      </right>
      <top style="thin">
        <color rgb="FF00B0F0"/>
      </top>
      <bottom/>
      <diagonal/>
    </border>
    <border>
      <left style="thin">
        <color rgb="FF00B0F0"/>
      </left>
      <right style="thin">
        <color rgb="FF00B0F0"/>
      </right>
      <top style="thin">
        <color theme="0"/>
      </top>
      <bottom style="thin">
        <color theme="0"/>
      </bottom>
      <diagonal/>
    </border>
    <border>
      <left style="thin">
        <color rgb="FF00B0F0"/>
      </left>
      <right/>
      <top style="thin">
        <color theme="0"/>
      </top>
      <bottom style="thin">
        <color theme="0"/>
      </bottom>
      <diagonal/>
    </border>
    <border>
      <left/>
      <right style="medium">
        <color rgb="FF3DCD58"/>
      </right>
      <top style="thin">
        <color theme="0" tint="-0.24994659260841701"/>
      </top>
      <bottom style="thin">
        <color theme="0" tint="-0.24994659260841701"/>
      </bottom>
      <diagonal/>
    </border>
    <border>
      <left/>
      <right style="medium">
        <color rgb="FF3DCD58"/>
      </right>
      <top style="thin">
        <color theme="0" tint="-0.24994659260841701"/>
      </top>
      <bottom style="thin">
        <color rgb="FF3DCD58"/>
      </bottom>
      <diagonal/>
    </border>
    <border>
      <left style="thin">
        <color rgb="FF3DCD58"/>
      </left>
      <right/>
      <top style="medium">
        <color rgb="FF3DCD58"/>
      </top>
      <bottom style="thin">
        <color rgb="FF3DCD58"/>
      </bottom>
      <diagonal/>
    </border>
    <border>
      <left/>
      <right style="thin">
        <color theme="0"/>
      </right>
      <top style="thin">
        <color rgb="FF3DCD58"/>
      </top>
      <bottom/>
      <diagonal/>
    </border>
    <border>
      <left/>
      <right/>
      <top style="thin">
        <color theme="0" tint="-0.24994659260841701"/>
      </top>
      <bottom style="thin">
        <color rgb="FF3DCD58"/>
      </bottom>
      <diagonal/>
    </border>
    <border>
      <left style="thin">
        <color rgb="FF3DCD58"/>
      </left>
      <right style="thin">
        <color theme="0"/>
      </right>
      <top style="thin">
        <color rgb="FF3DCD58"/>
      </top>
      <bottom/>
      <diagonal/>
    </border>
    <border>
      <left style="thin">
        <color rgb="FF3DCD58"/>
      </left>
      <right/>
      <top/>
      <bottom style="thin">
        <color theme="0" tint="-0.24994659260841701"/>
      </bottom>
      <diagonal/>
    </border>
    <border>
      <left/>
      <right style="medium">
        <color rgb="FF3DCD58"/>
      </right>
      <top/>
      <bottom style="thin">
        <color theme="0" tint="-0.24994659260841701"/>
      </bottom>
      <diagonal/>
    </border>
    <border>
      <left style="medium">
        <color rgb="FF3DCD58"/>
      </left>
      <right style="thin">
        <color rgb="FF3DCD58"/>
      </right>
      <top/>
      <bottom style="thin">
        <color theme="0" tint="-0.24994659260841701"/>
      </bottom>
      <diagonal/>
    </border>
    <border>
      <left style="thin">
        <color rgb="FF00B0F0"/>
      </left>
      <right/>
      <top style="thin">
        <color theme="0"/>
      </top>
      <bottom style="thin">
        <color theme="0" tint="-0.14996795556505021"/>
      </bottom>
      <diagonal/>
    </border>
    <border>
      <left style="thin">
        <color rgb="FF00B0F0"/>
      </left>
      <right/>
      <top style="thin">
        <color theme="0" tint="-0.14996795556505021"/>
      </top>
      <bottom style="thin">
        <color theme="0" tint="-0.14996795556505021"/>
      </bottom>
      <diagonal/>
    </border>
    <border>
      <left style="thin">
        <color rgb="FF00B0F0"/>
      </left>
      <right/>
      <top style="thin">
        <color theme="0" tint="-0.14996795556505021"/>
      </top>
      <bottom style="thin">
        <color theme="0" tint="-0.24994659260841701"/>
      </bottom>
      <diagonal/>
    </border>
    <border>
      <left/>
      <right/>
      <top style="thin">
        <color theme="0"/>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style="thin">
        <color theme="0" tint="-0.24994659260841701"/>
      </bottom>
      <diagonal/>
    </border>
    <border>
      <left style="thin">
        <color rgb="FF00B0F0"/>
      </left>
      <right style="thin">
        <color theme="0" tint="-0.14996795556505021"/>
      </right>
      <top style="thin">
        <color theme="0"/>
      </top>
      <bottom style="thin">
        <color theme="0" tint="-0.14996795556505021"/>
      </bottom>
      <diagonal/>
    </border>
    <border>
      <left style="thin">
        <color rgb="FF00B0F0"/>
      </left>
      <right style="thin">
        <color theme="0" tint="-0.14996795556505021"/>
      </right>
      <top style="thin">
        <color theme="0" tint="-0.14996795556505021"/>
      </top>
      <bottom style="thin">
        <color theme="0" tint="-0.14996795556505021"/>
      </bottom>
      <diagonal/>
    </border>
    <border>
      <left style="thin">
        <color rgb="FF00B0F0"/>
      </left>
      <right style="thin">
        <color theme="0" tint="-0.14996795556505021"/>
      </right>
      <top style="thin">
        <color theme="0" tint="-0.14996795556505021"/>
      </top>
      <bottom style="thin">
        <color theme="0" tint="-0.24994659260841701"/>
      </bottom>
      <diagonal/>
    </border>
    <border>
      <left style="thin">
        <color rgb="FF626469"/>
      </left>
      <right style="thin">
        <color rgb="FF626469"/>
      </right>
      <top style="thin">
        <color rgb="FF626469"/>
      </top>
      <bottom style="thin">
        <color rgb="FF626469"/>
      </bottom>
      <diagonal/>
    </border>
    <border>
      <left style="thin">
        <color theme="0" tint="-0.24994659260841701"/>
      </left>
      <right/>
      <top style="thin">
        <color rgb="FF3DCD58"/>
      </top>
      <bottom/>
      <diagonal/>
    </border>
    <border>
      <left/>
      <right style="thin">
        <color theme="0" tint="-0.24994659260841701"/>
      </right>
      <top style="thin">
        <color rgb="FF3DCD58"/>
      </top>
      <bottom/>
      <diagonal/>
    </border>
    <border>
      <left style="medium">
        <color rgb="FF3DCD58"/>
      </left>
      <right style="thin">
        <color theme="0"/>
      </right>
      <top style="medium">
        <color rgb="FF3DCD58"/>
      </top>
      <bottom style="thin">
        <color rgb="FF3DCD58"/>
      </bottom>
      <diagonal/>
    </border>
    <border>
      <left style="thin">
        <color theme="0"/>
      </left>
      <right style="thin">
        <color theme="0"/>
      </right>
      <top style="medium">
        <color rgb="FF3DCD58"/>
      </top>
      <bottom style="thin">
        <color rgb="FF3DCD58"/>
      </bottom>
      <diagonal/>
    </border>
    <border>
      <left style="thin">
        <color theme="0"/>
      </left>
      <right style="medium">
        <color rgb="FF3DCD58"/>
      </right>
      <top style="medium">
        <color rgb="FF3DCD58"/>
      </top>
      <bottom style="thin">
        <color rgb="FF3DCD58"/>
      </bottom>
      <diagonal/>
    </border>
    <border>
      <left style="thin">
        <color theme="0" tint="-0.24994659260841701"/>
      </left>
      <right/>
      <top style="thin">
        <color rgb="FF3DCD58"/>
      </top>
      <bottom style="thin">
        <color theme="0" tint="-0.24994659260841701"/>
      </bottom>
      <diagonal/>
    </border>
    <border>
      <left style="thin">
        <color rgb="FF3DCD58"/>
      </left>
      <right style="thin">
        <color theme="0" tint="-0.24994659260841701"/>
      </right>
      <top style="thin">
        <color rgb="FF3DCD58"/>
      </top>
      <bottom style="thin">
        <color rgb="FF3DCD58"/>
      </bottom>
      <diagonal/>
    </border>
    <border>
      <left style="thin">
        <color rgb="FF3DCD58"/>
      </left>
      <right/>
      <top/>
      <bottom style="thin">
        <color theme="0"/>
      </bottom>
      <diagonal/>
    </border>
    <border>
      <left style="thin">
        <color indexed="64"/>
      </left>
      <right style="thin">
        <color theme="0" tint="-0.499984740745262"/>
      </right>
      <top style="thin">
        <color indexed="64"/>
      </top>
      <bottom/>
      <diagonal/>
    </border>
    <border>
      <left style="thin">
        <color theme="0" tint="-0.499984740745262"/>
      </left>
      <right/>
      <top style="thin">
        <color indexed="64"/>
      </top>
      <bottom/>
      <diagonal/>
    </border>
    <border>
      <left style="thin">
        <color indexed="64"/>
      </left>
      <right style="thin">
        <color theme="0" tint="-0.499984740745262"/>
      </right>
      <top/>
      <bottom style="thin">
        <color theme="0" tint="-0.499984740745262"/>
      </bottom>
      <diagonal/>
    </border>
    <border>
      <left style="thin">
        <color theme="0" tint="-0.499984740745262"/>
      </left>
      <right style="thin">
        <color indexed="64"/>
      </right>
      <top/>
      <bottom style="thin">
        <color theme="0" tint="-0.499984740745262"/>
      </bottom>
      <diagonal/>
    </border>
    <border>
      <left style="thin">
        <color indexed="64"/>
      </left>
      <right style="thin">
        <color theme="0" tint="-0.499984740745262"/>
      </right>
      <top style="thin">
        <color theme="0" tint="-0.499984740745262"/>
      </top>
      <bottom/>
      <diagonal/>
    </border>
    <border>
      <left style="thin">
        <color theme="0" tint="-0.499984740745262"/>
      </left>
      <right style="thin">
        <color indexed="64"/>
      </right>
      <top style="thin">
        <color theme="0" tint="-0.499984740745262"/>
      </top>
      <bottom/>
      <diagonal/>
    </border>
    <border>
      <left style="thin">
        <color indexed="64"/>
      </left>
      <right style="thin">
        <color theme="0" tint="-0.499984740745262"/>
      </right>
      <top/>
      <bottom/>
      <diagonal/>
    </border>
    <border>
      <left style="thin">
        <color theme="0" tint="-0.499984740745262"/>
      </left>
      <right style="thin">
        <color indexed="64"/>
      </right>
      <top/>
      <bottom/>
      <diagonal/>
    </border>
    <border>
      <left style="thin">
        <color indexed="64"/>
      </left>
      <right style="thin">
        <color theme="0" tint="-0.499984740745262"/>
      </right>
      <top/>
      <bottom style="thin">
        <color indexed="64"/>
      </bottom>
      <diagonal/>
    </border>
    <border>
      <left style="thin">
        <color theme="0" tint="-0.499984740745262"/>
      </left>
      <right style="thin">
        <color theme="0" tint="-0.499984740745262"/>
      </right>
      <top/>
      <bottom style="thin">
        <color indexed="64"/>
      </bottom>
      <diagonal/>
    </border>
    <border>
      <left style="thin">
        <color theme="0" tint="-0.499984740745262"/>
      </left>
      <right style="thin">
        <color indexed="64"/>
      </right>
      <top/>
      <bottom style="thin">
        <color indexed="64"/>
      </bottom>
      <diagonal/>
    </border>
    <border>
      <left style="thin">
        <color theme="0" tint="-0.499984740745262"/>
      </left>
      <right style="thin">
        <color theme="0" tint="-0.499984740745262"/>
      </right>
      <top style="thin">
        <color indexed="64"/>
      </top>
      <bottom/>
      <diagonal/>
    </border>
    <border>
      <left style="thin">
        <color theme="0" tint="-0.499984740745262"/>
      </left>
      <right style="thin">
        <color indexed="64"/>
      </right>
      <top style="thin">
        <color indexed="64"/>
      </top>
      <bottom/>
      <diagonal/>
    </border>
    <border>
      <left style="thin">
        <color theme="0" tint="-0.499984740745262"/>
      </left>
      <right style="thin">
        <color theme="0" tint="-0.499984740745262"/>
      </right>
      <top style="thin">
        <color indexed="64"/>
      </top>
      <bottom style="thin">
        <color indexed="64"/>
      </bottom>
      <diagonal/>
    </border>
    <border>
      <left style="thin">
        <color theme="0" tint="-0.499984740745262"/>
      </left>
      <right style="thin">
        <color indexed="64"/>
      </right>
      <top style="thin">
        <color indexed="64"/>
      </top>
      <bottom style="thin">
        <color indexed="64"/>
      </bottom>
      <diagonal/>
    </border>
    <border>
      <left style="thin">
        <color theme="0" tint="-0.24994659260841701"/>
      </left>
      <right style="thin">
        <color theme="0" tint="-0.24994659260841701"/>
      </right>
      <top style="thin">
        <color rgb="FF3DCD58"/>
      </top>
      <bottom style="thin">
        <color rgb="FF3DCD58"/>
      </bottom>
      <diagonal/>
    </border>
    <border>
      <left style="thin">
        <color theme="0" tint="-0.24994659260841701"/>
      </left>
      <right style="thin">
        <color theme="0" tint="-0.24994659260841701"/>
      </right>
      <top/>
      <bottom style="thin">
        <color rgb="FF3DCD58"/>
      </bottom>
      <diagonal/>
    </border>
    <border>
      <left/>
      <right style="thin">
        <color rgb="FF3DCD58"/>
      </right>
      <top/>
      <bottom style="thin">
        <color theme="0"/>
      </bottom>
      <diagonal/>
    </border>
    <border>
      <left/>
      <right style="thin">
        <color rgb="FF3DCD58"/>
      </right>
      <top style="thin">
        <color theme="0"/>
      </top>
      <bottom style="thin">
        <color theme="0"/>
      </bottom>
      <diagonal/>
    </border>
    <border>
      <left/>
      <right style="thin">
        <color rgb="FF3DCD58"/>
      </right>
      <top style="thin">
        <color theme="0"/>
      </top>
      <bottom style="thin">
        <color rgb="FF3DCD58"/>
      </bottom>
      <diagonal/>
    </border>
    <border>
      <left/>
      <right style="thin">
        <color theme="0"/>
      </right>
      <top/>
      <bottom style="thin">
        <color theme="0" tint="-0.499984740745262"/>
      </bottom>
      <diagonal/>
    </border>
    <border>
      <left style="thin">
        <color theme="0"/>
      </left>
      <right style="thin">
        <color theme="0"/>
      </right>
      <top/>
      <bottom style="thin">
        <color theme="0" tint="-0.499984740745262"/>
      </bottom>
      <diagonal/>
    </border>
    <border>
      <left style="thin">
        <color theme="0"/>
      </left>
      <right/>
      <top/>
      <bottom style="thin">
        <color theme="0" tint="-0.499984740745262"/>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style="thin">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theme="0"/>
      </left>
      <right style="thin">
        <color theme="0" tint="-0.34998626667073579"/>
      </right>
      <top style="thin">
        <color theme="0" tint="-0.34998626667073579"/>
      </top>
      <bottom style="thin">
        <color theme="0" tint="-0.34998626667073579"/>
      </bottom>
      <diagonal/>
    </border>
    <border>
      <left style="thin">
        <color rgb="FF00B0F0"/>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00B0F0"/>
      </right>
      <top style="thin">
        <color theme="0" tint="-0.24994659260841701"/>
      </top>
      <bottom style="thin">
        <color theme="0" tint="-0.24994659260841701"/>
      </bottom>
      <diagonal/>
    </border>
    <border>
      <left style="thin">
        <color rgb="FF00B0F0"/>
      </left>
      <right style="thin">
        <color theme="0" tint="-0.24994659260841701"/>
      </right>
      <top style="thin">
        <color theme="0" tint="-0.24994659260841701"/>
      </top>
      <bottom style="thin">
        <color rgb="FF00B0F0"/>
      </bottom>
      <diagonal/>
    </border>
    <border>
      <left style="thin">
        <color theme="0" tint="-0.24994659260841701"/>
      </left>
      <right style="thin">
        <color rgb="FF00B0F0"/>
      </right>
      <top style="thin">
        <color theme="0" tint="-0.24994659260841701"/>
      </top>
      <bottom style="thin">
        <color rgb="FF00B0F0"/>
      </bottom>
      <diagonal/>
    </border>
    <border>
      <left style="thin">
        <color rgb="FF3DCD58"/>
      </left>
      <right style="thin">
        <color rgb="FF3DCD58"/>
      </right>
      <top style="thin">
        <color theme="0"/>
      </top>
      <bottom style="thin">
        <color theme="0" tint="-0.24994659260841701"/>
      </bottom>
      <diagonal/>
    </border>
    <border>
      <left style="thin">
        <color theme="0" tint="-0.24994659260841701"/>
      </left>
      <right style="thin">
        <color theme="0" tint="-0.24994659260841701"/>
      </right>
      <top style="thin">
        <color theme="0" tint="-0.499984740745262"/>
      </top>
      <bottom style="thin">
        <color theme="0" tint="-0.24994659260841701"/>
      </bottom>
      <diagonal/>
    </border>
    <border>
      <left style="thin">
        <color rgb="FFB10043"/>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10043"/>
      </right>
      <top style="thin">
        <color theme="0" tint="-0.24994659260841701"/>
      </top>
      <bottom style="thin">
        <color theme="0" tint="-0.24994659260841701"/>
      </bottom>
      <diagonal/>
    </border>
    <border>
      <left style="thin">
        <color rgb="FFB10043"/>
      </left>
      <right style="thin">
        <color theme="0" tint="-0.24994659260841701"/>
      </right>
      <top style="thin">
        <color theme="0" tint="-0.24994659260841701"/>
      </top>
      <bottom style="thin">
        <color rgb="FFB10043"/>
      </bottom>
      <diagonal/>
    </border>
    <border>
      <left style="thin">
        <color theme="0" tint="-0.24994659260841701"/>
      </left>
      <right style="thin">
        <color rgb="FFB10043"/>
      </right>
      <top style="thin">
        <color theme="0" tint="-0.24994659260841701"/>
      </top>
      <bottom style="thin">
        <color rgb="FFB10043"/>
      </bottom>
      <diagonal/>
    </border>
    <border>
      <left/>
      <right style="thin">
        <color theme="0"/>
      </right>
      <top style="thin">
        <color theme="0"/>
      </top>
      <bottom style="thin">
        <color rgb="FF3DCD58"/>
      </bottom>
      <diagonal/>
    </border>
    <border>
      <left style="thin">
        <color rgb="FF3DCD58"/>
      </left>
      <right/>
      <top/>
      <bottom style="thin">
        <color theme="0" tint="-0.499984740745262"/>
      </bottom>
      <diagonal/>
    </border>
    <border>
      <left style="thin">
        <color theme="0"/>
      </left>
      <right style="thin">
        <color theme="0" tint="-0.499984740745262"/>
      </right>
      <top/>
      <bottom style="thin">
        <color theme="0" tint="-0.499984740745262"/>
      </bottom>
      <diagonal/>
    </border>
    <border>
      <left style="thin">
        <color theme="0" tint="-0.24994659260841701"/>
      </left>
      <right style="thin">
        <color rgb="FF3DCD58"/>
      </right>
      <top style="thin">
        <color rgb="FF3DCD58"/>
      </top>
      <bottom style="thin">
        <color rgb="FF3DCD58"/>
      </bottom>
      <diagonal/>
    </border>
    <border>
      <left style="thin">
        <color rgb="FFB10043"/>
      </left>
      <right style="thin">
        <color theme="0" tint="-0.24994659260841701"/>
      </right>
      <top/>
      <bottom style="thin">
        <color theme="0" tint="-0.24994659260841701"/>
      </bottom>
      <diagonal/>
    </border>
    <border>
      <left style="thin">
        <color theme="0" tint="-0.24994659260841701"/>
      </left>
      <right style="thin">
        <color rgb="FFB10043"/>
      </right>
      <top/>
      <bottom style="thin">
        <color theme="0" tint="-0.24994659260841701"/>
      </bottom>
      <diagonal/>
    </border>
    <border>
      <left style="thin">
        <color theme="0"/>
      </left>
      <right/>
      <top style="thin">
        <color theme="0"/>
      </top>
      <bottom style="thin">
        <color theme="0" tint="-0.24994659260841701"/>
      </bottom>
      <diagonal/>
    </border>
    <border>
      <left style="medium">
        <color rgb="FF626469"/>
      </left>
      <right style="thin">
        <color theme="0"/>
      </right>
      <top/>
      <bottom style="thin">
        <color theme="0"/>
      </bottom>
      <diagonal/>
    </border>
    <border>
      <left/>
      <right/>
      <top style="thin">
        <color rgb="FF626469"/>
      </top>
      <bottom/>
      <diagonal/>
    </border>
    <border>
      <left style="thin">
        <color rgb="FF626469"/>
      </left>
      <right style="thin">
        <color theme="0"/>
      </right>
      <top style="thin">
        <color theme="0"/>
      </top>
      <bottom style="thin">
        <color theme="0"/>
      </bottom>
      <diagonal/>
    </border>
    <border>
      <left style="thin">
        <color theme="0"/>
      </left>
      <right style="thin">
        <color rgb="FF626469"/>
      </right>
      <top style="thin">
        <color theme="0"/>
      </top>
      <bottom style="thin">
        <color theme="0"/>
      </bottom>
      <diagonal/>
    </border>
    <border>
      <left style="thin">
        <color rgb="FF626469"/>
      </left>
      <right style="thin">
        <color theme="0" tint="-0.14996795556505021"/>
      </right>
      <top style="thin">
        <color theme="0" tint="-0.14996795556505021"/>
      </top>
      <bottom style="thin">
        <color rgb="FF626469"/>
      </bottom>
      <diagonal/>
    </border>
    <border>
      <left/>
      <right style="thin">
        <color theme="0" tint="-0.14996795556505021"/>
      </right>
      <top style="thin">
        <color theme="0" tint="-0.14996795556505021"/>
      </top>
      <bottom style="thin">
        <color rgb="FF626469"/>
      </bottom>
      <diagonal/>
    </border>
    <border>
      <left style="thin">
        <color theme="0" tint="-0.14996795556505021"/>
      </left>
      <right/>
      <top style="thin">
        <color theme="0" tint="-0.14996795556505021"/>
      </top>
      <bottom style="thin">
        <color rgb="FF626469"/>
      </bottom>
      <diagonal/>
    </border>
    <border>
      <left style="thin">
        <color rgb="FF00B0F0"/>
      </left>
      <right/>
      <top style="thin">
        <color theme="0" tint="-0.14996795556505021"/>
      </top>
      <bottom style="thin">
        <color rgb="FF626469"/>
      </bottom>
      <diagonal/>
    </border>
    <border>
      <left style="thin">
        <color theme="0" tint="-0.14996795556505021"/>
      </left>
      <right style="thin">
        <color rgb="FF626469"/>
      </right>
      <top style="thin">
        <color theme="0" tint="-0.14996795556505021"/>
      </top>
      <bottom style="thin">
        <color rgb="FF626469"/>
      </bottom>
      <diagonal/>
    </border>
    <border>
      <left style="thin">
        <color rgb="FF626469"/>
      </left>
      <right style="thin">
        <color rgb="FF626469"/>
      </right>
      <top/>
      <bottom style="thin">
        <color rgb="FF626469"/>
      </bottom>
      <diagonal/>
    </border>
    <border>
      <left/>
      <right/>
      <top style="thin">
        <color theme="0" tint="-0.14996795556505021"/>
      </top>
      <bottom style="thin">
        <color rgb="FF626469"/>
      </bottom>
      <diagonal/>
    </border>
    <border>
      <left style="thin">
        <color rgb="FF626469"/>
      </left>
      <right style="thin">
        <color rgb="FF626469"/>
      </right>
      <top/>
      <bottom/>
      <diagonal/>
    </border>
    <border>
      <left style="thin">
        <color auto="1"/>
      </left>
      <right style="thin">
        <color auto="1"/>
      </right>
      <top/>
      <bottom/>
      <diagonal/>
    </border>
    <border>
      <left style="thin">
        <color indexed="8"/>
      </left>
      <right style="thin">
        <color indexed="64"/>
      </right>
      <top/>
      <bottom/>
      <diagonal/>
    </border>
    <border>
      <left style="thin">
        <color theme="0" tint="-0.24994659260841701"/>
      </left>
      <right/>
      <top style="thin">
        <color rgb="FF3DCD58"/>
      </top>
      <bottom style="thin">
        <color rgb="FF3DCD58"/>
      </bottom>
      <diagonal/>
    </border>
    <border>
      <left/>
      <right style="thin">
        <color theme="0" tint="-0.24994659260841701"/>
      </right>
      <top style="thin">
        <color rgb="FF3DCD58"/>
      </top>
      <bottom style="thin">
        <color rgb="FF3DCD58"/>
      </bottom>
      <diagonal/>
    </border>
    <border>
      <left style="thin">
        <color rgb="FF7F7F7F"/>
      </left>
      <right style="thin">
        <color rgb="FF7F7F7F"/>
      </right>
      <top style="thin">
        <color rgb="FF7F7F7F"/>
      </top>
      <bottom style="thin">
        <color rgb="FF7F7F7F"/>
      </bottom>
      <diagonal/>
    </border>
    <border>
      <left style="medium">
        <color rgb="FF3DCD58"/>
      </left>
      <right/>
      <top/>
      <bottom style="thin">
        <color theme="0"/>
      </bottom>
      <diagonal/>
    </border>
    <border>
      <left/>
      <right style="medium">
        <color rgb="FF3DCD58"/>
      </right>
      <top/>
      <bottom style="thin">
        <color theme="0"/>
      </bottom>
      <diagonal/>
    </border>
    <border>
      <left style="thin">
        <color indexed="8"/>
      </left>
      <right/>
      <top/>
      <bottom/>
      <diagonal/>
    </border>
    <border>
      <left style="thin">
        <color rgb="FF00B0F0"/>
      </left>
      <right/>
      <top style="thin">
        <color theme="0"/>
      </top>
      <bottom/>
      <diagonal/>
    </border>
    <border>
      <left style="medium">
        <color rgb="FF3DCD58"/>
      </left>
      <right/>
      <top style="thin">
        <color theme="0" tint="-0.24994659260841701"/>
      </top>
      <bottom style="thin">
        <color theme="0" tint="-0.24994659260841701"/>
      </bottom>
      <diagonal/>
    </border>
    <border>
      <left style="thin">
        <color indexed="8"/>
      </left>
      <right/>
      <top style="thin">
        <color rgb="FFA5A5A5"/>
      </top>
      <bottom/>
      <diagonal/>
    </border>
    <border>
      <left style="thin">
        <color indexed="8"/>
      </left>
      <right/>
      <top style="medium">
        <color rgb="FF000000"/>
      </top>
      <bottom/>
      <diagonal/>
    </border>
    <border>
      <left style="thin">
        <color indexed="8"/>
      </left>
      <right/>
      <top style="thin">
        <color rgb="FFA5A5A5"/>
      </top>
      <bottom style="thin">
        <color rgb="FFA5A5A5"/>
      </bottom>
      <diagonal/>
    </border>
    <border>
      <left style="thin">
        <color rgb="FF3DCD58"/>
      </left>
      <right style="thin">
        <color rgb="FF3DCD58"/>
      </right>
      <top style="medium">
        <color rgb="FF3DCD58"/>
      </top>
      <bottom style="thin">
        <color theme="0" tint="-0.34998626667073579"/>
      </bottom>
      <diagonal/>
    </border>
    <border>
      <left style="thin">
        <color rgb="FF3DCD58"/>
      </left>
      <right style="thin">
        <color rgb="FF3DCD58"/>
      </right>
      <top/>
      <bottom style="thin">
        <color theme="0" tint="-0.34998626667073579"/>
      </bottom>
      <diagonal/>
    </border>
    <border>
      <left style="thin">
        <color rgb="FF3DCD58"/>
      </left>
      <right/>
      <top/>
      <bottom style="thin">
        <color theme="0" tint="-0.34998626667073579"/>
      </bottom>
      <diagonal/>
    </border>
    <border>
      <left/>
      <right/>
      <top/>
      <bottom style="thin">
        <color theme="0" tint="-0.34998626667073579"/>
      </bottom>
      <diagonal/>
    </border>
    <border>
      <left/>
      <right style="thin">
        <color rgb="FF3DCD58"/>
      </right>
      <top/>
      <bottom style="thin">
        <color theme="0" tint="-0.34998626667073579"/>
      </bottom>
      <diagonal/>
    </border>
    <border>
      <left style="thin">
        <color rgb="FF3DCD58"/>
      </left>
      <right style="thin">
        <color rgb="FF3DCD58"/>
      </right>
      <top style="thin">
        <color theme="0" tint="-0.34998626667073579"/>
      </top>
      <bottom style="thin">
        <color theme="0" tint="-0.34998626667073579"/>
      </bottom>
      <diagonal/>
    </border>
    <border>
      <left style="thin">
        <color rgb="FF3DCD58"/>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rgb="FF3DCD58"/>
      </left>
      <right style="thin">
        <color rgb="FF3DCD58"/>
      </right>
      <top style="thin">
        <color theme="0" tint="-0.34998626667073579"/>
      </top>
      <bottom style="thin">
        <color rgb="FF3DCD58"/>
      </bottom>
      <diagonal/>
    </border>
    <border>
      <left style="thin">
        <color rgb="FF3DCD58"/>
      </left>
      <right/>
      <top style="thin">
        <color theme="0" tint="-0.34998626667073579"/>
      </top>
      <bottom style="thin">
        <color rgb="FF3DCD58"/>
      </bottom>
      <diagonal/>
    </border>
    <border>
      <left/>
      <right/>
      <top style="thin">
        <color theme="0" tint="-0.34998626667073579"/>
      </top>
      <bottom style="thin">
        <color rgb="FF3DCD58"/>
      </bottom>
      <diagonal/>
    </border>
    <border>
      <left/>
      <right style="thin">
        <color rgb="FF3DCD58"/>
      </right>
      <top style="thin">
        <color theme="0" tint="-0.34998626667073579"/>
      </top>
      <bottom style="thin">
        <color rgb="FF3DCD58"/>
      </bottom>
      <diagonal/>
    </border>
    <border>
      <left style="thin">
        <color rgb="FFB10043"/>
      </left>
      <right/>
      <top style="thin">
        <color theme="0" tint="-0.24994659260841701"/>
      </top>
      <bottom/>
      <diagonal/>
    </border>
    <border>
      <left style="thin">
        <color rgb="FF00B050"/>
      </left>
      <right/>
      <top style="thin">
        <color auto="1"/>
      </top>
      <bottom/>
      <diagonal/>
    </border>
    <border>
      <left/>
      <right style="thin">
        <color rgb="FF00B050"/>
      </right>
      <top style="thin">
        <color indexed="64"/>
      </top>
      <bottom/>
      <diagonal/>
    </border>
    <border>
      <left style="thin">
        <color rgb="FF3DCD58"/>
      </left>
      <right style="thin">
        <color rgb="FF3DCD58"/>
      </right>
      <top style="thin">
        <color theme="0" tint="-0.14996795556505021"/>
      </top>
      <bottom style="thin">
        <color theme="0" tint="-0.14996795556505021"/>
      </bottom>
      <diagonal/>
    </border>
    <border>
      <left style="thin">
        <color rgb="FF3DCD58"/>
      </left>
      <right/>
      <top style="thin">
        <color theme="0" tint="-0.14996795556505021"/>
      </top>
      <bottom style="thin">
        <color theme="0" tint="-0.14996795556505021"/>
      </bottom>
      <diagonal/>
    </border>
    <border>
      <left/>
      <right style="thin">
        <color rgb="FF3DCD58"/>
      </right>
      <top style="thin">
        <color theme="0" tint="-0.14996795556505021"/>
      </top>
      <bottom style="thin">
        <color theme="0" tint="-0.14996795556505021"/>
      </bottom>
      <diagonal/>
    </border>
    <border>
      <left style="thin">
        <color rgb="FF3DCD58"/>
      </left>
      <right style="medium">
        <color rgb="FF00B050"/>
      </right>
      <top style="thin">
        <color theme="0"/>
      </top>
      <bottom/>
      <diagonal/>
    </border>
    <border>
      <left style="medium">
        <color rgb="FF00B050"/>
      </left>
      <right/>
      <top style="thin">
        <color theme="0"/>
      </top>
      <bottom/>
      <diagonal/>
    </border>
    <border>
      <left/>
      <right style="thin">
        <color rgb="FF3DCD58"/>
      </right>
      <top style="thin">
        <color theme="0"/>
      </top>
      <bottom/>
      <diagonal/>
    </border>
    <border>
      <left style="thin">
        <color rgb="FF3DCD58"/>
      </left>
      <right style="thin">
        <color rgb="FF3DCD58"/>
      </right>
      <top style="thin">
        <color theme="0"/>
      </top>
      <bottom style="thin">
        <color theme="0" tint="-0.14996795556505021"/>
      </bottom>
      <diagonal/>
    </border>
    <border>
      <left style="thin">
        <color rgb="FF3DCD58"/>
      </left>
      <right style="thin">
        <color rgb="FF3DCD58"/>
      </right>
      <top style="thin">
        <color rgb="FF3DCD58"/>
      </top>
      <bottom style="thin">
        <color theme="0"/>
      </bottom>
      <diagonal/>
    </border>
    <border>
      <left style="thin">
        <color rgb="FF3DCD58"/>
      </left>
      <right/>
      <top style="thin">
        <color theme="0" tint="-0.14996795556505021"/>
      </top>
      <bottom style="thin">
        <color rgb="FF3DCD58"/>
      </bottom>
      <diagonal/>
    </border>
    <border>
      <left/>
      <right style="thin">
        <color rgb="FF3DCD58"/>
      </right>
      <top style="thin">
        <color theme="0" tint="-0.14996795556505021"/>
      </top>
      <bottom style="thin">
        <color rgb="FF3DCD58"/>
      </bottom>
      <diagonal/>
    </border>
    <border>
      <left style="thin">
        <color rgb="FF3DCD58"/>
      </left>
      <right style="thin">
        <color rgb="FF3DCD58"/>
      </right>
      <top style="thin">
        <color theme="0" tint="-0.14996795556505021"/>
      </top>
      <bottom style="thin">
        <color rgb="FF3DCD58"/>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s>
  <cellStyleXfs count="24">
    <xf numFmtId="0" fontId="0" fillId="0" borderId="0"/>
    <xf numFmtId="4" fontId="1" fillId="0" borderId="0" applyBorder="0">
      <alignment vertical="center"/>
    </xf>
    <xf numFmtId="0" fontId="18" fillId="0" borderId="0" applyNumberFormat="0" applyFill="0" applyBorder="0" applyAlignment="0" applyProtection="0">
      <alignment vertical="top"/>
      <protection locked="0"/>
    </xf>
    <xf numFmtId="0" fontId="1" fillId="0" borderId="0"/>
    <xf numFmtId="0" fontId="31" fillId="0" borderId="0"/>
    <xf numFmtId="43" fontId="1" fillId="0" borderId="0" applyFont="0" applyFill="0" applyBorder="0" applyAlignment="0" applyProtection="0"/>
    <xf numFmtId="0" fontId="31" fillId="0" borderId="0"/>
    <xf numFmtId="0" fontId="1" fillId="0" borderId="0"/>
    <xf numFmtId="0" fontId="31" fillId="0" borderId="0"/>
    <xf numFmtId="0" fontId="31" fillId="0" borderId="0"/>
    <xf numFmtId="0" fontId="31" fillId="0" borderId="0"/>
    <xf numFmtId="0" fontId="1" fillId="0" borderId="0"/>
    <xf numFmtId="0" fontId="1" fillId="0" borderId="0"/>
    <xf numFmtId="0" fontId="31" fillId="0" borderId="0"/>
    <xf numFmtId="0" fontId="31" fillId="0" borderId="0"/>
    <xf numFmtId="0" fontId="1" fillId="0" borderId="0"/>
    <xf numFmtId="0" fontId="1" fillId="0" borderId="0"/>
    <xf numFmtId="0" fontId="67" fillId="0" borderId="0"/>
    <xf numFmtId="43"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0" fontId="144" fillId="0" borderId="0" applyNumberFormat="0" applyFill="0" applyBorder="0" applyAlignment="0" applyProtection="0">
      <alignment vertical="top"/>
      <protection locked="0"/>
    </xf>
    <xf numFmtId="9" fontId="1" fillId="0" borderId="0" applyFont="0" applyFill="0" applyBorder="0" applyAlignment="0" applyProtection="0"/>
    <xf numFmtId="0" fontId="158" fillId="61" borderId="656" applyNumberFormat="0" applyAlignment="0" applyProtection="0"/>
  </cellStyleXfs>
  <cellXfs count="3273">
    <xf numFmtId="0" fontId="0" fillId="0" borderId="0" xfId="0"/>
    <xf numFmtId="0" fontId="4" fillId="0" borderId="0" xfId="0" applyFont="1"/>
    <xf numFmtId="0" fontId="4" fillId="0" borderId="0" xfId="0" applyFont="1" applyBorder="1"/>
    <xf numFmtId="0" fontId="4" fillId="0" borderId="0" xfId="0" applyFont="1" applyFill="1" applyBorder="1" applyAlignment="1">
      <alignment vertical="top"/>
    </xf>
    <xf numFmtId="0" fontId="14" fillId="0" borderId="0" xfId="0" applyFont="1"/>
    <xf numFmtId="0" fontId="8" fillId="0" borderId="0" xfId="0" applyFont="1"/>
    <xf numFmtId="0" fontId="11" fillId="0" borderId="0" xfId="0" applyFont="1"/>
    <xf numFmtId="0" fontId="8" fillId="0" borderId="0" xfId="0" applyFont="1" applyAlignment="1">
      <alignment vertical="center" wrapText="1"/>
    </xf>
    <xf numFmtId="0" fontId="8" fillId="0" borderId="0" xfId="0" applyFont="1" applyBorder="1" applyAlignment="1">
      <alignment horizontal="right"/>
    </xf>
    <xf numFmtId="0" fontId="8" fillId="0" borderId="0" xfId="0" applyFont="1" applyBorder="1"/>
    <xf numFmtId="0" fontId="26" fillId="0" borderId="0" xfId="0" applyFont="1" applyAlignment="1">
      <alignment horizontal="center"/>
    </xf>
    <xf numFmtId="0" fontId="31" fillId="0" borderId="0" xfId="4"/>
    <xf numFmtId="0" fontId="4" fillId="0" borderId="0" xfId="4" applyFont="1"/>
    <xf numFmtId="0" fontId="14" fillId="0" borderId="0" xfId="4" applyFont="1"/>
    <xf numFmtId="0" fontId="31" fillId="0" borderId="0" xfId="4" applyFill="1"/>
    <xf numFmtId="0" fontId="8" fillId="0" borderId="0" xfId="4" applyFont="1" applyFill="1" applyBorder="1" applyAlignment="1">
      <alignment vertical="center"/>
    </xf>
    <xf numFmtId="0" fontId="8" fillId="0" borderId="0" xfId="4" applyFont="1" applyFill="1" applyBorder="1" applyAlignment="1"/>
    <xf numFmtId="0" fontId="8" fillId="0" borderId="0" xfId="4" applyFont="1" applyFill="1" applyBorder="1"/>
    <xf numFmtId="0" fontId="31" fillId="0" borderId="0" xfId="4" applyFill="1" applyBorder="1"/>
    <xf numFmtId="0" fontId="8" fillId="0" borderId="0" xfId="4" applyFont="1" applyFill="1" applyBorder="1" applyAlignment="1">
      <alignment wrapText="1"/>
    </xf>
    <xf numFmtId="0" fontId="1" fillId="0" borderId="0" xfId="3"/>
    <xf numFmtId="4" fontId="40" fillId="6" borderId="8" xfId="1" applyFont="1" applyFill="1" applyBorder="1" applyAlignment="1" applyProtection="1">
      <alignment vertical="center" wrapText="1"/>
      <protection locked="0"/>
    </xf>
    <xf numFmtId="4" fontId="42" fillId="0" borderId="0" xfId="1" applyFont="1" applyFill="1" applyBorder="1" applyAlignment="1" applyProtection="1">
      <alignment horizontal="left"/>
    </xf>
    <xf numFmtId="4" fontId="1" fillId="0" borderId="0" xfId="1" applyFont="1" applyFill="1" applyBorder="1" applyAlignment="1" applyProtection="1">
      <alignment horizontal="right" vertical="center"/>
    </xf>
    <xf numFmtId="4" fontId="1" fillId="0" borderId="0" xfId="1" applyFill="1">
      <alignment vertical="center"/>
    </xf>
    <xf numFmtId="0" fontId="43" fillId="0" borderId="0" xfId="3" applyFont="1"/>
    <xf numFmtId="15" fontId="47" fillId="0" borderId="0" xfId="1" applyNumberFormat="1" applyFont="1" applyFill="1" applyBorder="1" applyAlignment="1" applyProtection="1"/>
    <xf numFmtId="4" fontId="1" fillId="0" borderId="0" xfId="1" applyFill="1" applyBorder="1" applyAlignment="1"/>
    <xf numFmtId="4" fontId="1" fillId="0" borderId="0" xfId="1" applyFont="1" applyFill="1">
      <alignment vertical="center"/>
    </xf>
    <xf numFmtId="4" fontId="1" fillId="0" borderId="0" xfId="1" applyFont="1">
      <alignment vertical="center"/>
    </xf>
    <xf numFmtId="4" fontId="1" fillId="0" borderId="0" xfId="1" applyFont="1" applyBorder="1" applyAlignment="1">
      <alignment horizontal="center" vertical="center"/>
    </xf>
    <xf numFmtId="4" fontId="1" fillId="0" borderId="0" xfId="1" applyFont="1" applyBorder="1" applyAlignment="1">
      <alignment horizontal="left" vertical="center"/>
    </xf>
    <xf numFmtId="4" fontId="1" fillId="0" borderId="0" xfId="1" applyFont="1" applyAlignment="1">
      <alignment horizontal="left" vertical="center"/>
    </xf>
    <xf numFmtId="4" fontId="1" fillId="0" borderId="0" xfId="1" applyFont="1" applyAlignment="1">
      <alignment horizontal="center" vertical="center"/>
    </xf>
    <xf numFmtId="167" fontId="1" fillId="0" borderId="0" xfId="1" applyNumberFormat="1" applyFont="1" applyAlignment="1">
      <alignment horizontal="center" vertical="center"/>
    </xf>
    <xf numFmtId="4" fontId="1" fillId="0" borderId="0" xfId="1" applyFont="1" applyFill="1" applyBorder="1">
      <alignment vertical="center"/>
    </xf>
    <xf numFmtId="49" fontId="1" fillId="0" borderId="0" xfId="1" applyNumberFormat="1" applyFont="1" applyAlignment="1">
      <alignment horizontal="center" vertical="center"/>
    </xf>
    <xf numFmtId="0" fontId="31" fillId="0" borderId="0" xfId="4" applyAlignment="1">
      <alignment horizontal="center"/>
    </xf>
    <xf numFmtId="0" fontId="32" fillId="0" borderId="0" xfId="4" applyFont="1" applyFill="1"/>
    <xf numFmtId="0" fontId="32" fillId="0" borderId="0" xfId="4" applyFont="1" applyFill="1" applyBorder="1"/>
    <xf numFmtId="0" fontId="1" fillId="0" borderId="0" xfId="3" applyFill="1"/>
    <xf numFmtId="0" fontId="30" fillId="0" borderId="0" xfId="3" applyFont="1" applyFill="1"/>
    <xf numFmtId="0" fontId="8" fillId="0" borderId="0" xfId="4" applyFont="1" applyFill="1" applyBorder="1" applyAlignment="1">
      <alignment horizontal="left"/>
    </xf>
    <xf numFmtId="0" fontId="8" fillId="0" borderId="0" xfId="0" applyFont="1" applyFill="1" applyBorder="1" applyAlignment="1">
      <alignment vertical="center"/>
    </xf>
    <xf numFmtId="0" fontId="45" fillId="0" borderId="0" xfId="3" applyFont="1" applyAlignment="1">
      <alignment vertical="center"/>
    </xf>
    <xf numFmtId="0" fontId="45" fillId="0" borderId="0" xfId="3" applyFont="1"/>
    <xf numFmtId="0" fontId="1" fillId="0" borderId="0" xfId="3" applyAlignment="1">
      <alignment vertical="center" wrapText="1"/>
    </xf>
    <xf numFmtId="0" fontId="53" fillId="0" borderId="0" xfId="3" applyFont="1"/>
    <xf numFmtId="0" fontId="11" fillId="0" borderId="0" xfId="4" applyFont="1" applyFill="1" applyBorder="1" applyAlignment="1">
      <alignment horizontal="center"/>
    </xf>
    <xf numFmtId="0" fontId="8" fillId="0" borderId="0" xfId="4" quotePrefix="1" applyNumberFormat="1" applyFont="1" applyFill="1" applyBorder="1" applyAlignment="1">
      <alignment horizontal="center"/>
    </xf>
    <xf numFmtId="0" fontId="31" fillId="0" borderId="0" xfId="4" applyBorder="1"/>
    <xf numFmtId="0" fontId="8" fillId="0" borderId="0" xfId="4" applyFont="1" applyBorder="1" applyAlignment="1">
      <alignment horizontal="left"/>
    </xf>
    <xf numFmtId="0" fontId="8" fillId="0" borderId="0" xfId="4" applyFont="1" applyBorder="1" applyAlignment="1">
      <alignment wrapText="1"/>
    </xf>
    <xf numFmtId="0" fontId="1" fillId="0" borderId="0" xfId="3" applyAlignment="1"/>
    <xf numFmtId="0" fontId="1" fillId="0" borderId="0" xfId="3" applyFont="1" applyBorder="1" applyAlignment="1" applyProtection="1">
      <protection locked="0"/>
    </xf>
    <xf numFmtId="0" fontId="1" fillId="0" borderId="0" xfId="3" applyBorder="1"/>
    <xf numFmtId="0" fontId="1" fillId="0" borderId="0" xfId="3" applyBorder="1" applyAlignment="1"/>
    <xf numFmtId="0" fontId="59" fillId="0" borderId="0" xfId="3" applyFont="1" applyBorder="1"/>
    <xf numFmtId="0" fontId="59" fillId="0" borderId="0" xfId="3" applyFont="1" applyBorder="1" applyAlignment="1">
      <alignment horizontal="center" vertical="center"/>
    </xf>
    <xf numFmtId="0" fontId="0" fillId="0" borderId="0" xfId="0" applyFont="1"/>
    <xf numFmtId="0" fontId="43" fillId="0" borderId="0" xfId="0" applyFont="1"/>
    <xf numFmtId="0" fontId="19" fillId="0" borderId="0" xfId="0" applyFont="1"/>
    <xf numFmtId="0" fontId="0" fillId="0" borderId="0" xfId="0" applyAlignment="1">
      <alignment horizontal="center"/>
    </xf>
    <xf numFmtId="0" fontId="64" fillId="0" borderId="0" xfId="0" applyFont="1"/>
    <xf numFmtId="9" fontId="64" fillId="0" borderId="0" xfId="0" applyNumberFormat="1" applyFont="1" applyAlignment="1">
      <alignment horizontal="center"/>
    </xf>
    <xf numFmtId="0" fontId="64" fillId="0" borderId="0" xfId="0" applyFont="1" applyAlignment="1">
      <alignment horizontal="center"/>
    </xf>
    <xf numFmtId="0" fontId="17" fillId="0" borderId="0" xfId="4" applyFont="1" applyBorder="1" applyAlignment="1"/>
    <xf numFmtId="0" fontId="8" fillId="0" borderId="0" xfId="4" applyFont="1" applyBorder="1" applyAlignment="1"/>
    <xf numFmtId="0" fontId="31" fillId="0" borderId="0" xfId="4" applyFill="1" applyBorder="1" applyAlignment="1"/>
    <xf numFmtId="0" fontId="17" fillId="0" borderId="0" xfId="4" applyFont="1" applyFill="1" applyBorder="1" applyAlignment="1"/>
    <xf numFmtId="0" fontId="8" fillId="0" borderId="0" xfId="4" applyFont="1" applyFill="1" applyBorder="1" applyAlignment="1">
      <alignment vertical="center" wrapText="1"/>
    </xf>
    <xf numFmtId="0" fontId="0" fillId="0" borderId="0" xfId="0" applyAlignment="1">
      <alignment vertical="top"/>
    </xf>
    <xf numFmtId="0" fontId="8" fillId="0" borderId="0" xfId="4" applyFont="1" applyFill="1" applyBorder="1" applyAlignment="1">
      <alignment vertical="top"/>
    </xf>
    <xf numFmtId="0" fontId="8" fillId="0" borderId="0" xfId="4" applyFont="1" applyFill="1" applyBorder="1" applyAlignment="1">
      <alignment horizontal="left" vertical="top"/>
    </xf>
    <xf numFmtId="0" fontId="8" fillId="0" borderId="0" xfId="4" applyFont="1" applyFill="1" applyBorder="1" applyAlignment="1">
      <alignment horizontal="left" vertical="top" wrapText="1"/>
    </xf>
    <xf numFmtId="0" fontId="11" fillId="0" borderId="0" xfId="4" applyFont="1" applyFill="1" applyBorder="1" applyAlignment="1">
      <alignment horizontal="left"/>
    </xf>
    <xf numFmtId="0" fontId="0" fillId="0" borderId="0" xfId="0" applyBorder="1" applyAlignment="1"/>
    <xf numFmtId="0" fontId="67" fillId="0" borderId="0" xfId="17"/>
    <xf numFmtId="0" fontId="43" fillId="0" borderId="0" xfId="17" applyFont="1"/>
    <xf numFmtId="168" fontId="40" fillId="6" borderId="6" xfId="1" applyNumberFormat="1" applyFont="1" applyFill="1" applyBorder="1" applyAlignment="1" applyProtection="1">
      <alignment horizontal="center" vertical="center" wrapText="1"/>
      <protection locked="0"/>
    </xf>
    <xf numFmtId="168" fontId="40" fillId="6" borderId="7" xfId="1" applyNumberFormat="1" applyFont="1" applyFill="1" applyBorder="1" applyAlignment="1" applyProtection="1">
      <alignment horizontal="center" vertical="center" wrapText="1"/>
      <protection locked="0"/>
    </xf>
    <xf numFmtId="15" fontId="1" fillId="6" borderId="9" xfId="1" applyNumberFormat="1" applyFont="1" applyFill="1" applyBorder="1" applyAlignment="1" applyProtection="1">
      <alignment horizontal="center" vertical="center" wrapText="1"/>
      <protection locked="0"/>
    </xf>
    <xf numFmtId="0" fontId="1" fillId="0" borderId="8" xfId="1" applyNumberFormat="1" applyFont="1" applyFill="1" applyBorder="1" applyAlignment="1" applyProtection="1">
      <alignment horizontal="center" vertical="center" wrapText="1"/>
    </xf>
    <xf numFmtId="167" fontId="1" fillId="6" borderId="8" xfId="1" applyNumberFormat="1" applyFont="1" applyFill="1" applyBorder="1" applyAlignment="1" applyProtection="1">
      <alignment horizontal="center" vertical="center" wrapText="1"/>
      <protection locked="0"/>
    </xf>
    <xf numFmtId="9" fontId="1" fillId="0" borderId="8" xfId="1" applyNumberFormat="1" applyFont="1" applyFill="1" applyBorder="1" applyAlignment="1" applyProtection="1">
      <alignment horizontal="center" vertical="center" wrapText="1"/>
    </xf>
    <xf numFmtId="0" fontId="1" fillId="0" borderId="0" xfId="3" applyAlignment="1">
      <alignment wrapText="1"/>
    </xf>
    <xf numFmtId="0" fontId="1" fillId="11" borderId="12" xfId="3" applyFill="1" applyBorder="1" applyAlignment="1">
      <alignment wrapText="1"/>
    </xf>
    <xf numFmtId="0" fontId="1" fillId="11" borderId="13" xfId="3" applyFill="1" applyBorder="1" applyAlignment="1">
      <alignment wrapText="1"/>
    </xf>
    <xf numFmtId="0" fontId="1" fillId="0" borderId="14" xfId="3" applyFont="1" applyFill="1" applyBorder="1" applyAlignment="1">
      <alignment wrapText="1"/>
    </xf>
    <xf numFmtId="0" fontId="1" fillId="0" borderId="15" xfId="3" applyFont="1" applyFill="1" applyBorder="1" applyAlignment="1">
      <alignment wrapText="1"/>
    </xf>
    <xf numFmtId="0" fontId="1" fillId="0" borderId="16" xfId="3" applyBorder="1" applyAlignment="1">
      <alignment wrapText="1"/>
    </xf>
    <xf numFmtId="0" fontId="1" fillId="0" borderId="14" xfId="3" applyBorder="1" applyAlignment="1">
      <alignment wrapText="1"/>
    </xf>
    <xf numFmtId="10" fontId="1" fillId="0" borderId="16" xfId="3" applyNumberFormat="1" applyBorder="1" applyAlignment="1">
      <alignment wrapText="1"/>
    </xf>
    <xf numFmtId="10" fontId="1" fillId="0" borderId="14" xfId="3" applyNumberFormat="1" applyBorder="1" applyAlignment="1">
      <alignment wrapText="1"/>
    </xf>
    <xf numFmtId="0" fontId="1" fillId="0" borderId="14" xfId="3" applyFont="1" applyBorder="1" applyAlignment="1">
      <alignment wrapText="1"/>
    </xf>
    <xf numFmtId="0" fontId="1" fillId="0" borderId="0" xfId="3" applyNumberFormat="1" applyAlignment="1">
      <alignment wrapText="1"/>
    </xf>
    <xf numFmtId="171" fontId="1" fillId="0" borderId="14" xfId="3" applyNumberFormat="1" applyBorder="1" applyAlignment="1">
      <alignment wrapText="1"/>
    </xf>
    <xf numFmtId="0" fontId="10" fillId="0" borderId="0" xfId="0" applyFont="1" applyFill="1" applyBorder="1" applyAlignment="1">
      <alignment horizontal="left" vertical="center"/>
    </xf>
    <xf numFmtId="0" fontId="27" fillId="0" borderId="0" xfId="0" applyFont="1" applyBorder="1" applyAlignment="1">
      <alignment horizontal="right" vertical="center"/>
    </xf>
    <xf numFmtId="0" fontId="10" fillId="5" borderId="0" xfId="0" applyFont="1" applyFill="1" applyBorder="1" applyAlignment="1">
      <alignment horizontal="center" vertical="center"/>
    </xf>
    <xf numFmtId="0" fontId="46" fillId="0" borderId="0" xfId="0" applyFont="1" applyAlignment="1">
      <alignment horizontal="left"/>
    </xf>
    <xf numFmtId="0" fontId="70" fillId="0" borderId="0" xfId="0" applyFont="1"/>
    <xf numFmtId="0" fontId="12" fillId="6" borderId="0" xfId="0" applyFont="1" applyFill="1" applyBorder="1" applyAlignment="1">
      <alignment vertical="center" wrapText="1"/>
    </xf>
    <xf numFmtId="166" fontId="28" fillId="6" borderId="0" xfId="0" applyNumberFormat="1" applyFont="1" applyFill="1" applyBorder="1" applyProtection="1">
      <protection locked="0"/>
    </xf>
    <xf numFmtId="165" fontId="12" fillId="6" borderId="0" xfId="0" applyNumberFormat="1" applyFont="1" applyFill="1" applyBorder="1" applyAlignment="1" applyProtection="1">
      <alignment vertical="top"/>
      <protection locked="0"/>
    </xf>
    <xf numFmtId="0" fontId="4" fillId="0" borderId="0" xfId="0" applyFont="1" applyBorder="1" applyAlignment="1">
      <alignment horizontal="center"/>
    </xf>
    <xf numFmtId="3" fontId="71" fillId="6" borderId="0" xfId="0" applyNumberFormat="1" applyFont="1" applyFill="1" applyBorder="1" applyAlignment="1" applyProtection="1">
      <alignment horizontal="right"/>
      <protection locked="0"/>
    </xf>
    <xf numFmtId="0" fontId="0" fillId="0" borderId="0" xfId="0"/>
    <xf numFmtId="10" fontId="0" fillId="0" borderId="0" xfId="0" applyNumberFormat="1" applyAlignment="1">
      <alignment horizontal="center"/>
    </xf>
    <xf numFmtId="170" fontId="0" fillId="0" borderId="0" xfId="0" applyNumberFormat="1" applyAlignment="1">
      <alignment horizontal="center"/>
    </xf>
    <xf numFmtId="0" fontId="0" fillId="2" borderId="0" xfId="0" applyFill="1"/>
    <xf numFmtId="0" fontId="4" fillId="5" borderId="0" xfId="0" applyFont="1" applyFill="1"/>
    <xf numFmtId="0" fontId="26" fillId="5" borderId="0" xfId="0" applyFont="1" applyFill="1" applyAlignment="1">
      <alignment horizontal="center"/>
    </xf>
    <xf numFmtId="0" fontId="0" fillId="0" borderId="0" xfId="0"/>
    <xf numFmtId="0" fontId="8" fillId="0" borderId="0" xfId="0" applyFont="1" applyBorder="1" applyAlignment="1">
      <alignment horizontal="left"/>
    </xf>
    <xf numFmtId="0" fontId="4" fillId="5" borderId="26" xfId="0" applyFont="1" applyFill="1" applyBorder="1"/>
    <xf numFmtId="0" fontId="8" fillId="0" borderId="0" xfId="4" applyFont="1" applyFill="1" applyBorder="1" applyAlignment="1">
      <alignment horizontal="left"/>
    </xf>
    <xf numFmtId="0" fontId="0" fillId="0" borderId="0" xfId="0"/>
    <xf numFmtId="0" fontId="0" fillId="0" borderId="0" xfId="0" applyBorder="1"/>
    <xf numFmtId="0" fontId="19" fillId="0" borderId="0" xfId="0" applyFont="1" applyFill="1"/>
    <xf numFmtId="0" fontId="19" fillId="0" borderId="0" xfId="0" applyFont="1" applyBorder="1"/>
    <xf numFmtId="173" fontId="19" fillId="0" borderId="31" xfId="0" applyNumberFormat="1" applyFont="1" applyBorder="1" applyAlignment="1">
      <alignment horizontal="center"/>
    </xf>
    <xf numFmtId="173" fontId="19" fillId="18" borderId="31" xfId="0" applyNumberFormat="1" applyFont="1" applyFill="1" applyBorder="1" applyAlignment="1">
      <alignment horizontal="center"/>
    </xf>
    <xf numFmtId="0" fontId="19" fillId="0" borderId="31" xfId="0" applyFont="1" applyBorder="1"/>
    <xf numFmtId="0" fontId="19" fillId="18" borderId="31" xfId="0" applyFont="1" applyFill="1" applyBorder="1"/>
    <xf numFmtId="0" fontId="19" fillId="0" borderId="4" xfId="0" applyFont="1" applyFill="1" applyBorder="1"/>
    <xf numFmtId="0" fontId="4" fillId="5" borderId="0" xfId="0" applyFont="1" applyFill="1" applyBorder="1"/>
    <xf numFmtId="0" fontId="43" fillId="5" borderId="0" xfId="0" applyFont="1" applyFill="1" applyBorder="1" applyAlignment="1"/>
    <xf numFmtId="0" fontId="1" fillId="5" borderId="0" xfId="3" applyFill="1" applyBorder="1" applyAlignment="1">
      <alignment horizontal="center"/>
    </xf>
    <xf numFmtId="0" fontId="1" fillId="5" borderId="0" xfId="3" applyFill="1"/>
    <xf numFmtId="0" fontId="58" fillId="5" borderId="0" xfId="3" applyFont="1" applyFill="1" applyBorder="1" applyAlignment="1">
      <alignment horizontal="left"/>
    </xf>
    <xf numFmtId="0" fontId="0" fillId="0" borderId="0" xfId="0"/>
    <xf numFmtId="0" fontId="8" fillId="0" borderId="0" xfId="4" applyFont="1" applyFill="1" applyBorder="1" applyAlignment="1">
      <alignment horizontal="left"/>
    </xf>
    <xf numFmtId="0" fontId="0" fillId="0" borderId="0" xfId="0"/>
    <xf numFmtId="0" fontId="8" fillId="0" borderId="0" xfId="4" applyFont="1" applyFill="1" applyBorder="1" applyAlignment="1">
      <alignment horizontal="left" vertical="top" indent="2"/>
    </xf>
    <xf numFmtId="0" fontId="77" fillId="0" borderId="0" xfId="0" applyFont="1" applyFill="1" applyProtection="1">
      <protection locked="0"/>
    </xf>
    <xf numFmtId="0" fontId="0" fillId="0" borderId="0" xfId="0" applyProtection="1">
      <protection locked="0"/>
    </xf>
    <xf numFmtId="0" fontId="77" fillId="0" borderId="0" xfId="0" applyFont="1" applyFill="1"/>
    <xf numFmtId="169" fontId="77" fillId="0" borderId="0" xfId="0" applyNumberFormat="1" applyFont="1" applyFill="1" applyProtection="1">
      <protection locked="0"/>
    </xf>
    <xf numFmtId="0" fontId="32" fillId="0" borderId="0" xfId="0" applyFont="1" applyFill="1" applyProtection="1">
      <protection locked="0"/>
    </xf>
    <xf numFmtId="0" fontId="32" fillId="0" borderId="0" xfId="0" applyFont="1" applyProtection="1">
      <protection hidden="1"/>
    </xf>
    <xf numFmtId="0" fontId="32" fillId="0" borderId="0" xfId="0" applyFont="1"/>
    <xf numFmtId="0" fontId="46" fillId="0" borderId="0" xfId="0" applyFont="1" applyAlignment="1">
      <alignment horizontal="center"/>
    </xf>
    <xf numFmtId="0" fontId="41" fillId="0" borderId="0" xfId="0" applyFont="1" applyAlignment="1">
      <alignment horizontal="center" vertical="center"/>
    </xf>
    <xf numFmtId="0" fontId="74" fillId="0" borderId="0" xfId="0" applyFont="1"/>
    <xf numFmtId="0" fontId="74" fillId="0" borderId="0" xfId="0" applyFont="1" applyAlignment="1">
      <alignment horizontal="left"/>
    </xf>
    <xf numFmtId="0" fontId="74" fillId="0" borderId="0" xfId="0" applyFont="1" applyFill="1"/>
    <xf numFmtId="0" fontId="0" fillId="0" borderId="0" xfId="0"/>
    <xf numFmtId="0" fontId="8" fillId="0" borderId="0" xfId="4" applyFont="1" applyFill="1" applyBorder="1" applyAlignment="1">
      <alignment horizontal="left"/>
    </xf>
    <xf numFmtId="0" fontId="8" fillId="0" borderId="0" xfId="0" applyFont="1" applyBorder="1" applyAlignment="1">
      <alignment horizontal="left"/>
    </xf>
    <xf numFmtId="0" fontId="0" fillId="0" borderId="0" xfId="0"/>
    <xf numFmtId="0" fontId="0" fillId="0" borderId="0" xfId="0"/>
    <xf numFmtId="0" fontId="35" fillId="0" borderId="0" xfId="0" applyFont="1" applyBorder="1"/>
    <xf numFmtId="0" fontId="8" fillId="0" borderId="0" xfId="4" applyFont="1" applyFill="1" applyBorder="1" applyAlignment="1">
      <alignment horizontal="left" vertical="center" wrapText="1"/>
    </xf>
    <xf numFmtId="0" fontId="8" fillId="0" borderId="0" xfId="0" applyFont="1" applyBorder="1" applyAlignment="1">
      <alignment horizontal="left" vertical="top"/>
    </xf>
    <xf numFmtId="0" fontId="8" fillId="0" borderId="0" xfId="0" applyFont="1" applyBorder="1" applyAlignment="1">
      <alignment vertical="top"/>
    </xf>
    <xf numFmtId="0" fontId="0" fillId="5" borderId="0" xfId="0" applyFill="1" applyBorder="1"/>
    <xf numFmtId="0" fontId="0" fillId="5" borderId="0" xfId="0" applyFill="1"/>
    <xf numFmtId="0" fontId="1" fillId="0" borderId="0" xfId="11" applyBorder="1"/>
    <xf numFmtId="0" fontId="1" fillId="0" borderId="0" xfId="11"/>
    <xf numFmtId="0" fontId="59" fillId="0" borderId="0" xfId="11" applyFont="1" applyBorder="1"/>
    <xf numFmtId="0" fontId="59" fillId="0" borderId="0" xfId="11" applyFont="1" applyBorder="1" applyAlignment="1">
      <alignment horizontal="center" vertical="center"/>
    </xf>
    <xf numFmtId="0" fontId="1" fillId="0" borderId="0" xfId="11" applyBorder="1" applyAlignment="1"/>
    <xf numFmtId="0" fontId="1" fillId="0" borderId="0" xfId="11" applyFont="1" applyBorder="1" applyAlignment="1" applyProtection="1">
      <protection locked="0"/>
    </xf>
    <xf numFmtId="0" fontId="8" fillId="0" borderId="0" xfId="0" applyFont="1" applyBorder="1" applyAlignment="1">
      <alignment horizontal="right" vertical="top"/>
    </xf>
    <xf numFmtId="0" fontId="8" fillId="0" borderId="0" xfId="0" applyFont="1" applyFill="1" applyBorder="1" applyAlignment="1">
      <alignment horizontal="right" vertical="top"/>
    </xf>
    <xf numFmtId="0" fontId="0" fillId="0" borderId="0" xfId="0" applyFont="1" applyProtection="1">
      <protection locked="0"/>
    </xf>
    <xf numFmtId="0" fontId="8" fillId="0" borderId="0" xfId="0" applyFont="1" applyFill="1" applyBorder="1" applyAlignment="1">
      <alignment vertical="top"/>
    </xf>
    <xf numFmtId="0" fontId="8" fillId="5" borderId="0" xfId="0" applyFont="1" applyFill="1" applyBorder="1" applyAlignment="1">
      <alignment horizontal="left" vertical="top"/>
    </xf>
    <xf numFmtId="0" fontId="0" fillId="0" borderId="0" xfId="0" applyFill="1" applyBorder="1"/>
    <xf numFmtId="0" fontId="0" fillId="0" borderId="0" xfId="0" applyBorder="1" applyAlignment="1">
      <alignment horizontal="right" vertical="top"/>
    </xf>
    <xf numFmtId="0" fontId="8" fillId="0" borderId="0" xfId="0" applyFont="1" applyBorder="1" applyAlignment="1">
      <alignment horizontal="left"/>
    </xf>
    <xf numFmtId="0" fontId="8" fillId="5" borderId="0" xfId="4" applyFont="1" applyFill="1" applyBorder="1" applyAlignment="1">
      <alignment vertical="center"/>
    </xf>
    <xf numFmtId="0" fontId="8" fillId="0" borderId="0" xfId="4" applyFont="1" applyFill="1" applyBorder="1" applyAlignment="1">
      <alignment horizontal="right" vertical="center"/>
    </xf>
    <xf numFmtId="0" fontId="8" fillId="5" borderId="0" xfId="4" applyFont="1" applyFill="1" applyBorder="1" applyAlignment="1">
      <alignment vertical="top"/>
    </xf>
    <xf numFmtId="0" fontId="8" fillId="5" borderId="0" xfId="4" applyFont="1" applyFill="1" applyBorder="1" applyAlignment="1">
      <alignment vertical="top" wrapText="1"/>
    </xf>
    <xf numFmtId="0" fontId="31" fillId="0" borderId="0" xfId="0" applyFont="1" applyBorder="1"/>
    <xf numFmtId="0" fontId="0" fillId="5" borderId="0" xfId="0" applyFill="1" applyBorder="1" applyAlignment="1">
      <alignment horizontal="center" vertical="center" wrapText="1"/>
    </xf>
    <xf numFmtId="0" fontId="0" fillId="5" borderId="0" xfId="0" applyFill="1" applyBorder="1" applyAlignment="1">
      <alignment horizontal="center" vertical="center"/>
    </xf>
    <xf numFmtId="0" fontId="8" fillId="0" borderId="0" xfId="4" applyFont="1" applyBorder="1" applyAlignment="1">
      <alignment horizontal="left"/>
    </xf>
    <xf numFmtId="0" fontId="69" fillId="0" borderId="0" xfId="0" applyFont="1" applyBorder="1" applyAlignment="1">
      <alignment horizontal="right"/>
    </xf>
    <xf numFmtId="0" fontId="34" fillId="12" borderId="35" xfId="0" applyFont="1" applyFill="1" applyBorder="1" applyAlignment="1">
      <alignment horizontal="center" vertical="center" wrapText="1"/>
    </xf>
    <xf numFmtId="0" fontId="0" fillId="0" borderId="0" xfId="0" applyBorder="1" applyAlignment="1">
      <alignment vertical="top"/>
    </xf>
    <xf numFmtId="167" fontId="1" fillId="0" borderId="21" xfId="3" applyNumberFormat="1" applyBorder="1"/>
    <xf numFmtId="0" fontId="1" fillId="0" borderId="16" xfId="3" applyNumberFormat="1" applyBorder="1" applyAlignment="1">
      <alignment wrapText="1"/>
    </xf>
    <xf numFmtId="0" fontId="1" fillId="0" borderId="14" xfId="3" applyNumberFormat="1" applyBorder="1" applyAlignment="1">
      <alignment wrapText="1"/>
    </xf>
    <xf numFmtId="15" fontId="1" fillId="0" borderId="0" xfId="3" applyNumberFormat="1" applyAlignment="1">
      <alignment wrapText="1"/>
    </xf>
    <xf numFmtId="14" fontId="0" fillId="0" borderId="0" xfId="0" applyNumberFormat="1"/>
    <xf numFmtId="0" fontId="82" fillId="0" borderId="2" xfId="0" applyFont="1" applyBorder="1" applyAlignment="1">
      <alignment horizontal="center"/>
    </xf>
    <xf numFmtId="0" fontId="82" fillId="0" borderId="4" xfId="0" applyFont="1" applyBorder="1"/>
    <xf numFmtId="0" fontId="82" fillId="0" borderId="4" xfId="0" applyFont="1" applyBorder="1" applyAlignment="1">
      <alignment horizontal="center"/>
    </xf>
    <xf numFmtId="0" fontId="82" fillId="0" borderId="2" xfId="0" applyFont="1" applyBorder="1"/>
    <xf numFmtId="15" fontId="82" fillId="0" borderId="4" xfId="0" applyNumberFormat="1" applyFont="1" applyBorder="1" applyAlignment="1">
      <alignment horizontal="center"/>
    </xf>
    <xf numFmtId="0" fontId="82" fillId="5" borderId="2" xfId="0" applyFont="1" applyFill="1" applyBorder="1" applyAlignment="1">
      <alignment horizontal="center"/>
    </xf>
    <xf numFmtId="0" fontId="82" fillId="0" borderId="2" xfId="0" applyFont="1" applyBorder="1" applyAlignment="1">
      <alignment horizontal="left"/>
    </xf>
    <xf numFmtId="0" fontId="82" fillId="0" borderId="0" xfId="0" applyFont="1"/>
    <xf numFmtId="15" fontId="82" fillId="0" borderId="2" xfId="0" applyNumberFormat="1" applyFont="1" applyBorder="1" applyAlignment="1">
      <alignment horizontal="center"/>
    </xf>
    <xf numFmtId="0" fontId="82" fillId="0" borderId="3" xfId="0" applyFont="1" applyBorder="1"/>
    <xf numFmtId="15" fontId="82" fillId="0" borderId="2" xfId="0" applyNumberFormat="1" applyFont="1" applyBorder="1" applyAlignment="1">
      <alignment horizontal="left"/>
    </xf>
    <xf numFmtId="15" fontId="0" fillId="0" borderId="0" xfId="0" applyNumberFormat="1"/>
    <xf numFmtId="0" fontId="11" fillId="5" borderId="0" xfId="0" applyFont="1" applyFill="1" applyBorder="1" applyAlignment="1">
      <alignment horizontal="center" vertical="center"/>
    </xf>
    <xf numFmtId="0" fontId="6" fillId="5" borderId="0" xfId="0" applyFont="1" applyFill="1" applyBorder="1" applyAlignment="1">
      <alignment horizontal="center" vertical="center"/>
    </xf>
    <xf numFmtId="0" fontId="29" fillId="5" borderId="37" xfId="0" applyFont="1" applyFill="1" applyBorder="1" applyAlignment="1">
      <alignment horizontal="center" vertical="center"/>
    </xf>
    <xf numFmtId="0" fontId="29" fillId="5" borderId="38" xfId="0" applyFont="1" applyFill="1" applyBorder="1" applyAlignment="1">
      <alignment horizontal="center" vertical="center"/>
    </xf>
    <xf numFmtId="0" fontId="29" fillId="5" borderId="39" xfId="0" applyFont="1" applyFill="1" applyBorder="1" applyAlignment="1">
      <alignment horizontal="center" vertical="center"/>
    </xf>
    <xf numFmtId="0" fontId="29" fillId="5" borderId="40" xfId="0" applyFont="1" applyFill="1" applyBorder="1" applyAlignment="1">
      <alignment horizontal="center" vertical="center"/>
    </xf>
    <xf numFmtId="0" fontId="29" fillId="5" borderId="0" xfId="0" applyFont="1" applyFill="1" applyBorder="1" applyAlignment="1">
      <alignment horizontal="center" vertical="center"/>
    </xf>
    <xf numFmtId="0" fontId="29" fillId="5" borderId="41" xfId="0" applyFont="1" applyFill="1" applyBorder="1" applyAlignment="1">
      <alignment horizontal="center" vertical="center"/>
    </xf>
    <xf numFmtId="14" fontId="1" fillId="0" borderId="0" xfId="3" applyNumberFormat="1" applyAlignment="1">
      <alignment wrapText="1"/>
    </xf>
    <xf numFmtId="10" fontId="1" fillId="0" borderId="0" xfId="3" applyNumberFormat="1" applyAlignment="1">
      <alignment wrapText="1"/>
    </xf>
    <xf numFmtId="0" fontId="0" fillId="5" borderId="0" xfId="0" applyFill="1" applyBorder="1" applyAlignment="1">
      <alignment horizontal="left" wrapText="1"/>
    </xf>
    <xf numFmtId="0" fontId="84" fillId="5" borderId="0" xfId="2" applyFont="1" applyFill="1" applyBorder="1" applyAlignment="1" applyProtection="1">
      <alignment horizontal="left" wrapText="1"/>
    </xf>
    <xf numFmtId="167" fontId="85" fillId="7" borderId="33" xfId="1" applyNumberFormat="1" applyFont="1" applyFill="1" applyBorder="1" applyAlignment="1" applyProtection="1">
      <alignment horizontal="center" vertical="center" wrapText="1"/>
      <protection locked="0"/>
    </xf>
    <xf numFmtId="168" fontId="85" fillId="7" borderId="17" xfId="1" applyNumberFormat="1" applyFont="1" applyFill="1" applyBorder="1" applyAlignment="1" applyProtection="1">
      <alignment horizontal="left" vertical="center"/>
      <protection locked="0"/>
    </xf>
    <xf numFmtId="4" fontId="85" fillId="7" borderId="22" xfId="1" applyFont="1" applyFill="1" applyBorder="1" applyAlignment="1" applyProtection="1">
      <alignment horizontal="left" vertical="center" wrapText="1"/>
      <protection locked="0"/>
    </xf>
    <xf numFmtId="168" fontId="85" fillId="7" borderId="18" xfId="1" applyNumberFormat="1" applyFont="1" applyFill="1" applyBorder="1" applyAlignment="1" applyProtection="1">
      <alignment horizontal="left" vertical="center"/>
      <protection locked="0"/>
    </xf>
    <xf numFmtId="0" fontId="6" fillId="14" borderId="1" xfId="0" applyFont="1" applyFill="1" applyBorder="1" applyAlignment="1">
      <alignment horizontal="center" vertical="center" wrapText="1"/>
    </xf>
    <xf numFmtId="0" fontId="34" fillId="0" borderId="0" xfId="0" applyNumberFormat="1" applyFont="1" applyFill="1" applyBorder="1" applyAlignment="1" applyProtection="1">
      <alignment horizontal="center" vertical="center"/>
      <protection hidden="1"/>
    </xf>
    <xf numFmtId="0" fontId="19" fillId="5" borderId="0" xfId="0" applyFont="1" applyFill="1" applyBorder="1" applyAlignment="1"/>
    <xf numFmtId="0" fontId="85" fillId="7" borderId="44" xfId="1" applyNumberFormat="1" applyFont="1" applyFill="1" applyBorder="1" applyAlignment="1" applyProtection="1">
      <alignment horizontal="left" vertical="center"/>
      <protection locked="0"/>
    </xf>
    <xf numFmtId="0" fontId="1" fillId="18" borderId="31" xfId="0" applyFont="1" applyFill="1" applyBorder="1" applyAlignment="1">
      <alignment vertical="center" wrapText="1"/>
    </xf>
    <xf numFmtId="0" fontId="1" fillId="18" borderId="0" xfId="0" applyFont="1" applyFill="1" applyBorder="1" applyAlignment="1">
      <alignment vertical="center" wrapText="1"/>
    </xf>
    <xf numFmtId="173" fontId="1" fillId="18" borderId="31" xfId="0" applyNumberFormat="1" applyFont="1" applyFill="1" applyBorder="1" applyAlignment="1">
      <alignment horizontal="center" vertical="center" wrapText="1"/>
    </xf>
    <xf numFmtId="0" fontId="1" fillId="0" borderId="31" xfId="0" applyFont="1" applyBorder="1" applyAlignment="1">
      <alignment vertical="center" wrapText="1"/>
    </xf>
    <xf numFmtId="0" fontId="4" fillId="0" borderId="31" xfId="0" applyFont="1" applyBorder="1"/>
    <xf numFmtId="173" fontId="4" fillId="0" borderId="31" xfId="0" applyNumberFormat="1" applyFont="1" applyBorder="1" applyAlignment="1">
      <alignment horizontal="center"/>
    </xf>
    <xf numFmtId="0" fontId="4" fillId="0" borderId="31" xfId="0" applyFont="1" applyFill="1" applyBorder="1"/>
    <xf numFmtId="0" fontId="74" fillId="0" borderId="4" xfId="0" applyFont="1" applyBorder="1" applyProtection="1">
      <protection locked="0"/>
    </xf>
    <xf numFmtId="0" fontId="0" fillId="0" borderId="0" xfId="0" applyNumberFormat="1"/>
    <xf numFmtId="4" fontId="85" fillId="7" borderId="59" xfId="1" applyFont="1" applyFill="1" applyBorder="1" applyAlignment="1" applyProtection="1">
      <alignment horizontal="center" vertical="center"/>
      <protection locked="0"/>
    </xf>
    <xf numFmtId="0" fontId="85" fillId="7" borderId="61" xfId="1" applyNumberFormat="1" applyFont="1" applyFill="1" applyBorder="1" applyAlignment="1" applyProtection="1">
      <alignment horizontal="center" vertical="center" wrapText="1"/>
      <protection locked="0"/>
    </xf>
    <xf numFmtId="167" fontId="85" fillId="7" borderId="61" xfId="1" applyNumberFormat="1" applyFont="1" applyFill="1" applyBorder="1" applyAlignment="1" applyProtection="1">
      <alignment horizontal="center" vertical="center"/>
      <protection locked="0"/>
    </xf>
    <xf numFmtId="0" fontId="85" fillId="7" borderId="61" xfId="1" applyNumberFormat="1" applyFont="1" applyFill="1" applyBorder="1" applyAlignment="1" applyProtection="1">
      <alignment horizontal="center" vertical="center"/>
      <protection locked="0"/>
    </xf>
    <xf numFmtId="10" fontId="85" fillId="7" borderId="61" xfId="1" applyNumberFormat="1" applyFont="1" applyFill="1" applyBorder="1" applyAlignment="1" applyProtection="1">
      <alignment horizontal="center" vertical="center"/>
      <protection locked="0"/>
    </xf>
    <xf numFmtId="4" fontId="85" fillId="7" borderId="61" xfId="1" applyFont="1" applyFill="1" applyBorder="1" applyAlignment="1" applyProtection="1">
      <alignment horizontal="center" vertical="center" wrapText="1"/>
      <protection locked="0"/>
    </xf>
    <xf numFmtId="2" fontId="85" fillId="7" borderId="61" xfId="1" applyNumberFormat="1" applyFont="1" applyFill="1" applyBorder="1" applyAlignment="1" applyProtection="1">
      <alignment horizontal="center" vertical="center"/>
      <protection locked="0"/>
    </xf>
    <xf numFmtId="173" fontId="74" fillId="0" borderId="27" xfId="0" applyNumberFormat="1" applyFont="1" applyBorder="1"/>
    <xf numFmtId="4" fontId="1" fillId="0" borderId="0" xfId="1" applyFont="1" applyFill="1" applyAlignment="1">
      <alignment horizontal="center" vertical="center"/>
    </xf>
    <xf numFmtId="2" fontId="16" fillId="5" borderId="0" xfId="1" applyNumberFormat="1" applyFont="1" applyFill="1" applyBorder="1" applyAlignment="1" applyProtection="1">
      <alignment horizontal="center" vertical="center"/>
    </xf>
    <xf numFmtId="0" fontId="25" fillId="0" borderId="0" xfId="0" applyFont="1" applyBorder="1" applyAlignment="1">
      <alignment horizontal="left" wrapText="1"/>
    </xf>
    <xf numFmtId="0" fontId="8" fillId="0" borderId="0" xfId="0" applyFont="1" applyBorder="1" applyAlignment="1">
      <alignment horizontal="center" vertical="center" wrapText="1"/>
    </xf>
    <xf numFmtId="0" fontId="0" fillId="5" borderId="0" xfId="0" applyFill="1" applyBorder="1" applyAlignment="1">
      <alignment horizontal="center"/>
    </xf>
    <xf numFmtId="0" fontId="0" fillId="5" borderId="0" xfId="0" applyFill="1" applyBorder="1" applyAlignment="1">
      <alignment horizontal="center" vertical="center"/>
    </xf>
    <xf numFmtId="0" fontId="8" fillId="0" borderId="0" xfId="0" applyFont="1" applyBorder="1" applyAlignment="1">
      <alignment horizontal="center" vertical="center" wrapText="1"/>
    </xf>
    <xf numFmtId="0" fontId="8" fillId="0" borderId="0" xfId="0" applyFont="1" applyFill="1" applyBorder="1" applyAlignment="1">
      <alignment horizontal="left" vertical="top" wrapText="1"/>
    </xf>
    <xf numFmtId="0" fontId="8" fillId="0" borderId="0" xfId="0" applyFont="1" applyFill="1" applyBorder="1" applyAlignment="1">
      <alignment horizontal="left" vertical="top"/>
    </xf>
    <xf numFmtId="0" fontId="8" fillId="0" borderId="0" xfId="4" applyFont="1" applyBorder="1" applyAlignment="1">
      <alignment horizontal="center" vertical="center" wrapText="1"/>
    </xf>
    <xf numFmtId="0" fontId="8" fillId="0" borderId="0" xfId="4" applyFont="1" applyFill="1" applyBorder="1" applyAlignment="1">
      <alignment horizontal="left"/>
    </xf>
    <xf numFmtId="0" fontId="25" fillId="0" borderId="0" xfId="0" applyFont="1" applyBorder="1" applyAlignment="1">
      <alignment horizontal="left" wrapText="1"/>
    </xf>
    <xf numFmtId="0" fontId="8" fillId="5" borderId="0" xfId="0" applyFont="1" applyFill="1" applyBorder="1" applyAlignment="1">
      <alignment vertical="center" wrapText="1"/>
    </xf>
    <xf numFmtId="0" fontId="8" fillId="5" borderId="0" xfId="0" applyFont="1" applyFill="1" applyBorder="1" applyAlignment="1">
      <alignment horizontal="left" vertical="center" wrapText="1"/>
    </xf>
    <xf numFmtId="0" fontId="8" fillId="5" borderId="0" xfId="0" applyFont="1" applyFill="1" applyBorder="1" applyAlignment="1">
      <alignment horizontal="center" vertical="center" wrapText="1"/>
    </xf>
    <xf numFmtId="0" fontId="11" fillId="5" borderId="0" xfId="0" applyFont="1" applyFill="1" applyBorder="1" applyAlignment="1">
      <alignment horizontal="left" vertical="center" wrapText="1"/>
    </xf>
    <xf numFmtId="0" fontId="11" fillId="5" borderId="0" xfId="0" applyFont="1" applyFill="1" applyBorder="1" applyAlignment="1">
      <alignment vertical="center"/>
    </xf>
    <xf numFmtId="0" fontId="8" fillId="5" borderId="77" xfId="0" applyFont="1" applyFill="1" applyBorder="1" applyAlignment="1">
      <alignment vertical="center" wrapText="1"/>
    </xf>
    <xf numFmtId="0" fontId="8" fillId="5" borderId="77" xfId="0" applyFont="1" applyFill="1" applyBorder="1" applyAlignment="1">
      <alignment horizontal="left" vertical="center" wrapText="1"/>
    </xf>
    <xf numFmtId="0" fontId="8" fillId="5" borderId="78" xfId="0" applyFont="1" applyFill="1" applyBorder="1" applyAlignment="1">
      <alignment horizontal="left" vertical="center" wrapText="1"/>
    </xf>
    <xf numFmtId="0" fontId="8" fillId="5" borderId="79" xfId="0" applyFont="1" applyFill="1" applyBorder="1" applyAlignment="1">
      <alignment vertical="center" wrapText="1"/>
    </xf>
    <xf numFmtId="0" fontId="8" fillId="5" borderId="57" xfId="0" applyFont="1" applyFill="1" applyBorder="1" applyAlignment="1">
      <alignment vertical="center"/>
    </xf>
    <xf numFmtId="0" fontId="8" fillId="5" borderId="57" xfId="0" applyFont="1" applyFill="1" applyBorder="1" applyAlignment="1">
      <alignment horizontal="left" vertical="center" wrapText="1"/>
    </xf>
    <xf numFmtId="0" fontId="8" fillId="5" borderId="50" xfId="0" applyFont="1" applyFill="1" applyBorder="1" applyAlignment="1">
      <alignment horizontal="left" vertical="center" wrapText="1"/>
    </xf>
    <xf numFmtId="0" fontId="8" fillId="0" borderId="0" xfId="0" applyFont="1" applyBorder="1" applyAlignment="1">
      <alignment vertical="top" wrapText="1"/>
    </xf>
    <xf numFmtId="0" fontId="8" fillId="0" borderId="0" xfId="0" applyFont="1" applyBorder="1" applyAlignment="1">
      <alignment horizontal="left" vertical="top" wrapText="1"/>
    </xf>
    <xf numFmtId="0" fontId="8" fillId="0" borderId="0" xfId="0" applyFont="1" applyFill="1" applyBorder="1" applyAlignment="1">
      <alignment vertical="top" wrapText="1"/>
    </xf>
    <xf numFmtId="0" fontId="8" fillId="0" borderId="0" xfId="0" applyFont="1" applyFill="1" applyBorder="1" applyAlignment="1">
      <alignment wrapText="1"/>
    </xf>
    <xf numFmtId="0" fontId="17" fillId="0" borderId="0" xfId="0" applyFont="1" applyBorder="1" applyAlignment="1">
      <alignment horizontal="center" vertical="center"/>
    </xf>
    <xf numFmtId="0" fontId="8" fillId="0" borderId="0" xfId="0" applyFont="1" applyBorder="1" applyAlignment="1"/>
    <xf numFmtId="0" fontId="7" fillId="5" borderId="0" xfId="0" applyFont="1" applyFill="1" applyBorder="1" applyAlignment="1">
      <alignment vertical="center"/>
    </xf>
    <xf numFmtId="0" fontId="8" fillId="0" borderId="78" xfId="0" applyFont="1" applyBorder="1"/>
    <xf numFmtId="0" fontId="8" fillId="0" borderId="77" xfId="0" applyFont="1" applyBorder="1" applyAlignment="1">
      <alignment horizontal="right"/>
    </xf>
    <xf numFmtId="0" fontId="8" fillId="0" borderId="77" xfId="0" applyFont="1" applyBorder="1" applyAlignment="1">
      <alignment horizontal="left" vertical="top"/>
    </xf>
    <xf numFmtId="0" fontId="8" fillId="0" borderId="78" xfId="0" applyFont="1" applyBorder="1" applyAlignment="1">
      <alignment vertical="top" wrapText="1"/>
    </xf>
    <xf numFmtId="0" fontId="8" fillId="0" borderId="78" xfId="0" applyFont="1" applyBorder="1" applyAlignment="1">
      <alignment vertical="top"/>
    </xf>
    <xf numFmtId="0" fontId="8" fillId="0" borderId="77" xfId="0" applyFont="1" applyBorder="1" applyAlignment="1">
      <alignment vertical="top"/>
    </xf>
    <xf numFmtId="0" fontId="8" fillId="0" borderId="78" xfId="0" applyFont="1" applyBorder="1" applyAlignment="1">
      <alignment horizontal="left" vertical="top" wrapText="1"/>
    </xf>
    <xf numFmtId="0" fontId="8" fillId="0" borderId="78" xfId="0" applyFont="1" applyBorder="1" applyAlignment="1">
      <alignment horizontal="left" vertical="top"/>
    </xf>
    <xf numFmtId="0" fontId="8" fillId="0" borderId="77" xfId="0" applyFont="1" applyBorder="1" applyAlignment="1">
      <alignment horizontal="right" vertical="top"/>
    </xf>
    <xf numFmtId="0" fontId="8" fillId="0" borderId="79" xfId="0" applyFont="1" applyBorder="1" applyAlignment="1">
      <alignment horizontal="left" vertical="top"/>
    </xf>
    <xf numFmtId="0" fontId="8" fillId="0" borderId="57" xfId="0" applyFont="1" applyBorder="1" applyAlignment="1">
      <alignment vertical="top"/>
    </xf>
    <xf numFmtId="0" fontId="8" fillId="0" borderId="57" xfId="4" applyFont="1" applyFill="1" applyBorder="1" applyAlignment="1">
      <alignment horizontal="left" vertical="top"/>
    </xf>
    <xf numFmtId="0" fontId="8" fillId="0" borderId="57" xfId="0" applyFont="1" applyBorder="1" applyAlignment="1">
      <alignment vertical="top" wrapText="1"/>
    </xf>
    <xf numFmtId="0" fontId="8" fillId="0" borderId="50" xfId="0" applyFont="1" applyBorder="1" applyAlignment="1">
      <alignment vertical="top" wrapText="1"/>
    </xf>
    <xf numFmtId="0" fontId="7" fillId="5" borderId="0" xfId="0" applyFont="1" applyFill="1" applyBorder="1" applyAlignment="1">
      <alignment horizontal="center" vertical="center"/>
    </xf>
    <xf numFmtId="0" fontId="8" fillId="5" borderId="87" xfId="0" applyFont="1" applyFill="1" applyBorder="1" applyAlignment="1">
      <alignment vertical="center" wrapText="1"/>
    </xf>
    <xf numFmtId="0" fontId="8" fillId="5" borderId="92" xfId="0" applyFont="1" applyFill="1" applyBorder="1" applyAlignment="1">
      <alignment horizontal="left" vertical="center" wrapText="1"/>
    </xf>
    <xf numFmtId="0" fontId="8" fillId="5" borderId="87" xfId="0" applyFont="1" applyFill="1" applyBorder="1" applyAlignment="1">
      <alignment horizontal="left" vertical="center" wrapText="1"/>
    </xf>
    <xf numFmtId="0" fontId="8" fillId="5" borderId="90" xfId="0" applyFont="1" applyFill="1" applyBorder="1" applyAlignment="1">
      <alignment horizontal="left" vertical="center" wrapText="1"/>
    </xf>
    <xf numFmtId="0" fontId="8" fillId="0" borderId="87" xfId="0" applyFont="1" applyBorder="1" applyAlignment="1">
      <alignment vertical="center" wrapText="1"/>
    </xf>
    <xf numFmtId="0" fontId="8" fillId="0" borderId="87" xfId="0" applyFont="1" applyBorder="1" applyAlignment="1">
      <alignment vertical="center"/>
    </xf>
    <xf numFmtId="0" fontId="8" fillId="0" borderId="87" xfId="0" applyFont="1" applyBorder="1" applyAlignment="1">
      <alignment horizontal="left" vertical="center" wrapText="1"/>
    </xf>
    <xf numFmtId="0" fontId="8" fillId="0" borderId="87" xfId="0" applyFont="1" applyBorder="1" applyAlignment="1">
      <alignment horizontal="left" vertical="center"/>
    </xf>
    <xf numFmtId="0" fontId="8" fillId="0" borderId="90" xfId="0" applyFont="1" applyBorder="1" applyAlignment="1">
      <alignment vertical="center"/>
    </xf>
    <xf numFmtId="0" fontId="11" fillId="10" borderId="93" xfId="0" applyFont="1" applyFill="1" applyBorder="1" applyAlignment="1">
      <alignment horizontal="center" vertical="center"/>
    </xf>
    <xf numFmtId="0" fontId="11" fillId="10" borderId="94" xfId="0" applyFont="1" applyFill="1" applyBorder="1" applyAlignment="1">
      <alignment horizontal="center" vertical="center"/>
    </xf>
    <xf numFmtId="0" fontId="11" fillId="10" borderId="95" xfId="0" applyFont="1" applyFill="1" applyBorder="1" applyAlignment="1">
      <alignment horizontal="center" vertical="center"/>
    </xf>
    <xf numFmtId="0" fontId="11" fillId="10" borderId="94" xfId="0" applyFont="1" applyFill="1" applyBorder="1" applyAlignment="1">
      <alignment horizontal="center" vertical="center" wrapText="1"/>
    </xf>
    <xf numFmtId="0" fontId="11" fillId="10" borderId="95" xfId="0" applyFont="1" applyFill="1" applyBorder="1" applyAlignment="1">
      <alignment horizontal="center" vertical="center" wrapText="1"/>
    </xf>
    <xf numFmtId="0" fontId="17" fillId="5" borderId="77" xfId="0" applyFont="1" applyFill="1" applyBorder="1" applyAlignment="1"/>
    <xf numFmtId="0" fontId="17" fillId="5" borderId="78" xfId="0" applyFont="1" applyFill="1" applyBorder="1" applyAlignment="1"/>
    <xf numFmtId="0" fontId="8" fillId="5" borderId="78" xfId="0" applyFont="1" applyFill="1" applyBorder="1" applyAlignment="1">
      <alignment vertical="center" wrapText="1"/>
    </xf>
    <xf numFmtId="0" fontId="7" fillId="5" borderId="77" xfId="0" applyFont="1" applyFill="1" applyBorder="1" applyAlignment="1">
      <alignment vertical="center"/>
    </xf>
    <xf numFmtId="0" fontId="7" fillId="5" borderId="78" xfId="0" applyFont="1" applyFill="1" applyBorder="1" applyAlignment="1">
      <alignment vertical="center"/>
    </xf>
    <xf numFmtId="0" fontId="7" fillId="5" borderId="78" xfId="0" applyFont="1" applyFill="1" applyBorder="1" applyAlignment="1">
      <alignment horizontal="center" vertical="center"/>
    </xf>
    <xf numFmtId="0" fontId="7" fillId="2" borderId="77" xfId="0" applyFont="1" applyFill="1" applyBorder="1" applyAlignment="1">
      <alignment horizontal="center" vertical="center"/>
    </xf>
    <xf numFmtId="0" fontId="7" fillId="5" borderId="77" xfId="0" applyFont="1" applyFill="1" applyBorder="1" applyAlignment="1">
      <alignment horizontal="center" vertical="center"/>
    </xf>
    <xf numFmtId="0" fontId="19" fillId="5" borderId="79" xfId="0" applyFont="1" applyFill="1" applyBorder="1" applyAlignment="1">
      <alignment horizontal="left" wrapText="1"/>
    </xf>
    <xf numFmtId="0" fontId="19" fillId="5" borderId="57" xfId="0" applyFont="1" applyFill="1" applyBorder="1" applyAlignment="1">
      <alignment horizontal="left" wrapText="1"/>
    </xf>
    <xf numFmtId="0" fontId="84" fillId="5" borderId="57" xfId="2" applyFont="1" applyFill="1" applyBorder="1" applyAlignment="1" applyProtection="1">
      <alignment horizontal="left" wrapText="1"/>
    </xf>
    <xf numFmtId="0" fontId="84" fillId="5" borderId="50" xfId="2" applyFont="1" applyFill="1" applyBorder="1" applyAlignment="1" applyProtection="1">
      <alignment horizontal="left" wrapText="1"/>
    </xf>
    <xf numFmtId="0" fontId="19" fillId="5" borderId="77" xfId="0" applyFont="1" applyFill="1" applyBorder="1" applyAlignment="1">
      <alignment wrapText="1"/>
    </xf>
    <xf numFmtId="0" fontId="84" fillId="5" borderId="78" xfId="2" applyFont="1" applyFill="1" applyBorder="1" applyAlignment="1" applyProtection="1">
      <alignment wrapText="1"/>
    </xf>
    <xf numFmtId="0" fontId="7" fillId="2" borderId="84" xfId="0" applyFont="1" applyFill="1" applyBorder="1" applyAlignment="1">
      <alignment horizontal="center" vertical="center"/>
    </xf>
    <xf numFmtId="0" fontId="44" fillId="10" borderId="85" xfId="0" applyFont="1" applyFill="1" applyBorder="1" applyAlignment="1">
      <alignment horizontal="center" vertical="center" wrapText="1"/>
    </xf>
    <xf numFmtId="0" fontId="44" fillId="10" borderId="88" xfId="0" applyFont="1" applyFill="1" applyBorder="1" applyAlignment="1">
      <alignment horizontal="center" vertical="center" wrapText="1"/>
    </xf>
    <xf numFmtId="0" fontId="98" fillId="5" borderId="87" xfId="2" applyFont="1" applyFill="1" applyBorder="1" applyAlignment="1" applyProtection="1">
      <alignment vertical="center" wrapText="1"/>
    </xf>
    <xf numFmtId="0" fontId="98" fillId="5" borderId="90" xfId="2" applyFont="1" applyFill="1" applyBorder="1" applyAlignment="1" applyProtection="1">
      <alignment vertical="center" wrapText="1"/>
    </xf>
    <xf numFmtId="0" fontId="8" fillId="0" borderId="50" xfId="0" applyFont="1" applyBorder="1" applyAlignment="1">
      <alignment horizontal="left" vertical="top"/>
    </xf>
    <xf numFmtId="0" fontId="8" fillId="0" borderId="90" xfId="0" applyFont="1" applyBorder="1" applyAlignment="1">
      <alignment vertical="center" wrapText="1"/>
    </xf>
    <xf numFmtId="0" fontId="11" fillId="0" borderId="86" xfId="4" applyFont="1" applyFill="1" applyBorder="1" applyAlignment="1">
      <alignment horizontal="left" vertical="center" indent="1"/>
    </xf>
    <xf numFmtId="0" fontId="11" fillId="0" borderId="86" xfId="4" applyFont="1" applyFill="1" applyBorder="1" applyAlignment="1">
      <alignment horizontal="left" vertical="center" wrapText="1" indent="1"/>
    </xf>
    <xf numFmtId="0" fontId="11" fillId="0" borderId="89" xfId="4" applyFont="1" applyFill="1" applyBorder="1" applyAlignment="1">
      <alignment horizontal="left" vertical="center" indent="1"/>
    </xf>
    <xf numFmtId="0" fontId="11" fillId="5" borderId="91" xfId="0" applyFont="1" applyFill="1" applyBorder="1" applyAlignment="1">
      <alignment horizontal="left" vertical="center" wrapText="1" indent="1"/>
    </xf>
    <xf numFmtId="0" fontId="11" fillId="5" borderId="86" xfId="0" applyFont="1" applyFill="1" applyBorder="1" applyAlignment="1">
      <alignment horizontal="left" vertical="center" wrapText="1" indent="1"/>
    </xf>
    <xf numFmtId="0" fontId="11" fillId="5" borderId="89" xfId="0" applyFont="1" applyFill="1" applyBorder="1" applyAlignment="1">
      <alignment horizontal="left" vertical="center" wrapText="1" indent="1"/>
    </xf>
    <xf numFmtId="0" fontId="17" fillId="0" borderId="78" xfId="0" applyFont="1" applyBorder="1" applyAlignment="1">
      <alignment horizontal="center"/>
    </xf>
    <xf numFmtId="0" fontId="8" fillId="5" borderId="78" xfId="0" applyFont="1" applyFill="1" applyBorder="1" applyAlignment="1">
      <alignment horizontal="center" vertical="center" wrapText="1"/>
    </xf>
    <xf numFmtId="0" fontId="8" fillId="0" borderId="79" xfId="0" applyFont="1" applyBorder="1" applyAlignment="1">
      <alignment vertical="top"/>
    </xf>
    <xf numFmtId="0" fontId="8" fillId="0" borderId="57" xfId="0" applyFont="1" applyBorder="1" applyAlignment="1">
      <alignment horizontal="left" vertical="top"/>
    </xf>
    <xf numFmtId="0" fontId="8" fillId="0" borderId="0" xfId="0" applyFont="1" applyBorder="1" applyAlignment="1">
      <alignment vertical="top"/>
    </xf>
    <xf numFmtId="0" fontId="17" fillId="0" borderId="77" xfId="0" applyFont="1" applyBorder="1" applyAlignment="1"/>
    <xf numFmtId="0" fontId="17" fillId="0" borderId="0" xfId="0" applyFont="1" applyBorder="1" applyAlignment="1"/>
    <xf numFmtId="0" fontId="6" fillId="5" borderId="81" xfId="0" applyFont="1" applyFill="1" applyBorder="1" applyAlignment="1">
      <alignment vertical="center"/>
    </xf>
    <xf numFmtId="0" fontId="97" fillId="5" borderId="77" xfId="0" applyFont="1" applyFill="1" applyBorder="1" applyAlignment="1">
      <alignment vertical="center"/>
    </xf>
    <xf numFmtId="0" fontId="97" fillId="5" borderId="78" xfId="0" applyFont="1" applyFill="1" applyBorder="1" applyAlignment="1">
      <alignment vertical="center"/>
    </xf>
    <xf numFmtId="0" fontId="14" fillId="0" borderId="0" xfId="0" applyFont="1" applyBorder="1" applyAlignment="1"/>
    <xf numFmtId="0" fontId="11" fillId="0" borderId="103" xfId="4" applyFont="1" applyFill="1" applyBorder="1" applyAlignment="1">
      <alignment horizontal="left" vertical="center" indent="1"/>
    </xf>
    <xf numFmtId="0" fontId="8" fillId="0" borderId="104" xfId="0" applyFont="1" applyBorder="1" applyAlignment="1">
      <alignment horizontal="left" vertical="center" wrapText="1"/>
    </xf>
    <xf numFmtId="0" fontId="11" fillId="0" borderId="89" xfId="4" applyFont="1" applyFill="1" applyBorder="1" applyAlignment="1">
      <alignment horizontal="left" vertical="center" wrapText="1" indent="1"/>
    </xf>
    <xf numFmtId="0" fontId="8" fillId="0" borderId="90" xfId="0" applyFont="1" applyBorder="1" applyAlignment="1">
      <alignment horizontal="left" vertical="center" wrapText="1"/>
    </xf>
    <xf numFmtId="0" fontId="8" fillId="0" borderId="90" xfId="0" applyFont="1" applyBorder="1" applyAlignment="1">
      <alignment horizontal="left" vertical="center"/>
    </xf>
    <xf numFmtId="0" fontId="11" fillId="10" borderId="105" xfId="0" applyFont="1" applyFill="1" applyBorder="1" applyAlignment="1">
      <alignment horizontal="center" vertical="center"/>
    </xf>
    <xf numFmtId="0" fontId="11" fillId="0" borderId="57" xfId="4" applyFont="1" applyFill="1" applyBorder="1" applyAlignment="1">
      <alignment horizontal="left" vertical="center"/>
    </xf>
    <xf numFmtId="0" fontId="8" fillId="0" borderId="50" xfId="0" applyFont="1" applyBorder="1" applyAlignment="1">
      <alignment horizontal="left" vertical="center"/>
    </xf>
    <xf numFmtId="0" fontId="11" fillId="10" borderId="25" xfId="4" applyFont="1" applyFill="1" applyBorder="1" applyAlignment="1">
      <alignment horizontal="center" vertical="center"/>
    </xf>
    <xf numFmtId="0" fontId="8" fillId="0" borderId="107" xfId="0" applyFont="1" applyBorder="1" applyAlignment="1">
      <alignment horizontal="left" vertical="center"/>
    </xf>
    <xf numFmtId="0" fontId="8" fillId="0" borderId="109" xfId="0" applyFont="1" applyBorder="1" applyAlignment="1">
      <alignment horizontal="left" vertical="center"/>
    </xf>
    <xf numFmtId="0" fontId="11" fillId="0" borderId="111" xfId="4" applyFont="1" applyFill="1" applyBorder="1" applyAlignment="1">
      <alignment horizontal="left" vertical="center" indent="1"/>
    </xf>
    <xf numFmtId="0" fontId="8" fillId="0" borderId="112" xfId="0" applyFont="1" applyBorder="1" applyAlignment="1">
      <alignment horizontal="left" vertical="center" wrapText="1"/>
    </xf>
    <xf numFmtId="0" fontId="11" fillId="10" borderId="106" xfId="0" applyFont="1" applyFill="1" applyBorder="1" applyAlignment="1">
      <alignment horizontal="center" vertical="center"/>
    </xf>
    <xf numFmtId="0" fontId="11" fillId="10" borderId="108" xfId="0" applyFont="1" applyFill="1" applyBorder="1" applyAlignment="1">
      <alignment horizontal="center" vertical="center"/>
    </xf>
    <xf numFmtId="0" fontId="11" fillId="10" borderId="110" xfId="0" applyFont="1" applyFill="1" applyBorder="1" applyAlignment="1">
      <alignment horizontal="center" vertical="center"/>
    </xf>
    <xf numFmtId="0" fontId="11" fillId="0" borderId="119" xfId="4" applyFont="1" applyFill="1" applyBorder="1" applyAlignment="1">
      <alignment horizontal="left" vertical="center" indent="1"/>
    </xf>
    <xf numFmtId="0" fontId="8" fillId="0" borderId="120" xfId="0" applyFont="1" applyBorder="1" applyAlignment="1">
      <alignment horizontal="left" vertical="center"/>
    </xf>
    <xf numFmtId="0" fontId="8" fillId="0" borderId="112" xfId="0" applyFont="1" applyBorder="1" applyAlignment="1">
      <alignment horizontal="left" vertical="center"/>
    </xf>
    <xf numFmtId="0" fontId="11" fillId="10" borderId="106" xfId="4" applyFont="1" applyFill="1" applyBorder="1" applyAlignment="1">
      <alignment horizontal="center" vertical="center"/>
    </xf>
    <xf numFmtId="0" fontId="11" fillId="10" borderId="110" xfId="4" applyFont="1" applyFill="1" applyBorder="1" applyAlignment="1">
      <alignment horizontal="center" vertical="center"/>
    </xf>
    <xf numFmtId="0" fontId="11" fillId="10" borderId="121" xfId="0" applyFont="1" applyFill="1" applyBorder="1" applyAlignment="1">
      <alignment horizontal="center" vertical="center"/>
    </xf>
    <xf numFmtId="0" fontId="11" fillId="10" borderId="123" xfId="0" applyFont="1" applyFill="1" applyBorder="1" applyAlignment="1">
      <alignment horizontal="center" vertical="center"/>
    </xf>
    <xf numFmtId="0" fontId="11" fillId="10" borderId="125" xfId="0" applyFont="1" applyFill="1" applyBorder="1" applyAlignment="1">
      <alignment horizontal="center" vertical="center"/>
    </xf>
    <xf numFmtId="0" fontId="11" fillId="0" borderId="126" xfId="4" applyFont="1" applyFill="1" applyBorder="1" applyAlignment="1">
      <alignment horizontal="left" vertical="center" indent="1"/>
    </xf>
    <xf numFmtId="0" fontId="8" fillId="0" borderId="122" xfId="0" applyFont="1" applyBorder="1" applyAlignment="1">
      <alignment horizontal="left" vertical="center"/>
    </xf>
    <xf numFmtId="0" fontId="8" fillId="0" borderId="124" xfId="0" applyFont="1" applyBorder="1" applyAlignment="1">
      <alignment horizontal="left" vertical="center"/>
    </xf>
    <xf numFmtId="0" fontId="8" fillId="0" borderId="127" xfId="0" applyFont="1" applyBorder="1" applyAlignment="1">
      <alignment horizontal="left" vertical="center"/>
    </xf>
    <xf numFmtId="0" fontId="11" fillId="10" borderId="106" xfId="0" quotePrefix="1" applyFont="1" applyFill="1" applyBorder="1" applyAlignment="1">
      <alignment horizontal="center" vertical="center"/>
    </xf>
    <xf numFmtId="0" fontId="8" fillId="0" borderId="107" xfId="0" applyFont="1" applyBorder="1" applyAlignment="1">
      <alignment horizontal="left" vertical="top" wrapText="1"/>
    </xf>
    <xf numFmtId="0" fontId="8" fillId="0" borderId="112" xfId="0" applyFont="1" applyBorder="1" applyAlignment="1">
      <alignment horizontal="left" vertical="top" wrapText="1"/>
    </xf>
    <xf numFmtId="0" fontId="11" fillId="0" borderId="103" xfId="0" applyFont="1" applyBorder="1" applyAlignment="1">
      <alignment horizontal="left" vertical="center" indent="1"/>
    </xf>
    <xf numFmtId="0" fontId="17" fillId="0" borderId="78" xfId="0" applyFont="1" applyBorder="1" applyAlignment="1">
      <alignment horizontal="center" vertical="top"/>
    </xf>
    <xf numFmtId="0" fontId="17" fillId="0" borderId="77" xfId="0" applyFont="1" applyBorder="1" applyAlignment="1">
      <alignment horizontal="center" vertical="top"/>
    </xf>
    <xf numFmtId="0" fontId="8" fillId="0" borderId="77" xfId="0" applyFont="1" applyBorder="1" applyAlignment="1">
      <alignment vertical="top" wrapText="1"/>
    </xf>
    <xf numFmtId="0" fontId="8" fillId="0" borderId="78" xfId="0" applyFont="1" applyBorder="1" applyAlignment="1">
      <alignment horizontal="center" vertical="top"/>
    </xf>
    <xf numFmtId="0" fontId="8" fillId="0" borderId="57" xfId="0" applyFont="1" applyBorder="1" applyAlignment="1">
      <alignment horizontal="right" vertical="top"/>
    </xf>
    <xf numFmtId="0" fontId="8" fillId="0" borderId="50" xfId="0" applyFont="1" applyBorder="1" applyAlignment="1">
      <alignment vertical="top"/>
    </xf>
    <xf numFmtId="0" fontId="8" fillId="0" borderId="104" xfId="0" applyFont="1" applyBorder="1" applyAlignment="1">
      <alignment horizontal="left" vertical="center"/>
    </xf>
    <xf numFmtId="0" fontId="99" fillId="0" borderId="86" xfId="4" applyFont="1" applyFill="1" applyBorder="1" applyAlignment="1">
      <alignment horizontal="left" vertical="center" indent="6"/>
    </xf>
    <xf numFmtId="0" fontId="99" fillId="0" borderId="89" xfId="4" applyFont="1" applyFill="1" applyBorder="1" applyAlignment="1">
      <alignment horizontal="left" vertical="center" indent="6"/>
    </xf>
    <xf numFmtId="0" fontId="97" fillId="0" borderId="0" xfId="0" applyFont="1" applyBorder="1" applyAlignment="1">
      <alignment horizontal="center" vertical="center"/>
    </xf>
    <xf numFmtId="0" fontId="8" fillId="0" borderId="0" xfId="0" applyFont="1" applyFill="1" applyBorder="1" applyAlignment="1">
      <alignment horizontal="left" wrapText="1"/>
    </xf>
    <xf numFmtId="0" fontId="8" fillId="0" borderId="0" xfId="4" applyFont="1" applyFill="1" applyBorder="1" applyAlignment="1">
      <alignment horizontal="left" wrapText="1"/>
    </xf>
    <xf numFmtId="0" fontId="8" fillId="0" borderId="0" xfId="4" applyFont="1" applyFill="1" applyBorder="1" applyAlignment="1">
      <alignment horizontal="left"/>
    </xf>
    <xf numFmtId="0" fontId="8" fillId="0" borderId="0" xfId="0" applyFont="1" applyBorder="1" applyAlignment="1">
      <alignment horizontal="center" vertical="center" wrapText="1"/>
    </xf>
    <xf numFmtId="0" fontId="8" fillId="0" borderId="0" xfId="0" applyFont="1" applyFill="1" applyBorder="1" applyAlignment="1">
      <alignment horizontal="left" vertical="top" wrapText="1"/>
    </xf>
    <xf numFmtId="0" fontId="20" fillId="0" borderId="86" xfId="4" applyFont="1" applyFill="1" applyBorder="1" applyAlignment="1">
      <alignment horizontal="left" vertical="center" indent="6"/>
    </xf>
    <xf numFmtId="0" fontId="101" fillId="0" borderId="86" xfId="4" applyFont="1" applyFill="1" applyBorder="1" applyAlignment="1">
      <alignment horizontal="left" vertical="center" indent="6"/>
    </xf>
    <xf numFmtId="0" fontId="22" fillId="0" borderId="86" xfId="4" applyFont="1" applyFill="1" applyBorder="1" applyAlignment="1">
      <alignment horizontal="left" vertical="center" indent="6"/>
    </xf>
    <xf numFmtId="0" fontId="11" fillId="0" borderId="86" xfId="4" applyFont="1" applyFill="1" applyBorder="1" applyAlignment="1">
      <alignment horizontal="left" vertical="center" indent="6"/>
    </xf>
    <xf numFmtId="0" fontId="23" fillId="0" borderId="86" xfId="4" applyFont="1" applyFill="1" applyBorder="1" applyAlignment="1">
      <alignment horizontal="left" vertical="center" indent="6"/>
    </xf>
    <xf numFmtId="0" fontId="24" fillId="0" borderId="86" xfId="4" applyFont="1" applyFill="1" applyBorder="1" applyAlignment="1">
      <alignment horizontal="left" vertical="center" indent="6"/>
    </xf>
    <xf numFmtId="0" fontId="27" fillId="0" borderId="86" xfId="4" applyFont="1" applyFill="1" applyBorder="1" applyAlignment="1">
      <alignment horizontal="left" vertical="center" indent="6"/>
    </xf>
    <xf numFmtId="0" fontId="27" fillId="0" borderId="89" xfId="4" applyFont="1" applyFill="1" applyBorder="1" applyAlignment="1">
      <alignment horizontal="left" vertical="center" indent="6"/>
    </xf>
    <xf numFmtId="0" fontId="11" fillId="10" borderId="128" xfId="0" applyFont="1" applyFill="1" applyBorder="1" applyAlignment="1">
      <alignment horizontal="center" vertical="center"/>
    </xf>
    <xf numFmtId="0" fontId="8" fillId="0" borderId="130" xfId="0" applyFont="1" applyBorder="1" applyAlignment="1">
      <alignment vertical="center" wrapText="1"/>
    </xf>
    <xf numFmtId="0" fontId="8" fillId="0" borderId="124" xfId="0" applyFont="1" applyBorder="1" applyAlignment="1">
      <alignment vertical="center"/>
    </xf>
    <xf numFmtId="0" fontId="8" fillId="0" borderId="124" xfId="0" applyFont="1" applyBorder="1" applyAlignment="1">
      <alignment vertical="center" wrapText="1"/>
    </xf>
    <xf numFmtId="0" fontId="8" fillId="0" borderId="127" xfId="0" applyFont="1" applyBorder="1" applyAlignment="1">
      <alignment vertical="center"/>
    </xf>
    <xf numFmtId="0" fontId="11" fillId="10" borderId="132" xfId="0" applyFont="1" applyFill="1" applyBorder="1" applyAlignment="1">
      <alignment horizontal="center" vertical="center"/>
    </xf>
    <xf numFmtId="0" fontId="11" fillId="0" borderId="129" xfId="4" applyFont="1" applyFill="1" applyBorder="1" applyAlignment="1">
      <alignment horizontal="left" vertical="center" indent="6"/>
    </xf>
    <xf numFmtId="0" fontId="8" fillId="0" borderId="77" xfId="0" applyFont="1" applyBorder="1" applyAlignment="1">
      <alignment vertical="center" wrapText="1"/>
    </xf>
    <xf numFmtId="0" fontId="8" fillId="0" borderId="78" xfId="0" applyFont="1" applyBorder="1" applyAlignment="1">
      <alignment horizontal="center" vertical="center" wrapText="1"/>
    </xf>
    <xf numFmtId="0" fontId="8" fillId="0" borderId="77" xfId="0" applyFont="1" applyBorder="1" applyAlignment="1">
      <alignment horizontal="center" vertical="center" wrapText="1"/>
    </xf>
    <xf numFmtId="0" fontId="0" fillId="0" borderId="77" xfId="0" applyBorder="1" applyAlignment="1">
      <alignment vertical="top"/>
    </xf>
    <xf numFmtId="0" fontId="0" fillId="0" borderId="78" xfId="0" applyBorder="1" applyAlignment="1">
      <alignment vertical="top"/>
    </xf>
    <xf numFmtId="0" fontId="8" fillId="0" borderId="78" xfId="0" applyFont="1" applyFill="1" applyBorder="1" applyAlignment="1">
      <alignment horizontal="left" vertical="top"/>
    </xf>
    <xf numFmtId="0" fontId="8" fillId="0" borderId="77" xfId="0" applyFont="1" applyFill="1" applyBorder="1" applyAlignment="1">
      <alignment horizontal="right" vertical="top"/>
    </xf>
    <xf numFmtId="0" fontId="8" fillId="0" borderId="78" xfId="0" applyFont="1" applyFill="1" applyBorder="1" applyAlignment="1">
      <alignment horizontal="left" vertical="top" wrapText="1"/>
    </xf>
    <xf numFmtId="0" fontId="8" fillId="0" borderId="78" xfId="0" applyFont="1" applyFill="1" applyBorder="1" applyAlignment="1">
      <alignment vertical="top" wrapText="1"/>
    </xf>
    <xf numFmtId="0" fontId="0" fillId="0" borderId="77" xfId="0" applyFill="1" applyBorder="1" applyAlignment="1">
      <alignment vertical="top"/>
    </xf>
    <xf numFmtId="0" fontId="0" fillId="0" borderId="79" xfId="0" applyBorder="1" applyAlignment="1">
      <alignment vertical="top"/>
    </xf>
    <xf numFmtId="0" fontId="8" fillId="0" borderId="77" xfId="0" applyFont="1" applyFill="1" applyBorder="1" applyAlignment="1">
      <alignment vertical="top"/>
    </xf>
    <xf numFmtId="0" fontId="8" fillId="0" borderId="112" xfId="0" applyFont="1" applyFill="1" applyBorder="1" applyAlignment="1">
      <alignment vertical="top" wrapText="1"/>
    </xf>
    <xf numFmtId="0" fontId="11" fillId="0" borderId="86" xfId="0" applyFont="1" applyFill="1" applyBorder="1" applyAlignment="1">
      <alignment horizontal="left" vertical="center" indent="1"/>
    </xf>
    <xf numFmtId="0" fontId="11" fillId="5" borderId="89" xfId="0" applyFont="1" applyFill="1" applyBorder="1" applyAlignment="1">
      <alignment horizontal="left" vertical="center" indent="1"/>
    </xf>
    <xf numFmtId="0" fontId="8" fillId="0" borderId="87" xfId="0" applyFont="1" applyFill="1" applyBorder="1" applyAlignment="1">
      <alignment vertical="center" wrapText="1"/>
    </xf>
    <xf numFmtId="0" fontId="8" fillId="0" borderId="90" xfId="0" applyFont="1" applyFill="1" applyBorder="1" applyAlignment="1">
      <alignment horizontal="left" vertical="center" wrapText="1"/>
    </xf>
    <xf numFmtId="0" fontId="11" fillId="5" borderId="111" xfId="0" applyFont="1" applyFill="1" applyBorder="1" applyAlignment="1">
      <alignment horizontal="left" vertical="center" indent="1"/>
    </xf>
    <xf numFmtId="0" fontId="11" fillId="5" borderId="86" xfId="0" applyFont="1" applyFill="1" applyBorder="1" applyAlignment="1">
      <alignment horizontal="left" vertical="center" indent="1"/>
    </xf>
    <xf numFmtId="0" fontId="11" fillId="5" borderId="126" xfId="0" applyFont="1" applyFill="1" applyBorder="1" applyAlignment="1">
      <alignment horizontal="left" vertical="center" indent="1"/>
    </xf>
    <xf numFmtId="0" fontId="8" fillId="0" borderId="124" xfId="0" applyFont="1" applyFill="1" applyBorder="1" applyAlignment="1">
      <alignment vertical="center" wrapText="1"/>
    </xf>
    <xf numFmtId="0" fontId="8" fillId="0" borderId="127" xfId="0" applyFont="1" applyFill="1" applyBorder="1" applyAlignment="1">
      <alignment vertical="center" wrapText="1"/>
    </xf>
    <xf numFmtId="0" fontId="11" fillId="5" borderId="99" xfId="0" applyFont="1" applyFill="1" applyBorder="1" applyAlignment="1">
      <alignment horizontal="left" vertical="center" indent="1"/>
    </xf>
    <xf numFmtId="0" fontId="8" fillId="0" borderId="101" xfId="0" applyFont="1" applyFill="1" applyBorder="1" applyAlignment="1">
      <alignment vertical="center" wrapText="1"/>
    </xf>
    <xf numFmtId="0" fontId="11" fillId="0" borderId="136" xfId="0" applyFont="1" applyFill="1" applyBorder="1" applyAlignment="1">
      <alignment horizontal="left" vertical="center" indent="1"/>
    </xf>
    <xf numFmtId="0" fontId="8" fillId="0" borderId="120" xfId="0" applyFont="1" applyFill="1" applyBorder="1" applyAlignment="1">
      <alignment vertical="top" wrapText="1"/>
    </xf>
    <xf numFmtId="0" fontId="8" fillId="0" borderId="0" xfId="4" applyFont="1" applyBorder="1" applyAlignment="1">
      <alignment vertical="center" wrapText="1"/>
    </xf>
    <xf numFmtId="0" fontId="31" fillId="5" borderId="68" xfId="4" applyFill="1" applyBorder="1" applyAlignment="1">
      <alignment horizontal="center"/>
    </xf>
    <xf numFmtId="0" fontId="31" fillId="5" borderId="73" xfId="4" applyFill="1" applyBorder="1" applyAlignment="1">
      <alignment horizontal="center"/>
    </xf>
    <xf numFmtId="0" fontId="31" fillId="5" borderId="69" xfId="4" applyFill="1" applyBorder="1" applyAlignment="1">
      <alignment horizontal="center"/>
    </xf>
    <xf numFmtId="0" fontId="17" fillId="0" borderId="77" xfId="4" applyFont="1" applyBorder="1" applyAlignment="1"/>
    <xf numFmtId="0" fontId="17" fillId="0" borderId="78" xfId="4" applyFont="1" applyBorder="1" applyAlignment="1">
      <alignment horizontal="center"/>
    </xf>
    <xf numFmtId="0" fontId="8" fillId="0" borderId="77" xfId="4" applyFont="1" applyBorder="1" applyAlignment="1">
      <alignment vertical="center" wrapText="1"/>
    </xf>
    <xf numFmtId="0" fontId="8" fillId="0" borderId="78" xfId="4" applyFont="1" applyBorder="1" applyAlignment="1">
      <alignment horizontal="center" vertical="center" wrapText="1"/>
    </xf>
    <xf numFmtId="0" fontId="31" fillId="0" borderId="77" xfId="4" applyBorder="1"/>
    <xf numFmtId="0" fontId="31" fillId="0" borderId="78" xfId="4" applyBorder="1"/>
    <xf numFmtId="0" fontId="8" fillId="0" borderId="78" xfId="4" applyFont="1" applyFill="1" applyBorder="1" applyAlignment="1">
      <alignment horizontal="left"/>
    </xf>
    <xf numFmtId="0" fontId="8" fillId="0" borderId="77" xfId="4" applyFont="1" applyFill="1" applyBorder="1" applyAlignment="1">
      <alignment horizontal="right" vertical="center"/>
    </xf>
    <xf numFmtId="0" fontId="8" fillId="0" borderId="78" xfId="4" applyFont="1" applyFill="1" applyBorder="1" applyAlignment="1">
      <alignment horizontal="left" wrapText="1"/>
    </xf>
    <xf numFmtId="0" fontId="8" fillId="0" borderId="78" xfId="4" applyFont="1" applyFill="1" applyBorder="1" applyAlignment="1">
      <alignment horizontal="left" vertical="top" wrapText="1"/>
    </xf>
    <xf numFmtId="0" fontId="38" fillId="0" borderId="78" xfId="4" applyFont="1" applyFill="1" applyBorder="1" applyAlignment="1">
      <alignment vertical="top" wrapText="1"/>
    </xf>
    <xf numFmtId="0" fontId="8" fillId="0" borderId="77" xfId="4" applyFont="1" applyFill="1" applyBorder="1" applyAlignment="1">
      <alignment horizontal="right" vertical="top"/>
    </xf>
    <xf numFmtId="0" fontId="31" fillId="0" borderId="79" xfId="4" applyBorder="1"/>
    <xf numFmtId="0" fontId="8" fillId="0" borderId="57" xfId="4" applyFont="1" applyBorder="1" applyAlignment="1">
      <alignment horizontal="left"/>
    </xf>
    <xf numFmtId="0" fontId="8" fillId="0" borderId="50" xfId="4" applyFont="1" applyBorder="1" applyAlignment="1">
      <alignment horizontal="left"/>
    </xf>
    <xf numFmtId="0" fontId="8" fillId="0" borderId="77" xfId="4" applyFont="1" applyFill="1" applyBorder="1" applyAlignment="1"/>
    <xf numFmtId="0" fontId="11" fillId="0" borderId="82" xfId="0" applyFont="1" applyFill="1" applyBorder="1" applyAlignment="1">
      <alignment horizontal="left" vertical="center" indent="1"/>
    </xf>
    <xf numFmtId="0" fontId="8" fillId="0" borderId="84" xfId="0" applyFont="1" applyFill="1" applyBorder="1" applyAlignment="1">
      <alignment horizontal="left" vertical="center" wrapText="1"/>
    </xf>
    <xf numFmtId="0" fontId="8" fillId="0" borderId="87" xfId="4" applyFont="1" applyFill="1" applyBorder="1" applyAlignment="1">
      <alignment vertical="center"/>
    </xf>
    <xf numFmtId="0" fontId="8" fillId="0" borderId="87" xfId="4" applyFont="1" applyFill="1" applyBorder="1" applyAlignment="1">
      <alignment horizontal="left" vertical="center" wrapText="1"/>
    </xf>
    <xf numFmtId="0" fontId="11" fillId="0" borderId="83" xfId="4" applyFont="1" applyFill="1" applyBorder="1" applyAlignment="1">
      <alignment horizontal="left" vertical="center" wrapText="1" indent="1"/>
    </xf>
    <xf numFmtId="0" fontId="8" fillId="0" borderId="84" xfId="4" applyFont="1" applyFill="1" applyBorder="1" applyAlignment="1">
      <alignment vertical="center" wrapText="1"/>
    </xf>
    <xf numFmtId="0" fontId="11" fillId="10" borderId="105" xfId="4" applyFont="1" applyFill="1" applyBorder="1" applyAlignment="1">
      <alignment horizontal="center" vertical="center" wrapText="1"/>
    </xf>
    <xf numFmtId="0" fontId="11" fillId="10" borderId="94" xfId="4" applyFont="1" applyFill="1" applyBorder="1" applyAlignment="1">
      <alignment horizontal="center" vertical="center"/>
    </xf>
    <xf numFmtId="0" fontId="11" fillId="10" borderId="95" xfId="4" applyFont="1" applyFill="1" applyBorder="1" applyAlignment="1">
      <alignment horizontal="center" vertical="center"/>
    </xf>
    <xf numFmtId="0" fontId="11" fillId="5" borderId="89" xfId="4" applyFont="1" applyFill="1" applyBorder="1" applyAlignment="1">
      <alignment horizontal="left" vertical="center" wrapText="1" indent="1"/>
    </xf>
    <xf numFmtId="0" fontId="38" fillId="0" borderId="87" xfId="4" applyFont="1" applyFill="1" applyBorder="1" applyAlignment="1">
      <alignment vertical="center" wrapText="1"/>
    </xf>
    <xf numFmtId="0" fontId="8" fillId="0" borderId="90" xfId="4" applyFont="1" applyFill="1" applyBorder="1" applyAlignment="1">
      <alignment horizontal="left" vertical="center" wrapText="1"/>
    </xf>
    <xf numFmtId="0" fontId="11" fillId="10" borderId="121" xfId="4" applyFont="1" applyFill="1" applyBorder="1" applyAlignment="1">
      <alignment horizontal="center" vertical="center"/>
    </xf>
    <xf numFmtId="0" fontId="11" fillId="10" borderId="123" xfId="4" applyFont="1" applyFill="1" applyBorder="1" applyAlignment="1">
      <alignment horizontal="center" vertical="center"/>
    </xf>
    <xf numFmtId="0" fontId="11" fillId="10" borderId="125" xfId="4" applyFont="1" applyFill="1" applyBorder="1" applyAlignment="1">
      <alignment horizontal="center" vertical="center"/>
    </xf>
    <xf numFmtId="0" fontId="11" fillId="5" borderId="100" xfId="4" applyFont="1" applyFill="1" applyBorder="1" applyAlignment="1">
      <alignment horizontal="left" vertical="center" indent="1"/>
    </xf>
    <xf numFmtId="0" fontId="11" fillId="5" borderId="86" xfId="4" applyFont="1" applyFill="1" applyBorder="1" applyAlignment="1">
      <alignment horizontal="left" vertical="center" indent="1"/>
    </xf>
    <xf numFmtId="0" fontId="11" fillId="5" borderId="126" xfId="4" applyFont="1" applyFill="1" applyBorder="1" applyAlignment="1">
      <alignment horizontal="left" vertical="center" indent="1"/>
    </xf>
    <xf numFmtId="0" fontId="8" fillId="0" borderId="101" xfId="4" applyFont="1" applyFill="1" applyBorder="1" applyAlignment="1">
      <alignment horizontal="left" vertical="center" wrapText="1"/>
    </xf>
    <xf numFmtId="0" fontId="8" fillId="0" borderId="124" xfId="4" applyFont="1" applyFill="1" applyBorder="1" applyAlignment="1">
      <alignment horizontal="left" vertical="center" wrapText="1"/>
    </xf>
    <xf numFmtId="0" fontId="11" fillId="5" borderId="119" xfId="4" applyFont="1" applyFill="1" applyBorder="1" applyAlignment="1">
      <alignment horizontal="left" vertical="center" indent="1"/>
    </xf>
    <xf numFmtId="0" fontId="11" fillId="5" borderId="111" xfId="4" applyFont="1" applyFill="1" applyBorder="1" applyAlignment="1">
      <alignment horizontal="left" vertical="center" indent="1"/>
    </xf>
    <xf numFmtId="0" fontId="11" fillId="10" borderId="108" xfId="4" applyFont="1" applyFill="1" applyBorder="1" applyAlignment="1">
      <alignment horizontal="center" vertical="center"/>
    </xf>
    <xf numFmtId="0" fontId="8" fillId="0" borderId="120" xfId="4" applyFont="1" applyFill="1" applyBorder="1" applyAlignment="1">
      <alignment horizontal="left" vertical="center" wrapText="1"/>
    </xf>
    <xf numFmtId="0" fontId="8" fillId="0" borderId="109" xfId="4" applyFont="1" applyFill="1" applyBorder="1" applyAlignment="1">
      <alignment horizontal="left" vertical="center" wrapText="1"/>
    </xf>
    <xf numFmtId="0" fontId="8" fillId="0" borderId="112" xfId="4" applyFont="1" applyFill="1" applyBorder="1" applyAlignment="1">
      <alignment horizontal="left" vertical="center" wrapText="1"/>
    </xf>
    <xf numFmtId="0" fontId="39" fillId="5" borderId="86" xfId="4" applyFont="1" applyFill="1" applyBorder="1" applyAlignment="1">
      <alignment horizontal="left" vertical="center" indent="6"/>
    </xf>
    <xf numFmtId="0" fontId="22" fillId="5" borderId="86" xfId="4" applyFont="1" applyFill="1" applyBorder="1" applyAlignment="1">
      <alignment horizontal="left" vertical="center" indent="6"/>
    </xf>
    <xf numFmtId="0" fontId="24" fillId="5" borderId="86" xfId="4" applyFont="1" applyFill="1" applyBorder="1" applyAlignment="1">
      <alignment horizontal="left" vertical="center" indent="6"/>
    </xf>
    <xf numFmtId="0" fontId="101" fillId="5" borderId="86" xfId="4" applyFont="1" applyFill="1" applyBorder="1" applyAlignment="1">
      <alignment horizontal="left" vertical="center" indent="6"/>
    </xf>
    <xf numFmtId="0" fontId="96" fillId="5" borderId="86" xfId="4" applyFont="1" applyFill="1" applyBorder="1" applyAlignment="1">
      <alignment horizontal="left" vertical="center" indent="6"/>
    </xf>
    <xf numFmtId="0" fontId="96" fillId="0" borderId="86" xfId="4" applyFont="1" applyFill="1" applyBorder="1" applyAlignment="1">
      <alignment horizontal="left" vertical="center" indent="6"/>
    </xf>
    <xf numFmtId="0" fontId="100" fillId="0" borderId="86" xfId="4" applyFont="1" applyFill="1" applyBorder="1" applyAlignment="1">
      <alignment horizontal="left" vertical="center" indent="6"/>
    </xf>
    <xf numFmtId="0" fontId="22" fillId="0" borderId="111" xfId="4" applyFont="1" applyFill="1" applyBorder="1" applyAlignment="1">
      <alignment horizontal="left" vertical="center" indent="6"/>
    </xf>
    <xf numFmtId="0" fontId="17" fillId="5" borderId="78" xfId="0" applyFont="1" applyFill="1" applyBorder="1" applyAlignment="1">
      <alignment horizontal="center"/>
    </xf>
    <xf numFmtId="0" fontId="0" fillId="5" borderId="77" xfId="0" applyFill="1" applyBorder="1"/>
    <xf numFmtId="0" fontId="0" fillId="5" borderId="78" xfId="0" applyFill="1" applyBorder="1"/>
    <xf numFmtId="0" fontId="8" fillId="5" borderId="78" xfId="0" applyFont="1" applyFill="1" applyBorder="1" applyAlignment="1">
      <alignment horizontal="left"/>
    </xf>
    <xf numFmtId="0" fontId="8" fillId="5" borderId="77" xfId="0" applyFont="1" applyFill="1" applyBorder="1" applyAlignment="1">
      <alignment horizontal="right" vertical="center"/>
    </xf>
    <xf numFmtId="0" fontId="8" fillId="5" borderId="78" xfId="0" applyFont="1" applyFill="1" applyBorder="1" applyAlignment="1">
      <alignment horizontal="left" vertical="top" wrapText="1"/>
    </xf>
    <xf numFmtId="0" fontId="8" fillId="5" borderId="78" xfId="0" applyFont="1" applyFill="1" applyBorder="1" applyAlignment="1">
      <alignment vertical="top" wrapText="1"/>
    </xf>
    <xf numFmtId="0" fontId="0" fillId="5" borderId="77" xfId="0" applyFill="1" applyBorder="1" applyAlignment="1">
      <alignment vertical="center"/>
    </xf>
    <xf numFmtId="0" fontId="0" fillId="0" borderId="77" xfId="0" applyFill="1" applyBorder="1" applyAlignment="1">
      <alignment vertical="center"/>
    </xf>
    <xf numFmtId="0" fontId="8" fillId="0" borderId="79" xfId="0" applyFont="1" applyBorder="1" applyAlignment="1">
      <alignment horizontal="right"/>
    </xf>
    <xf numFmtId="0" fontId="8" fillId="0" borderId="57" xfId="0" applyFont="1" applyBorder="1"/>
    <xf numFmtId="0" fontId="0" fillId="0" borderId="57" xfId="0" applyBorder="1"/>
    <xf numFmtId="0" fontId="0" fillId="0" borderId="50" xfId="0" applyBorder="1"/>
    <xf numFmtId="0" fontId="11" fillId="5" borderId="83" xfId="0" applyFont="1" applyFill="1" applyBorder="1" applyAlignment="1">
      <alignment horizontal="left" vertical="center" indent="1"/>
    </xf>
    <xf numFmtId="0" fontId="11" fillId="0" borderId="89" xfId="0" applyFont="1" applyFill="1" applyBorder="1" applyAlignment="1">
      <alignment horizontal="left" vertical="center" indent="1"/>
    </xf>
    <xf numFmtId="0" fontId="11" fillId="0" borderId="86" xfId="0" applyFont="1" applyFill="1" applyBorder="1" applyAlignment="1">
      <alignment horizontal="left" vertical="center" indent="6"/>
    </xf>
    <xf numFmtId="0" fontId="8" fillId="5" borderId="84" xfId="0" applyFont="1" applyFill="1" applyBorder="1" applyAlignment="1">
      <alignment horizontal="left" vertical="center" wrapText="1"/>
    </xf>
    <xf numFmtId="0" fontId="8" fillId="0" borderId="90" xfId="0" applyFont="1" applyFill="1" applyBorder="1" applyAlignment="1">
      <alignment vertical="center" wrapText="1"/>
    </xf>
    <xf numFmtId="0" fontId="11" fillId="5" borderId="73" xfId="0" applyFont="1" applyFill="1" applyBorder="1" applyAlignment="1">
      <alignment horizontal="center" vertical="center"/>
    </xf>
    <xf numFmtId="0" fontId="11" fillId="5" borderId="73" xfId="0" applyFont="1" applyFill="1" applyBorder="1" applyAlignment="1">
      <alignment horizontal="left" vertical="center" indent="1"/>
    </xf>
    <xf numFmtId="0" fontId="8" fillId="5" borderId="73" xfId="0" applyFont="1" applyFill="1" applyBorder="1" applyAlignment="1">
      <alignment vertical="center" wrapText="1"/>
    </xf>
    <xf numFmtId="0" fontId="11" fillId="10" borderId="131" xfId="0" applyFont="1" applyFill="1" applyBorder="1" applyAlignment="1">
      <alignment horizontal="center" vertical="center"/>
    </xf>
    <xf numFmtId="0" fontId="11" fillId="5" borderId="133" xfId="0" applyFont="1" applyFill="1" applyBorder="1" applyAlignment="1">
      <alignment horizontal="left" vertical="center" indent="1"/>
    </xf>
    <xf numFmtId="0" fontId="8" fillId="0" borderId="135" xfId="0" applyFont="1" applyFill="1" applyBorder="1" applyAlignment="1">
      <alignment vertical="center" wrapText="1"/>
    </xf>
    <xf numFmtId="0" fontId="11" fillId="10" borderId="137" xfId="4" applyFont="1" applyFill="1" applyBorder="1" applyAlignment="1">
      <alignment horizontal="center" vertical="center"/>
    </xf>
    <xf numFmtId="0" fontId="11" fillId="5" borderId="129" xfId="4" applyFont="1" applyFill="1" applyBorder="1" applyAlignment="1">
      <alignment horizontal="left" vertical="center" indent="1"/>
    </xf>
    <xf numFmtId="0" fontId="8" fillId="0" borderId="138" xfId="4" applyFont="1" applyFill="1" applyBorder="1" applyAlignment="1">
      <alignment horizontal="left" vertical="center" wrapText="1"/>
    </xf>
    <xf numFmtId="0" fontId="11" fillId="0" borderId="0" xfId="4" applyNumberFormat="1" applyFont="1" applyFill="1" applyBorder="1" applyAlignment="1">
      <alignment horizontal="center"/>
    </xf>
    <xf numFmtId="0" fontId="8" fillId="0" borderId="77" xfId="4" applyFont="1" applyBorder="1" applyAlignment="1">
      <alignment horizontal="center" vertical="center" wrapText="1"/>
    </xf>
    <xf numFmtId="0" fontId="8" fillId="0" borderId="78" xfId="4" applyFont="1" applyFill="1" applyBorder="1" applyAlignment="1">
      <alignment horizontal="left" vertical="center" wrapText="1"/>
    </xf>
    <xf numFmtId="0" fontId="38" fillId="0" borderId="78" xfId="4" applyFont="1" applyFill="1" applyBorder="1" applyAlignment="1">
      <alignment vertical="center" wrapText="1"/>
    </xf>
    <xf numFmtId="0" fontId="8" fillId="0" borderId="77" xfId="4" applyFont="1" applyFill="1" applyBorder="1" applyAlignment="1">
      <alignment horizontal="right"/>
    </xf>
    <xf numFmtId="0" fontId="31" fillId="0" borderId="78" xfId="4" applyFill="1" applyBorder="1"/>
    <xf numFmtId="0" fontId="8" fillId="0" borderId="78" xfId="4" applyFont="1" applyBorder="1" applyAlignment="1">
      <alignment horizontal="left"/>
    </xf>
    <xf numFmtId="0" fontId="11" fillId="10" borderId="105" xfId="4" applyFont="1" applyFill="1" applyBorder="1" applyAlignment="1">
      <alignment horizontal="center" vertical="center"/>
    </xf>
    <xf numFmtId="0" fontId="11" fillId="0" borderId="83" xfId="4" applyFont="1" applyFill="1" applyBorder="1" applyAlignment="1">
      <alignment horizontal="left" vertical="center" indent="1"/>
    </xf>
    <xf numFmtId="0" fontId="8" fillId="0" borderId="84" xfId="4" applyFont="1" applyFill="1" applyBorder="1" applyAlignment="1">
      <alignment horizontal="left" vertical="center" wrapText="1"/>
    </xf>
    <xf numFmtId="0" fontId="8" fillId="0" borderId="78" xfId="4" applyFont="1" applyFill="1" applyBorder="1" applyAlignment="1"/>
    <xf numFmtId="0" fontId="8" fillId="0" borderId="78" xfId="4" applyFont="1" applyFill="1" applyBorder="1" applyAlignment="1">
      <alignment vertical="center"/>
    </xf>
    <xf numFmtId="0" fontId="11" fillId="0" borderId="78" xfId="4" applyFont="1" applyFill="1" applyBorder="1" applyAlignment="1">
      <alignment horizontal="left"/>
    </xf>
    <xf numFmtId="49" fontId="8" fillId="0" borderId="78" xfId="4" quotePrefix="1" applyNumberFormat="1" applyFont="1" applyFill="1" applyBorder="1" applyAlignment="1">
      <alignment horizontal="left"/>
    </xf>
    <xf numFmtId="0" fontId="8" fillId="0" borderId="78" xfId="4" quotePrefix="1" applyNumberFormat="1" applyFont="1" applyFill="1" applyBorder="1" applyAlignment="1">
      <alignment horizontal="left"/>
    </xf>
    <xf numFmtId="0" fontId="37" fillId="0" borderId="77" xfId="4" applyFont="1" applyBorder="1" applyAlignment="1">
      <alignment wrapText="1"/>
    </xf>
    <xf numFmtId="0" fontId="37" fillId="0" borderId="78" xfId="4" applyFont="1" applyBorder="1" applyAlignment="1">
      <alignment horizontal="left" wrapText="1"/>
    </xf>
    <xf numFmtId="0" fontId="37" fillId="0" borderId="79" xfId="4" applyFont="1" applyBorder="1" applyAlignment="1">
      <alignment horizontal="left" wrapText="1"/>
    </xf>
    <xf numFmtId="0" fontId="37" fillId="0" borderId="57" xfId="4" applyFont="1" applyBorder="1" applyAlignment="1">
      <alignment horizontal="left" wrapText="1"/>
    </xf>
    <xf numFmtId="0" fontId="37" fillId="0" borderId="50" xfId="4" applyFont="1" applyBorder="1" applyAlignment="1">
      <alignment horizontal="left" wrapText="1"/>
    </xf>
    <xf numFmtId="0" fontId="8" fillId="0" borderId="84" xfId="4" applyFont="1" applyFill="1" applyBorder="1" applyAlignment="1">
      <alignment horizontal="left"/>
    </xf>
    <xf numFmtId="0" fontId="8" fillId="0" borderId="87" xfId="4" applyFont="1" applyFill="1" applyBorder="1" applyAlignment="1">
      <alignment horizontal="left"/>
    </xf>
    <xf numFmtId="0" fontId="11" fillId="10" borderId="81" xfId="4" applyFont="1" applyFill="1" applyBorder="1" applyAlignment="1">
      <alignment horizontal="center" vertical="center"/>
    </xf>
    <xf numFmtId="0" fontId="11" fillId="0" borderId="86" xfId="4" applyFont="1" applyFill="1" applyBorder="1" applyAlignment="1">
      <alignment horizontal="left" vertical="center" indent="3"/>
    </xf>
    <xf numFmtId="0" fontId="8" fillId="0" borderId="87" xfId="4" applyFont="1" applyFill="1" applyBorder="1" applyAlignment="1">
      <alignment horizontal="left" vertical="center"/>
    </xf>
    <xf numFmtId="0" fontId="8" fillId="0" borderId="87" xfId="4" applyFont="1" applyFill="1" applyBorder="1" applyAlignment="1">
      <alignment vertical="center" wrapText="1"/>
    </xf>
    <xf numFmtId="0" fontId="11" fillId="10" borderId="140" xfId="4" applyFont="1" applyFill="1" applyBorder="1" applyAlignment="1">
      <alignment horizontal="center" vertical="center"/>
    </xf>
    <xf numFmtId="0" fontId="11" fillId="10" borderId="128" xfId="4" applyFont="1" applyFill="1" applyBorder="1" applyAlignment="1">
      <alignment horizontal="center" vertical="center"/>
    </xf>
    <xf numFmtId="0" fontId="20" fillId="0" borderId="142" xfId="4" applyFont="1" applyFill="1" applyBorder="1" applyAlignment="1">
      <alignment vertical="center"/>
    </xf>
    <xf numFmtId="0" fontId="11" fillId="0" borderId="87" xfId="4" applyFont="1" applyFill="1" applyBorder="1" applyAlignment="1">
      <alignment horizontal="left" vertical="center" indent="13"/>
    </xf>
    <xf numFmtId="49" fontId="8" fillId="0" borderId="130" xfId="4" quotePrefix="1" applyNumberFormat="1" applyFont="1" applyFill="1" applyBorder="1" applyAlignment="1">
      <alignment horizontal="left" vertical="center" indent="16"/>
    </xf>
    <xf numFmtId="0" fontId="8" fillId="0" borderId="78" xfId="4" quotePrefix="1" applyNumberFormat="1" applyFont="1" applyFill="1" applyBorder="1" applyAlignment="1">
      <alignment horizontal="left" vertical="center" indent="16"/>
    </xf>
    <xf numFmtId="49" fontId="8" fillId="0" borderId="78" xfId="4" quotePrefix="1" applyNumberFormat="1" applyFont="1" applyFill="1" applyBorder="1" applyAlignment="1">
      <alignment horizontal="left" vertical="center" indent="16"/>
    </xf>
    <xf numFmtId="0" fontId="8" fillId="0" borderId="104" xfId="4" quotePrefix="1" applyNumberFormat="1" applyFont="1" applyFill="1" applyBorder="1" applyAlignment="1">
      <alignment horizontal="left" vertical="center" indent="16"/>
    </xf>
    <xf numFmtId="0" fontId="96" fillId="0" borderId="86" xfId="4" applyFont="1" applyFill="1" applyBorder="1" applyAlignment="1">
      <alignment horizontal="left" vertical="center" indent="4"/>
    </xf>
    <xf numFmtId="0" fontId="20" fillId="0" borderId="86" xfId="4" applyFont="1" applyFill="1" applyBorder="1" applyAlignment="1">
      <alignment horizontal="left" vertical="center" indent="4"/>
    </xf>
    <xf numFmtId="0" fontId="23" fillId="0" borderId="86" xfId="4" applyFont="1" applyFill="1" applyBorder="1" applyAlignment="1">
      <alignment horizontal="left" vertical="center" indent="4"/>
    </xf>
    <xf numFmtId="0" fontId="31" fillId="0" borderId="143" xfId="4" applyBorder="1"/>
    <xf numFmtId="0" fontId="8" fillId="0" borderId="144" xfId="4" applyFont="1" applyBorder="1" applyAlignment="1">
      <alignment horizontal="left"/>
    </xf>
    <xf numFmtId="0" fontId="31" fillId="0" borderId="144" xfId="4" applyBorder="1"/>
    <xf numFmtId="0" fontId="37" fillId="0" borderId="145" xfId="4" applyFont="1" applyBorder="1" applyAlignment="1">
      <alignment wrapText="1"/>
    </xf>
    <xf numFmtId="0" fontId="37" fillId="0" borderId="146" xfId="4" applyFont="1" applyBorder="1" applyAlignment="1">
      <alignment wrapText="1"/>
    </xf>
    <xf numFmtId="0" fontId="37" fillId="0" borderId="147" xfId="4" applyFont="1" applyBorder="1" applyAlignment="1">
      <alignment wrapText="1"/>
    </xf>
    <xf numFmtId="0" fontId="8" fillId="0" borderId="0" xfId="0" applyFont="1" applyBorder="1" applyAlignment="1">
      <alignment vertical="center" wrapText="1"/>
    </xf>
    <xf numFmtId="0" fontId="0" fillId="0" borderId="77" xfId="0" applyBorder="1"/>
    <xf numFmtId="0" fontId="0" fillId="0" borderId="78" xfId="0" applyBorder="1"/>
    <xf numFmtId="0" fontId="8" fillId="0" borderId="78" xfId="0" applyFont="1" applyFill="1" applyBorder="1" applyAlignment="1">
      <alignment horizontal="left"/>
    </xf>
    <xf numFmtId="0" fontId="8" fillId="0" borderId="77" xfId="0" applyFont="1" applyFill="1" applyBorder="1" applyAlignment="1">
      <alignment horizontal="right" vertical="center"/>
    </xf>
    <xf numFmtId="0" fontId="8" fillId="0" borderId="78" xfId="0" applyFont="1" applyFill="1" applyBorder="1" applyAlignment="1">
      <alignment horizontal="left" wrapText="1"/>
    </xf>
    <xf numFmtId="0" fontId="8" fillId="0" borderId="78" xfId="0" applyFont="1" applyFill="1" applyBorder="1" applyAlignment="1">
      <alignment wrapText="1"/>
    </xf>
    <xf numFmtId="0" fontId="8" fillId="0" borderId="78" xfId="0" applyFont="1" applyBorder="1" applyAlignment="1">
      <alignment horizontal="left"/>
    </xf>
    <xf numFmtId="0" fontId="0" fillId="0" borderId="79" xfId="0" applyBorder="1"/>
    <xf numFmtId="0" fontId="8" fillId="0" borderId="57" xfId="0" applyFont="1" applyBorder="1" applyAlignment="1">
      <alignment horizontal="left"/>
    </xf>
    <xf numFmtId="0" fontId="8" fillId="0" borderId="50" xfId="0" applyFont="1" applyBorder="1" applyAlignment="1">
      <alignment horizontal="left"/>
    </xf>
    <xf numFmtId="0" fontId="8" fillId="0" borderId="87" xfId="0" applyFont="1" applyFill="1" applyBorder="1" applyAlignment="1">
      <alignment horizontal="left" vertical="center" wrapText="1"/>
    </xf>
    <xf numFmtId="0" fontId="11" fillId="0" borderId="83" xfId="0" applyFont="1" applyFill="1" applyBorder="1" applyAlignment="1">
      <alignment horizontal="left" vertical="center" indent="1"/>
    </xf>
    <xf numFmtId="0" fontId="11" fillId="0" borderId="83" xfId="0" applyFont="1" applyFill="1" applyBorder="1" applyAlignment="1">
      <alignment horizontal="left" vertical="center" wrapText="1" indent="1"/>
    </xf>
    <xf numFmtId="0" fontId="11" fillId="0" borderId="85" xfId="0" applyFont="1" applyFill="1" applyBorder="1" applyAlignment="1">
      <alignment horizontal="left" vertical="center" indent="1"/>
    </xf>
    <xf numFmtId="0" fontId="11" fillId="0" borderId="103" xfId="0" applyFont="1" applyFill="1" applyBorder="1" applyAlignment="1">
      <alignment horizontal="left" vertical="center" indent="1"/>
    </xf>
    <xf numFmtId="0" fontId="11" fillId="0" borderId="85" xfId="0" applyFont="1" applyFill="1" applyBorder="1" applyAlignment="1">
      <alignment horizontal="left" vertical="center" wrapText="1" indent="1"/>
    </xf>
    <xf numFmtId="0" fontId="8" fillId="0" borderId="78" xfId="0" applyFont="1" applyFill="1" applyBorder="1" applyAlignment="1">
      <alignment horizontal="left" vertical="center" wrapText="1"/>
    </xf>
    <xf numFmtId="0" fontId="25" fillId="0" borderId="78" xfId="0" applyFont="1" applyBorder="1" applyAlignment="1">
      <alignment horizontal="left" wrapText="1"/>
    </xf>
    <xf numFmtId="0" fontId="25" fillId="0" borderId="77" xfId="0" applyFont="1" applyBorder="1" applyAlignment="1">
      <alignment wrapText="1"/>
    </xf>
    <xf numFmtId="0" fontId="25" fillId="0" borderId="77" xfId="0" applyFont="1" applyBorder="1" applyAlignment="1"/>
    <xf numFmtId="0" fontId="8" fillId="0" borderId="57" xfId="0" applyFont="1" applyFill="1" applyBorder="1" applyAlignment="1">
      <alignment horizontal="left" vertical="top"/>
    </xf>
    <xf numFmtId="0" fontId="8" fillId="0" borderId="50" xfId="0" applyFont="1" applyFill="1" applyBorder="1" applyAlignment="1">
      <alignment horizontal="left" vertical="top" wrapText="1"/>
    </xf>
    <xf numFmtId="0" fontId="8" fillId="0" borderId="79" xfId="0" applyFont="1" applyFill="1" applyBorder="1" applyAlignment="1">
      <alignment horizontal="right" vertical="center"/>
    </xf>
    <xf numFmtId="0" fontId="8" fillId="0" borderId="57" xfId="0" applyFont="1" applyFill="1" applyBorder="1" applyAlignment="1">
      <alignment horizontal="left" vertical="top" wrapText="1"/>
    </xf>
    <xf numFmtId="0" fontId="11" fillId="10" borderId="105" xfId="0" applyFont="1" applyFill="1" applyBorder="1" applyAlignment="1">
      <alignment horizontal="center" vertical="center" wrapText="1"/>
    </xf>
    <xf numFmtId="0" fontId="11" fillId="0" borderId="86" xfId="0" applyFont="1" applyFill="1" applyBorder="1" applyAlignment="1">
      <alignment horizontal="left" vertical="center" indent="3"/>
    </xf>
    <xf numFmtId="0" fontId="11" fillId="0" borderId="89" xfId="0" applyFont="1" applyFill="1" applyBorder="1" applyAlignment="1">
      <alignment horizontal="left" vertical="center" wrapText="1" indent="3"/>
    </xf>
    <xf numFmtId="0" fontId="17" fillId="0" borderId="77" xfId="0" applyFont="1" applyBorder="1" applyAlignment="1">
      <alignment vertical="center"/>
    </xf>
    <xf numFmtId="0" fontId="17" fillId="0" borderId="78" xfId="0" applyFont="1" applyBorder="1" applyAlignment="1">
      <alignment horizontal="center" vertical="center"/>
    </xf>
    <xf numFmtId="0" fontId="25" fillId="0" borderId="77" xfId="0" applyFont="1" applyBorder="1" applyAlignment="1">
      <alignment horizontal="left" wrapText="1"/>
    </xf>
    <xf numFmtId="0" fontId="25" fillId="0" borderId="79" xfId="0" applyFont="1" applyBorder="1" applyAlignment="1">
      <alignment horizontal="left" wrapText="1"/>
    </xf>
    <xf numFmtId="0" fontId="25" fillId="0" borderId="57" xfId="0" applyFont="1" applyBorder="1" applyAlignment="1">
      <alignment horizontal="left" wrapText="1"/>
    </xf>
    <xf numFmtId="0" fontId="25" fillId="0" borderId="50" xfId="0" applyFont="1" applyBorder="1" applyAlignment="1">
      <alignment horizontal="left" wrapText="1"/>
    </xf>
    <xf numFmtId="0" fontId="8" fillId="0" borderId="127" xfId="4" applyFont="1" applyFill="1" applyBorder="1" applyAlignment="1">
      <alignment horizontal="left" vertical="center" wrapText="1"/>
    </xf>
    <xf numFmtId="0" fontId="8" fillId="0" borderId="0" xfId="0" applyFont="1" applyBorder="1"/>
    <xf numFmtId="0" fontId="8" fillId="0" borderId="0" xfId="0" applyFont="1" applyFill="1" applyBorder="1" applyAlignment="1">
      <alignment horizontal="left" vertical="top" wrapText="1"/>
    </xf>
    <xf numFmtId="0" fontId="8" fillId="0" borderId="0" xfId="0" applyFont="1" applyBorder="1" applyAlignment="1">
      <alignment vertical="top"/>
    </xf>
    <xf numFmtId="0" fontId="17" fillId="0" borderId="77" xfId="0" applyFont="1" applyBorder="1" applyAlignment="1">
      <alignment horizontal="center" vertical="center"/>
    </xf>
    <xf numFmtId="0" fontId="17" fillId="0" borderId="79" xfId="0" applyFont="1" applyBorder="1" applyAlignment="1">
      <alignment horizontal="center" vertical="center"/>
    </xf>
    <xf numFmtId="0" fontId="96" fillId="0" borderId="89" xfId="0" applyFont="1" applyFill="1" applyBorder="1" applyAlignment="1">
      <alignment horizontal="left" vertical="center" indent="1"/>
    </xf>
    <xf numFmtId="0" fontId="8" fillId="0" borderId="87" xfId="0" applyFont="1" applyFill="1" applyBorder="1" applyAlignment="1">
      <alignment vertical="center"/>
    </xf>
    <xf numFmtId="0" fontId="8" fillId="5" borderId="78" xfId="4" applyFont="1" applyFill="1" applyBorder="1" applyAlignment="1">
      <alignment horizontal="left"/>
    </xf>
    <xf numFmtId="0" fontId="8" fillId="5" borderId="77" xfId="0" applyFont="1" applyFill="1" applyBorder="1" applyAlignment="1">
      <alignment horizontal="right"/>
    </xf>
    <xf numFmtId="0" fontId="8" fillId="5" borderId="78" xfId="0" applyFont="1" applyFill="1" applyBorder="1" applyAlignment="1">
      <alignment vertical="top"/>
    </xf>
    <xf numFmtId="0" fontId="8" fillId="5" borderId="77" xfId="0" applyFont="1" applyFill="1" applyBorder="1"/>
    <xf numFmtId="0" fontId="8" fillId="5" borderId="78" xfId="0" applyFont="1" applyFill="1" applyBorder="1" applyAlignment="1">
      <alignment wrapText="1"/>
    </xf>
    <xf numFmtId="0" fontId="11" fillId="5" borderId="77" xfId="0" applyFont="1" applyFill="1" applyBorder="1" applyAlignment="1">
      <alignment horizontal="center"/>
    </xf>
    <xf numFmtId="0" fontId="8" fillId="5" borderId="78" xfId="0" applyFont="1" applyFill="1" applyBorder="1"/>
    <xf numFmtId="0" fontId="8" fillId="0" borderId="77" xfId="0" applyFont="1" applyBorder="1"/>
    <xf numFmtId="0" fontId="8" fillId="0" borderId="78" xfId="0" applyFont="1" applyBorder="1" applyAlignment="1">
      <alignment wrapText="1"/>
    </xf>
    <xf numFmtId="0" fontId="8" fillId="0" borderId="78" xfId="0" applyFont="1" applyBorder="1" applyAlignment="1"/>
    <xf numFmtId="0" fontId="31" fillId="0" borderId="77" xfId="0" applyFont="1" applyBorder="1"/>
    <xf numFmtId="0" fontId="8" fillId="5" borderId="84" xfId="0" applyFont="1" applyFill="1" applyBorder="1" applyAlignment="1">
      <alignment vertical="center"/>
    </xf>
    <xf numFmtId="0" fontId="8" fillId="5" borderId="87" xfId="0" applyFont="1" applyFill="1" applyBorder="1" applyAlignment="1">
      <alignment vertical="center"/>
    </xf>
    <xf numFmtId="0" fontId="11" fillId="0" borderId="119" xfId="0" applyFont="1" applyFill="1" applyBorder="1" applyAlignment="1">
      <alignment horizontal="left" vertical="center" indent="1"/>
    </xf>
    <xf numFmtId="0" fontId="11" fillId="0" borderId="111" xfId="0" applyFont="1" applyFill="1" applyBorder="1" applyAlignment="1">
      <alignment horizontal="left" vertical="center" indent="1"/>
    </xf>
    <xf numFmtId="0" fontId="8" fillId="0" borderId="120" xfId="0" applyFont="1" applyBorder="1" applyAlignment="1">
      <alignment vertical="center"/>
    </xf>
    <xf numFmtId="0" fontId="8" fillId="0" borderId="109" xfId="0" applyFont="1" applyBorder="1" applyAlignment="1">
      <alignment vertical="center"/>
    </xf>
    <xf numFmtId="0" fontId="8" fillId="0" borderId="109" xfId="0" applyFont="1" applyBorder="1" applyAlignment="1">
      <alignment vertical="center" wrapText="1"/>
    </xf>
    <xf numFmtId="0" fontId="8" fillId="0" borderId="112" xfId="0" applyFont="1" applyBorder="1" applyAlignment="1">
      <alignment vertical="center" wrapText="1"/>
    </xf>
    <xf numFmtId="0" fontId="0" fillId="5" borderId="77" xfId="0" applyFill="1" applyBorder="1" applyAlignment="1">
      <alignment horizontal="center"/>
    </xf>
    <xf numFmtId="0" fontId="0" fillId="5" borderId="78" xfId="0" applyFill="1" applyBorder="1" applyAlignment="1">
      <alignment horizontal="center"/>
    </xf>
    <xf numFmtId="0" fontId="8" fillId="0" borderId="79" xfId="4" applyFont="1" applyFill="1" applyBorder="1" applyAlignment="1">
      <alignment horizontal="right" vertical="center"/>
    </xf>
    <xf numFmtId="0" fontId="8" fillId="0" borderId="57" xfId="4" applyFont="1" applyFill="1" applyBorder="1" applyAlignment="1">
      <alignment vertical="top"/>
    </xf>
    <xf numFmtId="0" fontId="8" fillId="5" borderId="57" xfId="4" applyFont="1" applyFill="1" applyBorder="1" applyAlignment="1">
      <alignment vertical="top"/>
    </xf>
    <xf numFmtId="0" fontId="8" fillId="0" borderId="57" xfId="4" applyFont="1" applyFill="1" applyBorder="1" applyAlignment="1">
      <alignment horizontal="left" vertical="top" wrapText="1"/>
    </xf>
    <xf numFmtId="0" fontId="8" fillId="0" borderId="50" xfId="4" applyFont="1" applyFill="1" applyBorder="1" applyAlignment="1">
      <alignment horizontal="left" vertical="top" wrapText="1"/>
    </xf>
    <xf numFmtId="0" fontId="11" fillId="0" borderId="100" xfId="0" applyFont="1" applyFill="1" applyBorder="1" applyAlignment="1">
      <alignment horizontal="left" vertical="center" indent="1"/>
    </xf>
    <xf numFmtId="0" fontId="11" fillId="0" borderId="126" xfId="0" applyFont="1" applyFill="1" applyBorder="1" applyAlignment="1">
      <alignment horizontal="left" vertical="center" indent="1"/>
    </xf>
    <xf numFmtId="0" fontId="8" fillId="0" borderId="101" xfId="0" applyFont="1" applyFill="1" applyBorder="1" applyAlignment="1">
      <alignment horizontal="left" vertical="center" wrapText="1"/>
    </xf>
    <xf numFmtId="0" fontId="8" fillId="0" borderId="124" xfId="0" applyFont="1" applyFill="1" applyBorder="1" applyAlignment="1">
      <alignment horizontal="left" vertical="center" wrapText="1"/>
    </xf>
    <xf numFmtId="0" fontId="8" fillId="0" borderId="101" xfId="0" applyFont="1" applyBorder="1" applyAlignment="1">
      <alignment vertical="center"/>
    </xf>
    <xf numFmtId="0" fontId="11" fillId="10" borderId="47" xfId="0" applyFont="1" applyFill="1" applyBorder="1" applyAlignment="1">
      <alignment horizontal="center" vertical="center"/>
    </xf>
    <xf numFmtId="0" fontId="73" fillId="0" borderId="77" xfId="0" applyFont="1" applyBorder="1" applyAlignment="1">
      <alignment vertical="center"/>
    </xf>
    <xf numFmtId="0" fontId="73" fillId="0" borderId="78" xfId="0" applyFont="1" applyBorder="1" applyAlignment="1">
      <alignment horizontal="center" vertical="center"/>
    </xf>
    <xf numFmtId="0" fontId="0" fillId="0" borderId="77" xfId="0" applyBorder="1" applyAlignment="1">
      <alignment horizontal="center"/>
    </xf>
    <xf numFmtId="0" fontId="0" fillId="0" borderId="78" xfId="0" applyBorder="1" applyAlignment="1">
      <alignment horizontal="left"/>
    </xf>
    <xf numFmtId="0" fontId="11" fillId="5" borderId="83" xfId="4" applyFont="1" applyFill="1" applyBorder="1" applyAlignment="1">
      <alignment horizontal="left" vertical="center" indent="1"/>
    </xf>
    <xf numFmtId="0" fontId="11" fillId="5" borderId="89" xfId="4" applyFont="1" applyFill="1" applyBorder="1" applyAlignment="1">
      <alignment horizontal="left" vertical="center" indent="1"/>
    </xf>
    <xf numFmtId="0" fontId="8" fillId="0" borderId="84" xfId="0" applyFont="1" applyBorder="1" applyAlignment="1">
      <alignment horizontal="left" vertical="center"/>
    </xf>
    <xf numFmtId="0" fontId="11" fillId="0" borderId="0" xfId="0" applyFont="1" applyAlignment="1">
      <alignment vertical="center"/>
    </xf>
    <xf numFmtId="0" fontId="0" fillId="5" borderId="0" xfId="0" applyFill="1" applyBorder="1" applyAlignment="1">
      <alignment horizontal="center"/>
    </xf>
    <xf numFmtId="0" fontId="74" fillId="0" borderId="151" xfId="0" applyFont="1" applyBorder="1" applyAlignment="1" applyProtection="1">
      <protection locked="0"/>
    </xf>
    <xf numFmtId="0" fontId="45" fillId="0" borderId="27" xfId="3" applyFont="1" applyBorder="1" applyAlignment="1" applyProtection="1">
      <alignment horizontal="center" vertical="center"/>
      <protection locked="0"/>
    </xf>
    <xf numFmtId="0" fontId="45" fillId="0" borderId="27" xfId="3" applyFont="1" applyBorder="1" applyAlignment="1" applyProtection="1">
      <alignment horizontal="left" vertical="center" wrapText="1"/>
      <protection locked="0"/>
    </xf>
    <xf numFmtId="0" fontId="45" fillId="0" borderId="27" xfId="3" applyFont="1" applyBorder="1" applyAlignment="1" applyProtection="1">
      <alignment horizontal="center" vertical="center" wrapText="1"/>
      <protection locked="0"/>
    </xf>
    <xf numFmtId="0" fontId="11" fillId="10" borderId="140" xfId="0" applyFont="1" applyFill="1" applyBorder="1" applyAlignment="1">
      <alignment horizontal="center" vertical="center"/>
    </xf>
    <xf numFmtId="0" fontId="8" fillId="0" borderId="104" xfId="0" applyFont="1" applyFill="1" applyBorder="1" applyAlignment="1">
      <alignment horizontal="left" vertical="center" wrapText="1"/>
    </xf>
    <xf numFmtId="0" fontId="11" fillId="0" borderId="129" xfId="0" applyFont="1" applyFill="1" applyBorder="1" applyAlignment="1">
      <alignment horizontal="left" vertical="center" indent="1"/>
    </xf>
    <xf numFmtId="0" fontId="8" fillId="0" borderId="130" xfId="0" applyFont="1" applyFill="1" applyBorder="1" applyAlignment="1">
      <alignment horizontal="left" vertical="center" wrapText="1"/>
    </xf>
    <xf numFmtId="0" fontId="7" fillId="5" borderId="0" xfId="0" applyFont="1" applyFill="1" applyBorder="1" applyAlignment="1">
      <alignment horizontal="center" vertical="center"/>
    </xf>
    <xf numFmtId="0" fontId="44" fillId="5" borderId="0" xfId="0" applyFont="1" applyFill="1" applyBorder="1" applyAlignment="1" applyProtection="1">
      <alignment horizontal="center" vertical="center"/>
      <protection locked="0"/>
    </xf>
    <xf numFmtId="0" fontId="19" fillId="0" borderId="0" xfId="0" applyFont="1" applyBorder="1" applyAlignment="1" applyProtection="1">
      <alignment horizontal="left"/>
      <protection locked="0"/>
    </xf>
    <xf numFmtId="0" fontId="19" fillId="0" borderId="0" xfId="0" applyFont="1" applyBorder="1" applyAlignment="1" applyProtection="1">
      <alignment horizontal="right" vertical="center" wrapText="1"/>
      <protection locked="0"/>
    </xf>
    <xf numFmtId="3" fontId="19" fillId="0" borderId="0" xfId="0" applyNumberFormat="1" applyFont="1" applyBorder="1" applyAlignment="1" applyProtection="1">
      <alignment horizontal="right" vertical="center" wrapText="1"/>
      <protection locked="0"/>
    </xf>
    <xf numFmtId="0" fontId="19" fillId="0" borderId="0" xfId="0" applyFont="1" applyBorder="1" applyAlignment="1" applyProtection="1">
      <alignment horizontal="right" vertical="center"/>
      <protection locked="0"/>
    </xf>
    <xf numFmtId="7" fontId="4" fillId="5" borderId="0" xfId="0" applyNumberFormat="1" applyFont="1" applyFill="1" applyBorder="1" applyAlignment="1" applyProtection="1">
      <alignment horizontal="right"/>
      <protection locked="0"/>
    </xf>
    <xf numFmtId="0" fontId="19" fillId="5" borderId="0" xfId="0" applyFont="1" applyFill="1" applyBorder="1"/>
    <xf numFmtId="0" fontId="11" fillId="0" borderId="103" xfId="4" applyFont="1" applyFill="1" applyBorder="1" applyAlignment="1">
      <alignment horizontal="left" vertical="center" wrapText="1" indent="1"/>
    </xf>
    <xf numFmtId="0" fontId="11" fillId="10" borderId="81" xfId="0" applyFont="1" applyFill="1" applyBorder="1" applyAlignment="1">
      <alignment horizontal="center" vertical="center"/>
    </xf>
    <xf numFmtId="0" fontId="11" fillId="0" borderId="0" xfId="4" applyFont="1" applyFill="1" applyBorder="1" applyAlignment="1">
      <alignment horizontal="left" vertical="center" indent="1"/>
    </xf>
    <xf numFmtId="0" fontId="8" fillId="0" borderId="78" xfId="0" applyFont="1" applyBorder="1" applyAlignment="1">
      <alignment horizontal="left" vertical="center" wrapText="1"/>
    </xf>
    <xf numFmtId="0" fontId="11" fillId="10" borderId="150" xfId="0" applyFont="1" applyFill="1" applyBorder="1" applyAlignment="1">
      <alignment horizontal="center" vertical="center"/>
    </xf>
    <xf numFmtId="0" fontId="6" fillId="5" borderId="0" xfId="0" applyFont="1" applyFill="1" applyBorder="1" applyAlignment="1">
      <alignment horizontal="center" vertical="center" wrapText="1"/>
    </xf>
    <xf numFmtId="0" fontId="7" fillId="5" borderId="0" xfId="0" applyFont="1" applyFill="1" applyBorder="1" applyAlignment="1">
      <alignment horizontal="center" vertical="center"/>
    </xf>
    <xf numFmtId="15" fontId="111" fillId="0" borderId="0" xfId="1" applyNumberFormat="1" applyFont="1" applyFill="1" applyBorder="1" applyAlignment="1" applyProtection="1"/>
    <xf numFmtId="0" fontId="0" fillId="5" borderId="0" xfId="0" applyFill="1" applyBorder="1" applyAlignment="1">
      <alignment horizontal="center" vertical="center"/>
    </xf>
    <xf numFmtId="2" fontId="9" fillId="5" borderId="0" xfId="1" applyNumberFormat="1" applyFont="1" applyFill="1" applyBorder="1" applyAlignment="1" applyProtection="1">
      <alignment vertical="center"/>
    </xf>
    <xf numFmtId="0" fontId="8" fillId="0" borderId="107" xfId="0" applyFont="1" applyBorder="1" applyAlignment="1">
      <alignment horizontal="left" vertical="center" wrapText="1"/>
    </xf>
    <xf numFmtId="0" fontId="8" fillId="0" borderId="84" xfId="0" applyFont="1" applyBorder="1" applyAlignment="1">
      <alignment horizontal="left" vertical="center" wrapText="1"/>
    </xf>
    <xf numFmtId="0" fontId="11" fillId="0" borderId="129" xfId="4" applyFont="1" applyFill="1" applyBorder="1" applyAlignment="1">
      <alignment horizontal="left" vertical="center" indent="1"/>
    </xf>
    <xf numFmtId="0" fontId="8" fillId="0" borderId="127" xfId="0" applyFont="1" applyBorder="1" applyAlignment="1">
      <alignment vertical="center" wrapText="1"/>
    </xf>
    <xf numFmtId="0" fontId="74" fillId="0" borderId="27" xfId="0" applyFont="1" applyBorder="1" applyProtection="1"/>
    <xf numFmtId="0" fontId="29" fillId="5" borderId="0" xfId="3" applyFont="1" applyFill="1" applyBorder="1" applyAlignment="1">
      <alignment horizontal="left"/>
    </xf>
    <xf numFmtId="0" fontId="44" fillId="5" borderId="85" xfId="0" applyFont="1" applyFill="1" applyBorder="1" applyAlignment="1">
      <alignment horizontal="left" vertical="center" wrapText="1" indent="1"/>
    </xf>
    <xf numFmtId="0" fontId="44" fillId="5" borderId="88" xfId="0" applyFont="1" applyFill="1" applyBorder="1" applyAlignment="1">
      <alignment horizontal="left" vertical="center" wrapText="1" indent="1"/>
    </xf>
    <xf numFmtId="0" fontId="74" fillId="5" borderId="4" xfId="0" applyFont="1" applyFill="1" applyBorder="1" applyProtection="1">
      <protection locked="0"/>
    </xf>
    <xf numFmtId="178" fontId="74" fillId="19" borderId="4" xfId="0" applyNumberFormat="1" applyFont="1" applyFill="1" applyBorder="1" applyProtection="1"/>
    <xf numFmtId="14" fontId="34" fillId="22" borderId="154" xfId="0" applyNumberFormat="1" applyFont="1" applyFill="1" applyBorder="1" applyAlignment="1" applyProtection="1">
      <alignment horizontal="center" vertical="center"/>
      <protection locked="0"/>
    </xf>
    <xf numFmtId="0" fontId="34" fillId="22" borderId="154" xfId="0" applyFont="1" applyFill="1" applyBorder="1" applyAlignment="1" applyProtection="1">
      <alignment horizontal="center" vertical="center"/>
      <protection locked="0"/>
    </xf>
    <xf numFmtId="0" fontId="34" fillId="20" borderId="154" xfId="0" applyFont="1" applyFill="1" applyBorder="1" applyAlignment="1" applyProtection="1">
      <alignment horizontal="center" vertical="center" wrapText="1"/>
      <protection locked="0"/>
    </xf>
    <xf numFmtId="0" fontId="34" fillId="28" borderId="154" xfId="0" applyFont="1" applyFill="1" applyBorder="1" applyAlignment="1" applyProtection="1">
      <alignment horizontal="center" vertical="center" wrapText="1"/>
      <protection locked="0"/>
    </xf>
    <xf numFmtId="178" fontId="74" fillId="19" borderId="2" xfId="0" applyNumberFormat="1" applyFont="1" applyFill="1" applyBorder="1" applyProtection="1">
      <protection locked="0"/>
    </xf>
    <xf numFmtId="4" fontId="0" fillId="0" borderId="0" xfId="0" applyNumberFormat="1"/>
    <xf numFmtId="0" fontId="74" fillId="0" borderId="0" xfId="0" applyNumberFormat="1" applyFont="1" applyBorder="1"/>
    <xf numFmtId="168" fontId="74" fillId="5" borderId="0" xfId="0" applyNumberFormat="1" applyFont="1" applyFill="1" applyBorder="1"/>
    <xf numFmtId="0" fontId="90" fillId="7" borderId="44" xfId="1" applyNumberFormat="1" applyFont="1" applyFill="1" applyBorder="1" applyAlignment="1" applyProtection="1">
      <alignment vertical="center"/>
    </xf>
    <xf numFmtId="0" fontId="23" fillId="5" borderId="86" xfId="4" applyFont="1" applyFill="1" applyBorder="1" applyAlignment="1">
      <alignment horizontal="left" vertical="center" indent="6"/>
    </xf>
    <xf numFmtId="0" fontId="20" fillId="5" borderId="86" xfId="4" applyFont="1" applyFill="1" applyBorder="1" applyAlignment="1">
      <alignment horizontal="left" vertical="center" indent="6"/>
    </xf>
    <xf numFmtId="0" fontId="11" fillId="0" borderId="141" xfId="0" applyFont="1" applyFill="1" applyBorder="1" applyAlignment="1">
      <alignment horizontal="left" vertical="center" indent="1"/>
    </xf>
    <xf numFmtId="0" fontId="11" fillId="10" borderId="159" xfId="0" applyFont="1" applyFill="1" applyBorder="1" applyAlignment="1">
      <alignment horizontal="center" vertical="center"/>
    </xf>
    <xf numFmtId="0" fontId="11" fillId="5" borderId="116" xfId="0" applyFont="1" applyFill="1" applyBorder="1" applyAlignment="1">
      <alignment horizontal="left" vertical="center" indent="1"/>
    </xf>
    <xf numFmtId="0" fontId="8" fillId="0" borderId="118" xfId="0" applyFont="1" applyFill="1" applyBorder="1" applyAlignment="1">
      <alignment vertical="center" wrapText="1"/>
    </xf>
    <xf numFmtId="0" fontId="11" fillId="5" borderId="160" xfId="0" applyFont="1" applyFill="1" applyBorder="1" applyAlignment="1">
      <alignment horizontal="left" vertical="center" indent="1"/>
    </xf>
    <xf numFmtId="0" fontId="11" fillId="10" borderId="137" xfId="0" applyFont="1" applyFill="1" applyBorder="1" applyAlignment="1">
      <alignment horizontal="center" vertical="center"/>
    </xf>
    <xf numFmtId="0" fontId="8" fillId="0" borderId="138" xfId="0" applyFont="1" applyBorder="1" applyAlignment="1">
      <alignment vertical="center" wrapText="1"/>
    </xf>
    <xf numFmtId="4" fontId="79" fillId="16" borderId="58" xfId="1" applyFont="1" applyFill="1" applyBorder="1" applyAlignment="1" applyProtection="1">
      <alignment horizontal="center" vertical="center"/>
      <protection locked="0"/>
    </xf>
    <xf numFmtId="168" fontId="79" fillId="16" borderId="20" xfId="1" applyNumberFormat="1" applyFont="1" applyFill="1" applyBorder="1" applyAlignment="1" applyProtection="1">
      <alignment horizontal="left" vertical="center"/>
      <protection locked="0"/>
    </xf>
    <xf numFmtId="168" fontId="79" fillId="16" borderId="19" xfId="1" applyNumberFormat="1" applyFont="1" applyFill="1" applyBorder="1" applyAlignment="1" applyProtection="1">
      <alignment horizontal="left" vertical="center"/>
      <protection locked="0"/>
    </xf>
    <xf numFmtId="4" fontId="79" fillId="16" borderId="23" xfId="1" applyFont="1" applyFill="1" applyBorder="1" applyAlignment="1" applyProtection="1">
      <alignment horizontal="left" vertical="center" wrapText="1"/>
      <protection locked="0"/>
    </xf>
    <xf numFmtId="4" fontId="79" fillId="16" borderId="60" xfId="1" applyFont="1" applyFill="1" applyBorder="1" applyAlignment="1" applyProtection="1">
      <alignment horizontal="center" vertical="center" wrapText="1"/>
      <protection locked="0"/>
    </xf>
    <xf numFmtId="0" fontId="79" fillId="16" borderId="60" xfId="1" applyNumberFormat="1" applyFont="1" applyFill="1" applyBorder="1" applyAlignment="1" applyProtection="1">
      <alignment horizontal="center" vertical="center" wrapText="1"/>
      <protection locked="0"/>
    </xf>
    <xf numFmtId="167" fontId="79" fillId="16" borderId="60" xfId="1" applyNumberFormat="1" applyFont="1" applyFill="1" applyBorder="1" applyAlignment="1" applyProtection="1">
      <alignment horizontal="center" vertical="center"/>
      <protection locked="0"/>
    </xf>
    <xf numFmtId="2" fontId="79" fillId="16" borderId="60" xfId="1" applyNumberFormat="1" applyFont="1" applyFill="1" applyBorder="1" applyAlignment="1" applyProtection="1">
      <alignment horizontal="center" vertical="center"/>
      <protection locked="0"/>
    </xf>
    <xf numFmtId="10" fontId="79" fillId="16" borderId="60" xfId="1" applyNumberFormat="1" applyFont="1" applyFill="1" applyBorder="1" applyAlignment="1" applyProtection="1">
      <alignment horizontal="center" vertical="center"/>
      <protection locked="0"/>
    </xf>
    <xf numFmtId="0" fontId="79" fillId="16" borderId="60" xfId="1" applyNumberFormat="1" applyFont="1" applyFill="1" applyBorder="1" applyAlignment="1" applyProtection="1">
      <alignment horizontal="center" vertical="center"/>
      <protection locked="0"/>
    </xf>
    <xf numFmtId="0" fontId="79" fillId="16" borderId="45" xfId="1" applyNumberFormat="1" applyFont="1" applyFill="1" applyBorder="1" applyAlignment="1" applyProtection="1">
      <alignment horizontal="left" vertical="center"/>
      <protection locked="0"/>
    </xf>
    <xf numFmtId="167" fontId="79" fillId="16" borderId="34" xfId="1" applyNumberFormat="1" applyFont="1" applyFill="1" applyBorder="1" applyAlignment="1" applyProtection="1">
      <alignment horizontal="center" vertical="center" wrapText="1"/>
      <protection locked="0"/>
    </xf>
    <xf numFmtId="0" fontId="90" fillId="7" borderId="45" xfId="1" applyNumberFormat="1" applyFont="1" applyFill="1" applyBorder="1" applyAlignment="1" applyProtection="1">
      <alignment vertical="center"/>
    </xf>
    <xf numFmtId="0" fontId="112" fillId="32" borderId="162" xfId="0" applyFont="1" applyFill="1" applyBorder="1" applyAlignment="1">
      <alignment horizontal="left" vertical="top" wrapText="1" readingOrder="1"/>
    </xf>
    <xf numFmtId="9" fontId="113" fillId="3" borderId="162" xfId="0" applyNumberFormat="1" applyFont="1" applyFill="1" applyBorder="1" applyAlignment="1">
      <alignment horizontal="center" vertical="center" wrapText="1" readingOrder="1"/>
    </xf>
    <xf numFmtId="9" fontId="86" fillId="3" borderId="163" xfId="0" applyNumberFormat="1" applyFont="1" applyFill="1" applyBorder="1" applyAlignment="1">
      <alignment horizontal="center" vertical="center" wrapText="1" readingOrder="1"/>
    </xf>
    <xf numFmtId="9" fontId="33" fillId="3" borderId="163" xfId="0" applyNumberFormat="1" applyFont="1" applyFill="1" applyBorder="1" applyAlignment="1">
      <alignment horizontal="center" vertical="center" wrapText="1" readingOrder="1"/>
    </xf>
    <xf numFmtId="0" fontId="7" fillId="5" borderId="0" xfId="0" applyFont="1" applyFill="1" applyBorder="1" applyAlignment="1">
      <alignment horizontal="center" vertical="center"/>
    </xf>
    <xf numFmtId="0" fontId="11" fillId="0" borderId="165" xfId="0" applyFont="1" applyFill="1" applyBorder="1" applyAlignment="1">
      <alignment horizontal="left" vertical="center" indent="1"/>
    </xf>
    <xf numFmtId="0" fontId="11" fillId="0" borderId="166" xfId="0" applyFont="1" applyFill="1" applyBorder="1" applyAlignment="1">
      <alignment horizontal="left" vertical="center" indent="1"/>
    </xf>
    <xf numFmtId="9" fontId="113" fillId="10" borderId="162" xfId="0" applyNumberFormat="1" applyFont="1" applyFill="1" applyBorder="1" applyAlignment="1">
      <alignment horizontal="center" vertical="center" wrapText="1" readingOrder="1"/>
    </xf>
    <xf numFmtId="0" fontId="112" fillId="10" borderId="163" xfId="0" applyFont="1" applyFill="1" applyBorder="1" applyAlignment="1">
      <alignment horizontal="left" vertical="top" wrapText="1" readingOrder="1"/>
    </xf>
    <xf numFmtId="0" fontId="6" fillId="2" borderId="63" xfId="0" applyFont="1" applyFill="1" applyBorder="1" applyAlignment="1">
      <alignment horizontal="center" vertical="center" wrapText="1"/>
    </xf>
    <xf numFmtId="4" fontId="79" fillId="33" borderId="58" xfId="1" applyFont="1" applyFill="1" applyBorder="1" applyAlignment="1" applyProtection="1">
      <alignment horizontal="center" vertical="center"/>
      <protection locked="0"/>
    </xf>
    <xf numFmtId="168" fontId="79" fillId="33" borderId="20" xfId="1" applyNumberFormat="1" applyFont="1" applyFill="1" applyBorder="1" applyAlignment="1" applyProtection="1">
      <alignment horizontal="left" vertical="center"/>
      <protection locked="0"/>
    </xf>
    <xf numFmtId="168" fontId="79" fillId="33" borderId="19" xfId="1" applyNumberFormat="1" applyFont="1" applyFill="1" applyBorder="1" applyAlignment="1" applyProtection="1">
      <alignment horizontal="left" vertical="center"/>
      <protection locked="0"/>
    </xf>
    <xf numFmtId="4" fontId="79" fillId="33" borderId="23" xfId="1" applyFont="1" applyFill="1" applyBorder="1" applyAlignment="1" applyProtection="1">
      <alignment horizontal="left" vertical="center" wrapText="1"/>
      <protection locked="0"/>
    </xf>
    <xf numFmtId="4" fontId="79" fillId="33" borderId="60" xfId="1" applyFont="1" applyFill="1" applyBorder="1" applyAlignment="1" applyProtection="1">
      <alignment horizontal="center" vertical="center" wrapText="1"/>
      <protection locked="0"/>
    </xf>
    <xf numFmtId="0" fontId="79" fillId="33" borderId="60" xfId="1" applyNumberFormat="1" applyFont="1" applyFill="1" applyBorder="1" applyAlignment="1" applyProtection="1">
      <alignment horizontal="center" vertical="center" wrapText="1"/>
      <protection locked="0"/>
    </xf>
    <xf numFmtId="167" fontId="79" fillId="33" borderId="60" xfId="1" applyNumberFormat="1" applyFont="1" applyFill="1" applyBorder="1" applyAlignment="1" applyProtection="1">
      <alignment horizontal="center" vertical="center"/>
      <protection locked="0"/>
    </xf>
    <xf numFmtId="2" fontId="79" fillId="33" borderId="60" xfId="1" applyNumberFormat="1" applyFont="1" applyFill="1" applyBorder="1" applyAlignment="1" applyProtection="1">
      <alignment horizontal="center" vertical="center"/>
      <protection locked="0"/>
    </xf>
    <xf numFmtId="10" fontId="79" fillId="33" borderId="60" xfId="1" applyNumberFormat="1" applyFont="1" applyFill="1" applyBorder="1" applyAlignment="1" applyProtection="1">
      <alignment horizontal="center" vertical="center"/>
      <protection locked="0"/>
    </xf>
    <xf numFmtId="0" fontId="79" fillId="33" borderId="60" xfId="1" applyNumberFormat="1" applyFont="1" applyFill="1" applyBorder="1" applyAlignment="1" applyProtection="1">
      <alignment horizontal="center" vertical="center"/>
      <protection locked="0"/>
    </xf>
    <xf numFmtId="0" fontId="79" fillId="33" borderId="45" xfId="1" applyNumberFormat="1" applyFont="1" applyFill="1" applyBorder="1" applyAlignment="1" applyProtection="1">
      <alignment horizontal="left" vertical="center"/>
      <protection locked="0"/>
    </xf>
    <xf numFmtId="167" fontId="79" fillId="33" borderId="34" xfId="1" applyNumberFormat="1" applyFont="1" applyFill="1" applyBorder="1" applyAlignment="1" applyProtection="1">
      <alignment horizontal="center" vertical="center" wrapText="1"/>
      <protection locked="0"/>
    </xf>
    <xf numFmtId="0" fontId="90" fillId="7" borderId="0" xfId="1" applyNumberFormat="1" applyFont="1" applyFill="1" applyBorder="1" applyAlignment="1" applyProtection="1">
      <alignment vertical="center"/>
    </xf>
    <xf numFmtId="0" fontId="90" fillId="7" borderId="167" xfId="1" applyNumberFormat="1" applyFont="1" applyFill="1" applyBorder="1" applyAlignment="1" applyProtection="1">
      <alignment vertical="center"/>
    </xf>
    <xf numFmtId="4" fontId="79" fillId="33" borderId="168" xfId="1" applyFont="1" applyFill="1" applyBorder="1" applyAlignment="1" applyProtection="1">
      <alignment horizontal="center" vertical="center" wrapText="1"/>
      <protection locked="0"/>
    </xf>
    <xf numFmtId="167" fontId="79" fillId="33" borderId="169" xfId="1" applyNumberFormat="1" applyFont="1" applyFill="1" applyBorder="1" applyAlignment="1" applyProtection="1">
      <alignment horizontal="left" vertical="center"/>
      <protection locked="0"/>
    </xf>
    <xf numFmtId="4" fontId="79" fillId="16" borderId="168" xfId="1" applyFont="1" applyFill="1" applyBorder="1" applyAlignment="1" applyProtection="1">
      <alignment horizontal="center" vertical="center" wrapText="1"/>
      <protection locked="0"/>
    </xf>
    <xf numFmtId="167" fontId="79" fillId="16" borderId="169" xfId="1" applyNumberFormat="1" applyFont="1" applyFill="1" applyBorder="1" applyAlignment="1" applyProtection="1">
      <alignment horizontal="left" vertical="center"/>
      <protection locked="0"/>
    </xf>
    <xf numFmtId="0" fontId="0" fillId="24" borderId="0" xfId="0" applyFill="1"/>
    <xf numFmtId="0" fontId="45" fillId="0" borderId="171" xfId="3" applyFont="1" applyBorder="1" applyAlignment="1" applyProtection="1">
      <alignment horizontal="left" vertical="center" wrapText="1"/>
      <protection locked="0"/>
    </xf>
    <xf numFmtId="0" fontId="1" fillId="0" borderId="0" xfId="3" applyAlignment="1">
      <alignment horizontal="center" vertical="center"/>
    </xf>
    <xf numFmtId="0" fontId="45" fillId="0" borderId="0" xfId="3" applyFont="1" applyAlignment="1">
      <alignment horizontal="center" vertical="center"/>
    </xf>
    <xf numFmtId="0" fontId="6" fillId="12" borderId="1" xfId="0" applyFont="1" applyFill="1" applyBorder="1" applyAlignment="1">
      <alignment horizontal="center" vertical="center" wrapText="1"/>
    </xf>
    <xf numFmtId="0" fontId="82" fillId="0" borderId="3" xfId="0" applyFont="1" applyBorder="1" applyAlignment="1">
      <alignment horizontal="center"/>
    </xf>
    <xf numFmtId="0" fontId="0" fillId="0" borderId="0" xfId="0" applyAlignment="1">
      <alignment horizontal="right"/>
    </xf>
    <xf numFmtId="0" fontId="49" fillId="26" borderId="63" xfId="0" applyFont="1" applyFill="1" applyBorder="1" applyAlignment="1">
      <alignment horizontal="center" vertical="center" wrapText="1"/>
    </xf>
    <xf numFmtId="0" fontId="49" fillId="27" borderId="64" xfId="0" applyFont="1" applyFill="1" applyBorder="1" applyAlignment="1">
      <alignment horizontal="center" vertical="center" wrapText="1"/>
    </xf>
    <xf numFmtId="0" fontId="49" fillId="27" borderId="148" xfId="0" applyFont="1" applyFill="1" applyBorder="1" applyAlignment="1">
      <alignment horizontal="center" vertical="center" wrapText="1"/>
    </xf>
    <xf numFmtId="0" fontId="49" fillId="27" borderId="63" xfId="0" applyFont="1" applyFill="1" applyBorder="1" applyAlignment="1">
      <alignment horizontal="center" vertical="center" wrapText="1"/>
    </xf>
    <xf numFmtId="0" fontId="49" fillId="29" borderId="64" xfId="0" applyFont="1" applyFill="1" applyBorder="1" applyAlignment="1">
      <alignment horizontal="center" vertical="center" wrapText="1"/>
    </xf>
    <xf numFmtId="0" fontId="49" fillId="29" borderId="148" xfId="0" applyFont="1" applyFill="1" applyBorder="1" applyAlignment="1">
      <alignment horizontal="center" vertical="center" wrapText="1"/>
    </xf>
    <xf numFmtId="0" fontId="49" fillId="29" borderId="63" xfId="0" applyFont="1" applyFill="1" applyBorder="1" applyAlignment="1">
      <alignment horizontal="center" vertical="center" wrapText="1"/>
    </xf>
    <xf numFmtId="0" fontId="13" fillId="9" borderId="173" xfId="0" applyFont="1" applyFill="1" applyBorder="1" applyAlignment="1">
      <alignment horizontal="center" vertical="center" wrapText="1"/>
    </xf>
    <xf numFmtId="0" fontId="13" fillId="9" borderId="172" xfId="0" applyFont="1" applyFill="1" applyBorder="1" applyAlignment="1">
      <alignment horizontal="center" vertical="center" wrapText="1"/>
    </xf>
    <xf numFmtId="0" fontId="13" fillId="9" borderId="153" xfId="0" applyFont="1" applyFill="1" applyBorder="1" applyAlignment="1">
      <alignment horizontal="center" vertical="center" wrapText="1"/>
    </xf>
    <xf numFmtId="0" fontId="49" fillId="34" borderId="173" xfId="0" applyFont="1" applyFill="1" applyBorder="1" applyAlignment="1">
      <alignment horizontal="center" vertical="center" wrapText="1"/>
    </xf>
    <xf numFmtId="0" fontId="49" fillId="34" borderId="172" xfId="0" applyFont="1" applyFill="1" applyBorder="1" applyAlignment="1">
      <alignment horizontal="center" vertical="center" wrapText="1"/>
    </xf>
    <xf numFmtId="0" fontId="49" fillId="34" borderId="153" xfId="0" applyFont="1" applyFill="1" applyBorder="1" applyAlignment="1">
      <alignment horizontal="center" vertical="center" wrapText="1"/>
    </xf>
    <xf numFmtId="0" fontId="49" fillId="35" borderId="64" xfId="0" applyFont="1" applyFill="1" applyBorder="1" applyAlignment="1">
      <alignment horizontal="center" vertical="center" wrapText="1"/>
    </xf>
    <xf numFmtId="0" fontId="49" fillId="35" borderId="148" xfId="0" applyFont="1" applyFill="1" applyBorder="1" applyAlignment="1">
      <alignment horizontal="center" vertical="center" wrapText="1"/>
    </xf>
    <xf numFmtId="0" fontId="49" fillId="35" borderId="63" xfId="0" applyFont="1" applyFill="1" applyBorder="1" applyAlignment="1">
      <alignment horizontal="center" vertical="center" wrapText="1"/>
    </xf>
    <xf numFmtId="0" fontId="49" fillId="20" borderId="64" xfId="0" applyFont="1" applyFill="1" applyBorder="1" applyAlignment="1">
      <alignment horizontal="center" vertical="center" wrapText="1"/>
    </xf>
    <xf numFmtId="0" fontId="49" fillId="20" borderId="148" xfId="0" applyFont="1" applyFill="1" applyBorder="1" applyAlignment="1">
      <alignment horizontal="center" vertical="center" wrapText="1"/>
    </xf>
    <xf numFmtId="0" fontId="49" fillId="20" borderId="63" xfId="0" applyFont="1" applyFill="1" applyBorder="1" applyAlignment="1">
      <alignment horizontal="center" vertical="center" wrapText="1"/>
    </xf>
    <xf numFmtId="0" fontId="45" fillId="5" borderId="0" xfId="0" applyFont="1" applyFill="1" applyBorder="1" applyAlignment="1" applyProtection="1">
      <alignment horizontal="center" vertical="top"/>
      <protection locked="0"/>
    </xf>
    <xf numFmtId="0" fontId="6" fillId="5" borderId="0" xfId="0" applyFont="1" applyFill="1" applyBorder="1" applyAlignment="1">
      <alignment vertical="center" wrapText="1"/>
    </xf>
    <xf numFmtId="0" fontId="1" fillId="5" borderId="0" xfId="0" applyFont="1" applyFill="1" applyBorder="1" applyAlignment="1"/>
    <xf numFmtId="168" fontId="114" fillId="7" borderId="18" xfId="1" applyNumberFormat="1" applyFont="1" applyFill="1" applyBorder="1" applyAlignment="1" applyProtection="1">
      <alignment horizontal="left" vertical="center"/>
      <protection locked="0"/>
    </xf>
    <xf numFmtId="167" fontId="115" fillId="10" borderId="52" xfId="0" applyNumberFormat="1" applyFont="1" applyFill="1" applyBorder="1" applyAlignment="1">
      <alignment horizontal="center" textRotation="90"/>
    </xf>
    <xf numFmtId="167" fontId="15" fillId="10" borderId="52" xfId="0" applyNumberFormat="1" applyFont="1" applyFill="1" applyBorder="1" applyAlignment="1">
      <alignment horizontal="center" textRotation="90"/>
    </xf>
    <xf numFmtId="169" fontId="44" fillId="22" borderId="66" xfId="0" applyNumberFormat="1" applyFont="1" applyFill="1" applyBorder="1" applyAlignment="1">
      <alignment horizontal="center" vertical="center"/>
    </xf>
    <xf numFmtId="169" fontId="44" fillId="22" borderId="139" xfId="0" applyNumberFormat="1" applyFont="1" applyFill="1" applyBorder="1" applyAlignment="1">
      <alignment horizontal="center" vertical="center"/>
    </xf>
    <xf numFmtId="0" fontId="44" fillId="10" borderId="74" xfId="0" applyFont="1" applyFill="1" applyBorder="1" applyAlignment="1">
      <alignment horizontal="center" vertical="center" wrapText="1"/>
    </xf>
    <xf numFmtId="0" fontId="44" fillId="10" borderId="46" xfId="0" applyFont="1" applyFill="1" applyBorder="1" applyAlignment="1">
      <alignment horizontal="center" vertical="center" wrapText="1"/>
    </xf>
    <xf numFmtId="173" fontId="1" fillId="18" borderId="31" xfId="0" applyNumberFormat="1" applyFont="1" applyFill="1" applyBorder="1" applyAlignment="1">
      <alignment vertical="center" wrapText="1"/>
    </xf>
    <xf numFmtId="173" fontId="19" fillId="0" borderId="31" xfId="0" applyNumberFormat="1" applyFont="1" applyBorder="1"/>
    <xf numFmtId="0" fontId="4" fillId="18" borderId="0" xfId="0" applyFont="1" applyFill="1" applyBorder="1"/>
    <xf numFmtId="173" fontId="19" fillId="18" borderId="31" xfId="0" applyNumberFormat="1" applyFont="1" applyFill="1" applyBorder="1"/>
    <xf numFmtId="173" fontId="4" fillId="0" borderId="31" xfId="0" applyNumberFormat="1" applyFont="1" applyBorder="1"/>
    <xf numFmtId="167" fontId="0" fillId="0" borderId="0" xfId="0" applyNumberFormat="1"/>
    <xf numFmtId="10" fontId="0" fillId="0" borderId="0" xfId="0" applyNumberFormat="1"/>
    <xf numFmtId="43" fontId="0" fillId="0" borderId="0" xfId="0" applyNumberFormat="1"/>
    <xf numFmtId="22" fontId="0" fillId="0" borderId="0" xfId="0" applyNumberFormat="1"/>
    <xf numFmtId="0" fontId="45" fillId="5" borderId="0" xfId="0" applyFont="1" applyFill="1" applyBorder="1" applyAlignment="1" applyProtection="1">
      <alignment horizontal="center" vertical="center"/>
      <protection locked="0"/>
    </xf>
    <xf numFmtId="0" fontId="33" fillId="5" borderId="0" xfId="1" applyNumberFormat="1" applyFont="1" applyFill="1" applyBorder="1" applyAlignment="1" applyProtection="1">
      <alignment horizontal="center" vertical="center" wrapText="1"/>
      <protection locked="0"/>
    </xf>
    <xf numFmtId="2" fontId="6" fillId="5" borderId="0" xfId="1" applyNumberFormat="1" applyFont="1" applyFill="1" applyBorder="1" applyAlignment="1" applyProtection="1">
      <alignment horizontal="left" vertical="center" wrapText="1"/>
    </xf>
    <xf numFmtId="0" fontId="0" fillId="0" borderId="27" xfId="0" applyBorder="1"/>
    <xf numFmtId="0" fontId="0" fillId="0" borderId="27" xfId="0" applyBorder="1" applyAlignment="1"/>
    <xf numFmtId="0" fontId="0" fillId="0" borderId="32" xfId="0" applyFill="1" applyBorder="1"/>
    <xf numFmtId="0" fontId="0" fillId="5" borderId="0" xfId="0" applyFont="1" applyFill="1" applyBorder="1" applyAlignment="1">
      <alignment horizontal="center" vertical="center"/>
    </xf>
    <xf numFmtId="0" fontId="0" fillId="22" borderId="0" xfId="0" applyFill="1"/>
    <xf numFmtId="0" fontId="49" fillId="22" borderId="0" xfId="0" applyFont="1" applyFill="1"/>
    <xf numFmtId="0" fontId="49" fillId="22" borderId="0" xfId="0" applyFont="1" applyFill="1" applyAlignment="1">
      <alignment horizontal="center"/>
    </xf>
    <xf numFmtId="0" fontId="49" fillId="22" borderId="24" xfId="0" applyFont="1" applyFill="1" applyBorder="1" applyAlignment="1">
      <alignment horizontal="center" vertical="center"/>
    </xf>
    <xf numFmtId="0" fontId="49" fillId="27" borderId="24" xfId="0" applyFont="1" applyFill="1" applyBorder="1" applyAlignment="1">
      <alignment horizontal="center" vertical="center"/>
    </xf>
    <xf numFmtId="0" fontId="49" fillId="24" borderId="0" xfId="0" applyFont="1" applyFill="1"/>
    <xf numFmtId="0" fontId="49" fillId="24" borderId="0" xfId="0" applyFont="1" applyFill="1" applyAlignment="1">
      <alignment horizontal="center"/>
    </xf>
    <xf numFmtId="0" fontId="49" fillId="24" borderId="75" xfId="0" applyFont="1" applyFill="1" applyBorder="1" applyAlignment="1">
      <alignment horizontal="center" vertical="center"/>
    </xf>
    <xf numFmtId="0" fontId="49" fillId="24" borderId="24" xfId="0" applyFont="1" applyFill="1" applyBorder="1" applyAlignment="1">
      <alignment horizontal="center" vertical="center"/>
    </xf>
    <xf numFmtId="0" fontId="49" fillId="24" borderId="24" xfId="0" applyFont="1" applyFill="1" applyBorder="1" applyAlignment="1">
      <alignment horizontal="left" vertical="center"/>
    </xf>
    <xf numFmtId="0" fontId="49" fillId="27" borderId="0" xfId="0" applyFont="1" applyFill="1" applyAlignment="1">
      <alignment horizontal="center" vertical="center"/>
    </xf>
    <xf numFmtId="0" fontId="49" fillId="29" borderId="148" xfId="0" applyFont="1" applyFill="1" applyBorder="1" applyAlignment="1">
      <alignment horizontal="center" vertical="center"/>
    </xf>
    <xf numFmtId="0" fontId="13" fillId="12" borderId="148" xfId="0" applyFont="1" applyFill="1" applyBorder="1" applyAlignment="1">
      <alignment horizontal="center" vertical="center"/>
    </xf>
    <xf numFmtId="0" fontId="49" fillId="36" borderId="148" xfId="0" applyFont="1" applyFill="1" applyBorder="1" applyAlignment="1">
      <alignment horizontal="center" vertical="center"/>
    </xf>
    <xf numFmtId="0" fontId="49" fillId="23" borderId="148" xfId="0" applyFont="1" applyFill="1" applyBorder="1" applyAlignment="1">
      <alignment horizontal="center" vertical="center"/>
    </xf>
    <xf numFmtId="0" fontId="49" fillId="23" borderId="63" xfId="0" applyFont="1" applyFill="1" applyBorder="1" applyAlignment="1">
      <alignment horizontal="center" vertical="center"/>
    </xf>
    <xf numFmtId="0" fontId="13" fillId="15" borderId="148" xfId="0" applyFont="1" applyFill="1" applyBorder="1" applyAlignment="1">
      <alignment horizontal="center" vertical="center"/>
    </xf>
    <xf numFmtId="0" fontId="49" fillId="24" borderId="64" xfId="0" applyFont="1" applyFill="1" applyBorder="1" applyAlignment="1">
      <alignment horizontal="center" vertical="center" wrapText="1"/>
    </xf>
    <xf numFmtId="0" fontId="49" fillId="24" borderId="148" xfId="0" applyFont="1" applyFill="1" applyBorder="1" applyAlignment="1">
      <alignment horizontal="center" vertical="center" wrapText="1"/>
    </xf>
    <xf numFmtId="0" fontId="49" fillId="2" borderId="75" xfId="0" applyFont="1" applyFill="1" applyBorder="1" applyAlignment="1">
      <alignment horizontal="center" vertical="center" wrapText="1"/>
    </xf>
    <xf numFmtId="0" fontId="49" fillId="2" borderId="24" xfId="0" applyFont="1" applyFill="1" applyBorder="1" applyAlignment="1">
      <alignment horizontal="center" vertical="center" wrapText="1"/>
    </xf>
    <xf numFmtId="0" fontId="49" fillId="2" borderId="76" xfId="0" applyFont="1" applyFill="1" applyBorder="1" applyAlignment="1">
      <alignment horizontal="center" vertical="center" wrapText="1"/>
    </xf>
    <xf numFmtId="0" fontId="49" fillId="36" borderId="75" xfId="0" applyFont="1" applyFill="1" applyBorder="1" applyAlignment="1">
      <alignment horizontal="center" vertical="center" wrapText="1"/>
    </xf>
    <xf numFmtId="0" fontId="49" fillId="36" borderId="24" xfId="0" applyFont="1" applyFill="1" applyBorder="1" applyAlignment="1">
      <alignment horizontal="center" vertical="center" wrapText="1"/>
    </xf>
    <xf numFmtId="0" fontId="49" fillId="36" borderId="76" xfId="0" applyFont="1" applyFill="1" applyBorder="1" applyAlignment="1">
      <alignment horizontal="center" vertical="center" wrapText="1"/>
    </xf>
    <xf numFmtId="0" fontId="13" fillId="19" borderId="173" xfId="0" applyFont="1" applyFill="1" applyBorder="1" applyAlignment="1">
      <alignment horizontal="center" vertical="center" wrapText="1"/>
    </xf>
    <xf numFmtId="0" fontId="13" fillId="19" borderId="172" xfId="0" applyFont="1" applyFill="1" applyBorder="1" applyAlignment="1">
      <alignment horizontal="center" vertical="center" wrapText="1"/>
    </xf>
    <xf numFmtId="0" fontId="13" fillId="11" borderId="172" xfId="0" applyFont="1" applyFill="1" applyBorder="1" applyAlignment="1">
      <alignment horizontal="center" vertical="center" wrapText="1"/>
    </xf>
    <xf numFmtId="0" fontId="13" fillId="11" borderId="153" xfId="0" applyFont="1" applyFill="1" applyBorder="1" applyAlignment="1">
      <alignment horizontal="center" vertical="center" wrapText="1"/>
    </xf>
    <xf numFmtId="0" fontId="0" fillId="20" borderId="139" xfId="0" applyFill="1" applyBorder="1"/>
    <xf numFmtId="0" fontId="0" fillId="0" borderId="176" xfId="0" applyBorder="1"/>
    <xf numFmtId="0" fontId="0" fillId="0" borderId="177" xfId="0" applyBorder="1"/>
    <xf numFmtId="0" fontId="0" fillId="0" borderId="178" xfId="0" applyBorder="1"/>
    <xf numFmtId="0" fontId="0" fillId="0" borderId="131" xfId="0" applyBorder="1"/>
    <xf numFmtId="0" fontId="0" fillId="0" borderId="179" xfId="0" applyBorder="1"/>
    <xf numFmtId="0" fontId="0" fillId="0" borderId="25" xfId="0" applyBorder="1"/>
    <xf numFmtId="0" fontId="0" fillId="0" borderId="180" xfId="0" applyBorder="1"/>
    <xf numFmtId="0" fontId="0" fillId="0" borderId="181" xfId="0" applyBorder="1"/>
    <xf numFmtId="0" fontId="0" fillId="0" borderId="182" xfId="0" applyBorder="1"/>
    <xf numFmtId="0" fontId="0" fillId="0" borderId="183" xfId="0" applyBorder="1"/>
    <xf numFmtId="0" fontId="0" fillId="0" borderId="185" xfId="0" applyBorder="1"/>
    <xf numFmtId="0" fontId="0" fillId="0" borderId="186" xfId="0" applyBorder="1"/>
    <xf numFmtId="0" fontId="0" fillId="0" borderId="188" xfId="0" applyBorder="1"/>
    <xf numFmtId="0" fontId="0" fillId="0" borderId="187" xfId="0" applyBorder="1"/>
    <xf numFmtId="0" fontId="0" fillId="0" borderId="189" xfId="0" applyBorder="1"/>
    <xf numFmtId="0" fontId="0" fillId="0" borderId="190" xfId="0" applyBorder="1"/>
    <xf numFmtId="0" fontId="0" fillId="0" borderId="191" xfId="0" applyBorder="1"/>
    <xf numFmtId="0" fontId="0" fillId="0" borderId="192" xfId="0" applyBorder="1"/>
    <xf numFmtId="0" fontId="0" fillId="0" borderId="193" xfId="0" applyBorder="1"/>
    <xf numFmtId="0" fontId="0" fillId="0" borderId="194" xfId="0" applyBorder="1"/>
    <xf numFmtId="0" fontId="0" fillId="0" borderId="195" xfId="0" applyBorder="1"/>
    <xf numFmtId="0" fontId="0" fillId="0" borderId="196" xfId="0" applyBorder="1"/>
    <xf numFmtId="0" fontId="8" fillId="5" borderId="0" xfId="0" applyFont="1" applyFill="1" applyBorder="1" applyAlignment="1">
      <alignment horizontal="left" vertical="center" wrapText="1"/>
    </xf>
    <xf numFmtId="0" fontId="8" fillId="0" borderId="77" xfId="0" applyFont="1" applyBorder="1" applyAlignment="1">
      <alignment horizontal="left" vertical="top"/>
    </xf>
    <xf numFmtId="0" fontId="0" fillId="0" borderId="178" xfId="0" applyBorder="1" applyAlignment="1">
      <alignment wrapText="1"/>
    </xf>
    <xf numFmtId="0" fontId="0" fillId="0" borderId="131" xfId="0" applyBorder="1" applyAlignment="1">
      <alignment wrapText="1"/>
    </xf>
    <xf numFmtId="0" fontId="0" fillId="0" borderId="0" xfId="0" applyAlignment="1">
      <alignment wrapText="1"/>
    </xf>
    <xf numFmtId="4" fontId="85" fillId="7" borderId="198" xfId="1" applyFont="1" applyFill="1" applyBorder="1" applyAlignment="1" applyProtection="1">
      <alignment horizontal="center" vertical="center" wrapText="1"/>
      <protection locked="0"/>
    </xf>
    <xf numFmtId="167" fontId="85" fillId="7" borderId="199" xfId="1" applyNumberFormat="1" applyFont="1" applyFill="1" applyBorder="1" applyAlignment="1" applyProtection="1">
      <alignment horizontal="left" vertical="center"/>
      <protection locked="0"/>
    </xf>
    <xf numFmtId="0" fontId="0" fillId="0" borderId="25" xfId="0" applyBorder="1" applyAlignment="1">
      <alignment wrapText="1"/>
    </xf>
    <xf numFmtId="167" fontId="0" fillId="0" borderId="52" xfId="0" applyNumberFormat="1" applyBorder="1"/>
    <xf numFmtId="167" fontId="0" fillId="0" borderId="197" xfId="0" applyNumberFormat="1" applyBorder="1"/>
    <xf numFmtId="0" fontId="0" fillId="0" borderId="176" xfId="0" applyBorder="1" applyAlignment="1">
      <alignment horizontal="center" vertical="center"/>
    </xf>
    <xf numFmtId="0" fontId="0" fillId="0" borderId="27" xfId="0" applyBorder="1" applyAlignment="1">
      <alignment horizontal="center" vertical="center"/>
    </xf>
    <xf numFmtId="0" fontId="0" fillId="0" borderId="184" xfId="0" applyBorder="1" applyAlignment="1">
      <alignment horizontal="center" vertical="center"/>
    </xf>
    <xf numFmtId="0" fontId="0" fillId="0" borderId="185" xfId="0" applyBorder="1" applyAlignment="1">
      <alignment horizontal="center" vertical="center"/>
    </xf>
    <xf numFmtId="0" fontId="0" fillId="0" borderId="25" xfId="0" applyBorder="1" applyAlignment="1">
      <alignment horizontal="center" vertical="center"/>
    </xf>
    <xf numFmtId="14" fontId="0" fillId="0" borderId="183" xfId="0" applyNumberFormat="1" applyBorder="1"/>
    <xf numFmtId="167" fontId="0" fillId="0" borderId="196" xfId="0" applyNumberFormat="1" applyBorder="1"/>
    <xf numFmtId="0" fontId="7" fillId="5" borderId="0" xfId="0" applyFont="1" applyFill="1" applyBorder="1" applyAlignment="1">
      <alignment vertical="center" wrapText="1"/>
    </xf>
    <xf numFmtId="0" fontId="49" fillId="20" borderId="173" xfId="0" applyFont="1" applyFill="1" applyBorder="1" applyAlignment="1">
      <alignment horizontal="center" vertical="center" wrapText="1"/>
    </xf>
    <xf numFmtId="0" fontId="49" fillId="20" borderId="172" xfId="0" applyFont="1" applyFill="1" applyBorder="1" applyAlignment="1">
      <alignment horizontal="center" vertical="center" wrapText="1"/>
    </xf>
    <xf numFmtId="0" fontId="49" fillId="37" borderId="172" xfId="0" applyFont="1" applyFill="1" applyBorder="1" applyAlignment="1">
      <alignment horizontal="center" vertical="center" wrapText="1"/>
    </xf>
    <xf numFmtId="0" fontId="49" fillId="37" borderId="153" xfId="0" applyFont="1" applyFill="1" applyBorder="1" applyAlignment="1">
      <alignment horizontal="center" vertical="center" wrapText="1"/>
    </xf>
    <xf numFmtId="0" fontId="49" fillId="35" borderId="173" xfId="0" applyFont="1" applyFill="1" applyBorder="1" applyAlignment="1">
      <alignment horizontal="center" vertical="center" wrapText="1"/>
    </xf>
    <xf numFmtId="0" fontId="49" fillId="35" borderId="172" xfId="0" applyFont="1" applyFill="1" applyBorder="1" applyAlignment="1">
      <alignment horizontal="center" vertical="center" wrapText="1"/>
    </xf>
    <xf numFmtId="0" fontId="49" fillId="35" borderId="153" xfId="0" applyFont="1" applyFill="1" applyBorder="1" applyAlignment="1">
      <alignment horizontal="center" vertical="center" wrapText="1"/>
    </xf>
    <xf numFmtId="0" fontId="0" fillId="0" borderId="200" xfId="0" applyBorder="1"/>
    <xf numFmtId="0" fontId="0" fillId="0" borderId="201" xfId="0" applyBorder="1"/>
    <xf numFmtId="0" fontId="0" fillId="0" borderId="203" xfId="0" applyBorder="1"/>
    <xf numFmtId="0" fontId="0" fillId="0" borderId="202" xfId="0" applyBorder="1"/>
    <xf numFmtId="0" fontId="49" fillId="38" borderId="172" xfId="0" applyFont="1" applyFill="1" applyBorder="1" applyAlignment="1">
      <alignment horizontal="center" vertical="center" wrapText="1"/>
    </xf>
    <xf numFmtId="0" fontId="49" fillId="38" borderId="153" xfId="0" applyFont="1" applyFill="1" applyBorder="1" applyAlignment="1">
      <alignment horizontal="center" vertical="center" wrapText="1"/>
    </xf>
    <xf numFmtId="0" fontId="0" fillId="0" borderId="204" xfId="0" applyBorder="1"/>
    <xf numFmtId="0" fontId="0" fillId="0" borderId="205" xfId="0" applyBorder="1"/>
    <xf numFmtId="0" fontId="49" fillId="24" borderId="24" xfId="0" applyFont="1" applyFill="1" applyBorder="1" applyAlignment="1">
      <alignment horizontal="center" vertical="center" wrapText="1"/>
    </xf>
    <xf numFmtId="0" fontId="0" fillId="0" borderId="206" xfId="0" applyBorder="1"/>
    <xf numFmtId="0" fontId="0" fillId="0" borderId="207" xfId="0" applyBorder="1"/>
    <xf numFmtId="0" fontId="0" fillId="0" borderId="208" xfId="0" applyBorder="1"/>
    <xf numFmtId="0" fontId="0" fillId="0" borderId="0" xfId="0" applyAlignment="1">
      <alignment horizontal="center" vertical="center"/>
    </xf>
    <xf numFmtId="0" fontId="8" fillId="0" borderId="0" xfId="0" applyFont="1" applyBorder="1" applyAlignment="1">
      <alignment vertical="center"/>
    </xf>
    <xf numFmtId="0" fontId="116" fillId="3" borderId="212" xfId="0" applyFont="1" applyFill="1" applyBorder="1" applyAlignment="1">
      <alignment horizontal="center" vertical="center" wrapText="1"/>
    </xf>
    <xf numFmtId="0" fontId="116" fillId="3" borderId="213" xfId="0" applyFont="1" applyFill="1" applyBorder="1" applyAlignment="1">
      <alignment horizontal="center" vertical="center" wrapText="1"/>
    </xf>
    <xf numFmtId="0" fontId="116" fillId="3" borderId="214" xfId="0" applyFont="1" applyFill="1" applyBorder="1" applyAlignment="1">
      <alignment horizontal="center" vertical="center" wrapText="1"/>
    </xf>
    <xf numFmtId="0" fontId="117" fillId="0" borderId="0" xfId="0" applyFont="1"/>
    <xf numFmtId="0" fontId="108" fillId="10" borderId="215" xfId="0" applyFont="1" applyFill="1" applyBorder="1" applyAlignment="1">
      <alignment horizontal="center" vertical="center" wrapText="1"/>
    </xf>
    <xf numFmtId="0" fontId="108" fillId="10" borderId="52" xfId="0" applyFont="1" applyFill="1" applyBorder="1" applyAlignment="1">
      <alignment horizontal="center" vertical="center" wrapText="1"/>
    </xf>
    <xf numFmtId="0" fontId="0" fillId="0" borderId="181" xfId="0" applyBorder="1" applyAlignment="1">
      <alignment wrapText="1"/>
    </xf>
    <xf numFmtId="0" fontId="8" fillId="5" borderId="0" xfId="0" applyFont="1" applyFill="1" applyBorder="1" applyAlignment="1">
      <alignment horizontal="left" vertical="center" wrapText="1"/>
    </xf>
    <xf numFmtId="0" fontId="11" fillId="5" borderId="129" xfId="0" applyFont="1" applyFill="1" applyBorder="1" applyAlignment="1">
      <alignment horizontal="left" vertical="center" indent="1"/>
    </xf>
    <xf numFmtId="0" fontId="8" fillId="0" borderId="138" xfId="0" applyFont="1" applyFill="1" applyBorder="1" applyAlignment="1">
      <alignment vertical="center" wrapText="1"/>
    </xf>
    <xf numFmtId="0" fontId="8" fillId="0" borderId="124" xfId="0" applyFont="1" applyBorder="1" applyAlignment="1">
      <alignment horizontal="left" vertical="center" wrapText="1"/>
    </xf>
    <xf numFmtId="0" fontId="8" fillId="0" borderId="138" xfId="0" applyFont="1" applyBorder="1" applyAlignment="1">
      <alignment horizontal="left" vertical="center" wrapText="1"/>
    </xf>
    <xf numFmtId="0" fontId="8" fillId="0" borderId="127" xfId="0" applyFont="1" applyBorder="1" applyAlignment="1">
      <alignment horizontal="left" vertical="center" wrapText="1"/>
    </xf>
    <xf numFmtId="0" fontId="11" fillId="10" borderId="216" xfId="0" applyFont="1" applyFill="1" applyBorder="1" applyAlignment="1">
      <alignment horizontal="center" vertical="center"/>
    </xf>
    <xf numFmtId="0" fontId="11" fillId="5" borderId="217" xfId="0" applyFont="1" applyFill="1" applyBorder="1" applyAlignment="1">
      <alignment horizontal="left" vertical="center" indent="1"/>
    </xf>
    <xf numFmtId="0" fontId="8" fillId="0" borderId="102" xfId="0" applyFont="1" applyFill="1" applyBorder="1" applyAlignment="1">
      <alignment vertical="center" wrapText="1"/>
    </xf>
    <xf numFmtId="43" fontId="0" fillId="0" borderId="218" xfId="0" applyNumberFormat="1" applyBorder="1"/>
    <xf numFmtId="43" fontId="0" fillId="0" borderId="27" xfId="0" applyNumberFormat="1" applyBorder="1"/>
    <xf numFmtId="0" fontId="0" fillId="0" borderId="27" xfId="0" applyBorder="1" applyAlignment="1">
      <alignment horizontal="right"/>
    </xf>
    <xf numFmtId="0" fontId="0" fillId="0" borderId="27" xfId="0" applyBorder="1" applyAlignment="1">
      <alignment horizontal="center"/>
    </xf>
    <xf numFmtId="167" fontId="0" fillId="0" borderId="27" xfId="0" applyNumberFormat="1" applyBorder="1"/>
    <xf numFmtId="10" fontId="0" fillId="0" borderId="27" xfId="0" applyNumberFormat="1" applyBorder="1"/>
    <xf numFmtId="0" fontId="0" fillId="0" borderId="27" xfId="0" applyBorder="1" applyAlignment="1">
      <alignment wrapText="1"/>
    </xf>
    <xf numFmtId="0" fontId="11" fillId="5" borderId="126" xfId="0" applyFont="1" applyFill="1" applyBorder="1" applyAlignment="1">
      <alignment horizontal="left" vertical="center" wrapText="1" indent="1"/>
    </xf>
    <xf numFmtId="0" fontId="6" fillId="5" borderId="0" xfId="0" applyFont="1" applyFill="1" applyBorder="1" applyAlignment="1">
      <alignment horizontal="center" vertical="center" wrapText="1"/>
    </xf>
    <xf numFmtId="0" fontId="11" fillId="5" borderId="0" xfId="0" applyFont="1" applyFill="1" applyBorder="1" applyAlignment="1">
      <alignment horizontal="center" vertical="center" wrapText="1"/>
    </xf>
    <xf numFmtId="167" fontId="0" fillId="0" borderId="25" xfId="0" applyNumberFormat="1" applyBorder="1"/>
    <xf numFmtId="0" fontId="84" fillId="5" borderId="87" xfId="2" applyFont="1" applyFill="1" applyBorder="1" applyAlignment="1" applyProtection="1">
      <alignment vertical="center" wrapText="1"/>
    </xf>
    <xf numFmtId="0" fontId="11" fillId="5" borderId="219" xfId="0" applyFont="1" applyFill="1" applyBorder="1" applyAlignment="1">
      <alignment horizontal="left" vertical="center" indent="1"/>
    </xf>
    <xf numFmtId="0" fontId="49" fillId="39" borderId="63" xfId="0" applyFont="1" applyFill="1" applyBorder="1" applyAlignment="1">
      <alignment horizontal="center" vertical="center"/>
    </xf>
    <xf numFmtId="0" fontId="0" fillId="0" borderId="221" xfId="0" applyBorder="1"/>
    <xf numFmtId="0" fontId="0" fillId="0" borderId="222" xfId="0" applyBorder="1"/>
    <xf numFmtId="0" fontId="0" fillId="0" borderId="223" xfId="0" applyBorder="1"/>
    <xf numFmtId="0" fontId="0" fillId="0" borderId="224" xfId="0" applyBorder="1"/>
    <xf numFmtId="0" fontId="0" fillId="0" borderId="224" xfId="0" applyBorder="1" applyAlignment="1">
      <alignment wrapText="1"/>
    </xf>
    <xf numFmtId="0" fontId="0" fillId="0" borderId="222" xfId="0" applyBorder="1" applyAlignment="1">
      <alignment wrapText="1"/>
    </xf>
    <xf numFmtId="0" fontId="0" fillId="0" borderId="223" xfId="0" applyBorder="1" applyAlignment="1">
      <alignment wrapText="1"/>
    </xf>
    <xf numFmtId="0" fontId="13" fillId="0" borderId="222" xfId="0" applyFont="1" applyBorder="1"/>
    <xf numFmtId="0" fontId="118" fillId="0" borderId="222" xfId="0" applyFont="1" applyBorder="1"/>
    <xf numFmtId="0" fontId="118" fillId="0" borderId="223" xfId="0" applyFont="1" applyBorder="1"/>
    <xf numFmtId="173" fontId="1" fillId="18" borderId="230" xfId="0" applyNumberFormat="1" applyFont="1" applyFill="1" applyBorder="1" applyAlignment="1">
      <alignment horizontal="center" vertical="center" wrapText="1"/>
    </xf>
    <xf numFmtId="44" fontId="6" fillId="24" borderId="231" xfId="19" applyFont="1" applyFill="1" applyBorder="1" applyAlignment="1">
      <alignment horizontal="center" vertical="center"/>
    </xf>
    <xf numFmtId="44" fontId="11" fillId="24" borderId="231" xfId="19" applyFont="1" applyFill="1" applyBorder="1" applyAlignment="1">
      <alignment horizontal="center" vertical="center"/>
    </xf>
    <xf numFmtId="173" fontId="34" fillId="28" borderId="31" xfId="0" applyNumberFormat="1" applyFont="1" applyFill="1" applyBorder="1" applyAlignment="1">
      <alignment horizontal="center"/>
    </xf>
    <xf numFmtId="44" fontId="6" fillId="42" borderId="231" xfId="19" applyFont="1" applyFill="1" applyBorder="1" applyAlignment="1">
      <alignment horizontal="center" vertical="center"/>
    </xf>
    <xf numFmtId="173" fontId="30" fillId="43" borderId="56" xfId="0" applyNumberFormat="1" applyFont="1" applyFill="1" applyBorder="1" applyAlignment="1">
      <alignment horizontal="center" vertical="center" wrapText="1"/>
    </xf>
    <xf numFmtId="173" fontId="75" fillId="43" borderId="31" xfId="0" applyNumberFormat="1" applyFont="1" applyFill="1" applyBorder="1" applyAlignment="1">
      <alignment horizontal="center"/>
    </xf>
    <xf numFmtId="43" fontId="19" fillId="44" borderId="32" xfId="20" applyNumberFormat="1" applyFont="1" applyFill="1" applyBorder="1" applyAlignment="1" applyProtection="1">
      <protection locked="0"/>
    </xf>
    <xf numFmtId="43" fontId="19" fillId="0" borderId="32" xfId="20" applyNumberFormat="1" applyFont="1" applyFill="1" applyBorder="1" applyAlignment="1" applyProtection="1">
      <protection locked="0"/>
    </xf>
    <xf numFmtId="43" fontId="19" fillId="5" borderId="32" xfId="20" applyNumberFormat="1" applyFont="1" applyFill="1" applyBorder="1" applyAlignment="1" applyProtection="1">
      <protection locked="0"/>
    </xf>
    <xf numFmtId="0" fontId="34" fillId="22" borderId="241" xfId="0" applyFont="1" applyFill="1" applyBorder="1" applyAlignment="1" applyProtection="1">
      <alignment horizontal="center" vertical="center"/>
      <protection locked="0"/>
    </xf>
    <xf numFmtId="0" fontId="74" fillId="5" borderId="237" xfId="0" applyFont="1" applyFill="1" applyBorder="1" applyProtection="1">
      <protection locked="0"/>
    </xf>
    <xf numFmtId="0" fontId="34" fillId="22" borderId="242" xfId="0" applyFont="1" applyFill="1" applyBorder="1" applyAlignment="1" applyProtection="1">
      <alignment horizontal="center" vertical="center"/>
      <protection locked="0"/>
    </xf>
    <xf numFmtId="0" fontId="74" fillId="5" borderId="243" xfId="0" applyFont="1" applyFill="1" applyBorder="1" applyProtection="1">
      <protection locked="0"/>
    </xf>
    <xf numFmtId="0" fontId="34" fillId="22" borderId="249" xfId="0" applyFont="1" applyFill="1" applyBorder="1" applyAlignment="1" applyProtection="1">
      <alignment horizontal="center" vertical="center"/>
      <protection locked="0"/>
    </xf>
    <xf numFmtId="0" fontId="34" fillId="22" borderId="250" xfId="0" applyFont="1" applyFill="1" applyBorder="1" applyAlignment="1" applyProtection="1">
      <alignment horizontal="center" vertical="center"/>
      <protection locked="0"/>
    </xf>
    <xf numFmtId="0" fontId="74" fillId="5" borderId="251" xfId="0" applyFont="1" applyFill="1" applyBorder="1" applyProtection="1">
      <protection locked="0"/>
    </xf>
    <xf numFmtId="0" fontId="74" fillId="5" borderId="252" xfId="0" applyFont="1" applyFill="1" applyBorder="1" applyProtection="1">
      <protection locked="0"/>
    </xf>
    <xf numFmtId="0" fontId="34" fillId="20" borderId="242" xfId="0" applyFont="1" applyFill="1" applyBorder="1" applyAlignment="1" applyProtection="1">
      <alignment horizontal="center" vertical="center"/>
      <protection locked="0"/>
    </xf>
    <xf numFmtId="0" fontId="74" fillId="19" borderId="243" xfId="0" applyFont="1" applyFill="1" applyBorder="1" applyProtection="1">
      <protection locked="0"/>
    </xf>
    <xf numFmtId="17" fontId="77" fillId="0" borderId="0" xfId="0" applyNumberFormat="1" applyFont="1" applyFill="1" applyProtection="1">
      <protection locked="0"/>
    </xf>
    <xf numFmtId="0" fontId="34" fillId="20" borderId="241" xfId="0" applyFont="1" applyFill="1" applyBorder="1" applyAlignment="1" applyProtection="1">
      <alignment horizontal="center" vertical="center" wrapText="1"/>
      <protection locked="0"/>
    </xf>
    <xf numFmtId="178" fontId="74" fillId="19" borderId="3" xfId="0" applyNumberFormat="1" applyFont="1" applyFill="1" applyBorder="1" applyProtection="1">
      <protection locked="0"/>
    </xf>
    <xf numFmtId="0" fontId="34" fillId="20" borderId="244" xfId="0" applyFont="1" applyFill="1" applyBorder="1" applyAlignment="1" applyProtection="1">
      <alignment horizontal="center" vertical="center" wrapText="1"/>
      <protection locked="0"/>
    </xf>
    <xf numFmtId="0" fontId="74" fillId="19" borderId="246" xfId="0" applyFont="1" applyFill="1" applyBorder="1" applyProtection="1">
      <protection locked="0"/>
    </xf>
    <xf numFmtId="0" fontId="74" fillId="0" borderId="177" xfId="0" applyFont="1" applyBorder="1" applyProtection="1"/>
    <xf numFmtId="0" fontId="34" fillId="20" borderId="245" xfId="0" applyFont="1" applyFill="1" applyBorder="1" applyAlignment="1" applyProtection="1">
      <alignment horizontal="center" vertical="center" wrapText="1"/>
      <protection locked="0"/>
    </xf>
    <xf numFmtId="178" fontId="74" fillId="19" borderId="254" xfId="0" applyNumberFormat="1" applyFont="1" applyFill="1" applyBorder="1" applyProtection="1">
      <protection locked="0"/>
    </xf>
    <xf numFmtId="0" fontId="8" fillId="0" borderId="0" xfId="0" quotePrefix="1" applyFont="1" applyBorder="1" applyAlignment="1" applyProtection="1">
      <alignment vertical="top" wrapText="1"/>
      <protection locked="0"/>
    </xf>
    <xf numFmtId="0" fontId="34" fillId="24" borderId="24" xfId="0" applyFont="1" applyFill="1" applyBorder="1" applyAlignment="1">
      <alignment horizontal="center" vertical="center"/>
    </xf>
    <xf numFmtId="0" fontId="68" fillId="24" borderId="266" xfId="0" applyFont="1" applyFill="1" applyBorder="1" applyAlignment="1">
      <alignment horizontal="right" wrapText="1"/>
    </xf>
    <xf numFmtId="0" fontId="6" fillId="24" borderId="65" xfId="0" applyFont="1" applyFill="1" applyBorder="1" applyAlignment="1">
      <alignment horizontal="center" vertical="center"/>
    </xf>
    <xf numFmtId="0" fontId="6" fillId="24" borderId="65" xfId="0" applyFont="1" applyFill="1" applyBorder="1" applyAlignment="1">
      <alignment horizontal="center" vertical="center" wrapText="1"/>
    </xf>
    <xf numFmtId="15" fontId="19" fillId="0" borderId="282" xfId="0" applyNumberFormat="1" applyFont="1" applyBorder="1" applyProtection="1">
      <protection locked="0"/>
    </xf>
    <xf numFmtId="167" fontId="19" fillId="0" borderId="282" xfId="0" applyNumberFormat="1" applyFont="1" applyBorder="1" applyProtection="1">
      <protection locked="0"/>
    </xf>
    <xf numFmtId="0" fontId="19" fillId="5" borderId="282" xfId="0" applyFont="1" applyFill="1" applyBorder="1" applyAlignment="1" applyProtection="1">
      <alignment horizontal="center" vertical="center"/>
      <protection locked="0"/>
    </xf>
    <xf numFmtId="0" fontId="19" fillId="5" borderId="283" xfId="0" applyFont="1" applyFill="1" applyBorder="1" applyAlignment="1" applyProtection="1">
      <protection locked="0"/>
    </xf>
    <xf numFmtId="15" fontId="19" fillId="0" borderId="176" xfId="0" applyNumberFormat="1" applyFont="1" applyBorder="1" applyProtection="1">
      <protection locked="0"/>
    </xf>
    <xf numFmtId="167" fontId="19" fillId="0" borderId="176" xfId="0" applyNumberFormat="1" applyFont="1" applyBorder="1" applyProtection="1">
      <protection locked="0"/>
    </xf>
    <xf numFmtId="0" fontId="19" fillId="5" borderId="176" xfId="0" applyFont="1" applyFill="1" applyBorder="1" applyAlignment="1" applyProtection="1">
      <alignment horizontal="center" vertical="center"/>
      <protection locked="0"/>
    </xf>
    <xf numFmtId="0" fontId="19" fillId="5" borderId="272" xfId="0" applyFont="1" applyFill="1" applyBorder="1" applyAlignment="1" applyProtection="1">
      <protection locked="0"/>
    </xf>
    <xf numFmtId="0" fontId="0" fillId="0" borderId="0" xfId="0" applyFont="1" applyBorder="1" applyAlignment="1" applyProtection="1">
      <protection locked="0"/>
    </xf>
    <xf numFmtId="0" fontId="6" fillId="24" borderId="152" xfId="3" applyFont="1" applyFill="1" applyBorder="1" applyAlignment="1">
      <alignment horizontal="center" vertical="center" wrapText="1"/>
    </xf>
    <xf numFmtId="0" fontId="6" fillId="24" borderId="148" xfId="3" applyFont="1" applyFill="1" applyBorder="1" applyAlignment="1">
      <alignment horizontal="center" vertical="center" wrapText="1"/>
    </xf>
    <xf numFmtId="0" fontId="49" fillId="24" borderId="220" xfId="0" applyFont="1" applyFill="1" applyBorder="1" applyAlignment="1">
      <alignment horizontal="center"/>
    </xf>
    <xf numFmtId="0" fontId="49" fillId="24" borderId="224" xfId="0" applyFont="1" applyFill="1" applyBorder="1"/>
    <xf numFmtId="0" fontId="34" fillId="24" borderId="288" xfId="0" applyFont="1" applyFill="1" applyBorder="1" applyAlignment="1">
      <alignment horizontal="center" vertical="center"/>
    </xf>
    <xf numFmtId="0" fontId="34" fillId="24" borderId="289" xfId="0" applyFont="1" applyFill="1" applyBorder="1" applyAlignment="1">
      <alignment horizontal="center" vertical="center"/>
    </xf>
    <xf numFmtId="0" fontId="6" fillId="24" borderId="164" xfId="0" applyFont="1" applyFill="1" applyBorder="1" applyAlignment="1">
      <alignment horizontal="center" vertical="center" wrapText="1" readingOrder="1"/>
    </xf>
    <xf numFmtId="0" fontId="86" fillId="24" borderId="161" xfId="0" applyFont="1" applyFill="1" applyBorder="1" applyAlignment="1">
      <alignment vertical="top" wrapText="1"/>
    </xf>
    <xf numFmtId="0" fontId="6" fillId="24" borderId="161" xfId="0" applyFont="1" applyFill="1" applyBorder="1" applyAlignment="1">
      <alignment horizontal="center" vertical="center" wrapText="1" readingOrder="1"/>
    </xf>
    <xf numFmtId="0" fontId="86" fillId="24" borderId="163" xfId="0" applyFont="1" applyFill="1" applyBorder="1" applyAlignment="1">
      <alignment horizontal="left" vertical="top" wrapText="1" readingOrder="1"/>
    </xf>
    <xf numFmtId="9" fontId="86" fillId="24" borderId="163" xfId="0" applyNumberFormat="1" applyFont="1" applyFill="1" applyBorder="1" applyAlignment="1">
      <alignment horizontal="center" vertical="center" wrapText="1" readingOrder="1"/>
    </xf>
    <xf numFmtId="0" fontId="34" fillId="24" borderId="75" xfId="0" applyFont="1" applyFill="1" applyBorder="1" applyAlignment="1">
      <alignment horizontal="center" vertical="center"/>
    </xf>
    <xf numFmtId="0" fontId="34" fillId="24" borderId="76" xfId="0" applyFont="1" applyFill="1" applyBorder="1" applyAlignment="1">
      <alignment horizontal="center" vertical="center"/>
    </xf>
    <xf numFmtId="0" fontId="14" fillId="5" borderId="291" xfId="0" applyFont="1" applyFill="1" applyBorder="1" applyAlignment="1">
      <alignment horizontal="center" vertical="center"/>
    </xf>
    <xf numFmtId="3" fontId="14" fillId="21" borderId="291" xfId="0" applyNumberFormat="1" applyFont="1" applyFill="1" applyBorder="1" applyAlignment="1">
      <alignment horizontal="center" vertical="center"/>
    </xf>
    <xf numFmtId="0" fontId="14" fillId="31" borderId="291" xfId="0" applyFont="1" applyFill="1" applyBorder="1" applyAlignment="1">
      <alignment horizontal="center" vertical="center"/>
    </xf>
    <xf numFmtId="0" fontId="34" fillId="24" borderId="148" xfId="0" applyFont="1" applyFill="1" applyBorder="1" applyAlignment="1">
      <alignment horizontal="center" vertical="center"/>
    </xf>
    <xf numFmtId="0" fontId="34" fillId="24" borderId="148" xfId="0" applyFont="1" applyFill="1" applyBorder="1" applyAlignment="1">
      <alignment horizontal="center" vertical="center" wrapText="1"/>
    </xf>
    <xf numFmtId="0" fontId="0" fillId="0" borderId="176" xfId="0" applyBorder="1" applyAlignment="1">
      <alignment horizontal="left" vertical="center"/>
    </xf>
    <xf numFmtId="0" fontId="6" fillId="24" borderId="176" xfId="0" applyFont="1" applyFill="1" applyBorder="1" applyAlignment="1">
      <alignment vertical="center" wrapText="1"/>
    </xf>
    <xf numFmtId="164" fontId="45" fillId="5" borderId="0" xfId="0" applyNumberFormat="1" applyFont="1" applyFill="1" applyBorder="1" applyAlignment="1" applyProtection="1">
      <alignment horizontal="center" vertical="center" wrapText="1"/>
      <protection locked="0"/>
    </xf>
    <xf numFmtId="0" fontId="6" fillId="5" borderId="286" xfId="0" applyFont="1" applyFill="1" applyBorder="1" applyAlignment="1">
      <alignment horizontal="center" vertical="center"/>
    </xf>
    <xf numFmtId="0" fontId="6" fillId="5" borderId="287" xfId="0" applyFont="1" applyFill="1" applyBorder="1" applyAlignment="1">
      <alignment horizontal="center" vertical="center"/>
    </xf>
    <xf numFmtId="0" fontId="4" fillId="0" borderId="286" xfId="0" applyFont="1" applyBorder="1"/>
    <xf numFmtId="0" fontId="4" fillId="0" borderId="287" xfId="0" applyFont="1" applyBorder="1"/>
    <xf numFmtId="0" fontId="4" fillId="0" borderId="267" xfId="0" applyFont="1" applyBorder="1"/>
    <xf numFmtId="0" fontId="4" fillId="0" borderId="234" xfId="0" applyFont="1" applyBorder="1"/>
    <xf numFmtId="0" fontId="4" fillId="0" borderId="268" xfId="0" applyFont="1" applyBorder="1"/>
    <xf numFmtId="0" fontId="32" fillId="24" borderId="0" xfId="0" applyFont="1" applyFill="1"/>
    <xf numFmtId="0" fontId="19" fillId="0" borderId="27" xfId="0" applyFont="1" applyBorder="1" applyProtection="1">
      <protection locked="0"/>
    </xf>
    <xf numFmtId="0" fontId="19" fillId="0" borderId="27" xfId="0" applyFont="1" applyBorder="1" applyAlignment="1" applyProtection="1">
      <alignment horizontal="left"/>
      <protection locked="0"/>
    </xf>
    <xf numFmtId="0" fontId="19" fillId="0" borderId="27" xfId="0" applyFont="1" applyBorder="1" applyAlignment="1" applyProtection="1">
      <alignment horizontal="center"/>
      <protection locked="0"/>
    </xf>
    <xf numFmtId="0" fontId="19" fillId="0" borderId="29" xfId="0" applyFont="1" applyBorder="1" applyAlignment="1" applyProtection="1">
      <alignment horizontal="left"/>
      <protection locked="0"/>
    </xf>
    <xf numFmtId="170" fontId="34" fillId="24" borderId="148" xfId="0" applyNumberFormat="1" applyFont="1" applyFill="1" applyBorder="1" applyAlignment="1">
      <alignment horizontal="center" vertical="center"/>
    </xf>
    <xf numFmtId="0" fontId="6" fillId="24" borderId="0" xfId="0" applyFont="1" applyFill="1" applyBorder="1" applyAlignment="1">
      <alignment horizontal="center" vertical="center" wrapText="1"/>
    </xf>
    <xf numFmtId="0" fontId="95" fillId="10" borderId="0" xfId="0" applyFont="1" applyFill="1" applyBorder="1" applyAlignment="1">
      <alignment horizontal="center" vertical="center" wrapText="1"/>
    </xf>
    <xf numFmtId="0" fontId="95" fillId="5" borderId="0" xfId="0" applyFont="1" applyFill="1" applyBorder="1" applyAlignment="1">
      <alignment horizontal="center" vertical="center" wrapText="1"/>
    </xf>
    <xf numFmtId="0" fontId="95" fillId="19" borderId="0" xfId="0" applyFont="1" applyFill="1" applyBorder="1" applyAlignment="1">
      <alignment horizontal="center" vertical="center" wrapText="1"/>
    </xf>
    <xf numFmtId="0" fontId="120" fillId="24" borderId="0" xfId="0" applyFont="1" applyFill="1" applyBorder="1" applyAlignment="1">
      <alignment horizontal="center" vertical="center" wrapText="1"/>
    </xf>
    <xf numFmtId="0" fontId="6" fillId="24" borderId="0" xfId="0" applyNumberFormat="1" applyFont="1" applyFill="1" applyBorder="1" applyAlignment="1">
      <alignment horizontal="center" vertical="center" wrapText="1"/>
    </xf>
    <xf numFmtId="0" fontId="95" fillId="10" borderId="31" xfId="0" applyFont="1" applyFill="1" applyBorder="1" applyAlignment="1">
      <alignment horizontal="center" vertical="center" wrapText="1"/>
    </xf>
    <xf numFmtId="176" fontId="5" fillId="24" borderId="148" xfId="0" applyNumberFormat="1" applyFont="1" applyFill="1" applyBorder="1" applyAlignment="1">
      <alignment horizontal="center" vertical="center"/>
    </xf>
    <xf numFmtId="0" fontId="6" fillId="24" borderId="76" xfId="0" applyNumberFormat="1" applyFont="1" applyFill="1" applyBorder="1" applyAlignment="1">
      <alignment horizontal="center" vertical="center" wrapText="1"/>
    </xf>
    <xf numFmtId="0" fontId="1" fillId="5" borderId="306" xfId="7" applyFill="1" applyBorder="1" applyAlignment="1">
      <alignment horizontal="center"/>
    </xf>
    <xf numFmtId="0" fontId="1" fillId="5" borderId="0" xfId="7" applyFill="1" applyBorder="1" applyAlignment="1">
      <alignment horizontal="center"/>
    </xf>
    <xf numFmtId="0" fontId="1" fillId="5" borderId="0" xfId="7" applyFill="1" applyAlignment="1">
      <alignment horizontal="center"/>
    </xf>
    <xf numFmtId="2" fontId="9" fillId="5" borderId="0" xfId="1" applyNumberFormat="1" applyFont="1" applyFill="1" applyBorder="1" applyAlignment="1" applyProtection="1">
      <alignment vertical="center"/>
      <protection locked="0"/>
    </xf>
    <xf numFmtId="0" fontId="30" fillId="5" borderId="0" xfId="7" applyFont="1" applyFill="1" applyBorder="1" applyAlignment="1">
      <alignment horizontal="center"/>
    </xf>
    <xf numFmtId="0" fontId="44" fillId="5" borderId="27" xfId="0" applyFont="1" applyFill="1" applyBorder="1" applyAlignment="1" applyProtection="1">
      <alignment horizontal="center" vertical="center"/>
      <protection locked="0"/>
    </xf>
    <xf numFmtId="0" fontId="7" fillId="5" borderId="0" xfId="0" applyFont="1" applyFill="1" applyBorder="1" applyAlignment="1">
      <alignment horizontal="center" vertical="center"/>
    </xf>
    <xf numFmtId="0" fontId="0" fillId="24" borderId="5" xfId="0" applyFill="1" applyBorder="1"/>
    <xf numFmtId="0" fontId="0" fillId="24" borderId="36" xfId="0" applyFill="1" applyBorder="1"/>
    <xf numFmtId="4" fontId="1" fillId="5" borderId="0" xfId="1" applyFill="1" applyAlignment="1">
      <alignment horizontal="center" vertical="center"/>
    </xf>
    <xf numFmtId="0" fontId="67" fillId="5" borderId="0" xfId="17" applyFill="1" applyAlignment="1">
      <alignment horizontal="center"/>
    </xf>
    <xf numFmtId="0" fontId="1" fillId="5" borderId="0" xfId="17" applyFont="1" applyFill="1" applyBorder="1" applyAlignment="1">
      <alignment horizontal="center"/>
    </xf>
    <xf numFmtId="0" fontId="1" fillId="5" borderId="0" xfId="17" applyFont="1" applyFill="1" applyBorder="1" applyAlignment="1"/>
    <xf numFmtId="4" fontId="1" fillId="5" borderId="0" xfId="1" applyFont="1" applyFill="1" applyBorder="1" applyAlignment="1">
      <alignment vertical="center"/>
    </xf>
    <xf numFmtId="4" fontId="1" fillId="5" borderId="0" xfId="1" applyFont="1" applyFill="1" applyBorder="1">
      <alignment vertical="center"/>
    </xf>
    <xf numFmtId="0" fontId="1" fillId="5" borderId="0" xfId="17" applyFont="1" applyFill="1" applyBorder="1" applyAlignment="1">
      <alignment horizontal="left"/>
    </xf>
    <xf numFmtId="4" fontId="42" fillId="5" borderId="0" xfId="1" applyFont="1" applyFill="1" applyBorder="1" applyAlignment="1" applyProtection="1">
      <alignment horizontal="left"/>
    </xf>
    <xf numFmtId="4" fontId="34" fillId="5" borderId="0" xfId="1" applyFont="1" applyFill="1" applyBorder="1" applyAlignment="1" applyProtection="1">
      <alignment vertical="center" wrapText="1"/>
    </xf>
    <xf numFmtId="4" fontId="1" fillId="5" borderId="0" xfId="1" applyFont="1" applyFill="1" applyBorder="1" applyAlignment="1" applyProtection="1">
      <alignment horizontal="right" vertical="center"/>
    </xf>
    <xf numFmtId="4" fontId="30" fillId="5" borderId="0" xfId="1" applyFont="1" applyFill="1" applyBorder="1" applyAlignment="1" applyProtection="1">
      <alignment horizontal="right" vertical="center"/>
    </xf>
    <xf numFmtId="4" fontId="6" fillId="24" borderId="64" xfId="1" applyFont="1" applyFill="1" applyBorder="1" applyAlignment="1" applyProtection="1">
      <alignment horizontal="center" vertical="center" wrapText="1"/>
    </xf>
    <xf numFmtId="4" fontId="6" fillId="24" borderId="148" xfId="1" applyFont="1" applyFill="1" applyBorder="1" applyAlignment="1" applyProtection="1">
      <alignment horizontal="center" vertical="center" wrapText="1"/>
    </xf>
    <xf numFmtId="4" fontId="6" fillId="15" borderId="148" xfId="1" applyFont="1" applyFill="1" applyBorder="1" applyAlignment="1" applyProtection="1">
      <alignment horizontal="center" vertical="center" wrapText="1"/>
    </xf>
    <xf numFmtId="4" fontId="6" fillId="15" borderId="148" xfId="1" applyFont="1" applyFill="1" applyBorder="1" applyAlignment="1" applyProtection="1">
      <alignment horizontal="center" vertical="center"/>
    </xf>
    <xf numFmtId="167" fontId="6" fillId="24" borderId="148" xfId="1" applyNumberFormat="1" applyFont="1" applyFill="1" applyBorder="1" applyAlignment="1" applyProtection="1">
      <alignment horizontal="center" vertical="center" wrapText="1"/>
    </xf>
    <xf numFmtId="167" fontId="6" fillId="15" borderId="148" xfId="1" applyNumberFormat="1" applyFont="1" applyFill="1" applyBorder="1" applyAlignment="1" applyProtection="1">
      <alignment horizontal="center" vertical="center" wrapText="1"/>
    </xf>
    <xf numFmtId="49" fontId="6" fillId="15" borderId="148" xfId="1" applyNumberFormat="1" applyFont="1" applyFill="1" applyBorder="1" applyAlignment="1" applyProtection="1">
      <alignment horizontal="center" vertical="center" wrapText="1"/>
    </xf>
    <xf numFmtId="49" fontId="6" fillId="12" borderId="63" xfId="1" applyNumberFormat="1" applyFont="1" applyFill="1" applyBorder="1" applyAlignment="1" applyProtection="1">
      <alignment horizontal="center" vertical="center" wrapText="1"/>
    </xf>
    <xf numFmtId="170" fontId="34" fillId="22" borderId="46" xfId="1" applyNumberFormat="1" applyFont="1" applyFill="1" applyBorder="1" applyAlignment="1" applyProtection="1">
      <alignment horizontal="center" vertical="center"/>
    </xf>
    <xf numFmtId="0" fontId="34" fillId="22" borderId="75" xfId="1" applyNumberFormat="1" applyFont="1" applyFill="1" applyBorder="1" applyAlignment="1" applyProtection="1">
      <alignment horizontal="center" vertical="center"/>
    </xf>
    <xf numFmtId="0" fontId="34" fillId="22" borderId="24" xfId="1" applyNumberFormat="1" applyFont="1" applyFill="1" applyBorder="1" applyAlignment="1" applyProtection="1">
      <alignment horizontal="center" vertical="center"/>
    </xf>
    <xf numFmtId="0" fontId="34" fillId="22" borderId="76" xfId="1" applyNumberFormat="1" applyFont="1" applyFill="1" applyBorder="1" applyAlignment="1" applyProtection="1">
      <alignment horizontal="center" vertical="center"/>
    </xf>
    <xf numFmtId="0" fontId="90" fillId="7" borderId="312" xfId="1" applyNumberFormat="1" applyFont="1" applyFill="1" applyBorder="1" applyAlignment="1" applyProtection="1">
      <alignment vertical="center"/>
    </xf>
    <xf numFmtId="4" fontId="1" fillId="0" borderId="312" xfId="1" applyFont="1" applyFill="1" applyBorder="1">
      <alignment vertical="center"/>
    </xf>
    <xf numFmtId="169" fontId="34" fillId="24" borderId="46" xfId="1" applyNumberFormat="1" applyFont="1" applyFill="1" applyBorder="1" applyAlignment="1" applyProtection="1">
      <alignment vertical="center"/>
    </xf>
    <xf numFmtId="4" fontId="1" fillId="29" borderId="0" xfId="1" applyFont="1" applyFill="1" applyBorder="1" applyAlignment="1" applyProtection="1">
      <alignment horizontal="right" vertical="center"/>
    </xf>
    <xf numFmtId="4" fontId="1" fillId="30" borderId="0" xfId="1" applyFont="1" applyFill="1" applyBorder="1" applyAlignment="1" applyProtection="1">
      <alignment horizontal="right" vertical="center"/>
    </xf>
    <xf numFmtId="4" fontId="1" fillId="31" borderId="0" xfId="1" applyFont="1" applyFill="1" applyBorder="1" applyAlignment="1" applyProtection="1">
      <alignment horizontal="right" vertical="center"/>
    </xf>
    <xf numFmtId="4" fontId="1" fillId="23" borderId="0" xfId="1" applyFont="1" applyFill="1" applyBorder="1" applyAlignment="1" applyProtection="1">
      <alignment horizontal="right" vertical="center"/>
    </xf>
    <xf numFmtId="4" fontId="1" fillId="9" borderId="0" xfId="1" applyFont="1" applyFill="1" applyBorder="1" applyAlignment="1" applyProtection="1">
      <alignment horizontal="right" vertical="center"/>
    </xf>
    <xf numFmtId="4" fontId="1" fillId="27" borderId="0" xfId="1" applyFont="1" applyFill="1" applyBorder="1" applyAlignment="1" applyProtection="1">
      <alignment horizontal="right" vertical="center"/>
    </xf>
    <xf numFmtId="4" fontId="1" fillId="0" borderId="0" xfId="1" applyFont="1" applyFill="1" applyBorder="1" applyAlignment="1" applyProtection="1">
      <alignment horizontal="left"/>
    </xf>
    <xf numFmtId="0" fontId="34" fillId="5" borderId="0" xfId="3" applyFont="1" applyFill="1" applyBorder="1" applyAlignment="1">
      <alignment vertical="center"/>
    </xf>
    <xf numFmtId="43" fontId="59" fillId="5" borderId="0" xfId="5" applyFont="1" applyFill="1" applyBorder="1" applyAlignment="1" applyProtection="1">
      <alignment vertical="center"/>
    </xf>
    <xf numFmtId="0" fontId="45" fillId="5" borderId="0" xfId="3" applyFont="1" applyFill="1" applyBorder="1" applyAlignment="1">
      <alignment vertical="center"/>
    </xf>
    <xf numFmtId="43" fontId="59" fillId="5" borderId="0" xfId="5" applyFont="1" applyFill="1" applyBorder="1" applyAlignment="1">
      <alignment vertical="center"/>
    </xf>
    <xf numFmtId="0" fontId="45" fillId="5" borderId="0" xfId="3" applyFont="1" applyFill="1" applyBorder="1"/>
    <xf numFmtId="2" fontId="9" fillId="24" borderId="62" xfId="1" applyNumberFormat="1" applyFont="1" applyFill="1" applyBorder="1" applyAlignment="1" applyProtection="1">
      <alignment vertical="center"/>
      <protection locked="0"/>
    </xf>
    <xf numFmtId="2" fontId="9" fillId="24" borderId="5" xfId="1" applyNumberFormat="1" applyFont="1" applyFill="1" applyBorder="1" applyAlignment="1" applyProtection="1">
      <alignment vertical="center"/>
      <protection locked="0"/>
    </xf>
    <xf numFmtId="2" fontId="9" fillId="24" borderId="36" xfId="1" applyNumberFormat="1" applyFont="1" applyFill="1" applyBorder="1" applyAlignment="1" applyProtection="1">
      <alignment vertical="center"/>
      <protection locked="0"/>
    </xf>
    <xf numFmtId="0" fontId="1" fillId="5" borderId="0" xfId="3" applyFill="1" applyAlignment="1"/>
    <xf numFmtId="0" fontId="33" fillId="12" borderId="66" xfId="3" applyFont="1" applyFill="1" applyBorder="1" applyAlignment="1" applyProtection="1">
      <alignment horizontal="center"/>
    </xf>
    <xf numFmtId="0" fontId="6" fillId="24" borderId="24" xfId="3" applyFont="1" applyFill="1" applyBorder="1" applyAlignment="1" applyProtection="1">
      <alignment horizontal="center" vertical="center" wrapText="1"/>
    </xf>
    <xf numFmtId="0" fontId="6" fillId="15" borderId="24" xfId="3" applyFont="1" applyFill="1" applyBorder="1" applyAlignment="1" applyProtection="1">
      <alignment horizontal="center" vertical="center" wrapText="1"/>
    </xf>
    <xf numFmtId="0" fontId="6" fillId="24" borderId="24" xfId="3" applyFont="1" applyFill="1" applyBorder="1" applyAlignment="1" applyProtection="1">
      <alignment horizontal="center" vertical="center" textRotation="90" wrapText="1"/>
    </xf>
    <xf numFmtId="0" fontId="6" fillId="12" borderId="76" xfId="3" applyFont="1" applyFill="1" applyBorder="1" applyAlignment="1" applyProtection="1">
      <alignment horizontal="center" vertical="center" wrapText="1"/>
    </xf>
    <xf numFmtId="0" fontId="6" fillId="24" borderId="295" xfId="3" applyFont="1" applyFill="1" applyBorder="1" applyAlignment="1" applyProtection="1">
      <alignment horizontal="center" vertical="center" wrapText="1"/>
    </xf>
    <xf numFmtId="167" fontId="45" fillId="0" borderId="29" xfId="3" applyNumberFormat="1" applyFont="1" applyBorder="1" applyAlignment="1" applyProtection="1">
      <alignment horizontal="right" wrapText="1"/>
      <protection locked="0"/>
    </xf>
    <xf numFmtId="0" fontId="45" fillId="0" borderId="29" xfId="3" applyNumberFormat="1" applyFont="1" applyBorder="1" applyAlignment="1" applyProtection="1">
      <alignment horizontal="right"/>
      <protection locked="0"/>
    </xf>
    <xf numFmtId="6" fontId="45" fillId="0" borderId="29" xfId="3" applyNumberFormat="1" applyFont="1" applyBorder="1" applyAlignment="1" applyProtection="1">
      <alignment horizontal="center" vertical="center"/>
      <protection locked="0"/>
    </xf>
    <xf numFmtId="0" fontId="63" fillId="40" borderId="176" xfId="0" applyFont="1" applyFill="1" applyBorder="1" applyAlignment="1">
      <alignment horizontal="center" vertical="center" wrapText="1"/>
    </xf>
    <xf numFmtId="0" fontId="79" fillId="41" borderId="176" xfId="0" applyFont="1" applyFill="1" applyBorder="1" applyAlignment="1">
      <alignment horizontal="center" vertical="center" wrapText="1"/>
    </xf>
    <xf numFmtId="167" fontId="79" fillId="41" borderId="176" xfId="0" applyNumberFormat="1" applyFont="1" applyFill="1" applyBorder="1" applyAlignment="1">
      <alignment horizontal="center" vertical="center" wrapText="1"/>
    </xf>
    <xf numFmtId="0" fontId="34" fillId="24" borderId="176" xfId="0" applyFont="1" applyFill="1" applyBorder="1" applyAlignment="1">
      <alignment horizontal="center" vertical="center" wrapText="1"/>
    </xf>
    <xf numFmtId="0" fontId="41" fillId="5" borderId="0" xfId="11" applyFont="1" applyFill="1" applyBorder="1" applyAlignment="1">
      <alignment horizontal="left"/>
    </xf>
    <xf numFmtId="0" fontId="1" fillId="5" borderId="0" xfId="11" applyFill="1" applyBorder="1" applyAlignment="1">
      <alignment horizontal="center"/>
    </xf>
    <xf numFmtId="0" fontId="1" fillId="5" borderId="0" xfId="11" applyFill="1"/>
    <xf numFmtId="0" fontId="45" fillId="0" borderId="29" xfId="11" applyFont="1" applyBorder="1" applyAlignment="1">
      <alignment horizontal="center" vertical="top"/>
    </xf>
    <xf numFmtId="0" fontId="45" fillId="0" borderId="29" xfId="11" applyFont="1" applyBorder="1" applyAlignment="1">
      <alignment horizontal="left" vertical="top" wrapText="1"/>
    </xf>
    <xf numFmtId="0" fontId="19" fillId="0" borderId="29" xfId="0" applyFont="1" applyBorder="1"/>
    <xf numFmtId="0" fontId="19" fillId="0" borderId="29" xfId="0" applyFont="1" applyBorder="1" applyAlignment="1">
      <alignment horizontal="center" vertical="center"/>
    </xf>
    <xf numFmtId="0" fontId="19" fillId="0" borderId="29" xfId="0" applyFont="1" applyBorder="1" applyAlignment="1">
      <alignment horizontal="left"/>
    </xf>
    <xf numFmtId="9" fontId="19" fillId="0" borderId="29" xfId="0" applyNumberFormat="1" applyFont="1" applyBorder="1"/>
    <xf numFmtId="15" fontId="19" fillId="0" borderId="29" xfId="0" applyNumberFormat="1" applyFont="1" applyBorder="1"/>
    <xf numFmtId="0" fontId="19" fillId="0" borderId="29" xfId="0" applyFont="1" applyBorder="1" applyAlignment="1">
      <alignment horizontal="center"/>
    </xf>
    <xf numFmtId="0" fontId="19" fillId="0" borderId="27" xfId="0" applyFont="1" applyBorder="1"/>
    <xf numFmtId="0" fontId="19" fillId="0" borderId="27" xfId="0" applyFont="1" applyBorder="1" applyAlignment="1">
      <alignment horizontal="center" vertical="center"/>
    </xf>
    <xf numFmtId="0" fontId="19" fillId="0" borderId="29" xfId="0" applyFont="1" applyBorder="1" applyAlignment="1" applyProtection="1">
      <alignment horizontal="center" wrapText="1"/>
      <protection locked="0"/>
    </xf>
    <xf numFmtId="172" fontId="19" fillId="0" borderId="29" xfId="0" applyNumberFormat="1" applyFont="1" applyBorder="1" applyAlignment="1" applyProtection="1">
      <alignment horizontal="center" wrapText="1"/>
      <protection locked="0"/>
    </xf>
    <xf numFmtId="3" fontId="19" fillId="0" borderId="29" xfId="0" applyNumberFormat="1" applyFont="1" applyBorder="1" applyAlignment="1" applyProtection="1">
      <alignment horizontal="center" wrapText="1"/>
      <protection locked="0"/>
    </xf>
    <xf numFmtId="0" fontId="19" fillId="0" borderId="29" xfId="0" applyNumberFormat="1" applyFont="1" applyBorder="1" applyAlignment="1" applyProtection="1">
      <alignment horizontal="right"/>
      <protection locked="0"/>
    </xf>
    <xf numFmtId="15" fontId="19" fillId="0" borderId="29" xfId="0" applyNumberFormat="1" applyFont="1" applyBorder="1" applyAlignment="1" applyProtection="1">
      <alignment horizontal="left"/>
      <protection locked="0"/>
    </xf>
    <xf numFmtId="0" fontId="19" fillId="0" borderId="29" xfId="0" applyFont="1" applyBorder="1" applyAlignment="1" applyProtection="1">
      <alignment horizontal="center" vertical="center"/>
      <protection locked="0"/>
    </xf>
    <xf numFmtId="0" fontId="48" fillId="5" borderId="0" xfId="0" applyFont="1" applyFill="1" applyBorder="1" applyAlignment="1">
      <alignment vertical="center" wrapText="1"/>
    </xf>
    <xf numFmtId="173" fontId="87" fillId="10" borderId="2" xfId="18" applyNumberFormat="1" applyFont="1" applyFill="1" applyBorder="1"/>
    <xf numFmtId="0" fontId="6" fillId="28" borderId="313" xfId="0" applyFont="1" applyFill="1" applyBorder="1" applyAlignment="1">
      <alignment horizontal="center" vertical="center" wrapText="1"/>
    </xf>
    <xf numFmtId="0" fontId="6" fillId="28" borderId="322" xfId="0" applyFont="1" applyFill="1" applyBorder="1" applyAlignment="1">
      <alignment horizontal="center" vertical="center" wrapText="1"/>
    </xf>
    <xf numFmtId="0" fontId="6" fillId="28" borderId="314" xfId="0" applyFont="1" applyFill="1" applyBorder="1" applyAlignment="1">
      <alignment horizontal="center" vertical="center" wrapText="1"/>
    </xf>
    <xf numFmtId="0" fontId="49" fillId="24" borderId="0" xfId="0" applyFont="1" applyFill="1" applyBorder="1"/>
    <xf numFmtId="0" fontId="49" fillId="22" borderId="0" xfId="0" applyFont="1" applyFill="1" applyBorder="1"/>
    <xf numFmtId="0" fontId="49" fillId="13" borderId="0" xfId="0" applyFont="1" applyFill="1" applyBorder="1"/>
    <xf numFmtId="173" fontId="32" fillId="43" borderId="24" xfId="18" applyNumberFormat="1" applyFont="1" applyFill="1" applyBorder="1" applyAlignment="1">
      <alignment horizontal="center"/>
    </xf>
    <xf numFmtId="0" fontId="74" fillId="5" borderId="27" xfId="0" applyFont="1" applyFill="1" applyBorder="1" applyAlignment="1">
      <alignment horizontal="left"/>
    </xf>
    <xf numFmtId="0" fontId="74" fillId="5" borderId="27" xfId="0" applyFont="1" applyFill="1" applyBorder="1" applyAlignment="1">
      <alignment horizontal="center"/>
    </xf>
    <xf numFmtId="173" fontId="74" fillId="0" borderId="27" xfId="18" applyNumberFormat="1" applyFont="1" applyBorder="1"/>
    <xf numFmtId="0" fontId="93" fillId="5" borderId="27" xfId="0" quotePrefix="1" applyFont="1" applyFill="1" applyBorder="1" applyAlignment="1">
      <alignment horizontal="center"/>
    </xf>
    <xf numFmtId="0" fontId="43" fillId="4" borderId="27" xfId="0" applyFont="1" applyFill="1" applyBorder="1" applyAlignment="1">
      <alignment horizontal="center"/>
    </xf>
    <xf numFmtId="0" fontId="43" fillId="4" borderId="27" xfId="0" applyFont="1" applyFill="1" applyBorder="1" applyAlignment="1"/>
    <xf numFmtId="0" fontId="74" fillId="0" borderId="27" xfId="0" applyFont="1" applyFill="1" applyBorder="1" applyAlignment="1">
      <alignment horizontal="center"/>
    </xf>
    <xf numFmtId="0" fontId="74" fillId="0" borderId="27" xfId="0" applyFont="1" applyBorder="1" applyAlignment="1">
      <alignment horizontal="center"/>
    </xf>
    <xf numFmtId="0" fontId="74" fillId="0" borderId="27" xfId="0" applyFont="1" applyBorder="1" applyAlignment="1"/>
    <xf numFmtId="168" fontId="74" fillId="0" borderId="27" xfId="0" applyNumberFormat="1" applyFont="1" applyBorder="1"/>
    <xf numFmtId="0" fontId="74" fillId="0" borderId="27" xfId="0" applyNumberFormat="1" applyFont="1" applyBorder="1"/>
    <xf numFmtId="0" fontId="34" fillId="22" borderId="27" xfId="0" applyFont="1" applyFill="1" applyBorder="1" applyAlignment="1">
      <alignment horizontal="center" vertical="center" wrapText="1"/>
    </xf>
    <xf numFmtId="0" fontId="34" fillId="24" borderId="24" xfId="0" applyFont="1" applyFill="1" applyBorder="1" applyAlignment="1">
      <alignment horizontal="center" vertical="center" wrapText="1"/>
    </xf>
    <xf numFmtId="175" fontId="32" fillId="24" borderId="24" xfId="18" applyNumberFormat="1" applyFont="1" applyFill="1" applyBorder="1" applyAlignment="1">
      <alignment horizontal="center"/>
    </xf>
    <xf numFmtId="0" fontId="6" fillId="22" borderId="231" xfId="0" applyFont="1" applyFill="1" applyBorder="1" applyAlignment="1">
      <alignment horizontal="center" vertical="center" wrapText="1"/>
    </xf>
    <xf numFmtId="0" fontId="34" fillId="24" borderId="323" xfId="0" applyFont="1" applyFill="1" applyBorder="1" applyAlignment="1">
      <alignment horizontal="center" vertical="center" wrapText="1"/>
    </xf>
    <xf numFmtId="0" fontId="34" fillId="24" borderId="324" xfId="0" applyFont="1" applyFill="1" applyBorder="1" applyAlignment="1">
      <alignment horizontal="center" vertical="center" wrapText="1"/>
    </xf>
    <xf numFmtId="173" fontId="32" fillId="24" borderId="324" xfId="18" applyNumberFormat="1" applyFont="1" applyFill="1" applyBorder="1" applyAlignment="1">
      <alignment horizontal="center"/>
    </xf>
    <xf numFmtId="175" fontId="32" fillId="24" borderId="324" xfId="18" applyNumberFormat="1" applyFont="1" applyFill="1" applyBorder="1" applyAlignment="1">
      <alignment horizontal="center"/>
    </xf>
    <xf numFmtId="173" fontId="32" fillId="43" borderId="321" xfId="18" applyNumberFormat="1" applyFont="1" applyFill="1" applyBorder="1" applyAlignment="1">
      <alignment horizontal="center"/>
    </xf>
    <xf numFmtId="0" fontId="93" fillId="5" borderId="27" xfId="0" quotePrefix="1" applyFont="1" applyFill="1" applyBorder="1" applyAlignment="1">
      <alignment horizontal="left"/>
    </xf>
    <xf numFmtId="0" fontId="74" fillId="5" borderId="27" xfId="0" applyFont="1" applyFill="1" applyBorder="1" applyAlignment="1"/>
    <xf numFmtId="0" fontId="74" fillId="0" borderId="27" xfId="0" applyFont="1" applyFill="1" applyBorder="1" applyAlignment="1">
      <alignment horizontal="left"/>
    </xf>
    <xf numFmtId="0" fontId="74" fillId="0" borderId="27" xfId="0" applyFont="1" applyBorder="1" applyAlignment="1">
      <alignment horizontal="left"/>
    </xf>
    <xf numFmtId="0" fontId="34" fillId="43" borderId="27" xfId="0" applyFont="1" applyFill="1" applyBorder="1" applyAlignment="1">
      <alignment horizontal="center" vertical="center" wrapText="1"/>
    </xf>
    <xf numFmtId="0" fontId="34" fillId="22" borderId="325" xfId="0" applyFont="1" applyFill="1" applyBorder="1" applyAlignment="1">
      <alignment horizontal="center" vertical="center" wrapText="1"/>
    </xf>
    <xf numFmtId="173" fontId="34" fillId="28" borderId="229" xfId="18" applyNumberFormat="1" applyFont="1" applyFill="1" applyBorder="1" applyAlignment="1">
      <alignment horizontal="center"/>
    </xf>
    <xf numFmtId="0" fontId="94" fillId="44" borderId="27" xfId="0" applyFont="1" applyFill="1" applyBorder="1" applyAlignment="1">
      <alignment horizontal="center"/>
    </xf>
    <xf numFmtId="0" fontId="6" fillId="22" borderId="66" xfId="0" applyFont="1" applyFill="1" applyBorder="1" applyAlignment="1">
      <alignment horizontal="center" vertical="center" wrapText="1"/>
    </xf>
    <xf numFmtId="0" fontId="49" fillId="22" borderId="139" xfId="0" applyFont="1" applyFill="1" applyBorder="1"/>
    <xf numFmtId="0" fontId="49" fillId="24" borderId="149" xfId="0" applyFont="1" applyFill="1" applyBorder="1"/>
    <xf numFmtId="0" fontId="34" fillId="24" borderId="75" xfId="0" applyFont="1" applyFill="1" applyBorder="1" applyAlignment="1">
      <alignment horizontal="center" vertical="center" wrapText="1"/>
    </xf>
    <xf numFmtId="0" fontId="49" fillId="24" borderId="327" xfId="0" applyFont="1" applyFill="1" applyBorder="1"/>
    <xf numFmtId="0" fontId="49" fillId="24" borderId="64" xfId="0" applyFont="1" applyFill="1" applyBorder="1"/>
    <xf numFmtId="0" fontId="49" fillId="22" borderId="64" xfId="0" applyFont="1" applyFill="1" applyBorder="1"/>
    <xf numFmtId="0" fontId="49" fillId="22" borderId="67" xfId="0" applyFont="1" applyFill="1" applyBorder="1"/>
    <xf numFmtId="0" fontId="49" fillId="24" borderId="75" xfId="0" applyFont="1" applyFill="1" applyBorder="1"/>
    <xf numFmtId="173" fontId="74" fillId="4" borderId="228" xfId="0" applyNumberFormat="1" applyFont="1" applyFill="1" applyBorder="1"/>
    <xf numFmtId="173" fontId="74" fillId="4" borderId="129" xfId="0" applyNumberFormat="1" applyFont="1" applyFill="1" applyBorder="1"/>
    <xf numFmtId="173" fontId="74" fillId="4" borderId="226" xfId="0" applyNumberFormat="1" applyFont="1" applyFill="1" applyBorder="1"/>
    <xf numFmtId="173" fontId="74" fillId="4" borderId="229" xfId="0" applyNumberFormat="1" applyFont="1" applyFill="1" applyBorder="1"/>
    <xf numFmtId="173" fontId="74" fillId="4" borderId="0" xfId="0" applyNumberFormat="1" applyFont="1" applyFill="1" applyBorder="1"/>
    <xf numFmtId="173" fontId="74" fillId="4" borderId="28" xfId="0" applyNumberFormat="1" applyFont="1" applyFill="1" applyBorder="1"/>
    <xf numFmtId="168" fontId="74" fillId="4" borderId="229" xfId="0" applyNumberFormat="1" applyFont="1" applyFill="1" applyBorder="1"/>
    <xf numFmtId="168" fontId="74" fillId="4" borderId="0" xfId="0" applyNumberFormat="1" applyFont="1" applyFill="1" applyBorder="1"/>
    <xf numFmtId="168" fontId="74" fillId="4" borderId="28" xfId="0" applyNumberFormat="1" applyFont="1" applyFill="1" applyBorder="1"/>
    <xf numFmtId="168" fontId="74" fillId="4" borderId="227" xfId="0" applyNumberFormat="1" applyFont="1" applyFill="1" applyBorder="1"/>
    <xf numFmtId="168" fontId="74" fillId="4" borderId="103" xfId="0" applyNumberFormat="1" applyFont="1" applyFill="1" applyBorder="1"/>
    <xf numFmtId="168" fontId="74" fillId="4" borderId="225" xfId="0" applyNumberFormat="1" applyFont="1" applyFill="1" applyBorder="1"/>
    <xf numFmtId="0" fontId="34" fillId="22" borderId="326" xfId="0" applyFont="1" applyFill="1" applyBorder="1" applyAlignment="1">
      <alignment horizontal="center" vertical="center" wrapText="1"/>
    </xf>
    <xf numFmtId="173" fontId="74" fillId="4" borderId="30" xfId="18" applyNumberFormat="1" applyFont="1" applyFill="1" applyBorder="1"/>
    <xf numFmtId="173" fontId="74" fillId="4" borderId="32" xfId="18" applyNumberFormat="1" applyFont="1" applyFill="1" applyBorder="1"/>
    <xf numFmtId="168" fontId="74" fillId="4" borderId="32" xfId="18" applyNumberFormat="1" applyFont="1" applyFill="1" applyBorder="1"/>
    <xf numFmtId="0" fontId="49" fillId="24" borderId="231" xfId="0" applyFont="1" applyFill="1" applyBorder="1"/>
    <xf numFmtId="0" fontId="49" fillId="22" borderId="231" xfId="0" applyFont="1" applyFill="1" applyBorder="1"/>
    <xf numFmtId="0" fontId="6" fillId="27" borderId="27" xfId="0" applyFont="1" applyFill="1" applyBorder="1" applyAlignment="1">
      <alignment horizontal="center" vertical="center" wrapText="1"/>
    </xf>
    <xf numFmtId="0" fontId="19" fillId="0" borderId="27" xfId="0" applyFont="1" applyBorder="1" applyAlignment="1" applyProtection="1">
      <protection locked="0"/>
    </xf>
    <xf numFmtId="0" fontId="19" fillId="0" borderId="27" xfId="0" applyFont="1" applyBorder="1" applyAlignment="1"/>
    <xf numFmtId="177" fontId="19" fillId="0" borderId="31" xfId="18" applyNumberFormat="1" applyFont="1" applyFill="1" applyBorder="1" applyAlignment="1" applyProtection="1">
      <alignment vertical="center"/>
      <protection locked="0"/>
    </xf>
    <xf numFmtId="177" fontId="19" fillId="44" borderId="31" xfId="18" applyNumberFormat="1" applyFont="1" applyFill="1" applyBorder="1" applyAlignment="1" applyProtection="1">
      <alignment vertical="center"/>
      <protection locked="0"/>
    </xf>
    <xf numFmtId="177" fontId="19" fillId="5" borderId="31" xfId="18" applyNumberFormat="1" applyFont="1" applyFill="1" applyBorder="1" applyAlignment="1" applyProtection="1">
      <alignment vertical="center"/>
      <protection locked="0"/>
    </xf>
    <xf numFmtId="177" fontId="44" fillId="41" borderId="328" xfId="18" applyNumberFormat="1" applyFont="1" applyFill="1" applyBorder="1" applyAlignment="1" applyProtection="1">
      <alignment vertical="center"/>
    </xf>
    <xf numFmtId="14" fontId="41" fillId="3" borderId="314" xfId="0" applyNumberFormat="1" applyFont="1" applyFill="1" applyBorder="1" applyAlignment="1" applyProtection="1">
      <alignment horizontal="center" vertical="center" wrapText="1"/>
      <protection locked="0"/>
    </xf>
    <xf numFmtId="0" fontId="41" fillId="3" borderId="314" xfId="0" applyFont="1" applyFill="1" applyBorder="1" applyAlignment="1" applyProtection="1">
      <alignment horizontal="center" vertical="center" wrapText="1"/>
      <protection locked="0"/>
    </xf>
    <xf numFmtId="0" fontId="11" fillId="15" borderId="2" xfId="0" applyFont="1" applyFill="1" applyBorder="1" applyAlignment="1" applyProtection="1">
      <alignment horizontal="center" vertical="center" wrapText="1"/>
      <protection locked="0"/>
    </xf>
    <xf numFmtId="0" fontId="6" fillId="4" borderId="333" xfId="0" applyFont="1" applyFill="1" applyBorder="1" applyAlignment="1" applyProtection="1">
      <alignment horizontal="center" vertical="center"/>
      <protection locked="0"/>
    </xf>
    <xf numFmtId="0" fontId="6" fillId="24" borderId="329" xfId="0" applyFont="1" applyFill="1" applyBorder="1" applyAlignment="1" applyProtection="1">
      <alignment horizontal="center" vertical="center"/>
      <protection locked="0"/>
    </xf>
    <xf numFmtId="0" fontId="11" fillId="5" borderId="103" xfId="0" applyFont="1" applyFill="1" applyBorder="1" applyAlignment="1">
      <alignment horizontal="left" vertical="center" indent="1"/>
    </xf>
    <xf numFmtId="0" fontId="8" fillId="0" borderId="122" xfId="0" applyFont="1" applyFill="1" applyBorder="1" applyAlignment="1">
      <alignment vertical="center" wrapText="1"/>
    </xf>
    <xf numFmtId="0" fontId="34" fillId="22" borderId="0" xfId="1" applyNumberFormat="1" applyFont="1" applyFill="1" applyBorder="1" applyAlignment="1" applyProtection="1">
      <alignment horizontal="center" vertical="center"/>
    </xf>
    <xf numFmtId="17" fontId="121" fillId="0" borderId="311" xfId="1" applyNumberFormat="1" applyFont="1" applyFill="1" applyBorder="1" applyAlignment="1" applyProtection="1">
      <alignment horizontal="center" vertical="center" textRotation="90"/>
    </xf>
    <xf numFmtId="4" fontId="1" fillId="0" borderId="167" xfId="1" applyFont="1" applyFill="1" applyBorder="1" applyProtection="1">
      <alignment vertical="center"/>
    </xf>
    <xf numFmtId="4" fontId="1" fillId="0" borderId="167" xfId="1" applyFont="1" applyFill="1" applyBorder="1">
      <alignment vertical="center"/>
    </xf>
    <xf numFmtId="170" fontId="34" fillId="22" borderId="149" xfId="1" applyNumberFormat="1" applyFont="1" applyFill="1" applyBorder="1" applyAlignment="1" applyProtection="1">
      <alignment horizontal="center" vertical="center"/>
    </xf>
    <xf numFmtId="0" fontId="0" fillId="5" borderId="0" xfId="0" applyFill="1" applyBorder="1" applyAlignment="1">
      <alignment horizontal="center"/>
    </xf>
    <xf numFmtId="0" fontId="6" fillId="24" borderId="63" xfId="0" applyFont="1" applyFill="1" applyBorder="1" applyAlignment="1" applyProtection="1">
      <alignment horizontal="center" vertical="center" wrapText="1"/>
      <protection locked="0"/>
    </xf>
    <xf numFmtId="0" fontId="6" fillId="24" borderId="255" xfId="0" applyFont="1" applyFill="1" applyBorder="1" applyAlignment="1">
      <alignment horizontal="center" vertical="center"/>
    </xf>
    <xf numFmtId="0" fontId="6" fillId="24" borderId="0" xfId="0" applyFont="1" applyFill="1" applyBorder="1" applyAlignment="1" applyProtection="1">
      <alignment horizontal="center" vertical="center" wrapText="1"/>
      <protection locked="0"/>
    </xf>
    <xf numFmtId="177" fontId="19" fillId="0" borderId="340" xfId="18" applyNumberFormat="1" applyFont="1" applyFill="1" applyBorder="1" applyAlignment="1" applyProtection="1">
      <alignment vertical="center"/>
      <protection locked="0"/>
    </xf>
    <xf numFmtId="177" fontId="19" fillId="44" borderId="340" xfId="18" applyNumberFormat="1" applyFont="1" applyFill="1" applyBorder="1" applyAlignment="1" applyProtection="1">
      <alignment vertical="center"/>
      <protection locked="0"/>
    </xf>
    <xf numFmtId="177" fontId="19" fillId="5" borderId="340" xfId="18" applyNumberFormat="1" applyFont="1" applyFill="1" applyBorder="1" applyAlignment="1" applyProtection="1">
      <alignment vertical="center"/>
      <protection locked="0"/>
    </xf>
    <xf numFmtId="43" fontId="19" fillId="44" borderId="28" xfId="20" applyNumberFormat="1" applyFont="1" applyFill="1" applyBorder="1" applyAlignment="1" applyProtection="1">
      <protection locked="0"/>
    </xf>
    <xf numFmtId="43" fontId="19" fillId="0" borderId="28" xfId="20" applyNumberFormat="1" applyFont="1" applyFill="1" applyBorder="1" applyAlignment="1" applyProtection="1">
      <protection locked="0"/>
    </xf>
    <xf numFmtId="43" fontId="19" fillId="5" borderId="28" xfId="20" applyNumberFormat="1" applyFont="1" applyFill="1" applyBorder="1" applyAlignment="1" applyProtection="1">
      <protection locked="0"/>
    </xf>
    <xf numFmtId="17" fontId="88" fillId="24" borderId="344" xfId="0" applyNumberFormat="1" applyFont="1" applyFill="1" applyBorder="1" applyAlignment="1" applyProtection="1">
      <alignment horizontal="center" vertical="center"/>
      <protection hidden="1"/>
    </xf>
    <xf numFmtId="17" fontId="88" fillId="0" borderId="148" xfId="0" applyNumberFormat="1" applyFont="1" applyFill="1" applyBorder="1" applyAlignment="1" applyProtection="1">
      <alignment horizontal="center" vertical="center"/>
      <protection hidden="1"/>
    </xf>
    <xf numFmtId="0" fontId="72" fillId="20" borderId="148" xfId="0" applyFont="1" applyFill="1" applyBorder="1" applyAlignment="1" applyProtection="1">
      <alignment horizontal="center" vertical="center" wrapText="1"/>
      <protection locked="0"/>
    </xf>
    <xf numFmtId="167" fontId="0" fillId="0" borderId="314" xfId="0" applyNumberFormat="1" applyBorder="1" applyProtection="1">
      <protection locked="0"/>
    </xf>
    <xf numFmtId="167" fontId="77" fillId="0" borderId="314" xfId="0" applyNumberFormat="1" applyFont="1" applyFill="1" applyBorder="1" applyAlignment="1" applyProtection="1">
      <alignment horizontal="center"/>
      <protection locked="0"/>
    </xf>
    <xf numFmtId="0" fontId="72" fillId="20" borderId="346" xfId="0" applyFont="1" applyFill="1" applyBorder="1" applyAlignment="1" applyProtection="1">
      <alignment horizontal="center" vertical="center" wrapText="1"/>
      <protection locked="0"/>
    </xf>
    <xf numFmtId="43" fontId="19" fillId="0" borderId="229" xfId="20" applyNumberFormat="1" applyFont="1" applyFill="1" applyBorder="1" applyAlignment="1" applyProtection="1">
      <protection locked="0"/>
    </xf>
    <xf numFmtId="43" fontId="19" fillId="44" borderId="229" xfId="20" applyNumberFormat="1" applyFont="1" applyFill="1" applyBorder="1" applyAlignment="1" applyProtection="1">
      <protection locked="0"/>
    </xf>
    <xf numFmtId="43" fontId="19" fillId="5" borderId="229" xfId="20" applyNumberFormat="1" applyFont="1" applyFill="1" applyBorder="1" applyAlignment="1" applyProtection="1">
      <protection locked="0"/>
    </xf>
    <xf numFmtId="43" fontId="19" fillId="0" borderId="347" xfId="20" applyNumberFormat="1" applyFont="1" applyFill="1" applyBorder="1" applyAlignment="1" applyProtection="1">
      <protection locked="0"/>
    </xf>
    <xf numFmtId="178" fontId="19" fillId="0" borderId="348" xfId="20" applyNumberFormat="1" applyFont="1" applyFill="1" applyBorder="1" applyAlignment="1" applyProtection="1">
      <protection locked="0"/>
    </xf>
    <xf numFmtId="178" fontId="19" fillId="0" borderId="349" xfId="20" applyNumberFormat="1" applyFont="1" applyFill="1" applyBorder="1" applyAlignment="1" applyProtection="1">
      <protection locked="0"/>
    </xf>
    <xf numFmtId="43" fontId="19" fillId="44" borderId="350" xfId="20" applyNumberFormat="1" applyFont="1" applyFill="1" applyBorder="1" applyAlignment="1" applyProtection="1">
      <protection locked="0"/>
    </xf>
    <xf numFmtId="178" fontId="19" fillId="44" borderId="32" xfId="20" applyNumberFormat="1" applyFont="1" applyFill="1" applyBorder="1" applyAlignment="1" applyProtection="1">
      <protection locked="0"/>
    </xf>
    <xf numFmtId="178" fontId="19" fillId="44" borderId="351" xfId="20" applyNumberFormat="1" applyFont="1" applyFill="1" applyBorder="1" applyAlignment="1" applyProtection="1">
      <protection locked="0"/>
    </xf>
    <xf numFmtId="43" fontId="19" fillId="0" borderId="350" xfId="20" applyNumberFormat="1" applyFont="1" applyFill="1" applyBorder="1" applyAlignment="1" applyProtection="1">
      <protection locked="0"/>
    </xf>
    <xf numFmtId="178" fontId="19" fillId="0" borderId="32" xfId="20" applyNumberFormat="1" applyFont="1" applyFill="1" applyBorder="1" applyAlignment="1" applyProtection="1">
      <protection locked="0"/>
    </xf>
    <xf numFmtId="178" fontId="19" fillId="0" borderId="351" xfId="20" applyNumberFormat="1" applyFont="1" applyFill="1" applyBorder="1" applyAlignment="1" applyProtection="1">
      <protection locked="0"/>
    </xf>
    <xf numFmtId="43" fontId="19" fillId="5" borderId="350" xfId="20" applyNumberFormat="1" applyFont="1" applyFill="1" applyBorder="1" applyAlignment="1" applyProtection="1">
      <protection locked="0"/>
    </xf>
    <xf numFmtId="178" fontId="19" fillId="5" borderId="32" xfId="20" applyNumberFormat="1" applyFont="1" applyFill="1" applyBorder="1" applyAlignment="1" applyProtection="1">
      <protection locked="0"/>
    </xf>
    <xf numFmtId="178" fontId="19" fillId="5" borderId="351" xfId="20" applyNumberFormat="1" applyFont="1" applyFill="1" applyBorder="1" applyAlignment="1" applyProtection="1">
      <protection locked="0"/>
    </xf>
    <xf numFmtId="177" fontId="44" fillId="41" borderId="352" xfId="18" applyNumberFormat="1" applyFont="1" applyFill="1" applyBorder="1" applyAlignment="1" applyProtection="1">
      <alignment vertical="center"/>
    </xf>
    <xf numFmtId="177" fontId="44" fillId="41" borderId="353" xfId="18" applyNumberFormat="1" applyFont="1" applyFill="1" applyBorder="1" applyAlignment="1" applyProtection="1">
      <alignment vertical="center"/>
    </xf>
    <xf numFmtId="177" fontId="44" fillId="41" borderId="354" xfId="18" applyNumberFormat="1" applyFont="1" applyFill="1" applyBorder="1" applyAlignment="1" applyProtection="1">
      <alignment vertical="center"/>
    </xf>
    <xf numFmtId="177" fontId="44" fillId="41" borderId="355" xfId="18" applyNumberFormat="1" applyFont="1" applyFill="1" applyBorder="1" applyAlignment="1" applyProtection="1">
      <alignment vertical="center"/>
    </xf>
    <xf numFmtId="178" fontId="44" fillId="41" borderId="353" xfId="18" applyNumberFormat="1" applyFont="1" applyFill="1" applyBorder="1" applyAlignment="1" applyProtection="1">
      <alignment vertical="center"/>
    </xf>
    <xf numFmtId="178" fontId="44" fillId="41" borderId="356" xfId="18" applyNumberFormat="1" applyFont="1" applyFill="1" applyBorder="1" applyAlignment="1" applyProtection="1">
      <alignment vertical="center"/>
    </xf>
    <xf numFmtId="177" fontId="44" fillId="41" borderId="357" xfId="18" applyNumberFormat="1" applyFont="1" applyFill="1" applyBorder="1" applyAlignment="1" applyProtection="1">
      <alignment vertical="center"/>
    </xf>
    <xf numFmtId="0" fontId="41" fillId="3" borderId="358" xfId="0" applyFont="1" applyFill="1" applyBorder="1" applyAlignment="1" applyProtection="1">
      <alignment horizontal="center" vertical="center" wrapText="1"/>
      <protection locked="0"/>
    </xf>
    <xf numFmtId="0" fontId="41" fillId="3" borderId="359" xfId="0" applyFont="1" applyFill="1" applyBorder="1" applyAlignment="1" applyProtection="1">
      <alignment horizontal="center" vertical="center" wrapText="1"/>
      <protection locked="0"/>
    </xf>
    <xf numFmtId="177" fontId="44" fillId="41" borderId="360" xfId="18" applyNumberFormat="1" applyFont="1" applyFill="1" applyBorder="1" applyAlignment="1" applyProtection="1">
      <alignment vertical="center"/>
    </xf>
    <xf numFmtId="0" fontId="41" fillId="3" borderId="361" xfId="0" applyFont="1" applyFill="1" applyBorder="1" applyAlignment="1" applyProtection="1">
      <alignment horizontal="center" vertical="center" wrapText="1"/>
      <protection locked="0"/>
    </xf>
    <xf numFmtId="0" fontId="41" fillId="3" borderId="362" xfId="0" applyFont="1" applyFill="1" applyBorder="1" applyAlignment="1" applyProtection="1">
      <alignment horizontal="center" vertical="center" wrapText="1"/>
      <protection locked="0"/>
    </xf>
    <xf numFmtId="43" fontId="19" fillId="0" borderId="351" xfId="20" applyNumberFormat="1" applyFont="1" applyFill="1" applyBorder="1" applyAlignment="1" applyProtection="1">
      <protection locked="0"/>
    </xf>
    <xf numFmtId="43" fontId="19" fillId="44" borderId="351" xfId="20" applyNumberFormat="1" applyFont="1" applyFill="1" applyBorder="1" applyAlignment="1" applyProtection="1">
      <protection locked="0"/>
    </xf>
    <xf numFmtId="43" fontId="19" fillId="5" borderId="351" xfId="20" applyNumberFormat="1" applyFont="1" applyFill="1" applyBorder="1" applyAlignment="1" applyProtection="1">
      <protection locked="0"/>
    </xf>
    <xf numFmtId="177" fontId="44" fillId="41" borderId="356" xfId="18" applyNumberFormat="1" applyFont="1" applyFill="1" applyBorder="1" applyAlignment="1" applyProtection="1">
      <alignment vertical="center"/>
    </xf>
    <xf numFmtId="0" fontId="32" fillId="0" borderId="0" xfId="0" applyFont="1" applyProtection="1">
      <protection locked="0"/>
    </xf>
    <xf numFmtId="0" fontId="19" fillId="0" borderId="255" xfId="0" applyFont="1" applyBorder="1"/>
    <xf numFmtId="2" fontId="7" fillId="24" borderId="62" xfId="1" applyNumberFormat="1" applyFont="1" applyFill="1" applyBorder="1" applyAlignment="1" applyProtection="1">
      <alignment horizontal="left" vertical="center"/>
      <protection locked="0"/>
    </xf>
    <xf numFmtId="2" fontId="7" fillId="24" borderId="5" xfId="1" applyNumberFormat="1" applyFont="1" applyFill="1" applyBorder="1" applyAlignment="1" applyProtection="1">
      <alignment horizontal="left" vertical="center"/>
      <protection locked="0"/>
    </xf>
    <xf numFmtId="2" fontId="16" fillId="24" borderId="5" xfId="1" applyNumberFormat="1" applyFont="1" applyFill="1" applyBorder="1" applyAlignment="1" applyProtection="1">
      <alignment vertical="center"/>
      <protection locked="0"/>
    </xf>
    <xf numFmtId="0" fontId="8" fillId="24" borderId="5" xfId="0" applyFont="1" applyFill="1" applyBorder="1"/>
    <xf numFmtId="0" fontId="8" fillId="24" borderId="5" xfId="0" applyFont="1" applyFill="1" applyBorder="1" applyAlignment="1">
      <alignment vertical="center" wrapText="1"/>
    </xf>
    <xf numFmtId="0" fontId="8" fillId="24" borderId="36" xfId="0" applyFont="1" applyFill="1" applyBorder="1" applyAlignment="1">
      <alignment vertical="center" wrapText="1"/>
    </xf>
    <xf numFmtId="0" fontId="6" fillId="24" borderId="345" xfId="0" applyFont="1" applyFill="1" applyBorder="1" applyAlignment="1">
      <alignment horizontal="center" vertical="center" wrapText="1"/>
    </xf>
    <xf numFmtId="0" fontId="34" fillId="24" borderId="345" xfId="0" applyFont="1" applyFill="1" applyBorder="1" applyAlignment="1">
      <alignment horizontal="center" vertical="center" wrapText="1"/>
    </xf>
    <xf numFmtId="0" fontId="6" fillId="23" borderId="345" xfId="0" applyFont="1" applyFill="1" applyBorder="1" applyAlignment="1">
      <alignment horizontal="center" vertical="center" wrapText="1"/>
    </xf>
    <xf numFmtId="0" fontId="6" fillId="22" borderId="345" xfId="0" applyFont="1" applyFill="1" applyBorder="1" applyAlignment="1">
      <alignment horizontal="center" vertical="center" wrapText="1"/>
    </xf>
    <xf numFmtId="0" fontId="6" fillId="28" borderId="64" xfId="0" applyFont="1" applyFill="1" applyBorder="1" applyAlignment="1">
      <alignment horizontal="center" vertical="center"/>
    </xf>
    <xf numFmtId="0" fontId="6" fillId="24" borderId="339" xfId="0" applyFont="1" applyFill="1" applyBorder="1" applyAlignment="1" applyProtection="1">
      <alignment horizontal="center" vertical="center"/>
      <protection locked="0"/>
    </xf>
    <xf numFmtId="0" fontId="49" fillId="37" borderId="63" xfId="0" applyFont="1" applyFill="1" applyBorder="1" applyAlignment="1">
      <alignment horizontal="center" vertical="center"/>
    </xf>
    <xf numFmtId="0" fontId="0" fillId="41" borderId="27" xfId="0" applyFill="1" applyBorder="1"/>
    <xf numFmtId="0" fontId="0" fillId="0" borderId="29" xfId="0" applyBorder="1"/>
    <xf numFmtId="0" fontId="0" fillId="41" borderId="29" xfId="0" applyFill="1" applyBorder="1"/>
    <xf numFmtId="0" fontId="123" fillId="24" borderId="148" xfId="0" applyFont="1" applyFill="1" applyBorder="1" applyAlignment="1">
      <alignment horizontal="center" vertical="center" wrapText="1"/>
    </xf>
    <xf numFmtId="0" fontId="123" fillId="15" borderId="148" xfId="0" applyFont="1" applyFill="1" applyBorder="1" applyAlignment="1">
      <alignment horizontal="center" vertical="center" wrapText="1"/>
    </xf>
    <xf numFmtId="0" fontId="123" fillId="15" borderId="148" xfId="0" applyFont="1" applyFill="1" applyBorder="1" applyAlignment="1">
      <alignment horizontal="center" wrapText="1"/>
    </xf>
    <xf numFmtId="0" fontId="123" fillId="15" borderId="63" xfId="0" applyFont="1" applyFill="1" applyBorder="1" applyAlignment="1">
      <alignment horizontal="center" wrapText="1"/>
    </xf>
    <xf numFmtId="0" fontId="49" fillId="37" borderId="0" xfId="0" applyFont="1" applyFill="1"/>
    <xf numFmtId="0" fontId="5" fillId="24" borderId="64" xfId="0" applyFont="1" applyFill="1" applyBorder="1" applyAlignment="1">
      <alignment horizontal="center" vertical="center" wrapText="1"/>
    </xf>
    <xf numFmtId="0" fontId="5" fillId="24" borderId="148" xfId="0" applyFont="1" applyFill="1" applyBorder="1" applyAlignment="1">
      <alignment horizontal="center" vertical="center" wrapText="1"/>
    </xf>
    <xf numFmtId="0" fontId="5" fillId="22" borderId="148" xfId="0" applyFont="1" applyFill="1" applyBorder="1" applyAlignment="1">
      <alignment horizontal="center" vertical="center" wrapText="1"/>
    </xf>
    <xf numFmtId="0" fontId="5" fillId="22" borderId="148" xfId="0" applyFont="1" applyFill="1" applyBorder="1" applyAlignment="1">
      <alignment horizontal="center" wrapText="1"/>
    </xf>
    <xf numFmtId="0" fontId="1" fillId="5" borderId="27" xfId="0" applyFont="1" applyFill="1" applyBorder="1" applyAlignment="1" applyProtection="1">
      <alignment horizontal="center" vertical="center" wrapText="1"/>
      <protection locked="0"/>
    </xf>
    <xf numFmtId="0" fontId="124" fillId="0" borderId="0" xfId="0" applyFont="1" applyFill="1" applyBorder="1"/>
    <xf numFmtId="0" fontId="1" fillId="0" borderId="0" xfId="0" applyFont="1"/>
    <xf numFmtId="0" fontId="59" fillId="0" borderId="0" xfId="0" applyFont="1" applyFill="1" applyBorder="1"/>
    <xf numFmtId="0" fontId="41" fillId="10" borderId="372" xfId="0" applyFont="1" applyFill="1" applyBorder="1" applyAlignment="1">
      <alignment horizontal="left"/>
    </xf>
    <xf numFmtId="10" fontId="125" fillId="0" borderId="376" xfId="0" applyNumberFormat="1" applyFont="1" applyBorder="1" applyAlignment="1">
      <alignment horizontal="center"/>
    </xf>
    <xf numFmtId="0" fontId="41" fillId="0" borderId="372" xfId="0" applyFont="1" applyFill="1" applyBorder="1" applyAlignment="1">
      <alignment horizontal="center"/>
    </xf>
    <xf numFmtId="0" fontId="41" fillId="0" borderId="27" xfId="0" applyFont="1" applyFill="1" applyBorder="1" applyAlignment="1">
      <alignment horizontal="center" wrapText="1"/>
    </xf>
    <xf numFmtId="0" fontId="41" fillId="10" borderId="372" xfId="0" applyFont="1" applyFill="1" applyBorder="1" applyAlignment="1">
      <alignment horizontal="center"/>
    </xf>
    <xf numFmtId="0" fontId="41" fillId="41" borderId="373" xfId="0" applyFont="1" applyFill="1" applyBorder="1" applyAlignment="1">
      <alignment horizontal="center" vertical="center" wrapText="1"/>
    </xf>
    <xf numFmtId="0" fontId="41" fillId="41" borderId="371" xfId="0" applyFont="1" applyFill="1" applyBorder="1" applyAlignment="1">
      <alignment horizontal="center" vertical="center" wrapText="1"/>
    </xf>
    <xf numFmtId="0" fontId="1" fillId="0" borderId="27" xfId="0" applyFont="1" applyBorder="1" applyAlignment="1">
      <alignment horizontal="center" vertical="center"/>
    </xf>
    <xf numFmtId="2" fontId="1" fillId="41" borderId="373" xfId="0" applyNumberFormat="1" applyFont="1" applyFill="1" applyBorder="1" applyAlignment="1">
      <alignment horizontal="center" vertical="center"/>
    </xf>
    <xf numFmtId="0" fontId="1" fillId="0" borderId="372" xfId="0" applyFont="1" applyFill="1" applyBorder="1" applyAlignment="1">
      <alignment horizontal="center" vertical="center"/>
    </xf>
    <xf numFmtId="2" fontId="1" fillId="0" borderId="27" xfId="0" applyNumberFormat="1" applyFont="1" applyBorder="1" applyAlignment="1">
      <alignment horizontal="center" vertical="center"/>
    </xf>
    <xf numFmtId="0" fontId="1" fillId="0" borderId="374" xfId="0" applyFont="1" applyFill="1" applyBorder="1" applyAlignment="1">
      <alignment horizontal="center" vertical="center"/>
    </xf>
    <xf numFmtId="2" fontId="1" fillId="0" borderId="375" xfId="0" applyNumberFormat="1" applyFont="1" applyBorder="1" applyAlignment="1">
      <alignment horizontal="center" vertical="center"/>
    </xf>
    <xf numFmtId="2" fontId="1" fillId="41" borderId="376" xfId="0" applyNumberFormat="1" applyFont="1" applyFill="1" applyBorder="1" applyAlignment="1">
      <alignment horizontal="center" vertical="center"/>
    </xf>
    <xf numFmtId="0" fontId="1" fillId="0" borderId="27" xfId="0" applyFont="1" applyBorder="1" applyAlignment="1">
      <alignment horizontal="center"/>
    </xf>
    <xf numFmtId="178" fontId="1" fillId="0" borderId="373" xfId="0" applyNumberFormat="1" applyFont="1" applyBorder="1" applyAlignment="1">
      <alignment horizontal="center"/>
    </xf>
    <xf numFmtId="0" fontId="41" fillId="0" borderId="374" xfId="0" applyFont="1" applyFill="1" applyBorder="1"/>
    <xf numFmtId="0" fontId="1" fillId="0" borderId="375" xfId="0" applyFont="1" applyBorder="1" applyAlignment="1">
      <alignment horizontal="center"/>
    </xf>
    <xf numFmtId="0" fontId="59" fillId="0" borderId="372" xfId="0" applyFont="1" applyBorder="1" applyAlignment="1">
      <alignment horizontal="center"/>
    </xf>
    <xf numFmtId="0" fontId="59" fillId="0" borderId="27" xfId="0" applyFont="1" applyBorder="1" applyAlignment="1">
      <alignment horizontal="center"/>
    </xf>
    <xf numFmtId="0" fontId="59" fillId="0" borderId="373" xfId="0" applyFont="1" applyBorder="1" applyAlignment="1">
      <alignment horizontal="center"/>
    </xf>
    <xf numFmtId="0" fontId="1" fillId="8" borderId="372" xfId="0" applyFont="1" applyFill="1" applyBorder="1" applyAlignment="1">
      <alignment vertical="top" wrapText="1"/>
    </xf>
    <xf numFmtId="10" fontId="126" fillId="0" borderId="376" xfId="0" applyNumberFormat="1" applyFont="1" applyBorder="1" applyAlignment="1">
      <alignment horizontal="center"/>
    </xf>
    <xf numFmtId="44" fontId="6" fillId="27" borderId="380" xfId="19" applyFont="1" applyFill="1" applyBorder="1" applyAlignment="1">
      <alignment horizontal="center" vertical="center"/>
    </xf>
    <xf numFmtId="173" fontId="34" fillId="27" borderId="31" xfId="0" applyNumberFormat="1" applyFont="1" applyFill="1" applyBorder="1" applyAlignment="1">
      <alignment horizontal="center"/>
    </xf>
    <xf numFmtId="0" fontId="95" fillId="5" borderId="368" xfId="19" applyNumberFormat="1" applyFont="1" applyFill="1" applyBorder="1" applyAlignment="1">
      <alignment horizontal="center" vertical="center"/>
    </xf>
    <xf numFmtId="0" fontId="8" fillId="0" borderId="0" xfId="0" applyFont="1" applyBorder="1" applyAlignment="1">
      <alignment horizontal="left"/>
    </xf>
    <xf numFmtId="0" fontId="8" fillId="0" borderId="0" xfId="0" applyFont="1" applyBorder="1"/>
    <xf numFmtId="0" fontId="8" fillId="0" borderId="87" xfId="0" applyFont="1" applyBorder="1" applyAlignment="1">
      <alignment horizontal="left" vertical="top" wrapText="1"/>
    </xf>
    <xf numFmtId="0" fontId="11" fillId="5" borderId="129" xfId="4" applyFont="1" applyFill="1" applyBorder="1" applyAlignment="1">
      <alignment horizontal="left" vertical="center" wrapText="1" indent="1"/>
    </xf>
    <xf numFmtId="0" fontId="11" fillId="5" borderId="100" xfId="0" applyFont="1" applyFill="1" applyBorder="1" applyAlignment="1">
      <alignment horizontal="left" vertical="center" wrapText="1" indent="1"/>
    </xf>
    <xf numFmtId="0" fontId="6" fillId="12" borderId="321" xfId="0" applyFont="1" applyFill="1" applyBorder="1" applyAlignment="1">
      <alignment horizontal="center" vertical="center" wrapText="1"/>
    </xf>
    <xf numFmtId="0" fontId="11" fillId="5" borderId="129" xfId="0" applyFont="1" applyFill="1" applyBorder="1" applyAlignment="1">
      <alignment horizontal="left" vertical="center" wrapText="1" indent="1"/>
    </xf>
    <xf numFmtId="0" fontId="11" fillId="0" borderId="89" xfId="0" applyFont="1" applyFill="1" applyBorder="1" applyAlignment="1">
      <alignment horizontal="left" vertical="center" wrapText="1" indent="1"/>
    </xf>
    <xf numFmtId="0" fontId="8" fillId="0" borderId="122" xfId="0" applyFont="1" applyFill="1" applyBorder="1" applyAlignment="1">
      <alignment horizontal="left" vertical="center" wrapText="1"/>
    </xf>
    <xf numFmtId="0" fontId="5" fillId="46" borderId="11" xfId="0" applyFont="1" applyFill="1" applyBorder="1" applyAlignment="1">
      <alignment vertical="center" wrapText="1"/>
    </xf>
    <xf numFmtId="0" fontId="5" fillId="46" borderId="12" xfId="0" applyFont="1" applyFill="1" applyBorder="1" applyAlignment="1">
      <alignment vertical="center" wrapText="1"/>
    </xf>
    <xf numFmtId="0" fontId="75" fillId="46" borderId="12" xfId="0" applyFont="1" applyFill="1" applyBorder="1"/>
    <xf numFmtId="0" fontId="75" fillId="46" borderId="381" xfId="0" applyFont="1" applyFill="1" applyBorder="1"/>
    <xf numFmtId="173" fontId="30" fillId="46" borderId="12" xfId="0" applyNumberFormat="1" applyFont="1" applyFill="1" applyBorder="1" applyAlignment="1">
      <alignment horizontal="center" vertical="center" wrapText="1"/>
    </xf>
    <xf numFmtId="0" fontId="75" fillId="46" borderId="381" xfId="0" applyFont="1" applyFill="1" applyBorder="1" applyAlignment="1">
      <alignment horizontal="center"/>
    </xf>
    <xf numFmtId="0" fontId="75" fillId="46" borderId="12" xfId="0" applyFont="1" applyFill="1" applyBorder="1" applyAlignment="1">
      <alignment horizontal="center"/>
    </xf>
    <xf numFmtId="0" fontId="1" fillId="18" borderId="382" xfId="0" applyFont="1" applyFill="1" applyBorder="1" applyAlignment="1">
      <alignment vertical="center" wrapText="1"/>
    </xf>
    <xf numFmtId="173" fontId="1" fillId="18" borderId="0" xfId="0" applyNumberFormat="1" applyFont="1" applyFill="1" applyBorder="1" applyAlignment="1">
      <alignment horizontal="center" vertical="center" wrapText="1"/>
    </xf>
    <xf numFmtId="0" fontId="1" fillId="18" borderId="382" xfId="0" applyFont="1" applyFill="1" applyBorder="1" applyAlignment="1">
      <alignment horizontal="center" vertical="center" wrapText="1"/>
    </xf>
    <xf numFmtId="0" fontId="1" fillId="0" borderId="0" xfId="0" applyFont="1" applyBorder="1" applyAlignment="1">
      <alignment vertical="center" wrapText="1"/>
    </xf>
    <xf numFmtId="0" fontId="19" fillId="0" borderId="382" xfId="0" applyFont="1" applyBorder="1"/>
    <xf numFmtId="173" fontId="19" fillId="0" borderId="0" xfId="0" applyNumberFormat="1" applyFont="1" applyBorder="1" applyAlignment="1">
      <alignment horizontal="center"/>
    </xf>
    <xf numFmtId="0" fontId="19" fillId="0" borderId="382" xfId="0" applyFont="1" applyBorder="1" applyAlignment="1">
      <alignment horizontal="center"/>
    </xf>
    <xf numFmtId="173" fontId="19" fillId="0" borderId="383" xfId="0" applyNumberFormat="1" applyFont="1" applyBorder="1" applyAlignment="1">
      <alignment horizontal="center"/>
    </xf>
    <xf numFmtId="0" fontId="5" fillId="46" borderId="31" xfId="0" applyFont="1" applyFill="1" applyBorder="1" applyAlignment="1">
      <alignment vertical="center" wrapText="1"/>
    </xf>
    <xf numFmtId="0" fontId="5" fillId="46" borderId="0" xfId="0" applyFont="1" applyFill="1" applyBorder="1" applyAlignment="1">
      <alignment vertical="center" wrapText="1"/>
    </xf>
    <xf numFmtId="0" fontId="75" fillId="46" borderId="0" xfId="0" applyFont="1" applyFill="1" applyBorder="1"/>
    <xf numFmtId="0" fontId="75" fillId="46" borderId="382" xfId="0" applyFont="1" applyFill="1" applyBorder="1"/>
    <xf numFmtId="173" fontId="75" fillId="46" borderId="31" xfId="0" applyNumberFormat="1" applyFont="1" applyFill="1" applyBorder="1"/>
    <xf numFmtId="173" fontId="75" fillId="46" borderId="0" xfId="0" applyNumberFormat="1" applyFont="1" applyFill="1" applyBorder="1" applyAlignment="1">
      <alignment horizontal="center"/>
    </xf>
    <xf numFmtId="0" fontId="75" fillId="46" borderId="382" xfId="0" applyFont="1" applyFill="1" applyBorder="1" applyAlignment="1">
      <alignment horizontal="center"/>
    </xf>
    <xf numFmtId="173" fontId="75" fillId="46" borderId="31" xfId="0" applyNumberFormat="1" applyFont="1" applyFill="1" applyBorder="1" applyAlignment="1">
      <alignment horizontal="center"/>
    </xf>
    <xf numFmtId="0" fontId="19" fillId="18" borderId="382" xfId="0" applyFont="1" applyFill="1" applyBorder="1"/>
    <xf numFmtId="0" fontId="19" fillId="18" borderId="382" xfId="0" applyFont="1" applyFill="1" applyBorder="1" applyAlignment="1">
      <alignment horizontal="center"/>
    </xf>
    <xf numFmtId="0" fontId="19" fillId="18" borderId="0" xfId="0" applyFont="1" applyFill="1" applyBorder="1"/>
    <xf numFmtId="0" fontId="4" fillId="0" borderId="382" xfId="0" applyFont="1" applyBorder="1"/>
    <xf numFmtId="173" fontId="4" fillId="0" borderId="0" xfId="0" applyNumberFormat="1" applyFont="1" applyBorder="1" applyAlignment="1">
      <alignment horizontal="center"/>
    </xf>
    <xf numFmtId="0" fontId="4" fillId="0" borderId="382" xfId="0" applyFont="1" applyBorder="1" applyAlignment="1">
      <alignment horizontal="center"/>
    </xf>
    <xf numFmtId="173" fontId="4" fillId="0" borderId="383" xfId="0" applyNumberFormat="1" applyFont="1" applyBorder="1" applyAlignment="1">
      <alignment horizontal="center"/>
    </xf>
    <xf numFmtId="0" fontId="4" fillId="0" borderId="0" xfId="0" applyFont="1" applyFill="1" applyBorder="1"/>
    <xf numFmtId="0" fontId="19" fillId="0" borderId="0" xfId="0" applyFont="1" applyFill="1" applyBorder="1"/>
    <xf numFmtId="0" fontId="19" fillId="0" borderId="31" xfId="0" applyFont="1" applyFill="1" applyBorder="1"/>
    <xf numFmtId="0" fontId="34" fillId="46" borderId="0" xfId="0" applyFont="1" applyFill="1" applyBorder="1"/>
    <xf numFmtId="0" fontId="34" fillId="47" borderId="384" xfId="0" applyFont="1" applyFill="1" applyBorder="1"/>
    <xf numFmtId="173" fontId="34" fillId="47" borderId="385" xfId="0" applyNumberFormat="1" applyFont="1" applyFill="1" applyBorder="1"/>
    <xf numFmtId="173" fontId="34" fillId="47" borderId="385" xfId="0" applyNumberFormat="1" applyFont="1" applyFill="1" applyBorder="1" applyAlignment="1">
      <alignment horizontal="center"/>
    </xf>
    <xf numFmtId="0" fontId="34" fillId="12" borderId="384" xfId="0" applyFont="1" applyFill="1" applyBorder="1"/>
    <xf numFmtId="173" fontId="34" fillId="12" borderId="385" xfId="0" applyNumberFormat="1" applyFont="1" applyFill="1" applyBorder="1"/>
    <xf numFmtId="173" fontId="34" fillId="12" borderId="386" xfId="0" applyNumberFormat="1" applyFont="1" applyFill="1" applyBorder="1" applyAlignment="1">
      <alignment horizontal="center"/>
    </xf>
    <xf numFmtId="0" fontId="1" fillId="0" borderId="167" xfId="1" applyNumberFormat="1" applyFont="1" applyFill="1" applyBorder="1" applyAlignment="1" applyProtection="1">
      <alignment vertical="center"/>
    </xf>
    <xf numFmtId="0" fontId="90" fillId="7" borderId="387" xfId="1" applyNumberFormat="1" applyFont="1" applyFill="1" applyBorder="1" applyAlignment="1" applyProtection="1">
      <alignment vertical="center"/>
    </xf>
    <xf numFmtId="0" fontId="90" fillId="7" borderId="389" xfId="1" applyNumberFormat="1" applyFont="1" applyFill="1" applyBorder="1" applyAlignment="1" applyProtection="1">
      <alignment vertical="center"/>
    </xf>
    <xf numFmtId="0" fontId="90" fillId="7" borderId="390" xfId="1" applyNumberFormat="1" applyFont="1" applyFill="1" applyBorder="1" applyAlignment="1" applyProtection="1">
      <alignment vertical="center"/>
    </xf>
    <xf numFmtId="0" fontId="85" fillId="16" borderId="391" xfId="1" applyNumberFormat="1" applyFont="1" applyFill="1" applyBorder="1" applyAlignment="1" applyProtection="1">
      <alignment horizontal="center" vertical="center"/>
      <protection locked="0"/>
    </xf>
    <xf numFmtId="0" fontId="79" fillId="16" borderId="388" xfId="1" applyNumberFormat="1" applyFont="1" applyFill="1" applyBorder="1" applyAlignment="1" applyProtection="1">
      <alignment horizontal="center" vertical="center"/>
      <protection locked="0"/>
    </xf>
    <xf numFmtId="0" fontId="32" fillId="48" borderId="75" xfId="0" applyFont="1" applyFill="1" applyBorder="1" applyAlignment="1">
      <alignment horizontal="center"/>
    </xf>
    <xf numFmtId="0" fontId="32" fillId="48" borderId="24" xfId="0" applyFont="1" applyFill="1" applyBorder="1" applyAlignment="1">
      <alignment horizontal="center"/>
    </xf>
    <xf numFmtId="0" fontId="32" fillId="48" borderId="76" xfId="0" applyFont="1" applyFill="1" applyBorder="1" applyAlignment="1">
      <alignment horizontal="center"/>
    </xf>
    <xf numFmtId="0" fontId="32" fillId="49" borderId="24" xfId="0" applyFont="1" applyFill="1" applyBorder="1" applyAlignment="1">
      <alignment horizontal="center"/>
    </xf>
    <xf numFmtId="0" fontId="32" fillId="49" borderId="76" xfId="0" applyFont="1" applyFill="1" applyBorder="1" applyAlignment="1">
      <alignment horizontal="center"/>
    </xf>
    <xf numFmtId="0" fontId="0" fillId="0" borderId="393" xfId="0" applyBorder="1"/>
    <xf numFmtId="0" fontId="0" fillId="0" borderId="392" xfId="0" applyBorder="1"/>
    <xf numFmtId="0" fontId="0" fillId="0" borderId="395" xfId="0" applyBorder="1"/>
    <xf numFmtId="0" fontId="0" fillId="0" borderId="394" xfId="0" applyBorder="1"/>
    <xf numFmtId="7" fontId="34" fillId="28" borderId="154" xfId="0" applyNumberFormat="1" applyFont="1" applyFill="1" applyBorder="1" applyAlignment="1" applyProtection="1">
      <alignment horizontal="center" vertical="center"/>
      <protection locked="0"/>
    </xf>
    <xf numFmtId="7" fontId="74" fillId="5" borderId="4" xfId="0" applyNumberFormat="1" applyFont="1" applyFill="1" applyBorder="1" applyProtection="1">
      <protection locked="0"/>
    </xf>
    <xf numFmtId="0" fontId="34" fillId="24" borderId="396" xfId="0" applyFont="1" applyFill="1" applyBorder="1" applyAlignment="1">
      <alignment horizontal="left" wrapText="1"/>
    </xf>
    <xf numFmtId="0" fontId="70" fillId="5" borderId="396" xfId="0" applyFont="1" applyFill="1" applyBorder="1" applyAlignment="1">
      <alignment horizontal="center" vertical="center"/>
    </xf>
    <xf numFmtId="7" fontId="74" fillId="19" borderId="4" xfId="0" applyNumberFormat="1" applyFont="1" applyFill="1" applyBorder="1" applyProtection="1"/>
    <xf numFmtId="7" fontId="74" fillId="5" borderId="243" xfId="0" applyNumberFormat="1" applyFont="1" applyFill="1" applyBorder="1" applyProtection="1">
      <protection locked="0"/>
    </xf>
    <xf numFmtId="7" fontId="74" fillId="5" borderId="251" xfId="0" applyNumberFormat="1" applyFont="1" applyFill="1" applyBorder="1" applyProtection="1">
      <protection locked="0"/>
    </xf>
    <xf numFmtId="0" fontId="19" fillId="0" borderId="29" xfId="0" applyNumberFormat="1" applyFont="1" applyBorder="1"/>
    <xf numFmtId="9" fontId="19" fillId="0" borderId="27" xfId="0" applyNumberFormat="1" applyFont="1" applyBorder="1" applyAlignment="1">
      <alignment horizontal="center"/>
    </xf>
    <xf numFmtId="0" fontId="19" fillId="0" borderId="27" xfId="0" applyFont="1" applyBorder="1" applyAlignment="1">
      <alignment horizontal="center"/>
    </xf>
    <xf numFmtId="9" fontId="44" fillId="5" borderId="27" xfId="0" applyNumberFormat="1" applyFont="1" applyFill="1" applyBorder="1" applyAlignment="1" applyProtection="1">
      <alignment horizontal="center" vertical="center"/>
      <protection locked="0"/>
    </xf>
    <xf numFmtId="15" fontId="44" fillId="5" borderId="27" xfId="0" applyNumberFormat="1" applyFont="1" applyFill="1" applyBorder="1" applyAlignment="1" applyProtection="1">
      <alignment horizontal="center" vertical="center"/>
      <protection locked="0"/>
    </xf>
    <xf numFmtId="2" fontId="16" fillId="24" borderId="264" xfId="1" applyNumberFormat="1" applyFont="1" applyFill="1" applyBorder="1" applyAlignment="1" applyProtection="1">
      <alignment horizontal="center" vertical="center"/>
      <protection locked="0"/>
    </xf>
    <xf numFmtId="0" fontId="31" fillId="5" borderId="286" xfId="4" applyFill="1" applyBorder="1" applyAlignment="1">
      <alignment horizontal="center"/>
    </xf>
    <xf numFmtId="0" fontId="45" fillId="6" borderId="271" xfId="3" applyFont="1" applyFill="1" applyBorder="1" applyAlignment="1">
      <alignment horizontal="right"/>
    </xf>
    <xf numFmtId="0" fontId="45" fillId="6" borderId="176" xfId="3" applyFont="1" applyFill="1" applyBorder="1" applyAlignment="1"/>
    <xf numFmtId="167" fontId="45" fillId="6" borderId="176" xfId="3" applyNumberFormat="1" applyFont="1" applyFill="1" applyBorder="1" applyAlignment="1"/>
    <xf numFmtId="0" fontId="45" fillId="6" borderId="176" xfId="3" applyFont="1" applyFill="1" applyBorder="1" applyAlignment="1">
      <alignment horizontal="right"/>
    </xf>
    <xf numFmtId="167" fontId="45" fillId="6" borderId="176" xfId="3" applyNumberFormat="1" applyFont="1" applyFill="1" applyBorder="1" applyAlignment="1">
      <alignment horizontal="right"/>
    </xf>
    <xf numFmtId="9" fontId="45" fillId="6" borderId="176" xfId="3" applyNumberFormat="1" applyFont="1" applyFill="1" applyBorder="1" applyAlignment="1">
      <alignment horizontal="center" vertical="center"/>
    </xf>
    <xf numFmtId="0" fontId="8" fillId="6" borderId="176" xfId="4" applyFont="1" applyFill="1" applyBorder="1" applyAlignment="1">
      <alignment horizontal="center"/>
    </xf>
    <xf numFmtId="0" fontId="31" fillId="6" borderId="272" xfId="4" applyFill="1" applyBorder="1"/>
    <xf numFmtId="0" fontId="45" fillId="6" borderId="176" xfId="3" applyFont="1" applyFill="1" applyBorder="1" applyAlignment="1">
      <alignment wrapText="1"/>
    </xf>
    <xf numFmtId="167" fontId="45" fillId="6" borderId="176" xfId="3" applyNumberFormat="1" applyFont="1" applyFill="1" applyBorder="1" applyAlignment="1">
      <alignment wrapText="1"/>
    </xf>
    <xf numFmtId="0" fontId="12" fillId="6" borderId="176" xfId="3" applyFont="1" applyFill="1" applyBorder="1" applyAlignment="1">
      <alignment horizontal="center"/>
    </xf>
    <xf numFmtId="0" fontId="1" fillId="6" borderId="272" xfId="3" applyFill="1" applyBorder="1"/>
    <xf numFmtId="0" fontId="31" fillId="6" borderId="271" xfId="4" applyFont="1" applyFill="1" applyBorder="1" applyAlignment="1">
      <alignment horizontal="right"/>
    </xf>
    <xf numFmtId="0" fontId="31" fillId="6" borderId="176" xfId="4" applyFont="1" applyFill="1" applyBorder="1"/>
    <xf numFmtId="167" fontId="31" fillId="6" borderId="176" xfId="4" applyNumberFormat="1" applyFont="1" applyFill="1" applyBorder="1"/>
    <xf numFmtId="0" fontId="31" fillId="6" borderId="176" xfId="4" applyFont="1" applyFill="1" applyBorder="1" applyAlignment="1">
      <alignment horizontal="right"/>
    </xf>
    <xf numFmtId="167" fontId="19" fillId="6" borderId="176" xfId="4" applyNumberFormat="1" applyFont="1" applyFill="1" applyBorder="1" applyAlignment="1">
      <alignment horizontal="right"/>
    </xf>
    <xf numFmtId="9" fontId="19" fillId="6" borderId="176" xfId="4" applyNumberFormat="1" applyFont="1" applyFill="1" applyBorder="1" applyAlignment="1">
      <alignment horizontal="center" vertical="center"/>
    </xf>
    <xf numFmtId="9" fontId="19" fillId="6" borderId="176" xfId="4" applyNumberFormat="1" applyFont="1" applyFill="1" applyBorder="1" applyAlignment="1">
      <alignment horizontal="center"/>
    </xf>
    <xf numFmtId="0" fontId="31" fillId="6" borderId="176" xfId="4" applyFill="1" applyBorder="1"/>
    <xf numFmtId="167" fontId="31" fillId="6" borderId="176" xfId="4" applyNumberFormat="1" applyFill="1" applyBorder="1"/>
    <xf numFmtId="167" fontId="19" fillId="6" borderId="176" xfId="4" applyNumberFormat="1" applyFont="1" applyFill="1" applyBorder="1"/>
    <xf numFmtId="0" fontId="31" fillId="6" borderId="271" xfId="4" quotePrefix="1" applyFont="1" applyFill="1" applyBorder="1" applyAlignment="1">
      <alignment horizontal="right"/>
    </xf>
    <xf numFmtId="0" fontId="31" fillId="6" borderId="176" xfId="4" quotePrefix="1" applyFont="1" applyFill="1" applyBorder="1"/>
    <xf numFmtId="167" fontId="31" fillId="6" borderId="176" xfId="4" quotePrefix="1" applyNumberFormat="1" applyFont="1" applyFill="1" applyBorder="1"/>
    <xf numFmtId="0" fontId="31" fillId="6" borderId="176" xfId="4" quotePrefix="1" applyFont="1" applyFill="1" applyBorder="1" applyAlignment="1">
      <alignment horizontal="right"/>
    </xf>
    <xf numFmtId="0" fontId="31" fillId="6" borderId="273" xfId="4" applyFont="1" applyFill="1" applyBorder="1" applyAlignment="1">
      <alignment horizontal="right"/>
    </xf>
    <xf numFmtId="0" fontId="31" fillId="6" borderId="278" xfId="4" applyFill="1" applyBorder="1"/>
    <xf numFmtId="167" fontId="31" fillId="6" borderId="278" xfId="4" applyNumberFormat="1" applyFill="1" applyBorder="1"/>
    <xf numFmtId="0" fontId="31" fillId="6" borderId="278" xfId="4" applyFont="1" applyFill="1" applyBorder="1" applyAlignment="1">
      <alignment horizontal="right"/>
    </xf>
    <xf numFmtId="167" fontId="19" fillId="6" borderId="278" xfId="4" applyNumberFormat="1" applyFont="1" applyFill="1" applyBorder="1"/>
    <xf numFmtId="9" fontId="19" fillId="6" borderId="278" xfId="4" applyNumberFormat="1" applyFont="1" applyFill="1" applyBorder="1" applyAlignment="1">
      <alignment horizontal="center"/>
    </xf>
    <xf numFmtId="0" fontId="8" fillId="6" borderId="278" xfId="4" applyFont="1" applyFill="1" applyBorder="1" applyAlignment="1">
      <alignment horizontal="center"/>
    </xf>
    <xf numFmtId="0" fontId="31" fillId="6" borderId="274" xfId="4" applyFill="1" applyBorder="1"/>
    <xf numFmtId="7" fontId="34" fillId="28" borderId="28" xfId="0" applyNumberFormat="1" applyFont="1" applyFill="1" applyBorder="1" applyAlignment="1">
      <alignment horizontal="center" vertical="center" wrapText="1"/>
    </xf>
    <xf numFmtId="0" fontId="1" fillId="5" borderId="0" xfId="7" applyFill="1" applyBorder="1" applyAlignment="1">
      <alignment horizontal="center" vertical="center"/>
    </xf>
    <xf numFmtId="0" fontId="64" fillId="0" borderId="0" xfId="0" applyFont="1" applyAlignment="1">
      <alignment horizontal="center" vertical="center"/>
    </xf>
    <xf numFmtId="0" fontId="0" fillId="0" borderId="397" xfId="0" applyBorder="1"/>
    <xf numFmtId="0" fontId="0" fillId="0" borderId="398" xfId="0" applyBorder="1"/>
    <xf numFmtId="0" fontId="0" fillId="0" borderId="399" xfId="0" applyBorder="1"/>
    <xf numFmtId="0" fontId="0" fillId="0" borderId="400" xfId="0" applyBorder="1"/>
    <xf numFmtId="0" fontId="0" fillId="0" borderId="401" xfId="0" applyBorder="1"/>
    <xf numFmtId="0" fontId="0" fillId="0" borderId="402" xfId="0" applyBorder="1"/>
    <xf numFmtId="0" fontId="0" fillId="0" borderId="403" xfId="0" applyBorder="1"/>
    <xf numFmtId="0" fontId="0" fillId="0" borderId="404" xfId="0" applyBorder="1"/>
    <xf numFmtId="14" fontId="13" fillId="0" borderId="0" xfId="0" applyNumberFormat="1" applyFont="1" applyFill="1"/>
    <xf numFmtId="0" fontId="0" fillId="0" borderId="0" xfId="0" applyFill="1"/>
    <xf numFmtId="0" fontId="132" fillId="0" borderId="0" xfId="0" applyFont="1" applyFill="1" applyAlignment="1">
      <alignment horizontal="center" vertical="center"/>
    </xf>
    <xf numFmtId="0" fontId="13" fillId="0" borderId="0" xfId="0" applyFont="1" applyBorder="1" applyAlignment="1">
      <alignment horizontal="center" vertical="center"/>
    </xf>
    <xf numFmtId="0" fontId="13" fillId="0" borderId="0" xfId="0" applyFont="1" applyBorder="1" applyAlignment="1">
      <alignment horizontal="center" vertical="center" wrapText="1"/>
    </xf>
    <xf numFmtId="3" fontId="0" fillId="0" borderId="0" xfId="0" applyNumberFormat="1" applyFill="1" applyBorder="1" applyAlignment="1">
      <alignment horizontal="center" vertical="center"/>
    </xf>
    <xf numFmtId="3" fontId="13" fillId="0" borderId="0" xfId="0" applyNumberFormat="1" applyFont="1" applyBorder="1" applyAlignment="1">
      <alignment horizontal="center" vertical="center" wrapText="1"/>
    </xf>
    <xf numFmtId="0" fontId="13" fillId="0" borderId="0" xfId="0" applyFont="1" applyFill="1" applyBorder="1" applyAlignment="1">
      <alignment horizontal="center"/>
    </xf>
    <xf numFmtId="0" fontId="0" fillId="0" borderId="0" xfId="0" applyFill="1" applyBorder="1" applyAlignment="1">
      <alignment horizontal="center" vertical="center"/>
    </xf>
    <xf numFmtId="0" fontId="13" fillId="0" borderId="0" xfId="0" applyFont="1"/>
    <xf numFmtId="0" fontId="0" fillId="0" borderId="0" xfId="0" applyFill="1" applyAlignment="1">
      <alignment horizontal="center" vertical="center"/>
    </xf>
    <xf numFmtId="0" fontId="73" fillId="0" borderId="0" xfId="0" applyFont="1" applyFill="1" applyBorder="1" applyAlignment="1"/>
    <xf numFmtId="0" fontId="13" fillId="0" borderId="0" xfId="0" applyFont="1" applyBorder="1" applyAlignment="1">
      <alignment horizontal="center"/>
    </xf>
    <xf numFmtId="0" fontId="131" fillId="0" borderId="0" xfId="0" applyFont="1" applyFill="1" applyBorder="1" applyAlignment="1">
      <alignment vertical="center"/>
    </xf>
    <xf numFmtId="3" fontId="13" fillId="0" borderId="0" xfId="0" applyNumberFormat="1" applyFont="1" applyFill="1" applyBorder="1" applyAlignment="1">
      <alignment horizontal="center" vertical="center"/>
    </xf>
    <xf numFmtId="3" fontId="0" fillId="0" borderId="0" xfId="0" applyNumberFormat="1" applyFill="1" applyBorder="1" applyAlignment="1">
      <alignment horizontal="center"/>
    </xf>
    <xf numFmtId="0" fontId="119" fillId="0" borderId="0" xfId="0" applyFont="1" applyFill="1" applyBorder="1" applyAlignment="1">
      <alignment horizontal="center" vertical="center" wrapText="1"/>
    </xf>
    <xf numFmtId="0" fontId="13" fillId="0" borderId="0" xfId="0" applyFont="1" applyFill="1" applyBorder="1" applyAlignment="1">
      <alignment horizontal="center" vertical="center"/>
    </xf>
    <xf numFmtId="0" fontId="0" fillId="0" borderId="0" xfId="0" applyFill="1" applyAlignment="1">
      <alignment horizontal="center"/>
    </xf>
    <xf numFmtId="9" fontId="0" fillId="0" borderId="0" xfId="20" applyFont="1" applyFill="1" applyAlignment="1">
      <alignment horizontal="center"/>
    </xf>
    <xf numFmtId="0" fontId="17" fillId="0" borderId="0" xfId="0" applyFont="1" applyFill="1" applyBorder="1" applyAlignment="1">
      <alignment horizontal="center" vertical="center"/>
    </xf>
    <xf numFmtId="3" fontId="0" fillId="50" borderId="396" xfId="0" applyNumberFormat="1" applyFill="1" applyBorder="1" applyAlignment="1">
      <alignment horizontal="center" vertical="center"/>
    </xf>
    <xf numFmtId="3" fontId="0" fillId="50" borderId="406" xfId="0" applyNumberFormat="1" applyFill="1" applyBorder="1" applyAlignment="1">
      <alignment horizontal="center" vertical="center"/>
    </xf>
    <xf numFmtId="3" fontId="0" fillId="21" borderId="406" xfId="0" applyNumberFormat="1" applyFill="1" applyBorder="1" applyAlignment="1">
      <alignment horizontal="center" vertical="center"/>
    </xf>
    <xf numFmtId="0" fontId="13" fillId="0" borderId="396" xfId="0" applyFont="1" applyBorder="1" applyAlignment="1">
      <alignment horizontal="center" vertical="center" wrapText="1"/>
    </xf>
    <xf numFmtId="3" fontId="0" fillId="50" borderId="405" xfId="0" applyNumberFormat="1" applyFill="1" applyBorder="1" applyAlignment="1">
      <alignment horizontal="center" vertical="center"/>
    </xf>
    <xf numFmtId="3" fontId="0" fillId="21" borderId="405" xfId="0" applyNumberFormat="1" applyFill="1" applyBorder="1" applyAlignment="1">
      <alignment horizontal="center" vertical="center"/>
    </xf>
    <xf numFmtId="3" fontId="0" fillId="50" borderId="412" xfId="0" applyNumberFormat="1" applyFill="1" applyBorder="1" applyAlignment="1">
      <alignment horizontal="center" vertical="center"/>
    </xf>
    <xf numFmtId="3" fontId="0" fillId="21" borderId="412" xfId="0" applyNumberFormat="1" applyFill="1" applyBorder="1" applyAlignment="1">
      <alignment horizontal="center" vertical="center"/>
    </xf>
    <xf numFmtId="0" fontId="13" fillId="0" borderId="405" xfId="0" applyFont="1" applyBorder="1"/>
    <xf numFmtId="0" fontId="13" fillId="0" borderId="406" xfId="0" applyFont="1" applyBorder="1"/>
    <xf numFmtId="0" fontId="13" fillId="0" borderId="412" xfId="0" applyFont="1" applyBorder="1"/>
    <xf numFmtId="3" fontId="0" fillId="50" borderId="396" xfId="0" applyNumberFormat="1" applyFill="1" applyBorder="1" applyAlignment="1">
      <alignment horizontal="center"/>
    </xf>
    <xf numFmtId="0" fontId="13" fillId="0" borderId="406" xfId="0" applyFont="1" applyFill="1" applyBorder="1"/>
    <xf numFmtId="0" fontId="13" fillId="0" borderId="412" xfId="0" applyFont="1" applyFill="1" applyBorder="1"/>
    <xf numFmtId="0" fontId="13" fillId="0" borderId="396" xfId="0" applyFont="1" applyBorder="1"/>
    <xf numFmtId="3" fontId="0" fillId="21" borderId="396" xfId="0" applyNumberFormat="1" applyFill="1" applyBorder="1" applyAlignment="1">
      <alignment horizontal="center"/>
    </xf>
    <xf numFmtId="3" fontId="0" fillId="50" borderId="406" xfId="0" applyNumberFormat="1" applyFill="1" applyBorder="1" applyAlignment="1">
      <alignment horizontal="center"/>
    </xf>
    <xf numFmtId="0" fontId="13" fillId="0" borderId="410" xfId="0" applyFont="1" applyBorder="1"/>
    <xf numFmtId="0" fontId="13" fillId="0" borderId="414" xfId="0" applyFont="1" applyBorder="1"/>
    <xf numFmtId="0" fontId="13" fillId="0" borderId="411" xfId="0" applyFont="1" applyBorder="1"/>
    <xf numFmtId="0" fontId="13" fillId="0" borderId="406" xfId="0" applyFont="1" applyBorder="1" applyAlignment="1">
      <alignment horizontal="center" vertical="center" wrapText="1"/>
    </xf>
    <xf numFmtId="0" fontId="13" fillId="0" borderId="396" xfId="0" applyFont="1" applyBorder="1" applyAlignment="1">
      <alignment horizontal="center" vertical="center"/>
    </xf>
    <xf numFmtId="9" fontId="0" fillId="50" borderId="396" xfId="20" applyFont="1" applyFill="1" applyBorder="1" applyAlignment="1">
      <alignment horizontal="center" vertical="center"/>
    </xf>
    <xf numFmtId="3" fontId="0" fillId="0" borderId="413" xfId="0" applyNumberFormat="1" applyFill="1" applyBorder="1" applyAlignment="1">
      <alignment horizontal="center" vertical="center"/>
    </xf>
    <xf numFmtId="3" fontId="0" fillId="0" borderId="414" xfId="0" applyNumberFormat="1" applyFill="1" applyBorder="1" applyAlignment="1">
      <alignment horizontal="center" vertical="center"/>
    </xf>
    <xf numFmtId="3" fontId="0" fillId="0" borderId="414" xfId="0" applyNumberFormat="1" applyFill="1" applyBorder="1" applyAlignment="1">
      <alignment horizontal="center"/>
    </xf>
    <xf numFmtId="3" fontId="0" fillId="0" borderId="413" xfId="0" applyNumberFormat="1" applyFill="1" applyBorder="1" applyAlignment="1">
      <alignment horizontal="center"/>
    </xf>
    <xf numFmtId="0" fontId="13" fillId="0" borderId="414" xfId="0" applyFont="1" applyFill="1" applyBorder="1"/>
    <xf numFmtId="0" fontId="13" fillId="0" borderId="411" xfId="0" applyFont="1" applyFill="1" applyBorder="1"/>
    <xf numFmtId="3" fontId="0" fillId="0" borderId="406" xfId="0" applyNumberFormat="1" applyFill="1" applyBorder="1" applyAlignment="1">
      <alignment horizontal="center" vertical="center"/>
    </xf>
    <xf numFmtId="3" fontId="0" fillId="0" borderId="406" xfId="0" applyNumberFormat="1" applyFill="1" applyBorder="1" applyAlignment="1">
      <alignment horizontal="center"/>
    </xf>
    <xf numFmtId="3" fontId="0" fillId="50" borderId="0" xfId="0" applyNumberFormat="1" applyFill="1" applyBorder="1" applyAlignment="1">
      <alignment horizontal="center" vertical="center"/>
    </xf>
    <xf numFmtId="3" fontId="0" fillId="50" borderId="0" xfId="0" applyNumberFormat="1" applyFill="1" applyBorder="1" applyAlignment="1">
      <alignment horizontal="center"/>
    </xf>
    <xf numFmtId="168" fontId="0" fillId="50" borderId="0" xfId="0" applyNumberFormat="1" applyFill="1" applyBorder="1" applyAlignment="1">
      <alignment horizontal="center"/>
    </xf>
    <xf numFmtId="178" fontId="0" fillId="50" borderId="0" xfId="20" applyNumberFormat="1" applyFont="1" applyFill="1" applyBorder="1" applyAlignment="1">
      <alignment horizontal="center"/>
    </xf>
    <xf numFmtId="178" fontId="0" fillId="0" borderId="0" xfId="20" applyNumberFormat="1" applyFont="1" applyFill="1" applyBorder="1" applyAlignment="1">
      <alignment horizontal="center"/>
    </xf>
    <xf numFmtId="168" fontId="0" fillId="50" borderId="406" xfId="0" applyNumberFormat="1" applyFill="1" applyBorder="1" applyAlignment="1">
      <alignment horizontal="center"/>
    </xf>
    <xf numFmtId="178" fontId="0" fillId="50" borderId="406" xfId="20" applyNumberFormat="1" applyFont="1" applyFill="1" applyBorder="1" applyAlignment="1">
      <alignment horizontal="center"/>
    </xf>
    <xf numFmtId="168" fontId="0" fillId="0" borderId="413" xfId="0" applyNumberFormat="1" applyFill="1" applyBorder="1" applyAlignment="1">
      <alignment horizontal="center"/>
    </xf>
    <xf numFmtId="178" fontId="0" fillId="50" borderId="413" xfId="20" applyNumberFormat="1" applyFont="1" applyFill="1" applyBorder="1" applyAlignment="1">
      <alignment horizontal="center"/>
    </xf>
    <xf numFmtId="178" fontId="0" fillId="0" borderId="413" xfId="20" applyNumberFormat="1" applyFont="1" applyFill="1" applyBorder="1" applyAlignment="1">
      <alignment horizontal="center"/>
    </xf>
    <xf numFmtId="0" fontId="13" fillId="0" borderId="407" xfId="0" applyFont="1" applyBorder="1" applyAlignment="1">
      <alignment horizontal="center" vertical="center" wrapText="1"/>
    </xf>
    <xf numFmtId="0" fontId="13" fillId="0" borderId="408" xfId="0" applyFont="1" applyBorder="1" applyAlignment="1">
      <alignment horizontal="center" vertical="center" wrapText="1"/>
    </xf>
    <xf numFmtId="0" fontId="13" fillId="0" borderId="409" xfId="0" applyFont="1" applyBorder="1" applyAlignment="1">
      <alignment horizontal="center" vertical="center" wrapText="1"/>
    </xf>
    <xf numFmtId="0" fontId="0" fillId="0" borderId="405" xfId="0" applyBorder="1"/>
    <xf numFmtId="0" fontId="0" fillId="0" borderId="412" xfId="0" applyBorder="1"/>
    <xf numFmtId="0" fontId="0" fillId="0" borderId="0" xfId="0" applyFill="1" applyBorder="1" applyAlignment="1">
      <alignment horizontal="center"/>
    </xf>
    <xf numFmtId="0" fontId="13" fillId="0" borderId="0" xfId="0" applyFont="1" applyBorder="1"/>
    <xf numFmtId="0" fontId="13" fillId="0" borderId="0" xfId="0" applyFont="1" applyFill="1" applyBorder="1"/>
    <xf numFmtId="0" fontId="49" fillId="43" borderId="64" xfId="0" applyFont="1" applyFill="1" applyBorder="1"/>
    <xf numFmtId="0" fontId="49" fillId="43" borderId="148" xfId="0" applyFont="1" applyFill="1" applyBorder="1" applyAlignment="1"/>
    <xf numFmtId="0" fontId="49" fillId="43" borderId="148" xfId="0" applyFont="1" applyFill="1" applyBorder="1"/>
    <xf numFmtId="0" fontId="49" fillId="43" borderId="63" xfId="0" applyFont="1" applyFill="1" applyBorder="1"/>
    <xf numFmtId="0" fontId="0" fillId="0" borderId="406" xfId="0" applyBorder="1"/>
    <xf numFmtId="0" fontId="13" fillId="0" borderId="414" xfId="0" applyFont="1" applyBorder="1" applyAlignment="1">
      <alignment horizontal="center" vertical="center" wrapText="1"/>
    </xf>
    <xf numFmtId="0" fontId="13" fillId="0" borderId="413" xfId="0" applyFont="1" applyBorder="1" applyAlignment="1">
      <alignment horizontal="center" vertical="center" wrapText="1"/>
    </xf>
    <xf numFmtId="3" fontId="0" fillId="21" borderId="406" xfId="0" applyNumberFormat="1" applyFill="1" applyBorder="1" applyAlignment="1">
      <alignment horizontal="center"/>
    </xf>
    <xf numFmtId="4" fontId="0" fillId="21" borderId="406" xfId="0" applyNumberFormat="1" applyFill="1" applyBorder="1" applyAlignment="1">
      <alignment horizontal="center"/>
    </xf>
    <xf numFmtId="4" fontId="0" fillId="21" borderId="413" xfId="0" applyNumberFormat="1" applyFill="1" applyBorder="1" applyAlignment="1">
      <alignment horizontal="center" vertical="center"/>
    </xf>
    <xf numFmtId="3" fontId="0" fillId="50" borderId="422" xfId="0" applyNumberFormat="1" applyFill="1" applyBorder="1" applyAlignment="1">
      <alignment horizontal="center"/>
    </xf>
    <xf numFmtId="3" fontId="0" fillId="50" borderId="412" xfId="0" applyNumberFormat="1" applyFill="1" applyBorder="1" applyAlignment="1">
      <alignment horizontal="center"/>
    </xf>
    <xf numFmtId="4" fontId="0" fillId="21" borderId="412" xfId="0" applyNumberFormat="1" applyFill="1" applyBorder="1" applyAlignment="1">
      <alignment horizontal="center" vertical="center"/>
    </xf>
    <xf numFmtId="3" fontId="0" fillId="21" borderId="412" xfId="0" applyNumberFormat="1" applyFill="1" applyBorder="1" applyAlignment="1">
      <alignment horizontal="center"/>
    </xf>
    <xf numFmtId="4" fontId="0" fillId="21" borderId="412" xfId="0" applyNumberFormat="1" applyFill="1" applyBorder="1" applyAlignment="1">
      <alignment horizontal="center"/>
    </xf>
    <xf numFmtId="3" fontId="0" fillId="51" borderId="405" xfId="0" applyNumberFormat="1" applyFill="1" applyBorder="1" applyAlignment="1">
      <alignment horizontal="center" vertical="center"/>
    </xf>
    <xf numFmtId="3" fontId="0" fillId="51" borderId="406" xfId="0" applyNumberFormat="1" applyFill="1" applyBorder="1" applyAlignment="1">
      <alignment horizontal="center" vertical="center"/>
    </xf>
    <xf numFmtId="3" fontId="0" fillId="51" borderId="412" xfId="0" applyNumberFormat="1" applyFill="1" applyBorder="1" applyAlignment="1">
      <alignment horizontal="center" vertical="center"/>
    </xf>
    <xf numFmtId="3" fontId="0" fillId="52" borderId="405" xfId="0" applyNumberFormat="1" applyFill="1" applyBorder="1" applyAlignment="1">
      <alignment horizontal="center" vertical="center"/>
    </xf>
    <xf numFmtId="3" fontId="0" fillId="52" borderId="406" xfId="0" applyNumberFormat="1" applyFill="1" applyBorder="1" applyAlignment="1">
      <alignment horizontal="center" vertical="center"/>
    </xf>
    <xf numFmtId="3" fontId="0" fillId="52" borderId="412" xfId="0" applyNumberFormat="1" applyFill="1" applyBorder="1" applyAlignment="1">
      <alignment horizontal="center" vertical="center"/>
    </xf>
    <xf numFmtId="0" fontId="108" fillId="10" borderId="424" xfId="0" applyFont="1" applyFill="1" applyBorder="1" applyAlignment="1">
      <alignment horizontal="center" vertical="center" wrapText="1"/>
    </xf>
    <xf numFmtId="0" fontId="4" fillId="0" borderId="0" xfId="0" applyFont="1" applyAlignment="1">
      <alignment vertical="center"/>
    </xf>
    <xf numFmtId="174" fontId="0" fillId="0" borderId="412" xfId="0" applyNumberFormat="1" applyFill="1" applyBorder="1" applyAlignment="1">
      <alignment horizontal="center"/>
    </xf>
    <xf numFmtId="174" fontId="0" fillId="0" borderId="420" xfId="20" applyNumberFormat="1" applyFont="1" applyFill="1" applyBorder="1" applyAlignment="1">
      <alignment horizontal="center"/>
    </xf>
    <xf numFmtId="174" fontId="0" fillId="50" borderId="412" xfId="20" applyNumberFormat="1" applyFont="1" applyFill="1" applyBorder="1" applyAlignment="1">
      <alignment horizontal="center"/>
    </xf>
    <xf numFmtId="174" fontId="0" fillId="0" borderId="422" xfId="20" applyNumberFormat="1" applyFont="1" applyFill="1" applyBorder="1" applyAlignment="1">
      <alignment horizontal="center"/>
    </xf>
    <xf numFmtId="0" fontId="82" fillId="0" borderId="4" xfId="0" applyFont="1" applyBorder="1" applyAlignment="1">
      <alignment horizontal="left"/>
    </xf>
    <xf numFmtId="0" fontId="116" fillId="4" borderId="148" xfId="0" applyFont="1" applyFill="1" applyBorder="1" applyAlignment="1">
      <alignment horizontal="center" vertical="center" wrapText="1"/>
    </xf>
    <xf numFmtId="0" fontId="49" fillId="48" borderId="148" xfId="0" applyFont="1" applyFill="1" applyBorder="1" applyAlignment="1">
      <alignment horizontal="center" vertical="center" wrapText="1"/>
    </xf>
    <xf numFmtId="0" fontId="49" fillId="48" borderId="63" xfId="0" applyFont="1" applyFill="1" applyBorder="1" applyAlignment="1">
      <alignment horizontal="center" vertical="center" wrapText="1"/>
    </xf>
    <xf numFmtId="0" fontId="32" fillId="49" borderId="24" xfId="0" applyFont="1" applyFill="1" applyBorder="1" applyAlignment="1">
      <alignment horizontal="center" vertical="center" wrapText="1"/>
    </xf>
    <xf numFmtId="0" fontId="32" fillId="49" borderId="76" xfId="0" applyFont="1" applyFill="1" applyBorder="1" applyAlignment="1">
      <alignment horizontal="center" vertical="center" wrapText="1"/>
    </xf>
    <xf numFmtId="0" fontId="32" fillId="48" borderId="75" xfId="0" applyFont="1" applyFill="1" applyBorder="1" applyAlignment="1">
      <alignment horizontal="center" vertical="center" wrapText="1"/>
    </xf>
    <xf numFmtId="0" fontId="32" fillId="48" borderId="24" xfId="0" applyFont="1" applyFill="1" applyBorder="1" applyAlignment="1">
      <alignment horizontal="center" vertical="center" wrapText="1"/>
    </xf>
    <xf numFmtId="0" fontId="32" fillId="48" borderId="76" xfId="0" applyFont="1" applyFill="1" applyBorder="1" applyAlignment="1">
      <alignment horizontal="center" vertical="center" wrapText="1"/>
    </xf>
    <xf numFmtId="0" fontId="6" fillId="5" borderId="117" xfId="0" applyFont="1" applyFill="1" applyBorder="1" applyAlignment="1">
      <alignment vertical="center"/>
    </xf>
    <xf numFmtId="0" fontId="6" fillId="5" borderId="146" xfId="0" applyFont="1" applyFill="1" applyBorder="1" applyAlignment="1">
      <alignment vertical="center"/>
    </xf>
    <xf numFmtId="0" fontId="6" fillId="5" borderId="426" xfId="0" applyFont="1" applyFill="1" applyBorder="1" applyAlignment="1">
      <alignment vertical="center"/>
    </xf>
    <xf numFmtId="0" fontId="8" fillId="0" borderId="109" xfId="0" applyFont="1" applyBorder="1" applyAlignment="1">
      <alignment horizontal="left" vertical="center" wrapText="1"/>
    </xf>
    <xf numFmtId="0" fontId="6" fillId="5" borderId="0" xfId="0" applyFont="1" applyFill="1" applyBorder="1" applyAlignment="1">
      <alignment horizontal="center" vertical="center"/>
    </xf>
    <xf numFmtId="0" fontId="6" fillId="5" borderId="264" xfId="0" applyFont="1" applyFill="1" applyBorder="1" applyAlignment="1">
      <alignment horizontal="center" vertical="center"/>
    </xf>
    <xf numFmtId="0" fontId="6" fillId="5" borderId="265" xfId="0" applyFont="1" applyFill="1" applyBorder="1" applyAlignment="1">
      <alignment horizontal="center" vertical="center"/>
    </xf>
    <xf numFmtId="0" fontId="6" fillId="5" borderId="266" xfId="0" applyFont="1" applyFill="1" applyBorder="1" applyAlignment="1">
      <alignment horizontal="center" vertical="center"/>
    </xf>
    <xf numFmtId="0" fontId="4" fillId="0" borderId="265" xfId="0" applyFont="1" applyBorder="1"/>
    <xf numFmtId="167" fontId="4" fillId="0" borderId="0" xfId="0" applyNumberFormat="1" applyFont="1"/>
    <xf numFmtId="0" fontId="6" fillId="5" borderId="0" xfId="0" applyFont="1" applyFill="1" applyBorder="1" applyAlignment="1">
      <alignment horizontal="center" vertical="center"/>
    </xf>
    <xf numFmtId="0" fontId="49" fillId="24" borderId="76" xfId="0" applyFont="1" applyFill="1" applyBorder="1" applyAlignment="1">
      <alignment horizontal="center" vertical="center"/>
    </xf>
    <xf numFmtId="0" fontId="4" fillId="0" borderId="264" xfId="0" applyFont="1" applyBorder="1"/>
    <xf numFmtId="0" fontId="4" fillId="0" borderId="266" xfId="0" applyFont="1" applyBorder="1"/>
    <xf numFmtId="0" fontId="29" fillId="5" borderId="42" xfId="0" applyFont="1" applyFill="1" applyBorder="1" applyAlignment="1">
      <alignment horizontal="center" vertical="center"/>
    </xf>
    <xf numFmtId="0" fontId="29" fillId="5" borderId="43" xfId="0" applyFont="1" applyFill="1" applyBorder="1" applyAlignment="1">
      <alignment horizontal="center" vertical="center"/>
    </xf>
    <xf numFmtId="4" fontId="85" fillId="7" borderId="430" xfId="1" applyFont="1" applyFill="1" applyBorder="1" applyAlignment="1" applyProtection="1">
      <alignment horizontal="center" vertical="center"/>
      <protection locked="0"/>
    </xf>
    <xf numFmtId="168" fontId="85" fillId="7" borderId="433" xfId="1" applyNumberFormat="1" applyFont="1" applyFill="1" applyBorder="1" applyAlignment="1" applyProtection="1">
      <alignment horizontal="left" vertical="center"/>
      <protection locked="0"/>
    </xf>
    <xf numFmtId="4" fontId="85" fillId="7" borderId="434" xfId="1" applyFont="1" applyFill="1" applyBorder="1" applyAlignment="1" applyProtection="1">
      <alignment horizontal="left" vertical="center" wrapText="1"/>
      <protection locked="0"/>
    </xf>
    <xf numFmtId="4" fontId="85" fillId="7" borderId="435" xfId="1" applyFont="1" applyFill="1" applyBorder="1" applyAlignment="1" applyProtection="1">
      <alignment horizontal="center" vertical="center" wrapText="1"/>
      <protection locked="0"/>
    </xf>
    <xf numFmtId="4" fontId="85" fillId="7" borderId="429" xfId="1" applyFont="1" applyFill="1" applyBorder="1" applyAlignment="1" applyProtection="1">
      <alignment horizontal="center" vertical="center" wrapText="1"/>
      <protection locked="0"/>
    </xf>
    <xf numFmtId="0" fontId="85" fillId="7" borderId="429" xfId="1" applyNumberFormat="1" applyFont="1" applyFill="1" applyBorder="1" applyAlignment="1" applyProtection="1">
      <alignment horizontal="center" vertical="center" wrapText="1"/>
      <protection locked="0"/>
    </xf>
    <xf numFmtId="167" fontId="85" fillId="7" borderId="429" xfId="1" applyNumberFormat="1" applyFont="1" applyFill="1" applyBorder="1" applyAlignment="1" applyProtection="1">
      <alignment horizontal="center" vertical="center"/>
      <protection locked="0"/>
    </xf>
    <xf numFmtId="2" fontId="85" fillId="7" borderId="429" xfId="1" applyNumberFormat="1" applyFont="1" applyFill="1" applyBorder="1" applyAlignment="1" applyProtection="1">
      <alignment horizontal="center" vertical="center"/>
      <protection locked="0"/>
    </xf>
    <xf numFmtId="10" fontId="85" fillId="7" borderId="429" xfId="1" applyNumberFormat="1" applyFont="1" applyFill="1" applyBorder="1" applyAlignment="1" applyProtection="1">
      <alignment horizontal="center" vertical="center"/>
      <protection locked="0"/>
    </xf>
    <xf numFmtId="0" fontId="85" fillId="7" borderId="429" xfId="1" applyNumberFormat="1" applyFont="1" applyFill="1" applyBorder="1" applyAlignment="1" applyProtection="1">
      <alignment horizontal="center" vertical="center"/>
      <protection locked="0"/>
    </xf>
    <xf numFmtId="0" fontId="85" fillId="7" borderId="167" xfId="1" applyNumberFormat="1" applyFont="1" applyFill="1" applyBorder="1" applyAlignment="1" applyProtection="1">
      <alignment horizontal="left" vertical="center"/>
      <protection locked="0"/>
    </xf>
    <xf numFmtId="167" fontId="85" fillId="7" borderId="436" xfId="1" applyNumberFormat="1" applyFont="1" applyFill="1" applyBorder="1" applyAlignment="1" applyProtection="1">
      <alignment horizontal="left" vertical="center"/>
      <protection locked="0"/>
    </xf>
    <xf numFmtId="167" fontId="85" fillId="7" borderId="437" xfId="1" applyNumberFormat="1" applyFont="1" applyFill="1" applyBorder="1" applyAlignment="1" applyProtection="1">
      <alignment horizontal="center" vertical="center" wrapText="1"/>
      <protection locked="0"/>
    </xf>
    <xf numFmtId="4" fontId="85" fillId="7" borderId="438" xfId="1" applyFont="1" applyFill="1" applyBorder="1" applyAlignment="1" applyProtection="1">
      <alignment horizontal="center" vertical="center"/>
      <protection locked="0"/>
    </xf>
    <xf numFmtId="168" fontId="85" fillId="7" borderId="439" xfId="1" applyNumberFormat="1" applyFont="1" applyFill="1" applyBorder="1" applyAlignment="1" applyProtection="1">
      <alignment horizontal="left" vertical="center"/>
      <protection locked="0"/>
    </xf>
    <xf numFmtId="168" fontId="85" fillId="7" borderId="440" xfId="1" applyNumberFormat="1" applyFont="1" applyFill="1" applyBorder="1" applyAlignment="1" applyProtection="1">
      <alignment horizontal="left" vertical="center"/>
      <protection locked="0"/>
    </xf>
    <xf numFmtId="4" fontId="85" fillId="7" borderId="441" xfId="1" applyFont="1" applyFill="1" applyBorder="1" applyAlignment="1" applyProtection="1">
      <alignment horizontal="left" vertical="center" wrapText="1"/>
      <protection locked="0"/>
    </xf>
    <xf numFmtId="4" fontId="85" fillId="7" borderId="442" xfId="1" applyFont="1" applyFill="1" applyBorder="1" applyAlignment="1" applyProtection="1">
      <alignment horizontal="center" vertical="center" wrapText="1"/>
      <protection locked="0"/>
    </xf>
    <xf numFmtId="4" fontId="85" fillId="7" borderId="443" xfId="1" applyFont="1" applyFill="1" applyBorder="1" applyAlignment="1" applyProtection="1">
      <alignment horizontal="center" vertical="center" wrapText="1"/>
      <protection locked="0"/>
    </xf>
    <xf numFmtId="0" fontId="85" fillId="7" borderId="443" xfId="1" applyNumberFormat="1" applyFont="1" applyFill="1" applyBorder="1" applyAlignment="1" applyProtection="1">
      <alignment horizontal="center" vertical="center" wrapText="1"/>
      <protection locked="0"/>
    </xf>
    <xf numFmtId="167" fontId="85" fillId="7" borderId="443" xfId="1" applyNumberFormat="1" applyFont="1" applyFill="1" applyBorder="1" applyAlignment="1" applyProtection="1">
      <alignment horizontal="center" vertical="center"/>
      <protection locked="0"/>
    </xf>
    <xf numFmtId="2" fontId="85" fillId="7" borderId="443" xfId="1" applyNumberFormat="1" applyFont="1" applyFill="1" applyBorder="1" applyAlignment="1" applyProtection="1">
      <alignment horizontal="center" vertical="center"/>
      <protection locked="0"/>
    </xf>
    <xf numFmtId="10" fontId="85" fillId="7" borderId="443" xfId="1" applyNumberFormat="1" applyFont="1" applyFill="1" applyBorder="1" applyAlignment="1" applyProtection="1">
      <alignment horizontal="center" vertical="center"/>
      <protection locked="0"/>
    </xf>
    <xf numFmtId="0" fontId="85" fillId="7" borderId="443" xfId="1" applyNumberFormat="1" applyFont="1" applyFill="1" applyBorder="1" applyAlignment="1" applyProtection="1">
      <alignment horizontal="center" vertical="center"/>
      <protection locked="0"/>
    </xf>
    <xf numFmtId="0" fontId="85" fillId="7" borderId="0" xfId="1" applyNumberFormat="1" applyFont="1" applyFill="1" applyBorder="1" applyAlignment="1" applyProtection="1">
      <alignment horizontal="left" vertical="center"/>
      <protection locked="0"/>
    </xf>
    <xf numFmtId="167" fontId="85" fillId="7" borderId="444" xfId="1" applyNumberFormat="1" applyFont="1" applyFill="1" applyBorder="1" applyAlignment="1" applyProtection="1">
      <alignment horizontal="center" vertical="center" wrapText="1"/>
      <protection locked="0"/>
    </xf>
    <xf numFmtId="0" fontId="85" fillId="16" borderId="431" xfId="1" applyNumberFormat="1" applyFont="1" applyFill="1" applyBorder="1" applyAlignment="1" applyProtection="1">
      <alignment horizontal="center" vertical="center"/>
      <protection locked="0"/>
    </xf>
    <xf numFmtId="0" fontId="33" fillId="5" borderId="47" xfId="3" applyFont="1" applyFill="1" applyBorder="1" applyAlignment="1">
      <alignment horizontal="center" vertical="center"/>
    </xf>
    <xf numFmtId="0" fontId="34" fillId="24" borderId="64" xfId="0" applyFont="1" applyFill="1" applyBorder="1" applyAlignment="1">
      <alignment horizontal="center" vertical="center" wrapText="1"/>
    </xf>
    <xf numFmtId="0" fontId="6" fillId="22" borderId="149" xfId="0" applyFont="1" applyFill="1" applyBorder="1" applyAlignment="1">
      <alignment horizontal="center" vertical="center"/>
    </xf>
    <xf numFmtId="0" fontId="34" fillId="15" borderId="148" xfId="0" applyFont="1" applyFill="1" applyBorder="1" applyAlignment="1">
      <alignment horizontal="center" vertical="center" wrapText="1"/>
    </xf>
    <xf numFmtId="0" fontId="0" fillId="53" borderId="176" xfId="0" applyFill="1" applyBorder="1" applyAlignment="1">
      <alignment horizontal="center" vertical="center"/>
    </xf>
    <xf numFmtId="0" fontId="0" fillId="53" borderId="176" xfId="0" applyFill="1" applyBorder="1" applyAlignment="1">
      <alignment horizontal="left" vertical="center"/>
    </xf>
    <xf numFmtId="167" fontId="0" fillId="53" borderId="176" xfId="0" applyNumberFormat="1" applyFill="1" applyBorder="1" applyAlignment="1">
      <alignment horizontal="center" vertical="center"/>
    </xf>
    <xf numFmtId="0" fontId="0" fillId="53" borderId="176" xfId="0" applyNumberFormat="1" applyFill="1" applyBorder="1" applyAlignment="1">
      <alignment horizontal="center" vertical="center"/>
    </xf>
    <xf numFmtId="15" fontId="0" fillId="53" borderId="176" xfId="0" applyNumberFormat="1" applyFill="1" applyBorder="1" applyAlignment="1">
      <alignment horizontal="center" vertical="center"/>
    </xf>
    <xf numFmtId="3" fontId="0" fillId="53" borderId="176" xfId="0" applyNumberFormat="1" applyFill="1" applyBorder="1" applyAlignment="1">
      <alignment horizontal="center" vertical="center"/>
    </xf>
    <xf numFmtId="0" fontId="109" fillId="3" borderId="324" xfId="0" applyFont="1" applyFill="1" applyBorder="1" applyAlignment="1">
      <alignment horizontal="center" vertical="center" wrapText="1"/>
    </xf>
    <xf numFmtId="0" fontId="34" fillId="12" borderId="63" xfId="0" applyFont="1" applyFill="1" applyBorder="1" applyAlignment="1">
      <alignment horizontal="center" vertical="center" wrapText="1"/>
    </xf>
    <xf numFmtId="0" fontId="34" fillId="24" borderId="320" xfId="0" applyFont="1" applyFill="1" applyBorder="1" applyAlignment="1">
      <alignment horizontal="center" vertical="center"/>
    </xf>
    <xf numFmtId="0" fontId="34" fillId="12" borderId="321" xfId="0" applyFont="1" applyFill="1" applyBorder="1" applyAlignment="1">
      <alignment horizontal="center" vertical="center" wrapText="1"/>
    </xf>
    <xf numFmtId="0" fontId="109" fillId="3" borderId="319" xfId="0" applyFont="1" applyFill="1" applyBorder="1" applyAlignment="1">
      <alignment horizontal="center" vertical="center"/>
    </xf>
    <xf numFmtId="0" fontId="34" fillId="24" borderId="316" xfId="0" applyFont="1" applyFill="1" applyBorder="1" applyAlignment="1">
      <alignment horizontal="center" vertical="center"/>
    </xf>
    <xf numFmtId="0" fontId="34" fillId="24" borderId="318" xfId="0" applyFont="1" applyFill="1" applyBorder="1" applyAlignment="1">
      <alignment horizontal="center" vertical="center"/>
    </xf>
    <xf numFmtId="0" fontId="109" fillId="5" borderId="2" xfId="0" applyFont="1" applyFill="1" applyBorder="1" applyAlignment="1">
      <alignment horizontal="center" vertical="center"/>
    </xf>
    <xf numFmtId="0" fontId="44" fillId="8" borderId="176" xfId="0" applyFont="1" applyFill="1" applyBorder="1" applyAlignment="1" applyProtection="1">
      <alignment horizontal="center" vertical="center"/>
      <protection locked="0"/>
    </xf>
    <xf numFmtId="0" fontId="34" fillId="14" borderId="63" xfId="0" applyFont="1" applyFill="1" applyBorder="1" applyAlignment="1">
      <alignment horizontal="center" vertical="center" wrapText="1"/>
    </xf>
    <xf numFmtId="0" fontId="34" fillId="12" borderId="75" xfId="0" applyFont="1" applyFill="1" applyBorder="1" applyAlignment="1">
      <alignment horizontal="center" vertical="center" wrapText="1"/>
    </xf>
    <xf numFmtId="0" fontId="136" fillId="4" borderId="148" xfId="0" applyFont="1" applyFill="1" applyBorder="1" applyAlignment="1">
      <alignment horizontal="center" vertical="center"/>
    </xf>
    <xf numFmtId="0" fontId="136" fillId="4" borderId="148" xfId="0" applyFont="1" applyFill="1" applyBorder="1" applyAlignment="1">
      <alignment horizontal="center" vertical="center" wrapText="1"/>
    </xf>
    <xf numFmtId="0" fontId="136" fillId="4" borderId="338" xfId="0" applyFont="1" applyFill="1" applyBorder="1" applyAlignment="1">
      <alignment horizontal="center" vertical="center" wrapText="1"/>
    </xf>
    <xf numFmtId="0" fontId="29" fillId="5" borderId="139" xfId="0" applyFont="1" applyFill="1" applyBorder="1" applyAlignment="1">
      <alignment vertical="center"/>
    </xf>
    <xf numFmtId="0" fontId="0" fillId="5" borderId="139" xfId="0" applyFill="1" applyBorder="1"/>
    <xf numFmtId="0" fontId="9" fillId="5" borderId="77" xfId="0" applyFont="1" applyFill="1" applyBorder="1" applyAlignment="1">
      <alignment vertical="center"/>
    </xf>
    <xf numFmtId="0" fontId="9" fillId="5" borderId="0" xfId="0" applyFont="1" applyFill="1" applyBorder="1" applyAlignment="1">
      <alignment vertical="center"/>
    </xf>
    <xf numFmtId="0" fontId="28" fillId="10" borderId="176" xfId="0" applyFont="1" applyFill="1" applyBorder="1" applyAlignment="1">
      <alignment horizontal="center" vertical="center"/>
    </xf>
    <xf numFmtId="0" fontId="45" fillId="0" borderId="29" xfId="3" applyFont="1" applyBorder="1" applyAlignment="1" applyProtection="1">
      <alignment horizontal="center" vertical="center"/>
      <protection locked="0"/>
    </xf>
    <xf numFmtId="0" fontId="6" fillId="4" borderId="148" xfId="3" applyFont="1" applyFill="1" applyBorder="1" applyAlignment="1">
      <alignment horizontal="center" vertical="center" wrapText="1"/>
    </xf>
    <xf numFmtId="0" fontId="6" fillId="4" borderId="170" xfId="3" applyFont="1" applyFill="1" applyBorder="1" applyAlignment="1">
      <alignment horizontal="center" vertical="center" wrapText="1"/>
    </xf>
    <xf numFmtId="0" fontId="45" fillId="0" borderId="171" xfId="3" applyFont="1" applyBorder="1" applyAlignment="1" applyProtection="1">
      <alignment horizontal="center" vertical="center" wrapText="1"/>
      <protection locked="0"/>
    </xf>
    <xf numFmtId="0" fontId="6" fillId="54" borderId="148" xfId="0" applyFont="1" applyFill="1" applyBorder="1" applyAlignment="1">
      <alignment horizontal="center" vertical="center" wrapText="1"/>
    </xf>
    <xf numFmtId="0" fontId="44" fillId="0" borderId="0" xfId="0" applyFont="1" applyBorder="1" applyAlignment="1" applyProtection="1">
      <alignment horizontal="center" vertical="center"/>
      <protection locked="0"/>
    </xf>
    <xf numFmtId="0" fontId="34" fillId="27" borderId="46" xfId="1" applyNumberFormat="1" applyFont="1" applyFill="1" applyBorder="1" applyAlignment="1" applyProtection="1">
      <alignment vertical="center" wrapText="1"/>
    </xf>
    <xf numFmtId="15" fontId="15" fillId="0" borderId="31" xfId="1" applyNumberFormat="1" applyFont="1" applyFill="1" applyBorder="1" applyAlignment="1" applyProtection="1">
      <alignment horizontal="center" textRotation="90"/>
    </xf>
    <xf numFmtId="0" fontId="5" fillId="43" borderId="65" xfId="3" applyFont="1" applyFill="1" applyBorder="1" applyAlignment="1">
      <alignment horizontal="center" vertical="center"/>
    </xf>
    <xf numFmtId="0" fontId="0" fillId="5" borderId="0" xfId="0" applyFill="1" applyBorder="1" applyAlignment="1">
      <alignment horizontal="center"/>
    </xf>
    <xf numFmtId="0" fontId="43" fillId="5" borderId="0" xfId="17" applyFont="1" applyFill="1" applyBorder="1" applyAlignment="1">
      <alignment horizontal="center"/>
    </xf>
    <xf numFmtId="0" fontId="1" fillId="5" borderId="0" xfId="3" applyFont="1" applyFill="1" applyBorder="1" applyAlignment="1">
      <alignment horizontal="center"/>
    </xf>
    <xf numFmtId="0" fontId="33" fillId="0" borderId="0" xfId="3" applyFont="1" applyBorder="1" applyAlignment="1">
      <alignment horizontal="center" vertical="center"/>
    </xf>
    <xf numFmtId="0" fontId="30" fillId="5" borderId="0" xfId="0" applyFont="1" applyFill="1" applyBorder="1"/>
    <xf numFmtId="2" fontId="9" fillId="5" borderId="0" xfId="1" applyNumberFormat="1" applyFont="1" applyFill="1" applyBorder="1" applyAlignment="1" applyProtection="1">
      <alignment horizontal="center" vertical="center"/>
    </xf>
    <xf numFmtId="0" fontId="34" fillId="5" borderId="0" xfId="0" applyFont="1" applyFill="1" applyBorder="1" applyAlignment="1" applyProtection="1">
      <alignment horizontal="center" vertical="center" wrapText="1"/>
      <protection locked="0"/>
    </xf>
    <xf numFmtId="14" fontId="27" fillId="0" borderId="0" xfId="0" applyNumberFormat="1" applyFont="1" applyBorder="1" applyAlignment="1">
      <alignment horizontal="right" vertical="center"/>
    </xf>
    <xf numFmtId="2" fontId="9" fillId="5" borderId="0" xfId="1" applyNumberFormat="1" applyFont="1" applyFill="1" applyBorder="1" applyAlignment="1" applyProtection="1">
      <alignment horizontal="center" vertical="center"/>
      <protection locked="0"/>
    </xf>
    <xf numFmtId="0" fontId="70" fillId="5" borderId="0" xfId="0" applyFont="1" applyFill="1" applyBorder="1" applyAlignment="1">
      <alignment horizontal="center" vertical="center"/>
    </xf>
    <xf numFmtId="167" fontId="45" fillId="53" borderId="27" xfId="3" applyNumberFormat="1" applyFont="1" applyFill="1" applyBorder="1" applyAlignment="1" applyProtection="1">
      <alignment horizontal="center" vertical="center"/>
    </xf>
    <xf numFmtId="0" fontId="6" fillId="24" borderId="63" xfId="3" applyFont="1" applyFill="1" applyBorder="1" applyAlignment="1">
      <alignment horizontal="center" vertical="center" wrapText="1"/>
    </xf>
    <xf numFmtId="0" fontId="45" fillId="5" borderId="27" xfId="3" applyFont="1" applyFill="1" applyBorder="1" applyAlignment="1" applyProtection="1">
      <alignment horizontal="center" vertical="center" wrapText="1"/>
      <protection locked="0"/>
    </xf>
    <xf numFmtId="0" fontId="34" fillId="24" borderId="272" xfId="0" applyFont="1" applyFill="1" applyBorder="1" applyAlignment="1">
      <alignment horizontal="center" vertical="center"/>
    </xf>
    <xf numFmtId="0" fontId="43" fillId="5" borderId="0" xfId="17" applyFont="1" applyFill="1" applyBorder="1" applyAlignment="1">
      <alignment horizontal="center"/>
    </xf>
    <xf numFmtId="167" fontId="19" fillId="0" borderId="282" xfId="0" applyNumberFormat="1" applyFont="1" applyBorder="1" applyAlignment="1" applyProtection="1">
      <protection locked="0"/>
    </xf>
    <xf numFmtId="167" fontId="19" fillId="0" borderId="207" xfId="0" applyNumberFormat="1" applyFont="1" applyBorder="1" applyAlignment="1" applyProtection="1">
      <protection locked="0"/>
    </xf>
    <xf numFmtId="2" fontId="9" fillId="5" borderId="77" xfId="1" applyNumberFormat="1" applyFont="1" applyFill="1" applyBorder="1" applyAlignment="1" applyProtection="1">
      <alignment vertical="center"/>
      <protection locked="0"/>
    </xf>
    <xf numFmtId="0" fontId="34" fillId="43" borderId="445" xfId="3" applyFont="1" applyFill="1" applyBorder="1" applyAlignment="1">
      <alignment horizontal="center"/>
    </xf>
    <xf numFmtId="0" fontId="34" fillId="24" borderId="263" xfId="3" applyFont="1" applyFill="1" applyBorder="1" applyAlignment="1">
      <alignment horizontal="center" vertical="center" wrapText="1"/>
    </xf>
    <xf numFmtId="0" fontId="34" fillId="24" borderId="75" xfId="3" applyFont="1" applyFill="1" applyBorder="1" applyAlignment="1">
      <alignment horizontal="center" vertical="center"/>
    </xf>
    <xf numFmtId="0" fontId="34" fillId="24" borderId="75" xfId="3" applyFont="1" applyFill="1" applyBorder="1" applyAlignment="1">
      <alignment horizontal="center" vertical="center" wrapText="1"/>
    </xf>
    <xf numFmtId="0" fontId="34" fillId="24" borderId="24" xfId="3" applyFont="1" applyFill="1" applyBorder="1" applyAlignment="1">
      <alignment horizontal="center" vertical="center"/>
    </xf>
    <xf numFmtId="0" fontId="34" fillId="24" borderId="24" xfId="3" applyFont="1" applyFill="1" applyBorder="1" applyAlignment="1">
      <alignment horizontal="center" vertical="center" wrapText="1"/>
    </xf>
    <xf numFmtId="0" fontId="34" fillId="24" borderId="76" xfId="3" applyFont="1" applyFill="1" applyBorder="1" applyAlignment="1">
      <alignment horizontal="center" vertical="center" wrapText="1"/>
    </xf>
    <xf numFmtId="0" fontId="34" fillId="24" borderId="24" xfId="4" applyFont="1" applyFill="1" applyBorder="1" applyAlignment="1">
      <alignment horizontal="center" vertical="center" wrapText="1"/>
    </xf>
    <xf numFmtId="0" fontId="34" fillId="24" borderId="277" xfId="4" applyFont="1" applyFill="1" applyBorder="1" applyAlignment="1">
      <alignment horizontal="center" vertical="center"/>
    </xf>
    <xf numFmtId="0" fontId="31" fillId="0" borderId="0" xfId="4" applyFill="1" applyAlignment="1">
      <alignment horizontal="center" vertical="center"/>
    </xf>
    <xf numFmtId="0" fontId="32" fillId="0" borderId="0" xfId="4" applyFont="1" applyFill="1" applyAlignment="1">
      <alignment horizontal="center" vertical="center"/>
    </xf>
    <xf numFmtId="0" fontId="18" fillId="0" borderId="0" xfId="2" applyAlignment="1" applyProtection="1"/>
    <xf numFmtId="0" fontId="0" fillId="6" borderId="272" xfId="4" applyFont="1" applyFill="1" applyBorder="1"/>
    <xf numFmtId="4" fontId="6" fillId="22" borderId="148" xfId="1" applyFont="1" applyFill="1" applyBorder="1" applyAlignment="1" applyProtection="1">
      <alignment horizontal="center" vertical="center" wrapText="1"/>
    </xf>
    <xf numFmtId="4" fontId="26" fillId="33" borderId="448" xfId="1" applyFont="1" applyFill="1" applyBorder="1" applyAlignment="1">
      <alignment horizontal="center" vertical="center"/>
    </xf>
    <xf numFmtId="4" fontId="90" fillId="7" borderId="449" xfId="1" applyFont="1" applyFill="1" applyBorder="1" applyAlignment="1">
      <alignment horizontal="center" vertical="center"/>
    </xf>
    <xf numFmtId="4" fontId="26" fillId="16" borderId="448" xfId="1" applyFont="1" applyFill="1" applyBorder="1" applyAlignment="1">
      <alignment horizontal="center" vertical="center"/>
    </xf>
    <xf numFmtId="4" fontId="90" fillId="7" borderId="450" xfId="1" applyFont="1" applyFill="1" applyBorder="1" applyAlignment="1">
      <alignment horizontal="center" vertical="center"/>
    </xf>
    <xf numFmtId="4" fontId="90" fillId="7" borderId="451" xfId="1" applyFont="1" applyFill="1" applyBorder="1" applyAlignment="1">
      <alignment horizontal="center" vertical="center"/>
    </xf>
    <xf numFmtId="2" fontId="34" fillId="24" borderId="176" xfId="1" applyNumberFormat="1" applyFont="1" applyFill="1" applyBorder="1" applyAlignment="1" applyProtection="1">
      <alignment horizontal="left" vertical="center" wrapText="1"/>
    </xf>
    <xf numFmtId="0" fontId="34" fillId="24" borderId="176" xfId="0" applyFont="1" applyFill="1" applyBorder="1" applyAlignment="1">
      <alignment vertical="center" wrapText="1"/>
    </xf>
    <xf numFmtId="0" fontId="34" fillId="24" borderId="308" xfId="0" applyFont="1" applyFill="1" applyBorder="1" applyAlignment="1">
      <alignment horizontal="center" vertical="center" wrapText="1"/>
    </xf>
    <xf numFmtId="0" fontId="6" fillId="24" borderId="67" xfId="0" applyFont="1" applyFill="1" applyBorder="1" applyAlignment="1">
      <alignment horizontal="center" vertical="center" wrapText="1"/>
    </xf>
    <xf numFmtId="0" fontId="6" fillId="24" borderId="207" xfId="0" applyFont="1" applyFill="1" applyBorder="1" applyAlignment="1">
      <alignment horizontal="center" vertical="center"/>
    </xf>
    <xf numFmtId="0" fontId="6" fillId="24" borderId="366" xfId="0" applyFont="1" applyFill="1" applyBorder="1" applyAlignment="1">
      <alignment horizontal="center" vertical="center"/>
    </xf>
    <xf numFmtId="0" fontId="95" fillId="5" borderId="176" xfId="0" applyFont="1" applyFill="1" applyBorder="1" applyAlignment="1" applyProtection="1">
      <alignment horizontal="center" vertical="center"/>
      <protection locked="0"/>
    </xf>
    <xf numFmtId="0" fontId="6" fillId="24" borderId="148" xfId="0" applyFont="1" applyFill="1" applyBorder="1" applyAlignment="1">
      <alignment horizontal="center" vertical="center" wrapText="1"/>
    </xf>
    <xf numFmtId="0" fontId="6" fillId="24" borderId="139" xfId="0" applyFont="1" applyFill="1" applyBorder="1" applyAlignment="1">
      <alignment horizontal="center" vertical="center"/>
    </xf>
    <xf numFmtId="0" fontId="6" fillId="24" borderId="231" xfId="0" applyFont="1" applyFill="1" applyBorder="1" applyAlignment="1">
      <alignment horizontal="center" vertical="center"/>
    </xf>
    <xf numFmtId="0" fontId="6" fillId="24" borderId="329" xfId="0" applyFont="1" applyFill="1" applyBorder="1" applyAlignment="1" applyProtection="1">
      <alignment horizontal="center" vertical="center"/>
      <protection locked="0"/>
    </xf>
    <xf numFmtId="0" fontId="6" fillId="24" borderId="46" xfId="0" applyFont="1" applyFill="1" applyBorder="1" applyAlignment="1">
      <alignment horizontal="center" vertical="center"/>
    </xf>
    <xf numFmtId="0" fontId="6" fillId="24" borderId="72" xfId="0" applyFont="1" applyFill="1" applyBorder="1" applyAlignment="1">
      <alignment horizontal="center" vertical="center"/>
    </xf>
    <xf numFmtId="0" fontId="34" fillId="22" borderId="231" xfId="0" applyFont="1" applyFill="1" applyBorder="1" applyAlignment="1">
      <alignment horizontal="center" vertical="center"/>
    </xf>
    <xf numFmtId="0" fontId="34" fillId="22" borderId="231" xfId="0" applyFont="1" applyFill="1" applyBorder="1" applyAlignment="1">
      <alignment horizontal="center" vertical="center" wrapText="1"/>
    </xf>
    <xf numFmtId="0" fontId="59" fillId="5" borderId="29" xfId="0" applyFont="1" applyFill="1" applyBorder="1" applyAlignment="1" applyProtection="1">
      <alignment horizontal="center" vertical="center"/>
      <protection locked="0"/>
    </xf>
    <xf numFmtId="0" fontId="44" fillId="0" borderId="29" xfId="0" applyFont="1" applyFill="1" applyBorder="1" applyAlignment="1" applyProtection="1">
      <alignment horizontal="center" vertical="center" wrapText="1"/>
      <protection locked="0"/>
    </xf>
    <xf numFmtId="0" fontId="44" fillId="5" borderId="29" xfId="0" applyFont="1" applyFill="1" applyBorder="1" applyAlignment="1" applyProtection="1">
      <alignment horizontal="center" vertical="center"/>
      <protection locked="0"/>
    </xf>
    <xf numFmtId="0" fontId="4" fillId="5" borderId="176" xfId="0" applyFont="1" applyFill="1" applyBorder="1" applyAlignment="1" applyProtection="1">
      <alignment horizontal="center" vertical="center"/>
      <protection locked="0"/>
    </xf>
    <xf numFmtId="0" fontId="6" fillId="42" borderId="67" xfId="0" applyFont="1" applyFill="1" applyBorder="1" applyAlignment="1">
      <alignment horizontal="center" vertical="center" wrapText="1"/>
    </xf>
    <xf numFmtId="3" fontId="19" fillId="0" borderId="396" xfId="0" applyNumberFormat="1" applyFont="1" applyBorder="1" applyAlignment="1" applyProtection="1">
      <alignment horizontal="right" vertical="center" wrapText="1"/>
      <protection locked="0"/>
    </xf>
    <xf numFmtId="0" fontId="19" fillId="0" borderId="396" xfId="0" applyFont="1" applyBorder="1" applyAlignment="1" applyProtection="1">
      <alignment horizontal="right"/>
      <protection locked="0"/>
    </xf>
    <xf numFmtId="15" fontId="19" fillId="0" borderId="221" xfId="0" applyNumberFormat="1" applyFont="1" applyBorder="1" applyAlignment="1" applyProtection="1">
      <alignment horizontal="right"/>
      <protection locked="0"/>
    </xf>
    <xf numFmtId="15" fontId="19" fillId="0" borderId="222" xfId="0" applyNumberFormat="1" applyFont="1" applyBorder="1" applyAlignment="1" applyProtection="1">
      <alignment horizontal="right"/>
      <protection locked="0"/>
    </xf>
    <xf numFmtId="15" fontId="19" fillId="0" borderId="487" xfId="0" applyNumberFormat="1" applyFont="1" applyBorder="1" applyAlignment="1" applyProtection="1">
      <alignment horizontal="right"/>
      <protection locked="0"/>
    </xf>
    <xf numFmtId="0" fontId="19" fillId="8" borderId="221" xfId="0" applyFont="1" applyFill="1" applyBorder="1" applyAlignment="1" applyProtection="1">
      <alignment horizontal="center"/>
      <protection locked="0"/>
    </xf>
    <xf numFmtId="0" fontId="19" fillId="8" borderId="222" xfId="0" applyFont="1" applyFill="1" applyBorder="1" applyAlignment="1" applyProtection="1">
      <alignment horizontal="center"/>
      <protection locked="0"/>
    </xf>
    <xf numFmtId="0" fontId="19" fillId="8" borderId="487" xfId="0" applyFont="1" applyFill="1" applyBorder="1" applyAlignment="1" applyProtection="1">
      <alignment horizontal="center"/>
      <protection locked="0"/>
    </xf>
    <xf numFmtId="0" fontId="44" fillId="3" borderId="495" xfId="0" applyFont="1" applyFill="1" applyBorder="1" applyAlignment="1">
      <alignment horizontal="center" vertical="center" wrapText="1"/>
    </xf>
    <xf numFmtId="2" fontId="34" fillId="24" borderId="207" xfId="1" applyNumberFormat="1" applyFont="1" applyFill="1" applyBorder="1" applyAlignment="1" applyProtection="1">
      <alignment horizontal="left" vertical="center" wrapText="1"/>
    </xf>
    <xf numFmtId="0" fontId="34" fillId="24" borderId="207" xfId="0" applyFont="1" applyFill="1" applyBorder="1" applyAlignment="1">
      <alignment vertical="center" wrapText="1"/>
    </xf>
    <xf numFmtId="0" fontId="34" fillId="24" borderId="207" xfId="0" applyFont="1" applyFill="1" applyBorder="1" applyAlignment="1">
      <alignment horizontal="left" vertical="center" wrapText="1"/>
    </xf>
    <xf numFmtId="2" fontId="34" fillId="24" borderId="208" xfId="1" applyNumberFormat="1" applyFont="1" applyFill="1" applyBorder="1" applyAlignment="1" applyProtection="1">
      <alignment horizontal="left" vertical="center" wrapText="1"/>
    </xf>
    <xf numFmtId="0" fontId="34" fillId="24" borderId="208" xfId="0" applyFont="1" applyFill="1" applyBorder="1" applyAlignment="1">
      <alignment vertical="center" wrapText="1"/>
    </xf>
    <xf numFmtId="0" fontId="91" fillId="24" borderId="176" xfId="0" applyFont="1" applyFill="1" applyBorder="1" applyAlignment="1">
      <alignment horizontal="right" wrapText="1"/>
    </xf>
    <xf numFmtId="0" fontId="91" fillId="24" borderId="320" xfId="0" applyFont="1" applyFill="1" applyBorder="1" applyAlignment="1">
      <alignment horizontal="right" wrapText="1"/>
    </xf>
    <xf numFmtId="0" fontId="19" fillId="8" borderId="224" xfId="0" applyFont="1" applyFill="1" applyBorder="1" applyAlignment="1" applyProtection="1">
      <alignment horizontal="center" vertical="center" wrapText="1"/>
      <protection locked="0"/>
    </xf>
    <xf numFmtId="0" fontId="19" fillId="8" borderId="222" xfId="0" applyFont="1" applyFill="1" applyBorder="1" applyAlignment="1" applyProtection="1">
      <alignment horizontal="center" vertical="center" wrapText="1"/>
      <protection locked="0"/>
    </xf>
    <xf numFmtId="0" fontId="44" fillId="8" borderId="222" xfId="0" applyFont="1" applyFill="1" applyBorder="1" applyAlignment="1" applyProtection="1">
      <alignment horizontal="center" vertical="center" wrapText="1"/>
      <protection locked="0"/>
    </xf>
    <xf numFmtId="0" fontId="19" fillId="8" borderId="223" xfId="0" applyFont="1" applyFill="1" applyBorder="1" applyAlignment="1" applyProtection="1">
      <alignment horizontal="center" vertical="center" wrapText="1"/>
      <protection locked="0"/>
    </xf>
    <xf numFmtId="0" fontId="91" fillId="24" borderId="292" xfId="0" applyFont="1" applyFill="1" applyBorder="1" applyAlignment="1">
      <alignment horizontal="right" wrapText="1"/>
    </xf>
    <xf numFmtId="0" fontId="34" fillId="27" borderId="503" xfId="0" applyFont="1" applyFill="1" applyBorder="1" applyAlignment="1" applyProtection="1">
      <alignment horizontal="center" vertical="center" wrapText="1"/>
    </xf>
    <xf numFmtId="0" fontId="6" fillId="24" borderId="208" xfId="0" applyFont="1" applyFill="1" applyBorder="1" applyAlignment="1">
      <alignment vertical="center" wrapText="1"/>
    </xf>
    <xf numFmtId="0" fontId="110" fillId="8" borderId="221" xfId="0" applyFont="1" applyFill="1" applyBorder="1" applyAlignment="1" applyProtection="1">
      <alignment horizontal="center" vertical="center"/>
      <protection locked="0"/>
    </xf>
    <xf numFmtId="0" fontId="44" fillId="8" borderId="221" xfId="0" applyFont="1" applyFill="1" applyBorder="1" applyAlignment="1" applyProtection="1">
      <alignment horizontal="center" vertical="center"/>
      <protection locked="0"/>
    </xf>
    <xf numFmtId="0" fontId="4" fillId="0" borderId="512" xfId="0" applyFont="1" applyBorder="1" applyAlignment="1" applyProtection="1">
      <alignment horizontal="right"/>
      <protection locked="0"/>
    </xf>
    <xf numFmtId="0" fontId="4" fillId="0" borderId="496" xfId="0" applyFont="1" applyBorder="1" applyAlignment="1" applyProtection="1">
      <alignment horizontal="right"/>
      <protection locked="0"/>
    </xf>
    <xf numFmtId="0" fontId="4" fillId="0" borderId="514" xfId="0" applyFont="1" applyBorder="1" applyAlignment="1" applyProtection="1">
      <alignment horizontal="right"/>
      <protection locked="0"/>
    </xf>
    <xf numFmtId="0" fontId="46" fillId="19" borderId="176" xfId="0" applyFont="1" applyFill="1" applyBorder="1" applyAlignment="1">
      <alignment vertical="center"/>
    </xf>
    <xf numFmtId="0" fontId="4" fillId="0" borderId="222" xfId="0" applyFont="1" applyBorder="1" applyAlignment="1" applyProtection="1">
      <alignment vertical="center"/>
      <protection locked="0"/>
    </xf>
    <xf numFmtId="0" fontId="5" fillId="24" borderId="459" xfId="0" applyFont="1" applyFill="1" applyBorder="1" applyAlignment="1">
      <alignment horizontal="center" vertical="center" wrapText="1"/>
    </xf>
    <xf numFmtId="0" fontId="70" fillId="17" borderId="208" xfId="0" applyFont="1" applyFill="1" applyBorder="1" applyAlignment="1" applyProtection="1">
      <alignment horizontal="center" vertical="center" wrapText="1"/>
      <protection locked="0"/>
    </xf>
    <xf numFmtId="9" fontId="4" fillId="10" borderId="222" xfId="0" applyNumberFormat="1" applyFont="1" applyFill="1" applyBorder="1" applyAlignment="1" applyProtection="1">
      <alignment horizontal="center" vertical="center"/>
      <protection locked="0"/>
    </xf>
    <xf numFmtId="9" fontId="4" fillId="10" borderId="223" xfId="0" applyNumberFormat="1" applyFont="1" applyFill="1" applyBorder="1" applyAlignment="1" applyProtection="1">
      <alignment horizontal="center" vertical="center"/>
      <protection locked="0"/>
    </xf>
    <xf numFmtId="0" fontId="4" fillId="0" borderId="224" xfId="0" applyFont="1" applyBorder="1" applyAlignment="1" applyProtection="1">
      <alignment vertical="center"/>
      <protection locked="0"/>
    </xf>
    <xf numFmtId="9" fontId="4" fillId="10" borderId="224" xfId="0" applyNumberFormat="1" applyFont="1" applyFill="1" applyBorder="1" applyAlignment="1" applyProtection="1">
      <alignment horizontal="center" vertical="center"/>
      <protection locked="0"/>
    </xf>
    <xf numFmtId="0" fontId="8" fillId="0" borderId="176" xfId="0" applyFont="1" applyFill="1" applyBorder="1" applyAlignment="1" applyProtection="1">
      <alignment horizontal="center" vertical="center"/>
      <protection locked="0"/>
    </xf>
    <xf numFmtId="0" fontId="19" fillId="5" borderId="511" xfId="0" applyFont="1" applyFill="1" applyBorder="1" applyAlignment="1" applyProtection="1">
      <alignment horizontal="center" vertical="center"/>
      <protection locked="0"/>
    </xf>
    <xf numFmtId="0" fontId="19" fillId="5" borderId="27" xfId="0" applyFont="1" applyFill="1" applyBorder="1" applyAlignment="1" applyProtection="1">
      <alignment horizontal="center" vertical="center"/>
      <protection locked="0"/>
    </xf>
    <xf numFmtId="0" fontId="6" fillId="24" borderId="515" xfId="0" applyFont="1" applyFill="1" applyBorder="1" applyAlignment="1" applyProtection="1">
      <alignment horizontal="center" vertical="center"/>
      <protection locked="0"/>
    </xf>
    <xf numFmtId="0" fontId="19" fillId="5" borderId="510" xfId="0" applyFont="1" applyFill="1" applyBorder="1" applyAlignment="1" applyProtection="1">
      <alignment vertical="center"/>
      <protection locked="0"/>
    </xf>
    <xf numFmtId="0" fontId="19" fillId="5" borderId="489" xfId="0" applyFont="1" applyFill="1" applyBorder="1" applyAlignment="1" applyProtection="1">
      <alignment vertical="center" wrapText="1"/>
      <protection locked="0"/>
    </xf>
    <xf numFmtId="0" fontId="19" fillId="5" borderId="489" xfId="0" applyFont="1" applyFill="1" applyBorder="1" applyAlignment="1" applyProtection="1">
      <alignment vertical="center"/>
      <protection locked="0"/>
    </xf>
    <xf numFmtId="0" fontId="19" fillId="5" borderId="518" xfId="0" applyFont="1" applyFill="1" applyBorder="1" applyAlignment="1" applyProtection="1">
      <alignment vertical="center"/>
      <protection locked="0"/>
    </xf>
    <xf numFmtId="0" fontId="19" fillId="5" borderId="519" xfId="0" applyFont="1" applyFill="1" applyBorder="1" applyAlignment="1" applyProtection="1">
      <alignment horizontal="center" vertical="center"/>
      <protection locked="0"/>
    </xf>
    <xf numFmtId="0" fontId="95" fillId="3" borderId="520" xfId="0" applyFont="1" applyFill="1" applyBorder="1" applyAlignment="1" applyProtection="1">
      <alignment horizontal="center" vertical="center"/>
      <protection locked="0"/>
    </xf>
    <xf numFmtId="0" fontId="95" fillId="3" borderId="521" xfId="0" applyFont="1" applyFill="1" applyBorder="1" applyAlignment="1" applyProtection="1">
      <alignment horizontal="center" vertical="center"/>
      <protection locked="0"/>
    </xf>
    <xf numFmtId="0" fontId="95" fillId="3" borderId="522" xfId="0" applyFont="1" applyFill="1" applyBorder="1" applyAlignment="1" applyProtection="1">
      <alignment horizontal="center" vertical="center"/>
      <protection locked="0"/>
    </xf>
    <xf numFmtId="0" fontId="46" fillId="8" borderId="27" xfId="0" applyFont="1" applyFill="1" applyBorder="1" applyAlignment="1">
      <alignment horizontal="center" vertical="center"/>
    </xf>
    <xf numFmtId="0" fontId="6" fillId="24" borderId="337" xfId="0" applyFont="1" applyFill="1" applyBorder="1" applyAlignment="1">
      <alignment horizontal="center" vertical="center" wrapText="1"/>
    </xf>
    <xf numFmtId="0" fontId="5" fillId="24" borderId="525" xfId="0" applyFont="1" applyFill="1" applyBorder="1"/>
    <xf numFmtId="0" fontId="46" fillId="8" borderId="496" xfId="0" applyFont="1" applyFill="1" applyBorder="1" applyAlignment="1">
      <alignment horizontal="center" vertical="center"/>
    </xf>
    <xf numFmtId="0" fontId="5" fillId="24" borderId="526" xfId="0" applyFont="1" applyFill="1" applyBorder="1"/>
    <xf numFmtId="0" fontId="46" fillId="8" borderId="519" xfId="0" applyFont="1" applyFill="1" applyBorder="1" applyAlignment="1">
      <alignment horizontal="center" vertical="center"/>
    </xf>
    <xf numFmtId="0" fontId="46" fillId="8" borderId="509" xfId="0" applyFont="1" applyFill="1" applyBorder="1" applyAlignment="1">
      <alignment horizontal="center" vertical="center"/>
    </xf>
    <xf numFmtId="0" fontId="6" fillId="24" borderId="523" xfId="0" applyFont="1" applyFill="1" applyBorder="1" applyAlignment="1">
      <alignment horizontal="center" vertical="center" wrapText="1"/>
    </xf>
    <xf numFmtId="0" fontId="46" fillId="8" borderId="511" xfId="0" applyFont="1" applyFill="1" applyBorder="1" applyAlignment="1">
      <alignment horizontal="center" vertical="center"/>
    </xf>
    <xf numFmtId="0" fontId="46" fillId="8" borderId="512" xfId="0" applyFont="1" applyFill="1" applyBorder="1" applyAlignment="1">
      <alignment horizontal="center" vertical="center"/>
    </xf>
    <xf numFmtId="0" fontId="19" fillId="5" borderId="221" xfId="0" applyFont="1" applyFill="1" applyBorder="1" applyAlignment="1">
      <alignment horizontal="center" vertical="center" wrapText="1"/>
    </xf>
    <xf numFmtId="0" fontId="5" fillId="24" borderId="527" xfId="0" applyFont="1" applyFill="1" applyBorder="1"/>
    <xf numFmtId="0" fontId="5" fillId="24" borderId="282" xfId="0" applyFont="1" applyFill="1" applyBorder="1"/>
    <xf numFmtId="0" fontId="5" fillId="24" borderId="527" xfId="0" applyFont="1" applyFill="1" applyBorder="1" applyAlignment="1">
      <alignment vertical="center"/>
    </xf>
    <xf numFmtId="0" fontId="34" fillId="24" borderId="528" xfId="0" applyFont="1" applyFill="1" applyBorder="1" applyAlignment="1">
      <alignment horizontal="center" vertical="center" wrapText="1"/>
    </xf>
    <xf numFmtId="0" fontId="34" fillId="24" borderId="231" xfId="0" applyFont="1" applyFill="1" applyBorder="1" applyAlignment="1">
      <alignment horizontal="center" vertical="center" wrapText="1"/>
    </xf>
    <xf numFmtId="0" fontId="34" fillId="24" borderId="336" xfId="0" applyFont="1" applyFill="1" applyBorder="1" applyAlignment="1">
      <alignment horizontal="center" vertical="center" wrapText="1"/>
    </xf>
    <xf numFmtId="15" fontId="4" fillId="0" borderId="529" xfId="0" applyNumberFormat="1" applyFont="1" applyBorder="1" applyAlignment="1"/>
    <xf numFmtId="15" fontId="4" fillId="0" borderId="460" xfId="0" applyNumberFormat="1" applyFont="1" applyBorder="1" applyAlignment="1"/>
    <xf numFmtId="15" fontId="4" fillId="0" borderId="518" xfId="0" applyNumberFormat="1" applyFont="1" applyBorder="1" applyAlignment="1"/>
    <xf numFmtId="15" fontId="4" fillId="0" borderId="509" xfId="0" applyNumberFormat="1" applyFont="1" applyBorder="1" applyAlignment="1"/>
    <xf numFmtId="0" fontId="5" fillId="24" borderId="527" xfId="0" applyFont="1" applyFill="1" applyBorder="1" applyAlignment="1">
      <alignment horizontal="left" vertical="center"/>
    </xf>
    <xf numFmtId="0" fontId="5" fillId="24" borderId="282" xfId="0" applyFont="1" applyFill="1" applyBorder="1" applyAlignment="1">
      <alignment horizontal="left" vertical="center"/>
    </xf>
    <xf numFmtId="0" fontId="5" fillId="24" borderId="527" xfId="0" applyFont="1" applyFill="1" applyBorder="1" applyAlignment="1">
      <alignment vertical="top" wrapText="1"/>
    </xf>
    <xf numFmtId="0" fontId="5" fillId="22" borderId="532" xfId="0" applyFont="1" applyFill="1" applyBorder="1"/>
    <xf numFmtId="0" fontId="5" fillId="22" borderId="530" xfId="0" applyFont="1" applyFill="1" applyBorder="1"/>
    <xf numFmtId="0" fontId="44" fillId="8" borderId="108" xfId="0" applyFont="1" applyFill="1" applyBorder="1" applyAlignment="1">
      <alignment horizontal="center" vertical="center"/>
    </xf>
    <xf numFmtId="0" fontId="44" fillId="8" borderId="110" xfId="0" applyFont="1" applyFill="1" applyBorder="1" applyAlignment="1">
      <alignment horizontal="center" vertical="center"/>
    </xf>
    <xf numFmtId="0" fontId="46" fillId="5" borderId="98" xfId="0" applyFont="1" applyFill="1" applyBorder="1" applyAlignment="1">
      <alignment horizontal="center" vertical="center"/>
    </xf>
    <xf numFmtId="0" fontId="46" fillId="25" borderId="115" xfId="0" applyFont="1" applyFill="1" applyBorder="1" applyAlignment="1">
      <alignment horizontal="center" vertical="center"/>
    </xf>
    <xf numFmtId="0" fontId="19" fillId="0" borderId="47" xfId="0" applyFont="1" applyBorder="1" applyAlignment="1">
      <alignment horizontal="center" vertical="center"/>
    </xf>
    <xf numFmtId="0" fontId="44" fillId="8" borderId="150" xfId="0" applyFont="1" applyFill="1" applyBorder="1" applyAlignment="1">
      <alignment horizontal="center" vertical="center"/>
    </xf>
    <xf numFmtId="0" fontId="19" fillId="5" borderId="221" xfId="0" applyFont="1" applyFill="1" applyBorder="1" applyAlignment="1" applyProtection="1">
      <alignment horizontal="center" vertical="center"/>
      <protection locked="0"/>
    </xf>
    <xf numFmtId="0" fontId="19" fillId="0" borderId="222" xfId="0" applyFont="1" applyBorder="1" applyAlignment="1" applyProtection="1">
      <alignment horizontal="center" vertical="center"/>
      <protection locked="0"/>
    </xf>
    <xf numFmtId="0" fontId="8" fillId="8" borderId="536" xfId="0" applyFont="1" applyFill="1" applyBorder="1" applyAlignment="1">
      <alignment horizontal="center" vertical="center"/>
    </xf>
    <xf numFmtId="0" fontId="8" fillId="8" borderId="452" xfId="0" applyFont="1" applyFill="1" applyBorder="1" applyAlignment="1">
      <alignment horizontal="center" vertical="center"/>
    </xf>
    <xf numFmtId="0" fontId="8" fillId="8" borderId="207" xfId="0" applyFont="1" applyFill="1" applyBorder="1" applyAlignment="1">
      <alignment horizontal="center" vertical="center"/>
    </xf>
    <xf numFmtId="0" fontId="8" fillId="0" borderId="291" xfId="0" applyFont="1" applyFill="1" applyBorder="1" applyAlignment="1" applyProtection="1">
      <alignment horizontal="center" vertical="center"/>
      <protection locked="0"/>
    </xf>
    <xf numFmtId="0" fontId="91" fillId="24" borderId="220" xfId="0" applyFont="1" applyFill="1" applyBorder="1" applyAlignment="1">
      <alignment horizontal="center"/>
    </xf>
    <xf numFmtId="0" fontId="91" fillId="24" borderId="539" xfId="0" applyFont="1" applyFill="1" applyBorder="1" applyAlignment="1">
      <alignment horizontal="right" wrapText="1"/>
    </xf>
    <xf numFmtId="0" fontId="91" fillId="24" borderId="278" xfId="0" applyFont="1" applyFill="1" applyBorder="1" applyAlignment="1">
      <alignment horizontal="right"/>
    </xf>
    <xf numFmtId="0" fontId="91" fillId="24" borderId="320" xfId="0" applyFont="1" applyFill="1" applyBorder="1" applyAlignment="1">
      <alignment horizontal="right"/>
    </xf>
    <xf numFmtId="0" fontId="91" fillId="24" borderId="537" xfId="0" applyFont="1" applyFill="1" applyBorder="1" applyAlignment="1">
      <alignment horizontal="right" wrapText="1"/>
    </xf>
    <xf numFmtId="0" fontId="5" fillId="24" borderId="292" xfId="0" applyFont="1" applyFill="1" applyBorder="1" applyAlignment="1">
      <alignment horizontal="right"/>
    </xf>
    <xf numFmtId="0" fontId="11" fillId="6" borderId="291" xfId="0" applyFont="1" applyFill="1" applyBorder="1" applyAlignment="1" applyProtection="1">
      <alignment horizontal="center" vertical="center"/>
      <protection locked="0"/>
    </xf>
    <xf numFmtId="0" fontId="34" fillId="5" borderId="0" xfId="0" applyFont="1" applyFill="1" applyBorder="1" applyAlignment="1">
      <alignment vertical="center" wrapText="1"/>
    </xf>
    <xf numFmtId="0" fontId="44" fillId="5" borderId="463" xfId="0" applyFont="1" applyFill="1" applyBorder="1" applyAlignment="1">
      <alignment horizontal="left" vertical="center"/>
    </xf>
    <xf numFmtId="0" fontId="44" fillId="8" borderId="464" xfId="0" applyFont="1" applyFill="1" applyBorder="1" applyAlignment="1" applyProtection="1">
      <alignment horizontal="center" vertical="center"/>
      <protection locked="0"/>
    </xf>
    <xf numFmtId="0" fontId="44" fillId="5" borderId="467" xfId="0" applyFont="1" applyFill="1" applyBorder="1" applyAlignment="1">
      <alignment horizontal="left" vertical="center"/>
    </xf>
    <xf numFmtId="0" fontId="44" fillId="8" borderId="468" xfId="0" applyFont="1" applyFill="1" applyBorder="1" applyAlignment="1" applyProtection="1">
      <alignment horizontal="center" vertical="center"/>
      <protection locked="0"/>
    </xf>
    <xf numFmtId="0" fontId="44" fillId="5" borderId="465" xfId="0" applyFont="1" applyFill="1" applyBorder="1" applyAlignment="1">
      <alignment horizontal="left" vertical="center"/>
    </xf>
    <xf numFmtId="0" fontId="44" fillId="8" borderId="466" xfId="0" applyFont="1" applyFill="1" applyBorder="1" applyAlignment="1" applyProtection="1">
      <alignment horizontal="center" vertical="center"/>
      <protection locked="0"/>
    </xf>
    <xf numFmtId="0" fontId="137" fillId="5" borderId="0" xfId="0" applyFont="1" applyFill="1" applyBorder="1" applyAlignment="1">
      <alignment vertical="center" wrapText="1"/>
    </xf>
    <xf numFmtId="0" fontId="1" fillId="5" borderId="286" xfId="0" applyFont="1" applyFill="1" applyBorder="1" applyAlignment="1">
      <alignment horizontal="left" vertical="top" wrapText="1"/>
    </xf>
    <xf numFmtId="0" fontId="1" fillId="5" borderId="0" xfId="0" applyFont="1" applyFill="1" applyBorder="1" applyAlignment="1">
      <alignment horizontal="left" vertical="top" wrapText="1"/>
    </xf>
    <xf numFmtId="0" fontId="0" fillId="5" borderId="0" xfId="0" applyFont="1" applyFill="1" applyBorder="1"/>
    <xf numFmtId="0" fontId="44" fillId="5" borderId="524" xfId="0" applyFont="1" applyFill="1" applyBorder="1" applyAlignment="1">
      <alignment horizontal="left" vertical="center"/>
    </xf>
    <xf numFmtId="0" fontId="44" fillId="8" borderId="508" xfId="0" applyFont="1" applyFill="1" applyBorder="1" applyAlignment="1" applyProtection="1">
      <alignment horizontal="center" vertical="center"/>
      <protection locked="0"/>
    </xf>
    <xf numFmtId="0" fontId="44" fillId="5" borderId="489" xfId="0" applyFont="1" applyFill="1" applyBorder="1" applyAlignment="1">
      <alignment horizontal="left" vertical="center"/>
    </xf>
    <xf numFmtId="0" fontId="44" fillId="8" borderId="496" xfId="0" applyFont="1" applyFill="1" applyBorder="1" applyAlignment="1" applyProtection="1">
      <alignment horizontal="center" vertical="center"/>
      <protection locked="0"/>
    </xf>
    <xf numFmtId="0" fontId="44" fillId="5" borderId="513" xfId="0" applyFont="1" applyFill="1" applyBorder="1" applyAlignment="1">
      <alignment horizontal="left" vertical="center"/>
    </xf>
    <xf numFmtId="0" fontId="44" fillId="8" borderId="514" xfId="0" applyFont="1" applyFill="1" applyBorder="1" applyAlignment="1" applyProtection="1">
      <alignment horizontal="center" vertical="center"/>
      <protection locked="0"/>
    </xf>
    <xf numFmtId="0" fontId="49" fillId="5" borderId="0" xfId="0" applyFont="1" applyFill="1" applyBorder="1" applyAlignment="1"/>
    <xf numFmtId="0" fontId="32" fillId="5" borderId="0" xfId="0" applyFont="1" applyFill="1" applyBorder="1" applyAlignment="1"/>
    <xf numFmtId="0" fontId="32" fillId="5" borderId="0" xfId="0" applyFont="1" applyFill="1" applyBorder="1"/>
    <xf numFmtId="0" fontId="44" fillId="3" borderId="27" xfId="0" applyFont="1" applyFill="1" applyBorder="1" applyAlignment="1">
      <alignment horizontal="center" vertical="center"/>
    </xf>
    <xf numFmtId="0" fontId="44" fillId="3" borderId="27" xfId="0" applyFont="1" applyFill="1" applyBorder="1" applyAlignment="1">
      <alignment horizontal="center" vertical="center" wrapText="1"/>
    </xf>
    <xf numFmtId="0" fontId="44" fillId="5" borderId="552" xfId="0" applyFont="1" applyFill="1" applyBorder="1" applyAlignment="1" applyProtection="1">
      <alignment horizontal="center" vertical="center"/>
      <protection locked="0"/>
    </xf>
    <xf numFmtId="0" fontId="44" fillId="4" borderId="552" xfId="0" applyFont="1" applyFill="1" applyBorder="1" applyAlignment="1">
      <alignment horizontal="center" vertical="center" wrapText="1"/>
    </xf>
    <xf numFmtId="0" fontId="4" fillId="0" borderId="28" xfId="0" applyFont="1" applyBorder="1"/>
    <xf numFmtId="0" fontId="4" fillId="0" borderId="227" xfId="0" applyFont="1" applyBorder="1"/>
    <xf numFmtId="0" fontId="4" fillId="0" borderId="103" xfId="0" applyFont="1" applyBorder="1"/>
    <xf numFmtId="0" fontId="4" fillId="0" borderId="225" xfId="0" applyFont="1" applyBorder="1"/>
    <xf numFmtId="0" fontId="6" fillId="5" borderId="553" xfId="0" applyFont="1" applyFill="1" applyBorder="1" applyAlignment="1">
      <alignment horizontal="center" vertical="center"/>
    </xf>
    <xf numFmtId="0" fontId="6" fillId="5" borderId="335" xfId="0" applyFont="1" applyFill="1" applyBorder="1" applyAlignment="1">
      <alignment horizontal="center" vertical="center"/>
    </xf>
    <xf numFmtId="0" fontId="6" fillId="5" borderId="554" xfId="0" applyFont="1" applyFill="1" applyBorder="1" applyAlignment="1">
      <alignment horizontal="center" vertical="center"/>
    </xf>
    <xf numFmtId="0" fontId="4" fillId="0" borderId="229" xfId="0" applyFont="1" applyBorder="1"/>
    <xf numFmtId="0" fontId="4" fillId="0" borderId="32" xfId="0" applyFont="1" applyBorder="1" applyAlignment="1">
      <alignment horizontal="center"/>
    </xf>
    <xf numFmtId="0" fontId="4" fillId="0" borderId="32" xfId="0" applyFont="1" applyBorder="1"/>
    <xf numFmtId="0" fontId="4" fillId="0" borderId="29" xfId="0" applyFont="1" applyBorder="1"/>
    <xf numFmtId="0" fontId="4" fillId="0" borderId="228" xfId="0" applyFont="1" applyBorder="1"/>
    <xf numFmtId="0" fontId="4" fillId="0" borderId="129" xfId="0" applyFont="1" applyBorder="1"/>
    <xf numFmtId="0" fontId="4" fillId="0" borderId="226" xfId="0" applyFont="1" applyBorder="1"/>
    <xf numFmtId="0" fontId="120" fillId="5" borderId="103" xfId="0" applyFont="1" applyFill="1" applyBorder="1" applyAlignment="1">
      <alignment horizontal="left" vertical="center"/>
    </xf>
    <xf numFmtId="0" fontId="139" fillId="8" borderId="510" xfId="0" applyFont="1" applyFill="1" applyBorder="1" applyAlignment="1">
      <alignment horizontal="center" vertical="center"/>
    </xf>
    <xf numFmtId="0" fontId="139" fillId="8" borderId="512" xfId="0" applyFont="1" applyFill="1" applyBorder="1" applyAlignment="1">
      <alignment horizontal="center" vertical="center"/>
    </xf>
    <xf numFmtId="0" fontId="139" fillId="8" borderId="489" xfId="0" applyFont="1" applyFill="1" applyBorder="1" applyAlignment="1">
      <alignment horizontal="center" vertical="center"/>
    </xf>
    <xf numFmtId="0" fontId="139" fillId="8" borderId="496" xfId="0" applyFont="1" applyFill="1" applyBorder="1" applyAlignment="1">
      <alignment horizontal="center" vertical="center"/>
    </xf>
    <xf numFmtId="0" fontId="139" fillId="8" borderId="518" xfId="0" applyFont="1" applyFill="1" applyBorder="1" applyAlignment="1">
      <alignment horizontal="center" vertical="center"/>
    </xf>
    <xf numFmtId="0" fontId="139" fillId="8" borderId="509" xfId="0" applyFont="1" applyFill="1" applyBorder="1" applyAlignment="1">
      <alignment horizontal="center" vertical="center"/>
    </xf>
    <xf numFmtId="0" fontId="139" fillId="8" borderId="558" xfId="0" applyFont="1" applyFill="1" applyBorder="1" applyAlignment="1">
      <alignment horizontal="center" vertical="center"/>
    </xf>
    <xf numFmtId="0" fontId="139" fillId="8" borderId="223" xfId="0" applyFont="1" applyFill="1" applyBorder="1" applyAlignment="1">
      <alignment horizontal="center" vertical="center"/>
    </xf>
    <xf numFmtId="0" fontId="139" fillId="8" borderId="559" xfId="0" applyFont="1" applyFill="1" applyBorder="1" applyAlignment="1">
      <alignment horizontal="center" vertical="center"/>
    </xf>
    <xf numFmtId="0" fontId="34" fillId="24" borderId="220" xfId="0" applyFont="1" applyFill="1" applyBorder="1" applyAlignment="1">
      <alignment horizontal="center" vertical="center" wrapText="1"/>
    </xf>
    <xf numFmtId="0" fontId="46" fillId="8" borderId="291" xfId="0" applyFont="1" applyFill="1" applyBorder="1" applyAlignment="1">
      <alignment horizontal="center" vertical="center" wrapText="1"/>
    </xf>
    <xf numFmtId="0" fontId="5" fillId="55" borderId="510" xfId="0" applyFont="1" applyFill="1" applyBorder="1" applyAlignment="1">
      <alignment horizontal="center" vertical="center"/>
    </xf>
    <xf numFmtId="15" fontId="141" fillId="5" borderId="290" xfId="0" applyNumberFormat="1" applyFont="1" applyFill="1" applyBorder="1" applyAlignment="1">
      <alignment horizontal="center" vertical="center"/>
    </xf>
    <xf numFmtId="15" fontId="141" fillId="5" borderId="289" xfId="0" applyNumberFormat="1" applyFont="1" applyFill="1" applyBorder="1" applyAlignment="1">
      <alignment horizontal="center" vertical="center"/>
    </xf>
    <xf numFmtId="0" fontId="0" fillId="0" borderId="29" xfId="0" applyBorder="1" applyAlignment="1">
      <alignment horizontal="right"/>
    </xf>
    <xf numFmtId="0" fontId="6" fillId="24" borderId="63" xfId="0" applyFont="1" applyFill="1" applyBorder="1" applyAlignment="1">
      <alignment horizontal="center" vertical="center"/>
    </xf>
    <xf numFmtId="0" fontId="138" fillId="8" borderId="176" xfId="0" applyFont="1" applyFill="1" applyBorder="1" applyAlignment="1">
      <alignment horizontal="center" vertical="center"/>
    </xf>
    <xf numFmtId="0" fontId="18" fillId="0" borderId="29" xfId="2" applyBorder="1" applyAlignment="1" applyProtection="1">
      <alignment horizontal="left"/>
      <protection locked="0"/>
    </xf>
    <xf numFmtId="0" fontId="4" fillId="8" borderId="221" xfId="0" applyFont="1" applyFill="1" applyBorder="1" applyAlignment="1">
      <alignment horizontal="center"/>
    </xf>
    <xf numFmtId="0" fontId="4" fillId="8" borderId="222" xfId="0" applyFont="1" applyFill="1" applyBorder="1" applyAlignment="1">
      <alignment horizontal="center"/>
    </xf>
    <xf numFmtId="0" fontId="4" fillId="8" borderId="223" xfId="0" applyFont="1" applyFill="1" applyBorder="1" applyAlignment="1">
      <alignment horizontal="center"/>
    </xf>
    <xf numFmtId="4" fontId="34" fillId="24" borderId="148" xfId="1" applyFont="1" applyFill="1" applyBorder="1" applyAlignment="1" applyProtection="1">
      <alignment horizontal="center" vertical="center" wrapText="1"/>
    </xf>
    <xf numFmtId="4" fontId="34" fillId="24" borderId="64" xfId="1" applyFont="1" applyFill="1" applyBorder="1" applyAlignment="1" applyProtection="1">
      <alignment horizontal="center" vertical="center" wrapText="1"/>
    </xf>
    <xf numFmtId="167" fontId="34" fillId="24" borderId="148" xfId="1" applyNumberFormat="1" applyFont="1" applyFill="1" applyBorder="1" applyAlignment="1" applyProtection="1">
      <alignment horizontal="center" vertical="center" wrapText="1"/>
    </xf>
    <xf numFmtId="9" fontId="34" fillId="24" borderId="148" xfId="1" applyNumberFormat="1" applyFont="1" applyFill="1" applyBorder="1" applyAlignment="1" applyProtection="1">
      <alignment horizontal="center" vertical="center" wrapText="1"/>
    </xf>
    <xf numFmtId="170" fontId="34" fillId="24" borderId="74" xfId="0" applyNumberFormat="1" applyFont="1" applyFill="1" applyBorder="1" applyAlignment="1">
      <alignment horizontal="center" vertical="center"/>
    </xf>
    <xf numFmtId="170" fontId="34" fillId="24" borderId="46" xfId="0" applyNumberFormat="1" applyFont="1" applyFill="1" applyBorder="1" applyAlignment="1">
      <alignment horizontal="center" vertical="center"/>
    </xf>
    <xf numFmtId="170" fontId="34" fillId="24" borderId="76" xfId="0" applyNumberFormat="1" applyFont="1" applyFill="1" applyBorder="1" applyAlignment="1">
      <alignment horizontal="center" vertical="center"/>
    </xf>
    <xf numFmtId="0" fontId="34" fillId="24" borderId="174" xfId="0" applyFont="1" applyFill="1" applyBorder="1" applyAlignment="1">
      <alignment horizontal="center" vertical="center"/>
    </xf>
    <xf numFmtId="0" fontId="49" fillId="24" borderId="174" xfId="0" applyFont="1" applyFill="1" applyBorder="1" applyAlignment="1">
      <alignment horizontal="center" vertical="center"/>
    </xf>
    <xf numFmtId="0" fontId="49" fillId="24" borderId="175" xfId="0" applyFont="1" applyFill="1" applyBorder="1" applyAlignment="1">
      <alignment horizontal="center" vertical="center"/>
    </xf>
    <xf numFmtId="0" fontId="44" fillId="5" borderId="0" xfId="0" applyFont="1" applyFill="1" applyBorder="1" applyAlignment="1" applyProtection="1">
      <alignment vertical="center" wrapText="1"/>
      <protection locked="0"/>
    </xf>
    <xf numFmtId="0" fontId="13" fillId="0" borderId="405" xfId="0" applyFont="1" applyBorder="1" applyAlignment="1">
      <alignment horizontal="center" vertical="center" wrapText="1"/>
    </xf>
    <xf numFmtId="0" fontId="13" fillId="0" borderId="412" xfId="0" applyFont="1" applyBorder="1" applyAlignment="1">
      <alignment horizontal="center" vertical="center" wrapText="1"/>
    </xf>
    <xf numFmtId="0" fontId="13" fillId="0" borderId="410" xfId="0" applyFont="1" applyBorder="1" applyAlignment="1">
      <alignment horizontal="center" vertical="center" wrapText="1"/>
    </xf>
    <xf numFmtId="0" fontId="13" fillId="0" borderId="411" xfId="0" applyFont="1" applyBorder="1" applyAlignment="1">
      <alignment horizontal="center" vertical="center" wrapText="1"/>
    </xf>
    <xf numFmtId="0" fontId="49" fillId="24" borderId="148" xfId="0" applyFont="1" applyFill="1" applyBorder="1" applyAlignment="1">
      <alignment horizontal="center" vertical="center"/>
    </xf>
    <xf numFmtId="0" fontId="44" fillId="0" borderId="412" xfId="0" applyFont="1" applyBorder="1" applyAlignment="1">
      <alignment horizontal="center" vertical="center" wrapText="1"/>
    </xf>
    <xf numFmtId="0" fontId="44" fillId="0" borderId="564" xfId="0" applyFont="1" applyBorder="1" applyAlignment="1">
      <alignment horizontal="center" vertical="center" wrapText="1"/>
    </xf>
    <xf numFmtId="0" fontId="44" fillId="0" borderId="565" xfId="0" applyFont="1" applyBorder="1"/>
    <xf numFmtId="3" fontId="19" fillId="0" borderId="405" xfId="0" applyNumberFormat="1" applyFont="1" applyFill="1" applyBorder="1" applyAlignment="1">
      <alignment horizontal="center" vertical="center"/>
    </xf>
    <xf numFmtId="0" fontId="44" fillId="0" borderId="567" xfId="0" applyFont="1" applyBorder="1"/>
    <xf numFmtId="3" fontId="19" fillId="0" borderId="406" xfId="0" applyNumberFormat="1" applyFont="1" applyFill="1" applyBorder="1" applyAlignment="1">
      <alignment horizontal="center" vertical="center"/>
    </xf>
    <xf numFmtId="0" fontId="44" fillId="0" borderId="569" xfId="0" applyFont="1" applyBorder="1"/>
    <xf numFmtId="3" fontId="19" fillId="0" borderId="570" xfId="0" applyNumberFormat="1" applyFont="1" applyFill="1" applyBorder="1" applyAlignment="1">
      <alignment horizontal="center" vertical="center"/>
    </xf>
    <xf numFmtId="0" fontId="19" fillId="0" borderId="561" xfId="0" applyFont="1" applyFill="1" applyBorder="1"/>
    <xf numFmtId="0" fontId="44" fillId="0" borderId="572" xfId="0" applyFont="1" applyFill="1" applyBorder="1" applyAlignment="1">
      <alignment horizontal="center" vertical="center" wrapText="1"/>
    </xf>
    <xf numFmtId="0" fontId="44" fillId="0" borderId="562" xfId="0" applyFont="1" applyFill="1" applyBorder="1" applyAlignment="1">
      <alignment horizontal="center" vertical="center" wrapText="1"/>
    </xf>
    <xf numFmtId="0" fontId="44" fillId="0" borderId="573" xfId="0" applyFont="1" applyFill="1" applyBorder="1" applyAlignment="1">
      <alignment horizontal="center" vertical="center" wrapText="1"/>
    </xf>
    <xf numFmtId="3" fontId="19" fillId="0" borderId="572" xfId="0" applyNumberFormat="1" applyFont="1" applyFill="1" applyBorder="1" applyAlignment="1">
      <alignment horizontal="center" vertical="center"/>
    </xf>
    <xf numFmtId="3" fontId="19" fillId="0" borderId="573" xfId="0" applyNumberFormat="1" applyFont="1" applyFill="1" applyBorder="1" applyAlignment="1">
      <alignment horizontal="center" vertical="center"/>
    </xf>
    <xf numFmtId="3" fontId="19" fillId="0" borderId="568" xfId="0" applyNumberFormat="1" applyFont="1" applyFill="1" applyBorder="1" applyAlignment="1">
      <alignment horizontal="center" vertical="center"/>
    </xf>
    <xf numFmtId="3" fontId="19" fillId="0" borderId="571" xfId="0" applyNumberFormat="1" applyFont="1" applyFill="1" applyBorder="1" applyAlignment="1">
      <alignment horizontal="center" vertical="center"/>
    </xf>
    <xf numFmtId="3" fontId="19" fillId="5" borderId="574" xfId="0" applyNumberFormat="1" applyFont="1" applyFill="1" applyBorder="1" applyAlignment="1">
      <alignment horizontal="center" vertical="center"/>
    </xf>
    <xf numFmtId="3" fontId="19" fillId="0" borderId="574" xfId="0" applyNumberFormat="1" applyFont="1" applyFill="1" applyBorder="1" applyAlignment="1">
      <alignment horizontal="center" vertical="center"/>
    </xf>
    <xf numFmtId="0" fontId="44" fillId="0" borderId="1" xfId="0" applyFont="1" applyBorder="1" applyAlignment="1">
      <alignment horizontal="left" vertical="center"/>
    </xf>
    <xf numFmtId="9" fontId="19" fillId="0" borderId="574" xfId="20" applyFont="1" applyFill="1" applyBorder="1" applyAlignment="1">
      <alignment horizontal="center" vertical="center"/>
    </xf>
    <xf numFmtId="0" fontId="44" fillId="0" borderId="1" xfId="0" applyFont="1" applyFill="1" applyBorder="1"/>
    <xf numFmtId="3" fontId="19" fillId="0" borderId="1" xfId="0" applyNumberFormat="1" applyFont="1" applyFill="1" applyBorder="1" applyAlignment="1">
      <alignment horizontal="center" vertical="center"/>
    </xf>
    <xf numFmtId="0" fontId="0" fillId="0" borderId="1" xfId="0" applyBorder="1"/>
    <xf numFmtId="0" fontId="44" fillId="0" borderId="414" xfId="0" applyFont="1" applyBorder="1" applyAlignment="1">
      <alignment horizontal="center" vertical="center" wrapText="1"/>
    </xf>
    <xf numFmtId="0" fontId="44" fillId="0" borderId="54" xfId="0" applyFont="1" applyFill="1" applyBorder="1"/>
    <xf numFmtId="0" fontId="44" fillId="0" borderId="0" xfId="0" applyFont="1" applyFill="1" applyBorder="1"/>
    <xf numFmtId="0" fontId="44" fillId="0" borderId="56" xfId="0" applyFont="1" applyFill="1" applyBorder="1"/>
    <xf numFmtId="0" fontId="44" fillId="0" borderId="12" xfId="0" applyFont="1" applyFill="1" applyBorder="1"/>
    <xf numFmtId="0" fontId="44" fillId="0" borderId="12" xfId="0" applyFont="1" applyBorder="1" applyAlignment="1">
      <alignment horizontal="left" vertical="center"/>
    </xf>
    <xf numFmtId="0" fontId="44" fillId="0" borderId="406" xfId="0" applyFont="1" applyBorder="1" applyAlignment="1">
      <alignment horizontal="center" vertical="center" wrapText="1"/>
    </xf>
    <xf numFmtId="0" fontId="19" fillId="10" borderId="563" xfId="0" applyFont="1" applyFill="1" applyBorder="1"/>
    <xf numFmtId="0" fontId="19" fillId="10" borderId="561" xfId="0" applyFont="1" applyFill="1" applyBorder="1"/>
    <xf numFmtId="3" fontId="19" fillId="5" borderId="405" xfId="0" applyNumberFormat="1" applyFont="1" applyFill="1" applyBorder="1" applyAlignment="1">
      <alignment horizontal="center" vertical="center"/>
    </xf>
    <xf numFmtId="3" fontId="19" fillId="5" borderId="566" xfId="0" applyNumberFormat="1" applyFont="1" applyFill="1" applyBorder="1" applyAlignment="1">
      <alignment horizontal="center" vertical="center"/>
    </xf>
    <xf numFmtId="3" fontId="19" fillId="5" borderId="406" xfId="0" applyNumberFormat="1" applyFont="1" applyFill="1" applyBorder="1" applyAlignment="1">
      <alignment horizontal="center" vertical="center"/>
    </xf>
    <xf numFmtId="3" fontId="19" fillId="5" borderId="568" xfId="0" applyNumberFormat="1" applyFont="1" applyFill="1" applyBorder="1" applyAlignment="1">
      <alignment horizontal="center" vertical="center"/>
    </xf>
    <xf numFmtId="3" fontId="19" fillId="5" borderId="570" xfId="0" applyNumberFormat="1" applyFont="1" applyFill="1" applyBorder="1" applyAlignment="1">
      <alignment horizontal="center" vertical="center"/>
    </xf>
    <xf numFmtId="3" fontId="19" fillId="5" borderId="571" xfId="0" applyNumberFormat="1" applyFont="1" applyFill="1" applyBorder="1" applyAlignment="1">
      <alignment horizontal="center" vertical="center"/>
    </xf>
    <xf numFmtId="3" fontId="19" fillId="5" borderId="575" xfId="0" applyNumberFormat="1" applyFont="1" applyFill="1" applyBorder="1" applyAlignment="1">
      <alignment horizontal="center" vertical="center"/>
    </xf>
    <xf numFmtId="9" fontId="19" fillId="5" borderId="574" xfId="20" applyFont="1" applyFill="1" applyBorder="1" applyAlignment="1">
      <alignment horizontal="center" vertical="center"/>
    </xf>
    <xf numFmtId="3" fontId="19" fillId="5" borderId="1" xfId="0" applyNumberFormat="1" applyFont="1" applyFill="1" applyBorder="1" applyAlignment="1">
      <alignment horizontal="center" vertical="center"/>
    </xf>
    <xf numFmtId="0" fontId="34" fillId="24" borderId="578" xfId="0" applyFont="1" applyFill="1" applyBorder="1" applyAlignment="1">
      <alignment horizontal="left" vertical="center"/>
    </xf>
    <xf numFmtId="0" fontId="34" fillId="24" borderId="579" xfId="0" applyFont="1" applyFill="1" applyBorder="1" applyAlignment="1">
      <alignment horizontal="left" vertical="center"/>
    </xf>
    <xf numFmtId="0" fontId="34" fillId="24" borderId="580" xfId="0" applyFont="1" applyFill="1" applyBorder="1" applyAlignment="1">
      <alignment horizontal="left" vertical="center"/>
    </xf>
    <xf numFmtId="0" fontId="34" fillId="24" borderId="139" xfId="0" applyFont="1" applyFill="1" applyBorder="1" applyAlignment="1">
      <alignment horizontal="center" vertical="center"/>
    </xf>
    <xf numFmtId="0" fontId="34" fillId="24" borderId="149" xfId="0" applyFont="1" applyFill="1" applyBorder="1" applyAlignment="1">
      <alignment horizontal="center" vertical="center"/>
    </xf>
    <xf numFmtId="0" fontId="34" fillId="24" borderId="46" xfId="0" applyFont="1" applyFill="1" applyBorder="1" applyAlignment="1">
      <alignment horizontal="center" vertical="center"/>
    </xf>
    <xf numFmtId="0" fontId="0" fillId="0" borderId="396" xfId="0" applyBorder="1"/>
    <xf numFmtId="15" fontId="0" fillId="0" borderId="396" xfId="0" applyNumberFormat="1" applyBorder="1"/>
    <xf numFmtId="0" fontId="0" fillId="0" borderId="396" xfId="0" applyBorder="1" applyAlignment="1">
      <alignment horizontal="center"/>
    </xf>
    <xf numFmtId="0" fontId="29" fillId="5" borderId="0" xfId="0" applyFont="1" applyFill="1" applyAlignment="1">
      <alignment horizontal="center" vertical="center"/>
    </xf>
    <xf numFmtId="0" fontId="139" fillId="5" borderId="396" xfId="0" applyFont="1" applyFill="1" applyBorder="1" applyAlignment="1">
      <alignment horizontal="left" vertical="center"/>
    </xf>
    <xf numFmtId="0" fontId="5" fillId="22" borderId="581" xfId="0" applyFont="1" applyFill="1" applyBorder="1" applyAlignment="1">
      <alignment horizontal="center" vertical="center"/>
    </xf>
    <xf numFmtId="0" fontId="34" fillId="24" borderId="64" xfId="0" applyFont="1" applyFill="1" applyBorder="1" applyAlignment="1">
      <alignment horizontal="center" vertical="center"/>
    </xf>
    <xf numFmtId="0" fontId="34" fillId="24" borderId="63" xfId="0" applyFont="1" applyFill="1" applyBorder="1" applyAlignment="1">
      <alignment horizontal="center" vertical="center"/>
    </xf>
    <xf numFmtId="0" fontId="46" fillId="8" borderId="396" xfId="0" applyFont="1" applyFill="1" applyBorder="1" applyAlignment="1">
      <alignment horizontal="center" vertical="center"/>
    </xf>
    <xf numFmtId="0" fontId="41" fillId="56" borderId="584" xfId="3" applyFont="1" applyFill="1" applyBorder="1" applyAlignment="1" applyProtection="1">
      <alignment horizontal="center" vertical="center"/>
      <protection locked="0"/>
    </xf>
    <xf numFmtId="0" fontId="98" fillId="0" borderId="0" xfId="21" applyFont="1" applyAlignment="1" applyProtection="1">
      <alignment vertical="center"/>
      <protection locked="0"/>
    </xf>
    <xf numFmtId="0" fontId="1" fillId="0" borderId="0" xfId="3" applyAlignment="1" applyProtection="1">
      <alignment vertical="center"/>
      <protection locked="0"/>
    </xf>
    <xf numFmtId="0" fontId="145" fillId="56" borderId="584" xfId="0" applyFont="1" applyFill="1" applyBorder="1" applyAlignment="1" applyProtection="1">
      <alignment horizontal="center" vertical="center"/>
      <protection locked="0"/>
    </xf>
    <xf numFmtId="0" fontId="145" fillId="56" borderId="586" xfId="0" applyFont="1" applyFill="1" applyBorder="1" applyAlignment="1" applyProtection="1">
      <alignment horizontal="center" vertical="center"/>
      <protection locked="0"/>
    </xf>
    <xf numFmtId="0" fontId="0" fillId="0" borderId="0" xfId="0" applyAlignment="1" applyProtection="1">
      <alignment vertical="center"/>
      <protection locked="0"/>
    </xf>
    <xf numFmtId="0" fontId="0" fillId="0" borderId="0" xfId="0" quotePrefix="1" applyAlignment="1" applyProtection="1">
      <alignment vertical="center"/>
      <protection locked="0"/>
    </xf>
    <xf numFmtId="0" fontId="0" fillId="0" borderId="0" xfId="0" applyAlignment="1" applyProtection="1">
      <alignment vertical="center"/>
    </xf>
    <xf numFmtId="0" fontId="0" fillId="0" borderId="0" xfId="0" applyAlignment="1" applyProtection="1">
      <alignment horizontal="center" vertical="center"/>
    </xf>
    <xf numFmtId="0" fontId="41" fillId="56" borderId="587" xfId="3" applyFont="1" applyFill="1" applyBorder="1" applyAlignment="1" applyProtection="1">
      <alignment horizontal="center" vertical="center"/>
      <protection locked="0"/>
    </xf>
    <xf numFmtId="0" fontId="146" fillId="56" borderId="588" xfId="3" applyFont="1" applyFill="1" applyBorder="1" applyAlignment="1" applyProtection="1">
      <alignment horizontal="center" vertical="center"/>
    </xf>
    <xf numFmtId="0" fontId="41" fillId="0" borderId="589" xfId="3" applyFont="1" applyFill="1" applyBorder="1" applyAlignment="1" applyProtection="1">
      <alignment horizontal="center" vertical="center"/>
    </xf>
    <xf numFmtId="9" fontId="41" fillId="57" borderId="590" xfId="22" applyFont="1" applyFill="1" applyBorder="1" applyAlignment="1" applyProtection="1">
      <alignment horizontal="center" vertical="center"/>
    </xf>
    <xf numFmtId="17" fontId="41" fillId="57" borderId="591" xfId="0" applyNumberFormat="1" applyFont="1" applyFill="1" applyBorder="1" applyAlignment="1" applyProtection="1">
      <alignment horizontal="center" vertical="center"/>
    </xf>
    <xf numFmtId="0" fontId="147" fillId="0" borderId="0" xfId="3" applyFont="1" applyFill="1" applyBorder="1" applyAlignment="1" applyProtection="1">
      <alignment horizontal="left" vertical="top" wrapText="1"/>
      <protection locked="0"/>
    </xf>
    <xf numFmtId="0" fontId="1" fillId="0" borderId="0" xfId="3" applyFill="1" applyBorder="1" applyAlignment="1" applyProtection="1">
      <alignment vertical="center"/>
      <protection locked="0"/>
    </xf>
    <xf numFmtId="0" fontId="41" fillId="0" borderId="0" xfId="0" applyFont="1" applyAlignment="1" applyProtection="1">
      <alignment vertical="center"/>
    </xf>
    <xf numFmtId="17" fontId="0" fillId="0" borderId="1" xfId="0" applyNumberFormat="1" applyBorder="1" applyAlignment="1" applyProtection="1">
      <alignment horizontal="center" vertical="center"/>
    </xf>
    <xf numFmtId="0" fontId="41" fillId="56" borderId="592" xfId="3" applyFont="1" applyFill="1" applyBorder="1" applyAlignment="1" applyProtection="1">
      <alignment horizontal="center" vertical="center"/>
      <protection locked="0"/>
    </xf>
    <xf numFmtId="15" fontId="12" fillId="0" borderId="593" xfId="3" applyNumberFormat="1" applyFont="1" applyBorder="1" applyAlignment="1" applyProtection="1">
      <alignment horizontal="center" vertical="center"/>
      <protection locked="0"/>
    </xf>
    <xf numFmtId="0" fontId="41" fillId="56" borderId="593" xfId="0" applyFont="1" applyFill="1" applyBorder="1" applyAlignment="1" applyProtection="1">
      <alignment horizontal="center" vertical="center"/>
      <protection locked="0"/>
    </xf>
    <xf numFmtId="17" fontId="12" fillId="57" borderId="594" xfId="0" applyNumberFormat="1" applyFont="1" applyFill="1" applyBorder="1" applyAlignment="1" applyProtection="1">
      <alignment horizontal="center" vertical="center"/>
    </xf>
    <xf numFmtId="0" fontId="12" fillId="0" borderId="0" xfId="3" applyFont="1" applyAlignment="1" applyProtection="1">
      <alignment vertical="center"/>
      <protection locked="0"/>
    </xf>
    <xf numFmtId="0" fontId="34" fillId="0" borderId="0" xfId="3" applyFont="1" applyFill="1" applyBorder="1" applyAlignment="1" applyProtection="1">
      <alignment vertical="center"/>
      <protection locked="0"/>
    </xf>
    <xf numFmtId="0" fontId="59" fillId="0" borderId="0" xfId="3" applyFont="1" applyFill="1" applyBorder="1" applyAlignment="1" applyProtection="1">
      <alignment vertical="center"/>
      <protection locked="0"/>
    </xf>
    <xf numFmtId="0" fontId="41" fillId="56" borderId="1" xfId="0" applyFont="1" applyFill="1" applyBorder="1" applyAlignment="1" applyProtection="1">
      <alignment horizontal="center" vertical="center"/>
    </xf>
    <xf numFmtId="0" fontId="146" fillId="56" borderId="587" xfId="3" applyFont="1" applyFill="1" applyBorder="1" applyAlignment="1" applyProtection="1">
      <alignment vertical="center"/>
      <protection locked="0"/>
    </xf>
    <xf numFmtId="0" fontId="146" fillId="56" borderId="584" xfId="3" applyFont="1" applyFill="1" applyBorder="1" applyAlignment="1" applyProtection="1">
      <alignment vertical="center"/>
      <protection locked="0"/>
    </xf>
    <xf numFmtId="0" fontId="148" fillId="0" borderId="0" xfId="3" applyFont="1" applyAlignment="1" applyProtection="1">
      <alignment vertical="center"/>
      <protection locked="0"/>
    </xf>
    <xf numFmtId="0" fontId="149" fillId="0" borderId="0" xfId="3" applyFont="1" applyFill="1" applyBorder="1" applyAlignment="1" applyProtection="1">
      <alignment horizontal="center" vertical="center" wrapText="1"/>
      <protection locked="0"/>
    </xf>
    <xf numFmtId="0" fontId="5" fillId="0" borderId="0" xfId="3" applyFont="1" applyFill="1" applyBorder="1" applyAlignment="1" applyProtection="1">
      <alignment horizontal="center" vertical="center" wrapText="1"/>
      <protection locked="0"/>
    </xf>
    <xf numFmtId="0" fontId="149" fillId="0" borderId="0" xfId="3" applyFont="1" applyFill="1" applyBorder="1" applyAlignment="1" applyProtection="1">
      <alignment horizontal="center" vertical="center" textRotation="90" wrapText="1"/>
      <protection locked="0"/>
    </xf>
    <xf numFmtId="0" fontId="5" fillId="0" borderId="0" xfId="3" applyFont="1" applyFill="1" applyBorder="1" applyAlignment="1" applyProtection="1">
      <alignment horizontal="center" vertical="center" textRotation="90" wrapText="1"/>
      <protection locked="0"/>
    </xf>
    <xf numFmtId="17" fontId="0" fillId="0" borderId="593" xfId="0" applyNumberFormat="1" applyBorder="1" applyAlignment="1" applyProtection="1">
      <alignment horizontal="center" vertical="center"/>
    </xf>
    <xf numFmtId="0" fontId="12" fillId="15" borderId="0" xfId="0" applyFont="1" applyFill="1" applyAlignment="1" applyProtection="1">
      <alignment vertical="center"/>
    </xf>
    <xf numFmtId="0" fontId="12" fillId="15" borderId="0" xfId="0" applyFont="1" applyFill="1" applyAlignment="1" applyProtection="1">
      <alignment horizontal="center" vertical="center"/>
    </xf>
    <xf numFmtId="0" fontId="145" fillId="56" borderId="1" xfId="3" applyFont="1" applyFill="1" applyBorder="1" applyAlignment="1" applyProtection="1">
      <alignment horizontal="center" vertical="center"/>
      <protection locked="0"/>
    </xf>
    <xf numFmtId="0" fontId="145" fillId="56" borderId="595" xfId="3" applyFont="1" applyFill="1" applyBorder="1" applyAlignment="1" applyProtection="1">
      <alignment horizontal="center" vertical="center"/>
      <protection locked="0"/>
    </xf>
    <xf numFmtId="0" fontId="145" fillId="56" borderId="587" xfId="3" applyFont="1" applyFill="1" applyBorder="1" applyAlignment="1" applyProtection="1">
      <alignment horizontal="center" vertical="center"/>
      <protection locked="0"/>
    </xf>
    <xf numFmtId="0" fontId="41" fillId="56" borderId="1" xfId="3" applyFont="1" applyFill="1" applyBorder="1" applyAlignment="1" applyProtection="1">
      <alignment horizontal="center" vertical="center"/>
      <protection locked="0"/>
    </xf>
    <xf numFmtId="0" fontId="41" fillId="56" borderId="595" xfId="3" applyFont="1" applyFill="1" applyBorder="1" applyAlignment="1" applyProtection="1">
      <alignment horizontal="center" vertical="center"/>
      <protection locked="0"/>
    </xf>
    <xf numFmtId="0" fontId="1" fillId="0" borderId="0" xfId="3" applyFont="1" applyFill="1" applyBorder="1" applyAlignment="1" applyProtection="1">
      <alignment vertical="center"/>
      <protection locked="0"/>
    </xf>
    <xf numFmtId="0" fontId="41" fillId="0" borderId="589" xfId="0" applyFont="1" applyFill="1" applyBorder="1" applyAlignment="1" applyProtection="1">
      <alignment horizontal="center" vertical="center"/>
    </xf>
    <xf numFmtId="0" fontId="41" fillId="0" borderId="599" xfId="0" applyFont="1" applyFill="1" applyBorder="1" applyAlignment="1" applyProtection="1">
      <alignment horizontal="center" vertical="center"/>
    </xf>
    <xf numFmtId="0" fontId="12" fillId="58" borderId="0" xfId="0" applyFont="1" applyFill="1" applyAlignment="1" applyProtection="1">
      <alignment vertical="center"/>
    </xf>
    <xf numFmtId="0" fontId="12" fillId="58" borderId="0" xfId="0" applyFont="1" applyFill="1" applyAlignment="1" applyProtection="1">
      <alignment horizontal="center" vertical="center"/>
    </xf>
    <xf numFmtId="0" fontId="12" fillId="0" borderId="1" xfId="3" applyFont="1" applyBorder="1" applyAlignment="1" applyProtection="1">
      <alignment horizontal="center" vertical="center"/>
      <protection locked="0"/>
    </xf>
    <xf numFmtId="15" fontId="12" fillId="0" borderId="595" xfId="3" applyNumberFormat="1" applyFont="1" applyBorder="1" applyAlignment="1" applyProtection="1">
      <alignment horizontal="center" vertical="center"/>
      <protection locked="0"/>
    </xf>
    <xf numFmtId="15" fontId="12" fillId="0" borderId="600" xfId="3" applyNumberFormat="1" applyFont="1" applyBorder="1" applyAlignment="1" applyProtection="1">
      <alignment horizontal="center" vertical="center"/>
      <protection locked="0"/>
    </xf>
    <xf numFmtId="0" fontId="33" fillId="0" borderId="1" xfId="3" applyFont="1" applyFill="1" applyBorder="1" applyAlignment="1" applyProtection="1">
      <alignment horizontal="center" vertical="center"/>
      <protection locked="0"/>
    </xf>
    <xf numFmtId="0" fontId="33" fillId="0" borderId="595" xfId="3" applyFont="1" applyFill="1" applyBorder="1" applyAlignment="1" applyProtection="1">
      <alignment horizontal="center" vertical="center"/>
      <protection locked="0"/>
    </xf>
    <xf numFmtId="9" fontId="12" fillId="57" borderId="587" xfId="22" applyNumberFormat="1" applyFont="1" applyFill="1" applyBorder="1" applyAlignment="1" applyProtection="1">
      <alignment horizontal="center" vertical="center"/>
    </xf>
    <xf numFmtId="15" fontId="12" fillId="0" borderId="11" xfId="3" applyNumberFormat="1" applyFont="1" applyBorder="1" applyAlignment="1" applyProtection="1">
      <alignment horizontal="center" vertical="center"/>
      <protection locked="0"/>
    </xf>
    <xf numFmtId="17" fontId="12" fillId="0" borderId="595" xfId="3" applyNumberFormat="1" applyFont="1" applyBorder="1" applyAlignment="1" applyProtection="1">
      <alignment horizontal="left" vertical="top" wrapText="1"/>
      <protection locked="0"/>
    </xf>
    <xf numFmtId="0" fontId="150" fillId="58" borderId="0" xfId="3" applyFont="1" applyFill="1" applyAlignment="1" applyProtection="1">
      <alignment vertical="center"/>
      <protection locked="0"/>
    </xf>
    <xf numFmtId="0" fontId="150" fillId="0" borderId="0" xfId="3" applyFont="1" applyAlignment="1" applyProtection="1">
      <alignment vertical="center"/>
      <protection locked="0"/>
    </xf>
    <xf numFmtId="0" fontId="12" fillId="0" borderId="1" xfId="0" applyFont="1" applyBorder="1" applyAlignment="1" applyProtection="1">
      <alignment horizontal="center" vertical="center"/>
      <protection locked="0"/>
    </xf>
    <xf numFmtId="15" fontId="12" fillId="0" borderId="1" xfId="0" applyNumberFormat="1" applyFont="1" applyBorder="1" applyAlignment="1" applyProtection="1">
      <alignment horizontal="center" vertical="center"/>
      <protection locked="0"/>
    </xf>
    <xf numFmtId="0" fontId="41" fillId="0" borderId="0" xfId="0" applyFont="1" applyAlignment="1" applyProtection="1">
      <alignment horizontal="right" vertical="center"/>
    </xf>
    <xf numFmtId="0" fontId="0" fillId="0" borderId="21" xfId="0" applyFont="1" applyFill="1" applyBorder="1" applyAlignment="1" applyProtection="1">
      <alignment horizontal="center" vertical="center"/>
    </xf>
    <xf numFmtId="0" fontId="12" fillId="59" borderId="0" xfId="0" applyFont="1" applyFill="1" applyAlignment="1" applyProtection="1">
      <alignment vertical="center"/>
    </xf>
    <xf numFmtId="0" fontId="12" fillId="59" borderId="0" xfId="0" applyFont="1" applyFill="1" applyAlignment="1" applyProtection="1">
      <alignment horizontal="center" vertical="center"/>
    </xf>
    <xf numFmtId="0" fontId="150" fillId="59" borderId="0" xfId="3" applyFont="1" applyFill="1" applyAlignment="1" applyProtection="1">
      <alignment vertical="center"/>
      <protection locked="0"/>
    </xf>
    <xf numFmtId="0" fontId="0" fillId="0" borderId="1" xfId="0" applyFont="1" applyFill="1" applyBorder="1" applyAlignment="1" applyProtection="1">
      <alignment horizontal="center" vertical="center"/>
    </xf>
    <xf numFmtId="0" fontId="12" fillId="60" borderId="0" xfId="0" applyFont="1" applyFill="1" applyAlignment="1" applyProtection="1">
      <alignment vertical="center"/>
    </xf>
    <xf numFmtId="0" fontId="12" fillId="60" borderId="0" xfId="0" applyFont="1" applyFill="1" applyAlignment="1" applyProtection="1">
      <alignment horizontal="center" vertical="center"/>
    </xf>
    <xf numFmtId="0" fontId="150" fillId="60" borderId="0" xfId="3" applyFont="1" applyFill="1" applyAlignment="1" applyProtection="1">
      <alignment vertical="center"/>
      <protection locked="0"/>
    </xf>
    <xf numFmtId="0" fontId="150" fillId="15" borderId="0" xfId="3" applyFont="1" applyFill="1" applyAlignment="1" applyProtection="1">
      <alignment vertical="center"/>
      <protection locked="0"/>
    </xf>
    <xf numFmtId="0" fontId="1" fillId="57" borderId="0" xfId="3" applyFill="1" applyAlignment="1" applyProtection="1">
      <alignment vertical="center"/>
      <protection locked="0"/>
    </xf>
    <xf numFmtId="0" fontId="12" fillId="0" borderId="1" xfId="3" applyFont="1" applyBorder="1" applyAlignment="1" applyProtection="1">
      <alignment horizontal="center" vertical="center" wrapText="1"/>
      <protection locked="0"/>
    </xf>
    <xf numFmtId="0" fontId="12" fillId="0" borderId="603" xfId="3" applyFont="1" applyBorder="1" applyAlignment="1" applyProtection="1">
      <alignment horizontal="center" vertical="center" wrapText="1"/>
      <protection locked="0"/>
    </xf>
    <xf numFmtId="15" fontId="12" fillId="0" borderId="601" xfId="3" applyNumberFormat="1" applyFont="1" applyBorder="1" applyAlignment="1" applyProtection="1">
      <alignment horizontal="center" vertical="center"/>
      <protection locked="0"/>
    </xf>
    <xf numFmtId="0" fontId="33" fillId="0" borderId="603" xfId="3" applyFont="1" applyFill="1" applyBorder="1" applyAlignment="1" applyProtection="1">
      <alignment horizontal="center" vertical="center"/>
      <protection locked="0"/>
    </xf>
    <xf numFmtId="0" fontId="33" fillId="0" borderId="604" xfId="3" applyFont="1" applyFill="1" applyBorder="1" applyAlignment="1" applyProtection="1">
      <alignment horizontal="center" vertical="center"/>
      <protection locked="0"/>
    </xf>
    <xf numFmtId="15" fontId="12" fillId="0" borderId="605" xfId="3" applyNumberFormat="1" applyFont="1" applyBorder="1" applyAlignment="1" applyProtection="1">
      <alignment horizontal="center" vertical="center"/>
      <protection locked="0"/>
    </xf>
    <xf numFmtId="17" fontId="12" fillId="0" borderId="604" xfId="3" applyNumberFormat="1" applyFont="1" applyBorder="1" applyAlignment="1" applyProtection="1">
      <alignment horizontal="left" vertical="top" wrapText="1"/>
      <protection locked="0"/>
    </xf>
    <xf numFmtId="0" fontId="12" fillId="0" borderId="593" xfId="0" applyFont="1" applyBorder="1" applyAlignment="1" applyProtection="1">
      <alignment horizontal="center" vertical="center"/>
      <protection locked="0"/>
    </xf>
    <xf numFmtId="15" fontId="12" fillId="0" borderId="593" xfId="0" applyNumberFormat="1" applyFont="1" applyBorder="1" applyAlignment="1" applyProtection="1">
      <alignment horizontal="center" vertical="center"/>
      <protection locked="0"/>
    </xf>
    <xf numFmtId="0" fontId="0" fillId="0" borderId="593" xfId="0" applyFont="1" applyFill="1" applyBorder="1" applyAlignment="1" applyProtection="1">
      <alignment horizontal="center" vertical="center"/>
    </xf>
    <xf numFmtId="0" fontId="12" fillId="56" borderId="1" xfId="0" applyFont="1" applyFill="1" applyBorder="1" applyAlignment="1" applyProtection="1">
      <alignment horizontal="center" vertical="center"/>
      <protection locked="0"/>
    </xf>
    <xf numFmtId="15" fontId="12" fillId="56" borderId="1" xfId="0" applyNumberFormat="1" applyFont="1" applyFill="1" applyBorder="1" applyAlignment="1" applyProtection="1">
      <alignment horizontal="center" vertical="center"/>
      <protection locked="0"/>
    </xf>
    <xf numFmtId="0" fontId="0" fillId="0" borderId="0" xfId="0" applyFill="1" applyBorder="1" applyAlignment="1" applyProtection="1">
      <alignment vertical="center"/>
      <protection locked="0"/>
    </xf>
    <xf numFmtId="0" fontId="0" fillId="0" borderId="0" xfId="0" applyFill="1" applyBorder="1" applyAlignment="1" applyProtection="1">
      <alignment vertical="center"/>
    </xf>
    <xf numFmtId="0" fontId="41" fillId="0" borderId="0" xfId="0" applyFont="1" applyFill="1" applyBorder="1" applyAlignment="1" applyProtection="1">
      <alignment horizontal="right" vertical="center"/>
    </xf>
    <xf numFmtId="0" fontId="0" fillId="56" borderId="1" xfId="0" applyFont="1" applyFill="1" applyBorder="1" applyAlignment="1" applyProtection="1">
      <alignment horizontal="center" vertical="center"/>
    </xf>
    <xf numFmtId="0" fontId="145" fillId="56" borderId="11" xfId="3" applyFont="1" applyFill="1" applyBorder="1" applyAlignment="1" applyProtection="1">
      <alignment horizontal="center" vertical="center"/>
      <protection locked="0"/>
    </xf>
    <xf numFmtId="0" fontId="12" fillId="0" borderId="21" xfId="0" applyFont="1" applyBorder="1" applyAlignment="1" applyProtection="1">
      <alignment horizontal="center" vertical="center"/>
      <protection locked="0"/>
    </xf>
    <xf numFmtId="15" fontId="12" fillId="0" borderId="21" xfId="0" applyNumberFormat="1" applyFont="1" applyBorder="1" applyAlignment="1" applyProtection="1">
      <alignment horizontal="center" vertical="center"/>
      <protection locked="0"/>
    </xf>
    <xf numFmtId="0" fontId="12" fillId="0" borderId="587" xfId="3" applyFont="1" applyBorder="1" applyAlignment="1" applyProtection="1">
      <alignment vertical="center" wrapText="1"/>
      <protection locked="0"/>
    </xf>
    <xf numFmtId="9" fontId="12" fillId="0" borderId="1" xfId="3" applyNumberFormat="1" applyFont="1" applyBorder="1" applyAlignment="1" applyProtection="1">
      <alignment horizontal="center" vertical="center"/>
      <protection locked="0"/>
    </xf>
    <xf numFmtId="0" fontId="12" fillId="0" borderId="587" xfId="3" applyFont="1" applyBorder="1" applyAlignment="1" applyProtection="1">
      <alignment horizontal="left" vertical="center"/>
      <protection locked="0"/>
    </xf>
    <xf numFmtId="0" fontId="13" fillId="0" borderId="0" xfId="0" applyFont="1" applyAlignment="1" applyProtection="1">
      <alignment vertical="center"/>
    </xf>
    <xf numFmtId="0" fontId="12" fillId="0" borderId="616" xfId="3" applyFont="1" applyBorder="1" applyAlignment="1" applyProtection="1">
      <alignment horizontal="left" vertical="center"/>
      <protection locked="0"/>
    </xf>
    <xf numFmtId="0" fontId="145" fillId="56" borderId="1" xfId="3" applyFont="1" applyFill="1" applyBorder="1" applyAlignment="1" applyProtection="1">
      <alignment horizontal="center"/>
      <protection locked="0"/>
    </xf>
    <xf numFmtId="9" fontId="12" fillId="57" borderId="1" xfId="22" applyNumberFormat="1" applyFont="1" applyFill="1" applyBorder="1" applyAlignment="1" applyProtection="1">
      <alignment horizontal="center" vertical="center"/>
    </xf>
    <xf numFmtId="15" fontId="12" fillId="0" borderId="11" xfId="0" applyNumberFormat="1" applyFont="1" applyBorder="1" applyAlignment="1" applyProtection="1">
      <alignment horizontal="center" vertical="center"/>
      <protection locked="0"/>
    </xf>
    <xf numFmtId="17" fontId="12" fillId="0" borderId="595" xfId="0" applyNumberFormat="1" applyFont="1" applyBorder="1" applyAlignment="1" applyProtection="1">
      <alignment horizontal="left" vertical="top" wrapText="1"/>
      <protection locked="0"/>
    </xf>
    <xf numFmtId="0" fontId="12" fillId="0" borderId="1" xfId="3" applyFont="1" applyBorder="1" applyAlignment="1" applyProtection="1">
      <alignment vertical="center"/>
      <protection locked="0"/>
    </xf>
    <xf numFmtId="0" fontId="1" fillId="0" borderId="0" xfId="3" applyProtection="1">
      <protection locked="0"/>
    </xf>
    <xf numFmtId="0" fontId="0" fillId="0" borderId="0" xfId="0" applyAlignment="1" applyProtection="1">
      <alignment horizontal="right" vertical="center"/>
    </xf>
    <xf numFmtId="0" fontId="0" fillId="0" borderId="0" xfId="0" applyFill="1" applyProtection="1"/>
    <xf numFmtId="0" fontId="0" fillId="0" borderId="0" xfId="0" applyFill="1" applyAlignment="1" applyProtection="1">
      <alignment horizontal="right"/>
    </xf>
    <xf numFmtId="0" fontId="0" fillId="0" borderId="0" xfId="0" applyFill="1" applyAlignment="1" applyProtection="1">
      <alignment horizontal="center"/>
    </xf>
    <xf numFmtId="0" fontId="0" fillId="0" borderId="0" xfId="0" applyProtection="1"/>
    <xf numFmtId="0" fontId="12" fillId="0" borderId="603" xfId="3" applyFont="1" applyBorder="1" applyAlignment="1" applyProtection="1">
      <alignment vertical="center"/>
      <protection locked="0"/>
    </xf>
    <xf numFmtId="9" fontId="12" fillId="57" borderId="603" xfId="22" applyNumberFormat="1" applyFont="1" applyFill="1" applyBorder="1" applyAlignment="1" applyProtection="1">
      <alignment horizontal="center" vertical="center"/>
    </xf>
    <xf numFmtId="15" fontId="12" fillId="0" borderId="605" xfId="0" applyNumberFormat="1" applyFont="1" applyBorder="1" applyAlignment="1" applyProtection="1">
      <alignment horizontal="center" vertical="center"/>
      <protection locked="0"/>
    </xf>
    <xf numFmtId="17" fontId="12" fillId="0" borderId="604" xfId="0" applyNumberFormat="1" applyFont="1" applyBorder="1" applyAlignment="1" applyProtection="1">
      <alignment horizontal="left" vertical="top" wrapText="1"/>
      <protection locked="0"/>
    </xf>
    <xf numFmtId="0" fontId="47" fillId="0" borderId="0" xfId="3" applyFont="1" applyFill="1" applyAlignment="1" applyProtection="1">
      <alignment vertical="center"/>
      <protection locked="0"/>
    </xf>
    <xf numFmtId="0" fontId="1" fillId="0" borderId="0" xfId="3" applyFill="1" applyProtection="1">
      <protection locked="0"/>
    </xf>
    <xf numFmtId="0" fontId="1" fillId="0" borderId="0" xfId="3" applyFill="1" applyAlignment="1" applyProtection="1">
      <alignment vertical="center"/>
      <protection locked="0"/>
    </xf>
    <xf numFmtId="0" fontId="0" fillId="0" borderId="0" xfId="0" applyAlignment="1" applyProtection="1">
      <alignment horizontal="center"/>
    </xf>
    <xf numFmtId="0" fontId="12" fillId="0" borderId="1" xfId="3" applyNumberFormat="1" applyFont="1" applyBorder="1" applyAlignment="1" applyProtection="1">
      <alignment horizontal="center" vertical="center"/>
      <protection locked="0"/>
    </xf>
    <xf numFmtId="10" fontId="12" fillId="0" borderId="1" xfId="3" applyNumberFormat="1" applyFont="1" applyBorder="1" applyAlignment="1" applyProtection="1">
      <alignment horizontal="center" vertical="center"/>
      <protection locked="0"/>
    </xf>
    <xf numFmtId="0" fontId="6" fillId="43" borderId="103" xfId="0" applyFont="1" applyFill="1" applyBorder="1" applyAlignment="1">
      <alignment horizontal="left" vertical="center"/>
    </xf>
    <xf numFmtId="0" fontId="109" fillId="3" borderId="155" xfId="0" applyFont="1" applyFill="1" applyBorder="1" applyAlignment="1">
      <alignment horizontal="center" vertical="center"/>
    </xf>
    <xf numFmtId="0" fontId="109" fillId="3" borderId="155" xfId="0" applyFont="1" applyFill="1" applyBorder="1" applyAlignment="1">
      <alignment horizontal="center" vertical="center" wrapText="1"/>
    </xf>
    <xf numFmtId="0" fontId="34" fillId="24" borderId="622" xfId="0" applyFont="1" applyFill="1" applyBorder="1" applyAlignment="1">
      <alignment horizontal="center" vertical="center"/>
    </xf>
    <xf numFmtId="0" fontId="0" fillId="5" borderId="0" xfId="0" applyFill="1" applyBorder="1" applyAlignment="1">
      <alignment horizontal="center"/>
    </xf>
    <xf numFmtId="2" fontId="16" fillId="0" borderId="0" xfId="1" applyNumberFormat="1" applyFont="1" applyFill="1" applyBorder="1" applyAlignment="1" applyProtection="1">
      <alignment horizontal="center" vertical="center"/>
    </xf>
    <xf numFmtId="2" fontId="154" fillId="0" borderId="0" xfId="2" applyNumberFormat="1" applyFont="1" applyFill="1" applyBorder="1" applyAlignment="1" applyProtection="1">
      <alignment horizontal="left" vertical="center"/>
    </xf>
    <xf numFmtId="2" fontId="16" fillId="8" borderId="0" xfId="1" applyNumberFormat="1" applyFont="1" applyFill="1" applyBorder="1" applyAlignment="1" applyProtection="1">
      <alignment horizontal="center" vertical="center"/>
    </xf>
    <xf numFmtId="2" fontId="140" fillId="0" borderId="0" xfId="1" applyNumberFormat="1" applyFont="1" applyFill="1" applyBorder="1" applyAlignment="1" applyProtection="1">
      <alignment horizontal="left" vertical="center"/>
    </xf>
    <xf numFmtId="0" fontId="44" fillId="5" borderId="623" xfId="0" applyFont="1" applyFill="1" applyBorder="1" applyAlignment="1">
      <alignment horizontal="left" vertical="center"/>
    </xf>
    <xf numFmtId="0" fontId="44" fillId="8" borderId="624" xfId="0" applyFont="1" applyFill="1" applyBorder="1" applyAlignment="1" applyProtection="1">
      <alignment horizontal="center" vertical="center"/>
      <protection locked="0"/>
    </xf>
    <xf numFmtId="0" fontId="44" fillId="5" borderId="625" xfId="0" applyFont="1" applyFill="1" applyBorder="1" applyAlignment="1">
      <alignment horizontal="left" vertical="center"/>
    </xf>
    <xf numFmtId="0" fontId="44" fillId="8" borderId="626" xfId="0" applyFont="1" applyFill="1" applyBorder="1" applyAlignment="1" applyProtection="1">
      <alignment horizontal="center" vertical="center"/>
      <protection locked="0"/>
    </xf>
    <xf numFmtId="2" fontId="156" fillId="8" borderId="0" xfId="1" applyNumberFormat="1" applyFont="1" applyFill="1" applyBorder="1" applyAlignment="1" applyProtection="1">
      <alignment horizontal="left" vertical="center"/>
    </xf>
    <xf numFmtId="0" fontId="34" fillId="24" borderId="579" xfId="0" applyFont="1" applyFill="1" applyBorder="1" applyAlignment="1">
      <alignment vertical="center"/>
    </xf>
    <xf numFmtId="4" fontId="5" fillId="24" borderId="0" xfId="1" applyFont="1" applyFill="1" applyBorder="1" applyAlignment="1">
      <alignment horizontal="center" vertical="center"/>
    </xf>
    <xf numFmtId="167" fontId="41" fillId="19" borderId="0" xfId="1" applyNumberFormat="1" applyFont="1" applyFill="1" applyBorder="1" applyAlignment="1">
      <alignment horizontal="center" vertical="center"/>
    </xf>
    <xf numFmtId="0" fontId="0" fillId="0" borderId="628" xfId="0" applyBorder="1"/>
    <xf numFmtId="0" fontId="0" fillId="0" borderId="628" xfId="0" applyBorder="1" applyAlignment="1">
      <alignment horizontal="center" vertical="center"/>
    </xf>
    <xf numFmtId="0" fontId="44" fillId="5" borderId="518" xfId="0" applyFont="1" applyFill="1" applyBorder="1" applyAlignment="1">
      <alignment horizontal="left" vertical="center"/>
    </xf>
    <xf numFmtId="0" fontId="44" fillId="8" borderId="509" xfId="0" applyFont="1" applyFill="1" applyBorder="1" applyAlignment="1" applyProtection="1">
      <alignment horizontal="center" vertical="center"/>
      <protection locked="0"/>
    </xf>
    <xf numFmtId="0" fontId="44" fillId="5" borderId="629" xfId="0" applyFont="1" applyFill="1" applyBorder="1" applyAlignment="1">
      <alignment horizontal="left" vertical="center"/>
    </xf>
    <xf numFmtId="0" fontId="44" fillId="8" borderId="630" xfId="0" applyFont="1" applyFill="1" applyBorder="1" applyAlignment="1" applyProtection="1">
      <alignment horizontal="center" vertical="center"/>
      <protection locked="0"/>
    </xf>
    <xf numFmtId="0" fontId="44" fillId="5" borderId="631" xfId="0" applyFont="1" applyFill="1" applyBorder="1" applyAlignment="1">
      <alignment horizontal="left" vertical="center"/>
    </xf>
    <xf numFmtId="0" fontId="44" fillId="8" borderId="632" xfId="0" applyFont="1" applyFill="1" applyBorder="1" applyAlignment="1" applyProtection="1">
      <alignment horizontal="center" vertical="center"/>
      <protection locked="0"/>
    </xf>
    <xf numFmtId="0" fontId="49" fillId="24" borderId="633" xfId="0" applyFont="1" applyFill="1" applyBorder="1" applyAlignment="1">
      <alignment horizontal="center" vertical="center" wrapText="1"/>
    </xf>
    <xf numFmtId="0" fontId="49" fillId="24" borderId="366" xfId="0" applyFont="1" applyFill="1" applyBorder="1" applyAlignment="1">
      <alignment horizontal="center" vertical="center" wrapText="1"/>
    </xf>
    <xf numFmtId="0" fontId="13" fillId="0" borderId="412" xfId="0" applyFont="1" applyBorder="1" applyAlignment="1">
      <alignment horizontal="center" vertical="center" wrapText="1"/>
    </xf>
    <xf numFmtId="3" fontId="0" fillId="5" borderId="406" xfId="0" applyNumberFormat="1" applyFill="1" applyBorder="1" applyAlignment="1">
      <alignment horizontal="center" vertical="center"/>
    </xf>
    <xf numFmtId="0" fontId="49" fillId="24" borderId="635" xfId="0" applyFont="1" applyFill="1" applyBorder="1" applyAlignment="1">
      <alignment horizontal="center" vertical="center"/>
    </xf>
    <xf numFmtId="0" fontId="49" fillId="42" borderId="148" xfId="0" applyFont="1" applyFill="1" applyBorder="1" applyAlignment="1">
      <alignment horizontal="center" vertical="center" wrapText="1"/>
    </xf>
    <xf numFmtId="0" fontId="49" fillId="12" borderId="63" xfId="0" applyFont="1" applyFill="1" applyBorder="1" applyAlignment="1">
      <alignment horizontal="center" vertical="center" wrapText="1"/>
    </xf>
    <xf numFmtId="0" fontId="13" fillId="4" borderId="581" xfId="0" applyFont="1" applyFill="1" applyBorder="1" applyAlignment="1">
      <alignment horizontal="center" vertical="center"/>
    </xf>
    <xf numFmtId="0" fontId="19" fillId="0" borderId="484" xfId="0" applyNumberFormat="1" applyFont="1" applyBorder="1" applyAlignment="1" applyProtection="1">
      <alignment horizontal="right" vertical="center"/>
      <protection locked="0"/>
    </xf>
    <xf numFmtId="0" fontId="19" fillId="0" borderId="222" xfId="0" applyNumberFormat="1" applyFont="1" applyBorder="1" applyAlignment="1" applyProtection="1">
      <alignment horizontal="right" vertical="center"/>
      <protection locked="0"/>
    </xf>
    <xf numFmtId="0" fontId="19" fillId="0" borderId="498" xfId="0" applyNumberFormat="1" applyFont="1" applyBorder="1" applyAlignment="1" applyProtection="1">
      <alignment horizontal="right"/>
      <protection locked="0"/>
    </xf>
    <xf numFmtId="0" fontId="19" fillId="0" borderId="223" xfId="0" applyNumberFormat="1" applyFont="1" applyBorder="1" applyAlignment="1" applyProtection="1">
      <alignment horizontal="right"/>
      <protection locked="0"/>
    </xf>
    <xf numFmtId="0" fontId="19" fillId="0" borderId="223" xfId="0" applyNumberFormat="1" applyFont="1" applyBorder="1" applyAlignment="1" applyProtection="1">
      <alignment horizontal="center"/>
      <protection locked="0"/>
    </xf>
    <xf numFmtId="0" fontId="19" fillId="0" borderId="223" xfId="0" applyFont="1" applyBorder="1" applyAlignment="1" applyProtection="1">
      <alignment horizontal="center" vertical="center"/>
      <protection locked="0"/>
    </xf>
    <xf numFmtId="4" fontId="34" fillId="22" borderId="113" xfId="1" applyFont="1" applyFill="1" applyBorder="1">
      <alignment vertical="center"/>
    </xf>
    <xf numFmtId="4" fontId="59" fillId="5" borderId="115" xfId="1" applyFont="1" applyFill="1" applyBorder="1" applyAlignment="1">
      <alignment horizontal="center" vertical="center"/>
    </xf>
    <xf numFmtId="0" fontId="49" fillId="27" borderId="76" xfId="0" applyFont="1" applyFill="1" applyBorder="1" applyAlignment="1">
      <alignment horizontal="center" vertical="center"/>
    </xf>
    <xf numFmtId="167" fontId="0" fillId="0" borderId="29" xfId="0" applyNumberFormat="1" applyBorder="1"/>
    <xf numFmtId="0" fontId="0" fillId="0" borderId="406" xfId="0" applyFill="1" applyBorder="1"/>
    <xf numFmtId="0" fontId="34" fillId="24" borderId="334" xfId="0" applyFont="1" applyFill="1" applyBorder="1" applyAlignment="1">
      <alignment horizontal="center" vertical="center" wrapText="1"/>
    </xf>
    <xf numFmtId="0" fontId="34" fillId="24" borderId="419" xfId="0" applyFont="1" applyFill="1" applyBorder="1" applyAlignment="1">
      <alignment horizontal="center" vertical="center" wrapText="1"/>
    </xf>
    <xf numFmtId="0" fontId="44" fillId="5" borderId="559" xfId="0" applyFont="1" applyFill="1" applyBorder="1" applyAlignment="1">
      <alignment horizontal="left" vertical="center"/>
    </xf>
    <xf numFmtId="0" fontId="44" fillId="8" borderId="636" xfId="0" applyFont="1" applyFill="1" applyBorder="1" applyAlignment="1" applyProtection="1">
      <alignment horizontal="center" vertical="center"/>
      <protection locked="0"/>
    </xf>
    <xf numFmtId="0" fontId="34" fillId="24" borderId="63" xfId="0" applyFont="1" applyFill="1" applyBorder="1" applyAlignment="1">
      <alignment horizontal="center" vertical="center" wrapText="1"/>
    </xf>
    <xf numFmtId="0" fontId="11" fillId="15" borderId="494" xfId="0" applyFont="1" applyFill="1" applyBorder="1" applyAlignment="1" applyProtection="1">
      <alignment horizontal="center" vertical="center" wrapText="1"/>
      <protection locked="0"/>
    </xf>
    <xf numFmtId="0" fontId="6" fillId="24" borderId="176" xfId="0" applyFont="1" applyFill="1" applyBorder="1" applyAlignment="1">
      <alignment horizontal="center" vertical="center" wrapText="1"/>
    </xf>
    <xf numFmtId="0" fontId="44" fillId="5" borderId="637" xfId="0" applyFont="1" applyFill="1" applyBorder="1" applyAlignment="1">
      <alignment horizontal="left" vertical="center"/>
    </xf>
    <xf numFmtId="0" fontId="44" fillId="8" borderId="638" xfId="0" applyFont="1" applyFill="1" applyBorder="1" applyAlignment="1" applyProtection="1">
      <alignment horizontal="center" vertical="center"/>
      <protection locked="0"/>
    </xf>
    <xf numFmtId="0" fontId="139" fillId="5" borderId="407" xfId="0" applyFont="1" applyFill="1" applyBorder="1" applyAlignment="1">
      <alignment horizontal="left" vertical="center"/>
    </xf>
    <xf numFmtId="0" fontId="29" fillId="5" borderId="0" xfId="0" applyFont="1" applyFill="1" applyAlignment="1">
      <alignment horizontal="center"/>
    </xf>
    <xf numFmtId="0" fontId="45" fillId="0" borderId="29" xfId="3" applyFont="1" applyBorder="1" applyAlignment="1" applyProtection="1">
      <alignment horizontal="left" wrapText="1"/>
      <protection locked="0"/>
    </xf>
    <xf numFmtId="2" fontId="45" fillId="0" borderId="29" xfId="3" applyNumberFormat="1" applyFont="1" applyBorder="1" applyAlignment="1" applyProtection="1">
      <alignment horizontal="center" wrapText="1"/>
      <protection locked="0"/>
    </xf>
    <xf numFmtId="1" fontId="59" fillId="0" borderId="29" xfId="3" applyNumberFormat="1" applyFont="1" applyBorder="1" applyAlignment="1" applyProtection="1">
      <alignment horizontal="center" wrapText="1"/>
      <protection locked="0"/>
    </xf>
    <xf numFmtId="0" fontId="59" fillId="0" borderId="29" xfId="3" applyNumberFormat="1" applyFont="1" applyBorder="1" applyAlignment="1" applyProtection="1">
      <alignment horizontal="center" wrapText="1"/>
      <protection locked="0"/>
    </xf>
    <xf numFmtId="2" fontId="59" fillId="0" borderId="29" xfId="3" applyNumberFormat="1" applyFont="1" applyBorder="1" applyAlignment="1" applyProtection="1">
      <alignment horizontal="center" wrapText="1"/>
      <protection locked="0"/>
    </xf>
    <xf numFmtId="1" fontId="45" fillId="0" borderId="29" xfId="3" applyNumberFormat="1" applyFont="1" applyBorder="1" applyAlignment="1" applyProtection="1">
      <alignment horizontal="center" wrapText="1"/>
      <protection locked="0"/>
    </xf>
    <xf numFmtId="0" fontId="45" fillId="0" borderId="29" xfId="3" applyFont="1" applyBorder="1" applyAlignment="1" applyProtection="1">
      <protection locked="0"/>
    </xf>
    <xf numFmtId="0" fontId="30" fillId="5" borderId="0" xfId="3" applyFont="1" applyFill="1" applyBorder="1" applyAlignment="1">
      <alignment horizontal="center"/>
    </xf>
    <xf numFmtId="14" fontId="30" fillId="5" borderId="0" xfId="3" applyNumberFormat="1" applyFont="1" applyFill="1" applyBorder="1" applyAlignment="1">
      <alignment horizontal="center"/>
    </xf>
    <xf numFmtId="0" fontId="0" fillId="43" borderId="139" xfId="0" applyFill="1" applyBorder="1"/>
    <xf numFmtId="0" fontId="49" fillId="43" borderId="639" xfId="0" applyFont="1" applyFill="1" applyBorder="1" applyAlignment="1">
      <alignment horizontal="center"/>
    </xf>
    <xf numFmtId="0" fontId="0" fillId="0" borderId="405" xfId="0" applyFont="1" applyFill="1" applyBorder="1" applyAlignment="1">
      <alignment horizontal="center" vertical="center" wrapText="1"/>
    </xf>
    <xf numFmtId="0" fontId="138" fillId="8" borderId="576" xfId="0" applyFont="1" applyFill="1" applyBorder="1" applyAlignment="1">
      <alignment horizontal="center" vertical="center"/>
    </xf>
    <xf numFmtId="0" fontId="138" fillId="8" borderId="577" xfId="0" applyFont="1" applyFill="1" applyBorder="1" applyAlignment="1">
      <alignment horizontal="center" vertical="center"/>
    </xf>
    <xf numFmtId="0" fontId="138" fillId="8" borderId="576" xfId="0" applyFont="1" applyFill="1" applyBorder="1" applyAlignment="1">
      <alignment horizontal="center" vertical="center" wrapText="1"/>
    </xf>
    <xf numFmtId="0" fontId="6" fillId="24" borderId="231" xfId="0" applyFont="1" applyFill="1" applyBorder="1" applyAlignment="1">
      <alignment horizontal="center" vertical="center" wrapText="1"/>
    </xf>
    <xf numFmtId="0" fontId="6" fillId="43" borderId="0" xfId="0" applyFont="1" applyFill="1" applyAlignment="1">
      <alignment horizontal="center" vertical="center" wrapText="1"/>
    </xf>
    <xf numFmtId="0" fontId="34" fillId="22" borderId="642" xfId="0" applyFont="1" applyFill="1" applyBorder="1" applyAlignment="1">
      <alignment horizontal="center" vertical="center"/>
    </xf>
    <xf numFmtId="0" fontId="34" fillId="22" borderId="643" xfId="0" applyFont="1" applyFill="1" applyBorder="1" applyAlignment="1">
      <alignment horizontal="center" vertical="center" wrapText="1"/>
    </xf>
    <xf numFmtId="0" fontId="34" fillId="22" borderId="74" xfId="0" applyFont="1" applyFill="1" applyBorder="1" applyAlignment="1">
      <alignment horizontal="center" vertical="center"/>
    </xf>
    <xf numFmtId="0" fontId="34" fillId="22" borderId="72" xfId="0" applyFont="1" applyFill="1" applyBorder="1" applyAlignment="1">
      <alignment horizontal="center" vertical="center" wrapText="1"/>
    </xf>
    <xf numFmtId="0" fontId="4" fillId="5" borderId="651" xfId="0" applyFont="1" applyFill="1" applyBorder="1"/>
    <xf numFmtId="0" fontId="4" fillId="5" borderId="649" xfId="0" applyFont="1" applyFill="1" applyBorder="1"/>
    <xf numFmtId="0" fontId="8" fillId="0" borderId="77" xfId="0" applyFont="1" applyBorder="1" applyAlignment="1">
      <alignment horizontal="left" vertical="top"/>
    </xf>
    <xf numFmtId="0" fontId="0" fillId="24" borderId="0" xfId="0" applyFill="1" applyAlignment="1"/>
    <xf numFmtId="0" fontId="46" fillId="8" borderId="627" xfId="0" applyFont="1" applyFill="1" applyBorder="1" applyAlignment="1">
      <alignment horizontal="center" vertical="center"/>
    </xf>
    <xf numFmtId="0" fontId="46" fillId="8" borderId="222" xfId="0" applyFont="1" applyFill="1" applyBorder="1" applyAlignment="1">
      <alignment horizontal="center" vertical="center"/>
    </xf>
    <xf numFmtId="0" fontId="46" fillId="8" borderId="223" xfId="0" applyFont="1" applyFill="1" applyBorder="1" applyAlignment="1">
      <alignment horizontal="center" vertical="center"/>
    </xf>
    <xf numFmtId="0" fontId="46" fillId="8" borderId="485" xfId="0" applyFont="1" applyFill="1" applyBorder="1" applyAlignment="1">
      <alignment horizontal="center" vertical="center"/>
    </xf>
    <xf numFmtId="0" fontId="34" fillId="24" borderId="0" xfId="0" applyFont="1" applyFill="1" applyAlignment="1">
      <alignment horizontal="center" vertical="center"/>
    </xf>
    <xf numFmtId="0" fontId="6" fillId="24" borderId="220" xfId="0" applyFont="1" applyFill="1" applyBorder="1" applyAlignment="1">
      <alignment horizontal="center" vertical="center" wrapText="1"/>
    </xf>
    <xf numFmtId="0" fontId="6" fillId="15" borderId="0" xfId="0" applyFont="1" applyFill="1" applyAlignment="1">
      <alignment horizontal="center" vertical="center" wrapText="1"/>
    </xf>
    <xf numFmtId="0" fontId="82" fillId="0" borderId="237" xfId="0" applyFont="1" applyBorder="1"/>
    <xf numFmtId="0" fontId="8" fillId="0" borderId="2" xfId="0" applyFont="1" applyBorder="1"/>
    <xf numFmtId="0" fontId="157" fillId="0" borderId="176" xfId="0" applyFont="1" applyBorder="1" applyAlignment="1">
      <alignment horizontal="left" vertical="center"/>
    </xf>
    <xf numFmtId="167" fontId="85" fillId="7" borderId="653" xfId="1" applyNumberFormat="1" applyFont="1" applyFill="1" applyBorder="1" applyAlignment="1" applyProtection="1">
      <alignment horizontal="left" vertical="center"/>
      <protection locked="0"/>
    </xf>
    <xf numFmtId="0" fontId="85" fillId="16" borderId="652" xfId="1" applyNumberFormat="1" applyFont="1" applyFill="1" applyBorder="1" applyAlignment="1" applyProtection="1">
      <alignment horizontal="center" vertical="center"/>
      <protection locked="0"/>
    </xf>
    <xf numFmtId="0" fontId="0" fillId="53" borderId="176" xfId="0" applyFill="1" applyBorder="1" applyAlignment="1">
      <alignment horizontal="center" vertical="center" wrapText="1"/>
    </xf>
    <xf numFmtId="0" fontId="0" fillId="0" borderId="0" xfId="0" applyAlignment="1"/>
    <xf numFmtId="0" fontId="49" fillId="24" borderId="0" xfId="0" applyFont="1" applyFill="1" applyAlignment="1">
      <alignment horizontal="center" vertical="center"/>
    </xf>
    <xf numFmtId="0" fontId="17" fillId="0" borderId="0" xfId="0" applyFont="1"/>
    <xf numFmtId="0" fontId="28" fillId="3" borderId="0" xfId="0" applyFont="1" applyFill="1"/>
    <xf numFmtId="0" fontId="0" fillId="3" borderId="0" xfId="0" applyFill="1"/>
    <xf numFmtId="180" fontId="159" fillId="0" borderId="0" xfId="0" applyNumberFormat="1" applyFont="1"/>
    <xf numFmtId="0" fontId="6" fillId="22" borderId="65" xfId="0" applyFont="1" applyFill="1" applyBorder="1" applyAlignment="1">
      <alignment horizontal="center" vertical="center" wrapText="1"/>
    </xf>
    <xf numFmtId="0" fontId="6" fillId="22" borderId="67" xfId="0" applyFont="1" applyFill="1" applyBorder="1" applyAlignment="1">
      <alignment horizontal="center" vertical="center" wrapText="1"/>
    </xf>
    <xf numFmtId="0" fontId="34" fillId="5" borderId="0" xfId="0" applyFont="1" applyFill="1" applyBorder="1" applyAlignment="1">
      <alignment horizontal="center" vertical="center" wrapText="1"/>
    </xf>
    <xf numFmtId="0" fontId="34" fillId="24" borderId="580" xfId="0" applyFont="1" applyFill="1" applyBorder="1" applyAlignment="1">
      <alignment vertical="center"/>
    </xf>
    <xf numFmtId="0" fontId="34" fillId="24" borderId="379" xfId="0" applyFont="1" applyFill="1" applyBorder="1" applyAlignment="1">
      <alignment horizontal="left" vertical="center"/>
    </xf>
    <xf numFmtId="7" fontId="0" fillId="0" borderId="0" xfId="0" applyNumberFormat="1"/>
    <xf numFmtId="0" fontId="46" fillId="8" borderId="176" xfId="0" applyFont="1" applyFill="1" applyBorder="1" applyAlignment="1">
      <alignment horizontal="center" vertical="center"/>
    </xf>
    <xf numFmtId="49" fontId="85" fillId="16" borderId="391" xfId="1" applyNumberFormat="1" applyFont="1" applyFill="1" applyBorder="1" applyAlignment="1" applyProtection="1">
      <alignment horizontal="center" vertical="center"/>
      <protection locked="0"/>
    </xf>
    <xf numFmtId="49" fontId="79" fillId="33" borderId="388" xfId="1" applyNumberFormat="1" applyFont="1" applyFill="1" applyBorder="1" applyAlignment="1" applyProtection="1">
      <alignment horizontal="center" vertical="center"/>
      <protection locked="0"/>
    </xf>
    <xf numFmtId="4" fontId="30" fillId="5" borderId="0" xfId="1" applyFont="1" applyFill="1" applyAlignment="1">
      <alignment horizontal="center" vertical="center"/>
    </xf>
    <xf numFmtId="0" fontId="34" fillId="24" borderId="258" xfId="0" applyFont="1" applyFill="1" applyBorder="1" applyAlignment="1">
      <alignment vertical="center" wrapText="1"/>
    </xf>
    <xf numFmtId="182" fontId="0" fillId="0" borderId="0" xfId="0" applyNumberFormat="1" applyAlignment="1">
      <alignment horizontal="center" vertical="center"/>
    </xf>
    <xf numFmtId="182" fontId="0" fillId="0" borderId="0" xfId="0" applyNumberFormat="1" applyAlignment="1">
      <alignment horizontal="center"/>
    </xf>
    <xf numFmtId="167" fontId="45" fillId="0" borderId="27" xfId="3" applyNumberFormat="1" applyFont="1" applyBorder="1" applyAlignment="1" applyProtection="1">
      <alignment horizontal="center" vertical="center"/>
      <protection locked="0"/>
    </xf>
    <xf numFmtId="0" fontId="0" fillId="0" borderId="180" xfId="0" applyBorder="1" applyAlignment="1">
      <alignment wrapText="1"/>
    </xf>
    <xf numFmtId="14" fontId="0" fillId="0" borderId="394" xfId="0" applyNumberFormat="1" applyBorder="1"/>
    <xf numFmtId="49" fontId="0" fillId="0" borderId="0" xfId="0" applyNumberFormat="1"/>
    <xf numFmtId="15" fontId="45" fillId="0" borderId="29" xfId="3" applyNumberFormat="1" applyFont="1" applyBorder="1" applyAlignment="1" applyProtection="1">
      <protection locked="0"/>
    </xf>
    <xf numFmtId="0" fontId="34" fillId="43" borderId="148" xfId="0" applyFont="1" applyFill="1" applyBorder="1" applyAlignment="1">
      <alignment horizontal="center" vertical="center"/>
    </xf>
    <xf numFmtId="167" fontId="49" fillId="27" borderId="76" xfId="0" applyNumberFormat="1" applyFont="1" applyFill="1" applyBorder="1" applyAlignment="1">
      <alignment horizontal="center" vertical="center"/>
    </xf>
    <xf numFmtId="0" fontId="6" fillId="24" borderId="65" xfId="0" applyFont="1" applyFill="1" applyBorder="1" applyAlignment="1">
      <alignment horizontal="center" vertical="center"/>
    </xf>
    <xf numFmtId="0" fontId="6" fillId="24" borderId="65" xfId="0" applyFont="1" applyFill="1" applyBorder="1" applyAlignment="1">
      <alignment horizontal="center" vertical="center" wrapText="1"/>
    </xf>
    <xf numFmtId="0" fontId="19" fillId="0" borderId="222" xfId="0" applyNumberFormat="1" applyFont="1" applyBorder="1" applyAlignment="1" applyProtection="1">
      <alignment horizontal="center" vertical="center"/>
      <protection locked="0"/>
    </xf>
    <xf numFmtId="0" fontId="19" fillId="0" borderId="222" xfId="0" applyNumberFormat="1" applyFont="1" applyBorder="1" applyAlignment="1" applyProtection="1">
      <alignment vertical="center"/>
      <protection locked="0"/>
    </xf>
    <xf numFmtId="0" fontId="19" fillId="0" borderId="223" xfId="0" applyNumberFormat="1" applyFont="1" applyBorder="1" applyAlignment="1" applyProtection="1">
      <protection locked="0"/>
    </xf>
    <xf numFmtId="173" fontId="75" fillId="46" borderId="383" xfId="0" applyNumberFormat="1" applyFont="1" applyFill="1" applyBorder="1" applyAlignment="1">
      <alignment horizontal="center"/>
    </xf>
    <xf numFmtId="173" fontId="19" fillId="18" borderId="0" xfId="0" applyNumberFormat="1" applyFont="1" applyFill="1" applyBorder="1" applyAlignment="1">
      <alignment horizontal="center"/>
    </xf>
    <xf numFmtId="173" fontId="19" fillId="18" borderId="383" xfId="0" applyNumberFormat="1" applyFont="1" applyFill="1" applyBorder="1" applyAlignment="1">
      <alignment horizontal="center"/>
    </xf>
    <xf numFmtId="0" fontId="5" fillId="24" borderId="63" xfId="0" applyFont="1" applyFill="1" applyBorder="1" applyAlignment="1">
      <alignment horizontal="center" vertical="center" wrapText="1"/>
    </xf>
    <xf numFmtId="168" fontId="85" fillId="7" borderId="432" xfId="1" applyNumberFormat="1" applyFont="1" applyFill="1" applyBorder="1" applyAlignment="1" applyProtection="1">
      <alignment horizontal="left" vertical="center"/>
      <protection locked="0"/>
    </xf>
    <xf numFmtId="49" fontId="0" fillId="0" borderId="0" xfId="0" applyNumberFormat="1" applyAlignment="1"/>
    <xf numFmtId="9" fontId="6" fillId="24" borderId="148" xfId="1" applyNumberFormat="1" applyFont="1" applyFill="1" applyBorder="1" applyAlignment="1" applyProtection="1">
      <alignment horizontal="center" vertical="center" wrapText="1"/>
    </xf>
    <xf numFmtId="9" fontId="19" fillId="0" borderId="27" xfId="0" applyNumberFormat="1" applyFont="1" applyBorder="1"/>
    <xf numFmtId="0" fontId="1" fillId="5" borderId="287" xfId="0" applyFont="1" applyFill="1" applyBorder="1" applyAlignment="1">
      <alignment horizontal="left" vertical="top" wrapText="1"/>
    </xf>
    <xf numFmtId="0" fontId="1" fillId="5" borderId="657" xfId="0" applyFont="1" applyFill="1" applyBorder="1" applyAlignment="1">
      <alignment horizontal="left" vertical="top" wrapText="1"/>
    </xf>
    <xf numFmtId="0" fontId="1" fillId="5" borderId="139" xfId="0" applyFont="1" applyFill="1" applyBorder="1" applyAlignment="1">
      <alignment horizontal="left" vertical="top" wrapText="1"/>
    </xf>
    <xf numFmtId="0" fontId="1" fillId="5" borderId="658" xfId="0" applyFont="1" applyFill="1" applyBorder="1" applyAlignment="1">
      <alignment horizontal="left" vertical="top" wrapText="1"/>
    </xf>
    <xf numFmtId="16" fontId="0" fillId="0" borderId="29" xfId="0" applyNumberFormat="1" applyBorder="1"/>
    <xf numFmtId="16" fontId="0" fillId="0" borderId="27" xfId="0" applyNumberFormat="1" applyBorder="1"/>
    <xf numFmtId="0" fontId="8" fillId="0" borderId="0" xfId="0" applyFont="1" applyBorder="1"/>
    <xf numFmtId="0" fontId="0" fillId="0" borderId="196" xfId="0" applyBorder="1" applyAlignment="1">
      <alignment wrapText="1"/>
    </xf>
    <xf numFmtId="167" fontId="0" fillId="0" borderId="196" xfId="0" applyNumberFormat="1" applyBorder="1" applyAlignment="1">
      <alignment wrapText="1"/>
    </xf>
    <xf numFmtId="0" fontId="0" fillId="0" borderId="25" xfId="0" quotePrefix="1" applyBorder="1" applyAlignment="1">
      <alignment wrapText="1"/>
    </xf>
    <xf numFmtId="0" fontId="0" fillId="53" borderId="176" xfId="0" applyFill="1" applyBorder="1" applyAlignment="1">
      <alignment horizontal="left" vertical="center" wrapText="1"/>
    </xf>
    <xf numFmtId="0" fontId="19" fillId="0" borderId="29" xfId="0" applyFont="1" applyBorder="1" applyAlignment="1" applyProtection="1">
      <alignment horizontal="left" wrapText="1"/>
      <protection locked="0"/>
    </xf>
    <xf numFmtId="19" fontId="0" fillId="0" borderId="0" xfId="0" applyNumberFormat="1"/>
    <xf numFmtId="0" fontId="82" fillId="0" borderId="0" xfId="0" applyFont="1" applyBorder="1"/>
    <xf numFmtId="2" fontId="160" fillId="8" borderId="0" xfId="2" applyNumberFormat="1" applyFont="1" applyFill="1" applyBorder="1" applyAlignment="1" applyProtection="1">
      <alignment horizontal="left" vertical="center"/>
    </xf>
    <xf numFmtId="0" fontId="8" fillId="5" borderId="130" xfId="0" applyFont="1" applyFill="1" applyBorder="1" applyAlignment="1">
      <alignment horizontal="left" vertical="center" wrapText="1"/>
    </xf>
    <xf numFmtId="0" fontId="8" fillId="0" borderId="0" xfId="0" applyFont="1" applyBorder="1" applyAlignment="1">
      <alignment horizontal="left" vertical="center" wrapText="1"/>
    </xf>
    <xf numFmtId="4" fontId="85" fillId="7" borderId="659" xfId="1" applyFont="1" applyFill="1" applyBorder="1" applyProtection="1">
      <alignment vertical="center"/>
    </xf>
    <xf numFmtId="4" fontId="90" fillId="7" borderId="443" xfId="1" applyFont="1" applyFill="1" applyBorder="1" applyProtection="1">
      <alignment vertical="center"/>
    </xf>
    <xf numFmtId="170" fontId="34" fillId="22" borderId="660" xfId="1" applyNumberFormat="1" applyFont="1" applyFill="1" applyBorder="1" applyAlignment="1" applyProtection="1">
      <alignment horizontal="center" vertical="center"/>
    </xf>
    <xf numFmtId="0" fontId="34" fillId="22" borderId="143" xfId="1" applyNumberFormat="1" applyFont="1" applyFill="1" applyBorder="1" applyAlignment="1" applyProtection="1">
      <alignment horizontal="center" vertical="center"/>
    </xf>
    <xf numFmtId="0" fontId="74" fillId="0" borderId="2" xfId="0" applyFont="1" applyBorder="1" applyProtection="1">
      <protection locked="0"/>
    </xf>
    <xf numFmtId="7" fontId="74" fillId="5" borderId="2" xfId="0" applyNumberFormat="1" applyFont="1" applyFill="1" applyBorder="1" applyProtection="1">
      <protection locked="0"/>
    </xf>
    <xf numFmtId="0" fontId="74" fillId="5" borderId="2" xfId="0" applyFont="1" applyFill="1" applyBorder="1" applyProtection="1">
      <protection locked="0"/>
    </xf>
    <xf numFmtId="0" fontId="74" fillId="5" borderId="3" xfId="0" applyFont="1" applyFill="1" applyBorder="1" applyProtection="1">
      <protection locked="0"/>
    </xf>
    <xf numFmtId="0" fontId="74" fillId="19" borderId="4" xfId="0" applyFont="1" applyFill="1" applyBorder="1" applyProtection="1"/>
    <xf numFmtId="3" fontId="4" fillId="0" borderId="469" xfId="0" applyNumberFormat="1" applyFont="1" applyBorder="1" applyAlignment="1" applyProtection="1">
      <alignment horizontal="right"/>
      <protection locked="0"/>
    </xf>
    <xf numFmtId="3" fontId="4" fillId="0" borderId="470" xfId="0" applyNumberFormat="1" applyFont="1" applyBorder="1" applyAlignment="1" applyProtection="1">
      <alignment horizontal="right"/>
      <protection locked="0"/>
    </xf>
    <xf numFmtId="3" fontId="46" fillId="19" borderId="470" xfId="0" applyNumberFormat="1" applyFont="1" applyFill="1" applyBorder="1" applyAlignment="1" applyProtection="1">
      <alignment horizontal="right"/>
      <protection locked="0"/>
    </xf>
    <xf numFmtId="3" fontId="4" fillId="0" borderId="475" xfId="0" applyNumberFormat="1" applyFont="1" applyBorder="1" applyAlignment="1" applyProtection="1">
      <alignment horizontal="right"/>
      <protection locked="0"/>
    </xf>
    <xf numFmtId="3" fontId="4" fillId="0" borderId="478" xfId="0" applyNumberFormat="1" applyFont="1" applyBorder="1" applyAlignment="1" applyProtection="1">
      <alignment horizontal="right"/>
      <protection locked="0"/>
    </xf>
    <xf numFmtId="3" fontId="4" fillId="0" borderId="479" xfId="0" applyNumberFormat="1" applyFont="1" applyBorder="1" applyAlignment="1" applyProtection="1">
      <alignment horizontal="right"/>
      <protection locked="0"/>
    </xf>
    <xf numFmtId="0" fontId="4" fillId="0" borderId="469" xfId="0" applyFont="1" applyBorder="1" applyProtection="1">
      <protection locked="0"/>
    </xf>
    <xf numFmtId="0" fontId="46" fillId="19" borderId="470" xfId="0" applyFont="1" applyFill="1" applyBorder="1" applyAlignment="1" applyProtection="1">
      <alignment horizontal="right"/>
      <protection locked="0"/>
    </xf>
    <xf numFmtId="0" fontId="4" fillId="0" borderId="546" xfId="0" applyFont="1" applyBorder="1" applyProtection="1">
      <protection locked="0"/>
    </xf>
    <xf numFmtId="178" fontId="46" fillId="19" borderId="549" xfId="0" applyNumberFormat="1" applyFont="1" applyFill="1" applyBorder="1" applyAlignment="1" applyProtection="1">
      <alignment horizontal="right"/>
      <protection locked="0"/>
    </xf>
    <xf numFmtId="178" fontId="46" fillId="19" borderId="475" xfId="0" applyNumberFormat="1" applyFont="1" applyFill="1" applyBorder="1" applyAlignment="1" applyProtection="1">
      <alignment horizontal="right"/>
      <protection locked="0"/>
    </xf>
    <xf numFmtId="178" fontId="46" fillId="19" borderId="543" xfId="0" applyNumberFormat="1" applyFont="1" applyFill="1" applyBorder="1" applyAlignment="1" applyProtection="1">
      <alignment horizontal="right"/>
      <protection locked="0"/>
    </xf>
    <xf numFmtId="3" fontId="4" fillId="0" borderId="471" xfId="0" applyNumberFormat="1" applyFont="1" applyBorder="1" applyAlignment="1" applyProtection="1">
      <alignment horizontal="right"/>
      <protection locked="0"/>
    </xf>
    <xf numFmtId="3" fontId="4" fillId="0" borderId="472" xfId="0" applyNumberFormat="1" applyFont="1" applyBorder="1" applyAlignment="1" applyProtection="1">
      <alignment horizontal="right"/>
      <protection locked="0"/>
    </xf>
    <xf numFmtId="3" fontId="46" fillId="19" borderId="472" xfId="0" applyNumberFormat="1" applyFont="1" applyFill="1" applyBorder="1" applyAlignment="1" applyProtection="1">
      <alignment horizontal="right"/>
      <protection locked="0"/>
    </xf>
    <xf numFmtId="3" fontId="4" fillId="0" borderId="476" xfId="0" applyNumberFormat="1" applyFont="1" applyBorder="1" applyAlignment="1" applyProtection="1">
      <alignment horizontal="right"/>
      <protection locked="0"/>
    </xf>
    <xf numFmtId="3" fontId="4" fillId="0" borderId="480" xfId="0" applyNumberFormat="1" applyFont="1" applyBorder="1" applyAlignment="1" applyProtection="1">
      <alignment horizontal="right"/>
      <protection locked="0"/>
    </xf>
    <xf numFmtId="3" fontId="46" fillId="19" borderId="476" xfId="0" applyNumberFormat="1" applyFont="1" applyFill="1" applyBorder="1" applyAlignment="1" applyProtection="1">
      <alignment horizontal="right"/>
      <protection locked="0"/>
    </xf>
    <xf numFmtId="3" fontId="4" fillId="0" borderId="481" xfId="0" applyNumberFormat="1" applyFont="1" applyBorder="1" applyAlignment="1" applyProtection="1">
      <alignment horizontal="right"/>
      <protection locked="0"/>
    </xf>
    <xf numFmtId="0" fontId="4" fillId="0" borderId="471" xfId="0" applyFont="1" applyBorder="1" applyProtection="1">
      <protection locked="0"/>
    </xf>
    <xf numFmtId="0" fontId="46" fillId="19" borderId="476" xfId="0" applyFont="1" applyFill="1" applyBorder="1" applyAlignment="1" applyProtection="1">
      <alignment horizontal="right"/>
      <protection locked="0"/>
    </xf>
    <xf numFmtId="0" fontId="4" fillId="0" borderId="547" xfId="0" applyFont="1" applyBorder="1" applyProtection="1">
      <protection locked="0"/>
    </xf>
    <xf numFmtId="178" fontId="46" fillId="19" borderId="550" xfId="0" applyNumberFormat="1" applyFont="1" applyFill="1" applyBorder="1" applyAlignment="1" applyProtection="1">
      <alignment horizontal="right"/>
      <protection locked="0"/>
    </xf>
    <xf numFmtId="178" fontId="46" fillId="19" borderId="476" xfId="0" applyNumberFormat="1" applyFont="1" applyFill="1" applyBorder="1" applyAlignment="1" applyProtection="1">
      <alignment horizontal="right"/>
      <protection locked="0"/>
    </xf>
    <xf numFmtId="178" fontId="46" fillId="19" borderId="544" xfId="0" applyNumberFormat="1" applyFont="1" applyFill="1" applyBorder="1" applyAlignment="1" applyProtection="1">
      <alignment horizontal="right"/>
      <protection locked="0"/>
    </xf>
    <xf numFmtId="0" fontId="46" fillId="19" borderId="474" xfId="0" applyFont="1" applyFill="1" applyBorder="1" applyAlignment="1" applyProtection="1">
      <alignment horizontal="right"/>
      <protection locked="0"/>
    </xf>
    <xf numFmtId="0" fontId="46" fillId="19" borderId="482" xfId="0" applyFont="1" applyFill="1" applyBorder="1" applyAlignment="1" applyProtection="1">
      <alignment horizontal="right"/>
      <protection locked="0"/>
    </xf>
    <xf numFmtId="0" fontId="46" fillId="19" borderId="473" xfId="0" applyFont="1" applyFill="1" applyBorder="1" applyAlignment="1" applyProtection="1">
      <alignment horizontal="right"/>
      <protection locked="0"/>
    </xf>
    <xf numFmtId="0" fontId="4" fillId="19" borderId="548" xfId="0" applyFont="1" applyFill="1" applyBorder="1" applyProtection="1">
      <protection locked="0"/>
    </xf>
    <xf numFmtId="178" fontId="46" fillId="19" borderId="551" xfId="0" applyNumberFormat="1" applyFont="1" applyFill="1" applyBorder="1" applyAlignment="1" applyProtection="1">
      <alignment horizontal="right"/>
      <protection locked="0"/>
    </xf>
    <xf numFmtId="178" fontId="46" fillId="19" borderId="477" xfId="0" applyNumberFormat="1" applyFont="1" applyFill="1" applyBorder="1" applyAlignment="1" applyProtection="1">
      <alignment horizontal="right"/>
      <protection locked="0"/>
    </xf>
    <xf numFmtId="178" fontId="46" fillId="19" borderId="545" xfId="0" applyNumberFormat="1" applyFont="1" applyFill="1" applyBorder="1" applyAlignment="1" applyProtection="1">
      <alignment horizontal="right"/>
      <protection locked="0"/>
    </xf>
    <xf numFmtId="0" fontId="4" fillId="0" borderId="470" xfId="0" applyFont="1" applyBorder="1" applyProtection="1">
      <protection locked="0"/>
    </xf>
    <xf numFmtId="0" fontId="4" fillId="0" borderId="478" xfId="0" applyFont="1" applyBorder="1" applyProtection="1">
      <protection locked="0"/>
    </xf>
    <xf numFmtId="0" fontId="4" fillId="0" borderId="472" xfId="0" applyFont="1" applyBorder="1" applyProtection="1">
      <protection locked="0"/>
    </xf>
    <xf numFmtId="0" fontId="4" fillId="0" borderId="480" xfId="0" applyFont="1" applyBorder="1" applyProtection="1">
      <protection locked="0"/>
    </xf>
    <xf numFmtId="0" fontId="46" fillId="19" borderId="548" xfId="0" applyFont="1" applyFill="1" applyBorder="1" applyAlignment="1" applyProtection="1">
      <alignment horizontal="right"/>
      <protection locked="0"/>
    </xf>
    <xf numFmtId="0" fontId="4" fillId="19" borderId="644" xfId="0" applyFont="1" applyFill="1" applyBorder="1" applyProtection="1">
      <protection locked="0"/>
    </xf>
    <xf numFmtId="0" fontId="4" fillId="19" borderId="645" xfId="0" applyFont="1" applyFill="1" applyBorder="1" applyProtection="1">
      <protection locked="0"/>
    </xf>
    <xf numFmtId="0" fontId="4" fillId="19" borderId="650" xfId="0" applyFont="1" applyFill="1" applyBorder="1" applyProtection="1">
      <protection locked="0"/>
    </xf>
    <xf numFmtId="178" fontId="46" fillId="19" borderId="469" xfId="0" applyNumberFormat="1" applyFont="1" applyFill="1" applyBorder="1" applyAlignment="1" applyProtection="1">
      <alignment horizontal="right"/>
      <protection locked="0"/>
    </xf>
    <xf numFmtId="178" fontId="46" fillId="19" borderId="471" xfId="0" applyNumberFormat="1" applyFont="1" applyFill="1" applyBorder="1" applyAlignment="1" applyProtection="1">
      <alignment horizontal="right"/>
      <protection locked="0"/>
    </xf>
    <xf numFmtId="178" fontId="46" fillId="19" borderId="645" xfId="0" applyNumberFormat="1" applyFont="1" applyFill="1" applyBorder="1" applyAlignment="1" applyProtection="1">
      <alignment horizontal="right"/>
      <protection locked="0"/>
    </xf>
    <xf numFmtId="178" fontId="46" fillId="19" borderId="646" xfId="0" applyNumberFormat="1" applyFont="1" applyFill="1" applyBorder="1" applyAlignment="1" applyProtection="1">
      <alignment horizontal="right"/>
      <protection locked="0"/>
    </xf>
    <xf numFmtId="178" fontId="46" fillId="19" borderId="479" xfId="0" applyNumberFormat="1" applyFont="1" applyFill="1" applyBorder="1" applyAlignment="1" applyProtection="1">
      <alignment horizontal="right"/>
      <protection locked="0"/>
    </xf>
    <xf numFmtId="178" fontId="46" fillId="19" borderId="481" xfId="0" applyNumberFormat="1" applyFont="1" applyFill="1" applyBorder="1" applyAlignment="1" applyProtection="1">
      <alignment horizontal="right"/>
      <protection locked="0"/>
    </xf>
    <xf numFmtId="178" fontId="46" fillId="19" borderId="647" xfId="0" applyNumberFormat="1" applyFont="1" applyFill="1" applyBorder="1" applyAlignment="1" applyProtection="1">
      <alignment horizontal="right"/>
      <protection locked="0"/>
    </xf>
    <xf numFmtId="178" fontId="46" fillId="19" borderId="648" xfId="0" applyNumberFormat="1" applyFont="1" applyFill="1" applyBorder="1" applyAlignment="1" applyProtection="1">
      <alignment horizontal="right"/>
      <protection locked="0"/>
    </xf>
    <xf numFmtId="3" fontId="4" fillId="0" borderId="469" xfId="0" applyNumberFormat="1" applyFont="1" applyBorder="1" applyProtection="1">
      <protection locked="0"/>
    </xf>
    <xf numFmtId="3" fontId="4" fillId="0" borderId="470" xfId="0" applyNumberFormat="1" applyFont="1" applyBorder="1" applyProtection="1">
      <protection locked="0"/>
    </xf>
    <xf numFmtId="3" fontId="4" fillId="0" borderId="475" xfId="0" applyNumberFormat="1" applyFont="1" applyBorder="1" applyProtection="1">
      <protection locked="0"/>
    </xf>
    <xf numFmtId="3" fontId="4" fillId="0" borderId="478" xfId="0" applyNumberFormat="1" applyFont="1" applyBorder="1" applyProtection="1">
      <protection locked="0"/>
    </xf>
    <xf numFmtId="3" fontId="4" fillId="0" borderId="479" xfId="0" applyNumberFormat="1" applyFont="1" applyBorder="1" applyProtection="1">
      <protection locked="0"/>
    </xf>
    <xf numFmtId="3" fontId="4" fillId="0" borderId="471" xfId="0" applyNumberFormat="1" applyFont="1" applyBorder="1" applyProtection="1">
      <protection locked="0"/>
    </xf>
    <xf numFmtId="3" fontId="4" fillId="0" borderId="472" xfId="0" applyNumberFormat="1" applyFont="1" applyBorder="1" applyProtection="1">
      <protection locked="0"/>
    </xf>
    <xf numFmtId="3" fontId="4" fillId="0" borderId="476" xfId="0" applyNumberFormat="1" applyFont="1" applyBorder="1" applyProtection="1">
      <protection locked="0"/>
    </xf>
    <xf numFmtId="3" fontId="4" fillId="0" borderId="480" xfId="0" applyNumberFormat="1" applyFont="1" applyBorder="1" applyProtection="1">
      <protection locked="0"/>
    </xf>
    <xf numFmtId="3" fontId="4" fillId="0" borderId="481" xfId="0" applyNumberFormat="1" applyFont="1" applyBorder="1" applyProtection="1">
      <protection locked="0"/>
    </xf>
    <xf numFmtId="3" fontId="46" fillId="19" borderId="474" xfId="0" applyNumberFormat="1" applyFont="1" applyFill="1" applyBorder="1" applyAlignment="1" applyProtection="1">
      <alignment horizontal="right"/>
      <protection locked="0"/>
    </xf>
    <xf numFmtId="15" fontId="136" fillId="5" borderId="176" xfId="0" applyNumberFormat="1" applyFont="1" applyFill="1" applyBorder="1" applyAlignment="1" applyProtection="1">
      <alignment horizontal="center" vertical="center" wrapText="1"/>
      <protection locked="0"/>
    </xf>
    <xf numFmtId="9" fontId="19" fillId="0" borderId="27" xfId="0" applyNumberFormat="1" applyFont="1" applyBorder="1" applyAlignment="1">
      <alignment horizontal="right"/>
    </xf>
    <xf numFmtId="0" fontId="90" fillId="7" borderId="662" xfId="1" applyNumberFormat="1" applyFont="1" applyFill="1" applyBorder="1" applyAlignment="1" applyProtection="1">
      <alignment vertical="center"/>
    </xf>
    <xf numFmtId="0" fontId="90" fillId="7" borderId="663" xfId="1" applyNumberFormat="1" applyFont="1" applyFill="1" applyBorder="1" applyAlignment="1" applyProtection="1">
      <alignment vertical="center"/>
    </xf>
    <xf numFmtId="0" fontId="90" fillId="7" borderId="664" xfId="1" applyNumberFormat="1" applyFont="1" applyFill="1" applyBorder="1" applyAlignment="1" applyProtection="1">
      <alignment vertical="center"/>
    </xf>
    <xf numFmtId="0" fontId="90" fillId="7" borderId="659" xfId="1" applyNumberFormat="1" applyFont="1" applyFill="1" applyBorder="1" applyAlignment="1" applyProtection="1">
      <alignment vertical="center"/>
    </xf>
    <xf numFmtId="14" fontId="53" fillId="0" borderId="0" xfId="3" applyNumberFormat="1" applyFont="1"/>
    <xf numFmtId="167" fontId="162" fillId="5" borderId="0" xfId="1" applyNumberFormat="1" applyFont="1" applyFill="1" applyBorder="1" applyAlignment="1" applyProtection="1">
      <alignment horizontal="left"/>
    </xf>
    <xf numFmtId="0" fontId="19" fillId="5" borderId="491" xfId="0" applyFont="1" applyFill="1" applyBorder="1" applyAlignment="1" applyProtection="1">
      <alignment horizontal="center"/>
      <protection locked="0"/>
    </xf>
    <xf numFmtId="0" fontId="19" fillId="5" borderId="486" xfId="0" applyFont="1" applyFill="1" applyBorder="1" applyAlignment="1" applyProtection="1">
      <alignment horizontal="center"/>
      <protection locked="0"/>
    </xf>
    <xf numFmtId="0" fontId="19" fillId="5" borderId="488" xfId="0" applyFont="1" applyFill="1" applyBorder="1" applyAlignment="1" applyProtection="1">
      <alignment horizontal="center"/>
      <protection locked="0"/>
    </xf>
    <xf numFmtId="0" fontId="19" fillId="5" borderId="221" xfId="0" applyNumberFormat="1" applyFont="1" applyFill="1" applyBorder="1" applyAlignment="1" applyProtection="1">
      <alignment horizontal="center" vertical="center"/>
      <protection locked="0"/>
    </xf>
    <xf numFmtId="0" fontId="19" fillId="5" borderId="500" xfId="0" applyNumberFormat="1" applyFont="1" applyFill="1" applyBorder="1" applyAlignment="1" applyProtection="1">
      <alignment horizontal="right" vertical="center"/>
      <protection locked="0"/>
    </xf>
    <xf numFmtId="0" fontId="19" fillId="5" borderId="221" xfId="0" applyNumberFormat="1" applyFont="1" applyFill="1" applyBorder="1" applyAlignment="1" applyProtection="1">
      <alignment horizontal="right" vertical="center"/>
      <protection locked="0"/>
    </xf>
    <xf numFmtId="0" fontId="19" fillId="0" borderId="222" xfId="0" applyNumberFormat="1" applyFont="1" applyBorder="1" applyAlignment="1" applyProtection="1">
      <alignment vertical="center" wrapText="1"/>
      <protection locked="0"/>
    </xf>
    <xf numFmtId="170" fontId="34" fillId="24" borderId="64" xfId="0" applyNumberFormat="1" applyFont="1" applyFill="1" applyBorder="1" applyAlignment="1">
      <alignment horizontal="center" vertical="center"/>
    </xf>
    <xf numFmtId="2" fontId="59" fillId="0" borderId="29" xfId="3" applyNumberFormat="1" applyFont="1" applyBorder="1" applyAlignment="1" applyProtection="1">
      <alignment horizontal="center" vertical="center" wrapText="1"/>
      <protection locked="0"/>
    </xf>
    <xf numFmtId="0" fontId="97" fillId="0" borderId="0" xfId="0" applyFont="1" applyBorder="1" applyAlignment="1">
      <alignment horizontal="center" vertical="center"/>
    </xf>
    <xf numFmtId="0" fontId="8" fillId="0" borderId="77" xfId="0" applyFont="1" applyBorder="1" applyAlignment="1">
      <alignment horizontal="left" vertical="top"/>
    </xf>
    <xf numFmtId="0" fontId="8" fillId="0" borderId="0" xfId="0" applyFont="1" applyBorder="1" applyAlignment="1">
      <alignment vertical="top"/>
    </xf>
    <xf numFmtId="0" fontId="7" fillId="5" borderId="0" xfId="0" applyFont="1" applyFill="1" applyBorder="1" applyAlignment="1">
      <alignment horizontal="center" vertical="center"/>
    </xf>
    <xf numFmtId="0" fontId="49" fillId="42" borderId="64" xfId="0" applyFont="1" applyFill="1" applyBorder="1" applyAlignment="1">
      <alignment horizontal="center" vertical="center" wrapText="1"/>
    </xf>
    <xf numFmtId="14" fontId="19" fillId="5" borderId="221" xfId="0" applyNumberFormat="1" applyFont="1" applyFill="1" applyBorder="1" applyAlignment="1" applyProtection="1">
      <alignment vertical="center"/>
      <protection locked="0"/>
    </xf>
    <xf numFmtId="14" fontId="19" fillId="0" borderId="222" xfId="0" applyNumberFormat="1" applyFont="1" applyBorder="1" applyAlignment="1" applyProtection="1">
      <alignment vertical="center"/>
      <protection locked="0"/>
    </xf>
    <xf numFmtId="0" fontId="34" fillId="43" borderId="63" xfId="0" applyFont="1" applyFill="1" applyBorder="1" applyAlignment="1">
      <alignment horizontal="center" vertical="center"/>
    </xf>
    <xf numFmtId="0" fontId="8" fillId="0" borderId="138" xfId="0" applyFont="1" applyFill="1" applyBorder="1" applyAlignment="1">
      <alignment horizontal="left" vertical="center" wrapText="1"/>
    </xf>
    <xf numFmtId="0" fontId="11" fillId="5" borderId="677" xfId="0" applyFont="1" applyFill="1" applyBorder="1" applyAlignment="1">
      <alignment horizontal="left" vertical="center" indent="1"/>
    </xf>
    <xf numFmtId="0" fontId="7" fillId="5" borderId="678" xfId="0" applyFont="1" applyFill="1" applyBorder="1" applyAlignment="1">
      <alignment horizontal="center" vertical="center"/>
    </xf>
    <xf numFmtId="0" fontId="7" fillId="5" borderId="679" xfId="0" applyFont="1" applyFill="1" applyBorder="1" applyAlignment="1">
      <alignment horizontal="center" vertical="center"/>
    </xf>
    <xf numFmtId="0" fontId="11" fillId="5" borderId="0" xfId="4" applyFont="1" applyFill="1" applyBorder="1" applyAlignment="1">
      <alignment horizontal="left" vertical="center" indent="1"/>
    </xf>
    <xf numFmtId="0" fontId="8" fillId="5" borderId="0" xfId="0" applyFont="1" applyFill="1" applyBorder="1" applyAlignment="1">
      <alignment vertical="center"/>
    </xf>
    <xf numFmtId="0" fontId="11" fillId="0" borderId="82" xfId="4" applyFont="1" applyFill="1" applyBorder="1" applyAlignment="1">
      <alignment horizontal="left" vertical="center" indent="1"/>
    </xf>
    <xf numFmtId="0" fontId="11" fillId="10" borderId="141" xfId="4" applyFont="1" applyFill="1" applyBorder="1" applyAlignment="1">
      <alignment horizontal="center" vertical="center"/>
    </xf>
    <xf numFmtId="0" fontId="11" fillId="0" borderId="141" xfId="4" applyFont="1" applyFill="1" applyBorder="1" applyAlignment="1">
      <alignment horizontal="left" vertical="center" indent="1"/>
    </xf>
    <xf numFmtId="0" fontId="11" fillId="10" borderId="88" xfId="4" applyFont="1" applyFill="1" applyBorder="1" applyAlignment="1">
      <alignment horizontal="center" vertical="center"/>
    </xf>
    <xf numFmtId="0" fontId="11" fillId="0" borderId="88" xfId="4" applyFont="1" applyFill="1" applyBorder="1" applyAlignment="1">
      <alignment horizontal="left" vertical="center" wrapText="1" indent="1"/>
    </xf>
    <xf numFmtId="0" fontId="24" fillId="0" borderId="89" xfId="4" applyFont="1" applyFill="1" applyBorder="1" applyAlignment="1">
      <alignment horizontal="left" vertical="center" indent="6"/>
    </xf>
    <xf numFmtId="0" fontId="8" fillId="0" borderId="130" xfId="0" applyFont="1" applyBorder="1" applyAlignment="1">
      <alignment vertical="center"/>
    </xf>
    <xf numFmtId="0" fontId="45" fillId="6" borderId="269" xfId="3" applyFont="1" applyFill="1" applyBorder="1" applyAlignment="1">
      <alignment horizontal="center" vertical="center"/>
    </xf>
    <xf numFmtId="0" fontId="45" fillId="6" borderId="260" xfId="3" applyFont="1" applyFill="1" applyBorder="1" applyAlignment="1">
      <alignment horizontal="center" vertical="center"/>
    </xf>
    <xf numFmtId="167" fontId="45" fillId="6" borderId="260" xfId="3" applyNumberFormat="1" applyFont="1" applyFill="1" applyBorder="1" applyAlignment="1">
      <alignment horizontal="center" vertical="center"/>
    </xf>
    <xf numFmtId="9" fontId="45" fillId="6" borderId="260" xfId="3" applyNumberFormat="1" applyFont="1" applyFill="1" applyBorder="1" applyAlignment="1">
      <alignment horizontal="center" vertical="center"/>
    </xf>
    <xf numFmtId="0" fontId="8" fillId="6" borderId="260" xfId="4" applyFont="1" applyFill="1" applyBorder="1" applyAlignment="1">
      <alignment horizontal="center" vertical="center"/>
    </xf>
    <xf numFmtId="0" fontId="0" fillId="6" borderId="270" xfId="4" applyFont="1" applyFill="1" applyBorder="1" applyAlignment="1">
      <alignment horizontal="center" vertical="center"/>
    </xf>
    <xf numFmtId="0" fontId="163" fillId="0" borderId="0" xfId="0" applyFont="1"/>
    <xf numFmtId="168" fontId="0" fillId="0" borderId="0" xfId="0" applyNumberFormat="1"/>
    <xf numFmtId="0" fontId="34" fillId="22" borderId="64" xfId="0" applyFont="1" applyFill="1" applyBorder="1" applyAlignment="1">
      <alignment horizontal="center" vertical="center"/>
    </xf>
    <xf numFmtId="0" fontId="34" fillId="22" borderId="148" xfId="0" applyFont="1" applyFill="1" applyBorder="1" applyAlignment="1">
      <alignment horizontal="center" vertical="center"/>
    </xf>
    <xf numFmtId="0" fontId="19" fillId="5" borderId="511" xfId="0" applyNumberFormat="1" applyFont="1" applyFill="1" applyBorder="1" applyAlignment="1" applyProtection="1">
      <alignment vertical="center"/>
      <protection locked="0"/>
    </xf>
    <xf numFmtId="0" fontId="19" fillId="5" borderId="512" xfId="0" applyNumberFormat="1" applyFont="1" applyFill="1" applyBorder="1" applyAlignment="1" applyProtection="1">
      <alignment vertical="center"/>
      <protection locked="0"/>
    </xf>
    <xf numFmtId="0" fontId="19" fillId="5" borderId="27" xfId="0" applyNumberFormat="1" applyFont="1" applyFill="1" applyBorder="1" applyAlignment="1" applyProtection="1">
      <alignment vertical="center" wrapText="1"/>
      <protection locked="0"/>
    </xf>
    <xf numFmtId="0" fontId="19" fillId="5" borderId="27" xfId="0" applyNumberFormat="1" applyFont="1" applyFill="1" applyBorder="1" applyAlignment="1" applyProtection="1">
      <alignment vertical="center"/>
      <protection locked="0"/>
    </xf>
    <xf numFmtId="0" fontId="19" fillId="5" borderId="496" xfId="0" applyNumberFormat="1" applyFont="1" applyFill="1" applyBorder="1" applyAlignment="1" applyProtection="1">
      <alignment vertical="center"/>
      <protection locked="0"/>
    </xf>
    <xf numFmtId="0" fontId="19" fillId="5" borderId="519" xfId="0" applyNumberFormat="1" applyFont="1" applyFill="1" applyBorder="1" applyAlignment="1" applyProtection="1">
      <alignment vertical="center"/>
      <protection locked="0"/>
    </xf>
    <xf numFmtId="0" fontId="19" fillId="5" borderId="509" xfId="0" applyNumberFormat="1" applyFont="1" applyFill="1" applyBorder="1" applyAlignment="1" applyProtection="1">
      <alignment vertical="center"/>
      <protection locked="0"/>
    </xf>
    <xf numFmtId="2" fontId="94" fillId="44" borderId="27" xfId="0" applyNumberFormat="1" applyFont="1" applyFill="1" applyBorder="1" applyAlignment="1">
      <alignment horizontal="center"/>
    </xf>
    <xf numFmtId="0" fontId="164" fillId="5" borderId="0" xfId="17" applyFont="1" applyFill="1" applyBorder="1" applyAlignment="1">
      <alignment horizontal="center"/>
    </xf>
    <xf numFmtId="0" fontId="6" fillId="24" borderId="0" xfId="0" applyFont="1" applyFill="1" applyAlignment="1">
      <alignment horizontal="center" vertical="center"/>
    </xf>
    <xf numFmtId="0" fontId="13" fillId="18" borderId="0" xfId="0" applyFont="1" applyFill="1"/>
    <xf numFmtId="0" fontId="72" fillId="22" borderId="113" xfId="0" applyFont="1" applyFill="1" applyBorder="1" applyAlignment="1" applyProtection="1">
      <alignment horizontal="center" vertical="center" wrapText="1"/>
      <protection locked="0"/>
    </xf>
    <xf numFmtId="0" fontId="44" fillId="0" borderId="176" xfId="0" applyFont="1" applyBorder="1" applyAlignment="1" applyProtection="1">
      <alignment horizontal="center" vertical="center"/>
      <protection locked="0"/>
    </xf>
    <xf numFmtId="2" fontId="7" fillId="24" borderId="0" xfId="1" applyNumberFormat="1" applyFont="1" applyFill="1" applyBorder="1" applyAlignment="1" applyProtection="1">
      <alignment horizontal="center" vertical="center" wrapText="1"/>
    </xf>
    <xf numFmtId="0" fontId="4" fillId="0" borderId="426" xfId="0" applyFont="1" applyBorder="1"/>
    <xf numFmtId="0" fontId="4" fillId="0" borderId="454" xfId="0" applyFont="1" applyBorder="1"/>
    <xf numFmtId="0" fontId="6" fillId="24" borderId="291" xfId="0" applyFont="1" applyFill="1" applyBorder="1" applyAlignment="1">
      <alignment vertical="center" wrapText="1"/>
    </xf>
    <xf numFmtId="0" fontId="6" fillId="24" borderId="453" xfId="0" applyFont="1" applyFill="1" applyBorder="1" applyAlignment="1">
      <alignment vertical="center" wrapText="1"/>
    </xf>
    <xf numFmtId="0" fontId="6" fillId="24" borderId="419" xfId="0" applyFont="1" applyFill="1" applyBorder="1" applyAlignment="1">
      <alignment vertical="center" wrapText="1"/>
    </xf>
    <xf numFmtId="0" fontId="6" fillId="43" borderId="176" xfId="0" applyFont="1" applyFill="1" applyBorder="1" applyAlignment="1">
      <alignment vertical="center" wrapText="1"/>
    </xf>
    <xf numFmtId="0" fontId="4" fillId="0" borderId="452" xfId="0" applyFont="1" applyBorder="1"/>
    <xf numFmtId="0" fontId="4" fillId="0" borderId="456" xfId="0" applyFont="1" applyBorder="1"/>
    <xf numFmtId="0" fontId="4" fillId="0" borderId="453" xfId="0" applyFont="1" applyBorder="1"/>
    <xf numFmtId="0" fontId="6" fillId="43" borderId="64" xfId="0" applyFont="1" applyFill="1" applyBorder="1" applyAlignment="1">
      <alignment horizontal="center" vertical="center"/>
    </xf>
    <xf numFmtId="0" fontId="6" fillId="43" borderId="63" xfId="0" applyFont="1" applyFill="1" applyBorder="1" applyAlignment="1">
      <alignment horizontal="center" vertical="center" wrapText="1"/>
    </xf>
    <xf numFmtId="0" fontId="6" fillId="43" borderId="24" xfId="0" applyFont="1" applyFill="1" applyBorder="1" applyAlignment="1">
      <alignment horizontal="center" vertical="center"/>
    </xf>
    <xf numFmtId="0" fontId="4" fillId="0" borderId="77" xfId="0" applyFont="1" applyBorder="1"/>
    <xf numFmtId="0" fontId="8" fillId="0" borderId="0" xfId="0" applyFont="1" applyFill="1" applyBorder="1" applyAlignment="1" applyProtection="1">
      <alignment horizontal="center" vertical="center"/>
      <protection locked="0"/>
    </xf>
    <xf numFmtId="0" fontId="19" fillId="5" borderId="0" xfId="0" applyFont="1" applyFill="1" applyBorder="1" applyAlignment="1" applyProtection="1">
      <alignment horizontal="center" vertical="center" wrapText="1"/>
      <protection locked="0"/>
    </xf>
    <xf numFmtId="0" fontId="4" fillId="0" borderId="207" xfId="0" applyFont="1" applyBorder="1"/>
    <xf numFmtId="0" fontId="4" fillId="0" borderId="294" xfId="0" applyFont="1" applyBorder="1"/>
    <xf numFmtId="0" fontId="4" fillId="0" borderId="208" xfId="0" applyFont="1" applyBorder="1"/>
    <xf numFmtId="0" fontId="4" fillId="0" borderId="176" xfId="0" applyFont="1" applyBorder="1"/>
    <xf numFmtId="0" fontId="4" fillId="0" borderId="335" xfId="0" applyFont="1" applyBorder="1" applyAlignment="1" applyProtection="1">
      <alignment horizontal="left"/>
      <protection locked="0"/>
    </xf>
    <xf numFmtId="0" fontId="4" fillId="0" borderId="223" xfId="0" applyFont="1" applyBorder="1" applyAlignment="1" applyProtection="1">
      <alignment vertical="center"/>
      <protection locked="0"/>
    </xf>
    <xf numFmtId="0" fontId="19" fillId="5" borderId="454" xfId="0" applyNumberFormat="1" applyFont="1" applyFill="1" applyBorder="1" applyAlignment="1" applyProtection="1">
      <alignment vertical="center"/>
      <protection locked="0"/>
    </xf>
    <xf numFmtId="0" fontId="70" fillId="5" borderId="454" xfId="0" applyFont="1" applyFill="1" applyBorder="1" applyAlignment="1" applyProtection="1">
      <alignment horizontal="center" vertical="center" wrapText="1"/>
      <protection locked="0"/>
    </xf>
    <xf numFmtId="0" fontId="95" fillId="5" borderId="454" xfId="0" applyFont="1" applyFill="1" applyBorder="1" applyAlignment="1" applyProtection="1">
      <alignment horizontal="center" vertical="center"/>
      <protection locked="0"/>
    </xf>
    <xf numFmtId="0" fontId="4" fillId="0" borderId="103" xfId="0" applyFont="1" applyBorder="1" applyAlignment="1">
      <alignment horizontal="center"/>
    </xf>
    <xf numFmtId="0" fontId="6" fillId="5" borderId="229" xfId="0" applyFont="1" applyFill="1" applyBorder="1" applyAlignment="1">
      <alignment vertical="center" wrapText="1"/>
    </xf>
    <xf numFmtId="0" fontId="45" fillId="5" borderId="0" xfId="0" applyFont="1" applyFill="1" applyBorder="1" applyAlignment="1" applyProtection="1">
      <alignment vertical="center"/>
      <protection locked="0"/>
    </xf>
    <xf numFmtId="0" fontId="84" fillId="5" borderId="28" xfId="2" applyFont="1" applyFill="1" applyBorder="1" applyAlignment="1" applyProtection="1">
      <alignment vertical="center"/>
      <protection locked="0"/>
    </xf>
    <xf numFmtId="0" fontId="6" fillId="24" borderId="527" xfId="0" applyFont="1" applyFill="1" applyBorder="1" applyAlignment="1">
      <alignment horizontal="center" vertical="center" wrapText="1"/>
    </xf>
    <xf numFmtId="0" fontId="6" fillId="24" borderId="579" xfId="0" applyFont="1" applyFill="1" applyBorder="1" applyAlignment="1">
      <alignment horizontal="center" vertical="center" wrapText="1"/>
    </xf>
    <xf numFmtId="0" fontId="6" fillId="24" borderId="685" xfId="0" applyFont="1" applyFill="1" applyBorder="1" applyAlignment="1">
      <alignment horizontal="center" vertical="center" wrapText="1"/>
    </xf>
    <xf numFmtId="0" fontId="6" fillId="27" borderId="75" xfId="0" applyFont="1" applyFill="1" applyBorder="1" applyAlignment="1">
      <alignment horizontal="center" vertical="center" wrapText="1"/>
    </xf>
    <xf numFmtId="0" fontId="4" fillId="10" borderId="176" xfId="0" applyFont="1" applyFill="1" applyBorder="1"/>
    <xf numFmtId="0" fontId="6" fillId="43" borderId="0" xfId="0" applyFont="1" applyFill="1" applyBorder="1" applyAlignment="1">
      <alignment horizontal="center" vertical="center"/>
    </xf>
    <xf numFmtId="0" fontId="59" fillId="8" borderId="222" xfId="0" applyFont="1" applyFill="1" applyBorder="1" applyAlignment="1" applyProtection="1">
      <alignment horizontal="center" vertical="center" wrapText="1"/>
      <protection locked="0"/>
    </xf>
    <xf numFmtId="0" fontId="59" fillId="8" borderId="223" xfId="0" applyFont="1" applyFill="1" applyBorder="1" applyAlignment="1" applyProtection="1">
      <alignment horizontal="center" vertical="center" wrapText="1"/>
      <protection locked="0"/>
    </xf>
    <xf numFmtId="0" fontId="34" fillId="24" borderId="278" xfId="0" applyFont="1" applyFill="1" applyBorder="1" applyAlignment="1">
      <alignment vertical="center" wrapText="1"/>
    </xf>
    <xf numFmtId="0" fontId="6" fillId="24" borderId="416" xfId="0" applyFont="1" applyFill="1" applyBorder="1" applyAlignment="1">
      <alignment horizontal="center" vertical="center"/>
    </xf>
    <xf numFmtId="0" fontId="6" fillId="24" borderId="417" xfId="0" applyFont="1" applyFill="1" applyBorder="1" applyAlignment="1">
      <alignment horizontal="center" vertical="center"/>
    </xf>
    <xf numFmtId="167" fontId="44" fillId="19" borderId="208" xfId="0" applyNumberFormat="1" applyFont="1" applyFill="1" applyBorder="1" applyAlignment="1">
      <alignment horizontal="center" vertical="center"/>
    </xf>
    <xf numFmtId="0" fontId="34" fillId="24" borderId="459" xfId="0" applyFont="1" applyFill="1" applyBorder="1" applyAlignment="1">
      <alignment horizontal="center" vertical="center" wrapText="1"/>
    </xf>
    <xf numFmtId="0" fontId="30" fillId="0" borderId="0" xfId="0" applyFont="1"/>
    <xf numFmtId="10" fontId="140" fillId="8" borderId="208" xfId="0" applyNumberFormat="1" applyFont="1" applyFill="1" applyBorder="1" applyAlignment="1">
      <alignment horizontal="center" vertical="center" wrapText="1"/>
    </xf>
    <xf numFmtId="0" fontId="163" fillId="0" borderId="0" xfId="0" applyFont="1" applyBorder="1"/>
    <xf numFmtId="0" fontId="8" fillId="0" borderId="27" xfId="0" applyFont="1" applyBorder="1" applyProtection="1">
      <protection locked="0"/>
    </xf>
    <xf numFmtId="167" fontId="8" fillId="10" borderId="27" xfId="0" applyNumberFormat="1" applyFont="1" applyFill="1" applyBorder="1" applyProtection="1">
      <protection locked="0"/>
    </xf>
    <xf numFmtId="0" fontId="8" fillId="10" borderId="27" xfId="0" applyFont="1" applyFill="1" applyBorder="1" applyProtection="1">
      <protection locked="0"/>
    </xf>
    <xf numFmtId="0" fontId="149" fillId="0" borderId="0" xfId="0" applyFont="1" applyBorder="1"/>
    <xf numFmtId="16" fontId="4" fillId="0" borderId="176" xfId="0" applyNumberFormat="1" applyFont="1" applyBorder="1"/>
    <xf numFmtId="0" fontId="8" fillId="0" borderId="687" xfId="0" applyFont="1" applyFill="1" applyBorder="1" applyAlignment="1" applyProtection="1">
      <alignment horizontal="center" vertical="center"/>
      <protection locked="0"/>
    </xf>
    <xf numFmtId="0" fontId="8" fillId="0" borderId="527" xfId="0" applyFont="1" applyFill="1" applyBorder="1" applyAlignment="1" applyProtection="1">
      <alignment horizontal="center" vertical="center"/>
      <protection locked="0"/>
    </xf>
    <xf numFmtId="0" fontId="11" fillId="6" borderId="527" xfId="0" applyFont="1" applyFill="1" applyBorder="1" applyAlignment="1" applyProtection="1">
      <alignment horizontal="center" vertical="center"/>
      <protection locked="0"/>
    </xf>
    <xf numFmtId="0" fontId="8" fillId="0" borderId="282" xfId="0" applyFont="1" applyFill="1" applyBorder="1" applyAlignment="1" applyProtection="1">
      <alignment horizontal="center" vertical="center"/>
      <protection locked="0"/>
    </xf>
    <xf numFmtId="0" fontId="6" fillId="24" borderId="560" xfId="0" applyFont="1" applyFill="1" applyBorder="1" applyAlignment="1">
      <alignment horizontal="center" vertical="center"/>
    </xf>
    <xf numFmtId="0" fontId="29" fillId="24" borderId="176" xfId="0" applyFont="1" applyFill="1" applyBorder="1" applyAlignment="1">
      <alignment horizontal="center" vertical="center" wrapText="1"/>
    </xf>
    <xf numFmtId="0" fontId="6" fillId="24" borderId="366" xfId="0" applyFont="1" applyFill="1" applyBorder="1" applyAlignment="1">
      <alignment horizontal="center" vertical="center"/>
    </xf>
    <xf numFmtId="0" fontId="6" fillId="24" borderId="24" xfId="0" applyFont="1" applyFill="1" applyBorder="1" applyAlignment="1">
      <alignment horizontal="center" vertical="center"/>
    </xf>
    <xf numFmtId="0" fontId="6" fillId="24" borderId="24" xfId="0" applyFont="1" applyFill="1" applyBorder="1" applyAlignment="1">
      <alignment horizontal="center" vertical="center" wrapText="1"/>
    </xf>
    <xf numFmtId="0" fontId="6" fillId="24" borderId="148" xfId="0" applyFont="1" applyFill="1" applyBorder="1" applyAlignment="1">
      <alignment horizontal="center" vertical="center" wrapText="1"/>
    </xf>
    <xf numFmtId="0" fontId="6" fillId="24" borderId="318" xfId="0" applyFont="1" applyFill="1" applyBorder="1" applyAlignment="1">
      <alignment horizontal="center" vertical="center"/>
    </xf>
    <xf numFmtId="0" fontId="6" fillId="24" borderId="455" xfId="0" applyFont="1" applyFill="1" applyBorder="1" applyAlignment="1">
      <alignment horizontal="center" vertical="center"/>
    </xf>
    <xf numFmtId="0" fontId="84" fillId="5" borderId="0" xfId="2" applyFont="1" applyFill="1" applyBorder="1" applyAlignment="1" applyProtection="1">
      <alignment horizontal="left" vertical="center"/>
      <protection locked="0"/>
    </xf>
    <xf numFmtId="0" fontId="45" fillId="5" borderId="0" xfId="0" applyFont="1" applyFill="1" applyBorder="1" applyAlignment="1" applyProtection="1">
      <alignment horizontal="left" vertical="center"/>
      <protection locked="0"/>
    </xf>
    <xf numFmtId="2" fontId="7" fillId="24" borderId="0" xfId="1" applyNumberFormat="1" applyFont="1" applyFill="1" applyBorder="1" applyAlignment="1" applyProtection="1">
      <alignment horizontal="center" vertical="center"/>
    </xf>
    <xf numFmtId="0" fontId="4" fillId="0" borderId="222" xfId="0" applyFont="1" applyBorder="1" applyAlignment="1" applyProtection="1">
      <alignment horizontal="center" vertical="center"/>
      <protection locked="0"/>
    </xf>
    <xf numFmtId="0" fontId="4" fillId="0" borderId="223" xfId="0" applyFont="1" applyBorder="1" applyAlignment="1" applyProtection="1">
      <alignment horizontal="center" vertical="center"/>
      <protection locked="0"/>
    </xf>
    <xf numFmtId="0" fontId="4" fillId="0" borderId="224" xfId="0" applyFont="1" applyBorder="1" applyAlignment="1" applyProtection="1">
      <alignment horizontal="center" vertical="center"/>
      <protection locked="0"/>
    </xf>
    <xf numFmtId="0" fontId="6" fillId="24" borderId="220" xfId="0" applyFont="1" applyFill="1" applyBorder="1" applyAlignment="1">
      <alignment horizontal="center" vertical="center" wrapText="1"/>
    </xf>
    <xf numFmtId="0" fontId="4" fillId="0" borderId="0" xfId="0" applyFont="1" applyBorder="1" applyAlignment="1">
      <alignment horizontal="left" vertical="top" wrapText="1"/>
    </xf>
    <xf numFmtId="0" fontId="163" fillId="0" borderId="0" xfId="0" applyFont="1" applyBorder="1" applyAlignment="1">
      <alignment vertical="top"/>
    </xf>
    <xf numFmtId="2" fontId="34" fillId="24" borderId="416" xfId="1" applyNumberFormat="1" applyFont="1" applyFill="1" applyBorder="1" applyAlignment="1" applyProtection="1">
      <alignment horizontal="center" vertical="center" wrapText="1"/>
    </xf>
    <xf numFmtId="164" fontId="59" fillId="8" borderId="527" xfId="0" applyNumberFormat="1" applyFont="1" applyFill="1" applyBorder="1" applyAlignment="1" applyProtection="1">
      <alignment horizontal="center" vertical="center" wrapText="1"/>
      <protection locked="0"/>
    </xf>
    <xf numFmtId="0" fontId="59" fillId="8" borderId="416" xfId="0" applyFont="1" applyFill="1" applyBorder="1" applyAlignment="1" applyProtection="1">
      <alignment horizontal="center" vertical="center" wrapText="1"/>
      <protection locked="0"/>
    </xf>
    <xf numFmtId="0" fontId="6" fillId="43" borderId="176" xfId="0" applyFont="1" applyFill="1" applyBorder="1" applyAlignment="1">
      <alignment horizontal="center" vertical="center" wrapText="1"/>
    </xf>
    <xf numFmtId="0" fontId="59" fillId="8" borderId="207" xfId="0" applyFont="1" applyFill="1" applyBorder="1" applyAlignment="1" applyProtection="1">
      <alignment horizontal="center" vertical="center" wrapText="1"/>
      <protection locked="0"/>
    </xf>
    <xf numFmtId="0" fontId="59" fillId="8" borderId="176" xfId="0" applyFont="1" applyFill="1" applyBorder="1" applyAlignment="1" applyProtection="1">
      <alignment horizontal="center" vertical="center" wrapText="1"/>
      <protection locked="0"/>
    </xf>
    <xf numFmtId="0" fontId="49" fillId="64" borderId="639" xfId="0" applyFont="1" applyFill="1" applyBorder="1" applyAlignment="1">
      <alignment horizontal="center"/>
    </xf>
    <xf numFmtId="2" fontId="22" fillId="5" borderId="0" xfId="1" applyNumberFormat="1" applyFont="1" applyFill="1" applyBorder="1" applyAlignment="1" applyProtection="1">
      <alignment horizontal="center" vertical="center"/>
    </xf>
    <xf numFmtId="0" fontId="59" fillId="8" borderId="527" xfId="0" quotePrefix="1" applyFont="1" applyFill="1" applyBorder="1" applyAlignment="1" applyProtection="1">
      <alignment horizontal="center" vertical="center" wrapText="1"/>
      <protection locked="0"/>
    </xf>
    <xf numFmtId="0" fontId="6" fillId="24" borderId="176" xfId="0" applyFont="1" applyFill="1" applyBorder="1" applyAlignment="1">
      <alignment horizontal="left" vertical="center" wrapText="1"/>
    </xf>
    <xf numFmtId="0" fontId="41" fillId="8" borderId="452" xfId="0" applyFont="1" applyFill="1" applyBorder="1" applyAlignment="1" applyProtection="1">
      <alignment horizontal="center" vertical="center" wrapText="1"/>
      <protection locked="0"/>
    </xf>
    <xf numFmtId="0" fontId="34" fillId="27" borderId="148" xfId="0" applyFont="1" applyFill="1" applyBorder="1" applyAlignment="1">
      <alignment horizontal="center" vertical="center"/>
    </xf>
    <xf numFmtId="0" fontId="34" fillId="22" borderId="148" xfId="0" applyFont="1" applyFill="1" applyBorder="1" applyAlignment="1">
      <alignment horizontal="center" vertical="center" wrapText="1"/>
    </xf>
    <xf numFmtId="0" fontId="34" fillId="27" borderId="63" xfId="0" applyFont="1" applyFill="1" applyBorder="1" applyAlignment="1">
      <alignment horizontal="center" vertical="center" wrapText="1"/>
    </xf>
    <xf numFmtId="0" fontId="49" fillId="27" borderId="0" xfId="0" applyFont="1" applyFill="1"/>
    <xf numFmtId="0" fontId="13" fillId="22" borderId="0" xfId="0" applyFont="1" applyFill="1"/>
    <xf numFmtId="0" fontId="11" fillId="0" borderId="0" xfId="0" applyFont="1" applyAlignment="1">
      <alignment horizontal="left"/>
    </xf>
    <xf numFmtId="0" fontId="82" fillId="0" borderId="3" xfId="0" applyFont="1" applyBorder="1" applyAlignment="1">
      <alignment horizontal="left"/>
    </xf>
    <xf numFmtId="0" fontId="8" fillId="0" borderId="0" xfId="0" applyFont="1" applyAlignment="1">
      <alignment horizontal="left"/>
    </xf>
    <xf numFmtId="0" fontId="0" fillId="0" borderId="29" xfId="0" applyBorder="1" applyAlignment="1">
      <alignment horizontal="left"/>
    </xf>
    <xf numFmtId="0" fontId="19" fillId="0" borderId="492" xfId="0" applyFont="1" applyFill="1" applyBorder="1" applyAlignment="1" applyProtection="1">
      <alignment horizontal="center" vertical="center"/>
      <protection locked="0"/>
    </xf>
    <xf numFmtId="0" fontId="34" fillId="24" borderId="176" xfId="0" applyFont="1" applyFill="1" applyBorder="1" applyAlignment="1">
      <alignment horizontal="left" vertical="center" wrapText="1"/>
    </xf>
    <xf numFmtId="0" fontId="32" fillId="48" borderId="63" xfId="0" applyFont="1" applyFill="1" applyBorder="1" applyAlignment="1">
      <alignment horizontal="center"/>
    </xf>
    <xf numFmtId="0" fontId="30" fillId="24" borderId="459" xfId="0" applyFont="1" applyFill="1" applyBorder="1" applyAlignment="1">
      <alignment horizontal="center" vertical="center" wrapText="1"/>
    </xf>
    <xf numFmtId="0" fontId="166" fillId="3" borderId="455" xfId="0" applyFont="1" applyFill="1" applyBorder="1" applyAlignment="1">
      <alignment horizontal="center" vertical="center"/>
    </xf>
    <xf numFmtId="0" fontId="19" fillId="19" borderId="222" xfId="0" applyFont="1" applyFill="1" applyBorder="1" applyAlignment="1" applyProtection="1">
      <alignment horizontal="center" vertical="center"/>
      <protection locked="0"/>
    </xf>
    <xf numFmtId="0" fontId="49" fillId="64" borderId="639" xfId="0" applyFont="1" applyFill="1" applyBorder="1" applyAlignment="1">
      <alignment horizontal="left"/>
    </xf>
    <xf numFmtId="0" fontId="30" fillId="5" borderId="0" xfId="0" applyFont="1" applyFill="1" applyBorder="1" applyAlignment="1">
      <alignment horizontal="left" vertical="top" wrapText="1"/>
    </xf>
    <xf numFmtId="0" fontId="13" fillId="0" borderId="410" xfId="0" applyFont="1" applyBorder="1" applyAlignment="1">
      <alignment horizontal="center" vertical="center" wrapText="1"/>
    </xf>
    <xf numFmtId="178" fontId="0" fillId="51" borderId="406" xfId="20" applyNumberFormat="1" applyFont="1" applyFill="1" applyBorder="1" applyAlignment="1">
      <alignment horizontal="center"/>
    </xf>
    <xf numFmtId="178" fontId="0" fillId="51" borderId="0" xfId="20" applyNumberFormat="1" applyFont="1" applyFill="1" applyBorder="1" applyAlignment="1">
      <alignment horizontal="center"/>
    </xf>
    <xf numFmtId="178" fontId="0" fillId="51" borderId="413" xfId="20" applyNumberFormat="1" applyFont="1" applyFill="1" applyBorder="1" applyAlignment="1">
      <alignment horizontal="center"/>
    </xf>
    <xf numFmtId="0" fontId="45" fillId="8" borderId="222" xfId="0" applyFont="1" applyFill="1" applyBorder="1" applyAlignment="1" applyProtection="1">
      <alignment horizontal="center" vertical="center" wrapText="1"/>
      <protection locked="0"/>
    </xf>
    <xf numFmtId="0" fontId="6" fillId="24" borderId="316" xfId="11" applyFont="1" applyFill="1" applyBorder="1" applyAlignment="1" applyProtection="1">
      <alignment horizontal="center" vertical="center" wrapText="1"/>
      <protection locked="0"/>
    </xf>
    <xf numFmtId="0" fontId="6" fillId="24" borderId="318" xfId="11" applyFont="1" applyFill="1" applyBorder="1" applyAlignment="1">
      <alignment horizontal="center" vertical="center" wrapText="1"/>
    </xf>
    <xf numFmtId="0" fontId="6" fillId="24" borderId="317" xfId="11" applyFont="1" applyFill="1" applyBorder="1" applyAlignment="1">
      <alignment horizontal="center" vertical="center" wrapText="1"/>
    </xf>
    <xf numFmtId="183" fontId="6" fillId="22" borderId="231" xfId="0" applyNumberFormat="1" applyFont="1" applyFill="1" applyBorder="1" applyAlignment="1">
      <alignment horizontal="center" vertical="center" wrapText="1"/>
    </xf>
    <xf numFmtId="183" fontId="159" fillId="0" borderId="0" xfId="0" applyNumberFormat="1" applyFont="1"/>
    <xf numFmtId="183" fontId="19" fillId="0" borderId="0" xfId="0" applyNumberFormat="1" applyFont="1"/>
    <xf numFmtId="0" fontId="19" fillId="3" borderId="0" xfId="0" applyFont="1" applyFill="1"/>
    <xf numFmtId="183" fontId="167" fillId="65" borderId="0" xfId="0" applyNumberFormat="1" applyFont="1" applyFill="1" applyAlignment="1">
      <alignment horizontal="center" vertical="center"/>
    </xf>
    <xf numFmtId="183" fontId="19" fillId="0" borderId="0" xfId="0" applyNumberFormat="1" applyFont="1" applyAlignment="1">
      <alignment horizontal="center"/>
    </xf>
    <xf numFmtId="183" fontId="29" fillId="24" borderId="0" xfId="0" applyNumberFormat="1" applyFont="1" applyFill="1" applyAlignment="1">
      <alignment horizontal="center" vertical="center"/>
    </xf>
    <xf numFmtId="183" fontId="44" fillId="62" borderId="396" xfId="23" applyNumberFormat="1" applyFont="1" applyFill="1" applyBorder="1"/>
    <xf numFmtId="183" fontId="44" fillId="5" borderId="396" xfId="23" applyNumberFormat="1" applyFont="1" applyFill="1" applyBorder="1"/>
    <xf numFmtId="183" fontId="19" fillId="63" borderId="0" xfId="0" applyNumberFormat="1" applyFont="1" applyFill="1"/>
    <xf numFmtId="180" fontId="19" fillId="5" borderId="0" xfId="0" applyNumberFormat="1" applyFont="1" applyFill="1"/>
    <xf numFmtId="0" fontId="19" fillId="5" borderId="0" xfId="0" applyFont="1" applyFill="1"/>
    <xf numFmtId="183" fontId="19" fillId="5" borderId="0" xfId="0" applyNumberFormat="1" applyFont="1" applyFill="1"/>
    <xf numFmtId="180" fontId="19" fillId="0" borderId="0" xfId="0" applyNumberFormat="1" applyFont="1"/>
    <xf numFmtId="183" fontId="168" fillId="0" borderId="0" xfId="0" applyNumberFormat="1" applyFont="1" applyBorder="1"/>
    <xf numFmtId="0" fontId="44" fillId="0" borderId="0" xfId="0" applyFont="1" applyBorder="1" applyAlignment="1">
      <alignment horizontal="center"/>
    </xf>
    <xf numFmtId="181" fontId="150" fillId="10" borderId="693" xfId="18" applyNumberFormat="1" applyFont="1" applyFill="1" applyBorder="1"/>
    <xf numFmtId="181" fontId="150" fillId="3" borderId="0" xfId="18" applyNumberFormat="1" applyFont="1" applyFill="1" applyBorder="1"/>
    <xf numFmtId="183" fontId="150" fillId="63" borderId="691" xfId="18" applyNumberFormat="1" applyFont="1" applyFill="1" applyBorder="1" applyAlignment="1">
      <alignment horizontal="center" vertical="center"/>
    </xf>
    <xf numFmtId="183" fontId="150" fillId="0" borderId="0" xfId="18" applyNumberFormat="1" applyFont="1" applyBorder="1"/>
    <xf numFmtId="183" fontId="150" fillId="0" borderId="691" xfId="18" applyNumberFormat="1" applyFont="1" applyBorder="1" applyAlignment="1">
      <alignment horizontal="center" vertical="center"/>
    </xf>
    <xf numFmtId="181" fontId="48" fillId="10" borderId="692" xfId="18" applyNumberFormat="1" applyFont="1" applyFill="1" applyBorder="1"/>
    <xf numFmtId="181" fontId="41" fillId="10" borderId="694" xfId="18" applyNumberFormat="1" applyFont="1" applyFill="1" applyBorder="1"/>
    <xf numFmtId="0" fontId="29" fillId="24" borderId="0" xfId="0" applyFont="1" applyFill="1" applyAlignment="1">
      <alignment horizontal="left" vertical="center"/>
    </xf>
    <xf numFmtId="0" fontId="0" fillId="5" borderId="0" xfId="0" applyFill="1" applyBorder="1" applyAlignment="1">
      <alignment horizontal="center"/>
    </xf>
    <xf numFmtId="0" fontId="45" fillId="0" borderId="29" xfId="11" applyFont="1" applyBorder="1" applyAlignment="1">
      <alignment horizontal="center" vertical="center" wrapText="1"/>
    </xf>
    <xf numFmtId="0" fontId="49" fillId="64" borderId="63" xfId="0" applyFont="1" applyFill="1" applyBorder="1" applyAlignment="1">
      <alignment horizontal="center"/>
    </xf>
    <xf numFmtId="168" fontId="79" fillId="7" borderId="18" xfId="1" applyNumberFormat="1" applyFont="1" applyFill="1" applyBorder="1" applyAlignment="1" applyProtection="1">
      <alignment horizontal="left" vertical="center"/>
      <protection locked="0"/>
    </xf>
    <xf numFmtId="168" fontId="79" fillId="7" borderId="439" xfId="1" applyNumberFormat="1" applyFont="1" applyFill="1" applyBorder="1" applyAlignment="1" applyProtection="1">
      <alignment horizontal="left" vertical="center"/>
      <protection locked="0"/>
    </xf>
    <xf numFmtId="49" fontId="85" fillId="16" borderId="652" xfId="1" applyNumberFormat="1" applyFont="1" applyFill="1" applyBorder="1" applyAlignment="1" applyProtection="1">
      <alignment horizontal="center" vertical="center"/>
      <protection locked="0"/>
    </xf>
    <xf numFmtId="14" fontId="4" fillId="0" borderId="0" xfId="0" applyNumberFormat="1" applyFont="1" applyBorder="1"/>
    <xf numFmtId="0" fontId="45" fillId="66" borderId="271" xfId="3" applyFont="1" applyFill="1" applyBorder="1" applyAlignment="1">
      <alignment horizontal="right"/>
    </xf>
    <xf numFmtId="0" fontId="45" fillId="66" borderId="176" xfId="3" applyFont="1" applyFill="1" applyBorder="1" applyAlignment="1"/>
    <xf numFmtId="167" fontId="45" fillId="66" borderId="176" xfId="3" applyNumberFormat="1" applyFont="1" applyFill="1" applyBorder="1" applyAlignment="1"/>
    <xf numFmtId="0" fontId="45" fillId="66" borderId="176" xfId="3" applyFont="1" applyFill="1" applyBorder="1" applyAlignment="1">
      <alignment horizontal="right"/>
    </xf>
    <xf numFmtId="167" fontId="45" fillId="66" borderId="176" xfId="3" applyNumberFormat="1" applyFont="1" applyFill="1" applyBorder="1" applyAlignment="1">
      <alignment horizontal="right"/>
    </xf>
    <xf numFmtId="9" fontId="45" fillId="66" borderId="176" xfId="3" applyNumberFormat="1" applyFont="1" applyFill="1" applyBorder="1" applyAlignment="1">
      <alignment horizontal="center" vertical="center"/>
    </xf>
    <xf numFmtId="0" fontId="8" fillId="66" borderId="176" xfId="4" applyFont="1" applyFill="1" applyBorder="1" applyAlignment="1">
      <alignment horizontal="center"/>
    </xf>
    <xf numFmtId="0" fontId="31" fillId="66" borderId="272" xfId="4" applyFill="1" applyBorder="1"/>
    <xf numFmtId="19" fontId="0" fillId="0" borderId="394" xfId="0" applyNumberFormat="1" applyBorder="1"/>
    <xf numFmtId="168" fontId="85" fillId="54" borderId="17" xfId="1" applyNumberFormat="1" applyFont="1" applyFill="1" applyBorder="1" applyAlignment="1" applyProtection="1">
      <alignment horizontal="left" vertical="center"/>
      <protection locked="0"/>
    </xf>
    <xf numFmtId="168" fontId="85" fillId="0" borderId="17" xfId="1" applyNumberFormat="1" applyFont="1" applyFill="1" applyBorder="1" applyAlignment="1" applyProtection="1">
      <alignment horizontal="left" vertical="center"/>
      <protection locked="0"/>
    </xf>
    <xf numFmtId="168" fontId="85" fillId="0" borderId="18" xfId="1" applyNumberFormat="1" applyFont="1" applyFill="1" applyBorder="1" applyAlignment="1" applyProtection="1">
      <alignment horizontal="left" vertical="center"/>
      <protection locked="0"/>
    </xf>
    <xf numFmtId="0" fontId="43" fillId="5" borderId="0" xfId="17" applyFont="1" applyFill="1" applyBorder="1" applyAlignment="1">
      <alignment horizontal="center"/>
    </xf>
    <xf numFmtId="49" fontId="79" fillId="33" borderId="45" xfId="1" applyNumberFormat="1" applyFont="1" applyFill="1" applyBorder="1" applyAlignment="1" applyProtection="1">
      <alignment horizontal="center" vertical="center"/>
      <protection locked="0"/>
    </xf>
    <xf numFmtId="0" fontId="79" fillId="16" borderId="45" xfId="1" applyNumberFormat="1" applyFont="1" applyFill="1" applyBorder="1" applyAlignment="1" applyProtection="1">
      <alignment horizontal="center" vertical="center"/>
      <protection locked="0"/>
    </xf>
    <xf numFmtId="0" fontId="85" fillId="16" borderId="44" xfId="1" applyNumberFormat="1" applyFont="1" applyFill="1" applyBorder="1" applyAlignment="1" applyProtection="1">
      <alignment horizontal="center" vertical="center"/>
      <protection locked="0"/>
    </xf>
    <xf numFmtId="49" fontId="85" fillId="16" borderId="44" xfId="1" applyNumberFormat="1" applyFont="1" applyFill="1" applyBorder="1" applyAlignment="1" applyProtection="1">
      <alignment horizontal="center" vertical="center"/>
      <protection locked="0"/>
    </xf>
    <xf numFmtId="0" fontId="85" fillId="16" borderId="167" xfId="1" applyNumberFormat="1" applyFont="1" applyFill="1" applyBorder="1" applyAlignment="1" applyProtection="1">
      <alignment horizontal="center" vertical="center"/>
      <protection locked="0"/>
    </xf>
    <xf numFmtId="49" fontId="85" fillId="16" borderId="0" xfId="1" applyNumberFormat="1" applyFont="1" applyFill="1" applyBorder="1" applyAlignment="1" applyProtection="1">
      <alignment horizontal="center" vertical="center"/>
      <protection locked="0"/>
    </xf>
    <xf numFmtId="0" fontId="85" fillId="16" borderId="0" xfId="1" applyNumberFormat="1" applyFont="1" applyFill="1" applyBorder="1" applyAlignment="1" applyProtection="1">
      <alignment horizontal="center" vertical="center"/>
      <protection locked="0"/>
    </xf>
    <xf numFmtId="168" fontId="79" fillId="16" borderId="20" xfId="1" applyNumberFormat="1" applyFont="1" applyFill="1" applyBorder="1" applyAlignment="1" applyProtection="1">
      <alignment horizontal="center" vertical="center"/>
      <protection locked="0"/>
    </xf>
    <xf numFmtId="0" fontId="85" fillId="54" borderId="391" xfId="1" applyNumberFormat="1" applyFont="1" applyFill="1" applyBorder="1" applyAlignment="1" applyProtection="1">
      <alignment horizontal="center" vertical="center"/>
      <protection locked="0"/>
    </xf>
    <xf numFmtId="0" fontId="85" fillId="0" borderId="391" xfId="1" applyNumberFormat="1" applyFont="1" applyFill="1" applyBorder="1" applyAlignment="1" applyProtection="1">
      <alignment horizontal="center" vertical="center"/>
      <protection locked="0"/>
    </xf>
    <xf numFmtId="0" fontId="79" fillId="54" borderId="391" xfId="1" applyNumberFormat="1" applyFont="1" applyFill="1" applyBorder="1" applyAlignment="1" applyProtection="1">
      <alignment horizontal="center" vertical="center"/>
      <protection locked="0"/>
    </xf>
    <xf numFmtId="0" fontId="85" fillId="54" borderId="431" xfId="1" applyNumberFormat="1" applyFont="1" applyFill="1" applyBorder="1" applyAlignment="1" applyProtection="1">
      <alignment horizontal="center" vertical="center"/>
      <protection locked="0"/>
    </xf>
    <xf numFmtId="0" fontId="79" fillId="67" borderId="388" xfId="1" applyNumberFormat="1" applyFont="1" applyFill="1" applyBorder="1" applyAlignment="1" applyProtection="1">
      <alignment horizontal="center" vertical="center"/>
      <protection locked="0"/>
    </xf>
    <xf numFmtId="0" fontId="79" fillId="67" borderId="45" xfId="1" applyNumberFormat="1" applyFont="1" applyFill="1" applyBorder="1" applyAlignment="1" applyProtection="1">
      <alignment horizontal="center" vertical="center"/>
      <protection locked="0"/>
    </xf>
    <xf numFmtId="0" fontId="171" fillId="67" borderId="44" xfId="1" applyNumberFormat="1" applyFont="1" applyFill="1" applyBorder="1" applyAlignment="1" applyProtection="1">
      <alignment horizontal="center" vertical="center"/>
      <protection locked="0"/>
    </xf>
    <xf numFmtId="174" fontId="79" fillId="16" borderId="44" xfId="1" applyNumberFormat="1" applyFont="1" applyFill="1" applyBorder="1" applyAlignment="1" applyProtection="1">
      <alignment horizontal="center" vertical="center"/>
      <protection locked="0"/>
    </xf>
    <xf numFmtId="0" fontId="6" fillId="2" borderId="68" xfId="0" applyFont="1" applyFill="1" applyBorder="1" applyAlignment="1">
      <alignment horizontal="center" vertical="center"/>
    </xf>
    <xf numFmtId="0" fontId="6" fillId="2" borderId="73" xfId="0" applyFont="1" applyFill="1" applyBorder="1" applyAlignment="1">
      <alignment horizontal="center" vertical="center"/>
    </xf>
    <xf numFmtId="0" fontId="6" fillId="2" borderId="69" xfId="0" applyFont="1" applyFill="1" applyBorder="1" applyAlignment="1">
      <alignment horizontal="center" vertical="center"/>
    </xf>
    <xf numFmtId="0" fontId="7" fillId="2" borderId="0" xfId="0" applyFont="1" applyFill="1" applyBorder="1" applyAlignment="1">
      <alignment horizontal="center" vertical="center"/>
    </xf>
    <xf numFmtId="0" fontId="7" fillId="2" borderId="78" xfId="0" applyFont="1" applyFill="1" applyBorder="1" applyAlignment="1">
      <alignment horizontal="center" vertical="center"/>
    </xf>
    <xf numFmtId="0" fontId="8" fillId="0" borderId="79" xfId="4" applyFont="1" applyBorder="1" applyAlignment="1">
      <alignment horizontal="center" vertical="center" wrapText="1"/>
    </xf>
    <xf numFmtId="0" fontId="8" fillId="0" borderId="57" xfId="4" applyFont="1" applyBorder="1" applyAlignment="1">
      <alignment horizontal="center" vertical="center" wrapText="1"/>
    </xf>
    <xf numFmtId="0" fontId="8" fillId="0" borderId="50" xfId="4" applyFont="1" applyBorder="1" applyAlignment="1">
      <alignment horizontal="center" vertical="center" wrapText="1"/>
    </xf>
    <xf numFmtId="0" fontId="97" fillId="0" borderId="0" xfId="4" applyFont="1" applyBorder="1" applyAlignment="1">
      <alignment horizontal="center" vertical="center"/>
    </xf>
    <xf numFmtId="0" fontId="7" fillId="24" borderId="68" xfId="0" applyFont="1" applyFill="1" applyBorder="1" applyAlignment="1">
      <alignment horizontal="center" vertical="center"/>
    </xf>
    <xf numFmtId="0" fontId="7" fillId="24" borderId="73" xfId="0" applyFont="1" applyFill="1" applyBorder="1" applyAlignment="1">
      <alignment horizontal="center" vertical="center"/>
    </xf>
    <xf numFmtId="0" fontId="7" fillId="24" borderId="69" xfId="0" applyFont="1" applyFill="1" applyBorder="1" applyAlignment="1">
      <alignment horizontal="center" vertical="center"/>
    </xf>
    <xf numFmtId="0" fontId="6" fillId="2" borderId="62" xfId="4" applyFont="1" applyFill="1" applyBorder="1" applyAlignment="1">
      <alignment horizontal="center" vertical="center"/>
    </xf>
    <xf numFmtId="0" fontId="6" fillId="2" borderId="5" xfId="4" applyFont="1" applyFill="1" applyBorder="1" applyAlignment="1">
      <alignment horizontal="center" vertical="center"/>
    </xf>
    <xf numFmtId="0" fontId="6" fillId="2" borderId="36" xfId="4" applyFont="1" applyFill="1" applyBorder="1" applyAlignment="1">
      <alignment horizontal="center" vertical="center"/>
    </xf>
    <xf numFmtId="0" fontId="6" fillId="22" borderId="113" xfId="4" applyFont="1" applyFill="1" applyBorder="1" applyAlignment="1">
      <alignment horizontal="center" vertical="center" wrapText="1"/>
    </xf>
    <xf numFmtId="0" fontId="6" fillId="22" borderId="114" xfId="4" applyFont="1" applyFill="1" applyBorder="1" applyAlignment="1">
      <alignment horizontal="center" vertical="center" wrapText="1"/>
    </xf>
    <xf numFmtId="0" fontId="6" fillId="22" borderId="115" xfId="4" applyFont="1" applyFill="1" applyBorder="1" applyAlignment="1">
      <alignment horizontal="center" vertical="center" wrapText="1"/>
    </xf>
    <xf numFmtId="0" fontId="6" fillId="27" borderId="116" xfId="0" applyFont="1" applyFill="1" applyBorder="1" applyAlignment="1">
      <alignment horizontal="center" vertical="center"/>
    </xf>
    <xf numFmtId="0" fontId="6" fillId="27" borderId="117" xfId="0" applyFont="1" applyFill="1" applyBorder="1" applyAlignment="1">
      <alignment horizontal="center" vertical="center"/>
    </xf>
    <xf numFmtId="0" fontId="6" fillId="27" borderId="118" xfId="0" applyFont="1" applyFill="1" applyBorder="1" applyAlignment="1">
      <alignment horizontal="center" vertical="center"/>
    </xf>
    <xf numFmtId="0" fontId="29" fillId="2" borderId="68" xfId="0" applyFont="1" applyFill="1" applyBorder="1" applyAlignment="1">
      <alignment horizontal="center" vertical="center"/>
    </xf>
    <xf numFmtId="0" fontId="29" fillId="2" borderId="73" xfId="0" applyFont="1" applyFill="1" applyBorder="1" applyAlignment="1">
      <alignment horizontal="center" vertical="center"/>
    </xf>
    <xf numFmtId="0" fontId="29" fillId="2" borderId="69" xfId="0" applyFont="1" applyFill="1" applyBorder="1" applyAlignment="1">
      <alignment horizontal="center" vertical="center"/>
    </xf>
    <xf numFmtId="0" fontId="6" fillId="2" borderId="68" xfId="0" applyFont="1" applyFill="1" applyBorder="1" applyAlignment="1">
      <alignment horizontal="center" vertical="center" wrapText="1"/>
    </xf>
    <xf numFmtId="0" fontId="6" fillId="2" borderId="73" xfId="0" applyFont="1" applyFill="1" applyBorder="1" applyAlignment="1">
      <alignment horizontal="center" vertical="center" wrapText="1"/>
    </xf>
    <xf numFmtId="0" fontId="6" fillId="2" borderId="69" xfId="0" applyFont="1" applyFill="1" applyBorder="1" applyAlignment="1">
      <alignment horizontal="center" vertical="center" wrapText="1"/>
    </xf>
    <xf numFmtId="0" fontId="97" fillId="0" borderId="0" xfId="0" applyFont="1" applyBorder="1" applyAlignment="1">
      <alignment horizontal="center" vertical="center"/>
    </xf>
    <xf numFmtId="0" fontId="8" fillId="0" borderId="143" xfId="4" applyFont="1" applyFill="1" applyBorder="1" applyAlignment="1">
      <alignment horizontal="center" wrapText="1"/>
    </xf>
    <xf numFmtId="0" fontId="8" fillId="0" borderId="0" xfId="4" applyFont="1" applyFill="1" applyBorder="1" applyAlignment="1">
      <alignment horizontal="center" wrapText="1"/>
    </xf>
    <xf numFmtId="0" fontId="8" fillId="0" borderId="144" xfId="4" applyFont="1" applyFill="1" applyBorder="1" applyAlignment="1">
      <alignment horizontal="center" wrapText="1"/>
    </xf>
    <xf numFmtId="0" fontId="29" fillId="2" borderId="68" xfId="4" applyFont="1" applyFill="1" applyBorder="1" applyAlignment="1">
      <alignment horizontal="center" vertical="center"/>
    </xf>
    <xf numFmtId="0" fontId="29" fillId="2" borderId="73" xfId="4" applyFont="1" applyFill="1" applyBorder="1" applyAlignment="1">
      <alignment horizontal="center" vertical="center"/>
    </xf>
    <xf numFmtId="0" fontId="29" fillId="2" borderId="69" xfId="4" applyFont="1" applyFill="1" applyBorder="1" applyAlignment="1">
      <alignment horizontal="center" vertical="center"/>
    </xf>
    <xf numFmtId="0" fontId="8" fillId="5" borderId="79" xfId="0" applyFont="1" applyFill="1" applyBorder="1" applyAlignment="1">
      <alignment horizontal="center" vertical="center" wrapText="1"/>
    </xf>
    <xf numFmtId="0" fontId="8" fillId="5" borderId="57" xfId="0" applyFont="1" applyFill="1" applyBorder="1" applyAlignment="1">
      <alignment horizontal="center" vertical="center" wrapText="1"/>
    </xf>
    <xf numFmtId="0" fontId="8" fillId="5" borderId="50" xfId="0" applyFont="1" applyFill="1" applyBorder="1" applyAlignment="1">
      <alignment horizontal="center" vertical="center" wrapText="1"/>
    </xf>
    <xf numFmtId="0" fontId="97" fillId="5" borderId="0" xfId="0" applyFont="1" applyFill="1" applyBorder="1" applyAlignment="1">
      <alignment horizontal="center" vertical="center"/>
    </xf>
    <xf numFmtId="0" fontId="8" fillId="0" borderId="79" xfId="0" applyFont="1" applyBorder="1" applyAlignment="1">
      <alignment horizontal="center" vertical="center" wrapText="1"/>
    </xf>
    <xf numFmtId="0" fontId="8" fillId="0" borderId="57" xfId="0" applyFont="1" applyBorder="1" applyAlignment="1">
      <alignment horizontal="center" vertical="center" wrapText="1"/>
    </xf>
    <xf numFmtId="0" fontId="8" fillId="0" borderId="50" xfId="0" applyFont="1" applyBorder="1" applyAlignment="1">
      <alignment horizontal="center" vertical="center" wrapText="1"/>
    </xf>
    <xf numFmtId="0" fontId="8" fillId="0" borderId="0" xfId="0" applyFont="1" applyFill="1" applyBorder="1" applyAlignment="1">
      <alignment horizontal="left" wrapText="1"/>
    </xf>
    <xf numFmtId="0" fontId="6" fillId="22" borderId="113" xfId="0" applyFont="1" applyFill="1" applyBorder="1" applyAlignment="1">
      <alignment horizontal="center" vertical="center"/>
    </xf>
    <xf numFmtId="0" fontId="6" fillId="22" borderId="114" xfId="0" applyFont="1" applyFill="1" applyBorder="1" applyAlignment="1">
      <alignment horizontal="center" vertical="center"/>
    </xf>
    <xf numFmtId="0" fontId="6" fillId="22" borderId="115" xfId="0" applyFont="1" applyFill="1" applyBorder="1" applyAlignment="1">
      <alignment horizontal="center" vertical="center"/>
    </xf>
    <xf numFmtId="0" fontId="96" fillId="0" borderId="142" xfId="4" applyFont="1" applyFill="1" applyBorder="1" applyAlignment="1">
      <alignment horizontal="center" vertical="center"/>
    </xf>
    <xf numFmtId="0" fontId="96" fillId="0" borderId="77" xfId="4" applyFont="1" applyFill="1" applyBorder="1" applyAlignment="1">
      <alignment horizontal="center" vertical="center"/>
    </xf>
    <xf numFmtId="0" fontId="96" fillId="0" borderId="141" xfId="4" applyFont="1" applyFill="1" applyBorder="1" applyAlignment="1">
      <alignment horizontal="center" vertical="center"/>
    </xf>
    <xf numFmtId="0" fontId="20" fillId="0" borderId="142" xfId="4" applyFont="1" applyFill="1" applyBorder="1" applyAlignment="1">
      <alignment horizontal="center" vertical="center"/>
    </xf>
    <xf numFmtId="0" fontId="20" fillId="0" borderId="77" xfId="4" applyFont="1" applyFill="1" applyBorder="1" applyAlignment="1">
      <alignment horizontal="center" vertical="center"/>
    </xf>
    <xf numFmtId="0" fontId="20" fillId="0" borderId="141" xfId="4" applyFont="1" applyFill="1" applyBorder="1" applyAlignment="1">
      <alignment horizontal="center" vertical="center"/>
    </xf>
    <xf numFmtId="0" fontId="7" fillId="24" borderId="0"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36" xfId="0" applyFont="1" applyFill="1" applyBorder="1" applyAlignment="1">
      <alignment horizontal="center" vertical="center"/>
    </xf>
    <xf numFmtId="0" fontId="6" fillId="27" borderId="133" xfId="4" applyFont="1" applyFill="1" applyBorder="1" applyAlignment="1">
      <alignment horizontal="center" vertical="center" wrapText="1"/>
    </xf>
    <xf numFmtId="0" fontId="6" fillId="27" borderId="134" xfId="4" applyFont="1" applyFill="1" applyBorder="1" applyAlignment="1">
      <alignment horizontal="center" vertical="center" wrapText="1"/>
    </xf>
    <xf numFmtId="0" fontId="6" fillId="27" borderId="135" xfId="4" applyFont="1" applyFill="1" applyBorder="1" applyAlignment="1">
      <alignment horizontal="center" vertical="center" wrapText="1"/>
    </xf>
    <xf numFmtId="0" fontId="8" fillId="0" borderId="57" xfId="0" applyFont="1" applyBorder="1" applyAlignment="1">
      <alignment horizontal="left" vertical="top"/>
    </xf>
    <xf numFmtId="0" fontId="6" fillId="22" borderId="96" xfId="0" applyFont="1" applyFill="1" applyBorder="1" applyAlignment="1">
      <alignment horizontal="center" vertical="center"/>
    </xf>
    <xf numFmtId="0" fontId="6" fillId="22" borderId="97" xfId="0" applyFont="1" applyFill="1" applyBorder="1" applyAlignment="1">
      <alignment horizontal="center" vertical="center"/>
    </xf>
    <xf numFmtId="0" fontId="6" fillId="22" borderId="98" xfId="0" applyFont="1" applyFill="1" applyBorder="1" applyAlignment="1">
      <alignment horizontal="center" vertical="center"/>
    </xf>
    <xf numFmtId="0" fontId="8" fillId="0" borderId="77" xfId="0" applyFont="1" applyBorder="1" applyAlignment="1">
      <alignment horizontal="left"/>
    </xf>
    <xf numFmtId="0" fontId="8" fillId="0" borderId="0" xfId="0" applyFont="1" applyBorder="1"/>
    <xf numFmtId="0" fontId="6" fillId="2" borderId="82" xfId="0" applyFont="1" applyFill="1" applyBorder="1" applyAlignment="1">
      <alignment horizontal="center" vertical="center"/>
    </xf>
    <xf numFmtId="0" fontId="6" fillId="2" borderId="83" xfId="0" applyFont="1" applyFill="1" applyBorder="1" applyAlignment="1">
      <alignment horizontal="center" vertical="center"/>
    </xf>
    <xf numFmtId="0" fontId="6" fillId="2" borderId="84" xfId="0" applyFont="1" applyFill="1" applyBorder="1" applyAlignment="1">
      <alignment horizontal="center" vertical="center"/>
    </xf>
    <xf numFmtId="0" fontId="6" fillId="27" borderId="133" xfId="0" applyFont="1" applyFill="1" applyBorder="1" applyAlignment="1">
      <alignment horizontal="center" vertical="center"/>
    </xf>
    <xf numFmtId="0" fontId="6" fillId="27" borderId="134" xfId="0" applyFont="1" applyFill="1" applyBorder="1" applyAlignment="1">
      <alignment horizontal="center" vertical="center"/>
    </xf>
    <xf numFmtId="0" fontId="6" fillId="27" borderId="135" xfId="0" applyFont="1" applyFill="1" applyBorder="1" applyAlignment="1">
      <alignment horizontal="center" vertical="center"/>
    </xf>
    <xf numFmtId="0" fontId="97" fillId="0" borderId="0" xfId="0" applyFont="1" applyBorder="1" applyAlignment="1">
      <alignment horizontal="center"/>
    </xf>
    <xf numFmtId="0" fontId="6" fillId="2" borderId="70" xfId="0" applyFont="1" applyFill="1" applyBorder="1" applyAlignment="1">
      <alignment horizontal="center" vertical="center" wrapText="1"/>
    </xf>
    <xf numFmtId="0" fontId="6" fillId="2" borderId="80" xfId="0" applyFont="1" applyFill="1" applyBorder="1" applyAlignment="1">
      <alignment horizontal="center" vertical="center" wrapText="1"/>
    </xf>
    <xf numFmtId="0" fontId="6" fillId="2" borderId="71" xfId="0" applyFont="1" applyFill="1" applyBorder="1" applyAlignment="1">
      <alignment horizontal="center" vertical="center" wrapText="1"/>
    </xf>
    <xf numFmtId="0" fontId="8" fillId="5" borderId="0" xfId="0" applyFont="1" applyFill="1" applyBorder="1" applyAlignment="1">
      <alignment horizontal="left" vertical="center" wrapText="1"/>
    </xf>
    <xf numFmtId="2" fontId="9" fillId="24" borderId="62" xfId="1" applyNumberFormat="1" applyFont="1" applyFill="1" applyBorder="1" applyAlignment="1" applyProtection="1">
      <alignment horizontal="center" vertical="center"/>
      <protection locked="0"/>
    </xf>
    <xf numFmtId="2" fontId="9" fillId="24" borderId="5" xfId="1" applyNumberFormat="1" applyFont="1" applyFill="1" applyBorder="1" applyAlignment="1" applyProtection="1">
      <alignment horizontal="center" vertical="center"/>
      <protection locked="0"/>
    </xf>
    <xf numFmtId="2" fontId="9" fillId="24" borderId="36" xfId="1" applyNumberFormat="1" applyFont="1" applyFill="1" applyBorder="1" applyAlignment="1" applyProtection="1">
      <alignment horizontal="center" vertical="center"/>
      <protection locked="0"/>
    </xf>
    <xf numFmtId="0" fontId="8" fillId="5" borderId="62" xfId="0" applyFont="1" applyFill="1" applyBorder="1" applyAlignment="1">
      <alignment horizontal="center" vertical="center" wrapText="1"/>
    </xf>
    <xf numFmtId="0" fontId="8" fillId="5" borderId="5" xfId="0" applyFont="1" applyFill="1" applyBorder="1" applyAlignment="1">
      <alignment horizontal="center" vertical="center" wrapText="1"/>
    </xf>
    <xf numFmtId="0" fontId="8" fillId="5" borderId="36" xfId="0" applyFont="1" applyFill="1" applyBorder="1" applyAlignment="1">
      <alignment horizontal="center" vertical="center" wrapText="1"/>
    </xf>
    <xf numFmtId="0" fontId="0" fillId="5" borderId="0" xfId="0" applyFill="1" applyBorder="1" applyAlignment="1">
      <alignment horizontal="center"/>
    </xf>
    <xf numFmtId="0" fontId="7" fillId="2" borderId="82" xfId="0" applyFont="1" applyFill="1" applyBorder="1" applyAlignment="1">
      <alignment horizontal="center" vertical="center"/>
    </xf>
    <xf numFmtId="0" fontId="7" fillId="2" borderId="83" xfId="0" applyFont="1" applyFill="1" applyBorder="1" applyAlignment="1">
      <alignment horizontal="center" vertical="center"/>
    </xf>
    <xf numFmtId="0" fontId="8" fillId="0" borderId="79" xfId="0" applyFont="1" applyBorder="1" applyAlignment="1">
      <alignment horizontal="center" vertical="center"/>
    </xf>
    <xf numFmtId="0" fontId="8" fillId="0" borderId="57" xfId="0" applyFont="1" applyBorder="1" applyAlignment="1">
      <alignment horizontal="center" vertical="center"/>
    </xf>
    <xf numFmtId="0" fontId="8" fillId="0" borderId="50" xfId="0" applyFont="1" applyBorder="1" applyAlignment="1">
      <alignment horizontal="center" vertical="center"/>
    </xf>
    <xf numFmtId="0" fontId="8" fillId="0" borderId="77" xfId="0" applyFont="1" applyBorder="1" applyAlignment="1">
      <alignment horizontal="left" vertical="top"/>
    </xf>
    <xf numFmtId="0" fontId="8" fillId="0" borderId="0" xfId="0" applyFont="1" applyBorder="1" applyAlignment="1">
      <alignment vertical="top"/>
    </xf>
    <xf numFmtId="0" fontId="102" fillId="2" borderId="68" xfId="4" applyFont="1" applyFill="1" applyBorder="1" applyAlignment="1">
      <alignment horizontal="center" vertical="center"/>
    </xf>
    <xf numFmtId="0" fontId="102" fillId="2" borderId="73" xfId="4" applyFont="1" applyFill="1" applyBorder="1" applyAlignment="1">
      <alignment horizontal="center" vertical="center"/>
    </xf>
    <xf numFmtId="0" fontId="102" fillId="2" borderId="69" xfId="4" applyFont="1" applyFill="1" applyBorder="1" applyAlignment="1">
      <alignment horizontal="center" vertical="center"/>
    </xf>
    <xf numFmtId="0" fontId="8" fillId="0" borderId="0" xfId="0" applyFont="1" applyBorder="1" applyAlignment="1">
      <alignment horizontal="left"/>
    </xf>
    <xf numFmtId="0" fontId="31" fillId="2" borderId="0" xfId="4" applyFill="1" applyBorder="1" applyAlignment="1">
      <alignment horizontal="center"/>
    </xf>
    <xf numFmtId="0" fontId="8" fillId="0" borderId="0" xfId="0" applyFont="1" applyFill="1" applyBorder="1" applyAlignment="1">
      <alignment horizontal="left"/>
    </xf>
    <xf numFmtId="0" fontId="29" fillId="2" borderId="68" xfId="0" applyFont="1" applyFill="1" applyBorder="1" applyAlignment="1">
      <alignment horizontal="center"/>
    </xf>
    <xf numFmtId="0" fontId="29" fillId="2" borderId="73" xfId="0" applyFont="1" applyFill="1" applyBorder="1" applyAlignment="1">
      <alignment horizontal="center"/>
    </xf>
    <xf numFmtId="0" fontId="29" fillId="2" borderId="69" xfId="0" applyFont="1" applyFill="1" applyBorder="1" applyAlignment="1">
      <alignment horizontal="center"/>
    </xf>
    <xf numFmtId="0" fontId="8" fillId="5" borderId="77" xfId="4" applyFont="1" applyFill="1" applyBorder="1" applyAlignment="1">
      <alignment horizontal="left"/>
    </xf>
    <xf numFmtId="0" fontId="8" fillId="5" borderId="0" xfId="4" applyFont="1" applyFill="1" applyBorder="1" applyAlignment="1">
      <alignment horizontal="left"/>
    </xf>
    <xf numFmtId="0" fontId="6" fillId="2" borderId="62"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6" fillId="2" borderId="36" xfId="0" applyFont="1" applyFill="1" applyBorder="1" applyAlignment="1">
      <alignment horizontal="center" vertical="center" wrapText="1"/>
    </xf>
    <xf numFmtId="0" fontId="7" fillId="24" borderId="53" xfId="0" applyFont="1" applyFill="1" applyBorder="1" applyAlignment="1">
      <alignment horizontal="center" vertical="center"/>
    </xf>
    <xf numFmtId="0" fontId="7" fillId="24" borderId="54" xfId="0" applyFont="1" applyFill="1" applyBorder="1" applyAlignment="1">
      <alignment horizontal="center" vertical="center"/>
    </xf>
    <xf numFmtId="0" fontId="7" fillId="24" borderId="55" xfId="0" applyFont="1" applyFill="1" applyBorder="1" applyAlignment="1">
      <alignment horizontal="center" vertical="center"/>
    </xf>
    <xf numFmtId="0" fontId="7" fillId="2" borderId="49" xfId="0" applyFont="1" applyFill="1" applyBorder="1" applyAlignment="1">
      <alignment horizontal="center" vertical="center"/>
    </xf>
    <xf numFmtId="0" fontId="7" fillId="2" borderId="56" xfId="0" applyFont="1" applyFill="1" applyBorder="1" applyAlignment="1">
      <alignment horizontal="center" vertical="center"/>
    </xf>
    <xf numFmtId="0" fontId="7" fillId="2" borderId="48" xfId="0" applyFont="1" applyFill="1" applyBorder="1" applyAlignment="1">
      <alignment horizontal="center" vertical="center"/>
    </xf>
    <xf numFmtId="0" fontId="8" fillId="0" borderId="0" xfId="0" applyFont="1" applyBorder="1" applyAlignment="1">
      <alignment horizontal="left" vertical="top"/>
    </xf>
    <xf numFmtId="167" fontId="1" fillId="0" borderId="10" xfId="1" applyNumberFormat="1" applyFont="1" applyFill="1" applyBorder="1" applyAlignment="1" applyProtection="1">
      <alignment horizontal="center" vertical="center" wrapText="1"/>
      <protection locked="0"/>
    </xf>
    <xf numFmtId="167" fontId="1" fillId="0" borderId="8" xfId="1" applyNumberFormat="1" applyFont="1" applyFill="1" applyBorder="1" applyAlignment="1" applyProtection="1">
      <alignment horizontal="center" vertical="center" wrapText="1"/>
      <protection locked="0"/>
    </xf>
    <xf numFmtId="0" fontId="41" fillId="11" borderId="11" xfId="3" applyFont="1" applyFill="1" applyBorder="1" applyAlignment="1">
      <alignment horizontal="center" wrapText="1"/>
    </xf>
    <xf numFmtId="0" fontId="41" fillId="11" borderId="12" xfId="3" applyFont="1" applyFill="1" applyBorder="1" applyAlignment="1">
      <alignment horizontal="center" wrapText="1"/>
    </xf>
    <xf numFmtId="0" fontId="34" fillId="27" borderId="116" xfId="0" applyFont="1" applyFill="1" applyBorder="1" applyAlignment="1">
      <alignment horizontal="center" vertical="center" wrapText="1"/>
    </xf>
    <xf numFmtId="0" fontId="34" fillId="27" borderId="118" xfId="0" applyFont="1" applyFill="1" applyBorder="1" applyAlignment="1">
      <alignment horizontal="center" vertical="center" wrapText="1"/>
    </xf>
    <xf numFmtId="0" fontId="34" fillId="43" borderId="461" xfId="0" applyFont="1" applyFill="1" applyBorder="1" applyAlignment="1">
      <alignment horizontal="center" vertical="center" wrapText="1"/>
    </xf>
    <xf numFmtId="0" fontId="34" fillId="43" borderId="462" xfId="0" applyFont="1" applyFill="1" applyBorder="1" applyAlignment="1">
      <alignment horizontal="center" vertical="center" wrapText="1"/>
    </xf>
    <xf numFmtId="0" fontId="49" fillId="5" borderId="0" xfId="0" applyFont="1" applyFill="1" applyBorder="1" applyAlignment="1">
      <alignment horizontal="right"/>
    </xf>
    <xf numFmtId="0" fontId="34" fillId="24" borderId="0" xfId="0" applyFont="1" applyFill="1" applyBorder="1" applyAlignment="1">
      <alignment horizontal="center" vertical="center"/>
    </xf>
    <xf numFmtId="0" fontId="155" fillId="10" borderId="0" xfId="0" applyFont="1" applyFill="1" applyBorder="1" applyAlignment="1">
      <alignment horizontal="center" vertical="center" wrapText="1"/>
    </xf>
    <xf numFmtId="0" fontId="34" fillId="24" borderId="334" xfId="0" applyFont="1" applyFill="1" applyBorder="1" applyAlignment="1">
      <alignment horizontal="center" vertical="center" wrapText="1"/>
    </xf>
    <xf numFmtId="0" fontId="34" fillId="24" borderId="419" xfId="0" applyFont="1" applyFill="1" applyBorder="1" applyAlignment="1">
      <alignment horizontal="center" vertical="center" wrapText="1"/>
    </xf>
    <xf numFmtId="0" fontId="34" fillId="22" borderId="96" xfId="0" applyFont="1" applyFill="1" applyBorder="1" applyAlignment="1">
      <alignment horizontal="center" vertical="center" wrapText="1"/>
    </xf>
    <xf numFmtId="0" fontId="34" fillId="22" borderId="98" xfId="0" applyFont="1" applyFill="1" applyBorder="1" applyAlignment="1">
      <alignment horizontal="center" vertical="center" wrapText="1"/>
    </xf>
    <xf numFmtId="0" fontId="140" fillId="19" borderId="576" xfId="0" applyFont="1" applyFill="1" applyBorder="1" applyAlignment="1">
      <alignment horizontal="left" vertical="center" wrapText="1"/>
    </xf>
    <xf numFmtId="0" fontId="140" fillId="5" borderId="576" xfId="0" applyFont="1" applyFill="1" applyBorder="1" applyAlignment="1">
      <alignment horizontal="left" vertical="center" wrapText="1"/>
    </xf>
    <xf numFmtId="0" fontId="34" fillId="5" borderId="335" xfId="0" applyFont="1" applyFill="1" applyBorder="1" applyAlignment="1">
      <alignment horizontal="center" vertical="center"/>
    </xf>
    <xf numFmtId="0" fontId="6" fillId="24" borderId="560" xfId="0" applyFont="1" applyFill="1" applyBorder="1" applyAlignment="1">
      <alignment horizontal="center" vertical="center"/>
    </xf>
    <xf numFmtId="0" fontId="6" fillId="24" borderId="139" xfId="0" applyFont="1" applyFill="1" applyBorder="1" applyAlignment="1">
      <alignment horizontal="center" vertical="center"/>
    </xf>
    <xf numFmtId="0" fontId="6" fillId="24" borderId="64" xfId="0" applyFont="1" applyFill="1" applyBorder="1" applyAlignment="1">
      <alignment horizontal="center" vertical="center"/>
    </xf>
    <xf numFmtId="0" fontId="6" fillId="24" borderId="148" xfId="0" applyFont="1" applyFill="1" applyBorder="1" applyAlignment="1">
      <alignment horizontal="center" vertical="center"/>
    </xf>
    <xf numFmtId="0" fontId="140" fillId="5" borderId="654" xfId="0" applyFont="1" applyFill="1" applyBorder="1" applyAlignment="1">
      <alignment horizontal="left" vertical="center" wrapText="1"/>
    </xf>
    <xf numFmtId="0" fontId="140" fillId="5" borderId="294" xfId="0" applyFont="1" applyFill="1" applyBorder="1" applyAlignment="1">
      <alignment horizontal="left" vertical="center" wrapText="1"/>
    </xf>
    <xf numFmtId="0" fontId="140" fillId="5" borderId="655" xfId="0" applyFont="1" applyFill="1" applyBorder="1" applyAlignment="1">
      <alignment horizontal="left" vertical="center" wrapText="1"/>
    </xf>
    <xf numFmtId="0" fontId="29" fillId="24" borderId="0" xfId="0" applyFont="1" applyFill="1" applyAlignment="1">
      <alignment horizontal="center" vertical="center"/>
    </xf>
    <xf numFmtId="0" fontId="34" fillId="46" borderId="0" xfId="0" applyFont="1" applyFill="1" applyAlignment="1">
      <alignment horizontal="left" vertical="center"/>
    </xf>
    <xf numFmtId="0" fontId="7" fillId="24" borderId="0" xfId="0" applyFont="1" applyFill="1" applyAlignment="1">
      <alignment horizontal="center" vertical="center"/>
    </xf>
    <xf numFmtId="0" fontId="49" fillId="24" borderId="0" xfId="0" applyFont="1" applyFill="1" applyAlignment="1">
      <alignment horizontal="center"/>
    </xf>
    <xf numFmtId="0" fontId="49" fillId="27" borderId="139" xfId="0" applyFont="1" applyFill="1" applyBorder="1" applyAlignment="1">
      <alignment horizontal="center"/>
    </xf>
    <xf numFmtId="0" fontId="49" fillId="43" borderId="139" xfId="0" applyFont="1" applyFill="1" applyBorder="1" applyAlignment="1">
      <alignment horizontal="center" vertical="center"/>
    </xf>
    <xf numFmtId="0" fontId="13" fillId="12" borderId="139" xfId="0" applyFont="1" applyFill="1" applyBorder="1" applyAlignment="1">
      <alignment horizontal="center" vertical="center"/>
    </xf>
    <xf numFmtId="0" fontId="49" fillId="36" borderId="139" xfId="0" applyFont="1" applyFill="1" applyBorder="1" applyAlignment="1">
      <alignment horizontal="center" vertical="center"/>
    </xf>
    <xf numFmtId="0" fontId="32" fillId="29" borderId="139" xfId="0" applyFont="1" applyFill="1" applyBorder="1" applyAlignment="1">
      <alignment horizontal="center"/>
    </xf>
    <xf numFmtId="0" fontId="49" fillId="23" borderId="139" xfId="0" applyFont="1" applyFill="1" applyBorder="1" applyAlignment="1">
      <alignment horizontal="center"/>
    </xf>
    <xf numFmtId="0" fontId="13" fillId="15" borderId="139" xfId="0" applyFont="1" applyFill="1" applyBorder="1" applyAlignment="1">
      <alignment horizontal="center"/>
    </xf>
    <xf numFmtId="0" fontId="49" fillId="39" borderId="139" xfId="0" applyFont="1" applyFill="1" applyBorder="1" applyAlignment="1">
      <alignment horizontal="center" vertical="center"/>
    </xf>
    <xf numFmtId="0" fontId="9" fillId="24" borderId="0" xfId="0" applyFont="1" applyFill="1" applyAlignment="1">
      <alignment horizontal="center" vertical="center"/>
    </xf>
    <xf numFmtId="0" fontId="34" fillId="24" borderId="207" xfId="0" applyFont="1" applyFill="1" applyBorder="1" applyAlignment="1">
      <alignment horizontal="center" wrapText="1"/>
    </xf>
    <xf numFmtId="0" fontId="34" fillId="24" borderId="294" xfId="0" applyFont="1" applyFill="1" applyBorder="1" applyAlignment="1">
      <alignment horizontal="center" wrapText="1"/>
    </xf>
    <xf numFmtId="0" fontId="11" fillId="10" borderId="294" xfId="0" applyFont="1" applyFill="1" applyBorder="1" applyAlignment="1">
      <alignment horizontal="center" vertical="center"/>
    </xf>
    <xf numFmtId="0" fontId="11" fillId="10" borderId="208" xfId="0" applyFont="1" applyFill="1" applyBorder="1" applyAlignment="1">
      <alignment horizontal="center" vertical="center"/>
    </xf>
    <xf numFmtId="0" fontId="5" fillId="45" borderId="148" xfId="0" applyFont="1" applyFill="1" applyBorder="1" applyAlignment="1">
      <alignment horizontal="center" vertical="center" wrapText="1"/>
    </xf>
    <xf numFmtId="0" fontId="5" fillId="45" borderId="63" xfId="0" applyFont="1" applyFill="1" applyBorder="1" applyAlignment="1">
      <alignment horizontal="center" vertical="center" wrapText="1"/>
    </xf>
    <xf numFmtId="0" fontId="123" fillId="24" borderId="369" xfId="0" applyFont="1" applyFill="1" applyBorder="1" applyAlignment="1">
      <alignment horizontal="center" vertical="top" wrapText="1"/>
    </xf>
    <xf numFmtId="0" fontId="123" fillId="24" borderId="370" xfId="0" applyFont="1" applyFill="1" applyBorder="1" applyAlignment="1">
      <alignment horizontal="center" vertical="top" wrapText="1"/>
    </xf>
    <xf numFmtId="0" fontId="123" fillId="24" borderId="371" xfId="0" applyFont="1" applyFill="1" applyBorder="1" applyAlignment="1">
      <alignment horizontal="center" vertical="top" wrapText="1"/>
    </xf>
    <xf numFmtId="0" fontId="127" fillId="24" borderId="369" xfId="0" applyFont="1" applyFill="1" applyBorder="1" applyAlignment="1">
      <alignment horizontal="center" vertical="top" wrapText="1"/>
    </xf>
    <xf numFmtId="0" fontId="127" fillId="24" borderId="370" xfId="0" applyFont="1" applyFill="1" applyBorder="1" applyAlignment="1">
      <alignment horizontal="center" vertical="top" wrapText="1"/>
    </xf>
    <xf numFmtId="0" fontId="127" fillId="24" borderId="371" xfId="0" applyFont="1" applyFill="1" applyBorder="1" applyAlignment="1">
      <alignment horizontal="center" vertical="top" wrapText="1"/>
    </xf>
    <xf numFmtId="0" fontId="19" fillId="0" borderId="490" xfId="0" applyFont="1" applyBorder="1" applyAlignment="1" applyProtection="1">
      <alignment horizontal="left" wrapText="1"/>
      <protection locked="0"/>
    </xf>
    <xf numFmtId="0" fontId="19" fillId="0" borderId="221" xfId="0" applyFont="1" applyBorder="1" applyAlignment="1" applyProtection="1">
      <alignment horizontal="left"/>
      <protection locked="0"/>
    </xf>
    <xf numFmtId="0" fontId="11" fillId="3" borderId="365" xfId="0" applyFont="1" applyFill="1" applyBorder="1" applyAlignment="1">
      <alignment horizontal="center" vertical="center" wrapText="1"/>
    </xf>
    <xf numFmtId="0" fontId="11" fillId="3" borderId="363" xfId="0" applyFont="1" applyFill="1" applyBorder="1" applyAlignment="1">
      <alignment horizontal="center" vertical="center" wrapText="1"/>
    </xf>
    <xf numFmtId="0" fontId="11" fillId="3" borderId="364" xfId="0" applyFont="1" applyFill="1" applyBorder="1" applyAlignment="1">
      <alignment horizontal="center" vertical="center" wrapText="1"/>
    </xf>
    <xf numFmtId="0" fontId="84" fillId="0" borderId="222" xfId="2" applyFont="1" applyBorder="1" applyAlignment="1" applyProtection="1">
      <alignment horizontal="center" vertical="center"/>
      <protection locked="0"/>
    </xf>
    <xf numFmtId="0" fontId="45" fillId="0" borderId="222" xfId="0" applyFont="1" applyBorder="1" applyAlignment="1" applyProtection="1">
      <alignment horizontal="center" vertical="center"/>
      <protection locked="0"/>
    </xf>
    <xf numFmtId="0" fontId="45" fillId="8" borderId="483" xfId="0" applyFont="1" applyFill="1" applyBorder="1" applyAlignment="1" applyProtection="1">
      <alignment horizontal="center" vertical="center"/>
      <protection locked="0"/>
    </xf>
    <xf numFmtId="0" fontId="45" fillId="8" borderId="484" xfId="0" applyFont="1" applyFill="1" applyBorder="1" applyAlignment="1" applyProtection="1">
      <alignment horizontal="center" vertical="center"/>
      <protection locked="0"/>
    </xf>
    <xf numFmtId="0" fontId="45" fillId="0" borderId="483" xfId="0" applyFont="1" applyBorder="1" applyAlignment="1" applyProtection="1">
      <alignment horizontal="center" vertical="center"/>
      <protection locked="0"/>
    </xf>
    <xf numFmtId="0" fontId="45" fillId="0" borderId="484" xfId="0" applyFont="1" applyBorder="1" applyAlignment="1" applyProtection="1">
      <alignment horizontal="center" vertical="center"/>
      <protection locked="0"/>
    </xf>
    <xf numFmtId="164" fontId="45" fillId="8" borderId="483" xfId="0" applyNumberFormat="1" applyFont="1" applyFill="1" applyBorder="1" applyAlignment="1" applyProtection="1">
      <alignment horizontal="center" vertical="center" wrapText="1"/>
      <protection locked="0"/>
    </xf>
    <xf numFmtId="164" fontId="45" fillId="8" borderId="484" xfId="0" applyNumberFormat="1" applyFont="1" applyFill="1" applyBorder="1" applyAlignment="1" applyProtection="1">
      <alignment horizontal="center" vertical="center" wrapText="1"/>
      <protection locked="0"/>
    </xf>
    <xf numFmtId="0" fontId="45" fillId="5" borderId="483" xfId="0" applyFont="1" applyFill="1" applyBorder="1" applyAlignment="1" applyProtection="1">
      <alignment horizontal="center" vertical="center"/>
      <protection locked="0"/>
    </xf>
    <xf numFmtId="0" fontId="45" fillId="5" borderId="484" xfId="0" applyFont="1" applyFill="1" applyBorder="1" applyAlignment="1" applyProtection="1">
      <alignment horizontal="center" vertical="center"/>
      <protection locked="0"/>
    </xf>
    <xf numFmtId="0" fontId="45" fillId="8" borderId="222" xfId="0" applyFont="1" applyFill="1" applyBorder="1" applyAlignment="1" applyProtection="1">
      <alignment horizontal="center" vertical="center" wrapText="1"/>
      <protection locked="0"/>
    </xf>
    <xf numFmtId="0" fontId="19" fillId="0" borderId="176" xfId="0" quotePrefix="1" applyFont="1" applyBorder="1" applyAlignment="1" applyProtection="1">
      <alignment horizontal="left" vertical="top" wrapText="1"/>
      <protection locked="0"/>
    </xf>
    <xf numFmtId="0" fontId="29" fillId="24" borderId="318" xfId="0" applyFont="1" applyFill="1" applyBorder="1" applyAlignment="1">
      <alignment horizontal="center" vertical="center" wrapText="1"/>
    </xf>
    <xf numFmtId="0" fontId="29" fillId="24" borderId="455" xfId="0" applyFont="1" applyFill="1" applyBorder="1" applyAlignment="1">
      <alignment horizontal="center" vertical="center" wrapText="1"/>
    </xf>
    <xf numFmtId="0" fontId="19" fillId="0" borderId="176" xfId="0" applyFont="1" applyBorder="1" applyAlignment="1" applyProtection="1">
      <alignment horizontal="left" vertical="top" wrapText="1"/>
      <protection locked="0"/>
    </xf>
    <xf numFmtId="0" fontId="29" fillId="24" borderId="176" xfId="0" applyFont="1" applyFill="1" applyBorder="1" applyAlignment="1">
      <alignment horizontal="center" vertical="center" wrapText="1"/>
    </xf>
    <xf numFmtId="0" fontId="34" fillId="24" borderId="307" xfId="0" applyFont="1" applyFill="1" applyBorder="1" applyAlignment="1">
      <alignment horizontal="center" vertical="center" wrapText="1"/>
    </xf>
    <xf numFmtId="0" fontId="34" fillId="24" borderId="308" xfId="0" applyFont="1" applyFill="1" applyBorder="1" applyAlignment="1">
      <alignment horizontal="center" vertical="center" wrapText="1"/>
    </xf>
    <xf numFmtId="0" fontId="19" fillId="0" borderId="493" xfId="0" applyFont="1" applyBorder="1" applyAlignment="1" applyProtection="1">
      <alignment horizontal="left" wrapText="1"/>
      <protection locked="0"/>
    </xf>
    <xf numFmtId="0" fontId="19" fillId="0" borderId="487" xfId="0" applyFont="1" applyBorder="1" applyAlignment="1" applyProtection="1">
      <alignment horizontal="left" wrapText="1"/>
      <protection locked="0"/>
    </xf>
    <xf numFmtId="0" fontId="19" fillId="0" borderId="492" xfId="0" applyFont="1" applyBorder="1" applyAlignment="1" applyProtection="1">
      <alignment horizontal="left" wrapText="1"/>
      <protection locked="0"/>
    </xf>
    <xf numFmtId="0" fontId="19" fillId="0" borderId="222" xfId="0" applyFont="1" applyBorder="1" applyAlignment="1" applyProtection="1">
      <alignment horizontal="left" wrapText="1"/>
      <protection locked="0"/>
    </xf>
    <xf numFmtId="0" fontId="19" fillId="0" borderId="661" xfId="0" applyFont="1" applyBorder="1" applyAlignment="1" applyProtection="1">
      <alignment horizontal="left" wrapText="1"/>
      <protection locked="0"/>
    </xf>
    <xf numFmtId="0" fontId="19" fillId="0" borderId="86" xfId="0" applyFont="1" applyBorder="1" applyAlignment="1" applyProtection="1">
      <alignment horizontal="left" wrapText="1"/>
      <protection locked="0"/>
    </xf>
    <xf numFmtId="0" fontId="19" fillId="0" borderId="484" xfId="0" applyFont="1" applyBorder="1" applyAlignment="1" applyProtection="1">
      <alignment horizontal="left" wrapText="1"/>
      <protection locked="0"/>
    </xf>
    <xf numFmtId="2" fontId="9" fillId="24" borderId="62" xfId="1" applyNumberFormat="1" applyFont="1" applyFill="1" applyBorder="1" applyAlignment="1" applyProtection="1">
      <alignment horizontal="center" vertical="center"/>
    </xf>
    <xf numFmtId="2" fontId="9" fillId="24" borderId="5" xfId="1" applyNumberFormat="1" applyFont="1" applyFill="1" applyBorder="1" applyAlignment="1" applyProtection="1">
      <alignment horizontal="center" vertical="center"/>
    </xf>
    <xf numFmtId="2" fontId="9" fillId="24" borderId="36" xfId="1" applyNumberFormat="1" applyFont="1" applyFill="1" applyBorder="1" applyAlignment="1" applyProtection="1">
      <alignment horizontal="center" vertical="center"/>
    </xf>
    <xf numFmtId="0" fontId="59" fillId="8" borderId="499" xfId="0" applyFont="1" applyFill="1" applyBorder="1" applyAlignment="1" applyProtection="1">
      <alignment horizontal="center" vertical="center" wrapText="1"/>
      <protection locked="0"/>
    </xf>
    <xf numFmtId="0" fontId="59" fillId="8" borderId="500" xfId="0" applyFont="1" applyFill="1" applyBorder="1" applyAlignment="1" applyProtection="1">
      <alignment horizontal="center" vertical="center" wrapText="1"/>
      <protection locked="0"/>
    </xf>
    <xf numFmtId="0" fontId="59" fillId="8" borderId="221" xfId="0" applyFont="1" applyFill="1" applyBorder="1" applyAlignment="1" applyProtection="1">
      <alignment horizontal="center" vertical="center" wrapText="1"/>
      <protection locked="0"/>
    </xf>
    <xf numFmtId="2" fontId="19" fillId="8" borderId="222" xfId="1" applyNumberFormat="1" applyFont="1" applyFill="1" applyBorder="1" applyAlignment="1" applyProtection="1">
      <alignment horizontal="center" vertical="center" wrapText="1"/>
      <protection locked="0"/>
    </xf>
    <xf numFmtId="0" fontId="12" fillId="5" borderId="0" xfId="1" applyNumberFormat="1" applyFont="1" applyFill="1" applyBorder="1" applyAlignment="1" applyProtection="1">
      <alignment horizontal="center" vertical="center" wrapText="1"/>
      <protection locked="0"/>
    </xf>
    <xf numFmtId="2" fontId="19" fillId="5" borderId="0" xfId="1" applyNumberFormat="1" applyFont="1" applyFill="1" applyBorder="1" applyAlignment="1" applyProtection="1">
      <alignment horizontal="center" vertical="center" wrapText="1"/>
      <protection locked="0"/>
    </xf>
    <xf numFmtId="2" fontId="29" fillId="24" borderId="62" xfId="1" applyNumberFormat="1" applyFont="1" applyFill="1" applyBorder="1" applyAlignment="1" applyProtection="1">
      <alignment horizontal="center" vertical="center" wrapText="1"/>
    </xf>
    <xf numFmtId="2" fontId="29" fillId="24" borderId="5" xfId="1" applyNumberFormat="1" applyFont="1" applyFill="1" applyBorder="1" applyAlignment="1" applyProtection="1">
      <alignment horizontal="center" vertical="center" wrapText="1"/>
    </xf>
    <xf numFmtId="2" fontId="29" fillId="24" borderId="36" xfId="1" applyNumberFormat="1" applyFont="1" applyFill="1" applyBorder="1" applyAlignment="1" applyProtection="1">
      <alignment horizontal="center" vertical="center" wrapText="1"/>
    </xf>
    <xf numFmtId="0" fontId="19" fillId="0" borderId="426" xfId="0" applyFont="1" applyBorder="1" applyAlignment="1" applyProtection="1">
      <alignment horizontal="left" vertical="top" wrapText="1"/>
      <protection locked="0"/>
    </xf>
    <xf numFmtId="0" fontId="19" fillId="0" borderId="0" xfId="0" applyFont="1" applyBorder="1" applyAlignment="1" applyProtection="1">
      <alignment horizontal="left" vertical="top" wrapText="1"/>
      <protection locked="0"/>
    </xf>
    <xf numFmtId="0" fontId="19" fillId="0" borderId="454" xfId="0" applyFont="1" applyBorder="1" applyAlignment="1" applyProtection="1">
      <alignment horizontal="left" vertical="top" wrapText="1"/>
      <protection locked="0"/>
    </xf>
    <xf numFmtId="0" fontId="19" fillId="0" borderId="452" xfId="0" applyFont="1" applyBorder="1" applyAlignment="1" applyProtection="1">
      <alignment horizontal="left" vertical="top" wrapText="1"/>
      <protection locked="0"/>
    </xf>
    <xf numFmtId="0" fontId="19" fillId="0" borderId="456" xfId="0" applyFont="1" applyBorder="1" applyAlignment="1" applyProtection="1">
      <alignment horizontal="left" vertical="top" wrapText="1"/>
      <protection locked="0"/>
    </xf>
    <xf numFmtId="0" fontId="19" fillId="0" borderId="453" xfId="0" applyFont="1" applyBorder="1" applyAlignment="1" applyProtection="1">
      <alignment horizontal="left" vertical="top" wrapText="1"/>
      <protection locked="0"/>
    </xf>
    <xf numFmtId="0" fontId="19" fillId="0" borderId="222" xfId="0" applyFont="1" applyBorder="1" applyAlignment="1" applyProtection="1">
      <alignment vertical="center" wrapText="1"/>
      <protection locked="0"/>
    </xf>
    <xf numFmtId="0" fontId="45" fillId="0" borderId="291" xfId="0" applyFont="1" applyBorder="1" applyAlignment="1" applyProtection="1">
      <alignment horizontal="center" vertical="center" wrapText="1"/>
      <protection locked="0"/>
    </xf>
    <xf numFmtId="0" fontId="45" fillId="0" borderId="176" xfId="0" applyFont="1" applyBorder="1" applyAlignment="1" applyProtection="1">
      <alignment horizontal="center" vertical="center" wrapText="1"/>
      <protection locked="0"/>
    </xf>
    <xf numFmtId="0" fontId="45" fillId="8" borderId="222" xfId="0" applyFont="1" applyFill="1" applyBorder="1" applyAlignment="1" applyProtection="1">
      <alignment horizontal="center" vertical="center"/>
      <protection locked="0"/>
    </xf>
    <xf numFmtId="0" fontId="45" fillId="0" borderId="222" xfId="0" applyFont="1" applyFill="1" applyBorder="1" applyAlignment="1" applyProtection="1">
      <alignment horizontal="center" vertical="center" wrapText="1"/>
      <protection locked="0"/>
    </xf>
    <xf numFmtId="0" fontId="45" fillId="0" borderId="221" xfId="0" applyFont="1" applyFill="1" applyBorder="1" applyAlignment="1" applyProtection="1">
      <alignment horizontal="center" vertical="center" wrapText="1"/>
      <protection locked="0"/>
    </xf>
    <xf numFmtId="0" fontId="19" fillId="0" borderId="223" xfId="0" applyFont="1" applyBorder="1" applyAlignment="1" applyProtection="1">
      <alignment vertical="center" wrapText="1"/>
      <protection locked="0"/>
    </xf>
    <xf numFmtId="0" fontId="45" fillId="5" borderId="497" xfId="0" applyFont="1" applyFill="1" applyBorder="1" applyAlignment="1" applyProtection="1">
      <alignment horizontal="center" vertical="center"/>
      <protection locked="0"/>
    </xf>
    <xf numFmtId="0" fontId="45" fillId="5" borderId="498" xfId="0" applyFont="1" applyFill="1" applyBorder="1" applyAlignment="1" applyProtection="1">
      <alignment horizontal="center" vertical="center"/>
      <protection locked="0"/>
    </xf>
    <xf numFmtId="0" fontId="45" fillId="8" borderId="497" xfId="0" applyFont="1" applyFill="1" applyBorder="1" applyAlignment="1" applyProtection="1">
      <alignment horizontal="center" vertical="center"/>
      <protection locked="0"/>
    </xf>
    <xf numFmtId="0" fontId="45" fillId="8" borderId="498" xfId="0" applyFont="1" applyFill="1" applyBorder="1" applyAlignment="1" applyProtection="1">
      <alignment horizontal="center" vertical="center"/>
      <protection locked="0"/>
    </xf>
    <xf numFmtId="0" fontId="11" fillId="3" borderId="2" xfId="0" applyFont="1" applyFill="1" applyBorder="1" applyAlignment="1">
      <alignment horizontal="center" vertical="center" wrapText="1"/>
    </xf>
    <xf numFmtId="0" fontId="29" fillId="24" borderId="501" xfId="0" applyFont="1" applyFill="1" applyBorder="1" applyAlignment="1">
      <alignment horizontal="center" vertical="center" wrapText="1"/>
    </xf>
    <xf numFmtId="0" fontId="29" fillId="24" borderId="502" xfId="0" applyFont="1" applyFill="1" applyBorder="1" applyAlignment="1">
      <alignment horizontal="center" vertical="center" wrapText="1"/>
    </xf>
    <xf numFmtId="0" fontId="19" fillId="0" borderId="221" xfId="0" applyFont="1" applyBorder="1" applyAlignment="1" applyProtection="1">
      <alignment horizontal="left" vertical="center" wrapText="1"/>
      <protection locked="0"/>
    </xf>
    <xf numFmtId="0" fontId="4" fillId="0" borderId="86" xfId="0" applyFont="1" applyBorder="1" applyAlignment="1">
      <alignment horizontal="center" vertical="center"/>
    </xf>
    <xf numFmtId="0" fontId="29" fillId="24" borderId="377" xfId="0" applyFont="1" applyFill="1" applyBorder="1" applyAlignment="1">
      <alignment horizontal="center" vertical="center" wrapText="1"/>
    </xf>
    <xf numFmtId="0" fontId="29" fillId="24" borderId="378" xfId="0" applyFont="1" applyFill="1" applyBorder="1" applyAlignment="1">
      <alignment horizontal="center" vertical="center" wrapText="1"/>
    </xf>
    <xf numFmtId="0" fontId="19" fillId="0" borderId="222" xfId="0" applyFont="1" applyBorder="1" applyAlignment="1" applyProtection="1">
      <alignment horizontal="left" vertical="center" wrapText="1"/>
      <protection locked="0"/>
    </xf>
    <xf numFmtId="0" fontId="6" fillId="24" borderId="0" xfId="0" applyFont="1" applyFill="1" applyBorder="1" applyAlignment="1">
      <alignment horizontal="center" vertical="center" wrapText="1"/>
    </xf>
    <xf numFmtId="0" fontId="46" fillId="8" borderId="220" xfId="0" applyFont="1" applyFill="1" applyBorder="1" applyAlignment="1">
      <alignment horizontal="center" vertical="center"/>
    </xf>
    <xf numFmtId="0" fontId="46" fillId="8" borderId="291" xfId="0" applyFont="1" applyFill="1" applyBorder="1" applyAlignment="1">
      <alignment horizontal="center" vertical="center"/>
    </xf>
    <xf numFmtId="0" fontId="59" fillId="8" borderId="483" xfId="0" applyFont="1" applyFill="1" applyBorder="1" applyAlignment="1" applyProtection="1">
      <alignment horizontal="center" vertical="center"/>
      <protection locked="0"/>
    </xf>
    <xf numFmtId="0" fontId="59" fillId="8" borderId="484" xfId="0" applyFont="1" applyFill="1" applyBorder="1" applyAlignment="1" applyProtection="1">
      <alignment horizontal="center" vertical="center"/>
      <protection locked="0"/>
    </xf>
    <xf numFmtId="0" fontId="6" fillId="42" borderId="65" xfId="0" applyFont="1" applyFill="1" applyBorder="1" applyAlignment="1">
      <alignment horizontal="center" vertical="center"/>
    </xf>
    <xf numFmtId="0" fontId="142" fillId="3" borderId="171" xfId="0" applyFont="1" applyFill="1" applyBorder="1" applyAlignment="1">
      <alignment horizontal="center" vertical="center"/>
    </xf>
    <xf numFmtId="0" fontId="142" fillId="3" borderId="86" xfId="0" applyFont="1" applyFill="1" applyBorder="1" applyAlignment="1">
      <alignment horizontal="center" vertical="center"/>
    </xf>
    <xf numFmtId="0" fontId="142" fillId="3" borderId="177" xfId="0" applyFont="1" applyFill="1" applyBorder="1" applyAlignment="1">
      <alignment horizontal="center" vertical="center"/>
    </xf>
    <xf numFmtId="0" fontId="6" fillId="24" borderId="264" xfId="0" applyFont="1" applyFill="1" applyBorder="1" applyAlignment="1">
      <alignment horizontal="center" vertical="center" wrapText="1"/>
    </xf>
    <xf numFmtId="0" fontId="6" fillId="24" borderId="265" xfId="0" applyFont="1" applyFill="1" applyBorder="1" applyAlignment="1">
      <alignment horizontal="center" vertical="center" wrapText="1"/>
    </xf>
    <xf numFmtId="0" fontId="161" fillId="0" borderId="267" xfId="0" quotePrefix="1" applyFont="1" applyBorder="1" applyAlignment="1" applyProtection="1">
      <alignment horizontal="center" vertical="top" wrapText="1"/>
      <protection locked="0"/>
    </xf>
    <xf numFmtId="0" fontId="161" fillId="0" borderId="234" xfId="0" quotePrefix="1" applyFont="1" applyBorder="1" applyAlignment="1" applyProtection="1">
      <alignment horizontal="center" vertical="top" wrapText="1"/>
      <protection locked="0"/>
    </xf>
    <xf numFmtId="0" fontId="161" fillId="0" borderId="268" xfId="0" quotePrefix="1" applyFont="1" applyBorder="1" applyAlignment="1" applyProtection="1">
      <alignment horizontal="center" vertical="top" wrapText="1"/>
      <protection locked="0"/>
    </xf>
    <xf numFmtId="2" fontId="9" fillId="24" borderId="0" xfId="1" applyNumberFormat="1" applyFont="1" applyFill="1" applyBorder="1" applyAlignment="1" applyProtection="1">
      <alignment horizontal="center" vertical="center"/>
    </xf>
    <xf numFmtId="0" fontId="11" fillId="3" borderId="396" xfId="0" applyFont="1" applyFill="1" applyBorder="1" applyAlignment="1">
      <alignment horizontal="center" vertical="center" wrapText="1"/>
    </xf>
    <xf numFmtId="0" fontId="6" fillId="27" borderId="65" xfId="0" applyFont="1" applyFill="1" applyBorder="1" applyAlignment="1">
      <alignment horizontal="center" vertical="center"/>
    </xf>
    <xf numFmtId="0" fontId="6" fillId="22" borderId="65" xfId="0" applyFont="1" applyFill="1" applyBorder="1" applyAlignment="1">
      <alignment horizontal="center" vertical="center"/>
    </xf>
    <xf numFmtId="0" fontId="7" fillId="5" borderId="0" xfId="0" applyFont="1" applyFill="1" applyBorder="1" applyAlignment="1">
      <alignment horizontal="center" vertical="center"/>
    </xf>
    <xf numFmtId="0" fontId="19" fillId="0" borderId="396" xfId="0" applyFont="1" applyBorder="1" applyAlignment="1" applyProtection="1">
      <alignment horizontal="left"/>
      <protection locked="0"/>
    </xf>
    <xf numFmtId="0" fontId="6" fillId="43" borderId="461" xfId="0" applyFont="1" applyFill="1" applyBorder="1" applyAlignment="1">
      <alignment horizontal="center" vertical="center"/>
    </xf>
    <xf numFmtId="0" fontId="6" fillId="43" borderId="641" xfId="0" applyFont="1" applyFill="1" applyBorder="1" applyAlignment="1">
      <alignment horizontal="center" vertical="center"/>
    </xf>
    <xf numFmtId="0" fontId="6" fillId="43" borderId="462" xfId="0" applyFont="1" applyFill="1" applyBorder="1" applyAlignment="1">
      <alignment horizontal="center" vertical="center"/>
    </xf>
    <xf numFmtId="0" fontId="6" fillId="27" borderId="66" xfId="0" applyFont="1" applyFill="1" applyBorder="1" applyAlignment="1">
      <alignment horizontal="center" vertical="center"/>
    </xf>
    <xf numFmtId="0" fontId="6" fillId="27" borderId="139" xfId="0" applyFont="1" applyFill="1" applyBorder="1" applyAlignment="1">
      <alignment horizontal="center" vertical="center"/>
    </xf>
    <xf numFmtId="0" fontId="6" fillId="27" borderId="67" xfId="0" applyFont="1" applyFill="1" applyBorder="1" applyAlignment="1">
      <alignment horizontal="center" vertical="center"/>
    </xf>
    <xf numFmtId="0" fontId="6" fillId="22" borderId="66" xfId="0" applyFont="1" applyFill="1" applyBorder="1" applyAlignment="1">
      <alignment horizontal="center" vertical="center"/>
    </xf>
    <xf numFmtId="0" fontId="6" fillId="22" borderId="139" xfId="0" applyFont="1" applyFill="1" applyBorder="1" applyAlignment="1">
      <alignment horizontal="center" vertical="center"/>
    </xf>
    <xf numFmtId="0" fontId="6" fillId="22" borderId="67" xfId="0" applyFont="1" applyFill="1" applyBorder="1" applyAlignment="1">
      <alignment horizontal="center" vertical="center"/>
    </xf>
    <xf numFmtId="0" fontId="6" fillId="24" borderId="176" xfId="0" applyFont="1" applyFill="1" applyBorder="1" applyAlignment="1">
      <alignment horizontal="center" vertical="center"/>
    </xf>
    <xf numFmtId="0" fontId="11" fillId="4" borderId="410" xfId="0" applyFont="1" applyFill="1" applyBorder="1" applyAlignment="1">
      <alignment horizontal="center" vertical="center"/>
    </xf>
    <xf numFmtId="0" fontId="11" fillId="4" borderId="421" xfId="0" applyFont="1" applyFill="1" applyBorder="1" applyAlignment="1">
      <alignment horizontal="center" vertical="center"/>
    </xf>
    <xf numFmtId="0" fontId="11" fillId="4" borderId="423" xfId="0" applyFont="1" applyFill="1" applyBorder="1" applyAlignment="1">
      <alignment horizontal="center" vertical="center"/>
    </xf>
    <xf numFmtId="0" fontId="128" fillId="0" borderId="267" xfId="0" quotePrefix="1" applyFont="1" applyBorder="1" applyAlignment="1" applyProtection="1">
      <alignment horizontal="center" vertical="top" wrapText="1"/>
      <protection locked="0"/>
    </xf>
    <xf numFmtId="0" fontId="128" fillId="0" borderId="234" xfId="0" quotePrefix="1" applyFont="1" applyBorder="1" applyAlignment="1" applyProtection="1">
      <alignment horizontal="center" vertical="top" wrapText="1"/>
      <protection locked="0"/>
    </xf>
    <xf numFmtId="0" fontId="128" fillId="0" borderId="268" xfId="0" quotePrefix="1" applyFont="1" applyBorder="1" applyAlignment="1" applyProtection="1">
      <alignment horizontal="center" vertical="top" wrapText="1"/>
      <protection locked="0"/>
    </xf>
    <xf numFmtId="0" fontId="6" fillId="5" borderId="0" xfId="0" applyFont="1" applyFill="1" applyBorder="1" applyAlignment="1">
      <alignment horizontal="center" vertical="center"/>
    </xf>
    <xf numFmtId="0" fontId="6" fillId="24" borderId="416" xfId="0" applyFont="1" applyFill="1" applyBorder="1" applyAlignment="1">
      <alignment horizontal="left" vertical="center"/>
    </xf>
    <xf numFmtId="0" fontId="6" fillId="24" borderId="46" xfId="0" applyFont="1" applyFill="1" applyBorder="1" applyAlignment="1">
      <alignment horizontal="left" vertical="center"/>
    </xf>
    <xf numFmtId="0" fontId="6" fillId="24" borderId="417" xfId="0" applyFont="1" applyFill="1" applyBorder="1" applyAlignment="1">
      <alignment horizontal="left"/>
    </xf>
    <xf numFmtId="0" fontId="6" fillId="24" borderId="418" xfId="0" applyFont="1" applyFill="1" applyBorder="1" applyAlignment="1">
      <alignment horizontal="left"/>
    </xf>
    <xf numFmtId="0" fontId="11" fillId="10" borderId="294" xfId="0" applyFont="1" applyFill="1" applyBorder="1" applyAlignment="1">
      <alignment horizontal="center"/>
    </xf>
    <xf numFmtId="0" fontId="11" fillId="10" borderId="208" xfId="0" applyFont="1" applyFill="1" applyBorder="1" applyAlignment="1">
      <alignment horizontal="center"/>
    </xf>
    <xf numFmtId="0" fontId="6" fillId="24" borderId="416" xfId="0" applyFont="1" applyFill="1" applyBorder="1" applyAlignment="1">
      <alignment horizontal="left"/>
    </xf>
    <xf numFmtId="0" fontId="6" fillId="24" borderId="46" xfId="0" applyFont="1" applyFill="1" applyBorder="1" applyAlignment="1">
      <alignment horizontal="left"/>
    </xf>
    <xf numFmtId="0" fontId="11" fillId="10" borderId="294" xfId="0" applyFont="1" applyFill="1" applyBorder="1" applyAlignment="1">
      <alignment horizontal="left"/>
    </xf>
    <xf numFmtId="0" fontId="11" fillId="10" borderId="208" xfId="0" applyFont="1" applyFill="1" applyBorder="1" applyAlignment="1">
      <alignment horizontal="left"/>
    </xf>
    <xf numFmtId="0" fontId="6" fillId="24" borderId="377" xfId="0" applyFont="1" applyFill="1" applyBorder="1" applyAlignment="1">
      <alignment horizontal="left"/>
    </xf>
    <xf numFmtId="0" fontId="6" fillId="24" borderId="415" xfId="0" applyFont="1" applyFill="1" applyBorder="1" applyAlignment="1">
      <alignment horizontal="left"/>
    </xf>
    <xf numFmtId="0" fontId="11" fillId="8" borderId="317" xfId="0" applyFont="1" applyFill="1" applyBorder="1" applyAlignment="1">
      <alignment horizontal="center"/>
    </xf>
    <xf numFmtId="0" fontId="11" fillId="8" borderId="294" xfId="0" applyFont="1" applyFill="1" applyBorder="1" applyAlignment="1">
      <alignment horizontal="center"/>
    </xf>
    <xf numFmtId="0" fontId="11" fillId="8" borderId="208" xfId="0" applyFont="1" applyFill="1" applyBorder="1" applyAlignment="1">
      <alignment horizontal="center"/>
    </xf>
    <xf numFmtId="0" fontId="6" fillId="24" borderId="378" xfId="0" applyFont="1" applyFill="1" applyBorder="1" applyAlignment="1">
      <alignment horizontal="left"/>
    </xf>
    <xf numFmtId="0" fontId="133" fillId="24" borderId="634" xfId="0" applyFont="1" applyFill="1" applyBorder="1" applyAlignment="1">
      <alignment horizontal="center" vertical="center"/>
    </xf>
    <xf numFmtId="0" fontId="133" fillId="24" borderId="420" xfId="0" applyFont="1" applyFill="1" applyBorder="1" applyAlignment="1">
      <alignment horizontal="center" vertical="center"/>
    </xf>
    <xf numFmtId="0" fontId="133" fillId="24" borderId="426" xfId="0" applyFont="1" applyFill="1" applyBorder="1" applyAlignment="1">
      <alignment horizontal="center" vertical="center"/>
    </xf>
    <xf numFmtId="0" fontId="133" fillId="24" borderId="0" xfId="0" applyFont="1" applyFill="1" applyBorder="1" applyAlignment="1">
      <alignment horizontal="center" vertical="center"/>
    </xf>
    <xf numFmtId="0" fontId="13" fillId="10" borderId="407" xfId="0" applyFont="1" applyFill="1" applyBorder="1" applyAlignment="1">
      <alignment horizontal="center" vertical="center"/>
    </xf>
    <xf numFmtId="0" fontId="13" fillId="10" borderId="408" xfId="0" applyFont="1" applyFill="1" applyBorder="1" applyAlignment="1">
      <alignment horizontal="center" vertical="center"/>
    </xf>
    <xf numFmtId="0" fontId="13" fillId="10" borderId="409" xfId="0" applyFont="1" applyFill="1" applyBorder="1" applyAlignment="1">
      <alignment horizontal="center" vertical="center"/>
    </xf>
    <xf numFmtId="0" fontId="73" fillId="0" borderId="0" xfId="0" applyFont="1" applyFill="1" applyBorder="1" applyAlignment="1">
      <alignment horizontal="center"/>
    </xf>
    <xf numFmtId="0" fontId="6" fillId="24" borderId="417" xfId="0" applyFont="1" applyFill="1" applyBorder="1" applyAlignment="1">
      <alignment horizontal="left" vertical="center"/>
    </xf>
    <xf numFmtId="0" fontId="6" fillId="24" borderId="418" xfId="0" applyFont="1" applyFill="1" applyBorder="1" applyAlignment="1">
      <alignment horizontal="left" vertical="center"/>
    </xf>
    <xf numFmtId="0" fontId="11" fillId="10" borderId="294" xfId="0" applyFont="1" applyFill="1" applyBorder="1" applyAlignment="1">
      <alignment horizontal="left" vertical="center"/>
    </xf>
    <xf numFmtId="0" fontId="11" fillId="10" borderId="208" xfId="0" applyFont="1" applyFill="1" applyBorder="1" applyAlignment="1">
      <alignment horizontal="left" vertical="center"/>
    </xf>
    <xf numFmtId="0" fontId="13" fillId="10" borderId="411" xfId="0" applyFont="1" applyFill="1" applyBorder="1" applyAlignment="1">
      <alignment horizontal="center" vertical="center"/>
    </xf>
    <xf numFmtId="0" fontId="13" fillId="10" borderId="420" xfId="0" applyFont="1" applyFill="1" applyBorder="1" applyAlignment="1">
      <alignment horizontal="center" vertical="center"/>
    </xf>
    <xf numFmtId="0" fontId="13" fillId="10" borderId="422" xfId="0" applyFont="1" applyFill="1" applyBorder="1" applyAlignment="1">
      <alignment horizontal="center" vertical="center"/>
    </xf>
    <xf numFmtId="0" fontId="133" fillId="24" borderId="456" xfId="0" applyFont="1" applyFill="1" applyBorder="1" applyAlignment="1">
      <alignment horizontal="center" vertical="center"/>
    </xf>
    <xf numFmtId="0" fontId="13" fillId="10" borderId="412" xfId="0" applyFont="1" applyFill="1" applyBorder="1" applyAlignment="1">
      <alignment horizontal="center" vertical="center"/>
    </xf>
    <xf numFmtId="0" fontId="13" fillId="0" borderId="412" xfId="0" applyFont="1" applyBorder="1" applyAlignment="1">
      <alignment horizontal="center" vertical="center" wrapText="1"/>
    </xf>
    <xf numFmtId="0" fontId="133" fillId="24" borderId="0" xfId="0" applyFont="1" applyFill="1" applyAlignment="1">
      <alignment horizontal="center" vertical="center"/>
    </xf>
    <xf numFmtId="0" fontId="13" fillId="0" borderId="405" xfId="0" applyFont="1" applyBorder="1" applyAlignment="1">
      <alignment horizontal="center" vertical="center" wrapText="1"/>
    </xf>
    <xf numFmtId="0" fontId="13" fillId="0" borderId="410" xfId="0" applyFont="1" applyBorder="1" applyAlignment="1">
      <alignment horizontal="center" vertical="center" wrapText="1"/>
    </xf>
    <xf numFmtId="0" fontId="13" fillId="0" borderId="411" xfId="0" applyFont="1" applyBorder="1" applyAlignment="1">
      <alignment horizontal="center" vertical="center" wrapText="1"/>
    </xf>
    <xf numFmtId="0" fontId="133" fillId="24" borderId="334" xfId="0" applyFont="1" applyFill="1" applyBorder="1" applyAlignment="1">
      <alignment horizontal="center" vertical="center"/>
    </xf>
    <xf numFmtId="0" fontId="133" fillId="24" borderId="335" xfId="0" applyFont="1" applyFill="1" applyBorder="1" applyAlignment="1">
      <alignment horizontal="center" vertical="center"/>
    </xf>
    <xf numFmtId="0" fontId="133" fillId="24" borderId="419" xfId="0" applyFont="1" applyFill="1" applyBorder="1" applyAlignment="1">
      <alignment horizontal="center" vertical="center"/>
    </xf>
    <xf numFmtId="0" fontId="13" fillId="10" borderId="421" xfId="0" applyFont="1" applyFill="1" applyBorder="1" applyAlignment="1">
      <alignment horizontal="center" vertical="center"/>
    </xf>
    <xf numFmtId="0" fontId="13" fillId="10" borderId="423" xfId="0" applyFont="1" applyFill="1" applyBorder="1" applyAlignment="1">
      <alignment horizontal="center" vertical="center"/>
    </xf>
    <xf numFmtId="0" fontId="44" fillId="0" borderId="562" xfId="0" applyFont="1" applyBorder="1" applyAlignment="1">
      <alignment horizontal="center" vertical="center" wrapText="1"/>
    </xf>
    <xf numFmtId="0" fontId="44" fillId="0" borderId="411" xfId="0" applyFont="1" applyBorder="1" applyAlignment="1">
      <alignment horizontal="center" vertical="center" wrapText="1"/>
    </xf>
    <xf numFmtId="0" fontId="34" fillId="24" borderId="54" xfId="0" applyFont="1" applyFill="1" applyBorder="1" applyAlignment="1">
      <alignment horizontal="center" vertical="center"/>
    </xf>
    <xf numFmtId="0" fontId="34" fillId="24" borderId="55" xfId="0" applyFont="1" applyFill="1" applyBorder="1" applyAlignment="1">
      <alignment horizontal="center" vertical="center"/>
    </xf>
    <xf numFmtId="0" fontId="34" fillId="24" borderId="11" xfId="0" applyFont="1" applyFill="1" applyBorder="1" applyAlignment="1">
      <alignment horizontal="center" vertical="center"/>
    </xf>
    <xf numFmtId="0" fontId="34" fillId="24" borderId="12" xfId="0" applyFont="1" applyFill="1" applyBorder="1" applyAlignment="1">
      <alignment horizontal="center" vertical="center"/>
    </xf>
    <xf numFmtId="0" fontId="34" fillId="24" borderId="13" xfId="0" applyFont="1" applyFill="1" applyBorder="1" applyAlignment="1">
      <alignment horizontal="center" vertical="center"/>
    </xf>
    <xf numFmtId="0" fontId="6" fillId="22" borderId="0" xfId="0" applyFont="1" applyFill="1" applyAlignment="1">
      <alignment horizontal="center" vertical="center"/>
    </xf>
    <xf numFmtId="0" fontId="13" fillId="10" borderId="407" xfId="0" applyFont="1" applyFill="1" applyBorder="1" applyAlignment="1">
      <alignment horizontal="center"/>
    </xf>
    <xf numFmtId="0" fontId="13" fillId="10" borderId="408" xfId="0" applyFont="1" applyFill="1" applyBorder="1" applyAlignment="1">
      <alignment horizontal="center"/>
    </xf>
    <xf numFmtId="0" fontId="13" fillId="10" borderId="409" xfId="0" applyFont="1" applyFill="1" applyBorder="1" applyAlignment="1">
      <alignment horizontal="center"/>
    </xf>
    <xf numFmtId="0" fontId="19" fillId="0" borderId="47" xfId="0" applyFont="1" applyBorder="1" applyAlignment="1">
      <alignment horizontal="left" vertical="center" wrapText="1"/>
    </xf>
    <xf numFmtId="0" fontId="29" fillId="22" borderId="279" xfId="0" applyFont="1" applyFill="1" applyBorder="1" applyAlignment="1">
      <alignment horizontal="center" vertical="center"/>
    </xf>
    <xf numFmtId="0" fontId="29" fillId="22" borderId="280" xfId="0" applyFont="1" applyFill="1" applyBorder="1" applyAlignment="1">
      <alignment horizontal="center" vertical="center"/>
    </xf>
    <xf numFmtId="0" fontId="29" fillId="22" borderId="51" xfId="0" applyFont="1" applyFill="1" applyBorder="1" applyAlignment="1">
      <alignment horizontal="center" vertical="center"/>
    </xf>
    <xf numFmtId="0" fontId="6" fillId="22" borderId="533" xfId="0" applyFont="1" applyFill="1" applyBorder="1" applyAlignment="1">
      <alignment horizontal="center" vertical="center"/>
    </xf>
    <xf numFmtId="0" fontId="6" fillId="22" borderId="46" xfId="0" applyFont="1" applyFill="1" applyBorder="1" applyAlignment="1">
      <alignment horizontal="center" vertical="center"/>
    </xf>
    <xf numFmtId="0" fontId="6" fillId="22" borderId="531" xfId="0" applyFont="1" applyFill="1" applyBorder="1" applyAlignment="1">
      <alignment horizontal="center" vertical="center" wrapText="1"/>
    </xf>
    <xf numFmtId="0" fontId="6" fillId="22" borderId="143" xfId="0" applyFont="1" applyFill="1" applyBorder="1" applyAlignment="1">
      <alignment horizontal="center" vertical="center" wrapText="1"/>
    </xf>
    <xf numFmtId="0" fontId="6" fillId="22" borderId="0" xfId="0" applyFont="1" applyFill="1" applyBorder="1" applyAlignment="1">
      <alignment horizontal="center" vertical="center" wrapText="1"/>
    </xf>
    <xf numFmtId="0" fontId="6" fillId="22" borderId="144" xfId="0" applyFont="1" applyFill="1" applyBorder="1" applyAlignment="1">
      <alignment horizontal="center" vertical="center" wrapText="1"/>
    </xf>
    <xf numFmtId="0" fontId="4" fillId="0" borderId="106" xfId="0" applyFont="1" applyBorder="1" applyAlignment="1">
      <alignment horizontal="center"/>
    </xf>
    <xf numFmtId="0" fontId="4" fillId="0" borderId="108" xfId="0" applyFont="1" applyBorder="1" applyAlignment="1">
      <alignment horizontal="center"/>
    </xf>
    <xf numFmtId="0" fontId="6" fillId="24" borderId="220" xfId="0" applyFont="1" applyFill="1" applyBorder="1" applyAlignment="1">
      <alignment horizontal="center" vertical="center" wrapText="1"/>
    </xf>
    <xf numFmtId="0" fontId="6" fillId="24" borderId="176" xfId="0" applyFont="1" applyFill="1" applyBorder="1" applyAlignment="1">
      <alignment horizontal="center" vertical="center" wrapText="1"/>
    </xf>
    <xf numFmtId="0" fontId="6" fillId="24" borderId="334" xfId="0" applyFont="1" applyFill="1" applyBorder="1" applyAlignment="1">
      <alignment horizontal="center" vertical="center" wrapText="1"/>
    </xf>
    <xf numFmtId="0" fontId="6" fillId="24" borderId="425" xfId="0" applyFont="1" applyFill="1" applyBorder="1" applyAlignment="1">
      <alignment horizontal="center" vertical="center" wrapText="1"/>
    </xf>
    <xf numFmtId="0" fontId="4" fillId="0" borderId="110" xfId="0" applyFont="1" applyBorder="1" applyAlignment="1">
      <alignment horizontal="center"/>
    </xf>
    <xf numFmtId="0" fontId="6" fillId="22" borderId="531" xfId="0" applyFont="1" applyFill="1" applyBorder="1" applyAlignment="1">
      <alignment horizontal="center" vertical="center"/>
    </xf>
    <xf numFmtId="0" fontId="6" fillId="24" borderId="335" xfId="0" applyFont="1" applyFill="1" applyBorder="1" applyAlignment="1">
      <alignment horizontal="center" vertical="center" wrapText="1"/>
    </xf>
    <xf numFmtId="0" fontId="6" fillId="24" borderId="419" xfId="0" applyFont="1" applyFill="1" applyBorder="1" applyAlignment="1">
      <alignment horizontal="center" vertical="center" wrapText="1"/>
    </xf>
    <xf numFmtId="0" fontId="19" fillId="0" borderId="426" xfId="0" applyFont="1" applyBorder="1" applyAlignment="1">
      <alignment horizontal="center"/>
    </xf>
    <xf numFmtId="0" fontId="19" fillId="0" borderId="0" xfId="0" applyFont="1" applyBorder="1" applyAlignment="1">
      <alignment horizontal="center"/>
    </xf>
    <xf numFmtId="0" fontId="19" fillId="0" borderId="454" xfId="0" applyFont="1" applyBorder="1" applyAlignment="1">
      <alignment horizontal="center"/>
    </xf>
    <xf numFmtId="0" fontId="19" fillId="0" borderId="452" xfId="0" applyFont="1" applyBorder="1" applyAlignment="1">
      <alignment horizontal="center"/>
    </xf>
    <xf numFmtId="0" fontId="19" fillId="0" borderId="456" xfId="0" applyFont="1" applyBorder="1" applyAlignment="1">
      <alignment horizontal="center"/>
    </xf>
    <xf numFmtId="0" fontId="19" fillId="0" borderId="453" xfId="0" applyFont="1" applyBorder="1" applyAlignment="1">
      <alignment horizontal="center"/>
    </xf>
    <xf numFmtId="0" fontId="11" fillId="8" borderId="294" xfId="0" applyFont="1" applyFill="1" applyBorder="1" applyAlignment="1">
      <alignment horizontal="center" vertical="center"/>
    </xf>
    <xf numFmtId="0" fontId="11" fillId="8" borderId="208" xfId="0" applyFont="1" applyFill="1" applyBorder="1" applyAlignment="1">
      <alignment horizontal="center" vertical="center"/>
    </xf>
    <xf numFmtId="0" fontId="19" fillId="0" borderId="271" xfId="0" applyFont="1" applyBorder="1" applyAlignment="1" applyProtection="1">
      <alignment horizontal="left"/>
      <protection locked="0"/>
    </xf>
    <xf numFmtId="0" fontId="19" fillId="0" borderId="176" xfId="0" applyFont="1" applyBorder="1" applyAlignment="1" applyProtection="1">
      <alignment horizontal="left"/>
      <protection locked="0"/>
    </xf>
    <xf numFmtId="0" fontId="6" fillId="24" borderId="515" xfId="0" applyFont="1" applyFill="1" applyBorder="1" applyAlignment="1">
      <alignment horizontal="center" vertical="center"/>
    </xf>
    <xf numFmtId="0" fontId="6" fillId="24" borderId="366" xfId="0" applyFont="1" applyFill="1" applyBorder="1" applyAlignment="1">
      <alignment horizontal="center" vertical="center"/>
    </xf>
    <xf numFmtId="0" fontId="7" fillId="24" borderId="334" xfId="0" applyFont="1" applyFill="1" applyBorder="1" applyAlignment="1">
      <alignment horizontal="center" vertical="center"/>
    </xf>
    <xf numFmtId="0" fontId="7" fillId="24" borderId="335" xfId="0" applyFont="1" applyFill="1" applyBorder="1" applyAlignment="1">
      <alignment horizontal="center" vertical="center"/>
    </xf>
    <xf numFmtId="0" fontId="19" fillId="5" borderId="256" xfId="0" applyFont="1" applyFill="1" applyBorder="1" applyAlignment="1" applyProtection="1">
      <alignment horizontal="center" vertical="center"/>
      <protection locked="0"/>
    </xf>
    <xf numFmtId="0" fontId="19" fillId="5" borderId="258" xfId="0" applyFont="1" applyFill="1" applyBorder="1" applyAlignment="1" applyProtection="1">
      <alignment horizontal="center" vertical="center"/>
      <protection locked="0"/>
    </xf>
    <xf numFmtId="0" fontId="19" fillId="0" borderId="535" xfId="0" applyFont="1" applyBorder="1" applyAlignment="1" applyProtection="1">
      <alignment horizontal="left" vertical="center" wrapText="1"/>
      <protection locked="0"/>
    </xf>
    <xf numFmtId="0" fontId="19" fillId="0" borderId="504" xfId="0" applyFont="1" applyBorder="1" applyAlignment="1" applyProtection="1">
      <alignment horizontal="left" vertical="center"/>
      <protection locked="0"/>
    </xf>
    <xf numFmtId="0" fontId="19" fillId="0" borderId="541" xfId="0" applyFont="1" applyBorder="1" applyAlignment="1" applyProtection="1">
      <alignment horizontal="left" vertical="center" wrapText="1"/>
      <protection locked="0"/>
    </xf>
    <xf numFmtId="0" fontId="19" fillId="0" borderId="542" xfId="0" applyFont="1" applyBorder="1" applyAlignment="1" applyProtection="1">
      <alignment horizontal="left" vertical="center"/>
      <protection locked="0"/>
    </xf>
    <xf numFmtId="0" fontId="79" fillId="8" borderId="207" xfId="0" applyFont="1" applyFill="1" applyBorder="1" applyAlignment="1" applyProtection="1">
      <alignment horizontal="center" vertical="center"/>
      <protection locked="0"/>
    </xf>
    <xf numFmtId="0" fontId="79" fillId="8" borderId="208" xfId="0" applyFont="1" applyFill="1" applyBorder="1" applyAlignment="1" applyProtection="1">
      <alignment horizontal="center" vertical="center"/>
      <protection locked="0"/>
    </xf>
    <xf numFmtId="0" fontId="19" fillId="0" borderId="534" xfId="0" applyFont="1" applyBorder="1" applyAlignment="1" applyProtection="1">
      <alignment horizontal="left" vertical="center" wrapText="1"/>
      <protection locked="0"/>
    </xf>
    <xf numFmtId="0" fontId="19" fillId="0" borderId="492" xfId="0" applyFont="1" applyBorder="1" applyAlignment="1" applyProtection="1">
      <alignment horizontal="left" vertical="center"/>
      <protection locked="0"/>
    </xf>
    <xf numFmtId="0" fontId="19" fillId="5" borderId="497" xfId="0" applyFont="1" applyFill="1" applyBorder="1" applyAlignment="1" applyProtection="1">
      <alignment horizontal="center" vertical="center" wrapText="1"/>
      <protection locked="0"/>
    </xf>
    <xf numFmtId="0" fontId="19" fillId="5" borderId="535" xfId="0" applyFont="1" applyFill="1" applyBorder="1" applyAlignment="1" applyProtection="1">
      <alignment horizontal="center" vertical="center" wrapText="1"/>
      <protection locked="0"/>
    </xf>
    <xf numFmtId="0" fontId="7" fillId="24" borderId="334" xfId="0" applyFont="1" applyFill="1" applyBorder="1" applyAlignment="1">
      <alignment horizontal="center" vertical="center" wrapText="1"/>
    </xf>
    <xf numFmtId="0" fontId="7" fillId="24" borderId="335" xfId="0" applyFont="1" applyFill="1" applyBorder="1" applyAlignment="1">
      <alignment horizontal="center" vertical="center" wrapText="1"/>
    </xf>
    <xf numFmtId="0" fontId="7" fillId="24" borderId="458" xfId="0" applyFont="1" applyFill="1" applyBorder="1" applyAlignment="1">
      <alignment horizontal="center" vertical="center" wrapText="1"/>
    </xf>
    <xf numFmtId="0" fontId="19" fillId="5" borderId="536" xfId="0" applyFont="1" applyFill="1" applyBorder="1" applyAlignment="1" applyProtection="1">
      <alignment horizontal="center" vertical="center" wrapText="1"/>
      <protection locked="0"/>
    </xf>
    <xf numFmtId="0" fontId="19" fillId="5" borderId="457" xfId="0" applyFont="1" applyFill="1" applyBorder="1" applyAlignment="1" applyProtection="1">
      <alignment horizontal="center" vertical="center" wrapText="1"/>
      <protection locked="0"/>
    </xf>
    <xf numFmtId="0" fontId="19" fillId="5" borderId="367" xfId="0" applyFont="1" applyFill="1" applyBorder="1" applyAlignment="1" applyProtection="1">
      <alignment horizontal="center" vertical="center" wrapText="1"/>
      <protection locked="0"/>
    </xf>
    <xf numFmtId="0" fontId="19" fillId="6" borderId="540" xfId="0" applyFont="1" applyFill="1" applyBorder="1" applyAlignment="1" applyProtection="1">
      <alignment horizontal="center" vertical="center" wrapText="1"/>
      <protection locked="0"/>
    </xf>
    <xf numFmtId="0" fontId="19" fillId="6" borderId="541" xfId="0" applyFont="1" applyFill="1" applyBorder="1" applyAlignment="1" applyProtection="1">
      <alignment horizontal="center" vertical="center" wrapText="1"/>
      <protection locked="0"/>
    </xf>
    <xf numFmtId="0" fontId="19" fillId="5" borderId="483" xfId="0" applyFont="1" applyFill="1" applyBorder="1" applyAlignment="1" applyProtection="1">
      <alignment horizontal="center" vertical="center" wrapText="1"/>
      <protection locked="0"/>
    </xf>
    <xf numFmtId="0" fontId="19" fillId="5" borderId="534" xfId="0" applyFont="1" applyFill="1" applyBorder="1" applyAlignment="1" applyProtection="1">
      <alignment horizontal="center" vertical="center" wrapText="1"/>
      <protection locked="0"/>
    </xf>
    <xf numFmtId="0" fontId="44" fillId="8" borderId="207" xfId="0" applyFont="1" applyFill="1" applyBorder="1" applyAlignment="1" applyProtection="1">
      <alignment horizontal="center" vertical="center"/>
      <protection locked="0"/>
    </xf>
    <xf numFmtId="0" fontId="44" fillId="8" borderId="208" xfId="0" applyFont="1" applyFill="1" applyBorder="1" applyAlignment="1" applyProtection="1">
      <alignment horizontal="center" vertical="center"/>
      <protection locked="0"/>
    </xf>
    <xf numFmtId="0" fontId="19" fillId="0" borderId="671" xfId="0" applyFont="1" applyBorder="1" applyAlignment="1" applyProtection="1">
      <alignment horizontal="left" wrapText="1"/>
      <protection locked="0"/>
    </xf>
    <xf numFmtId="0" fontId="19" fillId="0" borderId="672" xfId="0" applyFont="1" applyBorder="1" applyAlignment="1" applyProtection="1">
      <alignment horizontal="left" wrapText="1"/>
      <protection locked="0"/>
    </xf>
    <xf numFmtId="0" fontId="19" fillId="0" borderId="319" xfId="0" applyFont="1" applyBorder="1" applyAlignment="1" applyProtection="1">
      <alignment horizontal="left" wrapText="1"/>
      <protection locked="0"/>
    </xf>
    <xf numFmtId="0" fontId="19" fillId="0" borderId="670" xfId="0" applyFont="1" applyBorder="1" applyAlignment="1" applyProtection="1">
      <alignment horizontal="center"/>
      <protection locked="0"/>
    </xf>
    <xf numFmtId="0" fontId="33" fillId="22" borderId="76" xfId="0" applyFont="1" applyFill="1" applyBorder="1" applyAlignment="1">
      <alignment horizontal="center" vertical="center" wrapText="1"/>
    </xf>
    <xf numFmtId="0" fontId="33" fillId="22" borderId="75" xfId="0" applyFont="1" applyFill="1" applyBorder="1" applyAlignment="1">
      <alignment horizontal="center" vertical="center" wrapText="1"/>
    </xf>
    <xf numFmtId="0" fontId="1" fillId="5" borderId="275" xfId="0" applyFont="1" applyFill="1" applyBorder="1" applyAlignment="1">
      <alignment horizontal="left" vertical="top" wrapText="1"/>
    </xf>
    <xf numFmtId="0" fontId="1" fillId="5" borderId="261" xfId="0" applyFont="1" applyFill="1" applyBorder="1" applyAlignment="1">
      <alignment horizontal="left" vertical="top" wrapText="1"/>
    </xf>
    <xf numFmtId="0" fontId="1" fillId="5" borderId="276" xfId="0" applyFont="1" applyFill="1" applyBorder="1" applyAlignment="1">
      <alignment horizontal="left" vertical="top" wrapText="1"/>
    </xf>
    <xf numFmtId="0" fontId="7" fillId="24" borderId="256" xfId="0" applyFont="1" applyFill="1" applyBorder="1" applyAlignment="1">
      <alignment horizontal="center" vertical="center"/>
    </xf>
    <xf numFmtId="0" fontId="7" fillId="24" borderId="257" xfId="0" applyFont="1" applyFill="1" applyBorder="1" applyAlignment="1">
      <alignment horizontal="center" vertical="center"/>
    </xf>
    <xf numFmtId="0" fontId="19" fillId="0" borderId="670" xfId="0" applyFont="1" applyBorder="1" applyAlignment="1" applyProtection="1">
      <alignment horizontal="left" wrapText="1"/>
      <protection locked="0"/>
    </xf>
    <xf numFmtId="0" fontId="19" fillId="0" borderId="670" xfId="0" applyFont="1" applyBorder="1" applyAlignment="1" applyProtection="1">
      <alignment horizontal="left"/>
      <protection locked="0"/>
    </xf>
    <xf numFmtId="0" fontId="6" fillId="24" borderId="24" xfId="0" applyFont="1" applyFill="1" applyBorder="1" applyAlignment="1">
      <alignment horizontal="center" vertical="center"/>
    </xf>
    <xf numFmtId="0" fontId="6" fillId="24" borderId="65" xfId="0" applyFont="1" applyFill="1" applyBorder="1" applyAlignment="1">
      <alignment horizontal="center" vertical="center"/>
    </xf>
    <xf numFmtId="0" fontId="6" fillId="24" borderId="285" xfId="0" applyFont="1" applyFill="1" applyBorder="1" applyAlignment="1">
      <alignment horizontal="center" vertical="center" wrapText="1"/>
    </xf>
    <xf numFmtId="0" fontId="6" fillId="24" borderId="257" xfId="0" applyFont="1" applyFill="1" applyBorder="1" applyAlignment="1">
      <alignment horizontal="center" vertical="center" wrapText="1"/>
    </xf>
    <xf numFmtId="0" fontId="19" fillId="0" borderId="674" xfId="0" applyFont="1" applyBorder="1" applyAlignment="1" applyProtection="1">
      <alignment horizontal="left" wrapText="1"/>
      <protection locked="0"/>
    </xf>
    <xf numFmtId="0" fontId="19" fillId="0" borderId="675" xfId="0" applyFont="1" applyBorder="1" applyAlignment="1" applyProtection="1">
      <alignment horizontal="left" wrapText="1"/>
      <protection locked="0"/>
    </xf>
    <xf numFmtId="0" fontId="19" fillId="0" borderId="676" xfId="0" applyFont="1" applyBorder="1" applyAlignment="1" applyProtection="1">
      <alignment horizontal="left" wrapText="1"/>
      <protection locked="0"/>
    </xf>
    <xf numFmtId="0" fontId="19" fillId="0" borderId="452" xfId="0" quotePrefix="1" applyFont="1" applyBorder="1" applyAlignment="1" applyProtection="1">
      <alignment horizontal="left" vertical="top" wrapText="1"/>
      <protection locked="0"/>
    </xf>
    <xf numFmtId="0" fontId="19" fillId="0" borderId="456" xfId="0" quotePrefix="1" applyFont="1" applyBorder="1" applyAlignment="1" applyProtection="1">
      <alignment horizontal="left" vertical="top" wrapText="1"/>
      <protection locked="0"/>
    </xf>
    <xf numFmtId="0" fontId="19" fillId="0" borderId="673" xfId="0" applyFont="1" applyBorder="1" applyAlignment="1" applyProtection="1">
      <alignment horizontal="center"/>
      <protection locked="0"/>
    </xf>
    <xf numFmtId="0" fontId="19" fillId="0" borderId="673" xfId="0" applyFont="1" applyBorder="1" applyAlignment="1" applyProtection="1">
      <alignment horizontal="left"/>
      <protection locked="0"/>
    </xf>
    <xf numFmtId="0" fontId="7" fillId="24" borderId="459" xfId="0" applyFont="1" applyFill="1" applyBorder="1" applyAlignment="1">
      <alignment horizontal="center" vertical="center"/>
    </xf>
    <xf numFmtId="0" fontId="7" fillId="24" borderId="537" xfId="0" applyFont="1" applyFill="1" applyBorder="1" applyAlignment="1">
      <alignment horizontal="center" vertical="center"/>
    </xf>
    <xf numFmtId="0" fontId="19" fillId="0" borderId="207" xfId="0" quotePrefix="1" applyFont="1" applyBorder="1" applyAlignment="1" applyProtection="1">
      <alignment horizontal="left" vertical="top" wrapText="1"/>
      <protection locked="0"/>
    </xf>
    <xf numFmtId="0" fontId="19" fillId="0" borderId="294" xfId="0" quotePrefix="1" applyFont="1" applyBorder="1" applyAlignment="1" applyProtection="1">
      <alignment horizontal="left" vertical="top" wrapText="1"/>
      <protection locked="0"/>
    </xf>
    <xf numFmtId="0" fontId="19" fillId="0" borderId="208" xfId="0" quotePrefix="1" applyFont="1" applyBorder="1" applyAlignment="1" applyProtection="1">
      <alignment horizontal="left" vertical="top" wrapText="1"/>
      <protection locked="0"/>
    </xf>
    <xf numFmtId="0" fontId="6" fillId="27" borderId="24" xfId="0" applyFont="1" applyFill="1" applyBorder="1" applyAlignment="1">
      <alignment horizontal="center" vertical="center" wrapText="1"/>
    </xf>
    <xf numFmtId="0" fontId="6" fillId="24" borderId="277" xfId="0" applyFont="1" applyFill="1" applyBorder="1" applyAlignment="1">
      <alignment horizontal="center" vertical="center"/>
    </xf>
    <xf numFmtId="0" fontId="6" fillId="24" borderId="445" xfId="0" applyFont="1" applyFill="1" applyBorder="1" applyAlignment="1">
      <alignment horizontal="center" vertical="center"/>
    </xf>
    <xf numFmtId="0" fontId="19" fillId="8" borderId="221" xfId="0" applyFont="1" applyFill="1" applyBorder="1" applyAlignment="1" applyProtection="1">
      <alignment horizontal="left" vertical="center"/>
      <protection locked="0"/>
    </xf>
    <xf numFmtId="0" fontId="19" fillId="8" borderId="222" xfId="0" applyFont="1" applyFill="1" applyBorder="1" applyAlignment="1" applyProtection="1">
      <alignment horizontal="left" vertical="center"/>
      <protection locked="0"/>
    </xf>
    <xf numFmtId="0" fontId="19" fillId="8" borderId="497" xfId="0" applyFont="1" applyFill="1" applyBorder="1" applyAlignment="1" applyProtection="1">
      <alignment horizontal="left" vertical="center"/>
      <protection locked="0"/>
    </xf>
    <xf numFmtId="0" fontId="19" fillId="8" borderId="538" xfId="0" applyFont="1" applyFill="1" applyBorder="1" applyAlignment="1" applyProtection="1">
      <alignment horizontal="left" vertical="center"/>
      <protection locked="0"/>
    </xf>
    <xf numFmtId="0" fontId="19" fillId="8" borderId="498" xfId="0" applyFont="1" applyFill="1" applyBorder="1" applyAlignment="1" applyProtection="1">
      <alignment horizontal="left" vertical="center"/>
      <protection locked="0"/>
    </xf>
    <xf numFmtId="0" fontId="7" fillId="24" borderId="278" xfId="0" applyFont="1" applyFill="1" applyBorder="1" applyAlignment="1">
      <alignment horizontal="center" vertical="center"/>
    </xf>
    <xf numFmtId="0" fontId="7" fillId="24" borderId="220" xfId="0" applyFont="1" applyFill="1" applyBorder="1" applyAlignment="1">
      <alignment horizontal="center" vertical="center" wrapText="1"/>
    </xf>
    <xf numFmtId="0" fontId="7" fillId="24" borderId="317" xfId="0" applyFont="1" applyFill="1" applyBorder="1" applyAlignment="1">
      <alignment horizontal="center" vertical="center"/>
    </xf>
    <xf numFmtId="0" fontId="7" fillId="24" borderId="316" xfId="0" applyFont="1" applyFill="1" applyBorder="1" applyAlignment="1">
      <alignment horizontal="center" vertical="center"/>
    </xf>
    <xf numFmtId="0" fontId="19" fillId="0" borderId="667" xfId="0" applyFont="1" applyBorder="1" applyAlignment="1" applyProtection="1">
      <alignment horizontal="left" wrapText="1"/>
      <protection locked="0"/>
    </xf>
    <xf numFmtId="0" fontId="19" fillId="0" borderId="668" xfId="0" applyFont="1" applyBorder="1" applyAlignment="1" applyProtection="1">
      <alignment horizontal="left" wrapText="1"/>
      <protection locked="0"/>
    </xf>
    <xf numFmtId="0" fontId="19" fillId="0" borderId="669" xfId="0" applyFont="1" applyBorder="1" applyAlignment="1" applyProtection="1">
      <alignment horizontal="left" wrapText="1"/>
      <protection locked="0"/>
    </xf>
    <xf numFmtId="0" fontId="19" fillId="0" borderId="291" xfId="0" quotePrefix="1" applyFont="1" applyBorder="1" applyAlignment="1" applyProtection="1">
      <alignment horizontal="left" vertical="top" wrapText="1"/>
      <protection locked="0"/>
    </xf>
    <xf numFmtId="0" fontId="19" fillId="0" borderId="291" xfId="0" applyFont="1" applyBorder="1" applyAlignment="1" applyProtection="1">
      <alignment horizontal="left" vertical="top" wrapText="1"/>
      <protection locked="0"/>
    </xf>
    <xf numFmtId="0" fontId="7" fillId="24" borderId="459" xfId="0" applyFont="1" applyFill="1" applyBorder="1" applyAlignment="1">
      <alignment horizontal="center"/>
    </xf>
    <xf numFmtId="0" fontId="7" fillId="24" borderId="335" xfId="0" applyFont="1" applyFill="1" applyBorder="1" applyAlignment="1">
      <alignment horizontal="center"/>
    </xf>
    <xf numFmtId="0" fontId="7" fillId="24" borderId="419" xfId="0" applyFont="1" applyFill="1" applyBorder="1" applyAlignment="1">
      <alignment horizontal="center"/>
    </xf>
    <xf numFmtId="0" fontId="19" fillId="0" borderId="453" xfId="0" quotePrefix="1" applyFont="1" applyBorder="1" applyAlignment="1" applyProtection="1">
      <alignment horizontal="left" vertical="top" wrapText="1"/>
      <protection locked="0"/>
    </xf>
    <xf numFmtId="0" fontId="19" fillId="0" borderId="665" xfId="0" applyFont="1" applyBorder="1" applyAlignment="1" applyProtection="1">
      <alignment horizontal="left" wrapText="1"/>
      <protection locked="0"/>
    </xf>
    <xf numFmtId="0" fontId="19" fillId="0" borderId="665" xfId="0" applyFont="1" applyBorder="1" applyAlignment="1" applyProtection="1">
      <alignment horizontal="left"/>
      <protection locked="0"/>
    </xf>
    <xf numFmtId="0" fontId="19" fillId="0" borderId="666" xfId="0" applyFont="1" applyBorder="1" applyAlignment="1" applyProtection="1">
      <alignment horizontal="left"/>
      <protection locked="0"/>
    </xf>
    <xf numFmtId="0" fontId="19" fillId="0" borderId="666" xfId="0" applyFont="1" applyBorder="1" applyAlignment="1" applyProtection="1">
      <alignment horizontal="center"/>
      <protection locked="0"/>
    </xf>
    <xf numFmtId="0" fontId="7" fillId="24" borderId="318" xfId="0" applyFont="1" applyFill="1" applyBorder="1" applyAlignment="1">
      <alignment horizontal="center" vertical="center"/>
    </xf>
    <xf numFmtId="0" fontId="6" fillId="24" borderId="263" xfId="0" applyFont="1" applyFill="1" applyBorder="1" applyAlignment="1">
      <alignment horizontal="center" vertical="center" wrapText="1"/>
    </xf>
    <xf numFmtId="0" fontId="6" fillId="24" borderId="24" xfId="0" applyFont="1" applyFill="1" applyBorder="1" applyAlignment="1">
      <alignment horizontal="center" vertical="center" wrapText="1"/>
    </xf>
    <xf numFmtId="0" fontId="6" fillId="24" borderId="284" xfId="0" applyFont="1" applyFill="1" applyBorder="1" applyAlignment="1">
      <alignment horizontal="center" vertical="center" wrapText="1"/>
    </xf>
    <xf numFmtId="0" fontId="6" fillId="24" borderId="65" xfId="0" applyFont="1" applyFill="1" applyBorder="1" applyAlignment="1">
      <alignment horizontal="center" vertical="center" wrapText="1"/>
    </xf>
    <xf numFmtId="0" fontId="19" fillId="0" borderId="281" xfId="0" applyFont="1" applyBorder="1" applyAlignment="1" applyProtection="1">
      <alignment horizontal="left"/>
      <protection locked="0"/>
    </xf>
    <xf numFmtId="0" fontId="19" fillId="0" borderId="282" xfId="0" applyFont="1" applyBorder="1" applyAlignment="1" applyProtection="1">
      <alignment horizontal="left"/>
      <protection locked="0"/>
    </xf>
    <xf numFmtId="0" fontId="6" fillId="24" borderId="139" xfId="0" applyFont="1" applyFill="1" applyBorder="1" applyAlignment="1">
      <alignment horizontal="center" vertical="center" wrapText="1"/>
    </xf>
    <xf numFmtId="0" fontId="6" fillId="14" borderId="305" xfId="0" applyFont="1" applyFill="1" applyBorder="1" applyAlignment="1">
      <alignment horizontal="center" vertical="center" wrapText="1"/>
    </xf>
    <xf numFmtId="0" fontId="6" fillId="14" borderId="63" xfId="0" applyFont="1" applyFill="1" applyBorder="1" applyAlignment="1">
      <alignment horizontal="center" vertical="center" wrapText="1"/>
    </xf>
    <xf numFmtId="0" fontId="6" fillId="14" borderId="304" xfId="0" applyFont="1" applyFill="1" applyBorder="1" applyAlignment="1">
      <alignment horizontal="center" vertical="center" wrapText="1"/>
    </xf>
    <xf numFmtId="0" fontId="6" fillId="4" borderId="299" xfId="0" applyFont="1" applyFill="1" applyBorder="1" applyAlignment="1">
      <alignment horizontal="center" vertical="center" wrapText="1"/>
    </xf>
    <xf numFmtId="0" fontId="6" fillId="4" borderId="148" xfId="0" applyFont="1" applyFill="1" applyBorder="1" applyAlignment="1">
      <alignment horizontal="center" vertical="center" wrapText="1"/>
    </xf>
    <xf numFmtId="0" fontId="6" fillId="4" borderId="303" xfId="0" applyFont="1" applyFill="1" applyBorder="1" applyAlignment="1">
      <alignment horizontal="center" vertical="center" wrapText="1"/>
    </xf>
    <xf numFmtId="0" fontId="6" fillId="24" borderId="299" xfId="0" applyFont="1" applyFill="1" applyBorder="1" applyAlignment="1">
      <alignment horizontal="center" vertical="center" wrapText="1"/>
    </xf>
    <xf numFmtId="0" fontId="6" fillId="24" borderId="148" xfId="0" applyFont="1" applyFill="1" applyBorder="1" applyAlignment="1">
      <alignment horizontal="center" vertical="center" wrapText="1"/>
    </xf>
    <xf numFmtId="0" fontId="6" fillId="24" borderId="303" xfId="0" applyFont="1" applyFill="1" applyBorder="1" applyAlignment="1">
      <alignment horizontal="center" vertical="center" wrapText="1"/>
    </xf>
    <xf numFmtId="0" fontId="6" fillId="24" borderId="297" xfId="0" applyFont="1" applyFill="1" applyBorder="1" applyAlignment="1">
      <alignment horizontal="center" vertical="center" wrapText="1"/>
    </xf>
    <xf numFmtId="0" fontId="6" fillId="24" borderId="300" xfId="0" applyFont="1" applyFill="1" applyBorder="1" applyAlignment="1">
      <alignment horizontal="center" vertical="center" wrapText="1"/>
    </xf>
    <xf numFmtId="0" fontId="6" fillId="24" borderId="301" xfId="0" applyFont="1" applyFill="1" applyBorder="1" applyAlignment="1">
      <alignment horizontal="center" vertical="center" wrapText="1"/>
    </xf>
    <xf numFmtId="0" fontId="6" fillId="24" borderId="298" xfId="0" applyFont="1" applyFill="1" applyBorder="1" applyAlignment="1">
      <alignment horizontal="center" vertical="center" wrapText="1"/>
    </xf>
    <xf numFmtId="0" fontId="6" fillId="24" borderId="296" xfId="0" applyFont="1" applyFill="1" applyBorder="1" applyAlignment="1">
      <alignment horizontal="center" vertical="center" wrapText="1"/>
    </xf>
    <xf numFmtId="0" fontId="6" fillId="24" borderId="302" xfId="0" applyFont="1" applyFill="1" applyBorder="1" applyAlignment="1">
      <alignment horizontal="center" vertical="center" wrapText="1"/>
    </xf>
    <xf numFmtId="0" fontId="34" fillId="24" borderId="139" xfId="0" applyFont="1" applyFill="1" applyBorder="1" applyAlignment="1">
      <alignment horizontal="left" vertical="center"/>
    </xf>
    <xf numFmtId="0" fontId="43" fillId="5" borderId="0" xfId="17" applyFont="1" applyFill="1" applyBorder="1" applyAlignment="1">
      <alignment horizontal="center"/>
    </xf>
    <xf numFmtId="4" fontId="34" fillId="27" borderId="446" xfId="1" applyFont="1" applyFill="1" applyBorder="1" applyAlignment="1" applyProtection="1">
      <alignment horizontal="center" vertical="center" wrapText="1"/>
    </xf>
    <xf numFmtId="4" fontId="34" fillId="27" borderId="447" xfId="1" applyFont="1" applyFill="1" applyBorder="1" applyAlignment="1" applyProtection="1">
      <alignment horizontal="center" vertical="center" wrapText="1"/>
    </xf>
    <xf numFmtId="167" fontId="92" fillId="5" borderId="446" xfId="1" applyNumberFormat="1" applyFont="1" applyFill="1" applyBorder="1" applyAlignment="1" applyProtection="1">
      <alignment horizontal="center" vertical="center" wrapText="1"/>
    </xf>
    <xf numFmtId="167" fontId="92" fillId="5" borderId="447" xfId="1" applyNumberFormat="1" applyFont="1" applyFill="1" applyBorder="1" applyAlignment="1" applyProtection="1">
      <alignment horizontal="center" vertical="center" wrapText="1"/>
    </xf>
    <xf numFmtId="2" fontId="9" fillId="24" borderId="0" xfId="1" applyNumberFormat="1" applyFont="1" applyFill="1" applyBorder="1" applyAlignment="1" applyProtection="1">
      <alignment horizontal="center" vertical="center"/>
      <protection locked="0"/>
    </xf>
    <xf numFmtId="2" fontId="9" fillId="24" borderId="265" xfId="1" applyNumberFormat="1" applyFont="1" applyFill="1" applyBorder="1" applyAlignment="1" applyProtection="1">
      <alignment horizontal="center" vertical="center"/>
      <protection locked="0"/>
    </xf>
    <xf numFmtId="2" fontId="9" fillId="24" borderId="266" xfId="1" applyNumberFormat="1" applyFont="1" applyFill="1" applyBorder="1" applyAlignment="1" applyProtection="1">
      <alignment horizontal="center" vertical="center"/>
      <protection locked="0"/>
    </xf>
    <xf numFmtId="0" fontId="31" fillId="5" borderId="0" xfId="4" applyFill="1" applyBorder="1" applyAlignment="1">
      <alignment horizontal="center"/>
    </xf>
    <xf numFmtId="0" fontId="31" fillId="5" borderId="287" xfId="4" applyFill="1" applyBorder="1" applyAlignment="1">
      <alignment horizontal="center"/>
    </xf>
    <xf numFmtId="0" fontId="34" fillId="43" borderId="284" xfId="3" applyFont="1" applyFill="1" applyBorder="1" applyAlignment="1">
      <alignment horizontal="center"/>
    </xf>
    <xf numFmtId="0" fontId="34" fillId="43" borderId="65" xfId="3" applyFont="1" applyFill="1" applyBorder="1" applyAlignment="1">
      <alignment horizontal="center"/>
    </xf>
    <xf numFmtId="0" fontId="0" fillId="0" borderId="407" xfId="0" applyBorder="1" applyAlignment="1">
      <alignment horizontal="center" vertical="center"/>
    </xf>
    <xf numFmtId="0" fontId="0" fillId="0" borderId="408" xfId="0" applyBorder="1" applyAlignment="1">
      <alignment horizontal="center" vertical="center"/>
    </xf>
    <xf numFmtId="0" fontId="0" fillId="0" borderId="409" xfId="0" applyBorder="1" applyAlignment="1">
      <alignment horizontal="center" vertical="center"/>
    </xf>
    <xf numFmtId="179" fontId="0" fillId="0" borderId="407" xfId="0" applyNumberFormat="1" applyBorder="1" applyAlignment="1">
      <alignment horizontal="center" vertical="center"/>
    </xf>
    <xf numFmtId="179" fontId="0" fillId="0" borderId="408" xfId="0" applyNumberFormat="1" applyBorder="1" applyAlignment="1">
      <alignment horizontal="center" vertical="center"/>
    </xf>
    <xf numFmtId="179" fontId="0" fillId="0" borderId="409" xfId="0" applyNumberFormat="1" applyBorder="1" applyAlignment="1">
      <alignment horizontal="center" vertical="center"/>
    </xf>
    <xf numFmtId="0" fontId="143" fillId="5" borderId="407" xfId="0" applyFont="1" applyFill="1" applyBorder="1" applyAlignment="1">
      <alignment horizontal="center" vertical="center"/>
    </xf>
    <xf numFmtId="0" fontId="143" fillId="5" borderId="408" xfId="0" applyFont="1" applyFill="1" applyBorder="1" applyAlignment="1">
      <alignment horizontal="center" vertical="center"/>
    </xf>
    <xf numFmtId="0" fontId="143" fillId="5" borderId="409" xfId="0" applyFont="1" applyFill="1" applyBorder="1" applyAlignment="1">
      <alignment horizontal="center" vertical="center"/>
    </xf>
    <xf numFmtId="0" fontId="5" fillId="22" borderId="582" xfId="0" applyFont="1" applyFill="1" applyBorder="1" applyAlignment="1">
      <alignment horizontal="center" vertical="center"/>
    </xf>
    <xf numFmtId="0" fontId="5" fillId="22" borderId="583" xfId="0" applyFont="1" applyFill="1" applyBorder="1" applyAlignment="1">
      <alignment horizontal="center" vertical="center"/>
    </xf>
    <xf numFmtId="0" fontId="6" fillId="22" borderId="63" xfId="11" applyFont="1" applyFill="1" applyBorder="1" applyAlignment="1" applyProtection="1">
      <alignment horizontal="center" vertical="center"/>
      <protection locked="0"/>
    </xf>
    <xf numFmtId="0" fontId="6" fillId="22" borderId="0" xfId="11" applyFont="1" applyFill="1" applyBorder="1" applyAlignment="1" applyProtection="1">
      <alignment horizontal="center" vertical="center"/>
      <protection locked="0"/>
    </xf>
    <xf numFmtId="0" fontId="6" fillId="22" borderId="64" xfId="11" applyFont="1" applyFill="1" applyBorder="1" applyAlignment="1" applyProtection="1">
      <alignment horizontal="center" vertical="center"/>
      <protection locked="0"/>
    </xf>
    <xf numFmtId="0" fontId="6" fillId="24" borderId="310" xfId="0" applyFont="1" applyFill="1" applyBorder="1" applyAlignment="1">
      <alignment horizontal="center" vertical="center" wrapText="1"/>
    </xf>
    <xf numFmtId="0" fontId="6" fillId="24" borderId="31" xfId="0" applyFont="1" applyFill="1" applyBorder="1" applyAlignment="1">
      <alignment horizontal="center" vertical="center" wrapText="1"/>
    </xf>
    <xf numFmtId="0" fontId="33" fillId="5" borderId="31" xfId="0" applyFont="1" applyFill="1" applyBorder="1" applyAlignment="1">
      <alignment horizontal="center" vertical="center" wrapText="1"/>
    </xf>
    <xf numFmtId="0" fontId="33" fillId="5" borderId="4" xfId="0" applyFont="1" applyFill="1" applyBorder="1" applyAlignment="1">
      <alignment horizontal="center" vertical="center" wrapText="1"/>
    </xf>
    <xf numFmtId="0" fontId="6" fillId="27" borderId="313" xfId="0" applyFont="1" applyFill="1" applyBorder="1" applyAlignment="1">
      <alignment horizontal="center" vertical="center" wrapText="1"/>
    </xf>
    <xf numFmtId="0" fontId="6" fillId="27" borderId="322" xfId="0" applyFont="1" applyFill="1" applyBorder="1" applyAlignment="1">
      <alignment horizontal="center" vertical="center" wrapText="1"/>
    </xf>
    <xf numFmtId="0" fontId="110" fillId="10" borderId="2" xfId="0" applyFont="1" applyFill="1" applyBorder="1" applyAlignment="1">
      <alignment horizontal="center" vertical="center" wrapText="1"/>
    </xf>
    <xf numFmtId="0" fontId="6" fillId="27" borderId="314" xfId="0" applyFont="1" applyFill="1" applyBorder="1" applyAlignment="1">
      <alignment horizontal="center" vertical="center" wrapText="1"/>
    </xf>
    <xf numFmtId="0" fontId="110" fillId="5" borderId="0" xfId="0" applyFont="1" applyFill="1" applyBorder="1" applyAlignment="1">
      <alignment horizontal="center" vertical="center" wrapText="1"/>
    </xf>
    <xf numFmtId="0" fontId="44" fillId="10" borderId="407" xfId="0" applyFont="1" applyFill="1" applyBorder="1" applyAlignment="1">
      <alignment horizontal="center"/>
    </xf>
    <xf numFmtId="0" fontId="44" fillId="10" borderId="408" xfId="0" applyFont="1" applyFill="1" applyBorder="1" applyAlignment="1">
      <alignment horizontal="center"/>
    </xf>
    <xf numFmtId="0" fontId="44" fillId="10" borderId="409" xfId="0" applyFont="1" applyFill="1" applyBorder="1" applyAlignment="1">
      <alignment horizontal="center"/>
    </xf>
    <xf numFmtId="0" fontId="29" fillId="24" borderId="0" xfId="0" applyFont="1" applyFill="1" applyAlignment="1">
      <alignment horizontal="left" vertical="center"/>
    </xf>
    <xf numFmtId="2" fontId="9" fillId="24" borderId="77" xfId="1" applyNumberFormat="1" applyFont="1" applyFill="1" applyBorder="1" applyAlignment="1" applyProtection="1">
      <alignment horizontal="center" vertical="center"/>
      <protection locked="0"/>
    </xf>
    <xf numFmtId="0" fontId="6" fillId="22" borderId="139" xfId="0" applyFont="1" applyFill="1" applyBorder="1" applyAlignment="1">
      <alignment horizontal="center" vertical="center" wrapText="1"/>
    </xf>
    <xf numFmtId="0" fontId="6" fillId="22" borderId="67" xfId="0" applyFont="1" applyFill="1" applyBorder="1" applyAlignment="1">
      <alignment horizontal="center" vertical="center" wrapText="1"/>
    </xf>
    <xf numFmtId="0" fontId="6" fillId="28" borderId="66" xfId="0" applyFont="1" applyFill="1" applyBorder="1" applyAlignment="1">
      <alignment horizontal="center" vertical="center" wrapText="1"/>
    </xf>
    <xf numFmtId="0" fontId="6" fillId="28" borderId="139" xfId="0" applyFont="1" applyFill="1" applyBorder="1" applyAlignment="1">
      <alignment horizontal="center" vertical="center" wrapText="1"/>
    </xf>
    <xf numFmtId="0" fontId="33" fillId="41" borderId="171" xfId="0" applyFont="1" applyFill="1" applyBorder="1" applyAlignment="1">
      <alignment horizontal="center" vertical="center" wrapText="1"/>
    </xf>
    <xf numFmtId="0" fontId="33" fillId="41" borderId="86" xfId="0" applyFont="1" applyFill="1" applyBorder="1" applyAlignment="1">
      <alignment horizontal="center" vertical="center" wrapText="1"/>
    </xf>
    <xf numFmtId="0" fontId="33" fillId="41" borderId="177" xfId="0" applyFont="1" applyFill="1" applyBorder="1" applyAlignment="1">
      <alignment horizontal="center" vertical="center" wrapText="1"/>
    </xf>
    <xf numFmtId="0" fontId="6" fillId="24" borderId="27" xfId="0" applyFont="1" applyFill="1" applyBorder="1" applyAlignment="1">
      <alignment horizontal="center" vertical="center" wrapText="1"/>
    </xf>
    <xf numFmtId="0" fontId="33" fillId="5" borderId="27" xfId="0" applyFont="1" applyFill="1" applyBorder="1" applyAlignment="1">
      <alignment horizontal="center" vertical="center"/>
    </xf>
    <xf numFmtId="0" fontId="74" fillId="0" borderId="3" xfId="0" applyFont="1" applyBorder="1" applyAlignment="1" applyProtection="1">
      <alignment horizontal="left"/>
      <protection locked="0"/>
    </xf>
    <xf numFmtId="0" fontId="74" fillId="0" borderId="151" xfId="0" applyFont="1" applyBorder="1" applyAlignment="1" applyProtection="1">
      <alignment horizontal="left"/>
      <protection locked="0"/>
    </xf>
    <xf numFmtId="0" fontId="6" fillId="22" borderId="0" xfId="0" applyFont="1" applyFill="1" applyBorder="1" applyAlignment="1" applyProtection="1">
      <alignment horizontal="center" vertical="center" wrapText="1"/>
      <protection locked="0"/>
    </xf>
    <xf numFmtId="167" fontId="44" fillId="10" borderId="341" xfId="0" applyNumberFormat="1" applyFont="1" applyFill="1" applyBorder="1" applyAlignment="1" applyProtection="1">
      <alignment horizontal="center"/>
      <protection locked="0"/>
    </xf>
    <xf numFmtId="167" fontId="44" fillId="10" borderId="342" xfId="0" applyNumberFormat="1" applyFont="1" applyFill="1" applyBorder="1" applyAlignment="1" applyProtection="1">
      <alignment horizontal="center"/>
      <protection locked="0"/>
    </xf>
    <xf numFmtId="167" fontId="44" fillId="10" borderId="343" xfId="0" applyNumberFormat="1" applyFont="1" applyFill="1" applyBorder="1" applyAlignment="1" applyProtection="1">
      <alignment horizontal="center"/>
      <protection locked="0"/>
    </xf>
    <xf numFmtId="0" fontId="59" fillId="41" borderId="328" xfId="0" applyFont="1" applyFill="1" applyBorder="1" applyAlignment="1" applyProtection="1">
      <alignment horizontal="center" vertical="center" wrapText="1"/>
      <protection locked="0"/>
    </xf>
    <xf numFmtId="0" fontId="34" fillId="24" borderId="155" xfId="0" applyFont="1" applyFill="1" applyBorder="1" applyAlignment="1" applyProtection="1">
      <alignment horizontal="center" vertical="center" wrapText="1"/>
      <protection locked="0"/>
    </xf>
    <xf numFmtId="0" fontId="34" fillId="24" borderId="238" xfId="0" applyFont="1" applyFill="1" applyBorder="1" applyAlignment="1" applyProtection="1">
      <alignment horizontal="center" vertical="center"/>
      <protection locked="0"/>
    </xf>
    <xf numFmtId="0" fontId="34" fillId="24" borderId="236" xfId="0" applyFont="1" applyFill="1" applyBorder="1" applyAlignment="1" applyProtection="1">
      <alignment horizontal="center" vertical="center"/>
      <protection locked="0"/>
    </xf>
    <xf numFmtId="0" fontId="34" fillId="24" borderId="239" xfId="0" applyFont="1" applyFill="1" applyBorder="1" applyAlignment="1" applyProtection="1">
      <alignment horizontal="center" vertical="center"/>
      <protection locked="0"/>
    </xf>
    <xf numFmtId="0" fontId="34" fillId="24" borderId="240" xfId="0" applyFont="1" applyFill="1" applyBorder="1" applyAlignment="1" applyProtection="1">
      <alignment horizontal="center" vertical="center"/>
      <protection locked="0"/>
    </xf>
    <xf numFmtId="0" fontId="34" fillId="24" borderId="156" xfId="0" applyFont="1" applyFill="1" applyBorder="1" applyAlignment="1" applyProtection="1">
      <alignment horizontal="center" vertical="center"/>
    </xf>
    <xf numFmtId="0" fontId="34" fillId="24" borderId="158" xfId="0" applyFont="1" applyFill="1" applyBorder="1" applyAlignment="1" applyProtection="1">
      <alignment horizontal="center" vertical="center"/>
    </xf>
    <xf numFmtId="0" fontId="34" fillId="24" borderId="157" xfId="0" applyFont="1" applyFill="1" applyBorder="1" applyAlignment="1" applyProtection="1">
      <alignment horizontal="center" vertical="center"/>
      <protection locked="0"/>
    </xf>
    <xf numFmtId="0" fontId="59" fillId="0" borderId="31" xfId="0" applyFont="1" applyFill="1" applyBorder="1" applyAlignment="1" applyProtection="1">
      <alignment horizontal="center" vertical="center" wrapText="1"/>
      <protection locked="0"/>
    </xf>
    <xf numFmtId="0" fontId="59" fillId="44" borderId="31" xfId="0" applyFont="1" applyFill="1" applyBorder="1" applyAlignment="1" applyProtection="1">
      <alignment horizontal="center" vertical="center" wrapText="1"/>
      <protection locked="0"/>
    </xf>
    <xf numFmtId="0" fontId="59" fillId="5" borderId="31" xfId="0" applyFont="1" applyFill="1" applyBorder="1" applyAlignment="1" applyProtection="1">
      <alignment horizontal="center" vertical="center" wrapText="1"/>
      <protection locked="0"/>
    </xf>
    <xf numFmtId="14" fontId="44" fillId="41" borderId="341" xfId="0" applyNumberFormat="1" applyFont="1" applyFill="1" applyBorder="1" applyAlignment="1" applyProtection="1">
      <alignment horizontal="center"/>
      <protection locked="0"/>
    </xf>
    <xf numFmtId="14" fontId="44" fillId="41" borderId="342" xfId="0" applyNumberFormat="1" applyFont="1" applyFill="1" applyBorder="1" applyAlignment="1" applyProtection="1">
      <alignment horizontal="center"/>
      <protection locked="0"/>
    </xf>
    <xf numFmtId="14" fontId="44" fillId="41" borderId="343" xfId="0" applyNumberFormat="1" applyFont="1" applyFill="1" applyBorder="1" applyAlignment="1" applyProtection="1">
      <alignment horizontal="center"/>
      <protection locked="0"/>
    </xf>
    <xf numFmtId="14" fontId="44" fillId="10" borderId="341" xfId="0" applyNumberFormat="1" applyFont="1" applyFill="1" applyBorder="1" applyAlignment="1" applyProtection="1">
      <alignment horizontal="center"/>
      <protection locked="0"/>
    </xf>
    <xf numFmtId="14" fontId="44" fillId="10" borderId="342" xfId="0" applyNumberFormat="1" applyFont="1" applyFill="1" applyBorder="1" applyAlignment="1" applyProtection="1">
      <alignment horizontal="center"/>
      <protection locked="0"/>
    </xf>
    <xf numFmtId="14" fontId="44" fillId="10" borderId="343" xfId="0" applyNumberFormat="1" applyFont="1" applyFill="1" applyBorder="1" applyAlignment="1" applyProtection="1">
      <alignment horizontal="center"/>
      <protection locked="0"/>
    </xf>
    <xf numFmtId="0" fontId="44" fillId="10" borderId="341" xfId="0" applyNumberFormat="1" applyFont="1" applyFill="1" applyBorder="1" applyAlignment="1" applyProtection="1">
      <alignment horizontal="center"/>
      <protection locked="0"/>
    </xf>
    <xf numFmtId="0" fontId="44" fillId="10" borderId="342" xfId="0" applyNumberFormat="1" applyFont="1" applyFill="1" applyBorder="1" applyAlignment="1" applyProtection="1">
      <alignment horizontal="center"/>
      <protection locked="0"/>
    </xf>
    <xf numFmtId="0" fontId="44" fillId="10" borderId="343" xfId="0" applyNumberFormat="1" applyFont="1" applyFill="1" applyBorder="1" applyAlignment="1" applyProtection="1">
      <alignment horizontal="center"/>
      <protection locked="0"/>
    </xf>
    <xf numFmtId="0" fontId="34" fillId="24" borderId="156" xfId="0" applyFont="1" applyFill="1" applyBorder="1" applyAlignment="1" applyProtection="1">
      <alignment horizontal="center" vertical="center"/>
      <protection locked="0"/>
    </xf>
    <xf numFmtId="0" fontId="6" fillId="24" borderId="64" xfId="0" applyFont="1" applyFill="1" applyBorder="1" applyAlignment="1" applyProtection="1">
      <alignment horizontal="center" vertical="center" wrapText="1"/>
      <protection locked="0"/>
    </xf>
    <xf numFmtId="0" fontId="6" fillId="24" borderId="148" xfId="0" applyFont="1" applyFill="1" applyBorder="1" applyAlignment="1" applyProtection="1">
      <alignment horizontal="center" vertical="center" wrapText="1"/>
      <protection locked="0"/>
    </xf>
    <xf numFmtId="0" fontId="6" fillId="24" borderId="63" xfId="0" applyFont="1" applyFill="1" applyBorder="1" applyAlignment="1" applyProtection="1">
      <alignment horizontal="center" vertical="center" wrapText="1"/>
      <protection locked="0"/>
    </xf>
    <xf numFmtId="0" fontId="6" fillId="20" borderId="640" xfId="0" applyFont="1" applyFill="1" applyBorder="1" applyAlignment="1" applyProtection="1">
      <alignment horizontal="center" vertical="center" wrapText="1"/>
      <protection locked="0"/>
    </xf>
    <xf numFmtId="0" fontId="6" fillId="20" borderId="65" xfId="0" applyFont="1" applyFill="1" applyBorder="1" applyAlignment="1" applyProtection="1">
      <alignment horizontal="center" vertical="center" wrapText="1"/>
      <protection locked="0"/>
    </xf>
    <xf numFmtId="0" fontId="6" fillId="20" borderId="148" xfId="0" applyFont="1" applyFill="1" applyBorder="1" applyAlignment="1" applyProtection="1">
      <alignment horizontal="center" vertical="center" wrapText="1"/>
      <protection locked="0"/>
    </xf>
    <xf numFmtId="0" fontId="34" fillId="24" borderId="232" xfId="0" applyFont="1" applyFill="1" applyBorder="1" applyAlignment="1" applyProtection="1">
      <alignment horizontal="center" vertical="center"/>
      <protection locked="0"/>
    </xf>
    <xf numFmtId="0" fontId="34" fillId="24" borderId="0" xfId="0" applyFont="1" applyFill="1" applyBorder="1" applyAlignment="1" applyProtection="1">
      <alignment horizontal="center" vertical="center"/>
      <protection locked="0"/>
    </xf>
    <xf numFmtId="0" fontId="34" fillId="24" borderId="233" xfId="0" applyFont="1" applyFill="1" applyBorder="1" applyAlignment="1" applyProtection="1">
      <alignment horizontal="center" vertical="center"/>
      <protection locked="0"/>
    </xf>
    <xf numFmtId="0" fontId="6" fillId="22" borderId="350" xfId="0" applyFont="1" applyFill="1" applyBorder="1" applyAlignment="1" applyProtection="1">
      <alignment horizontal="center" vertical="center" wrapText="1"/>
      <protection locked="0"/>
    </xf>
    <xf numFmtId="0" fontId="6" fillId="22" borderId="32" xfId="0" applyFont="1" applyFill="1" applyBorder="1" applyAlignment="1" applyProtection="1">
      <alignment horizontal="center" vertical="center" wrapText="1"/>
      <protection locked="0"/>
    </xf>
    <xf numFmtId="0" fontId="6" fillId="22" borderId="351" xfId="0" applyFont="1" applyFill="1" applyBorder="1" applyAlignment="1" applyProtection="1">
      <alignment horizontal="center" vertical="center" wrapText="1"/>
      <protection locked="0"/>
    </xf>
    <xf numFmtId="0" fontId="6" fillId="22" borderId="28" xfId="0" applyFont="1" applyFill="1" applyBorder="1" applyAlignment="1" applyProtection="1">
      <alignment horizontal="center" vertical="center" wrapText="1"/>
      <protection locked="0"/>
    </xf>
    <xf numFmtId="0" fontId="6" fillId="22" borderId="229" xfId="0" applyFont="1" applyFill="1" applyBorder="1" applyAlignment="1" applyProtection="1">
      <alignment horizontal="center" vertical="center" wrapText="1"/>
      <protection locked="0"/>
    </xf>
    <xf numFmtId="0" fontId="34" fillId="24" borderId="253" xfId="0" applyFont="1" applyFill="1" applyBorder="1" applyAlignment="1" applyProtection="1">
      <alignment horizontal="center" vertical="center"/>
      <protection locked="0"/>
    </xf>
    <xf numFmtId="0" fontId="34" fillId="24" borderId="235" xfId="0" applyFont="1" applyFill="1" applyBorder="1" applyAlignment="1" applyProtection="1">
      <alignment horizontal="center" vertical="center"/>
      <protection locked="0"/>
    </xf>
    <xf numFmtId="0" fontId="34" fillId="24" borderId="247" xfId="0" applyFont="1" applyFill="1" applyBorder="1" applyAlignment="1" applyProtection="1">
      <alignment horizontal="center" vertical="center"/>
      <protection locked="0"/>
    </xf>
    <xf numFmtId="0" fontId="34" fillId="24" borderId="248" xfId="0" applyFont="1" applyFill="1" applyBorder="1" applyAlignment="1" applyProtection="1">
      <alignment horizontal="center" vertical="center"/>
      <protection locked="0"/>
    </xf>
    <xf numFmtId="2" fontId="9" fillId="24" borderId="57" xfId="1" applyNumberFormat="1" applyFont="1" applyFill="1" applyBorder="1" applyAlignment="1" applyProtection="1">
      <alignment horizontal="center" vertical="center"/>
      <protection locked="0"/>
    </xf>
    <xf numFmtId="0" fontId="44" fillId="41" borderId="341" xfId="0" applyFont="1" applyFill="1" applyBorder="1" applyAlignment="1" applyProtection="1">
      <alignment horizontal="center" vertical="center" wrapText="1"/>
    </xf>
    <xf numFmtId="0" fontId="44" fillId="41" borderId="342" xfId="0" applyFont="1" applyFill="1" applyBorder="1" applyAlignment="1" applyProtection="1">
      <alignment horizontal="center" vertical="center"/>
    </xf>
    <xf numFmtId="0" fontId="44" fillId="41" borderId="343" xfId="0" applyFont="1" applyFill="1" applyBorder="1" applyAlignment="1" applyProtection="1">
      <alignment horizontal="center" vertical="center"/>
    </xf>
    <xf numFmtId="0" fontId="5" fillId="43" borderId="67" xfId="3" applyFont="1" applyFill="1" applyBorder="1" applyAlignment="1">
      <alignment horizontal="center" vertical="center"/>
    </xf>
    <xf numFmtId="0" fontId="5" fillId="43" borderId="65" xfId="3" applyFont="1" applyFill="1" applyBorder="1" applyAlignment="1">
      <alignment horizontal="center" vertical="center"/>
    </xf>
    <xf numFmtId="0" fontId="5" fillId="43" borderId="66" xfId="3" applyFont="1" applyFill="1" applyBorder="1" applyAlignment="1">
      <alignment horizontal="center" vertical="center"/>
    </xf>
    <xf numFmtId="0" fontId="5" fillId="43" borderId="139" xfId="3" applyFont="1" applyFill="1" applyBorder="1" applyAlignment="1">
      <alignment horizontal="center" vertical="center"/>
    </xf>
    <xf numFmtId="43" fontId="59" fillId="5" borderId="0" xfId="5" applyFont="1" applyFill="1" applyBorder="1" applyAlignment="1">
      <alignment horizontal="center" vertical="center"/>
    </xf>
    <xf numFmtId="0" fontId="1" fillId="5" borderId="0" xfId="3" applyFont="1" applyFill="1" applyBorder="1" applyAlignment="1">
      <alignment horizontal="center"/>
    </xf>
    <xf numFmtId="0" fontId="34" fillId="22" borderId="113" xfId="3" applyFont="1" applyFill="1" applyBorder="1" applyAlignment="1">
      <alignment horizontal="center" vertical="center"/>
    </xf>
    <xf numFmtId="0" fontId="34" fillId="22" borderId="114" xfId="3" applyFont="1" applyFill="1" applyBorder="1" applyAlignment="1">
      <alignment horizontal="center" vertical="center"/>
    </xf>
    <xf numFmtId="0" fontId="33" fillId="8" borderId="113" xfId="3" applyFont="1" applyFill="1" applyBorder="1" applyAlignment="1">
      <alignment horizontal="center" vertical="center"/>
    </xf>
    <xf numFmtId="0" fontId="33" fillId="8" borderId="114" xfId="3" applyFont="1" applyFill="1" applyBorder="1" applyAlignment="1">
      <alignment horizontal="center" vertical="center"/>
    </xf>
    <xf numFmtId="0" fontId="33" fillId="8" borderId="115" xfId="3" applyFont="1" applyFill="1" applyBorder="1" applyAlignment="1">
      <alignment horizontal="center" vertical="center"/>
    </xf>
    <xf numFmtId="0" fontId="6" fillId="22" borderId="315" xfId="3" applyFont="1" applyFill="1" applyBorder="1" applyAlignment="1" applyProtection="1">
      <alignment horizontal="center" vertical="center"/>
    </xf>
    <xf numFmtId="0" fontId="6" fillId="22" borderId="65" xfId="3" applyFont="1" applyFill="1" applyBorder="1" applyAlignment="1" applyProtection="1">
      <alignment horizontal="center" vertical="center"/>
    </xf>
    <xf numFmtId="0" fontId="33" fillId="28" borderId="65" xfId="3" applyFont="1" applyFill="1" applyBorder="1" applyAlignment="1" applyProtection="1">
      <alignment horizontal="center" vertical="center"/>
    </xf>
    <xf numFmtId="0" fontId="6" fillId="43" borderId="65" xfId="3" applyFont="1" applyFill="1" applyBorder="1" applyAlignment="1" applyProtection="1">
      <alignment horizontal="center" vertical="center"/>
    </xf>
    <xf numFmtId="0" fontId="6" fillId="27" borderId="65" xfId="3" applyFont="1" applyFill="1" applyBorder="1" applyAlignment="1" applyProtection="1">
      <alignment horizontal="center" vertical="center"/>
    </xf>
    <xf numFmtId="0" fontId="6" fillId="27" borderId="65" xfId="3" applyFont="1" applyFill="1" applyBorder="1" applyAlignment="1" applyProtection="1">
      <alignment horizontal="center"/>
    </xf>
    <xf numFmtId="0" fontId="6" fillId="22" borderId="113" xfId="3" applyFont="1" applyFill="1" applyBorder="1" applyAlignment="1">
      <alignment horizontal="center" vertical="center"/>
    </xf>
    <xf numFmtId="0" fontId="6" fillId="22" borderId="114" xfId="3" applyFont="1" applyFill="1" applyBorder="1" applyAlignment="1">
      <alignment horizontal="center" vertical="center"/>
    </xf>
    <xf numFmtId="0" fontId="34" fillId="24" borderId="207" xfId="0" applyFont="1" applyFill="1" applyBorder="1" applyAlignment="1" applyProtection="1">
      <alignment horizontal="center" vertical="center"/>
      <protection locked="0"/>
    </xf>
    <xf numFmtId="0" fontId="34" fillId="24" borderId="294" xfId="0" applyFont="1" applyFill="1" applyBorder="1" applyAlignment="1" applyProtection="1">
      <alignment horizontal="center" vertical="center"/>
      <protection locked="0"/>
    </xf>
    <xf numFmtId="0" fontId="34" fillId="24" borderId="208" xfId="0" applyFont="1" applyFill="1" applyBorder="1" applyAlignment="1" applyProtection="1">
      <alignment horizontal="center" vertical="center"/>
      <protection locked="0"/>
    </xf>
    <xf numFmtId="0" fontId="11" fillId="0" borderId="114" xfId="0" applyFont="1" applyBorder="1" applyAlignment="1" applyProtection="1">
      <alignment horizontal="center" vertical="center"/>
      <protection locked="0"/>
    </xf>
    <xf numFmtId="0" fontId="11" fillId="0" borderId="115" xfId="0" applyFont="1" applyBorder="1" applyAlignment="1" applyProtection="1">
      <alignment horizontal="center" vertical="center"/>
      <protection locked="0"/>
    </xf>
    <xf numFmtId="0" fontId="19" fillId="0" borderId="256" xfId="0" applyFont="1" applyBorder="1" applyAlignment="1" applyProtection="1">
      <alignment horizontal="left" vertical="top"/>
      <protection locked="0"/>
    </xf>
    <xf numFmtId="0" fontId="19" fillId="0" borderId="258" xfId="0" applyFont="1" applyBorder="1" applyAlignment="1" applyProtection="1">
      <alignment horizontal="left" vertical="top"/>
      <protection locked="0"/>
    </xf>
    <xf numFmtId="0" fontId="7" fillId="24" borderId="309" xfId="0" applyFont="1" applyFill="1" applyBorder="1" applyAlignment="1" applyProtection="1">
      <alignment horizontal="center" vertical="center"/>
      <protection locked="0"/>
    </xf>
    <xf numFmtId="0" fontId="7" fillId="24" borderId="148" xfId="0" applyFont="1" applyFill="1" applyBorder="1" applyAlignment="1" applyProtection="1">
      <alignment horizontal="center" vertical="center"/>
      <protection locked="0"/>
    </xf>
    <xf numFmtId="0" fontId="7" fillId="24" borderId="293" xfId="0" applyFont="1" applyFill="1" applyBorder="1" applyAlignment="1" applyProtection="1">
      <alignment horizontal="center" vertical="center"/>
      <protection locked="0"/>
    </xf>
    <xf numFmtId="0" fontId="7" fillId="24" borderId="256" xfId="0" applyFont="1" applyFill="1" applyBorder="1" applyAlignment="1" applyProtection="1">
      <alignment horizontal="center" vertical="center"/>
      <protection locked="0"/>
    </xf>
    <xf numFmtId="0" fontId="7" fillId="24" borderId="258" xfId="0" applyFont="1" applyFill="1" applyBorder="1" applyAlignment="1" applyProtection="1">
      <alignment horizontal="center" vertical="center"/>
      <protection locked="0"/>
    </xf>
    <xf numFmtId="0" fontId="19" fillId="0" borderId="262" xfId="0" applyFont="1" applyBorder="1" applyAlignment="1" applyProtection="1">
      <alignment horizontal="left" vertical="top" wrapText="1"/>
      <protection locked="0"/>
    </xf>
    <xf numFmtId="0" fontId="19" fillId="0" borderId="262" xfId="0" applyFont="1" applyBorder="1" applyAlignment="1" applyProtection="1">
      <alignment horizontal="left" vertical="top"/>
      <protection locked="0"/>
    </xf>
    <xf numFmtId="0" fontId="48" fillId="0" borderId="0" xfId="3" applyFont="1" applyFill="1" applyBorder="1" applyAlignment="1" applyProtection="1">
      <alignment horizontal="center" vertical="center"/>
      <protection locked="0"/>
    </xf>
    <xf numFmtId="0" fontId="48" fillId="0" borderId="0" xfId="3" applyFont="1" applyFill="1" applyBorder="1" applyAlignment="1" applyProtection="1">
      <alignment horizontal="center"/>
      <protection locked="0"/>
    </xf>
    <xf numFmtId="0" fontId="41" fillId="56" borderId="584" xfId="3" applyFont="1" applyFill="1" applyBorder="1" applyAlignment="1" applyProtection="1">
      <alignment horizontal="center" vertical="center"/>
      <protection locked="0"/>
    </xf>
    <xf numFmtId="0" fontId="41" fillId="56" borderId="587" xfId="3" applyFont="1" applyFill="1" applyBorder="1" applyAlignment="1" applyProtection="1">
      <alignment horizontal="center" vertical="center"/>
      <protection locked="0"/>
    </xf>
    <xf numFmtId="0" fontId="41" fillId="5" borderId="1" xfId="3" applyFont="1" applyFill="1" applyBorder="1" applyAlignment="1" applyProtection="1">
      <alignment horizontal="left" vertical="center" wrapText="1"/>
      <protection locked="0"/>
    </xf>
    <xf numFmtId="0" fontId="12" fillId="0" borderId="585" xfId="3" applyFont="1" applyBorder="1" applyAlignment="1" applyProtection="1">
      <alignment horizontal="center" vertical="center"/>
      <protection locked="0"/>
    </xf>
    <xf numFmtId="0" fontId="12" fillId="0" borderId="586" xfId="3" applyFont="1" applyBorder="1" applyAlignment="1" applyProtection="1">
      <alignment horizontal="center" vertical="center"/>
      <protection locked="0"/>
    </xf>
    <xf numFmtId="0" fontId="12" fillId="0" borderId="1" xfId="3" applyFont="1" applyBorder="1" applyAlignment="1" applyProtection="1">
      <alignment horizontal="center" vertical="center"/>
      <protection locked="0"/>
    </xf>
    <xf numFmtId="0" fontId="12" fillId="0" borderId="11" xfId="3" applyFont="1" applyBorder="1" applyAlignment="1" applyProtection="1">
      <alignment horizontal="center" vertical="center"/>
      <protection locked="0"/>
    </xf>
    <xf numFmtId="0" fontId="59" fillId="0" borderId="0" xfId="3" applyFont="1" applyFill="1" applyBorder="1" applyAlignment="1" applyProtection="1">
      <alignment horizontal="center" vertical="center"/>
      <protection locked="0"/>
    </xf>
    <xf numFmtId="0" fontId="41" fillId="56" borderId="1" xfId="0" applyFont="1" applyFill="1" applyBorder="1" applyAlignment="1" applyProtection="1">
      <alignment horizontal="center" vertical="center" wrapText="1"/>
    </xf>
    <xf numFmtId="0" fontId="12" fillId="0" borderId="1" xfId="3" applyFont="1" applyBorder="1" applyAlignment="1" applyProtection="1">
      <alignment horizontal="left" vertical="top" wrapText="1"/>
      <protection locked="0"/>
    </xf>
    <xf numFmtId="0" fontId="145" fillId="56" borderId="587" xfId="3" applyFont="1" applyFill="1" applyBorder="1" applyAlignment="1" applyProtection="1">
      <alignment horizontal="center" vertical="center"/>
      <protection locked="0"/>
    </xf>
    <xf numFmtId="0" fontId="1" fillId="56" borderId="1" xfId="3" applyFill="1" applyBorder="1" applyAlignment="1" applyProtection="1">
      <alignment vertical="center"/>
      <protection locked="0"/>
    </xf>
    <xf numFmtId="0" fontId="41" fillId="0" borderId="596" xfId="0" applyFont="1" applyBorder="1" applyAlignment="1" applyProtection="1">
      <alignment horizontal="center" vertical="center"/>
    </xf>
    <xf numFmtId="0" fontId="41" fillId="0" borderId="597" xfId="0" applyFont="1" applyBorder="1" applyAlignment="1" applyProtection="1">
      <alignment horizontal="center" vertical="center"/>
    </xf>
    <xf numFmtId="0" fontId="41" fillId="0" borderId="598" xfId="0" applyFont="1" applyBorder="1" applyAlignment="1" applyProtection="1">
      <alignment horizontal="center" vertical="center"/>
    </xf>
    <xf numFmtId="0" fontId="12" fillId="0" borderId="600" xfId="3" applyFont="1" applyBorder="1" applyAlignment="1" applyProtection="1">
      <alignment horizontal="left" vertical="center" wrapText="1"/>
      <protection locked="0"/>
    </xf>
    <xf numFmtId="0" fontId="12" fillId="0" borderId="13" xfId="3" applyFont="1" applyBorder="1" applyAlignment="1" applyProtection="1">
      <alignment horizontal="left" vertical="center" wrapText="1"/>
      <protection locked="0"/>
    </xf>
    <xf numFmtId="0" fontId="1" fillId="56" borderId="1" xfId="3" applyFont="1" applyFill="1" applyBorder="1" applyAlignment="1" applyProtection="1">
      <alignment horizontal="left" vertical="center"/>
      <protection locked="0"/>
    </xf>
    <xf numFmtId="0" fontId="1" fillId="56" borderId="11" xfId="3" applyFont="1" applyFill="1" applyBorder="1" applyAlignment="1" applyProtection="1">
      <alignment horizontal="left" vertical="center"/>
      <protection locked="0"/>
    </xf>
    <xf numFmtId="0" fontId="41" fillId="56" borderId="585" xfId="3" applyFont="1" applyFill="1" applyBorder="1" applyAlignment="1" applyProtection="1">
      <alignment horizontal="center" vertical="center"/>
      <protection locked="0"/>
    </xf>
    <xf numFmtId="0" fontId="41" fillId="56" borderId="586" xfId="3" applyFont="1" applyFill="1" applyBorder="1" applyAlignment="1" applyProtection="1">
      <alignment horizontal="center" vertical="center"/>
      <protection locked="0"/>
    </xf>
    <xf numFmtId="0" fontId="146" fillId="56" borderId="584" xfId="3" applyFont="1" applyFill="1" applyBorder="1" applyAlignment="1" applyProtection="1">
      <alignment horizontal="left" vertical="center"/>
      <protection locked="0"/>
    </xf>
    <xf numFmtId="0" fontId="146" fillId="56" borderId="585" xfId="3" applyFont="1" applyFill="1" applyBorder="1" applyAlignment="1" applyProtection="1">
      <alignment horizontal="left" vertical="center"/>
      <protection locked="0"/>
    </xf>
    <xf numFmtId="0" fontId="146" fillId="56" borderId="586" xfId="3" applyFont="1" applyFill="1" applyBorder="1" applyAlignment="1" applyProtection="1">
      <alignment horizontal="left" vertical="center"/>
      <protection locked="0"/>
    </xf>
    <xf numFmtId="0" fontId="41" fillId="56" borderId="1" xfId="3" applyFont="1" applyFill="1" applyBorder="1" applyAlignment="1" applyProtection="1">
      <alignment horizontal="left" vertical="center"/>
      <protection locked="0"/>
    </xf>
    <xf numFmtId="0" fontId="41" fillId="56" borderId="11" xfId="3" applyFont="1" applyFill="1" applyBorder="1" applyAlignment="1" applyProtection="1">
      <alignment horizontal="left" vertical="center"/>
      <protection locked="0"/>
    </xf>
    <xf numFmtId="0" fontId="12" fillId="0" borderId="601" xfId="3" applyFont="1" applyBorder="1" applyAlignment="1" applyProtection="1">
      <alignment horizontal="left" vertical="center" wrapText="1"/>
      <protection locked="0"/>
    </xf>
    <xf numFmtId="0" fontId="12" fillId="0" borderId="602" xfId="3" applyFont="1" applyBorder="1" applyAlignment="1" applyProtection="1">
      <alignment horizontal="left" vertical="center" wrapText="1"/>
      <protection locked="0"/>
    </xf>
    <xf numFmtId="0" fontId="146" fillId="56" borderId="606" xfId="0" applyFont="1" applyFill="1" applyBorder="1" applyAlignment="1" applyProtection="1">
      <alignment horizontal="left" vertical="center"/>
      <protection locked="0"/>
    </xf>
    <xf numFmtId="0" fontId="146" fillId="56" borderId="607" xfId="0" applyFont="1" applyFill="1" applyBorder="1" applyAlignment="1" applyProtection="1">
      <alignment horizontal="left" vertical="center"/>
      <protection locked="0"/>
    </xf>
    <xf numFmtId="0" fontId="146" fillId="56" borderId="608" xfId="0" applyFont="1" applyFill="1" applyBorder="1" applyAlignment="1" applyProtection="1">
      <alignment horizontal="left" vertical="center"/>
      <protection locked="0"/>
    </xf>
    <xf numFmtId="0" fontId="145" fillId="56" borderId="1" xfId="3" applyFont="1" applyFill="1" applyBorder="1" applyAlignment="1" applyProtection="1">
      <alignment horizontal="center" vertical="center"/>
      <protection locked="0"/>
    </xf>
    <xf numFmtId="0" fontId="145" fillId="56" borderId="595" xfId="3" applyFont="1" applyFill="1" applyBorder="1" applyAlignment="1" applyProtection="1">
      <alignment horizontal="center" vertical="center"/>
      <protection locked="0"/>
    </xf>
    <xf numFmtId="0" fontId="146" fillId="56" borderId="609" xfId="0" applyFont="1" applyFill="1" applyBorder="1" applyAlignment="1" applyProtection="1">
      <alignment horizontal="left" vertical="center"/>
      <protection locked="0"/>
    </xf>
    <xf numFmtId="0" fontId="146" fillId="56" borderId="54" xfId="0" applyFont="1" applyFill="1" applyBorder="1" applyAlignment="1" applyProtection="1">
      <alignment horizontal="left" vertical="center"/>
      <protection locked="0"/>
    </xf>
    <xf numFmtId="0" fontId="146" fillId="56" borderId="55" xfId="0" applyFont="1" applyFill="1" applyBorder="1" applyAlignment="1" applyProtection="1">
      <alignment horizontal="left" vertical="center"/>
      <protection locked="0"/>
    </xf>
    <xf numFmtId="0" fontId="146" fillId="56" borderId="53" xfId="0" applyFont="1" applyFill="1" applyBorder="1" applyAlignment="1" applyProtection="1">
      <alignment horizontal="left" vertical="center" wrapText="1"/>
      <protection locked="0"/>
    </xf>
    <xf numFmtId="0" fontId="146" fillId="56" borderId="54" xfId="0" applyFont="1" applyFill="1" applyBorder="1" applyAlignment="1" applyProtection="1">
      <alignment horizontal="left" vertical="center" wrapText="1"/>
      <protection locked="0"/>
    </xf>
    <xf numFmtId="0" fontId="146" fillId="56" borderId="610" xfId="0" applyFont="1" applyFill="1" applyBorder="1" applyAlignment="1" applyProtection="1">
      <alignment horizontal="left" vertical="center" wrapText="1"/>
      <protection locked="0"/>
    </xf>
    <xf numFmtId="0" fontId="12" fillId="0" borderId="1" xfId="3" applyFont="1" applyBorder="1" applyAlignment="1" applyProtection="1">
      <alignment horizontal="left" vertical="center" wrapText="1"/>
      <protection locked="0"/>
    </xf>
    <xf numFmtId="0" fontId="12" fillId="0" borderId="595" xfId="3" applyFont="1" applyBorder="1" applyAlignment="1" applyProtection="1">
      <alignment horizontal="left" vertical="center" wrapText="1"/>
      <protection locked="0"/>
    </xf>
    <xf numFmtId="0" fontId="151" fillId="5" borderId="611" xfId="3" applyFont="1" applyFill="1" applyBorder="1" applyAlignment="1" applyProtection="1">
      <alignment horizontal="left" vertical="top" wrapText="1"/>
      <protection locked="0"/>
    </xf>
    <xf numFmtId="0" fontId="151" fillId="5" borderId="0" xfId="3" applyFont="1" applyFill="1" applyBorder="1" applyAlignment="1" applyProtection="1">
      <alignment horizontal="left" vertical="top" wrapText="1"/>
      <protection locked="0"/>
    </xf>
    <xf numFmtId="0" fontId="151" fillId="5" borderId="173" xfId="3" applyFont="1" applyFill="1" applyBorder="1" applyAlignment="1" applyProtection="1">
      <alignment horizontal="left" vertical="top" wrapText="1"/>
      <protection locked="0"/>
    </xf>
    <xf numFmtId="0" fontId="151" fillId="5" borderId="614" xfId="3" applyFont="1" applyFill="1" applyBorder="1" applyAlignment="1" applyProtection="1">
      <alignment horizontal="left" vertical="top" wrapText="1"/>
      <protection locked="0"/>
    </xf>
    <xf numFmtId="0" fontId="151" fillId="5" borderId="56" xfId="3" applyFont="1" applyFill="1" applyBorder="1" applyAlignment="1" applyProtection="1">
      <alignment horizontal="left" vertical="top" wrapText="1"/>
      <protection locked="0"/>
    </xf>
    <xf numFmtId="0" fontId="151" fillId="5" borderId="48" xfId="3" applyFont="1" applyFill="1" applyBorder="1" applyAlignment="1" applyProtection="1">
      <alignment horizontal="left" vertical="top" wrapText="1"/>
      <protection locked="0"/>
    </xf>
    <xf numFmtId="0" fontId="151" fillId="5" borderId="612" xfId="3" applyFont="1" applyFill="1" applyBorder="1" applyAlignment="1" applyProtection="1">
      <alignment horizontal="left" vertical="top" wrapText="1"/>
      <protection locked="0"/>
    </xf>
    <xf numFmtId="0" fontId="151" fillId="5" borderId="613" xfId="3" applyFont="1" applyFill="1" applyBorder="1" applyAlignment="1" applyProtection="1">
      <alignment horizontal="left" vertical="top" wrapText="1"/>
      <protection locked="0"/>
    </xf>
    <xf numFmtId="0" fontId="151" fillId="5" borderId="49" xfId="3" applyFont="1" applyFill="1" applyBorder="1" applyAlignment="1" applyProtection="1">
      <alignment horizontal="left" vertical="top" wrapText="1"/>
      <protection locked="0"/>
    </xf>
    <xf numFmtId="0" fontId="151" fillId="5" borderId="615" xfId="3" applyFont="1" applyFill="1" applyBorder="1" applyAlignment="1" applyProtection="1">
      <alignment horizontal="left" vertical="top" wrapText="1"/>
      <protection locked="0"/>
    </xf>
    <xf numFmtId="0" fontId="41" fillId="56" borderId="53" xfId="0" applyFont="1" applyFill="1" applyBorder="1" applyAlignment="1" applyProtection="1">
      <alignment horizontal="left" vertical="center"/>
      <protection locked="0"/>
    </xf>
    <xf numFmtId="0" fontId="41" fillId="56" borderId="54" xfId="0" applyFont="1" applyFill="1" applyBorder="1" applyAlignment="1" applyProtection="1">
      <alignment horizontal="left" vertical="center"/>
      <protection locked="0"/>
    </xf>
    <xf numFmtId="0" fontId="41" fillId="56" borderId="610" xfId="0" applyFont="1" applyFill="1" applyBorder="1" applyAlignment="1" applyProtection="1">
      <alignment horizontal="left" vertical="center"/>
      <protection locked="0"/>
    </xf>
    <xf numFmtId="0" fontId="151" fillId="0" borderId="611" xfId="3" applyFont="1" applyBorder="1" applyAlignment="1" applyProtection="1">
      <alignment horizontal="left" vertical="top" wrapText="1"/>
      <protection locked="0"/>
    </xf>
    <xf numFmtId="0" fontId="151" fillId="0" borderId="0" xfId="3" applyFont="1" applyBorder="1" applyAlignment="1" applyProtection="1">
      <alignment horizontal="left" vertical="top" wrapText="1"/>
      <protection locked="0"/>
    </xf>
    <xf numFmtId="0" fontId="151" fillId="0" borderId="173" xfId="3" applyFont="1" applyBorder="1" applyAlignment="1" applyProtection="1">
      <alignment horizontal="left" vertical="top" wrapText="1"/>
      <protection locked="0"/>
    </xf>
    <xf numFmtId="0" fontId="151" fillId="0" borderId="617" xfId="3" applyFont="1" applyBorder="1" applyAlignment="1" applyProtection="1">
      <alignment horizontal="left" vertical="top" wrapText="1"/>
      <protection locked="0"/>
    </xf>
    <xf numFmtId="0" fontId="151" fillId="0" borderId="618" xfId="3" applyFont="1" applyBorder="1" applyAlignment="1" applyProtection="1">
      <alignment horizontal="left" vertical="top" wrapText="1"/>
      <protection locked="0"/>
    </xf>
    <xf numFmtId="0" fontId="151" fillId="0" borderId="619" xfId="3" applyFont="1" applyBorder="1" applyAlignment="1" applyProtection="1">
      <alignment horizontal="left" vertical="top" wrapText="1"/>
      <protection locked="0"/>
    </xf>
    <xf numFmtId="0" fontId="151" fillId="0" borderId="612" xfId="3" applyFont="1" applyBorder="1" applyAlignment="1" applyProtection="1">
      <alignment horizontal="left" vertical="top" wrapText="1"/>
      <protection locked="0"/>
    </xf>
    <xf numFmtId="0" fontId="151" fillId="0" borderId="613" xfId="3" applyFont="1" applyBorder="1" applyAlignment="1" applyProtection="1">
      <alignment horizontal="left" vertical="top" wrapText="1"/>
      <protection locked="0"/>
    </xf>
    <xf numFmtId="0" fontId="151" fillId="0" borderId="620" xfId="3" applyFont="1" applyBorder="1" applyAlignment="1" applyProtection="1">
      <alignment horizontal="left" vertical="top" wrapText="1"/>
      <protection locked="0"/>
    </xf>
    <xf numFmtId="0" fontId="151" fillId="0" borderId="621" xfId="3" applyFont="1" applyBorder="1" applyAlignment="1" applyProtection="1">
      <alignment horizontal="left" vertical="top" wrapText="1"/>
      <protection locked="0"/>
    </xf>
    <xf numFmtId="0" fontId="12" fillId="0" borderId="603" xfId="3" applyFont="1" applyBorder="1" applyAlignment="1" applyProtection="1">
      <alignment horizontal="left" vertical="center" wrapText="1"/>
      <protection locked="0"/>
    </xf>
    <xf numFmtId="0" fontId="12" fillId="0" borderId="604" xfId="3" applyFont="1" applyBorder="1" applyAlignment="1" applyProtection="1">
      <alignment horizontal="left" vertical="center" wrapText="1"/>
      <protection locked="0"/>
    </xf>
    <xf numFmtId="0" fontId="41" fillId="56" borderId="585" xfId="3" applyFont="1" applyFill="1" applyBorder="1" applyAlignment="1" applyProtection="1">
      <alignment horizontal="left" vertical="center"/>
      <protection locked="0"/>
    </xf>
    <xf numFmtId="0" fontId="145" fillId="56" borderId="587" xfId="3" applyFont="1" applyFill="1" applyBorder="1" applyAlignment="1" applyProtection="1">
      <alignment horizontal="center"/>
      <protection locked="0"/>
    </xf>
    <xf numFmtId="0" fontId="145" fillId="56" borderId="1" xfId="3" applyFont="1" applyFill="1" applyBorder="1" applyAlignment="1" applyProtection="1">
      <alignment horizontal="center"/>
      <protection locked="0"/>
    </xf>
    <xf numFmtId="0" fontId="12" fillId="0" borderId="587" xfId="3" applyFont="1" applyBorder="1" applyAlignment="1" applyProtection="1">
      <alignment horizontal="left" vertical="center" wrapText="1"/>
      <protection locked="0"/>
    </xf>
    <xf numFmtId="0" fontId="145" fillId="56" borderId="585" xfId="0" applyFont="1" applyFill="1" applyBorder="1" applyAlignment="1" applyProtection="1">
      <alignment horizontal="center" vertical="center" wrapText="1"/>
      <protection locked="0"/>
    </xf>
    <xf numFmtId="0" fontId="145" fillId="56" borderId="1" xfId="0" applyFont="1" applyFill="1" applyBorder="1" applyAlignment="1" applyProtection="1">
      <alignment horizontal="center" vertical="center" wrapText="1"/>
      <protection locked="0"/>
    </xf>
    <xf numFmtId="0" fontId="145" fillId="56" borderId="586" xfId="0" applyFont="1" applyFill="1" applyBorder="1" applyAlignment="1" applyProtection="1">
      <alignment horizontal="center" vertical="center" wrapText="1"/>
      <protection locked="0"/>
    </xf>
    <xf numFmtId="0" fontId="145" fillId="56" borderId="595" xfId="0" applyFont="1" applyFill="1" applyBorder="1" applyAlignment="1" applyProtection="1">
      <alignment horizontal="center" vertical="center" wrapText="1"/>
      <protection locked="0"/>
    </xf>
    <xf numFmtId="0" fontId="12" fillId="0" borderId="616" xfId="3" applyFont="1" applyBorder="1" applyAlignment="1" applyProtection="1">
      <alignment horizontal="left" vertical="center" wrapText="1"/>
      <protection locked="0"/>
    </xf>
    <xf numFmtId="0" fontId="145" fillId="56" borderId="585" xfId="3" applyFont="1" applyFill="1" applyBorder="1" applyAlignment="1" applyProtection="1">
      <alignment horizontal="center" wrapText="1"/>
      <protection locked="0"/>
    </xf>
    <xf numFmtId="0" fontId="145" fillId="56" borderId="1" xfId="3" applyFont="1" applyFill="1" applyBorder="1" applyAlignment="1" applyProtection="1">
      <alignment horizontal="center" wrapText="1"/>
      <protection locked="0"/>
    </xf>
    <xf numFmtId="0" fontId="41" fillId="56" borderId="585" xfId="3" applyFont="1" applyFill="1" applyBorder="1" applyAlignment="1" applyProtection="1">
      <alignment horizontal="center" vertical="center" wrapText="1"/>
      <protection locked="0"/>
    </xf>
    <xf numFmtId="0" fontId="4" fillId="0" borderId="222" xfId="0" applyFont="1" applyBorder="1" applyAlignment="1" applyProtection="1">
      <alignment horizontal="center" vertical="center"/>
      <protection locked="0"/>
    </xf>
    <xf numFmtId="0" fontId="4" fillId="0" borderId="223" xfId="0" applyFont="1" applyBorder="1" applyAlignment="1" applyProtection="1">
      <alignment horizontal="center" vertical="center"/>
      <protection locked="0"/>
    </xf>
    <xf numFmtId="0" fontId="6" fillId="24" borderId="426" xfId="0" applyFont="1" applyFill="1" applyBorder="1" applyAlignment="1">
      <alignment horizontal="center" vertical="center" wrapText="1"/>
    </xf>
    <xf numFmtId="0" fontId="6" fillId="24" borderId="454" xfId="0" applyFont="1" applyFill="1" applyBorder="1" applyAlignment="1">
      <alignment horizontal="center" vertical="center" wrapText="1"/>
    </xf>
    <xf numFmtId="0" fontId="7" fillId="24" borderId="426" xfId="0" applyFont="1" applyFill="1" applyBorder="1" applyAlignment="1">
      <alignment horizontal="center" vertical="center"/>
    </xf>
    <xf numFmtId="2" fontId="7" fillId="24" borderId="334" xfId="1" applyNumberFormat="1" applyFont="1" applyFill="1" applyBorder="1" applyAlignment="1" applyProtection="1">
      <alignment horizontal="center" vertical="center"/>
    </xf>
    <xf numFmtId="2" fontId="7" fillId="24" borderId="335" xfId="1" applyNumberFormat="1" applyFont="1" applyFill="1" applyBorder="1" applyAlignment="1" applyProtection="1">
      <alignment horizontal="center" vertical="center"/>
    </xf>
    <xf numFmtId="2" fontId="7" fillId="24" borderId="419" xfId="1" applyNumberFormat="1" applyFont="1" applyFill="1" applyBorder="1" applyAlignment="1" applyProtection="1">
      <alignment horizontal="center" vertical="center"/>
    </xf>
    <xf numFmtId="0" fontId="45" fillId="8" borderId="207" xfId="0" applyFont="1" applyFill="1" applyBorder="1" applyAlignment="1" applyProtection="1">
      <alignment horizontal="center" vertical="center"/>
      <protection locked="0"/>
    </xf>
    <xf numFmtId="0" fontId="45" fillId="8" borderId="208" xfId="0" applyFont="1" applyFill="1" applyBorder="1" applyAlignment="1" applyProtection="1">
      <alignment horizontal="center" vertical="center"/>
      <protection locked="0"/>
    </xf>
    <xf numFmtId="0" fontId="7" fillId="24" borderId="377" xfId="0" applyFont="1" applyFill="1" applyBorder="1" applyAlignment="1">
      <alignment horizontal="center" vertical="center" wrapText="1"/>
    </xf>
    <xf numFmtId="0" fontId="7" fillId="24" borderId="378" xfId="0" applyFont="1" applyFill="1" applyBorder="1" applyAlignment="1">
      <alignment horizontal="center" vertical="center" wrapText="1"/>
    </xf>
    <xf numFmtId="0" fontId="4" fillId="0" borderId="224" xfId="0" applyFont="1" applyBorder="1" applyAlignment="1" applyProtection="1">
      <alignment horizontal="center" vertical="center"/>
      <protection locked="0"/>
    </xf>
    <xf numFmtId="0" fontId="4" fillId="0" borderId="489" xfId="0" applyFont="1" applyBorder="1" applyAlignment="1" applyProtection="1">
      <alignment horizontal="left"/>
      <protection locked="0"/>
    </xf>
    <xf numFmtId="0" fontId="4" fillId="0" borderId="27" xfId="0" applyFont="1" applyBorder="1" applyAlignment="1" applyProtection="1">
      <alignment horizontal="left"/>
      <protection locked="0"/>
    </xf>
    <xf numFmtId="0" fontId="4" fillId="0" borderId="513" xfId="0" applyFont="1" applyBorder="1" applyAlignment="1" applyProtection="1">
      <alignment horizontal="left"/>
      <protection locked="0"/>
    </xf>
    <xf numFmtId="0" fontId="4" fillId="0" borderId="30" xfId="0" applyFont="1" applyBorder="1" applyAlignment="1" applyProtection="1">
      <alignment horizontal="left"/>
      <protection locked="0"/>
    </xf>
    <xf numFmtId="0" fontId="6" fillId="24" borderId="176" xfId="0" applyFont="1" applyFill="1" applyBorder="1" applyAlignment="1">
      <alignment horizontal="left" vertical="center" indent="1"/>
    </xf>
    <xf numFmtId="0" fontId="4" fillId="0" borderId="489" xfId="0" applyFont="1" applyBorder="1" applyAlignment="1" applyProtection="1">
      <alignment horizontal="left" wrapText="1"/>
      <protection locked="0"/>
    </xf>
    <xf numFmtId="0" fontId="29" fillId="24" borderId="334" xfId="0" applyFont="1" applyFill="1" applyBorder="1" applyAlignment="1">
      <alignment horizontal="center" vertical="center"/>
    </xf>
    <xf numFmtId="0" fontId="29" fillId="24" borderId="335" xfId="0" applyFont="1" applyFill="1" applyBorder="1" applyAlignment="1">
      <alignment horizontal="center" vertical="center"/>
    </xf>
    <xf numFmtId="0" fontId="29" fillId="24" borderId="419" xfId="0" applyFont="1" applyFill="1" applyBorder="1" applyAlignment="1">
      <alignment horizontal="center" vertical="center"/>
    </xf>
    <xf numFmtId="0" fontId="4" fillId="0" borderId="452" xfId="0" applyFont="1" applyBorder="1" applyAlignment="1" applyProtection="1">
      <alignment horizontal="left"/>
      <protection locked="0"/>
    </xf>
    <xf numFmtId="0" fontId="4" fillId="0" borderId="456" xfId="0" applyFont="1" applyBorder="1" applyAlignment="1" applyProtection="1">
      <alignment horizontal="left"/>
      <protection locked="0"/>
    </xf>
    <xf numFmtId="0" fontId="4" fillId="0" borderId="453" xfId="0" applyFont="1" applyBorder="1" applyAlignment="1" applyProtection="1">
      <alignment horizontal="left"/>
      <protection locked="0"/>
    </xf>
    <xf numFmtId="0" fontId="29" fillId="24" borderId="320" xfId="0" applyFont="1" applyFill="1" applyBorder="1" applyAlignment="1">
      <alignment horizontal="center" vertical="center" wrapText="1"/>
    </xf>
    <xf numFmtId="0" fontId="4" fillId="0" borderId="510" xfId="0" applyFont="1" applyBorder="1" applyAlignment="1" applyProtection="1">
      <alignment horizontal="left"/>
      <protection locked="0"/>
    </xf>
    <xf numFmtId="0" fontId="4" fillId="0" borderId="511" xfId="0" applyFont="1" applyBorder="1" applyAlignment="1" applyProtection="1">
      <alignment horizontal="left"/>
      <protection locked="0"/>
    </xf>
    <xf numFmtId="0" fontId="6" fillId="24" borderId="505" xfId="0" applyFont="1" applyFill="1" applyBorder="1" applyAlignment="1">
      <alignment vertical="center" wrapText="1"/>
    </xf>
    <xf numFmtId="0" fontId="6" fillId="24" borderId="506" xfId="0" applyFont="1" applyFill="1" applyBorder="1" applyAlignment="1">
      <alignment vertical="center"/>
    </xf>
    <xf numFmtId="0" fontId="6" fillId="24" borderId="507" xfId="0" applyFont="1" applyFill="1" applyBorder="1" applyAlignment="1">
      <alignment horizontal="center" vertical="center"/>
    </xf>
    <xf numFmtId="0" fontId="6" fillId="24" borderId="506" xfId="0" applyFont="1" applyFill="1" applyBorder="1" applyAlignment="1">
      <alignment horizontal="center" vertical="center"/>
    </xf>
    <xf numFmtId="0" fontId="6" fillId="24" borderId="683" xfId="0" applyFont="1" applyFill="1" applyBorder="1" applyAlignment="1">
      <alignment horizontal="left" vertical="center" wrapText="1"/>
    </xf>
    <xf numFmtId="0" fontId="6" fillId="24" borderId="684" xfId="0" applyFont="1" applyFill="1" applyBorder="1" applyAlignment="1">
      <alignment horizontal="left" vertical="center" wrapText="1"/>
    </xf>
    <xf numFmtId="0" fontId="34" fillId="24" borderId="416" xfId="0" applyFont="1" applyFill="1" applyBorder="1" applyAlignment="1">
      <alignment horizontal="center" vertical="center" wrapText="1"/>
    </xf>
    <xf numFmtId="0" fontId="34" fillId="24" borderId="579" xfId="0" applyFont="1" applyFill="1" applyBorder="1" applyAlignment="1">
      <alignment horizontal="center" vertical="center" wrapText="1"/>
    </xf>
    <xf numFmtId="0" fontId="34" fillId="24" borderId="417" xfId="0" applyFont="1" applyFill="1" applyBorder="1" applyAlignment="1">
      <alignment horizontal="center" vertical="center" wrapText="1"/>
    </xf>
    <xf numFmtId="0" fontId="34" fillId="24" borderId="580" xfId="0" applyFont="1" applyFill="1" applyBorder="1" applyAlignment="1">
      <alignment horizontal="center" vertical="center" wrapText="1"/>
    </xf>
    <xf numFmtId="0" fontId="19" fillId="0" borderId="291" xfId="0" applyFont="1" applyBorder="1" applyAlignment="1" applyProtection="1">
      <alignment horizontal="center" vertical="center" wrapText="1"/>
      <protection locked="0"/>
    </xf>
    <xf numFmtId="0" fontId="19" fillId="0" borderId="176" xfId="0" applyFont="1" applyBorder="1" applyAlignment="1" applyProtection="1">
      <alignment horizontal="center" vertical="center" wrapText="1"/>
      <protection locked="0"/>
    </xf>
    <xf numFmtId="0" fontId="84" fillId="5" borderId="0" xfId="2" applyFont="1" applyFill="1" applyBorder="1" applyAlignment="1" applyProtection="1">
      <alignment horizontal="left" vertical="center"/>
      <protection locked="0"/>
    </xf>
    <xf numFmtId="0" fontId="45" fillId="5" borderId="0" xfId="0" applyFont="1" applyFill="1" applyBorder="1" applyAlignment="1" applyProtection="1">
      <alignment horizontal="left" vertical="center"/>
      <protection locked="0"/>
    </xf>
    <xf numFmtId="0" fontId="45" fillId="8" borderId="221" xfId="0" applyFont="1" applyFill="1" applyBorder="1" applyAlignment="1" applyProtection="1">
      <alignment horizontal="center" vertical="center" wrapText="1"/>
      <protection locked="0"/>
    </xf>
    <xf numFmtId="0" fontId="4" fillId="0" borderId="176" xfId="0" applyFont="1" applyBorder="1" applyAlignment="1">
      <alignment horizontal="center"/>
    </xf>
    <xf numFmtId="0" fontId="11" fillId="3" borderId="229" xfId="0" applyFont="1" applyFill="1" applyBorder="1" applyAlignment="1">
      <alignment horizontal="center" vertical="center" wrapText="1"/>
    </xf>
    <xf numFmtId="0" fontId="11" fillId="3" borderId="0" xfId="0" applyFont="1" applyFill="1" applyBorder="1" applyAlignment="1">
      <alignment horizontal="center" vertical="center" wrapText="1"/>
    </xf>
    <xf numFmtId="0" fontId="11" fillId="3" borderId="28" xfId="0" applyFont="1" applyFill="1" applyBorder="1" applyAlignment="1">
      <alignment horizontal="center" vertical="center" wrapText="1"/>
    </xf>
    <xf numFmtId="0" fontId="11" fillId="15" borderId="229" xfId="0" applyFont="1" applyFill="1" applyBorder="1" applyAlignment="1" applyProtection="1">
      <alignment horizontal="center" vertical="center" wrapText="1"/>
      <protection locked="0"/>
    </xf>
    <xf numFmtId="0" fontId="11" fillId="15" borderId="28" xfId="0" applyFont="1" applyFill="1" applyBorder="1" applyAlignment="1" applyProtection="1">
      <alignment horizontal="center" vertical="center" wrapText="1"/>
      <protection locked="0"/>
    </xf>
    <xf numFmtId="0" fontId="4" fillId="0" borderId="176" xfId="0" applyFont="1" applyBorder="1" applyAlignment="1">
      <alignment horizontal="left" vertical="center"/>
    </xf>
    <xf numFmtId="0" fontId="4" fillId="0" borderId="176" xfId="0" applyFont="1" applyBorder="1" applyAlignment="1">
      <alignment horizontal="left"/>
    </xf>
    <xf numFmtId="0" fontId="6" fillId="24" borderId="320" xfId="0" applyFont="1" applyFill="1" applyBorder="1" applyAlignment="1">
      <alignment horizontal="center" vertical="center"/>
    </xf>
    <xf numFmtId="0" fontId="6" fillId="24" borderId="318" xfId="0" applyFont="1" applyFill="1" applyBorder="1" applyAlignment="1">
      <alignment horizontal="center" vertical="center"/>
    </xf>
    <xf numFmtId="0" fontId="6" fillId="24" borderId="455" xfId="0" applyFont="1" applyFill="1" applyBorder="1" applyAlignment="1">
      <alignment horizontal="center" vertical="center"/>
    </xf>
    <xf numFmtId="0" fontId="4" fillId="0" borderId="207" xfId="0" applyFont="1" applyBorder="1" applyAlignment="1">
      <alignment horizontal="left"/>
    </xf>
    <xf numFmtId="0" fontId="4" fillId="0" borderId="294" xfId="0" applyFont="1" applyBorder="1" applyAlignment="1">
      <alignment horizontal="left"/>
    </xf>
    <xf numFmtId="0" fontId="4" fillId="0" borderId="208" xfId="0" applyFont="1" applyBorder="1" applyAlignment="1">
      <alignment horizontal="left"/>
    </xf>
    <xf numFmtId="0" fontId="7" fillId="24" borderId="516" xfId="0" applyFont="1" applyFill="1" applyBorder="1" applyAlignment="1" applyProtection="1">
      <alignment horizontal="center" vertical="center"/>
      <protection locked="0"/>
    </xf>
    <xf numFmtId="0" fontId="7" fillId="24" borderId="517" xfId="0" applyFont="1" applyFill="1" applyBorder="1" applyAlignment="1" applyProtection="1">
      <alignment horizontal="center" vertical="center"/>
      <protection locked="0"/>
    </xf>
    <xf numFmtId="0" fontId="7" fillId="24" borderId="501" xfId="0" applyFont="1" applyFill="1" applyBorder="1" applyAlignment="1" applyProtection="1">
      <alignment horizontal="center" vertical="center"/>
      <protection locked="0"/>
    </xf>
    <xf numFmtId="0" fontId="70" fillId="17" borderId="139" xfId="0" applyFont="1" applyFill="1" applyBorder="1" applyAlignment="1" applyProtection="1">
      <alignment horizontal="center" vertical="center" wrapText="1"/>
      <protection locked="0"/>
    </xf>
    <xf numFmtId="0" fontId="70" fillId="17" borderId="578" xfId="0" applyFont="1" applyFill="1" applyBorder="1" applyAlignment="1" applyProtection="1">
      <alignment horizontal="center" vertical="center" wrapText="1"/>
      <protection locked="0"/>
    </xf>
    <xf numFmtId="0" fontId="19" fillId="5" borderId="207" xfId="0" applyFont="1" applyFill="1" applyBorder="1" applyAlignment="1" applyProtection="1">
      <alignment horizontal="center" vertical="center" wrapText="1"/>
      <protection locked="0"/>
    </xf>
    <xf numFmtId="0" fontId="19" fillId="5" borderId="294" xfId="0" applyFont="1" applyFill="1" applyBorder="1" applyAlignment="1" applyProtection="1">
      <alignment horizontal="center" vertical="center" wrapText="1"/>
      <protection locked="0"/>
    </xf>
    <xf numFmtId="0" fontId="19" fillId="5" borderId="208" xfId="0" applyFont="1" applyFill="1" applyBorder="1" applyAlignment="1" applyProtection="1">
      <alignment horizontal="center" vertical="center" wrapText="1"/>
      <protection locked="0"/>
    </xf>
    <xf numFmtId="0" fontId="29" fillId="24" borderId="176" xfId="0" applyFont="1" applyFill="1" applyBorder="1" applyAlignment="1" applyProtection="1">
      <alignment horizontal="center" vertical="center" wrapText="1"/>
      <protection locked="0"/>
    </xf>
    <xf numFmtId="0" fontId="29" fillId="24" borderId="207" xfId="0" applyFont="1" applyFill="1" applyBorder="1" applyAlignment="1" applyProtection="1">
      <alignment horizontal="center" vertical="center" wrapText="1"/>
      <protection locked="0"/>
    </xf>
    <xf numFmtId="0" fontId="29" fillId="24" borderId="455" xfId="0" applyFont="1" applyFill="1" applyBorder="1" applyAlignment="1" applyProtection="1">
      <alignment horizontal="center" vertical="center" wrapText="1"/>
      <protection locked="0"/>
    </xf>
    <xf numFmtId="0" fontId="29" fillId="24" borderId="320" xfId="0" applyFont="1" applyFill="1" applyBorder="1" applyAlignment="1" applyProtection="1">
      <alignment horizontal="center" vertical="center" wrapText="1"/>
      <protection locked="0"/>
    </xf>
    <xf numFmtId="0" fontId="29" fillId="24" borderId="317" xfId="0" applyFont="1" applyFill="1" applyBorder="1" applyAlignment="1">
      <alignment horizontal="center" vertical="center"/>
    </xf>
    <xf numFmtId="0" fontId="29" fillId="24" borderId="208" xfId="0" applyFont="1" applyFill="1" applyBorder="1" applyAlignment="1">
      <alignment horizontal="center" vertical="center"/>
    </xf>
    <xf numFmtId="2" fontId="7" fillId="24" borderId="426" xfId="1" applyNumberFormat="1" applyFont="1" applyFill="1" applyBorder="1" applyAlignment="1" applyProtection="1">
      <alignment horizontal="center" vertical="center"/>
    </xf>
    <xf numFmtId="2" fontId="7" fillId="24" borderId="0" xfId="1" applyNumberFormat="1" applyFont="1" applyFill="1" applyBorder="1" applyAlignment="1" applyProtection="1">
      <alignment horizontal="center" vertical="center"/>
    </xf>
    <xf numFmtId="0" fontId="6" fillId="24" borderId="337" xfId="0" applyFont="1" applyFill="1" applyBorder="1" applyAlignment="1">
      <alignment horizontal="center" vertical="center" wrapText="1"/>
    </xf>
    <xf numFmtId="0" fontId="6" fillId="27" borderId="67" xfId="0" applyFont="1" applyFill="1" applyBorder="1" applyAlignment="1">
      <alignment horizontal="center" vertical="center" wrapText="1"/>
    </xf>
    <xf numFmtId="0" fontId="6" fillId="27" borderId="66" xfId="0" applyFont="1" applyFill="1" applyBorder="1" applyAlignment="1">
      <alignment horizontal="center" vertical="center" wrapText="1"/>
    </xf>
    <xf numFmtId="0" fontId="6" fillId="22" borderId="65" xfId="0" applyFont="1" applyFill="1" applyBorder="1" applyAlignment="1">
      <alignment horizontal="center" vertical="center" wrapText="1"/>
    </xf>
    <xf numFmtId="0" fontId="6" fillId="43" borderId="0" xfId="0" applyFont="1" applyFill="1" applyBorder="1" applyAlignment="1">
      <alignment horizontal="center" vertical="center" wrapText="1"/>
    </xf>
    <xf numFmtId="0" fontId="8" fillId="0" borderId="176" xfId="0" applyFont="1" applyBorder="1" applyAlignment="1" applyProtection="1">
      <alignment horizontal="left" vertical="top" wrapText="1"/>
      <protection locked="0"/>
    </xf>
    <xf numFmtId="0" fontId="8" fillId="0" borderId="176" xfId="0" quotePrefix="1" applyFont="1" applyBorder="1" applyAlignment="1" applyProtection="1">
      <alignment horizontal="left" vertical="top" wrapText="1"/>
      <protection locked="0"/>
    </xf>
    <xf numFmtId="0" fontId="84" fillId="5" borderId="680" xfId="2" applyFont="1" applyFill="1" applyBorder="1" applyAlignment="1" applyProtection="1">
      <alignment horizontal="center" vertical="center"/>
      <protection locked="0"/>
    </xf>
    <xf numFmtId="0" fontId="45" fillId="5" borderId="680" xfId="0" applyFont="1" applyFill="1" applyBorder="1" applyAlignment="1" applyProtection="1">
      <alignment horizontal="center" vertical="center"/>
      <protection locked="0"/>
    </xf>
    <xf numFmtId="0" fontId="45" fillId="8" borderId="681" xfId="0" applyFont="1" applyFill="1" applyBorder="1" applyAlignment="1" applyProtection="1">
      <alignment horizontal="center" vertical="center"/>
      <protection locked="0"/>
    </xf>
    <xf numFmtId="0" fontId="45" fillId="8" borderId="682" xfId="0" applyFont="1" applyFill="1" applyBorder="1" applyAlignment="1" applyProtection="1">
      <alignment horizontal="center" vertical="center"/>
      <protection locked="0"/>
    </xf>
    <xf numFmtId="0" fontId="19" fillId="8" borderId="688" xfId="0" applyFont="1" applyFill="1" applyBorder="1" applyAlignment="1" applyProtection="1">
      <alignment horizontal="center" vertical="center"/>
      <protection locked="0"/>
    </xf>
    <xf numFmtId="0" fontId="19" fillId="8" borderId="689" xfId="0" applyFont="1" applyFill="1" applyBorder="1" applyAlignment="1" applyProtection="1">
      <alignment horizontal="center" vertical="center"/>
      <protection locked="0"/>
    </xf>
    <xf numFmtId="0" fontId="45" fillId="8" borderId="690" xfId="0" applyFont="1" applyFill="1" applyBorder="1" applyAlignment="1" applyProtection="1">
      <alignment horizontal="center" vertical="center"/>
      <protection locked="0"/>
    </xf>
    <xf numFmtId="0" fontId="45" fillId="0" borderId="680" xfId="0" applyFont="1" applyBorder="1" applyAlignment="1" applyProtection="1">
      <alignment horizontal="center" vertical="center"/>
      <protection locked="0"/>
    </xf>
    <xf numFmtId="0" fontId="45" fillId="8" borderId="680" xfId="0" applyFont="1" applyFill="1" applyBorder="1" applyAlignment="1" applyProtection="1">
      <alignment horizontal="center" vertical="center" wrapText="1"/>
      <protection locked="0"/>
    </xf>
    <xf numFmtId="0" fontId="45" fillId="19" borderId="680" xfId="0" applyFont="1" applyFill="1" applyBorder="1" applyAlignment="1" applyProtection="1">
      <alignment horizontal="center" vertical="center" wrapText="1"/>
      <protection locked="0"/>
    </xf>
    <xf numFmtId="0" fontId="4" fillId="0" borderId="400" xfId="0" applyFont="1" applyBorder="1" applyAlignment="1">
      <alignment horizontal="center"/>
    </xf>
    <xf numFmtId="0" fontId="4" fillId="0" borderId="291" xfId="0" applyFont="1" applyBorder="1" applyAlignment="1">
      <alignment horizontal="center"/>
    </xf>
    <xf numFmtId="0" fontId="29" fillId="24" borderId="377" xfId="0" applyFont="1" applyFill="1" applyBorder="1" applyAlignment="1">
      <alignment horizontal="center" vertical="center"/>
    </xf>
    <xf numFmtId="0" fontId="29" fillId="24" borderId="378" xfId="0" applyFont="1" applyFill="1" applyBorder="1" applyAlignment="1">
      <alignment horizontal="center" vertical="center"/>
    </xf>
    <xf numFmtId="0" fontId="29" fillId="24" borderId="379" xfId="0" applyFont="1" applyFill="1" applyBorder="1" applyAlignment="1">
      <alignment horizontal="center" vertical="center"/>
    </xf>
    <xf numFmtId="0" fontId="45" fillId="0" borderId="686" xfId="0" applyFont="1" applyBorder="1" applyAlignment="1" applyProtection="1">
      <alignment horizontal="center" vertical="center" wrapText="1"/>
      <protection locked="0"/>
    </xf>
    <xf numFmtId="2" fontId="19" fillId="8" borderId="686" xfId="1" applyNumberFormat="1" applyFont="1" applyFill="1" applyBorder="1" applyAlignment="1" applyProtection="1">
      <alignment horizontal="center" vertical="center" wrapText="1"/>
      <protection locked="0"/>
    </xf>
    <xf numFmtId="2" fontId="9" fillId="24" borderId="78" xfId="1" applyNumberFormat="1" applyFont="1" applyFill="1" applyBorder="1" applyAlignment="1" applyProtection="1">
      <alignment horizontal="center" vertical="center"/>
    </xf>
    <xf numFmtId="2" fontId="7" fillId="24" borderId="207" xfId="1" applyNumberFormat="1" applyFont="1" applyFill="1" applyBorder="1" applyAlignment="1" applyProtection="1">
      <alignment horizontal="center" vertical="center" wrapText="1"/>
    </xf>
    <xf numFmtId="2" fontId="7" fillId="24" borderId="294" xfId="1" applyNumberFormat="1" applyFont="1" applyFill="1" applyBorder="1" applyAlignment="1" applyProtection="1">
      <alignment horizontal="center" vertical="center" wrapText="1"/>
    </xf>
    <xf numFmtId="2" fontId="7" fillId="24" borderId="208" xfId="1" applyNumberFormat="1" applyFont="1" applyFill="1" applyBorder="1" applyAlignment="1" applyProtection="1">
      <alignment horizontal="center" vertical="center" wrapText="1"/>
    </xf>
    <xf numFmtId="0" fontId="6" fillId="24" borderId="0" xfId="0" applyFont="1" applyFill="1" applyBorder="1" applyAlignment="1">
      <alignment horizontal="center" vertical="center"/>
    </xf>
    <xf numFmtId="0" fontId="59" fillId="8" borderId="207" xfId="1" applyNumberFormat="1" applyFont="1" applyFill="1" applyBorder="1" applyAlignment="1" applyProtection="1">
      <alignment horizontal="center" vertical="center" wrapText="1"/>
      <protection locked="0"/>
    </xf>
    <xf numFmtId="0" fontId="59" fillId="8" borderId="294" xfId="1" applyNumberFormat="1" applyFont="1" applyFill="1" applyBorder="1" applyAlignment="1" applyProtection="1">
      <alignment horizontal="center" vertical="center" wrapText="1"/>
      <protection locked="0"/>
    </xf>
    <xf numFmtId="0" fontId="59" fillId="8" borderId="208" xfId="1" applyNumberFormat="1" applyFont="1" applyFill="1" applyBorder="1" applyAlignment="1" applyProtection="1">
      <alignment horizontal="center" vertical="center" wrapText="1"/>
      <protection locked="0"/>
    </xf>
    <xf numFmtId="0" fontId="6" fillId="43" borderId="103" xfId="0" applyFont="1" applyFill="1" applyBorder="1" applyAlignment="1">
      <alignment horizontal="left" vertical="center"/>
    </xf>
    <xf numFmtId="0" fontId="22" fillId="5" borderId="103" xfId="0" applyFont="1" applyFill="1" applyBorder="1" applyAlignment="1">
      <alignment horizontal="left" vertical="center"/>
    </xf>
    <xf numFmtId="0" fontId="120" fillId="5" borderId="103" xfId="0" applyFont="1" applyFill="1" applyBorder="1" applyAlignment="1">
      <alignment horizontal="left" vertical="center"/>
    </xf>
    <xf numFmtId="0" fontId="29" fillId="22" borderId="427" xfId="0" applyFont="1" applyFill="1" applyBorder="1" applyAlignment="1">
      <alignment horizontal="center" vertical="center"/>
    </xf>
    <xf numFmtId="0" fontId="29" fillId="22" borderId="428" xfId="0" applyFont="1" applyFill="1" applyBorder="1" applyAlignment="1">
      <alignment horizontal="center" vertical="center"/>
    </xf>
    <xf numFmtId="0" fontId="29" fillId="22" borderId="330" xfId="0" applyFont="1" applyFill="1" applyBorder="1" applyAlignment="1">
      <alignment horizontal="center" vertical="center"/>
    </xf>
    <xf numFmtId="0" fontId="29" fillId="22" borderId="331" xfId="0" applyFont="1" applyFill="1" applyBorder="1" applyAlignment="1">
      <alignment horizontal="center" vertical="center"/>
    </xf>
    <xf numFmtId="0" fontId="29" fillId="22" borderId="332" xfId="0" applyFont="1" applyFill="1" applyBorder="1" applyAlignment="1">
      <alignment horizontal="center" vertical="center"/>
    </xf>
    <xf numFmtId="0" fontId="6" fillId="24" borderId="256" xfId="0" applyFont="1" applyFill="1" applyBorder="1" applyAlignment="1">
      <alignment horizontal="center" vertical="center"/>
    </xf>
    <xf numFmtId="0" fontId="6" fillId="24" borderId="257" xfId="0" applyFont="1" applyFill="1" applyBorder="1" applyAlignment="1">
      <alignment horizontal="center" vertical="center"/>
    </xf>
    <xf numFmtId="0" fontId="29" fillId="24" borderId="62" xfId="0" applyFont="1" applyFill="1" applyBorder="1" applyAlignment="1">
      <alignment horizontal="center" vertical="center"/>
    </xf>
    <xf numFmtId="0" fontId="29" fillId="24" borderId="5" xfId="0" applyFont="1" applyFill="1" applyBorder="1" applyAlignment="1">
      <alignment horizontal="center" vertical="center"/>
    </xf>
    <xf numFmtId="0" fontId="29" fillId="24" borderId="36" xfId="0" applyFont="1" applyFill="1" applyBorder="1" applyAlignment="1">
      <alignment horizontal="center" vertical="center"/>
    </xf>
    <xf numFmtId="0" fontId="34" fillId="5" borderId="0" xfId="0" applyFont="1" applyFill="1" applyBorder="1" applyAlignment="1">
      <alignment horizontal="center" vertical="center" wrapText="1"/>
    </xf>
    <xf numFmtId="0" fontId="34" fillId="24" borderId="264" xfId="0" applyFont="1" applyFill="1" applyBorder="1" applyAlignment="1">
      <alignment horizontal="center" vertical="center" wrapText="1"/>
    </xf>
    <xf numFmtId="0" fontId="34" fillId="24" borderId="266" xfId="0" applyFont="1" applyFill="1" applyBorder="1" applyAlignment="1">
      <alignment horizontal="center" vertical="center" wrapText="1"/>
    </xf>
    <xf numFmtId="0" fontId="140" fillId="8" borderId="256" xfId="0" applyFont="1" applyFill="1" applyBorder="1" applyAlignment="1">
      <alignment horizontal="center" vertical="center"/>
    </xf>
    <xf numFmtId="0" fontId="140" fillId="8" borderId="258" xfId="0" applyFont="1" applyFill="1" applyBorder="1" applyAlignment="1">
      <alignment horizontal="center" vertical="center"/>
    </xf>
    <xf numFmtId="0" fontId="34" fillId="24" borderId="220" xfId="0" applyFont="1" applyFill="1" applyBorder="1" applyAlignment="1">
      <alignment horizontal="center" vertical="center"/>
    </xf>
    <xf numFmtId="0" fontId="34" fillId="24" borderId="555" xfId="0" applyFont="1" applyFill="1" applyBorder="1" applyAlignment="1">
      <alignment horizontal="center" vertical="center"/>
    </xf>
    <xf numFmtId="0" fontId="34" fillId="24" borderId="556" xfId="0" applyFont="1" applyFill="1" applyBorder="1" applyAlignment="1">
      <alignment horizontal="center" vertical="center"/>
    </xf>
    <xf numFmtId="0" fontId="34" fillId="24" borderId="557" xfId="0" applyFont="1" applyFill="1" applyBorder="1" applyAlignment="1">
      <alignment horizontal="center" vertical="center"/>
    </xf>
    <xf numFmtId="0" fontId="5" fillId="55" borderId="220" xfId="0" applyFont="1" applyFill="1" applyBorder="1" applyAlignment="1">
      <alignment horizontal="center" vertical="center"/>
    </xf>
    <xf numFmtId="0" fontId="5" fillId="55" borderId="224" xfId="0" applyFont="1" applyFill="1" applyBorder="1" applyAlignment="1">
      <alignment horizontal="center" vertical="center"/>
    </xf>
    <xf numFmtId="0" fontId="34" fillId="24" borderId="256" xfId="0" applyFont="1" applyFill="1" applyBorder="1" applyAlignment="1">
      <alignment horizontal="center" vertical="center" wrapText="1"/>
    </xf>
    <xf numFmtId="0" fontId="34" fillId="24" borderId="258" xfId="0" applyFont="1" applyFill="1" applyBorder="1" applyAlignment="1">
      <alignment horizontal="center" vertical="center" wrapText="1"/>
    </xf>
    <xf numFmtId="0" fontId="139" fillId="10" borderId="29" xfId="0" applyFont="1" applyFill="1" applyBorder="1" applyAlignment="1">
      <alignment horizontal="center" vertical="center"/>
    </xf>
    <xf numFmtId="0" fontId="139" fillId="10" borderId="508" xfId="0" applyFont="1" applyFill="1" applyBorder="1" applyAlignment="1">
      <alignment horizontal="center" vertical="center"/>
    </xf>
    <xf numFmtId="0" fontId="139" fillId="10" borderId="27" xfId="0" applyFont="1" applyFill="1" applyBorder="1" applyAlignment="1">
      <alignment horizontal="center" vertical="center"/>
    </xf>
    <xf numFmtId="0" fontId="139" fillId="10" borderId="496" xfId="0" applyFont="1" applyFill="1" applyBorder="1" applyAlignment="1">
      <alignment horizontal="center" vertical="center"/>
    </xf>
    <xf numFmtId="0" fontId="139" fillId="10" borderId="519" xfId="0" applyFont="1" applyFill="1" applyBorder="1" applyAlignment="1">
      <alignment horizontal="center" vertical="center"/>
    </xf>
    <xf numFmtId="0" fontId="139" fillId="10" borderId="509" xfId="0" applyFont="1" applyFill="1" applyBorder="1" applyAlignment="1">
      <alignment horizontal="center" vertical="center"/>
    </xf>
    <xf numFmtId="0" fontId="139" fillId="18" borderId="27" xfId="0" applyFont="1" applyFill="1" applyBorder="1" applyAlignment="1">
      <alignment horizontal="center" vertical="center"/>
    </xf>
    <xf numFmtId="0" fontId="139" fillId="18" borderId="496" xfId="0" applyFont="1" applyFill="1" applyBorder="1" applyAlignment="1">
      <alignment horizontal="center" vertical="center"/>
    </xf>
    <xf numFmtId="0" fontId="34" fillId="24" borderId="220" xfId="0" applyFont="1" applyFill="1" applyBorder="1" applyAlignment="1">
      <alignment horizontal="center" vertical="center" wrapText="1"/>
    </xf>
    <xf numFmtId="0" fontId="139" fillId="8" borderId="511" xfId="0" applyFont="1" applyFill="1" applyBorder="1" applyAlignment="1">
      <alignment horizontal="center" vertical="center"/>
    </xf>
    <xf numFmtId="0" fontId="139" fillId="8" borderId="512" xfId="0" applyFont="1" applyFill="1" applyBorder="1" applyAlignment="1">
      <alignment horizontal="center" vertical="center"/>
    </xf>
    <xf numFmtId="0" fontId="34" fillId="24" borderId="176" xfId="0" applyFont="1" applyFill="1" applyBorder="1" applyAlignment="1">
      <alignment horizontal="center" vertical="center"/>
    </xf>
    <xf numFmtId="0" fontId="139" fillId="18" borderId="510" xfId="0" applyFont="1" applyFill="1" applyBorder="1" applyAlignment="1">
      <alignment horizontal="center" vertical="center"/>
    </xf>
    <xf numFmtId="0" fontId="139" fillId="18" borderId="511" xfId="0" applyFont="1" applyFill="1" applyBorder="1" applyAlignment="1">
      <alignment horizontal="center" vertical="center"/>
    </xf>
    <xf numFmtId="0" fontId="139" fillId="18" borderId="512" xfId="0" applyFont="1" applyFill="1" applyBorder="1" applyAlignment="1">
      <alignment horizontal="center" vertical="center"/>
    </xf>
    <xf numFmtId="0" fontId="139" fillId="8" borderId="489" xfId="0" applyFont="1" applyFill="1" applyBorder="1" applyAlignment="1">
      <alignment horizontal="center" vertical="center"/>
    </xf>
    <xf numFmtId="0" fontId="139" fillId="8" borderId="27" xfId="0" applyFont="1" applyFill="1" applyBorder="1" applyAlignment="1">
      <alignment horizontal="center" vertical="center"/>
    </xf>
    <xf numFmtId="0" fontId="139" fillId="8" borderId="519" xfId="0" applyFont="1" applyFill="1" applyBorder="1" applyAlignment="1">
      <alignment horizontal="center" vertical="center"/>
    </xf>
    <xf numFmtId="0" fontId="5" fillId="24" borderId="326" xfId="0" applyFont="1" applyFill="1" applyBorder="1" applyAlignment="1">
      <alignment horizontal="center" vertical="center"/>
    </xf>
    <xf numFmtId="0" fontId="5" fillId="24" borderId="460" xfId="0" applyFont="1" applyFill="1" applyBorder="1" applyAlignment="1">
      <alignment horizontal="center" vertical="center"/>
    </xf>
    <xf numFmtId="0" fontId="139" fillId="18" borderId="524" xfId="0" applyFont="1" applyFill="1" applyBorder="1" applyAlignment="1">
      <alignment horizontal="center" vertical="center"/>
    </xf>
    <xf numFmtId="0" fontId="139" fillId="18" borderId="29" xfId="0" applyFont="1" applyFill="1" applyBorder="1" applyAlignment="1">
      <alignment horizontal="center" vertical="center"/>
    </xf>
    <xf numFmtId="0" fontId="139" fillId="18" borderId="489" xfId="0" applyFont="1" applyFill="1" applyBorder="1" applyAlignment="1">
      <alignment horizontal="center" vertical="center"/>
    </xf>
    <xf numFmtId="0" fontId="139" fillId="18" borderId="518" xfId="0" applyFont="1" applyFill="1" applyBorder="1" applyAlignment="1">
      <alignment horizontal="center" vertical="center"/>
    </xf>
    <xf numFmtId="0" fontId="139" fillId="18" borderId="519" xfId="0" applyFont="1" applyFill="1" applyBorder="1" applyAlignment="1">
      <alignment horizontal="center" vertical="center"/>
    </xf>
    <xf numFmtId="0" fontId="49" fillId="23" borderId="56" xfId="0" applyFont="1" applyFill="1" applyBorder="1" applyAlignment="1">
      <alignment horizontal="center" vertical="center"/>
    </xf>
    <xf numFmtId="0" fontId="49" fillId="20" borderId="56" xfId="0" applyFont="1" applyFill="1" applyBorder="1" applyAlignment="1">
      <alignment horizontal="center" vertical="center"/>
    </xf>
    <xf numFmtId="0" fontId="49" fillId="36" borderId="0" xfId="0" applyFont="1" applyFill="1" applyAlignment="1">
      <alignment horizontal="center" vertical="center"/>
    </xf>
    <xf numFmtId="0" fontId="29" fillId="24" borderId="139" xfId="0" applyFont="1" applyFill="1" applyBorder="1" applyAlignment="1">
      <alignment horizontal="center" vertical="center"/>
    </xf>
    <xf numFmtId="0" fontId="9" fillId="24" borderId="62" xfId="0" applyFont="1" applyFill="1" applyBorder="1" applyAlignment="1">
      <alignment horizontal="center" vertical="center"/>
    </xf>
    <xf numFmtId="0" fontId="9" fillId="24" borderId="5" xfId="0" applyFont="1" applyFill="1" applyBorder="1" applyAlignment="1">
      <alignment horizontal="center" vertical="center"/>
    </xf>
    <xf numFmtId="0" fontId="11" fillId="19" borderId="56" xfId="0" applyFont="1" applyFill="1" applyBorder="1" applyAlignment="1">
      <alignment horizontal="center" vertical="center"/>
    </xf>
    <xf numFmtId="0" fontId="11" fillId="11" borderId="56" xfId="0" applyFont="1" applyFill="1" applyBorder="1" applyAlignment="1">
      <alignment horizontal="center" vertical="center"/>
    </xf>
    <xf numFmtId="0" fontId="6" fillId="34" borderId="139" xfId="0" applyFont="1" applyFill="1" applyBorder="1" applyAlignment="1">
      <alignment horizontal="center" vertical="center"/>
    </xf>
    <xf numFmtId="0" fontId="6" fillId="35" borderId="139" xfId="0" applyFont="1" applyFill="1" applyBorder="1" applyAlignment="1">
      <alignment horizontal="center" vertical="center"/>
    </xf>
    <xf numFmtId="0" fontId="6" fillId="20" borderId="56" xfId="0" applyFont="1" applyFill="1" applyBorder="1" applyAlignment="1">
      <alignment horizontal="center" vertical="center"/>
    </xf>
    <xf numFmtId="0" fontId="6" fillId="37" borderId="56" xfId="0" applyFont="1" applyFill="1" applyBorder="1" applyAlignment="1">
      <alignment horizontal="center" vertical="center"/>
    </xf>
    <xf numFmtId="0" fontId="6" fillId="38" borderId="139" xfId="0" applyFont="1" applyFill="1" applyBorder="1" applyAlignment="1">
      <alignment horizontal="center" vertical="center"/>
    </xf>
    <xf numFmtId="0" fontId="6" fillId="20" borderId="66" xfId="0" applyFont="1" applyFill="1" applyBorder="1" applyAlignment="1">
      <alignment horizontal="center" vertical="center"/>
    </xf>
    <xf numFmtId="0" fontId="6" fillId="20" borderId="139" xfId="0" applyFont="1" applyFill="1" applyBorder="1" applyAlignment="1">
      <alignment horizontal="center" vertical="center"/>
    </xf>
    <xf numFmtId="0" fontId="6" fillId="20" borderId="67" xfId="0" applyFont="1" applyFill="1" applyBorder="1" applyAlignment="1">
      <alignment horizontal="center" vertical="center"/>
    </xf>
    <xf numFmtId="0" fontId="6" fillId="26" borderId="66" xfId="0" applyFont="1" applyFill="1" applyBorder="1" applyAlignment="1">
      <alignment horizontal="center" vertical="center"/>
    </xf>
    <xf numFmtId="0" fontId="6" fillId="26" borderId="139" xfId="0" applyFont="1" applyFill="1" applyBorder="1" applyAlignment="1">
      <alignment horizontal="center" vertical="center"/>
    </xf>
    <xf numFmtId="0" fontId="95" fillId="3" borderId="209" xfId="0" applyFont="1" applyFill="1" applyBorder="1" applyAlignment="1">
      <alignment horizontal="center" vertical="center"/>
    </xf>
    <xf numFmtId="0" fontId="95" fillId="3" borderId="210" xfId="0" applyFont="1" applyFill="1" applyBorder="1" applyAlignment="1">
      <alignment horizontal="center" vertical="center"/>
    </xf>
    <xf numFmtId="0" fontId="95" fillId="3" borderId="211" xfId="0" applyFont="1" applyFill="1" applyBorder="1" applyAlignment="1">
      <alignment horizontal="center" vertical="center"/>
    </xf>
    <xf numFmtId="0" fontId="49" fillId="27" borderId="139" xfId="0" applyFont="1" applyFill="1" applyBorder="1" applyAlignment="1">
      <alignment horizontal="center" vertical="center"/>
    </xf>
    <xf numFmtId="0" fontId="6" fillId="29" borderId="139" xfId="0" applyFont="1" applyFill="1" applyBorder="1" applyAlignment="1">
      <alignment horizontal="center" vertical="center"/>
    </xf>
    <xf numFmtId="0" fontId="34" fillId="2" borderId="139" xfId="0" applyFont="1" applyFill="1" applyBorder="1" applyAlignment="1">
      <alignment horizontal="center" vertical="center"/>
    </xf>
    <xf numFmtId="0" fontId="34" fillId="36" borderId="139" xfId="0" applyFont="1" applyFill="1" applyBorder="1" applyAlignment="1">
      <alignment horizontal="center" vertical="center"/>
    </xf>
    <xf numFmtId="0" fontId="11" fillId="9" borderId="56" xfId="0" applyFont="1" applyFill="1" applyBorder="1" applyAlignment="1">
      <alignment horizontal="center" vertical="center"/>
    </xf>
    <xf numFmtId="0" fontId="11" fillId="9" borderId="49" xfId="0" applyFont="1" applyFill="1" applyBorder="1" applyAlignment="1">
      <alignment horizontal="center" vertical="center"/>
    </xf>
    <xf numFmtId="0" fontId="72" fillId="48" borderId="66" xfId="0" applyFont="1" applyFill="1" applyBorder="1" applyAlignment="1">
      <alignment horizontal="center" vertical="center"/>
    </xf>
    <xf numFmtId="0" fontId="72" fillId="48" borderId="139" xfId="0" applyFont="1" applyFill="1" applyBorder="1" applyAlignment="1">
      <alignment horizontal="center" vertical="center"/>
    </xf>
    <xf numFmtId="0" fontId="6" fillId="49" borderId="0" xfId="0" applyFont="1" applyFill="1" applyBorder="1" applyAlignment="1">
      <alignment horizontal="center" vertical="center"/>
    </xf>
    <xf numFmtId="0" fontId="72" fillId="48" borderId="0" xfId="0" applyFont="1" applyFill="1" applyBorder="1" applyAlignment="1">
      <alignment horizontal="center" vertical="center"/>
    </xf>
    <xf numFmtId="0" fontId="72" fillId="48" borderId="64" xfId="0" applyFont="1" applyFill="1" applyBorder="1" applyAlignment="1">
      <alignment horizontal="center" vertical="center"/>
    </xf>
    <xf numFmtId="0" fontId="72" fillId="48" borderId="63" xfId="0" applyFont="1" applyFill="1" applyBorder="1" applyAlignment="1">
      <alignment horizontal="center" vertical="center"/>
    </xf>
    <xf numFmtId="0" fontId="44" fillId="0" borderId="259" xfId="0" applyFont="1" applyBorder="1" applyAlignment="1">
      <alignment horizontal="center" vertical="center"/>
    </xf>
    <xf numFmtId="0" fontId="44" fillId="0" borderId="208" xfId="0" applyFont="1" applyBorder="1" applyAlignment="1">
      <alignment horizontal="center" vertical="center"/>
    </xf>
    <xf numFmtId="2" fontId="16" fillId="24" borderId="5" xfId="1" applyNumberFormat="1" applyFont="1" applyFill="1" applyBorder="1" applyAlignment="1" applyProtection="1">
      <alignment horizontal="center" vertical="center"/>
      <protection locked="0"/>
    </xf>
    <xf numFmtId="0" fontId="0" fillId="0" borderId="0" xfId="0" applyAlignment="1">
      <alignment horizontal="center" wrapText="1"/>
    </xf>
  </cellXfs>
  <cellStyles count="24">
    <cellStyle name="Calculation" xfId="23" builtinId="22"/>
    <cellStyle name="Comma" xfId="18" builtinId="3"/>
    <cellStyle name="Comma 2" xfId="5" xr:uid="{00000000-0005-0000-0000-000002000000}"/>
    <cellStyle name="Currency" xfId="19" builtinId="4"/>
    <cellStyle name="Hyperlink" xfId="2" builtinId="8"/>
    <cellStyle name="Hyperlink 2" xfId="21" xr:uid="{00000000-0005-0000-0000-000005000000}"/>
    <cellStyle name="Normal" xfId="0" builtinId="0"/>
    <cellStyle name="Normal 2" xfId="3" xr:uid="{00000000-0005-0000-0000-000007000000}"/>
    <cellStyle name="Normal 2 2" xfId="4" xr:uid="{00000000-0005-0000-0000-000008000000}"/>
    <cellStyle name="Normal 2 2 2" xfId="6" xr:uid="{00000000-0005-0000-0000-000009000000}"/>
    <cellStyle name="Normal 2 2 2 2" xfId="8" xr:uid="{00000000-0005-0000-0000-00000A000000}"/>
    <cellStyle name="Normal 2 2 2 3" xfId="9" xr:uid="{00000000-0005-0000-0000-00000B000000}"/>
    <cellStyle name="Normal 2 2 2 4" xfId="10" xr:uid="{00000000-0005-0000-0000-00000C000000}"/>
    <cellStyle name="Normal 2 2 3" xfId="11" xr:uid="{00000000-0005-0000-0000-00000D000000}"/>
    <cellStyle name="Normal 2 2 4" xfId="12" xr:uid="{00000000-0005-0000-0000-00000E000000}"/>
    <cellStyle name="Normal 2 3" xfId="13" xr:uid="{00000000-0005-0000-0000-00000F000000}"/>
    <cellStyle name="Normal 2 4" xfId="14" xr:uid="{00000000-0005-0000-0000-000010000000}"/>
    <cellStyle name="Normal 2 5" xfId="15" xr:uid="{00000000-0005-0000-0000-000011000000}"/>
    <cellStyle name="Normal 2 6" xfId="16" xr:uid="{00000000-0005-0000-0000-000012000000}"/>
    <cellStyle name="Normal 3" xfId="7" xr:uid="{00000000-0005-0000-0000-000013000000}"/>
    <cellStyle name="Normal 4" xfId="17" xr:uid="{00000000-0005-0000-0000-000014000000}"/>
    <cellStyle name="Normal_ChartUs" xfId="1" xr:uid="{00000000-0005-0000-0000-000015000000}"/>
    <cellStyle name="Percent" xfId="20" builtinId="5"/>
    <cellStyle name="Percent 2" xfId="22" xr:uid="{00000000-0005-0000-0000-000017000000}"/>
  </cellStyles>
  <dxfs count="644">
    <dxf>
      <font>
        <color theme="0"/>
      </font>
      <fill>
        <patternFill>
          <bgColor rgb="FF00B050"/>
        </patternFill>
      </fill>
    </dxf>
    <dxf>
      <font>
        <b/>
        <i val="0"/>
        <color theme="1"/>
      </font>
      <fill>
        <patternFill>
          <bgColor rgb="FFFFC000"/>
        </patternFill>
      </fill>
    </dxf>
    <dxf>
      <font>
        <b/>
        <i val="0"/>
        <color theme="0"/>
      </font>
      <fill>
        <patternFill>
          <bgColor rgb="FFFF0000"/>
        </patternFill>
      </fill>
    </dxf>
    <dxf>
      <font>
        <b/>
        <i val="0"/>
        <color theme="0"/>
      </font>
      <fill>
        <patternFill>
          <bgColor rgb="FF0070C0"/>
        </patternFill>
      </fill>
    </dxf>
    <dxf>
      <font>
        <b/>
        <i val="0"/>
        <color theme="0"/>
      </font>
      <fill>
        <patternFill>
          <bgColor rgb="FF7030A0"/>
        </patternFill>
      </fill>
    </dxf>
    <dxf>
      <font>
        <b/>
        <i val="0"/>
        <color theme="1"/>
      </font>
      <fill>
        <patternFill>
          <bgColor theme="0"/>
        </patternFill>
      </fill>
    </dxf>
    <dxf>
      <font>
        <b/>
        <i val="0"/>
      </font>
      <fill>
        <patternFill>
          <bgColor theme="0" tint="-0.24994659260841701"/>
        </patternFill>
      </fill>
    </dxf>
    <dxf>
      <font>
        <b/>
        <i val="0"/>
        <color theme="1"/>
      </font>
      <fill>
        <patternFill>
          <bgColor rgb="FF92D050"/>
        </patternFill>
      </fill>
    </dxf>
    <dxf>
      <font>
        <b/>
        <i val="0"/>
        <color theme="1"/>
      </font>
      <fill>
        <patternFill>
          <bgColor rgb="FFFFC000"/>
        </patternFill>
      </fill>
    </dxf>
    <dxf>
      <font>
        <b/>
        <i val="0"/>
        <color theme="0"/>
      </font>
      <fill>
        <patternFill>
          <bgColor rgb="FFFF0000"/>
        </patternFill>
      </fill>
    </dxf>
    <dxf>
      <font>
        <b/>
        <i val="0"/>
        <color theme="1"/>
      </font>
      <fill>
        <patternFill>
          <bgColor theme="6" tint="0.39994506668294322"/>
        </patternFill>
      </fill>
    </dxf>
    <dxf>
      <font>
        <b/>
        <i val="0"/>
        <color theme="1"/>
      </font>
      <fill>
        <patternFill>
          <bgColor theme="5" tint="0.39994506668294322"/>
        </patternFill>
      </fill>
    </dxf>
    <dxf>
      <font>
        <b/>
        <i val="0"/>
      </font>
      <fill>
        <patternFill>
          <bgColor rgb="FF92D050"/>
        </patternFill>
      </fill>
    </dxf>
    <dxf>
      <font>
        <b/>
        <i val="0"/>
      </font>
      <fill>
        <patternFill>
          <bgColor theme="5" tint="0.39994506668294322"/>
        </patternFill>
      </fill>
    </dxf>
    <dxf>
      <font>
        <b/>
        <i val="0"/>
      </font>
      <fill>
        <patternFill>
          <bgColor theme="0" tint="-0.34998626667073579"/>
        </patternFill>
      </fill>
    </dxf>
    <dxf>
      <font>
        <b/>
        <i val="0"/>
      </font>
    </dxf>
    <dxf>
      <font>
        <b/>
        <i val="0"/>
        <color theme="0"/>
      </font>
      <fill>
        <patternFill>
          <bgColor rgb="FF0070C0"/>
        </patternFill>
      </fill>
    </dxf>
    <dxf>
      <font>
        <b/>
        <i val="0"/>
        <color theme="0"/>
      </font>
      <fill>
        <patternFill>
          <bgColor rgb="FF7030A0"/>
        </patternFill>
      </fill>
    </dxf>
    <dxf>
      <font>
        <b/>
        <i val="0"/>
        <color theme="0"/>
      </font>
      <fill>
        <patternFill>
          <bgColor rgb="FFFF0000"/>
        </patternFill>
      </fill>
    </dxf>
    <dxf>
      <font>
        <b/>
        <i val="0"/>
      </font>
      <fill>
        <patternFill>
          <bgColor rgb="FFFFC000"/>
        </patternFill>
      </fill>
    </dxf>
    <dxf>
      <font>
        <b/>
        <i val="0"/>
      </font>
      <fill>
        <patternFill>
          <bgColor rgb="FF92D050"/>
        </patternFill>
      </fill>
    </dxf>
    <dxf>
      <font>
        <b/>
        <i val="0"/>
      </font>
      <fill>
        <patternFill>
          <bgColor rgb="FF92D050"/>
        </patternFill>
      </fill>
    </dxf>
    <dxf>
      <font>
        <b/>
        <i val="0"/>
      </font>
      <fill>
        <patternFill>
          <bgColor rgb="FFFFC000"/>
        </patternFill>
      </fill>
    </dxf>
    <dxf>
      <font>
        <b/>
        <i val="0"/>
        <color theme="0"/>
      </font>
      <fill>
        <patternFill>
          <bgColor rgb="FFFF0000"/>
        </patternFill>
      </fill>
    </dxf>
    <dxf>
      <font>
        <b/>
        <i val="0"/>
      </font>
      <fill>
        <patternFill>
          <bgColor theme="0" tint="-0.24994659260841701"/>
        </patternFill>
      </fill>
    </dxf>
    <dxf>
      <font>
        <b/>
        <i val="0"/>
      </font>
      <fill>
        <patternFill>
          <bgColor theme="0" tint="-0.24994659260841701"/>
        </patternFill>
      </fill>
    </dxf>
    <dxf>
      <font>
        <b/>
        <i val="0"/>
      </font>
      <fill>
        <patternFill>
          <bgColor theme="6" tint="0.39994506668294322"/>
        </patternFill>
      </fill>
    </dxf>
    <dxf>
      <font>
        <b/>
        <i val="0"/>
      </font>
      <fill>
        <patternFill>
          <bgColor theme="5" tint="0.39994506668294322"/>
        </patternFill>
      </fill>
    </dxf>
    <dxf>
      <font>
        <b/>
        <i val="0"/>
      </font>
      <fill>
        <patternFill>
          <bgColor rgb="FF92D050"/>
        </patternFill>
      </fill>
    </dxf>
    <dxf>
      <font>
        <b/>
        <i val="0"/>
      </font>
      <fill>
        <patternFill>
          <bgColor theme="5" tint="0.39994506668294322"/>
        </patternFill>
      </fill>
    </dxf>
    <dxf>
      <font>
        <b/>
        <i val="0"/>
      </font>
      <fill>
        <patternFill>
          <bgColor theme="6" tint="0.39994506668294322"/>
        </patternFill>
      </fill>
    </dxf>
    <dxf>
      <fill>
        <patternFill patternType="solid">
          <bgColor theme="0" tint="-0.14996795556505021"/>
        </patternFill>
      </fill>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ill>
        <patternFill patternType="solid">
          <bgColor theme="0" tint="-0.14996795556505021"/>
        </patternFill>
      </fill>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ont>
        <b/>
        <i val="0"/>
        <color theme="0"/>
      </font>
      <fill>
        <patternFill>
          <bgColor rgb="FFFF0000"/>
        </patternFill>
      </fill>
    </dxf>
    <dxf>
      <font>
        <b/>
        <i val="0"/>
      </font>
      <fill>
        <patternFill>
          <bgColor theme="0" tint="-0.24994659260841701"/>
        </patternFill>
      </fill>
    </dxf>
    <dxf>
      <font>
        <b/>
        <i val="0"/>
      </font>
      <fill>
        <patternFill>
          <bgColor rgb="FFFFC000"/>
        </patternFill>
      </fill>
    </dxf>
    <dxf>
      <font>
        <b/>
        <i val="0"/>
        <color theme="0"/>
      </font>
      <fill>
        <patternFill>
          <bgColor rgb="FFFF0000"/>
        </patternFill>
      </fill>
    </dxf>
    <dxf>
      <font>
        <b/>
        <i val="0"/>
      </font>
      <fill>
        <patternFill>
          <bgColor rgb="FF92D050"/>
        </patternFill>
      </fill>
    </dxf>
    <dxf>
      <font>
        <b/>
        <i val="0"/>
      </font>
      <fill>
        <patternFill>
          <bgColor theme="0" tint="-0.24994659260841701"/>
        </patternFill>
      </fill>
    </dxf>
    <dxf>
      <font>
        <b/>
        <i val="0"/>
      </font>
      <fill>
        <patternFill>
          <bgColor rgb="FFFFC000"/>
        </patternFill>
      </fill>
    </dxf>
    <dxf>
      <font>
        <b/>
        <i val="0"/>
        <color theme="0"/>
      </font>
      <fill>
        <patternFill>
          <bgColor rgb="FFFF0000"/>
        </patternFill>
      </fill>
    </dxf>
    <dxf>
      <font>
        <b/>
        <i val="0"/>
      </font>
      <fill>
        <patternFill>
          <bgColor rgb="FF92D050"/>
        </patternFill>
      </fill>
    </dxf>
    <dxf>
      <font>
        <b/>
        <i val="0"/>
      </font>
      <fill>
        <patternFill>
          <bgColor rgb="FFFFC000"/>
        </patternFill>
      </fill>
    </dxf>
    <dxf>
      <font>
        <b/>
        <i val="0"/>
        <color theme="0"/>
      </font>
      <fill>
        <patternFill>
          <bgColor rgb="FFFF0000"/>
        </patternFill>
      </fill>
    </dxf>
    <dxf>
      <font>
        <b/>
        <i val="0"/>
      </font>
      <fill>
        <patternFill>
          <bgColor rgb="FF92D050"/>
        </patternFill>
      </fill>
    </dxf>
    <dxf>
      <font>
        <b/>
        <i val="0"/>
      </font>
      <fill>
        <patternFill>
          <bgColor rgb="FFFFC000"/>
        </patternFill>
      </fill>
    </dxf>
    <dxf>
      <font>
        <b/>
        <i val="0"/>
        <color theme="0"/>
      </font>
      <fill>
        <patternFill>
          <bgColor rgb="FFFF0000"/>
        </patternFill>
      </fill>
    </dxf>
    <dxf>
      <font>
        <b/>
        <i val="0"/>
      </font>
      <fill>
        <patternFill>
          <bgColor rgb="FF92D050"/>
        </patternFill>
      </fill>
    </dxf>
    <dxf>
      <font>
        <b/>
        <i val="0"/>
      </font>
      <fill>
        <patternFill>
          <bgColor theme="0" tint="-0.24994659260841701"/>
        </patternFill>
      </fill>
    </dxf>
    <dxf>
      <font>
        <b/>
        <i val="0"/>
      </font>
      <fill>
        <patternFill>
          <bgColor rgb="FFFFC000"/>
        </patternFill>
      </fill>
    </dxf>
    <dxf>
      <font>
        <b/>
        <i val="0"/>
        <color theme="0"/>
      </font>
      <fill>
        <patternFill>
          <bgColor rgb="FFFF0000"/>
        </patternFill>
      </fill>
    </dxf>
    <dxf>
      <font>
        <b/>
        <i val="0"/>
      </font>
      <fill>
        <patternFill>
          <bgColor rgb="FF92D050"/>
        </patternFill>
      </fill>
    </dxf>
    <dxf>
      <font>
        <b/>
        <i val="0"/>
      </font>
      <fill>
        <patternFill>
          <bgColor rgb="FFFFC000"/>
        </patternFill>
      </fill>
    </dxf>
    <dxf>
      <font>
        <b/>
        <i val="0"/>
      </font>
      <fill>
        <patternFill>
          <bgColor theme="5" tint="0.39994506668294322"/>
        </patternFill>
      </fill>
    </dxf>
    <dxf>
      <font>
        <b/>
        <i val="0"/>
      </font>
      <fill>
        <patternFill>
          <bgColor theme="6" tint="0.399945066682943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rgb="FF92D050"/>
        </patternFill>
      </fill>
    </dxf>
    <dxf>
      <font>
        <b/>
        <i val="0"/>
      </font>
      <fill>
        <patternFill>
          <bgColor rgb="FFFFC000"/>
        </patternFill>
      </fill>
    </dxf>
    <dxf>
      <font>
        <b/>
        <i val="0"/>
        <color theme="0"/>
      </font>
      <fill>
        <patternFill>
          <bgColor rgb="FFFF0000"/>
        </patternFill>
      </fill>
    </dxf>
    <dxf>
      <fill>
        <patternFill>
          <bgColor theme="0" tint="-0.14996795556505021"/>
        </patternFill>
      </fill>
    </dxf>
    <dxf>
      <font>
        <b/>
        <i val="0"/>
        <color theme="0"/>
      </font>
      <fill>
        <patternFill>
          <bgColor rgb="FFFF0000"/>
        </patternFill>
      </fill>
    </dxf>
    <dxf>
      <font>
        <b/>
        <i val="0"/>
      </font>
      <fill>
        <patternFill>
          <bgColor rgb="FFFFC000"/>
        </patternFill>
      </fill>
    </dxf>
    <dxf>
      <font>
        <b/>
        <i val="0"/>
        <color theme="0"/>
      </font>
      <fill>
        <patternFill>
          <bgColor rgb="FF0070C0"/>
        </patternFill>
      </fill>
    </dxf>
    <dxf>
      <font>
        <b/>
        <i val="0"/>
        <color theme="0"/>
      </font>
      <fill>
        <patternFill>
          <bgColor rgb="FF7030A0"/>
        </patternFill>
      </fill>
    </dxf>
    <dxf>
      <font>
        <b/>
        <i val="0"/>
      </font>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ill>
        <patternFill patternType="solid">
          <bgColor theme="0" tint="-0.14996795556505021"/>
        </patternFill>
      </fill>
    </dxf>
    <dxf>
      <font>
        <color rgb="FF00FF00"/>
      </font>
      <fill>
        <patternFill>
          <bgColor rgb="FF00FF00"/>
        </patternFill>
      </fill>
    </dxf>
    <dxf>
      <font>
        <color rgb="FFFFC000"/>
      </font>
      <fill>
        <patternFill>
          <bgColor rgb="FFFFC000"/>
        </patternFill>
      </fill>
    </dxf>
    <dxf>
      <font>
        <color rgb="FFFF0000"/>
      </font>
      <fill>
        <patternFill>
          <bgColor rgb="FFFF0000"/>
        </patternFill>
      </fill>
    </dxf>
    <dxf>
      <font>
        <color theme="0" tint="-0.34998626667073579"/>
      </font>
      <fill>
        <patternFill>
          <bgColor theme="0" tint="-0.34998626667073579"/>
        </patternFill>
      </fill>
    </dxf>
    <dxf>
      <font>
        <color rgb="FF00FF00"/>
      </font>
      <fill>
        <patternFill>
          <bgColor rgb="FF00FF00"/>
        </patternFill>
      </fill>
    </dxf>
    <dxf>
      <font>
        <color rgb="FFFFC000"/>
      </font>
      <fill>
        <patternFill>
          <bgColor rgb="FFFFC000"/>
        </patternFill>
      </fill>
    </dxf>
    <dxf>
      <font>
        <color rgb="FFFF0000"/>
      </font>
      <fill>
        <patternFill>
          <bgColor rgb="FFFF0000"/>
        </patternFill>
      </fill>
    </dxf>
    <dxf>
      <font>
        <color theme="0" tint="-0.34998626667073579"/>
      </font>
      <fill>
        <patternFill>
          <bgColor theme="0" tint="-0.34998626667073579"/>
        </patternFill>
      </fill>
    </dxf>
    <dxf>
      <font>
        <color rgb="FF00FF00"/>
      </font>
      <fill>
        <patternFill>
          <bgColor rgb="FF00FF00"/>
        </patternFill>
      </fill>
    </dxf>
    <dxf>
      <font>
        <color rgb="FFFFC000"/>
      </font>
      <fill>
        <patternFill>
          <bgColor rgb="FFFFC000"/>
        </patternFill>
      </fill>
    </dxf>
    <dxf>
      <font>
        <color rgb="FFFF0000"/>
      </font>
      <fill>
        <patternFill>
          <bgColor rgb="FFFF0000"/>
        </patternFill>
      </fill>
    </dxf>
    <dxf>
      <font>
        <color theme="0" tint="-0.34998626667073579"/>
      </font>
      <fill>
        <patternFill>
          <bgColor theme="0" tint="-0.34998626667073579"/>
        </patternFill>
      </fill>
    </dxf>
    <dxf>
      <font>
        <color rgb="FF00FF00"/>
      </font>
      <fill>
        <patternFill>
          <bgColor rgb="FF00FF00"/>
        </patternFill>
      </fill>
    </dxf>
    <dxf>
      <font>
        <color rgb="FFFFC000"/>
      </font>
      <fill>
        <patternFill>
          <bgColor rgb="FFFFC000"/>
        </patternFill>
      </fill>
    </dxf>
    <dxf>
      <font>
        <color rgb="FFFF0000"/>
      </font>
      <fill>
        <patternFill>
          <bgColor rgb="FFFF0000"/>
        </patternFill>
      </fill>
    </dxf>
    <dxf>
      <font>
        <color theme="0" tint="-0.34998626667073579"/>
      </font>
      <fill>
        <patternFill>
          <bgColor theme="0" tint="-0.34998626667073579"/>
        </patternFill>
      </fill>
    </dxf>
    <dxf>
      <font>
        <color rgb="FF00FF00"/>
      </font>
      <fill>
        <patternFill>
          <bgColor rgb="FF00FF00"/>
        </patternFill>
      </fill>
    </dxf>
    <dxf>
      <font>
        <color rgb="FFFFC000"/>
      </font>
      <fill>
        <patternFill>
          <bgColor rgb="FFFFC000"/>
        </patternFill>
      </fill>
    </dxf>
    <dxf>
      <font>
        <color rgb="FFFF0000"/>
      </font>
      <fill>
        <patternFill>
          <bgColor rgb="FFFF0000"/>
        </patternFill>
      </fill>
    </dxf>
    <dxf>
      <font>
        <color theme="0" tint="-0.34998626667073579"/>
      </font>
      <fill>
        <patternFill>
          <bgColor theme="0" tint="-0.34998626667073579"/>
        </patternFill>
      </fill>
    </dxf>
    <dxf>
      <font>
        <color auto="1"/>
      </font>
      <fill>
        <patternFill>
          <bgColor theme="0" tint="-0.34998626667073579"/>
        </patternFill>
      </fill>
    </dxf>
    <dxf>
      <font>
        <color auto="1"/>
      </font>
      <fill>
        <patternFill>
          <bgColor rgb="FFFFC000"/>
        </patternFill>
      </fill>
    </dxf>
    <dxf>
      <font>
        <color auto="1"/>
      </font>
      <fill>
        <patternFill>
          <bgColor rgb="FFFF0000"/>
        </patternFill>
      </fill>
    </dxf>
    <dxf>
      <font>
        <color auto="1"/>
      </font>
      <fill>
        <patternFill>
          <bgColor rgb="FF00FF00"/>
        </patternFill>
      </fill>
    </dxf>
    <dxf>
      <font>
        <color theme="0"/>
      </font>
    </dxf>
    <dxf>
      <font>
        <color rgb="FF00FF00"/>
      </font>
      <fill>
        <patternFill>
          <bgColor rgb="FF00FF00"/>
        </patternFill>
      </fill>
    </dxf>
    <dxf>
      <font>
        <color rgb="FFFFC000"/>
      </font>
      <fill>
        <patternFill>
          <bgColor rgb="FFFFC000"/>
        </patternFill>
      </fill>
    </dxf>
    <dxf>
      <font>
        <color rgb="FFFF0000"/>
      </font>
      <fill>
        <patternFill>
          <bgColor rgb="FFFF0000"/>
        </patternFill>
      </fill>
    </dxf>
    <dxf>
      <font>
        <color theme="0" tint="-0.34998626667073579"/>
      </font>
      <fill>
        <patternFill>
          <bgColor theme="0" tint="-0.34998626667073579"/>
        </patternFill>
      </fill>
    </dxf>
    <dxf>
      <font>
        <b/>
        <i val="0"/>
      </font>
      <fill>
        <patternFill>
          <bgColor theme="6" tint="0.39994506668294322"/>
        </patternFill>
      </fill>
    </dxf>
    <dxf>
      <font>
        <b/>
        <i val="0"/>
      </font>
      <fill>
        <patternFill>
          <bgColor theme="5" tint="0.39994506668294322"/>
        </patternFill>
      </fill>
    </dxf>
    <dxf>
      <font>
        <b/>
        <i val="0"/>
        <color theme="1"/>
      </font>
      <fill>
        <patternFill>
          <bgColor rgb="FF92D050"/>
        </patternFill>
      </fill>
    </dxf>
    <dxf>
      <font>
        <b/>
        <i val="0"/>
        <color theme="1"/>
      </font>
      <fill>
        <patternFill>
          <bgColor rgb="FFFFC000"/>
        </patternFill>
      </fill>
    </dxf>
    <dxf>
      <font>
        <b/>
        <i val="0"/>
        <color theme="0"/>
      </font>
      <fill>
        <patternFill>
          <bgColor rgb="FFC00000"/>
        </patternFill>
      </fill>
    </dxf>
    <dxf>
      <font>
        <b/>
        <i val="0"/>
      </font>
      <fill>
        <patternFill>
          <bgColor theme="6" tint="0.39994506668294322"/>
        </patternFill>
      </fill>
    </dxf>
    <dxf>
      <font>
        <b/>
        <i val="0"/>
      </font>
      <fill>
        <patternFill>
          <bgColor theme="5" tint="0.39994506668294322"/>
        </patternFill>
      </fill>
    </dxf>
    <dxf>
      <font>
        <b/>
        <i val="0"/>
        <color theme="1"/>
      </font>
      <fill>
        <patternFill>
          <bgColor rgb="FF92D050"/>
        </patternFill>
      </fill>
    </dxf>
    <dxf>
      <font>
        <b/>
        <i val="0"/>
        <color theme="1"/>
      </font>
      <fill>
        <patternFill>
          <bgColor rgb="FFFFC000"/>
        </patternFill>
      </fill>
    </dxf>
    <dxf>
      <font>
        <b/>
        <i val="0"/>
        <color theme="0"/>
      </font>
      <fill>
        <patternFill>
          <bgColor rgb="FFC00000"/>
        </patternFill>
      </fill>
    </dxf>
    <dxf>
      <font>
        <b/>
        <i val="0"/>
      </font>
      <fill>
        <patternFill>
          <bgColor theme="6" tint="0.39994506668294322"/>
        </patternFill>
      </fill>
    </dxf>
    <dxf>
      <font>
        <b/>
        <i val="0"/>
      </font>
      <fill>
        <patternFill>
          <bgColor theme="5" tint="0.39994506668294322"/>
        </patternFill>
      </fill>
    </dxf>
    <dxf>
      <font>
        <b/>
        <i val="0"/>
        <color theme="1"/>
      </font>
      <fill>
        <patternFill>
          <bgColor rgb="FF92D050"/>
        </patternFill>
      </fill>
    </dxf>
    <dxf>
      <font>
        <b/>
        <i val="0"/>
        <color theme="1"/>
      </font>
      <fill>
        <patternFill>
          <bgColor rgb="FFFFC000"/>
        </patternFill>
      </fill>
    </dxf>
    <dxf>
      <font>
        <b/>
        <i val="0"/>
        <color theme="0"/>
      </font>
      <fill>
        <patternFill>
          <bgColor rgb="FFC0000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ill>
        <patternFill>
          <bgColor rgb="FFFFC000"/>
        </patternFill>
      </fill>
    </dxf>
    <dxf>
      <fill>
        <patternFill>
          <bgColor rgb="FFFFFF66"/>
        </patternFill>
      </fill>
    </dxf>
    <dxf>
      <fill>
        <patternFill>
          <bgColor theme="8" tint="0.59996337778862885"/>
        </patternFill>
      </fill>
    </dxf>
    <dxf>
      <font>
        <color theme="0"/>
      </font>
      <fill>
        <patternFill>
          <bgColor rgb="FF92D050"/>
        </patternFill>
      </fill>
    </dxf>
    <dxf>
      <font>
        <color theme="0"/>
      </font>
      <fill>
        <patternFill>
          <bgColor rgb="FFC00000"/>
        </patternFill>
      </fill>
    </dxf>
    <dxf>
      <fill>
        <patternFill>
          <bgColor rgb="FFFFC000"/>
        </patternFill>
      </fill>
    </dxf>
    <dxf>
      <fill>
        <patternFill>
          <bgColor rgb="FFFFFF66"/>
        </patternFill>
      </fill>
    </dxf>
    <dxf>
      <fill>
        <patternFill>
          <bgColor theme="8" tint="0.59996337778862885"/>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92D050"/>
        </patternFill>
      </fill>
    </dxf>
    <dxf>
      <font>
        <b/>
        <i val="0"/>
      </font>
      <fill>
        <patternFill>
          <bgColor theme="6" tint="0.39994506668294322"/>
        </patternFill>
      </fill>
    </dxf>
    <dxf>
      <font>
        <b/>
        <i val="0"/>
      </font>
      <fill>
        <patternFill>
          <bgColor theme="5" tint="0.39994506668294322"/>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ill>
        <patternFill>
          <bgColor rgb="FFFFC000"/>
        </patternFill>
      </fill>
    </dxf>
    <dxf>
      <fill>
        <patternFill>
          <bgColor rgb="FFFFFF66"/>
        </patternFill>
      </fill>
    </dxf>
    <dxf>
      <fill>
        <patternFill>
          <bgColor theme="8" tint="0.59996337778862885"/>
        </patternFill>
      </fill>
    </dxf>
    <dxf>
      <font>
        <color theme="0"/>
      </font>
      <fill>
        <patternFill>
          <bgColor rgb="FF92D050"/>
        </patternFill>
      </fill>
    </dxf>
    <dxf>
      <font>
        <color theme="0"/>
      </font>
      <fill>
        <patternFill>
          <bgColor rgb="FFC00000"/>
        </patternFill>
      </fill>
    </dxf>
    <dxf>
      <fill>
        <patternFill>
          <bgColor rgb="FFFFC000"/>
        </patternFill>
      </fill>
    </dxf>
    <dxf>
      <fill>
        <patternFill>
          <bgColor rgb="FFFFFF66"/>
        </patternFill>
      </fill>
    </dxf>
    <dxf>
      <fill>
        <patternFill>
          <bgColor theme="8" tint="0.59996337778862885"/>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92D050"/>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92D050"/>
        </patternFill>
      </fill>
    </dxf>
    <dxf>
      <font>
        <b/>
        <i val="0"/>
      </font>
      <fill>
        <patternFill>
          <bgColor rgb="FFFFC000"/>
        </patternFill>
      </fill>
    </dxf>
    <dxf>
      <font>
        <b/>
        <i val="0"/>
        <color theme="0"/>
      </font>
      <fill>
        <patternFill>
          <bgColor rgb="FFFF0000"/>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rgb="FF92D050"/>
        </patternFill>
      </fill>
    </dxf>
    <dxf>
      <font>
        <b/>
        <i val="0"/>
      </font>
      <fill>
        <patternFill>
          <bgColor rgb="FFFFC000"/>
        </patternFill>
      </fill>
    </dxf>
    <dxf>
      <font>
        <b/>
        <i val="0"/>
        <color theme="0"/>
      </font>
      <fill>
        <patternFill>
          <bgColor rgb="FFFF0000"/>
        </patternFill>
      </fill>
    </dxf>
    <dxf>
      <font>
        <color theme="0"/>
      </font>
      <fill>
        <patternFill>
          <bgColor theme="0"/>
        </patternFill>
      </fill>
    </dxf>
    <dxf>
      <fill>
        <patternFill>
          <bgColor rgb="FFFFEEB7"/>
        </patternFill>
      </fill>
    </dxf>
    <dxf>
      <border>
        <left style="thin">
          <color theme="0"/>
        </left>
        <right style="thin">
          <color theme="0"/>
        </right>
        <top style="thin">
          <color theme="0"/>
        </top>
        <bottom style="thin">
          <color theme="0"/>
        </bottom>
      </border>
    </dxf>
    <dxf>
      <numFmt numFmtId="184" formatCode="[$$-409]#,##0"/>
    </dxf>
    <dxf>
      <numFmt numFmtId="185" formatCode="[$K€-2]\ #,##0.00"/>
    </dxf>
    <dxf>
      <numFmt numFmtId="186" formatCode="[$€-2]\ #,##0"/>
    </dxf>
    <dxf>
      <numFmt numFmtId="185" formatCode="[$K€-2]\ #,##0.00"/>
    </dxf>
    <dxf>
      <numFmt numFmtId="186" formatCode="[$€-2]\ #,##0"/>
    </dxf>
    <dxf>
      <numFmt numFmtId="184" formatCode="[$$-409]#,##0"/>
    </dxf>
    <dxf>
      <font>
        <color theme="0"/>
      </font>
      <fill>
        <patternFill>
          <bgColor theme="8" tint="-0.499984740745262"/>
        </patternFill>
      </fill>
      <border>
        <bottom style="thin">
          <color theme="0"/>
        </bottom>
      </border>
    </dxf>
    <dxf>
      <font>
        <color theme="0"/>
      </font>
      <fill>
        <patternFill>
          <bgColor theme="0"/>
        </patternFill>
      </fill>
      <border>
        <left style="thin">
          <color theme="0"/>
        </left>
        <right style="thin">
          <color theme="0"/>
        </right>
        <top style="thin">
          <color theme="0"/>
        </top>
        <bottom style="thin">
          <color theme="0"/>
        </bottom>
      </border>
    </dxf>
    <dxf>
      <font>
        <color theme="0"/>
      </font>
      <numFmt numFmtId="22" formatCode="mmm\-yy"/>
      <fill>
        <patternFill>
          <bgColor rgb="FF3DCD58"/>
        </patternFill>
      </fill>
    </dxf>
    <dxf>
      <font>
        <color theme="0"/>
      </font>
      <fill>
        <patternFill>
          <bgColor theme="8" tint="-0.499984740745262"/>
        </patternFill>
      </fill>
    </dxf>
    <dxf>
      <font>
        <color theme="0"/>
      </font>
      <fill>
        <patternFill>
          <bgColor theme="0"/>
        </patternFill>
      </fill>
      <border>
        <left style="thin">
          <color theme="0"/>
        </left>
        <right style="thin">
          <color theme="0"/>
        </right>
        <top style="thin">
          <color theme="0"/>
        </top>
        <bottom style="thin">
          <color theme="0"/>
        </bottom>
      </border>
    </dxf>
    <dxf>
      <font>
        <b/>
        <i val="0"/>
        <color theme="1"/>
      </font>
      <fill>
        <patternFill>
          <bgColor theme="6" tint="0.39994506668294322"/>
        </patternFill>
      </fill>
    </dxf>
    <dxf>
      <font>
        <b/>
        <i val="0"/>
        <color theme="1"/>
      </font>
      <fill>
        <patternFill>
          <bgColor theme="5" tint="0.39994506668294322"/>
        </patternFill>
      </fill>
    </dxf>
    <dxf>
      <numFmt numFmtId="185" formatCode="[$K€-2]\ #,##0.00"/>
    </dxf>
    <dxf>
      <numFmt numFmtId="185" formatCode="[$K€-2]\ #,##0.00"/>
    </dxf>
    <dxf>
      <numFmt numFmtId="34" formatCode="_(&quot;$&quot;* #,##0.00_);_(&quot;$&quot;* \(#,##0.00\);_(&quot;$&quot;* &quot;-&quot;??_);_(@_)"/>
    </dxf>
    <dxf>
      <numFmt numFmtId="187" formatCode="[$€-2]\ #,##0.00"/>
    </dxf>
    <dxf>
      <numFmt numFmtId="188" formatCode="#,##0.00\ [$€-1]"/>
    </dxf>
    <dxf>
      <numFmt numFmtId="177" formatCode="_([$€-2]\ * #,##0.00_);_([$€-2]\ * \(#,##0.00\);_([$€-2]\ * &quot;-&quot;??_);_(@_)"/>
    </dxf>
    <dxf>
      <numFmt numFmtId="177" formatCode="_([$€-2]\ * #,##0.00_);_([$€-2]\ * \(#,##0.00\);_([$€-2]\ * &quot;-&quot;??_);_(@_)"/>
    </dxf>
    <dxf>
      <numFmt numFmtId="185" formatCode="[$K€-2]\ #,##0.00"/>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font>
        <color rgb="FFFF0000"/>
      </font>
    </dxf>
    <dxf>
      <font>
        <color rgb="FF00B050"/>
      </font>
      <fill>
        <patternFill patternType="none">
          <bgColor auto="1"/>
        </patternFill>
      </fill>
    </dxf>
    <dxf>
      <numFmt numFmtId="185" formatCode="[$K€-2]\ #,##0.00"/>
    </dxf>
    <dxf>
      <numFmt numFmtId="187" formatCode="[$€-2]\ #,##0.00"/>
    </dxf>
    <dxf>
      <numFmt numFmtId="188" formatCode="#,##0.00\ [$€-1]"/>
    </dxf>
    <dxf>
      <numFmt numFmtId="185" formatCode="[$K€-2]\ #,##0.00"/>
    </dxf>
    <dxf>
      <numFmt numFmtId="187" formatCode="[$€-2]\ #,##0.00"/>
    </dxf>
    <dxf>
      <numFmt numFmtId="188" formatCode="#,##0.00\ [$€-1]"/>
    </dxf>
    <dxf>
      <numFmt numFmtId="185" formatCode="[$K€-2]\ #,##0.00"/>
    </dxf>
    <dxf>
      <numFmt numFmtId="187" formatCode="[$€-2]\ #,##0.00"/>
    </dxf>
    <dxf>
      <numFmt numFmtId="188" formatCode="#,##0.00\ [$€-1]"/>
    </dxf>
    <dxf>
      <numFmt numFmtId="185" formatCode="[$K€-2]\ #,##0.00"/>
    </dxf>
    <dxf>
      <numFmt numFmtId="187" formatCode="[$€-2]\ #,##0.00"/>
    </dxf>
    <dxf>
      <numFmt numFmtId="188" formatCode="#,##0.00\ [$€-1]"/>
    </dxf>
    <dxf>
      <numFmt numFmtId="185" formatCode="[$K€-2]\ #,##0.00"/>
    </dxf>
    <dxf>
      <numFmt numFmtId="187" formatCode="[$€-2]\ #,##0.00"/>
    </dxf>
    <dxf>
      <numFmt numFmtId="188" formatCode="#,##0.00\ [$€-1]"/>
    </dxf>
    <dxf>
      <numFmt numFmtId="185" formatCode="[$K€-2]\ #,##0.00"/>
    </dxf>
    <dxf>
      <numFmt numFmtId="187" formatCode="[$€-2]\ #,##0.00"/>
    </dxf>
    <dxf>
      <numFmt numFmtId="188" formatCode="#,##0.00\ [$€-1]"/>
    </dxf>
    <dxf>
      <numFmt numFmtId="185" formatCode="[$K€-2]\ #,##0.00"/>
    </dxf>
    <dxf>
      <numFmt numFmtId="187" formatCode="[$€-2]\ #,##0.00"/>
    </dxf>
    <dxf>
      <numFmt numFmtId="188" formatCode="#,##0.00\ [$€-1]"/>
    </dxf>
    <dxf>
      <font>
        <b/>
        <i val="0"/>
      </font>
      <fill>
        <patternFill>
          <bgColor theme="6" tint="0.39994506668294322"/>
        </patternFill>
      </fill>
    </dxf>
    <dxf>
      <font>
        <b/>
        <i val="0"/>
      </font>
      <fill>
        <patternFill>
          <bgColor theme="5" tint="0.39994506668294322"/>
        </patternFill>
      </fill>
    </dxf>
    <dxf>
      <font>
        <b/>
        <i val="0"/>
        <condense val="0"/>
        <extend val="0"/>
      </font>
      <fill>
        <patternFill>
          <bgColor indexed="52"/>
        </patternFill>
      </fill>
    </dxf>
    <dxf>
      <font>
        <b/>
        <i val="0"/>
        <condense val="0"/>
        <extend val="0"/>
      </font>
      <fill>
        <patternFill>
          <bgColor indexed="10"/>
        </patternFill>
      </fill>
    </dxf>
    <dxf>
      <font>
        <b/>
        <i val="0"/>
        <condense val="0"/>
        <extend val="0"/>
      </font>
      <fill>
        <patternFill>
          <bgColor indexed="52"/>
        </patternFill>
      </fill>
    </dxf>
    <dxf>
      <font>
        <b/>
        <i val="0"/>
        <condense val="0"/>
        <extend val="0"/>
      </font>
      <fill>
        <patternFill>
          <bgColor indexed="10"/>
        </patternFill>
      </fill>
    </dxf>
    <dxf>
      <font>
        <b/>
        <i val="0"/>
        <condense val="0"/>
        <extend val="0"/>
      </font>
      <fill>
        <patternFill>
          <bgColor indexed="52"/>
        </patternFill>
      </fill>
    </dxf>
    <dxf>
      <font>
        <b/>
        <i val="0"/>
        <condense val="0"/>
        <extend val="0"/>
      </font>
      <fill>
        <patternFill>
          <bgColor indexed="1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ont>
        <b/>
        <i val="0"/>
        <condense val="0"/>
        <extend val="0"/>
      </font>
      <fill>
        <patternFill>
          <bgColor indexed="52"/>
        </patternFill>
      </fill>
    </dxf>
    <dxf>
      <font>
        <b/>
        <i val="0"/>
        <condense val="0"/>
        <extend val="0"/>
      </font>
      <fill>
        <patternFill>
          <bgColor indexed="1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ont>
        <b/>
        <i val="0"/>
        <condense val="0"/>
        <extend val="0"/>
      </font>
      <fill>
        <patternFill>
          <bgColor indexed="52"/>
        </patternFill>
      </fill>
    </dxf>
    <dxf>
      <font>
        <b/>
        <i val="0"/>
        <condense val="0"/>
        <extend val="0"/>
      </font>
      <fill>
        <patternFill>
          <bgColor indexed="1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ill>
        <patternFill>
          <bgColor theme="8" tint="0.59996337778862885"/>
        </patternFill>
      </fill>
    </dxf>
    <dxf>
      <fill>
        <patternFill>
          <bgColor rgb="FFFFFF66"/>
        </patternFill>
      </fill>
    </dxf>
    <dxf>
      <fill>
        <patternFill>
          <bgColor rgb="FFFFC000"/>
        </patternFill>
      </fill>
    </dxf>
    <dxf>
      <font>
        <color theme="0"/>
      </font>
      <fill>
        <patternFill>
          <bgColor rgb="FFC00000"/>
        </patternFill>
      </fill>
    </dxf>
    <dxf>
      <font>
        <b/>
        <i val="0"/>
        <condense val="0"/>
        <extend val="0"/>
      </font>
      <fill>
        <patternFill>
          <bgColor indexed="52"/>
        </patternFill>
      </fill>
    </dxf>
    <dxf>
      <font>
        <b/>
        <i val="0"/>
        <condense val="0"/>
        <extend val="0"/>
      </font>
      <fill>
        <patternFill>
          <bgColor indexed="10"/>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ill>
        <patternFill>
          <bgColor rgb="FFFFC000"/>
        </patternFill>
      </fill>
    </dxf>
    <dxf>
      <font>
        <b/>
        <i val="0"/>
        <color theme="0"/>
      </font>
      <fill>
        <patternFill>
          <bgColor rgb="FFC00000"/>
        </patternFill>
      </fill>
    </dxf>
    <dxf>
      <font>
        <b/>
        <i val="0"/>
        <color theme="0"/>
      </font>
      <fill>
        <patternFill>
          <bgColor rgb="FFC00000"/>
        </patternFill>
      </fill>
    </dxf>
    <dxf>
      <font>
        <b val="0"/>
        <i val="0"/>
        <color theme="0"/>
      </font>
      <fill>
        <patternFill>
          <bgColor rgb="FF00B050"/>
        </patternFill>
      </fill>
    </dxf>
    <dxf>
      <font>
        <color rgb="FF7030A0"/>
      </font>
      <fill>
        <patternFill>
          <bgColor rgb="FF7030A0"/>
        </patternFill>
      </fill>
    </dxf>
    <dxf>
      <font>
        <color rgb="FF00B050"/>
      </font>
      <fill>
        <patternFill>
          <bgColor rgb="FF00B050"/>
        </patternFill>
      </fill>
    </dxf>
    <dxf>
      <font>
        <color rgb="FFFFC000"/>
      </font>
      <fill>
        <patternFill>
          <bgColor rgb="FFFFC000"/>
        </patternFill>
      </fill>
    </dxf>
    <dxf>
      <font>
        <color theme="5" tint="0.39994506668294322"/>
      </font>
      <fill>
        <patternFill>
          <bgColor theme="5" tint="0.39994506668294322"/>
        </patternFill>
      </fill>
    </dxf>
    <dxf>
      <font>
        <color theme="8" tint="0.39994506668294322"/>
      </font>
      <fill>
        <patternFill>
          <bgColor theme="8" tint="0.39994506668294322"/>
        </patternFill>
      </fill>
    </dxf>
    <dxf>
      <font>
        <color theme="8" tint="0.39994506668294322"/>
      </font>
      <fill>
        <patternFill>
          <bgColor theme="8" tint="0.39994506668294322"/>
        </patternFill>
      </fill>
    </dxf>
    <dxf>
      <font>
        <color rgb="FFB10043"/>
      </font>
      <fill>
        <patternFill>
          <bgColor rgb="FFB10043"/>
        </patternFill>
      </fill>
    </dxf>
    <dxf>
      <font>
        <color theme="0"/>
      </font>
      <fill>
        <patternFill>
          <bgColor theme="0"/>
        </patternFill>
      </fill>
    </dxf>
    <dxf>
      <font>
        <color rgb="FF0070C0"/>
      </font>
      <fill>
        <patternFill>
          <bgColor rgb="FF0070C0"/>
        </patternFill>
      </fill>
    </dxf>
    <dxf>
      <font>
        <color rgb="FF0070C0"/>
      </font>
      <fill>
        <patternFill>
          <bgColor rgb="FF0070C0"/>
        </patternFill>
      </fill>
    </dxf>
    <dxf>
      <fill>
        <patternFill patternType="lightUp"/>
      </fill>
    </dxf>
    <dxf>
      <font>
        <b val="0"/>
        <i val="0"/>
        <color theme="0"/>
      </font>
      <fill>
        <patternFill patternType="solid">
          <bgColor theme="0"/>
        </patternFill>
      </fill>
    </dxf>
    <dxf>
      <border>
        <left/>
        <right/>
        <top style="thin">
          <color auto="1"/>
        </top>
        <bottom style="thin">
          <color auto="1"/>
        </bottom>
        <vertical/>
        <horizontal/>
      </border>
    </dxf>
    <dxf>
      <border>
        <left style="thin">
          <color auto="1"/>
        </left>
        <right/>
        <top style="thin">
          <color auto="1"/>
        </top>
        <bottom style="thin">
          <color auto="1"/>
        </bottom>
        <vertical/>
        <horizontal/>
      </border>
    </dxf>
    <dxf>
      <border>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theme="0"/>
      </font>
      <fill>
        <patternFill>
          <bgColor rgb="FF00B050"/>
        </patternFill>
      </fill>
    </dxf>
    <dxf>
      <font>
        <b/>
        <i val="0"/>
        <color theme="0"/>
      </font>
      <fill>
        <patternFill>
          <bgColor theme="8" tint="-0.499984740745262"/>
        </patternFill>
      </fill>
    </dxf>
    <dxf>
      <font>
        <color rgb="FF00B050"/>
      </font>
      <border>
        <left style="hair">
          <color auto="1"/>
        </left>
        <vertical/>
        <horizontal/>
      </border>
    </dxf>
    <dxf>
      <font>
        <color rgb="FF00B050"/>
      </font>
      <border>
        <left style="hair">
          <color auto="1"/>
        </left>
        <vertical/>
        <horizontal/>
      </border>
    </dxf>
    <dxf>
      <font>
        <b/>
        <i val="0"/>
        <color theme="1"/>
      </font>
      <fill>
        <patternFill>
          <bgColor rgb="FF92D050"/>
        </patternFill>
      </fill>
    </dxf>
    <dxf>
      <font>
        <b/>
        <i val="0"/>
        <color theme="1"/>
      </font>
      <fill>
        <patternFill>
          <bgColor rgb="FFFFC000"/>
        </patternFill>
      </fill>
    </dxf>
    <dxf>
      <font>
        <b/>
        <i val="0"/>
        <color theme="0"/>
      </font>
      <fill>
        <patternFill>
          <bgColor rgb="FFFF0000"/>
        </patternFill>
      </fill>
    </dxf>
    <dxf>
      <font>
        <b/>
        <i val="0"/>
        <color theme="0"/>
      </font>
      <fill>
        <patternFill>
          <bgColor rgb="FF0070C0"/>
        </patternFill>
      </fill>
    </dxf>
    <dxf>
      <font>
        <b/>
        <i val="0"/>
        <color theme="0"/>
      </font>
      <fill>
        <patternFill>
          <bgColor rgb="FF7030A0"/>
        </patternFill>
      </fill>
    </dxf>
    <dxf>
      <font>
        <b/>
        <i val="0"/>
        <color theme="1" tint="4.9989318521683403E-2"/>
      </font>
    </dxf>
    <dxf>
      <font>
        <b/>
        <i val="0"/>
      </font>
      <fill>
        <patternFill>
          <bgColor theme="6" tint="0.39994506668294322"/>
        </patternFill>
      </fill>
    </dxf>
    <dxf>
      <font>
        <b/>
        <i val="0"/>
      </font>
      <fill>
        <patternFill>
          <bgColor theme="5" tint="0.39994506668294322"/>
        </patternFill>
      </fill>
    </dxf>
    <dxf>
      <font>
        <b/>
        <i val="0"/>
        <color theme="0"/>
      </font>
      <fill>
        <patternFill>
          <bgColor rgb="FF00B050"/>
        </patternFill>
      </fill>
    </dxf>
    <dxf>
      <font>
        <b/>
        <i val="0"/>
        <color theme="1"/>
      </font>
      <fill>
        <patternFill>
          <bgColor rgb="FF92D050"/>
        </patternFill>
      </fill>
    </dxf>
    <dxf>
      <font>
        <b/>
        <i val="0"/>
        <color theme="1"/>
      </font>
      <fill>
        <patternFill>
          <bgColor rgb="FFFFC000"/>
        </patternFill>
      </fill>
    </dxf>
    <dxf>
      <font>
        <b/>
        <i val="0"/>
        <color theme="0"/>
      </font>
      <fill>
        <patternFill>
          <bgColor rgb="FFFF0000"/>
        </patternFill>
      </fill>
    </dxf>
    <dxf>
      <font>
        <b/>
        <i val="0"/>
        <color theme="0"/>
      </font>
      <fill>
        <patternFill>
          <bgColor rgb="FF0070C0"/>
        </patternFill>
      </fill>
    </dxf>
    <dxf>
      <font>
        <b/>
        <i val="0"/>
        <color theme="0"/>
      </font>
      <fill>
        <patternFill>
          <bgColor rgb="FF7030A0"/>
        </patternFill>
      </fill>
    </dxf>
    <dxf>
      <font>
        <b/>
        <i val="0"/>
        <color theme="1" tint="4.9989318521683403E-2"/>
      </font>
    </dxf>
    <dxf>
      <font>
        <b/>
        <i val="0"/>
      </font>
      <fill>
        <patternFill>
          <bgColor theme="6" tint="0.39994506668294322"/>
        </patternFill>
      </fill>
    </dxf>
    <dxf>
      <font>
        <b/>
        <i val="0"/>
      </font>
      <fill>
        <patternFill>
          <bgColor theme="5" tint="0.39994506668294322"/>
        </patternFill>
      </fill>
    </dxf>
    <dxf>
      <font>
        <b/>
        <i val="0"/>
        <color theme="0"/>
      </font>
      <fill>
        <patternFill>
          <bgColor rgb="FF00B050"/>
        </patternFill>
      </fill>
    </dxf>
    <dxf>
      <font>
        <b/>
        <i val="0"/>
        <color theme="0"/>
      </font>
      <fill>
        <patternFill>
          <bgColor rgb="FF00B050"/>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color theme="1"/>
      </font>
      <fill>
        <patternFill>
          <bgColor theme="5" tint="0.39994506668294322"/>
        </patternFill>
      </fill>
    </dxf>
    <dxf>
      <font>
        <b/>
        <i val="0"/>
        <color rgb="FF005426"/>
      </font>
      <fill>
        <patternFill>
          <bgColor theme="0" tint="-4.9989318521683403E-2"/>
        </patternFill>
      </fill>
      <border>
        <left style="thin">
          <color theme="0" tint="-0.34998626667073579"/>
        </left>
        <vertical/>
        <horizontal/>
      </border>
    </dxf>
    <dxf>
      <font>
        <color rgb="FF3DCD58"/>
      </font>
      <fill>
        <patternFill>
          <bgColor rgb="FF3DCD58"/>
        </patternFill>
      </fill>
    </dxf>
    <dxf>
      <border>
        <left style="thin">
          <color theme="0" tint="-0.34998626667073579"/>
        </left>
        <vertical/>
        <horizontal/>
      </border>
    </dxf>
    <dxf>
      <font>
        <color theme="0" tint="-4.9989318521683403E-2"/>
      </font>
      <fill>
        <patternFill>
          <bgColor theme="0" tint="-4.9989318521683403E-2"/>
        </patternFill>
      </fill>
    </dxf>
    <dxf>
      <font>
        <color rgb="FF005426"/>
      </font>
      <border>
        <left style="thin">
          <color theme="0" tint="-0.34998626667073579"/>
        </left>
        <vertical/>
        <horizontal/>
      </border>
    </dxf>
    <dxf>
      <font>
        <b/>
        <i val="0"/>
        <color theme="1"/>
      </font>
      <fill>
        <patternFill>
          <bgColor rgb="FF92D050"/>
        </patternFill>
      </fill>
    </dxf>
    <dxf>
      <font>
        <b/>
        <i val="0"/>
      </font>
      <fill>
        <patternFill>
          <bgColor rgb="FFFFC000"/>
        </patternFill>
      </fill>
    </dxf>
    <dxf>
      <font>
        <b/>
        <i val="0"/>
        <color theme="0"/>
      </font>
      <fill>
        <patternFill>
          <bgColor rgb="FFFF0000"/>
        </patternFill>
      </fill>
    </dxf>
    <dxf>
      <font>
        <b/>
        <i val="0"/>
        <color theme="0"/>
      </font>
      <fill>
        <patternFill>
          <bgColor rgb="FF0070C0"/>
        </patternFill>
      </fill>
    </dxf>
    <dxf>
      <font>
        <b/>
        <i val="0"/>
        <color theme="0"/>
      </font>
      <fill>
        <patternFill>
          <bgColor rgb="FF7030A0"/>
        </patternFill>
      </fill>
    </dxf>
    <dxf>
      <font>
        <b/>
        <i val="0"/>
        <color theme="1"/>
      </font>
      <fill>
        <patternFill>
          <bgColor theme="0"/>
        </patternFill>
      </fill>
    </dxf>
    <dxf>
      <fill>
        <patternFill>
          <bgColor theme="5" tint="0.59996337778862885"/>
        </patternFill>
      </fill>
    </dxf>
    <dxf>
      <font>
        <b/>
        <i val="0"/>
        <color theme="1"/>
      </font>
      <fill>
        <patternFill>
          <bgColor rgb="FF92D050"/>
        </patternFill>
      </fill>
    </dxf>
    <dxf>
      <font>
        <b/>
        <i val="0"/>
      </font>
      <fill>
        <patternFill>
          <bgColor rgb="FFFFC000"/>
        </patternFill>
      </fill>
    </dxf>
    <dxf>
      <font>
        <b/>
        <i val="0"/>
        <color theme="0"/>
      </font>
      <fill>
        <patternFill>
          <bgColor rgb="FFFF0000"/>
        </patternFill>
      </fill>
    </dxf>
    <dxf>
      <font>
        <b/>
        <i val="0"/>
        <color theme="0"/>
      </font>
      <fill>
        <patternFill>
          <bgColor rgb="FF0070C0"/>
        </patternFill>
      </fill>
    </dxf>
    <dxf>
      <font>
        <b/>
        <i val="0"/>
        <color theme="0"/>
      </font>
      <fill>
        <patternFill>
          <bgColor rgb="FF7030A0"/>
        </patternFill>
      </fill>
    </dxf>
    <dxf>
      <font>
        <b/>
        <i val="0"/>
        <color theme="1"/>
      </font>
      <fill>
        <patternFill>
          <bgColor theme="0"/>
        </patternFill>
      </fill>
    </dxf>
    <dxf>
      <font>
        <b/>
        <i val="0"/>
        <color theme="0"/>
      </font>
      <fill>
        <patternFill>
          <bgColor rgb="FFFF0000"/>
        </patternFill>
      </fill>
    </dxf>
    <dxf>
      <font>
        <b/>
        <i val="0"/>
      </font>
      <fill>
        <patternFill>
          <bgColor rgb="FF92D050"/>
        </patternFill>
      </fill>
    </dxf>
    <dxf>
      <fill>
        <patternFill>
          <bgColor theme="0" tint="-0.24994659260841701"/>
        </patternFill>
      </fill>
    </dxf>
    <dxf>
      <fill>
        <patternFill>
          <bgColor theme="5" tint="0.59996337778862885"/>
        </patternFill>
      </fill>
    </dxf>
    <dxf>
      <fill>
        <patternFill>
          <bgColor theme="9" tint="0.59996337778862885"/>
        </patternFill>
      </fill>
    </dxf>
    <dxf>
      <font>
        <b/>
        <i val="0"/>
      </font>
      <fill>
        <patternFill>
          <bgColor theme="0" tint="-0.24994659260841701"/>
        </patternFill>
      </fill>
    </dxf>
    <dxf>
      <fill>
        <patternFill>
          <bgColor theme="0" tint="-0.24994659260841701"/>
        </patternFill>
      </fill>
    </dxf>
    <dxf>
      <fill>
        <patternFill>
          <bgColor theme="0" tint="-0.14996795556505021"/>
        </patternFill>
      </fill>
    </dxf>
    <dxf>
      <font>
        <b/>
        <i val="0"/>
        <color theme="0"/>
      </font>
      <fill>
        <patternFill>
          <bgColor rgb="FFFF0000"/>
        </patternFill>
      </fill>
    </dxf>
    <dxf>
      <font>
        <b/>
        <i val="0"/>
      </font>
      <fill>
        <patternFill>
          <bgColor rgb="FF92D050"/>
        </patternFill>
      </fill>
    </dxf>
    <dxf>
      <font>
        <b/>
        <i val="0"/>
      </font>
      <fill>
        <patternFill>
          <bgColor rgb="FFFFC000"/>
        </patternFill>
      </fill>
    </dxf>
    <dxf>
      <font>
        <b/>
        <i val="0"/>
        <color theme="0"/>
      </font>
      <fill>
        <patternFill>
          <bgColor rgb="FF0070C0"/>
        </patternFill>
      </fill>
    </dxf>
    <dxf>
      <font>
        <b/>
        <i val="0"/>
        <color theme="0"/>
      </font>
      <fill>
        <patternFill>
          <bgColor rgb="FF7030A0"/>
        </patternFill>
      </fill>
    </dxf>
    <dxf>
      <font>
        <b/>
        <i val="0"/>
      </font>
    </dxf>
    <dxf>
      <font>
        <b/>
        <i val="0"/>
      </font>
      <fill>
        <patternFill>
          <bgColor rgb="FFFFC000"/>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0" tint="-0.24994659260841701"/>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ill>
        <patternFill>
          <bgColor theme="0" tint="-0.14996795556505021"/>
        </patternFill>
      </fill>
    </dxf>
    <dxf>
      <font>
        <b/>
        <i val="0"/>
      </font>
      <fill>
        <patternFill>
          <bgColor theme="5" tint="0.39994506668294322"/>
        </patternFill>
      </fill>
    </dxf>
    <dxf>
      <fill>
        <patternFill>
          <bgColor theme="0" tint="-0.14996795556505021"/>
        </patternFill>
      </fill>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ill>
        <patternFill>
          <bgColor theme="0" tint="-0.14996795556505021"/>
        </patternFill>
      </fill>
    </dxf>
    <dxf>
      <fill>
        <patternFill>
          <bgColor theme="0" tint="-0.14996795556505021"/>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92D050"/>
        </patternFill>
      </fill>
    </dxf>
    <dxf>
      <fill>
        <patternFill>
          <bgColor rgb="FFC00000"/>
        </patternFill>
      </fill>
    </dxf>
    <dxf>
      <fill>
        <patternFill>
          <bgColor rgb="FFC00000"/>
        </patternFill>
      </fill>
    </dxf>
    <dxf>
      <fill>
        <patternFill>
          <bgColor rgb="FF92D050"/>
        </patternFill>
      </fill>
    </dxf>
    <dxf>
      <fill>
        <patternFill>
          <bgColor theme="0" tint="-0.14996795556505021"/>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font>
      <fill>
        <patternFill>
          <bgColor theme="6" tint="0.39994506668294322"/>
        </patternFill>
      </fill>
    </dxf>
    <dxf>
      <font>
        <b/>
        <i val="0"/>
        <color theme="1"/>
      </font>
      <fill>
        <patternFill>
          <bgColor theme="5" tint="0.39994506668294322"/>
        </patternFill>
      </fill>
    </dxf>
    <dxf>
      <font>
        <b/>
        <i val="0"/>
        <color theme="0"/>
      </font>
      <fill>
        <patternFill>
          <bgColor rgb="FF00B050"/>
        </patternFill>
      </fill>
    </dxf>
    <dxf>
      <fill>
        <patternFill>
          <bgColor indexed="10"/>
        </patternFill>
      </fill>
    </dxf>
    <dxf>
      <fill>
        <patternFill>
          <bgColor indexed="13"/>
        </patternFill>
      </fill>
    </dxf>
    <dxf>
      <fill>
        <patternFill>
          <bgColor indexed="11"/>
        </patternFill>
      </fill>
    </dxf>
  </dxfs>
  <tableStyles count="0" defaultTableStyle="TableStyleMedium9" defaultPivotStyle="PivotStyleLight16"/>
  <colors>
    <mruColors>
      <color rgb="FFB10043"/>
      <color rgb="FF3DCD58"/>
      <color rgb="FF95B3D7"/>
      <color rgb="FFFFEEB7"/>
      <color rgb="FF1B6A2A"/>
      <color rgb="FF626469"/>
      <color rgb="FF9FA0A4"/>
      <color rgb="FFFFF9E7"/>
      <color rgb="FFF2F2F2"/>
      <color rgb="FFDCE6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worksheet" Target="worksheets/sheet54.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hartsheet" Target="chartsheets/sheet1.xml"/><Relationship Id="rId54" Type="http://schemas.openxmlformats.org/officeDocument/2006/relationships/worksheet" Target="worksheets/sheet53.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worksheet" Target="worksheets/sheet52.xml"/><Relationship Id="rId58" Type="http://schemas.openxmlformats.org/officeDocument/2006/relationships/worksheet" Target="worksheets/sheet57.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worksheet" Target="worksheets/sheet56.xml"/><Relationship Id="rId61" Type="http://schemas.openxmlformats.org/officeDocument/2006/relationships/worksheet" Target="worksheets/sheet6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worksheet" Target="worksheets/sheet51.xml"/><Relationship Id="rId60" Type="http://schemas.openxmlformats.org/officeDocument/2006/relationships/worksheet" Target="worksheets/sheet59.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worksheet" Target="worksheets/sheet55.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worksheet" Target="worksheets/sheet5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Charts!$B$4</c:f>
              <c:strCache>
                <c:ptCount val="1"/>
                <c:pt idx="0">
                  <c:v>Start Date</c:v>
                </c:pt>
              </c:strCache>
            </c:strRef>
          </c:tx>
          <c:spPr>
            <a:noFill/>
            <a:ln>
              <a:noFill/>
            </a:ln>
            <a:effectLst/>
          </c:spPr>
          <c:invertIfNegative val="0"/>
          <c:cat>
            <c:strRef>
              <c:f>Charts!$A$5:$A$6</c:f>
              <c:strCache>
                <c:ptCount val="2"/>
                <c:pt idx="0">
                  <c:v>Phase 1</c:v>
                </c:pt>
                <c:pt idx="1">
                  <c:v>Phase 2</c:v>
                </c:pt>
              </c:strCache>
            </c:strRef>
          </c:cat>
          <c:val>
            <c:numRef>
              <c:f>Charts!$B$5:$B$6</c:f>
              <c:numCache>
                <c:formatCode>[$-409]d\-mmm\-yy;@</c:formatCode>
                <c:ptCount val="2"/>
                <c:pt idx="0">
                  <c:v>43405</c:v>
                </c:pt>
                <c:pt idx="1">
                  <c:v>43436</c:v>
                </c:pt>
              </c:numCache>
            </c:numRef>
          </c:val>
          <c:extLst>
            <c:ext xmlns:c16="http://schemas.microsoft.com/office/drawing/2014/chart" uri="{C3380CC4-5D6E-409C-BE32-E72D297353CC}">
              <c16:uniqueId val="{00000000-5AD7-489C-A7B2-06CEEDAC4C73}"/>
            </c:ext>
          </c:extLst>
        </c:ser>
        <c:ser>
          <c:idx val="1"/>
          <c:order val="1"/>
          <c:tx>
            <c:v>On Time</c:v>
          </c:tx>
          <c:spPr>
            <a:solidFill>
              <a:srgbClr val="00B0F0"/>
            </a:solidFill>
            <a:ln>
              <a:noFill/>
            </a:ln>
            <a:effectLst/>
          </c:spPr>
          <c:invertIfNegative val="0"/>
          <c:cat>
            <c:strRef>
              <c:f>Charts!$A$5:$A$11</c:f>
              <c:strCache>
                <c:ptCount val="2"/>
                <c:pt idx="0">
                  <c:v>Phase 1</c:v>
                </c:pt>
                <c:pt idx="1">
                  <c:v>Phase 2</c:v>
                </c:pt>
              </c:strCache>
            </c:strRef>
          </c:cat>
          <c:val>
            <c:numRef>
              <c:f>Charts!$J$5:$J$6</c:f>
              <c:numCache>
                <c:formatCode>General</c:formatCode>
                <c:ptCount val="2"/>
                <c:pt idx="0">
                  <c:v>31</c:v>
                </c:pt>
                <c:pt idx="1">
                  <c:v>28</c:v>
                </c:pt>
              </c:numCache>
            </c:numRef>
          </c:val>
          <c:extLst>
            <c:ext xmlns:c16="http://schemas.microsoft.com/office/drawing/2014/chart" uri="{C3380CC4-5D6E-409C-BE32-E72D297353CC}">
              <c16:uniqueId val="{00000001-5AD7-489C-A7B2-06CEEDAC4C73}"/>
            </c:ext>
          </c:extLst>
        </c:ser>
        <c:ser>
          <c:idx val="2"/>
          <c:order val="2"/>
          <c:tx>
            <c:strRef>
              <c:f>Charts!$G$4</c:f>
              <c:strCache>
                <c:ptCount val="1"/>
                <c:pt idx="0">
                  <c:v>VertLine</c:v>
                </c:pt>
              </c:strCache>
            </c:strRef>
          </c:tx>
          <c:spPr>
            <a:solidFill>
              <a:schemeClr val="accent3"/>
            </a:solidFill>
            <a:ln>
              <a:noFill/>
            </a:ln>
            <a:effectLst/>
          </c:spPr>
          <c:invertIfNegative val="0"/>
          <c:cat>
            <c:strRef>
              <c:f>Charts!$A$5:$A$11</c:f>
              <c:strCache>
                <c:ptCount val="2"/>
                <c:pt idx="0">
                  <c:v>Phase 1</c:v>
                </c:pt>
                <c:pt idx="1">
                  <c:v>Phase 2</c:v>
                </c:pt>
              </c:strCache>
            </c:strRef>
          </c:cat>
          <c:val>
            <c:numRef>
              <c:f>Charts!$G$5:$G$6</c:f>
              <c:numCache>
                <c:formatCode>General</c:formatCode>
                <c:ptCount val="2"/>
                <c:pt idx="0">
                  <c:v>#N/A</c:v>
                </c:pt>
                <c:pt idx="1">
                  <c:v>#N/A</c:v>
                </c:pt>
              </c:numCache>
            </c:numRef>
          </c:val>
          <c:extLst>
            <c:ext xmlns:c16="http://schemas.microsoft.com/office/drawing/2014/chart" uri="{C3380CC4-5D6E-409C-BE32-E72D297353CC}">
              <c16:uniqueId val="{00000002-5AD7-489C-A7B2-06CEEDAC4C73}"/>
            </c:ext>
          </c:extLst>
        </c:ser>
        <c:ser>
          <c:idx val="4"/>
          <c:order val="4"/>
          <c:tx>
            <c:v>Delay</c:v>
          </c:tx>
          <c:spPr>
            <a:solidFill>
              <a:srgbClr val="B10043"/>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3-5AD7-489C-A7B2-06CEEDAC4C73}"/>
              </c:ext>
            </c:extLst>
          </c:dPt>
          <c:dPt>
            <c:idx val="1"/>
            <c:invertIfNegative val="0"/>
            <c:bubble3D val="0"/>
            <c:spPr>
              <a:solidFill>
                <a:srgbClr val="C00000"/>
              </a:solidFill>
              <a:ln>
                <a:noFill/>
              </a:ln>
              <a:effectLst/>
            </c:spPr>
            <c:extLst>
              <c:ext xmlns:c16="http://schemas.microsoft.com/office/drawing/2014/chart" uri="{C3380CC4-5D6E-409C-BE32-E72D297353CC}">
                <c16:uniqueId val="{00000004-5AD7-489C-A7B2-06CEEDAC4C73}"/>
              </c:ext>
            </c:extLst>
          </c:dPt>
          <c:dPt>
            <c:idx val="2"/>
            <c:invertIfNegative val="0"/>
            <c:bubble3D val="0"/>
            <c:spPr>
              <a:solidFill>
                <a:srgbClr val="C00000"/>
              </a:solidFill>
              <a:ln>
                <a:noFill/>
              </a:ln>
              <a:effectLst/>
            </c:spPr>
            <c:extLst>
              <c:ext xmlns:c16="http://schemas.microsoft.com/office/drawing/2014/chart" uri="{C3380CC4-5D6E-409C-BE32-E72D297353CC}">
                <c16:uniqueId val="{00000005-5AD7-489C-A7B2-06CEEDAC4C73}"/>
              </c:ext>
            </c:extLst>
          </c:dPt>
          <c:dPt>
            <c:idx val="3"/>
            <c:invertIfNegative val="0"/>
            <c:bubble3D val="0"/>
            <c:spPr>
              <a:solidFill>
                <a:srgbClr val="C00000"/>
              </a:solidFill>
              <a:ln>
                <a:noFill/>
              </a:ln>
              <a:effectLst/>
            </c:spPr>
            <c:extLst>
              <c:ext xmlns:c16="http://schemas.microsoft.com/office/drawing/2014/chart" uri="{C3380CC4-5D6E-409C-BE32-E72D297353CC}">
                <c16:uniqueId val="{00000006-5AD7-489C-A7B2-06CEEDAC4C73}"/>
              </c:ext>
            </c:extLst>
          </c:dPt>
          <c:dPt>
            <c:idx val="4"/>
            <c:invertIfNegative val="0"/>
            <c:bubble3D val="0"/>
            <c:spPr>
              <a:solidFill>
                <a:srgbClr val="C00000"/>
              </a:solidFill>
              <a:ln>
                <a:noFill/>
              </a:ln>
              <a:effectLst/>
            </c:spPr>
            <c:extLst>
              <c:ext xmlns:c16="http://schemas.microsoft.com/office/drawing/2014/chart" uri="{C3380CC4-5D6E-409C-BE32-E72D297353CC}">
                <c16:uniqueId val="{00000007-5AD7-489C-A7B2-06CEEDAC4C73}"/>
              </c:ext>
            </c:extLst>
          </c:dPt>
          <c:dPt>
            <c:idx val="5"/>
            <c:invertIfNegative val="0"/>
            <c:bubble3D val="0"/>
            <c:spPr>
              <a:solidFill>
                <a:srgbClr val="C00000"/>
              </a:solidFill>
              <a:ln>
                <a:noFill/>
              </a:ln>
              <a:effectLst/>
            </c:spPr>
            <c:extLst>
              <c:ext xmlns:c16="http://schemas.microsoft.com/office/drawing/2014/chart" uri="{C3380CC4-5D6E-409C-BE32-E72D297353CC}">
                <c16:uniqueId val="{00000008-5AD7-489C-A7B2-06CEEDAC4C73}"/>
              </c:ext>
            </c:extLst>
          </c:dPt>
          <c:dPt>
            <c:idx val="6"/>
            <c:invertIfNegative val="0"/>
            <c:bubble3D val="0"/>
            <c:spPr>
              <a:solidFill>
                <a:srgbClr val="C00000"/>
              </a:solidFill>
              <a:ln>
                <a:noFill/>
              </a:ln>
              <a:effectLst/>
            </c:spPr>
            <c:extLst>
              <c:ext xmlns:c16="http://schemas.microsoft.com/office/drawing/2014/chart" uri="{C3380CC4-5D6E-409C-BE32-E72D297353CC}">
                <c16:uniqueId val="{00000009-5AD7-489C-A7B2-06CEEDAC4C73}"/>
              </c:ext>
            </c:extLst>
          </c:dPt>
          <c:dPt>
            <c:idx val="7"/>
            <c:invertIfNegative val="0"/>
            <c:bubble3D val="0"/>
            <c:spPr>
              <a:solidFill>
                <a:srgbClr val="C00000"/>
              </a:solidFill>
              <a:ln>
                <a:noFill/>
              </a:ln>
              <a:effectLst/>
            </c:spPr>
            <c:extLst>
              <c:ext xmlns:c16="http://schemas.microsoft.com/office/drawing/2014/chart" uri="{C3380CC4-5D6E-409C-BE32-E72D297353CC}">
                <c16:uniqueId val="{0000000A-5AD7-489C-A7B2-06CEEDAC4C73}"/>
              </c:ext>
            </c:extLst>
          </c:dPt>
          <c:dPt>
            <c:idx val="8"/>
            <c:invertIfNegative val="0"/>
            <c:bubble3D val="0"/>
            <c:spPr>
              <a:solidFill>
                <a:srgbClr val="C00000"/>
              </a:solidFill>
              <a:ln>
                <a:noFill/>
              </a:ln>
              <a:effectLst/>
            </c:spPr>
            <c:extLst>
              <c:ext xmlns:c16="http://schemas.microsoft.com/office/drawing/2014/chart" uri="{C3380CC4-5D6E-409C-BE32-E72D297353CC}">
                <c16:uniqueId val="{0000000B-5AD7-489C-A7B2-06CEEDAC4C73}"/>
              </c:ext>
            </c:extLst>
          </c:dPt>
          <c:dPt>
            <c:idx val="9"/>
            <c:invertIfNegative val="0"/>
            <c:bubble3D val="0"/>
            <c:spPr>
              <a:solidFill>
                <a:srgbClr val="C00000"/>
              </a:solidFill>
              <a:ln>
                <a:noFill/>
              </a:ln>
              <a:effectLst/>
            </c:spPr>
            <c:extLst>
              <c:ext xmlns:c16="http://schemas.microsoft.com/office/drawing/2014/chart" uri="{C3380CC4-5D6E-409C-BE32-E72D297353CC}">
                <c16:uniqueId val="{0000000C-5AD7-489C-A7B2-06CEEDAC4C73}"/>
              </c:ext>
            </c:extLst>
          </c:dPt>
          <c:dPt>
            <c:idx val="10"/>
            <c:invertIfNegative val="0"/>
            <c:bubble3D val="0"/>
            <c:spPr>
              <a:solidFill>
                <a:srgbClr val="C00000"/>
              </a:solidFill>
              <a:ln>
                <a:noFill/>
              </a:ln>
              <a:effectLst/>
            </c:spPr>
            <c:extLst>
              <c:ext xmlns:c16="http://schemas.microsoft.com/office/drawing/2014/chart" uri="{C3380CC4-5D6E-409C-BE32-E72D297353CC}">
                <c16:uniqueId val="{0000000D-5AD7-489C-A7B2-06CEEDAC4C73}"/>
              </c:ext>
            </c:extLst>
          </c:dPt>
          <c:dPt>
            <c:idx val="11"/>
            <c:invertIfNegative val="0"/>
            <c:bubble3D val="0"/>
            <c:spPr>
              <a:solidFill>
                <a:srgbClr val="C00000"/>
              </a:solidFill>
              <a:ln>
                <a:noFill/>
              </a:ln>
              <a:effectLst/>
            </c:spPr>
            <c:extLst>
              <c:ext xmlns:c16="http://schemas.microsoft.com/office/drawing/2014/chart" uri="{C3380CC4-5D6E-409C-BE32-E72D297353CC}">
                <c16:uniqueId val="{0000000E-5AD7-489C-A7B2-06CEEDAC4C73}"/>
              </c:ext>
            </c:extLst>
          </c:dPt>
          <c:dPt>
            <c:idx val="12"/>
            <c:invertIfNegative val="0"/>
            <c:bubble3D val="0"/>
            <c:spPr>
              <a:solidFill>
                <a:srgbClr val="C00000"/>
              </a:solidFill>
              <a:ln>
                <a:noFill/>
              </a:ln>
              <a:effectLst/>
            </c:spPr>
            <c:extLst>
              <c:ext xmlns:c16="http://schemas.microsoft.com/office/drawing/2014/chart" uri="{C3380CC4-5D6E-409C-BE32-E72D297353CC}">
                <c16:uniqueId val="{0000000F-5AD7-489C-A7B2-06CEEDAC4C73}"/>
              </c:ext>
            </c:extLst>
          </c:dPt>
          <c:dPt>
            <c:idx val="13"/>
            <c:invertIfNegative val="0"/>
            <c:bubble3D val="0"/>
            <c:spPr>
              <a:solidFill>
                <a:srgbClr val="C00000"/>
              </a:solidFill>
              <a:ln>
                <a:noFill/>
              </a:ln>
              <a:effectLst/>
            </c:spPr>
            <c:extLst>
              <c:ext xmlns:c16="http://schemas.microsoft.com/office/drawing/2014/chart" uri="{C3380CC4-5D6E-409C-BE32-E72D297353CC}">
                <c16:uniqueId val="{00000010-5AD7-489C-A7B2-06CEEDAC4C73}"/>
              </c:ext>
            </c:extLst>
          </c:dPt>
          <c:dPt>
            <c:idx val="14"/>
            <c:invertIfNegative val="0"/>
            <c:bubble3D val="0"/>
            <c:spPr>
              <a:solidFill>
                <a:srgbClr val="C00000"/>
              </a:solidFill>
              <a:ln>
                <a:noFill/>
              </a:ln>
              <a:effectLst/>
            </c:spPr>
            <c:extLst>
              <c:ext xmlns:c16="http://schemas.microsoft.com/office/drawing/2014/chart" uri="{C3380CC4-5D6E-409C-BE32-E72D297353CC}">
                <c16:uniqueId val="{00000011-5AD7-489C-A7B2-06CEEDAC4C73}"/>
              </c:ext>
            </c:extLst>
          </c:dPt>
          <c:dPt>
            <c:idx val="15"/>
            <c:invertIfNegative val="0"/>
            <c:bubble3D val="0"/>
            <c:spPr>
              <a:solidFill>
                <a:srgbClr val="C00000"/>
              </a:solidFill>
              <a:ln>
                <a:noFill/>
              </a:ln>
              <a:effectLst/>
            </c:spPr>
            <c:extLst>
              <c:ext xmlns:c16="http://schemas.microsoft.com/office/drawing/2014/chart" uri="{C3380CC4-5D6E-409C-BE32-E72D297353CC}">
                <c16:uniqueId val="{00000012-5AD7-489C-A7B2-06CEEDAC4C73}"/>
              </c:ext>
            </c:extLst>
          </c:dPt>
          <c:dPt>
            <c:idx val="16"/>
            <c:invertIfNegative val="0"/>
            <c:bubble3D val="0"/>
            <c:extLst>
              <c:ext xmlns:c16="http://schemas.microsoft.com/office/drawing/2014/chart" uri="{C3380CC4-5D6E-409C-BE32-E72D297353CC}">
                <c16:uniqueId val="{00000013-5AD7-489C-A7B2-06CEEDAC4C73}"/>
              </c:ext>
            </c:extLst>
          </c:dPt>
          <c:dPt>
            <c:idx val="17"/>
            <c:invertIfNegative val="0"/>
            <c:bubble3D val="0"/>
            <c:extLst>
              <c:ext xmlns:c16="http://schemas.microsoft.com/office/drawing/2014/chart" uri="{C3380CC4-5D6E-409C-BE32-E72D297353CC}">
                <c16:uniqueId val="{00000014-5AD7-489C-A7B2-06CEEDAC4C73}"/>
              </c:ext>
            </c:extLst>
          </c:dPt>
          <c:dPt>
            <c:idx val="18"/>
            <c:invertIfNegative val="0"/>
            <c:bubble3D val="0"/>
            <c:extLst>
              <c:ext xmlns:c16="http://schemas.microsoft.com/office/drawing/2014/chart" uri="{C3380CC4-5D6E-409C-BE32-E72D297353CC}">
                <c16:uniqueId val="{00000015-5AD7-489C-A7B2-06CEEDAC4C73}"/>
              </c:ext>
            </c:extLst>
          </c:dPt>
          <c:cat>
            <c:strRef>
              <c:f>Charts!$A$5:$A$6</c:f>
              <c:strCache>
                <c:ptCount val="2"/>
                <c:pt idx="0">
                  <c:v>Phase 1</c:v>
                </c:pt>
                <c:pt idx="1">
                  <c:v>Phase 2</c:v>
                </c:pt>
              </c:strCache>
            </c:strRef>
          </c:cat>
          <c:val>
            <c:numRef>
              <c:f>Charts!$K$5:$K$6</c:f>
              <c:numCache>
                <c:formatCode>General</c:formatCode>
                <c:ptCount val="2"/>
                <c:pt idx="0">
                  <c:v>0</c:v>
                </c:pt>
                <c:pt idx="1">
                  <c:v>0</c:v>
                </c:pt>
              </c:numCache>
            </c:numRef>
          </c:val>
          <c:extLst>
            <c:ext xmlns:c16="http://schemas.microsoft.com/office/drawing/2014/chart" uri="{C3380CC4-5D6E-409C-BE32-E72D297353CC}">
              <c16:uniqueId val="{00000016-5AD7-489C-A7B2-06CEEDAC4C73}"/>
            </c:ext>
          </c:extLst>
        </c:ser>
        <c:dLbls>
          <c:showLegendKey val="0"/>
          <c:showVal val="0"/>
          <c:showCatName val="0"/>
          <c:showSerName val="0"/>
          <c:showPercent val="0"/>
          <c:showBubbleSize val="0"/>
        </c:dLbls>
        <c:gapWidth val="47"/>
        <c:overlap val="100"/>
        <c:axId val="39973248"/>
        <c:axId val="39974784"/>
      </c:barChart>
      <c:lineChart>
        <c:grouping val="stacked"/>
        <c:varyColors val="0"/>
        <c:ser>
          <c:idx val="3"/>
          <c:order val="3"/>
          <c:tx>
            <c:strRef>
              <c:f>Charts!$I$4</c:f>
              <c:strCache>
                <c:ptCount val="1"/>
                <c:pt idx="0">
                  <c:v>Des</c:v>
                </c:pt>
              </c:strCache>
            </c:strRef>
          </c:tx>
          <c:spPr>
            <a:ln w="25400" cap="rnd">
              <a:noFill/>
              <a:round/>
            </a:ln>
            <a:effectLst/>
          </c:spPr>
          <c:marker>
            <c:symbol val="none"/>
          </c:marker>
          <c:cat>
            <c:numRef>
              <c:f>Charts!$B$5:$B$6</c:f>
              <c:numCache>
                <c:formatCode>[$-409]d\-mmm\-yy;@</c:formatCode>
                <c:ptCount val="2"/>
                <c:pt idx="0">
                  <c:v>43405</c:v>
                </c:pt>
                <c:pt idx="1">
                  <c:v>43436</c:v>
                </c:pt>
              </c:numCache>
            </c:numRef>
          </c:cat>
          <c:val>
            <c:numRef>
              <c:f>Charts!$I$5:$I$6</c:f>
              <c:numCache>
                <c:formatCode>General</c:formatCode>
                <c:ptCount val="2"/>
                <c:pt idx="0">
                  <c:v>#N/A</c:v>
                </c:pt>
                <c:pt idx="1">
                  <c:v>#N/A</c:v>
                </c:pt>
              </c:numCache>
            </c:numRef>
          </c:val>
          <c:smooth val="0"/>
          <c:extLst>
            <c:ext xmlns:c16="http://schemas.microsoft.com/office/drawing/2014/chart" uri="{C3380CC4-5D6E-409C-BE32-E72D297353CC}">
              <c16:uniqueId val="{00000017-5AD7-489C-A7B2-06CEEDAC4C73}"/>
            </c:ext>
          </c:extLst>
        </c:ser>
        <c:dLbls>
          <c:showLegendKey val="0"/>
          <c:showVal val="0"/>
          <c:showCatName val="0"/>
          <c:showSerName val="0"/>
          <c:showPercent val="0"/>
          <c:showBubbleSize val="0"/>
        </c:dLbls>
        <c:marker val="1"/>
        <c:smooth val="0"/>
        <c:axId val="39978112"/>
        <c:axId val="39976320"/>
      </c:lineChart>
      <c:catAx>
        <c:axId val="39973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1" i="0" u="none" strike="noStrike" kern="1200" baseline="0">
                <a:solidFill>
                  <a:schemeClr val="tx1">
                    <a:lumMod val="65000"/>
                    <a:lumOff val="35000"/>
                  </a:schemeClr>
                </a:solidFill>
                <a:latin typeface="+mn-lt"/>
                <a:ea typeface="+mn-ea"/>
                <a:cs typeface="+mn-cs"/>
              </a:defRPr>
            </a:pPr>
            <a:endParaRPr lang="es-419"/>
          </a:p>
        </c:txPr>
        <c:crossAx val="39974784"/>
        <c:crosses val="autoZero"/>
        <c:auto val="1"/>
        <c:lblAlgn val="ctr"/>
        <c:lblOffset val="100"/>
        <c:noMultiLvlLbl val="0"/>
      </c:catAx>
      <c:valAx>
        <c:axId val="39974784"/>
        <c:scaling>
          <c:orientation val="minMax"/>
          <c:max val="43464"/>
          <c:min val="43405"/>
        </c:scaling>
        <c:delete val="0"/>
        <c:axPos val="b"/>
        <c:majorGridlines>
          <c:spPr>
            <a:ln w="9525" cap="flat" cmpd="sng" algn="ctr">
              <a:solidFill>
                <a:schemeClr val="tx1">
                  <a:lumMod val="15000"/>
                  <a:lumOff val="85000"/>
                </a:schemeClr>
              </a:solidFill>
              <a:round/>
            </a:ln>
            <a:effectLst/>
          </c:spPr>
        </c:majorGridlines>
        <c:numFmt formatCode="[$-409]d\-mmm\-yy;@" sourceLinked="0"/>
        <c:majorTickMark val="none"/>
        <c:minorTickMark val="none"/>
        <c:tickLblPos val="nextTo"/>
        <c:spPr>
          <a:noFill/>
          <a:ln>
            <a:noFill/>
          </a:ln>
          <a:effectLst/>
        </c:spPr>
        <c:txPr>
          <a:bodyPr rot="-6000000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endParaRPr lang="es-419"/>
          </a:p>
        </c:txPr>
        <c:crossAx val="39973248"/>
        <c:crosses val="max"/>
        <c:crossBetween val="between"/>
        <c:majorUnit val="30"/>
        <c:minorUnit val="15"/>
      </c:valAx>
      <c:valAx>
        <c:axId val="39976320"/>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39978112"/>
        <c:crosses val="max"/>
        <c:crossBetween val="between"/>
      </c:valAx>
      <c:dateAx>
        <c:axId val="39978112"/>
        <c:scaling>
          <c:orientation val="minMax"/>
          <c:max val="43464"/>
          <c:min val="43405"/>
        </c:scaling>
        <c:delete val="1"/>
        <c:axPos val="t"/>
        <c:numFmt formatCode="mmm\-yy" sourceLinked="0"/>
        <c:majorTickMark val="none"/>
        <c:minorTickMark val="none"/>
        <c:tickLblPos val="none"/>
        <c:crossAx val="39976320"/>
        <c:crosses val="max"/>
        <c:auto val="1"/>
        <c:lblOffset val="100"/>
        <c:baseTimeUnit val="days"/>
      </c:dateAx>
      <c:spPr>
        <a:noFill/>
        <a:ln>
          <a:noFill/>
        </a:ln>
        <a:effectLst/>
      </c:spPr>
    </c:plotArea>
    <c:legend>
      <c:legendPos val="b"/>
      <c:legendEntry>
        <c:idx val="0"/>
        <c:delete val="1"/>
      </c:legendEntry>
      <c:legendEntry>
        <c:idx val="2"/>
        <c:delete val="1"/>
      </c:legendEntry>
      <c:legendEntry>
        <c:idx val="4"/>
        <c:delete val="1"/>
      </c:legendEntry>
      <c:layout>
        <c:manualLayout>
          <c:xMode val="edge"/>
          <c:yMode val="edge"/>
          <c:x val="0.44844368615301144"/>
          <c:y val="0.91002906184499355"/>
          <c:w val="0.16838914627965246"/>
          <c:h val="6.63721254044625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zero"/>
    <c:showDLblsOverMax val="0"/>
  </c:chart>
  <c:spPr>
    <a:solidFill>
      <a:schemeClr val="bg1"/>
    </a:solidFill>
    <a:ln w="9525" cap="flat" cmpd="sng" algn="ctr">
      <a:solidFill>
        <a:schemeClr val="bg1">
          <a:lumMod val="75000"/>
        </a:schemeClr>
      </a:solidFill>
      <a:round/>
    </a:ln>
    <a:effectLst/>
  </c:spPr>
  <c:txPr>
    <a:bodyPr/>
    <a:lstStyle/>
    <a:p>
      <a:pPr>
        <a:defRPr/>
      </a:pPr>
      <a:endParaRPr lang="es-419"/>
    </a:p>
  </c:txPr>
  <c:printSettings>
    <c:headerFooter/>
    <c:pageMargins b="0.75000000000001465" l="0.70000000000000062" r="0.70000000000000062" t="0.75000000000001465" header="0.30000000000000032" footer="0.30000000000000032"/>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a:solidFill>
                  <a:srgbClr val="009A46"/>
                </a:solidFill>
              </a:defRPr>
            </a:pPr>
            <a:r>
              <a:rPr lang="en-US" sz="2400">
                <a:solidFill>
                  <a:srgbClr val="3DCD58"/>
                </a:solidFill>
              </a:rPr>
              <a:t>Risk</a:t>
            </a:r>
            <a:r>
              <a:rPr lang="en-US" sz="2400" baseline="0">
                <a:solidFill>
                  <a:srgbClr val="3DCD58"/>
                </a:solidFill>
              </a:rPr>
              <a:t> Map</a:t>
            </a:r>
            <a:endParaRPr lang="en-US" sz="2400">
              <a:solidFill>
                <a:srgbClr val="3DCD58"/>
              </a:solidFill>
            </a:endParaRPr>
          </a:p>
        </c:rich>
      </c:tx>
      <c:overlay val="0"/>
    </c:title>
    <c:autoTitleDeleted val="0"/>
    <c:plotArea>
      <c:layout>
        <c:manualLayout>
          <c:layoutTarget val="inner"/>
          <c:xMode val="edge"/>
          <c:yMode val="edge"/>
          <c:x val="7.6923076923076927E-2"/>
          <c:y val="0.12382445141066629"/>
          <c:w val="0.89010989010990005"/>
          <c:h val="0.72570532915360564"/>
        </c:manualLayout>
      </c:layout>
      <c:scatterChart>
        <c:scatterStyle val="lineMarker"/>
        <c:varyColors val="0"/>
        <c:ser>
          <c:idx val="3"/>
          <c:order val="0"/>
          <c:tx>
            <c:strRef>
              <c:f>'Risk Register'!$B$15</c:f>
              <c:strCache>
                <c:ptCount val="1"/>
                <c:pt idx="0">
                  <c:v>1</c:v>
                </c:pt>
              </c:strCache>
            </c:strRef>
          </c:tx>
          <c:spPr>
            <a:ln w="28575">
              <a:noFill/>
            </a:ln>
          </c:spPr>
          <c:marker>
            <c:symbol val="circle"/>
            <c:size val="10"/>
            <c:spPr>
              <a:solidFill>
                <a:schemeClr val="tx1"/>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Register'!$I$15</c:f>
              <c:numCache>
                <c:formatCode>General</c:formatCode>
                <c:ptCount val="1"/>
                <c:pt idx="0">
                  <c:v>-8</c:v>
                </c:pt>
              </c:numCache>
            </c:numRef>
          </c:xVal>
          <c:yVal>
            <c:numRef>
              <c:f>'Risk Register'!$H$15</c:f>
              <c:numCache>
                <c:formatCode>0</c:formatCode>
                <c:ptCount val="1"/>
                <c:pt idx="0">
                  <c:v>8</c:v>
                </c:pt>
              </c:numCache>
            </c:numRef>
          </c:yVal>
          <c:smooth val="0"/>
          <c:extLst>
            <c:ext xmlns:c16="http://schemas.microsoft.com/office/drawing/2014/chart" uri="{C3380CC4-5D6E-409C-BE32-E72D297353CC}">
              <c16:uniqueId val="{00000004-7D22-470C-9629-DE4EB77035E7}"/>
            </c:ext>
          </c:extLst>
        </c:ser>
        <c:ser>
          <c:idx val="4"/>
          <c:order val="1"/>
          <c:tx>
            <c:strRef>
              <c:f>'Risk Register'!$B$16</c:f>
              <c:strCache>
                <c:ptCount val="1"/>
                <c:pt idx="0">
                  <c:v>2</c:v>
                </c:pt>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Register'!$I$16</c:f>
              <c:numCache>
                <c:formatCode>General</c:formatCode>
                <c:ptCount val="1"/>
                <c:pt idx="0">
                  <c:v>-5</c:v>
                </c:pt>
              </c:numCache>
            </c:numRef>
          </c:xVal>
          <c:yVal>
            <c:numRef>
              <c:f>'Risk Register'!$H$16</c:f>
              <c:numCache>
                <c:formatCode>0</c:formatCode>
                <c:ptCount val="1"/>
                <c:pt idx="0">
                  <c:v>5</c:v>
                </c:pt>
              </c:numCache>
            </c:numRef>
          </c:yVal>
          <c:smooth val="0"/>
          <c:extLst>
            <c:ext xmlns:c16="http://schemas.microsoft.com/office/drawing/2014/chart" uri="{C3380CC4-5D6E-409C-BE32-E72D297353CC}">
              <c16:uniqueId val="{00000005-7D22-470C-9629-DE4EB77035E7}"/>
            </c:ext>
          </c:extLst>
        </c:ser>
        <c:ser>
          <c:idx val="5"/>
          <c:order val="2"/>
          <c:tx>
            <c:strRef>
              <c:f>'Risk Register'!$B$17</c:f>
              <c:strCache>
                <c:ptCount val="1"/>
                <c:pt idx="0">
                  <c:v>3</c:v>
                </c:pt>
              </c:strCache>
            </c:strRef>
          </c:tx>
          <c:spPr>
            <a:ln w="28575">
              <a:noFill/>
            </a:ln>
          </c:spPr>
          <c:marker>
            <c:symbol val="circle"/>
            <c:size val="7"/>
            <c:spPr>
              <a:solidFill>
                <a:sysClr val="windowText" lastClr="000000"/>
              </a:solidFill>
            </c:spPr>
          </c:marker>
          <c:dPt>
            <c:idx val="0"/>
            <c:marker>
              <c:symbol val="circle"/>
              <c:size val="10"/>
            </c:marker>
            <c:bubble3D val="0"/>
            <c:extLst>
              <c:ext xmlns:c16="http://schemas.microsoft.com/office/drawing/2014/chart" uri="{C3380CC4-5D6E-409C-BE32-E72D297353CC}">
                <c16:uniqueId val="{00000006-7D22-470C-9629-DE4EB77035E7}"/>
              </c:ext>
            </c:extLst>
          </c:dPt>
          <c:dLbls>
            <c:dLbl>
              <c:idx val="0"/>
              <c:spPr/>
              <c:txPr>
                <a:bodyPr/>
                <a:lstStyle/>
                <a:p>
                  <a:pPr>
                    <a:defRPr b="1"/>
                  </a:pPr>
                  <a:endParaRPr lang="es-419"/>
                </a:p>
              </c:txPr>
              <c:dLblPos val="t"/>
              <c:showLegendKey val="0"/>
              <c:showVal val="0"/>
              <c:showCatName val="0"/>
              <c:showSerName val="1"/>
              <c:showPercent val="0"/>
              <c:showBubbleSize val="0"/>
              <c:extLst>
                <c:ext xmlns:c16="http://schemas.microsoft.com/office/drawing/2014/chart" uri="{C3380CC4-5D6E-409C-BE32-E72D297353CC}">
                  <c16:uniqueId val="{00000006-7D22-470C-9629-DE4EB77035E7}"/>
                </c:ext>
              </c:extLst>
            </c:dLbl>
            <c:spPr>
              <a:noFill/>
              <a:ln>
                <a:noFill/>
              </a:ln>
              <a:effectLst/>
            </c:sp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Register'!$I$17</c:f>
              <c:numCache>
                <c:formatCode>General</c:formatCode>
                <c:ptCount val="1"/>
              </c:numCache>
            </c:numRef>
          </c:xVal>
          <c:yVal>
            <c:numRef>
              <c:f>'Risk Register'!$H$17</c:f>
              <c:numCache>
                <c:formatCode>0</c:formatCode>
                <c:ptCount val="1"/>
              </c:numCache>
            </c:numRef>
          </c:yVal>
          <c:smooth val="0"/>
          <c:extLst>
            <c:ext xmlns:c16="http://schemas.microsoft.com/office/drawing/2014/chart" uri="{C3380CC4-5D6E-409C-BE32-E72D297353CC}">
              <c16:uniqueId val="{00000007-7D22-470C-9629-DE4EB77035E7}"/>
            </c:ext>
          </c:extLst>
        </c:ser>
        <c:ser>
          <c:idx val="6"/>
          <c:order val="3"/>
          <c:tx>
            <c:strRef>
              <c:f>'Risk Register'!$B$18</c:f>
              <c:strCache>
                <c:ptCount val="1"/>
                <c:pt idx="0">
                  <c:v>4</c:v>
                </c:pt>
              </c:strCache>
            </c:strRef>
          </c:tx>
          <c:spPr>
            <a:ln w="28575">
              <a:noFill/>
            </a:ln>
          </c:spPr>
          <c:marker>
            <c:symbol val="circle"/>
            <c:size val="10"/>
            <c:spPr>
              <a:solidFill>
                <a:schemeClr val="tx1"/>
              </a:solidFill>
            </c:spPr>
          </c:marker>
          <c:dLbls>
            <c:dLbl>
              <c:idx val="0"/>
              <c:spPr/>
              <c:txPr>
                <a:bodyPr/>
                <a:lstStyle/>
                <a:p>
                  <a:pPr>
                    <a:defRPr b="1"/>
                  </a:pPr>
                  <a:endParaRPr lang="es-419"/>
                </a:p>
              </c:txPr>
              <c:dLblPos val="t"/>
              <c:showLegendKey val="0"/>
              <c:showVal val="0"/>
              <c:showCatName val="0"/>
              <c:showSerName val="1"/>
              <c:showPercent val="0"/>
              <c:showBubbleSize val="0"/>
              <c:extLst>
                <c:ext xmlns:c16="http://schemas.microsoft.com/office/drawing/2014/chart" uri="{C3380CC4-5D6E-409C-BE32-E72D297353CC}">
                  <c16:uniqueId val="{00000008-7D22-470C-9629-DE4EB77035E7}"/>
                </c:ext>
              </c:extLst>
            </c:dLbl>
            <c:spPr>
              <a:noFill/>
              <a:ln>
                <a:noFill/>
              </a:ln>
              <a:effectLst/>
            </c:sp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Register'!$I$18</c:f>
              <c:numCache>
                <c:formatCode>General</c:formatCode>
                <c:ptCount val="1"/>
              </c:numCache>
            </c:numRef>
          </c:xVal>
          <c:yVal>
            <c:numRef>
              <c:f>'Risk Register'!$H$18</c:f>
              <c:numCache>
                <c:formatCode>0</c:formatCode>
                <c:ptCount val="1"/>
              </c:numCache>
            </c:numRef>
          </c:yVal>
          <c:smooth val="0"/>
          <c:extLst>
            <c:ext xmlns:c16="http://schemas.microsoft.com/office/drawing/2014/chart" uri="{C3380CC4-5D6E-409C-BE32-E72D297353CC}">
              <c16:uniqueId val="{00000009-7D22-470C-9629-DE4EB77035E7}"/>
            </c:ext>
          </c:extLst>
        </c:ser>
        <c:ser>
          <c:idx val="7"/>
          <c:order val="4"/>
          <c:tx>
            <c:strRef>
              <c:f>'Risk Register'!$B$19</c:f>
              <c:strCache>
                <c:ptCount val="1"/>
                <c:pt idx="0">
                  <c:v>5</c:v>
                </c:pt>
              </c:strCache>
            </c:strRef>
          </c:tx>
          <c:spPr>
            <a:ln w="28575">
              <a:noFill/>
            </a:ln>
          </c:spPr>
          <c:marker>
            <c:symbol val="circle"/>
            <c:size val="10"/>
          </c:marker>
          <c:dPt>
            <c:idx val="0"/>
            <c:marker>
              <c:spPr>
                <a:solidFill>
                  <a:schemeClr val="tx1"/>
                </a:solidFill>
              </c:spPr>
            </c:marker>
            <c:bubble3D val="0"/>
            <c:extLst>
              <c:ext xmlns:c16="http://schemas.microsoft.com/office/drawing/2014/chart" uri="{C3380CC4-5D6E-409C-BE32-E72D297353CC}">
                <c16:uniqueId val="{0000000A-7D22-470C-9629-DE4EB77035E7}"/>
              </c:ext>
            </c:extLst>
          </c:dPt>
          <c:dLbls>
            <c:dLbl>
              <c:idx val="0"/>
              <c:spPr/>
              <c:txPr>
                <a:bodyPr/>
                <a:lstStyle/>
                <a:p>
                  <a:pPr>
                    <a:defRPr b="1"/>
                  </a:pPr>
                  <a:endParaRPr lang="es-419"/>
                </a:p>
              </c:txPr>
              <c:dLblPos val="t"/>
              <c:showLegendKey val="0"/>
              <c:showVal val="0"/>
              <c:showCatName val="0"/>
              <c:showSerName val="1"/>
              <c:showPercent val="0"/>
              <c:showBubbleSize val="0"/>
              <c:extLst>
                <c:ext xmlns:c16="http://schemas.microsoft.com/office/drawing/2014/chart" uri="{C3380CC4-5D6E-409C-BE32-E72D297353CC}">
                  <c16:uniqueId val="{0000000A-7D22-470C-9629-DE4EB77035E7}"/>
                </c:ext>
              </c:extLst>
            </c:dLbl>
            <c:spPr>
              <a:noFill/>
              <a:ln>
                <a:noFill/>
              </a:ln>
              <a:effectLst/>
            </c:sp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Register'!$I$19</c:f>
              <c:numCache>
                <c:formatCode>General</c:formatCode>
                <c:ptCount val="1"/>
              </c:numCache>
            </c:numRef>
          </c:xVal>
          <c:yVal>
            <c:numRef>
              <c:f>'Risk Register'!$H$19</c:f>
              <c:numCache>
                <c:formatCode>0</c:formatCode>
                <c:ptCount val="1"/>
              </c:numCache>
            </c:numRef>
          </c:yVal>
          <c:smooth val="0"/>
          <c:extLst>
            <c:ext xmlns:c16="http://schemas.microsoft.com/office/drawing/2014/chart" uri="{C3380CC4-5D6E-409C-BE32-E72D297353CC}">
              <c16:uniqueId val="{0000000B-7D22-470C-9629-DE4EB77035E7}"/>
            </c:ext>
          </c:extLst>
        </c:ser>
        <c:ser>
          <c:idx val="8"/>
          <c:order val="5"/>
          <c:tx>
            <c:strRef>
              <c:f>'Risk Register'!$B$20</c:f>
              <c:strCache>
                <c:ptCount val="1"/>
              </c:strCache>
            </c:strRef>
          </c:tx>
          <c:spPr>
            <a:ln w="28575">
              <a:noFill/>
            </a:ln>
          </c:spPr>
          <c:marker>
            <c:symbol val="circle"/>
            <c:size val="10"/>
            <c:spPr>
              <a:solidFill>
                <a:schemeClr val="tx1"/>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Register'!$I$20</c:f>
              <c:numCache>
                <c:formatCode>General</c:formatCode>
                <c:ptCount val="1"/>
              </c:numCache>
            </c:numRef>
          </c:xVal>
          <c:yVal>
            <c:numRef>
              <c:f>'Risk Register'!$H$20</c:f>
              <c:numCache>
                <c:formatCode>0</c:formatCode>
                <c:ptCount val="1"/>
              </c:numCache>
            </c:numRef>
          </c:yVal>
          <c:smooth val="0"/>
          <c:extLst>
            <c:ext xmlns:c16="http://schemas.microsoft.com/office/drawing/2014/chart" uri="{C3380CC4-5D6E-409C-BE32-E72D297353CC}">
              <c16:uniqueId val="{0000000C-7D22-470C-9629-DE4EB77035E7}"/>
            </c:ext>
          </c:extLst>
        </c:ser>
        <c:ser>
          <c:idx val="9"/>
          <c:order val="6"/>
          <c:tx>
            <c:strRef>
              <c:f>'Risk Register'!$B$21</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Register'!$I$21</c:f>
              <c:numCache>
                <c:formatCode>General</c:formatCode>
                <c:ptCount val="1"/>
              </c:numCache>
            </c:numRef>
          </c:xVal>
          <c:yVal>
            <c:numRef>
              <c:f>'Risk Register'!$H$21</c:f>
              <c:numCache>
                <c:formatCode>0</c:formatCode>
                <c:ptCount val="1"/>
              </c:numCache>
            </c:numRef>
          </c:yVal>
          <c:smooth val="0"/>
          <c:extLst>
            <c:ext xmlns:c16="http://schemas.microsoft.com/office/drawing/2014/chart" uri="{C3380CC4-5D6E-409C-BE32-E72D297353CC}">
              <c16:uniqueId val="{0000000D-7D22-470C-9629-DE4EB77035E7}"/>
            </c:ext>
          </c:extLst>
        </c:ser>
        <c:ser>
          <c:idx val="10"/>
          <c:order val="7"/>
          <c:tx>
            <c:strRef>
              <c:f>'Risk Register'!$B$22</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Register'!$I$22</c:f>
              <c:numCache>
                <c:formatCode>General</c:formatCode>
                <c:ptCount val="1"/>
              </c:numCache>
            </c:numRef>
          </c:xVal>
          <c:yVal>
            <c:numRef>
              <c:f>'Risk Register'!$H$22</c:f>
              <c:numCache>
                <c:formatCode>0</c:formatCode>
                <c:ptCount val="1"/>
              </c:numCache>
            </c:numRef>
          </c:yVal>
          <c:smooth val="0"/>
          <c:extLst>
            <c:ext xmlns:c16="http://schemas.microsoft.com/office/drawing/2014/chart" uri="{C3380CC4-5D6E-409C-BE32-E72D297353CC}">
              <c16:uniqueId val="{0000000E-7D22-470C-9629-DE4EB77035E7}"/>
            </c:ext>
          </c:extLst>
        </c:ser>
        <c:ser>
          <c:idx val="11"/>
          <c:order val="8"/>
          <c:tx>
            <c:strRef>
              <c:f>'Risk Register'!$B$23</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Register'!$I$23</c:f>
              <c:numCache>
                <c:formatCode>General</c:formatCode>
                <c:ptCount val="1"/>
              </c:numCache>
            </c:numRef>
          </c:xVal>
          <c:yVal>
            <c:numRef>
              <c:f>'Risk Register'!$H$23</c:f>
              <c:numCache>
                <c:formatCode>0</c:formatCode>
                <c:ptCount val="1"/>
              </c:numCache>
            </c:numRef>
          </c:yVal>
          <c:smooth val="0"/>
          <c:extLst>
            <c:ext xmlns:c16="http://schemas.microsoft.com/office/drawing/2014/chart" uri="{C3380CC4-5D6E-409C-BE32-E72D297353CC}">
              <c16:uniqueId val="{0000000F-7D22-470C-9629-DE4EB77035E7}"/>
            </c:ext>
          </c:extLst>
        </c:ser>
        <c:ser>
          <c:idx val="12"/>
          <c:order val="9"/>
          <c:tx>
            <c:strRef>
              <c:f>'Risk Register'!$B$24</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Register'!$I$24</c:f>
              <c:numCache>
                <c:formatCode>General</c:formatCode>
                <c:ptCount val="1"/>
              </c:numCache>
            </c:numRef>
          </c:xVal>
          <c:yVal>
            <c:numRef>
              <c:f>'Risk Register'!$H$24</c:f>
              <c:numCache>
                <c:formatCode>0</c:formatCode>
                <c:ptCount val="1"/>
              </c:numCache>
            </c:numRef>
          </c:yVal>
          <c:smooth val="0"/>
          <c:extLst>
            <c:ext xmlns:c16="http://schemas.microsoft.com/office/drawing/2014/chart" uri="{C3380CC4-5D6E-409C-BE32-E72D297353CC}">
              <c16:uniqueId val="{00000010-7D22-470C-9629-DE4EB77035E7}"/>
            </c:ext>
          </c:extLst>
        </c:ser>
        <c:ser>
          <c:idx val="13"/>
          <c:order val="10"/>
          <c:tx>
            <c:strRef>
              <c:f>'Risk Register'!$B$25</c:f>
              <c:strCache>
                <c:ptCount val="1"/>
              </c:strCache>
            </c:strRef>
          </c:tx>
          <c:spPr>
            <a:ln w="28575">
              <a:noFill/>
            </a:ln>
          </c:spPr>
          <c:marker>
            <c:symbol val="circle"/>
            <c:size val="10"/>
            <c:spPr>
              <a:solidFill>
                <a:schemeClr val="tx1"/>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Register'!$I$25</c:f>
              <c:numCache>
                <c:formatCode>General</c:formatCode>
                <c:ptCount val="1"/>
              </c:numCache>
            </c:numRef>
          </c:xVal>
          <c:yVal>
            <c:numRef>
              <c:f>'Risk Register'!$H$25</c:f>
              <c:numCache>
                <c:formatCode>0</c:formatCode>
                <c:ptCount val="1"/>
              </c:numCache>
            </c:numRef>
          </c:yVal>
          <c:smooth val="0"/>
          <c:extLst>
            <c:ext xmlns:c16="http://schemas.microsoft.com/office/drawing/2014/chart" uri="{C3380CC4-5D6E-409C-BE32-E72D297353CC}">
              <c16:uniqueId val="{00000011-7D22-470C-9629-DE4EB77035E7}"/>
            </c:ext>
          </c:extLst>
        </c:ser>
        <c:ser>
          <c:idx val="14"/>
          <c:order val="11"/>
          <c:tx>
            <c:strRef>
              <c:f>'Risk Register'!$B$26</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Register'!$I$26</c:f>
              <c:numCache>
                <c:formatCode>General</c:formatCode>
                <c:ptCount val="1"/>
              </c:numCache>
            </c:numRef>
          </c:xVal>
          <c:yVal>
            <c:numRef>
              <c:f>'Risk Register'!$H$26</c:f>
              <c:numCache>
                <c:formatCode>0</c:formatCode>
                <c:ptCount val="1"/>
              </c:numCache>
            </c:numRef>
          </c:yVal>
          <c:smooth val="0"/>
          <c:extLst>
            <c:ext xmlns:c16="http://schemas.microsoft.com/office/drawing/2014/chart" uri="{C3380CC4-5D6E-409C-BE32-E72D297353CC}">
              <c16:uniqueId val="{00000012-7D22-470C-9629-DE4EB77035E7}"/>
            </c:ext>
          </c:extLst>
        </c:ser>
        <c:ser>
          <c:idx val="15"/>
          <c:order val="12"/>
          <c:tx>
            <c:strRef>
              <c:f>'Risk Register'!$B$27</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Register'!$I$27</c:f>
              <c:numCache>
                <c:formatCode>General</c:formatCode>
                <c:ptCount val="1"/>
              </c:numCache>
            </c:numRef>
          </c:xVal>
          <c:yVal>
            <c:numRef>
              <c:f>'Risk Register'!$H$27</c:f>
              <c:numCache>
                <c:formatCode>0</c:formatCode>
                <c:ptCount val="1"/>
              </c:numCache>
            </c:numRef>
          </c:yVal>
          <c:smooth val="0"/>
          <c:extLst>
            <c:ext xmlns:c16="http://schemas.microsoft.com/office/drawing/2014/chart" uri="{C3380CC4-5D6E-409C-BE32-E72D297353CC}">
              <c16:uniqueId val="{00000013-7D22-470C-9629-DE4EB77035E7}"/>
            </c:ext>
          </c:extLst>
        </c:ser>
        <c:ser>
          <c:idx val="16"/>
          <c:order val="13"/>
          <c:tx>
            <c:strRef>
              <c:f>'Risk Register'!$B$28</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Register'!$I$28</c:f>
              <c:numCache>
                <c:formatCode>General</c:formatCode>
                <c:ptCount val="1"/>
              </c:numCache>
            </c:numRef>
          </c:xVal>
          <c:yVal>
            <c:numRef>
              <c:f>'Risk Register'!$H$28</c:f>
              <c:numCache>
                <c:formatCode>0</c:formatCode>
                <c:ptCount val="1"/>
              </c:numCache>
            </c:numRef>
          </c:yVal>
          <c:smooth val="0"/>
          <c:extLst>
            <c:ext xmlns:c16="http://schemas.microsoft.com/office/drawing/2014/chart" uri="{C3380CC4-5D6E-409C-BE32-E72D297353CC}">
              <c16:uniqueId val="{00000014-7D22-470C-9629-DE4EB77035E7}"/>
            </c:ext>
          </c:extLst>
        </c:ser>
        <c:ser>
          <c:idx val="17"/>
          <c:order val="14"/>
          <c:tx>
            <c:strRef>
              <c:f>'Risk Register'!$B$29</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Register'!$I$29</c:f>
              <c:numCache>
                <c:formatCode>General</c:formatCode>
                <c:ptCount val="1"/>
              </c:numCache>
            </c:numRef>
          </c:xVal>
          <c:yVal>
            <c:numRef>
              <c:f>'Risk Register'!$H$29</c:f>
              <c:numCache>
                <c:formatCode>0</c:formatCode>
                <c:ptCount val="1"/>
              </c:numCache>
            </c:numRef>
          </c:yVal>
          <c:smooth val="0"/>
          <c:extLst>
            <c:ext xmlns:c16="http://schemas.microsoft.com/office/drawing/2014/chart" uri="{C3380CC4-5D6E-409C-BE32-E72D297353CC}">
              <c16:uniqueId val="{00000015-7D22-470C-9629-DE4EB77035E7}"/>
            </c:ext>
          </c:extLst>
        </c:ser>
        <c:ser>
          <c:idx val="18"/>
          <c:order val="15"/>
          <c:tx>
            <c:strRef>
              <c:f>'Risk Register'!$B$30</c:f>
              <c:strCache>
                <c:ptCount val="1"/>
              </c:strCache>
            </c:strRef>
          </c:tx>
          <c:spPr>
            <a:ln w="28575">
              <a:noFill/>
            </a:ln>
          </c:spPr>
          <c:marker>
            <c:symbol val="circle"/>
            <c:size val="10"/>
            <c:spPr>
              <a:solidFill>
                <a:schemeClr val="tx1"/>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Register'!$I$30</c:f>
              <c:numCache>
                <c:formatCode>General</c:formatCode>
                <c:ptCount val="1"/>
              </c:numCache>
            </c:numRef>
          </c:xVal>
          <c:yVal>
            <c:numRef>
              <c:f>'Risk Register'!$H$30</c:f>
              <c:numCache>
                <c:formatCode>0</c:formatCode>
                <c:ptCount val="1"/>
              </c:numCache>
            </c:numRef>
          </c:yVal>
          <c:smooth val="0"/>
          <c:extLst>
            <c:ext xmlns:c16="http://schemas.microsoft.com/office/drawing/2014/chart" uri="{C3380CC4-5D6E-409C-BE32-E72D297353CC}">
              <c16:uniqueId val="{00000016-7D22-470C-9629-DE4EB77035E7}"/>
            </c:ext>
          </c:extLst>
        </c:ser>
        <c:ser>
          <c:idx val="19"/>
          <c:order val="16"/>
          <c:tx>
            <c:strRef>
              <c:f>'Risk Register'!$B$31</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Register'!$I$31</c:f>
              <c:numCache>
                <c:formatCode>General</c:formatCode>
                <c:ptCount val="1"/>
              </c:numCache>
            </c:numRef>
          </c:xVal>
          <c:yVal>
            <c:numRef>
              <c:f>'Risk Register'!$H$31</c:f>
              <c:numCache>
                <c:formatCode>0</c:formatCode>
                <c:ptCount val="1"/>
              </c:numCache>
            </c:numRef>
          </c:yVal>
          <c:smooth val="0"/>
          <c:extLst>
            <c:ext xmlns:c16="http://schemas.microsoft.com/office/drawing/2014/chart" uri="{C3380CC4-5D6E-409C-BE32-E72D297353CC}">
              <c16:uniqueId val="{00000017-7D22-470C-9629-DE4EB77035E7}"/>
            </c:ext>
          </c:extLst>
        </c:ser>
        <c:ser>
          <c:idx val="20"/>
          <c:order val="17"/>
          <c:tx>
            <c:strRef>
              <c:f>'Risk Register'!$B$32</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Register'!$I$32</c:f>
              <c:numCache>
                <c:formatCode>General</c:formatCode>
                <c:ptCount val="1"/>
              </c:numCache>
            </c:numRef>
          </c:xVal>
          <c:yVal>
            <c:numRef>
              <c:f>'Risk Register'!$H$32</c:f>
              <c:numCache>
                <c:formatCode>0</c:formatCode>
                <c:ptCount val="1"/>
              </c:numCache>
            </c:numRef>
          </c:yVal>
          <c:smooth val="0"/>
          <c:extLst>
            <c:ext xmlns:c16="http://schemas.microsoft.com/office/drawing/2014/chart" uri="{C3380CC4-5D6E-409C-BE32-E72D297353CC}">
              <c16:uniqueId val="{00000018-7D22-470C-9629-DE4EB77035E7}"/>
            </c:ext>
          </c:extLst>
        </c:ser>
        <c:ser>
          <c:idx val="21"/>
          <c:order val="18"/>
          <c:tx>
            <c:strRef>
              <c:f>'Risk Register'!$B$33</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Register'!$I$33</c:f>
              <c:numCache>
                <c:formatCode>General</c:formatCode>
                <c:ptCount val="1"/>
              </c:numCache>
            </c:numRef>
          </c:xVal>
          <c:yVal>
            <c:numRef>
              <c:f>'Risk Register'!$H$33</c:f>
              <c:numCache>
                <c:formatCode>0</c:formatCode>
                <c:ptCount val="1"/>
              </c:numCache>
            </c:numRef>
          </c:yVal>
          <c:smooth val="0"/>
          <c:extLst>
            <c:ext xmlns:c16="http://schemas.microsoft.com/office/drawing/2014/chart" uri="{C3380CC4-5D6E-409C-BE32-E72D297353CC}">
              <c16:uniqueId val="{00000019-7D22-470C-9629-DE4EB77035E7}"/>
            </c:ext>
          </c:extLst>
        </c:ser>
        <c:ser>
          <c:idx val="22"/>
          <c:order val="19"/>
          <c:tx>
            <c:strRef>
              <c:f>'Risk Register'!$B$34</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Register'!$I$34</c:f>
              <c:numCache>
                <c:formatCode>General</c:formatCode>
                <c:ptCount val="1"/>
              </c:numCache>
            </c:numRef>
          </c:xVal>
          <c:yVal>
            <c:numRef>
              <c:f>'Risk Register'!$H$34</c:f>
              <c:numCache>
                <c:formatCode>0</c:formatCode>
                <c:ptCount val="1"/>
              </c:numCache>
            </c:numRef>
          </c:yVal>
          <c:smooth val="0"/>
          <c:extLst>
            <c:ext xmlns:c16="http://schemas.microsoft.com/office/drawing/2014/chart" uri="{C3380CC4-5D6E-409C-BE32-E72D297353CC}">
              <c16:uniqueId val="{0000001A-7D22-470C-9629-DE4EB77035E7}"/>
            </c:ext>
          </c:extLst>
        </c:ser>
        <c:ser>
          <c:idx val="23"/>
          <c:order val="20"/>
          <c:tx>
            <c:strRef>
              <c:f>'Risk Register'!$B$35</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Register'!$I$35</c:f>
              <c:numCache>
                <c:formatCode>General</c:formatCode>
                <c:ptCount val="1"/>
              </c:numCache>
            </c:numRef>
          </c:xVal>
          <c:yVal>
            <c:numRef>
              <c:f>'Risk Register'!$H$35</c:f>
              <c:numCache>
                <c:formatCode>0</c:formatCode>
                <c:ptCount val="1"/>
              </c:numCache>
            </c:numRef>
          </c:yVal>
          <c:smooth val="0"/>
          <c:extLst>
            <c:ext xmlns:c16="http://schemas.microsoft.com/office/drawing/2014/chart" uri="{C3380CC4-5D6E-409C-BE32-E72D297353CC}">
              <c16:uniqueId val="{0000001B-7D22-470C-9629-DE4EB77035E7}"/>
            </c:ext>
          </c:extLst>
        </c:ser>
        <c:ser>
          <c:idx val="24"/>
          <c:order val="21"/>
          <c:tx>
            <c:strRef>
              <c:f>'Risk Register'!$B$36</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Register'!$I$36</c:f>
              <c:numCache>
                <c:formatCode>General</c:formatCode>
                <c:ptCount val="1"/>
              </c:numCache>
            </c:numRef>
          </c:xVal>
          <c:yVal>
            <c:numRef>
              <c:f>'Risk Register'!$H$36</c:f>
              <c:numCache>
                <c:formatCode>0</c:formatCode>
                <c:ptCount val="1"/>
              </c:numCache>
            </c:numRef>
          </c:yVal>
          <c:smooth val="0"/>
          <c:extLst>
            <c:ext xmlns:c16="http://schemas.microsoft.com/office/drawing/2014/chart" uri="{C3380CC4-5D6E-409C-BE32-E72D297353CC}">
              <c16:uniqueId val="{0000001C-7D22-470C-9629-DE4EB77035E7}"/>
            </c:ext>
          </c:extLst>
        </c:ser>
        <c:ser>
          <c:idx val="25"/>
          <c:order val="22"/>
          <c:tx>
            <c:strRef>
              <c:f>'Risk Register'!$B$37</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Register'!$I$37</c:f>
              <c:numCache>
                <c:formatCode>General</c:formatCode>
                <c:ptCount val="1"/>
              </c:numCache>
            </c:numRef>
          </c:xVal>
          <c:yVal>
            <c:numRef>
              <c:f>'Risk Register'!$H$37</c:f>
              <c:numCache>
                <c:formatCode>0</c:formatCode>
                <c:ptCount val="1"/>
              </c:numCache>
            </c:numRef>
          </c:yVal>
          <c:smooth val="0"/>
          <c:extLst>
            <c:ext xmlns:c16="http://schemas.microsoft.com/office/drawing/2014/chart" uri="{C3380CC4-5D6E-409C-BE32-E72D297353CC}">
              <c16:uniqueId val="{0000001D-7D22-470C-9629-DE4EB77035E7}"/>
            </c:ext>
          </c:extLst>
        </c:ser>
        <c:ser>
          <c:idx val="26"/>
          <c:order val="23"/>
          <c:tx>
            <c:strRef>
              <c:f>'Risk Register'!$B$38</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Register'!$I$38</c:f>
              <c:numCache>
                <c:formatCode>General</c:formatCode>
                <c:ptCount val="1"/>
              </c:numCache>
            </c:numRef>
          </c:xVal>
          <c:yVal>
            <c:numRef>
              <c:f>'Risk Register'!$H$38</c:f>
              <c:numCache>
                <c:formatCode>0</c:formatCode>
                <c:ptCount val="1"/>
              </c:numCache>
            </c:numRef>
          </c:yVal>
          <c:smooth val="0"/>
          <c:extLst>
            <c:ext xmlns:c16="http://schemas.microsoft.com/office/drawing/2014/chart" uri="{C3380CC4-5D6E-409C-BE32-E72D297353CC}">
              <c16:uniqueId val="{0000001E-7D22-470C-9629-DE4EB77035E7}"/>
            </c:ext>
          </c:extLst>
        </c:ser>
        <c:ser>
          <c:idx val="27"/>
          <c:order val="24"/>
          <c:tx>
            <c:strRef>
              <c:f>'Risk Register'!$B$39</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Register'!$I$39</c:f>
              <c:numCache>
                <c:formatCode>General</c:formatCode>
                <c:ptCount val="1"/>
              </c:numCache>
            </c:numRef>
          </c:xVal>
          <c:yVal>
            <c:numRef>
              <c:f>'Risk Register'!$H$39</c:f>
              <c:numCache>
                <c:formatCode>0</c:formatCode>
                <c:ptCount val="1"/>
              </c:numCache>
            </c:numRef>
          </c:yVal>
          <c:smooth val="0"/>
          <c:extLst>
            <c:ext xmlns:c16="http://schemas.microsoft.com/office/drawing/2014/chart" uri="{C3380CC4-5D6E-409C-BE32-E72D297353CC}">
              <c16:uniqueId val="{0000001F-7D22-470C-9629-DE4EB77035E7}"/>
            </c:ext>
          </c:extLst>
        </c:ser>
        <c:ser>
          <c:idx val="28"/>
          <c:order val="25"/>
          <c:tx>
            <c:strRef>
              <c:f>'Risk Register'!$B$40</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Register'!$I$40</c:f>
              <c:numCache>
                <c:formatCode>General</c:formatCode>
                <c:ptCount val="1"/>
              </c:numCache>
            </c:numRef>
          </c:xVal>
          <c:yVal>
            <c:numRef>
              <c:f>'Risk Register'!$H$40</c:f>
              <c:numCache>
                <c:formatCode>0</c:formatCode>
                <c:ptCount val="1"/>
              </c:numCache>
            </c:numRef>
          </c:yVal>
          <c:smooth val="0"/>
          <c:extLst>
            <c:ext xmlns:c16="http://schemas.microsoft.com/office/drawing/2014/chart" uri="{C3380CC4-5D6E-409C-BE32-E72D297353CC}">
              <c16:uniqueId val="{00000020-7D22-470C-9629-DE4EB77035E7}"/>
            </c:ext>
          </c:extLst>
        </c:ser>
        <c:ser>
          <c:idx val="29"/>
          <c:order val="26"/>
          <c:tx>
            <c:strRef>
              <c:f>'Risk Register'!$B$41</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Register'!$I$41</c:f>
              <c:numCache>
                <c:formatCode>General</c:formatCode>
                <c:ptCount val="1"/>
              </c:numCache>
            </c:numRef>
          </c:xVal>
          <c:yVal>
            <c:numRef>
              <c:f>'Risk Register'!$H$41</c:f>
              <c:numCache>
                <c:formatCode>0</c:formatCode>
                <c:ptCount val="1"/>
              </c:numCache>
            </c:numRef>
          </c:yVal>
          <c:smooth val="0"/>
          <c:extLst>
            <c:ext xmlns:c16="http://schemas.microsoft.com/office/drawing/2014/chart" uri="{C3380CC4-5D6E-409C-BE32-E72D297353CC}">
              <c16:uniqueId val="{00000021-7D22-470C-9629-DE4EB77035E7}"/>
            </c:ext>
          </c:extLst>
        </c:ser>
        <c:ser>
          <c:idx val="30"/>
          <c:order val="27"/>
          <c:tx>
            <c:strRef>
              <c:f>'Risk Register'!$B$42</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Register'!$I$42</c:f>
              <c:numCache>
                <c:formatCode>General</c:formatCode>
                <c:ptCount val="1"/>
              </c:numCache>
            </c:numRef>
          </c:xVal>
          <c:yVal>
            <c:numRef>
              <c:f>'Risk Register'!$H$42</c:f>
              <c:numCache>
                <c:formatCode>0</c:formatCode>
                <c:ptCount val="1"/>
              </c:numCache>
            </c:numRef>
          </c:yVal>
          <c:smooth val="0"/>
          <c:extLst>
            <c:ext xmlns:c16="http://schemas.microsoft.com/office/drawing/2014/chart" uri="{C3380CC4-5D6E-409C-BE32-E72D297353CC}">
              <c16:uniqueId val="{00000022-7D22-470C-9629-DE4EB77035E7}"/>
            </c:ext>
          </c:extLst>
        </c:ser>
        <c:ser>
          <c:idx val="31"/>
          <c:order val="28"/>
          <c:tx>
            <c:strRef>
              <c:f>'Risk Register'!$B$43</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Register'!$I$43</c:f>
              <c:numCache>
                <c:formatCode>General</c:formatCode>
                <c:ptCount val="1"/>
              </c:numCache>
            </c:numRef>
          </c:xVal>
          <c:yVal>
            <c:numRef>
              <c:f>'Risk Register'!$H$43</c:f>
              <c:numCache>
                <c:formatCode>0</c:formatCode>
                <c:ptCount val="1"/>
              </c:numCache>
            </c:numRef>
          </c:yVal>
          <c:smooth val="0"/>
          <c:extLst>
            <c:ext xmlns:c16="http://schemas.microsoft.com/office/drawing/2014/chart" uri="{C3380CC4-5D6E-409C-BE32-E72D297353CC}">
              <c16:uniqueId val="{00000023-7D22-470C-9629-DE4EB77035E7}"/>
            </c:ext>
          </c:extLst>
        </c:ser>
        <c:ser>
          <c:idx val="32"/>
          <c:order val="29"/>
          <c:tx>
            <c:strRef>
              <c:f>'Risk Register'!$B$44</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Register'!$I$44</c:f>
              <c:numCache>
                <c:formatCode>General</c:formatCode>
                <c:ptCount val="1"/>
              </c:numCache>
            </c:numRef>
          </c:xVal>
          <c:yVal>
            <c:numRef>
              <c:f>'Risk Register'!$H$44</c:f>
              <c:numCache>
                <c:formatCode>0</c:formatCode>
                <c:ptCount val="1"/>
              </c:numCache>
            </c:numRef>
          </c:yVal>
          <c:smooth val="0"/>
          <c:extLst>
            <c:ext xmlns:c16="http://schemas.microsoft.com/office/drawing/2014/chart" uri="{C3380CC4-5D6E-409C-BE32-E72D297353CC}">
              <c16:uniqueId val="{00000024-7D22-470C-9629-DE4EB77035E7}"/>
            </c:ext>
          </c:extLst>
        </c:ser>
        <c:ser>
          <c:idx val="33"/>
          <c:order val="30"/>
          <c:tx>
            <c:strRef>
              <c:f>'Risk Register'!$B$45</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Register'!$I$45</c:f>
              <c:numCache>
                <c:formatCode>General</c:formatCode>
                <c:ptCount val="1"/>
              </c:numCache>
            </c:numRef>
          </c:xVal>
          <c:yVal>
            <c:numRef>
              <c:f>'Risk Register'!$H$45</c:f>
              <c:numCache>
                <c:formatCode>0</c:formatCode>
                <c:ptCount val="1"/>
              </c:numCache>
            </c:numRef>
          </c:yVal>
          <c:smooth val="0"/>
          <c:extLst>
            <c:ext xmlns:c16="http://schemas.microsoft.com/office/drawing/2014/chart" uri="{C3380CC4-5D6E-409C-BE32-E72D297353CC}">
              <c16:uniqueId val="{00000025-7D22-470C-9629-DE4EB77035E7}"/>
            </c:ext>
          </c:extLst>
        </c:ser>
        <c:ser>
          <c:idx val="34"/>
          <c:order val="31"/>
          <c:tx>
            <c:strRef>
              <c:f>'Risk Register'!$B$46</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Register'!$I$46</c:f>
              <c:numCache>
                <c:formatCode>General</c:formatCode>
                <c:ptCount val="1"/>
              </c:numCache>
            </c:numRef>
          </c:xVal>
          <c:yVal>
            <c:numRef>
              <c:f>'Risk Register'!$H$46</c:f>
              <c:numCache>
                <c:formatCode>0</c:formatCode>
                <c:ptCount val="1"/>
              </c:numCache>
            </c:numRef>
          </c:yVal>
          <c:smooth val="0"/>
          <c:extLst>
            <c:ext xmlns:c16="http://schemas.microsoft.com/office/drawing/2014/chart" uri="{C3380CC4-5D6E-409C-BE32-E72D297353CC}">
              <c16:uniqueId val="{00000026-7D22-470C-9629-DE4EB77035E7}"/>
            </c:ext>
          </c:extLst>
        </c:ser>
        <c:ser>
          <c:idx val="36"/>
          <c:order val="32"/>
          <c:tx>
            <c:strRef>
              <c:f>'Risk Register'!$B$47</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Register'!$I$47</c:f>
              <c:numCache>
                <c:formatCode>General</c:formatCode>
                <c:ptCount val="1"/>
              </c:numCache>
            </c:numRef>
          </c:xVal>
          <c:yVal>
            <c:numRef>
              <c:f>'Risk Register'!$H$47</c:f>
              <c:numCache>
                <c:formatCode>0</c:formatCode>
                <c:ptCount val="1"/>
              </c:numCache>
            </c:numRef>
          </c:yVal>
          <c:smooth val="0"/>
          <c:extLst>
            <c:ext xmlns:c16="http://schemas.microsoft.com/office/drawing/2014/chart" uri="{C3380CC4-5D6E-409C-BE32-E72D297353CC}">
              <c16:uniqueId val="{00000027-7D22-470C-9629-DE4EB77035E7}"/>
            </c:ext>
          </c:extLst>
        </c:ser>
        <c:ser>
          <c:idx val="37"/>
          <c:order val="33"/>
          <c:tx>
            <c:strRef>
              <c:f>'Risk Register'!$B$48</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Register'!$I$48</c:f>
              <c:numCache>
                <c:formatCode>General</c:formatCode>
                <c:ptCount val="1"/>
              </c:numCache>
            </c:numRef>
          </c:xVal>
          <c:yVal>
            <c:numRef>
              <c:f>'Risk Register'!$H$48</c:f>
              <c:numCache>
                <c:formatCode>0</c:formatCode>
                <c:ptCount val="1"/>
              </c:numCache>
            </c:numRef>
          </c:yVal>
          <c:smooth val="0"/>
          <c:extLst>
            <c:ext xmlns:c16="http://schemas.microsoft.com/office/drawing/2014/chart" uri="{C3380CC4-5D6E-409C-BE32-E72D297353CC}">
              <c16:uniqueId val="{00000028-7D22-470C-9629-DE4EB77035E7}"/>
            </c:ext>
          </c:extLst>
        </c:ser>
        <c:ser>
          <c:idx val="38"/>
          <c:order val="34"/>
          <c:tx>
            <c:strRef>
              <c:f>'Risk Register'!$B$49</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Register'!$I$49</c:f>
              <c:numCache>
                <c:formatCode>General</c:formatCode>
                <c:ptCount val="1"/>
              </c:numCache>
            </c:numRef>
          </c:xVal>
          <c:yVal>
            <c:numRef>
              <c:f>'Risk Register'!$H$49</c:f>
              <c:numCache>
                <c:formatCode>0</c:formatCode>
                <c:ptCount val="1"/>
              </c:numCache>
            </c:numRef>
          </c:yVal>
          <c:smooth val="0"/>
          <c:extLst>
            <c:ext xmlns:c16="http://schemas.microsoft.com/office/drawing/2014/chart" uri="{C3380CC4-5D6E-409C-BE32-E72D297353CC}">
              <c16:uniqueId val="{00000029-7D22-470C-9629-DE4EB77035E7}"/>
            </c:ext>
          </c:extLst>
        </c:ser>
        <c:ser>
          <c:idx val="39"/>
          <c:order val="35"/>
          <c:tx>
            <c:strRef>
              <c:f>'Risk Register'!$B$50</c:f>
              <c:strCache>
                <c:ptCount val="1"/>
              </c:strCache>
            </c:strRef>
          </c:tx>
          <c:spPr>
            <a:ln w="28575">
              <a:noFill/>
            </a:ln>
          </c:spPr>
          <c:marker>
            <c:symbol val="circle"/>
            <c:size val="10"/>
            <c:spPr>
              <a:solidFill>
                <a:sysClr val="windowText" lastClr="000000"/>
              </a:solidFill>
            </c:spPr>
          </c:marker>
          <c:dLbls>
            <c:dLbl>
              <c:idx val="0"/>
              <c:spPr/>
              <c:txPr>
                <a:bodyPr/>
                <a:lstStyle/>
                <a:p>
                  <a:pPr>
                    <a:defRPr b="1"/>
                  </a:pPr>
                  <a:endParaRPr lang="es-419"/>
                </a:p>
              </c:txPr>
              <c:dLblPos val="t"/>
              <c:showLegendKey val="0"/>
              <c:showVal val="0"/>
              <c:showCatName val="0"/>
              <c:showSerName val="1"/>
              <c:showPercent val="0"/>
              <c:showBubbleSize val="0"/>
              <c:extLst>
                <c:ext xmlns:c16="http://schemas.microsoft.com/office/drawing/2014/chart" uri="{C3380CC4-5D6E-409C-BE32-E72D297353CC}">
                  <c16:uniqueId val="{0000002A-7D22-470C-9629-DE4EB77035E7}"/>
                </c:ext>
              </c:extLst>
            </c:dLbl>
            <c:spPr>
              <a:noFill/>
              <a:ln>
                <a:noFill/>
              </a:ln>
              <a:effectLst/>
            </c:sp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Register'!$I$50</c:f>
              <c:numCache>
                <c:formatCode>General</c:formatCode>
                <c:ptCount val="1"/>
              </c:numCache>
            </c:numRef>
          </c:xVal>
          <c:yVal>
            <c:numRef>
              <c:f>'Risk Register'!$H$50</c:f>
              <c:numCache>
                <c:formatCode>0</c:formatCode>
                <c:ptCount val="1"/>
              </c:numCache>
            </c:numRef>
          </c:yVal>
          <c:smooth val="0"/>
          <c:extLst>
            <c:ext xmlns:c16="http://schemas.microsoft.com/office/drawing/2014/chart" uri="{C3380CC4-5D6E-409C-BE32-E72D297353CC}">
              <c16:uniqueId val="{0000002B-7D22-470C-9629-DE4EB77035E7}"/>
            </c:ext>
          </c:extLst>
        </c:ser>
        <c:ser>
          <c:idx val="40"/>
          <c:order val="36"/>
          <c:tx>
            <c:strRef>
              <c:f>'Risk Register'!$B$51</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Register'!$I$51</c:f>
              <c:numCache>
                <c:formatCode>General</c:formatCode>
                <c:ptCount val="1"/>
              </c:numCache>
            </c:numRef>
          </c:xVal>
          <c:yVal>
            <c:numRef>
              <c:f>'Risk Register'!$H$51</c:f>
              <c:numCache>
                <c:formatCode>0</c:formatCode>
                <c:ptCount val="1"/>
              </c:numCache>
            </c:numRef>
          </c:yVal>
          <c:smooth val="0"/>
          <c:extLst>
            <c:ext xmlns:c16="http://schemas.microsoft.com/office/drawing/2014/chart" uri="{C3380CC4-5D6E-409C-BE32-E72D297353CC}">
              <c16:uniqueId val="{0000002C-7D22-470C-9629-DE4EB77035E7}"/>
            </c:ext>
          </c:extLst>
        </c:ser>
        <c:ser>
          <c:idx val="35"/>
          <c:order val="37"/>
          <c:tx>
            <c:strRef>
              <c:f>'Risk Register'!$B$52</c:f>
              <c:strCache>
                <c:ptCount val="1"/>
              </c:strCache>
            </c:strRef>
          </c:tx>
          <c:spPr>
            <a:ln w="28575">
              <a:noFill/>
            </a:ln>
          </c:spPr>
          <c:marker>
            <c:symbol val="circle"/>
            <c:size val="10"/>
            <c:spPr>
              <a:solidFill>
                <a:sysClr val="windowText" lastClr="000000"/>
              </a:solidFill>
            </c:spPr>
          </c:marker>
          <c:dLbls>
            <c:spPr>
              <a:noFill/>
              <a:ln>
                <a:noFill/>
              </a:ln>
              <a:effectLst/>
            </c:spPr>
            <c:txPr>
              <a:bodyPr/>
              <a:lstStyle/>
              <a:p>
                <a:pPr>
                  <a:defRPr b="1"/>
                </a:pPr>
                <a:endParaRPr lang="es-419"/>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'Risk Register'!$I$52</c:f>
              <c:numCache>
                <c:formatCode>General</c:formatCode>
                <c:ptCount val="1"/>
              </c:numCache>
            </c:numRef>
          </c:xVal>
          <c:yVal>
            <c:numRef>
              <c:f>'Risk Register'!$H$52</c:f>
              <c:numCache>
                <c:formatCode>0</c:formatCode>
                <c:ptCount val="1"/>
              </c:numCache>
            </c:numRef>
          </c:yVal>
          <c:smooth val="0"/>
          <c:extLst>
            <c:ext xmlns:c16="http://schemas.microsoft.com/office/drawing/2014/chart" uri="{C3380CC4-5D6E-409C-BE32-E72D297353CC}">
              <c16:uniqueId val="{0000002D-7D22-470C-9629-DE4EB77035E7}"/>
            </c:ext>
          </c:extLst>
        </c:ser>
        <c:dLbls>
          <c:showLegendKey val="0"/>
          <c:showVal val="1"/>
          <c:showCatName val="0"/>
          <c:showSerName val="0"/>
          <c:showPercent val="0"/>
          <c:showBubbleSize val="0"/>
        </c:dLbls>
        <c:axId val="104807424"/>
        <c:axId val="104825984"/>
      </c:scatterChart>
      <c:valAx>
        <c:axId val="104807424"/>
        <c:scaling>
          <c:orientation val="minMax"/>
          <c:max val="9"/>
          <c:min val="-9"/>
        </c:scaling>
        <c:delete val="0"/>
        <c:axPos val="b"/>
        <c:title>
          <c:tx>
            <c:rich>
              <a:bodyPr/>
              <a:lstStyle/>
              <a:p>
                <a:pPr>
                  <a:defRPr>
                    <a:solidFill>
                      <a:srgbClr val="00B050"/>
                    </a:solidFill>
                  </a:defRPr>
                </a:pPr>
                <a:r>
                  <a:rPr lang="en-US" sz="1800" b="1" i="0" baseline="0">
                    <a:solidFill>
                      <a:srgbClr val="00B050"/>
                    </a:solidFill>
                  </a:rPr>
                  <a:t>Impact</a:t>
                </a:r>
                <a:endParaRPr lang="en-US">
                  <a:solidFill>
                    <a:srgbClr val="00B050"/>
                  </a:solidFill>
                </a:endParaRPr>
              </a:p>
            </c:rich>
          </c:tx>
          <c:overlay val="0"/>
        </c:title>
        <c:numFmt formatCode="General" sourceLinked="1"/>
        <c:majorTickMark val="out"/>
        <c:minorTickMark val="none"/>
        <c:tickLblPos val="nextTo"/>
        <c:txPr>
          <a:bodyPr rot="0" vert="horz"/>
          <a:lstStyle/>
          <a:p>
            <a:pPr>
              <a:defRPr sz="1200" b="1" i="0" u="none" strike="noStrike" baseline="0">
                <a:solidFill>
                  <a:srgbClr val="000000"/>
                </a:solidFill>
                <a:latin typeface="Calibri"/>
                <a:ea typeface="Calibri"/>
                <a:cs typeface="Calibri"/>
              </a:defRPr>
            </a:pPr>
            <a:endParaRPr lang="es-419"/>
          </a:p>
        </c:txPr>
        <c:crossAx val="104825984"/>
        <c:crosses val="autoZero"/>
        <c:crossBetween val="midCat"/>
        <c:majorUnit val="1"/>
        <c:minorUnit val="0.2"/>
      </c:valAx>
      <c:valAx>
        <c:axId val="104825984"/>
        <c:scaling>
          <c:orientation val="minMax"/>
          <c:max val="9"/>
          <c:min val="0"/>
        </c:scaling>
        <c:delete val="0"/>
        <c:axPos val="l"/>
        <c:majorGridlines>
          <c:spPr>
            <a:ln w="9525">
              <a:solidFill>
                <a:schemeClr val="tx1"/>
              </a:solidFill>
            </a:ln>
          </c:spPr>
        </c:majorGridlines>
        <c:title>
          <c:tx>
            <c:rich>
              <a:bodyPr rot="-5400000" vert="horz"/>
              <a:lstStyle/>
              <a:p>
                <a:pPr>
                  <a:defRPr/>
                </a:pPr>
                <a:r>
                  <a:rPr lang="en-US" sz="1800" b="1" i="0" baseline="0">
                    <a:solidFill>
                      <a:srgbClr val="3DCD58"/>
                    </a:solidFill>
                  </a:rPr>
                  <a:t>Likelihood</a:t>
                </a:r>
                <a:endParaRPr lang="en-US">
                  <a:solidFill>
                    <a:srgbClr val="3DCD58"/>
                  </a:solidFill>
                </a:endParaRPr>
              </a:p>
            </c:rich>
          </c:tx>
          <c:overlay val="0"/>
        </c:title>
        <c:numFmt formatCode="0" sourceLinked="1"/>
        <c:majorTickMark val="out"/>
        <c:minorTickMark val="none"/>
        <c:tickLblPos val="nextTo"/>
        <c:spPr>
          <a:solidFill>
            <a:srgbClr val="00B050">
              <a:alpha val="26000"/>
            </a:srgbClr>
          </a:solidFill>
          <a:ln w="22225">
            <a:solidFill>
              <a:schemeClr val="tx1"/>
            </a:solidFill>
          </a:ln>
          <a:effectLst>
            <a:outerShdw blurRad="50800" dist="50800" dir="5400000" algn="ctr" rotWithShape="0">
              <a:schemeClr val="bg1"/>
            </a:outerShdw>
          </a:effectLst>
        </c:spPr>
        <c:txPr>
          <a:bodyPr/>
          <a:lstStyle/>
          <a:p>
            <a:pPr>
              <a:defRPr sz="1200" b="1"/>
            </a:pPr>
            <a:endParaRPr lang="es-419"/>
          </a:p>
        </c:txPr>
        <c:crossAx val="104807424"/>
        <c:crosses val="autoZero"/>
        <c:crossBetween val="midCat"/>
      </c:valAx>
      <c:spPr>
        <a:noFill/>
        <a:ln w="25400">
          <a:noFill/>
        </a:ln>
      </c:spPr>
    </c:plotArea>
    <c:plotVisOnly val="1"/>
    <c:dispBlanksAs val="gap"/>
    <c:showDLblsOverMax val="0"/>
  </c:chart>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22280882766242241"/>
          <c:y val="1.5281557884331201E-2"/>
          <c:w val="0.74486407438634605"/>
          <c:h val="0.85076692913385832"/>
        </c:manualLayout>
      </c:layout>
      <c:barChart>
        <c:barDir val="bar"/>
        <c:grouping val="stacked"/>
        <c:varyColors val="0"/>
        <c:ser>
          <c:idx val="3"/>
          <c:order val="3"/>
          <c:tx>
            <c:strRef>
              <c:f>'Status Report'!$G$52:$H$52</c:f>
              <c:strCache>
                <c:ptCount val="1"/>
                <c:pt idx="0">
                  <c:v>Start Date End Date</c:v>
                </c:pt>
              </c:strCache>
            </c:strRef>
          </c:tx>
          <c:spPr>
            <a:noFill/>
            <a:ln>
              <a:noFill/>
            </a:ln>
            <a:effectLst/>
          </c:spPr>
          <c:invertIfNegative val="0"/>
          <c:cat>
            <c:numRef>
              <c:f>'Status Report'!$B$53:$B$68</c:f>
              <c:numCache>
                <c:formatCode>General</c:formatCode>
                <c:ptCount val="16"/>
              </c:numCache>
            </c:numRef>
          </c:cat>
          <c:val>
            <c:numRef>
              <c:f>'Status Report'!$G$53:$G$68</c:f>
              <c:numCache>
                <c:formatCode>[$-409]d\-mmm\-yy;@</c:formatCode>
                <c:ptCount val="16"/>
              </c:numCache>
            </c:numRef>
          </c:val>
          <c:extLst>
            <c:ext xmlns:c16="http://schemas.microsoft.com/office/drawing/2014/chart" uri="{C3380CC4-5D6E-409C-BE32-E72D297353CC}">
              <c16:uniqueId val="{00000000-F251-4805-8174-306C7168A2C6}"/>
            </c:ext>
          </c:extLst>
        </c:ser>
        <c:ser>
          <c:idx val="4"/>
          <c:order val="4"/>
          <c:tx>
            <c:v>t</c:v>
          </c:tx>
          <c:spPr>
            <a:solidFill>
              <a:srgbClr val="00B0F0"/>
            </a:solidFill>
            <a:ln>
              <a:noFill/>
            </a:ln>
            <a:effectLst/>
          </c:spPr>
          <c:invertIfNegative val="0"/>
          <c:cat>
            <c:numRef>
              <c:f>'Status Report'!$B$53:$B$54</c:f>
              <c:numCache>
                <c:formatCode>General</c:formatCode>
                <c:ptCount val="2"/>
              </c:numCache>
            </c:numRef>
          </c:cat>
          <c:val>
            <c:numRef>
              <c:f>Temp_Data!$E$5:$E$20</c:f>
              <c:numCache>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Cache>
            </c:numRef>
          </c:val>
          <c:extLst>
            <c:ext xmlns:c16="http://schemas.microsoft.com/office/drawing/2014/chart" uri="{C3380CC4-5D6E-409C-BE32-E72D297353CC}">
              <c16:uniqueId val="{00000001-F251-4805-8174-306C7168A2C6}"/>
            </c:ext>
          </c:extLst>
        </c:ser>
        <c:ser>
          <c:idx val="5"/>
          <c:order val="5"/>
          <c:tx>
            <c:v>t</c:v>
          </c:tx>
          <c:spPr>
            <a:solidFill>
              <a:srgbClr val="B10043"/>
            </a:solidFill>
            <a:ln>
              <a:noFill/>
            </a:ln>
            <a:effectLst/>
          </c:spPr>
          <c:invertIfNegative val="1"/>
          <c:cat>
            <c:numRef>
              <c:f>'Status Report'!$B$53:$B$54</c:f>
              <c:numCache>
                <c:formatCode>General</c:formatCode>
                <c:ptCount val="2"/>
              </c:numCache>
            </c:numRef>
          </c:cat>
          <c:val>
            <c:numRef>
              <c:f>Temp_Data!$F$5:$F$20</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F251-4805-8174-306C7168A2C6}"/>
            </c:ext>
          </c:extLst>
        </c:ser>
        <c:ser>
          <c:idx val="6"/>
          <c:order val="6"/>
          <c:tx>
            <c:v>t</c:v>
          </c:tx>
          <c:spPr>
            <a:solidFill>
              <a:schemeClr val="bg1">
                <a:lumMod val="85000"/>
              </a:schemeClr>
            </a:solidFill>
            <a:ln>
              <a:noFill/>
            </a:ln>
            <a:effectLst/>
          </c:spPr>
          <c:invertIfNegative val="0"/>
          <c:cat>
            <c:numRef>
              <c:f>'Status Report'!$B$53:$B$54</c:f>
              <c:numCache>
                <c:formatCode>General</c:formatCode>
                <c:ptCount val="2"/>
              </c:numCache>
            </c:numRef>
          </c:cat>
          <c:val>
            <c:numRef>
              <c:f>Temp_Data!$D$5:$D$20</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3-F251-4805-8174-306C7168A2C6}"/>
            </c:ext>
          </c:extLst>
        </c:ser>
        <c:ser>
          <c:idx val="7"/>
          <c:order val="7"/>
          <c:tx>
            <c:strRef>
              <c:f>'Status Report'!$G$52:$H$52</c:f>
              <c:strCache>
                <c:ptCount val="1"/>
                <c:pt idx="0">
                  <c:v>Start Date End Date</c:v>
                </c:pt>
              </c:strCache>
            </c:strRef>
          </c:tx>
          <c:spPr>
            <a:noFill/>
            <a:ln>
              <a:noFill/>
            </a:ln>
            <a:effectLst/>
          </c:spPr>
          <c:invertIfNegative val="0"/>
          <c:cat>
            <c:numRef>
              <c:f>'Status Report'!$B$53:$B$54</c:f>
              <c:numCache>
                <c:formatCode>General</c:formatCode>
                <c:ptCount val="2"/>
              </c:numCache>
            </c:numRef>
          </c:cat>
          <c:val>
            <c:numRef>
              <c:f>'Status Report'!$G$53:$G$68</c:f>
              <c:numCache>
                <c:formatCode>[$-409]d\-mmm\-yy;@</c:formatCode>
                <c:ptCount val="16"/>
              </c:numCache>
            </c:numRef>
          </c:val>
          <c:extLst>
            <c:ext xmlns:c16="http://schemas.microsoft.com/office/drawing/2014/chart" uri="{C3380CC4-5D6E-409C-BE32-E72D297353CC}">
              <c16:uniqueId val="{00000004-F251-4805-8174-306C7168A2C6}"/>
            </c:ext>
          </c:extLst>
        </c:ser>
        <c:ser>
          <c:idx val="8"/>
          <c:order val="8"/>
          <c:tx>
            <c:v>t</c:v>
          </c:tx>
          <c:spPr>
            <a:solidFill>
              <a:schemeClr val="accent2">
                <a:tint val="86000"/>
              </a:schemeClr>
            </a:solidFill>
            <a:ln>
              <a:noFill/>
            </a:ln>
            <a:effectLst/>
          </c:spPr>
          <c:invertIfNegative val="0"/>
          <c:cat>
            <c:numRef>
              <c:f>'Status Report'!$B$53:$B$54</c:f>
              <c:numCache>
                <c:formatCode>General</c:formatCode>
                <c:ptCount val="2"/>
              </c:numCache>
            </c:numRef>
          </c:cat>
          <c:val>
            <c:numRef>
              <c:f>Temp_Data!$E$5:$E$20</c:f>
              <c:numCache>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Cache>
            </c:numRef>
          </c:val>
          <c:extLst>
            <c:ext xmlns:c16="http://schemas.microsoft.com/office/drawing/2014/chart" uri="{C3380CC4-5D6E-409C-BE32-E72D297353CC}">
              <c16:uniqueId val="{00000005-F251-4805-8174-306C7168A2C6}"/>
            </c:ext>
          </c:extLst>
        </c:ser>
        <c:ser>
          <c:idx val="9"/>
          <c:order val="9"/>
          <c:tx>
            <c:v>t</c:v>
          </c:tx>
          <c:spPr>
            <a:solidFill>
              <a:schemeClr val="accent2">
                <a:tint val="77000"/>
              </a:schemeClr>
            </a:solidFill>
            <a:ln>
              <a:noFill/>
            </a:ln>
            <a:effectLst/>
          </c:spPr>
          <c:invertIfNegative val="0"/>
          <c:cat>
            <c:numRef>
              <c:f>'Status Report'!$B$53:$B$54</c:f>
              <c:numCache>
                <c:formatCode>General</c:formatCode>
                <c:ptCount val="2"/>
              </c:numCache>
            </c:numRef>
          </c:cat>
          <c:val>
            <c:numRef>
              <c:f>Temp_Data!$F$5:$F$20</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6-F251-4805-8174-306C7168A2C6}"/>
            </c:ext>
          </c:extLst>
        </c:ser>
        <c:ser>
          <c:idx val="10"/>
          <c:order val="10"/>
          <c:tx>
            <c:v>t</c:v>
          </c:tx>
          <c:spPr>
            <a:solidFill>
              <a:schemeClr val="accent2">
                <a:tint val="68000"/>
              </a:schemeClr>
            </a:solidFill>
            <a:ln>
              <a:noFill/>
            </a:ln>
            <a:effectLst/>
          </c:spPr>
          <c:invertIfNegative val="0"/>
          <c:cat>
            <c:numRef>
              <c:f>'Status Report'!$B$53:$B$54</c:f>
              <c:numCache>
                <c:formatCode>General</c:formatCode>
                <c:ptCount val="2"/>
              </c:numCache>
            </c:numRef>
          </c:cat>
          <c:val>
            <c:numRef>
              <c:f>Temp_Data!$D$5:$D$20</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7-F251-4805-8174-306C7168A2C6}"/>
            </c:ext>
          </c:extLst>
        </c:ser>
        <c:ser>
          <c:idx val="11"/>
          <c:order val="11"/>
          <c:tx>
            <c:v>dest</c:v>
          </c:tx>
          <c:spPr>
            <a:solidFill>
              <a:schemeClr val="accent2">
                <a:tint val="58000"/>
              </a:schemeClr>
            </a:solidFill>
            <a:ln>
              <a:noFill/>
            </a:ln>
            <a:effectLst/>
          </c:spPr>
          <c:invertIfNegative val="0"/>
          <c:cat>
            <c:numRef>
              <c:f>'Status Report'!$B$53:$B$54</c:f>
              <c:numCache>
                <c:formatCode>General</c:formatCode>
                <c:ptCount val="2"/>
              </c:numCache>
            </c:numRef>
          </c:cat>
          <c:val>
            <c:numRef>
              <c:f>Temp_Data!$H$5:$H$20</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8-F251-4805-8174-306C7168A2C6}"/>
            </c:ext>
          </c:extLst>
        </c:ser>
        <c:ser>
          <c:idx val="12"/>
          <c:order val="12"/>
          <c:tx>
            <c:v>&lt;Blank Series&gt;</c:v>
          </c:tx>
          <c:spPr>
            <a:solidFill>
              <a:schemeClr val="accent2">
                <a:tint val="49000"/>
              </a:schemeClr>
            </a:solidFill>
            <a:ln>
              <a:noFill/>
            </a:ln>
            <a:effectLst/>
          </c:spPr>
          <c:invertIfNegative val="0"/>
          <c:cat>
            <c:numRef>
              <c:f>'Status Report'!$B$53:$B$54</c:f>
              <c:numCache>
                <c:formatCode>General</c:formatCode>
                <c:ptCount val="2"/>
              </c:numCache>
            </c:numRef>
          </c:cat>
          <c:val>
            <c:numRef>
              <c:f>'Status Report'!$I$53:$I$68</c:f>
              <c:numCache>
                <c:formatCode>d\-mmm\-yy</c:formatCode>
                <c:ptCount val="16"/>
              </c:numCache>
            </c:numRef>
          </c:val>
          <c:extLst>
            <c:ext xmlns:c16="http://schemas.microsoft.com/office/drawing/2014/chart" uri="{C3380CC4-5D6E-409C-BE32-E72D297353CC}">
              <c16:uniqueId val="{00000009-F251-4805-8174-306C7168A2C6}"/>
            </c:ext>
          </c:extLst>
        </c:ser>
        <c:ser>
          <c:idx val="13"/>
          <c:order val="13"/>
          <c:tx>
            <c:v>IPO</c:v>
          </c:tx>
          <c:spPr>
            <a:solidFill>
              <a:schemeClr val="accent2">
                <a:tint val="40000"/>
              </a:schemeClr>
            </a:solidFill>
            <a:ln>
              <a:noFill/>
            </a:ln>
            <a:effectLst/>
          </c:spPr>
          <c:invertIfNegative val="0"/>
          <c:cat>
            <c:numRef>
              <c:f>'Status Report'!$B$53:$B$54</c:f>
              <c:numCache>
                <c:formatCode>General</c:formatCode>
                <c:ptCount val="2"/>
              </c:numCache>
            </c:numRef>
          </c:cat>
          <c:val>
            <c:numRef>
              <c:f>'Status Report'!$D$53:$D$68</c:f>
              <c:numCache>
                <c:formatCode>d\-mmm\-yy</c:formatCode>
                <c:ptCount val="16"/>
              </c:numCache>
            </c:numRef>
          </c:val>
          <c:extLst>
            <c:ext xmlns:c16="http://schemas.microsoft.com/office/drawing/2014/chart" uri="{C3380CC4-5D6E-409C-BE32-E72D297353CC}">
              <c16:uniqueId val="{0000000A-F251-4805-8174-306C7168A2C6}"/>
            </c:ext>
          </c:extLst>
        </c:ser>
        <c:dLbls>
          <c:showLegendKey val="0"/>
          <c:showVal val="0"/>
          <c:showCatName val="0"/>
          <c:showSerName val="0"/>
          <c:showPercent val="0"/>
          <c:showBubbleSize val="0"/>
        </c:dLbls>
        <c:gapWidth val="120"/>
        <c:overlap val="100"/>
        <c:axId val="107199104"/>
        <c:axId val="107197568"/>
      </c:barChart>
      <c:lineChart>
        <c:grouping val="standard"/>
        <c:varyColors val="0"/>
        <c:ser>
          <c:idx val="0"/>
          <c:order val="0"/>
          <c:tx>
            <c:v>dest</c:v>
          </c:tx>
          <c:spPr>
            <a:ln w="28575" cap="rnd">
              <a:solidFill>
                <a:schemeClr val="accent2">
                  <a:shade val="39000"/>
                </a:schemeClr>
              </a:solidFill>
              <a:round/>
            </a:ln>
            <a:effectLst/>
          </c:spPr>
          <c:marker>
            <c:symbol val="circle"/>
            <c:size val="5"/>
            <c:spPr>
              <a:solidFill>
                <a:schemeClr val="accent2">
                  <a:shade val="39000"/>
                </a:schemeClr>
              </a:solidFill>
              <a:ln w="9525">
                <a:solidFill>
                  <a:schemeClr val="accent2">
                    <a:shade val="39000"/>
                  </a:schemeClr>
                </a:solidFill>
              </a:ln>
              <a:effectLst/>
            </c:spPr>
          </c:marker>
          <c:cat>
            <c:numRef>
              <c:f>'Status Report'!$G$53:$G$68</c:f>
              <c:numCache>
                <c:formatCode>[$-409]d\-mmm\-yy;@</c:formatCode>
                <c:ptCount val="16"/>
              </c:numCache>
            </c:numRef>
          </c:cat>
          <c:val>
            <c:numRef>
              <c:f>Temp_Data!$H$5:$H$20</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smooth val="0"/>
          <c:extLst>
            <c:ext xmlns:c16="http://schemas.microsoft.com/office/drawing/2014/chart" uri="{C3380CC4-5D6E-409C-BE32-E72D297353CC}">
              <c16:uniqueId val="{0000000B-F251-4805-8174-306C7168A2C6}"/>
            </c:ext>
          </c:extLst>
        </c:ser>
        <c:ser>
          <c:idx val="1"/>
          <c:order val="1"/>
          <c:tx>
            <c:v>&lt;Blank Series&gt;</c:v>
          </c:tx>
          <c:spPr>
            <a:ln w="25400" cap="rnd">
              <a:noFill/>
              <a:round/>
            </a:ln>
            <a:effectLst/>
          </c:spPr>
          <c:marker>
            <c:symbol val="none"/>
          </c:marker>
          <c:cat>
            <c:numRef>
              <c:f>Temp_Data!$AI$5:$AI$23</c:f>
              <c:numCache>
                <c:formatCode>General</c:formatCode>
                <c:ptCount val="19"/>
              </c:numCache>
            </c:numRef>
          </c:cat>
          <c:val>
            <c:numRef>
              <c:f>'Status Report'!$I$53:$I$68</c:f>
              <c:numCache>
                <c:formatCode>d\-mmm\-yy</c:formatCode>
                <c:ptCount val="16"/>
              </c:numCache>
            </c:numRef>
          </c:val>
          <c:smooth val="0"/>
          <c:extLst>
            <c:ext xmlns:c16="http://schemas.microsoft.com/office/drawing/2014/chart" uri="{C3380CC4-5D6E-409C-BE32-E72D297353CC}">
              <c16:uniqueId val="{0000000C-F251-4805-8174-306C7168A2C6}"/>
            </c:ext>
          </c:extLst>
        </c:ser>
        <c:ser>
          <c:idx val="2"/>
          <c:order val="2"/>
          <c:tx>
            <c:v>IPO</c:v>
          </c:tx>
          <c:spPr>
            <a:ln w="25400" cap="rnd">
              <a:noFill/>
              <a:round/>
            </a:ln>
            <a:effectLst/>
          </c:spPr>
          <c:marker>
            <c:symbol val="none"/>
          </c:marker>
          <c:cat>
            <c:numRef>
              <c:f>'Status Report'!$G$53:$G$68</c:f>
              <c:numCache>
                <c:formatCode>[$-409]d\-mmm\-yy;@</c:formatCode>
                <c:ptCount val="16"/>
              </c:numCache>
            </c:numRef>
          </c:cat>
          <c:val>
            <c:numRef>
              <c:f>'Status Report'!$D$53:$D$68</c:f>
              <c:numCache>
                <c:formatCode>d\-mmm\-yy</c:formatCode>
                <c:ptCount val="16"/>
              </c:numCache>
            </c:numRef>
          </c:val>
          <c:smooth val="0"/>
          <c:extLst>
            <c:ext xmlns:c16="http://schemas.microsoft.com/office/drawing/2014/chart" uri="{C3380CC4-5D6E-409C-BE32-E72D297353CC}">
              <c16:uniqueId val="{0000000D-F251-4805-8174-306C7168A2C6}"/>
            </c:ext>
          </c:extLst>
        </c:ser>
        <c:dLbls>
          <c:showLegendKey val="0"/>
          <c:showVal val="0"/>
          <c:showCatName val="0"/>
          <c:showSerName val="0"/>
          <c:showPercent val="0"/>
          <c:showBubbleSize val="0"/>
        </c:dLbls>
        <c:marker val="1"/>
        <c:smooth val="0"/>
        <c:axId val="107177856"/>
        <c:axId val="107179392"/>
      </c:lineChart>
      <c:dateAx>
        <c:axId val="107177856"/>
        <c:scaling>
          <c:orientation val="minMax"/>
          <c:max val="489"/>
          <c:min val="-25"/>
        </c:scaling>
        <c:delete val="0"/>
        <c:axPos val="b"/>
        <c:majorGridlines>
          <c:spPr>
            <a:ln w="9525" cap="flat" cmpd="sng" algn="ctr">
              <a:solidFill>
                <a:schemeClr val="bg1">
                  <a:lumMod val="85000"/>
                </a:schemeClr>
              </a:solidFill>
              <a:round/>
            </a:ln>
            <a:effectLst/>
          </c:spPr>
        </c:majorGridlines>
        <c:numFmt formatCode="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419"/>
          </a:p>
        </c:txPr>
        <c:crossAx val="107179392"/>
        <c:crosses val="autoZero"/>
        <c:auto val="1"/>
        <c:lblOffset val="100"/>
        <c:baseTimeUnit val="days"/>
        <c:majorUnit val="3"/>
        <c:majorTimeUnit val="months"/>
        <c:minorUnit val="7"/>
        <c:minorTimeUnit val="days"/>
      </c:dateAx>
      <c:valAx>
        <c:axId val="10717939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419"/>
          </a:p>
        </c:txPr>
        <c:crossAx val="107177856"/>
        <c:crosses val="max"/>
        <c:crossBetween val="between"/>
      </c:valAx>
      <c:valAx>
        <c:axId val="107197568"/>
        <c:scaling>
          <c:orientation val="minMax"/>
          <c:max val="0"/>
          <c:min val="-29"/>
        </c:scaling>
        <c:delete val="0"/>
        <c:axPos val="t"/>
        <c:numFmt formatCode="d\-[$-409]mmmmm;@" sourceLinked="0"/>
        <c:majorTickMark val="none"/>
        <c:minorTickMark val="none"/>
        <c:tickLblPos val="none"/>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419"/>
          </a:p>
        </c:txPr>
        <c:crossAx val="107199104"/>
        <c:crosses val="autoZero"/>
        <c:crossBetween val="between"/>
        <c:majorUnit val="7"/>
        <c:minorUnit val="7"/>
      </c:valAx>
      <c:catAx>
        <c:axId val="1071991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419"/>
          </a:p>
        </c:txPr>
        <c:crossAx val="10719756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sz="1400"/>
      </a:pPr>
      <a:endParaRPr lang="es-419"/>
    </a:p>
  </c:txPr>
  <c:printSettings>
    <c:headerFooter/>
    <c:pageMargins b="0.75000000000001465" l="0.70000000000000062" r="0.70000000000000062" t="0.75000000000001465" header="0.30000000000000032" footer="0.3000000000000003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14750785432113694"/>
          <c:y val="1.5281557884331201E-2"/>
          <c:w val="0.79989048080375968"/>
          <c:h val="0.87810006260065065"/>
        </c:manualLayout>
      </c:layout>
      <c:barChart>
        <c:barDir val="bar"/>
        <c:grouping val="stacked"/>
        <c:varyColors val="0"/>
        <c:ser>
          <c:idx val="3"/>
          <c:order val="3"/>
          <c:tx>
            <c:strRef>
              <c:f>'Status Report'!$G$52:$H$52</c:f>
              <c:strCache>
                <c:ptCount val="1"/>
                <c:pt idx="0">
                  <c:v>Start Date End Date</c:v>
                </c:pt>
              </c:strCache>
            </c:strRef>
          </c:tx>
          <c:spPr>
            <a:noFill/>
            <a:ln>
              <a:noFill/>
            </a:ln>
            <a:effectLst/>
          </c:spPr>
          <c:invertIfNegative val="0"/>
          <c:cat>
            <c:strRef>
              <c:f>Temp_Data!$I$4:$I$5</c:f>
              <c:strCache>
                <c:ptCount val="2"/>
                <c:pt idx="0">
                  <c:v>PP Phase</c:v>
                </c:pt>
                <c:pt idx="1">
                  <c:v>Charter</c:v>
                </c:pt>
              </c:strCache>
            </c:strRef>
          </c:cat>
          <c:val>
            <c:numRef>
              <c:f>Temp_Data!$K$4:$K$5</c:f>
              <c:numCache>
                <c:formatCode>m/d/yyyy</c:formatCode>
                <c:ptCount val="2"/>
                <c:pt idx="0" formatCode="General">
                  <c:v>0</c:v>
                </c:pt>
                <c:pt idx="1">
                  <c:v>43405</c:v>
                </c:pt>
              </c:numCache>
            </c:numRef>
          </c:val>
          <c:extLst>
            <c:ext xmlns:c16="http://schemas.microsoft.com/office/drawing/2014/chart" uri="{C3380CC4-5D6E-409C-BE32-E72D297353CC}">
              <c16:uniqueId val="{00000000-75DE-435F-86D1-F43BFAD9C84B}"/>
            </c:ext>
          </c:extLst>
        </c:ser>
        <c:ser>
          <c:idx val="4"/>
          <c:order val="4"/>
          <c:tx>
            <c:strRef>
              <c:f>'Data Validation'!#REF!</c:f>
              <c:strCache>
                <c:ptCount val="1"/>
                <c:pt idx="0">
                  <c:v>#REF!</c:v>
                </c:pt>
              </c:strCache>
            </c:strRef>
          </c:tx>
          <c:spPr>
            <a:solidFill>
              <a:srgbClr val="00B0F0"/>
            </a:solidFill>
            <a:ln>
              <a:noFill/>
            </a:ln>
            <a:effectLst/>
          </c:spPr>
          <c:invertIfNegative val="0"/>
          <c:cat>
            <c:numRef>
              <c:f>'Status Report'!$B$53:$B$54</c:f>
              <c:numCache>
                <c:formatCode>General</c:formatCode>
                <c:ptCount val="2"/>
              </c:numCache>
            </c:numRef>
          </c:cat>
          <c:val>
            <c:numRef>
              <c:f>Temp_Data!$P$4:$P$5</c:f>
              <c:numCache>
                <c:formatCode>General</c:formatCode>
                <c:ptCount val="2"/>
                <c:pt idx="0">
                  <c:v>0</c:v>
                </c:pt>
                <c:pt idx="1">
                  <c:v>2</c:v>
                </c:pt>
              </c:numCache>
            </c:numRef>
          </c:val>
          <c:extLst>
            <c:ext xmlns:c16="http://schemas.microsoft.com/office/drawing/2014/chart" uri="{C3380CC4-5D6E-409C-BE32-E72D297353CC}">
              <c16:uniqueId val="{00000001-75DE-435F-86D1-F43BFAD9C84B}"/>
            </c:ext>
          </c:extLst>
        </c:ser>
        <c:ser>
          <c:idx val="5"/>
          <c:order val="5"/>
          <c:tx>
            <c:strRef>
              <c:f>'Data Validation'!#REF!</c:f>
              <c:strCache>
                <c:ptCount val="1"/>
                <c:pt idx="0">
                  <c:v>#REF!</c:v>
                </c:pt>
              </c:strCache>
            </c:strRef>
          </c:tx>
          <c:spPr>
            <a:solidFill>
              <a:srgbClr val="B10043"/>
            </a:solidFill>
            <a:ln>
              <a:noFill/>
            </a:ln>
            <a:effectLst/>
          </c:spPr>
          <c:invertIfNegative val="1"/>
          <c:cat>
            <c:numRef>
              <c:f>'Status Report'!$B$53:$B$54</c:f>
              <c:numCache>
                <c:formatCode>General</c:formatCode>
                <c:ptCount val="2"/>
              </c:numCache>
            </c:numRef>
          </c:cat>
          <c:val>
            <c:numRef>
              <c:f>Temp_Data!$Q$4:$Q$5</c:f>
              <c:numCache>
                <c:formatCode>General</c:formatCode>
                <c:ptCount val="2"/>
                <c:pt idx="0">
                  <c:v>0</c:v>
                </c:pt>
                <c:pt idx="1">
                  <c:v>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75DE-435F-86D1-F43BFAD9C84B}"/>
            </c:ext>
          </c:extLst>
        </c:ser>
        <c:ser>
          <c:idx val="6"/>
          <c:order val="6"/>
          <c:tx>
            <c:strRef>
              <c:f>'Data Validation'!#REF!</c:f>
              <c:strCache>
                <c:ptCount val="1"/>
                <c:pt idx="0">
                  <c:v>#REF!</c:v>
                </c:pt>
              </c:strCache>
            </c:strRef>
          </c:tx>
          <c:spPr>
            <a:solidFill>
              <a:schemeClr val="bg1">
                <a:lumMod val="85000"/>
              </a:schemeClr>
            </a:solidFill>
            <a:ln>
              <a:noFill/>
            </a:ln>
            <a:effectLst/>
          </c:spPr>
          <c:invertIfNegative val="0"/>
          <c:cat>
            <c:numRef>
              <c:f>'Status Report'!$B$53:$B$54</c:f>
              <c:numCache>
                <c:formatCode>General</c:formatCode>
                <c:ptCount val="2"/>
              </c:numCache>
            </c:numRef>
          </c:cat>
          <c:val>
            <c:numRef>
              <c:f>Temp_Data!$O$4:$O$5</c:f>
              <c:numCache>
                <c:formatCode>General</c:formatCode>
                <c:ptCount val="2"/>
                <c:pt idx="0">
                  <c:v>0</c:v>
                </c:pt>
                <c:pt idx="1">
                  <c:v>0</c:v>
                </c:pt>
              </c:numCache>
            </c:numRef>
          </c:val>
          <c:extLst>
            <c:ext xmlns:c16="http://schemas.microsoft.com/office/drawing/2014/chart" uri="{C3380CC4-5D6E-409C-BE32-E72D297353CC}">
              <c16:uniqueId val="{00000003-75DE-435F-86D1-F43BFAD9C84B}"/>
            </c:ext>
          </c:extLst>
        </c:ser>
        <c:ser>
          <c:idx val="7"/>
          <c:order val="7"/>
          <c:tx>
            <c:strRef>
              <c:f>'Status Report'!$G$52:$H$52</c:f>
              <c:strCache>
                <c:ptCount val="1"/>
                <c:pt idx="0">
                  <c:v>Start Date End Date</c:v>
                </c:pt>
              </c:strCache>
            </c:strRef>
          </c:tx>
          <c:spPr>
            <a:noFill/>
            <a:ln>
              <a:noFill/>
            </a:ln>
            <a:effectLst/>
          </c:spPr>
          <c:invertIfNegative val="0"/>
          <c:cat>
            <c:numRef>
              <c:f>'Status Report'!$B$53:$B$54</c:f>
              <c:numCache>
                <c:formatCode>General</c:formatCode>
                <c:ptCount val="2"/>
              </c:numCache>
            </c:numRef>
          </c:cat>
          <c:val>
            <c:numRef>
              <c:f>Temp_Data!$K$4:$K$5</c:f>
              <c:numCache>
                <c:formatCode>m/d/yyyy</c:formatCode>
                <c:ptCount val="2"/>
                <c:pt idx="0" formatCode="General">
                  <c:v>0</c:v>
                </c:pt>
                <c:pt idx="1">
                  <c:v>43405</c:v>
                </c:pt>
              </c:numCache>
            </c:numRef>
          </c:val>
          <c:extLst>
            <c:ext xmlns:c16="http://schemas.microsoft.com/office/drawing/2014/chart" uri="{C3380CC4-5D6E-409C-BE32-E72D297353CC}">
              <c16:uniqueId val="{00000004-75DE-435F-86D1-F43BFAD9C84B}"/>
            </c:ext>
          </c:extLst>
        </c:ser>
        <c:ser>
          <c:idx val="8"/>
          <c:order val="8"/>
          <c:tx>
            <c:strRef>
              <c:f>'Data Validation'!#REF!</c:f>
              <c:strCache>
                <c:ptCount val="1"/>
                <c:pt idx="0">
                  <c:v>#REF!</c:v>
                </c:pt>
              </c:strCache>
            </c:strRef>
          </c:tx>
          <c:spPr>
            <a:solidFill>
              <a:schemeClr val="accent2">
                <a:tint val="86000"/>
              </a:schemeClr>
            </a:solidFill>
            <a:ln>
              <a:noFill/>
            </a:ln>
            <a:effectLst/>
          </c:spPr>
          <c:invertIfNegative val="0"/>
          <c:cat>
            <c:numRef>
              <c:f>'Status Report'!$B$53:$B$54</c:f>
              <c:numCache>
                <c:formatCode>General</c:formatCode>
                <c:ptCount val="2"/>
              </c:numCache>
            </c:numRef>
          </c:cat>
          <c:val>
            <c:numRef>
              <c:f>Temp_Data!$P$4:$P$5</c:f>
              <c:numCache>
                <c:formatCode>General</c:formatCode>
                <c:ptCount val="2"/>
                <c:pt idx="0">
                  <c:v>0</c:v>
                </c:pt>
                <c:pt idx="1">
                  <c:v>2</c:v>
                </c:pt>
              </c:numCache>
            </c:numRef>
          </c:val>
          <c:extLst>
            <c:ext xmlns:c16="http://schemas.microsoft.com/office/drawing/2014/chart" uri="{C3380CC4-5D6E-409C-BE32-E72D297353CC}">
              <c16:uniqueId val="{00000005-75DE-435F-86D1-F43BFAD9C84B}"/>
            </c:ext>
          </c:extLst>
        </c:ser>
        <c:ser>
          <c:idx val="9"/>
          <c:order val="9"/>
          <c:tx>
            <c:strRef>
              <c:f>'Data Validation'!#REF!</c:f>
              <c:strCache>
                <c:ptCount val="1"/>
                <c:pt idx="0">
                  <c:v>#REF!</c:v>
                </c:pt>
              </c:strCache>
            </c:strRef>
          </c:tx>
          <c:spPr>
            <a:solidFill>
              <a:schemeClr val="accent2">
                <a:tint val="77000"/>
              </a:schemeClr>
            </a:solidFill>
            <a:ln>
              <a:noFill/>
            </a:ln>
            <a:effectLst/>
          </c:spPr>
          <c:invertIfNegative val="0"/>
          <c:cat>
            <c:numRef>
              <c:f>'Status Report'!$B$53:$B$54</c:f>
              <c:numCache>
                <c:formatCode>General</c:formatCode>
                <c:ptCount val="2"/>
              </c:numCache>
            </c:numRef>
          </c:cat>
          <c:val>
            <c:numRef>
              <c:f>Temp_Data!$Q$4:$Q$5</c:f>
              <c:numCache>
                <c:formatCode>General</c:formatCode>
                <c:ptCount val="2"/>
                <c:pt idx="0">
                  <c:v>0</c:v>
                </c:pt>
                <c:pt idx="1">
                  <c:v>8</c:v>
                </c:pt>
              </c:numCache>
            </c:numRef>
          </c:val>
          <c:extLst>
            <c:ext xmlns:c16="http://schemas.microsoft.com/office/drawing/2014/chart" uri="{C3380CC4-5D6E-409C-BE32-E72D297353CC}">
              <c16:uniqueId val="{00000006-75DE-435F-86D1-F43BFAD9C84B}"/>
            </c:ext>
          </c:extLst>
        </c:ser>
        <c:ser>
          <c:idx val="10"/>
          <c:order val="10"/>
          <c:tx>
            <c:strRef>
              <c:f>'Data Validation'!#REF!</c:f>
              <c:strCache>
                <c:ptCount val="1"/>
                <c:pt idx="0">
                  <c:v>#REF!</c:v>
                </c:pt>
              </c:strCache>
            </c:strRef>
          </c:tx>
          <c:spPr>
            <a:solidFill>
              <a:schemeClr val="accent2">
                <a:tint val="68000"/>
              </a:schemeClr>
            </a:solidFill>
            <a:ln>
              <a:noFill/>
            </a:ln>
            <a:effectLst/>
          </c:spPr>
          <c:invertIfNegative val="0"/>
          <c:cat>
            <c:numRef>
              <c:f>'Status Report'!$B$53:$B$54</c:f>
              <c:numCache>
                <c:formatCode>General</c:formatCode>
                <c:ptCount val="2"/>
              </c:numCache>
            </c:numRef>
          </c:cat>
          <c:val>
            <c:numRef>
              <c:f>Temp_Data!$O$4:$O$5</c:f>
              <c:numCache>
                <c:formatCode>General</c:formatCode>
                <c:ptCount val="2"/>
                <c:pt idx="0">
                  <c:v>0</c:v>
                </c:pt>
                <c:pt idx="1">
                  <c:v>0</c:v>
                </c:pt>
              </c:numCache>
            </c:numRef>
          </c:val>
          <c:extLst>
            <c:ext xmlns:c16="http://schemas.microsoft.com/office/drawing/2014/chart" uri="{C3380CC4-5D6E-409C-BE32-E72D297353CC}">
              <c16:uniqueId val="{00000007-75DE-435F-86D1-F43BFAD9C84B}"/>
            </c:ext>
          </c:extLst>
        </c:ser>
        <c:ser>
          <c:idx val="11"/>
          <c:order val="11"/>
          <c:tx>
            <c:v>dest</c:v>
          </c:tx>
          <c:spPr>
            <a:solidFill>
              <a:schemeClr val="accent2">
                <a:tint val="58000"/>
              </a:schemeClr>
            </a:solidFill>
            <a:ln>
              <a:noFill/>
            </a:ln>
            <a:effectLst/>
          </c:spPr>
          <c:invertIfNegative val="0"/>
          <c:cat>
            <c:numRef>
              <c:f>'Status Report'!$B$53:$B$54</c:f>
              <c:numCache>
                <c:formatCode>General</c:formatCode>
                <c:ptCount val="2"/>
              </c:numCache>
            </c:numRef>
          </c:cat>
          <c:val>
            <c:numRef>
              <c:f>Temp_Data!$R$4:$R$5</c:f>
              <c:numCache>
                <c:formatCode>General</c:formatCode>
                <c:ptCount val="2"/>
                <c:pt idx="0">
                  <c:v>0</c:v>
                </c:pt>
                <c:pt idx="1">
                  <c:v>#N/A</c:v>
                </c:pt>
              </c:numCache>
            </c:numRef>
          </c:val>
          <c:extLst>
            <c:ext xmlns:c16="http://schemas.microsoft.com/office/drawing/2014/chart" uri="{C3380CC4-5D6E-409C-BE32-E72D297353CC}">
              <c16:uniqueId val="{00000008-75DE-435F-86D1-F43BFAD9C84B}"/>
            </c:ext>
          </c:extLst>
        </c:ser>
        <c:ser>
          <c:idx val="12"/>
          <c:order val="12"/>
          <c:tx>
            <c:v>&lt;Blank Series&gt;</c:v>
          </c:tx>
          <c:spPr>
            <a:solidFill>
              <a:schemeClr val="accent2">
                <a:tint val="49000"/>
              </a:schemeClr>
            </a:solidFill>
            <a:ln>
              <a:noFill/>
            </a:ln>
            <a:effectLst/>
          </c:spPr>
          <c:invertIfNegative val="0"/>
          <c:cat>
            <c:numRef>
              <c:f>'Status Report'!$B$53:$B$54</c:f>
              <c:numCache>
                <c:formatCode>General</c:formatCode>
                <c:ptCount val="2"/>
              </c:numCache>
            </c:numRef>
          </c:cat>
          <c:val>
            <c:numRef>
              <c:f>Temp_Data!$R$4:$R$5</c:f>
              <c:numCache>
                <c:formatCode>General</c:formatCode>
                <c:ptCount val="2"/>
                <c:pt idx="0">
                  <c:v>0</c:v>
                </c:pt>
                <c:pt idx="1">
                  <c:v>#N/A</c:v>
                </c:pt>
              </c:numCache>
            </c:numRef>
          </c:val>
          <c:extLst>
            <c:ext xmlns:c16="http://schemas.microsoft.com/office/drawing/2014/chart" uri="{C3380CC4-5D6E-409C-BE32-E72D297353CC}">
              <c16:uniqueId val="{00000009-75DE-435F-86D1-F43BFAD9C84B}"/>
            </c:ext>
          </c:extLst>
        </c:ser>
        <c:ser>
          <c:idx val="13"/>
          <c:order val="13"/>
          <c:tx>
            <c:v>IPO</c:v>
          </c:tx>
          <c:spPr>
            <a:solidFill>
              <a:schemeClr val="accent2">
                <a:tint val="40000"/>
              </a:schemeClr>
            </a:solidFill>
            <a:ln>
              <a:noFill/>
            </a:ln>
            <a:effectLst/>
          </c:spPr>
          <c:invertIfNegative val="0"/>
          <c:cat>
            <c:numRef>
              <c:f>'Status Report'!$B$53:$B$54</c:f>
              <c:numCache>
                <c:formatCode>General</c:formatCode>
                <c:ptCount val="2"/>
              </c:numCache>
            </c:numRef>
          </c:cat>
          <c:val>
            <c:numRef>
              <c:f>Temp_Data!$R$4:$R$5</c:f>
              <c:numCache>
                <c:formatCode>General</c:formatCode>
                <c:ptCount val="2"/>
                <c:pt idx="0">
                  <c:v>0</c:v>
                </c:pt>
                <c:pt idx="1">
                  <c:v>#N/A</c:v>
                </c:pt>
              </c:numCache>
            </c:numRef>
          </c:val>
          <c:extLst>
            <c:ext xmlns:c16="http://schemas.microsoft.com/office/drawing/2014/chart" uri="{C3380CC4-5D6E-409C-BE32-E72D297353CC}">
              <c16:uniqueId val="{0000000A-75DE-435F-86D1-F43BFAD9C84B}"/>
            </c:ext>
          </c:extLst>
        </c:ser>
        <c:dLbls>
          <c:showLegendKey val="0"/>
          <c:showVal val="0"/>
          <c:showCatName val="0"/>
          <c:showSerName val="0"/>
          <c:showPercent val="0"/>
          <c:showBubbleSize val="0"/>
        </c:dLbls>
        <c:gapWidth val="247"/>
        <c:overlap val="100"/>
        <c:axId val="107594496"/>
        <c:axId val="107580416"/>
      </c:barChart>
      <c:lineChart>
        <c:grouping val="standard"/>
        <c:varyColors val="0"/>
        <c:ser>
          <c:idx val="0"/>
          <c:order val="0"/>
          <c:tx>
            <c:v>dest</c:v>
          </c:tx>
          <c:spPr>
            <a:ln w="25400" cap="rnd">
              <a:noFill/>
              <a:round/>
            </a:ln>
            <a:effectLst/>
          </c:spPr>
          <c:marker>
            <c:symbol val="circle"/>
            <c:size val="6"/>
            <c:spPr>
              <a:solidFill>
                <a:schemeClr val="lt1"/>
              </a:solidFill>
              <a:ln w="15875">
                <a:solidFill>
                  <a:schemeClr val="accent2">
                    <a:shade val="39000"/>
                  </a:schemeClr>
                </a:solidFill>
                <a:round/>
              </a:ln>
              <a:effectLst/>
            </c:spPr>
          </c:marker>
          <c:cat>
            <c:strRef>
              <c:f>Temp_Data!$K$4:$K$5</c:f>
              <c:strCache>
                <c:ptCount val="2"/>
                <c:pt idx="0">
                  <c:v>PP Actual Start Date</c:v>
                </c:pt>
                <c:pt idx="1">
                  <c:v>11/1/2018</c:v>
                </c:pt>
              </c:strCache>
            </c:strRef>
          </c:cat>
          <c:val>
            <c:numRef>
              <c:f>Temp_Data!$R$4:$R$5</c:f>
              <c:numCache>
                <c:formatCode>General</c:formatCode>
                <c:ptCount val="2"/>
                <c:pt idx="0">
                  <c:v>0</c:v>
                </c:pt>
                <c:pt idx="1">
                  <c:v>#N/A</c:v>
                </c:pt>
              </c:numCache>
            </c:numRef>
          </c:val>
          <c:smooth val="0"/>
          <c:extLst>
            <c:ext xmlns:c16="http://schemas.microsoft.com/office/drawing/2014/chart" uri="{C3380CC4-5D6E-409C-BE32-E72D297353CC}">
              <c16:uniqueId val="{0000000B-75DE-435F-86D1-F43BFAD9C84B}"/>
            </c:ext>
          </c:extLst>
        </c:ser>
        <c:ser>
          <c:idx val="1"/>
          <c:order val="1"/>
          <c:tx>
            <c:v>&lt;Blank Series&gt;</c:v>
          </c:tx>
          <c:spPr>
            <a:ln w="25400" cap="rnd">
              <a:noFill/>
              <a:round/>
            </a:ln>
            <a:effectLst/>
          </c:spPr>
          <c:marker>
            <c:symbol val="none"/>
          </c:marker>
          <c:cat>
            <c:numRef>
              <c:f>Temp_Data!$AI$5:$AI$17</c:f>
              <c:numCache>
                <c:formatCode>General</c:formatCode>
                <c:ptCount val="13"/>
              </c:numCache>
            </c:numRef>
          </c:cat>
          <c:val>
            <c:numRef>
              <c:f>Temp_Data!$R$4:$R$5</c:f>
              <c:numCache>
                <c:formatCode>General</c:formatCode>
                <c:ptCount val="2"/>
                <c:pt idx="0">
                  <c:v>0</c:v>
                </c:pt>
                <c:pt idx="1">
                  <c:v>#N/A</c:v>
                </c:pt>
              </c:numCache>
            </c:numRef>
          </c:val>
          <c:smooth val="0"/>
          <c:extLst>
            <c:ext xmlns:c16="http://schemas.microsoft.com/office/drawing/2014/chart" uri="{C3380CC4-5D6E-409C-BE32-E72D297353CC}">
              <c16:uniqueId val="{0000000C-75DE-435F-86D1-F43BFAD9C84B}"/>
            </c:ext>
          </c:extLst>
        </c:ser>
        <c:ser>
          <c:idx val="2"/>
          <c:order val="2"/>
          <c:tx>
            <c:v>IPO</c:v>
          </c:tx>
          <c:spPr>
            <a:ln w="25400" cap="rnd">
              <a:noFill/>
              <a:round/>
            </a:ln>
            <a:effectLst/>
          </c:spPr>
          <c:marker>
            <c:symbol val="none"/>
          </c:marker>
          <c:cat>
            <c:strRef>
              <c:f>Temp_Data!$K$4:$K$5</c:f>
              <c:strCache>
                <c:ptCount val="2"/>
                <c:pt idx="0">
                  <c:v>PP Actual Start Date</c:v>
                </c:pt>
                <c:pt idx="1">
                  <c:v>11/1/2018</c:v>
                </c:pt>
              </c:strCache>
            </c:strRef>
          </c:cat>
          <c:val>
            <c:numRef>
              <c:f>Temp_Data!$R$4:$R$5</c:f>
              <c:numCache>
                <c:formatCode>General</c:formatCode>
                <c:ptCount val="2"/>
                <c:pt idx="0">
                  <c:v>0</c:v>
                </c:pt>
                <c:pt idx="1">
                  <c:v>#N/A</c:v>
                </c:pt>
              </c:numCache>
            </c:numRef>
          </c:val>
          <c:smooth val="0"/>
          <c:extLst>
            <c:ext xmlns:c16="http://schemas.microsoft.com/office/drawing/2014/chart" uri="{C3380CC4-5D6E-409C-BE32-E72D297353CC}">
              <c16:uniqueId val="{0000000D-75DE-435F-86D1-F43BFAD9C84B}"/>
            </c:ext>
          </c:extLst>
        </c:ser>
        <c:dLbls>
          <c:showLegendKey val="0"/>
          <c:showVal val="0"/>
          <c:showCatName val="0"/>
          <c:showSerName val="0"/>
          <c:showPercent val="0"/>
          <c:showBubbleSize val="0"/>
        </c:dLbls>
        <c:marker val="1"/>
        <c:smooth val="0"/>
        <c:axId val="107577344"/>
        <c:axId val="107578880"/>
      </c:lineChart>
      <c:dateAx>
        <c:axId val="107577344"/>
        <c:scaling>
          <c:orientation val="minMax"/>
          <c:max val="154"/>
          <c:min val="1"/>
        </c:scaling>
        <c:delete val="0"/>
        <c:axPos val="b"/>
        <c:majorGridlines>
          <c:spPr>
            <a:ln w="9525" cap="flat" cmpd="sng" algn="ctr">
              <a:solidFill>
                <a:schemeClr val="dk1">
                  <a:lumMod val="15000"/>
                  <a:lumOff val="85000"/>
                </a:schemeClr>
              </a:solidFill>
              <a:round/>
            </a:ln>
            <a:effectLst/>
          </c:spPr>
        </c:majorGridlines>
        <c:numFmt formatCode="mmm/yy;@"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s-419"/>
          </a:p>
        </c:txPr>
        <c:crossAx val="107578880"/>
        <c:crosses val="autoZero"/>
        <c:auto val="1"/>
        <c:lblOffset val="100"/>
        <c:baseTimeUnit val="days"/>
        <c:majorUnit val="3"/>
        <c:majorTimeUnit val="months"/>
        <c:minorUnit val="7"/>
        <c:minorTimeUnit val="days"/>
      </c:dateAx>
      <c:valAx>
        <c:axId val="107578880"/>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419"/>
          </a:p>
        </c:txPr>
        <c:crossAx val="107577344"/>
        <c:crosses val="max"/>
        <c:crossBetween val="between"/>
      </c:valAx>
      <c:valAx>
        <c:axId val="107580416"/>
        <c:scaling>
          <c:orientation val="minMax"/>
          <c:max val="43414"/>
          <c:min val="43405"/>
        </c:scaling>
        <c:delete val="0"/>
        <c:axPos val="b"/>
        <c:numFmt formatCode="d\-[$-409]mmmmm;@"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419"/>
          </a:p>
        </c:txPr>
        <c:crossAx val="107594496"/>
        <c:crosses val="max"/>
        <c:crossBetween val="between"/>
        <c:majorUnit val="7"/>
        <c:minorUnit val="7"/>
      </c:valAx>
      <c:catAx>
        <c:axId val="107594496"/>
        <c:scaling>
          <c:orientation val="maxMin"/>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s-419"/>
          </a:p>
        </c:txPr>
        <c:crossAx val="107580416"/>
        <c:crosses val="autoZero"/>
        <c:auto val="1"/>
        <c:lblAlgn val="ctr"/>
        <c:lblOffset val="100"/>
        <c:noMultiLvlLbl val="0"/>
      </c:cat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419"/>
    </a:p>
  </c:txPr>
  <c:printSettings>
    <c:headerFooter/>
    <c:pageMargins b="0.75000000000001465" l="0.70000000000000062" r="0.70000000000000062" t="0.75000000000001465"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49735686428413E-2"/>
          <c:y val="7.8845436994753507E-2"/>
          <c:w val="0.87774435881027235"/>
          <c:h val="0.92114695340501795"/>
        </c:manualLayout>
      </c:layout>
      <c:barChart>
        <c:barDir val="col"/>
        <c:grouping val="clustered"/>
        <c:varyColors val="0"/>
        <c:ser>
          <c:idx val="1"/>
          <c:order val="1"/>
          <c:tx>
            <c:v>Position</c:v>
          </c:tx>
          <c:spPr>
            <a:noFill/>
            <a:ln>
              <a:solidFill>
                <a:schemeClr val="bg1">
                  <a:lumMod val="85000"/>
                  <a:alpha val="95000"/>
                </a:schemeClr>
              </a:solidFill>
            </a:ln>
          </c:spPr>
          <c:invertIfNegative val="0"/>
          <c:dLbls>
            <c:dLbl>
              <c:idx val="0"/>
              <c:layout>
                <c:manualLayout>
                  <c:x val="4.7163915818921949E-8"/>
                  <c:y val="-8.2121881209074843E-18"/>
                </c:manualLayout>
              </c:layout>
              <c:tx>
                <c:rich>
                  <a:bodyPr/>
                  <a:lstStyle/>
                  <a:p>
                    <a:fld id="{7869E7CD-91D1-4D55-B000-C8526E4E58E4}" type="CATEGORYNAME">
                      <a:rPr lang="en-US"/>
                      <a:pPr/>
                      <a:t>[CATEGORY NAME]</a:t>
                    </a:fld>
                    <a:endParaRPr lang="es-419"/>
                  </a:p>
                </c:rich>
              </c:tx>
              <c:dLblPos val="outEnd"/>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62BA-4771-96F4-545612C2CF87}"/>
                </c:ext>
              </c:extLst>
            </c:dLbl>
            <c:dLbl>
              <c:idx val="1"/>
              <c:layout>
                <c:manualLayout>
                  <c:x val="4.71639158093134E-8"/>
                  <c:y val="0"/>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A-4771-96F4-545612C2CF87}"/>
                </c:ext>
              </c:extLst>
            </c:dLbl>
            <c:dLbl>
              <c:idx val="2"/>
              <c:layout>
                <c:manualLayout>
                  <c:x val="4.71639158093134E-8"/>
                  <c:y val="0"/>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A-4771-96F4-545612C2CF87}"/>
                </c:ext>
              </c:extLst>
            </c:dLbl>
            <c:dLbl>
              <c:idx val="3"/>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A-4771-96F4-545612C2CF87}"/>
                </c:ext>
              </c:extLst>
            </c:dLbl>
            <c:dLbl>
              <c:idx val="4"/>
              <c:layout>
                <c:manualLayout>
                  <c:x val="4.7163915820294599E-8"/>
                  <c:y val="1.3139500993451975E-1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A-4771-96F4-545612C2CF87}"/>
                </c:ext>
              </c:extLst>
            </c:dLbl>
            <c:dLbl>
              <c:idx val="5"/>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A-4771-96F4-545612C2CF87}"/>
                </c:ext>
              </c:extLst>
            </c:dLbl>
            <c:dLbl>
              <c:idx val="6"/>
              <c:layout>
                <c:manualLayout>
                  <c:x val="4.7163915820294599E-8"/>
                  <c:y val="1.3139500993451975E-1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BA-4771-96F4-545612C2CF87}"/>
                </c:ext>
              </c:extLst>
            </c:dLbl>
            <c:dLbl>
              <c:idx val="7"/>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BA-4771-96F4-545612C2CF87}"/>
                </c:ext>
              </c:extLst>
            </c:dLbl>
            <c:dLbl>
              <c:idx val="8"/>
              <c:layout>
                <c:manualLayout>
                  <c:x val="4.7163915820294599E-8"/>
                  <c:y val="0"/>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BA-4771-96F4-545612C2CF87}"/>
                </c:ext>
              </c:extLst>
            </c:dLbl>
            <c:dLbl>
              <c:idx val="9"/>
              <c:layout>
                <c:manualLayout>
                  <c:x val="4.7163915820294599E-8"/>
                  <c:y val="-1.6424376241814969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BA-4771-96F4-545612C2CF87}"/>
                </c:ext>
              </c:extLst>
            </c:dLbl>
            <c:dLbl>
              <c:idx val="10"/>
              <c:layout>
                <c:manualLayout>
                  <c:x val="4.7163915908144244E-8"/>
                  <c:y val="1.3139500993451975E-1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BA-4771-96F4-545612C2CF87}"/>
                </c:ext>
              </c:extLst>
            </c:dLbl>
            <c:dLbl>
              <c:idx val="11"/>
              <c:layout>
                <c:manualLayout>
                  <c:x val="4.7163915820294599E-8"/>
                  <c:y val="-3.2848752483629937E-1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2BA-4771-96F4-545612C2CF87}"/>
                </c:ext>
              </c:extLst>
            </c:dLbl>
            <c:spPr>
              <a:solidFill>
                <a:srgbClr val="3DCD58"/>
              </a:solidFill>
              <a:ln>
                <a:noFill/>
              </a:ln>
              <a:effectLst/>
            </c:spPr>
            <c:txPr>
              <a:bodyPr vertOverflow="overflow" horzOverflow="overflow" wrap="square" lIns="38100" tIns="19050" rIns="38100" bIns="19050" anchor="ctr">
                <a:noAutofit/>
              </a:bodyPr>
              <a:lstStyle/>
              <a:p>
                <a:pPr>
                  <a:defRPr sz="1000" b="1" cap="all" spc="10" baseline="0">
                    <a:solidFill>
                      <a:schemeClr val="bg1"/>
                    </a:solidFill>
                    <a:latin typeface="Arial" panose="020B0604020202020204" pitchFamily="34" charset="0"/>
                    <a:cs typeface="Arial" panose="020B0604020202020204" pitchFamily="34" charset="0"/>
                  </a:defRPr>
                </a:pPr>
                <a:endParaRPr lang="es-419"/>
              </a:p>
            </c:txPr>
            <c:dLblPos val="outEnd"/>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errBars>
            <c:errBarType val="minus"/>
            <c:errValType val="percentage"/>
            <c:noEndCap val="0"/>
            <c:val val="100"/>
            <c:spPr>
              <a:ln>
                <a:solidFill>
                  <a:schemeClr val="tx1">
                    <a:lumMod val="65000"/>
                    <a:lumOff val="35000"/>
                  </a:schemeClr>
                </a:solidFill>
              </a:ln>
            </c:spPr>
          </c:errBars>
          <c:cat>
            <c:numRef>
              <c:f>Temp_Data!$AI$5</c:f>
              <c:numCache>
                <c:formatCode>General</c:formatCode>
                <c:ptCount val="1"/>
              </c:numCache>
            </c:numRef>
          </c:cat>
          <c:val>
            <c:numRef>
              <c:f>Temp_Data!$AL$5</c:f>
              <c:numCache>
                <c:formatCode>General</c:formatCode>
                <c:ptCount val="1"/>
              </c:numCache>
            </c:numRef>
          </c:val>
          <c:extLst>
            <c:ext xmlns:c16="http://schemas.microsoft.com/office/drawing/2014/chart" uri="{C3380CC4-5D6E-409C-BE32-E72D297353CC}">
              <c16:uniqueId val="{0000000C-62BA-4771-96F4-545612C2CF87}"/>
            </c:ext>
          </c:extLst>
        </c:ser>
        <c:dLbls>
          <c:showLegendKey val="0"/>
          <c:showVal val="0"/>
          <c:showCatName val="0"/>
          <c:showSerName val="0"/>
          <c:showPercent val="0"/>
          <c:showBubbleSize val="0"/>
        </c:dLbls>
        <c:gapWidth val="150"/>
        <c:axId val="713997272"/>
        <c:axId val="713996880"/>
      </c:barChart>
      <c:lineChart>
        <c:grouping val="standard"/>
        <c:varyColors val="0"/>
        <c:ser>
          <c:idx val="0"/>
          <c:order val="0"/>
          <c:tx>
            <c:v>Date</c:v>
          </c:tx>
          <c:spPr>
            <a:ln>
              <a:noFill/>
            </a:ln>
          </c:spPr>
          <c:marker>
            <c:symbol val="circle"/>
            <c:size val="5"/>
            <c:spPr>
              <a:solidFill>
                <a:srgbClr val="00B050"/>
              </a:solidFill>
              <a:ln w="63500" cmpd="thinThick">
                <a:solidFill>
                  <a:schemeClr val="bg1">
                    <a:lumMod val="50000"/>
                    <a:alpha val="99000"/>
                  </a:schemeClr>
                </a:solidFill>
              </a:ln>
            </c:spPr>
          </c:marker>
          <c:errBars>
            <c:errDir val="y"/>
            <c:errBarType val="both"/>
            <c:errValType val="percentage"/>
            <c:noEndCap val="0"/>
            <c:val val="5"/>
          </c:errBars>
          <c:cat>
            <c:numRef>
              <c:f>Temp_Data!$AH$5</c:f>
              <c:numCache>
                <c:formatCode>[$-409]d\-mmm\-yy;@</c:formatCode>
                <c:ptCount val="1"/>
              </c:numCache>
            </c:numRef>
          </c:cat>
          <c:val>
            <c:numRef>
              <c:f>Temp_Data!$AK$5</c:f>
              <c:numCache>
                <c:formatCode>General</c:formatCode>
                <c:ptCount val="1"/>
              </c:numCache>
            </c:numRef>
          </c:val>
          <c:smooth val="1"/>
          <c:extLst>
            <c:ext xmlns:c16="http://schemas.microsoft.com/office/drawing/2014/chart" uri="{C3380CC4-5D6E-409C-BE32-E72D297353CC}">
              <c16:uniqueId val="{0000000D-62BA-4771-96F4-545612C2CF87}"/>
            </c:ext>
          </c:extLst>
        </c:ser>
        <c:dLbls>
          <c:showLegendKey val="0"/>
          <c:showVal val="0"/>
          <c:showCatName val="0"/>
          <c:showSerName val="0"/>
          <c:showPercent val="0"/>
          <c:showBubbleSize val="0"/>
        </c:dLbls>
        <c:marker val="1"/>
        <c:smooth val="0"/>
        <c:axId val="825587272"/>
        <c:axId val="713996488"/>
      </c:lineChart>
      <c:dateAx>
        <c:axId val="825587272"/>
        <c:scaling>
          <c:orientation val="minMax"/>
          <c:max val="489"/>
          <c:min val="-25"/>
        </c:scaling>
        <c:delete val="0"/>
        <c:axPos val="b"/>
        <c:numFmt formatCode="[$-409]d\ mmm;@" sourceLinked="0"/>
        <c:majorTickMark val="cross"/>
        <c:minorTickMark val="in"/>
        <c:tickLblPos val="nextTo"/>
        <c:spPr>
          <a:solidFill>
            <a:schemeClr val="bg1"/>
          </a:solidFill>
          <a:ln w="9525">
            <a:solidFill>
              <a:schemeClr val="bg1">
                <a:lumMod val="50000"/>
              </a:schemeClr>
            </a:solidFill>
            <a:prstDash val="solid"/>
          </a:ln>
        </c:spPr>
        <c:txPr>
          <a:bodyPr/>
          <a:lstStyle/>
          <a:p>
            <a:pPr>
              <a:defRPr sz="900" b="1">
                <a:solidFill>
                  <a:schemeClr val="tx1"/>
                </a:solidFill>
                <a:latin typeface="Arial" panose="020B0604020202020204" pitchFamily="34" charset="0"/>
                <a:cs typeface="Arial" panose="020B0604020202020204" pitchFamily="34" charset="0"/>
              </a:defRPr>
            </a:pPr>
            <a:endParaRPr lang="es-419"/>
          </a:p>
        </c:txPr>
        <c:crossAx val="713996488"/>
        <c:crosses val="autoZero"/>
        <c:auto val="1"/>
        <c:lblOffset val="100"/>
        <c:baseTimeUnit val="days"/>
        <c:majorUnit val="3"/>
        <c:majorTimeUnit val="months"/>
        <c:minorUnit val="7"/>
        <c:minorTimeUnit val="days"/>
      </c:dateAx>
      <c:valAx>
        <c:axId val="713996488"/>
        <c:scaling>
          <c:orientation val="minMax"/>
        </c:scaling>
        <c:delete val="1"/>
        <c:axPos val="l"/>
        <c:numFmt formatCode="General" sourceLinked="1"/>
        <c:majorTickMark val="out"/>
        <c:minorTickMark val="none"/>
        <c:tickLblPos val="nextTo"/>
        <c:crossAx val="825587272"/>
        <c:crosses val="autoZero"/>
        <c:crossBetween val="midCat"/>
      </c:valAx>
      <c:valAx>
        <c:axId val="713996880"/>
        <c:scaling>
          <c:orientation val="minMax"/>
        </c:scaling>
        <c:delete val="1"/>
        <c:axPos val="r"/>
        <c:numFmt formatCode="General" sourceLinked="1"/>
        <c:majorTickMark val="out"/>
        <c:minorTickMark val="none"/>
        <c:tickLblPos val="nextTo"/>
        <c:crossAx val="713997272"/>
        <c:crosses val="max"/>
        <c:crossBetween val="between"/>
      </c:valAx>
      <c:catAx>
        <c:axId val="713997272"/>
        <c:scaling>
          <c:orientation val="minMax"/>
        </c:scaling>
        <c:delete val="1"/>
        <c:axPos val="b"/>
        <c:numFmt formatCode="General" sourceLinked="1"/>
        <c:majorTickMark val="out"/>
        <c:minorTickMark val="none"/>
        <c:tickLblPos val="nextTo"/>
        <c:crossAx val="713996880"/>
        <c:crosses val="autoZero"/>
        <c:auto val="1"/>
        <c:lblAlgn val="ctr"/>
        <c:lblOffset val="100"/>
        <c:noMultiLvlLbl val="0"/>
      </c:catAx>
      <c:spPr>
        <a:noFill/>
      </c:spPr>
    </c:plotArea>
    <c:plotVisOnly val="0"/>
    <c:dispBlanksAs val="gap"/>
    <c:showDLblsOverMax val="0"/>
  </c:chart>
  <c:spPr>
    <a:solidFill>
      <a:schemeClr val="bg1"/>
    </a:solidFill>
    <a:ln w="19050">
      <a:solidFill>
        <a:srgbClr val="3DCD58"/>
      </a:solidFill>
    </a:ln>
  </c:spPr>
  <c:printSettings>
    <c:headerFooter/>
    <c:pageMargins b="0.75" l="0.7" r="0.7" t="0.75" header="0.3" footer="0.3"/>
    <c:pageSetup orientation="landscape"/>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v>Total cost</c:v>
          </c:tx>
          <c:spPr>
            <a:solidFill>
              <a:schemeClr val="accent1"/>
            </a:solidFill>
            <a:ln>
              <a:noFill/>
            </a:ln>
            <a:effectLst/>
          </c:spPr>
          <c:invertIfNegative val="0"/>
          <c:dPt>
            <c:idx val="0"/>
            <c:invertIfNegative val="0"/>
            <c:bubble3D val="0"/>
            <c:spPr>
              <a:solidFill>
                <a:srgbClr val="B10043"/>
              </a:solidFill>
              <a:ln>
                <a:noFill/>
              </a:ln>
              <a:effectLst/>
            </c:spPr>
            <c:extLst>
              <c:ext xmlns:c16="http://schemas.microsoft.com/office/drawing/2014/chart" uri="{C3380CC4-5D6E-409C-BE32-E72D297353CC}">
                <c16:uniqueId val="{00000006-0A02-4612-8A94-C70B4D703F59}"/>
              </c:ext>
            </c:extLst>
          </c:dPt>
          <c:dPt>
            <c:idx val="1"/>
            <c:invertIfNegative val="0"/>
            <c:bubble3D val="0"/>
            <c:spPr>
              <a:solidFill>
                <a:srgbClr val="00B0F0"/>
              </a:solidFill>
              <a:ln>
                <a:noFill/>
              </a:ln>
              <a:effectLst/>
            </c:spPr>
            <c:extLst>
              <c:ext xmlns:c16="http://schemas.microsoft.com/office/drawing/2014/chart" uri="{C3380CC4-5D6E-409C-BE32-E72D297353CC}">
                <c16:uniqueId val="{0000000E-0A02-4612-8A94-C70B4D703F59}"/>
              </c:ext>
            </c:extLst>
          </c:dPt>
          <c:dLbls>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lumMod val="50000"/>
                        <a:lumOff val="50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(Finance!$C$15,Finance!$H$15)</c:f>
              <c:strCache>
                <c:ptCount val="2"/>
                <c:pt idx="0">
                  <c:v>Target</c:v>
                </c:pt>
                <c:pt idx="1">
                  <c:v>Reforecast</c:v>
                </c:pt>
              </c:strCache>
            </c:strRef>
          </c:cat>
          <c:val>
            <c:numRef>
              <c:f>(Finance!$F$27,Finance!$K$27)</c:f>
              <c:numCache>
                <c:formatCode>#,##0</c:formatCode>
                <c:ptCount val="2"/>
                <c:pt idx="0">
                  <c:v>0</c:v>
                </c:pt>
                <c:pt idx="1">
                  <c:v>0</c:v>
                </c:pt>
              </c:numCache>
            </c:numRef>
          </c:val>
          <c:extLst>
            <c:ext xmlns:c16="http://schemas.microsoft.com/office/drawing/2014/chart" uri="{C3380CC4-5D6E-409C-BE32-E72D297353CC}">
              <c16:uniqueId val="{00000000-0A02-4612-8A94-C70B4D703F59}"/>
            </c:ext>
          </c:extLst>
        </c:ser>
        <c:dLbls>
          <c:dLblPos val="outEnd"/>
          <c:showLegendKey val="0"/>
          <c:showVal val="1"/>
          <c:showCatName val="0"/>
          <c:showSerName val="0"/>
          <c:showPercent val="0"/>
          <c:showBubbleSize val="0"/>
        </c:dLbls>
        <c:gapWidth val="444"/>
        <c:overlap val="-90"/>
        <c:axId val="526037832"/>
        <c:axId val="526041768"/>
      </c:barChart>
      <c:catAx>
        <c:axId val="526037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419"/>
          </a:p>
        </c:txPr>
        <c:crossAx val="526041768"/>
        <c:crosses val="autoZero"/>
        <c:auto val="1"/>
        <c:lblAlgn val="ctr"/>
        <c:lblOffset val="100"/>
        <c:noMultiLvlLbl val="0"/>
      </c:catAx>
      <c:valAx>
        <c:axId val="526041768"/>
        <c:scaling>
          <c:orientation val="minMax"/>
        </c:scaling>
        <c:delete val="1"/>
        <c:axPos val="l"/>
        <c:numFmt formatCode="#,##0" sourceLinked="1"/>
        <c:majorTickMark val="none"/>
        <c:minorTickMark val="none"/>
        <c:tickLblPos val="nextTo"/>
        <c:crossAx val="52603783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Cost vs Savings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1"/>
          <c:order val="1"/>
          <c:tx>
            <c:v>Target</c:v>
          </c:tx>
          <c:spPr>
            <a:solidFill>
              <a:srgbClr val="B1004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lumMod val="50000"/>
                        <a:lumOff val="50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(Finance!$F$16,Finance!$G$16)</c:f>
              <c:strCache>
                <c:ptCount val="2"/>
                <c:pt idx="0">
                  <c:v>Total Project cost</c:v>
                </c:pt>
                <c:pt idx="1">
                  <c:v>Savings</c:v>
                </c:pt>
              </c:strCache>
            </c:strRef>
          </c:cat>
          <c:val>
            <c:numRef>
              <c:f>Finance!$F$27:$G$27</c:f>
              <c:numCache>
                <c:formatCode>General</c:formatCode>
                <c:ptCount val="2"/>
                <c:pt idx="0" formatCode="#,##0">
                  <c:v>0</c:v>
                </c:pt>
                <c:pt idx="1">
                  <c:v>0</c:v>
                </c:pt>
              </c:numCache>
            </c:numRef>
          </c:val>
          <c:extLst>
            <c:ext xmlns:c16="http://schemas.microsoft.com/office/drawing/2014/chart" uri="{C3380CC4-5D6E-409C-BE32-E72D297353CC}">
              <c16:uniqueId val="{00000001-1CB1-43D0-9777-EBB8BA632862}"/>
            </c:ext>
          </c:extLst>
        </c:ser>
        <c:ser>
          <c:idx val="4"/>
          <c:order val="4"/>
          <c:tx>
            <c:v>Reforecast</c:v>
          </c:tx>
          <c:spPr>
            <a:solidFill>
              <a:srgbClr val="00B0F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lumMod val="50000"/>
                        <a:lumOff val="50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(Finance!$F$16,Finance!$G$16)</c:f>
              <c:strCache>
                <c:ptCount val="2"/>
                <c:pt idx="0">
                  <c:v>Total Project cost</c:v>
                </c:pt>
                <c:pt idx="1">
                  <c:v>Savings</c:v>
                </c:pt>
              </c:strCache>
            </c:strRef>
          </c:cat>
          <c:val>
            <c:numRef>
              <c:f>Finance!$K$27:$L$27</c:f>
              <c:numCache>
                <c:formatCode>General</c:formatCode>
                <c:ptCount val="2"/>
                <c:pt idx="0" formatCode="#,##0">
                  <c:v>0</c:v>
                </c:pt>
              </c:numCache>
            </c:numRef>
          </c:val>
          <c:extLst>
            <c:ext xmlns:c16="http://schemas.microsoft.com/office/drawing/2014/chart" uri="{C3380CC4-5D6E-409C-BE32-E72D297353CC}">
              <c16:uniqueId val="{00000004-1CB1-43D0-9777-EBB8BA632862}"/>
            </c:ext>
          </c:extLst>
        </c:ser>
        <c:dLbls>
          <c:dLblPos val="outEnd"/>
          <c:showLegendKey val="0"/>
          <c:showVal val="1"/>
          <c:showCatName val="0"/>
          <c:showSerName val="0"/>
          <c:showPercent val="0"/>
          <c:showBubbleSize val="0"/>
        </c:dLbls>
        <c:gapWidth val="444"/>
        <c:overlap val="-90"/>
        <c:axId val="523979552"/>
        <c:axId val="523979880"/>
        <c:extLst>
          <c:ext xmlns:c15="http://schemas.microsoft.com/office/drawing/2012/chart" uri="{02D57815-91ED-43cb-92C2-25804820EDAC}">
            <c15:filteredBarSeries>
              <c15:ser>
                <c:idx val="0"/>
                <c:order val="0"/>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ormulaRef>
                          <c15:sqref>(Finance!$F$16,Finance!$G$16)</c15:sqref>
                        </c15:formulaRef>
                      </c:ext>
                    </c:extLst>
                    <c:strCache>
                      <c:ptCount val="2"/>
                      <c:pt idx="0">
                        <c:v>Total Project cost</c:v>
                      </c:pt>
                      <c:pt idx="1">
                        <c:v>Savings</c:v>
                      </c:pt>
                    </c:strCache>
                  </c:strRef>
                </c:cat>
                <c:val>
                  <c:numRef>
                    <c:extLst>
                      <c:ext uri="{02D57815-91ED-43cb-92C2-25804820EDAC}">
                        <c15:formulaRef>
                          <c15:sqref>Finance!$F$16</c15:sqref>
                        </c15:formulaRef>
                      </c:ext>
                    </c:extLst>
                    <c:numCache>
                      <c:formatCode>General</c:formatCode>
                      <c:ptCount val="1"/>
                      <c:pt idx="0">
                        <c:v>0</c:v>
                      </c:pt>
                    </c:numCache>
                  </c:numRef>
                </c:val>
                <c:extLst>
                  <c:ext xmlns:c16="http://schemas.microsoft.com/office/drawing/2014/chart" uri="{C3380CC4-5D6E-409C-BE32-E72D297353CC}">
                    <c16:uniqueId val="{00000000-1CB1-43D0-9777-EBB8BA632862}"/>
                  </c:ext>
                </c:extLst>
              </c15:ser>
            </c15:filteredBarSeries>
            <c15:filteredBarSeries>
              <c15:ser>
                <c:idx val="2"/>
                <c:order val="2"/>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(Finance!$F$16,Finance!$G$16)</c15:sqref>
                        </c15:formulaRef>
                      </c:ext>
                    </c:extLst>
                    <c:strCache>
                      <c:ptCount val="2"/>
                      <c:pt idx="0">
                        <c:v>Total Project cost</c:v>
                      </c:pt>
                      <c:pt idx="1">
                        <c:v>Savings</c:v>
                      </c:pt>
                    </c:strCache>
                  </c:strRef>
                </c:cat>
                <c:val>
                  <c:numRef>
                    <c:extLst xmlns:c15="http://schemas.microsoft.com/office/drawing/2012/chart">
                      <c:ext xmlns:c15="http://schemas.microsoft.com/office/drawing/2012/chart" uri="{02D57815-91ED-43cb-92C2-25804820EDAC}">
                        <c15:formulaRef>
                          <c15:sqref>Finance!$G$16</c15:sqref>
                        </c15:formulaRef>
                      </c:ext>
                    </c:extLst>
                    <c:numCache>
                      <c:formatCode>General</c:formatCode>
                      <c:ptCount val="1"/>
                      <c:pt idx="0">
                        <c:v>0</c:v>
                      </c:pt>
                    </c:numCache>
                  </c:numRef>
                </c:val>
                <c:extLst xmlns:c15="http://schemas.microsoft.com/office/drawing/2012/chart">
                  <c:ext xmlns:c16="http://schemas.microsoft.com/office/drawing/2014/chart" uri="{C3380CC4-5D6E-409C-BE32-E72D297353CC}">
                    <c16:uniqueId val="{00000002-1CB1-43D0-9777-EBB8BA632862}"/>
                  </c:ext>
                </c:extLst>
              </c15:ser>
            </c15:filteredBarSeries>
            <c15:filteredBarSeries>
              <c15:ser>
                <c:idx val="3"/>
                <c:order val="3"/>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(Finance!$F$16,Finance!$G$16)</c15:sqref>
                        </c15:formulaRef>
                      </c:ext>
                    </c:extLst>
                    <c:strCache>
                      <c:ptCount val="2"/>
                      <c:pt idx="0">
                        <c:v>Total Project cost</c:v>
                      </c:pt>
                      <c:pt idx="1">
                        <c:v>Savings</c:v>
                      </c:pt>
                    </c:strCache>
                  </c:strRef>
                </c:cat>
                <c:val>
                  <c:numRef>
                    <c:extLst xmlns:c15="http://schemas.microsoft.com/office/drawing/2012/chart">
                      <c:ext xmlns:c15="http://schemas.microsoft.com/office/drawing/2012/chart" uri="{02D57815-91ED-43cb-92C2-25804820EDAC}">
                        <c15:formulaRef>
                          <c15:sqref>Finance!$K$16:$L$16</c15:sqref>
                        </c15:formulaRef>
                      </c:ext>
                    </c:extLst>
                    <c:numCache>
                      <c:formatCode>General</c:formatCode>
                      <c:ptCount val="2"/>
                      <c:pt idx="0">
                        <c:v>0</c:v>
                      </c:pt>
                      <c:pt idx="1">
                        <c:v>0</c:v>
                      </c:pt>
                    </c:numCache>
                  </c:numRef>
                </c:val>
                <c:extLst xmlns:c15="http://schemas.microsoft.com/office/drawing/2012/chart">
                  <c:ext xmlns:c16="http://schemas.microsoft.com/office/drawing/2014/chart" uri="{C3380CC4-5D6E-409C-BE32-E72D297353CC}">
                    <c16:uniqueId val="{00000003-1CB1-43D0-9777-EBB8BA632862}"/>
                  </c:ext>
                </c:extLst>
              </c15:ser>
            </c15:filteredBarSeries>
          </c:ext>
        </c:extLst>
      </c:barChart>
      <c:catAx>
        <c:axId val="52397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419"/>
          </a:p>
        </c:txPr>
        <c:crossAx val="523979880"/>
        <c:crosses val="autoZero"/>
        <c:auto val="1"/>
        <c:lblAlgn val="ctr"/>
        <c:lblOffset val="100"/>
        <c:noMultiLvlLbl val="0"/>
      </c:catAx>
      <c:valAx>
        <c:axId val="523979880"/>
        <c:scaling>
          <c:orientation val="minMax"/>
        </c:scaling>
        <c:delete val="1"/>
        <c:axPos val="l"/>
        <c:numFmt formatCode="#,##0" sourceLinked="1"/>
        <c:majorTickMark val="none"/>
        <c:minorTickMark val="none"/>
        <c:tickLblPos val="nextTo"/>
        <c:crossAx val="523979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0.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21">
    <tabColor theme="9" tint="0.39997558519241921"/>
  </sheetPr>
  <sheetViews>
    <sheetView zoomScale="71"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8" Type="http://schemas.openxmlformats.org/officeDocument/2006/relationships/hyperlink" Target="#'Objective &amp; Instructions'!A485:A560"/><Relationship Id="rId13" Type="http://schemas.openxmlformats.org/officeDocument/2006/relationships/hyperlink" Target="#'Objective &amp; Instructions'!A741:A810"/><Relationship Id="rId18" Type="http://schemas.openxmlformats.org/officeDocument/2006/relationships/hyperlink" Target="#'Objective &amp; Instructions'!A865:A930"/><Relationship Id="rId26" Type="http://schemas.openxmlformats.org/officeDocument/2006/relationships/hyperlink" Target="#'Objective &amp; Instructions'!A130:A170"/><Relationship Id="rId3" Type="http://schemas.openxmlformats.org/officeDocument/2006/relationships/hyperlink" Target="#'Objective &amp; Instructions'!A65:A100"/><Relationship Id="rId21" Type="http://schemas.openxmlformats.org/officeDocument/2006/relationships/hyperlink" Target="#'Objective &amp; Instructions'!A1:A2"/><Relationship Id="rId7" Type="http://schemas.openxmlformats.org/officeDocument/2006/relationships/hyperlink" Target="#'Objective &amp; Instructions'!A616:A699"/><Relationship Id="rId12" Type="http://schemas.openxmlformats.org/officeDocument/2006/relationships/hyperlink" Target="#'Objective &amp; Instructions'!A726:A790"/><Relationship Id="rId17" Type="http://schemas.openxmlformats.org/officeDocument/2006/relationships/image" Target="../media/image2.jpeg"/><Relationship Id="rId25" Type="http://schemas.openxmlformats.org/officeDocument/2006/relationships/hyperlink" Target="#'Objective &amp; Instructions'!A31:A85"/><Relationship Id="rId2" Type="http://schemas.openxmlformats.org/officeDocument/2006/relationships/hyperlink" Target="#'Objective &amp; Instructions'!A8:A45"/><Relationship Id="rId16" Type="http://schemas.openxmlformats.org/officeDocument/2006/relationships/hyperlink" Target="#'Objective &amp; Instructions'!A819:A900"/><Relationship Id="rId20" Type="http://schemas.openxmlformats.org/officeDocument/2006/relationships/hyperlink" Target="#'Objective &amp; Instructions'!A949:A1040"/><Relationship Id="rId29" Type="http://schemas.openxmlformats.org/officeDocument/2006/relationships/hyperlink" Target="#'General Settings'!A1"/><Relationship Id="rId1" Type="http://schemas.openxmlformats.org/officeDocument/2006/relationships/image" Target="../media/image1.png"/><Relationship Id="rId6" Type="http://schemas.openxmlformats.org/officeDocument/2006/relationships/hyperlink" Target="#'Objective &amp; Instructions'!A447:A510"/><Relationship Id="rId11" Type="http://schemas.openxmlformats.org/officeDocument/2006/relationships/hyperlink" Target="#'Objective &amp; Instructions'!A641:A720"/><Relationship Id="rId24" Type="http://schemas.openxmlformats.org/officeDocument/2006/relationships/image" Target="../media/image3.png"/><Relationship Id="rId32" Type="http://schemas.openxmlformats.org/officeDocument/2006/relationships/hyperlink" Target="#'Objective &amp; Instructions'!A1007:A1100"/><Relationship Id="rId5" Type="http://schemas.openxmlformats.org/officeDocument/2006/relationships/hyperlink" Target="#'Objective &amp; Instructions'!A347:A399"/><Relationship Id="rId15" Type="http://schemas.openxmlformats.org/officeDocument/2006/relationships/hyperlink" Target="#'Objective &amp; Instructions'!A798:A880"/><Relationship Id="rId23" Type="http://schemas.openxmlformats.org/officeDocument/2006/relationships/hyperlink" Target="#'Objective &amp; Instructions'!A992:A1080"/><Relationship Id="rId28" Type="http://schemas.openxmlformats.org/officeDocument/2006/relationships/hyperlink" Target="#'Objective &amp; Instructions'!A417:A490"/><Relationship Id="rId10" Type="http://schemas.openxmlformats.org/officeDocument/2006/relationships/hyperlink" Target="#'Objective &amp; Instructions'!A593:A680"/><Relationship Id="rId19" Type="http://schemas.openxmlformats.org/officeDocument/2006/relationships/hyperlink" Target="#'Objective &amp; Instructions'!A896:A960"/><Relationship Id="rId31" Type="http://schemas.openxmlformats.org/officeDocument/2006/relationships/hyperlink" Target="#'Objective &amp; Instructions'!A698:A770"/><Relationship Id="rId4" Type="http://schemas.openxmlformats.org/officeDocument/2006/relationships/hyperlink" Target="#'Objective &amp; Instructions'!A190:A240"/><Relationship Id="rId9" Type="http://schemas.openxmlformats.org/officeDocument/2006/relationships/hyperlink" Target="#'Objective &amp; Instructions'!A569:A650"/><Relationship Id="rId14" Type="http://schemas.openxmlformats.org/officeDocument/2006/relationships/hyperlink" Target="#'Objective &amp; Instructions'!A770:A850"/><Relationship Id="rId22" Type="http://schemas.openxmlformats.org/officeDocument/2006/relationships/hyperlink" Target="#'Objective &amp; Instructions'!A965:A1040"/><Relationship Id="rId27" Type="http://schemas.openxmlformats.org/officeDocument/2006/relationships/hyperlink" Target="#'Objective &amp; Instructions'!A310:A380"/><Relationship Id="rId30" Type="http://schemas.openxmlformats.org/officeDocument/2006/relationships/hyperlink" Target="#'Objective &amp; Instructions'!A679:A730"/></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Objective &amp; Instructions'!A31:A100"/><Relationship Id="rId3" Type="http://schemas.openxmlformats.org/officeDocument/2006/relationships/hyperlink" Target="#'General Settings'!A31:A51"/><Relationship Id="rId7" Type="http://schemas.openxmlformats.org/officeDocument/2006/relationships/hyperlink" Target="#'General Settings'!A1"/><Relationship Id="rId12" Type="http://schemas.openxmlformats.org/officeDocument/2006/relationships/image" Target="../media/image7.sv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hyperlink" Target="https://spiceportal.se.com/web/program-management-office/home" TargetMode="External"/><Relationship Id="rId11" Type="http://schemas.openxmlformats.org/officeDocument/2006/relationships/image" Target="../media/image6.png"/><Relationship Id="rId5" Type="http://schemas.openxmlformats.org/officeDocument/2006/relationships/hyperlink" Target="https://www.yammer.com/schneider-electric.com/#/threads/inGroup?type=in_group&amp;feedId=11721191&amp;view=all" TargetMode="External"/><Relationship Id="rId10" Type="http://schemas.openxmlformats.org/officeDocument/2006/relationships/image" Target="../media/image5.svg"/><Relationship Id="rId4" Type="http://schemas.openxmlformats.org/officeDocument/2006/relationships/hyperlink" Target="https://schneider-electric.box.com/s/hz6jlqlrwwezj7i5frmr508spwjvkk8o" TargetMode="External"/><Relationship Id="rId9"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hyperlink" Target="#'Objective &amp; Instructions'!A61:A100"/><Relationship Id="rId5" Type="http://schemas.openxmlformats.org/officeDocument/2006/relationships/image" Target="../media/image7.sv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5" Type="http://schemas.openxmlformats.org/officeDocument/2006/relationships/image" Target="../media/image7.sv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5" Type="http://schemas.openxmlformats.org/officeDocument/2006/relationships/image" Target="../media/image7.svg"/><Relationship Id="rId4"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5" Type="http://schemas.openxmlformats.org/officeDocument/2006/relationships/image" Target="../media/image7.sv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5" Type="http://schemas.openxmlformats.org/officeDocument/2006/relationships/image" Target="../media/image7.svg"/><Relationship Id="rId4" Type="http://schemas.openxmlformats.org/officeDocument/2006/relationships/image" Target="../media/image6.png"/></Relationships>
</file>

<file path=xl/drawings/_rels/drawing10.xml.rels><?xml version="1.0" encoding="UTF-8" standalone="yes"?>
<Relationships xmlns="http://schemas.openxmlformats.org/package/2006/relationships"><Relationship Id="rId3" Type="http://schemas.openxmlformats.org/officeDocument/2006/relationships/hyperlink" Target="#'Defects Summary'!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General Settings'!A1"/></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hyperlink" Target="#'Defects Log'!A1"/></Relationships>
</file>

<file path=xl/drawings/_rels/drawing12.xml.rels><?xml version="1.0" encoding="UTF-8" standalone="yes"?>
<Relationships xmlns="http://schemas.openxmlformats.org/package/2006/relationships"><Relationship Id="rId8" Type="http://schemas.openxmlformats.org/officeDocument/2006/relationships/hyperlink" Target="#'General Settings'!A1"/><Relationship Id="rId3" Type="http://schemas.openxmlformats.org/officeDocument/2006/relationships/hyperlink" Target="#'Objective &amp; Instructions'!A65:A100"/><Relationship Id="rId7" Type="http://schemas.openxmlformats.org/officeDocument/2006/relationships/image" Target="../media/image7.sv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6.png"/><Relationship Id="rId5" Type="http://schemas.openxmlformats.org/officeDocument/2006/relationships/image" Target="../media/image5.svg"/><Relationship Id="rId4" Type="http://schemas.openxmlformats.org/officeDocument/2006/relationships/image" Target="../media/image4.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130:A200"/></Relationships>
</file>

<file path=xl/drawings/_rels/drawing14.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2.jpeg"/><Relationship Id="rId1" Type="http://schemas.openxmlformats.org/officeDocument/2006/relationships/image" Target="../media/image3.png"/><Relationship Id="rId5" Type="http://schemas.openxmlformats.org/officeDocument/2006/relationships/image" Target="../media/image7.svg"/><Relationship Id="rId4" Type="http://schemas.openxmlformats.org/officeDocument/2006/relationships/image" Target="../media/image6.png"/></Relationships>
</file>

<file path=xl/drawings/_rels/drawing15.xml.rels><?xml version="1.0" encoding="UTF-8" standalone="yes"?>
<Relationships xmlns="http://schemas.openxmlformats.org/package/2006/relationships"><Relationship Id="rId3" Type="http://schemas.openxmlformats.org/officeDocument/2006/relationships/hyperlink" Target="https://spiceportal.schneider-electric.com/web/information-process-organization/schneider-digital-system" TargetMode="External"/><Relationship Id="rId7" Type="http://schemas.openxmlformats.org/officeDocument/2006/relationships/image" Target="../media/image7.sv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6.png"/><Relationship Id="rId5" Type="http://schemas.openxmlformats.org/officeDocument/2006/relationships/hyperlink" Target="#'Objective &amp; Instructions'!A865:A930"/><Relationship Id="rId4" Type="http://schemas.openxmlformats.org/officeDocument/2006/relationships/hyperlink" Target="#'General Settings'!A1"/></Relationships>
</file>

<file path=xl/drawings/_rels/drawing16.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190:A250"/></Relationships>
</file>

<file path=xl/drawings/_rels/drawing17.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310:A400"/><Relationship Id="rId9" Type="http://schemas.openxmlformats.org/officeDocument/2006/relationships/hyperlink" Target="https://schneider-electric.box.com/s/chzl2w0ndu8rs7c01gfz1gx3lhpnu64s" TargetMode="External"/></Relationships>
</file>

<file path=xl/drawings/_rels/drawing1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jpeg"/><Relationship Id="rId7" Type="http://schemas.openxmlformats.org/officeDocument/2006/relationships/image" Target="../media/image5.svg"/><Relationship Id="rId2" Type="http://schemas.openxmlformats.org/officeDocument/2006/relationships/image" Target="../media/image3.png"/><Relationship Id="rId1" Type="http://schemas.openxmlformats.org/officeDocument/2006/relationships/hyperlink" Target="#Dependencies!A1"/><Relationship Id="rId6" Type="http://schemas.openxmlformats.org/officeDocument/2006/relationships/image" Target="../media/image4.png"/><Relationship Id="rId5" Type="http://schemas.openxmlformats.org/officeDocument/2006/relationships/hyperlink" Target="#'Objective &amp; Instructions'!A347:A405"/><Relationship Id="rId10" Type="http://schemas.openxmlformats.org/officeDocument/2006/relationships/hyperlink" Target="#'Delay Overview'!A1"/><Relationship Id="rId4" Type="http://schemas.openxmlformats.org/officeDocument/2006/relationships/hyperlink" Target="#'General Settings'!A1"/><Relationship Id="rId9" Type="http://schemas.openxmlformats.org/officeDocument/2006/relationships/image" Target="../media/image7.svg"/></Relationships>
</file>

<file path=xl/drawings/_rels/drawing20.xml.rels><?xml version="1.0" encoding="UTF-8" standalone="yes"?>
<Relationships xmlns="http://schemas.openxmlformats.org/package/2006/relationships"><Relationship Id="rId2" Type="http://schemas.openxmlformats.org/officeDocument/2006/relationships/hyperlink" Target="#Schedule!A1"/><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Schedule!A1"/><Relationship Id="rId1" Type="http://schemas.openxmlformats.org/officeDocument/2006/relationships/image" Target="../media/image2.jpeg"/><Relationship Id="rId4" Type="http://schemas.openxmlformats.org/officeDocument/2006/relationships/image" Target="../media/image5.svg"/></Relationships>
</file>

<file path=xl/drawings/_rels/drawing22.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2.jpeg"/><Relationship Id="rId1" Type="http://schemas.openxmlformats.org/officeDocument/2006/relationships/image" Target="../media/image3.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679:A750"/></Relationships>
</file>

<file path=xl/drawings/_rels/drawing23.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Objective &amp; Instructions'!A569:A650"/></Relationships>
</file>

<file path=xl/drawings/_rels/drawing24.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Objective &amp; Instructions'!A593:A680"/></Relationships>
</file>

<file path=xl/drawings/_rels/drawing25.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2.jpeg"/><Relationship Id="rId1" Type="http://schemas.openxmlformats.org/officeDocument/2006/relationships/image" Target="../media/image3.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616:A700"/></Relationships>
</file>

<file path=xl/drawings/_rels/drawing26.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jpeg"/><Relationship Id="rId7" Type="http://schemas.openxmlformats.org/officeDocument/2006/relationships/image" Target="../media/image5.svg"/><Relationship Id="rId2" Type="http://schemas.openxmlformats.org/officeDocument/2006/relationships/image" Target="../media/image3.png"/><Relationship Id="rId1" Type="http://schemas.openxmlformats.org/officeDocument/2006/relationships/hyperlink" Target="#'Minutes of Meetings History'!A1"/><Relationship Id="rId6" Type="http://schemas.openxmlformats.org/officeDocument/2006/relationships/image" Target="../media/image4.png"/><Relationship Id="rId5" Type="http://schemas.openxmlformats.org/officeDocument/2006/relationships/hyperlink" Target="#'Objective &amp; Instructions'!A698:A770"/><Relationship Id="rId4" Type="http://schemas.openxmlformats.org/officeDocument/2006/relationships/hyperlink" Target="#'General Settings'!A1"/><Relationship Id="rId9" Type="http://schemas.openxmlformats.org/officeDocument/2006/relationships/image" Target="../media/image7.svg"/></Relationships>
</file>

<file path=xl/drawings/_rels/drawing27.xml.rels><?xml version="1.0" encoding="UTF-8" standalone="yes"?>
<Relationships xmlns="http://schemas.openxmlformats.org/package/2006/relationships"><Relationship Id="rId1" Type="http://schemas.openxmlformats.org/officeDocument/2006/relationships/hyperlink" Target="#'Minutes of Meetings'!A20:A50"/></Relationships>
</file>

<file path=xl/drawings/_rels/drawing28.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Objective &amp; Instructions'!A417:A500"/></Relationships>
</file>

<file path=xl/drawings/_rels/drawing29.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741:A810"/></Relationships>
</file>

<file path=xl/drawings/_rels/drawing3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770:A860"/></Relationships>
</file>

<file path=xl/drawings/_rels/drawing32.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Objective &amp; Instructions'!A798:A880"/></Relationships>
</file>

<file path=xl/drawings/_rels/drawing33.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819:A900"/></Relationships>
</file>

<file path=xl/drawings/_rels/drawing34.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2.jpeg"/><Relationship Id="rId1" Type="http://schemas.openxmlformats.org/officeDocument/2006/relationships/image" Target="../media/image3.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447:A510"/></Relationships>
</file>

<file path=xl/drawings/_rels/drawing35.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485:A580"/></Relationships>
</file>

<file path=xl/drawings/_rels/drawing3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8.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641:A700"/></Relationships>
</file>

<file path=xl/drawings/_rels/drawing3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png"/></Relationships>
</file>

<file path=xl/drawings/_rels/drawing40.xml.rels><?xml version="1.0" encoding="UTF-8" standalone="yes"?>
<Relationships xmlns="http://schemas.openxmlformats.org/package/2006/relationships"><Relationship Id="rId3" Type="http://schemas.openxmlformats.org/officeDocument/2006/relationships/hyperlink" Target="#'General Settings'!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Objective &amp; Instructions'!A726:A790"/></Relationships>
</file>

<file path=xl/drawings/_rels/drawing4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svg"/><Relationship Id="rId18" Type="http://schemas.openxmlformats.org/officeDocument/2006/relationships/image" Target="../media/image24.png"/><Relationship Id="rId26" Type="http://schemas.openxmlformats.org/officeDocument/2006/relationships/image" Target="../media/image31.svg"/><Relationship Id="rId3" Type="http://schemas.openxmlformats.org/officeDocument/2006/relationships/hyperlink" Target="#'Objective &amp; Instructions'!A1007:A1056"/><Relationship Id="rId21" Type="http://schemas.openxmlformats.org/officeDocument/2006/relationships/image" Target="../media/image27.svg"/><Relationship Id="rId7" Type="http://schemas.openxmlformats.org/officeDocument/2006/relationships/image" Target="../media/image13.svg"/><Relationship Id="rId12" Type="http://schemas.openxmlformats.org/officeDocument/2006/relationships/image" Target="../media/image18.png"/><Relationship Id="rId17" Type="http://schemas.openxmlformats.org/officeDocument/2006/relationships/image" Target="../media/image23.svg"/><Relationship Id="rId25" Type="http://schemas.openxmlformats.org/officeDocument/2006/relationships/image" Target="../media/image30.png"/><Relationship Id="rId2" Type="http://schemas.openxmlformats.org/officeDocument/2006/relationships/image" Target="../media/image3.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2.jpeg"/><Relationship Id="rId6" Type="http://schemas.openxmlformats.org/officeDocument/2006/relationships/image" Target="../media/image12.png"/><Relationship Id="rId11" Type="http://schemas.openxmlformats.org/officeDocument/2006/relationships/image" Target="../media/image17.svg"/><Relationship Id="rId24" Type="http://schemas.openxmlformats.org/officeDocument/2006/relationships/hyperlink" Target="https://schneider-electric.box.com/s/pxgldt598lpvee3g1bneh7ntxlwl05oy" TargetMode="External"/><Relationship Id="rId5" Type="http://schemas.openxmlformats.org/officeDocument/2006/relationships/image" Target="../media/image5.svg"/><Relationship Id="rId15" Type="http://schemas.openxmlformats.org/officeDocument/2006/relationships/image" Target="../media/image21.svg"/><Relationship Id="rId23" Type="http://schemas.openxmlformats.org/officeDocument/2006/relationships/image" Target="../media/image29.svg"/><Relationship Id="rId28" Type="http://schemas.openxmlformats.org/officeDocument/2006/relationships/image" Target="../media/image33.svg"/><Relationship Id="rId10" Type="http://schemas.openxmlformats.org/officeDocument/2006/relationships/image" Target="../media/image16.png"/><Relationship Id="rId19" Type="http://schemas.openxmlformats.org/officeDocument/2006/relationships/image" Target="../media/image25.svg"/><Relationship Id="rId4" Type="http://schemas.openxmlformats.org/officeDocument/2006/relationships/image" Target="../media/image4.png"/><Relationship Id="rId9" Type="http://schemas.openxmlformats.org/officeDocument/2006/relationships/image" Target="../media/image15.sv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2.png"/></Relationships>
</file>

<file path=xl/drawings/_rels/drawing4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hyperlink" Target="https://schneider-electric.box.com/s/l8cfwgk6tnf26w24k3e11lcaa4iekdl9" TargetMode="External"/><Relationship Id="rId7" Type="http://schemas.openxmlformats.org/officeDocument/2006/relationships/image" Target="../media/image5.sv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4.png"/><Relationship Id="rId5" Type="http://schemas.openxmlformats.org/officeDocument/2006/relationships/hyperlink" Target="#'Objective &amp; Instructions'!A896:A960"/><Relationship Id="rId4" Type="http://schemas.openxmlformats.org/officeDocument/2006/relationships/hyperlink" Target="#'General Settings'!A1"/><Relationship Id="rId9" Type="http://schemas.openxmlformats.org/officeDocument/2006/relationships/image" Target="../media/image7.svg"/></Relationships>
</file>

<file path=xl/drawings/_rels/drawing44.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7.svg"/><Relationship Id="rId3" Type="http://schemas.openxmlformats.org/officeDocument/2006/relationships/image" Target="../media/image2.jpeg"/><Relationship Id="rId7" Type="http://schemas.openxmlformats.org/officeDocument/2006/relationships/chart" Target="../charts/chart5.xml"/><Relationship Id="rId12" Type="http://schemas.openxmlformats.org/officeDocument/2006/relationships/image" Target="../media/image6.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hyperlink" Target="#'Objective &amp; Instructions'!A949:A1040"/><Relationship Id="rId5" Type="http://schemas.openxmlformats.org/officeDocument/2006/relationships/hyperlink" Target="#'Objective &amp; Instructions Micro'!A1"/><Relationship Id="rId10" Type="http://schemas.openxmlformats.org/officeDocument/2006/relationships/hyperlink" Target="#'General Settings'!A1"/><Relationship Id="rId4" Type="http://schemas.openxmlformats.org/officeDocument/2006/relationships/hyperlink" Target="#'Charter and Status'!A1"/><Relationship Id="rId9" Type="http://schemas.openxmlformats.org/officeDocument/2006/relationships/chart" Target="../charts/chart7.xml"/></Relationships>
</file>

<file path=xl/drawings/_rels/drawing4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4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965:A1040"/></Relationships>
</file>

<file path=xl/drawings/_rels/drawing51.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eneral Settings'!A1"/><Relationship Id="rId7"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Objective &amp; Instructions'!A992:A1080"/></Relationships>
</file>

<file path=xl/drawings/_rels/drawing5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8.jpeg"/></Relationships>
</file>

<file path=xl/drawings/_rels/vmlDrawing32.vml.rels><?xml version="1.0" encoding="UTF-8" standalone="yes"?>
<Relationships xmlns="http://schemas.openxmlformats.org/package/2006/relationships"><Relationship Id="rId8" Type="http://schemas.openxmlformats.org/officeDocument/2006/relationships/image" Target="../media/image41.emf"/><Relationship Id="rId13" Type="http://schemas.openxmlformats.org/officeDocument/2006/relationships/image" Target="../media/image46.emf"/><Relationship Id="rId3" Type="http://schemas.openxmlformats.org/officeDocument/2006/relationships/image" Target="../media/image36.emf"/><Relationship Id="rId7" Type="http://schemas.openxmlformats.org/officeDocument/2006/relationships/image" Target="../media/image40.emf"/><Relationship Id="rId12" Type="http://schemas.openxmlformats.org/officeDocument/2006/relationships/image" Target="../media/image45.emf"/><Relationship Id="rId2" Type="http://schemas.openxmlformats.org/officeDocument/2006/relationships/image" Target="../media/image35.emf"/><Relationship Id="rId16" Type="http://schemas.openxmlformats.org/officeDocument/2006/relationships/image" Target="../media/image49.emf"/><Relationship Id="rId1" Type="http://schemas.openxmlformats.org/officeDocument/2006/relationships/image" Target="../media/image34.emf"/><Relationship Id="rId6" Type="http://schemas.openxmlformats.org/officeDocument/2006/relationships/image" Target="../media/image39.emf"/><Relationship Id="rId11" Type="http://schemas.openxmlformats.org/officeDocument/2006/relationships/image" Target="../media/image44.emf"/><Relationship Id="rId5" Type="http://schemas.openxmlformats.org/officeDocument/2006/relationships/image" Target="../media/image38.emf"/><Relationship Id="rId15" Type="http://schemas.openxmlformats.org/officeDocument/2006/relationships/image" Target="../media/image48.emf"/><Relationship Id="rId10" Type="http://schemas.openxmlformats.org/officeDocument/2006/relationships/image" Target="../media/image43.emf"/><Relationship Id="rId4" Type="http://schemas.openxmlformats.org/officeDocument/2006/relationships/image" Target="../media/image37.emf"/><Relationship Id="rId9" Type="http://schemas.openxmlformats.org/officeDocument/2006/relationships/image" Target="../media/image42.emf"/><Relationship Id="rId14" Type="http://schemas.openxmlformats.org/officeDocument/2006/relationships/image" Target="../media/image47.emf"/></Relationships>
</file>

<file path=xl/drawings/drawing1.xml><?xml version="1.0" encoding="utf-8"?>
<xdr:wsDr xmlns:xdr="http://schemas.openxmlformats.org/drawingml/2006/spreadsheetDrawing" xmlns:a="http://schemas.openxmlformats.org/drawingml/2006/main">
  <xdr:oneCellAnchor>
    <xdr:from>
      <xdr:col>0</xdr:col>
      <xdr:colOff>62176</xdr:colOff>
      <xdr:row>1</xdr:row>
      <xdr:rowOff>472110</xdr:rowOff>
    </xdr:from>
    <xdr:ext cx="1216423" cy="210250"/>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2176" y="1281735"/>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4</xdr:col>
      <xdr:colOff>277279</xdr:colOff>
      <xdr:row>553</xdr:row>
      <xdr:rowOff>297656</xdr:rowOff>
    </xdr:from>
    <xdr:to>
      <xdr:col>4</xdr:col>
      <xdr:colOff>6191249</xdr:colOff>
      <xdr:row>564</xdr:row>
      <xdr:rowOff>130095</xdr:rowOff>
    </xdr:to>
    <xdr:pic>
      <xdr:nvPicPr>
        <xdr:cNvPr id="35" name="Picture 34" descr="RiskMap.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cstate="print"/>
        <a:stretch>
          <a:fillRect/>
        </a:stretch>
      </xdr:blipFill>
      <xdr:spPr>
        <a:xfrm>
          <a:off x="4019243" y="201411227"/>
          <a:ext cx="5913970" cy="4023439"/>
        </a:xfrm>
        <a:prstGeom prst="rect">
          <a:avLst/>
        </a:prstGeom>
        <a:ln>
          <a:solidFill>
            <a:srgbClr val="00B0F0"/>
          </a:solidFill>
        </a:ln>
        <a:effectLst>
          <a:outerShdw blurRad="63500" sx="102000" sy="102000" algn="ctr" rotWithShape="0">
            <a:prstClr val="black">
              <a:alpha val="40000"/>
            </a:prstClr>
          </a:outerShdw>
        </a:effectLst>
      </xdr:spPr>
    </xdr:pic>
    <xdr:clientData/>
  </xdr:twoCellAnchor>
  <xdr:twoCellAnchor editAs="oneCell">
    <xdr:from>
      <xdr:col>1</xdr:col>
      <xdr:colOff>11907</xdr:colOff>
      <xdr:row>10</xdr:row>
      <xdr:rowOff>105165</xdr:rowOff>
    </xdr:from>
    <xdr:to>
      <xdr:col>3</xdr:col>
      <xdr:colOff>255747</xdr:colOff>
      <xdr:row>10</xdr:row>
      <xdr:rowOff>361197</xdr:rowOff>
    </xdr:to>
    <xdr:sp macro="" textlink="">
      <xdr:nvSpPr>
        <xdr:cNvPr id="36" name="Rounded Rectangle 35">
          <a:hlinkClick xmlns:r="http://schemas.openxmlformats.org/officeDocument/2006/relationships" r:id="rId2"/>
          <a:extLst>
            <a:ext uri="{FF2B5EF4-FFF2-40B4-BE49-F238E27FC236}">
              <a16:creationId xmlns:a16="http://schemas.microsoft.com/office/drawing/2014/main" id="{00000000-0008-0000-0000-000024000000}"/>
            </a:ext>
          </a:extLst>
        </xdr:cNvPr>
        <xdr:cNvSpPr/>
      </xdr:nvSpPr>
      <xdr:spPr>
        <a:xfrm>
          <a:off x="13097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Useful</a:t>
          </a:r>
          <a:r>
            <a:rPr lang="en-US" sz="1000" b="1" baseline="0">
              <a:solidFill>
                <a:schemeClr val="bg1"/>
              </a:solidFill>
              <a:latin typeface="Arial" panose="020B0604020202020204" pitchFamily="34" charset="0"/>
              <a:cs typeface="Arial" panose="020B0604020202020204" pitchFamily="34" charset="0"/>
            </a:rPr>
            <a:t> Links</a:t>
          </a:r>
          <a:endParaRPr lang="en-US" sz="10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3</xdr:col>
      <xdr:colOff>358122</xdr:colOff>
      <xdr:row>10</xdr:row>
      <xdr:rowOff>105165</xdr:rowOff>
    </xdr:from>
    <xdr:to>
      <xdr:col>3</xdr:col>
      <xdr:colOff>1363962</xdr:colOff>
      <xdr:row>10</xdr:row>
      <xdr:rowOff>361197</xdr:rowOff>
    </xdr:to>
    <xdr:sp macro="" textlink="">
      <xdr:nvSpPr>
        <xdr:cNvPr id="38" name="Rounded Rectangle 37">
          <a:hlinkClick xmlns:r="http://schemas.openxmlformats.org/officeDocument/2006/relationships" r:id="rId3"/>
          <a:extLst>
            <a:ext uri="{FF2B5EF4-FFF2-40B4-BE49-F238E27FC236}">
              <a16:creationId xmlns:a16="http://schemas.microsoft.com/office/drawing/2014/main" id="{00000000-0008-0000-0000-000026000000}"/>
            </a:ext>
          </a:extLst>
        </xdr:cNvPr>
        <xdr:cNvSpPr/>
      </xdr:nvSpPr>
      <xdr:spPr>
        <a:xfrm>
          <a:off x="1239185"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Charter</a:t>
          </a:r>
        </a:p>
      </xdr:txBody>
    </xdr:sp>
    <xdr:clientData/>
  </xdr:twoCellAnchor>
  <xdr:twoCellAnchor editAs="oneCell">
    <xdr:from>
      <xdr:col>3</xdr:col>
      <xdr:colOff>1466337</xdr:colOff>
      <xdr:row>10</xdr:row>
      <xdr:rowOff>105165</xdr:rowOff>
    </xdr:from>
    <xdr:to>
      <xdr:col>3</xdr:col>
      <xdr:colOff>2472177</xdr:colOff>
      <xdr:row>10</xdr:row>
      <xdr:rowOff>361197</xdr:rowOff>
    </xdr:to>
    <xdr:sp macro="" textlink="">
      <xdr:nvSpPr>
        <xdr:cNvPr id="40" name="Rounded Rectangle 39">
          <a:hlinkClick xmlns:r="http://schemas.openxmlformats.org/officeDocument/2006/relationships" r:id="rId4"/>
          <a:extLst>
            <a:ext uri="{FF2B5EF4-FFF2-40B4-BE49-F238E27FC236}">
              <a16:creationId xmlns:a16="http://schemas.microsoft.com/office/drawing/2014/main" id="{00000000-0008-0000-0000-000028000000}"/>
            </a:ext>
          </a:extLst>
        </xdr:cNvPr>
        <xdr:cNvSpPr/>
      </xdr:nvSpPr>
      <xdr:spPr>
        <a:xfrm>
          <a:off x="234740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Status</a:t>
          </a:r>
          <a:r>
            <a:rPr lang="en-US" sz="1000" b="1" baseline="0">
              <a:solidFill>
                <a:schemeClr val="bg1"/>
              </a:solidFill>
              <a:latin typeface="Arial" panose="020B0604020202020204" pitchFamily="34" charset="0"/>
              <a:cs typeface="Arial" panose="020B0604020202020204" pitchFamily="34" charset="0"/>
            </a:rPr>
            <a:t> Rep.</a:t>
          </a:r>
          <a:endParaRPr lang="en-US" sz="10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3</xdr:col>
      <xdr:colOff>2574552</xdr:colOff>
      <xdr:row>10</xdr:row>
      <xdr:rowOff>105165</xdr:rowOff>
    </xdr:from>
    <xdr:to>
      <xdr:col>4</xdr:col>
      <xdr:colOff>127580</xdr:colOff>
      <xdr:row>10</xdr:row>
      <xdr:rowOff>361197</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00000000-0008-0000-0000-00002A000000}"/>
            </a:ext>
          </a:extLst>
        </xdr:cNvPr>
        <xdr:cNvSpPr/>
      </xdr:nvSpPr>
      <xdr:spPr>
        <a:xfrm>
          <a:off x="3455615"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baseline="0">
              <a:solidFill>
                <a:schemeClr val="bg1"/>
              </a:solidFill>
              <a:latin typeface="Arial" panose="020B0604020202020204" pitchFamily="34" charset="0"/>
              <a:cs typeface="Arial" panose="020B0604020202020204" pitchFamily="34" charset="0"/>
            </a:rPr>
            <a:t>Schedule</a:t>
          </a:r>
          <a:endParaRPr lang="en-US" sz="10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4</xdr:col>
      <xdr:colOff>229955</xdr:colOff>
      <xdr:row>10</xdr:row>
      <xdr:rowOff>105165</xdr:rowOff>
    </xdr:from>
    <xdr:to>
      <xdr:col>4</xdr:col>
      <xdr:colOff>1235795</xdr:colOff>
      <xdr:row>10</xdr:row>
      <xdr:rowOff>361197</xdr:rowOff>
    </xdr:to>
    <xdr:sp macro="" textlink="">
      <xdr:nvSpPr>
        <xdr:cNvPr id="44" name="Rounded Rectangle 43">
          <a:hlinkClick xmlns:r="http://schemas.openxmlformats.org/officeDocument/2006/relationships" r:id="rId6"/>
          <a:extLst>
            <a:ext uri="{FF2B5EF4-FFF2-40B4-BE49-F238E27FC236}">
              <a16:creationId xmlns:a16="http://schemas.microsoft.com/office/drawing/2014/main" id="{00000000-0008-0000-0000-00002C000000}"/>
            </a:ext>
          </a:extLst>
        </xdr:cNvPr>
        <xdr:cNvSpPr/>
      </xdr:nvSpPr>
      <xdr:spPr>
        <a:xfrm>
          <a:off x="456383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Iss./Actions</a:t>
          </a:r>
        </a:p>
      </xdr:txBody>
    </xdr:sp>
    <xdr:clientData/>
  </xdr:twoCellAnchor>
  <xdr:twoCellAnchor editAs="oneCell">
    <xdr:from>
      <xdr:col>4</xdr:col>
      <xdr:colOff>2446385</xdr:colOff>
      <xdr:row>10</xdr:row>
      <xdr:rowOff>105165</xdr:rowOff>
    </xdr:from>
    <xdr:to>
      <xdr:col>4</xdr:col>
      <xdr:colOff>3452225</xdr:colOff>
      <xdr:row>10</xdr:row>
      <xdr:rowOff>361197</xdr:rowOff>
    </xdr:to>
    <xdr:sp macro="" textlink="">
      <xdr:nvSpPr>
        <xdr:cNvPr id="45" name="Rounded Rectangle 44">
          <a:hlinkClick xmlns:r="http://schemas.openxmlformats.org/officeDocument/2006/relationships" r:id="rId7"/>
          <a:extLst>
            <a:ext uri="{FF2B5EF4-FFF2-40B4-BE49-F238E27FC236}">
              <a16:creationId xmlns:a16="http://schemas.microsoft.com/office/drawing/2014/main" id="{00000000-0008-0000-0000-00002D000000}"/>
            </a:ext>
          </a:extLst>
        </xdr:cNvPr>
        <xdr:cNvSpPr/>
      </xdr:nvSpPr>
      <xdr:spPr>
        <a:xfrm>
          <a:off x="678026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Decisions Log</a:t>
          </a:r>
        </a:p>
      </xdr:txBody>
    </xdr:sp>
    <xdr:clientData/>
  </xdr:twoCellAnchor>
  <xdr:twoCellAnchor editAs="oneCell">
    <xdr:from>
      <xdr:col>4</xdr:col>
      <xdr:colOff>229955</xdr:colOff>
      <xdr:row>10</xdr:row>
      <xdr:rowOff>430605</xdr:rowOff>
    </xdr:from>
    <xdr:to>
      <xdr:col>4</xdr:col>
      <xdr:colOff>1235795</xdr:colOff>
      <xdr:row>11</xdr:row>
      <xdr:rowOff>174669</xdr:rowOff>
    </xdr:to>
    <xdr:sp macro="" textlink="">
      <xdr:nvSpPr>
        <xdr:cNvPr id="46" name="Rounded Rectangle 45">
          <a:hlinkClick xmlns:r="http://schemas.openxmlformats.org/officeDocument/2006/relationships" r:id="rId8"/>
          <a:extLst>
            <a:ext uri="{FF2B5EF4-FFF2-40B4-BE49-F238E27FC236}">
              <a16:creationId xmlns:a16="http://schemas.microsoft.com/office/drawing/2014/main" id="{00000000-0008-0000-0000-00002E000000}"/>
            </a:ext>
          </a:extLst>
        </xdr:cNvPr>
        <xdr:cNvSpPr/>
      </xdr:nvSpPr>
      <xdr:spPr>
        <a:xfrm>
          <a:off x="456383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Risks Reg.</a:t>
          </a:r>
        </a:p>
      </xdr:txBody>
    </xdr:sp>
    <xdr:clientData/>
  </xdr:twoCellAnchor>
  <xdr:twoCellAnchor editAs="oneCell">
    <xdr:from>
      <xdr:col>4</xdr:col>
      <xdr:colOff>1338170</xdr:colOff>
      <xdr:row>10</xdr:row>
      <xdr:rowOff>105165</xdr:rowOff>
    </xdr:from>
    <xdr:to>
      <xdr:col>4</xdr:col>
      <xdr:colOff>2344010</xdr:colOff>
      <xdr:row>10</xdr:row>
      <xdr:rowOff>361197</xdr:rowOff>
    </xdr:to>
    <xdr:sp macro="" textlink="">
      <xdr:nvSpPr>
        <xdr:cNvPr id="47" name="Rounded Rectangle 46">
          <a:hlinkClick xmlns:r="http://schemas.openxmlformats.org/officeDocument/2006/relationships" r:id="rId9"/>
          <a:extLst>
            <a:ext uri="{FF2B5EF4-FFF2-40B4-BE49-F238E27FC236}">
              <a16:creationId xmlns:a16="http://schemas.microsoft.com/office/drawing/2014/main" id="{00000000-0008-0000-0000-00002F000000}"/>
            </a:ext>
          </a:extLst>
        </xdr:cNvPr>
        <xdr:cNvSpPr/>
      </xdr:nvSpPr>
      <xdr:spPr>
        <a:xfrm>
          <a:off x="5672045"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CR Log</a:t>
          </a:r>
        </a:p>
      </xdr:txBody>
    </xdr:sp>
    <xdr:clientData/>
  </xdr:twoCellAnchor>
  <xdr:twoCellAnchor editAs="oneCell">
    <xdr:from>
      <xdr:col>4</xdr:col>
      <xdr:colOff>1338170</xdr:colOff>
      <xdr:row>10</xdr:row>
      <xdr:rowOff>430605</xdr:rowOff>
    </xdr:from>
    <xdr:to>
      <xdr:col>4</xdr:col>
      <xdr:colOff>2344010</xdr:colOff>
      <xdr:row>11</xdr:row>
      <xdr:rowOff>174669</xdr:rowOff>
    </xdr:to>
    <xdr:sp macro="" textlink="">
      <xdr:nvSpPr>
        <xdr:cNvPr id="48" name="Rounded Rectangle 47">
          <a:hlinkClick xmlns:r="http://schemas.openxmlformats.org/officeDocument/2006/relationships" r:id="rId10"/>
          <a:extLst>
            <a:ext uri="{FF2B5EF4-FFF2-40B4-BE49-F238E27FC236}">
              <a16:creationId xmlns:a16="http://schemas.microsoft.com/office/drawing/2014/main" id="{00000000-0008-0000-0000-000030000000}"/>
            </a:ext>
          </a:extLst>
        </xdr:cNvPr>
        <xdr:cNvSpPr/>
      </xdr:nvSpPr>
      <xdr:spPr>
        <a:xfrm>
          <a:off x="5672045"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Les.</a:t>
          </a:r>
          <a:r>
            <a:rPr lang="en-US" sz="1000" b="1" baseline="0">
              <a:solidFill>
                <a:schemeClr val="bg1"/>
              </a:solidFill>
              <a:latin typeface="Arial" panose="020B0604020202020204" pitchFamily="34" charset="0"/>
              <a:cs typeface="Arial" panose="020B0604020202020204" pitchFamily="34" charset="0"/>
            </a:rPr>
            <a:t> Learned</a:t>
          </a:r>
          <a:endParaRPr lang="en-US" sz="10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4</xdr:col>
      <xdr:colOff>2446385</xdr:colOff>
      <xdr:row>10</xdr:row>
      <xdr:rowOff>430605</xdr:rowOff>
    </xdr:from>
    <xdr:to>
      <xdr:col>4</xdr:col>
      <xdr:colOff>3452225</xdr:colOff>
      <xdr:row>11</xdr:row>
      <xdr:rowOff>174669</xdr:rowOff>
    </xdr:to>
    <xdr:sp macro="" textlink="">
      <xdr:nvSpPr>
        <xdr:cNvPr id="67" name="Rounded Rectangle 66">
          <a:hlinkClick xmlns:r="http://schemas.openxmlformats.org/officeDocument/2006/relationships" r:id="rId11"/>
          <a:extLst>
            <a:ext uri="{FF2B5EF4-FFF2-40B4-BE49-F238E27FC236}">
              <a16:creationId xmlns:a16="http://schemas.microsoft.com/office/drawing/2014/main" id="{00000000-0008-0000-0000-000043000000}"/>
            </a:ext>
          </a:extLst>
        </xdr:cNvPr>
        <xdr:cNvSpPr/>
      </xdr:nvSpPr>
      <xdr:spPr>
        <a:xfrm>
          <a:off x="678026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KPIs</a:t>
          </a:r>
        </a:p>
      </xdr:txBody>
    </xdr:sp>
    <xdr:clientData/>
  </xdr:twoCellAnchor>
  <xdr:twoCellAnchor editAs="oneCell">
    <xdr:from>
      <xdr:col>4</xdr:col>
      <xdr:colOff>4662815</xdr:colOff>
      <xdr:row>10</xdr:row>
      <xdr:rowOff>105165</xdr:rowOff>
    </xdr:from>
    <xdr:to>
      <xdr:col>4</xdr:col>
      <xdr:colOff>5668655</xdr:colOff>
      <xdr:row>10</xdr:row>
      <xdr:rowOff>361197</xdr:rowOff>
    </xdr:to>
    <xdr:sp macro="" textlink="">
      <xdr:nvSpPr>
        <xdr:cNvPr id="68" name="Rounded Rectangle 67">
          <a:hlinkClick xmlns:r="http://schemas.openxmlformats.org/officeDocument/2006/relationships" r:id="rId12"/>
          <a:extLst>
            <a:ext uri="{FF2B5EF4-FFF2-40B4-BE49-F238E27FC236}">
              <a16:creationId xmlns:a16="http://schemas.microsoft.com/office/drawing/2014/main" id="{00000000-0008-0000-0000-000044000000}"/>
            </a:ext>
          </a:extLst>
        </xdr:cNvPr>
        <xdr:cNvSpPr/>
      </xdr:nvSpPr>
      <xdr:spPr>
        <a:xfrm>
          <a:off x="899669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Problem Stat.</a:t>
          </a:r>
        </a:p>
      </xdr:txBody>
    </xdr:sp>
    <xdr:clientData/>
  </xdr:twoCellAnchor>
  <xdr:twoCellAnchor editAs="oneCell">
    <xdr:from>
      <xdr:col>4</xdr:col>
      <xdr:colOff>4662815</xdr:colOff>
      <xdr:row>10</xdr:row>
      <xdr:rowOff>430605</xdr:rowOff>
    </xdr:from>
    <xdr:to>
      <xdr:col>4</xdr:col>
      <xdr:colOff>5668655</xdr:colOff>
      <xdr:row>11</xdr:row>
      <xdr:rowOff>174669</xdr:rowOff>
    </xdr:to>
    <xdr:sp macro="" textlink="">
      <xdr:nvSpPr>
        <xdr:cNvPr id="69" name="Rounded Rectangle 68">
          <a:hlinkClick xmlns:r="http://schemas.openxmlformats.org/officeDocument/2006/relationships" r:id="rId13"/>
          <a:extLst>
            <a:ext uri="{FF2B5EF4-FFF2-40B4-BE49-F238E27FC236}">
              <a16:creationId xmlns:a16="http://schemas.microsoft.com/office/drawing/2014/main" id="{00000000-0008-0000-0000-000045000000}"/>
            </a:ext>
          </a:extLst>
        </xdr:cNvPr>
        <xdr:cNvSpPr/>
      </xdr:nvSpPr>
      <xdr:spPr>
        <a:xfrm>
          <a:off x="899669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BCase - CS</a:t>
          </a:r>
        </a:p>
      </xdr:txBody>
    </xdr:sp>
    <xdr:clientData/>
  </xdr:twoCellAnchor>
  <xdr:twoCellAnchor editAs="oneCell">
    <xdr:from>
      <xdr:col>4</xdr:col>
      <xdr:colOff>5771030</xdr:colOff>
      <xdr:row>10</xdr:row>
      <xdr:rowOff>105165</xdr:rowOff>
    </xdr:from>
    <xdr:to>
      <xdr:col>4</xdr:col>
      <xdr:colOff>6776870</xdr:colOff>
      <xdr:row>10</xdr:row>
      <xdr:rowOff>361197</xdr:rowOff>
    </xdr:to>
    <xdr:sp macro="" textlink="">
      <xdr:nvSpPr>
        <xdr:cNvPr id="70" name="Rounded Rectangle 69">
          <a:hlinkClick xmlns:r="http://schemas.openxmlformats.org/officeDocument/2006/relationships" r:id="rId14"/>
          <a:extLst>
            <a:ext uri="{FF2B5EF4-FFF2-40B4-BE49-F238E27FC236}">
              <a16:creationId xmlns:a16="http://schemas.microsoft.com/office/drawing/2014/main" id="{00000000-0008-0000-0000-000046000000}"/>
            </a:ext>
          </a:extLst>
        </xdr:cNvPr>
        <xdr:cNvSpPr/>
      </xdr:nvSpPr>
      <xdr:spPr>
        <a:xfrm>
          <a:off x="10104905"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BCase - Impact</a:t>
          </a:r>
        </a:p>
      </xdr:txBody>
    </xdr:sp>
    <xdr:clientData/>
  </xdr:twoCellAnchor>
  <xdr:twoCellAnchor editAs="oneCell">
    <xdr:from>
      <xdr:col>4</xdr:col>
      <xdr:colOff>5771030</xdr:colOff>
      <xdr:row>10</xdr:row>
      <xdr:rowOff>430605</xdr:rowOff>
    </xdr:from>
    <xdr:to>
      <xdr:col>4</xdr:col>
      <xdr:colOff>6776870</xdr:colOff>
      <xdr:row>11</xdr:row>
      <xdr:rowOff>174669</xdr:rowOff>
    </xdr:to>
    <xdr:sp macro="" textlink="">
      <xdr:nvSpPr>
        <xdr:cNvPr id="71" name="Rounded Rectangle 70">
          <a:hlinkClick xmlns:r="http://schemas.openxmlformats.org/officeDocument/2006/relationships" r:id="rId15"/>
          <a:extLst>
            <a:ext uri="{FF2B5EF4-FFF2-40B4-BE49-F238E27FC236}">
              <a16:creationId xmlns:a16="http://schemas.microsoft.com/office/drawing/2014/main" id="{00000000-0008-0000-0000-000047000000}"/>
            </a:ext>
          </a:extLst>
        </xdr:cNvPr>
        <xdr:cNvSpPr/>
      </xdr:nvSpPr>
      <xdr:spPr>
        <a:xfrm>
          <a:off x="10104905"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Assumptions</a:t>
          </a:r>
        </a:p>
      </xdr:txBody>
    </xdr:sp>
    <xdr:clientData/>
  </xdr:twoCellAnchor>
  <xdr:twoCellAnchor editAs="oneCell">
    <xdr:from>
      <xdr:col>4</xdr:col>
      <xdr:colOff>6879245</xdr:colOff>
      <xdr:row>10</xdr:row>
      <xdr:rowOff>105165</xdr:rowOff>
    </xdr:from>
    <xdr:to>
      <xdr:col>4</xdr:col>
      <xdr:colOff>7885085</xdr:colOff>
      <xdr:row>10</xdr:row>
      <xdr:rowOff>361197</xdr:rowOff>
    </xdr:to>
    <xdr:sp macro="" textlink="">
      <xdr:nvSpPr>
        <xdr:cNvPr id="72" name="Rounded Rectangle 71">
          <a:hlinkClick xmlns:r="http://schemas.openxmlformats.org/officeDocument/2006/relationships" r:id="rId16"/>
          <a:extLst>
            <a:ext uri="{FF2B5EF4-FFF2-40B4-BE49-F238E27FC236}">
              <a16:creationId xmlns:a16="http://schemas.microsoft.com/office/drawing/2014/main" id="{00000000-0008-0000-0000-000048000000}"/>
            </a:ext>
          </a:extLst>
        </xdr:cNvPr>
        <xdr:cNvSpPr/>
      </xdr:nvSpPr>
      <xdr:spPr>
        <a:xfrm>
          <a:off x="1121312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Fin. Tracker</a:t>
          </a:r>
        </a:p>
      </xdr:txBody>
    </xdr:sp>
    <xdr:clientData/>
  </xdr:twoCellAnchor>
  <xdr:twoCellAnchor editAs="oneCell">
    <xdr:from>
      <xdr:col>4</xdr:col>
      <xdr:colOff>9023267</xdr:colOff>
      <xdr:row>1</xdr:row>
      <xdr:rowOff>97895</xdr:rowOff>
    </xdr:from>
    <xdr:to>
      <xdr:col>5</xdr:col>
      <xdr:colOff>363802</xdr:colOff>
      <xdr:row>1</xdr:row>
      <xdr:rowOff>654845</xdr:rowOff>
    </xdr:to>
    <xdr:pic>
      <xdr:nvPicPr>
        <xdr:cNvPr id="7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000-00004A000000}"/>
            </a:ext>
          </a:extLst>
        </xdr:cNvPr>
        <xdr:cNvPicPr>
          <a:picLocks noChangeAspect="1" noChangeArrowheads="1"/>
        </xdr:cNvPicPr>
      </xdr:nvPicPr>
      <xdr:blipFill>
        <a:blip xmlns:r="http://schemas.openxmlformats.org/officeDocument/2006/relationships" r:embed="rId17" cstate="print"/>
        <a:srcRect/>
        <a:stretch>
          <a:fillRect/>
        </a:stretch>
      </xdr:blipFill>
      <xdr:spPr bwMode="auto">
        <a:xfrm>
          <a:off x="12904705" y="907520"/>
          <a:ext cx="2044254" cy="556950"/>
        </a:xfrm>
        <a:prstGeom prst="rect">
          <a:avLst/>
        </a:prstGeom>
        <a:noFill/>
      </xdr:spPr>
    </xdr:pic>
    <xdr:clientData/>
  </xdr:twoCellAnchor>
  <xdr:twoCellAnchor editAs="oneCell">
    <xdr:from>
      <xdr:col>4</xdr:col>
      <xdr:colOff>6879245</xdr:colOff>
      <xdr:row>10</xdr:row>
      <xdr:rowOff>430605</xdr:rowOff>
    </xdr:from>
    <xdr:to>
      <xdr:col>4</xdr:col>
      <xdr:colOff>7885085</xdr:colOff>
      <xdr:row>11</xdr:row>
      <xdr:rowOff>174669</xdr:rowOff>
    </xdr:to>
    <xdr:sp macro="" textlink="">
      <xdr:nvSpPr>
        <xdr:cNvPr id="50" name="Rounded Rectangle 49">
          <a:hlinkClick xmlns:r="http://schemas.openxmlformats.org/officeDocument/2006/relationships" r:id="rId18"/>
          <a:extLst>
            <a:ext uri="{FF2B5EF4-FFF2-40B4-BE49-F238E27FC236}">
              <a16:creationId xmlns:a16="http://schemas.microsoft.com/office/drawing/2014/main" id="{00000000-0008-0000-0000-000032000000}"/>
            </a:ext>
          </a:extLst>
        </xdr:cNvPr>
        <xdr:cNvSpPr/>
      </xdr:nvSpPr>
      <xdr:spPr>
        <a:xfrm>
          <a:off x="1121312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tIns="0" rIns="0" bIns="0" rtlCol="0" anchor="ctr"/>
        <a:lstStyle/>
        <a:p>
          <a:pPr algn="ctr"/>
          <a:r>
            <a:rPr lang="en-US" sz="1000" b="1">
              <a:solidFill>
                <a:schemeClr val="bg1"/>
              </a:solidFill>
              <a:latin typeface="Arial" panose="020B0604020202020204" pitchFamily="34" charset="0"/>
              <a:cs typeface="Arial" panose="020B0604020202020204" pitchFamily="34" charset="0"/>
            </a:rPr>
            <a:t>IT Addendum</a:t>
          </a:r>
        </a:p>
      </xdr:txBody>
    </xdr:sp>
    <xdr:clientData/>
  </xdr:twoCellAnchor>
  <xdr:twoCellAnchor editAs="oneCell">
    <xdr:from>
      <xdr:col>4</xdr:col>
      <xdr:colOff>7987460</xdr:colOff>
      <xdr:row>10</xdr:row>
      <xdr:rowOff>105165</xdr:rowOff>
    </xdr:from>
    <xdr:to>
      <xdr:col>4</xdr:col>
      <xdr:colOff>8993300</xdr:colOff>
      <xdr:row>10</xdr:row>
      <xdr:rowOff>361197</xdr:rowOff>
    </xdr:to>
    <xdr:sp macro="" textlink="">
      <xdr:nvSpPr>
        <xdr:cNvPr id="51" name="Rounded Rectangle 50">
          <a:hlinkClick xmlns:r="http://schemas.openxmlformats.org/officeDocument/2006/relationships" r:id="rId19"/>
          <a:extLst>
            <a:ext uri="{FF2B5EF4-FFF2-40B4-BE49-F238E27FC236}">
              <a16:creationId xmlns:a16="http://schemas.microsoft.com/office/drawing/2014/main" id="{00000000-0008-0000-0000-000033000000}"/>
            </a:ext>
          </a:extLst>
        </xdr:cNvPr>
        <xdr:cNvSpPr/>
      </xdr:nvSpPr>
      <xdr:spPr>
        <a:xfrm>
          <a:off x="12321335"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Reports</a:t>
          </a:r>
        </a:p>
      </xdr:txBody>
    </xdr:sp>
    <xdr:clientData/>
  </xdr:twoCellAnchor>
  <xdr:twoCellAnchor editAs="oneCell">
    <xdr:from>
      <xdr:col>4</xdr:col>
      <xdr:colOff>7987460</xdr:colOff>
      <xdr:row>10</xdr:row>
      <xdr:rowOff>430605</xdr:rowOff>
    </xdr:from>
    <xdr:to>
      <xdr:col>4</xdr:col>
      <xdr:colOff>8993300</xdr:colOff>
      <xdr:row>11</xdr:row>
      <xdr:rowOff>174669</xdr:rowOff>
    </xdr:to>
    <xdr:sp macro="" textlink="">
      <xdr:nvSpPr>
        <xdr:cNvPr id="52" name="Rounded Rectangle 51">
          <a:hlinkClick xmlns:r="http://schemas.openxmlformats.org/officeDocument/2006/relationships" r:id="rId20"/>
          <a:extLst>
            <a:ext uri="{FF2B5EF4-FFF2-40B4-BE49-F238E27FC236}">
              <a16:creationId xmlns:a16="http://schemas.microsoft.com/office/drawing/2014/main" id="{00000000-0008-0000-0000-000034000000}"/>
            </a:ext>
          </a:extLst>
        </xdr:cNvPr>
        <xdr:cNvSpPr/>
      </xdr:nvSpPr>
      <xdr:spPr>
        <a:xfrm>
          <a:off x="12321335"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Charts / Dashb</a:t>
          </a:r>
        </a:p>
      </xdr:txBody>
    </xdr:sp>
    <xdr:clientData/>
  </xdr:twoCellAnchor>
  <xdr:twoCellAnchor editAs="oneCell">
    <xdr:from>
      <xdr:col>3</xdr:col>
      <xdr:colOff>114304</xdr:colOff>
      <xdr:row>202</xdr:row>
      <xdr:rowOff>59531</xdr:rowOff>
    </xdr:from>
    <xdr:to>
      <xdr:col>3</xdr:col>
      <xdr:colOff>388624</xdr:colOff>
      <xdr:row>202</xdr:row>
      <xdr:rowOff>333375</xdr:rowOff>
    </xdr:to>
    <xdr:sp macro="" textlink="">
      <xdr:nvSpPr>
        <xdr:cNvPr id="54" name="Diamond 53">
          <a:extLst>
            <a:ext uri="{FF2B5EF4-FFF2-40B4-BE49-F238E27FC236}">
              <a16:creationId xmlns:a16="http://schemas.microsoft.com/office/drawing/2014/main" id="{00000000-0008-0000-0000-000036000000}"/>
            </a:ext>
          </a:extLst>
        </xdr:cNvPr>
        <xdr:cNvSpPr/>
      </xdr:nvSpPr>
      <xdr:spPr>
        <a:xfrm>
          <a:off x="987429" y="64369156"/>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O</a:t>
          </a:r>
        </a:p>
      </xdr:txBody>
    </xdr:sp>
    <xdr:clientData/>
  </xdr:twoCellAnchor>
  <xdr:twoCellAnchor editAs="oneCell">
    <xdr:from>
      <xdr:col>3</xdr:col>
      <xdr:colOff>114304</xdr:colOff>
      <xdr:row>203</xdr:row>
      <xdr:rowOff>57145</xdr:rowOff>
    </xdr:from>
    <xdr:to>
      <xdr:col>3</xdr:col>
      <xdr:colOff>388624</xdr:colOff>
      <xdr:row>203</xdr:row>
      <xdr:rowOff>330989</xdr:rowOff>
    </xdr:to>
    <xdr:sp macro="" textlink="">
      <xdr:nvSpPr>
        <xdr:cNvPr id="55" name="Diamond 54">
          <a:extLst>
            <a:ext uri="{FF2B5EF4-FFF2-40B4-BE49-F238E27FC236}">
              <a16:creationId xmlns:a16="http://schemas.microsoft.com/office/drawing/2014/main" id="{00000000-0008-0000-0000-000037000000}"/>
            </a:ext>
          </a:extLst>
        </xdr:cNvPr>
        <xdr:cNvSpPr/>
      </xdr:nvSpPr>
      <xdr:spPr>
        <a:xfrm>
          <a:off x="987429" y="64747770"/>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1100" b="1"/>
            <a:t>ST</a:t>
          </a:r>
        </a:p>
      </xdr:txBody>
    </xdr:sp>
    <xdr:clientData/>
  </xdr:twoCellAnchor>
  <xdr:twoCellAnchor editAs="oneCell">
    <xdr:from>
      <xdr:col>3</xdr:col>
      <xdr:colOff>114304</xdr:colOff>
      <xdr:row>204</xdr:row>
      <xdr:rowOff>42853</xdr:rowOff>
    </xdr:from>
    <xdr:to>
      <xdr:col>3</xdr:col>
      <xdr:colOff>388624</xdr:colOff>
      <xdr:row>204</xdr:row>
      <xdr:rowOff>316697</xdr:rowOff>
    </xdr:to>
    <xdr:sp macro="" textlink="">
      <xdr:nvSpPr>
        <xdr:cNvPr id="56" name="Diamond 55">
          <a:extLst>
            <a:ext uri="{FF2B5EF4-FFF2-40B4-BE49-F238E27FC236}">
              <a16:creationId xmlns:a16="http://schemas.microsoft.com/office/drawing/2014/main" id="{00000000-0008-0000-0000-000038000000}"/>
            </a:ext>
          </a:extLst>
        </xdr:cNvPr>
        <xdr:cNvSpPr/>
      </xdr:nvSpPr>
      <xdr:spPr>
        <a:xfrm>
          <a:off x="987429" y="65114478"/>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D</a:t>
          </a:r>
        </a:p>
      </xdr:txBody>
    </xdr:sp>
    <xdr:clientData/>
  </xdr:twoCellAnchor>
  <xdr:twoCellAnchor editAs="oneCell">
    <xdr:from>
      <xdr:col>3</xdr:col>
      <xdr:colOff>114304</xdr:colOff>
      <xdr:row>205</xdr:row>
      <xdr:rowOff>52373</xdr:rowOff>
    </xdr:from>
    <xdr:to>
      <xdr:col>3</xdr:col>
      <xdr:colOff>388624</xdr:colOff>
      <xdr:row>205</xdr:row>
      <xdr:rowOff>326217</xdr:rowOff>
    </xdr:to>
    <xdr:sp macro="" textlink="">
      <xdr:nvSpPr>
        <xdr:cNvPr id="57" name="Diamond 56">
          <a:extLst>
            <a:ext uri="{FF2B5EF4-FFF2-40B4-BE49-F238E27FC236}">
              <a16:creationId xmlns:a16="http://schemas.microsoft.com/office/drawing/2014/main" id="{00000000-0008-0000-0000-000039000000}"/>
            </a:ext>
          </a:extLst>
        </xdr:cNvPr>
        <xdr:cNvSpPr/>
      </xdr:nvSpPr>
      <xdr:spPr>
        <a:xfrm>
          <a:off x="987429" y="65504998"/>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I</a:t>
          </a:r>
        </a:p>
      </xdr:txBody>
    </xdr:sp>
    <xdr:clientData/>
  </xdr:twoCellAnchor>
  <xdr:twoCellAnchor editAs="oneCell">
    <xdr:from>
      <xdr:col>3</xdr:col>
      <xdr:colOff>114304</xdr:colOff>
      <xdr:row>206</xdr:row>
      <xdr:rowOff>49987</xdr:rowOff>
    </xdr:from>
    <xdr:to>
      <xdr:col>3</xdr:col>
      <xdr:colOff>388624</xdr:colOff>
      <xdr:row>206</xdr:row>
      <xdr:rowOff>323831</xdr:rowOff>
    </xdr:to>
    <xdr:sp macro="" textlink="">
      <xdr:nvSpPr>
        <xdr:cNvPr id="58" name="Diamond 57">
          <a:extLst>
            <a:ext uri="{FF2B5EF4-FFF2-40B4-BE49-F238E27FC236}">
              <a16:creationId xmlns:a16="http://schemas.microsoft.com/office/drawing/2014/main" id="{00000000-0008-0000-0000-00003A000000}"/>
            </a:ext>
          </a:extLst>
        </xdr:cNvPr>
        <xdr:cNvSpPr/>
      </xdr:nvSpPr>
      <xdr:spPr>
        <a:xfrm>
          <a:off x="987429" y="65883612"/>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P</a:t>
          </a:r>
        </a:p>
      </xdr:txBody>
    </xdr:sp>
    <xdr:clientData/>
  </xdr:twoCellAnchor>
  <xdr:twoCellAnchor editAs="oneCell">
    <xdr:from>
      <xdr:col>3</xdr:col>
      <xdr:colOff>114304</xdr:colOff>
      <xdr:row>207</xdr:row>
      <xdr:rowOff>47601</xdr:rowOff>
    </xdr:from>
    <xdr:to>
      <xdr:col>3</xdr:col>
      <xdr:colOff>396561</xdr:colOff>
      <xdr:row>207</xdr:row>
      <xdr:rowOff>321445</xdr:rowOff>
    </xdr:to>
    <xdr:sp macro="" textlink="">
      <xdr:nvSpPr>
        <xdr:cNvPr id="59" name="Diamond 58">
          <a:extLst>
            <a:ext uri="{FF2B5EF4-FFF2-40B4-BE49-F238E27FC236}">
              <a16:creationId xmlns:a16="http://schemas.microsoft.com/office/drawing/2014/main" id="{00000000-0008-0000-0000-00003B000000}"/>
            </a:ext>
          </a:extLst>
        </xdr:cNvPr>
        <xdr:cNvSpPr/>
      </xdr:nvSpPr>
      <xdr:spPr>
        <a:xfrm>
          <a:off x="987429" y="66262226"/>
          <a:ext cx="282257"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1100" b="1"/>
            <a:t>SL</a:t>
          </a:r>
        </a:p>
      </xdr:txBody>
    </xdr:sp>
    <xdr:clientData/>
  </xdr:twoCellAnchor>
  <xdr:twoCellAnchor editAs="oneCell">
    <xdr:from>
      <xdr:col>3</xdr:col>
      <xdr:colOff>114304</xdr:colOff>
      <xdr:row>208</xdr:row>
      <xdr:rowOff>45215</xdr:rowOff>
    </xdr:from>
    <xdr:to>
      <xdr:col>3</xdr:col>
      <xdr:colOff>388624</xdr:colOff>
      <xdr:row>208</xdr:row>
      <xdr:rowOff>319059</xdr:rowOff>
    </xdr:to>
    <xdr:sp macro="" textlink="">
      <xdr:nvSpPr>
        <xdr:cNvPr id="60" name="Diamond 59">
          <a:extLst>
            <a:ext uri="{FF2B5EF4-FFF2-40B4-BE49-F238E27FC236}">
              <a16:creationId xmlns:a16="http://schemas.microsoft.com/office/drawing/2014/main" id="{00000000-0008-0000-0000-00003C000000}"/>
            </a:ext>
          </a:extLst>
        </xdr:cNvPr>
        <xdr:cNvSpPr/>
      </xdr:nvSpPr>
      <xdr:spPr>
        <a:xfrm>
          <a:off x="987429" y="66640840"/>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C</a:t>
          </a:r>
        </a:p>
      </xdr:txBody>
    </xdr:sp>
    <xdr:clientData/>
  </xdr:twoCellAnchor>
  <xdr:twoCellAnchor editAs="oneCell">
    <xdr:from>
      <xdr:col>3</xdr:col>
      <xdr:colOff>114304</xdr:colOff>
      <xdr:row>209</xdr:row>
      <xdr:rowOff>42829</xdr:rowOff>
    </xdr:from>
    <xdr:to>
      <xdr:col>3</xdr:col>
      <xdr:colOff>396561</xdr:colOff>
      <xdr:row>209</xdr:row>
      <xdr:rowOff>316673</xdr:rowOff>
    </xdr:to>
    <xdr:sp macro="" textlink="">
      <xdr:nvSpPr>
        <xdr:cNvPr id="61" name="Diamond 60">
          <a:extLst>
            <a:ext uri="{FF2B5EF4-FFF2-40B4-BE49-F238E27FC236}">
              <a16:creationId xmlns:a16="http://schemas.microsoft.com/office/drawing/2014/main" id="{00000000-0008-0000-0000-00003D000000}"/>
            </a:ext>
          </a:extLst>
        </xdr:cNvPr>
        <xdr:cNvSpPr/>
      </xdr:nvSpPr>
      <xdr:spPr>
        <a:xfrm>
          <a:off x="987429" y="67019454"/>
          <a:ext cx="282257"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V</a:t>
          </a:r>
        </a:p>
      </xdr:txBody>
    </xdr:sp>
    <xdr:clientData/>
  </xdr:twoCellAnchor>
  <xdr:twoCellAnchor>
    <xdr:from>
      <xdr:col>4</xdr:col>
      <xdr:colOff>10668003</xdr:colOff>
      <xdr:row>64</xdr:row>
      <xdr:rowOff>190500</xdr:rowOff>
    </xdr:from>
    <xdr:to>
      <xdr:col>5</xdr:col>
      <xdr:colOff>250034</xdr:colOff>
      <xdr:row>64</xdr:row>
      <xdr:rowOff>595313</xdr:rowOff>
    </xdr:to>
    <xdr:sp macro="" textlink="">
      <xdr:nvSpPr>
        <xdr:cNvPr id="64" name="Up Arrow 63">
          <a:hlinkClick xmlns:r="http://schemas.openxmlformats.org/officeDocument/2006/relationships" r:id="rId21"/>
          <a:extLst>
            <a:ext uri="{FF2B5EF4-FFF2-40B4-BE49-F238E27FC236}">
              <a16:creationId xmlns:a16="http://schemas.microsoft.com/office/drawing/2014/main" id="{00000000-0008-0000-0000-000040000000}"/>
            </a:ext>
          </a:extLst>
        </xdr:cNvPr>
        <xdr:cNvSpPr/>
      </xdr:nvSpPr>
      <xdr:spPr>
        <a:xfrm>
          <a:off x="14418472" y="1743075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4</xdr:col>
      <xdr:colOff>9095675</xdr:colOff>
      <xdr:row>10</xdr:row>
      <xdr:rowOff>105165</xdr:rowOff>
    </xdr:from>
    <xdr:to>
      <xdr:col>4</xdr:col>
      <xdr:colOff>10101515</xdr:colOff>
      <xdr:row>10</xdr:row>
      <xdr:rowOff>361197</xdr:rowOff>
    </xdr:to>
    <xdr:sp macro="" textlink="">
      <xdr:nvSpPr>
        <xdr:cNvPr id="63" name="Rounded Rectangle 62">
          <a:hlinkClick xmlns:r="http://schemas.openxmlformats.org/officeDocument/2006/relationships" r:id="rId22"/>
          <a:extLst>
            <a:ext uri="{FF2B5EF4-FFF2-40B4-BE49-F238E27FC236}">
              <a16:creationId xmlns:a16="http://schemas.microsoft.com/office/drawing/2014/main" id="{00000000-0008-0000-0000-00003F000000}"/>
            </a:ext>
          </a:extLst>
        </xdr:cNvPr>
        <xdr:cNvSpPr/>
      </xdr:nvSpPr>
      <xdr:spPr>
        <a:xfrm>
          <a:off x="13429550"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Consolidation</a:t>
          </a:r>
        </a:p>
      </xdr:txBody>
    </xdr:sp>
    <xdr:clientData/>
  </xdr:twoCellAnchor>
  <xdr:twoCellAnchor editAs="oneCell">
    <xdr:from>
      <xdr:col>4</xdr:col>
      <xdr:colOff>9095675</xdr:colOff>
      <xdr:row>10</xdr:row>
      <xdr:rowOff>430605</xdr:rowOff>
    </xdr:from>
    <xdr:to>
      <xdr:col>4</xdr:col>
      <xdr:colOff>10101515</xdr:colOff>
      <xdr:row>11</xdr:row>
      <xdr:rowOff>174669</xdr:rowOff>
    </xdr:to>
    <xdr:sp macro="" textlink="">
      <xdr:nvSpPr>
        <xdr:cNvPr id="65" name="Rounded Rectangle 64">
          <a:hlinkClick xmlns:r="http://schemas.openxmlformats.org/officeDocument/2006/relationships" r:id="rId23"/>
          <a:extLst>
            <a:ext uri="{FF2B5EF4-FFF2-40B4-BE49-F238E27FC236}">
              <a16:creationId xmlns:a16="http://schemas.microsoft.com/office/drawing/2014/main" id="{00000000-0008-0000-0000-000041000000}"/>
            </a:ext>
          </a:extLst>
        </xdr:cNvPr>
        <xdr:cNvSpPr/>
      </xdr:nvSpPr>
      <xdr:spPr>
        <a:xfrm>
          <a:off x="1342955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Tracker</a:t>
          </a:r>
        </a:p>
      </xdr:txBody>
    </xdr:sp>
    <xdr:clientData/>
  </xdr:twoCellAnchor>
  <xdr:twoCellAnchor>
    <xdr:from>
      <xdr:col>4</xdr:col>
      <xdr:colOff>10668003</xdr:colOff>
      <xdr:row>30</xdr:row>
      <xdr:rowOff>226219</xdr:rowOff>
    </xdr:from>
    <xdr:to>
      <xdr:col>5</xdr:col>
      <xdr:colOff>250034</xdr:colOff>
      <xdr:row>30</xdr:row>
      <xdr:rowOff>631032</xdr:rowOff>
    </xdr:to>
    <xdr:sp macro="" textlink="">
      <xdr:nvSpPr>
        <xdr:cNvPr id="66" name="Up Arrow 65">
          <a:hlinkClick xmlns:r="http://schemas.openxmlformats.org/officeDocument/2006/relationships" r:id="rId21"/>
          <a:extLst>
            <a:ext uri="{FF2B5EF4-FFF2-40B4-BE49-F238E27FC236}">
              <a16:creationId xmlns:a16="http://schemas.microsoft.com/office/drawing/2014/main" id="{00000000-0008-0000-0000-000042000000}"/>
            </a:ext>
          </a:extLst>
        </xdr:cNvPr>
        <xdr:cNvSpPr/>
      </xdr:nvSpPr>
      <xdr:spPr>
        <a:xfrm>
          <a:off x="14418472" y="933450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129</xdr:row>
      <xdr:rowOff>166684</xdr:rowOff>
    </xdr:from>
    <xdr:to>
      <xdr:col>5</xdr:col>
      <xdr:colOff>250034</xdr:colOff>
      <xdr:row>129</xdr:row>
      <xdr:rowOff>571497</xdr:rowOff>
    </xdr:to>
    <xdr:sp macro="" textlink="">
      <xdr:nvSpPr>
        <xdr:cNvPr id="97" name="Up Arrow 96">
          <a:hlinkClick xmlns:r="http://schemas.openxmlformats.org/officeDocument/2006/relationships" r:id="rId21"/>
          <a:extLst>
            <a:ext uri="{FF2B5EF4-FFF2-40B4-BE49-F238E27FC236}">
              <a16:creationId xmlns:a16="http://schemas.microsoft.com/office/drawing/2014/main" id="{00000000-0008-0000-0000-000061000000}"/>
            </a:ext>
          </a:extLst>
        </xdr:cNvPr>
        <xdr:cNvSpPr/>
      </xdr:nvSpPr>
      <xdr:spPr>
        <a:xfrm>
          <a:off x="14418472" y="4294584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189</xdr:row>
      <xdr:rowOff>178590</xdr:rowOff>
    </xdr:from>
    <xdr:to>
      <xdr:col>5</xdr:col>
      <xdr:colOff>250034</xdr:colOff>
      <xdr:row>189</xdr:row>
      <xdr:rowOff>583403</xdr:rowOff>
    </xdr:to>
    <xdr:sp macro="" textlink="">
      <xdr:nvSpPr>
        <xdr:cNvPr id="98" name="Up Arrow 97">
          <a:hlinkClick xmlns:r="http://schemas.openxmlformats.org/officeDocument/2006/relationships" r:id="rId21"/>
          <a:extLst>
            <a:ext uri="{FF2B5EF4-FFF2-40B4-BE49-F238E27FC236}">
              <a16:creationId xmlns:a16="http://schemas.microsoft.com/office/drawing/2014/main" id="{00000000-0008-0000-0000-000062000000}"/>
            </a:ext>
          </a:extLst>
        </xdr:cNvPr>
        <xdr:cNvSpPr/>
      </xdr:nvSpPr>
      <xdr:spPr>
        <a:xfrm>
          <a:off x="14418472" y="66448778"/>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309</xdr:row>
      <xdr:rowOff>142872</xdr:rowOff>
    </xdr:from>
    <xdr:to>
      <xdr:col>5</xdr:col>
      <xdr:colOff>250034</xdr:colOff>
      <xdr:row>309</xdr:row>
      <xdr:rowOff>547685</xdr:rowOff>
    </xdr:to>
    <xdr:sp macro="" textlink="">
      <xdr:nvSpPr>
        <xdr:cNvPr id="101" name="Up Arrow 100">
          <a:hlinkClick xmlns:r="http://schemas.openxmlformats.org/officeDocument/2006/relationships" r:id="rId21"/>
          <a:extLst>
            <a:ext uri="{FF2B5EF4-FFF2-40B4-BE49-F238E27FC236}">
              <a16:creationId xmlns:a16="http://schemas.microsoft.com/office/drawing/2014/main" id="{00000000-0008-0000-0000-000065000000}"/>
            </a:ext>
          </a:extLst>
        </xdr:cNvPr>
        <xdr:cNvSpPr/>
      </xdr:nvSpPr>
      <xdr:spPr>
        <a:xfrm>
          <a:off x="14418472" y="113430841"/>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346</xdr:row>
      <xdr:rowOff>119064</xdr:rowOff>
    </xdr:from>
    <xdr:to>
      <xdr:col>5</xdr:col>
      <xdr:colOff>250034</xdr:colOff>
      <xdr:row>346</xdr:row>
      <xdr:rowOff>523877</xdr:rowOff>
    </xdr:to>
    <xdr:sp macro="" textlink="">
      <xdr:nvSpPr>
        <xdr:cNvPr id="102" name="Up Arrow 101">
          <a:hlinkClick xmlns:r="http://schemas.openxmlformats.org/officeDocument/2006/relationships" r:id="rId21"/>
          <a:extLst>
            <a:ext uri="{FF2B5EF4-FFF2-40B4-BE49-F238E27FC236}">
              <a16:creationId xmlns:a16="http://schemas.microsoft.com/office/drawing/2014/main" id="{00000000-0008-0000-0000-000066000000}"/>
            </a:ext>
          </a:extLst>
        </xdr:cNvPr>
        <xdr:cNvSpPr/>
      </xdr:nvSpPr>
      <xdr:spPr>
        <a:xfrm>
          <a:off x="14418472" y="127265908"/>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416</xdr:row>
      <xdr:rowOff>178590</xdr:rowOff>
    </xdr:from>
    <xdr:to>
      <xdr:col>5</xdr:col>
      <xdr:colOff>250034</xdr:colOff>
      <xdr:row>416</xdr:row>
      <xdr:rowOff>583403</xdr:rowOff>
    </xdr:to>
    <xdr:sp macro="" textlink="">
      <xdr:nvSpPr>
        <xdr:cNvPr id="127" name="Up Arrow 126">
          <a:hlinkClick xmlns:r="http://schemas.openxmlformats.org/officeDocument/2006/relationships" r:id="rId21"/>
          <a:extLst>
            <a:ext uri="{FF2B5EF4-FFF2-40B4-BE49-F238E27FC236}">
              <a16:creationId xmlns:a16="http://schemas.microsoft.com/office/drawing/2014/main" id="{00000000-0008-0000-0000-00007F000000}"/>
            </a:ext>
          </a:extLst>
        </xdr:cNvPr>
        <xdr:cNvSpPr/>
      </xdr:nvSpPr>
      <xdr:spPr>
        <a:xfrm>
          <a:off x="14418472" y="157281559"/>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446</xdr:row>
      <xdr:rowOff>178590</xdr:rowOff>
    </xdr:from>
    <xdr:to>
      <xdr:col>5</xdr:col>
      <xdr:colOff>250034</xdr:colOff>
      <xdr:row>446</xdr:row>
      <xdr:rowOff>583403</xdr:rowOff>
    </xdr:to>
    <xdr:sp macro="" textlink="">
      <xdr:nvSpPr>
        <xdr:cNvPr id="128" name="Up Arrow 127">
          <a:hlinkClick xmlns:r="http://schemas.openxmlformats.org/officeDocument/2006/relationships" r:id="rId21"/>
          <a:extLst>
            <a:ext uri="{FF2B5EF4-FFF2-40B4-BE49-F238E27FC236}">
              <a16:creationId xmlns:a16="http://schemas.microsoft.com/office/drawing/2014/main" id="{00000000-0008-0000-0000-000080000000}"/>
            </a:ext>
          </a:extLst>
        </xdr:cNvPr>
        <xdr:cNvSpPr/>
      </xdr:nvSpPr>
      <xdr:spPr>
        <a:xfrm>
          <a:off x="14418472" y="169378309"/>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484</xdr:row>
      <xdr:rowOff>178590</xdr:rowOff>
    </xdr:from>
    <xdr:to>
      <xdr:col>5</xdr:col>
      <xdr:colOff>250034</xdr:colOff>
      <xdr:row>484</xdr:row>
      <xdr:rowOff>583403</xdr:rowOff>
    </xdr:to>
    <xdr:sp macro="" textlink="">
      <xdr:nvSpPr>
        <xdr:cNvPr id="129" name="Up Arrow 128">
          <a:hlinkClick xmlns:r="http://schemas.openxmlformats.org/officeDocument/2006/relationships" r:id="rId21"/>
          <a:extLst>
            <a:ext uri="{FF2B5EF4-FFF2-40B4-BE49-F238E27FC236}">
              <a16:creationId xmlns:a16="http://schemas.microsoft.com/office/drawing/2014/main" id="{00000000-0008-0000-0000-000081000000}"/>
            </a:ext>
          </a:extLst>
        </xdr:cNvPr>
        <xdr:cNvSpPr/>
      </xdr:nvSpPr>
      <xdr:spPr>
        <a:xfrm>
          <a:off x="14418472" y="18343959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568</xdr:row>
      <xdr:rowOff>190498</xdr:rowOff>
    </xdr:from>
    <xdr:to>
      <xdr:col>5</xdr:col>
      <xdr:colOff>250034</xdr:colOff>
      <xdr:row>568</xdr:row>
      <xdr:rowOff>595311</xdr:rowOff>
    </xdr:to>
    <xdr:sp macro="" textlink="">
      <xdr:nvSpPr>
        <xdr:cNvPr id="130" name="Up Arrow 129">
          <a:hlinkClick xmlns:r="http://schemas.openxmlformats.org/officeDocument/2006/relationships" r:id="rId21"/>
          <a:extLst>
            <a:ext uri="{FF2B5EF4-FFF2-40B4-BE49-F238E27FC236}">
              <a16:creationId xmlns:a16="http://schemas.microsoft.com/office/drawing/2014/main" id="{00000000-0008-0000-0000-000082000000}"/>
            </a:ext>
          </a:extLst>
        </xdr:cNvPr>
        <xdr:cNvSpPr/>
      </xdr:nvSpPr>
      <xdr:spPr>
        <a:xfrm>
          <a:off x="14418472" y="216086529"/>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592</xdr:row>
      <xdr:rowOff>273838</xdr:rowOff>
    </xdr:from>
    <xdr:to>
      <xdr:col>5</xdr:col>
      <xdr:colOff>250034</xdr:colOff>
      <xdr:row>592</xdr:row>
      <xdr:rowOff>678651</xdr:rowOff>
    </xdr:to>
    <xdr:sp macro="" textlink="">
      <xdr:nvSpPr>
        <xdr:cNvPr id="132" name="Up Arrow 131">
          <a:hlinkClick xmlns:r="http://schemas.openxmlformats.org/officeDocument/2006/relationships" r:id="rId21"/>
          <a:extLst>
            <a:ext uri="{FF2B5EF4-FFF2-40B4-BE49-F238E27FC236}">
              <a16:creationId xmlns:a16="http://schemas.microsoft.com/office/drawing/2014/main" id="{00000000-0008-0000-0000-000084000000}"/>
            </a:ext>
          </a:extLst>
        </xdr:cNvPr>
        <xdr:cNvSpPr/>
      </xdr:nvSpPr>
      <xdr:spPr>
        <a:xfrm>
          <a:off x="14418472" y="226349713"/>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615</xdr:row>
      <xdr:rowOff>190496</xdr:rowOff>
    </xdr:from>
    <xdr:to>
      <xdr:col>5</xdr:col>
      <xdr:colOff>250034</xdr:colOff>
      <xdr:row>615</xdr:row>
      <xdr:rowOff>595309</xdr:rowOff>
    </xdr:to>
    <xdr:sp macro="" textlink="">
      <xdr:nvSpPr>
        <xdr:cNvPr id="133" name="Up Arrow 132">
          <a:hlinkClick xmlns:r="http://schemas.openxmlformats.org/officeDocument/2006/relationships" r:id="rId21"/>
          <a:extLst>
            <a:ext uri="{FF2B5EF4-FFF2-40B4-BE49-F238E27FC236}">
              <a16:creationId xmlns:a16="http://schemas.microsoft.com/office/drawing/2014/main" id="{00000000-0008-0000-0000-000085000000}"/>
            </a:ext>
          </a:extLst>
        </xdr:cNvPr>
        <xdr:cNvSpPr/>
      </xdr:nvSpPr>
      <xdr:spPr>
        <a:xfrm>
          <a:off x="14418472" y="237208215"/>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10668003</xdr:colOff>
      <xdr:row>640</xdr:row>
      <xdr:rowOff>226214</xdr:rowOff>
    </xdr:from>
    <xdr:to>
      <xdr:col>5</xdr:col>
      <xdr:colOff>250034</xdr:colOff>
      <xdr:row>640</xdr:row>
      <xdr:rowOff>631027</xdr:rowOff>
    </xdr:to>
    <xdr:sp macro="" textlink="">
      <xdr:nvSpPr>
        <xdr:cNvPr id="134" name="Up Arrow 133">
          <a:hlinkClick xmlns:r="http://schemas.openxmlformats.org/officeDocument/2006/relationships" r:id="rId21"/>
          <a:extLst>
            <a:ext uri="{FF2B5EF4-FFF2-40B4-BE49-F238E27FC236}">
              <a16:creationId xmlns:a16="http://schemas.microsoft.com/office/drawing/2014/main" id="{00000000-0008-0000-0000-000086000000}"/>
            </a:ext>
          </a:extLst>
        </xdr:cNvPr>
        <xdr:cNvSpPr/>
      </xdr:nvSpPr>
      <xdr:spPr>
        <a:xfrm>
          <a:off x="14409967" y="247291107"/>
          <a:ext cx="290853"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725</xdr:row>
      <xdr:rowOff>217712</xdr:rowOff>
    </xdr:from>
    <xdr:to>
      <xdr:col>5</xdr:col>
      <xdr:colOff>250034</xdr:colOff>
      <xdr:row>725</xdr:row>
      <xdr:rowOff>622525</xdr:rowOff>
    </xdr:to>
    <xdr:sp macro="" textlink="">
      <xdr:nvSpPr>
        <xdr:cNvPr id="135" name="Up Arrow 134">
          <a:hlinkClick xmlns:r="http://schemas.openxmlformats.org/officeDocument/2006/relationships" r:id="rId21"/>
          <a:extLst>
            <a:ext uri="{FF2B5EF4-FFF2-40B4-BE49-F238E27FC236}">
              <a16:creationId xmlns:a16="http://schemas.microsoft.com/office/drawing/2014/main" id="{00000000-0008-0000-0000-000087000000}"/>
            </a:ext>
          </a:extLst>
        </xdr:cNvPr>
        <xdr:cNvSpPr/>
      </xdr:nvSpPr>
      <xdr:spPr>
        <a:xfrm>
          <a:off x="14415070" y="261393212"/>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740</xdr:row>
      <xdr:rowOff>176891</xdr:rowOff>
    </xdr:from>
    <xdr:to>
      <xdr:col>5</xdr:col>
      <xdr:colOff>250034</xdr:colOff>
      <xdr:row>740</xdr:row>
      <xdr:rowOff>581704</xdr:rowOff>
    </xdr:to>
    <xdr:sp macro="" textlink="">
      <xdr:nvSpPr>
        <xdr:cNvPr id="136" name="Up Arrow 135">
          <a:hlinkClick xmlns:r="http://schemas.openxmlformats.org/officeDocument/2006/relationships" r:id="rId21"/>
          <a:extLst>
            <a:ext uri="{FF2B5EF4-FFF2-40B4-BE49-F238E27FC236}">
              <a16:creationId xmlns:a16="http://schemas.microsoft.com/office/drawing/2014/main" id="{00000000-0008-0000-0000-000088000000}"/>
            </a:ext>
          </a:extLst>
        </xdr:cNvPr>
        <xdr:cNvSpPr/>
      </xdr:nvSpPr>
      <xdr:spPr>
        <a:xfrm>
          <a:off x="14415070" y="26759807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769</xdr:row>
      <xdr:rowOff>136070</xdr:rowOff>
    </xdr:from>
    <xdr:to>
      <xdr:col>5</xdr:col>
      <xdr:colOff>250034</xdr:colOff>
      <xdr:row>769</xdr:row>
      <xdr:rowOff>540883</xdr:rowOff>
    </xdr:to>
    <xdr:sp macro="" textlink="">
      <xdr:nvSpPr>
        <xdr:cNvPr id="137" name="Up Arrow 136">
          <a:hlinkClick xmlns:r="http://schemas.openxmlformats.org/officeDocument/2006/relationships" r:id="rId21"/>
          <a:extLst>
            <a:ext uri="{FF2B5EF4-FFF2-40B4-BE49-F238E27FC236}">
              <a16:creationId xmlns:a16="http://schemas.microsoft.com/office/drawing/2014/main" id="{00000000-0008-0000-0000-000089000000}"/>
            </a:ext>
          </a:extLst>
        </xdr:cNvPr>
        <xdr:cNvSpPr/>
      </xdr:nvSpPr>
      <xdr:spPr>
        <a:xfrm>
          <a:off x="14415070" y="27778982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797</xdr:row>
      <xdr:rowOff>122463</xdr:rowOff>
    </xdr:from>
    <xdr:to>
      <xdr:col>5</xdr:col>
      <xdr:colOff>250034</xdr:colOff>
      <xdr:row>797</xdr:row>
      <xdr:rowOff>527276</xdr:rowOff>
    </xdr:to>
    <xdr:sp macro="" textlink="">
      <xdr:nvSpPr>
        <xdr:cNvPr id="138" name="Up Arrow 137">
          <a:hlinkClick xmlns:r="http://schemas.openxmlformats.org/officeDocument/2006/relationships" r:id="rId21"/>
          <a:extLst>
            <a:ext uri="{FF2B5EF4-FFF2-40B4-BE49-F238E27FC236}">
              <a16:creationId xmlns:a16="http://schemas.microsoft.com/office/drawing/2014/main" id="{00000000-0008-0000-0000-00008A000000}"/>
            </a:ext>
          </a:extLst>
        </xdr:cNvPr>
        <xdr:cNvSpPr/>
      </xdr:nvSpPr>
      <xdr:spPr>
        <a:xfrm>
          <a:off x="14415070" y="287546142"/>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818</xdr:row>
      <xdr:rowOff>299354</xdr:rowOff>
    </xdr:from>
    <xdr:to>
      <xdr:col>5</xdr:col>
      <xdr:colOff>250034</xdr:colOff>
      <xdr:row>818</xdr:row>
      <xdr:rowOff>704167</xdr:rowOff>
    </xdr:to>
    <xdr:sp macro="" textlink="">
      <xdr:nvSpPr>
        <xdr:cNvPr id="139" name="Up Arrow 138">
          <a:hlinkClick xmlns:r="http://schemas.openxmlformats.org/officeDocument/2006/relationships" r:id="rId21"/>
          <a:extLst>
            <a:ext uri="{FF2B5EF4-FFF2-40B4-BE49-F238E27FC236}">
              <a16:creationId xmlns:a16="http://schemas.microsoft.com/office/drawing/2014/main" id="{00000000-0008-0000-0000-00008B000000}"/>
            </a:ext>
          </a:extLst>
        </xdr:cNvPr>
        <xdr:cNvSpPr/>
      </xdr:nvSpPr>
      <xdr:spPr>
        <a:xfrm>
          <a:off x="14415070" y="297125568"/>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864</xdr:row>
      <xdr:rowOff>217712</xdr:rowOff>
    </xdr:from>
    <xdr:to>
      <xdr:col>5</xdr:col>
      <xdr:colOff>250034</xdr:colOff>
      <xdr:row>864</xdr:row>
      <xdr:rowOff>622525</xdr:rowOff>
    </xdr:to>
    <xdr:sp macro="" textlink="">
      <xdr:nvSpPr>
        <xdr:cNvPr id="140" name="Up Arrow 139">
          <a:hlinkClick xmlns:r="http://schemas.openxmlformats.org/officeDocument/2006/relationships" r:id="rId21"/>
          <a:extLst>
            <a:ext uri="{FF2B5EF4-FFF2-40B4-BE49-F238E27FC236}">
              <a16:creationId xmlns:a16="http://schemas.microsoft.com/office/drawing/2014/main" id="{00000000-0008-0000-0000-00008C000000}"/>
            </a:ext>
          </a:extLst>
        </xdr:cNvPr>
        <xdr:cNvSpPr/>
      </xdr:nvSpPr>
      <xdr:spPr>
        <a:xfrm>
          <a:off x="14415070" y="312964283"/>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895</xdr:row>
      <xdr:rowOff>244926</xdr:rowOff>
    </xdr:from>
    <xdr:to>
      <xdr:col>5</xdr:col>
      <xdr:colOff>250034</xdr:colOff>
      <xdr:row>895</xdr:row>
      <xdr:rowOff>649739</xdr:rowOff>
    </xdr:to>
    <xdr:sp macro="" textlink="">
      <xdr:nvSpPr>
        <xdr:cNvPr id="141" name="Up Arrow 140">
          <a:hlinkClick xmlns:r="http://schemas.openxmlformats.org/officeDocument/2006/relationships" r:id="rId21"/>
          <a:extLst>
            <a:ext uri="{FF2B5EF4-FFF2-40B4-BE49-F238E27FC236}">
              <a16:creationId xmlns:a16="http://schemas.microsoft.com/office/drawing/2014/main" id="{00000000-0008-0000-0000-00008D000000}"/>
            </a:ext>
          </a:extLst>
        </xdr:cNvPr>
        <xdr:cNvSpPr/>
      </xdr:nvSpPr>
      <xdr:spPr>
        <a:xfrm>
          <a:off x="14415070" y="324938569"/>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948</xdr:row>
      <xdr:rowOff>136070</xdr:rowOff>
    </xdr:from>
    <xdr:to>
      <xdr:col>5</xdr:col>
      <xdr:colOff>250034</xdr:colOff>
      <xdr:row>948</xdr:row>
      <xdr:rowOff>540883</xdr:rowOff>
    </xdr:to>
    <xdr:sp macro="" textlink="">
      <xdr:nvSpPr>
        <xdr:cNvPr id="142" name="Up Arrow 141">
          <a:hlinkClick xmlns:r="http://schemas.openxmlformats.org/officeDocument/2006/relationships" r:id="rId21"/>
          <a:extLst>
            <a:ext uri="{FF2B5EF4-FFF2-40B4-BE49-F238E27FC236}">
              <a16:creationId xmlns:a16="http://schemas.microsoft.com/office/drawing/2014/main" id="{00000000-0008-0000-0000-00008E000000}"/>
            </a:ext>
          </a:extLst>
        </xdr:cNvPr>
        <xdr:cNvSpPr/>
      </xdr:nvSpPr>
      <xdr:spPr>
        <a:xfrm>
          <a:off x="14415070" y="345852749"/>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964</xdr:row>
      <xdr:rowOff>122463</xdr:rowOff>
    </xdr:from>
    <xdr:to>
      <xdr:col>5</xdr:col>
      <xdr:colOff>250034</xdr:colOff>
      <xdr:row>964</xdr:row>
      <xdr:rowOff>527276</xdr:rowOff>
    </xdr:to>
    <xdr:sp macro="" textlink="">
      <xdr:nvSpPr>
        <xdr:cNvPr id="143" name="Up Arrow 142">
          <a:hlinkClick xmlns:r="http://schemas.openxmlformats.org/officeDocument/2006/relationships" r:id="rId21"/>
          <a:extLst>
            <a:ext uri="{FF2B5EF4-FFF2-40B4-BE49-F238E27FC236}">
              <a16:creationId xmlns:a16="http://schemas.microsoft.com/office/drawing/2014/main" id="{00000000-0008-0000-0000-00008F000000}"/>
            </a:ext>
          </a:extLst>
        </xdr:cNvPr>
        <xdr:cNvSpPr/>
      </xdr:nvSpPr>
      <xdr:spPr>
        <a:xfrm>
          <a:off x="14415070" y="351635784"/>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991</xdr:row>
      <xdr:rowOff>122463</xdr:rowOff>
    </xdr:from>
    <xdr:to>
      <xdr:col>5</xdr:col>
      <xdr:colOff>250034</xdr:colOff>
      <xdr:row>991</xdr:row>
      <xdr:rowOff>527276</xdr:rowOff>
    </xdr:to>
    <xdr:sp macro="" textlink="">
      <xdr:nvSpPr>
        <xdr:cNvPr id="144" name="Up Arrow 143">
          <a:hlinkClick xmlns:r="http://schemas.openxmlformats.org/officeDocument/2006/relationships" r:id="rId21"/>
          <a:extLst>
            <a:ext uri="{FF2B5EF4-FFF2-40B4-BE49-F238E27FC236}">
              <a16:creationId xmlns:a16="http://schemas.microsoft.com/office/drawing/2014/main" id="{00000000-0008-0000-0000-000090000000}"/>
            </a:ext>
          </a:extLst>
        </xdr:cNvPr>
        <xdr:cNvSpPr/>
      </xdr:nvSpPr>
      <xdr:spPr>
        <a:xfrm>
          <a:off x="14415070" y="360943070"/>
          <a:ext cx="285750"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4</xdr:col>
      <xdr:colOff>1142999</xdr:colOff>
      <xdr:row>1</xdr:row>
      <xdr:rowOff>90991</xdr:rowOff>
    </xdr:from>
    <xdr:to>
      <xdr:col>4</xdr:col>
      <xdr:colOff>1723913</xdr:colOff>
      <xdr:row>1</xdr:row>
      <xdr:rowOff>690562</xdr:rowOff>
    </xdr:to>
    <xdr:pic>
      <xdr:nvPicPr>
        <xdr:cNvPr id="86" name="Picture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476874" y="210054"/>
          <a:ext cx="580914" cy="599571"/>
        </a:xfrm>
        <a:prstGeom prst="rect">
          <a:avLst/>
        </a:prstGeom>
      </xdr:spPr>
    </xdr:pic>
    <xdr:clientData/>
  </xdr:twoCellAnchor>
  <xdr:twoCellAnchor editAs="oneCell">
    <xdr:from>
      <xdr:col>1</xdr:col>
      <xdr:colOff>11907</xdr:colOff>
      <xdr:row>10</xdr:row>
      <xdr:rowOff>430605</xdr:rowOff>
    </xdr:from>
    <xdr:to>
      <xdr:col>3</xdr:col>
      <xdr:colOff>255747</xdr:colOff>
      <xdr:row>11</xdr:row>
      <xdr:rowOff>174669</xdr:rowOff>
    </xdr:to>
    <xdr:sp macro="" textlink="">
      <xdr:nvSpPr>
        <xdr:cNvPr id="87" name="Rounded Rectangle 36">
          <a:hlinkClick xmlns:r="http://schemas.openxmlformats.org/officeDocument/2006/relationships" r:id="rId25"/>
          <a:extLst>
            <a:ext uri="{FF2B5EF4-FFF2-40B4-BE49-F238E27FC236}">
              <a16:creationId xmlns:a16="http://schemas.microsoft.com/office/drawing/2014/main" id="{00000000-0008-0000-0000-000057000000}"/>
            </a:ext>
          </a:extLst>
        </xdr:cNvPr>
        <xdr:cNvSpPr/>
      </xdr:nvSpPr>
      <xdr:spPr>
        <a:xfrm>
          <a:off x="13097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Settings</a:t>
          </a:r>
        </a:p>
      </xdr:txBody>
    </xdr:sp>
    <xdr:clientData/>
  </xdr:twoCellAnchor>
  <xdr:twoCellAnchor editAs="oneCell">
    <xdr:from>
      <xdr:col>3</xdr:col>
      <xdr:colOff>358122</xdr:colOff>
      <xdr:row>10</xdr:row>
      <xdr:rowOff>430605</xdr:rowOff>
    </xdr:from>
    <xdr:to>
      <xdr:col>3</xdr:col>
      <xdr:colOff>1363962</xdr:colOff>
      <xdr:row>11</xdr:row>
      <xdr:rowOff>174669</xdr:rowOff>
    </xdr:to>
    <xdr:sp macro="" textlink="">
      <xdr:nvSpPr>
        <xdr:cNvPr id="88" name="Rounded Rectangle 38">
          <a:hlinkClick xmlns:r="http://schemas.openxmlformats.org/officeDocument/2006/relationships" r:id="rId26"/>
          <a:extLst>
            <a:ext uri="{FF2B5EF4-FFF2-40B4-BE49-F238E27FC236}">
              <a16:creationId xmlns:a16="http://schemas.microsoft.com/office/drawing/2014/main" id="{00000000-0008-0000-0000-000058000000}"/>
            </a:ext>
          </a:extLst>
        </xdr:cNvPr>
        <xdr:cNvSpPr/>
      </xdr:nvSpPr>
      <xdr:spPr>
        <a:xfrm>
          <a:off x="1239185"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Finance</a:t>
          </a:r>
        </a:p>
      </xdr:txBody>
    </xdr:sp>
    <xdr:clientData/>
  </xdr:twoCellAnchor>
  <xdr:twoCellAnchor editAs="oneCell">
    <xdr:from>
      <xdr:col>3</xdr:col>
      <xdr:colOff>1466337</xdr:colOff>
      <xdr:row>10</xdr:row>
      <xdr:rowOff>430605</xdr:rowOff>
    </xdr:from>
    <xdr:to>
      <xdr:col>3</xdr:col>
      <xdr:colOff>2472177</xdr:colOff>
      <xdr:row>11</xdr:row>
      <xdr:rowOff>174669</xdr:rowOff>
    </xdr:to>
    <xdr:sp macro="" textlink="">
      <xdr:nvSpPr>
        <xdr:cNvPr id="89" name="Rounded Rectangle 40">
          <a:hlinkClick xmlns:r="http://schemas.openxmlformats.org/officeDocument/2006/relationships" r:id="rId27"/>
          <a:extLst>
            <a:ext uri="{FF2B5EF4-FFF2-40B4-BE49-F238E27FC236}">
              <a16:creationId xmlns:a16="http://schemas.microsoft.com/office/drawing/2014/main" id="{00000000-0008-0000-0000-000059000000}"/>
            </a:ext>
          </a:extLst>
        </xdr:cNvPr>
        <xdr:cNvSpPr/>
      </xdr:nvSpPr>
      <xdr:spPr>
        <a:xfrm>
          <a:off x="2347400"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Resource Plan</a:t>
          </a:r>
        </a:p>
      </xdr:txBody>
    </xdr:sp>
    <xdr:clientData/>
  </xdr:twoCellAnchor>
  <xdr:twoCellAnchor editAs="oneCell">
    <xdr:from>
      <xdr:col>3</xdr:col>
      <xdr:colOff>2574552</xdr:colOff>
      <xdr:row>10</xdr:row>
      <xdr:rowOff>430605</xdr:rowOff>
    </xdr:from>
    <xdr:to>
      <xdr:col>4</xdr:col>
      <xdr:colOff>127580</xdr:colOff>
      <xdr:row>11</xdr:row>
      <xdr:rowOff>174669</xdr:rowOff>
    </xdr:to>
    <xdr:sp macro="" textlink="">
      <xdr:nvSpPr>
        <xdr:cNvPr id="90" name="Rounded Rectangle 42">
          <a:hlinkClick xmlns:r="http://schemas.openxmlformats.org/officeDocument/2006/relationships" r:id="rId28"/>
          <a:extLst>
            <a:ext uri="{FF2B5EF4-FFF2-40B4-BE49-F238E27FC236}">
              <a16:creationId xmlns:a16="http://schemas.microsoft.com/office/drawing/2014/main" id="{00000000-0008-0000-0000-00005A000000}"/>
            </a:ext>
          </a:extLst>
        </xdr:cNvPr>
        <xdr:cNvSpPr/>
      </xdr:nvSpPr>
      <xdr:spPr>
        <a:xfrm>
          <a:off x="3455615"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000" b="1">
              <a:solidFill>
                <a:schemeClr val="bg1"/>
              </a:solidFill>
              <a:latin typeface="Arial" panose="020B0604020202020204" pitchFamily="34" charset="0"/>
              <a:cs typeface="Arial" panose="020B0604020202020204" pitchFamily="34" charset="0"/>
            </a:rPr>
            <a:t>Comms Plan</a:t>
          </a:r>
        </a:p>
      </xdr:txBody>
    </xdr:sp>
    <xdr:clientData/>
  </xdr:twoCellAnchor>
  <xdr:twoCellAnchor>
    <xdr:from>
      <xdr:col>1</xdr:col>
      <xdr:colOff>217712</xdr:colOff>
      <xdr:row>1</xdr:row>
      <xdr:rowOff>130969</xdr:rowOff>
    </xdr:from>
    <xdr:to>
      <xdr:col>3</xdr:col>
      <xdr:colOff>39118</xdr:colOff>
      <xdr:row>1</xdr:row>
      <xdr:rowOff>500064</xdr:rowOff>
    </xdr:to>
    <xdr:grpSp>
      <xdr:nvGrpSpPr>
        <xdr:cNvPr id="177" name="Menu_Button">
          <a:extLst>
            <a:ext uri="{FF2B5EF4-FFF2-40B4-BE49-F238E27FC236}">
              <a16:creationId xmlns:a16="http://schemas.microsoft.com/office/drawing/2014/main" id="{00000000-0008-0000-0000-0000B1000000}"/>
            </a:ext>
          </a:extLst>
        </xdr:cNvPr>
        <xdr:cNvGrpSpPr/>
      </xdr:nvGrpSpPr>
      <xdr:grpSpPr>
        <a:xfrm>
          <a:off x="332012" y="245269"/>
          <a:ext cx="583406" cy="369095"/>
          <a:chOff x="297657" y="95249"/>
          <a:chExt cx="583406" cy="369095"/>
        </a:xfrm>
      </xdr:grpSpPr>
      <xdr:sp macro="[0]!Menu_Button_Click" textlink="">
        <xdr:nvSpPr>
          <xdr:cNvPr id="178" name="Rectangle: Rounded Corners 177" hidden="1">
            <a:extLst>
              <a:ext uri="{FF2B5EF4-FFF2-40B4-BE49-F238E27FC236}">
                <a16:creationId xmlns:a16="http://schemas.microsoft.com/office/drawing/2014/main" id="{00000000-0008-0000-0000-0000B2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79" name="Straight Connector 178">
            <a:extLst>
              <a:ext uri="{FF2B5EF4-FFF2-40B4-BE49-F238E27FC236}">
                <a16:creationId xmlns:a16="http://schemas.microsoft.com/office/drawing/2014/main" id="{00000000-0008-0000-0000-0000B3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80" name="Straight Connector 179">
            <a:extLst>
              <a:ext uri="{FF2B5EF4-FFF2-40B4-BE49-F238E27FC236}">
                <a16:creationId xmlns:a16="http://schemas.microsoft.com/office/drawing/2014/main" id="{00000000-0008-0000-0000-0000B4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81" name="Straight Connector 180">
            <a:extLst>
              <a:ext uri="{FF2B5EF4-FFF2-40B4-BE49-F238E27FC236}">
                <a16:creationId xmlns:a16="http://schemas.microsoft.com/office/drawing/2014/main" id="{00000000-0008-0000-0000-0000B5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0</xdr:colOff>
      <xdr:row>2</xdr:row>
      <xdr:rowOff>47625</xdr:rowOff>
    </xdr:from>
    <xdr:to>
      <xdr:col>5</xdr:col>
      <xdr:colOff>261937</xdr:colOff>
      <xdr:row>8</xdr:row>
      <xdr:rowOff>68949</xdr:rowOff>
    </xdr:to>
    <xdr:grpSp>
      <xdr:nvGrpSpPr>
        <xdr:cNvPr id="103" name="Menu_Bar">
          <a:extLst>
            <a:ext uri="{FF2B5EF4-FFF2-40B4-BE49-F238E27FC236}">
              <a16:creationId xmlns:a16="http://schemas.microsoft.com/office/drawing/2014/main" id="{00000000-0008-0000-0000-000067000000}"/>
            </a:ext>
          </a:extLst>
        </xdr:cNvPr>
        <xdr:cNvGrpSpPr/>
      </xdr:nvGrpSpPr>
      <xdr:grpSpPr>
        <a:xfrm>
          <a:off x="114300" y="914400"/>
          <a:ext cx="15178087" cy="973824"/>
          <a:chOff x="74083" y="740834"/>
          <a:chExt cx="13631334" cy="961918"/>
        </a:xfrm>
      </xdr:grpSpPr>
      <xdr:sp macro="" textlink="">
        <xdr:nvSpPr>
          <xdr:cNvPr id="104" name="PlaceHolder">
            <a:extLst>
              <a:ext uri="{FF2B5EF4-FFF2-40B4-BE49-F238E27FC236}">
                <a16:creationId xmlns:a16="http://schemas.microsoft.com/office/drawing/2014/main" id="{00000000-0008-0000-0000-000068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105" name="Bn_Charter_Btn">
            <a:extLst>
              <a:ext uri="{FF2B5EF4-FFF2-40B4-BE49-F238E27FC236}">
                <a16:creationId xmlns:a16="http://schemas.microsoft.com/office/drawing/2014/main" id="{00000000-0008-0000-0000-000069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106" name="Bn_Finance_Btn">
            <a:extLst>
              <a:ext uri="{FF2B5EF4-FFF2-40B4-BE49-F238E27FC236}">
                <a16:creationId xmlns:a16="http://schemas.microsoft.com/office/drawing/2014/main" id="{00000000-0008-0000-0000-00006A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107" name="Bn_Status_Report_Btn">
            <a:extLst>
              <a:ext uri="{FF2B5EF4-FFF2-40B4-BE49-F238E27FC236}">
                <a16:creationId xmlns:a16="http://schemas.microsoft.com/office/drawing/2014/main" id="{00000000-0008-0000-0000-00006B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108" name="Bn_Resource_Plan_Btn">
            <a:extLst>
              <a:ext uri="{FF2B5EF4-FFF2-40B4-BE49-F238E27FC236}">
                <a16:creationId xmlns:a16="http://schemas.microsoft.com/office/drawing/2014/main" id="{00000000-0008-0000-0000-00006C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109" name="Bn_Project_Plan_Btn">
            <a:extLst>
              <a:ext uri="{FF2B5EF4-FFF2-40B4-BE49-F238E27FC236}">
                <a16:creationId xmlns:a16="http://schemas.microsoft.com/office/drawing/2014/main" id="{00000000-0008-0000-0000-00006D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110" name="Bn_Risk_Register_Btn">
            <a:extLst>
              <a:ext uri="{FF2B5EF4-FFF2-40B4-BE49-F238E27FC236}">
                <a16:creationId xmlns:a16="http://schemas.microsoft.com/office/drawing/2014/main" id="{00000000-0008-0000-0000-00006E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111" name="Bn_Issue_Log_Btn">
            <a:extLst>
              <a:ext uri="{FF2B5EF4-FFF2-40B4-BE49-F238E27FC236}">
                <a16:creationId xmlns:a16="http://schemas.microsoft.com/office/drawing/2014/main" id="{00000000-0008-0000-0000-00006F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112" name="Bn_Comms_Plan_Btn">
            <a:extLst>
              <a:ext uri="{FF2B5EF4-FFF2-40B4-BE49-F238E27FC236}">
                <a16:creationId xmlns:a16="http://schemas.microsoft.com/office/drawing/2014/main" id="{00000000-0008-0000-0000-000070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113" name="Bn_Reports_Btn">
            <a:extLst>
              <a:ext uri="{FF2B5EF4-FFF2-40B4-BE49-F238E27FC236}">
                <a16:creationId xmlns:a16="http://schemas.microsoft.com/office/drawing/2014/main" id="{00000000-0008-0000-0000-000071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114" name="Bn_General_Info_Btn">
            <a:hlinkClick xmlns:r="http://schemas.openxmlformats.org/officeDocument/2006/relationships" r:id="rId29"/>
            <a:extLst>
              <a:ext uri="{FF2B5EF4-FFF2-40B4-BE49-F238E27FC236}">
                <a16:creationId xmlns:a16="http://schemas.microsoft.com/office/drawing/2014/main" id="{00000000-0008-0000-0000-000072000000}"/>
              </a:ext>
            </a:extLst>
          </xdr:cNvPr>
          <xdr:cNvSpPr/>
        </xdr:nvSpPr>
        <xdr:spPr>
          <a:xfrm>
            <a:off x="149789"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115" name="Bn_Problem_St_Btn">
            <a:extLst>
              <a:ext uri="{FF2B5EF4-FFF2-40B4-BE49-F238E27FC236}">
                <a16:creationId xmlns:a16="http://schemas.microsoft.com/office/drawing/2014/main" id="{00000000-0008-0000-0000-000073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116" name="Bn_Tracker_Btn">
            <a:extLst>
              <a:ext uri="{FF2B5EF4-FFF2-40B4-BE49-F238E27FC236}">
                <a16:creationId xmlns:a16="http://schemas.microsoft.com/office/drawing/2014/main" id="{00000000-0008-0000-0000-000074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117" name="Bn_CR_Log_Btn">
            <a:extLst>
              <a:ext uri="{FF2B5EF4-FFF2-40B4-BE49-F238E27FC236}">
                <a16:creationId xmlns:a16="http://schemas.microsoft.com/office/drawing/2014/main" id="{00000000-0008-0000-0000-000075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118" name="Bn_Lessons_Learned_Btn">
            <a:extLst>
              <a:ext uri="{FF2B5EF4-FFF2-40B4-BE49-F238E27FC236}">
                <a16:creationId xmlns:a16="http://schemas.microsoft.com/office/drawing/2014/main" id="{00000000-0008-0000-0000-000076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119" name="Bn_BCase1_Btn">
            <a:extLst>
              <a:ext uri="{FF2B5EF4-FFF2-40B4-BE49-F238E27FC236}">
                <a16:creationId xmlns:a16="http://schemas.microsoft.com/office/drawing/2014/main" id="{00000000-0008-0000-0000-000077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120" name="Bn_Cost_Tracking_Btn">
            <a:extLst>
              <a:ext uri="{FF2B5EF4-FFF2-40B4-BE49-F238E27FC236}">
                <a16:creationId xmlns:a16="http://schemas.microsoft.com/office/drawing/2014/main" id="{00000000-0008-0000-0000-000078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21" name="Bn_IPO_Addendum_Btn">
            <a:extLst>
              <a:ext uri="{FF2B5EF4-FFF2-40B4-BE49-F238E27FC236}">
                <a16:creationId xmlns:a16="http://schemas.microsoft.com/office/drawing/2014/main" id="{00000000-0008-0000-0000-000079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22" name="Bn_BCase2_Btn">
            <a:extLst>
              <a:ext uri="{FF2B5EF4-FFF2-40B4-BE49-F238E27FC236}">
                <a16:creationId xmlns:a16="http://schemas.microsoft.com/office/drawing/2014/main" id="{00000000-0008-0000-0000-00007A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23" name="Bn_Stage_Gates_Btn">
            <a:extLst>
              <a:ext uri="{FF2B5EF4-FFF2-40B4-BE49-F238E27FC236}">
                <a16:creationId xmlns:a16="http://schemas.microsoft.com/office/drawing/2014/main" id="{00000000-0008-0000-0000-00007B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24" name="Bn_KPIs_Btn">
            <a:extLst>
              <a:ext uri="{FF2B5EF4-FFF2-40B4-BE49-F238E27FC236}">
                <a16:creationId xmlns:a16="http://schemas.microsoft.com/office/drawing/2014/main" id="{00000000-0008-0000-0000-00007C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25" name="Bn_BCase3_Btn">
            <a:extLst>
              <a:ext uri="{FF2B5EF4-FFF2-40B4-BE49-F238E27FC236}">
                <a16:creationId xmlns:a16="http://schemas.microsoft.com/office/drawing/2014/main" id="{00000000-0008-0000-0000-00007D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26" name="Bn_Charts_Btn">
            <a:extLst>
              <a:ext uri="{FF2B5EF4-FFF2-40B4-BE49-F238E27FC236}">
                <a16:creationId xmlns:a16="http://schemas.microsoft.com/office/drawing/2014/main" id="{00000000-0008-0000-0000-00007E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31" name="Bn_Consolidation_Btn">
            <a:extLst>
              <a:ext uri="{FF2B5EF4-FFF2-40B4-BE49-F238E27FC236}">
                <a16:creationId xmlns:a16="http://schemas.microsoft.com/office/drawing/2014/main" id="{00000000-0008-0000-0000-000083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45" name="Bn_ID_Card_Btn">
            <a:extLst>
              <a:ext uri="{FF2B5EF4-FFF2-40B4-BE49-F238E27FC236}">
                <a16:creationId xmlns:a16="http://schemas.microsoft.com/office/drawing/2014/main" id="{00000000-0008-0000-0000-000091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46" name="Bn_cList1_Btn">
            <a:extLst>
              <a:ext uri="{FF2B5EF4-FFF2-40B4-BE49-F238E27FC236}">
                <a16:creationId xmlns:a16="http://schemas.microsoft.com/office/drawing/2014/main" id="{00000000-0008-0000-0000-000092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47" name="Bn_cList2_Btn">
            <a:extLst>
              <a:ext uri="{FF2B5EF4-FFF2-40B4-BE49-F238E27FC236}">
                <a16:creationId xmlns:a16="http://schemas.microsoft.com/office/drawing/2014/main" id="{00000000-0008-0000-0000-000093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48" name="Bn_cList3_Btn">
            <a:extLst>
              <a:ext uri="{FF2B5EF4-FFF2-40B4-BE49-F238E27FC236}">
                <a16:creationId xmlns:a16="http://schemas.microsoft.com/office/drawing/2014/main" id="{00000000-0008-0000-0000-000094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49" name="Bn_defLog_Btn">
            <a:extLst>
              <a:ext uri="{FF2B5EF4-FFF2-40B4-BE49-F238E27FC236}">
                <a16:creationId xmlns:a16="http://schemas.microsoft.com/office/drawing/2014/main" id="{00000000-0008-0000-0000-000095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50" name="Bn_cList4_Btn">
            <a:extLst>
              <a:ext uri="{FF2B5EF4-FFF2-40B4-BE49-F238E27FC236}">
                <a16:creationId xmlns:a16="http://schemas.microsoft.com/office/drawing/2014/main" id="{00000000-0008-0000-0000-000096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51" name="Bn_MoM_Btn">
            <a:extLst>
              <a:ext uri="{FF2B5EF4-FFF2-40B4-BE49-F238E27FC236}">
                <a16:creationId xmlns:a16="http://schemas.microsoft.com/office/drawing/2014/main" id="{00000000-0008-0000-0000-000097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52" name="Bn_RACI_Btn">
            <a:extLst>
              <a:ext uri="{FF2B5EF4-FFF2-40B4-BE49-F238E27FC236}">
                <a16:creationId xmlns:a16="http://schemas.microsoft.com/office/drawing/2014/main" id="{00000000-0008-0000-0000-000098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53" name="Bn_Micro_Template_Btn">
            <a:extLst>
              <a:ext uri="{FF2B5EF4-FFF2-40B4-BE49-F238E27FC236}">
                <a16:creationId xmlns:a16="http://schemas.microsoft.com/office/drawing/2014/main" id="{00000000-0008-0000-0000-000099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xdr:from>
      <xdr:col>1</xdr:col>
      <xdr:colOff>178592</xdr:colOff>
      <xdr:row>64</xdr:row>
      <xdr:rowOff>119062</xdr:rowOff>
    </xdr:from>
    <xdr:to>
      <xdr:col>3</xdr:col>
      <xdr:colOff>1428272</xdr:colOff>
      <xdr:row>64</xdr:row>
      <xdr:rowOff>393382</xdr:rowOff>
    </xdr:to>
    <xdr:sp macro="[0]!Bn_Charter_Btn_Click" textlink="">
      <xdr:nvSpPr>
        <xdr:cNvPr id="154" name="Bn_Charter_Btn">
          <a:extLst>
            <a:ext uri="{FF2B5EF4-FFF2-40B4-BE49-F238E27FC236}">
              <a16:creationId xmlns:a16="http://schemas.microsoft.com/office/drawing/2014/main" id="{00000000-0008-0000-0000-00009A000000}"/>
            </a:ext>
          </a:extLst>
        </xdr:cNvPr>
        <xdr:cNvSpPr/>
      </xdr:nvSpPr>
      <xdr:spPr>
        <a:xfrm>
          <a:off x="297655" y="23633906"/>
          <a:ext cx="2011680" cy="274320"/>
        </a:xfrm>
        <a:prstGeom prst="roundRect">
          <a:avLst/>
        </a:prstGeom>
        <a:solidFill>
          <a:srgbClr val="B10043"/>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Charter</a:t>
          </a:r>
        </a:p>
      </xdr:txBody>
    </xdr:sp>
    <xdr:clientData/>
  </xdr:twoCellAnchor>
  <xdr:twoCellAnchor>
    <xdr:from>
      <xdr:col>1</xdr:col>
      <xdr:colOff>178592</xdr:colOff>
      <xdr:row>129</xdr:row>
      <xdr:rowOff>107156</xdr:rowOff>
    </xdr:from>
    <xdr:to>
      <xdr:col>3</xdr:col>
      <xdr:colOff>1428272</xdr:colOff>
      <xdr:row>129</xdr:row>
      <xdr:rowOff>381476</xdr:rowOff>
    </xdr:to>
    <xdr:sp macro="[0]!Bn_Finance_Btn_Click" textlink="">
      <xdr:nvSpPr>
        <xdr:cNvPr id="155" name="Bn_Finance_Btn">
          <a:extLst>
            <a:ext uri="{FF2B5EF4-FFF2-40B4-BE49-F238E27FC236}">
              <a16:creationId xmlns:a16="http://schemas.microsoft.com/office/drawing/2014/main" id="{00000000-0008-0000-0000-00009B000000}"/>
            </a:ext>
          </a:extLst>
        </xdr:cNvPr>
        <xdr:cNvSpPr/>
      </xdr:nvSpPr>
      <xdr:spPr>
        <a:xfrm>
          <a:off x="297655" y="54232969"/>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Finance</a:t>
          </a:r>
        </a:p>
      </xdr:txBody>
    </xdr:sp>
    <xdr:clientData/>
  </xdr:twoCellAnchor>
  <xdr:twoCellAnchor>
    <xdr:from>
      <xdr:col>1</xdr:col>
      <xdr:colOff>178592</xdr:colOff>
      <xdr:row>189</xdr:row>
      <xdr:rowOff>142876</xdr:rowOff>
    </xdr:from>
    <xdr:to>
      <xdr:col>3</xdr:col>
      <xdr:colOff>1428272</xdr:colOff>
      <xdr:row>189</xdr:row>
      <xdr:rowOff>417196</xdr:rowOff>
    </xdr:to>
    <xdr:sp macro="[0]!Bn_Status_Report_Btn_Click" textlink="">
      <xdr:nvSpPr>
        <xdr:cNvPr id="156" name="Bn_Status_Report_Btn">
          <a:extLst>
            <a:ext uri="{FF2B5EF4-FFF2-40B4-BE49-F238E27FC236}">
              <a16:creationId xmlns:a16="http://schemas.microsoft.com/office/drawing/2014/main" id="{00000000-0008-0000-0000-00009C000000}"/>
            </a:ext>
          </a:extLst>
        </xdr:cNvPr>
        <xdr:cNvSpPr/>
      </xdr:nvSpPr>
      <xdr:spPr>
        <a:xfrm>
          <a:off x="297655" y="78652689"/>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Status Report</a:t>
          </a:r>
        </a:p>
      </xdr:txBody>
    </xdr:sp>
    <xdr:clientData/>
  </xdr:twoCellAnchor>
  <xdr:twoCellAnchor>
    <xdr:from>
      <xdr:col>1</xdr:col>
      <xdr:colOff>178592</xdr:colOff>
      <xdr:row>309</xdr:row>
      <xdr:rowOff>178594</xdr:rowOff>
    </xdr:from>
    <xdr:to>
      <xdr:col>3</xdr:col>
      <xdr:colOff>1428272</xdr:colOff>
      <xdr:row>309</xdr:row>
      <xdr:rowOff>452914</xdr:rowOff>
    </xdr:to>
    <xdr:sp macro="[0]!Bn_Resource_Plan_Btn_Click" textlink="">
      <xdr:nvSpPr>
        <xdr:cNvPr id="157" name="Bn_Resource_Plan_Btn">
          <a:extLst>
            <a:ext uri="{FF2B5EF4-FFF2-40B4-BE49-F238E27FC236}">
              <a16:creationId xmlns:a16="http://schemas.microsoft.com/office/drawing/2014/main" id="{00000000-0008-0000-0000-00009D000000}"/>
            </a:ext>
          </a:extLst>
        </xdr:cNvPr>
        <xdr:cNvSpPr/>
      </xdr:nvSpPr>
      <xdr:spPr>
        <a:xfrm>
          <a:off x="297655" y="129980532"/>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Resource Plan</a:t>
          </a:r>
        </a:p>
      </xdr:txBody>
    </xdr:sp>
    <xdr:clientData/>
  </xdr:twoCellAnchor>
  <xdr:twoCellAnchor>
    <xdr:from>
      <xdr:col>1</xdr:col>
      <xdr:colOff>178592</xdr:colOff>
      <xdr:row>30</xdr:row>
      <xdr:rowOff>202406</xdr:rowOff>
    </xdr:from>
    <xdr:to>
      <xdr:col>3</xdr:col>
      <xdr:colOff>1428272</xdr:colOff>
      <xdr:row>30</xdr:row>
      <xdr:rowOff>476726</xdr:rowOff>
    </xdr:to>
    <xdr:sp macro="" textlink="">
      <xdr:nvSpPr>
        <xdr:cNvPr id="158" name="Bn_General_Info_Btn">
          <a:hlinkClick xmlns:r="http://schemas.openxmlformats.org/officeDocument/2006/relationships" r:id="rId29"/>
          <a:extLst>
            <a:ext uri="{FF2B5EF4-FFF2-40B4-BE49-F238E27FC236}">
              <a16:creationId xmlns:a16="http://schemas.microsoft.com/office/drawing/2014/main" id="{00000000-0008-0000-0000-00009E000000}"/>
            </a:ext>
          </a:extLst>
        </xdr:cNvPr>
        <xdr:cNvSpPr/>
      </xdr:nvSpPr>
      <xdr:spPr>
        <a:xfrm>
          <a:off x="297655" y="982265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Settings</a:t>
          </a:r>
        </a:p>
      </xdr:txBody>
    </xdr:sp>
    <xdr:clientData/>
  </xdr:twoCellAnchor>
  <xdr:twoCellAnchor>
    <xdr:from>
      <xdr:col>1</xdr:col>
      <xdr:colOff>178592</xdr:colOff>
      <xdr:row>346</xdr:row>
      <xdr:rowOff>119062</xdr:rowOff>
    </xdr:from>
    <xdr:to>
      <xdr:col>3</xdr:col>
      <xdr:colOff>1428272</xdr:colOff>
      <xdr:row>346</xdr:row>
      <xdr:rowOff>393382</xdr:rowOff>
    </xdr:to>
    <xdr:sp macro="[0]!Bn_Project_Plan_Btn_Click" textlink="">
      <xdr:nvSpPr>
        <xdr:cNvPr id="159" name="Bn_Project_Plan_Btn">
          <a:extLst>
            <a:ext uri="{FF2B5EF4-FFF2-40B4-BE49-F238E27FC236}">
              <a16:creationId xmlns:a16="http://schemas.microsoft.com/office/drawing/2014/main" id="{00000000-0008-0000-0000-00009F000000}"/>
            </a:ext>
          </a:extLst>
        </xdr:cNvPr>
        <xdr:cNvSpPr/>
      </xdr:nvSpPr>
      <xdr:spPr>
        <a:xfrm>
          <a:off x="297655" y="146053968"/>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Project Schedule</a:t>
          </a:r>
        </a:p>
      </xdr:txBody>
    </xdr:sp>
    <xdr:clientData/>
  </xdr:twoCellAnchor>
  <xdr:twoCellAnchor>
    <xdr:from>
      <xdr:col>1</xdr:col>
      <xdr:colOff>178592</xdr:colOff>
      <xdr:row>416</xdr:row>
      <xdr:rowOff>226220</xdr:rowOff>
    </xdr:from>
    <xdr:to>
      <xdr:col>3</xdr:col>
      <xdr:colOff>1428272</xdr:colOff>
      <xdr:row>416</xdr:row>
      <xdr:rowOff>500540</xdr:rowOff>
    </xdr:to>
    <xdr:sp macro="[0]!Bn_Comms_Plan_Btn_Click" textlink="">
      <xdr:nvSpPr>
        <xdr:cNvPr id="160" name="Bn_Comms_Plan_Btn">
          <a:extLst>
            <a:ext uri="{FF2B5EF4-FFF2-40B4-BE49-F238E27FC236}">
              <a16:creationId xmlns:a16="http://schemas.microsoft.com/office/drawing/2014/main" id="{00000000-0008-0000-0000-0000A0000000}"/>
            </a:ext>
          </a:extLst>
        </xdr:cNvPr>
        <xdr:cNvSpPr/>
      </xdr:nvSpPr>
      <xdr:spPr>
        <a:xfrm>
          <a:off x="297655" y="17645062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Comms Plan</a:t>
          </a:r>
        </a:p>
      </xdr:txBody>
    </xdr:sp>
    <xdr:clientData/>
  </xdr:twoCellAnchor>
  <xdr:twoCellAnchor>
    <xdr:from>
      <xdr:col>1</xdr:col>
      <xdr:colOff>178592</xdr:colOff>
      <xdr:row>446</xdr:row>
      <xdr:rowOff>226220</xdr:rowOff>
    </xdr:from>
    <xdr:to>
      <xdr:col>3</xdr:col>
      <xdr:colOff>1428272</xdr:colOff>
      <xdr:row>446</xdr:row>
      <xdr:rowOff>500540</xdr:rowOff>
    </xdr:to>
    <xdr:sp macro="[0]!Bn_Issue_Log_Btn_Click" textlink="">
      <xdr:nvSpPr>
        <xdr:cNvPr id="161" name="Bn_Issue_Log_Btn">
          <a:extLst>
            <a:ext uri="{FF2B5EF4-FFF2-40B4-BE49-F238E27FC236}">
              <a16:creationId xmlns:a16="http://schemas.microsoft.com/office/drawing/2014/main" id="{00000000-0008-0000-0000-0000A1000000}"/>
            </a:ext>
          </a:extLst>
        </xdr:cNvPr>
        <xdr:cNvSpPr/>
      </xdr:nvSpPr>
      <xdr:spPr>
        <a:xfrm>
          <a:off x="297655" y="18778537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Issues &amp; </a:t>
          </a:r>
          <a:r>
            <a:rPr lang="en-US" sz="1100" b="1" baseline="0">
              <a:solidFill>
                <a:schemeClr val="bg1"/>
              </a:solidFill>
              <a:latin typeface="Arial" pitchFamily="34" charset="0"/>
              <a:cs typeface="Arial" pitchFamily="34" charset="0"/>
            </a:rPr>
            <a:t>Actions</a:t>
          </a:r>
          <a:endParaRPr lang="en-US" sz="1100" b="1">
            <a:solidFill>
              <a:schemeClr val="bg1"/>
            </a:solidFill>
            <a:latin typeface="Arial" pitchFamily="34" charset="0"/>
            <a:cs typeface="Arial" pitchFamily="34" charset="0"/>
          </a:endParaRPr>
        </a:p>
      </xdr:txBody>
    </xdr:sp>
    <xdr:clientData/>
  </xdr:twoCellAnchor>
  <xdr:twoCellAnchor>
    <xdr:from>
      <xdr:col>1</xdr:col>
      <xdr:colOff>285750</xdr:colOff>
      <xdr:row>484</xdr:row>
      <xdr:rowOff>178594</xdr:rowOff>
    </xdr:from>
    <xdr:to>
      <xdr:col>3</xdr:col>
      <xdr:colOff>1535430</xdr:colOff>
      <xdr:row>484</xdr:row>
      <xdr:rowOff>452914</xdr:rowOff>
    </xdr:to>
    <xdr:sp macro="[0]!Bn_Risk_Register_Btn_Click" textlink="">
      <xdr:nvSpPr>
        <xdr:cNvPr id="162" name="Bn_Risk_Register_Btn">
          <a:extLst>
            <a:ext uri="{FF2B5EF4-FFF2-40B4-BE49-F238E27FC236}">
              <a16:creationId xmlns:a16="http://schemas.microsoft.com/office/drawing/2014/main" id="{00000000-0008-0000-0000-0000A2000000}"/>
            </a:ext>
          </a:extLst>
        </xdr:cNvPr>
        <xdr:cNvSpPr/>
      </xdr:nvSpPr>
      <xdr:spPr>
        <a:xfrm>
          <a:off x="404813" y="203406375"/>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Risk Register</a:t>
          </a:r>
        </a:p>
      </xdr:txBody>
    </xdr:sp>
    <xdr:clientData/>
  </xdr:twoCellAnchor>
  <xdr:twoCellAnchor>
    <xdr:from>
      <xdr:col>1</xdr:col>
      <xdr:colOff>285750</xdr:colOff>
      <xdr:row>568</xdr:row>
      <xdr:rowOff>154782</xdr:rowOff>
    </xdr:from>
    <xdr:to>
      <xdr:col>3</xdr:col>
      <xdr:colOff>1535430</xdr:colOff>
      <xdr:row>568</xdr:row>
      <xdr:rowOff>429102</xdr:rowOff>
    </xdr:to>
    <xdr:sp macro="[0]!Bn_CR_Log_Btn_Click" textlink="">
      <xdr:nvSpPr>
        <xdr:cNvPr id="163" name="Bn_CR_Log_Btn">
          <a:extLst>
            <a:ext uri="{FF2B5EF4-FFF2-40B4-BE49-F238E27FC236}">
              <a16:creationId xmlns:a16="http://schemas.microsoft.com/office/drawing/2014/main" id="{00000000-0008-0000-0000-0000A3000000}"/>
            </a:ext>
          </a:extLst>
        </xdr:cNvPr>
        <xdr:cNvSpPr/>
      </xdr:nvSpPr>
      <xdr:spPr>
        <a:xfrm>
          <a:off x="404813" y="237196313"/>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CR Log</a:t>
          </a:r>
        </a:p>
      </xdr:txBody>
    </xdr:sp>
    <xdr:clientData/>
  </xdr:twoCellAnchor>
  <xdr:twoCellAnchor>
    <xdr:from>
      <xdr:col>1</xdr:col>
      <xdr:colOff>285750</xdr:colOff>
      <xdr:row>592</xdr:row>
      <xdr:rowOff>154781</xdr:rowOff>
    </xdr:from>
    <xdr:to>
      <xdr:col>3</xdr:col>
      <xdr:colOff>1535430</xdr:colOff>
      <xdr:row>592</xdr:row>
      <xdr:rowOff>429101</xdr:rowOff>
    </xdr:to>
    <xdr:sp macro="[0]!Bn_Lessons_Learned_Btn_Click" textlink="">
      <xdr:nvSpPr>
        <xdr:cNvPr id="164" name="Bn_Lessons_Learned_Btn">
          <a:extLst>
            <a:ext uri="{FF2B5EF4-FFF2-40B4-BE49-F238E27FC236}">
              <a16:creationId xmlns:a16="http://schemas.microsoft.com/office/drawing/2014/main" id="{00000000-0008-0000-0000-0000A4000000}"/>
            </a:ext>
          </a:extLst>
        </xdr:cNvPr>
        <xdr:cNvSpPr/>
      </xdr:nvSpPr>
      <xdr:spPr>
        <a:xfrm>
          <a:off x="404813" y="246840375"/>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Lessons</a:t>
          </a:r>
          <a:r>
            <a:rPr lang="en-US" sz="1100" b="1" baseline="0">
              <a:solidFill>
                <a:schemeClr val="bg1"/>
              </a:solidFill>
              <a:latin typeface="Arial" pitchFamily="34" charset="0"/>
              <a:cs typeface="Arial" pitchFamily="34" charset="0"/>
            </a:rPr>
            <a:t> Learned</a:t>
          </a:r>
          <a:endParaRPr lang="en-US" sz="1100" b="1">
            <a:solidFill>
              <a:schemeClr val="bg1"/>
            </a:solidFill>
            <a:latin typeface="Arial" pitchFamily="34" charset="0"/>
            <a:cs typeface="Arial" pitchFamily="34" charset="0"/>
          </a:endParaRPr>
        </a:p>
      </xdr:txBody>
    </xdr:sp>
    <xdr:clientData/>
  </xdr:twoCellAnchor>
  <xdr:twoCellAnchor>
    <xdr:from>
      <xdr:col>1</xdr:col>
      <xdr:colOff>285750</xdr:colOff>
      <xdr:row>615</xdr:row>
      <xdr:rowOff>214313</xdr:rowOff>
    </xdr:from>
    <xdr:to>
      <xdr:col>3</xdr:col>
      <xdr:colOff>1535430</xdr:colOff>
      <xdr:row>615</xdr:row>
      <xdr:rowOff>488633</xdr:rowOff>
    </xdr:to>
    <xdr:sp macro="[0]!Bn_Stage_Gates_Btn_Click" textlink="">
      <xdr:nvSpPr>
        <xdr:cNvPr id="165" name="Bn_Stage_Gates_Btn">
          <a:extLst>
            <a:ext uri="{FF2B5EF4-FFF2-40B4-BE49-F238E27FC236}">
              <a16:creationId xmlns:a16="http://schemas.microsoft.com/office/drawing/2014/main" id="{00000000-0008-0000-0000-0000A5000000}"/>
            </a:ext>
          </a:extLst>
        </xdr:cNvPr>
        <xdr:cNvSpPr/>
      </xdr:nvSpPr>
      <xdr:spPr>
        <a:xfrm>
          <a:off x="404813" y="257079751"/>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Decisions Log</a:t>
          </a:r>
        </a:p>
      </xdr:txBody>
    </xdr:sp>
    <xdr:clientData/>
  </xdr:twoCellAnchor>
  <xdr:twoCellAnchor>
    <xdr:from>
      <xdr:col>1</xdr:col>
      <xdr:colOff>285750</xdr:colOff>
      <xdr:row>640</xdr:row>
      <xdr:rowOff>166688</xdr:rowOff>
    </xdr:from>
    <xdr:to>
      <xdr:col>3</xdr:col>
      <xdr:colOff>1535430</xdr:colOff>
      <xdr:row>640</xdr:row>
      <xdr:rowOff>441008</xdr:rowOff>
    </xdr:to>
    <xdr:sp macro="[0]!Bn_KPIs_Click" textlink="">
      <xdr:nvSpPr>
        <xdr:cNvPr id="166" name="Bn_KPIs_Btn">
          <a:extLst>
            <a:ext uri="{FF2B5EF4-FFF2-40B4-BE49-F238E27FC236}">
              <a16:creationId xmlns:a16="http://schemas.microsoft.com/office/drawing/2014/main" id="{00000000-0008-0000-0000-0000A6000000}"/>
            </a:ext>
          </a:extLst>
        </xdr:cNvPr>
        <xdr:cNvSpPr/>
      </xdr:nvSpPr>
      <xdr:spPr>
        <a:xfrm>
          <a:off x="404813" y="268616907"/>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KPIs</a:t>
          </a:r>
        </a:p>
      </xdr:txBody>
    </xdr:sp>
    <xdr:clientData/>
  </xdr:twoCellAnchor>
  <xdr:twoCellAnchor editAs="oneCell">
    <xdr:from>
      <xdr:col>4</xdr:col>
      <xdr:colOff>3554600</xdr:colOff>
      <xdr:row>10</xdr:row>
      <xdr:rowOff>105165</xdr:rowOff>
    </xdr:from>
    <xdr:to>
      <xdr:col>4</xdr:col>
      <xdr:colOff>4560440</xdr:colOff>
      <xdr:row>10</xdr:row>
      <xdr:rowOff>361197</xdr:rowOff>
    </xdr:to>
    <xdr:sp macro="" textlink="">
      <xdr:nvSpPr>
        <xdr:cNvPr id="167" name="Rounded Rectangle 44">
          <a:hlinkClick xmlns:r="http://schemas.openxmlformats.org/officeDocument/2006/relationships" r:id="rId30"/>
          <a:extLst>
            <a:ext uri="{FF2B5EF4-FFF2-40B4-BE49-F238E27FC236}">
              <a16:creationId xmlns:a16="http://schemas.microsoft.com/office/drawing/2014/main" id="{00000000-0008-0000-0000-0000A7000000}"/>
            </a:ext>
          </a:extLst>
        </xdr:cNvPr>
        <xdr:cNvSpPr/>
      </xdr:nvSpPr>
      <xdr:spPr>
        <a:xfrm>
          <a:off x="7888475"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RACI Matrix</a:t>
          </a:r>
        </a:p>
      </xdr:txBody>
    </xdr:sp>
    <xdr:clientData/>
  </xdr:twoCellAnchor>
  <xdr:twoCellAnchor editAs="oneCell">
    <xdr:from>
      <xdr:col>4</xdr:col>
      <xdr:colOff>3554600</xdr:colOff>
      <xdr:row>10</xdr:row>
      <xdr:rowOff>430605</xdr:rowOff>
    </xdr:from>
    <xdr:to>
      <xdr:col>4</xdr:col>
      <xdr:colOff>4560440</xdr:colOff>
      <xdr:row>11</xdr:row>
      <xdr:rowOff>174669</xdr:rowOff>
    </xdr:to>
    <xdr:sp macro="" textlink="">
      <xdr:nvSpPr>
        <xdr:cNvPr id="168" name="Rounded Rectangle 66">
          <a:hlinkClick xmlns:r="http://schemas.openxmlformats.org/officeDocument/2006/relationships" r:id="rId31"/>
          <a:extLst>
            <a:ext uri="{FF2B5EF4-FFF2-40B4-BE49-F238E27FC236}">
              <a16:creationId xmlns:a16="http://schemas.microsoft.com/office/drawing/2014/main" id="{00000000-0008-0000-0000-0000A8000000}"/>
            </a:ext>
          </a:extLst>
        </xdr:cNvPr>
        <xdr:cNvSpPr/>
      </xdr:nvSpPr>
      <xdr:spPr>
        <a:xfrm>
          <a:off x="7888475" y="240704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Min.</a:t>
          </a:r>
          <a:r>
            <a:rPr lang="en-US" sz="1000" b="1" baseline="0">
              <a:solidFill>
                <a:schemeClr val="bg1"/>
              </a:solidFill>
              <a:latin typeface="Arial" panose="020B0604020202020204" pitchFamily="34" charset="0"/>
              <a:cs typeface="Arial" panose="020B0604020202020204" pitchFamily="34" charset="0"/>
            </a:rPr>
            <a:t> of Meeting</a:t>
          </a:r>
          <a:endParaRPr lang="en-US" sz="1000" b="1">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10673106</xdr:colOff>
      <xdr:row>678</xdr:row>
      <xdr:rowOff>217712</xdr:rowOff>
    </xdr:from>
    <xdr:to>
      <xdr:col>5</xdr:col>
      <xdr:colOff>250034</xdr:colOff>
      <xdr:row>678</xdr:row>
      <xdr:rowOff>622525</xdr:rowOff>
    </xdr:to>
    <xdr:sp macro="" textlink="">
      <xdr:nvSpPr>
        <xdr:cNvPr id="169" name="Up Arrow 134">
          <a:hlinkClick xmlns:r="http://schemas.openxmlformats.org/officeDocument/2006/relationships" r:id="rId21"/>
          <a:extLst>
            <a:ext uri="{FF2B5EF4-FFF2-40B4-BE49-F238E27FC236}">
              <a16:creationId xmlns:a16="http://schemas.microsoft.com/office/drawing/2014/main" id="{00000000-0008-0000-0000-0000A9000000}"/>
            </a:ext>
          </a:extLst>
        </xdr:cNvPr>
        <xdr:cNvSpPr/>
      </xdr:nvSpPr>
      <xdr:spPr>
        <a:xfrm>
          <a:off x="15006981" y="294945025"/>
          <a:ext cx="280647"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10673106</xdr:colOff>
      <xdr:row>697</xdr:row>
      <xdr:rowOff>217712</xdr:rowOff>
    </xdr:from>
    <xdr:to>
      <xdr:col>5</xdr:col>
      <xdr:colOff>250034</xdr:colOff>
      <xdr:row>697</xdr:row>
      <xdr:rowOff>622525</xdr:rowOff>
    </xdr:to>
    <xdr:sp macro="" textlink="">
      <xdr:nvSpPr>
        <xdr:cNvPr id="170" name="Up Arrow 134">
          <a:hlinkClick xmlns:r="http://schemas.openxmlformats.org/officeDocument/2006/relationships" r:id="rId21"/>
          <a:extLst>
            <a:ext uri="{FF2B5EF4-FFF2-40B4-BE49-F238E27FC236}">
              <a16:creationId xmlns:a16="http://schemas.microsoft.com/office/drawing/2014/main" id="{00000000-0008-0000-0000-0000AA000000}"/>
            </a:ext>
          </a:extLst>
        </xdr:cNvPr>
        <xdr:cNvSpPr/>
      </xdr:nvSpPr>
      <xdr:spPr>
        <a:xfrm>
          <a:off x="15006981" y="285039025"/>
          <a:ext cx="280647"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xdr:col>
      <xdr:colOff>285750</xdr:colOff>
      <xdr:row>678</xdr:row>
      <xdr:rowOff>238127</xdr:rowOff>
    </xdr:from>
    <xdr:to>
      <xdr:col>3</xdr:col>
      <xdr:colOff>1535430</xdr:colOff>
      <xdr:row>678</xdr:row>
      <xdr:rowOff>512447</xdr:rowOff>
    </xdr:to>
    <xdr:sp macro="[0]!Bn_RACI_Btn_Click" textlink="">
      <xdr:nvSpPr>
        <xdr:cNvPr id="171" name="Bn_RACI_Btn">
          <a:extLst>
            <a:ext uri="{FF2B5EF4-FFF2-40B4-BE49-F238E27FC236}">
              <a16:creationId xmlns:a16="http://schemas.microsoft.com/office/drawing/2014/main" id="{00000000-0008-0000-0000-0000AB000000}"/>
            </a:ext>
          </a:extLst>
        </xdr:cNvPr>
        <xdr:cNvSpPr/>
      </xdr:nvSpPr>
      <xdr:spPr>
        <a:xfrm>
          <a:off x="404813" y="285059440"/>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RACI Matrix</a:t>
          </a:r>
        </a:p>
      </xdr:txBody>
    </xdr:sp>
    <xdr:clientData/>
  </xdr:twoCellAnchor>
  <xdr:twoCellAnchor>
    <xdr:from>
      <xdr:col>1</xdr:col>
      <xdr:colOff>285750</xdr:colOff>
      <xdr:row>697</xdr:row>
      <xdr:rowOff>190499</xdr:rowOff>
    </xdr:from>
    <xdr:to>
      <xdr:col>3</xdr:col>
      <xdr:colOff>1535430</xdr:colOff>
      <xdr:row>697</xdr:row>
      <xdr:rowOff>464819</xdr:rowOff>
    </xdr:to>
    <xdr:sp macro="[0]!Bn_MoM_Btn_Click" textlink="">
      <xdr:nvSpPr>
        <xdr:cNvPr id="172" name="Bn_MoM_Btn">
          <a:extLst>
            <a:ext uri="{FF2B5EF4-FFF2-40B4-BE49-F238E27FC236}">
              <a16:creationId xmlns:a16="http://schemas.microsoft.com/office/drawing/2014/main" id="{00000000-0008-0000-0000-0000AC000000}"/>
            </a:ext>
          </a:extLst>
        </xdr:cNvPr>
        <xdr:cNvSpPr/>
      </xdr:nvSpPr>
      <xdr:spPr>
        <a:xfrm>
          <a:off x="404813" y="294012937"/>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Minutes of Meetings</a:t>
          </a:r>
        </a:p>
      </xdr:txBody>
    </xdr:sp>
    <xdr:clientData/>
  </xdr:twoCellAnchor>
  <xdr:twoCellAnchor>
    <xdr:from>
      <xdr:col>1</xdr:col>
      <xdr:colOff>285750</xdr:colOff>
      <xdr:row>725</xdr:row>
      <xdr:rowOff>202407</xdr:rowOff>
    </xdr:from>
    <xdr:to>
      <xdr:col>3</xdr:col>
      <xdr:colOff>1535430</xdr:colOff>
      <xdr:row>725</xdr:row>
      <xdr:rowOff>476727</xdr:rowOff>
    </xdr:to>
    <xdr:sp macro="[0]!Bn_Problem_St_Click" textlink="">
      <xdr:nvSpPr>
        <xdr:cNvPr id="173" name="Bn_Problem_St_Btn">
          <a:extLst>
            <a:ext uri="{FF2B5EF4-FFF2-40B4-BE49-F238E27FC236}">
              <a16:creationId xmlns:a16="http://schemas.microsoft.com/office/drawing/2014/main" id="{00000000-0008-0000-0000-0000AD000000}"/>
            </a:ext>
          </a:extLst>
        </xdr:cNvPr>
        <xdr:cNvSpPr/>
      </xdr:nvSpPr>
      <xdr:spPr>
        <a:xfrm>
          <a:off x="404813" y="305573907"/>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Problem Statement</a:t>
          </a:r>
        </a:p>
      </xdr:txBody>
    </xdr:sp>
    <xdr:clientData/>
  </xdr:twoCellAnchor>
  <xdr:twoCellAnchor>
    <xdr:from>
      <xdr:col>1</xdr:col>
      <xdr:colOff>285750</xdr:colOff>
      <xdr:row>740</xdr:row>
      <xdr:rowOff>130971</xdr:rowOff>
    </xdr:from>
    <xdr:to>
      <xdr:col>3</xdr:col>
      <xdr:colOff>1535430</xdr:colOff>
      <xdr:row>740</xdr:row>
      <xdr:rowOff>405291</xdr:rowOff>
    </xdr:to>
    <xdr:sp macro="[0]!Bn_BCase1_Click" textlink="">
      <xdr:nvSpPr>
        <xdr:cNvPr id="174" name="Bn_BCase1_Btn">
          <a:extLst>
            <a:ext uri="{FF2B5EF4-FFF2-40B4-BE49-F238E27FC236}">
              <a16:creationId xmlns:a16="http://schemas.microsoft.com/office/drawing/2014/main" id="{00000000-0008-0000-0000-0000AE000000}"/>
            </a:ext>
          </a:extLst>
        </xdr:cNvPr>
        <xdr:cNvSpPr/>
      </xdr:nvSpPr>
      <xdr:spPr>
        <a:xfrm>
          <a:off x="404813" y="31174134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BCase</a:t>
          </a:r>
          <a:r>
            <a:rPr lang="en-US" sz="1100" b="1" baseline="0">
              <a:solidFill>
                <a:schemeClr val="bg1"/>
              </a:solidFill>
              <a:latin typeface="Arial" pitchFamily="34" charset="0"/>
              <a:cs typeface="Arial" pitchFamily="34" charset="0"/>
            </a:rPr>
            <a:t> - </a:t>
          </a:r>
          <a:r>
            <a:rPr lang="en-US" sz="1100" b="1">
              <a:solidFill>
                <a:schemeClr val="bg1"/>
              </a:solidFill>
              <a:latin typeface="Arial" pitchFamily="34" charset="0"/>
              <a:cs typeface="Arial" pitchFamily="34" charset="0"/>
            </a:rPr>
            <a:t>Cost &amp; Savings</a:t>
          </a:r>
        </a:p>
      </xdr:txBody>
    </xdr:sp>
    <xdr:clientData/>
  </xdr:twoCellAnchor>
  <xdr:twoCellAnchor>
    <xdr:from>
      <xdr:col>1</xdr:col>
      <xdr:colOff>273844</xdr:colOff>
      <xdr:row>769</xdr:row>
      <xdr:rowOff>130967</xdr:rowOff>
    </xdr:from>
    <xdr:to>
      <xdr:col>3</xdr:col>
      <xdr:colOff>1523524</xdr:colOff>
      <xdr:row>769</xdr:row>
      <xdr:rowOff>405287</xdr:rowOff>
    </xdr:to>
    <xdr:sp macro="[0]!Bn_BCase2_Click" textlink="">
      <xdr:nvSpPr>
        <xdr:cNvPr id="175" name="Bn_BCase2_Btn">
          <a:extLst>
            <a:ext uri="{FF2B5EF4-FFF2-40B4-BE49-F238E27FC236}">
              <a16:creationId xmlns:a16="http://schemas.microsoft.com/office/drawing/2014/main" id="{00000000-0008-0000-0000-0000AF000000}"/>
            </a:ext>
          </a:extLst>
        </xdr:cNvPr>
        <xdr:cNvSpPr/>
      </xdr:nvSpPr>
      <xdr:spPr>
        <a:xfrm>
          <a:off x="392907" y="32515968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Business Case - Impact</a:t>
          </a:r>
        </a:p>
      </xdr:txBody>
    </xdr:sp>
    <xdr:clientData/>
  </xdr:twoCellAnchor>
  <xdr:twoCellAnchor>
    <xdr:from>
      <xdr:col>1</xdr:col>
      <xdr:colOff>273844</xdr:colOff>
      <xdr:row>797</xdr:row>
      <xdr:rowOff>178594</xdr:rowOff>
    </xdr:from>
    <xdr:to>
      <xdr:col>3</xdr:col>
      <xdr:colOff>1523524</xdr:colOff>
      <xdr:row>797</xdr:row>
      <xdr:rowOff>452914</xdr:rowOff>
    </xdr:to>
    <xdr:sp macro="[0]!Bn_BCase3_Click" textlink="">
      <xdr:nvSpPr>
        <xdr:cNvPr id="176" name="Bn_BCase3_Btn">
          <a:extLst>
            <a:ext uri="{FF2B5EF4-FFF2-40B4-BE49-F238E27FC236}">
              <a16:creationId xmlns:a16="http://schemas.microsoft.com/office/drawing/2014/main" id="{00000000-0008-0000-0000-0000B0000000}"/>
            </a:ext>
          </a:extLst>
        </xdr:cNvPr>
        <xdr:cNvSpPr/>
      </xdr:nvSpPr>
      <xdr:spPr>
        <a:xfrm>
          <a:off x="392907" y="336137250"/>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Assumptions</a:t>
          </a:r>
        </a:p>
      </xdr:txBody>
    </xdr:sp>
    <xdr:clientData/>
  </xdr:twoCellAnchor>
  <xdr:twoCellAnchor>
    <xdr:from>
      <xdr:col>1</xdr:col>
      <xdr:colOff>273844</xdr:colOff>
      <xdr:row>818</xdr:row>
      <xdr:rowOff>202406</xdr:rowOff>
    </xdr:from>
    <xdr:to>
      <xdr:col>3</xdr:col>
      <xdr:colOff>1523524</xdr:colOff>
      <xdr:row>818</xdr:row>
      <xdr:rowOff>476726</xdr:rowOff>
    </xdr:to>
    <xdr:sp macro="[0]!Bn_Cost_Tracking_Click" textlink="">
      <xdr:nvSpPr>
        <xdr:cNvPr id="182" name="Bn_Cost_Tracking_Btn">
          <a:extLst>
            <a:ext uri="{FF2B5EF4-FFF2-40B4-BE49-F238E27FC236}">
              <a16:creationId xmlns:a16="http://schemas.microsoft.com/office/drawing/2014/main" id="{00000000-0008-0000-0000-0000B6000000}"/>
            </a:ext>
          </a:extLst>
        </xdr:cNvPr>
        <xdr:cNvSpPr/>
      </xdr:nvSpPr>
      <xdr:spPr>
        <a:xfrm>
          <a:off x="392907" y="344805000"/>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baseline="0">
              <a:solidFill>
                <a:schemeClr val="bg1"/>
              </a:solidFill>
              <a:latin typeface="Arial" panose="020B0604020202020204" pitchFamily="34" charset="0"/>
              <a:ea typeface="+mn-ea"/>
              <a:cs typeface="Arial" panose="020B0604020202020204" pitchFamily="34" charset="0"/>
            </a:rPr>
            <a:t>Finance Tracker</a:t>
          </a:r>
          <a:endParaRPr lang="en-US" sz="1100" b="1">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1</xdr:col>
      <xdr:colOff>273844</xdr:colOff>
      <xdr:row>864</xdr:row>
      <xdr:rowOff>226220</xdr:rowOff>
    </xdr:from>
    <xdr:to>
      <xdr:col>3</xdr:col>
      <xdr:colOff>1523524</xdr:colOff>
      <xdr:row>864</xdr:row>
      <xdr:rowOff>500540</xdr:rowOff>
    </xdr:to>
    <xdr:sp macro="[0]!Bn_IPO_Addendum_Btn_Click" textlink="">
      <xdr:nvSpPr>
        <xdr:cNvPr id="183" name="Bn_IPO_Addendum_Btn">
          <a:extLst>
            <a:ext uri="{FF2B5EF4-FFF2-40B4-BE49-F238E27FC236}">
              <a16:creationId xmlns:a16="http://schemas.microsoft.com/office/drawing/2014/main" id="{00000000-0008-0000-0000-0000B7000000}"/>
            </a:ext>
          </a:extLst>
        </xdr:cNvPr>
        <xdr:cNvSpPr/>
      </xdr:nvSpPr>
      <xdr:spPr>
        <a:xfrm>
          <a:off x="392907" y="363021564"/>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Schneider Digital</a:t>
          </a:r>
          <a:r>
            <a:rPr lang="en-US" sz="1100" b="1" baseline="0">
              <a:solidFill>
                <a:schemeClr val="bg1"/>
              </a:solidFill>
              <a:latin typeface="Arial" pitchFamily="34" charset="0"/>
              <a:cs typeface="Arial" pitchFamily="34" charset="0"/>
            </a:rPr>
            <a:t> </a:t>
          </a:r>
          <a:r>
            <a:rPr lang="en-US" sz="1100" b="1">
              <a:solidFill>
                <a:schemeClr val="bg1"/>
              </a:solidFill>
              <a:latin typeface="Arial" pitchFamily="34" charset="0"/>
              <a:cs typeface="Arial" pitchFamily="34" charset="0"/>
            </a:rPr>
            <a:t> Addendum</a:t>
          </a:r>
        </a:p>
      </xdr:txBody>
    </xdr:sp>
    <xdr:clientData/>
  </xdr:twoCellAnchor>
  <xdr:twoCellAnchor>
    <xdr:from>
      <xdr:col>1</xdr:col>
      <xdr:colOff>273844</xdr:colOff>
      <xdr:row>895</xdr:row>
      <xdr:rowOff>130968</xdr:rowOff>
    </xdr:from>
    <xdr:to>
      <xdr:col>3</xdr:col>
      <xdr:colOff>1523524</xdr:colOff>
      <xdr:row>895</xdr:row>
      <xdr:rowOff>405288</xdr:rowOff>
    </xdr:to>
    <xdr:sp macro="[0]!Bn_Reports_Btn_Click" textlink="">
      <xdr:nvSpPr>
        <xdr:cNvPr id="184" name="Bn_Reports_Btn">
          <a:extLst>
            <a:ext uri="{FF2B5EF4-FFF2-40B4-BE49-F238E27FC236}">
              <a16:creationId xmlns:a16="http://schemas.microsoft.com/office/drawing/2014/main" id="{00000000-0008-0000-0000-0000B8000000}"/>
            </a:ext>
          </a:extLst>
        </xdr:cNvPr>
        <xdr:cNvSpPr/>
      </xdr:nvSpPr>
      <xdr:spPr>
        <a:xfrm>
          <a:off x="392907" y="37529690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Reports</a:t>
          </a:r>
        </a:p>
      </xdr:txBody>
    </xdr:sp>
    <xdr:clientData/>
  </xdr:twoCellAnchor>
  <xdr:twoCellAnchor>
    <xdr:from>
      <xdr:col>1</xdr:col>
      <xdr:colOff>273844</xdr:colOff>
      <xdr:row>948</xdr:row>
      <xdr:rowOff>214312</xdr:rowOff>
    </xdr:from>
    <xdr:to>
      <xdr:col>3</xdr:col>
      <xdr:colOff>1523524</xdr:colOff>
      <xdr:row>948</xdr:row>
      <xdr:rowOff>488632</xdr:rowOff>
    </xdr:to>
    <xdr:sp macro="[0]!Bn_Charts_Btn_Click" textlink="">
      <xdr:nvSpPr>
        <xdr:cNvPr id="185" name="Bn_Charts_Btn">
          <a:extLst>
            <a:ext uri="{FF2B5EF4-FFF2-40B4-BE49-F238E27FC236}">
              <a16:creationId xmlns:a16="http://schemas.microsoft.com/office/drawing/2014/main" id="{00000000-0008-0000-0000-0000B9000000}"/>
            </a:ext>
          </a:extLst>
        </xdr:cNvPr>
        <xdr:cNvSpPr/>
      </xdr:nvSpPr>
      <xdr:spPr>
        <a:xfrm>
          <a:off x="392907" y="39872840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Charts and Dashboards</a:t>
          </a:r>
        </a:p>
      </xdr:txBody>
    </xdr:sp>
    <xdr:clientData/>
  </xdr:twoCellAnchor>
  <xdr:twoCellAnchor>
    <xdr:from>
      <xdr:col>1</xdr:col>
      <xdr:colOff>273844</xdr:colOff>
      <xdr:row>964</xdr:row>
      <xdr:rowOff>142875</xdr:rowOff>
    </xdr:from>
    <xdr:to>
      <xdr:col>3</xdr:col>
      <xdr:colOff>1523524</xdr:colOff>
      <xdr:row>964</xdr:row>
      <xdr:rowOff>417195</xdr:rowOff>
    </xdr:to>
    <xdr:sp macro="[0]!Bn_Consolidation_Click" textlink="">
      <xdr:nvSpPr>
        <xdr:cNvPr id="186" name="Bn_Consolidation_Btn">
          <a:extLst>
            <a:ext uri="{FF2B5EF4-FFF2-40B4-BE49-F238E27FC236}">
              <a16:creationId xmlns:a16="http://schemas.microsoft.com/office/drawing/2014/main" id="{00000000-0008-0000-0000-0000BA000000}"/>
            </a:ext>
          </a:extLst>
        </xdr:cNvPr>
        <xdr:cNvSpPr/>
      </xdr:nvSpPr>
      <xdr:spPr>
        <a:xfrm>
          <a:off x="392907" y="404443406"/>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Consolidation</a:t>
          </a:r>
        </a:p>
      </xdr:txBody>
    </xdr:sp>
    <xdr:clientData/>
  </xdr:twoCellAnchor>
  <xdr:twoCellAnchor>
    <xdr:from>
      <xdr:col>1</xdr:col>
      <xdr:colOff>273844</xdr:colOff>
      <xdr:row>991</xdr:row>
      <xdr:rowOff>226218</xdr:rowOff>
    </xdr:from>
    <xdr:to>
      <xdr:col>3</xdr:col>
      <xdr:colOff>1523524</xdr:colOff>
      <xdr:row>991</xdr:row>
      <xdr:rowOff>500538</xdr:rowOff>
    </xdr:to>
    <xdr:sp macro="[0]!Bn_Tracker_Click" textlink="">
      <xdr:nvSpPr>
        <xdr:cNvPr id="187" name="Bn_Tracker_Btn">
          <a:extLst>
            <a:ext uri="{FF2B5EF4-FFF2-40B4-BE49-F238E27FC236}">
              <a16:creationId xmlns:a16="http://schemas.microsoft.com/office/drawing/2014/main" id="{00000000-0008-0000-0000-0000BB000000}"/>
            </a:ext>
          </a:extLst>
        </xdr:cNvPr>
        <xdr:cNvSpPr/>
      </xdr:nvSpPr>
      <xdr:spPr>
        <a:xfrm>
          <a:off x="392907" y="414111281"/>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Tracker</a:t>
          </a:r>
        </a:p>
      </xdr:txBody>
    </xdr:sp>
    <xdr:clientData/>
  </xdr:twoCellAnchor>
  <xdr:twoCellAnchor editAs="oneCell">
    <xdr:from>
      <xdr:col>3</xdr:col>
      <xdr:colOff>114304</xdr:colOff>
      <xdr:row>1081</xdr:row>
      <xdr:rowOff>59531</xdr:rowOff>
    </xdr:from>
    <xdr:to>
      <xdr:col>3</xdr:col>
      <xdr:colOff>388624</xdr:colOff>
      <xdr:row>1082</xdr:row>
      <xdr:rowOff>142875</xdr:rowOff>
    </xdr:to>
    <xdr:sp macro="" textlink="">
      <xdr:nvSpPr>
        <xdr:cNvPr id="188" name="Diamond 187">
          <a:extLst>
            <a:ext uri="{FF2B5EF4-FFF2-40B4-BE49-F238E27FC236}">
              <a16:creationId xmlns:a16="http://schemas.microsoft.com/office/drawing/2014/main" id="{00000000-0008-0000-0000-0000BC000000}"/>
            </a:ext>
          </a:extLst>
        </xdr:cNvPr>
        <xdr:cNvSpPr/>
      </xdr:nvSpPr>
      <xdr:spPr>
        <a:xfrm>
          <a:off x="990604" y="58552556"/>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O</a:t>
          </a:r>
        </a:p>
      </xdr:txBody>
    </xdr:sp>
    <xdr:clientData/>
  </xdr:twoCellAnchor>
  <xdr:twoCellAnchor editAs="oneCell">
    <xdr:from>
      <xdr:col>3</xdr:col>
      <xdr:colOff>114304</xdr:colOff>
      <xdr:row>1082</xdr:row>
      <xdr:rowOff>57145</xdr:rowOff>
    </xdr:from>
    <xdr:to>
      <xdr:col>3</xdr:col>
      <xdr:colOff>388624</xdr:colOff>
      <xdr:row>1083</xdr:row>
      <xdr:rowOff>140489</xdr:rowOff>
    </xdr:to>
    <xdr:sp macro="" textlink="">
      <xdr:nvSpPr>
        <xdr:cNvPr id="189" name="Diamond 188">
          <a:extLst>
            <a:ext uri="{FF2B5EF4-FFF2-40B4-BE49-F238E27FC236}">
              <a16:creationId xmlns:a16="http://schemas.microsoft.com/office/drawing/2014/main" id="{00000000-0008-0000-0000-0000BD000000}"/>
            </a:ext>
          </a:extLst>
        </xdr:cNvPr>
        <xdr:cNvSpPr/>
      </xdr:nvSpPr>
      <xdr:spPr>
        <a:xfrm>
          <a:off x="990604" y="58931170"/>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1100" b="1"/>
            <a:t>ST</a:t>
          </a:r>
        </a:p>
      </xdr:txBody>
    </xdr:sp>
    <xdr:clientData/>
  </xdr:twoCellAnchor>
  <xdr:twoCellAnchor editAs="oneCell">
    <xdr:from>
      <xdr:col>3</xdr:col>
      <xdr:colOff>114304</xdr:colOff>
      <xdr:row>1083</xdr:row>
      <xdr:rowOff>42853</xdr:rowOff>
    </xdr:from>
    <xdr:to>
      <xdr:col>3</xdr:col>
      <xdr:colOff>388624</xdr:colOff>
      <xdr:row>1084</xdr:row>
      <xdr:rowOff>126197</xdr:rowOff>
    </xdr:to>
    <xdr:sp macro="" textlink="">
      <xdr:nvSpPr>
        <xdr:cNvPr id="190" name="Diamond 189">
          <a:extLst>
            <a:ext uri="{FF2B5EF4-FFF2-40B4-BE49-F238E27FC236}">
              <a16:creationId xmlns:a16="http://schemas.microsoft.com/office/drawing/2014/main" id="{00000000-0008-0000-0000-0000BE000000}"/>
            </a:ext>
          </a:extLst>
        </xdr:cNvPr>
        <xdr:cNvSpPr/>
      </xdr:nvSpPr>
      <xdr:spPr>
        <a:xfrm>
          <a:off x="990604" y="59297878"/>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D</a:t>
          </a:r>
        </a:p>
      </xdr:txBody>
    </xdr:sp>
    <xdr:clientData/>
  </xdr:twoCellAnchor>
  <xdr:twoCellAnchor editAs="oneCell">
    <xdr:from>
      <xdr:col>3</xdr:col>
      <xdr:colOff>114304</xdr:colOff>
      <xdr:row>1084</xdr:row>
      <xdr:rowOff>52373</xdr:rowOff>
    </xdr:from>
    <xdr:to>
      <xdr:col>3</xdr:col>
      <xdr:colOff>388624</xdr:colOff>
      <xdr:row>1085</xdr:row>
      <xdr:rowOff>135717</xdr:rowOff>
    </xdr:to>
    <xdr:sp macro="" textlink="">
      <xdr:nvSpPr>
        <xdr:cNvPr id="191" name="Diamond 190">
          <a:extLst>
            <a:ext uri="{FF2B5EF4-FFF2-40B4-BE49-F238E27FC236}">
              <a16:creationId xmlns:a16="http://schemas.microsoft.com/office/drawing/2014/main" id="{00000000-0008-0000-0000-0000BF000000}"/>
            </a:ext>
          </a:extLst>
        </xdr:cNvPr>
        <xdr:cNvSpPr/>
      </xdr:nvSpPr>
      <xdr:spPr>
        <a:xfrm>
          <a:off x="990604" y="59688398"/>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I</a:t>
          </a:r>
        </a:p>
      </xdr:txBody>
    </xdr:sp>
    <xdr:clientData/>
  </xdr:twoCellAnchor>
  <xdr:twoCellAnchor editAs="oneCell">
    <xdr:from>
      <xdr:col>3</xdr:col>
      <xdr:colOff>114304</xdr:colOff>
      <xdr:row>1085</xdr:row>
      <xdr:rowOff>49987</xdr:rowOff>
    </xdr:from>
    <xdr:to>
      <xdr:col>3</xdr:col>
      <xdr:colOff>388624</xdr:colOff>
      <xdr:row>1086</xdr:row>
      <xdr:rowOff>133331</xdr:rowOff>
    </xdr:to>
    <xdr:sp macro="" textlink="">
      <xdr:nvSpPr>
        <xdr:cNvPr id="192" name="Diamond 191">
          <a:extLst>
            <a:ext uri="{FF2B5EF4-FFF2-40B4-BE49-F238E27FC236}">
              <a16:creationId xmlns:a16="http://schemas.microsoft.com/office/drawing/2014/main" id="{00000000-0008-0000-0000-0000C0000000}"/>
            </a:ext>
          </a:extLst>
        </xdr:cNvPr>
        <xdr:cNvSpPr/>
      </xdr:nvSpPr>
      <xdr:spPr>
        <a:xfrm>
          <a:off x="990604" y="60067012"/>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P</a:t>
          </a:r>
        </a:p>
      </xdr:txBody>
    </xdr:sp>
    <xdr:clientData/>
  </xdr:twoCellAnchor>
  <xdr:twoCellAnchor editAs="oneCell">
    <xdr:from>
      <xdr:col>3</xdr:col>
      <xdr:colOff>114304</xdr:colOff>
      <xdr:row>1086</xdr:row>
      <xdr:rowOff>47601</xdr:rowOff>
    </xdr:from>
    <xdr:to>
      <xdr:col>3</xdr:col>
      <xdr:colOff>396561</xdr:colOff>
      <xdr:row>1087</xdr:row>
      <xdr:rowOff>130945</xdr:rowOff>
    </xdr:to>
    <xdr:sp macro="" textlink="">
      <xdr:nvSpPr>
        <xdr:cNvPr id="193" name="Diamond 192">
          <a:extLst>
            <a:ext uri="{FF2B5EF4-FFF2-40B4-BE49-F238E27FC236}">
              <a16:creationId xmlns:a16="http://schemas.microsoft.com/office/drawing/2014/main" id="{00000000-0008-0000-0000-0000C1000000}"/>
            </a:ext>
          </a:extLst>
        </xdr:cNvPr>
        <xdr:cNvSpPr/>
      </xdr:nvSpPr>
      <xdr:spPr>
        <a:xfrm>
          <a:off x="990604" y="60445626"/>
          <a:ext cx="282257"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1100" b="1"/>
            <a:t>SL</a:t>
          </a:r>
        </a:p>
      </xdr:txBody>
    </xdr:sp>
    <xdr:clientData/>
  </xdr:twoCellAnchor>
  <xdr:twoCellAnchor editAs="oneCell">
    <xdr:from>
      <xdr:col>3</xdr:col>
      <xdr:colOff>114304</xdr:colOff>
      <xdr:row>1087</xdr:row>
      <xdr:rowOff>45215</xdr:rowOff>
    </xdr:from>
    <xdr:to>
      <xdr:col>3</xdr:col>
      <xdr:colOff>388624</xdr:colOff>
      <xdr:row>1088</xdr:row>
      <xdr:rowOff>128559</xdr:rowOff>
    </xdr:to>
    <xdr:sp macro="" textlink="">
      <xdr:nvSpPr>
        <xdr:cNvPr id="194" name="Diamond 193">
          <a:extLst>
            <a:ext uri="{FF2B5EF4-FFF2-40B4-BE49-F238E27FC236}">
              <a16:creationId xmlns:a16="http://schemas.microsoft.com/office/drawing/2014/main" id="{00000000-0008-0000-0000-0000C2000000}"/>
            </a:ext>
          </a:extLst>
        </xdr:cNvPr>
        <xdr:cNvSpPr/>
      </xdr:nvSpPr>
      <xdr:spPr>
        <a:xfrm>
          <a:off x="990604" y="60824240"/>
          <a:ext cx="274320" cy="273844"/>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C</a:t>
          </a:r>
        </a:p>
      </xdr:txBody>
    </xdr:sp>
    <xdr:clientData/>
  </xdr:twoCellAnchor>
  <xdr:twoCellAnchor editAs="oneCell">
    <xdr:from>
      <xdr:col>3</xdr:col>
      <xdr:colOff>114304</xdr:colOff>
      <xdr:row>1088</xdr:row>
      <xdr:rowOff>42829</xdr:rowOff>
    </xdr:from>
    <xdr:to>
      <xdr:col>3</xdr:col>
      <xdr:colOff>404812</xdr:colOff>
      <xdr:row>1088</xdr:row>
      <xdr:rowOff>345281</xdr:rowOff>
    </xdr:to>
    <xdr:sp macro="" textlink="">
      <xdr:nvSpPr>
        <xdr:cNvPr id="195" name="Diamond 194">
          <a:extLst>
            <a:ext uri="{FF2B5EF4-FFF2-40B4-BE49-F238E27FC236}">
              <a16:creationId xmlns:a16="http://schemas.microsoft.com/office/drawing/2014/main" id="{00000000-0008-0000-0000-0000C3000000}"/>
            </a:ext>
          </a:extLst>
        </xdr:cNvPr>
        <xdr:cNvSpPr/>
      </xdr:nvSpPr>
      <xdr:spPr>
        <a:xfrm>
          <a:off x="995367" y="443157735"/>
          <a:ext cx="290508" cy="302452"/>
        </a:xfrm>
        <a:prstGeom prst="diamond">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0" bIns="0" rtlCol="0" anchor="ctr"/>
        <a:lstStyle/>
        <a:p>
          <a:pPr algn="ctr"/>
          <a:r>
            <a:rPr lang="en-US" sz="1100" b="1"/>
            <a:t>V</a:t>
          </a:r>
        </a:p>
      </xdr:txBody>
    </xdr:sp>
    <xdr:clientData/>
  </xdr:twoCellAnchor>
  <xdr:twoCellAnchor>
    <xdr:from>
      <xdr:col>4</xdr:col>
      <xdr:colOff>10656094</xdr:colOff>
      <xdr:row>1006</xdr:row>
      <xdr:rowOff>178594</xdr:rowOff>
    </xdr:from>
    <xdr:to>
      <xdr:col>5</xdr:col>
      <xdr:colOff>233022</xdr:colOff>
      <xdr:row>1006</xdr:row>
      <xdr:rowOff>583407</xdr:rowOff>
    </xdr:to>
    <xdr:sp macro="" textlink="">
      <xdr:nvSpPr>
        <xdr:cNvPr id="200" name="Up Arrow 143">
          <a:hlinkClick xmlns:r="http://schemas.openxmlformats.org/officeDocument/2006/relationships" r:id="rId21"/>
          <a:extLst>
            <a:ext uri="{FF2B5EF4-FFF2-40B4-BE49-F238E27FC236}">
              <a16:creationId xmlns:a16="http://schemas.microsoft.com/office/drawing/2014/main" id="{00000000-0008-0000-0000-0000C8000000}"/>
            </a:ext>
          </a:extLst>
        </xdr:cNvPr>
        <xdr:cNvSpPr/>
      </xdr:nvSpPr>
      <xdr:spPr>
        <a:xfrm>
          <a:off x="14989969" y="419492907"/>
          <a:ext cx="280647" cy="404813"/>
        </a:xfrm>
        <a:prstGeom prst="upArrow">
          <a:avLst/>
        </a:prstGeom>
        <a:solidFill>
          <a:srgbClr val="3DCD58"/>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4</xdr:col>
      <xdr:colOff>10203886</xdr:colOff>
      <xdr:row>10</xdr:row>
      <xdr:rowOff>105165</xdr:rowOff>
    </xdr:from>
    <xdr:to>
      <xdr:col>6</xdr:col>
      <xdr:colOff>5945</xdr:colOff>
      <xdr:row>10</xdr:row>
      <xdr:rowOff>361197</xdr:rowOff>
    </xdr:to>
    <xdr:sp macro="" textlink="">
      <xdr:nvSpPr>
        <xdr:cNvPr id="201" name="Bn_Nav_Micro_Template">
          <a:hlinkClick xmlns:r="http://schemas.openxmlformats.org/officeDocument/2006/relationships" r:id="rId32"/>
          <a:extLst>
            <a:ext uri="{FF2B5EF4-FFF2-40B4-BE49-F238E27FC236}">
              <a16:creationId xmlns:a16="http://schemas.microsoft.com/office/drawing/2014/main" id="{00000000-0008-0000-0000-0000C9000000}"/>
            </a:ext>
          </a:extLst>
        </xdr:cNvPr>
        <xdr:cNvSpPr/>
      </xdr:nvSpPr>
      <xdr:spPr>
        <a:xfrm>
          <a:off x="14537761" y="2081603"/>
          <a:ext cx="1005840" cy="256032"/>
        </a:xfrm>
        <a:prstGeom prst="roundRect">
          <a:avLst/>
        </a:prstGeom>
        <a:solidFill>
          <a:srgbClr val="B10043"/>
        </a:solidFill>
        <a:ln>
          <a:solidFill>
            <a:schemeClr val="accent6">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algn="ctr"/>
          <a:r>
            <a:rPr lang="en-US" sz="1000" b="1">
              <a:solidFill>
                <a:schemeClr val="bg1"/>
              </a:solidFill>
              <a:latin typeface="Arial" panose="020B0604020202020204" pitchFamily="34" charset="0"/>
              <a:cs typeface="Arial" panose="020B0604020202020204" pitchFamily="34" charset="0"/>
            </a:rPr>
            <a:t>Micro Template</a:t>
          </a:r>
        </a:p>
      </xdr:txBody>
    </xdr:sp>
    <xdr:clientData/>
  </xdr:twoCellAnchor>
  <xdr:twoCellAnchor>
    <xdr:from>
      <xdr:col>1</xdr:col>
      <xdr:colOff>250032</xdr:colOff>
      <xdr:row>1006</xdr:row>
      <xdr:rowOff>238125</xdr:rowOff>
    </xdr:from>
    <xdr:to>
      <xdr:col>3</xdr:col>
      <xdr:colOff>1499712</xdr:colOff>
      <xdr:row>1006</xdr:row>
      <xdr:rowOff>512445</xdr:rowOff>
    </xdr:to>
    <xdr:sp macro="[0]!Bn_Micro_Template_Click" textlink="">
      <xdr:nvSpPr>
        <xdr:cNvPr id="202" name="Bn_Micro_Template_Btn">
          <a:extLst>
            <a:ext uri="{FF2B5EF4-FFF2-40B4-BE49-F238E27FC236}">
              <a16:creationId xmlns:a16="http://schemas.microsoft.com/office/drawing/2014/main" id="{00000000-0008-0000-0000-0000CA000000}"/>
            </a:ext>
          </a:extLst>
        </xdr:cNvPr>
        <xdr:cNvSpPr/>
      </xdr:nvSpPr>
      <xdr:spPr>
        <a:xfrm>
          <a:off x="369095" y="419552438"/>
          <a:ext cx="201168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Micro Template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39</xdr:row>
      <xdr:rowOff>152400</xdr:rowOff>
    </xdr:from>
    <xdr:to>
      <xdr:col>50</xdr:col>
      <xdr:colOff>241300</xdr:colOff>
      <xdr:row>134</xdr:row>
      <xdr:rowOff>73025</xdr:rowOff>
    </xdr:to>
    <xdr:graphicFrame macro="">
      <xdr:nvGraphicFramePr>
        <xdr:cNvPr id="11" name="PhaseChart">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1358635</xdr:colOff>
      <xdr:row>1</xdr:row>
      <xdr:rowOff>56130</xdr:rowOff>
    </xdr:from>
    <xdr:to>
      <xdr:col>14</xdr:col>
      <xdr:colOff>588509</xdr:colOff>
      <xdr:row>1</xdr:row>
      <xdr:rowOff>471149</xdr:rowOff>
    </xdr:to>
    <xdr:pic>
      <xdr:nvPicPr>
        <xdr:cNvPr id="2"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741135" y="115661"/>
          <a:ext cx="1527780" cy="415019"/>
        </a:xfrm>
        <a:prstGeom prst="rect">
          <a:avLst/>
        </a:prstGeom>
        <a:noFill/>
      </xdr:spPr>
    </xdr:pic>
    <xdr:clientData/>
  </xdr:twoCellAnchor>
  <xdr:twoCellAnchor editAs="oneCell">
    <xdr:from>
      <xdr:col>7</xdr:col>
      <xdr:colOff>626269</xdr:colOff>
      <xdr:row>1</xdr:row>
      <xdr:rowOff>71438</xdr:rowOff>
    </xdr:from>
    <xdr:to>
      <xdr:col>7</xdr:col>
      <xdr:colOff>1035844</xdr:colOff>
      <xdr:row>1</xdr:row>
      <xdr:rowOff>496355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48425" y="130969"/>
          <a:ext cx="409575" cy="424917"/>
        </a:xfrm>
        <a:prstGeom prst="rect">
          <a:avLst/>
        </a:prstGeom>
      </xdr:spPr>
    </xdr:pic>
    <xdr:clientData/>
  </xdr:twoCellAnchor>
  <xdr:twoCellAnchor>
    <xdr:from>
      <xdr:col>1</xdr:col>
      <xdr:colOff>231320</xdr:colOff>
      <xdr:row>1</xdr:row>
      <xdr:rowOff>47627</xdr:rowOff>
    </xdr:from>
    <xdr:to>
      <xdr:col>1</xdr:col>
      <xdr:colOff>814726</xdr:colOff>
      <xdr:row>1</xdr:row>
      <xdr:rowOff>416722</xdr:rowOff>
    </xdr:to>
    <xdr:grpSp>
      <xdr:nvGrpSpPr>
        <xdr:cNvPr id="7" name="Menu_Button">
          <a:extLst>
            <a:ext uri="{FF2B5EF4-FFF2-40B4-BE49-F238E27FC236}">
              <a16:creationId xmlns:a16="http://schemas.microsoft.com/office/drawing/2014/main" id="{00000000-0008-0000-0200-000007000000}"/>
            </a:ext>
          </a:extLst>
        </xdr:cNvPr>
        <xdr:cNvGrpSpPr/>
      </xdr:nvGrpSpPr>
      <xdr:grpSpPr>
        <a:xfrm>
          <a:off x="302758" y="107158"/>
          <a:ext cx="583406" cy="369095"/>
          <a:chOff x="297657" y="95249"/>
          <a:chExt cx="583406" cy="369095"/>
        </a:xfrm>
      </xdr:grpSpPr>
      <xdr:sp macro="[0]!Menu_Button_Click" textlink="">
        <xdr:nvSpPr>
          <xdr:cNvPr id="8" name="Rectangle: Rounded Corners 7" hidden="1">
            <a:extLst>
              <a:ext uri="{FF2B5EF4-FFF2-40B4-BE49-F238E27FC236}">
                <a16:creationId xmlns:a16="http://schemas.microsoft.com/office/drawing/2014/main" id="{00000000-0008-0000-0200-000008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 name="Straight Connector 8">
            <a:extLst>
              <a:ext uri="{FF2B5EF4-FFF2-40B4-BE49-F238E27FC236}">
                <a16:creationId xmlns:a16="http://schemas.microsoft.com/office/drawing/2014/main" id="{00000000-0008-0000-0200-000009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0" name="Straight Connector 9">
            <a:extLst>
              <a:ext uri="{FF2B5EF4-FFF2-40B4-BE49-F238E27FC236}">
                <a16:creationId xmlns:a16="http://schemas.microsoft.com/office/drawing/2014/main" id="{00000000-0008-0000-0200-00000A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1" name="Straight Connector 10">
            <a:extLst>
              <a:ext uri="{FF2B5EF4-FFF2-40B4-BE49-F238E27FC236}">
                <a16:creationId xmlns:a16="http://schemas.microsoft.com/office/drawing/2014/main" id="{00000000-0008-0000-0200-00000B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1537234</xdr:colOff>
      <xdr:row>12</xdr:row>
      <xdr:rowOff>115094</xdr:rowOff>
    </xdr:from>
    <xdr:to>
      <xdr:col>15</xdr:col>
      <xdr:colOff>11909</xdr:colOff>
      <xdr:row>12</xdr:row>
      <xdr:rowOff>389414</xdr:rowOff>
    </xdr:to>
    <xdr:sp macro="" textlink="">
      <xdr:nvSpPr>
        <xdr:cNvPr id="12" name="Bn_GPS_Config_Btn">
          <a:hlinkClick xmlns:r="http://schemas.openxmlformats.org/officeDocument/2006/relationships" r:id="rId3"/>
          <a:extLst>
            <a:ext uri="{FF2B5EF4-FFF2-40B4-BE49-F238E27FC236}">
              <a16:creationId xmlns:a16="http://schemas.microsoft.com/office/drawing/2014/main" id="{00000000-0008-0000-0200-00000C000000}"/>
            </a:ext>
          </a:extLst>
        </xdr:cNvPr>
        <xdr:cNvSpPr/>
      </xdr:nvSpPr>
      <xdr:spPr>
        <a:xfrm>
          <a:off x="13919734" y="2043907"/>
          <a:ext cx="1463144"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GPS Configuration</a:t>
          </a:r>
        </a:p>
      </xdr:txBody>
    </xdr:sp>
    <xdr:clientData/>
  </xdr:twoCellAnchor>
  <xdr:twoCellAnchor editAs="oneCell">
    <xdr:from>
      <xdr:col>1</xdr:col>
      <xdr:colOff>59530</xdr:colOff>
      <xdr:row>12</xdr:row>
      <xdr:rowOff>115094</xdr:rowOff>
    </xdr:from>
    <xdr:to>
      <xdr:col>1</xdr:col>
      <xdr:colOff>1888330</xdr:colOff>
      <xdr:row>12</xdr:row>
      <xdr:rowOff>389414</xdr:rowOff>
    </xdr:to>
    <xdr:sp macro="" textlink="">
      <xdr:nvSpPr>
        <xdr:cNvPr id="13" name="bn_User_Guide_Btn">
          <a:hlinkClick xmlns:r="http://schemas.openxmlformats.org/officeDocument/2006/relationships" r:id="rId4"/>
          <a:extLst>
            <a:ext uri="{FF2B5EF4-FFF2-40B4-BE49-F238E27FC236}">
              <a16:creationId xmlns:a16="http://schemas.microsoft.com/office/drawing/2014/main" id="{00000000-0008-0000-0200-00000D000000}"/>
            </a:ext>
          </a:extLst>
        </xdr:cNvPr>
        <xdr:cNvSpPr/>
      </xdr:nvSpPr>
      <xdr:spPr>
        <a:xfrm>
          <a:off x="130968" y="2043907"/>
          <a:ext cx="1828800"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User Guide</a:t>
          </a:r>
        </a:p>
      </xdr:txBody>
    </xdr:sp>
    <xdr:clientData/>
  </xdr:twoCellAnchor>
  <xdr:twoCellAnchor editAs="oneCell">
    <xdr:from>
      <xdr:col>11</xdr:col>
      <xdr:colOff>41174</xdr:colOff>
      <xdr:row>12</xdr:row>
      <xdr:rowOff>115094</xdr:rowOff>
    </xdr:from>
    <xdr:to>
      <xdr:col>13</xdr:col>
      <xdr:colOff>1117307</xdr:colOff>
      <xdr:row>12</xdr:row>
      <xdr:rowOff>389414</xdr:rowOff>
    </xdr:to>
    <xdr:sp macro="[0]!Bn_Configuration_Btn_Click" textlink="">
      <xdr:nvSpPr>
        <xdr:cNvPr id="14" name="Bn_Configuration_Btn">
          <a:extLst>
            <a:ext uri="{FF2B5EF4-FFF2-40B4-BE49-F238E27FC236}">
              <a16:creationId xmlns:a16="http://schemas.microsoft.com/office/drawing/2014/main" id="{00000000-0008-0000-0200-00000E000000}"/>
            </a:ext>
          </a:extLst>
        </xdr:cNvPr>
        <xdr:cNvSpPr/>
      </xdr:nvSpPr>
      <xdr:spPr>
        <a:xfrm>
          <a:off x="11375924" y="2043907"/>
          <a:ext cx="2123883"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Drop</a:t>
          </a:r>
          <a:r>
            <a:rPr lang="en-US" sz="1100" b="1" baseline="0">
              <a:solidFill>
                <a:schemeClr val="bg1"/>
              </a:solidFill>
              <a:latin typeface="Arial" pitchFamily="34" charset="0"/>
              <a:ea typeface="+mn-ea"/>
              <a:cs typeface="Arial" pitchFamily="34" charset="0"/>
            </a:rPr>
            <a:t> Down Configuration</a:t>
          </a:r>
          <a:endParaRPr lang="en-US" sz="1100" b="1">
            <a:solidFill>
              <a:schemeClr val="bg1"/>
            </a:solidFill>
            <a:latin typeface="Arial" pitchFamily="34" charset="0"/>
            <a:ea typeface="+mn-ea"/>
            <a:cs typeface="Arial" pitchFamily="34" charset="0"/>
          </a:endParaRPr>
        </a:p>
      </xdr:txBody>
    </xdr:sp>
    <xdr:clientData/>
  </xdr:twoCellAnchor>
  <xdr:twoCellAnchor editAs="oneCell">
    <xdr:from>
      <xdr:col>9</xdr:col>
      <xdr:colOff>439604</xdr:colOff>
      <xdr:row>12</xdr:row>
      <xdr:rowOff>115094</xdr:rowOff>
    </xdr:from>
    <xdr:to>
      <xdr:col>10</xdr:col>
      <xdr:colOff>1823903</xdr:colOff>
      <xdr:row>12</xdr:row>
      <xdr:rowOff>389414</xdr:rowOff>
    </xdr:to>
    <xdr:sp macro="[0]!bn_report_bug_Btn_Click" textlink="">
      <xdr:nvSpPr>
        <xdr:cNvPr id="15" name="bn_report_bug_Btn">
          <a:extLst>
            <a:ext uri="{FF2B5EF4-FFF2-40B4-BE49-F238E27FC236}">
              <a16:creationId xmlns:a16="http://schemas.microsoft.com/office/drawing/2014/main" id="{00000000-0008-0000-0200-00000F000000}"/>
            </a:ext>
          </a:extLst>
        </xdr:cNvPr>
        <xdr:cNvSpPr/>
      </xdr:nvSpPr>
      <xdr:spPr>
        <a:xfrm>
          <a:off x="9119260" y="2043907"/>
          <a:ext cx="1836737"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Report</a:t>
          </a:r>
          <a:r>
            <a:rPr lang="en-US" sz="1100" b="1" baseline="0">
              <a:solidFill>
                <a:schemeClr val="bg1"/>
              </a:solidFill>
              <a:latin typeface="Arial" pitchFamily="34" charset="0"/>
              <a:ea typeface="+mn-ea"/>
              <a:cs typeface="Arial" pitchFamily="34" charset="0"/>
            </a:rPr>
            <a:t> a Bug</a:t>
          </a:r>
          <a:endParaRPr lang="en-US" sz="1100" b="1">
            <a:solidFill>
              <a:schemeClr val="bg1"/>
            </a:solidFill>
            <a:latin typeface="Arial" pitchFamily="34" charset="0"/>
            <a:ea typeface="+mn-ea"/>
            <a:cs typeface="Arial" pitchFamily="34" charset="0"/>
          </a:endParaRPr>
        </a:p>
      </xdr:txBody>
    </xdr:sp>
    <xdr:clientData/>
  </xdr:twoCellAnchor>
  <xdr:twoCellAnchor editAs="oneCell">
    <xdr:from>
      <xdr:col>2</xdr:col>
      <xdr:colOff>379445</xdr:colOff>
      <xdr:row>12</xdr:row>
      <xdr:rowOff>115094</xdr:rowOff>
    </xdr:from>
    <xdr:to>
      <xdr:col>4</xdr:col>
      <xdr:colOff>1143296</xdr:colOff>
      <xdr:row>12</xdr:row>
      <xdr:rowOff>389414</xdr:rowOff>
    </xdr:to>
    <xdr:sp macro="" textlink="">
      <xdr:nvSpPr>
        <xdr:cNvPr id="16" name="Yammer_Btn">
          <a:hlinkClick xmlns:r="http://schemas.openxmlformats.org/officeDocument/2006/relationships" r:id="rId5"/>
          <a:extLst>
            <a:ext uri="{FF2B5EF4-FFF2-40B4-BE49-F238E27FC236}">
              <a16:creationId xmlns:a16="http://schemas.microsoft.com/office/drawing/2014/main" id="{00000000-0008-0000-0200-000010000000}"/>
            </a:ext>
          </a:extLst>
        </xdr:cNvPr>
        <xdr:cNvSpPr/>
      </xdr:nvSpPr>
      <xdr:spPr>
        <a:xfrm>
          <a:off x="2379695" y="2043907"/>
          <a:ext cx="1823507"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Yammer</a:t>
          </a:r>
        </a:p>
      </xdr:txBody>
    </xdr:sp>
    <xdr:clientData/>
  </xdr:twoCellAnchor>
  <xdr:twoCellAnchor editAs="oneCell">
    <xdr:from>
      <xdr:col>4</xdr:col>
      <xdr:colOff>1563223</xdr:colOff>
      <xdr:row>12</xdr:row>
      <xdr:rowOff>115094</xdr:rowOff>
    </xdr:from>
    <xdr:to>
      <xdr:col>7</xdr:col>
      <xdr:colOff>628450</xdr:colOff>
      <xdr:row>12</xdr:row>
      <xdr:rowOff>389414</xdr:rowOff>
    </xdr:to>
    <xdr:sp macro="" textlink="">
      <xdr:nvSpPr>
        <xdr:cNvPr id="17" name="PMO_Intranet_Btn">
          <a:hlinkClick xmlns:r="http://schemas.openxmlformats.org/officeDocument/2006/relationships" r:id="rId6"/>
          <a:extLst>
            <a:ext uri="{FF2B5EF4-FFF2-40B4-BE49-F238E27FC236}">
              <a16:creationId xmlns:a16="http://schemas.microsoft.com/office/drawing/2014/main" id="{00000000-0008-0000-0200-000011000000}"/>
            </a:ext>
          </a:extLst>
        </xdr:cNvPr>
        <xdr:cNvSpPr/>
      </xdr:nvSpPr>
      <xdr:spPr>
        <a:xfrm>
          <a:off x="4623129" y="2043907"/>
          <a:ext cx="1827477"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PMO Intranet</a:t>
          </a:r>
        </a:p>
      </xdr:txBody>
    </xdr:sp>
    <xdr:clientData/>
  </xdr:twoCellAnchor>
  <xdr:twoCellAnchor editAs="oneCell">
    <xdr:from>
      <xdr:col>7</xdr:col>
      <xdr:colOff>1048377</xdr:colOff>
      <xdr:row>12</xdr:row>
      <xdr:rowOff>115094</xdr:rowOff>
    </xdr:from>
    <xdr:to>
      <xdr:col>9</xdr:col>
      <xdr:colOff>19677</xdr:colOff>
      <xdr:row>12</xdr:row>
      <xdr:rowOff>389414</xdr:rowOff>
    </xdr:to>
    <xdr:sp macro="[0]!Contact_PMO" textlink="">
      <xdr:nvSpPr>
        <xdr:cNvPr id="18" name="Contact_PMO_Btn">
          <a:extLst>
            <a:ext uri="{FF2B5EF4-FFF2-40B4-BE49-F238E27FC236}">
              <a16:creationId xmlns:a16="http://schemas.microsoft.com/office/drawing/2014/main" id="{00000000-0008-0000-0200-000012000000}"/>
            </a:ext>
          </a:extLst>
        </xdr:cNvPr>
        <xdr:cNvSpPr/>
      </xdr:nvSpPr>
      <xdr:spPr>
        <a:xfrm>
          <a:off x="6870533" y="2043907"/>
          <a:ext cx="1828800" cy="274320"/>
        </a:xfrm>
        <a:prstGeom prst="roundRect">
          <a:avLst/>
        </a:prstGeom>
        <a:solidFill>
          <a:srgbClr val="3DCD58"/>
        </a:solidFill>
        <a:ln>
          <a:solidFill>
            <a:srgbClr val="00B05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Contact PMO</a:t>
          </a:r>
        </a:p>
      </xdr:txBody>
    </xdr:sp>
    <xdr:clientData/>
  </xdr:twoCellAnchor>
  <xdr:twoCellAnchor editAs="oneCell">
    <xdr:from>
      <xdr:col>8</xdr:col>
      <xdr:colOff>547687</xdr:colOff>
      <xdr:row>30</xdr:row>
      <xdr:rowOff>11907</xdr:rowOff>
    </xdr:from>
    <xdr:to>
      <xdr:col>11</xdr:col>
      <xdr:colOff>497681</xdr:colOff>
      <xdr:row>30</xdr:row>
      <xdr:rowOff>306918</xdr:rowOff>
    </xdr:to>
    <xdr:sp macro="[0]!Micro_to_Light_Version" textlink="">
      <xdr:nvSpPr>
        <xdr:cNvPr id="20" name="Bn_Version_Converter">
          <a:extLst>
            <a:ext uri="{FF2B5EF4-FFF2-40B4-BE49-F238E27FC236}">
              <a16:creationId xmlns:a16="http://schemas.microsoft.com/office/drawing/2014/main" id="{00000000-0008-0000-0200-000014000000}"/>
            </a:ext>
          </a:extLst>
        </xdr:cNvPr>
        <xdr:cNvSpPr/>
      </xdr:nvSpPr>
      <xdr:spPr>
        <a:xfrm>
          <a:off x="8632031" y="5310188"/>
          <a:ext cx="3200400" cy="295011"/>
        </a:xfrm>
        <a:prstGeom prst="roundRect">
          <a:avLst/>
        </a:prstGeom>
        <a:solidFill>
          <a:srgbClr val="B10043"/>
        </a:solidFill>
        <a:ln>
          <a:solidFill>
            <a:srgbClr val="B10043"/>
          </a:solidFill>
        </a:ln>
      </xdr:spPr>
      <xdr:style>
        <a:lnRef idx="1">
          <a:schemeClr val="accent2"/>
        </a:lnRef>
        <a:fillRef idx="3">
          <a:schemeClr val="accent2"/>
        </a:fillRef>
        <a:effectRef idx="2">
          <a:schemeClr val="accent2"/>
        </a:effectRef>
        <a:fontRef idx="minor">
          <a:schemeClr val="lt1"/>
        </a:fontRef>
      </xdr:style>
      <xdr:txBody>
        <a:bodyPr vertOverflow="clip" tIns="0" bIns="0" rtlCol="0" anchor="ctr"/>
        <a:lstStyle/>
        <a:p>
          <a:pPr algn="ctr"/>
          <a:r>
            <a:rPr lang="en-US" sz="1050" b="1">
              <a:latin typeface="Arial" pitchFamily="34" charset="0"/>
              <a:cs typeface="Arial" pitchFamily="34" charset="0"/>
            </a:rPr>
            <a:t>Convert from Micro to Charter and Status Report</a:t>
          </a:r>
        </a:p>
      </xdr:txBody>
    </xdr:sp>
    <xdr:clientData/>
  </xdr:twoCellAnchor>
  <xdr:twoCellAnchor editAs="oneCell">
    <xdr:from>
      <xdr:col>8</xdr:col>
      <xdr:colOff>547687</xdr:colOff>
      <xdr:row>30</xdr:row>
      <xdr:rowOff>452440</xdr:rowOff>
    </xdr:from>
    <xdr:to>
      <xdr:col>11</xdr:col>
      <xdr:colOff>497681</xdr:colOff>
      <xdr:row>31</xdr:row>
      <xdr:rowOff>247388</xdr:rowOff>
    </xdr:to>
    <xdr:sp macro="[0]!Light_to_Micro_Version" textlink="">
      <xdr:nvSpPr>
        <xdr:cNvPr id="21" name="Bn_Version_Converter">
          <a:extLst>
            <a:ext uri="{FF2B5EF4-FFF2-40B4-BE49-F238E27FC236}">
              <a16:creationId xmlns:a16="http://schemas.microsoft.com/office/drawing/2014/main" id="{00000000-0008-0000-0200-000015000000}"/>
            </a:ext>
          </a:extLst>
        </xdr:cNvPr>
        <xdr:cNvSpPr/>
      </xdr:nvSpPr>
      <xdr:spPr>
        <a:xfrm>
          <a:off x="8632031" y="5750721"/>
          <a:ext cx="3200400" cy="295011"/>
        </a:xfrm>
        <a:prstGeom prst="roundRect">
          <a:avLst/>
        </a:prstGeom>
        <a:solidFill>
          <a:srgbClr val="B10043"/>
        </a:solidFill>
        <a:ln>
          <a:solidFill>
            <a:srgbClr val="B10043"/>
          </a:solidFill>
        </a:ln>
      </xdr:spPr>
      <xdr:style>
        <a:lnRef idx="1">
          <a:schemeClr val="accent2"/>
        </a:lnRef>
        <a:fillRef idx="3">
          <a:schemeClr val="accent2"/>
        </a:fillRef>
        <a:effectRef idx="2">
          <a:schemeClr val="accent2"/>
        </a:effectRef>
        <a:fontRef idx="minor">
          <a:schemeClr val="lt1"/>
        </a:fontRef>
      </xdr:style>
      <xdr:txBody>
        <a:bodyPr vertOverflow="clip" tIns="0" bIns="0" rtlCol="0" anchor="ctr"/>
        <a:lstStyle/>
        <a:p>
          <a:r>
            <a:rPr lang="en-US" sz="1100" b="1">
              <a:solidFill>
                <a:schemeClr val="lt1"/>
              </a:solidFill>
              <a:effectLst/>
              <a:latin typeface="+mn-lt"/>
              <a:ea typeface="+mn-ea"/>
              <a:cs typeface="+mn-cs"/>
            </a:rPr>
            <a:t>Convert from Charter</a:t>
          </a:r>
          <a:r>
            <a:rPr lang="en-US" sz="1100" b="1" baseline="0">
              <a:solidFill>
                <a:schemeClr val="lt1"/>
              </a:solidFill>
              <a:effectLst/>
              <a:latin typeface="+mn-lt"/>
              <a:ea typeface="+mn-ea"/>
              <a:cs typeface="+mn-cs"/>
            </a:rPr>
            <a:t> and Status Report to Micro</a:t>
          </a:r>
          <a:endParaRPr lang="en-US" sz="1050">
            <a:effectLst/>
          </a:endParaRPr>
        </a:p>
      </xdr:txBody>
    </xdr:sp>
    <xdr:clientData/>
  </xdr:twoCellAnchor>
  <xdr:twoCellAnchor editAs="absolute">
    <xdr:from>
      <xdr:col>1</xdr:col>
      <xdr:colOff>119063</xdr:colOff>
      <xdr:row>9</xdr:row>
      <xdr:rowOff>71437</xdr:rowOff>
    </xdr:from>
    <xdr:to>
      <xdr:col>15</xdr:col>
      <xdr:colOff>0</xdr:colOff>
      <xdr:row>12</xdr:row>
      <xdr:rowOff>140386</xdr:rowOff>
    </xdr:to>
    <xdr:grpSp>
      <xdr:nvGrpSpPr>
        <xdr:cNvPr id="53" name="Menu_Bar" hidden="1">
          <a:extLst>
            <a:ext uri="{FF2B5EF4-FFF2-40B4-BE49-F238E27FC236}">
              <a16:creationId xmlns:a16="http://schemas.microsoft.com/office/drawing/2014/main" id="{00000000-0008-0000-0200-000035000000}"/>
            </a:ext>
          </a:extLst>
        </xdr:cNvPr>
        <xdr:cNvGrpSpPr/>
      </xdr:nvGrpSpPr>
      <xdr:grpSpPr>
        <a:xfrm>
          <a:off x="190501" y="678656"/>
          <a:ext cx="15180468" cy="961918"/>
          <a:chOff x="74083" y="740834"/>
          <a:chExt cx="13631334" cy="961918"/>
        </a:xfrm>
      </xdr:grpSpPr>
      <xdr:sp macro="" textlink="">
        <xdr:nvSpPr>
          <xdr:cNvPr id="54" name="PlaceHolder" hidden="1">
            <a:extLst>
              <a:ext uri="{FF2B5EF4-FFF2-40B4-BE49-F238E27FC236}">
                <a16:creationId xmlns:a16="http://schemas.microsoft.com/office/drawing/2014/main" id="{00000000-0008-0000-0200-000036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55" name="Bn_Charter_Btn" hidden="1">
            <a:extLst>
              <a:ext uri="{FF2B5EF4-FFF2-40B4-BE49-F238E27FC236}">
                <a16:creationId xmlns:a16="http://schemas.microsoft.com/office/drawing/2014/main" id="{00000000-0008-0000-0200-000037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56" name="Bn_Finance_Btn" hidden="1">
            <a:extLst>
              <a:ext uri="{FF2B5EF4-FFF2-40B4-BE49-F238E27FC236}">
                <a16:creationId xmlns:a16="http://schemas.microsoft.com/office/drawing/2014/main" id="{00000000-0008-0000-0200-000038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57" name="Bn_Status_Report_Btn" hidden="1">
            <a:extLst>
              <a:ext uri="{FF2B5EF4-FFF2-40B4-BE49-F238E27FC236}">
                <a16:creationId xmlns:a16="http://schemas.microsoft.com/office/drawing/2014/main" id="{00000000-0008-0000-0200-000039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58" name="Bn_Resource_Plan_Btn" hidden="1">
            <a:extLst>
              <a:ext uri="{FF2B5EF4-FFF2-40B4-BE49-F238E27FC236}">
                <a16:creationId xmlns:a16="http://schemas.microsoft.com/office/drawing/2014/main" id="{00000000-0008-0000-0200-00003A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59" name="Bn_Project_Plan_Btn" hidden="1">
            <a:extLst>
              <a:ext uri="{FF2B5EF4-FFF2-40B4-BE49-F238E27FC236}">
                <a16:creationId xmlns:a16="http://schemas.microsoft.com/office/drawing/2014/main" id="{00000000-0008-0000-0200-00003B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0" name="Bn_Risk_Register_Btn" hidden="1">
            <a:extLst>
              <a:ext uri="{FF2B5EF4-FFF2-40B4-BE49-F238E27FC236}">
                <a16:creationId xmlns:a16="http://schemas.microsoft.com/office/drawing/2014/main" id="{00000000-0008-0000-0200-00003C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1" name="Bn_Issue_Log_Btn" hidden="1">
            <a:extLst>
              <a:ext uri="{FF2B5EF4-FFF2-40B4-BE49-F238E27FC236}">
                <a16:creationId xmlns:a16="http://schemas.microsoft.com/office/drawing/2014/main" id="{00000000-0008-0000-0200-00003D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2" name="Bn_Comms_Plan_Btn" hidden="1">
            <a:extLst>
              <a:ext uri="{FF2B5EF4-FFF2-40B4-BE49-F238E27FC236}">
                <a16:creationId xmlns:a16="http://schemas.microsoft.com/office/drawing/2014/main" id="{00000000-0008-0000-0200-00003E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3" name="Bn_Reports_Btn" hidden="1">
            <a:extLst>
              <a:ext uri="{FF2B5EF4-FFF2-40B4-BE49-F238E27FC236}">
                <a16:creationId xmlns:a16="http://schemas.microsoft.com/office/drawing/2014/main" id="{00000000-0008-0000-0200-00003F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64" name="Bn_General_Info_Btn" hidden="1">
            <a:hlinkClick xmlns:r="http://schemas.openxmlformats.org/officeDocument/2006/relationships" r:id="rId7"/>
            <a:extLst>
              <a:ext uri="{FF2B5EF4-FFF2-40B4-BE49-F238E27FC236}">
                <a16:creationId xmlns:a16="http://schemas.microsoft.com/office/drawing/2014/main" id="{00000000-0008-0000-0200-000040000000}"/>
              </a:ext>
            </a:extLst>
          </xdr:cNvPr>
          <xdr:cNvSpPr/>
        </xdr:nvSpPr>
        <xdr:spPr>
          <a:xfrm>
            <a:off x="149789"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65" name="Bn_Problem_St_Btn" hidden="1">
            <a:extLst>
              <a:ext uri="{FF2B5EF4-FFF2-40B4-BE49-F238E27FC236}">
                <a16:creationId xmlns:a16="http://schemas.microsoft.com/office/drawing/2014/main" id="{00000000-0008-0000-0200-000041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66" name="Bn_Tracker_Btn" hidden="1">
            <a:extLst>
              <a:ext uri="{FF2B5EF4-FFF2-40B4-BE49-F238E27FC236}">
                <a16:creationId xmlns:a16="http://schemas.microsoft.com/office/drawing/2014/main" id="{00000000-0008-0000-0200-000042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67" name="Bn_CR_Log_Btn" hidden="1">
            <a:extLst>
              <a:ext uri="{FF2B5EF4-FFF2-40B4-BE49-F238E27FC236}">
                <a16:creationId xmlns:a16="http://schemas.microsoft.com/office/drawing/2014/main" id="{00000000-0008-0000-0200-000043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68" name="Bn_Lessons_Learned_Btn" hidden="1">
            <a:extLst>
              <a:ext uri="{FF2B5EF4-FFF2-40B4-BE49-F238E27FC236}">
                <a16:creationId xmlns:a16="http://schemas.microsoft.com/office/drawing/2014/main" id="{00000000-0008-0000-0200-000044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69" name="Bn_BCase1_Btn" hidden="1">
            <a:extLst>
              <a:ext uri="{FF2B5EF4-FFF2-40B4-BE49-F238E27FC236}">
                <a16:creationId xmlns:a16="http://schemas.microsoft.com/office/drawing/2014/main" id="{00000000-0008-0000-0200-000045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0" name="Bn_Cost_Tracking_Btn" hidden="1">
            <a:extLst>
              <a:ext uri="{FF2B5EF4-FFF2-40B4-BE49-F238E27FC236}">
                <a16:creationId xmlns:a16="http://schemas.microsoft.com/office/drawing/2014/main" id="{00000000-0008-0000-0200-000046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1" name="Bn_IPO_Addendum_Btn" hidden="1">
            <a:extLst>
              <a:ext uri="{FF2B5EF4-FFF2-40B4-BE49-F238E27FC236}">
                <a16:creationId xmlns:a16="http://schemas.microsoft.com/office/drawing/2014/main" id="{00000000-0008-0000-0200-000047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72" name="Bn_BCase2_Btn" hidden="1">
            <a:extLst>
              <a:ext uri="{FF2B5EF4-FFF2-40B4-BE49-F238E27FC236}">
                <a16:creationId xmlns:a16="http://schemas.microsoft.com/office/drawing/2014/main" id="{00000000-0008-0000-0200-000048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73" name="Bn_Stage_Gates_Btn" hidden="1">
            <a:extLst>
              <a:ext uri="{FF2B5EF4-FFF2-40B4-BE49-F238E27FC236}">
                <a16:creationId xmlns:a16="http://schemas.microsoft.com/office/drawing/2014/main" id="{00000000-0008-0000-0200-000049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74" name="Bn_KPIs_Btn" hidden="1">
            <a:extLst>
              <a:ext uri="{FF2B5EF4-FFF2-40B4-BE49-F238E27FC236}">
                <a16:creationId xmlns:a16="http://schemas.microsoft.com/office/drawing/2014/main" id="{00000000-0008-0000-0200-00004A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75" name="Bn_BCase3_Btn" hidden="1">
            <a:extLst>
              <a:ext uri="{FF2B5EF4-FFF2-40B4-BE49-F238E27FC236}">
                <a16:creationId xmlns:a16="http://schemas.microsoft.com/office/drawing/2014/main" id="{00000000-0008-0000-0200-00004B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76" name="Bn_Charts_Btn" hidden="1">
            <a:extLst>
              <a:ext uri="{FF2B5EF4-FFF2-40B4-BE49-F238E27FC236}">
                <a16:creationId xmlns:a16="http://schemas.microsoft.com/office/drawing/2014/main" id="{00000000-0008-0000-0200-00004C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77" name="Bn_Consolidation_Btn" hidden="1">
            <a:extLst>
              <a:ext uri="{FF2B5EF4-FFF2-40B4-BE49-F238E27FC236}">
                <a16:creationId xmlns:a16="http://schemas.microsoft.com/office/drawing/2014/main" id="{00000000-0008-0000-0200-00004D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78" name="Bn_ID_Card_Btn" hidden="1">
            <a:extLst>
              <a:ext uri="{FF2B5EF4-FFF2-40B4-BE49-F238E27FC236}">
                <a16:creationId xmlns:a16="http://schemas.microsoft.com/office/drawing/2014/main" id="{00000000-0008-0000-0200-00004E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79" name="Bn_cList1_Btn" hidden="1">
            <a:extLst>
              <a:ext uri="{FF2B5EF4-FFF2-40B4-BE49-F238E27FC236}">
                <a16:creationId xmlns:a16="http://schemas.microsoft.com/office/drawing/2014/main" id="{00000000-0008-0000-0200-00004F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0" name="Bn_cList2_Btn" hidden="1">
            <a:extLst>
              <a:ext uri="{FF2B5EF4-FFF2-40B4-BE49-F238E27FC236}">
                <a16:creationId xmlns:a16="http://schemas.microsoft.com/office/drawing/2014/main" id="{00000000-0008-0000-0200-000050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1" name="Bn_cList3_Btn" hidden="1">
            <a:extLst>
              <a:ext uri="{FF2B5EF4-FFF2-40B4-BE49-F238E27FC236}">
                <a16:creationId xmlns:a16="http://schemas.microsoft.com/office/drawing/2014/main" id="{00000000-0008-0000-0200-000051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82" name="Bn_defLog_Btn" hidden="1">
            <a:extLst>
              <a:ext uri="{FF2B5EF4-FFF2-40B4-BE49-F238E27FC236}">
                <a16:creationId xmlns:a16="http://schemas.microsoft.com/office/drawing/2014/main" id="{00000000-0008-0000-0200-000052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83" name="Bn_cList4_Btn" hidden="1">
            <a:extLst>
              <a:ext uri="{FF2B5EF4-FFF2-40B4-BE49-F238E27FC236}">
                <a16:creationId xmlns:a16="http://schemas.microsoft.com/office/drawing/2014/main" id="{00000000-0008-0000-0200-000053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84" name="Bn_MoM_Btn" hidden="1">
            <a:extLst>
              <a:ext uri="{FF2B5EF4-FFF2-40B4-BE49-F238E27FC236}">
                <a16:creationId xmlns:a16="http://schemas.microsoft.com/office/drawing/2014/main" id="{00000000-0008-0000-0200-000054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85" name="Bn_RACI_Btn" hidden="1">
            <a:extLst>
              <a:ext uri="{FF2B5EF4-FFF2-40B4-BE49-F238E27FC236}">
                <a16:creationId xmlns:a16="http://schemas.microsoft.com/office/drawing/2014/main" id="{00000000-0008-0000-0200-000055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86" name="Bn_Micro_Template_Btn" hidden="1">
            <a:extLst>
              <a:ext uri="{FF2B5EF4-FFF2-40B4-BE49-F238E27FC236}">
                <a16:creationId xmlns:a16="http://schemas.microsoft.com/office/drawing/2014/main" id="{00000000-0008-0000-0200-000056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47624</xdr:rowOff>
    </xdr:from>
    <xdr:to>
      <xdr:col>13</xdr:col>
      <xdr:colOff>388938</xdr:colOff>
      <xdr:row>9</xdr:row>
      <xdr:rowOff>452437</xdr:rowOff>
    </xdr:to>
    <xdr:grpSp>
      <xdr:nvGrpSpPr>
        <xdr:cNvPr id="87" name="Light_Menu">
          <a:extLst>
            <a:ext uri="{FF2B5EF4-FFF2-40B4-BE49-F238E27FC236}">
              <a16:creationId xmlns:a16="http://schemas.microsoft.com/office/drawing/2014/main" id="{00000000-0008-0000-0200-000057000000}"/>
            </a:ext>
          </a:extLst>
        </xdr:cNvPr>
        <xdr:cNvGrpSpPr/>
      </xdr:nvGrpSpPr>
      <xdr:grpSpPr>
        <a:xfrm>
          <a:off x="71438" y="654843"/>
          <a:ext cx="12700000" cy="404813"/>
          <a:chOff x="107156" y="833437"/>
          <a:chExt cx="13465969" cy="404813"/>
        </a:xfrm>
      </xdr:grpSpPr>
      <xdr:sp macro="" textlink="">
        <xdr:nvSpPr>
          <xdr:cNvPr id="88" name="LM_Container">
            <a:extLst>
              <a:ext uri="{FF2B5EF4-FFF2-40B4-BE49-F238E27FC236}">
                <a16:creationId xmlns:a16="http://schemas.microsoft.com/office/drawing/2014/main" id="{00000000-0008-0000-0200-000058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89" name="LM_Help_Button">
            <a:hlinkClick xmlns:r="http://schemas.openxmlformats.org/officeDocument/2006/relationships" r:id="rId8"/>
            <a:extLst>
              <a:ext uri="{FF2B5EF4-FFF2-40B4-BE49-F238E27FC236}">
                <a16:creationId xmlns:a16="http://schemas.microsoft.com/office/drawing/2014/main" id="{00000000-0008-0000-0200-000059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90" name="LM_Tips_Button">
            <a:extLst>
              <a:ext uri="{FF2B5EF4-FFF2-40B4-BE49-F238E27FC236}">
                <a16:creationId xmlns:a16="http://schemas.microsoft.com/office/drawing/2014/main" id="{00000000-0008-0000-0200-00005A000000}"/>
              </a:ext>
            </a:extLst>
          </xdr:cNvPr>
          <xdr:cNvGrpSpPr/>
        </xdr:nvGrpSpPr>
        <xdr:grpSpPr>
          <a:xfrm>
            <a:off x="12785994" y="909690"/>
            <a:ext cx="274320" cy="274320"/>
            <a:chOff x="10563228" y="1200151"/>
            <a:chExt cx="341839" cy="338667"/>
          </a:xfrm>
          <a:effectLst/>
        </xdr:grpSpPr>
        <xdr:sp macro="" textlink="">
          <xdr:nvSpPr>
            <xdr:cNvPr id="99" name="Tips_Circle">
              <a:extLst>
                <a:ext uri="{FF2B5EF4-FFF2-40B4-BE49-F238E27FC236}">
                  <a16:creationId xmlns:a16="http://schemas.microsoft.com/office/drawing/2014/main" id="{00000000-0008-0000-0200-000063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00" name="Light_Bulb" descr="Lightbulb">
              <a:extLst>
                <a:ext uri="{FF2B5EF4-FFF2-40B4-BE49-F238E27FC236}">
                  <a16:creationId xmlns:a16="http://schemas.microsoft.com/office/drawing/2014/main" id="{00000000-0008-0000-0200-00006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578302" y="1202384"/>
              <a:ext cx="306917" cy="306918"/>
            </a:xfrm>
            <a:prstGeom prst="rect">
              <a:avLst/>
            </a:prstGeom>
            <a:effectLst/>
          </xdr:spPr>
        </xdr:pic>
      </xdr:grpSp>
      <xdr:sp macro="[0]!Light_Menu_Buttons_Click" textlink="">
        <xdr:nvSpPr>
          <xdr:cNvPr id="91" name="LM_Button_1">
            <a:extLst>
              <a:ext uri="{FF2B5EF4-FFF2-40B4-BE49-F238E27FC236}">
                <a16:creationId xmlns:a16="http://schemas.microsoft.com/office/drawing/2014/main" id="{00000000-0008-0000-0200-00005B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92" name="LM_Button_2">
            <a:extLst>
              <a:ext uri="{FF2B5EF4-FFF2-40B4-BE49-F238E27FC236}">
                <a16:creationId xmlns:a16="http://schemas.microsoft.com/office/drawing/2014/main" id="{00000000-0008-0000-0200-00005C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93" name="LM_Button_3">
            <a:extLst>
              <a:ext uri="{FF2B5EF4-FFF2-40B4-BE49-F238E27FC236}">
                <a16:creationId xmlns:a16="http://schemas.microsoft.com/office/drawing/2014/main" id="{00000000-0008-0000-0200-00005D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94" name="LM_Button_4">
            <a:extLst>
              <a:ext uri="{FF2B5EF4-FFF2-40B4-BE49-F238E27FC236}">
                <a16:creationId xmlns:a16="http://schemas.microsoft.com/office/drawing/2014/main" id="{00000000-0008-0000-0200-00005E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95" name="LM_Button_5">
            <a:extLst>
              <a:ext uri="{FF2B5EF4-FFF2-40B4-BE49-F238E27FC236}">
                <a16:creationId xmlns:a16="http://schemas.microsoft.com/office/drawing/2014/main" id="{00000000-0008-0000-0200-00005F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96" name="LM_Button_6">
            <a:extLst>
              <a:ext uri="{FF2B5EF4-FFF2-40B4-BE49-F238E27FC236}">
                <a16:creationId xmlns:a16="http://schemas.microsoft.com/office/drawing/2014/main" id="{00000000-0008-0000-0200-000060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97" name="LM_Settings_Button" descr="Single gear">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397053" y="877093"/>
            <a:ext cx="328083" cy="328083"/>
          </a:xfrm>
          <a:prstGeom prst="rect">
            <a:avLst/>
          </a:prstGeom>
        </xdr:spPr>
      </xdr:pic>
      <xdr:sp macro="[0]!LM_Templates_Custom_Button_Click" textlink="">
        <xdr:nvSpPr>
          <xdr:cNvPr id="98" name="LM_Templates_Custom_Button">
            <a:extLst>
              <a:ext uri="{FF2B5EF4-FFF2-40B4-BE49-F238E27FC236}">
                <a16:creationId xmlns:a16="http://schemas.microsoft.com/office/drawing/2014/main" id="{00000000-0008-0000-0200-000062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oneCellAnchor>
    <xdr:from>
      <xdr:col>0</xdr:col>
      <xdr:colOff>23813</xdr:colOff>
      <xdr:row>1</xdr:row>
      <xdr:rowOff>357188</xdr:rowOff>
    </xdr:from>
    <xdr:ext cx="1216423" cy="210250"/>
    <xdr:sp macro="" textlink="">
      <xdr:nvSpPr>
        <xdr:cNvPr id="101" name="TextBox 100">
          <a:extLst>
            <a:ext uri="{FF2B5EF4-FFF2-40B4-BE49-F238E27FC236}">
              <a16:creationId xmlns:a16="http://schemas.microsoft.com/office/drawing/2014/main" id="{00000000-0008-0000-0200-000065000000}"/>
            </a:ext>
          </a:extLst>
        </xdr:cNvPr>
        <xdr:cNvSpPr txBox="1"/>
      </xdr:nvSpPr>
      <xdr:spPr>
        <a:xfrm>
          <a:off x="23813" y="416719"/>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xdr:from>
      <xdr:col>2</xdr:col>
      <xdr:colOff>202406</xdr:colOff>
      <xdr:row>12</xdr:row>
      <xdr:rowOff>547687</xdr:rowOff>
    </xdr:from>
    <xdr:to>
      <xdr:col>13</xdr:col>
      <xdr:colOff>571500</xdr:colOff>
      <xdr:row>22</xdr:row>
      <xdr:rowOff>89959</xdr:rowOff>
    </xdr:to>
    <xdr:grpSp>
      <xdr:nvGrpSpPr>
        <xdr:cNvPr id="102" name="Tips_General_Settings" hidden="1">
          <a:extLst>
            <a:ext uri="{FF2B5EF4-FFF2-40B4-BE49-F238E27FC236}">
              <a16:creationId xmlns:a16="http://schemas.microsoft.com/office/drawing/2014/main" id="{00000000-0008-0000-0200-000066000000}"/>
            </a:ext>
          </a:extLst>
        </xdr:cNvPr>
        <xdr:cNvGrpSpPr/>
      </xdr:nvGrpSpPr>
      <xdr:grpSpPr>
        <a:xfrm>
          <a:off x="2202656" y="2047875"/>
          <a:ext cx="10751344" cy="1852084"/>
          <a:chOff x="1988343" y="1381126"/>
          <a:chExt cx="10751344" cy="1820334"/>
        </a:xfrm>
        <a:effectLst>
          <a:outerShdw blurRad="50800" dist="38100" dir="5400000" algn="t" rotWithShape="0">
            <a:prstClr val="black">
              <a:alpha val="40000"/>
            </a:prstClr>
          </a:outerShdw>
        </a:effectLst>
      </xdr:grpSpPr>
      <xdr:sp macro="" textlink="">
        <xdr:nvSpPr>
          <xdr:cNvPr id="103" name="Rectangle: Rounded Corners 102" hidden="1">
            <a:extLst>
              <a:ext uri="{FF2B5EF4-FFF2-40B4-BE49-F238E27FC236}">
                <a16:creationId xmlns:a16="http://schemas.microsoft.com/office/drawing/2014/main" id="{00000000-0008-0000-0200-000067000000}"/>
              </a:ext>
            </a:extLst>
          </xdr:cNvPr>
          <xdr:cNvSpPr/>
        </xdr:nvSpPr>
        <xdr:spPr>
          <a:xfrm>
            <a:off x="1988343" y="1381126"/>
            <a:ext cx="10751344" cy="182033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04" name="Rectangle: Rounded Corners 103" hidden="1">
            <a:extLst>
              <a:ext uri="{FF2B5EF4-FFF2-40B4-BE49-F238E27FC236}">
                <a16:creationId xmlns:a16="http://schemas.microsoft.com/office/drawing/2014/main" id="{00000000-0008-0000-0200-000068000000}"/>
              </a:ext>
            </a:extLst>
          </xdr:cNvPr>
          <xdr:cNvSpPr/>
        </xdr:nvSpPr>
        <xdr:spPr>
          <a:xfrm>
            <a:off x="2081166" y="1562994"/>
            <a:ext cx="1345263" cy="36062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1</a:t>
            </a:r>
          </a:p>
        </xdr:txBody>
      </xdr:sp>
      <xdr:sp macro="" textlink="">
        <xdr:nvSpPr>
          <xdr:cNvPr id="105" name="Rectangle: Rounded Corners 104" hidden="1">
            <a:extLst>
              <a:ext uri="{FF2B5EF4-FFF2-40B4-BE49-F238E27FC236}">
                <a16:creationId xmlns:a16="http://schemas.microsoft.com/office/drawing/2014/main" id="{00000000-0008-0000-0200-000069000000}"/>
              </a:ext>
            </a:extLst>
          </xdr:cNvPr>
          <xdr:cNvSpPr/>
        </xdr:nvSpPr>
        <xdr:spPr>
          <a:xfrm>
            <a:off x="3889200" y="1562994"/>
            <a:ext cx="1345263" cy="36062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2</a:t>
            </a:r>
          </a:p>
        </xdr:txBody>
      </xdr:sp>
      <xdr:sp macro="" textlink="">
        <xdr:nvSpPr>
          <xdr:cNvPr id="106" name="Rectangle: Rounded Corners 105" hidden="1">
            <a:extLst>
              <a:ext uri="{FF2B5EF4-FFF2-40B4-BE49-F238E27FC236}">
                <a16:creationId xmlns:a16="http://schemas.microsoft.com/office/drawing/2014/main" id="{00000000-0008-0000-0200-00006A000000}"/>
              </a:ext>
            </a:extLst>
          </xdr:cNvPr>
          <xdr:cNvSpPr/>
        </xdr:nvSpPr>
        <xdr:spPr>
          <a:xfrm>
            <a:off x="5697234" y="1562994"/>
            <a:ext cx="1345263" cy="36062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p>
        </xdr:txBody>
      </xdr:sp>
      <xdr:sp macro="" textlink="">
        <xdr:nvSpPr>
          <xdr:cNvPr id="107" name="Rectangle: Rounded Corners 106" hidden="1">
            <a:extLst>
              <a:ext uri="{FF2B5EF4-FFF2-40B4-BE49-F238E27FC236}">
                <a16:creationId xmlns:a16="http://schemas.microsoft.com/office/drawing/2014/main" id="{00000000-0008-0000-0200-00006B000000}"/>
              </a:ext>
            </a:extLst>
          </xdr:cNvPr>
          <xdr:cNvSpPr/>
        </xdr:nvSpPr>
        <xdr:spPr>
          <a:xfrm>
            <a:off x="7505267" y="1562994"/>
            <a:ext cx="1345263" cy="36062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p>
        </xdr:txBody>
      </xdr:sp>
      <xdr:sp macro="" textlink="">
        <xdr:nvSpPr>
          <xdr:cNvPr id="108" name="TextBox 107" hidden="1">
            <a:extLst>
              <a:ext uri="{FF2B5EF4-FFF2-40B4-BE49-F238E27FC236}">
                <a16:creationId xmlns:a16="http://schemas.microsoft.com/office/drawing/2014/main" id="{00000000-0008-0000-0200-00006C000000}"/>
              </a:ext>
            </a:extLst>
          </xdr:cNvPr>
          <xdr:cNvSpPr txBox="1"/>
        </xdr:nvSpPr>
        <xdr:spPr>
          <a:xfrm>
            <a:off x="2048880" y="1964655"/>
            <a:ext cx="1399073" cy="834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Activate the Templates that</a:t>
            </a:r>
            <a:r>
              <a:rPr lang="en-US" sz="1100" baseline="0"/>
              <a:t> you would like to use in your initiative.</a:t>
            </a:r>
            <a:endParaRPr lang="en-US" sz="1100"/>
          </a:p>
        </xdr:txBody>
      </xdr:sp>
      <xdr:sp macro="" textlink="">
        <xdr:nvSpPr>
          <xdr:cNvPr id="109" name="TextBox 108" hidden="1">
            <a:extLst>
              <a:ext uri="{FF2B5EF4-FFF2-40B4-BE49-F238E27FC236}">
                <a16:creationId xmlns:a16="http://schemas.microsoft.com/office/drawing/2014/main" id="{00000000-0008-0000-0200-00006D000000}"/>
              </a:ext>
            </a:extLst>
          </xdr:cNvPr>
          <xdr:cNvSpPr txBox="1"/>
        </xdr:nvSpPr>
        <xdr:spPr>
          <a:xfrm>
            <a:off x="3837542" y="1964655"/>
            <a:ext cx="1399073" cy="813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either use</a:t>
            </a:r>
            <a:r>
              <a:rPr lang="en-US" sz="1100" baseline="0"/>
              <a:t> the 4 Mandatory Templates or the Micro Template.</a:t>
            </a:r>
            <a:endParaRPr lang="en-US" sz="1100"/>
          </a:p>
        </xdr:txBody>
      </xdr:sp>
      <xdr:sp macro="" textlink="">
        <xdr:nvSpPr>
          <xdr:cNvPr id="110" name="TextBox 109" hidden="1">
            <a:extLst>
              <a:ext uri="{FF2B5EF4-FFF2-40B4-BE49-F238E27FC236}">
                <a16:creationId xmlns:a16="http://schemas.microsoft.com/office/drawing/2014/main" id="{00000000-0008-0000-0200-00006E000000}"/>
              </a:ext>
            </a:extLst>
          </xdr:cNvPr>
          <xdr:cNvSpPr txBox="1"/>
        </xdr:nvSpPr>
        <xdr:spPr>
          <a:xfrm>
            <a:off x="5626204" y="1964655"/>
            <a:ext cx="1660420" cy="107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If you do not wish</a:t>
            </a:r>
            <a:r>
              <a:rPr lang="en-US" sz="1100" baseline="0"/>
              <a:t> your initiative data to be sent to the Database, please select "N" at the configurator.</a:t>
            </a:r>
            <a:endParaRPr lang="en-US" sz="1100"/>
          </a:p>
        </xdr:txBody>
      </xdr:sp>
      <xdr:sp macro="" textlink="">
        <xdr:nvSpPr>
          <xdr:cNvPr id="111" name="TextBox 110" hidden="1">
            <a:extLst>
              <a:ext uri="{FF2B5EF4-FFF2-40B4-BE49-F238E27FC236}">
                <a16:creationId xmlns:a16="http://schemas.microsoft.com/office/drawing/2014/main" id="{00000000-0008-0000-0200-00006F000000}"/>
              </a:ext>
            </a:extLst>
          </xdr:cNvPr>
          <xdr:cNvSpPr txBox="1"/>
        </xdr:nvSpPr>
        <xdr:spPr>
          <a:xfrm>
            <a:off x="7414866" y="1964654"/>
            <a:ext cx="1562446" cy="9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t>If you wish to rename the Customized Template, please do it from their templates themselves.</a:t>
            </a:r>
            <a:endParaRPr lang="en-US" sz="1100"/>
          </a:p>
        </xdr:txBody>
      </xdr:sp>
      <xdr:sp macro="" textlink="">
        <xdr:nvSpPr>
          <xdr:cNvPr id="112" name="Rectangle: Rounded Corners 111" hidden="1">
            <a:extLst>
              <a:ext uri="{FF2B5EF4-FFF2-40B4-BE49-F238E27FC236}">
                <a16:creationId xmlns:a16="http://schemas.microsoft.com/office/drawing/2014/main" id="{00000000-0008-0000-0200-000070000000}"/>
              </a:ext>
            </a:extLst>
          </xdr:cNvPr>
          <xdr:cNvSpPr/>
        </xdr:nvSpPr>
        <xdr:spPr>
          <a:xfrm>
            <a:off x="9313301" y="1562994"/>
            <a:ext cx="1345263" cy="36062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p>
        </xdr:txBody>
      </xdr:sp>
      <xdr:sp macro="" textlink="">
        <xdr:nvSpPr>
          <xdr:cNvPr id="113" name="TextBox 112" hidden="1">
            <a:extLst>
              <a:ext uri="{FF2B5EF4-FFF2-40B4-BE49-F238E27FC236}">
                <a16:creationId xmlns:a16="http://schemas.microsoft.com/office/drawing/2014/main" id="{00000000-0008-0000-0200-000071000000}"/>
              </a:ext>
            </a:extLst>
          </xdr:cNvPr>
          <xdr:cNvSpPr txBox="1"/>
        </xdr:nvSpPr>
        <xdr:spPr>
          <a:xfrm>
            <a:off x="9203528" y="1964655"/>
            <a:ext cx="1583534" cy="1124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If you want to add new options to the drop down lists across the tool, please</a:t>
            </a:r>
            <a:r>
              <a:rPr lang="en-US" sz="1100" b="0" baseline="0"/>
              <a:t> click at the Drop Down Configurator Button</a:t>
            </a:r>
            <a:endParaRPr lang="en-US" sz="1100" b="0"/>
          </a:p>
        </xdr:txBody>
      </xdr:sp>
      <xdr:sp macro="" textlink="">
        <xdr:nvSpPr>
          <xdr:cNvPr id="114" name="Rectangle: Rounded Corners 113" hidden="1">
            <a:extLst>
              <a:ext uri="{FF2B5EF4-FFF2-40B4-BE49-F238E27FC236}">
                <a16:creationId xmlns:a16="http://schemas.microsoft.com/office/drawing/2014/main" id="{00000000-0008-0000-0200-000072000000}"/>
              </a:ext>
            </a:extLst>
          </xdr:cNvPr>
          <xdr:cNvSpPr/>
        </xdr:nvSpPr>
        <xdr:spPr>
          <a:xfrm>
            <a:off x="11121337" y="1562994"/>
            <a:ext cx="1345263" cy="36062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p>
        </xdr:txBody>
      </xdr:sp>
      <xdr:sp macro="" textlink="">
        <xdr:nvSpPr>
          <xdr:cNvPr id="115" name="TextBox 114" hidden="1">
            <a:extLst>
              <a:ext uri="{FF2B5EF4-FFF2-40B4-BE49-F238E27FC236}">
                <a16:creationId xmlns:a16="http://schemas.microsoft.com/office/drawing/2014/main" id="{00000000-0008-0000-0200-000073000000}"/>
              </a:ext>
            </a:extLst>
          </xdr:cNvPr>
          <xdr:cNvSpPr txBox="1"/>
        </xdr:nvSpPr>
        <xdr:spPr>
          <a:xfrm>
            <a:off x="10992190" y="1964655"/>
            <a:ext cx="1657365" cy="968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If something doesn't work as it should, please click the button "Report</a:t>
            </a:r>
            <a:r>
              <a:rPr lang="en-US" sz="1100" b="0" baseline="0"/>
              <a:t> Bug" and describe the issue.</a:t>
            </a:r>
            <a:endParaRPr lang="en-US" sz="1100" b="0"/>
          </a:p>
        </xdr:txBody>
      </xdr:sp>
      <xdr:sp macro="[0]!Hide_Shape_Click" textlink="">
        <xdr:nvSpPr>
          <xdr:cNvPr id="116" name="Hide_Shape" hidden="1">
            <a:extLst>
              <a:ext uri="{FF2B5EF4-FFF2-40B4-BE49-F238E27FC236}">
                <a16:creationId xmlns:a16="http://schemas.microsoft.com/office/drawing/2014/main" id="{00000000-0008-0000-0200-000074000000}"/>
              </a:ext>
            </a:extLst>
          </xdr:cNvPr>
          <xdr:cNvSpPr txBox="1"/>
        </xdr:nvSpPr>
        <xdr:spPr>
          <a:xfrm>
            <a:off x="6920176" y="2897187"/>
            <a:ext cx="814917" cy="28575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28575</xdr:colOff>
      <xdr:row>3</xdr:row>
      <xdr:rowOff>47626</xdr:rowOff>
    </xdr:from>
    <xdr:to>
      <xdr:col>7</xdr:col>
      <xdr:colOff>0</xdr:colOff>
      <xdr:row>4</xdr:row>
      <xdr:rowOff>80964</xdr:rowOff>
    </xdr:to>
    <xdr:grpSp>
      <xdr:nvGrpSpPr>
        <xdr:cNvPr id="18" name="Light_Menu">
          <a:extLst>
            <a:ext uri="{FF2B5EF4-FFF2-40B4-BE49-F238E27FC236}">
              <a16:creationId xmlns:a16="http://schemas.microsoft.com/office/drawing/2014/main" id="{00000000-0008-0000-0300-000012000000}"/>
            </a:ext>
          </a:extLst>
        </xdr:cNvPr>
        <xdr:cNvGrpSpPr/>
      </xdr:nvGrpSpPr>
      <xdr:grpSpPr>
        <a:xfrm>
          <a:off x="171450" y="1273970"/>
          <a:ext cx="12258675" cy="414338"/>
          <a:chOff x="107156" y="833437"/>
          <a:chExt cx="12302184" cy="404813"/>
        </a:xfrm>
      </xdr:grpSpPr>
      <xdr:sp macro="" textlink="">
        <xdr:nvSpPr>
          <xdr:cNvPr id="19" name="LM_Container">
            <a:extLst>
              <a:ext uri="{FF2B5EF4-FFF2-40B4-BE49-F238E27FC236}">
                <a16:creationId xmlns:a16="http://schemas.microsoft.com/office/drawing/2014/main" id="{00000000-0008-0000-0300-000013000000}"/>
              </a:ext>
            </a:extLst>
          </xdr:cNvPr>
          <xdr:cNvSpPr/>
        </xdr:nvSpPr>
        <xdr:spPr>
          <a:xfrm>
            <a:off x="107156" y="833437"/>
            <a:ext cx="12302184"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20" name="LM_Help_Button">
            <a:hlinkClick xmlns:r="http://schemas.openxmlformats.org/officeDocument/2006/relationships" r:id="rId1"/>
            <a:extLst>
              <a:ext uri="{FF2B5EF4-FFF2-40B4-BE49-F238E27FC236}">
                <a16:creationId xmlns:a16="http://schemas.microsoft.com/office/drawing/2014/main" id="{00000000-0008-0000-0300-000014000000}"/>
              </a:ext>
            </a:extLst>
          </xdr:cNvPr>
          <xdr:cNvSpPr/>
        </xdr:nvSpPr>
        <xdr:spPr>
          <a:xfrm>
            <a:off x="11979517" y="900384"/>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21" name="LM_Tips_Button">
            <a:extLst>
              <a:ext uri="{FF2B5EF4-FFF2-40B4-BE49-F238E27FC236}">
                <a16:creationId xmlns:a16="http://schemas.microsoft.com/office/drawing/2014/main" id="{00000000-0008-0000-0300-000015000000}"/>
              </a:ext>
            </a:extLst>
          </xdr:cNvPr>
          <xdr:cNvGrpSpPr/>
        </xdr:nvGrpSpPr>
        <xdr:grpSpPr>
          <a:xfrm>
            <a:off x="11619813" y="909690"/>
            <a:ext cx="274318" cy="274320"/>
            <a:chOff x="9110021" y="1200151"/>
            <a:chExt cx="341837" cy="338667"/>
          </a:xfrm>
          <a:effectLst/>
        </xdr:grpSpPr>
        <xdr:sp macro="" textlink="">
          <xdr:nvSpPr>
            <xdr:cNvPr id="30" name="Tips_Circle">
              <a:extLst>
                <a:ext uri="{FF2B5EF4-FFF2-40B4-BE49-F238E27FC236}">
                  <a16:creationId xmlns:a16="http://schemas.microsoft.com/office/drawing/2014/main" id="{00000000-0008-0000-0300-00001E000000}"/>
                </a:ext>
              </a:extLst>
            </xdr:cNvPr>
            <xdr:cNvSpPr/>
          </xdr:nvSpPr>
          <xdr:spPr>
            <a:xfrm>
              <a:off x="9110021" y="1200151"/>
              <a:ext cx="341837"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pic>
          <xdr:nvPicPr>
            <xdr:cNvPr id="31" name="Light_Bulb" descr="Lightbulb">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3181" y="1202384"/>
              <a:ext cx="306919" cy="306918"/>
            </a:xfrm>
            <a:prstGeom prst="rect">
              <a:avLst/>
            </a:prstGeom>
            <a:effectLst/>
          </xdr:spPr>
        </xdr:pic>
      </xdr:grpSp>
      <xdr:sp macro="" textlink="">
        <xdr:nvSpPr>
          <xdr:cNvPr id="22" name="LM_Button_1">
            <a:extLst>
              <a:ext uri="{FF2B5EF4-FFF2-40B4-BE49-F238E27FC236}">
                <a16:creationId xmlns:a16="http://schemas.microsoft.com/office/drawing/2014/main" id="{00000000-0008-0000-0300-000016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Charter</a:t>
            </a:r>
          </a:p>
        </xdr:txBody>
      </xdr:sp>
      <xdr:sp macro="" textlink="">
        <xdr:nvSpPr>
          <xdr:cNvPr id="23" name="LM_Button_2">
            <a:extLst>
              <a:ext uri="{FF2B5EF4-FFF2-40B4-BE49-F238E27FC236}">
                <a16:creationId xmlns:a16="http://schemas.microsoft.com/office/drawing/2014/main" id="{00000000-0008-0000-0300-000017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Finance</a:t>
            </a:r>
          </a:p>
        </xdr:txBody>
      </xdr:sp>
      <xdr:sp macro="" textlink="">
        <xdr:nvSpPr>
          <xdr:cNvPr id="24" name="LM_Button_3">
            <a:extLst>
              <a:ext uri="{FF2B5EF4-FFF2-40B4-BE49-F238E27FC236}">
                <a16:creationId xmlns:a16="http://schemas.microsoft.com/office/drawing/2014/main" id="{00000000-0008-0000-0300-000018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 textlink="">
        <xdr:nvSpPr>
          <xdr:cNvPr id="25" name="LM_Button_4">
            <a:extLst>
              <a:ext uri="{FF2B5EF4-FFF2-40B4-BE49-F238E27FC236}">
                <a16:creationId xmlns:a16="http://schemas.microsoft.com/office/drawing/2014/main" id="{00000000-0008-0000-0300-000019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 textlink="">
        <xdr:nvSpPr>
          <xdr:cNvPr id="26" name="LM_Button_5">
            <a:extLst>
              <a:ext uri="{FF2B5EF4-FFF2-40B4-BE49-F238E27FC236}">
                <a16:creationId xmlns:a16="http://schemas.microsoft.com/office/drawing/2014/main" id="{00000000-0008-0000-0300-00001A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Reports</a:t>
            </a:r>
          </a:p>
        </xdr:txBody>
      </xdr:sp>
      <xdr:sp macro="" textlink="">
        <xdr:nvSpPr>
          <xdr:cNvPr id="27" name="LM_Button_6">
            <a:extLst>
              <a:ext uri="{FF2B5EF4-FFF2-40B4-BE49-F238E27FC236}">
                <a16:creationId xmlns:a16="http://schemas.microsoft.com/office/drawing/2014/main" id="{00000000-0008-0000-0300-00001B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Dashboards</a:t>
            </a:r>
          </a:p>
        </xdr:txBody>
      </xdr:sp>
      <xdr:pic>
        <xdr:nvPicPr>
          <xdr:cNvPr id="28" name="LM_Settings_Button" descr="Single gear">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59555" y="855927"/>
            <a:ext cx="328083" cy="328083"/>
          </a:xfrm>
          <a:prstGeom prst="rect">
            <a:avLst/>
          </a:prstGeom>
        </xdr:spPr>
      </xdr:pic>
      <xdr:sp macro="[0]!LM_Templates_Custom_Button_Click" textlink="">
        <xdr:nvSpPr>
          <xdr:cNvPr id="29" name="LM_Templates_Custom_Button">
            <a:extLst>
              <a:ext uri="{FF2B5EF4-FFF2-40B4-BE49-F238E27FC236}">
                <a16:creationId xmlns:a16="http://schemas.microsoft.com/office/drawing/2014/main" id="{00000000-0008-0000-0300-00001D000000}"/>
              </a:ext>
            </a:extLst>
          </xdr:cNvPr>
          <xdr:cNvSpPr txBox="1"/>
        </xdr:nvSpPr>
        <xdr:spPr>
          <a:xfrm>
            <a:off x="8334374" y="957792"/>
            <a:ext cx="1881187" cy="226218"/>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solidFill>
                  <a:srgbClr val="00B0F0"/>
                </a:solidFill>
              </a:rPr>
              <a:t>More Template Options</a:t>
            </a:r>
          </a:p>
        </xdr:txBody>
      </xdr:sp>
    </xdr:grpSp>
    <xdr:clientData/>
  </xdr:twoCellAnchor>
  <xdr:twoCellAnchor>
    <xdr:from>
      <xdr:col>1</xdr:col>
      <xdr:colOff>47625</xdr:colOff>
      <xdr:row>2</xdr:row>
      <xdr:rowOff>85725</xdr:rowOff>
    </xdr:from>
    <xdr:to>
      <xdr:col>1</xdr:col>
      <xdr:colOff>1724025</xdr:colOff>
      <xdr:row>2</xdr:row>
      <xdr:rowOff>333375</xdr:rowOff>
    </xdr:to>
    <xdr:sp macro="[0]!Return_to_previous_template_Click" textlink="">
      <xdr:nvSpPr>
        <xdr:cNvPr id="32" name="Return_to_previous_template">
          <a:extLst>
            <a:ext uri="{FF2B5EF4-FFF2-40B4-BE49-F238E27FC236}">
              <a16:creationId xmlns:a16="http://schemas.microsoft.com/office/drawing/2014/main" id="{00000000-0008-0000-0300-000020000000}"/>
            </a:ext>
          </a:extLst>
        </xdr:cNvPr>
        <xdr:cNvSpPr/>
      </xdr:nvSpPr>
      <xdr:spPr>
        <a:xfrm>
          <a:off x="190500" y="838200"/>
          <a:ext cx="1676400" cy="24765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Return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2</xdr:col>
      <xdr:colOff>1781175</xdr:colOff>
      <xdr:row>3</xdr:row>
      <xdr:rowOff>102870</xdr:rowOff>
    </xdr:to>
    <xdr:sp macro="[0]!Mail_Update_Configuration" textlink="">
      <xdr:nvSpPr>
        <xdr:cNvPr id="2" name="Bn_Update_Configs_Btn">
          <a:extLst>
            <a:ext uri="{FF2B5EF4-FFF2-40B4-BE49-F238E27FC236}">
              <a16:creationId xmlns:a16="http://schemas.microsoft.com/office/drawing/2014/main" id="{00000000-0008-0000-0400-000002000000}"/>
            </a:ext>
          </a:extLst>
        </xdr:cNvPr>
        <xdr:cNvSpPr/>
      </xdr:nvSpPr>
      <xdr:spPr>
        <a:xfrm>
          <a:off x="3000375" y="781050"/>
          <a:ext cx="1285875" cy="274320"/>
        </a:xfrm>
        <a:prstGeom prst="roundRect">
          <a:avLst/>
        </a:prstGeom>
        <a:solidFill>
          <a:srgbClr val="3DCD58"/>
        </a:solidFill>
        <a:ln>
          <a:solidFill>
            <a:srgbClr val="00B05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Update</a:t>
          </a:r>
        </a:p>
      </xdr:txBody>
    </xdr:sp>
    <xdr:clientData/>
  </xdr:twoCellAnchor>
  <xdr:twoCellAnchor>
    <xdr:from>
      <xdr:col>1</xdr:col>
      <xdr:colOff>76200</xdr:colOff>
      <xdr:row>2</xdr:row>
      <xdr:rowOff>19050</xdr:rowOff>
    </xdr:from>
    <xdr:to>
      <xdr:col>2</xdr:col>
      <xdr:colOff>255270</xdr:colOff>
      <xdr:row>3</xdr:row>
      <xdr:rowOff>102870</xdr:rowOff>
    </xdr:to>
    <xdr:sp macro="[0]!Bn_Return2Gen_Btn_Click" textlink="">
      <xdr:nvSpPr>
        <xdr:cNvPr id="3" name="Bn_Return2Gen_Btn">
          <a:extLst>
            <a:ext uri="{FF2B5EF4-FFF2-40B4-BE49-F238E27FC236}">
              <a16:creationId xmlns:a16="http://schemas.microsoft.com/office/drawing/2014/main" id="{00000000-0008-0000-0400-000003000000}"/>
            </a:ext>
          </a:extLst>
        </xdr:cNvPr>
        <xdr:cNvSpPr/>
      </xdr:nvSpPr>
      <xdr:spPr>
        <a:xfrm>
          <a:off x="361950" y="666750"/>
          <a:ext cx="1188720" cy="274320"/>
        </a:xfrm>
        <a:prstGeom prst="roundRect">
          <a:avLst/>
        </a:prstGeom>
        <a:solidFill>
          <a:srgbClr val="B10043"/>
        </a:solidFill>
        <a:ln>
          <a:solidFill>
            <a:schemeClr val="accent2">
              <a:lumMod val="50000"/>
            </a:schemeClr>
          </a:solidFill>
        </a:ln>
      </xdr:spPr>
      <xdr:style>
        <a:lnRef idx="1">
          <a:schemeClr val="accent2"/>
        </a:lnRef>
        <a:fillRef idx="3">
          <a:schemeClr val="accent2"/>
        </a:fillRef>
        <a:effectRef idx="2">
          <a:schemeClr val="accent2"/>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Return</a:t>
          </a:r>
        </a:p>
      </xdr:txBody>
    </xdr:sp>
    <xdr:clientData/>
  </xdr:twoCellAnchor>
  <xdr:twoCellAnchor editAs="oneCell">
    <xdr:from>
      <xdr:col>3</xdr:col>
      <xdr:colOff>219075</xdr:colOff>
      <xdr:row>0</xdr:row>
      <xdr:rowOff>57151</xdr:rowOff>
    </xdr:from>
    <xdr:to>
      <xdr:col>3</xdr:col>
      <xdr:colOff>597447</xdr:colOff>
      <xdr:row>0</xdr:row>
      <xdr:rowOff>447675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1400" y="57151"/>
          <a:ext cx="378372" cy="390524"/>
        </a:xfrm>
        <a:prstGeom prst="rect">
          <a:avLst/>
        </a:prstGeom>
      </xdr:spPr>
    </xdr:pic>
    <xdr:clientData/>
  </xdr:twoCellAnchor>
  <xdr:twoCellAnchor editAs="oneCell">
    <xdr:from>
      <xdr:col>8</xdr:col>
      <xdr:colOff>363506</xdr:colOff>
      <xdr:row>0</xdr:row>
      <xdr:rowOff>66675</xdr:rowOff>
    </xdr:from>
    <xdr:to>
      <xdr:col>9</xdr:col>
      <xdr:colOff>1050925</xdr:colOff>
      <xdr:row>0</xdr:row>
      <xdr:rowOff>495300</xdr:rowOff>
    </xdr:to>
    <xdr:pic>
      <xdr:nvPicPr>
        <xdr:cNvPr id="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21606" y="66675"/>
          <a:ext cx="1573244" cy="428625"/>
        </a:xfrm>
        <a:prstGeom prst="rect">
          <a:avLst/>
        </a:prstGeom>
        <a:noFill/>
      </xdr:spPr>
    </xdr:pic>
    <xdr:clientData/>
  </xdr:twoCellAnchor>
  <xdr:oneCellAnchor>
    <xdr:from>
      <xdr:col>0</xdr:col>
      <xdr:colOff>276225</xdr:colOff>
      <xdr:row>0</xdr:row>
      <xdr:rowOff>352425</xdr:rowOff>
    </xdr:from>
    <xdr:ext cx="1216423" cy="210250"/>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276225" y="352425"/>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13</xdr:col>
      <xdr:colOff>200704</xdr:colOff>
      <xdr:row>1</xdr:row>
      <xdr:rowOff>81642</xdr:rowOff>
    </xdr:from>
    <xdr:to>
      <xdr:col>14</xdr:col>
      <xdr:colOff>974610</xdr:colOff>
      <xdr:row>1</xdr:row>
      <xdr:rowOff>576865</xdr:rowOff>
    </xdr:to>
    <xdr:pic>
      <xdr:nvPicPr>
        <xdr:cNvPr id="2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909775" y="938892"/>
          <a:ext cx="1821656" cy="495223"/>
        </a:xfrm>
        <a:prstGeom prst="rect">
          <a:avLst/>
        </a:prstGeom>
        <a:noFill/>
      </xdr:spPr>
    </xdr:pic>
    <xdr:clientData/>
  </xdr:twoCellAnchor>
  <xdr:twoCellAnchor editAs="oneCell">
    <xdr:from>
      <xdr:col>6</xdr:col>
      <xdr:colOff>6803</xdr:colOff>
      <xdr:row>1</xdr:row>
      <xdr:rowOff>91848</xdr:rowOff>
    </xdr:from>
    <xdr:to>
      <xdr:col>6</xdr:col>
      <xdr:colOff>452679</xdr:colOff>
      <xdr:row>1</xdr:row>
      <xdr:rowOff>556192</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36116" y="949098"/>
          <a:ext cx="445876" cy="464344"/>
        </a:xfrm>
        <a:prstGeom prst="rect">
          <a:avLst/>
        </a:prstGeom>
      </xdr:spPr>
    </xdr:pic>
    <xdr:clientData/>
  </xdr:twoCellAnchor>
  <xdr:twoCellAnchor editAs="oneCell">
    <xdr:from>
      <xdr:col>5</xdr:col>
      <xdr:colOff>447523</xdr:colOff>
      <xdr:row>10</xdr:row>
      <xdr:rowOff>28914</xdr:rowOff>
    </xdr:from>
    <xdr:to>
      <xdr:col>6</xdr:col>
      <xdr:colOff>902607</xdr:colOff>
      <xdr:row>12</xdr:row>
      <xdr:rowOff>143351</xdr:rowOff>
    </xdr:to>
    <xdr:sp macro="[0]!Load_EAJ_Ref_List" textlink="">
      <xdr:nvSpPr>
        <xdr:cNvPr id="35" name="bn_LcList_Btn" hidden="1">
          <a:extLst>
            <a:ext uri="{FF2B5EF4-FFF2-40B4-BE49-F238E27FC236}">
              <a16:creationId xmlns:a16="http://schemas.microsoft.com/office/drawing/2014/main" id="{00000000-0008-0000-0500-000023000000}"/>
            </a:ext>
          </a:extLst>
        </xdr:cNvPr>
        <xdr:cNvSpPr/>
      </xdr:nvSpPr>
      <xdr:spPr>
        <a:xfrm>
          <a:off x="5332487" y="1063057"/>
          <a:ext cx="1502834"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100" b="1">
              <a:solidFill>
                <a:sysClr val="windowText" lastClr="000000"/>
              </a:solidFill>
              <a:latin typeface="Arial" pitchFamily="34" charset="0"/>
              <a:ea typeface="+mn-ea"/>
              <a:cs typeface="Arial" pitchFamily="34" charset="0"/>
            </a:rPr>
            <a:t>Load List</a:t>
          </a:r>
        </a:p>
      </xdr:txBody>
    </xdr:sp>
    <xdr:clientData/>
  </xdr:twoCellAnchor>
  <xdr:twoCellAnchor>
    <xdr:from>
      <xdr:col>1</xdr:col>
      <xdr:colOff>204106</xdr:colOff>
      <xdr:row>1</xdr:row>
      <xdr:rowOff>122465</xdr:rowOff>
    </xdr:from>
    <xdr:to>
      <xdr:col>1</xdr:col>
      <xdr:colOff>787512</xdr:colOff>
      <xdr:row>1</xdr:row>
      <xdr:rowOff>491560</xdr:rowOff>
    </xdr:to>
    <xdr:grpSp>
      <xdr:nvGrpSpPr>
        <xdr:cNvPr id="66" name="Menu_Button">
          <a:extLst>
            <a:ext uri="{FF2B5EF4-FFF2-40B4-BE49-F238E27FC236}">
              <a16:creationId xmlns:a16="http://schemas.microsoft.com/office/drawing/2014/main" id="{00000000-0008-0000-0500-000042000000}"/>
            </a:ext>
          </a:extLst>
        </xdr:cNvPr>
        <xdr:cNvGrpSpPr/>
      </xdr:nvGrpSpPr>
      <xdr:grpSpPr>
        <a:xfrm>
          <a:off x="335075" y="312965"/>
          <a:ext cx="583406" cy="369095"/>
          <a:chOff x="297657" y="95249"/>
          <a:chExt cx="583406" cy="369095"/>
        </a:xfrm>
      </xdr:grpSpPr>
      <xdr:sp macro="[0]!Menu_Button_Click" textlink="">
        <xdr:nvSpPr>
          <xdr:cNvPr id="67" name="Rectangle: Rounded Corners 66" hidden="1">
            <a:extLst>
              <a:ext uri="{FF2B5EF4-FFF2-40B4-BE49-F238E27FC236}">
                <a16:creationId xmlns:a16="http://schemas.microsoft.com/office/drawing/2014/main" id="{00000000-0008-0000-0500-000043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68" name="Straight Connector 67">
            <a:extLst>
              <a:ext uri="{FF2B5EF4-FFF2-40B4-BE49-F238E27FC236}">
                <a16:creationId xmlns:a16="http://schemas.microsoft.com/office/drawing/2014/main" id="{00000000-0008-0000-0500-000044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69" name="Straight Connector 68">
            <a:extLst>
              <a:ext uri="{FF2B5EF4-FFF2-40B4-BE49-F238E27FC236}">
                <a16:creationId xmlns:a16="http://schemas.microsoft.com/office/drawing/2014/main" id="{00000000-0008-0000-0500-000045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0" name="Straight Connector 69">
            <a:extLst>
              <a:ext uri="{FF2B5EF4-FFF2-40B4-BE49-F238E27FC236}">
                <a16:creationId xmlns:a16="http://schemas.microsoft.com/office/drawing/2014/main" id="{00000000-0008-0000-0500-000046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0</xdr:colOff>
      <xdr:row>9</xdr:row>
      <xdr:rowOff>190500</xdr:rowOff>
    </xdr:from>
    <xdr:to>
      <xdr:col>14</xdr:col>
      <xdr:colOff>1000124</xdr:colOff>
      <xdr:row>13</xdr:row>
      <xdr:rowOff>128481</xdr:rowOff>
    </xdr:to>
    <xdr:grpSp>
      <xdr:nvGrpSpPr>
        <xdr:cNvPr id="41" name="Menu_Bar" hidden="1">
          <a:extLst>
            <a:ext uri="{FF2B5EF4-FFF2-40B4-BE49-F238E27FC236}">
              <a16:creationId xmlns:a16="http://schemas.microsoft.com/office/drawing/2014/main" id="{00000000-0008-0000-0500-000029000000}"/>
            </a:ext>
          </a:extLst>
        </xdr:cNvPr>
        <xdr:cNvGrpSpPr/>
      </xdr:nvGrpSpPr>
      <xdr:grpSpPr>
        <a:xfrm>
          <a:off x="130969" y="1035844"/>
          <a:ext cx="15180468" cy="961918"/>
          <a:chOff x="74083" y="740834"/>
          <a:chExt cx="13631334" cy="961918"/>
        </a:xfrm>
      </xdr:grpSpPr>
      <xdr:sp macro="" textlink="">
        <xdr:nvSpPr>
          <xdr:cNvPr id="42" name="PlaceHolder" hidden="1">
            <a:extLst>
              <a:ext uri="{FF2B5EF4-FFF2-40B4-BE49-F238E27FC236}">
                <a16:creationId xmlns:a16="http://schemas.microsoft.com/office/drawing/2014/main" id="{00000000-0008-0000-0500-00002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3" name="Bn_Charter_Btn" hidden="1">
            <a:extLst>
              <a:ext uri="{FF2B5EF4-FFF2-40B4-BE49-F238E27FC236}">
                <a16:creationId xmlns:a16="http://schemas.microsoft.com/office/drawing/2014/main" id="{00000000-0008-0000-0500-00002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4" name="Bn_Finance_Btn" hidden="1">
            <a:extLst>
              <a:ext uri="{FF2B5EF4-FFF2-40B4-BE49-F238E27FC236}">
                <a16:creationId xmlns:a16="http://schemas.microsoft.com/office/drawing/2014/main" id="{00000000-0008-0000-0500-00002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5" name="Bn_Status_Report_Btn" hidden="1">
            <a:extLst>
              <a:ext uri="{FF2B5EF4-FFF2-40B4-BE49-F238E27FC236}">
                <a16:creationId xmlns:a16="http://schemas.microsoft.com/office/drawing/2014/main" id="{00000000-0008-0000-0500-00002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6" name="Bn_Resource_Plan_Btn" hidden="1">
            <a:extLst>
              <a:ext uri="{FF2B5EF4-FFF2-40B4-BE49-F238E27FC236}">
                <a16:creationId xmlns:a16="http://schemas.microsoft.com/office/drawing/2014/main" id="{00000000-0008-0000-0500-00002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7" name="Bn_Project_Plan_Btn" hidden="1">
            <a:extLst>
              <a:ext uri="{FF2B5EF4-FFF2-40B4-BE49-F238E27FC236}">
                <a16:creationId xmlns:a16="http://schemas.microsoft.com/office/drawing/2014/main" id="{00000000-0008-0000-0500-00002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8" name="Bn_Risk_Register_Btn" hidden="1">
            <a:extLst>
              <a:ext uri="{FF2B5EF4-FFF2-40B4-BE49-F238E27FC236}">
                <a16:creationId xmlns:a16="http://schemas.microsoft.com/office/drawing/2014/main" id="{00000000-0008-0000-0500-00003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49" name="Bn_Issue_Log_Btn" hidden="1">
            <a:extLst>
              <a:ext uri="{FF2B5EF4-FFF2-40B4-BE49-F238E27FC236}">
                <a16:creationId xmlns:a16="http://schemas.microsoft.com/office/drawing/2014/main" id="{00000000-0008-0000-0500-000031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0" name="Bn_Comms_Plan_Btn" hidden="1">
            <a:extLst>
              <a:ext uri="{FF2B5EF4-FFF2-40B4-BE49-F238E27FC236}">
                <a16:creationId xmlns:a16="http://schemas.microsoft.com/office/drawing/2014/main" id="{00000000-0008-0000-0500-000032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1" name="Bn_Reports_Btn" hidden="1">
            <a:extLst>
              <a:ext uri="{FF2B5EF4-FFF2-40B4-BE49-F238E27FC236}">
                <a16:creationId xmlns:a16="http://schemas.microsoft.com/office/drawing/2014/main" id="{00000000-0008-0000-0500-000033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2" name="Bn_General_Info_Btn" hidden="1">
            <a:hlinkClick xmlns:r="http://schemas.openxmlformats.org/officeDocument/2006/relationships" r:id="rId3"/>
            <a:extLst>
              <a:ext uri="{FF2B5EF4-FFF2-40B4-BE49-F238E27FC236}">
                <a16:creationId xmlns:a16="http://schemas.microsoft.com/office/drawing/2014/main" id="{00000000-0008-0000-0500-000034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3" name="Bn_Problem_St_Btn" hidden="1">
            <a:extLst>
              <a:ext uri="{FF2B5EF4-FFF2-40B4-BE49-F238E27FC236}">
                <a16:creationId xmlns:a16="http://schemas.microsoft.com/office/drawing/2014/main" id="{00000000-0008-0000-0500-000035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4" name="Bn_Tracker_Btn" hidden="1">
            <a:extLst>
              <a:ext uri="{FF2B5EF4-FFF2-40B4-BE49-F238E27FC236}">
                <a16:creationId xmlns:a16="http://schemas.microsoft.com/office/drawing/2014/main" id="{00000000-0008-0000-0500-000036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55" name="Bn_CR_Log_Btn" hidden="1">
            <a:extLst>
              <a:ext uri="{FF2B5EF4-FFF2-40B4-BE49-F238E27FC236}">
                <a16:creationId xmlns:a16="http://schemas.microsoft.com/office/drawing/2014/main" id="{00000000-0008-0000-0500-000037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56" name="Bn_Lessons_Learned_Btn" hidden="1">
            <a:extLst>
              <a:ext uri="{FF2B5EF4-FFF2-40B4-BE49-F238E27FC236}">
                <a16:creationId xmlns:a16="http://schemas.microsoft.com/office/drawing/2014/main" id="{00000000-0008-0000-0500-000038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57" name="Bn_BCase1_Btn" hidden="1">
            <a:extLst>
              <a:ext uri="{FF2B5EF4-FFF2-40B4-BE49-F238E27FC236}">
                <a16:creationId xmlns:a16="http://schemas.microsoft.com/office/drawing/2014/main" id="{00000000-0008-0000-0500-000039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58" name="Bn_Cost_Tracking_Btn" hidden="1">
            <a:extLst>
              <a:ext uri="{FF2B5EF4-FFF2-40B4-BE49-F238E27FC236}">
                <a16:creationId xmlns:a16="http://schemas.microsoft.com/office/drawing/2014/main" id="{00000000-0008-0000-0500-00003A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59" name="Bn_IPO_Addendum_Btn" hidden="1">
            <a:extLst>
              <a:ext uri="{FF2B5EF4-FFF2-40B4-BE49-F238E27FC236}">
                <a16:creationId xmlns:a16="http://schemas.microsoft.com/office/drawing/2014/main" id="{00000000-0008-0000-0500-00003B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0" name="Bn_BCase2_Btn" hidden="1">
            <a:extLst>
              <a:ext uri="{FF2B5EF4-FFF2-40B4-BE49-F238E27FC236}">
                <a16:creationId xmlns:a16="http://schemas.microsoft.com/office/drawing/2014/main" id="{00000000-0008-0000-0500-00003C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1" name="Bn_Stage_Gates_Btn" hidden="1">
            <a:extLst>
              <a:ext uri="{FF2B5EF4-FFF2-40B4-BE49-F238E27FC236}">
                <a16:creationId xmlns:a16="http://schemas.microsoft.com/office/drawing/2014/main" id="{00000000-0008-0000-0500-00003D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2" name="Bn_KPIs_Btn" hidden="1">
            <a:extLst>
              <a:ext uri="{FF2B5EF4-FFF2-40B4-BE49-F238E27FC236}">
                <a16:creationId xmlns:a16="http://schemas.microsoft.com/office/drawing/2014/main" id="{00000000-0008-0000-0500-00003E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3" name="Bn_BCase3_Btn" hidden="1">
            <a:extLst>
              <a:ext uri="{FF2B5EF4-FFF2-40B4-BE49-F238E27FC236}">
                <a16:creationId xmlns:a16="http://schemas.microsoft.com/office/drawing/2014/main" id="{00000000-0008-0000-0500-00003F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4" name="Bn_Charts_Btn" hidden="1">
            <a:extLst>
              <a:ext uri="{FF2B5EF4-FFF2-40B4-BE49-F238E27FC236}">
                <a16:creationId xmlns:a16="http://schemas.microsoft.com/office/drawing/2014/main" id="{00000000-0008-0000-0500-000040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65" name="Bn_Consolidation_Btn" hidden="1">
            <a:extLst>
              <a:ext uri="{FF2B5EF4-FFF2-40B4-BE49-F238E27FC236}">
                <a16:creationId xmlns:a16="http://schemas.microsoft.com/office/drawing/2014/main" id="{00000000-0008-0000-0500-000041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2" name="Bn_ID_Card_Btn" hidden="1">
            <a:extLst>
              <a:ext uri="{FF2B5EF4-FFF2-40B4-BE49-F238E27FC236}">
                <a16:creationId xmlns:a16="http://schemas.microsoft.com/office/drawing/2014/main" id="{00000000-0008-0000-0500-00006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3" name="Bn_cList1_Btn" hidden="1">
            <a:extLst>
              <a:ext uri="{FF2B5EF4-FFF2-40B4-BE49-F238E27FC236}">
                <a16:creationId xmlns:a16="http://schemas.microsoft.com/office/drawing/2014/main" id="{00000000-0008-0000-0500-000067000000}"/>
              </a:ext>
            </a:extLst>
          </xdr:cNvPr>
          <xdr:cNvSpPr/>
        </xdr:nvSpPr>
        <xdr:spPr>
          <a:xfrm>
            <a:off x="2585219"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4" name="Bn_cList2_Btn" hidden="1">
            <a:extLst>
              <a:ext uri="{FF2B5EF4-FFF2-40B4-BE49-F238E27FC236}">
                <a16:creationId xmlns:a16="http://schemas.microsoft.com/office/drawing/2014/main" id="{00000000-0008-0000-0500-000068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5" name="Bn_cList3_Btn" hidden="1">
            <a:extLst>
              <a:ext uri="{FF2B5EF4-FFF2-40B4-BE49-F238E27FC236}">
                <a16:creationId xmlns:a16="http://schemas.microsoft.com/office/drawing/2014/main" id="{00000000-0008-0000-0500-00006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6" name="Bn_defLog_Btn" hidden="1">
            <a:extLst>
              <a:ext uri="{FF2B5EF4-FFF2-40B4-BE49-F238E27FC236}">
                <a16:creationId xmlns:a16="http://schemas.microsoft.com/office/drawing/2014/main" id="{00000000-0008-0000-0500-00006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05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05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05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05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0</xdr:col>
      <xdr:colOff>107157</xdr:colOff>
      <xdr:row>9</xdr:row>
      <xdr:rowOff>119063</xdr:rowOff>
    </xdr:from>
    <xdr:to>
      <xdr:col>12</xdr:col>
      <xdr:colOff>591344</xdr:colOff>
      <xdr:row>9</xdr:row>
      <xdr:rowOff>523876</xdr:rowOff>
    </xdr:to>
    <xdr:grpSp>
      <xdr:nvGrpSpPr>
        <xdr:cNvPr id="111" name="Light_Menu">
          <a:extLst>
            <a:ext uri="{FF2B5EF4-FFF2-40B4-BE49-F238E27FC236}">
              <a16:creationId xmlns:a16="http://schemas.microsoft.com/office/drawing/2014/main" id="{00000000-0008-0000-0500-00006F000000}"/>
            </a:ext>
          </a:extLst>
        </xdr:cNvPr>
        <xdr:cNvGrpSpPr/>
      </xdr:nvGrpSpPr>
      <xdr:grpSpPr>
        <a:xfrm>
          <a:off x="107157" y="964407"/>
          <a:ext cx="12700000" cy="404813"/>
          <a:chOff x="107156" y="833437"/>
          <a:chExt cx="13465969" cy="404813"/>
        </a:xfrm>
      </xdr:grpSpPr>
      <xdr:sp macro="" textlink="">
        <xdr:nvSpPr>
          <xdr:cNvPr id="112" name="LM_Container">
            <a:extLst>
              <a:ext uri="{FF2B5EF4-FFF2-40B4-BE49-F238E27FC236}">
                <a16:creationId xmlns:a16="http://schemas.microsoft.com/office/drawing/2014/main" id="{00000000-0008-0000-05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05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05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05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05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05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05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0500-00007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3116636"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05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oneCellAnchor>
    <xdr:from>
      <xdr:col>0</xdr:col>
      <xdr:colOff>83345</xdr:colOff>
      <xdr:row>1</xdr:row>
      <xdr:rowOff>440531</xdr:rowOff>
    </xdr:from>
    <xdr:ext cx="1216423" cy="210250"/>
    <xdr:sp macro="" textlink="">
      <xdr:nvSpPr>
        <xdr:cNvPr id="125" name="TextBox 124">
          <a:extLst>
            <a:ext uri="{FF2B5EF4-FFF2-40B4-BE49-F238E27FC236}">
              <a16:creationId xmlns:a16="http://schemas.microsoft.com/office/drawing/2014/main" id="{00000000-0008-0000-0500-00007D000000}"/>
            </a:ext>
          </a:extLst>
        </xdr:cNvPr>
        <xdr:cNvSpPr txBox="1"/>
      </xdr:nvSpPr>
      <xdr:spPr>
        <a:xfrm>
          <a:off x="83345" y="631031"/>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13</xdr:col>
      <xdr:colOff>200704</xdr:colOff>
      <xdr:row>1</xdr:row>
      <xdr:rowOff>81642</xdr:rowOff>
    </xdr:from>
    <xdr:to>
      <xdr:col>14</xdr:col>
      <xdr:colOff>974610</xdr:colOff>
      <xdr:row>1</xdr:row>
      <xdr:rowOff>576865</xdr:rowOff>
    </xdr:to>
    <xdr:pic>
      <xdr:nvPicPr>
        <xdr:cNvPr id="2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907054" y="938892"/>
          <a:ext cx="1821656" cy="495223"/>
        </a:xfrm>
        <a:prstGeom prst="rect">
          <a:avLst/>
        </a:prstGeom>
        <a:noFill/>
      </xdr:spPr>
    </xdr:pic>
    <xdr:clientData/>
  </xdr:twoCellAnchor>
  <xdr:twoCellAnchor editAs="oneCell">
    <xdr:from>
      <xdr:col>6</xdr:col>
      <xdr:colOff>340178</xdr:colOff>
      <xdr:row>1</xdr:row>
      <xdr:rowOff>79941</xdr:rowOff>
    </xdr:from>
    <xdr:to>
      <xdr:col>6</xdr:col>
      <xdr:colOff>786054</xdr:colOff>
      <xdr:row>1</xdr:row>
      <xdr:rowOff>544285</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2278" y="937191"/>
          <a:ext cx="445876" cy="464344"/>
        </a:xfrm>
        <a:prstGeom prst="rect">
          <a:avLst/>
        </a:prstGeom>
      </xdr:spPr>
    </xdr:pic>
    <xdr:clientData/>
  </xdr:twoCellAnchor>
  <xdr:twoCellAnchor editAs="oneCell">
    <xdr:from>
      <xdr:col>5</xdr:col>
      <xdr:colOff>243415</xdr:colOff>
      <xdr:row>10</xdr:row>
      <xdr:rowOff>81642</xdr:rowOff>
    </xdr:from>
    <xdr:to>
      <xdr:col>6</xdr:col>
      <xdr:colOff>698499</xdr:colOff>
      <xdr:row>12</xdr:row>
      <xdr:rowOff>83820</xdr:rowOff>
    </xdr:to>
    <xdr:sp macro="[0]!Load_EAJ_Ref_List" textlink="">
      <xdr:nvSpPr>
        <xdr:cNvPr id="32" name="bn_LcList_Btn" hidden="1">
          <a:extLst>
            <a:ext uri="{FF2B5EF4-FFF2-40B4-BE49-F238E27FC236}">
              <a16:creationId xmlns:a16="http://schemas.microsoft.com/office/drawing/2014/main" id="{00000000-0008-0000-0700-000020000000}"/>
            </a:ext>
          </a:extLst>
        </xdr:cNvPr>
        <xdr:cNvSpPr/>
      </xdr:nvSpPr>
      <xdr:spPr>
        <a:xfrm>
          <a:off x="4597701" y="2190749"/>
          <a:ext cx="1502834"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100" b="1">
              <a:solidFill>
                <a:sysClr val="windowText" lastClr="000000"/>
              </a:solidFill>
              <a:latin typeface="Arial" pitchFamily="34" charset="0"/>
              <a:ea typeface="+mn-ea"/>
              <a:cs typeface="Arial" pitchFamily="34" charset="0"/>
            </a:rPr>
            <a:t>Load List</a:t>
          </a:r>
        </a:p>
      </xdr:txBody>
    </xdr:sp>
    <xdr:clientData/>
  </xdr:twoCellAnchor>
  <xdr:twoCellAnchor>
    <xdr:from>
      <xdr:col>1</xdr:col>
      <xdr:colOff>231320</xdr:colOff>
      <xdr:row>1</xdr:row>
      <xdr:rowOff>163286</xdr:rowOff>
    </xdr:from>
    <xdr:to>
      <xdr:col>1</xdr:col>
      <xdr:colOff>814726</xdr:colOff>
      <xdr:row>1</xdr:row>
      <xdr:rowOff>532381</xdr:rowOff>
    </xdr:to>
    <xdr:grpSp>
      <xdr:nvGrpSpPr>
        <xdr:cNvPr id="66" name="Menu_Button">
          <a:extLst>
            <a:ext uri="{FF2B5EF4-FFF2-40B4-BE49-F238E27FC236}">
              <a16:creationId xmlns:a16="http://schemas.microsoft.com/office/drawing/2014/main" id="{00000000-0008-0000-0700-000042000000}"/>
            </a:ext>
          </a:extLst>
        </xdr:cNvPr>
        <xdr:cNvGrpSpPr/>
      </xdr:nvGrpSpPr>
      <xdr:grpSpPr>
        <a:xfrm>
          <a:off x="398008" y="294255"/>
          <a:ext cx="583406" cy="369095"/>
          <a:chOff x="297657" y="95249"/>
          <a:chExt cx="583406" cy="369095"/>
        </a:xfrm>
      </xdr:grpSpPr>
      <xdr:sp macro="[0]!Menu_Button_Click" textlink="">
        <xdr:nvSpPr>
          <xdr:cNvPr id="67" name="Rectangle: Rounded Corners 66" hidden="1">
            <a:extLst>
              <a:ext uri="{FF2B5EF4-FFF2-40B4-BE49-F238E27FC236}">
                <a16:creationId xmlns:a16="http://schemas.microsoft.com/office/drawing/2014/main" id="{00000000-0008-0000-0700-000043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68" name="Straight Connector 67">
            <a:extLst>
              <a:ext uri="{FF2B5EF4-FFF2-40B4-BE49-F238E27FC236}">
                <a16:creationId xmlns:a16="http://schemas.microsoft.com/office/drawing/2014/main" id="{00000000-0008-0000-0700-000044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69" name="Straight Connector 68">
            <a:extLst>
              <a:ext uri="{FF2B5EF4-FFF2-40B4-BE49-F238E27FC236}">
                <a16:creationId xmlns:a16="http://schemas.microsoft.com/office/drawing/2014/main" id="{00000000-0008-0000-0700-000045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0" name="Straight Connector 69">
            <a:extLst>
              <a:ext uri="{FF2B5EF4-FFF2-40B4-BE49-F238E27FC236}">
                <a16:creationId xmlns:a16="http://schemas.microsoft.com/office/drawing/2014/main" id="{00000000-0008-0000-0700-000046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83344</xdr:colOff>
      <xdr:row>9</xdr:row>
      <xdr:rowOff>83344</xdr:rowOff>
    </xdr:from>
    <xdr:to>
      <xdr:col>15</xdr:col>
      <xdr:colOff>428624</xdr:colOff>
      <xdr:row>12</xdr:row>
      <xdr:rowOff>307075</xdr:rowOff>
    </xdr:to>
    <xdr:grpSp>
      <xdr:nvGrpSpPr>
        <xdr:cNvPr id="41" name="Menu_Bar" hidden="1">
          <a:extLst>
            <a:ext uri="{FF2B5EF4-FFF2-40B4-BE49-F238E27FC236}">
              <a16:creationId xmlns:a16="http://schemas.microsoft.com/office/drawing/2014/main" id="{00000000-0008-0000-0700-000029000000}"/>
            </a:ext>
          </a:extLst>
        </xdr:cNvPr>
        <xdr:cNvGrpSpPr/>
      </xdr:nvGrpSpPr>
      <xdr:grpSpPr>
        <a:xfrm>
          <a:off x="83344" y="869157"/>
          <a:ext cx="15180468" cy="961918"/>
          <a:chOff x="74083" y="740834"/>
          <a:chExt cx="13631334" cy="961918"/>
        </a:xfrm>
      </xdr:grpSpPr>
      <xdr:sp macro="" textlink="">
        <xdr:nvSpPr>
          <xdr:cNvPr id="42" name="PlaceHolder" hidden="1">
            <a:extLst>
              <a:ext uri="{FF2B5EF4-FFF2-40B4-BE49-F238E27FC236}">
                <a16:creationId xmlns:a16="http://schemas.microsoft.com/office/drawing/2014/main" id="{00000000-0008-0000-0700-00002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3" name="Bn_Charter_Btn" hidden="1">
            <a:extLst>
              <a:ext uri="{FF2B5EF4-FFF2-40B4-BE49-F238E27FC236}">
                <a16:creationId xmlns:a16="http://schemas.microsoft.com/office/drawing/2014/main" id="{00000000-0008-0000-0700-00002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4" name="Bn_Finance_Btn" hidden="1">
            <a:extLst>
              <a:ext uri="{FF2B5EF4-FFF2-40B4-BE49-F238E27FC236}">
                <a16:creationId xmlns:a16="http://schemas.microsoft.com/office/drawing/2014/main" id="{00000000-0008-0000-0700-00002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5" name="Bn_Status_Report_Btn" hidden="1">
            <a:extLst>
              <a:ext uri="{FF2B5EF4-FFF2-40B4-BE49-F238E27FC236}">
                <a16:creationId xmlns:a16="http://schemas.microsoft.com/office/drawing/2014/main" id="{00000000-0008-0000-0700-00002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6" name="Bn_Resource_Plan_Btn" hidden="1">
            <a:extLst>
              <a:ext uri="{FF2B5EF4-FFF2-40B4-BE49-F238E27FC236}">
                <a16:creationId xmlns:a16="http://schemas.microsoft.com/office/drawing/2014/main" id="{00000000-0008-0000-0700-00002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7" name="Bn_Project_Plan_Btn" hidden="1">
            <a:extLst>
              <a:ext uri="{FF2B5EF4-FFF2-40B4-BE49-F238E27FC236}">
                <a16:creationId xmlns:a16="http://schemas.microsoft.com/office/drawing/2014/main" id="{00000000-0008-0000-0700-00002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8" name="Bn_Risk_Register_Btn" hidden="1">
            <a:extLst>
              <a:ext uri="{FF2B5EF4-FFF2-40B4-BE49-F238E27FC236}">
                <a16:creationId xmlns:a16="http://schemas.microsoft.com/office/drawing/2014/main" id="{00000000-0008-0000-0700-00003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49" name="Bn_Issue_Log_Btn" hidden="1">
            <a:extLst>
              <a:ext uri="{FF2B5EF4-FFF2-40B4-BE49-F238E27FC236}">
                <a16:creationId xmlns:a16="http://schemas.microsoft.com/office/drawing/2014/main" id="{00000000-0008-0000-0700-000031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0" name="Bn_Comms_Plan_Btn" hidden="1">
            <a:extLst>
              <a:ext uri="{FF2B5EF4-FFF2-40B4-BE49-F238E27FC236}">
                <a16:creationId xmlns:a16="http://schemas.microsoft.com/office/drawing/2014/main" id="{00000000-0008-0000-0700-000032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1" name="Bn_Reports_Btn" hidden="1">
            <a:extLst>
              <a:ext uri="{FF2B5EF4-FFF2-40B4-BE49-F238E27FC236}">
                <a16:creationId xmlns:a16="http://schemas.microsoft.com/office/drawing/2014/main" id="{00000000-0008-0000-0700-000033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2" name="Bn_General_Info_Btn" hidden="1">
            <a:hlinkClick xmlns:r="http://schemas.openxmlformats.org/officeDocument/2006/relationships" r:id="rId3"/>
            <a:extLst>
              <a:ext uri="{FF2B5EF4-FFF2-40B4-BE49-F238E27FC236}">
                <a16:creationId xmlns:a16="http://schemas.microsoft.com/office/drawing/2014/main" id="{00000000-0008-0000-0700-000034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3" name="Bn_Problem_St_Btn" hidden="1">
            <a:extLst>
              <a:ext uri="{FF2B5EF4-FFF2-40B4-BE49-F238E27FC236}">
                <a16:creationId xmlns:a16="http://schemas.microsoft.com/office/drawing/2014/main" id="{00000000-0008-0000-0700-000035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4" name="Bn_Tracker_Btn" hidden="1">
            <a:extLst>
              <a:ext uri="{FF2B5EF4-FFF2-40B4-BE49-F238E27FC236}">
                <a16:creationId xmlns:a16="http://schemas.microsoft.com/office/drawing/2014/main" id="{00000000-0008-0000-0700-000036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55" name="Bn_CR_Log_Btn" hidden="1">
            <a:extLst>
              <a:ext uri="{FF2B5EF4-FFF2-40B4-BE49-F238E27FC236}">
                <a16:creationId xmlns:a16="http://schemas.microsoft.com/office/drawing/2014/main" id="{00000000-0008-0000-0700-000037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56" name="Bn_Lessons_Learned_Btn" hidden="1">
            <a:extLst>
              <a:ext uri="{FF2B5EF4-FFF2-40B4-BE49-F238E27FC236}">
                <a16:creationId xmlns:a16="http://schemas.microsoft.com/office/drawing/2014/main" id="{00000000-0008-0000-0700-000038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57" name="Bn_BCase1_Btn" hidden="1">
            <a:extLst>
              <a:ext uri="{FF2B5EF4-FFF2-40B4-BE49-F238E27FC236}">
                <a16:creationId xmlns:a16="http://schemas.microsoft.com/office/drawing/2014/main" id="{00000000-0008-0000-0700-000039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58" name="Bn_Cost_Tracking_Btn" hidden="1">
            <a:extLst>
              <a:ext uri="{FF2B5EF4-FFF2-40B4-BE49-F238E27FC236}">
                <a16:creationId xmlns:a16="http://schemas.microsoft.com/office/drawing/2014/main" id="{00000000-0008-0000-0700-00003A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59" name="Bn_IPO_Addendum_Btn" hidden="1">
            <a:extLst>
              <a:ext uri="{FF2B5EF4-FFF2-40B4-BE49-F238E27FC236}">
                <a16:creationId xmlns:a16="http://schemas.microsoft.com/office/drawing/2014/main" id="{00000000-0008-0000-0700-00003B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0" name="Bn_BCase2_Btn" hidden="1">
            <a:extLst>
              <a:ext uri="{FF2B5EF4-FFF2-40B4-BE49-F238E27FC236}">
                <a16:creationId xmlns:a16="http://schemas.microsoft.com/office/drawing/2014/main" id="{00000000-0008-0000-0700-00003C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1" name="Bn_Stage_Gates_Btn" hidden="1">
            <a:extLst>
              <a:ext uri="{FF2B5EF4-FFF2-40B4-BE49-F238E27FC236}">
                <a16:creationId xmlns:a16="http://schemas.microsoft.com/office/drawing/2014/main" id="{00000000-0008-0000-0700-00003D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2" name="Bn_KPIs_Btn" hidden="1">
            <a:extLst>
              <a:ext uri="{FF2B5EF4-FFF2-40B4-BE49-F238E27FC236}">
                <a16:creationId xmlns:a16="http://schemas.microsoft.com/office/drawing/2014/main" id="{00000000-0008-0000-0700-00003E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3" name="Bn_BCase3_Btn" hidden="1">
            <a:extLst>
              <a:ext uri="{FF2B5EF4-FFF2-40B4-BE49-F238E27FC236}">
                <a16:creationId xmlns:a16="http://schemas.microsoft.com/office/drawing/2014/main" id="{00000000-0008-0000-0700-00003F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4" name="Bn_Charts_Btn" hidden="1">
            <a:extLst>
              <a:ext uri="{FF2B5EF4-FFF2-40B4-BE49-F238E27FC236}">
                <a16:creationId xmlns:a16="http://schemas.microsoft.com/office/drawing/2014/main" id="{00000000-0008-0000-0700-000040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65" name="Bn_Consolidation_Btn" hidden="1">
            <a:extLst>
              <a:ext uri="{FF2B5EF4-FFF2-40B4-BE49-F238E27FC236}">
                <a16:creationId xmlns:a16="http://schemas.microsoft.com/office/drawing/2014/main" id="{00000000-0008-0000-0700-000041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2" name="Bn_ID_Card_Btn" hidden="1">
            <a:extLst>
              <a:ext uri="{FF2B5EF4-FFF2-40B4-BE49-F238E27FC236}">
                <a16:creationId xmlns:a16="http://schemas.microsoft.com/office/drawing/2014/main" id="{00000000-0008-0000-0700-00006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3" name="Bn_cList1_Btn" hidden="1">
            <a:extLst>
              <a:ext uri="{FF2B5EF4-FFF2-40B4-BE49-F238E27FC236}">
                <a16:creationId xmlns:a16="http://schemas.microsoft.com/office/drawing/2014/main" id="{00000000-0008-0000-0700-00006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4" name="Bn_cList2_Btn" hidden="1">
            <a:extLst>
              <a:ext uri="{FF2B5EF4-FFF2-40B4-BE49-F238E27FC236}">
                <a16:creationId xmlns:a16="http://schemas.microsoft.com/office/drawing/2014/main" id="{00000000-0008-0000-0700-000068000000}"/>
              </a:ext>
            </a:extLst>
          </xdr:cNvPr>
          <xdr:cNvSpPr/>
        </xdr:nvSpPr>
        <xdr:spPr>
          <a:xfrm>
            <a:off x="3802934"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5" name="Bn_cList3_Btn" hidden="1">
            <a:extLst>
              <a:ext uri="{FF2B5EF4-FFF2-40B4-BE49-F238E27FC236}">
                <a16:creationId xmlns:a16="http://schemas.microsoft.com/office/drawing/2014/main" id="{00000000-0008-0000-0700-00006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6" name="Bn_defLog_Btn" hidden="1">
            <a:extLst>
              <a:ext uri="{FF2B5EF4-FFF2-40B4-BE49-F238E27FC236}">
                <a16:creationId xmlns:a16="http://schemas.microsoft.com/office/drawing/2014/main" id="{00000000-0008-0000-0700-00006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07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07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07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07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83342</xdr:rowOff>
    </xdr:from>
    <xdr:to>
      <xdr:col>13</xdr:col>
      <xdr:colOff>127000</xdr:colOff>
      <xdr:row>9</xdr:row>
      <xdr:rowOff>488156</xdr:rowOff>
    </xdr:to>
    <xdr:grpSp>
      <xdr:nvGrpSpPr>
        <xdr:cNvPr id="111" name="Light_Menu">
          <a:extLst>
            <a:ext uri="{FF2B5EF4-FFF2-40B4-BE49-F238E27FC236}">
              <a16:creationId xmlns:a16="http://schemas.microsoft.com/office/drawing/2014/main" id="{00000000-0008-0000-0700-00006F000000}"/>
            </a:ext>
          </a:extLst>
        </xdr:cNvPr>
        <xdr:cNvGrpSpPr/>
      </xdr:nvGrpSpPr>
      <xdr:grpSpPr>
        <a:xfrm>
          <a:off x="166688" y="869155"/>
          <a:ext cx="12700000" cy="404814"/>
          <a:chOff x="107156" y="833437"/>
          <a:chExt cx="13465969" cy="404813"/>
        </a:xfrm>
      </xdr:grpSpPr>
      <xdr:sp macro="" textlink="">
        <xdr:nvSpPr>
          <xdr:cNvPr id="112" name="LM_Container">
            <a:extLst>
              <a:ext uri="{FF2B5EF4-FFF2-40B4-BE49-F238E27FC236}">
                <a16:creationId xmlns:a16="http://schemas.microsoft.com/office/drawing/2014/main" id="{00000000-0008-0000-07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07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07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07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07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07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07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3091387"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07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oneCellAnchor>
    <xdr:from>
      <xdr:col>0</xdr:col>
      <xdr:colOff>83344</xdr:colOff>
      <xdr:row>1</xdr:row>
      <xdr:rowOff>464344</xdr:rowOff>
    </xdr:from>
    <xdr:ext cx="1216423" cy="210250"/>
    <xdr:sp macro="" textlink="">
      <xdr:nvSpPr>
        <xdr:cNvPr id="125" name="TextBox 124">
          <a:extLst>
            <a:ext uri="{FF2B5EF4-FFF2-40B4-BE49-F238E27FC236}">
              <a16:creationId xmlns:a16="http://schemas.microsoft.com/office/drawing/2014/main" id="{00000000-0008-0000-0700-00007D000000}"/>
            </a:ext>
          </a:extLst>
        </xdr:cNvPr>
        <xdr:cNvSpPr txBox="1"/>
      </xdr:nvSpPr>
      <xdr:spPr>
        <a:xfrm>
          <a:off x="83344" y="595313"/>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13</xdr:col>
      <xdr:colOff>200704</xdr:colOff>
      <xdr:row>1</xdr:row>
      <xdr:rowOff>81642</xdr:rowOff>
    </xdr:from>
    <xdr:to>
      <xdr:col>14</xdr:col>
      <xdr:colOff>974610</xdr:colOff>
      <xdr:row>1</xdr:row>
      <xdr:rowOff>576865</xdr:rowOff>
    </xdr:to>
    <xdr:pic>
      <xdr:nvPicPr>
        <xdr:cNvPr id="2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907054" y="938892"/>
          <a:ext cx="1821656" cy="495223"/>
        </a:xfrm>
        <a:prstGeom prst="rect">
          <a:avLst/>
        </a:prstGeom>
        <a:noFill/>
      </xdr:spPr>
    </xdr:pic>
    <xdr:clientData/>
  </xdr:twoCellAnchor>
  <xdr:twoCellAnchor editAs="oneCell">
    <xdr:from>
      <xdr:col>6</xdr:col>
      <xdr:colOff>340178</xdr:colOff>
      <xdr:row>1</xdr:row>
      <xdr:rowOff>79941</xdr:rowOff>
    </xdr:from>
    <xdr:to>
      <xdr:col>6</xdr:col>
      <xdr:colOff>786054</xdr:colOff>
      <xdr:row>1</xdr:row>
      <xdr:rowOff>544285</xdr:rowOff>
    </xdr:to>
    <xdr:pic>
      <xdr:nvPicPr>
        <xdr:cNvPr id="28" name="Picture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2278" y="937191"/>
          <a:ext cx="445876" cy="464344"/>
        </a:xfrm>
        <a:prstGeom prst="rect">
          <a:avLst/>
        </a:prstGeom>
      </xdr:spPr>
    </xdr:pic>
    <xdr:clientData/>
  </xdr:twoCellAnchor>
  <xdr:twoCellAnchor editAs="oneCell">
    <xdr:from>
      <xdr:col>5</xdr:col>
      <xdr:colOff>175381</xdr:colOff>
      <xdr:row>10</xdr:row>
      <xdr:rowOff>54428</xdr:rowOff>
    </xdr:from>
    <xdr:to>
      <xdr:col>6</xdr:col>
      <xdr:colOff>630465</xdr:colOff>
      <xdr:row>12</xdr:row>
      <xdr:rowOff>83820</xdr:rowOff>
    </xdr:to>
    <xdr:sp macro="[0]!Load_EAJ_Ref_List" textlink="">
      <xdr:nvSpPr>
        <xdr:cNvPr id="32" name="bn_LcList_Btn" hidden="1">
          <a:extLst>
            <a:ext uri="{FF2B5EF4-FFF2-40B4-BE49-F238E27FC236}">
              <a16:creationId xmlns:a16="http://schemas.microsoft.com/office/drawing/2014/main" id="{00000000-0008-0000-0800-000020000000}"/>
            </a:ext>
          </a:extLst>
        </xdr:cNvPr>
        <xdr:cNvSpPr/>
      </xdr:nvSpPr>
      <xdr:spPr>
        <a:xfrm>
          <a:off x="4502452" y="2843892"/>
          <a:ext cx="1502834"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100" b="1">
              <a:solidFill>
                <a:sysClr val="windowText" lastClr="000000"/>
              </a:solidFill>
              <a:latin typeface="Arial" pitchFamily="34" charset="0"/>
              <a:ea typeface="+mn-ea"/>
              <a:cs typeface="Arial" pitchFamily="34" charset="0"/>
            </a:rPr>
            <a:t>Load List</a:t>
          </a:r>
        </a:p>
      </xdr:txBody>
    </xdr:sp>
    <xdr:clientData/>
  </xdr:twoCellAnchor>
  <xdr:twoCellAnchor>
    <xdr:from>
      <xdr:col>1</xdr:col>
      <xdr:colOff>217713</xdr:colOff>
      <xdr:row>1</xdr:row>
      <xdr:rowOff>122464</xdr:rowOff>
    </xdr:from>
    <xdr:to>
      <xdr:col>1</xdr:col>
      <xdr:colOff>801119</xdr:colOff>
      <xdr:row>1</xdr:row>
      <xdr:rowOff>491559</xdr:rowOff>
    </xdr:to>
    <xdr:grpSp>
      <xdr:nvGrpSpPr>
        <xdr:cNvPr id="65" name="Menu_Button">
          <a:extLst>
            <a:ext uri="{FF2B5EF4-FFF2-40B4-BE49-F238E27FC236}">
              <a16:creationId xmlns:a16="http://schemas.microsoft.com/office/drawing/2014/main" id="{00000000-0008-0000-0800-000041000000}"/>
            </a:ext>
          </a:extLst>
        </xdr:cNvPr>
        <xdr:cNvGrpSpPr/>
      </xdr:nvGrpSpPr>
      <xdr:grpSpPr>
        <a:xfrm>
          <a:off x="348682" y="241527"/>
          <a:ext cx="583406" cy="369095"/>
          <a:chOff x="297657" y="95249"/>
          <a:chExt cx="583406" cy="369095"/>
        </a:xfrm>
      </xdr:grpSpPr>
      <xdr:sp macro="[0]!Menu_Button_Click" textlink="">
        <xdr:nvSpPr>
          <xdr:cNvPr id="66" name="Rectangle: Rounded Corners 65" hidden="1">
            <a:extLst>
              <a:ext uri="{FF2B5EF4-FFF2-40B4-BE49-F238E27FC236}">
                <a16:creationId xmlns:a16="http://schemas.microsoft.com/office/drawing/2014/main" id="{00000000-0008-0000-0800-000042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67" name="Straight Connector 66">
            <a:extLst>
              <a:ext uri="{FF2B5EF4-FFF2-40B4-BE49-F238E27FC236}">
                <a16:creationId xmlns:a16="http://schemas.microsoft.com/office/drawing/2014/main" id="{00000000-0008-0000-0800-000043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68" name="Straight Connector 67">
            <a:extLst>
              <a:ext uri="{FF2B5EF4-FFF2-40B4-BE49-F238E27FC236}">
                <a16:creationId xmlns:a16="http://schemas.microsoft.com/office/drawing/2014/main" id="{00000000-0008-0000-0800-000044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69" name="Straight Connector 68">
            <a:extLst>
              <a:ext uri="{FF2B5EF4-FFF2-40B4-BE49-F238E27FC236}">
                <a16:creationId xmlns:a16="http://schemas.microsoft.com/office/drawing/2014/main" id="{00000000-0008-0000-0800-000045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0</xdr:colOff>
      <xdr:row>9</xdr:row>
      <xdr:rowOff>83344</xdr:rowOff>
    </xdr:from>
    <xdr:to>
      <xdr:col>15</xdr:col>
      <xdr:colOff>511968</xdr:colOff>
      <xdr:row>13</xdr:row>
      <xdr:rowOff>9418</xdr:rowOff>
    </xdr:to>
    <xdr:grpSp>
      <xdr:nvGrpSpPr>
        <xdr:cNvPr id="41" name="Menu_Bar" hidden="1">
          <a:extLst>
            <a:ext uri="{FF2B5EF4-FFF2-40B4-BE49-F238E27FC236}">
              <a16:creationId xmlns:a16="http://schemas.microsoft.com/office/drawing/2014/main" id="{00000000-0008-0000-0800-000029000000}"/>
            </a:ext>
          </a:extLst>
        </xdr:cNvPr>
        <xdr:cNvGrpSpPr/>
      </xdr:nvGrpSpPr>
      <xdr:grpSpPr>
        <a:xfrm>
          <a:off x="130969" y="857250"/>
          <a:ext cx="15180468" cy="961918"/>
          <a:chOff x="74083" y="740834"/>
          <a:chExt cx="13631334" cy="961918"/>
        </a:xfrm>
      </xdr:grpSpPr>
      <xdr:sp macro="" textlink="">
        <xdr:nvSpPr>
          <xdr:cNvPr id="42" name="PlaceHolder" hidden="1">
            <a:extLst>
              <a:ext uri="{FF2B5EF4-FFF2-40B4-BE49-F238E27FC236}">
                <a16:creationId xmlns:a16="http://schemas.microsoft.com/office/drawing/2014/main" id="{00000000-0008-0000-0800-00002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3" name="Bn_Charter_Btn" hidden="1">
            <a:extLst>
              <a:ext uri="{FF2B5EF4-FFF2-40B4-BE49-F238E27FC236}">
                <a16:creationId xmlns:a16="http://schemas.microsoft.com/office/drawing/2014/main" id="{00000000-0008-0000-0800-00002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4" name="Bn_Finance_Btn" hidden="1">
            <a:extLst>
              <a:ext uri="{FF2B5EF4-FFF2-40B4-BE49-F238E27FC236}">
                <a16:creationId xmlns:a16="http://schemas.microsoft.com/office/drawing/2014/main" id="{00000000-0008-0000-0800-00002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5" name="Bn_Status_Report_Btn" hidden="1">
            <a:extLst>
              <a:ext uri="{FF2B5EF4-FFF2-40B4-BE49-F238E27FC236}">
                <a16:creationId xmlns:a16="http://schemas.microsoft.com/office/drawing/2014/main" id="{00000000-0008-0000-0800-00002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6" name="Bn_Resource_Plan_Btn" hidden="1">
            <a:extLst>
              <a:ext uri="{FF2B5EF4-FFF2-40B4-BE49-F238E27FC236}">
                <a16:creationId xmlns:a16="http://schemas.microsoft.com/office/drawing/2014/main" id="{00000000-0008-0000-0800-00002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7" name="Bn_Project_Plan_Btn" hidden="1">
            <a:extLst>
              <a:ext uri="{FF2B5EF4-FFF2-40B4-BE49-F238E27FC236}">
                <a16:creationId xmlns:a16="http://schemas.microsoft.com/office/drawing/2014/main" id="{00000000-0008-0000-0800-00002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8" name="Bn_Risk_Register_Btn" hidden="1">
            <a:extLst>
              <a:ext uri="{FF2B5EF4-FFF2-40B4-BE49-F238E27FC236}">
                <a16:creationId xmlns:a16="http://schemas.microsoft.com/office/drawing/2014/main" id="{00000000-0008-0000-0800-00003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49" name="Bn_Issue_Log_Btn" hidden="1">
            <a:extLst>
              <a:ext uri="{FF2B5EF4-FFF2-40B4-BE49-F238E27FC236}">
                <a16:creationId xmlns:a16="http://schemas.microsoft.com/office/drawing/2014/main" id="{00000000-0008-0000-0800-000031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0" name="Bn_Comms_Plan_Btn" hidden="1">
            <a:extLst>
              <a:ext uri="{FF2B5EF4-FFF2-40B4-BE49-F238E27FC236}">
                <a16:creationId xmlns:a16="http://schemas.microsoft.com/office/drawing/2014/main" id="{00000000-0008-0000-0800-000032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1" name="Bn_Reports_Btn" hidden="1">
            <a:extLst>
              <a:ext uri="{FF2B5EF4-FFF2-40B4-BE49-F238E27FC236}">
                <a16:creationId xmlns:a16="http://schemas.microsoft.com/office/drawing/2014/main" id="{00000000-0008-0000-0800-000033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2" name="Bn_General_Info_Btn" hidden="1">
            <a:hlinkClick xmlns:r="http://schemas.openxmlformats.org/officeDocument/2006/relationships" r:id="rId3"/>
            <a:extLst>
              <a:ext uri="{FF2B5EF4-FFF2-40B4-BE49-F238E27FC236}">
                <a16:creationId xmlns:a16="http://schemas.microsoft.com/office/drawing/2014/main" id="{00000000-0008-0000-0800-000034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3" name="Bn_Problem_St_Btn" hidden="1">
            <a:extLst>
              <a:ext uri="{FF2B5EF4-FFF2-40B4-BE49-F238E27FC236}">
                <a16:creationId xmlns:a16="http://schemas.microsoft.com/office/drawing/2014/main" id="{00000000-0008-0000-0800-000035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4" name="Bn_Tracker_Btn" hidden="1">
            <a:extLst>
              <a:ext uri="{FF2B5EF4-FFF2-40B4-BE49-F238E27FC236}">
                <a16:creationId xmlns:a16="http://schemas.microsoft.com/office/drawing/2014/main" id="{00000000-0008-0000-0800-000036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55" name="Bn_CR_Log_Btn" hidden="1">
            <a:extLst>
              <a:ext uri="{FF2B5EF4-FFF2-40B4-BE49-F238E27FC236}">
                <a16:creationId xmlns:a16="http://schemas.microsoft.com/office/drawing/2014/main" id="{00000000-0008-0000-0800-000037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56" name="Bn_Lessons_Learned_Btn" hidden="1">
            <a:extLst>
              <a:ext uri="{FF2B5EF4-FFF2-40B4-BE49-F238E27FC236}">
                <a16:creationId xmlns:a16="http://schemas.microsoft.com/office/drawing/2014/main" id="{00000000-0008-0000-0800-000038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57" name="Bn_BCase1_Btn" hidden="1">
            <a:extLst>
              <a:ext uri="{FF2B5EF4-FFF2-40B4-BE49-F238E27FC236}">
                <a16:creationId xmlns:a16="http://schemas.microsoft.com/office/drawing/2014/main" id="{00000000-0008-0000-0800-000039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58" name="Bn_Cost_Tracking_Btn" hidden="1">
            <a:extLst>
              <a:ext uri="{FF2B5EF4-FFF2-40B4-BE49-F238E27FC236}">
                <a16:creationId xmlns:a16="http://schemas.microsoft.com/office/drawing/2014/main" id="{00000000-0008-0000-0800-00003A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59" name="Bn_IPO_Addendum_Btn" hidden="1">
            <a:extLst>
              <a:ext uri="{FF2B5EF4-FFF2-40B4-BE49-F238E27FC236}">
                <a16:creationId xmlns:a16="http://schemas.microsoft.com/office/drawing/2014/main" id="{00000000-0008-0000-0800-00003B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0" name="Bn_BCase2_Btn" hidden="1">
            <a:extLst>
              <a:ext uri="{FF2B5EF4-FFF2-40B4-BE49-F238E27FC236}">
                <a16:creationId xmlns:a16="http://schemas.microsoft.com/office/drawing/2014/main" id="{00000000-0008-0000-0800-00003C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1" name="Bn_Stage_Gates_Btn" hidden="1">
            <a:extLst>
              <a:ext uri="{FF2B5EF4-FFF2-40B4-BE49-F238E27FC236}">
                <a16:creationId xmlns:a16="http://schemas.microsoft.com/office/drawing/2014/main" id="{00000000-0008-0000-0800-00003D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2" name="Bn_KPIs_Btn" hidden="1">
            <a:extLst>
              <a:ext uri="{FF2B5EF4-FFF2-40B4-BE49-F238E27FC236}">
                <a16:creationId xmlns:a16="http://schemas.microsoft.com/office/drawing/2014/main" id="{00000000-0008-0000-0800-00003E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3" name="Bn_BCase3_Btn" hidden="1">
            <a:extLst>
              <a:ext uri="{FF2B5EF4-FFF2-40B4-BE49-F238E27FC236}">
                <a16:creationId xmlns:a16="http://schemas.microsoft.com/office/drawing/2014/main" id="{00000000-0008-0000-0800-00003F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4" name="Bn_Charts_Btn" hidden="1">
            <a:extLst>
              <a:ext uri="{FF2B5EF4-FFF2-40B4-BE49-F238E27FC236}">
                <a16:creationId xmlns:a16="http://schemas.microsoft.com/office/drawing/2014/main" id="{00000000-0008-0000-0800-000040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01" name="Bn_Consolidation_Btn" hidden="1">
            <a:extLst>
              <a:ext uri="{FF2B5EF4-FFF2-40B4-BE49-F238E27FC236}">
                <a16:creationId xmlns:a16="http://schemas.microsoft.com/office/drawing/2014/main" id="{00000000-0008-0000-0800-000065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2" name="Bn_ID_Card_Btn" hidden="1">
            <a:extLst>
              <a:ext uri="{FF2B5EF4-FFF2-40B4-BE49-F238E27FC236}">
                <a16:creationId xmlns:a16="http://schemas.microsoft.com/office/drawing/2014/main" id="{00000000-0008-0000-0800-00006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3" name="Bn_cList1_Btn" hidden="1">
            <a:extLst>
              <a:ext uri="{FF2B5EF4-FFF2-40B4-BE49-F238E27FC236}">
                <a16:creationId xmlns:a16="http://schemas.microsoft.com/office/drawing/2014/main" id="{00000000-0008-0000-0800-00006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4" name="Bn_cList2_Btn" hidden="1">
            <a:extLst>
              <a:ext uri="{FF2B5EF4-FFF2-40B4-BE49-F238E27FC236}">
                <a16:creationId xmlns:a16="http://schemas.microsoft.com/office/drawing/2014/main" id="{00000000-0008-0000-0800-000068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5" name="Bn_cList3_Btn" hidden="1">
            <a:extLst>
              <a:ext uri="{FF2B5EF4-FFF2-40B4-BE49-F238E27FC236}">
                <a16:creationId xmlns:a16="http://schemas.microsoft.com/office/drawing/2014/main" id="{00000000-0008-0000-0800-000069000000}"/>
              </a:ext>
            </a:extLst>
          </xdr:cNvPr>
          <xdr:cNvSpPr/>
        </xdr:nvSpPr>
        <xdr:spPr>
          <a:xfrm>
            <a:off x="5020649"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6" name="Bn_defLog_Btn" hidden="1">
            <a:extLst>
              <a:ext uri="{FF2B5EF4-FFF2-40B4-BE49-F238E27FC236}">
                <a16:creationId xmlns:a16="http://schemas.microsoft.com/office/drawing/2014/main" id="{00000000-0008-0000-0800-00006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08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08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08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08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83344</xdr:rowOff>
    </xdr:from>
    <xdr:to>
      <xdr:col>13</xdr:col>
      <xdr:colOff>127000</xdr:colOff>
      <xdr:row>9</xdr:row>
      <xdr:rowOff>488157</xdr:rowOff>
    </xdr:to>
    <xdr:grpSp>
      <xdr:nvGrpSpPr>
        <xdr:cNvPr id="111" name="Light_Menu">
          <a:extLst>
            <a:ext uri="{FF2B5EF4-FFF2-40B4-BE49-F238E27FC236}">
              <a16:creationId xmlns:a16="http://schemas.microsoft.com/office/drawing/2014/main" id="{00000000-0008-0000-0800-00006F000000}"/>
            </a:ext>
          </a:extLst>
        </xdr:cNvPr>
        <xdr:cNvGrpSpPr/>
      </xdr:nvGrpSpPr>
      <xdr:grpSpPr>
        <a:xfrm>
          <a:off x="130969" y="857250"/>
          <a:ext cx="12700000" cy="404813"/>
          <a:chOff x="107156" y="833437"/>
          <a:chExt cx="13465969" cy="404813"/>
        </a:xfrm>
      </xdr:grpSpPr>
      <xdr:sp macro="" textlink="">
        <xdr:nvSpPr>
          <xdr:cNvPr id="112" name="LM_Container">
            <a:extLst>
              <a:ext uri="{FF2B5EF4-FFF2-40B4-BE49-F238E27FC236}">
                <a16:creationId xmlns:a16="http://schemas.microsoft.com/office/drawing/2014/main" id="{00000000-0008-0000-08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08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08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08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08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08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08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3205007"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08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oneCellAnchor>
    <xdr:from>
      <xdr:col>0</xdr:col>
      <xdr:colOff>71438</xdr:colOff>
      <xdr:row>1</xdr:row>
      <xdr:rowOff>440532</xdr:rowOff>
    </xdr:from>
    <xdr:ext cx="1216423" cy="210250"/>
    <xdr:sp macro="" textlink="">
      <xdr:nvSpPr>
        <xdr:cNvPr id="125" name="TextBox 124">
          <a:extLst>
            <a:ext uri="{FF2B5EF4-FFF2-40B4-BE49-F238E27FC236}">
              <a16:creationId xmlns:a16="http://schemas.microsoft.com/office/drawing/2014/main" id="{00000000-0008-0000-0800-00007D000000}"/>
            </a:ext>
          </a:extLst>
        </xdr:cNvPr>
        <xdr:cNvSpPr txBox="1"/>
      </xdr:nvSpPr>
      <xdr:spPr>
        <a:xfrm>
          <a:off x="71438" y="559595"/>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13</xdr:col>
      <xdr:colOff>200704</xdr:colOff>
      <xdr:row>1</xdr:row>
      <xdr:rowOff>81642</xdr:rowOff>
    </xdr:from>
    <xdr:to>
      <xdr:col>14</xdr:col>
      <xdr:colOff>974610</xdr:colOff>
      <xdr:row>1</xdr:row>
      <xdr:rowOff>576865</xdr:rowOff>
    </xdr:to>
    <xdr:pic>
      <xdr:nvPicPr>
        <xdr:cNvPr id="2"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907054" y="205467"/>
          <a:ext cx="1821656" cy="495223"/>
        </a:xfrm>
        <a:prstGeom prst="rect">
          <a:avLst/>
        </a:prstGeom>
        <a:noFill/>
      </xdr:spPr>
    </xdr:pic>
    <xdr:clientData/>
  </xdr:twoCellAnchor>
  <xdr:twoCellAnchor editAs="oneCell">
    <xdr:from>
      <xdr:col>6</xdr:col>
      <xdr:colOff>340178</xdr:colOff>
      <xdr:row>1</xdr:row>
      <xdr:rowOff>79941</xdr:rowOff>
    </xdr:from>
    <xdr:to>
      <xdr:col>6</xdr:col>
      <xdr:colOff>786054</xdr:colOff>
      <xdr:row>1</xdr:row>
      <xdr:rowOff>544285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2278" y="203766"/>
          <a:ext cx="445876" cy="464344"/>
        </a:xfrm>
        <a:prstGeom prst="rect">
          <a:avLst/>
        </a:prstGeom>
      </xdr:spPr>
    </xdr:pic>
    <xdr:clientData/>
  </xdr:twoCellAnchor>
  <xdr:twoCellAnchor editAs="oneCell">
    <xdr:from>
      <xdr:col>5</xdr:col>
      <xdr:colOff>175381</xdr:colOff>
      <xdr:row>10</xdr:row>
      <xdr:rowOff>54428</xdr:rowOff>
    </xdr:from>
    <xdr:to>
      <xdr:col>6</xdr:col>
      <xdr:colOff>630465</xdr:colOff>
      <xdr:row>11</xdr:row>
      <xdr:rowOff>274320</xdr:rowOff>
    </xdr:to>
    <xdr:sp macro="[0]!Load_EAJ_Ref_List" textlink="">
      <xdr:nvSpPr>
        <xdr:cNvPr id="4" name="bn_LcList_Btn" hidden="1">
          <a:extLst>
            <a:ext uri="{FF2B5EF4-FFF2-40B4-BE49-F238E27FC236}">
              <a16:creationId xmlns:a16="http://schemas.microsoft.com/office/drawing/2014/main" id="{00000000-0008-0000-0900-000004000000}"/>
            </a:ext>
          </a:extLst>
        </xdr:cNvPr>
        <xdr:cNvSpPr/>
      </xdr:nvSpPr>
      <xdr:spPr>
        <a:xfrm>
          <a:off x="4499731" y="2140403"/>
          <a:ext cx="1502834"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100" b="1">
              <a:solidFill>
                <a:sysClr val="windowText" lastClr="000000"/>
              </a:solidFill>
              <a:latin typeface="Arial" pitchFamily="34" charset="0"/>
              <a:ea typeface="+mn-ea"/>
              <a:cs typeface="Arial" pitchFamily="34" charset="0"/>
            </a:rPr>
            <a:t>Load List</a:t>
          </a:r>
        </a:p>
      </xdr:txBody>
    </xdr:sp>
    <xdr:clientData/>
  </xdr:twoCellAnchor>
  <xdr:twoCellAnchor>
    <xdr:from>
      <xdr:col>1</xdr:col>
      <xdr:colOff>217713</xdr:colOff>
      <xdr:row>1</xdr:row>
      <xdr:rowOff>122464</xdr:rowOff>
    </xdr:from>
    <xdr:to>
      <xdr:col>1</xdr:col>
      <xdr:colOff>801119</xdr:colOff>
      <xdr:row>1</xdr:row>
      <xdr:rowOff>491559</xdr:rowOff>
    </xdr:to>
    <xdr:grpSp>
      <xdr:nvGrpSpPr>
        <xdr:cNvPr id="35" name="Menu_Button">
          <a:extLst>
            <a:ext uri="{FF2B5EF4-FFF2-40B4-BE49-F238E27FC236}">
              <a16:creationId xmlns:a16="http://schemas.microsoft.com/office/drawing/2014/main" id="{00000000-0008-0000-0900-000023000000}"/>
            </a:ext>
          </a:extLst>
        </xdr:cNvPr>
        <xdr:cNvGrpSpPr/>
      </xdr:nvGrpSpPr>
      <xdr:grpSpPr>
        <a:xfrm>
          <a:off x="348682" y="241527"/>
          <a:ext cx="583406" cy="369095"/>
          <a:chOff x="297657" y="95249"/>
          <a:chExt cx="583406" cy="369095"/>
        </a:xfrm>
      </xdr:grpSpPr>
      <xdr:sp macro="[0]!Menu_Button_Click" textlink="">
        <xdr:nvSpPr>
          <xdr:cNvPr id="36" name="Rectangle: Rounded Corners 35" hidden="1">
            <a:extLst>
              <a:ext uri="{FF2B5EF4-FFF2-40B4-BE49-F238E27FC236}">
                <a16:creationId xmlns:a16="http://schemas.microsoft.com/office/drawing/2014/main" id="{00000000-0008-0000-0900-000024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37" name="Straight Connector 36">
            <a:extLst>
              <a:ext uri="{FF2B5EF4-FFF2-40B4-BE49-F238E27FC236}">
                <a16:creationId xmlns:a16="http://schemas.microsoft.com/office/drawing/2014/main" id="{00000000-0008-0000-0900-000025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38" name="Straight Connector 37">
            <a:extLst>
              <a:ext uri="{FF2B5EF4-FFF2-40B4-BE49-F238E27FC236}">
                <a16:creationId xmlns:a16="http://schemas.microsoft.com/office/drawing/2014/main" id="{00000000-0008-0000-0900-000026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39" name="Straight Connector 38">
            <a:extLst>
              <a:ext uri="{FF2B5EF4-FFF2-40B4-BE49-F238E27FC236}">
                <a16:creationId xmlns:a16="http://schemas.microsoft.com/office/drawing/2014/main" id="{00000000-0008-0000-0900-000027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23813</xdr:colOff>
      <xdr:row>9</xdr:row>
      <xdr:rowOff>35720</xdr:rowOff>
    </xdr:from>
    <xdr:to>
      <xdr:col>15</xdr:col>
      <xdr:colOff>404812</xdr:colOff>
      <xdr:row>12</xdr:row>
      <xdr:rowOff>123379</xdr:rowOff>
    </xdr:to>
    <xdr:grpSp>
      <xdr:nvGrpSpPr>
        <xdr:cNvPr id="71" name="Menu_Bar" hidden="1">
          <a:extLst>
            <a:ext uri="{FF2B5EF4-FFF2-40B4-BE49-F238E27FC236}">
              <a16:creationId xmlns:a16="http://schemas.microsoft.com/office/drawing/2014/main" id="{00000000-0008-0000-0900-000047000000}"/>
            </a:ext>
          </a:extLst>
        </xdr:cNvPr>
        <xdr:cNvGrpSpPr/>
      </xdr:nvGrpSpPr>
      <xdr:grpSpPr>
        <a:xfrm>
          <a:off x="23813" y="809626"/>
          <a:ext cx="15180468" cy="956816"/>
          <a:chOff x="-11447" y="680986"/>
          <a:chExt cx="13631334" cy="961918"/>
        </a:xfrm>
      </xdr:grpSpPr>
      <xdr:sp macro="" textlink="">
        <xdr:nvSpPr>
          <xdr:cNvPr id="72" name="PlaceHolder" hidden="1">
            <a:extLst>
              <a:ext uri="{FF2B5EF4-FFF2-40B4-BE49-F238E27FC236}">
                <a16:creationId xmlns:a16="http://schemas.microsoft.com/office/drawing/2014/main" id="{00000000-0008-0000-0900-000048000000}"/>
              </a:ext>
            </a:extLst>
          </xdr:cNvPr>
          <xdr:cNvSpPr/>
        </xdr:nvSpPr>
        <xdr:spPr>
          <a:xfrm>
            <a:off x="-11447" y="680986"/>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73" name="Bn_Charter_Btn" hidden="1">
            <a:extLst>
              <a:ext uri="{FF2B5EF4-FFF2-40B4-BE49-F238E27FC236}">
                <a16:creationId xmlns:a16="http://schemas.microsoft.com/office/drawing/2014/main" id="{00000000-0008-0000-0900-000049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74" name="Bn_Finance_Btn" hidden="1">
            <a:extLst>
              <a:ext uri="{FF2B5EF4-FFF2-40B4-BE49-F238E27FC236}">
                <a16:creationId xmlns:a16="http://schemas.microsoft.com/office/drawing/2014/main" id="{00000000-0008-0000-0900-00004A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75" name="Bn_Status_Report_Btn" hidden="1">
            <a:extLst>
              <a:ext uri="{FF2B5EF4-FFF2-40B4-BE49-F238E27FC236}">
                <a16:creationId xmlns:a16="http://schemas.microsoft.com/office/drawing/2014/main" id="{00000000-0008-0000-0900-00004B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76" name="Bn_Resource_Plan_Btn" hidden="1">
            <a:extLst>
              <a:ext uri="{FF2B5EF4-FFF2-40B4-BE49-F238E27FC236}">
                <a16:creationId xmlns:a16="http://schemas.microsoft.com/office/drawing/2014/main" id="{00000000-0008-0000-0900-00004C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77" name="Bn_Project_Plan_Btn" hidden="1">
            <a:extLst>
              <a:ext uri="{FF2B5EF4-FFF2-40B4-BE49-F238E27FC236}">
                <a16:creationId xmlns:a16="http://schemas.microsoft.com/office/drawing/2014/main" id="{00000000-0008-0000-0900-00004D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78" name="Bn_Risk_Register_Btn" hidden="1">
            <a:extLst>
              <a:ext uri="{FF2B5EF4-FFF2-40B4-BE49-F238E27FC236}">
                <a16:creationId xmlns:a16="http://schemas.microsoft.com/office/drawing/2014/main" id="{00000000-0008-0000-0900-00004E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79" name="Bn_Issue_Log_Btn" hidden="1">
            <a:extLst>
              <a:ext uri="{FF2B5EF4-FFF2-40B4-BE49-F238E27FC236}">
                <a16:creationId xmlns:a16="http://schemas.microsoft.com/office/drawing/2014/main" id="{00000000-0008-0000-0900-00004F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80" name="Bn_Comms_Plan_Btn" hidden="1">
            <a:extLst>
              <a:ext uri="{FF2B5EF4-FFF2-40B4-BE49-F238E27FC236}">
                <a16:creationId xmlns:a16="http://schemas.microsoft.com/office/drawing/2014/main" id="{00000000-0008-0000-0900-000050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81" name="Bn_Reports_Btn" hidden="1">
            <a:extLst>
              <a:ext uri="{FF2B5EF4-FFF2-40B4-BE49-F238E27FC236}">
                <a16:creationId xmlns:a16="http://schemas.microsoft.com/office/drawing/2014/main" id="{00000000-0008-0000-0900-000051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82" name="Bn_General_Info_Btn" hidden="1">
            <a:hlinkClick xmlns:r="http://schemas.openxmlformats.org/officeDocument/2006/relationships" r:id="rId3"/>
            <a:extLst>
              <a:ext uri="{FF2B5EF4-FFF2-40B4-BE49-F238E27FC236}">
                <a16:creationId xmlns:a16="http://schemas.microsoft.com/office/drawing/2014/main" id="{00000000-0008-0000-0900-000052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83" name="Bn_Problem_St_Btn" hidden="1">
            <a:extLst>
              <a:ext uri="{FF2B5EF4-FFF2-40B4-BE49-F238E27FC236}">
                <a16:creationId xmlns:a16="http://schemas.microsoft.com/office/drawing/2014/main" id="{00000000-0008-0000-0900-000053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84" name="Bn_Tracker_Btn" hidden="1">
            <a:extLst>
              <a:ext uri="{FF2B5EF4-FFF2-40B4-BE49-F238E27FC236}">
                <a16:creationId xmlns:a16="http://schemas.microsoft.com/office/drawing/2014/main" id="{00000000-0008-0000-0900-000054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85" name="Bn_CR_Log_Btn" hidden="1">
            <a:extLst>
              <a:ext uri="{FF2B5EF4-FFF2-40B4-BE49-F238E27FC236}">
                <a16:creationId xmlns:a16="http://schemas.microsoft.com/office/drawing/2014/main" id="{00000000-0008-0000-0900-000055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86" name="Bn_Lessons_Learned_Btn" hidden="1">
            <a:extLst>
              <a:ext uri="{FF2B5EF4-FFF2-40B4-BE49-F238E27FC236}">
                <a16:creationId xmlns:a16="http://schemas.microsoft.com/office/drawing/2014/main" id="{00000000-0008-0000-0900-000056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87" name="Bn_BCase1_Btn" hidden="1">
            <a:extLst>
              <a:ext uri="{FF2B5EF4-FFF2-40B4-BE49-F238E27FC236}">
                <a16:creationId xmlns:a16="http://schemas.microsoft.com/office/drawing/2014/main" id="{00000000-0008-0000-0900-000057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88" name="Bn_Cost_Tracking_Btn" hidden="1">
            <a:extLst>
              <a:ext uri="{FF2B5EF4-FFF2-40B4-BE49-F238E27FC236}">
                <a16:creationId xmlns:a16="http://schemas.microsoft.com/office/drawing/2014/main" id="{00000000-0008-0000-0900-000058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89" name="Bn_IPO_Addendum_Btn" hidden="1">
            <a:extLst>
              <a:ext uri="{FF2B5EF4-FFF2-40B4-BE49-F238E27FC236}">
                <a16:creationId xmlns:a16="http://schemas.microsoft.com/office/drawing/2014/main" id="{00000000-0008-0000-0900-000059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90" name="Bn_BCase2_Btn" hidden="1">
            <a:extLst>
              <a:ext uri="{FF2B5EF4-FFF2-40B4-BE49-F238E27FC236}">
                <a16:creationId xmlns:a16="http://schemas.microsoft.com/office/drawing/2014/main" id="{00000000-0008-0000-0900-00005A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91" name="Bn_Stage_Gates_Btn" hidden="1">
            <a:extLst>
              <a:ext uri="{FF2B5EF4-FFF2-40B4-BE49-F238E27FC236}">
                <a16:creationId xmlns:a16="http://schemas.microsoft.com/office/drawing/2014/main" id="{00000000-0008-0000-0900-00005B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92" name="Bn_KPIs_Btn" hidden="1">
            <a:extLst>
              <a:ext uri="{FF2B5EF4-FFF2-40B4-BE49-F238E27FC236}">
                <a16:creationId xmlns:a16="http://schemas.microsoft.com/office/drawing/2014/main" id="{00000000-0008-0000-0900-00005C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93" name="Bn_BCase3_Btn" hidden="1">
            <a:extLst>
              <a:ext uri="{FF2B5EF4-FFF2-40B4-BE49-F238E27FC236}">
                <a16:creationId xmlns:a16="http://schemas.microsoft.com/office/drawing/2014/main" id="{00000000-0008-0000-0900-00005D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94" name="Bn_Charts_Btn" hidden="1">
            <a:extLst>
              <a:ext uri="{FF2B5EF4-FFF2-40B4-BE49-F238E27FC236}">
                <a16:creationId xmlns:a16="http://schemas.microsoft.com/office/drawing/2014/main" id="{00000000-0008-0000-0900-00005E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95" name="Bn_Consolidation_Btn" hidden="1">
            <a:extLst>
              <a:ext uri="{FF2B5EF4-FFF2-40B4-BE49-F238E27FC236}">
                <a16:creationId xmlns:a16="http://schemas.microsoft.com/office/drawing/2014/main" id="{00000000-0008-0000-0900-00005F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96" name="Bn_ID_Card_Btn" hidden="1">
            <a:extLst>
              <a:ext uri="{FF2B5EF4-FFF2-40B4-BE49-F238E27FC236}">
                <a16:creationId xmlns:a16="http://schemas.microsoft.com/office/drawing/2014/main" id="{00000000-0008-0000-0900-000060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97" name="Bn_cList1_Btn" hidden="1">
            <a:extLst>
              <a:ext uri="{FF2B5EF4-FFF2-40B4-BE49-F238E27FC236}">
                <a16:creationId xmlns:a16="http://schemas.microsoft.com/office/drawing/2014/main" id="{00000000-0008-0000-0900-000061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98" name="Bn_cList2_Btn" hidden="1">
            <a:extLst>
              <a:ext uri="{FF2B5EF4-FFF2-40B4-BE49-F238E27FC236}">
                <a16:creationId xmlns:a16="http://schemas.microsoft.com/office/drawing/2014/main" id="{00000000-0008-0000-0900-000062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99" name="Bn_cList3_Btn" hidden="1">
            <a:extLst>
              <a:ext uri="{FF2B5EF4-FFF2-40B4-BE49-F238E27FC236}">
                <a16:creationId xmlns:a16="http://schemas.microsoft.com/office/drawing/2014/main" id="{00000000-0008-0000-0900-000063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0" name="Bn_defLog_Btn" hidden="1">
            <a:extLst>
              <a:ext uri="{FF2B5EF4-FFF2-40B4-BE49-F238E27FC236}">
                <a16:creationId xmlns:a16="http://schemas.microsoft.com/office/drawing/2014/main" id="{00000000-0008-0000-0900-000064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1" name="Bn_cList4_Btn" hidden="1">
            <a:extLst>
              <a:ext uri="{FF2B5EF4-FFF2-40B4-BE49-F238E27FC236}">
                <a16:creationId xmlns:a16="http://schemas.microsoft.com/office/drawing/2014/main" id="{00000000-0008-0000-0900-000065000000}"/>
              </a:ext>
            </a:extLst>
          </xdr:cNvPr>
          <xdr:cNvSpPr/>
        </xdr:nvSpPr>
        <xdr:spPr>
          <a:xfrm>
            <a:off x="6238364"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2" name="Bn_MoM_Btn" hidden="1">
            <a:extLst>
              <a:ext uri="{FF2B5EF4-FFF2-40B4-BE49-F238E27FC236}">
                <a16:creationId xmlns:a16="http://schemas.microsoft.com/office/drawing/2014/main" id="{00000000-0008-0000-0900-000066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3" name="Bn_RACI_Btn" hidden="1">
            <a:extLst>
              <a:ext uri="{FF2B5EF4-FFF2-40B4-BE49-F238E27FC236}">
                <a16:creationId xmlns:a16="http://schemas.microsoft.com/office/drawing/2014/main" id="{00000000-0008-0000-0900-000067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04" name="Bn_Micro_Template_Btn" hidden="1">
            <a:extLst>
              <a:ext uri="{FF2B5EF4-FFF2-40B4-BE49-F238E27FC236}">
                <a16:creationId xmlns:a16="http://schemas.microsoft.com/office/drawing/2014/main" id="{00000000-0008-0000-0900-000068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0</xdr:col>
      <xdr:colOff>119063</xdr:colOff>
      <xdr:row>9</xdr:row>
      <xdr:rowOff>83344</xdr:rowOff>
    </xdr:from>
    <xdr:to>
      <xdr:col>13</xdr:col>
      <xdr:colOff>115094</xdr:colOff>
      <xdr:row>9</xdr:row>
      <xdr:rowOff>488157</xdr:rowOff>
    </xdr:to>
    <xdr:grpSp>
      <xdr:nvGrpSpPr>
        <xdr:cNvPr id="105" name="Light_Menu">
          <a:extLst>
            <a:ext uri="{FF2B5EF4-FFF2-40B4-BE49-F238E27FC236}">
              <a16:creationId xmlns:a16="http://schemas.microsoft.com/office/drawing/2014/main" id="{00000000-0008-0000-0900-000069000000}"/>
            </a:ext>
          </a:extLst>
        </xdr:cNvPr>
        <xdr:cNvGrpSpPr/>
      </xdr:nvGrpSpPr>
      <xdr:grpSpPr>
        <a:xfrm>
          <a:off x="119063" y="857250"/>
          <a:ext cx="12700000" cy="404813"/>
          <a:chOff x="107156" y="833437"/>
          <a:chExt cx="13465969" cy="404813"/>
        </a:xfrm>
      </xdr:grpSpPr>
      <xdr:sp macro="" textlink="">
        <xdr:nvSpPr>
          <xdr:cNvPr id="106" name="LM_Container">
            <a:extLst>
              <a:ext uri="{FF2B5EF4-FFF2-40B4-BE49-F238E27FC236}">
                <a16:creationId xmlns:a16="http://schemas.microsoft.com/office/drawing/2014/main" id="{00000000-0008-0000-0900-00006A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0]!Light_Menu_Buttons_Click" textlink="">
        <xdr:nvSpPr>
          <xdr:cNvPr id="109" name="LM_Button_1">
            <a:extLst>
              <a:ext uri="{FF2B5EF4-FFF2-40B4-BE49-F238E27FC236}">
                <a16:creationId xmlns:a16="http://schemas.microsoft.com/office/drawing/2014/main" id="{00000000-0008-0000-0900-00006D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0" name="LM_Button_2">
            <a:extLst>
              <a:ext uri="{FF2B5EF4-FFF2-40B4-BE49-F238E27FC236}">
                <a16:creationId xmlns:a16="http://schemas.microsoft.com/office/drawing/2014/main" id="{00000000-0008-0000-0900-00006E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1" name="LM_Button_3">
            <a:extLst>
              <a:ext uri="{FF2B5EF4-FFF2-40B4-BE49-F238E27FC236}">
                <a16:creationId xmlns:a16="http://schemas.microsoft.com/office/drawing/2014/main" id="{00000000-0008-0000-0900-00006F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2" name="LM_Button_4">
            <a:extLst>
              <a:ext uri="{FF2B5EF4-FFF2-40B4-BE49-F238E27FC236}">
                <a16:creationId xmlns:a16="http://schemas.microsoft.com/office/drawing/2014/main" id="{00000000-0008-0000-0900-000070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3" name="LM_Button_5">
            <a:extLst>
              <a:ext uri="{FF2B5EF4-FFF2-40B4-BE49-F238E27FC236}">
                <a16:creationId xmlns:a16="http://schemas.microsoft.com/office/drawing/2014/main" id="{00000000-0008-0000-0900-000071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14" name="LM_Button_6">
            <a:extLst>
              <a:ext uri="{FF2B5EF4-FFF2-40B4-BE49-F238E27FC236}">
                <a16:creationId xmlns:a16="http://schemas.microsoft.com/office/drawing/2014/main" id="{00000000-0008-0000-0900-000072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15" name="LM_Settings_Button" descr="Single gear">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3129261" y="877093"/>
            <a:ext cx="328083" cy="328083"/>
          </a:xfrm>
          <a:prstGeom prst="rect">
            <a:avLst/>
          </a:prstGeom>
        </xdr:spPr>
      </xdr:pic>
      <xdr:sp macro="[0]!LM_Templates_Custom_Button_Click" textlink="">
        <xdr:nvSpPr>
          <xdr:cNvPr id="116" name="LM_Templates_Custom_Button">
            <a:extLst>
              <a:ext uri="{FF2B5EF4-FFF2-40B4-BE49-F238E27FC236}">
                <a16:creationId xmlns:a16="http://schemas.microsoft.com/office/drawing/2014/main" id="{00000000-0008-0000-0900-000074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oneCellAnchor>
    <xdr:from>
      <xdr:col>0</xdr:col>
      <xdr:colOff>107157</xdr:colOff>
      <xdr:row>1</xdr:row>
      <xdr:rowOff>428625</xdr:rowOff>
    </xdr:from>
    <xdr:ext cx="1216423" cy="210250"/>
    <xdr:sp macro="" textlink="">
      <xdr:nvSpPr>
        <xdr:cNvPr id="119" name="TextBox 118">
          <a:extLst>
            <a:ext uri="{FF2B5EF4-FFF2-40B4-BE49-F238E27FC236}">
              <a16:creationId xmlns:a16="http://schemas.microsoft.com/office/drawing/2014/main" id="{00000000-0008-0000-0900-000077000000}"/>
            </a:ext>
          </a:extLst>
        </xdr:cNvPr>
        <xdr:cNvSpPr txBox="1"/>
      </xdr:nvSpPr>
      <xdr:spPr>
        <a:xfrm>
          <a:off x="107157" y="547688"/>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12</xdr:col>
      <xdr:colOff>168954</xdr:colOff>
      <xdr:row>1</xdr:row>
      <xdr:rowOff>81642</xdr:rowOff>
    </xdr:from>
    <xdr:to>
      <xdr:col>13</xdr:col>
      <xdr:colOff>942860</xdr:colOff>
      <xdr:row>1</xdr:row>
      <xdr:rowOff>576865</xdr:rowOff>
    </xdr:to>
    <xdr:pic>
      <xdr:nvPicPr>
        <xdr:cNvPr id="2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A00-00001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757704" y="938892"/>
          <a:ext cx="1821656" cy="495223"/>
        </a:xfrm>
        <a:prstGeom prst="rect">
          <a:avLst/>
        </a:prstGeom>
        <a:noFill/>
      </xdr:spPr>
    </xdr:pic>
    <xdr:clientData/>
  </xdr:twoCellAnchor>
  <xdr:twoCellAnchor editAs="oneCell">
    <xdr:from>
      <xdr:col>6</xdr:col>
      <xdr:colOff>615344</xdr:colOff>
      <xdr:row>1</xdr:row>
      <xdr:rowOff>90523</xdr:rowOff>
    </xdr:from>
    <xdr:to>
      <xdr:col>7</xdr:col>
      <xdr:colOff>13470</xdr:colOff>
      <xdr:row>1</xdr:row>
      <xdr:rowOff>554867</xdr:rowOff>
    </xdr:to>
    <xdr:pic>
      <xdr:nvPicPr>
        <xdr:cNvPr id="28" name="Picture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0594" y="217523"/>
          <a:ext cx="445876" cy="464344"/>
        </a:xfrm>
        <a:prstGeom prst="rect">
          <a:avLst/>
        </a:prstGeom>
      </xdr:spPr>
    </xdr:pic>
    <xdr:clientData/>
  </xdr:twoCellAnchor>
  <xdr:twoCellAnchor editAs="oneCell">
    <xdr:from>
      <xdr:col>1</xdr:col>
      <xdr:colOff>42332</xdr:colOff>
      <xdr:row>10</xdr:row>
      <xdr:rowOff>63498</xdr:rowOff>
    </xdr:from>
    <xdr:to>
      <xdr:col>2</xdr:col>
      <xdr:colOff>924771</xdr:colOff>
      <xdr:row>10</xdr:row>
      <xdr:rowOff>292098</xdr:rowOff>
    </xdr:to>
    <xdr:sp macro="" textlink="">
      <xdr:nvSpPr>
        <xdr:cNvPr id="34" name="View_Summary">
          <a:hlinkClick xmlns:r="http://schemas.openxmlformats.org/officeDocument/2006/relationships" r:id="rId3"/>
          <a:extLst>
            <a:ext uri="{FF2B5EF4-FFF2-40B4-BE49-F238E27FC236}">
              <a16:creationId xmlns:a16="http://schemas.microsoft.com/office/drawing/2014/main" id="{00000000-0008-0000-0A00-000022000000}"/>
            </a:ext>
          </a:extLst>
        </xdr:cNvPr>
        <xdr:cNvSpPr/>
      </xdr:nvSpPr>
      <xdr:spPr>
        <a:xfrm>
          <a:off x="179915" y="1333498"/>
          <a:ext cx="1549189" cy="228600"/>
        </a:xfrm>
        <a:prstGeom prst="roundRect">
          <a:avLst/>
        </a:prstGeom>
        <a:solidFill>
          <a:srgbClr val="00B0F0"/>
        </a:solidFill>
        <a:ln>
          <a:solidFill>
            <a:schemeClr val="accent1"/>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r>
            <a:rPr lang="en-US" sz="1200" b="1"/>
            <a:t>View Summary</a:t>
          </a:r>
        </a:p>
      </xdr:txBody>
    </xdr:sp>
    <xdr:clientData/>
  </xdr:twoCellAnchor>
  <xdr:twoCellAnchor>
    <xdr:from>
      <xdr:col>1</xdr:col>
      <xdr:colOff>217713</xdr:colOff>
      <xdr:row>1</xdr:row>
      <xdr:rowOff>74085</xdr:rowOff>
    </xdr:from>
    <xdr:to>
      <xdr:col>2</xdr:col>
      <xdr:colOff>134369</xdr:colOff>
      <xdr:row>1</xdr:row>
      <xdr:rowOff>443180</xdr:rowOff>
    </xdr:to>
    <xdr:grpSp>
      <xdr:nvGrpSpPr>
        <xdr:cNvPr id="70" name="Menu_Button">
          <a:extLst>
            <a:ext uri="{FF2B5EF4-FFF2-40B4-BE49-F238E27FC236}">
              <a16:creationId xmlns:a16="http://schemas.microsoft.com/office/drawing/2014/main" id="{00000000-0008-0000-0A00-000046000000}"/>
            </a:ext>
          </a:extLst>
        </xdr:cNvPr>
        <xdr:cNvGrpSpPr/>
      </xdr:nvGrpSpPr>
      <xdr:grpSpPr>
        <a:xfrm>
          <a:off x="355296" y="201085"/>
          <a:ext cx="583406" cy="369095"/>
          <a:chOff x="297657" y="95249"/>
          <a:chExt cx="583406" cy="369095"/>
        </a:xfrm>
      </xdr:grpSpPr>
      <xdr:sp macro="[0]!Menu_Button_Click" textlink="">
        <xdr:nvSpPr>
          <xdr:cNvPr id="71" name="Rectangle: Rounded Corners 70" hidden="1">
            <a:extLst>
              <a:ext uri="{FF2B5EF4-FFF2-40B4-BE49-F238E27FC236}">
                <a16:creationId xmlns:a16="http://schemas.microsoft.com/office/drawing/2014/main" id="{00000000-0008-0000-0A00-000047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2" name="Straight Connector 71">
            <a:extLst>
              <a:ext uri="{FF2B5EF4-FFF2-40B4-BE49-F238E27FC236}">
                <a16:creationId xmlns:a16="http://schemas.microsoft.com/office/drawing/2014/main" id="{00000000-0008-0000-0A00-000048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3" name="Straight Connector 72">
            <a:extLst>
              <a:ext uri="{FF2B5EF4-FFF2-40B4-BE49-F238E27FC236}">
                <a16:creationId xmlns:a16="http://schemas.microsoft.com/office/drawing/2014/main" id="{00000000-0008-0000-0A00-000049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4" name="Straight Connector 73">
            <a:extLst>
              <a:ext uri="{FF2B5EF4-FFF2-40B4-BE49-F238E27FC236}">
                <a16:creationId xmlns:a16="http://schemas.microsoft.com/office/drawing/2014/main" id="{00000000-0008-0000-0A00-00004A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0</xdr:col>
      <xdr:colOff>105833</xdr:colOff>
      <xdr:row>1</xdr:row>
      <xdr:rowOff>433917</xdr:rowOff>
    </xdr:from>
    <xdr:ext cx="1216423" cy="210250"/>
    <xdr:sp macro="" textlink="">
      <xdr:nvSpPr>
        <xdr:cNvPr id="41" name="TextBox 40">
          <a:extLst>
            <a:ext uri="{FF2B5EF4-FFF2-40B4-BE49-F238E27FC236}">
              <a16:creationId xmlns:a16="http://schemas.microsoft.com/office/drawing/2014/main" id="{00000000-0008-0000-0A00-000029000000}"/>
            </a:ext>
          </a:extLst>
        </xdr:cNvPr>
        <xdr:cNvSpPr txBox="1"/>
      </xdr:nvSpPr>
      <xdr:spPr>
        <a:xfrm>
          <a:off x="105833" y="560917"/>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absolute">
    <xdr:from>
      <xdr:col>1</xdr:col>
      <xdr:colOff>21166</xdr:colOff>
      <xdr:row>9</xdr:row>
      <xdr:rowOff>116416</xdr:rowOff>
    </xdr:from>
    <xdr:to>
      <xdr:col>14</xdr:col>
      <xdr:colOff>321469</xdr:colOff>
      <xdr:row>11</xdr:row>
      <xdr:rowOff>211666</xdr:rowOff>
    </xdr:to>
    <xdr:grpSp>
      <xdr:nvGrpSpPr>
        <xdr:cNvPr id="42" name="Menu_Bar" hidden="1">
          <a:extLst>
            <a:ext uri="{FF2B5EF4-FFF2-40B4-BE49-F238E27FC236}">
              <a16:creationId xmlns:a16="http://schemas.microsoft.com/office/drawing/2014/main" id="{00000000-0008-0000-0A00-00002A000000}"/>
            </a:ext>
          </a:extLst>
        </xdr:cNvPr>
        <xdr:cNvGrpSpPr/>
      </xdr:nvGrpSpPr>
      <xdr:grpSpPr>
        <a:xfrm>
          <a:off x="158749" y="899583"/>
          <a:ext cx="14037470" cy="952500"/>
          <a:chOff x="74083" y="740834"/>
          <a:chExt cx="13631334" cy="961918"/>
        </a:xfrm>
      </xdr:grpSpPr>
      <xdr:sp macro="" textlink="">
        <xdr:nvSpPr>
          <xdr:cNvPr id="43" name="PlaceHolder" hidden="1">
            <a:extLst>
              <a:ext uri="{FF2B5EF4-FFF2-40B4-BE49-F238E27FC236}">
                <a16:creationId xmlns:a16="http://schemas.microsoft.com/office/drawing/2014/main" id="{00000000-0008-0000-0A00-00002B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4" name="Bn_Charter_Btn" hidden="1">
            <a:extLst>
              <a:ext uri="{FF2B5EF4-FFF2-40B4-BE49-F238E27FC236}">
                <a16:creationId xmlns:a16="http://schemas.microsoft.com/office/drawing/2014/main" id="{00000000-0008-0000-0A00-00002C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5" name="Bn_Finance_Btn" hidden="1">
            <a:extLst>
              <a:ext uri="{FF2B5EF4-FFF2-40B4-BE49-F238E27FC236}">
                <a16:creationId xmlns:a16="http://schemas.microsoft.com/office/drawing/2014/main" id="{00000000-0008-0000-0A00-00002D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6" name="Bn_Status_Report_Btn" hidden="1">
            <a:extLst>
              <a:ext uri="{FF2B5EF4-FFF2-40B4-BE49-F238E27FC236}">
                <a16:creationId xmlns:a16="http://schemas.microsoft.com/office/drawing/2014/main" id="{00000000-0008-0000-0A00-00002E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7" name="Bn_Resource_Plan_Btn" hidden="1">
            <a:extLst>
              <a:ext uri="{FF2B5EF4-FFF2-40B4-BE49-F238E27FC236}">
                <a16:creationId xmlns:a16="http://schemas.microsoft.com/office/drawing/2014/main" id="{00000000-0008-0000-0A00-00002F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8" name="Bn_Project_Plan_Btn" hidden="1">
            <a:extLst>
              <a:ext uri="{FF2B5EF4-FFF2-40B4-BE49-F238E27FC236}">
                <a16:creationId xmlns:a16="http://schemas.microsoft.com/office/drawing/2014/main" id="{00000000-0008-0000-0A00-000030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9" name="Bn_Risk_Register_Btn" hidden="1">
            <a:extLst>
              <a:ext uri="{FF2B5EF4-FFF2-40B4-BE49-F238E27FC236}">
                <a16:creationId xmlns:a16="http://schemas.microsoft.com/office/drawing/2014/main" id="{00000000-0008-0000-0A00-000031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50" name="Bn_Issue_Log_Btn" hidden="1">
            <a:extLst>
              <a:ext uri="{FF2B5EF4-FFF2-40B4-BE49-F238E27FC236}">
                <a16:creationId xmlns:a16="http://schemas.microsoft.com/office/drawing/2014/main" id="{00000000-0008-0000-0A00-000032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1" name="Bn_Comms_Plan_Btn" hidden="1">
            <a:extLst>
              <a:ext uri="{FF2B5EF4-FFF2-40B4-BE49-F238E27FC236}">
                <a16:creationId xmlns:a16="http://schemas.microsoft.com/office/drawing/2014/main" id="{00000000-0008-0000-0A00-000033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2" name="Bn_Reports_Btn" hidden="1">
            <a:extLst>
              <a:ext uri="{FF2B5EF4-FFF2-40B4-BE49-F238E27FC236}">
                <a16:creationId xmlns:a16="http://schemas.microsoft.com/office/drawing/2014/main" id="{00000000-0008-0000-0A00-000034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3" name="Bn_General_Info_Btn" hidden="1">
            <a:hlinkClick xmlns:r="http://schemas.openxmlformats.org/officeDocument/2006/relationships" r:id="rId4"/>
            <a:extLst>
              <a:ext uri="{FF2B5EF4-FFF2-40B4-BE49-F238E27FC236}">
                <a16:creationId xmlns:a16="http://schemas.microsoft.com/office/drawing/2014/main" id="{00000000-0008-0000-0A00-000035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4" name="Bn_Problem_St_Btn" hidden="1">
            <a:extLst>
              <a:ext uri="{FF2B5EF4-FFF2-40B4-BE49-F238E27FC236}">
                <a16:creationId xmlns:a16="http://schemas.microsoft.com/office/drawing/2014/main" id="{00000000-0008-0000-0A00-000036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5" name="Bn_Tracker_Btn" hidden="1">
            <a:extLst>
              <a:ext uri="{FF2B5EF4-FFF2-40B4-BE49-F238E27FC236}">
                <a16:creationId xmlns:a16="http://schemas.microsoft.com/office/drawing/2014/main" id="{00000000-0008-0000-0A00-000037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56" name="Bn_CR_Log_Btn" hidden="1">
            <a:extLst>
              <a:ext uri="{FF2B5EF4-FFF2-40B4-BE49-F238E27FC236}">
                <a16:creationId xmlns:a16="http://schemas.microsoft.com/office/drawing/2014/main" id="{00000000-0008-0000-0A00-000038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57" name="Bn_Lessons_Learned_Btn" hidden="1">
            <a:extLst>
              <a:ext uri="{FF2B5EF4-FFF2-40B4-BE49-F238E27FC236}">
                <a16:creationId xmlns:a16="http://schemas.microsoft.com/office/drawing/2014/main" id="{00000000-0008-0000-0A00-000039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58" name="Bn_BCase1_Btn" hidden="1">
            <a:extLst>
              <a:ext uri="{FF2B5EF4-FFF2-40B4-BE49-F238E27FC236}">
                <a16:creationId xmlns:a16="http://schemas.microsoft.com/office/drawing/2014/main" id="{00000000-0008-0000-0A00-00003A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59" name="Bn_Cost_Tracking_Btn" hidden="1">
            <a:extLst>
              <a:ext uri="{FF2B5EF4-FFF2-40B4-BE49-F238E27FC236}">
                <a16:creationId xmlns:a16="http://schemas.microsoft.com/office/drawing/2014/main" id="{00000000-0008-0000-0A00-00003B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60" name="Bn_IPO_Addendum_Btn" hidden="1">
            <a:extLst>
              <a:ext uri="{FF2B5EF4-FFF2-40B4-BE49-F238E27FC236}">
                <a16:creationId xmlns:a16="http://schemas.microsoft.com/office/drawing/2014/main" id="{00000000-0008-0000-0A00-00003C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1" name="Bn_BCase2_Btn" hidden="1">
            <a:extLst>
              <a:ext uri="{FF2B5EF4-FFF2-40B4-BE49-F238E27FC236}">
                <a16:creationId xmlns:a16="http://schemas.microsoft.com/office/drawing/2014/main" id="{00000000-0008-0000-0A00-00003D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2" name="Bn_Stage_Gates_Btn" hidden="1">
            <a:extLst>
              <a:ext uri="{FF2B5EF4-FFF2-40B4-BE49-F238E27FC236}">
                <a16:creationId xmlns:a16="http://schemas.microsoft.com/office/drawing/2014/main" id="{00000000-0008-0000-0A00-00003E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3" name="Bn_KPIs_Btn" hidden="1">
            <a:extLst>
              <a:ext uri="{FF2B5EF4-FFF2-40B4-BE49-F238E27FC236}">
                <a16:creationId xmlns:a16="http://schemas.microsoft.com/office/drawing/2014/main" id="{00000000-0008-0000-0A00-00003F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4" name="Bn_BCase3_Btn" hidden="1">
            <a:extLst>
              <a:ext uri="{FF2B5EF4-FFF2-40B4-BE49-F238E27FC236}">
                <a16:creationId xmlns:a16="http://schemas.microsoft.com/office/drawing/2014/main" id="{00000000-0008-0000-0A00-000040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5" name="Bn_Charts_Btn" hidden="1">
            <a:extLst>
              <a:ext uri="{FF2B5EF4-FFF2-40B4-BE49-F238E27FC236}">
                <a16:creationId xmlns:a16="http://schemas.microsoft.com/office/drawing/2014/main" id="{00000000-0008-0000-0A00-000041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66" name="Bn_Consolidation_Btn" hidden="1">
            <a:extLst>
              <a:ext uri="{FF2B5EF4-FFF2-40B4-BE49-F238E27FC236}">
                <a16:creationId xmlns:a16="http://schemas.microsoft.com/office/drawing/2014/main" id="{00000000-0008-0000-0A00-000042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67" name="Bn_ID_Card_Btn" hidden="1">
            <a:extLst>
              <a:ext uri="{FF2B5EF4-FFF2-40B4-BE49-F238E27FC236}">
                <a16:creationId xmlns:a16="http://schemas.microsoft.com/office/drawing/2014/main" id="{00000000-0008-0000-0A00-000043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68" name="Bn_cList1_Btn" hidden="1">
            <a:extLst>
              <a:ext uri="{FF2B5EF4-FFF2-40B4-BE49-F238E27FC236}">
                <a16:creationId xmlns:a16="http://schemas.microsoft.com/office/drawing/2014/main" id="{00000000-0008-0000-0A00-000044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69" name="Bn_cList2_Btn" hidden="1">
            <a:extLst>
              <a:ext uri="{FF2B5EF4-FFF2-40B4-BE49-F238E27FC236}">
                <a16:creationId xmlns:a16="http://schemas.microsoft.com/office/drawing/2014/main" id="{00000000-0008-0000-0A00-000045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6" name="Bn_cList3_Btn" hidden="1">
            <a:extLst>
              <a:ext uri="{FF2B5EF4-FFF2-40B4-BE49-F238E27FC236}">
                <a16:creationId xmlns:a16="http://schemas.microsoft.com/office/drawing/2014/main" id="{00000000-0008-0000-0A00-00006A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7" name="Bn_defLog_Btn" hidden="1">
            <a:extLst>
              <a:ext uri="{FF2B5EF4-FFF2-40B4-BE49-F238E27FC236}">
                <a16:creationId xmlns:a16="http://schemas.microsoft.com/office/drawing/2014/main" id="{00000000-0008-0000-0A00-00006B000000}"/>
              </a:ext>
            </a:extLst>
          </xdr:cNvPr>
          <xdr:cNvSpPr/>
        </xdr:nvSpPr>
        <xdr:spPr>
          <a:xfrm>
            <a:off x="8673794"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8" name="Bn_cList4_Btn" hidden="1">
            <a:extLst>
              <a:ext uri="{FF2B5EF4-FFF2-40B4-BE49-F238E27FC236}">
                <a16:creationId xmlns:a16="http://schemas.microsoft.com/office/drawing/2014/main" id="{00000000-0008-0000-0A00-00006C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9" name="Bn_MoM_Btn" hidden="1">
            <a:extLst>
              <a:ext uri="{FF2B5EF4-FFF2-40B4-BE49-F238E27FC236}">
                <a16:creationId xmlns:a16="http://schemas.microsoft.com/office/drawing/2014/main" id="{00000000-0008-0000-0A00-00006D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0" name="Bn_RACI_Btn" hidden="1">
            <a:extLst>
              <a:ext uri="{FF2B5EF4-FFF2-40B4-BE49-F238E27FC236}">
                <a16:creationId xmlns:a16="http://schemas.microsoft.com/office/drawing/2014/main" id="{00000000-0008-0000-0A00-00006E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1" name="Bn_Micro_Template_Btn" hidden="1">
            <a:extLst>
              <a:ext uri="{FF2B5EF4-FFF2-40B4-BE49-F238E27FC236}">
                <a16:creationId xmlns:a16="http://schemas.microsoft.com/office/drawing/2014/main" id="{00000000-0008-0000-0A00-00006F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63500</xdr:rowOff>
    </xdr:from>
    <xdr:to>
      <xdr:col>13</xdr:col>
      <xdr:colOff>201083</xdr:colOff>
      <xdr:row>9</xdr:row>
      <xdr:rowOff>468313</xdr:rowOff>
    </xdr:to>
    <xdr:grpSp>
      <xdr:nvGrpSpPr>
        <xdr:cNvPr id="112" name="Light_Menu">
          <a:extLst>
            <a:ext uri="{FF2B5EF4-FFF2-40B4-BE49-F238E27FC236}">
              <a16:creationId xmlns:a16="http://schemas.microsoft.com/office/drawing/2014/main" id="{00000000-0008-0000-0A00-000070000000}"/>
            </a:ext>
          </a:extLst>
        </xdr:cNvPr>
        <xdr:cNvGrpSpPr/>
      </xdr:nvGrpSpPr>
      <xdr:grpSpPr>
        <a:xfrm>
          <a:off x="137583" y="846667"/>
          <a:ext cx="12700000" cy="404813"/>
          <a:chOff x="107156" y="833437"/>
          <a:chExt cx="13465969" cy="404813"/>
        </a:xfrm>
      </xdr:grpSpPr>
      <xdr:sp macro="" textlink="">
        <xdr:nvSpPr>
          <xdr:cNvPr id="113" name="LM_Container">
            <a:extLst>
              <a:ext uri="{FF2B5EF4-FFF2-40B4-BE49-F238E27FC236}">
                <a16:creationId xmlns:a16="http://schemas.microsoft.com/office/drawing/2014/main" id="{00000000-0008-0000-0A00-000071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0]!Light_Menu_Buttons_Click" textlink="">
        <xdr:nvSpPr>
          <xdr:cNvPr id="116" name="LM_Button_1">
            <a:extLst>
              <a:ext uri="{FF2B5EF4-FFF2-40B4-BE49-F238E27FC236}">
                <a16:creationId xmlns:a16="http://schemas.microsoft.com/office/drawing/2014/main" id="{00000000-0008-0000-0A00-000074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7" name="LM_Button_2">
            <a:extLst>
              <a:ext uri="{FF2B5EF4-FFF2-40B4-BE49-F238E27FC236}">
                <a16:creationId xmlns:a16="http://schemas.microsoft.com/office/drawing/2014/main" id="{00000000-0008-0000-0A00-000075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8" name="LM_Button_3">
            <a:extLst>
              <a:ext uri="{FF2B5EF4-FFF2-40B4-BE49-F238E27FC236}">
                <a16:creationId xmlns:a16="http://schemas.microsoft.com/office/drawing/2014/main" id="{00000000-0008-0000-0A00-000076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9" name="LM_Button_4">
            <a:extLst>
              <a:ext uri="{FF2B5EF4-FFF2-40B4-BE49-F238E27FC236}">
                <a16:creationId xmlns:a16="http://schemas.microsoft.com/office/drawing/2014/main" id="{00000000-0008-0000-0A00-000077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0" name="LM_Button_5">
            <a:extLst>
              <a:ext uri="{FF2B5EF4-FFF2-40B4-BE49-F238E27FC236}">
                <a16:creationId xmlns:a16="http://schemas.microsoft.com/office/drawing/2014/main" id="{00000000-0008-0000-0A00-000078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1" name="LM_Button_6">
            <a:extLst>
              <a:ext uri="{FF2B5EF4-FFF2-40B4-BE49-F238E27FC236}">
                <a16:creationId xmlns:a16="http://schemas.microsoft.com/office/drawing/2014/main" id="{00000000-0008-0000-0A00-000079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2" name="LM_Settings_Button" descr="Single gear">
            <a:extLst>
              <a:ext uri="{FF2B5EF4-FFF2-40B4-BE49-F238E27FC236}">
                <a16:creationId xmlns:a16="http://schemas.microsoft.com/office/drawing/2014/main" id="{00000000-0008-0000-0A00-00007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182567" y="877093"/>
            <a:ext cx="328083" cy="328083"/>
          </a:xfrm>
          <a:prstGeom prst="rect">
            <a:avLst/>
          </a:prstGeom>
        </xdr:spPr>
      </xdr:pic>
      <xdr:sp macro="[0]!LM_Templates_Custom_Button_Click" textlink="">
        <xdr:nvSpPr>
          <xdr:cNvPr id="123" name="LM_Templates_Custom_Button">
            <a:extLst>
              <a:ext uri="{FF2B5EF4-FFF2-40B4-BE49-F238E27FC236}">
                <a16:creationId xmlns:a16="http://schemas.microsoft.com/office/drawing/2014/main" id="{00000000-0008-0000-0A00-00007B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34926</xdr:colOff>
      <xdr:row>2</xdr:row>
      <xdr:rowOff>98425</xdr:rowOff>
    </xdr:from>
    <xdr:to>
      <xdr:col>2</xdr:col>
      <xdr:colOff>403015</xdr:colOff>
      <xdr:row>2</xdr:row>
      <xdr:rowOff>327025</xdr:rowOff>
    </xdr:to>
    <xdr:sp macro="" textlink="">
      <xdr:nvSpPr>
        <xdr:cNvPr id="2" name="View_Log">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61926" y="818092"/>
          <a:ext cx="1553422" cy="228600"/>
        </a:xfrm>
        <a:prstGeom prst="roundRect">
          <a:avLst/>
        </a:prstGeom>
        <a:solidFill>
          <a:srgbClr val="00B0F0"/>
        </a:solidFill>
        <a:ln>
          <a:solidFill>
            <a:schemeClr val="accent1"/>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r>
            <a:rPr lang="en-US" sz="1200" b="1"/>
            <a:t>Back to Defects Log</a:t>
          </a:r>
        </a:p>
      </xdr:txBody>
    </xdr:sp>
    <xdr:clientData/>
  </xdr:twoCellAnchor>
  <xdr:twoCellAnchor editAs="oneCell">
    <xdr:from>
      <xdr:col>8</xdr:col>
      <xdr:colOff>673326</xdr:colOff>
      <xdr:row>1</xdr:row>
      <xdr:rowOff>54618</xdr:rowOff>
    </xdr:from>
    <xdr:to>
      <xdr:col>8</xdr:col>
      <xdr:colOff>2505565</xdr:colOff>
      <xdr:row>1</xdr:row>
      <xdr:rowOff>549841</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594826" y="54618"/>
          <a:ext cx="1832239" cy="495223"/>
        </a:xfrm>
        <a:prstGeom prst="rect">
          <a:avLst/>
        </a:prstGeom>
        <a:noFill/>
      </xdr:spPr>
    </xdr:pic>
    <xdr:clientData/>
  </xdr:twoCellAnchor>
  <xdr:twoCellAnchor editAs="oneCell">
    <xdr:from>
      <xdr:col>4</xdr:col>
      <xdr:colOff>400051</xdr:colOff>
      <xdr:row>1</xdr:row>
      <xdr:rowOff>94192</xdr:rowOff>
    </xdr:from>
    <xdr:to>
      <xdr:col>5</xdr:col>
      <xdr:colOff>359094</xdr:colOff>
      <xdr:row>1</xdr:row>
      <xdr:rowOff>558536</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26884" y="94192"/>
          <a:ext cx="445876" cy="464344"/>
        </a:xfrm>
        <a:prstGeom prst="rect">
          <a:avLst/>
        </a:prstGeom>
      </xdr:spPr>
    </xdr:pic>
    <xdr:clientData/>
  </xdr:twoCellAnchor>
  <xdr:oneCellAnchor>
    <xdr:from>
      <xdr:col>0</xdr:col>
      <xdr:colOff>95250</xdr:colOff>
      <xdr:row>1</xdr:row>
      <xdr:rowOff>391583</xdr:rowOff>
    </xdr:from>
    <xdr:ext cx="1216423" cy="210250"/>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95250" y="508000"/>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76730</xdr:colOff>
      <xdr:row>1</xdr:row>
      <xdr:rowOff>386123</xdr:rowOff>
    </xdr:from>
    <xdr:ext cx="1216423" cy="210250"/>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76730" y="470790"/>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absolute">
    <xdr:from>
      <xdr:col>9</xdr:col>
      <xdr:colOff>338666</xdr:colOff>
      <xdr:row>1</xdr:row>
      <xdr:rowOff>181617</xdr:rowOff>
    </xdr:from>
    <xdr:to>
      <xdr:col>14</xdr:col>
      <xdr:colOff>166788</xdr:colOff>
      <xdr:row>1</xdr:row>
      <xdr:rowOff>433916</xdr:rowOff>
    </xdr:to>
    <xdr:sp macro="[0]!SpellCheckAllUnlockedCells_Charter" textlink="">
      <xdr:nvSpPr>
        <xdr:cNvPr id="29" name="Spell_Checking_Btn">
          <a:extLst>
            <a:ext uri="{FF2B5EF4-FFF2-40B4-BE49-F238E27FC236}">
              <a16:creationId xmlns:a16="http://schemas.microsoft.com/office/drawing/2014/main" id="{00000000-0008-0000-0C00-00001D000000}"/>
            </a:ext>
          </a:extLst>
        </xdr:cNvPr>
        <xdr:cNvSpPr/>
      </xdr:nvSpPr>
      <xdr:spPr>
        <a:xfrm>
          <a:off x="13536083" y="266284"/>
          <a:ext cx="2092955" cy="252299"/>
        </a:xfrm>
        <a:prstGeom prst="roundRect">
          <a:avLst/>
        </a:prstGeom>
        <a:solidFill>
          <a:srgbClr val="3DCD58"/>
        </a:solidFill>
        <a:ln>
          <a:solidFill>
            <a:srgbClr val="00B05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Spell Checking</a:t>
          </a:r>
        </a:p>
      </xdr:txBody>
    </xdr:sp>
    <xdr:clientData/>
  </xdr:twoCellAnchor>
  <xdr:twoCellAnchor editAs="oneCell">
    <xdr:from>
      <xdr:col>6</xdr:col>
      <xdr:colOff>141777</xdr:colOff>
      <xdr:row>1</xdr:row>
      <xdr:rowOff>65005</xdr:rowOff>
    </xdr:from>
    <xdr:to>
      <xdr:col>6</xdr:col>
      <xdr:colOff>1873251</xdr:colOff>
      <xdr:row>1</xdr:row>
      <xdr:rowOff>539750</xdr:rowOff>
    </xdr:to>
    <xdr:pic>
      <xdr:nvPicPr>
        <xdr:cNvPr id="25" name="Picture 20_LND"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C00-00001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693360" y="149672"/>
          <a:ext cx="1731474" cy="474745"/>
        </a:xfrm>
        <a:prstGeom prst="rect">
          <a:avLst/>
        </a:prstGeom>
        <a:noFill/>
      </xdr:spPr>
    </xdr:pic>
    <xdr:clientData/>
  </xdr:twoCellAnchor>
  <xdr:twoCellAnchor editAs="oneCell">
    <xdr:from>
      <xdr:col>8</xdr:col>
      <xdr:colOff>275244</xdr:colOff>
      <xdr:row>15</xdr:row>
      <xdr:rowOff>269416</xdr:rowOff>
    </xdr:from>
    <xdr:to>
      <xdr:col>13</xdr:col>
      <xdr:colOff>137506</xdr:colOff>
      <xdr:row>16</xdr:row>
      <xdr:rowOff>219623</xdr:rowOff>
    </xdr:to>
    <xdr:sp macro="[0]!save_project_light" textlink="">
      <xdr:nvSpPr>
        <xdr:cNvPr id="55" name="Bn_Save_Projects_Btn" hidden="1">
          <a:extLst>
            <a:ext uri="{FF2B5EF4-FFF2-40B4-BE49-F238E27FC236}">
              <a16:creationId xmlns:a16="http://schemas.microsoft.com/office/drawing/2014/main" id="{00000000-0008-0000-0C00-000037000000}"/>
            </a:ext>
          </a:extLst>
        </xdr:cNvPr>
        <xdr:cNvSpPr/>
      </xdr:nvSpPr>
      <xdr:spPr>
        <a:xfrm>
          <a:off x="13472661" y="3253916"/>
          <a:ext cx="1989589" cy="267707"/>
        </a:xfrm>
        <a:prstGeom prst="roundRect">
          <a:avLst/>
        </a:prstGeom>
        <a:solidFill>
          <a:srgbClr val="3DCD58"/>
        </a:solidFill>
        <a:ln>
          <a:solidFill>
            <a:srgbClr val="00B05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Save Project</a:t>
          </a:r>
        </a:p>
      </xdr:txBody>
    </xdr:sp>
    <xdr:clientData/>
  </xdr:twoCellAnchor>
  <xdr:twoCellAnchor editAs="oneCell">
    <xdr:from>
      <xdr:col>8</xdr:col>
      <xdr:colOff>275244</xdr:colOff>
      <xdr:row>14</xdr:row>
      <xdr:rowOff>171027</xdr:rowOff>
    </xdr:from>
    <xdr:to>
      <xdr:col>13</xdr:col>
      <xdr:colOff>137506</xdr:colOff>
      <xdr:row>15</xdr:row>
      <xdr:rowOff>122819</xdr:rowOff>
    </xdr:to>
    <xdr:sp macro="[0]!Load_Project_Light" textlink="">
      <xdr:nvSpPr>
        <xdr:cNvPr id="56" name="Bn_Load_Projects_Btn" hidden="1">
          <a:extLst>
            <a:ext uri="{FF2B5EF4-FFF2-40B4-BE49-F238E27FC236}">
              <a16:creationId xmlns:a16="http://schemas.microsoft.com/office/drawing/2014/main" id="{00000000-0008-0000-0C00-000038000000}"/>
            </a:ext>
          </a:extLst>
        </xdr:cNvPr>
        <xdr:cNvSpPr/>
      </xdr:nvSpPr>
      <xdr:spPr>
        <a:xfrm>
          <a:off x="13472661" y="2838027"/>
          <a:ext cx="1989589" cy="269292"/>
        </a:xfrm>
        <a:prstGeom prst="roundRect">
          <a:avLst/>
        </a:prstGeom>
        <a:solidFill>
          <a:srgbClr val="00B0F0"/>
        </a:solidFill>
        <a:ln>
          <a:solidFill>
            <a:schemeClr val="accent1"/>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Load Project</a:t>
          </a:r>
        </a:p>
      </xdr:txBody>
    </xdr:sp>
    <xdr:clientData/>
  </xdr:twoCellAnchor>
  <xdr:twoCellAnchor editAs="oneCell">
    <xdr:from>
      <xdr:col>8</xdr:col>
      <xdr:colOff>275244</xdr:colOff>
      <xdr:row>17</xdr:row>
      <xdr:rowOff>37870</xdr:rowOff>
    </xdr:from>
    <xdr:to>
      <xdr:col>13</xdr:col>
      <xdr:colOff>137506</xdr:colOff>
      <xdr:row>17</xdr:row>
      <xdr:rowOff>306632</xdr:rowOff>
    </xdr:to>
    <xdr:sp macro="[0]!New_Project" textlink="">
      <xdr:nvSpPr>
        <xdr:cNvPr id="57" name="Bn_New_Project_Btn" hidden="1">
          <a:extLst>
            <a:ext uri="{FF2B5EF4-FFF2-40B4-BE49-F238E27FC236}">
              <a16:creationId xmlns:a16="http://schemas.microsoft.com/office/drawing/2014/main" id="{00000000-0008-0000-0C00-000039000000}"/>
            </a:ext>
          </a:extLst>
        </xdr:cNvPr>
        <xdr:cNvSpPr/>
      </xdr:nvSpPr>
      <xdr:spPr>
        <a:xfrm>
          <a:off x="13472661" y="3657370"/>
          <a:ext cx="1989589" cy="268762"/>
        </a:xfrm>
        <a:prstGeom prst="roundRect">
          <a:avLst/>
        </a:prstGeom>
        <a:solidFill>
          <a:srgbClr val="B10043"/>
        </a:solidFill>
        <a:ln>
          <a:solidFill>
            <a:schemeClr val="accent2">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New Project</a:t>
          </a:r>
        </a:p>
      </xdr:txBody>
    </xdr:sp>
    <xdr:clientData/>
  </xdr:twoCellAnchor>
  <xdr:twoCellAnchor editAs="oneCell">
    <xdr:from>
      <xdr:col>3</xdr:col>
      <xdr:colOff>1057807</xdr:colOff>
      <xdr:row>1</xdr:row>
      <xdr:rowOff>88635</xdr:rowOff>
    </xdr:from>
    <xdr:to>
      <xdr:col>3</xdr:col>
      <xdr:colOff>1492250</xdr:colOff>
      <xdr:row>1</xdr:row>
      <xdr:rowOff>537031</xdr:rowOff>
    </xdr:to>
    <xdr:pic>
      <xdr:nvPicPr>
        <xdr:cNvPr id="58" name="Picture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3474" y="173302"/>
          <a:ext cx="434443" cy="448396"/>
        </a:xfrm>
        <a:prstGeom prst="rect">
          <a:avLst/>
        </a:prstGeom>
      </xdr:spPr>
    </xdr:pic>
    <xdr:clientData/>
  </xdr:twoCellAnchor>
  <xdr:twoCellAnchor editAs="oneCell">
    <xdr:from>
      <xdr:col>8</xdr:col>
      <xdr:colOff>275244</xdr:colOff>
      <xdr:row>18</xdr:row>
      <xdr:rowOff>131497</xdr:rowOff>
    </xdr:from>
    <xdr:to>
      <xdr:col>13</xdr:col>
      <xdr:colOff>137506</xdr:colOff>
      <xdr:row>19</xdr:row>
      <xdr:rowOff>66622</xdr:rowOff>
    </xdr:to>
    <xdr:sp macro="[0]!duplicate_project" textlink="">
      <xdr:nvSpPr>
        <xdr:cNvPr id="60" name="Bn_Duplicate_Project_Btn" hidden="1">
          <a:extLst>
            <a:ext uri="{FF2B5EF4-FFF2-40B4-BE49-F238E27FC236}">
              <a16:creationId xmlns:a16="http://schemas.microsoft.com/office/drawing/2014/main" id="{00000000-0008-0000-0C00-00003C000000}"/>
            </a:ext>
          </a:extLst>
        </xdr:cNvPr>
        <xdr:cNvSpPr/>
      </xdr:nvSpPr>
      <xdr:spPr>
        <a:xfrm>
          <a:off x="13472661" y="4068497"/>
          <a:ext cx="1989589" cy="252625"/>
        </a:xfrm>
        <a:prstGeom prst="roundRect">
          <a:avLst/>
        </a:prstGeom>
        <a:solidFill>
          <a:srgbClr val="FFC000"/>
        </a:solidFill>
        <a:ln>
          <a:solidFill>
            <a:schemeClr val="accent6">
              <a:lumMod val="75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ysClr val="windowText" lastClr="000000"/>
              </a:solidFill>
              <a:latin typeface="Arial" pitchFamily="34" charset="0"/>
              <a:ea typeface="+mn-ea"/>
              <a:cs typeface="Arial" pitchFamily="34" charset="0"/>
            </a:rPr>
            <a:t>Duplicate Project</a:t>
          </a:r>
        </a:p>
      </xdr:txBody>
    </xdr:sp>
    <xdr:clientData/>
  </xdr:twoCellAnchor>
  <xdr:twoCellAnchor>
    <xdr:from>
      <xdr:col>1</xdr:col>
      <xdr:colOff>211667</xdr:colOff>
      <xdr:row>1</xdr:row>
      <xdr:rowOff>52917</xdr:rowOff>
    </xdr:from>
    <xdr:to>
      <xdr:col>1</xdr:col>
      <xdr:colOff>795073</xdr:colOff>
      <xdr:row>1</xdr:row>
      <xdr:rowOff>422012</xdr:rowOff>
    </xdr:to>
    <xdr:grpSp>
      <xdr:nvGrpSpPr>
        <xdr:cNvPr id="70" name="Menu_Button">
          <a:extLst>
            <a:ext uri="{FF2B5EF4-FFF2-40B4-BE49-F238E27FC236}">
              <a16:creationId xmlns:a16="http://schemas.microsoft.com/office/drawing/2014/main" id="{00000000-0008-0000-0C00-000046000000}"/>
            </a:ext>
          </a:extLst>
        </xdr:cNvPr>
        <xdr:cNvGrpSpPr/>
      </xdr:nvGrpSpPr>
      <xdr:grpSpPr>
        <a:xfrm>
          <a:off x="306917" y="137584"/>
          <a:ext cx="583406" cy="369095"/>
          <a:chOff x="297657" y="95249"/>
          <a:chExt cx="583406" cy="369095"/>
        </a:xfrm>
      </xdr:grpSpPr>
      <xdr:sp macro="[0]!Menu_Button_Click" textlink="">
        <xdr:nvSpPr>
          <xdr:cNvPr id="71" name="Rectangle: Rounded Corners 70" hidden="1">
            <a:extLst>
              <a:ext uri="{FF2B5EF4-FFF2-40B4-BE49-F238E27FC236}">
                <a16:creationId xmlns:a16="http://schemas.microsoft.com/office/drawing/2014/main" id="{00000000-0008-0000-0C00-000047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2" name="Straight Connector 71">
            <a:extLst>
              <a:ext uri="{FF2B5EF4-FFF2-40B4-BE49-F238E27FC236}">
                <a16:creationId xmlns:a16="http://schemas.microsoft.com/office/drawing/2014/main" id="{00000000-0008-0000-0C00-000048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3" name="Straight Connector 72">
            <a:extLst>
              <a:ext uri="{FF2B5EF4-FFF2-40B4-BE49-F238E27FC236}">
                <a16:creationId xmlns:a16="http://schemas.microsoft.com/office/drawing/2014/main" id="{00000000-0008-0000-0C00-000049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4" name="Straight Connector 73">
            <a:extLst>
              <a:ext uri="{FF2B5EF4-FFF2-40B4-BE49-F238E27FC236}">
                <a16:creationId xmlns:a16="http://schemas.microsoft.com/office/drawing/2014/main" id="{00000000-0008-0000-0C00-00004A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9</xdr:row>
      <xdr:rowOff>52916</xdr:rowOff>
    </xdr:from>
    <xdr:to>
      <xdr:col>7</xdr:col>
      <xdr:colOff>42333</xdr:colOff>
      <xdr:row>9</xdr:row>
      <xdr:rowOff>457729</xdr:rowOff>
    </xdr:to>
    <xdr:grpSp>
      <xdr:nvGrpSpPr>
        <xdr:cNvPr id="113" name="Light_Menu">
          <a:extLst>
            <a:ext uri="{FF2B5EF4-FFF2-40B4-BE49-F238E27FC236}">
              <a16:creationId xmlns:a16="http://schemas.microsoft.com/office/drawing/2014/main" id="{00000000-0008-0000-0C00-000071000000}"/>
            </a:ext>
          </a:extLst>
        </xdr:cNvPr>
        <xdr:cNvGrpSpPr/>
      </xdr:nvGrpSpPr>
      <xdr:grpSpPr>
        <a:xfrm>
          <a:off x="95250" y="1121833"/>
          <a:ext cx="12700000" cy="404813"/>
          <a:chOff x="107156" y="833437"/>
          <a:chExt cx="13465969" cy="404813"/>
        </a:xfrm>
      </xdr:grpSpPr>
      <xdr:sp macro="" textlink="">
        <xdr:nvSpPr>
          <xdr:cNvPr id="114" name="LM_Container">
            <a:extLst>
              <a:ext uri="{FF2B5EF4-FFF2-40B4-BE49-F238E27FC236}">
                <a16:creationId xmlns:a16="http://schemas.microsoft.com/office/drawing/2014/main" id="{00000000-0008-0000-0C00-000072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5" name="LM_Help_Button">
            <a:hlinkClick xmlns:r="http://schemas.openxmlformats.org/officeDocument/2006/relationships" r:id="rId3"/>
            <a:extLst>
              <a:ext uri="{FF2B5EF4-FFF2-40B4-BE49-F238E27FC236}">
                <a16:creationId xmlns:a16="http://schemas.microsoft.com/office/drawing/2014/main" id="{00000000-0008-0000-0C00-000073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6" name="LM_Tips_Button">
            <a:extLst>
              <a:ext uri="{FF2B5EF4-FFF2-40B4-BE49-F238E27FC236}">
                <a16:creationId xmlns:a16="http://schemas.microsoft.com/office/drawing/2014/main" id="{00000000-0008-0000-0C00-000074000000}"/>
              </a:ext>
            </a:extLst>
          </xdr:cNvPr>
          <xdr:cNvGrpSpPr/>
        </xdr:nvGrpSpPr>
        <xdr:grpSpPr>
          <a:xfrm>
            <a:off x="12785994" y="909690"/>
            <a:ext cx="274320" cy="274320"/>
            <a:chOff x="10563228" y="1200151"/>
            <a:chExt cx="341839" cy="338667"/>
          </a:xfrm>
          <a:effectLst/>
        </xdr:grpSpPr>
        <xdr:sp macro="" textlink="">
          <xdr:nvSpPr>
            <xdr:cNvPr id="125" name="Tips_Circle">
              <a:extLst>
                <a:ext uri="{FF2B5EF4-FFF2-40B4-BE49-F238E27FC236}">
                  <a16:creationId xmlns:a16="http://schemas.microsoft.com/office/drawing/2014/main" id="{00000000-0008-0000-0C00-00007D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6" name="Light_Bulb" descr="Lightbulb">
              <a:extLst>
                <a:ext uri="{FF2B5EF4-FFF2-40B4-BE49-F238E27FC236}">
                  <a16:creationId xmlns:a16="http://schemas.microsoft.com/office/drawing/2014/main" id="{00000000-0008-0000-0C00-00007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578302" y="1202384"/>
              <a:ext cx="306917" cy="306918"/>
            </a:xfrm>
            <a:prstGeom prst="rect">
              <a:avLst/>
            </a:prstGeom>
            <a:effectLst/>
          </xdr:spPr>
        </xdr:pic>
      </xdr:grpSp>
      <xdr:sp macro="[0]!Light_Menu_Buttons_Click" textlink="">
        <xdr:nvSpPr>
          <xdr:cNvPr id="117" name="LM_Button_1">
            <a:extLst>
              <a:ext uri="{FF2B5EF4-FFF2-40B4-BE49-F238E27FC236}">
                <a16:creationId xmlns:a16="http://schemas.microsoft.com/office/drawing/2014/main" id="{00000000-0008-0000-0C00-000075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8" name="LM_Button_2">
            <a:extLst>
              <a:ext uri="{FF2B5EF4-FFF2-40B4-BE49-F238E27FC236}">
                <a16:creationId xmlns:a16="http://schemas.microsoft.com/office/drawing/2014/main" id="{00000000-0008-0000-0C00-000076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9" name="LM_Button_3">
            <a:extLst>
              <a:ext uri="{FF2B5EF4-FFF2-40B4-BE49-F238E27FC236}">
                <a16:creationId xmlns:a16="http://schemas.microsoft.com/office/drawing/2014/main" id="{00000000-0008-0000-0C00-000077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0" name="LM_Button_4">
            <a:extLst>
              <a:ext uri="{FF2B5EF4-FFF2-40B4-BE49-F238E27FC236}">
                <a16:creationId xmlns:a16="http://schemas.microsoft.com/office/drawing/2014/main" id="{00000000-0008-0000-0C00-000078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1" name="LM_Button_5">
            <a:extLst>
              <a:ext uri="{FF2B5EF4-FFF2-40B4-BE49-F238E27FC236}">
                <a16:creationId xmlns:a16="http://schemas.microsoft.com/office/drawing/2014/main" id="{00000000-0008-0000-0C00-000079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2" name="LM_Button_6">
            <a:extLst>
              <a:ext uri="{FF2B5EF4-FFF2-40B4-BE49-F238E27FC236}">
                <a16:creationId xmlns:a16="http://schemas.microsoft.com/office/drawing/2014/main" id="{00000000-0008-0000-0C00-00007A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3" name="LM_Settings_Button" descr="Single gear">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397053" y="877093"/>
            <a:ext cx="328083" cy="328083"/>
          </a:xfrm>
          <a:prstGeom prst="rect">
            <a:avLst/>
          </a:prstGeom>
        </xdr:spPr>
      </xdr:pic>
      <xdr:sp macro="[0]!LM_Templates_Custom_Button_Click" textlink="">
        <xdr:nvSpPr>
          <xdr:cNvPr id="124" name="LM_Templates_Custom_Button">
            <a:extLst>
              <a:ext uri="{FF2B5EF4-FFF2-40B4-BE49-F238E27FC236}">
                <a16:creationId xmlns:a16="http://schemas.microsoft.com/office/drawing/2014/main" id="{00000000-0008-0000-0C00-00007C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1</xdr:col>
      <xdr:colOff>772584</xdr:colOff>
      <xdr:row>9</xdr:row>
      <xdr:rowOff>63499</xdr:rowOff>
    </xdr:from>
    <xdr:to>
      <xdr:col>6</xdr:col>
      <xdr:colOff>845345</xdr:colOff>
      <xdr:row>14</xdr:row>
      <xdr:rowOff>285750</xdr:rowOff>
    </xdr:to>
    <xdr:grpSp>
      <xdr:nvGrpSpPr>
        <xdr:cNvPr id="171" name="Tips_Charter" hidden="1">
          <a:extLst>
            <a:ext uri="{FF2B5EF4-FFF2-40B4-BE49-F238E27FC236}">
              <a16:creationId xmlns:a16="http://schemas.microsoft.com/office/drawing/2014/main" id="{00000000-0008-0000-0C00-0000AB000000}"/>
            </a:ext>
          </a:extLst>
        </xdr:cNvPr>
        <xdr:cNvGrpSpPr/>
      </xdr:nvGrpSpPr>
      <xdr:grpSpPr>
        <a:xfrm>
          <a:off x="867834" y="1132416"/>
          <a:ext cx="10751344" cy="1852084"/>
          <a:chOff x="1988343" y="1381126"/>
          <a:chExt cx="10751344" cy="1820334"/>
        </a:xfrm>
        <a:effectLst>
          <a:outerShdw blurRad="50800" dist="38100" dir="5400000" algn="t" rotWithShape="0">
            <a:prstClr val="black">
              <a:alpha val="40000"/>
            </a:prstClr>
          </a:outerShdw>
        </a:effectLst>
      </xdr:grpSpPr>
      <xdr:sp macro="" textlink="">
        <xdr:nvSpPr>
          <xdr:cNvPr id="172" name="Rectangle: Rounded Corners 171" hidden="1">
            <a:extLst>
              <a:ext uri="{FF2B5EF4-FFF2-40B4-BE49-F238E27FC236}">
                <a16:creationId xmlns:a16="http://schemas.microsoft.com/office/drawing/2014/main" id="{00000000-0008-0000-0C00-0000AC000000}"/>
              </a:ext>
            </a:extLst>
          </xdr:cNvPr>
          <xdr:cNvSpPr/>
        </xdr:nvSpPr>
        <xdr:spPr>
          <a:xfrm>
            <a:off x="1988343" y="1381126"/>
            <a:ext cx="10751344" cy="182033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73" name="Rectangle: Rounded Corners 172" hidden="1">
            <a:extLst>
              <a:ext uri="{FF2B5EF4-FFF2-40B4-BE49-F238E27FC236}">
                <a16:creationId xmlns:a16="http://schemas.microsoft.com/office/drawing/2014/main" id="{00000000-0008-0000-0C00-0000AD000000}"/>
              </a:ext>
            </a:extLst>
          </xdr:cNvPr>
          <xdr:cNvSpPr/>
        </xdr:nvSpPr>
        <xdr:spPr>
          <a:xfrm>
            <a:off x="2081166" y="1562994"/>
            <a:ext cx="1345263" cy="36062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1</a:t>
            </a:r>
          </a:p>
        </xdr:txBody>
      </xdr:sp>
      <xdr:sp macro="" textlink="">
        <xdr:nvSpPr>
          <xdr:cNvPr id="174" name="Rectangle: Rounded Corners 173" hidden="1">
            <a:extLst>
              <a:ext uri="{FF2B5EF4-FFF2-40B4-BE49-F238E27FC236}">
                <a16:creationId xmlns:a16="http://schemas.microsoft.com/office/drawing/2014/main" id="{00000000-0008-0000-0C00-0000AE000000}"/>
              </a:ext>
            </a:extLst>
          </xdr:cNvPr>
          <xdr:cNvSpPr/>
        </xdr:nvSpPr>
        <xdr:spPr>
          <a:xfrm>
            <a:off x="3889200" y="1562994"/>
            <a:ext cx="1345263" cy="36062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2</a:t>
            </a:r>
          </a:p>
        </xdr:txBody>
      </xdr:sp>
      <xdr:sp macro="" textlink="">
        <xdr:nvSpPr>
          <xdr:cNvPr id="175" name="Rectangle: Rounded Corners 174" hidden="1">
            <a:extLst>
              <a:ext uri="{FF2B5EF4-FFF2-40B4-BE49-F238E27FC236}">
                <a16:creationId xmlns:a16="http://schemas.microsoft.com/office/drawing/2014/main" id="{00000000-0008-0000-0C00-0000AF000000}"/>
              </a:ext>
            </a:extLst>
          </xdr:cNvPr>
          <xdr:cNvSpPr/>
        </xdr:nvSpPr>
        <xdr:spPr>
          <a:xfrm>
            <a:off x="5697234" y="1562994"/>
            <a:ext cx="1345263" cy="36062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3</a:t>
            </a:r>
          </a:p>
        </xdr:txBody>
      </xdr:sp>
      <xdr:sp macro="" textlink="">
        <xdr:nvSpPr>
          <xdr:cNvPr id="176" name="Rectangle: Rounded Corners 175" hidden="1">
            <a:extLst>
              <a:ext uri="{FF2B5EF4-FFF2-40B4-BE49-F238E27FC236}">
                <a16:creationId xmlns:a16="http://schemas.microsoft.com/office/drawing/2014/main" id="{00000000-0008-0000-0C00-0000B0000000}"/>
              </a:ext>
            </a:extLst>
          </xdr:cNvPr>
          <xdr:cNvSpPr/>
        </xdr:nvSpPr>
        <xdr:spPr>
          <a:xfrm>
            <a:off x="7505267" y="1562994"/>
            <a:ext cx="1345263" cy="36062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4</a:t>
            </a:r>
          </a:p>
        </xdr:txBody>
      </xdr:sp>
      <xdr:sp macro="" textlink="">
        <xdr:nvSpPr>
          <xdr:cNvPr id="177" name="TextBox 176" hidden="1">
            <a:extLst>
              <a:ext uri="{FF2B5EF4-FFF2-40B4-BE49-F238E27FC236}">
                <a16:creationId xmlns:a16="http://schemas.microsoft.com/office/drawing/2014/main" id="{00000000-0008-0000-0C00-0000B1000000}"/>
              </a:ext>
            </a:extLst>
          </xdr:cNvPr>
          <xdr:cNvSpPr txBox="1"/>
        </xdr:nvSpPr>
        <xdr:spPr>
          <a:xfrm>
            <a:off x="2048880" y="1964655"/>
            <a:ext cx="1399073" cy="834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Select the </a:t>
            </a:r>
            <a:r>
              <a:rPr lang="en-US" sz="1100" b="1"/>
              <a:t>User Group </a:t>
            </a:r>
            <a:r>
              <a:rPr lang="en-US" sz="1100" b="0"/>
              <a:t>you</a:t>
            </a:r>
            <a:r>
              <a:rPr lang="en-US" sz="1100" b="0" baseline="0"/>
              <a:t> belong</a:t>
            </a:r>
            <a:endParaRPr lang="en-US" sz="1100" b="0"/>
          </a:p>
          <a:p>
            <a:pPr algn="ctr"/>
            <a:r>
              <a:rPr lang="en-US" sz="1100"/>
              <a:t>E.g. Global</a:t>
            </a:r>
            <a:r>
              <a:rPr lang="en-US" sz="1100" baseline="0"/>
              <a:t> LND, Region Name</a:t>
            </a:r>
            <a:endParaRPr lang="en-US" sz="1100"/>
          </a:p>
        </xdr:txBody>
      </xdr:sp>
      <xdr:sp macro="" textlink="">
        <xdr:nvSpPr>
          <xdr:cNvPr id="178" name="TextBox 177" hidden="1">
            <a:extLst>
              <a:ext uri="{FF2B5EF4-FFF2-40B4-BE49-F238E27FC236}">
                <a16:creationId xmlns:a16="http://schemas.microsoft.com/office/drawing/2014/main" id="{00000000-0008-0000-0C00-0000B2000000}"/>
              </a:ext>
            </a:extLst>
          </xdr:cNvPr>
          <xdr:cNvSpPr txBox="1"/>
        </xdr:nvSpPr>
        <xdr:spPr>
          <a:xfrm>
            <a:off x="3837542" y="1964655"/>
            <a:ext cx="1399073" cy="813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Select the </a:t>
            </a:r>
            <a:r>
              <a:rPr lang="en-US" sz="1100" b="1"/>
              <a:t>Initiative Category</a:t>
            </a:r>
          </a:p>
          <a:p>
            <a:pPr algn="ctr"/>
            <a:r>
              <a:rPr lang="en-US" sz="1100"/>
              <a:t>E.g. Project, Program, Activity</a:t>
            </a:r>
          </a:p>
        </xdr:txBody>
      </xdr:sp>
      <xdr:sp macro="" textlink="">
        <xdr:nvSpPr>
          <xdr:cNvPr id="179" name="TextBox 178" hidden="1">
            <a:extLst>
              <a:ext uri="{FF2B5EF4-FFF2-40B4-BE49-F238E27FC236}">
                <a16:creationId xmlns:a16="http://schemas.microsoft.com/office/drawing/2014/main" id="{00000000-0008-0000-0C00-0000B3000000}"/>
              </a:ext>
            </a:extLst>
          </xdr:cNvPr>
          <xdr:cNvSpPr txBox="1"/>
        </xdr:nvSpPr>
        <xdr:spPr>
          <a:xfrm>
            <a:off x="5626204" y="1964655"/>
            <a:ext cx="1399073" cy="919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Fill the remaining Master Data with the key information for your initiative</a:t>
            </a:r>
          </a:p>
        </xdr:txBody>
      </xdr:sp>
      <xdr:sp macro="" textlink="">
        <xdr:nvSpPr>
          <xdr:cNvPr id="180" name="TextBox 179" hidden="1">
            <a:extLst>
              <a:ext uri="{FF2B5EF4-FFF2-40B4-BE49-F238E27FC236}">
                <a16:creationId xmlns:a16="http://schemas.microsoft.com/office/drawing/2014/main" id="{00000000-0008-0000-0C00-0000B4000000}"/>
              </a:ext>
            </a:extLst>
          </xdr:cNvPr>
          <xdr:cNvSpPr txBox="1"/>
        </xdr:nvSpPr>
        <xdr:spPr>
          <a:xfrm>
            <a:off x="7414866" y="1964654"/>
            <a:ext cx="1399073" cy="981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Fill the high level Objectives, Key Deliverables</a:t>
            </a:r>
            <a:r>
              <a:rPr lang="en-US" sz="1100" baseline="0"/>
              <a:t>, Benefits, Scope, KPIs and Constraints.</a:t>
            </a:r>
            <a:endParaRPr lang="en-US" sz="1100"/>
          </a:p>
        </xdr:txBody>
      </xdr:sp>
      <xdr:sp macro="" textlink="">
        <xdr:nvSpPr>
          <xdr:cNvPr id="181" name="Rectangle: Rounded Corners 180" hidden="1">
            <a:extLst>
              <a:ext uri="{FF2B5EF4-FFF2-40B4-BE49-F238E27FC236}">
                <a16:creationId xmlns:a16="http://schemas.microsoft.com/office/drawing/2014/main" id="{00000000-0008-0000-0C00-0000B5000000}"/>
              </a:ext>
            </a:extLst>
          </xdr:cNvPr>
          <xdr:cNvSpPr/>
        </xdr:nvSpPr>
        <xdr:spPr>
          <a:xfrm>
            <a:off x="9313301" y="1562994"/>
            <a:ext cx="1345263" cy="360627"/>
          </a:xfrm>
          <a:prstGeom prst="roundRect">
            <a:avLst/>
          </a:prstGeom>
          <a:solidFill>
            <a:srgbClr val="626469"/>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5</a:t>
            </a:r>
          </a:p>
        </xdr:txBody>
      </xdr:sp>
      <xdr:sp macro="" textlink="">
        <xdr:nvSpPr>
          <xdr:cNvPr id="182" name="TextBox 181" hidden="1">
            <a:extLst>
              <a:ext uri="{FF2B5EF4-FFF2-40B4-BE49-F238E27FC236}">
                <a16:creationId xmlns:a16="http://schemas.microsoft.com/office/drawing/2014/main" id="{00000000-0008-0000-0C00-0000B6000000}"/>
              </a:ext>
            </a:extLst>
          </xdr:cNvPr>
          <xdr:cNvSpPr txBox="1"/>
        </xdr:nvSpPr>
        <xdr:spPr>
          <a:xfrm>
            <a:off x="9203528" y="1964655"/>
            <a:ext cx="1399073" cy="756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Optional</a:t>
            </a:r>
            <a:r>
              <a:rPr lang="en-US" sz="1100"/>
              <a:t> : Add any additional key information </a:t>
            </a:r>
          </a:p>
        </xdr:txBody>
      </xdr:sp>
      <xdr:sp macro="" textlink="">
        <xdr:nvSpPr>
          <xdr:cNvPr id="183" name="Rectangle: Rounded Corners 182" hidden="1">
            <a:extLst>
              <a:ext uri="{FF2B5EF4-FFF2-40B4-BE49-F238E27FC236}">
                <a16:creationId xmlns:a16="http://schemas.microsoft.com/office/drawing/2014/main" id="{00000000-0008-0000-0C00-0000B7000000}"/>
              </a:ext>
            </a:extLst>
          </xdr:cNvPr>
          <xdr:cNvSpPr/>
        </xdr:nvSpPr>
        <xdr:spPr>
          <a:xfrm>
            <a:off x="11121337" y="1562994"/>
            <a:ext cx="1345263" cy="360627"/>
          </a:xfrm>
          <a:prstGeom prst="roundRect">
            <a:avLst/>
          </a:prstGeom>
          <a:solidFill>
            <a:srgbClr val="626469"/>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6</a:t>
            </a:r>
          </a:p>
        </xdr:txBody>
      </xdr:sp>
      <xdr:sp macro="" textlink="">
        <xdr:nvSpPr>
          <xdr:cNvPr id="184" name="TextBox 183" hidden="1">
            <a:extLst>
              <a:ext uri="{FF2B5EF4-FFF2-40B4-BE49-F238E27FC236}">
                <a16:creationId xmlns:a16="http://schemas.microsoft.com/office/drawing/2014/main" id="{00000000-0008-0000-0C00-0000B8000000}"/>
              </a:ext>
            </a:extLst>
          </xdr:cNvPr>
          <xdr:cNvSpPr txBox="1"/>
        </xdr:nvSpPr>
        <xdr:spPr>
          <a:xfrm>
            <a:off x="10992190" y="1964655"/>
            <a:ext cx="1657365" cy="968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Optional</a:t>
            </a:r>
            <a:r>
              <a:rPr lang="en-US" sz="1100"/>
              <a:t> : Add any dependencies</a:t>
            </a:r>
            <a:r>
              <a:rPr lang="en-US" sz="1100" baseline="0"/>
              <a:t> that your initiative might have</a:t>
            </a:r>
            <a:endParaRPr lang="en-US" sz="1100"/>
          </a:p>
        </xdr:txBody>
      </xdr:sp>
      <xdr:sp macro="[0]!Hide_Shape_Click" textlink="">
        <xdr:nvSpPr>
          <xdr:cNvPr id="185" name="Hide_Shape" hidden="1">
            <a:extLst>
              <a:ext uri="{FF2B5EF4-FFF2-40B4-BE49-F238E27FC236}">
                <a16:creationId xmlns:a16="http://schemas.microsoft.com/office/drawing/2014/main" id="{00000000-0008-0000-0C00-0000B9000000}"/>
              </a:ext>
            </a:extLst>
          </xdr:cNvPr>
          <xdr:cNvSpPr txBox="1"/>
        </xdr:nvSpPr>
        <xdr:spPr>
          <a:xfrm>
            <a:off x="6920176" y="2897187"/>
            <a:ext cx="814917" cy="28575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twoCellAnchor editAs="absolute">
    <xdr:from>
      <xdr:col>0</xdr:col>
      <xdr:colOff>84666</xdr:colOff>
      <xdr:row>7</xdr:row>
      <xdr:rowOff>0</xdr:rowOff>
    </xdr:from>
    <xdr:to>
      <xdr:col>7</xdr:col>
      <xdr:colOff>275166</xdr:colOff>
      <xdr:row>10</xdr:row>
      <xdr:rowOff>95250</xdr:rowOff>
    </xdr:to>
    <xdr:grpSp>
      <xdr:nvGrpSpPr>
        <xdr:cNvPr id="79" name="Menu_Bar" hidden="1">
          <a:extLst>
            <a:ext uri="{FF2B5EF4-FFF2-40B4-BE49-F238E27FC236}">
              <a16:creationId xmlns:a16="http://schemas.microsoft.com/office/drawing/2014/main" id="{00000000-0008-0000-0C00-00004F000000}"/>
            </a:ext>
          </a:extLst>
        </xdr:cNvPr>
        <xdr:cNvGrpSpPr/>
      </xdr:nvGrpSpPr>
      <xdr:grpSpPr>
        <a:xfrm>
          <a:off x="84666" y="751417"/>
          <a:ext cx="12943417" cy="941916"/>
          <a:chOff x="74083" y="740834"/>
          <a:chExt cx="13631334" cy="961918"/>
        </a:xfrm>
      </xdr:grpSpPr>
      <xdr:sp macro="" textlink="">
        <xdr:nvSpPr>
          <xdr:cNvPr id="81" name="PlaceHolder" hidden="1">
            <a:extLst>
              <a:ext uri="{FF2B5EF4-FFF2-40B4-BE49-F238E27FC236}">
                <a16:creationId xmlns:a16="http://schemas.microsoft.com/office/drawing/2014/main" id="{00000000-0008-0000-0C00-000051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82" name="Bn_Charter_Btn" hidden="1">
            <a:extLst>
              <a:ext uri="{FF2B5EF4-FFF2-40B4-BE49-F238E27FC236}">
                <a16:creationId xmlns:a16="http://schemas.microsoft.com/office/drawing/2014/main" id="{00000000-0008-0000-0C00-000052000000}"/>
              </a:ext>
            </a:extLst>
          </xdr:cNvPr>
          <xdr:cNvSpPr/>
        </xdr:nvSpPr>
        <xdr:spPr>
          <a:xfrm>
            <a:off x="1367504" y="803584"/>
            <a:ext cx="1103673" cy="218618"/>
          </a:xfrm>
          <a:prstGeom prst="roundRect">
            <a:avLst/>
          </a:prstGeom>
          <a:solidFill>
            <a:srgbClr val="00B0F0"/>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83" name="Bn_Finance_Btn" hidden="1">
            <a:extLst>
              <a:ext uri="{FF2B5EF4-FFF2-40B4-BE49-F238E27FC236}">
                <a16:creationId xmlns:a16="http://schemas.microsoft.com/office/drawing/2014/main" id="{00000000-0008-0000-0C00-000053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84" name="Bn_Status_Report_Btn" hidden="1">
            <a:extLst>
              <a:ext uri="{FF2B5EF4-FFF2-40B4-BE49-F238E27FC236}">
                <a16:creationId xmlns:a16="http://schemas.microsoft.com/office/drawing/2014/main" id="{00000000-0008-0000-0C00-000054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85" name="Bn_Resource_Plan_Btn" hidden="1">
            <a:extLst>
              <a:ext uri="{FF2B5EF4-FFF2-40B4-BE49-F238E27FC236}">
                <a16:creationId xmlns:a16="http://schemas.microsoft.com/office/drawing/2014/main" id="{00000000-0008-0000-0C00-000055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86" name="Bn_Project_Plan_Btn" hidden="1">
            <a:extLst>
              <a:ext uri="{FF2B5EF4-FFF2-40B4-BE49-F238E27FC236}">
                <a16:creationId xmlns:a16="http://schemas.microsoft.com/office/drawing/2014/main" id="{00000000-0008-0000-0C00-000056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87" name="Bn_Risk_Register_Btn" hidden="1">
            <a:extLst>
              <a:ext uri="{FF2B5EF4-FFF2-40B4-BE49-F238E27FC236}">
                <a16:creationId xmlns:a16="http://schemas.microsoft.com/office/drawing/2014/main" id="{00000000-0008-0000-0C00-000057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88" name="Bn_Issue_Log_Btn" hidden="1">
            <a:extLst>
              <a:ext uri="{FF2B5EF4-FFF2-40B4-BE49-F238E27FC236}">
                <a16:creationId xmlns:a16="http://schemas.microsoft.com/office/drawing/2014/main" id="{00000000-0008-0000-0C00-000058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89" name="Bn_Comms_Plan_Btn" hidden="1">
            <a:extLst>
              <a:ext uri="{FF2B5EF4-FFF2-40B4-BE49-F238E27FC236}">
                <a16:creationId xmlns:a16="http://schemas.microsoft.com/office/drawing/2014/main" id="{00000000-0008-0000-0C00-000059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90" name="Bn_Reports_Btn" hidden="1">
            <a:extLst>
              <a:ext uri="{FF2B5EF4-FFF2-40B4-BE49-F238E27FC236}">
                <a16:creationId xmlns:a16="http://schemas.microsoft.com/office/drawing/2014/main" id="{00000000-0008-0000-0C00-00005A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91" name="Bn_General_Info_Btn" hidden="1">
            <a:hlinkClick xmlns:r="http://schemas.openxmlformats.org/officeDocument/2006/relationships" r:id="rId8"/>
            <a:extLst>
              <a:ext uri="{FF2B5EF4-FFF2-40B4-BE49-F238E27FC236}">
                <a16:creationId xmlns:a16="http://schemas.microsoft.com/office/drawing/2014/main" id="{00000000-0008-0000-0C00-00005B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92" name="Bn_Problem_St_Btn" hidden="1">
            <a:extLst>
              <a:ext uri="{FF2B5EF4-FFF2-40B4-BE49-F238E27FC236}">
                <a16:creationId xmlns:a16="http://schemas.microsoft.com/office/drawing/2014/main" id="{00000000-0008-0000-0C00-00005C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93" name="Bn_Tracker_Btn" hidden="1">
            <a:extLst>
              <a:ext uri="{FF2B5EF4-FFF2-40B4-BE49-F238E27FC236}">
                <a16:creationId xmlns:a16="http://schemas.microsoft.com/office/drawing/2014/main" id="{00000000-0008-0000-0C00-00005D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94" name="Bn_CR_Log_Btn" hidden="1">
            <a:extLst>
              <a:ext uri="{FF2B5EF4-FFF2-40B4-BE49-F238E27FC236}">
                <a16:creationId xmlns:a16="http://schemas.microsoft.com/office/drawing/2014/main" id="{00000000-0008-0000-0C00-00005E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95" name="Bn_Lessons_Learned_Btn" hidden="1">
            <a:extLst>
              <a:ext uri="{FF2B5EF4-FFF2-40B4-BE49-F238E27FC236}">
                <a16:creationId xmlns:a16="http://schemas.microsoft.com/office/drawing/2014/main" id="{00000000-0008-0000-0C00-00005F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96" name="Bn_BCase1_Btn" hidden="1">
            <a:extLst>
              <a:ext uri="{FF2B5EF4-FFF2-40B4-BE49-F238E27FC236}">
                <a16:creationId xmlns:a16="http://schemas.microsoft.com/office/drawing/2014/main" id="{00000000-0008-0000-0C00-000060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97" name="Bn_Cost_Tracking_Btn" hidden="1">
            <a:extLst>
              <a:ext uri="{FF2B5EF4-FFF2-40B4-BE49-F238E27FC236}">
                <a16:creationId xmlns:a16="http://schemas.microsoft.com/office/drawing/2014/main" id="{00000000-0008-0000-0C00-000061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98" name="Bn_IPO_Addendum_Btn" hidden="1">
            <a:extLst>
              <a:ext uri="{FF2B5EF4-FFF2-40B4-BE49-F238E27FC236}">
                <a16:creationId xmlns:a16="http://schemas.microsoft.com/office/drawing/2014/main" id="{00000000-0008-0000-0C00-000062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99" name="Bn_BCase2_Btn" hidden="1">
            <a:extLst>
              <a:ext uri="{FF2B5EF4-FFF2-40B4-BE49-F238E27FC236}">
                <a16:creationId xmlns:a16="http://schemas.microsoft.com/office/drawing/2014/main" id="{00000000-0008-0000-0C00-000063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00" name="Bn_Stage_Gates_Btn" hidden="1">
            <a:extLst>
              <a:ext uri="{FF2B5EF4-FFF2-40B4-BE49-F238E27FC236}">
                <a16:creationId xmlns:a16="http://schemas.microsoft.com/office/drawing/2014/main" id="{00000000-0008-0000-0C00-000064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01" name="Bn_KPIs_Btn" hidden="1">
            <a:extLst>
              <a:ext uri="{FF2B5EF4-FFF2-40B4-BE49-F238E27FC236}">
                <a16:creationId xmlns:a16="http://schemas.microsoft.com/office/drawing/2014/main" id="{00000000-0008-0000-0C00-000065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02" name="Bn_BCase3_Btn" hidden="1">
            <a:extLst>
              <a:ext uri="{FF2B5EF4-FFF2-40B4-BE49-F238E27FC236}">
                <a16:creationId xmlns:a16="http://schemas.microsoft.com/office/drawing/2014/main" id="{00000000-0008-0000-0C00-000066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03" name="Bn_Charts_Btn" hidden="1">
            <a:extLst>
              <a:ext uri="{FF2B5EF4-FFF2-40B4-BE49-F238E27FC236}">
                <a16:creationId xmlns:a16="http://schemas.microsoft.com/office/drawing/2014/main" id="{00000000-0008-0000-0C00-000067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04" name="Bn_Consolidation_Btn" hidden="1">
            <a:extLst>
              <a:ext uri="{FF2B5EF4-FFF2-40B4-BE49-F238E27FC236}">
                <a16:creationId xmlns:a16="http://schemas.microsoft.com/office/drawing/2014/main" id="{00000000-0008-0000-0C00-000068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5" name="Bn_ID_Card_Btn" hidden="1">
            <a:extLst>
              <a:ext uri="{FF2B5EF4-FFF2-40B4-BE49-F238E27FC236}">
                <a16:creationId xmlns:a16="http://schemas.microsoft.com/office/drawing/2014/main" id="{00000000-0008-0000-0C00-000069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6" name="Bn_cList1_Btn" hidden="1">
            <a:extLst>
              <a:ext uri="{FF2B5EF4-FFF2-40B4-BE49-F238E27FC236}">
                <a16:creationId xmlns:a16="http://schemas.microsoft.com/office/drawing/2014/main" id="{00000000-0008-0000-0C00-00006A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7" name="Bn_cList2_Btn" hidden="1">
            <a:extLst>
              <a:ext uri="{FF2B5EF4-FFF2-40B4-BE49-F238E27FC236}">
                <a16:creationId xmlns:a16="http://schemas.microsoft.com/office/drawing/2014/main" id="{00000000-0008-0000-0C00-00006B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8" name="Bn_cList3_Btn" hidden="1">
            <a:extLst>
              <a:ext uri="{FF2B5EF4-FFF2-40B4-BE49-F238E27FC236}">
                <a16:creationId xmlns:a16="http://schemas.microsoft.com/office/drawing/2014/main" id="{00000000-0008-0000-0C00-00006C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9" name="Bn_defLog_Btn" hidden="1">
            <a:extLst>
              <a:ext uri="{FF2B5EF4-FFF2-40B4-BE49-F238E27FC236}">
                <a16:creationId xmlns:a16="http://schemas.microsoft.com/office/drawing/2014/main" id="{00000000-0008-0000-0C00-00006D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0" name="Bn_cList4_Btn" hidden="1">
            <a:extLst>
              <a:ext uri="{FF2B5EF4-FFF2-40B4-BE49-F238E27FC236}">
                <a16:creationId xmlns:a16="http://schemas.microsoft.com/office/drawing/2014/main" id="{00000000-0008-0000-0C00-00006E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1" name="Bn_MoM_Btn" hidden="1">
            <a:extLst>
              <a:ext uri="{FF2B5EF4-FFF2-40B4-BE49-F238E27FC236}">
                <a16:creationId xmlns:a16="http://schemas.microsoft.com/office/drawing/2014/main" id="{00000000-0008-0000-0C00-00006F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2" name="Bn_RACI_Btn" hidden="1">
            <a:extLst>
              <a:ext uri="{FF2B5EF4-FFF2-40B4-BE49-F238E27FC236}">
                <a16:creationId xmlns:a16="http://schemas.microsoft.com/office/drawing/2014/main" id="{00000000-0008-0000-0C00-000070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27" name="Bn_Micro_Template_Btn" hidden="1">
            <a:extLst>
              <a:ext uri="{FF2B5EF4-FFF2-40B4-BE49-F238E27FC236}">
                <a16:creationId xmlns:a16="http://schemas.microsoft.com/office/drawing/2014/main" id="{00000000-0008-0000-0C00-00007F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xdr:from>
      <xdr:col>2</xdr:col>
      <xdr:colOff>63499</xdr:colOff>
      <xdr:row>14</xdr:row>
      <xdr:rowOff>21166</xdr:rowOff>
    </xdr:from>
    <xdr:to>
      <xdr:col>3</xdr:col>
      <xdr:colOff>857248</xdr:colOff>
      <xdr:row>14</xdr:row>
      <xdr:rowOff>285750</xdr:rowOff>
    </xdr:to>
    <xdr:sp macro="[0]!Generate_Project_ID" textlink="">
      <xdr:nvSpPr>
        <xdr:cNvPr id="2" name="pr_id">
          <a:extLst>
            <a:ext uri="{FF2B5EF4-FFF2-40B4-BE49-F238E27FC236}">
              <a16:creationId xmlns:a16="http://schemas.microsoft.com/office/drawing/2014/main" id="{00000000-0008-0000-0C00-000002000000}"/>
            </a:ext>
          </a:extLst>
        </xdr:cNvPr>
        <xdr:cNvSpPr/>
      </xdr:nvSpPr>
      <xdr:spPr>
        <a:xfrm>
          <a:off x="2635249" y="2719916"/>
          <a:ext cx="2497666" cy="264584"/>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Click</a:t>
          </a:r>
          <a:r>
            <a:rPr lang="en-US" sz="1100" b="1" baseline="0">
              <a:solidFill>
                <a:schemeClr val="bg1"/>
              </a:solidFill>
              <a:latin typeface="Arial" pitchFamily="34" charset="0"/>
              <a:ea typeface="+mn-ea"/>
              <a:cs typeface="Arial" pitchFamily="34" charset="0"/>
            </a:rPr>
            <a:t> to generate your initiative ID</a:t>
          </a:r>
          <a:endParaRPr lang="en-US" sz="1100" b="1">
            <a:solidFill>
              <a:schemeClr val="bg1"/>
            </a:solidFill>
            <a:latin typeface="Arial" pitchFamily="34" charset="0"/>
            <a:ea typeface="+mn-ea"/>
            <a:cs typeface="Arial" pitchFamily="34" charset="0"/>
          </a:endParaRPr>
        </a:p>
      </xdr:txBody>
    </xdr:sp>
    <xdr:clientData/>
  </xdr:twoCellAnchor>
  <xdr:twoCellAnchor>
    <xdr:from>
      <xdr:col>3</xdr:col>
      <xdr:colOff>931333</xdr:colOff>
      <xdr:row>14</xdr:row>
      <xdr:rowOff>25400</xdr:rowOff>
    </xdr:from>
    <xdr:to>
      <xdr:col>3</xdr:col>
      <xdr:colOff>1651000</xdr:colOff>
      <xdr:row>14</xdr:row>
      <xdr:rowOff>289984</xdr:rowOff>
    </xdr:to>
    <xdr:sp macro="[0]!skip_pr_id_Click" textlink="">
      <xdr:nvSpPr>
        <xdr:cNvPr id="80" name="skip_pr_id">
          <a:extLst>
            <a:ext uri="{FF2B5EF4-FFF2-40B4-BE49-F238E27FC236}">
              <a16:creationId xmlns:a16="http://schemas.microsoft.com/office/drawing/2014/main" id="{00000000-0008-0000-0C00-000050000000}"/>
            </a:ext>
          </a:extLst>
        </xdr:cNvPr>
        <xdr:cNvSpPr/>
      </xdr:nvSpPr>
      <xdr:spPr>
        <a:xfrm>
          <a:off x="5207000" y="2724150"/>
          <a:ext cx="719667" cy="264584"/>
        </a:xfrm>
        <a:prstGeom prst="roundRect">
          <a:avLst/>
        </a:prstGeom>
        <a:solidFill>
          <a:srgbClr val="B10043"/>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Skip</a:t>
          </a: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132482</xdr:colOff>
      <xdr:row>1</xdr:row>
      <xdr:rowOff>328102</xdr:rowOff>
    </xdr:from>
    <xdr:ext cx="1187889" cy="210250"/>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32482" y="423352"/>
          <a:ext cx="118788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solidFill>
                <a:schemeClr val="bg1"/>
              </a:solidFill>
              <a:latin typeface="Arial" pitchFamily="34" charset="0"/>
              <a:cs typeface="Arial" pitchFamily="34" charset="0"/>
            </a:rPr>
            <a:t>Global Supply Chain</a:t>
          </a:r>
        </a:p>
      </xdr:txBody>
    </xdr:sp>
    <xdr:clientData/>
  </xdr:oneCellAnchor>
  <xdr:twoCellAnchor>
    <xdr:from>
      <xdr:col>4</xdr:col>
      <xdr:colOff>230449</xdr:colOff>
      <xdr:row>63</xdr:row>
      <xdr:rowOff>246327</xdr:rowOff>
    </xdr:from>
    <xdr:to>
      <xdr:col>6</xdr:col>
      <xdr:colOff>169332</xdr:colOff>
      <xdr:row>64</xdr:row>
      <xdr:rowOff>65564</xdr:rowOff>
    </xdr:to>
    <xdr:sp macro="[0]!Set_Primary_Scenario" textlink="">
      <xdr:nvSpPr>
        <xdr:cNvPr id="24" name="Charter_Status_Report_Btn">
          <a:extLst>
            <a:ext uri="{FF2B5EF4-FFF2-40B4-BE49-F238E27FC236}">
              <a16:creationId xmlns:a16="http://schemas.microsoft.com/office/drawing/2014/main" id="{00000000-0008-0000-0D00-000018000000}"/>
            </a:ext>
          </a:extLst>
        </xdr:cNvPr>
        <xdr:cNvSpPr/>
      </xdr:nvSpPr>
      <xdr:spPr>
        <a:xfrm>
          <a:off x="4516699" y="18650744"/>
          <a:ext cx="2129633" cy="274320"/>
        </a:xfrm>
        <a:prstGeom prst="roundRect">
          <a:avLst/>
        </a:prstGeom>
        <a:solidFill>
          <a:schemeClr val="accent6"/>
        </a:solidFill>
        <a:ln>
          <a:solidFill>
            <a:schemeClr val="accent6">
              <a:lumMod val="50000"/>
            </a:schemeClr>
          </a:solidFill>
        </a:ln>
      </xdr:spPr>
      <xdr:style>
        <a:lnRef idx="1">
          <a:schemeClr val="accent6"/>
        </a:lnRef>
        <a:fillRef idx="3">
          <a:schemeClr val="accent6"/>
        </a:fillRef>
        <a:effectRef idx="2">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Set Primary Scenario</a:t>
          </a:r>
        </a:p>
      </xdr:txBody>
    </xdr:sp>
    <xdr:clientData/>
  </xdr:twoCellAnchor>
  <xdr:twoCellAnchor editAs="oneCell">
    <xdr:from>
      <xdr:col>7</xdr:col>
      <xdr:colOff>734179</xdr:colOff>
      <xdr:row>12</xdr:row>
      <xdr:rowOff>166687</xdr:rowOff>
    </xdr:from>
    <xdr:to>
      <xdr:col>9</xdr:col>
      <xdr:colOff>235969</xdr:colOff>
      <xdr:row>12</xdr:row>
      <xdr:rowOff>392640</xdr:rowOff>
    </xdr:to>
    <xdr:sp macro="[0]!Load_Data_From_Business_Case" textlink="">
      <xdr:nvSpPr>
        <xdr:cNvPr id="27" name="Bn_Load_BC_F" hidden="1">
          <a:extLst>
            <a:ext uri="{FF2B5EF4-FFF2-40B4-BE49-F238E27FC236}">
              <a16:creationId xmlns:a16="http://schemas.microsoft.com/office/drawing/2014/main" id="{00000000-0008-0000-0D00-00001B000000}"/>
            </a:ext>
          </a:extLst>
        </xdr:cNvPr>
        <xdr:cNvSpPr/>
      </xdr:nvSpPr>
      <xdr:spPr>
        <a:xfrm>
          <a:off x="8318460" y="2809875"/>
          <a:ext cx="1835415" cy="225953"/>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Load</a:t>
          </a:r>
          <a:r>
            <a:rPr lang="en-US" sz="1100" b="1" baseline="0">
              <a:solidFill>
                <a:schemeClr val="bg1"/>
              </a:solidFill>
              <a:latin typeface="Arial" pitchFamily="34" charset="0"/>
              <a:ea typeface="+mn-ea"/>
              <a:cs typeface="Arial" pitchFamily="34" charset="0"/>
            </a:rPr>
            <a:t> from BCase </a:t>
          </a:r>
          <a:endParaRPr lang="en-US" sz="1100" b="1">
            <a:solidFill>
              <a:schemeClr val="bg1"/>
            </a:solidFill>
            <a:latin typeface="Arial" pitchFamily="34" charset="0"/>
            <a:ea typeface="+mn-ea"/>
            <a:cs typeface="Arial" pitchFamily="34" charset="0"/>
          </a:endParaRPr>
        </a:p>
      </xdr:txBody>
    </xdr:sp>
    <xdr:clientData/>
  </xdr:twoCellAnchor>
  <xdr:twoCellAnchor editAs="absolute">
    <xdr:from>
      <xdr:col>27</xdr:col>
      <xdr:colOff>460402</xdr:colOff>
      <xdr:row>1</xdr:row>
      <xdr:rowOff>158745</xdr:rowOff>
    </xdr:from>
    <xdr:to>
      <xdr:col>29</xdr:col>
      <xdr:colOff>246089</xdr:colOff>
      <xdr:row>1</xdr:row>
      <xdr:rowOff>405633</xdr:rowOff>
    </xdr:to>
    <xdr:sp macro="[0]!SpellCheckAllUnlockedCells_Finances" textlink="">
      <xdr:nvSpPr>
        <xdr:cNvPr id="29" name="bn_Spell_Checking_Btn">
          <a:extLst>
            <a:ext uri="{FF2B5EF4-FFF2-40B4-BE49-F238E27FC236}">
              <a16:creationId xmlns:a16="http://schemas.microsoft.com/office/drawing/2014/main" id="{00000000-0008-0000-0D00-00001D000000}"/>
            </a:ext>
          </a:extLst>
        </xdr:cNvPr>
        <xdr:cNvSpPr/>
      </xdr:nvSpPr>
      <xdr:spPr>
        <a:xfrm>
          <a:off x="13712058" y="253995"/>
          <a:ext cx="2286000" cy="246888"/>
        </a:xfrm>
        <a:prstGeom prst="roundRect">
          <a:avLst/>
        </a:prstGeom>
        <a:solidFill>
          <a:srgbClr val="3DCD58"/>
        </a:solidFill>
        <a:ln>
          <a:solidFill>
            <a:srgbClr val="00B05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Spell Checking</a:t>
          </a:r>
        </a:p>
      </xdr:txBody>
    </xdr:sp>
    <xdr:clientData/>
  </xdr:twoCellAnchor>
  <xdr:twoCellAnchor editAs="oneCell">
    <xdr:from>
      <xdr:col>10</xdr:col>
      <xdr:colOff>719665</xdr:colOff>
      <xdr:row>1</xdr:row>
      <xdr:rowOff>78998</xdr:rowOff>
    </xdr:from>
    <xdr:to>
      <xdr:col>11</xdr:col>
      <xdr:colOff>876830</xdr:colOff>
      <xdr:row>1</xdr:row>
      <xdr:rowOff>467453</xdr:rowOff>
    </xdr:to>
    <xdr:pic>
      <xdr:nvPicPr>
        <xdr:cNvPr id="34" name="Picture 20_LND"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D00-00002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313582" y="174248"/>
          <a:ext cx="1427165" cy="388455"/>
        </a:xfrm>
        <a:prstGeom prst="rect">
          <a:avLst/>
        </a:prstGeom>
        <a:noFill/>
      </xdr:spPr>
    </xdr:pic>
    <xdr:clientData/>
  </xdr:twoCellAnchor>
  <xdr:twoCellAnchor>
    <xdr:from>
      <xdr:col>1</xdr:col>
      <xdr:colOff>89956</xdr:colOff>
      <xdr:row>35</xdr:row>
      <xdr:rowOff>179912</xdr:rowOff>
    </xdr:from>
    <xdr:to>
      <xdr:col>2</xdr:col>
      <xdr:colOff>876721</xdr:colOff>
      <xdr:row>36</xdr:row>
      <xdr:rowOff>142765</xdr:rowOff>
    </xdr:to>
    <xdr:sp macro="[0]!Bn_ShowHide_CostSavings_Click" textlink="">
      <xdr:nvSpPr>
        <xdr:cNvPr id="59" name="Bn_ShowHide_CostSavings">
          <a:extLst>
            <a:ext uri="{FF2B5EF4-FFF2-40B4-BE49-F238E27FC236}">
              <a16:creationId xmlns:a16="http://schemas.microsoft.com/office/drawing/2014/main" id="{00000000-0008-0000-0D00-00003B000000}"/>
            </a:ext>
          </a:extLst>
        </xdr:cNvPr>
        <xdr:cNvSpPr/>
      </xdr:nvSpPr>
      <xdr:spPr>
        <a:xfrm>
          <a:off x="232831" y="12360006"/>
          <a:ext cx="2834640" cy="320040"/>
        </a:xfrm>
        <a:prstGeom prst="roundRect">
          <a:avLst/>
        </a:prstGeom>
        <a:solidFill>
          <a:srgbClr val="FFC000"/>
        </a:solidFill>
        <a:ln/>
      </xdr:spPr>
      <xdr:style>
        <a:lnRef idx="1">
          <a:schemeClr val="accent6"/>
        </a:lnRef>
        <a:fillRef idx="3">
          <a:schemeClr val="accent6"/>
        </a:fillRef>
        <a:effectRef idx="2">
          <a:schemeClr val="accent6"/>
        </a:effectRef>
        <a:fontRef idx="minor">
          <a:schemeClr val="lt1"/>
        </a:fontRef>
      </xdr:style>
      <xdr:txBody>
        <a:bodyPr vertOverflow="clip" tIns="0" bIns="0" rtlCol="0" anchor="ctr"/>
        <a:lstStyle/>
        <a:p>
          <a:pPr algn="ctr"/>
          <a:r>
            <a:rPr lang="en-US" sz="1200" b="1">
              <a:solidFill>
                <a:sysClr val="windowText" lastClr="000000"/>
              </a:solidFill>
            </a:rPr>
            <a:t>Hide Cost and Savings Breakdown</a:t>
          </a:r>
        </a:p>
      </xdr:txBody>
    </xdr:sp>
    <xdr:clientData/>
  </xdr:twoCellAnchor>
  <xdr:twoCellAnchor>
    <xdr:from>
      <xdr:col>1</xdr:col>
      <xdr:colOff>100539</xdr:colOff>
      <xdr:row>44</xdr:row>
      <xdr:rowOff>206380</xdr:rowOff>
    </xdr:from>
    <xdr:to>
      <xdr:col>2</xdr:col>
      <xdr:colOff>887304</xdr:colOff>
      <xdr:row>45</xdr:row>
      <xdr:rowOff>204951</xdr:rowOff>
    </xdr:to>
    <xdr:sp macro="[0]!Bn_ShowHide_IPO_Finances_Click" textlink="">
      <xdr:nvSpPr>
        <xdr:cNvPr id="62" name="Bn_ShowHide_IPO_Finances">
          <a:extLst>
            <a:ext uri="{FF2B5EF4-FFF2-40B4-BE49-F238E27FC236}">
              <a16:creationId xmlns:a16="http://schemas.microsoft.com/office/drawing/2014/main" id="{00000000-0008-0000-0D00-00003E000000}"/>
            </a:ext>
          </a:extLst>
        </xdr:cNvPr>
        <xdr:cNvSpPr/>
      </xdr:nvSpPr>
      <xdr:spPr>
        <a:xfrm>
          <a:off x="243414" y="13017505"/>
          <a:ext cx="2834640" cy="320040"/>
        </a:xfrm>
        <a:prstGeom prst="roundRect">
          <a:avLst/>
        </a:prstGeom>
        <a:solidFill>
          <a:srgbClr val="FFC000"/>
        </a:solidFill>
        <a:ln/>
      </xdr:spPr>
      <xdr:style>
        <a:lnRef idx="1">
          <a:schemeClr val="accent6"/>
        </a:lnRef>
        <a:fillRef idx="3">
          <a:schemeClr val="accent6"/>
        </a:fillRef>
        <a:effectRef idx="2">
          <a:schemeClr val="accent6"/>
        </a:effectRef>
        <a:fontRef idx="minor">
          <a:schemeClr val="lt1"/>
        </a:fontRef>
      </xdr:style>
      <xdr:txBody>
        <a:bodyPr vertOverflow="clip" tIns="0" bIns="0" rtlCol="0" anchor="ctr"/>
        <a:lstStyle/>
        <a:p>
          <a:pPr algn="ctr"/>
          <a:r>
            <a:rPr lang="en-US" sz="1200" b="1">
              <a:solidFill>
                <a:sysClr val="windowText" lastClr="000000"/>
              </a:solidFill>
            </a:rPr>
            <a:t>Show Schneider Digital Finances</a:t>
          </a:r>
        </a:p>
      </xdr:txBody>
    </xdr:sp>
    <xdr:clientData/>
  </xdr:twoCellAnchor>
  <xdr:twoCellAnchor>
    <xdr:from>
      <xdr:col>1</xdr:col>
      <xdr:colOff>89956</xdr:colOff>
      <xdr:row>61</xdr:row>
      <xdr:rowOff>187851</xdr:rowOff>
    </xdr:from>
    <xdr:to>
      <xdr:col>2</xdr:col>
      <xdr:colOff>876721</xdr:colOff>
      <xdr:row>62</xdr:row>
      <xdr:rowOff>174516</xdr:rowOff>
    </xdr:to>
    <xdr:sp macro="[0]!Bn_ShowHide_Scenarios_Click" textlink="">
      <xdr:nvSpPr>
        <xdr:cNvPr id="63" name="Bn_ShowHide_Scenarios">
          <a:extLst>
            <a:ext uri="{FF2B5EF4-FFF2-40B4-BE49-F238E27FC236}">
              <a16:creationId xmlns:a16="http://schemas.microsoft.com/office/drawing/2014/main" id="{00000000-0008-0000-0D00-00003F000000}"/>
            </a:ext>
          </a:extLst>
        </xdr:cNvPr>
        <xdr:cNvSpPr/>
      </xdr:nvSpPr>
      <xdr:spPr>
        <a:xfrm>
          <a:off x="232831" y="13701445"/>
          <a:ext cx="2834640" cy="320040"/>
        </a:xfrm>
        <a:prstGeom prst="roundRect">
          <a:avLst/>
        </a:prstGeom>
        <a:solidFill>
          <a:srgbClr val="FFC000"/>
        </a:solidFill>
        <a:ln/>
      </xdr:spPr>
      <xdr:style>
        <a:lnRef idx="1">
          <a:schemeClr val="accent6"/>
        </a:lnRef>
        <a:fillRef idx="3">
          <a:schemeClr val="accent6"/>
        </a:fillRef>
        <a:effectRef idx="2">
          <a:schemeClr val="accent6"/>
        </a:effectRef>
        <a:fontRef idx="minor">
          <a:schemeClr val="lt1"/>
        </a:fontRef>
      </xdr:style>
      <xdr:txBody>
        <a:bodyPr vertOverflow="clip" tIns="0" bIns="0" rtlCol="0" anchor="ctr"/>
        <a:lstStyle/>
        <a:p>
          <a:pPr algn="ctr"/>
          <a:r>
            <a:rPr lang="en-US" sz="1200" b="1">
              <a:solidFill>
                <a:sysClr val="windowText" lastClr="000000"/>
              </a:solidFill>
            </a:rPr>
            <a:t>Hide Scenarios</a:t>
          </a:r>
        </a:p>
      </xdr:txBody>
    </xdr:sp>
    <xdr:clientData/>
  </xdr:twoCellAnchor>
  <xdr:twoCellAnchor>
    <xdr:from>
      <xdr:col>4</xdr:col>
      <xdr:colOff>238389</xdr:colOff>
      <xdr:row>64</xdr:row>
      <xdr:rowOff>227806</xdr:rowOff>
    </xdr:from>
    <xdr:to>
      <xdr:col>6</xdr:col>
      <xdr:colOff>158751</xdr:colOff>
      <xdr:row>65</xdr:row>
      <xdr:rowOff>47043</xdr:rowOff>
    </xdr:to>
    <xdr:sp macro="[0]!Load_Scenarios_Cost_Savings" textlink="">
      <xdr:nvSpPr>
        <xdr:cNvPr id="57" name="Bn_Load_Scenarios_F">
          <a:extLst>
            <a:ext uri="{FF2B5EF4-FFF2-40B4-BE49-F238E27FC236}">
              <a16:creationId xmlns:a16="http://schemas.microsoft.com/office/drawing/2014/main" id="{00000000-0008-0000-0D00-000039000000}"/>
            </a:ext>
          </a:extLst>
        </xdr:cNvPr>
        <xdr:cNvSpPr/>
      </xdr:nvSpPr>
      <xdr:spPr>
        <a:xfrm>
          <a:off x="4524639" y="19087306"/>
          <a:ext cx="2111112"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Load Scenarios from</a:t>
          </a:r>
          <a:r>
            <a:rPr lang="en-US" sz="1100" b="1" baseline="0">
              <a:solidFill>
                <a:schemeClr val="bg1"/>
              </a:solidFill>
              <a:latin typeface="Arial" pitchFamily="34" charset="0"/>
              <a:ea typeface="+mn-ea"/>
              <a:cs typeface="Arial" pitchFamily="34" charset="0"/>
            </a:rPr>
            <a:t> BCase</a:t>
          </a:r>
          <a:endParaRPr lang="en-US" sz="1100" b="1">
            <a:solidFill>
              <a:schemeClr val="bg1"/>
            </a:solidFill>
            <a:latin typeface="Arial" pitchFamily="34" charset="0"/>
            <a:ea typeface="+mn-ea"/>
            <a:cs typeface="Arial" pitchFamily="34" charset="0"/>
          </a:endParaRPr>
        </a:p>
      </xdr:txBody>
    </xdr:sp>
    <xdr:clientData/>
  </xdr:twoCellAnchor>
  <xdr:twoCellAnchor editAs="oneCell">
    <xdr:from>
      <xdr:col>5</xdr:col>
      <xdr:colOff>357363</xdr:colOff>
      <xdr:row>1</xdr:row>
      <xdr:rowOff>54240</xdr:rowOff>
    </xdr:from>
    <xdr:to>
      <xdr:col>5</xdr:col>
      <xdr:colOff>772585</xdr:colOff>
      <xdr:row>1</xdr:row>
      <xdr:rowOff>486025</xdr:rowOff>
    </xdr:to>
    <xdr:pic>
      <xdr:nvPicPr>
        <xdr:cNvPr id="61" name="Picture 60">
          <a:extLst>
            <a:ext uri="{FF2B5EF4-FFF2-40B4-BE49-F238E27FC236}">
              <a16:creationId xmlns:a16="http://schemas.microsoft.com/office/drawing/2014/main" id="{00000000-0008-0000-0D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38446" y="149490"/>
          <a:ext cx="415222" cy="431785"/>
        </a:xfrm>
        <a:prstGeom prst="rect">
          <a:avLst/>
        </a:prstGeom>
      </xdr:spPr>
    </xdr:pic>
    <xdr:clientData/>
  </xdr:twoCellAnchor>
  <xdr:twoCellAnchor>
    <xdr:from>
      <xdr:col>1</xdr:col>
      <xdr:colOff>222249</xdr:colOff>
      <xdr:row>1</xdr:row>
      <xdr:rowOff>1323</xdr:rowOff>
    </xdr:from>
    <xdr:to>
      <xdr:col>1</xdr:col>
      <xdr:colOff>805655</xdr:colOff>
      <xdr:row>1</xdr:row>
      <xdr:rowOff>370418</xdr:rowOff>
    </xdr:to>
    <xdr:grpSp>
      <xdr:nvGrpSpPr>
        <xdr:cNvPr id="103" name="Menu_Button">
          <a:extLst>
            <a:ext uri="{FF2B5EF4-FFF2-40B4-BE49-F238E27FC236}">
              <a16:creationId xmlns:a16="http://schemas.microsoft.com/office/drawing/2014/main" id="{00000000-0008-0000-0D00-000067000000}"/>
            </a:ext>
          </a:extLst>
        </xdr:cNvPr>
        <xdr:cNvGrpSpPr/>
      </xdr:nvGrpSpPr>
      <xdr:grpSpPr>
        <a:xfrm>
          <a:off x="370416" y="96573"/>
          <a:ext cx="583406" cy="369095"/>
          <a:chOff x="297657" y="95249"/>
          <a:chExt cx="583406" cy="369095"/>
        </a:xfrm>
      </xdr:grpSpPr>
      <xdr:sp macro="[0]!Menu_Button_Click" textlink="">
        <xdr:nvSpPr>
          <xdr:cNvPr id="104" name="Rectangle: Rounded Corners 103" hidden="1">
            <a:extLst>
              <a:ext uri="{FF2B5EF4-FFF2-40B4-BE49-F238E27FC236}">
                <a16:creationId xmlns:a16="http://schemas.microsoft.com/office/drawing/2014/main" id="{00000000-0008-0000-0D00-000068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05" name="Straight Connector 104">
            <a:extLst>
              <a:ext uri="{FF2B5EF4-FFF2-40B4-BE49-F238E27FC236}">
                <a16:creationId xmlns:a16="http://schemas.microsoft.com/office/drawing/2014/main" id="{00000000-0008-0000-0D00-000069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06" name="Straight Connector 105">
            <a:extLst>
              <a:ext uri="{FF2B5EF4-FFF2-40B4-BE49-F238E27FC236}">
                <a16:creationId xmlns:a16="http://schemas.microsoft.com/office/drawing/2014/main" id="{00000000-0008-0000-0D00-00006A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07" name="Straight Connector 106">
            <a:extLst>
              <a:ext uri="{FF2B5EF4-FFF2-40B4-BE49-F238E27FC236}">
                <a16:creationId xmlns:a16="http://schemas.microsoft.com/office/drawing/2014/main" id="{00000000-0008-0000-0D00-00006B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95250</xdr:colOff>
      <xdr:row>9</xdr:row>
      <xdr:rowOff>47625</xdr:rowOff>
    </xdr:from>
    <xdr:to>
      <xdr:col>27</xdr:col>
      <xdr:colOff>264584</xdr:colOff>
      <xdr:row>11</xdr:row>
      <xdr:rowOff>252835</xdr:rowOff>
    </xdr:to>
    <xdr:grpSp>
      <xdr:nvGrpSpPr>
        <xdr:cNvPr id="60" name="Menu_Bar" hidden="1">
          <a:extLst>
            <a:ext uri="{FF2B5EF4-FFF2-40B4-BE49-F238E27FC236}">
              <a16:creationId xmlns:a16="http://schemas.microsoft.com/office/drawing/2014/main" id="{00000000-0008-0000-0D00-00003C000000}"/>
            </a:ext>
          </a:extLst>
        </xdr:cNvPr>
        <xdr:cNvGrpSpPr/>
      </xdr:nvGrpSpPr>
      <xdr:grpSpPr>
        <a:xfrm>
          <a:off x="95250" y="672042"/>
          <a:ext cx="13419667" cy="946043"/>
          <a:chOff x="74083" y="740834"/>
          <a:chExt cx="13631334" cy="961918"/>
        </a:xfrm>
      </xdr:grpSpPr>
      <xdr:sp macro="" textlink="">
        <xdr:nvSpPr>
          <xdr:cNvPr id="66" name="PlaceHolder" hidden="1">
            <a:extLst>
              <a:ext uri="{FF2B5EF4-FFF2-40B4-BE49-F238E27FC236}">
                <a16:creationId xmlns:a16="http://schemas.microsoft.com/office/drawing/2014/main" id="{00000000-0008-0000-0D00-000042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9" name="Bn_Charter_Btn" hidden="1">
            <a:extLst>
              <a:ext uri="{FF2B5EF4-FFF2-40B4-BE49-F238E27FC236}">
                <a16:creationId xmlns:a16="http://schemas.microsoft.com/office/drawing/2014/main" id="{00000000-0008-0000-0D00-000045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70" name="Bn_Finance_Btn" hidden="1">
            <a:extLst>
              <a:ext uri="{FF2B5EF4-FFF2-40B4-BE49-F238E27FC236}">
                <a16:creationId xmlns:a16="http://schemas.microsoft.com/office/drawing/2014/main" id="{00000000-0008-0000-0D00-000046000000}"/>
              </a:ext>
            </a:extLst>
          </xdr:cNvPr>
          <xdr:cNvSpPr/>
        </xdr:nvSpPr>
        <xdr:spPr>
          <a:xfrm>
            <a:off x="2585219"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71" name="Bn_Status_Report_Btn" hidden="1">
            <a:extLst>
              <a:ext uri="{FF2B5EF4-FFF2-40B4-BE49-F238E27FC236}">
                <a16:creationId xmlns:a16="http://schemas.microsoft.com/office/drawing/2014/main" id="{00000000-0008-0000-0D00-000047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72" name="Bn_Resource_Plan_Btn" hidden="1">
            <a:extLst>
              <a:ext uri="{FF2B5EF4-FFF2-40B4-BE49-F238E27FC236}">
                <a16:creationId xmlns:a16="http://schemas.microsoft.com/office/drawing/2014/main" id="{00000000-0008-0000-0D00-000048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76" name="Bn_Project_Plan_Btn" hidden="1">
            <a:extLst>
              <a:ext uri="{FF2B5EF4-FFF2-40B4-BE49-F238E27FC236}">
                <a16:creationId xmlns:a16="http://schemas.microsoft.com/office/drawing/2014/main" id="{00000000-0008-0000-0D00-00004C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77" name="Bn_Risk_Register_Btn" hidden="1">
            <a:extLst>
              <a:ext uri="{FF2B5EF4-FFF2-40B4-BE49-F238E27FC236}">
                <a16:creationId xmlns:a16="http://schemas.microsoft.com/office/drawing/2014/main" id="{00000000-0008-0000-0D00-00004D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108" name="Bn_Issue_Log_Btn" hidden="1">
            <a:extLst>
              <a:ext uri="{FF2B5EF4-FFF2-40B4-BE49-F238E27FC236}">
                <a16:creationId xmlns:a16="http://schemas.microsoft.com/office/drawing/2014/main" id="{00000000-0008-0000-0D00-00006C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109" name="Bn_Comms_Plan_Btn" hidden="1">
            <a:extLst>
              <a:ext uri="{FF2B5EF4-FFF2-40B4-BE49-F238E27FC236}">
                <a16:creationId xmlns:a16="http://schemas.microsoft.com/office/drawing/2014/main" id="{00000000-0008-0000-0D00-00006D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110" name="Bn_Reports_Btn" hidden="1">
            <a:extLst>
              <a:ext uri="{FF2B5EF4-FFF2-40B4-BE49-F238E27FC236}">
                <a16:creationId xmlns:a16="http://schemas.microsoft.com/office/drawing/2014/main" id="{00000000-0008-0000-0D00-00006E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111" name="Bn_General_Info_Btn" hidden="1">
            <a:hlinkClick xmlns:r="http://schemas.openxmlformats.org/officeDocument/2006/relationships" r:id="rId3"/>
            <a:extLst>
              <a:ext uri="{FF2B5EF4-FFF2-40B4-BE49-F238E27FC236}">
                <a16:creationId xmlns:a16="http://schemas.microsoft.com/office/drawing/2014/main" id="{00000000-0008-0000-0D00-00006F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112" name="Bn_Problem_St_Btn" hidden="1">
            <a:extLst>
              <a:ext uri="{FF2B5EF4-FFF2-40B4-BE49-F238E27FC236}">
                <a16:creationId xmlns:a16="http://schemas.microsoft.com/office/drawing/2014/main" id="{00000000-0008-0000-0D00-000070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113" name="Bn_Tracker_Btn" hidden="1">
            <a:extLst>
              <a:ext uri="{FF2B5EF4-FFF2-40B4-BE49-F238E27FC236}">
                <a16:creationId xmlns:a16="http://schemas.microsoft.com/office/drawing/2014/main" id="{00000000-0008-0000-0D00-000071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114" name="Bn_CR_Log_Btn" hidden="1">
            <a:extLst>
              <a:ext uri="{FF2B5EF4-FFF2-40B4-BE49-F238E27FC236}">
                <a16:creationId xmlns:a16="http://schemas.microsoft.com/office/drawing/2014/main" id="{00000000-0008-0000-0D00-000072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115" name="Bn_Lessons_Learned_Btn" hidden="1">
            <a:extLst>
              <a:ext uri="{FF2B5EF4-FFF2-40B4-BE49-F238E27FC236}">
                <a16:creationId xmlns:a16="http://schemas.microsoft.com/office/drawing/2014/main" id="{00000000-0008-0000-0D00-000073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116" name="Bn_BCase1_Btn" hidden="1">
            <a:extLst>
              <a:ext uri="{FF2B5EF4-FFF2-40B4-BE49-F238E27FC236}">
                <a16:creationId xmlns:a16="http://schemas.microsoft.com/office/drawing/2014/main" id="{00000000-0008-0000-0D00-000074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117" name="Bn_Cost_Tracking_Btn" hidden="1">
            <a:extLst>
              <a:ext uri="{FF2B5EF4-FFF2-40B4-BE49-F238E27FC236}">
                <a16:creationId xmlns:a16="http://schemas.microsoft.com/office/drawing/2014/main" id="{00000000-0008-0000-0D00-000075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18" name="Bn_IPO_Addendum_Btn" hidden="1">
            <a:extLst>
              <a:ext uri="{FF2B5EF4-FFF2-40B4-BE49-F238E27FC236}">
                <a16:creationId xmlns:a16="http://schemas.microsoft.com/office/drawing/2014/main" id="{00000000-0008-0000-0D00-000076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19" name="Bn_BCase2_Btn" hidden="1">
            <a:extLst>
              <a:ext uri="{FF2B5EF4-FFF2-40B4-BE49-F238E27FC236}">
                <a16:creationId xmlns:a16="http://schemas.microsoft.com/office/drawing/2014/main" id="{00000000-0008-0000-0D00-000077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20" name="Bn_Stage_Gates_Btn" hidden="1">
            <a:extLst>
              <a:ext uri="{FF2B5EF4-FFF2-40B4-BE49-F238E27FC236}">
                <a16:creationId xmlns:a16="http://schemas.microsoft.com/office/drawing/2014/main" id="{00000000-0008-0000-0D00-000078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21" name="Bn_KPIs_Btn" hidden="1">
            <a:extLst>
              <a:ext uri="{FF2B5EF4-FFF2-40B4-BE49-F238E27FC236}">
                <a16:creationId xmlns:a16="http://schemas.microsoft.com/office/drawing/2014/main" id="{00000000-0008-0000-0D00-000079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22" name="Bn_BCase3_Btn" hidden="1">
            <a:extLst>
              <a:ext uri="{FF2B5EF4-FFF2-40B4-BE49-F238E27FC236}">
                <a16:creationId xmlns:a16="http://schemas.microsoft.com/office/drawing/2014/main" id="{00000000-0008-0000-0D00-00007A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23" name="Bn_Charts_Btn" hidden="1">
            <a:extLst>
              <a:ext uri="{FF2B5EF4-FFF2-40B4-BE49-F238E27FC236}">
                <a16:creationId xmlns:a16="http://schemas.microsoft.com/office/drawing/2014/main" id="{00000000-0008-0000-0D00-00007B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24" name="Bn_Consolidation_Btn" hidden="1">
            <a:extLst>
              <a:ext uri="{FF2B5EF4-FFF2-40B4-BE49-F238E27FC236}">
                <a16:creationId xmlns:a16="http://schemas.microsoft.com/office/drawing/2014/main" id="{00000000-0008-0000-0D00-00007C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25" name="Bn_ID_Card_Btn" hidden="1">
            <a:extLst>
              <a:ext uri="{FF2B5EF4-FFF2-40B4-BE49-F238E27FC236}">
                <a16:creationId xmlns:a16="http://schemas.microsoft.com/office/drawing/2014/main" id="{00000000-0008-0000-0D00-00007D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26" name="Bn_cList1_Btn" hidden="1">
            <a:extLst>
              <a:ext uri="{FF2B5EF4-FFF2-40B4-BE49-F238E27FC236}">
                <a16:creationId xmlns:a16="http://schemas.microsoft.com/office/drawing/2014/main" id="{00000000-0008-0000-0D00-00007E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31" name="Bn_cList2_Btn" hidden="1">
            <a:extLst>
              <a:ext uri="{FF2B5EF4-FFF2-40B4-BE49-F238E27FC236}">
                <a16:creationId xmlns:a16="http://schemas.microsoft.com/office/drawing/2014/main" id="{00000000-0008-0000-0D00-000083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32" name="Bn_cList3_Btn" hidden="1">
            <a:extLst>
              <a:ext uri="{FF2B5EF4-FFF2-40B4-BE49-F238E27FC236}">
                <a16:creationId xmlns:a16="http://schemas.microsoft.com/office/drawing/2014/main" id="{00000000-0008-0000-0D00-000084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33" name="Bn_defLog_Btn" hidden="1">
            <a:extLst>
              <a:ext uri="{FF2B5EF4-FFF2-40B4-BE49-F238E27FC236}">
                <a16:creationId xmlns:a16="http://schemas.microsoft.com/office/drawing/2014/main" id="{00000000-0008-0000-0D00-000085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34" name="Bn_cList4_Btn" hidden="1">
            <a:extLst>
              <a:ext uri="{FF2B5EF4-FFF2-40B4-BE49-F238E27FC236}">
                <a16:creationId xmlns:a16="http://schemas.microsoft.com/office/drawing/2014/main" id="{00000000-0008-0000-0D00-000086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35" name="Bn_MoM_Btn" hidden="1">
            <a:extLst>
              <a:ext uri="{FF2B5EF4-FFF2-40B4-BE49-F238E27FC236}">
                <a16:creationId xmlns:a16="http://schemas.microsoft.com/office/drawing/2014/main" id="{00000000-0008-0000-0D00-000087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36" name="Bn_RACI_Btn" hidden="1">
            <a:extLst>
              <a:ext uri="{FF2B5EF4-FFF2-40B4-BE49-F238E27FC236}">
                <a16:creationId xmlns:a16="http://schemas.microsoft.com/office/drawing/2014/main" id="{00000000-0008-0000-0D00-000088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37" name="Bn_Micro_Template_Btn" hidden="1">
            <a:extLst>
              <a:ext uri="{FF2B5EF4-FFF2-40B4-BE49-F238E27FC236}">
                <a16:creationId xmlns:a16="http://schemas.microsoft.com/office/drawing/2014/main" id="{00000000-0008-0000-0D00-000089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0</xdr:col>
      <xdr:colOff>137583</xdr:colOff>
      <xdr:row>9</xdr:row>
      <xdr:rowOff>93926</xdr:rowOff>
    </xdr:from>
    <xdr:to>
      <xdr:col>11</xdr:col>
      <xdr:colOff>604572</xdr:colOff>
      <xdr:row>9</xdr:row>
      <xdr:rowOff>489478</xdr:rowOff>
    </xdr:to>
    <xdr:grpSp>
      <xdr:nvGrpSpPr>
        <xdr:cNvPr id="138" name="Light_Menu">
          <a:extLst>
            <a:ext uri="{FF2B5EF4-FFF2-40B4-BE49-F238E27FC236}">
              <a16:creationId xmlns:a16="http://schemas.microsoft.com/office/drawing/2014/main" id="{00000000-0008-0000-0D00-00008A000000}"/>
            </a:ext>
          </a:extLst>
        </xdr:cNvPr>
        <xdr:cNvGrpSpPr/>
      </xdr:nvGrpSpPr>
      <xdr:grpSpPr>
        <a:xfrm>
          <a:off x="137583" y="718343"/>
          <a:ext cx="12701322" cy="395552"/>
          <a:chOff x="107156" y="833437"/>
          <a:chExt cx="13465969" cy="404813"/>
        </a:xfrm>
      </xdr:grpSpPr>
      <xdr:sp macro="" textlink="">
        <xdr:nvSpPr>
          <xdr:cNvPr id="145" name="LM_Container">
            <a:extLst>
              <a:ext uri="{FF2B5EF4-FFF2-40B4-BE49-F238E27FC236}">
                <a16:creationId xmlns:a16="http://schemas.microsoft.com/office/drawing/2014/main" id="{00000000-0008-0000-0D00-000091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46" name="LM_Help_Button">
            <a:hlinkClick xmlns:r="http://schemas.openxmlformats.org/officeDocument/2006/relationships" r:id="rId4"/>
            <a:extLst>
              <a:ext uri="{FF2B5EF4-FFF2-40B4-BE49-F238E27FC236}">
                <a16:creationId xmlns:a16="http://schemas.microsoft.com/office/drawing/2014/main" id="{00000000-0008-0000-0D00-000092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47" name="LM_Tips_Button">
            <a:extLst>
              <a:ext uri="{FF2B5EF4-FFF2-40B4-BE49-F238E27FC236}">
                <a16:creationId xmlns:a16="http://schemas.microsoft.com/office/drawing/2014/main" id="{00000000-0008-0000-0D00-000093000000}"/>
              </a:ext>
            </a:extLst>
          </xdr:cNvPr>
          <xdr:cNvGrpSpPr/>
        </xdr:nvGrpSpPr>
        <xdr:grpSpPr>
          <a:xfrm>
            <a:off x="12785994" y="909690"/>
            <a:ext cx="274320" cy="274320"/>
            <a:chOff x="10563228" y="1200151"/>
            <a:chExt cx="341839" cy="338667"/>
          </a:xfrm>
          <a:effectLst/>
        </xdr:grpSpPr>
        <xdr:sp macro="" textlink="">
          <xdr:nvSpPr>
            <xdr:cNvPr id="156" name="Tips_Circle">
              <a:extLst>
                <a:ext uri="{FF2B5EF4-FFF2-40B4-BE49-F238E27FC236}">
                  <a16:creationId xmlns:a16="http://schemas.microsoft.com/office/drawing/2014/main" id="{00000000-0008-0000-0D00-00009C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57" name="Light_Bulb" descr="Lightbulb">
              <a:extLst>
                <a:ext uri="{FF2B5EF4-FFF2-40B4-BE49-F238E27FC236}">
                  <a16:creationId xmlns:a16="http://schemas.microsoft.com/office/drawing/2014/main" id="{00000000-0008-0000-0D00-00009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48" name="LM_Button_1">
            <a:extLst>
              <a:ext uri="{FF2B5EF4-FFF2-40B4-BE49-F238E27FC236}">
                <a16:creationId xmlns:a16="http://schemas.microsoft.com/office/drawing/2014/main" id="{00000000-0008-0000-0D00-000094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49" name="LM_Button_2">
            <a:extLst>
              <a:ext uri="{FF2B5EF4-FFF2-40B4-BE49-F238E27FC236}">
                <a16:creationId xmlns:a16="http://schemas.microsoft.com/office/drawing/2014/main" id="{00000000-0008-0000-0D00-000095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50" name="LM_Button_3">
            <a:extLst>
              <a:ext uri="{FF2B5EF4-FFF2-40B4-BE49-F238E27FC236}">
                <a16:creationId xmlns:a16="http://schemas.microsoft.com/office/drawing/2014/main" id="{00000000-0008-0000-0D00-000096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51" name="LM_Button_4">
            <a:extLst>
              <a:ext uri="{FF2B5EF4-FFF2-40B4-BE49-F238E27FC236}">
                <a16:creationId xmlns:a16="http://schemas.microsoft.com/office/drawing/2014/main" id="{00000000-0008-0000-0D00-000097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52" name="LM_Button_5">
            <a:extLst>
              <a:ext uri="{FF2B5EF4-FFF2-40B4-BE49-F238E27FC236}">
                <a16:creationId xmlns:a16="http://schemas.microsoft.com/office/drawing/2014/main" id="{00000000-0008-0000-0D00-000098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53" name="LM_Button_6">
            <a:extLst>
              <a:ext uri="{FF2B5EF4-FFF2-40B4-BE49-F238E27FC236}">
                <a16:creationId xmlns:a16="http://schemas.microsoft.com/office/drawing/2014/main" id="{00000000-0008-0000-0D00-000099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54" name="LM_Settings_Button" descr="Single gear">
            <a:extLst>
              <a:ext uri="{FF2B5EF4-FFF2-40B4-BE49-F238E27FC236}">
                <a16:creationId xmlns:a16="http://schemas.microsoft.com/office/drawing/2014/main" id="{00000000-0008-0000-0D00-00009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55" name="LM_Templates_Custom_Button">
            <a:extLst>
              <a:ext uri="{FF2B5EF4-FFF2-40B4-BE49-F238E27FC236}">
                <a16:creationId xmlns:a16="http://schemas.microsoft.com/office/drawing/2014/main" id="{00000000-0008-0000-0D00-00009B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1</xdr:col>
      <xdr:colOff>497417</xdr:colOff>
      <xdr:row>9</xdr:row>
      <xdr:rowOff>465666</xdr:rowOff>
    </xdr:from>
    <xdr:to>
      <xdr:col>10</xdr:col>
      <xdr:colOff>432595</xdr:colOff>
      <xdr:row>15</xdr:row>
      <xdr:rowOff>190500</xdr:rowOff>
    </xdr:to>
    <xdr:grpSp>
      <xdr:nvGrpSpPr>
        <xdr:cNvPr id="2" name="Tips_Finances" hidden="1">
          <a:extLst>
            <a:ext uri="{FF2B5EF4-FFF2-40B4-BE49-F238E27FC236}">
              <a16:creationId xmlns:a16="http://schemas.microsoft.com/office/drawing/2014/main" id="{00000000-0008-0000-0D00-000002000000}"/>
            </a:ext>
          </a:extLst>
        </xdr:cNvPr>
        <xdr:cNvGrpSpPr/>
      </xdr:nvGrpSpPr>
      <xdr:grpSpPr>
        <a:xfrm>
          <a:off x="645584" y="1090083"/>
          <a:ext cx="10751344" cy="1852084"/>
          <a:chOff x="941917" y="2444750"/>
          <a:chExt cx="10751344" cy="1852084"/>
        </a:xfrm>
      </xdr:grpSpPr>
      <xdr:sp macro="" textlink="">
        <xdr:nvSpPr>
          <xdr:cNvPr id="87" name="Rectangle: Rounded Corners 86" hidden="1">
            <a:extLst>
              <a:ext uri="{FF2B5EF4-FFF2-40B4-BE49-F238E27FC236}">
                <a16:creationId xmlns:a16="http://schemas.microsoft.com/office/drawing/2014/main" id="{00000000-0008-0000-0D00-000057000000}"/>
              </a:ext>
            </a:extLst>
          </xdr:cNvPr>
          <xdr:cNvSpPr/>
        </xdr:nvSpPr>
        <xdr:spPr>
          <a:xfrm>
            <a:off x="94191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88" name="Rectangle: Rounded Corners 87" hidden="1">
            <a:extLst>
              <a:ext uri="{FF2B5EF4-FFF2-40B4-BE49-F238E27FC236}">
                <a16:creationId xmlns:a16="http://schemas.microsoft.com/office/drawing/2014/main" id="{00000000-0008-0000-0D00-000058000000}"/>
              </a:ext>
            </a:extLst>
          </xdr:cNvPr>
          <xdr:cNvSpPr/>
        </xdr:nvSpPr>
        <xdr:spPr>
          <a:xfrm>
            <a:off x="1034740"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1</a:t>
            </a:r>
          </a:p>
        </xdr:txBody>
      </xdr:sp>
      <xdr:sp macro="" textlink="">
        <xdr:nvSpPr>
          <xdr:cNvPr id="89" name="Rectangle: Rounded Corners 88" hidden="1">
            <a:extLst>
              <a:ext uri="{FF2B5EF4-FFF2-40B4-BE49-F238E27FC236}">
                <a16:creationId xmlns:a16="http://schemas.microsoft.com/office/drawing/2014/main" id="{00000000-0008-0000-0D00-000059000000}"/>
              </a:ext>
            </a:extLst>
          </xdr:cNvPr>
          <xdr:cNvSpPr/>
        </xdr:nvSpPr>
        <xdr:spPr>
          <a:xfrm>
            <a:off x="2842774"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2</a:t>
            </a:r>
          </a:p>
        </xdr:txBody>
      </xdr:sp>
      <xdr:sp macro="" textlink="">
        <xdr:nvSpPr>
          <xdr:cNvPr id="90" name="Rectangle: Rounded Corners 89" hidden="1">
            <a:extLst>
              <a:ext uri="{FF2B5EF4-FFF2-40B4-BE49-F238E27FC236}">
                <a16:creationId xmlns:a16="http://schemas.microsoft.com/office/drawing/2014/main" id="{00000000-0008-0000-0D00-00005A000000}"/>
              </a:ext>
            </a:extLst>
          </xdr:cNvPr>
          <xdr:cNvSpPr/>
        </xdr:nvSpPr>
        <xdr:spPr>
          <a:xfrm>
            <a:off x="4650808"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3</a:t>
            </a:r>
          </a:p>
        </xdr:txBody>
      </xdr:sp>
      <xdr:sp macro="" textlink="">
        <xdr:nvSpPr>
          <xdr:cNvPr id="91" name="Rectangle: Rounded Corners 90" hidden="1">
            <a:extLst>
              <a:ext uri="{FF2B5EF4-FFF2-40B4-BE49-F238E27FC236}">
                <a16:creationId xmlns:a16="http://schemas.microsoft.com/office/drawing/2014/main" id="{00000000-0008-0000-0D00-00005B000000}"/>
              </a:ext>
            </a:extLst>
          </xdr:cNvPr>
          <xdr:cNvSpPr/>
        </xdr:nvSpPr>
        <xdr:spPr>
          <a:xfrm>
            <a:off x="6458841"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4</a:t>
            </a:r>
          </a:p>
        </xdr:txBody>
      </xdr:sp>
      <xdr:sp macro="" textlink="">
        <xdr:nvSpPr>
          <xdr:cNvPr id="92" name="TextBox 91" hidden="1">
            <a:extLst>
              <a:ext uri="{FF2B5EF4-FFF2-40B4-BE49-F238E27FC236}">
                <a16:creationId xmlns:a16="http://schemas.microsoft.com/office/drawing/2014/main" id="{00000000-0008-0000-0D00-00005C000000}"/>
              </a:ext>
            </a:extLst>
          </xdr:cNvPr>
          <xdr:cNvSpPr txBox="1"/>
        </xdr:nvSpPr>
        <xdr:spPr>
          <a:xfrm>
            <a:off x="1002454" y="3038456"/>
            <a:ext cx="1516379"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Define whether this project has</a:t>
            </a:r>
            <a:r>
              <a:rPr lang="en-US" sz="1100" baseline="0"/>
              <a:t> budget or not, by selecting either "</a:t>
            </a:r>
            <a:r>
              <a:rPr lang="en-US" sz="1200" b="1" baseline="0">
                <a:solidFill>
                  <a:srgbClr val="1B6A2A"/>
                </a:solidFill>
              </a:rPr>
              <a:t>Y</a:t>
            </a:r>
            <a:r>
              <a:rPr lang="en-US" sz="1100" baseline="0"/>
              <a:t>" or "</a:t>
            </a:r>
            <a:r>
              <a:rPr lang="en-US" sz="1100" b="1" baseline="0">
                <a:solidFill>
                  <a:srgbClr val="B10043"/>
                </a:solidFill>
              </a:rPr>
              <a:t>N</a:t>
            </a:r>
            <a:r>
              <a:rPr lang="en-US" sz="1100" baseline="0"/>
              <a:t>" at the </a:t>
            </a:r>
            <a:r>
              <a:rPr lang="en-US" sz="1100" b="1" baseline="0"/>
              <a:t>Financial Figure Available </a:t>
            </a:r>
            <a:endParaRPr lang="en-US" sz="1100" b="1"/>
          </a:p>
        </xdr:txBody>
      </xdr:sp>
      <xdr:sp macro="" textlink="">
        <xdr:nvSpPr>
          <xdr:cNvPr id="93" name="TextBox 92" hidden="1">
            <a:extLst>
              <a:ext uri="{FF2B5EF4-FFF2-40B4-BE49-F238E27FC236}">
                <a16:creationId xmlns:a16="http://schemas.microsoft.com/office/drawing/2014/main" id="{00000000-0008-0000-0D00-00005D000000}"/>
              </a:ext>
            </a:extLst>
          </xdr:cNvPr>
          <xdr:cNvSpPr txBox="1"/>
        </xdr:nvSpPr>
        <xdr:spPr>
          <a:xfrm>
            <a:off x="2791116" y="3038457"/>
            <a:ext cx="1399073" cy="8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Select the </a:t>
            </a:r>
            <a:r>
              <a:rPr lang="en-US" sz="1100" b="1"/>
              <a:t>Currency </a:t>
            </a:r>
            <a:r>
              <a:rPr lang="en-US" sz="1100" b="0"/>
              <a:t>that the budget will be tracked</a:t>
            </a:r>
          </a:p>
          <a:p>
            <a:pPr algn="ctr"/>
            <a:r>
              <a:rPr lang="en-US" sz="1100"/>
              <a:t>E.g. € or $</a:t>
            </a:r>
          </a:p>
        </xdr:txBody>
      </xdr:sp>
      <xdr:sp macro="" textlink="">
        <xdr:nvSpPr>
          <xdr:cNvPr id="94" name="TextBox 93" hidden="1">
            <a:extLst>
              <a:ext uri="{FF2B5EF4-FFF2-40B4-BE49-F238E27FC236}">
                <a16:creationId xmlns:a16="http://schemas.microsoft.com/office/drawing/2014/main" id="{00000000-0008-0000-0D00-00005E000000}"/>
              </a:ext>
            </a:extLst>
          </xdr:cNvPr>
          <xdr:cNvSpPr txBox="1"/>
        </xdr:nvSpPr>
        <xdr:spPr>
          <a:xfrm>
            <a:off x="4579778" y="3038457"/>
            <a:ext cx="1622055"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Define the </a:t>
            </a:r>
            <a:r>
              <a:rPr lang="en-US" sz="1100" b="1"/>
              <a:t>year </a:t>
            </a:r>
            <a:r>
              <a:rPr lang="en-US" sz="1100"/>
              <a:t>that you will </a:t>
            </a:r>
            <a:r>
              <a:rPr lang="en-US" sz="1100" b="1"/>
              <a:t>start</a:t>
            </a:r>
            <a:r>
              <a:rPr lang="en-US" sz="1100" baseline="0"/>
              <a:t> to keep track of the budget. (e.g. 2018), and the budget's duration in years (e.g. 4)</a:t>
            </a:r>
            <a:endParaRPr lang="en-US" sz="1100"/>
          </a:p>
        </xdr:txBody>
      </xdr:sp>
      <xdr:sp macro="" textlink="">
        <xdr:nvSpPr>
          <xdr:cNvPr id="95" name="TextBox 94" hidden="1">
            <a:extLst>
              <a:ext uri="{FF2B5EF4-FFF2-40B4-BE49-F238E27FC236}">
                <a16:creationId xmlns:a16="http://schemas.microsoft.com/office/drawing/2014/main" id="{00000000-0008-0000-0D00-00005F000000}"/>
              </a:ext>
            </a:extLst>
          </xdr:cNvPr>
          <xdr:cNvSpPr txBox="1"/>
        </xdr:nvSpPr>
        <xdr:spPr>
          <a:xfrm>
            <a:off x="6368440" y="3038456"/>
            <a:ext cx="1399073"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Define whether the </a:t>
            </a:r>
            <a:r>
              <a:rPr lang="en-US" sz="1100" b="1"/>
              <a:t>Business</a:t>
            </a:r>
            <a:r>
              <a:rPr lang="en-US" sz="1100" b="1" baseline="0"/>
              <a:t> Case has been approved </a:t>
            </a:r>
            <a:r>
              <a:rPr lang="en-US" sz="1100" baseline="0"/>
              <a:t>or not.</a:t>
            </a:r>
            <a:endParaRPr lang="en-US" sz="1100"/>
          </a:p>
        </xdr:txBody>
      </xdr:sp>
      <xdr:sp macro="" textlink="">
        <xdr:nvSpPr>
          <xdr:cNvPr id="96" name="Rectangle: Rounded Corners 95" hidden="1">
            <a:extLst>
              <a:ext uri="{FF2B5EF4-FFF2-40B4-BE49-F238E27FC236}">
                <a16:creationId xmlns:a16="http://schemas.microsoft.com/office/drawing/2014/main" id="{00000000-0008-0000-0D00-000060000000}"/>
              </a:ext>
            </a:extLst>
          </xdr:cNvPr>
          <xdr:cNvSpPr/>
        </xdr:nvSpPr>
        <xdr:spPr>
          <a:xfrm>
            <a:off x="8266875"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5</a:t>
            </a:r>
          </a:p>
        </xdr:txBody>
      </xdr:sp>
      <xdr:sp macro="" textlink="">
        <xdr:nvSpPr>
          <xdr:cNvPr id="97" name="TextBox 96" hidden="1">
            <a:extLst>
              <a:ext uri="{FF2B5EF4-FFF2-40B4-BE49-F238E27FC236}">
                <a16:creationId xmlns:a16="http://schemas.microsoft.com/office/drawing/2014/main" id="{00000000-0008-0000-0D00-000061000000}"/>
              </a:ext>
            </a:extLst>
          </xdr:cNvPr>
          <xdr:cNvSpPr txBox="1"/>
        </xdr:nvSpPr>
        <xdr:spPr>
          <a:xfrm>
            <a:off x="8157102" y="3038457"/>
            <a:ext cx="1399073" cy="9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Add the figures</a:t>
            </a:r>
            <a:r>
              <a:rPr lang="en-US" sz="1100" b="0" baseline="0"/>
              <a:t> in the financial table.</a:t>
            </a:r>
          </a:p>
          <a:p>
            <a:pPr algn="ctr"/>
            <a:r>
              <a:rPr lang="en-US" sz="1100" b="1" baseline="0">
                <a:solidFill>
                  <a:srgbClr val="B10043"/>
                </a:solidFill>
              </a:rPr>
              <a:t>Note : </a:t>
            </a:r>
            <a:r>
              <a:rPr lang="en-US" sz="1100" b="0" baseline="0"/>
              <a:t>Please do not add text, just numbers.</a:t>
            </a:r>
            <a:endParaRPr lang="en-US" sz="1100" b="0"/>
          </a:p>
        </xdr:txBody>
      </xdr:sp>
      <xdr:sp macro="" textlink="">
        <xdr:nvSpPr>
          <xdr:cNvPr id="98" name="Rectangle: Rounded Corners 97" hidden="1">
            <a:extLst>
              <a:ext uri="{FF2B5EF4-FFF2-40B4-BE49-F238E27FC236}">
                <a16:creationId xmlns:a16="http://schemas.microsoft.com/office/drawing/2014/main" id="{00000000-0008-0000-0D00-000062000000}"/>
              </a:ext>
            </a:extLst>
          </xdr:cNvPr>
          <xdr:cNvSpPr/>
        </xdr:nvSpPr>
        <xdr:spPr>
          <a:xfrm>
            <a:off x="10074911" y="2629790"/>
            <a:ext cx="1345263" cy="366917"/>
          </a:xfrm>
          <a:prstGeom prst="roundRect">
            <a:avLst/>
          </a:prstGeom>
          <a:solidFill>
            <a:srgbClr val="626469"/>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6</a:t>
            </a:r>
          </a:p>
        </xdr:txBody>
      </xdr:sp>
      <xdr:sp macro="" textlink="">
        <xdr:nvSpPr>
          <xdr:cNvPr id="99" name="TextBox 98" hidden="1">
            <a:extLst>
              <a:ext uri="{FF2B5EF4-FFF2-40B4-BE49-F238E27FC236}">
                <a16:creationId xmlns:a16="http://schemas.microsoft.com/office/drawing/2014/main" id="{00000000-0008-0000-0D00-000063000000}"/>
              </a:ext>
            </a:extLst>
          </xdr:cNvPr>
          <xdr:cNvSpPr txBox="1"/>
        </xdr:nvSpPr>
        <xdr:spPr>
          <a:xfrm>
            <a:off x="9945764" y="3038457"/>
            <a:ext cx="1657365" cy="985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Optional : </a:t>
            </a:r>
            <a:r>
              <a:rPr lang="en-US" sz="1100" b="0"/>
              <a:t>Fill the "Comments</a:t>
            </a:r>
            <a:r>
              <a:rPr lang="en-US" sz="1100" b="0" baseline="0"/>
              <a:t> on budget and finances".</a:t>
            </a:r>
            <a:endParaRPr lang="en-US" sz="1100" b="0"/>
          </a:p>
        </xdr:txBody>
      </xdr:sp>
      <xdr:sp macro="[0]!Hide_Shape_Click" textlink="">
        <xdr:nvSpPr>
          <xdr:cNvPr id="100" name="Hide_Shape" hidden="1">
            <a:extLst>
              <a:ext uri="{FF2B5EF4-FFF2-40B4-BE49-F238E27FC236}">
                <a16:creationId xmlns:a16="http://schemas.microsoft.com/office/drawing/2014/main" id="{00000000-0008-0000-0D00-000064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476249</xdr:colOff>
      <xdr:row>1</xdr:row>
      <xdr:rowOff>81643</xdr:rowOff>
    </xdr:from>
    <xdr:to>
      <xdr:col>10</xdr:col>
      <xdr:colOff>188106</xdr:colOff>
      <xdr:row>1</xdr:row>
      <xdr:rowOff>629626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48649" y="186418"/>
          <a:ext cx="531006" cy="547983"/>
        </a:xfrm>
        <a:prstGeom prst="rect">
          <a:avLst/>
        </a:prstGeom>
      </xdr:spPr>
    </xdr:pic>
    <xdr:clientData/>
  </xdr:twoCellAnchor>
  <xdr:oneCellAnchor>
    <xdr:from>
      <xdr:col>1</xdr:col>
      <xdr:colOff>13607</xdr:colOff>
      <xdr:row>1</xdr:row>
      <xdr:rowOff>476250</xdr:rowOff>
    </xdr:from>
    <xdr:ext cx="1187889" cy="210250"/>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37432" y="581025"/>
          <a:ext cx="118788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solidFill>
                <a:schemeClr val="bg1"/>
              </a:solidFill>
              <a:latin typeface="Arial" pitchFamily="34" charset="0"/>
              <a:cs typeface="Arial" pitchFamily="34" charset="0"/>
            </a:rPr>
            <a:t>Global Supply Chain</a:t>
          </a:r>
        </a:p>
      </xdr:txBody>
    </xdr:sp>
    <xdr:clientData/>
  </xdr:oneCellAnchor>
  <xdr:twoCellAnchor editAs="oneCell">
    <xdr:from>
      <xdr:col>20</xdr:col>
      <xdr:colOff>312964</xdr:colOff>
      <xdr:row>1</xdr:row>
      <xdr:rowOff>95250</xdr:rowOff>
    </xdr:from>
    <xdr:to>
      <xdr:col>22</xdr:col>
      <xdr:colOff>620032</xdr:colOff>
      <xdr:row>1</xdr:row>
      <xdr:rowOff>622911</xdr:rowOff>
    </xdr:to>
    <xdr:pic>
      <xdr:nvPicPr>
        <xdr:cNvPr id="4" name="Picture 20_LND"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495939" y="200025"/>
          <a:ext cx="1945368" cy="527661"/>
        </a:xfrm>
        <a:prstGeom prst="rect">
          <a:avLst/>
        </a:prstGeom>
        <a:noFill/>
      </xdr:spPr>
    </xdr:pic>
    <xdr:clientData/>
  </xdr:twoCellAnchor>
  <xdr:twoCellAnchor editAs="oneCell">
    <xdr:from>
      <xdr:col>1</xdr:col>
      <xdr:colOff>92794</xdr:colOff>
      <xdr:row>13</xdr:row>
      <xdr:rowOff>26833</xdr:rowOff>
    </xdr:from>
    <xdr:to>
      <xdr:col>2</xdr:col>
      <xdr:colOff>324114</xdr:colOff>
      <xdr:row>13</xdr:row>
      <xdr:rowOff>301153</xdr:rowOff>
    </xdr:to>
    <xdr:sp macro="[0]!Generate_ID_Card_Report" textlink="">
      <xdr:nvSpPr>
        <xdr:cNvPr id="5" name="dGantt_Chart_Report_Btn">
          <a:extLst>
            <a:ext uri="{FF2B5EF4-FFF2-40B4-BE49-F238E27FC236}">
              <a16:creationId xmlns:a16="http://schemas.microsoft.com/office/drawing/2014/main" id="{00000000-0008-0000-0E00-000005000000}"/>
            </a:ext>
          </a:extLst>
        </xdr:cNvPr>
        <xdr:cNvSpPr/>
      </xdr:nvSpPr>
      <xdr:spPr>
        <a:xfrm>
          <a:off x="219794" y="1471458"/>
          <a:ext cx="1914070" cy="274320"/>
        </a:xfrm>
        <a:prstGeom prst="roundRect">
          <a:avLst/>
        </a:prstGeom>
        <a:solidFill>
          <a:srgbClr val="00B0F0"/>
        </a:solidFill>
        <a:ln>
          <a:solidFill>
            <a:srgbClr val="0070C0"/>
          </a:solidFill>
        </a:ln>
      </xdr:spPr>
      <xdr:style>
        <a:lnRef idx="1">
          <a:schemeClr val="accent1"/>
        </a:lnRef>
        <a:fillRef idx="3">
          <a:schemeClr val="accent1"/>
        </a:fillRef>
        <a:effectRef idx="2">
          <a:schemeClr val="accent1"/>
        </a:effectRef>
        <a:fontRef idx="minor">
          <a:schemeClr val="lt1"/>
        </a:fontRef>
      </xdr:style>
      <xdr:txBody>
        <a:bodyPr vertOverflow="clip" tIns="0" bIns="0" rtlCol="0" anchor="ctr"/>
        <a:lstStyle/>
        <a:p>
          <a:pPr marL="0" indent="0" algn="ctr"/>
          <a:r>
            <a:rPr lang="en-US" sz="1100" b="1">
              <a:solidFill>
                <a:schemeClr val="tx1"/>
              </a:solidFill>
              <a:latin typeface="Arial" pitchFamily="34" charset="0"/>
              <a:ea typeface="+mn-ea"/>
              <a:cs typeface="Arial" pitchFamily="34" charset="0"/>
            </a:rPr>
            <a:t>ID</a:t>
          </a:r>
          <a:r>
            <a:rPr lang="en-US" sz="1100" b="1" baseline="0">
              <a:solidFill>
                <a:schemeClr val="tx1"/>
              </a:solidFill>
              <a:latin typeface="Arial" pitchFamily="34" charset="0"/>
              <a:ea typeface="+mn-ea"/>
              <a:cs typeface="Arial" pitchFamily="34" charset="0"/>
            </a:rPr>
            <a:t> Card PPT Report</a:t>
          </a:r>
          <a:endParaRPr lang="en-US" sz="1100" b="1">
            <a:solidFill>
              <a:schemeClr val="tx1"/>
            </a:solidFill>
            <a:latin typeface="Arial" pitchFamily="34" charset="0"/>
            <a:ea typeface="+mn-ea"/>
            <a:cs typeface="Arial" pitchFamily="34" charset="0"/>
          </a:endParaRPr>
        </a:p>
      </xdr:txBody>
    </xdr:sp>
    <xdr:clientData/>
  </xdr:twoCellAnchor>
  <xdr:twoCellAnchor editAs="oneCell">
    <xdr:from>
      <xdr:col>1</xdr:col>
      <xdr:colOff>55749</xdr:colOff>
      <xdr:row>13</xdr:row>
      <xdr:rowOff>74458</xdr:rowOff>
    </xdr:from>
    <xdr:to>
      <xdr:col>2</xdr:col>
      <xdr:colOff>262812</xdr:colOff>
      <xdr:row>13</xdr:row>
      <xdr:rowOff>348778</xdr:rowOff>
    </xdr:to>
    <xdr:sp macro="[0]!Bn_ShowHideIDC_Btn_Click" textlink="">
      <xdr:nvSpPr>
        <xdr:cNvPr id="6" name="Bn_ShowHideIDC_Btn" hidden="1">
          <a:extLst>
            <a:ext uri="{FF2B5EF4-FFF2-40B4-BE49-F238E27FC236}">
              <a16:creationId xmlns:a16="http://schemas.microsoft.com/office/drawing/2014/main" id="{00000000-0008-0000-0E00-000006000000}"/>
            </a:ext>
          </a:extLst>
        </xdr:cNvPr>
        <xdr:cNvSpPr/>
      </xdr:nvSpPr>
      <xdr:spPr>
        <a:xfrm>
          <a:off x="174812" y="1503208"/>
          <a:ext cx="1897750" cy="274320"/>
        </a:xfrm>
        <a:prstGeom prst="roundRect">
          <a:avLst/>
        </a:prstGeom>
        <a:solidFill>
          <a:schemeClr val="bg1"/>
        </a:solidFill>
        <a:ln>
          <a:solidFill>
            <a:schemeClr val="bg1"/>
          </a:solidFill>
        </a:ln>
        <a:effectLst/>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Group ID Card Columns</a:t>
          </a:r>
        </a:p>
      </xdr:txBody>
    </xdr:sp>
    <xdr:clientData/>
  </xdr:twoCellAnchor>
  <xdr:twoCellAnchor>
    <xdr:from>
      <xdr:col>1</xdr:col>
      <xdr:colOff>211666</xdr:colOff>
      <xdr:row>1</xdr:row>
      <xdr:rowOff>95250</xdr:rowOff>
    </xdr:from>
    <xdr:to>
      <xdr:col>1</xdr:col>
      <xdr:colOff>795072</xdr:colOff>
      <xdr:row>1</xdr:row>
      <xdr:rowOff>464345</xdr:rowOff>
    </xdr:to>
    <xdr:grpSp>
      <xdr:nvGrpSpPr>
        <xdr:cNvPr id="41" name="Menu_Button">
          <a:extLst>
            <a:ext uri="{FF2B5EF4-FFF2-40B4-BE49-F238E27FC236}">
              <a16:creationId xmlns:a16="http://schemas.microsoft.com/office/drawing/2014/main" id="{00000000-0008-0000-0E00-000029000000}"/>
            </a:ext>
          </a:extLst>
        </xdr:cNvPr>
        <xdr:cNvGrpSpPr/>
      </xdr:nvGrpSpPr>
      <xdr:grpSpPr>
        <a:xfrm>
          <a:off x="330729" y="202406"/>
          <a:ext cx="583406" cy="369095"/>
          <a:chOff x="297657" y="95249"/>
          <a:chExt cx="583406" cy="369095"/>
        </a:xfrm>
      </xdr:grpSpPr>
      <xdr:sp macro="[0]!Menu_Button_Click" textlink="">
        <xdr:nvSpPr>
          <xdr:cNvPr id="42" name="Rectangle: Rounded Corners 41" hidden="1">
            <a:extLst>
              <a:ext uri="{FF2B5EF4-FFF2-40B4-BE49-F238E27FC236}">
                <a16:creationId xmlns:a16="http://schemas.microsoft.com/office/drawing/2014/main" id="{00000000-0008-0000-0E00-00002A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43" name="Straight Connector 42">
            <a:extLst>
              <a:ext uri="{FF2B5EF4-FFF2-40B4-BE49-F238E27FC236}">
                <a16:creationId xmlns:a16="http://schemas.microsoft.com/office/drawing/2014/main" id="{00000000-0008-0000-0E00-00002B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44" name="Straight Connector 43">
            <a:extLst>
              <a:ext uri="{FF2B5EF4-FFF2-40B4-BE49-F238E27FC236}">
                <a16:creationId xmlns:a16="http://schemas.microsoft.com/office/drawing/2014/main" id="{00000000-0008-0000-0E00-00002C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45" name="Straight Connector 44">
            <a:extLst>
              <a:ext uri="{FF2B5EF4-FFF2-40B4-BE49-F238E27FC236}">
                <a16:creationId xmlns:a16="http://schemas.microsoft.com/office/drawing/2014/main" id="{00000000-0008-0000-0E00-00002D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47625</xdr:colOff>
      <xdr:row>9</xdr:row>
      <xdr:rowOff>95249</xdr:rowOff>
    </xdr:from>
    <xdr:to>
      <xdr:col>17</xdr:col>
      <xdr:colOff>0</xdr:colOff>
      <xdr:row>13</xdr:row>
      <xdr:rowOff>426136</xdr:rowOff>
    </xdr:to>
    <xdr:grpSp>
      <xdr:nvGrpSpPr>
        <xdr:cNvPr id="81" name="Menu_Bar" hidden="1">
          <a:extLst>
            <a:ext uri="{FF2B5EF4-FFF2-40B4-BE49-F238E27FC236}">
              <a16:creationId xmlns:a16="http://schemas.microsoft.com/office/drawing/2014/main" id="{00000000-0008-0000-0E00-000051000000}"/>
            </a:ext>
          </a:extLst>
        </xdr:cNvPr>
        <xdr:cNvGrpSpPr/>
      </xdr:nvGrpSpPr>
      <xdr:grpSpPr>
        <a:xfrm>
          <a:off x="166688" y="892968"/>
          <a:ext cx="15180468" cy="961918"/>
          <a:chOff x="74083" y="740834"/>
          <a:chExt cx="13631334" cy="961918"/>
        </a:xfrm>
      </xdr:grpSpPr>
      <xdr:sp macro="" textlink="">
        <xdr:nvSpPr>
          <xdr:cNvPr id="82" name="PlaceHolder" hidden="1">
            <a:extLst>
              <a:ext uri="{FF2B5EF4-FFF2-40B4-BE49-F238E27FC236}">
                <a16:creationId xmlns:a16="http://schemas.microsoft.com/office/drawing/2014/main" id="{00000000-0008-0000-0E00-000052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83" name="Bn_Charter_Btn" hidden="1">
            <a:extLst>
              <a:ext uri="{FF2B5EF4-FFF2-40B4-BE49-F238E27FC236}">
                <a16:creationId xmlns:a16="http://schemas.microsoft.com/office/drawing/2014/main" id="{00000000-0008-0000-0E00-000053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84" name="Bn_Finance_Btn" hidden="1">
            <a:extLst>
              <a:ext uri="{FF2B5EF4-FFF2-40B4-BE49-F238E27FC236}">
                <a16:creationId xmlns:a16="http://schemas.microsoft.com/office/drawing/2014/main" id="{00000000-0008-0000-0E00-000054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85" name="Bn_Status_Report_Btn" hidden="1">
            <a:extLst>
              <a:ext uri="{FF2B5EF4-FFF2-40B4-BE49-F238E27FC236}">
                <a16:creationId xmlns:a16="http://schemas.microsoft.com/office/drawing/2014/main" id="{00000000-0008-0000-0E00-000055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86" name="Bn_Resource_Plan_Btn" hidden="1">
            <a:extLst>
              <a:ext uri="{FF2B5EF4-FFF2-40B4-BE49-F238E27FC236}">
                <a16:creationId xmlns:a16="http://schemas.microsoft.com/office/drawing/2014/main" id="{00000000-0008-0000-0E00-000056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87" name="Bn_Project_Plan_Btn" hidden="1">
            <a:extLst>
              <a:ext uri="{FF2B5EF4-FFF2-40B4-BE49-F238E27FC236}">
                <a16:creationId xmlns:a16="http://schemas.microsoft.com/office/drawing/2014/main" id="{00000000-0008-0000-0E00-000057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88" name="Bn_Risk_Register_Btn" hidden="1">
            <a:extLst>
              <a:ext uri="{FF2B5EF4-FFF2-40B4-BE49-F238E27FC236}">
                <a16:creationId xmlns:a16="http://schemas.microsoft.com/office/drawing/2014/main" id="{00000000-0008-0000-0E00-000058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89" name="Bn_Issue_Log_Btn" hidden="1">
            <a:extLst>
              <a:ext uri="{FF2B5EF4-FFF2-40B4-BE49-F238E27FC236}">
                <a16:creationId xmlns:a16="http://schemas.microsoft.com/office/drawing/2014/main" id="{00000000-0008-0000-0E00-000059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90" name="Bn_Comms_Plan_Btn" hidden="1">
            <a:extLst>
              <a:ext uri="{FF2B5EF4-FFF2-40B4-BE49-F238E27FC236}">
                <a16:creationId xmlns:a16="http://schemas.microsoft.com/office/drawing/2014/main" id="{00000000-0008-0000-0E00-00005A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91" name="Bn_Reports_Btn" hidden="1">
            <a:extLst>
              <a:ext uri="{FF2B5EF4-FFF2-40B4-BE49-F238E27FC236}">
                <a16:creationId xmlns:a16="http://schemas.microsoft.com/office/drawing/2014/main" id="{00000000-0008-0000-0E00-00005B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92" name="Bn_General_Info_Btn" hidden="1">
            <a:hlinkClick xmlns:r="http://schemas.openxmlformats.org/officeDocument/2006/relationships" r:id="rId3"/>
            <a:extLst>
              <a:ext uri="{FF2B5EF4-FFF2-40B4-BE49-F238E27FC236}">
                <a16:creationId xmlns:a16="http://schemas.microsoft.com/office/drawing/2014/main" id="{00000000-0008-0000-0E00-00005C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93" name="Bn_Problem_St_Btn" hidden="1">
            <a:extLst>
              <a:ext uri="{FF2B5EF4-FFF2-40B4-BE49-F238E27FC236}">
                <a16:creationId xmlns:a16="http://schemas.microsoft.com/office/drawing/2014/main" id="{00000000-0008-0000-0E00-00005D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94" name="Bn_Tracker_Btn" hidden="1">
            <a:extLst>
              <a:ext uri="{FF2B5EF4-FFF2-40B4-BE49-F238E27FC236}">
                <a16:creationId xmlns:a16="http://schemas.microsoft.com/office/drawing/2014/main" id="{00000000-0008-0000-0E00-00005E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95" name="Bn_CR_Log_Btn" hidden="1">
            <a:extLst>
              <a:ext uri="{FF2B5EF4-FFF2-40B4-BE49-F238E27FC236}">
                <a16:creationId xmlns:a16="http://schemas.microsoft.com/office/drawing/2014/main" id="{00000000-0008-0000-0E00-00005F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96" name="Bn_Lessons_Learned_Btn" hidden="1">
            <a:extLst>
              <a:ext uri="{FF2B5EF4-FFF2-40B4-BE49-F238E27FC236}">
                <a16:creationId xmlns:a16="http://schemas.microsoft.com/office/drawing/2014/main" id="{00000000-0008-0000-0E00-000060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97" name="Bn_BCase1_Btn" hidden="1">
            <a:extLst>
              <a:ext uri="{FF2B5EF4-FFF2-40B4-BE49-F238E27FC236}">
                <a16:creationId xmlns:a16="http://schemas.microsoft.com/office/drawing/2014/main" id="{00000000-0008-0000-0E00-000061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98" name="Bn_Cost_Tracking_Btn" hidden="1">
            <a:extLst>
              <a:ext uri="{FF2B5EF4-FFF2-40B4-BE49-F238E27FC236}">
                <a16:creationId xmlns:a16="http://schemas.microsoft.com/office/drawing/2014/main" id="{00000000-0008-0000-0E00-000062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99" name="Bn_IPO_Addendum_Btn" hidden="1">
            <a:extLst>
              <a:ext uri="{FF2B5EF4-FFF2-40B4-BE49-F238E27FC236}">
                <a16:creationId xmlns:a16="http://schemas.microsoft.com/office/drawing/2014/main" id="{00000000-0008-0000-0E00-000063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00" name="Bn_BCase2_Btn" hidden="1">
            <a:extLst>
              <a:ext uri="{FF2B5EF4-FFF2-40B4-BE49-F238E27FC236}">
                <a16:creationId xmlns:a16="http://schemas.microsoft.com/office/drawing/2014/main" id="{00000000-0008-0000-0E00-000064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01" name="Bn_Stage_Gates_Btn" hidden="1">
            <a:extLst>
              <a:ext uri="{FF2B5EF4-FFF2-40B4-BE49-F238E27FC236}">
                <a16:creationId xmlns:a16="http://schemas.microsoft.com/office/drawing/2014/main" id="{00000000-0008-0000-0E00-000065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02" name="Bn_KPIs_Btn" hidden="1">
            <a:extLst>
              <a:ext uri="{FF2B5EF4-FFF2-40B4-BE49-F238E27FC236}">
                <a16:creationId xmlns:a16="http://schemas.microsoft.com/office/drawing/2014/main" id="{00000000-0008-0000-0E00-000066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03" name="Bn_BCase3_Btn" hidden="1">
            <a:extLst>
              <a:ext uri="{FF2B5EF4-FFF2-40B4-BE49-F238E27FC236}">
                <a16:creationId xmlns:a16="http://schemas.microsoft.com/office/drawing/2014/main" id="{00000000-0008-0000-0E00-000067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04" name="Bn_Charts_Btn" hidden="1">
            <a:extLst>
              <a:ext uri="{FF2B5EF4-FFF2-40B4-BE49-F238E27FC236}">
                <a16:creationId xmlns:a16="http://schemas.microsoft.com/office/drawing/2014/main" id="{00000000-0008-0000-0E00-000068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05" name="Bn_Consolidation_Btn" hidden="1">
            <a:extLst>
              <a:ext uri="{FF2B5EF4-FFF2-40B4-BE49-F238E27FC236}">
                <a16:creationId xmlns:a16="http://schemas.microsoft.com/office/drawing/2014/main" id="{00000000-0008-0000-0E00-000069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6" name="Bn_ID_Card_Btn" hidden="1">
            <a:extLst>
              <a:ext uri="{FF2B5EF4-FFF2-40B4-BE49-F238E27FC236}">
                <a16:creationId xmlns:a16="http://schemas.microsoft.com/office/drawing/2014/main" id="{00000000-0008-0000-0E00-00006A000000}"/>
              </a:ext>
            </a:extLst>
          </xdr:cNvPr>
          <xdr:cNvSpPr/>
        </xdr:nvSpPr>
        <xdr:spPr>
          <a:xfrm>
            <a:off x="7456079" y="1404785"/>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7" name="Bn_cList1_Btn" hidden="1">
            <a:extLst>
              <a:ext uri="{FF2B5EF4-FFF2-40B4-BE49-F238E27FC236}">
                <a16:creationId xmlns:a16="http://schemas.microsoft.com/office/drawing/2014/main" id="{00000000-0008-0000-0E00-00006B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8" name="Bn_cList2_Btn" hidden="1">
            <a:extLst>
              <a:ext uri="{FF2B5EF4-FFF2-40B4-BE49-F238E27FC236}">
                <a16:creationId xmlns:a16="http://schemas.microsoft.com/office/drawing/2014/main" id="{00000000-0008-0000-0E00-00006C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9" name="Bn_cList3_Btn" hidden="1">
            <a:extLst>
              <a:ext uri="{FF2B5EF4-FFF2-40B4-BE49-F238E27FC236}">
                <a16:creationId xmlns:a16="http://schemas.microsoft.com/office/drawing/2014/main" id="{00000000-0008-0000-0E00-00006D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10" name="Bn_defLog_Btn" hidden="1">
            <a:extLst>
              <a:ext uri="{FF2B5EF4-FFF2-40B4-BE49-F238E27FC236}">
                <a16:creationId xmlns:a16="http://schemas.microsoft.com/office/drawing/2014/main" id="{00000000-0008-0000-0E00-00006E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1" name="Bn_cList4_Btn" hidden="1">
            <a:extLst>
              <a:ext uri="{FF2B5EF4-FFF2-40B4-BE49-F238E27FC236}">
                <a16:creationId xmlns:a16="http://schemas.microsoft.com/office/drawing/2014/main" id="{00000000-0008-0000-0E00-00006F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2" name="Bn_MoM_Btn" hidden="1">
            <a:extLst>
              <a:ext uri="{FF2B5EF4-FFF2-40B4-BE49-F238E27FC236}">
                <a16:creationId xmlns:a16="http://schemas.microsoft.com/office/drawing/2014/main" id="{00000000-0008-0000-0E00-000070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3" name="Bn_RACI_Btn" hidden="1">
            <a:extLst>
              <a:ext uri="{FF2B5EF4-FFF2-40B4-BE49-F238E27FC236}">
                <a16:creationId xmlns:a16="http://schemas.microsoft.com/office/drawing/2014/main" id="{00000000-0008-0000-0E00-000071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4" name="Bn_Micro_Template_Btn" hidden="1">
            <a:extLst>
              <a:ext uri="{FF2B5EF4-FFF2-40B4-BE49-F238E27FC236}">
                <a16:creationId xmlns:a16="http://schemas.microsoft.com/office/drawing/2014/main" id="{00000000-0008-0000-0E00-000072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95250</xdr:rowOff>
    </xdr:from>
    <xdr:to>
      <xdr:col>14</xdr:col>
      <xdr:colOff>329407</xdr:colOff>
      <xdr:row>9</xdr:row>
      <xdr:rowOff>500063</xdr:rowOff>
    </xdr:to>
    <xdr:grpSp>
      <xdr:nvGrpSpPr>
        <xdr:cNvPr id="115" name="Light_Menu">
          <a:extLst>
            <a:ext uri="{FF2B5EF4-FFF2-40B4-BE49-F238E27FC236}">
              <a16:creationId xmlns:a16="http://schemas.microsoft.com/office/drawing/2014/main" id="{00000000-0008-0000-0E00-000073000000}"/>
            </a:ext>
          </a:extLst>
        </xdr:cNvPr>
        <xdr:cNvGrpSpPr/>
      </xdr:nvGrpSpPr>
      <xdr:grpSpPr>
        <a:xfrm>
          <a:off x="119063" y="892969"/>
          <a:ext cx="12700000" cy="404813"/>
          <a:chOff x="107156" y="833437"/>
          <a:chExt cx="13465969" cy="404813"/>
        </a:xfrm>
      </xdr:grpSpPr>
      <xdr:sp macro="" textlink="">
        <xdr:nvSpPr>
          <xdr:cNvPr id="116" name="LM_Container">
            <a:extLst>
              <a:ext uri="{FF2B5EF4-FFF2-40B4-BE49-F238E27FC236}">
                <a16:creationId xmlns:a16="http://schemas.microsoft.com/office/drawing/2014/main" id="{00000000-0008-0000-0E00-000074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0]!Light_Menu_Buttons_Click" textlink="">
        <xdr:nvSpPr>
          <xdr:cNvPr id="119" name="LM_Button_1">
            <a:extLst>
              <a:ext uri="{FF2B5EF4-FFF2-40B4-BE49-F238E27FC236}">
                <a16:creationId xmlns:a16="http://schemas.microsoft.com/office/drawing/2014/main" id="{00000000-0008-0000-0E00-000077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20" name="LM_Button_2">
            <a:extLst>
              <a:ext uri="{FF2B5EF4-FFF2-40B4-BE49-F238E27FC236}">
                <a16:creationId xmlns:a16="http://schemas.microsoft.com/office/drawing/2014/main" id="{00000000-0008-0000-0E00-000078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21" name="LM_Button_3">
            <a:extLst>
              <a:ext uri="{FF2B5EF4-FFF2-40B4-BE49-F238E27FC236}">
                <a16:creationId xmlns:a16="http://schemas.microsoft.com/office/drawing/2014/main" id="{00000000-0008-0000-0E00-000079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2" name="LM_Button_4">
            <a:extLst>
              <a:ext uri="{FF2B5EF4-FFF2-40B4-BE49-F238E27FC236}">
                <a16:creationId xmlns:a16="http://schemas.microsoft.com/office/drawing/2014/main" id="{00000000-0008-0000-0E00-00007A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3" name="LM_Button_5">
            <a:extLst>
              <a:ext uri="{FF2B5EF4-FFF2-40B4-BE49-F238E27FC236}">
                <a16:creationId xmlns:a16="http://schemas.microsoft.com/office/drawing/2014/main" id="{00000000-0008-0000-0E00-00007B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4" name="LM_Button_6">
            <a:extLst>
              <a:ext uri="{FF2B5EF4-FFF2-40B4-BE49-F238E27FC236}">
                <a16:creationId xmlns:a16="http://schemas.microsoft.com/office/drawing/2014/main" id="{00000000-0008-0000-0E00-00007C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5" name="LM_Settings_Button" descr="Single gear">
            <a:extLst>
              <a:ext uri="{FF2B5EF4-FFF2-40B4-BE49-F238E27FC236}">
                <a16:creationId xmlns:a16="http://schemas.microsoft.com/office/drawing/2014/main" id="{00000000-0008-0000-0E00-00007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3185961" y="877093"/>
            <a:ext cx="328083" cy="328083"/>
          </a:xfrm>
          <a:prstGeom prst="rect">
            <a:avLst/>
          </a:prstGeom>
        </xdr:spPr>
      </xdr:pic>
      <xdr:sp macro="[0]!LM_Templates_Custom_Button_Click" textlink="">
        <xdr:nvSpPr>
          <xdr:cNvPr id="126" name="LM_Templates_Custom_Button">
            <a:extLst>
              <a:ext uri="{FF2B5EF4-FFF2-40B4-BE49-F238E27FC236}">
                <a16:creationId xmlns:a16="http://schemas.microsoft.com/office/drawing/2014/main" id="{00000000-0008-0000-0E00-00007E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15.xml><?xml version="1.0" encoding="utf-8"?>
<xdr:wsDr xmlns:xdr="http://schemas.openxmlformats.org/drawingml/2006/spreadsheetDrawing" xmlns:a="http://schemas.openxmlformats.org/drawingml/2006/main">
  <xdr:oneCellAnchor>
    <xdr:from>
      <xdr:col>1</xdr:col>
      <xdr:colOff>1</xdr:colOff>
      <xdr:row>1</xdr:row>
      <xdr:rowOff>543174</xdr:rowOff>
    </xdr:from>
    <xdr:ext cx="1216423" cy="210250"/>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07157" y="626518"/>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9</xdr:col>
      <xdr:colOff>88135</xdr:colOff>
      <xdr:row>1</xdr:row>
      <xdr:rowOff>153081</xdr:rowOff>
    </xdr:from>
    <xdr:to>
      <xdr:col>9</xdr:col>
      <xdr:colOff>2022464</xdr:colOff>
      <xdr:row>1</xdr:row>
      <xdr:rowOff>680742</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030104" y="236425"/>
          <a:ext cx="1934329" cy="527661"/>
        </a:xfrm>
        <a:prstGeom prst="rect">
          <a:avLst/>
        </a:prstGeom>
        <a:noFill/>
      </xdr:spPr>
    </xdr:pic>
    <xdr:clientData/>
  </xdr:twoCellAnchor>
  <xdr:twoCellAnchor editAs="oneCell">
    <xdr:from>
      <xdr:col>3</xdr:col>
      <xdr:colOff>1064317</xdr:colOff>
      <xdr:row>1</xdr:row>
      <xdr:rowOff>38364</xdr:rowOff>
    </xdr:from>
    <xdr:to>
      <xdr:col>4</xdr:col>
      <xdr:colOff>222028</xdr:colOff>
      <xdr:row>1</xdr:row>
      <xdr:rowOff>620448</xdr:rowOff>
    </xdr:to>
    <xdr:pic>
      <xdr:nvPicPr>
        <xdr:cNvPr id="30" name="Picture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83755" y="1193270"/>
          <a:ext cx="562648" cy="582084"/>
        </a:xfrm>
        <a:prstGeom prst="rect">
          <a:avLst/>
        </a:prstGeom>
      </xdr:spPr>
    </xdr:pic>
    <xdr:clientData/>
  </xdr:twoCellAnchor>
  <xdr:twoCellAnchor editAs="oneCell">
    <xdr:from>
      <xdr:col>9</xdr:col>
      <xdr:colOff>1767416</xdr:colOff>
      <xdr:row>18</xdr:row>
      <xdr:rowOff>60856</xdr:rowOff>
    </xdr:from>
    <xdr:to>
      <xdr:col>9</xdr:col>
      <xdr:colOff>2010832</xdr:colOff>
      <xdr:row>18</xdr:row>
      <xdr:rowOff>283106</xdr:rowOff>
    </xdr:to>
    <xdr:sp macro="" textlink="">
      <xdr:nvSpPr>
        <xdr:cNvPr id="32" name="Oval 31">
          <a:hlinkClick xmlns:r="http://schemas.openxmlformats.org/officeDocument/2006/relationships" r:id="rId3"/>
          <a:extLst>
            <a:ext uri="{FF2B5EF4-FFF2-40B4-BE49-F238E27FC236}">
              <a16:creationId xmlns:a16="http://schemas.microsoft.com/office/drawing/2014/main" id="{00000000-0008-0000-0F00-000020000000}"/>
            </a:ext>
          </a:extLst>
        </xdr:cNvPr>
        <xdr:cNvSpPr/>
      </xdr:nvSpPr>
      <xdr:spPr>
        <a:xfrm>
          <a:off x="13376010" y="4632856"/>
          <a:ext cx="243416" cy="222250"/>
        </a:xfrm>
        <a:prstGeom prst="ellipse">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200" b="1"/>
            <a:t>?</a:t>
          </a:r>
        </a:p>
      </xdr:txBody>
    </xdr:sp>
    <xdr:clientData/>
  </xdr:twoCellAnchor>
  <xdr:twoCellAnchor>
    <xdr:from>
      <xdr:col>1</xdr:col>
      <xdr:colOff>202407</xdr:colOff>
      <xdr:row>1</xdr:row>
      <xdr:rowOff>119063</xdr:rowOff>
    </xdr:from>
    <xdr:to>
      <xdr:col>1</xdr:col>
      <xdr:colOff>785813</xdr:colOff>
      <xdr:row>1</xdr:row>
      <xdr:rowOff>488158</xdr:rowOff>
    </xdr:to>
    <xdr:grpSp>
      <xdr:nvGrpSpPr>
        <xdr:cNvPr id="72" name="Menu_Button">
          <a:extLst>
            <a:ext uri="{FF2B5EF4-FFF2-40B4-BE49-F238E27FC236}">
              <a16:creationId xmlns:a16="http://schemas.microsoft.com/office/drawing/2014/main" id="{00000000-0008-0000-0F00-000048000000}"/>
            </a:ext>
          </a:extLst>
        </xdr:cNvPr>
        <xdr:cNvGrpSpPr/>
      </xdr:nvGrpSpPr>
      <xdr:grpSpPr>
        <a:xfrm>
          <a:off x="308240" y="203730"/>
          <a:ext cx="583406" cy="369095"/>
          <a:chOff x="297657" y="95249"/>
          <a:chExt cx="583406" cy="369095"/>
        </a:xfrm>
      </xdr:grpSpPr>
      <xdr:sp macro="[0]!Menu_Button_Click" textlink="">
        <xdr:nvSpPr>
          <xdr:cNvPr id="73" name="Rectangle: Rounded Corners 72" hidden="1">
            <a:extLst>
              <a:ext uri="{FF2B5EF4-FFF2-40B4-BE49-F238E27FC236}">
                <a16:creationId xmlns:a16="http://schemas.microsoft.com/office/drawing/2014/main" id="{00000000-0008-0000-0F00-000049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4" name="Straight Connector 73">
            <a:extLst>
              <a:ext uri="{FF2B5EF4-FFF2-40B4-BE49-F238E27FC236}">
                <a16:creationId xmlns:a16="http://schemas.microsoft.com/office/drawing/2014/main" id="{00000000-0008-0000-0F00-00004A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5" name="Straight Connector 74">
            <a:extLst>
              <a:ext uri="{FF2B5EF4-FFF2-40B4-BE49-F238E27FC236}">
                <a16:creationId xmlns:a16="http://schemas.microsoft.com/office/drawing/2014/main" id="{00000000-0008-0000-0F00-00004B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6" name="Straight Connector 75">
            <a:extLst>
              <a:ext uri="{FF2B5EF4-FFF2-40B4-BE49-F238E27FC236}">
                <a16:creationId xmlns:a16="http://schemas.microsoft.com/office/drawing/2014/main" id="{00000000-0008-0000-0F00-00004C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95250</xdr:colOff>
      <xdr:row>9</xdr:row>
      <xdr:rowOff>63500</xdr:rowOff>
    </xdr:from>
    <xdr:to>
      <xdr:col>11</xdr:col>
      <xdr:colOff>755385</xdr:colOff>
      <xdr:row>11</xdr:row>
      <xdr:rowOff>20001</xdr:rowOff>
    </xdr:to>
    <xdr:grpSp>
      <xdr:nvGrpSpPr>
        <xdr:cNvPr id="89" name="Menu_Bar" hidden="1">
          <a:extLst>
            <a:ext uri="{FF2B5EF4-FFF2-40B4-BE49-F238E27FC236}">
              <a16:creationId xmlns:a16="http://schemas.microsoft.com/office/drawing/2014/main" id="{00000000-0008-0000-0F00-000059000000}"/>
            </a:ext>
          </a:extLst>
        </xdr:cNvPr>
        <xdr:cNvGrpSpPr/>
      </xdr:nvGrpSpPr>
      <xdr:grpSpPr>
        <a:xfrm>
          <a:off x="95250" y="920750"/>
          <a:ext cx="15180468" cy="961918"/>
          <a:chOff x="74083" y="740834"/>
          <a:chExt cx="13631334" cy="961918"/>
        </a:xfrm>
      </xdr:grpSpPr>
      <xdr:sp macro="" textlink="">
        <xdr:nvSpPr>
          <xdr:cNvPr id="90" name="PlaceHolder" hidden="1">
            <a:extLst>
              <a:ext uri="{FF2B5EF4-FFF2-40B4-BE49-F238E27FC236}">
                <a16:creationId xmlns:a16="http://schemas.microsoft.com/office/drawing/2014/main" id="{00000000-0008-0000-0F00-00005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91" name="Bn_Charter_Btn" hidden="1">
            <a:extLst>
              <a:ext uri="{FF2B5EF4-FFF2-40B4-BE49-F238E27FC236}">
                <a16:creationId xmlns:a16="http://schemas.microsoft.com/office/drawing/2014/main" id="{00000000-0008-0000-0F00-00005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92" name="Bn_Finance_Btn" hidden="1">
            <a:extLst>
              <a:ext uri="{FF2B5EF4-FFF2-40B4-BE49-F238E27FC236}">
                <a16:creationId xmlns:a16="http://schemas.microsoft.com/office/drawing/2014/main" id="{00000000-0008-0000-0F00-00005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93" name="Bn_Status_Report_Btn" hidden="1">
            <a:extLst>
              <a:ext uri="{FF2B5EF4-FFF2-40B4-BE49-F238E27FC236}">
                <a16:creationId xmlns:a16="http://schemas.microsoft.com/office/drawing/2014/main" id="{00000000-0008-0000-0F00-00005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94" name="Bn_Resource_Plan_Btn" hidden="1">
            <a:extLst>
              <a:ext uri="{FF2B5EF4-FFF2-40B4-BE49-F238E27FC236}">
                <a16:creationId xmlns:a16="http://schemas.microsoft.com/office/drawing/2014/main" id="{00000000-0008-0000-0F00-00005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95" name="Bn_Project_Plan_Btn" hidden="1">
            <a:extLst>
              <a:ext uri="{FF2B5EF4-FFF2-40B4-BE49-F238E27FC236}">
                <a16:creationId xmlns:a16="http://schemas.microsoft.com/office/drawing/2014/main" id="{00000000-0008-0000-0F00-00005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96" name="Bn_Risk_Register_Btn" hidden="1">
            <a:extLst>
              <a:ext uri="{FF2B5EF4-FFF2-40B4-BE49-F238E27FC236}">
                <a16:creationId xmlns:a16="http://schemas.microsoft.com/office/drawing/2014/main" id="{00000000-0008-0000-0F00-00006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97" name="Bn_Issue_Log_Btn" hidden="1">
            <a:extLst>
              <a:ext uri="{FF2B5EF4-FFF2-40B4-BE49-F238E27FC236}">
                <a16:creationId xmlns:a16="http://schemas.microsoft.com/office/drawing/2014/main" id="{00000000-0008-0000-0F00-000061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98" name="Bn_Comms_Plan_Btn" hidden="1">
            <a:extLst>
              <a:ext uri="{FF2B5EF4-FFF2-40B4-BE49-F238E27FC236}">
                <a16:creationId xmlns:a16="http://schemas.microsoft.com/office/drawing/2014/main" id="{00000000-0008-0000-0F00-000062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99" name="Bn_Reports_Btn" hidden="1">
            <a:extLst>
              <a:ext uri="{FF2B5EF4-FFF2-40B4-BE49-F238E27FC236}">
                <a16:creationId xmlns:a16="http://schemas.microsoft.com/office/drawing/2014/main" id="{00000000-0008-0000-0F00-000063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100" name="Bn_General_Info_Btn" hidden="1">
            <a:hlinkClick xmlns:r="http://schemas.openxmlformats.org/officeDocument/2006/relationships" r:id="rId4"/>
            <a:extLst>
              <a:ext uri="{FF2B5EF4-FFF2-40B4-BE49-F238E27FC236}">
                <a16:creationId xmlns:a16="http://schemas.microsoft.com/office/drawing/2014/main" id="{00000000-0008-0000-0F00-000064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101" name="Bn_Problem_St_Btn" hidden="1">
            <a:extLst>
              <a:ext uri="{FF2B5EF4-FFF2-40B4-BE49-F238E27FC236}">
                <a16:creationId xmlns:a16="http://schemas.microsoft.com/office/drawing/2014/main" id="{00000000-0008-0000-0F00-000065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102" name="Bn_Tracker_Btn" hidden="1">
            <a:extLst>
              <a:ext uri="{FF2B5EF4-FFF2-40B4-BE49-F238E27FC236}">
                <a16:creationId xmlns:a16="http://schemas.microsoft.com/office/drawing/2014/main" id="{00000000-0008-0000-0F00-000066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103" name="Bn_CR_Log_Btn" hidden="1">
            <a:extLst>
              <a:ext uri="{FF2B5EF4-FFF2-40B4-BE49-F238E27FC236}">
                <a16:creationId xmlns:a16="http://schemas.microsoft.com/office/drawing/2014/main" id="{00000000-0008-0000-0F00-000067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104" name="Bn_Lessons_Learned_Btn" hidden="1">
            <a:extLst>
              <a:ext uri="{FF2B5EF4-FFF2-40B4-BE49-F238E27FC236}">
                <a16:creationId xmlns:a16="http://schemas.microsoft.com/office/drawing/2014/main" id="{00000000-0008-0000-0F00-000068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105" name="Bn_BCase1_Btn" hidden="1">
            <a:extLst>
              <a:ext uri="{FF2B5EF4-FFF2-40B4-BE49-F238E27FC236}">
                <a16:creationId xmlns:a16="http://schemas.microsoft.com/office/drawing/2014/main" id="{00000000-0008-0000-0F00-000069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106" name="Bn_Cost_Tracking_Btn" hidden="1">
            <a:extLst>
              <a:ext uri="{FF2B5EF4-FFF2-40B4-BE49-F238E27FC236}">
                <a16:creationId xmlns:a16="http://schemas.microsoft.com/office/drawing/2014/main" id="{00000000-0008-0000-0F00-00006A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07" name="Bn_IPO_Addendum_Btn" hidden="1">
            <a:extLst>
              <a:ext uri="{FF2B5EF4-FFF2-40B4-BE49-F238E27FC236}">
                <a16:creationId xmlns:a16="http://schemas.microsoft.com/office/drawing/2014/main" id="{00000000-0008-0000-0F00-00006B000000}"/>
              </a:ext>
            </a:extLst>
          </xdr:cNvPr>
          <xdr:cNvSpPr/>
        </xdr:nvSpPr>
        <xdr:spPr>
          <a:xfrm>
            <a:off x="1367504"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08" name="Bn_BCase2_Btn" hidden="1">
            <a:extLst>
              <a:ext uri="{FF2B5EF4-FFF2-40B4-BE49-F238E27FC236}">
                <a16:creationId xmlns:a16="http://schemas.microsoft.com/office/drawing/2014/main" id="{00000000-0008-0000-0F00-00006C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09" name="Bn_Stage_Gates_Btn" hidden="1">
            <a:extLst>
              <a:ext uri="{FF2B5EF4-FFF2-40B4-BE49-F238E27FC236}">
                <a16:creationId xmlns:a16="http://schemas.microsoft.com/office/drawing/2014/main" id="{00000000-0008-0000-0F00-00006D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10" name="Bn_KPIs_Btn" hidden="1">
            <a:extLst>
              <a:ext uri="{FF2B5EF4-FFF2-40B4-BE49-F238E27FC236}">
                <a16:creationId xmlns:a16="http://schemas.microsoft.com/office/drawing/2014/main" id="{00000000-0008-0000-0F00-00006E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11" name="Bn_BCase3_Btn" hidden="1">
            <a:extLst>
              <a:ext uri="{FF2B5EF4-FFF2-40B4-BE49-F238E27FC236}">
                <a16:creationId xmlns:a16="http://schemas.microsoft.com/office/drawing/2014/main" id="{00000000-0008-0000-0F00-00006F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12" name="Bn_Charts_Btn" hidden="1">
            <a:extLst>
              <a:ext uri="{FF2B5EF4-FFF2-40B4-BE49-F238E27FC236}">
                <a16:creationId xmlns:a16="http://schemas.microsoft.com/office/drawing/2014/main" id="{00000000-0008-0000-0F00-000070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13" name="Bn_Consolidation_Btn" hidden="1">
            <a:extLst>
              <a:ext uri="{FF2B5EF4-FFF2-40B4-BE49-F238E27FC236}">
                <a16:creationId xmlns:a16="http://schemas.microsoft.com/office/drawing/2014/main" id="{00000000-0008-0000-0F00-000071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14" name="Bn_ID_Card_Btn" hidden="1">
            <a:extLst>
              <a:ext uri="{FF2B5EF4-FFF2-40B4-BE49-F238E27FC236}">
                <a16:creationId xmlns:a16="http://schemas.microsoft.com/office/drawing/2014/main" id="{00000000-0008-0000-0F00-000072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15" name="Bn_cList1_Btn" hidden="1">
            <a:extLst>
              <a:ext uri="{FF2B5EF4-FFF2-40B4-BE49-F238E27FC236}">
                <a16:creationId xmlns:a16="http://schemas.microsoft.com/office/drawing/2014/main" id="{00000000-0008-0000-0F00-000073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16" name="Bn_cList2_Btn" hidden="1">
            <a:extLst>
              <a:ext uri="{FF2B5EF4-FFF2-40B4-BE49-F238E27FC236}">
                <a16:creationId xmlns:a16="http://schemas.microsoft.com/office/drawing/2014/main" id="{00000000-0008-0000-0F00-000074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17" name="Bn_cList3_Btn" hidden="1">
            <a:extLst>
              <a:ext uri="{FF2B5EF4-FFF2-40B4-BE49-F238E27FC236}">
                <a16:creationId xmlns:a16="http://schemas.microsoft.com/office/drawing/2014/main" id="{00000000-0008-0000-0F00-000075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18" name="Bn_defLog_Btn" hidden="1">
            <a:extLst>
              <a:ext uri="{FF2B5EF4-FFF2-40B4-BE49-F238E27FC236}">
                <a16:creationId xmlns:a16="http://schemas.microsoft.com/office/drawing/2014/main" id="{00000000-0008-0000-0F00-000076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9" name="Bn_cList4_Btn" hidden="1">
            <a:extLst>
              <a:ext uri="{FF2B5EF4-FFF2-40B4-BE49-F238E27FC236}">
                <a16:creationId xmlns:a16="http://schemas.microsoft.com/office/drawing/2014/main" id="{00000000-0008-0000-0F00-000077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20" name="Bn_MoM_Btn" hidden="1">
            <a:extLst>
              <a:ext uri="{FF2B5EF4-FFF2-40B4-BE49-F238E27FC236}">
                <a16:creationId xmlns:a16="http://schemas.microsoft.com/office/drawing/2014/main" id="{00000000-0008-0000-0F00-000078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21" name="Bn_RACI_Btn" hidden="1">
            <a:extLst>
              <a:ext uri="{FF2B5EF4-FFF2-40B4-BE49-F238E27FC236}">
                <a16:creationId xmlns:a16="http://schemas.microsoft.com/office/drawing/2014/main" id="{00000000-0008-0000-0F00-000079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22" name="Bn_Micro_Template_Btn" hidden="1">
            <a:extLst>
              <a:ext uri="{FF2B5EF4-FFF2-40B4-BE49-F238E27FC236}">
                <a16:creationId xmlns:a16="http://schemas.microsoft.com/office/drawing/2014/main" id="{00000000-0008-0000-0F00-00007A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0</xdr:col>
      <xdr:colOff>84667</xdr:colOff>
      <xdr:row>9</xdr:row>
      <xdr:rowOff>74083</xdr:rowOff>
    </xdr:from>
    <xdr:to>
      <xdr:col>9</xdr:col>
      <xdr:colOff>603250</xdr:colOff>
      <xdr:row>9</xdr:row>
      <xdr:rowOff>478896</xdr:rowOff>
    </xdr:to>
    <xdr:grpSp>
      <xdr:nvGrpSpPr>
        <xdr:cNvPr id="123" name="Light_Menu">
          <a:extLst>
            <a:ext uri="{FF2B5EF4-FFF2-40B4-BE49-F238E27FC236}">
              <a16:creationId xmlns:a16="http://schemas.microsoft.com/office/drawing/2014/main" id="{00000000-0008-0000-0F00-00007B000000}"/>
            </a:ext>
          </a:extLst>
        </xdr:cNvPr>
        <xdr:cNvGrpSpPr/>
      </xdr:nvGrpSpPr>
      <xdr:grpSpPr>
        <a:xfrm>
          <a:off x="84667" y="931333"/>
          <a:ext cx="12700000" cy="404813"/>
          <a:chOff x="107156" y="833437"/>
          <a:chExt cx="13465969" cy="404813"/>
        </a:xfrm>
      </xdr:grpSpPr>
      <xdr:sp macro="" textlink="">
        <xdr:nvSpPr>
          <xdr:cNvPr id="124" name="LM_Container">
            <a:extLst>
              <a:ext uri="{FF2B5EF4-FFF2-40B4-BE49-F238E27FC236}">
                <a16:creationId xmlns:a16="http://schemas.microsoft.com/office/drawing/2014/main" id="{00000000-0008-0000-0F00-00007C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25" name="LM_Help_Button">
            <a:hlinkClick xmlns:r="http://schemas.openxmlformats.org/officeDocument/2006/relationships" r:id="rId5"/>
            <a:extLst>
              <a:ext uri="{FF2B5EF4-FFF2-40B4-BE49-F238E27FC236}">
                <a16:creationId xmlns:a16="http://schemas.microsoft.com/office/drawing/2014/main" id="{00000000-0008-0000-0F00-00007D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27" name="LM_Button_1">
            <a:extLst>
              <a:ext uri="{FF2B5EF4-FFF2-40B4-BE49-F238E27FC236}">
                <a16:creationId xmlns:a16="http://schemas.microsoft.com/office/drawing/2014/main" id="{00000000-0008-0000-0F00-00007F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28" name="LM_Button_2">
            <a:extLst>
              <a:ext uri="{FF2B5EF4-FFF2-40B4-BE49-F238E27FC236}">
                <a16:creationId xmlns:a16="http://schemas.microsoft.com/office/drawing/2014/main" id="{00000000-0008-0000-0F00-000080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29" name="LM_Button_3">
            <a:extLst>
              <a:ext uri="{FF2B5EF4-FFF2-40B4-BE49-F238E27FC236}">
                <a16:creationId xmlns:a16="http://schemas.microsoft.com/office/drawing/2014/main" id="{00000000-0008-0000-0F00-000081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30" name="LM_Button_4">
            <a:extLst>
              <a:ext uri="{FF2B5EF4-FFF2-40B4-BE49-F238E27FC236}">
                <a16:creationId xmlns:a16="http://schemas.microsoft.com/office/drawing/2014/main" id="{00000000-0008-0000-0F00-000082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31" name="LM_Button_5">
            <a:extLst>
              <a:ext uri="{FF2B5EF4-FFF2-40B4-BE49-F238E27FC236}">
                <a16:creationId xmlns:a16="http://schemas.microsoft.com/office/drawing/2014/main" id="{00000000-0008-0000-0F00-000083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32" name="LM_Button_6">
            <a:extLst>
              <a:ext uri="{FF2B5EF4-FFF2-40B4-BE49-F238E27FC236}">
                <a16:creationId xmlns:a16="http://schemas.microsoft.com/office/drawing/2014/main" id="{00000000-0008-0000-0F00-000084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33" name="LM_Settings_Button" descr="Single gear">
            <a:extLst>
              <a:ext uri="{FF2B5EF4-FFF2-40B4-BE49-F238E27FC236}">
                <a16:creationId xmlns:a16="http://schemas.microsoft.com/office/drawing/2014/main" id="{00000000-0008-0000-0F00-00008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857135" y="877093"/>
            <a:ext cx="328083" cy="328083"/>
          </a:xfrm>
          <a:prstGeom prst="rect">
            <a:avLst/>
          </a:prstGeom>
        </xdr:spPr>
      </xdr:pic>
      <xdr:sp macro="[0]!LM_Templates_Custom_Button_Click" textlink="">
        <xdr:nvSpPr>
          <xdr:cNvPr id="134" name="LM_Templates_Custom_Button">
            <a:extLst>
              <a:ext uri="{FF2B5EF4-FFF2-40B4-BE49-F238E27FC236}">
                <a16:creationId xmlns:a16="http://schemas.microsoft.com/office/drawing/2014/main" id="{00000000-0008-0000-0F00-000086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16.xml><?xml version="1.0" encoding="utf-8"?>
<xdr:wsDr xmlns:xdr="http://schemas.openxmlformats.org/drawingml/2006/spreadsheetDrawing" xmlns:a="http://schemas.openxmlformats.org/drawingml/2006/main">
  <xdr:oneCellAnchor>
    <xdr:from>
      <xdr:col>1</xdr:col>
      <xdr:colOff>11906</xdr:colOff>
      <xdr:row>1</xdr:row>
      <xdr:rowOff>466725</xdr:rowOff>
    </xdr:from>
    <xdr:ext cx="1216423" cy="210250"/>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61585" y="1432832"/>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xdr:col>
      <xdr:colOff>120308</xdr:colOff>
      <xdr:row>46</xdr:row>
      <xdr:rowOff>98872</xdr:rowOff>
    </xdr:from>
    <xdr:to>
      <xdr:col>1</xdr:col>
      <xdr:colOff>1583348</xdr:colOff>
      <xdr:row>48</xdr:row>
      <xdr:rowOff>102524</xdr:rowOff>
    </xdr:to>
    <xdr:sp macro="[0]!AddNewPhase" textlink="">
      <xdr:nvSpPr>
        <xdr:cNvPr id="38" name="Charter_Status_Report_Btn">
          <a:extLst>
            <a:ext uri="{FF2B5EF4-FFF2-40B4-BE49-F238E27FC236}">
              <a16:creationId xmlns:a16="http://schemas.microsoft.com/office/drawing/2014/main" id="{00000000-0008-0000-1000-000026000000}"/>
            </a:ext>
          </a:extLst>
        </xdr:cNvPr>
        <xdr:cNvSpPr/>
      </xdr:nvSpPr>
      <xdr:spPr>
        <a:xfrm>
          <a:off x="263183" y="20327591"/>
          <a:ext cx="1463040" cy="274320"/>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Add Phase</a:t>
          </a:r>
        </a:p>
      </xdr:txBody>
    </xdr:sp>
    <xdr:clientData/>
  </xdr:twoCellAnchor>
  <xdr:twoCellAnchor editAs="oneCell">
    <xdr:from>
      <xdr:col>2</xdr:col>
      <xdr:colOff>138003</xdr:colOff>
      <xdr:row>46</xdr:row>
      <xdr:rowOff>98872</xdr:rowOff>
    </xdr:from>
    <xdr:to>
      <xdr:col>3</xdr:col>
      <xdr:colOff>8781</xdr:colOff>
      <xdr:row>48</xdr:row>
      <xdr:rowOff>102524</xdr:rowOff>
    </xdr:to>
    <xdr:sp macro="[0]!DeletePhase" textlink="">
      <xdr:nvSpPr>
        <xdr:cNvPr id="39" name="Charter_Status_Report_Btn">
          <a:extLst>
            <a:ext uri="{FF2B5EF4-FFF2-40B4-BE49-F238E27FC236}">
              <a16:creationId xmlns:a16="http://schemas.microsoft.com/office/drawing/2014/main" id="{00000000-0008-0000-1000-000027000000}"/>
            </a:ext>
          </a:extLst>
        </xdr:cNvPr>
        <xdr:cNvSpPr/>
      </xdr:nvSpPr>
      <xdr:spPr>
        <a:xfrm>
          <a:off x="1923941" y="20327591"/>
          <a:ext cx="1463040" cy="274320"/>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Remove Phase</a:t>
          </a:r>
        </a:p>
      </xdr:txBody>
    </xdr:sp>
    <xdr:clientData/>
  </xdr:twoCellAnchor>
  <xdr:twoCellAnchor editAs="oneCell">
    <xdr:from>
      <xdr:col>8</xdr:col>
      <xdr:colOff>1100100</xdr:colOff>
      <xdr:row>1</xdr:row>
      <xdr:rowOff>95250</xdr:rowOff>
    </xdr:from>
    <xdr:to>
      <xdr:col>9</xdr:col>
      <xdr:colOff>1301976</xdr:colOff>
      <xdr:row>1</xdr:row>
      <xdr:rowOff>619736</xdr:rowOff>
    </xdr:to>
    <xdr:pic>
      <xdr:nvPicPr>
        <xdr:cNvPr id="43" name="Picture 20_LND"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000-00002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80194" y="238125"/>
          <a:ext cx="1943364" cy="527661"/>
        </a:xfrm>
        <a:prstGeom prst="rect">
          <a:avLst/>
        </a:prstGeom>
        <a:noFill/>
      </xdr:spPr>
    </xdr:pic>
    <xdr:clientData/>
  </xdr:twoCellAnchor>
  <xdr:twoCellAnchor editAs="oneCell">
    <xdr:from>
      <xdr:col>4</xdr:col>
      <xdr:colOff>534123</xdr:colOff>
      <xdr:row>1</xdr:row>
      <xdr:rowOff>95249</xdr:rowOff>
    </xdr:from>
    <xdr:to>
      <xdr:col>4</xdr:col>
      <xdr:colOff>1059440</xdr:colOff>
      <xdr:row>1</xdr:row>
      <xdr:rowOff>637335</xdr:rowOff>
    </xdr:to>
    <xdr:pic>
      <xdr:nvPicPr>
        <xdr:cNvPr id="45" name="Picture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7123" y="1061356"/>
          <a:ext cx="522142" cy="538911"/>
        </a:xfrm>
        <a:prstGeom prst="rect">
          <a:avLst/>
        </a:prstGeom>
      </xdr:spPr>
    </xdr:pic>
    <xdr:clientData/>
  </xdr:twoCellAnchor>
  <xdr:twoCellAnchor>
    <xdr:from>
      <xdr:col>11</xdr:col>
      <xdr:colOff>111576</xdr:colOff>
      <xdr:row>14</xdr:row>
      <xdr:rowOff>273845</xdr:rowOff>
    </xdr:from>
    <xdr:to>
      <xdr:col>12</xdr:col>
      <xdr:colOff>88240</xdr:colOff>
      <xdr:row>14</xdr:row>
      <xdr:rowOff>523875</xdr:rowOff>
    </xdr:to>
    <xdr:sp macro="[0]!save_project_light" textlink="">
      <xdr:nvSpPr>
        <xdr:cNvPr id="46" name="Bn_Save_Projects_Btn" hidden="1">
          <a:extLst>
            <a:ext uri="{FF2B5EF4-FFF2-40B4-BE49-F238E27FC236}">
              <a16:creationId xmlns:a16="http://schemas.microsoft.com/office/drawing/2014/main" id="{00000000-0008-0000-1000-00002E000000}"/>
            </a:ext>
          </a:extLst>
        </xdr:cNvPr>
        <xdr:cNvSpPr/>
      </xdr:nvSpPr>
      <xdr:spPr>
        <a:xfrm>
          <a:off x="17113701" y="4191001"/>
          <a:ext cx="2560320" cy="250030"/>
        </a:xfrm>
        <a:prstGeom prst="roundRect">
          <a:avLst/>
        </a:prstGeom>
        <a:solidFill>
          <a:srgbClr val="3DCD58"/>
        </a:solidFill>
        <a:ln>
          <a:solidFill>
            <a:srgbClr val="00B05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Save Project</a:t>
          </a:r>
        </a:p>
      </xdr:txBody>
    </xdr:sp>
    <xdr:clientData/>
  </xdr:twoCellAnchor>
  <xdr:twoCellAnchor editAs="oneCell">
    <xdr:from>
      <xdr:col>7</xdr:col>
      <xdr:colOff>750099</xdr:colOff>
      <xdr:row>46</xdr:row>
      <xdr:rowOff>98872</xdr:rowOff>
    </xdr:from>
    <xdr:to>
      <xdr:col>9</xdr:col>
      <xdr:colOff>577855</xdr:colOff>
      <xdr:row>48</xdr:row>
      <xdr:rowOff>102524</xdr:rowOff>
    </xdr:to>
    <xdr:sp macro="[0]!Load_PMP_Timelines" textlink="">
      <xdr:nvSpPr>
        <xdr:cNvPr id="48" name="Charter_Status_Report_Btn">
          <a:extLst>
            <a:ext uri="{FF2B5EF4-FFF2-40B4-BE49-F238E27FC236}">
              <a16:creationId xmlns:a16="http://schemas.microsoft.com/office/drawing/2014/main" id="{00000000-0008-0000-1000-000030000000}"/>
            </a:ext>
          </a:extLst>
        </xdr:cNvPr>
        <xdr:cNvSpPr/>
      </xdr:nvSpPr>
      <xdr:spPr>
        <a:xfrm>
          <a:off x="11144255" y="20327591"/>
          <a:ext cx="3355181" cy="274320"/>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050" b="1">
              <a:solidFill>
                <a:schemeClr val="bg1"/>
              </a:solidFill>
              <a:latin typeface="Arial" pitchFamily="34" charset="0"/>
              <a:ea typeface="+mn-ea"/>
              <a:cs typeface="Arial" pitchFamily="34" charset="0"/>
            </a:rPr>
            <a:t>Load Standard PMP Phases &amp; Stage</a:t>
          </a:r>
          <a:r>
            <a:rPr lang="en-US" sz="1050" b="1" baseline="0">
              <a:solidFill>
                <a:schemeClr val="bg1"/>
              </a:solidFill>
              <a:latin typeface="Arial" pitchFamily="34" charset="0"/>
              <a:ea typeface="+mn-ea"/>
              <a:cs typeface="Arial" pitchFamily="34" charset="0"/>
            </a:rPr>
            <a:t> Gates</a:t>
          </a:r>
          <a:endParaRPr lang="en-US" sz="1050" b="1">
            <a:solidFill>
              <a:schemeClr val="bg1"/>
            </a:solidFill>
            <a:latin typeface="Arial" pitchFamily="34" charset="0"/>
            <a:ea typeface="+mn-ea"/>
            <a:cs typeface="Arial" pitchFamily="34" charset="0"/>
          </a:endParaRPr>
        </a:p>
      </xdr:txBody>
    </xdr:sp>
    <xdr:clientData/>
  </xdr:twoCellAnchor>
  <xdr:twoCellAnchor editAs="oneCell">
    <xdr:from>
      <xdr:col>9</xdr:col>
      <xdr:colOff>166687</xdr:colOff>
      <xdr:row>19</xdr:row>
      <xdr:rowOff>183589</xdr:rowOff>
    </xdr:from>
    <xdr:to>
      <xdr:col>12</xdr:col>
      <xdr:colOff>187642</xdr:colOff>
      <xdr:row>20</xdr:row>
      <xdr:rowOff>235023</xdr:rowOff>
    </xdr:to>
    <xdr:sp macro="[0]!SBO_Update_SR_KPIs" textlink="">
      <xdr:nvSpPr>
        <xdr:cNvPr id="56" name="Bn_Load_KPIs_ID_Card" hidden="1">
          <a:extLst>
            <a:ext uri="{FF2B5EF4-FFF2-40B4-BE49-F238E27FC236}">
              <a16:creationId xmlns:a16="http://schemas.microsoft.com/office/drawing/2014/main" id="{00000000-0008-0000-1000-000038000000}"/>
            </a:ext>
          </a:extLst>
        </xdr:cNvPr>
        <xdr:cNvSpPr/>
      </xdr:nvSpPr>
      <xdr:spPr>
        <a:xfrm>
          <a:off x="14263687" y="5422339"/>
          <a:ext cx="2926080" cy="357822"/>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Load KPIs from Finance ID Card</a:t>
          </a:r>
        </a:p>
      </xdr:txBody>
    </xdr:sp>
    <xdr:clientData/>
  </xdr:twoCellAnchor>
  <xdr:twoCellAnchor editAs="absolute">
    <xdr:from>
      <xdr:col>8</xdr:col>
      <xdr:colOff>1455737</xdr:colOff>
      <xdr:row>20</xdr:row>
      <xdr:rowOff>258767</xdr:rowOff>
    </xdr:from>
    <xdr:to>
      <xdr:col>10</xdr:col>
      <xdr:colOff>1131411</xdr:colOff>
      <xdr:row>22</xdr:row>
      <xdr:rowOff>639</xdr:rowOff>
    </xdr:to>
    <xdr:sp macro="[0]!SBO_Update_SR_KPIs_KPIs" textlink="">
      <xdr:nvSpPr>
        <xdr:cNvPr id="59" name="Bn_Load_KPIs_KPIs_ID_Card" hidden="1">
          <a:extLst>
            <a:ext uri="{FF2B5EF4-FFF2-40B4-BE49-F238E27FC236}">
              <a16:creationId xmlns:a16="http://schemas.microsoft.com/office/drawing/2014/main" id="{00000000-0008-0000-1000-00003B000000}"/>
            </a:ext>
          </a:extLst>
        </xdr:cNvPr>
        <xdr:cNvSpPr/>
      </xdr:nvSpPr>
      <xdr:spPr>
        <a:xfrm>
          <a:off x="14263687" y="5965036"/>
          <a:ext cx="2926080" cy="357822"/>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Load KPIs from KPIs</a:t>
          </a:r>
          <a:r>
            <a:rPr lang="en-US" sz="1200" b="1" baseline="0">
              <a:solidFill>
                <a:schemeClr val="bg1"/>
              </a:solidFill>
              <a:latin typeface="Arial" pitchFamily="34" charset="0"/>
              <a:ea typeface="+mn-ea"/>
              <a:cs typeface="Arial" pitchFamily="34" charset="0"/>
            </a:rPr>
            <a:t> Template</a:t>
          </a:r>
          <a:endParaRPr lang="en-US" sz="1200" b="1">
            <a:solidFill>
              <a:schemeClr val="bg1"/>
            </a:solidFill>
            <a:latin typeface="Arial" pitchFamily="34" charset="0"/>
            <a:ea typeface="+mn-ea"/>
            <a:cs typeface="Arial" pitchFamily="34" charset="0"/>
          </a:endParaRPr>
        </a:p>
      </xdr:txBody>
    </xdr:sp>
    <xdr:clientData/>
  </xdr:twoCellAnchor>
  <xdr:twoCellAnchor>
    <xdr:from>
      <xdr:col>1</xdr:col>
      <xdr:colOff>226219</xdr:colOff>
      <xdr:row>1</xdr:row>
      <xdr:rowOff>83344</xdr:rowOff>
    </xdr:from>
    <xdr:to>
      <xdr:col>1</xdr:col>
      <xdr:colOff>809625</xdr:colOff>
      <xdr:row>1</xdr:row>
      <xdr:rowOff>452439</xdr:rowOff>
    </xdr:to>
    <xdr:grpSp>
      <xdr:nvGrpSpPr>
        <xdr:cNvPr id="121" name="Menu_Button">
          <a:extLst>
            <a:ext uri="{FF2B5EF4-FFF2-40B4-BE49-F238E27FC236}">
              <a16:creationId xmlns:a16="http://schemas.microsoft.com/office/drawing/2014/main" id="{00000000-0008-0000-1000-000079000000}"/>
            </a:ext>
          </a:extLst>
        </xdr:cNvPr>
        <xdr:cNvGrpSpPr/>
      </xdr:nvGrpSpPr>
      <xdr:grpSpPr>
        <a:xfrm>
          <a:off x="369094" y="226219"/>
          <a:ext cx="583406" cy="369095"/>
          <a:chOff x="297657" y="95249"/>
          <a:chExt cx="583406" cy="369095"/>
        </a:xfrm>
      </xdr:grpSpPr>
      <xdr:sp macro="[0]!Menu_Button_Click" textlink="">
        <xdr:nvSpPr>
          <xdr:cNvPr id="122" name="Rectangle: Rounded Corners 121" hidden="1">
            <a:extLst>
              <a:ext uri="{FF2B5EF4-FFF2-40B4-BE49-F238E27FC236}">
                <a16:creationId xmlns:a16="http://schemas.microsoft.com/office/drawing/2014/main" id="{00000000-0008-0000-1000-00007A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23" name="Straight Connector 122">
            <a:extLst>
              <a:ext uri="{FF2B5EF4-FFF2-40B4-BE49-F238E27FC236}">
                <a16:creationId xmlns:a16="http://schemas.microsoft.com/office/drawing/2014/main" id="{00000000-0008-0000-1000-00007B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24" name="Straight Connector 123">
            <a:extLst>
              <a:ext uri="{FF2B5EF4-FFF2-40B4-BE49-F238E27FC236}">
                <a16:creationId xmlns:a16="http://schemas.microsoft.com/office/drawing/2014/main" id="{00000000-0008-0000-1000-00007C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25" name="Straight Connector 124">
            <a:extLst>
              <a:ext uri="{FF2B5EF4-FFF2-40B4-BE49-F238E27FC236}">
                <a16:creationId xmlns:a16="http://schemas.microsoft.com/office/drawing/2014/main" id="{00000000-0008-0000-1000-00007D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8</xdr:col>
      <xdr:colOff>71437</xdr:colOff>
      <xdr:row>46</xdr:row>
      <xdr:rowOff>988218</xdr:rowOff>
    </xdr:from>
    <xdr:ext cx="1280160" cy="228600"/>
    <xdr:sp macro="[0]!Bn_Manage_Criteria_Btn_Click" textlink="">
      <xdr:nvSpPr>
        <xdr:cNvPr id="62" name="Bn_Manage_Criteria_Btn" hidden="1">
          <a:extLst>
            <a:ext uri="{FF2B5EF4-FFF2-40B4-BE49-F238E27FC236}">
              <a16:creationId xmlns:a16="http://schemas.microsoft.com/office/drawing/2014/main" id="{00000000-0008-0000-1000-00003E000000}"/>
            </a:ext>
          </a:extLst>
        </xdr:cNvPr>
        <xdr:cNvSpPr/>
      </xdr:nvSpPr>
      <xdr:spPr>
        <a:xfrm>
          <a:off x="14108906" y="20693062"/>
          <a:ext cx="1280160" cy="228600"/>
        </a:xfrm>
        <a:prstGeom prst="roundRect">
          <a:avLst/>
        </a:prstGeom>
        <a:solidFill>
          <a:schemeClr val="bg1">
            <a:lumMod val="9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900" b="1">
              <a:solidFill>
                <a:srgbClr val="005426"/>
              </a:solidFill>
              <a:latin typeface="Arial" pitchFamily="34" charset="0"/>
              <a:cs typeface="Arial" pitchFamily="34" charset="0"/>
            </a:rPr>
            <a:t>Manage Gate Criteria</a:t>
          </a:r>
        </a:p>
      </xdr:txBody>
    </xdr:sp>
    <xdr:clientData/>
  </xdr:oneCellAnchor>
  <xdr:twoCellAnchor editAs="oneCell">
    <xdr:from>
      <xdr:col>11</xdr:col>
      <xdr:colOff>95250</xdr:colOff>
      <xdr:row>15</xdr:row>
      <xdr:rowOff>107156</xdr:rowOff>
    </xdr:from>
    <xdr:to>
      <xdr:col>18</xdr:col>
      <xdr:colOff>154781</xdr:colOff>
      <xdr:row>15</xdr:row>
      <xdr:rowOff>354012</xdr:rowOff>
    </xdr:to>
    <xdr:sp macro="[0]!Load_Project_Light" textlink="">
      <xdr:nvSpPr>
        <xdr:cNvPr id="61" name="Bn_Load_Projects_Btn" hidden="1">
          <a:extLst>
            <a:ext uri="{FF2B5EF4-FFF2-40B4-BE49-F238E27FC236}">
              <a16:creationId xmlns:a16="http://schemas.microsoft.com/office/drawing/2014/main" id="{00000000-0008-0000-1000-00003D000000}"/>
            </a:ext>
          </a:extLst>
        </xdr:cNvPr>
        <xdr:cNvSpPr/>
      </xdr:nvSpPr>
      <xdr:spPr>
        <a:xfrm>
          <a:off x="17097375" y="4619625"/>
          <a:ext cx="2583656" cy="250031"/>
        </a:xfrm>
        <a:prstGeom prst="roundRect">
          <a:avLst/>
        </a:prstGeom>
        <a:solidFill>
          <a:srgbClr val="00B0F0"/>
        </a:solidFill>
        <a:ln>
          <a:solidFill>
            <a:srgbClr val="0070C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Load Project</a:t>
          </a:r>
        </a:p>
      </xdr:txBody>
    </xdr:sp>
    <xdr:clientData/>
  </xdr:twoCellAnchor>
  <xdr:twoCellAnchor editAs="absolute">
    <xdr:from>
      <xdr:col>1</xdr:col>
      <xdr:colOff>0</xdr:colOff>
      <xdr:row>9</xdr:row>
      <xdr:rowOff>68264</xdr:rowOff>
    </xdr:from>
    <xdr:to>
      <xdr:col>9</xdr:col>
      <xdr:colOff>770730</xdr:colOff>
      <xdr:row>10</xdr:row>
      <xdr:rowOff>416720</xdr:rowOff>
    </xdr:to>
    <xdr:grpSp>
      <xdr:nvGrpSpPr>
        <xdr:cNvPr id="63" name="Menu_Bar" hidden="1">
          <a:extLst>
            <a:ext uri="{FF2B5EF4-FFF2-40B4-BE49-F238E27FC236}">
              <a16:creationId xmlns:a16="http://schemas.microsoft.com/office/drawing/2014/main" id="{00000000-0008-0000-1000-00003F000000}"/>
            </a:ext>
          </a:extLst>
        </xdr:cNvPr>
        <xdr:cNvGrpSpPr/>
      </xdr:nvGrpSpPr>
      <xdr:grpSpPr>
        <a:xfrm>
          <a:off x="142875" y="901702"/>
          <a:ext cx="15177293" cy="955674"/>
          <a:chOff x="74083" y="740834"/>
          <a:chExt cx="13631334" cy="961918"/>
        </a:xfrm>
      </xdr:grpSpPr>
      <xdr:sp macro="" textlink="">
        <xdr:nvSpPr>
          <xdr:cNvPr id="64" name="PlaceHolder" hidden="1">
            <a:extLst>
              <a:ext uri="{FF2B5EF4-FFF2-40B4-BE49-F238E27FC236}">
                <a16:creationId xmlns:a16="http://schemas.microsoft.com/office/drawing/2014/main" id="{00000000-0008-0000-1000-000040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5" name="Bn_Charter_Btn" hidden="1">
            <a:extLst>
              <a:ext uri="{FF2B5EF4-FFF2-40B4-BE49-F238E27FC236}">
                <a16:creationId xmlns:a16="http://schemas.microsoft.com/office/drawing/2014/main" id="{00000000-0008-0000-1000-000041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6" name="Bn_Finance_Btn" hidden="1">
            <a:extLst>
              <a:ext uri="{FF2B5EF4-FFF2-40B4-BE49-F238E27FC236}">
                <a16:creationId xmlns:a16="http://schemas.microsoft.com/office/drawing/2014/main" id="{00000000-0008-0000-1000-000042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7" name="Bn_Status_Report_Btn" hidden="1">
            <a:extLst>
              <a:ext uri="{FF2B5EF4-FFF2-40B4-BE49-F238E27FC236}">
                <a16:creationId xmlns:a16="http://schemas.microsoft.com/office/drawing/2014/main" id="{00000000-0008-0000-1000-000043000000}"/>
              </a:ext>
            </a:extLst>
          </xdr:cNvPr>
          <xdr:cNvSpPr/>
        </xdr:nvSpPr>
        <xdr:spPr>
          <a:xfrm>
            <a:off x="3802934"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8" name="Bn_Resource_Plan_Btn" hidden="1">
            <a:extLst>
              <a:ext uri="{FF2B5EF4-FFF2-40B4-BE49-F238E27FC236}">
                <a16:creationId xmlns:a16="http://schemas.microsoft.com/office/drawing/2014/main" id="{00000000-0008-0000-1000-000044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9" name="Bn_Project_Plan_Btn" hidden="1">
            <a:extLst>
              <a:ext uri="{FF2B5EF4-FFF2-40B4-BE49-F238E27FC236}">
                <a16:creationId xmlns:a16="http://schemas.microsoft.com/office/drawing/2014/main" id="{00000000-0008-0000-1000-000045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70" name="Bn_Risk_Register_Btn" hidden="1">
            <a:extLst>
              <a:ext uri="{FF2B5EF4-FFF2-40B4-BE49-F238E27FC236}">
                <a16:creationId xmlns:a16="http://schemas.microsoft.com/office/drawing/2014/main" id="{00000000-0008-0000-1000-000046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71" name="Bn_Issue_Log_Btn" hidden="1">
            <a:extLst>
              <a:ext uri="{FF2B5EF4-FFF2-40B4-BE49-F238E27FC236}">
                <a16:creationId xmlns:a16="http://schemas.microsoft.com/office/drawing/2014/main" id="{00000000-0008-0000-1000-000047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72" name="Bn_Comms_Plan_Btn" hidden="1">
            <a:extLst>
              <a:ext uri="{FF2B5EF4-FFF2-40B4-BE49-F238E27FC236}">
                <a16:creationId xmlns:a16="http://schemas.microsoft.com/office/drawing/2014/main" id="{00000000-0008-0000-1000-000048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73" name="Bn_Reports_Btn" hidden="1">
            <a:extLst>
              <a:ext uri="{FF2B5EF4-FFF2-40B4-BE49-F238E27FC236}">
                <a16:creationId xmlns:a16="http://schemas.microsoft.com/office/drawing/2014/main" id="{00000000-0008-0000-1000-000049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4" name="Bn_General_Info_Btn" hidden="1">
            <a:hlinkClick xmlns:r="http://schemas.openxmlformats.org/officeDocument/2006/relationships" r:id="rId3"/>
            <a:extLst>
              <a:ext uri="{FF2B5EF4-FFF2-40B4-BE49-F238E27FC236}">
                <a16:creationId xmlns:a16="http://schemas.microsoft.com/office/drawing/2014/main" id="{00000000-0008-0000-1000-00004A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5" name="Bn_Problem_St_Btn" hidden="1">
            <a:extLst>
              <a:ext uri="{FF2B5EF4-FFF2-40B4-BE49-F238E27FC236}">
                <a16:creationId xmlns:a16="http://schemas.microsoft.com/office/drawing/2014/main" id="{00000000-0008-0000-1000-00004B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6" name="Bn_Tracker_Btn" hidden="1">
            <a:extLst>
              <a:ext uri="{FF2B5EF4-FFF2-40B4-BE49-F238E27FC236}">
                <a16:creationId xmlns:a16="http://schemas.microsoft.com/office/drawing/2014/main" id="{00000000-0008-0000-1000-00004C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7" name="Bn_CR_Log_Btn" hidden="1">
            <a:extLst>
              <a:ext uri="{FF2B5EF4-FFF2-40B4-BE49-F238E27FC236}">
                <a16:creationId xmlns:a16="http://schemas.microsoft.com/office/drawing/2014/main" id="{00000000-0008-0000-1000-00004D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8" name="Bn_Lessons_Learned_Btn" hidden="1">
            <a:extLst>
              <a:ext uri="{FF2B5EF4-FFF2-40B4-BE49-F238E27FC236}">
                <a16:creationId xmlns:a16="http://schemas.microsoft.com/office/drawing/2014/main" id="{00000000-0008-0000-1000-00004E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9" name="Bn_BCase1_Btn" hidden="1">
            <a:extLst>
              <a:ext uri="{FF2B5EF4-FFF2-40B4-BE49-F238E27FC236}">
                <a16:creationId xmlns:a16="http://schemas.microsoft.com/office/drawing/2014/main" id="{00000000-0008-0000-1000-00004F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80" name="Bn_Cost_Tracking_Btn" hidden="1">
            <a:extLst>
              <a:ext uri="{FF2B5EF4-FFF2-40B4-BE49-F238E27FC236}">
                <a16:creationId xmlns:a16="http://schemas.microsoft.com/office/drawing/2014/main" id="{00000000-0008-0000-1000-000050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81" name="Bn_IPO_Addendum_Btn" hidden="1">
            <a:extLst>
              <a:ext uri="{FF2B5EF4-FFF2-40B4-BE49-F238E27FC236}">
                <a16:creationId xmlns:a16="http://schemas.microsoft.com/office/drawing/2014/main" id="{00000000-0008-0000-1000-000051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86" name="Bn_BCase2_Btn" hidden="1">
            <a:extLst>
              <a:ext uri="{FF2B5EF4-FFF2-40B4-BE49-F238E27FC236}">
                <a16:creationId xmlns:a16="http://schemas.microsoft.com/office/drawing/2014/main" id="{00000000-0008-0000-1000-000056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9" name="Bn_Stage_Gates_Btn" hidden="1">
            <a:extLst>
              <a:ext uri="{FF2B5EF4-FFF2-40B4-BE49-F238E27FC236}">
                <a16:creationId xmlns:a16="http://schemas.microsoft.com/office/drawing/2014/main" id="{00000000-0008-0000-1000-000059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91" name="Bn_KPIs_Btn" hidden="1">
            <a:extLst>
              <a:ext uri="{FF2B5EF4-FFF2-40B4-BE49-F238E27FC236}">
                <a16:creationId xmlns:a16="http://schemas.microsoft.com/office/drawing/2014/main" id="{00000000-0008-0000-1000-00005B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93" name="Bn_BCase3_Btn" hidden="1">
            <a:extLst>
              <a:ext uri="{FF2B5EF4-FFF2-40B4-BE49-F238E27FC236}">
                <a16:creationId xmlns:a16="http://schemas.microsoft.com/office/drawing/2014/main" id="{00000000-0008-0000-1000-00005D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94" name="Bn_Charts_Btn" hidden="1">
            <a:extLst>
              <a:ext uri="{FF2B5EF4-FFF2-40B4-BE49-F238E27FC236}">
                <a16:creationId xmlns:a16="http://schemas.microsoft.com/office/drawing/2014/main" id="{00000000-0008-0000-1000-00005E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95" name="Bn_Consolidation_Btn" hidden="1">
            <a:extLst>
              <a:ext uri="{FF2B5EF4-FFF2-40B4-BE49-F238E27FC236}">
                <a16:creationId xmlns:a16="http://schemas.microsoft.com/office/drawing/2014/main" id="{00000000-0008-0000-1000-00005F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12" name="Bn_ID_Card_Btn" hidden="1">
            <a:extLst>
              <a:ext uri="{FF2B5EF4-FFF2-40B4-BE49-F238E27FC236}">
                <a16:creationId xmlns:a16="http://schemas.microsoft.com/office/drawing/2014/main" id="{00000000-0008-0000-1000-000070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26" name="Bn_cList1_Btn" hidden="1">
            <a:extLst>
              <a:ext uri="{FF2B5EF4-FFF2-40B4-BE49-F238E27FC236}">
                <a16:creationId xmlns:a16="http://schemas.microsoft.com/office/drawing/2014/main" id="{00000000-0008-0000-1000-00007E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27" name="Bn_cList2_Btn" hidden="1">
            <a:extLst>
              <a:ext uri="{FF2B5EF4-FFF2-40B4-BE49-F238E27FC236}">
                <a16:creationId xmlns:a16="http://schemas.microsoft.com/office/drawing/2014/main" id="{00000000-0008-0000-1000-00007F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28" name="Bn_cList3_Btn" hidden="1">
            <a:extLst>
              <a:ext uri="{FF2B5EF4-FFF2-40B4-BE49-F238E27FC236}">
                <a16:creationId xmlns:a16="http://schemas.microsoft.com/office/drawing/2014/main" id="{00000000-0008-0000-1000-000080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29" name="Bn_defLog_Btn" hidden="1">
            <a:extLst>
              <a:ext uri="{FF2B5EF4-FFF2-40B4-BE49-F238E27FC236}">
                <a16:creationId xmlns:a16="http://schemas.microsoft.com/office/drawing/2014/main" id="{00000000-0008-0000-1000-000081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33" name="Bn_cList4_Btn" hidden="1">
            <a:extLst>
              <a:ext uri="{FF2B5EF4-FFF2-40B4-BE49-F238E27FC236}">
                <a16:creationId xmlns:a16="http://schemas.microsoft.com/office/drawing/2014/main" id="{00000000-0008-0000-1000-000085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34" name="Bn_MoM_Btn" hidden="1">
            <a:extLst>
              <a:ext uri="{FF2B5EF4-FFF2-40B4-BE49-F238E27FC236}">
                <a16:creationId xmlns:a16="http://schemas.microsoft.com/office/drawing/2014/main" id="{00000000-0008-0000-1000-000086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35" name="Bn_RACI_Btn" hidden="1">
            <a:extLst>
              <a:ext uri="{FF2B5EF4-FFF2-40B4-BE49-F238E27FC236}">
                <a16:creationId xmlns:a16="http://schemas.microsoft.com/office/drawing/2014/main" id="{00000000-0008-0000-1000-000087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36" name="Bn_Micro_Template_Btn" hidden="1">
            <a:extLst>
              <a:ext uri="{FF2B5EF4-FFF2-40B4-BE49-F238E27FC236}">
                <a16:creationId xmlns:a16="http://schemas.microsoft.com/office/drawing/2014/main" id="{00000000-0008-0000-1000-000088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95250</xdr:rowOff>
    </xdr:from>
    <xdr:to>
      <xdr:col>8</xdr:col>
      <xdr:colOff>28575</xdr:colOff>
      <xdr:row>9</xdr:row>
      <xdr:rowOff>503238</xdr:rowOff>
    </xdr:to>
    <xdr:grpSp>
      <xdr:nvGrpSpPr>
        <xdr:cNvPr id="137" name="Light_Menu">
          <a:extLst>
            <a:ext uri="{FF2B5EF4-FFF2-40B4-BE49-F238E27FC236}">
              <a16:creationId xmlns:a16="http://schemas.microsoft.com/office/drawing/2014/main" id="{00000000-0008-0000-1000-000089000000}"/>
            </a:ext>
          </a:extLst>
        </xdr:cNvPr>
        <xdr:cNvGrpSpPr/>
      </xdr:nvGrpSpPr>
      <xdr:grpSpPr>
        <a:xfrm>
          <a:off x="142875" y="928688"/>
          <a:ext cx="12696825" cy="407988"/>
          <a:chOff x="107156" y="833437"/>
          <a:chExt cx="13465969" cy="404813"/>
        </a:xfrm>
      </xdr:grpSpPr>
      <xdr:sp macro="" textlink="">
        <xdr:nvSpPr>
          <xdr:cNvPr id="138" name="LM_Container">
            <a:extLst>
              <a:ext uri="{FF2B5EF4-FFF2-40B4-BE49-F238E27FC236}">
                <a16:creationId xmlns:a16="http://schemas.microsoft.com/office/drawing/2014/main" id="{00000000-0008-0000-1000-00008A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39" name="LM_Help_Button">
            <a:hlinkClick xmlns:r="http://schemas.openxmlformats.org/officeDocument/2006/relationships" r:id="rId4"/>
            <a:extLst>
              <a:ext uri="{FF2B5EF4-FFF2-40B4-BE49-F238E27FC236}">
                <a16:creationId xmlns:a16="http://schemas.microsoft.com/office/drawing/2014/main" id="{00000000-0008-0000-1000-00008B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40" name="LM_Tips_Button">
            <a:extLst>
              <a:ext uri="{FF2B5EF4-FFF2-40B4-BE49-F238E27FC236}">
                <a16:creationId xmlns:a16="http://schemas.microsoft.com/office/drawing/2014/main" id="{00000000-0008-0000-1000-00008C000000}"/>
              </a:ext>
            </a:extLst>
          </xdr:cNvPr>
          <xdr:cNvGrpSpPr/>
        </xdr:nvGrpSpPr>
        <xdr:grpSpPr>
          <a:xfrm>
            <a:off x="12785994" y="909690"/>
            <a:ext cx="274320" cy="274320"/>
            <a:chOff x="10563228" y="1200151"/>
            <a:chExt cx="341839" cy="338667"/>
          </a:xfrm>
          <a:effectLst/>
        </xdr:grpSpPr>
        <xdr:sp macro="" textlink="">
          <xdr:nvSpPr>
            <xdr:cNvPr id="149" name="Tips_Circle">
              <a:extLst>
                <a:ext uri="{FF2B5EF4-FFF2-40B4-BE49-F238E27FC236}">
                  <a16:creationId xmlns:a16="http://schemas.microsoft.com/office/drawing/2014/main" id="{00000000-0008-0000-1000-000095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50" name="Light_Bulb" descr="Lightbulb">
              <a:extLst>
                <a:ext uri="{FF2B5EF4-FFF2-40B4-BE49-F238E27FC236}">
                  <a16:creationId xmlns:a16="http://schemas.microsoft.com/office/drawing/2014/main" id="{00000000-0008-0000-1000-00009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41" name="LM_Button_1">
            <a:extLst>
              <a:ext uri="{FF2B5EF4-FFF2-40B4-BE49-F238E27FC236}">
                <a16:creationId xmlns:a16="http://schemas.microsoft.com/office/drawing/2014/main" id="{00000000-0008-0000-1000-00008D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42" name="LM_Button_2">
            <a:extLst>
              <a:ext uri="{FF2B5EF4-FFF2-40B4-BE49-F238E27FC236}">
                <a16:creationId xmlns:a16="http://schemas.microsoft.com/office/drawing/2014/main" id="{00000000-0008-0000-1000-00008E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43" name="LM_Button_3">
            <a:extLst>
              <a:ext uri="{FF2B5EF4-FFF2-40B4-BE49-F238E27FC236}">
                <a16:creationId xmlns:a16="http://schemas.microsoft.com/office/drawing/2014/main" id="{00000000-0008-0000-1000-00008F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44" name="LM_Button_4">
            <a:extLst>
              <a:ext uri="{FF2B5EF4-FFF2-40B4-BE49-F238E27FC236}">
                <a16:creationId xmlns:a16="http://schemas.microsoft.com/office/drawing/2014/main" id="{00000000-0008-0000-1000-000090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45" name="LM_Button_5">
            <a:extLst>
              <a:ext uri="{FF2B5EF4-FFF2-40B4-BE49-F238E27FC236}">
                <a16:creationId xmlns:a16="http://schemas.microsoft.com/office/drawing/2014/main" id="{00000000-0008-0000-1000-000091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46" name="LM_Button_6">
            <a:extLst>
              <a:ext uri="{FF2B5EF4-FFF2-40B4-BE49-F238E27FC236}">
                <a16:creationId xmlns:a16="http://schemas.microsoft.com/office/drawing/2014/main" id="{00000000-0008-0000-1000-000092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47" name="LM_Settings_Button" descr="Single gear">
            <a:extLst>
              <a:ext uri="{FF2B5EF4-FFF2-40B4-BE49-F238E27FC236}">
                <a16:creationId xmlns:a16="http://schemas.microsoft.com/office/drawing/2014/main" id="{00000000-0008-0000-10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48" name="LM_Templates_Custom_Button">
            <a:extLst>
              <a:ext uri="{FF2B5EF4-FFF2-40B4-BE49-F238E27FC236}">
                <a16:creationId xmlns:a16="http://schemas.microsoft.com/office/drawing/2014/main" id="{00000000-0008-0000-1000-000094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238124</xdr:colOff>
      <xdr:row>10</xdr:row>
      <xdr:rowOff>214313</xdr:rowOff>
    </xdr:from>
    <xdr:to>
      <xdr:col>8</xdr:col>
      <xdr:colOff>421836</xdr:colOff>
      <xdr:row>14</xdr:row>
      <xdr:rowOff>304272</xdr:rowOff>
    </xdr:to>
    <xdr:grpSp>
      <xdr:nvGrpSpPr>
        <xdr:cNvPr id="120" name="Tips_Status_Report" hidden="1">
          <a:extLst>
            <a:ext uri="{FF2B5EF4-FFF2-40B4-BE49-F238E27FC236}">
              <a16:creationId xmlns:a16="http://schemas.microsoft.com/office/drawing/2014/main" id="{00000000-0008-0000-1000-000078000000}"/>
            </a:ext>
          </a:extLst>
        </xdr:cNvPr>
        <xdr:cNvGrpSpPr/>
      </xdr:nvGrpSpPr>
      <xdr:grpSpPr>
        <a:xfrm>
          <a:off x="2214562" y="1654969"/>
          <a:ext cx="11018399" cy="2006866"/>
          <a:chOff x="846667" y="2444750"/>
          <a:chExt cx="10756462" cy="1852084"/>
        </a:xfrm>
      </xdr:grpSpPr>
      <xdr:sp macro="" textlink="">
        <xdr:nvSpPr>
          <xdr:cNvPr id="130" name="Rectangle: Rounded Corners 129" hidden="1">
            <a:extLst>
              <a:ext uri="{FF2B5EF4-FFF2-40B4-BE49-F238E27FC236}">
                <a16:creationId xmlns:a16="http://schemas.microsoft.com/office/drawing/2014/main" id="{00000000-0008-0000-1000-000082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31" name="Rectangle: Rounded Corners 130" hidden="1">
            <a:extLst>
              <a:ext uri="{FF2B5EF4-FFF2-40B4-BE49-F238E27FC236}">
                <a16:creationId xmlns:a16="http://schemas.microsoft.com/office/drawing/2014/main" id="{00000000-0008-0000-1000-000083000000}"/>
              </a:ext>
            </a:extLst>
          </xdr:cNvPr>
          <xdr:cNvSpPr/>
        </xdr:nvSpPr>
        <xdr:spPr>
          <a:xfrm>
            <a:off x="1034740"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1</a:t>
            </a:r>
          </a:p>
        </xdr:txBody>
      </xdr:sp>
      <xdr:sp macro="" textlink="">
        <xdr:nvSpPr>
          <xdr:cNvPr id="132" name="Rectangle: Rounded Corners 131" hidden="1">
            <a:extLst>
              <a:ext uri="{FF2B5EF4-FFF2-40B4-BE49-F238E27FC236}">
                <a16:creationId xmlns:a16="http://schemas.microsoft.com/office/drawing/2014/main" id="{00000000-0008-0000-1000-000084000000}"/>
              </a:ext>
            </a:extLst>
          </xdr:cNvPr>
          <xdr:cNvSpPr/>
        </xdr:nvSpPr>
        <xdr:spPr>
          <a:xfrm>
            <a:off x="2842774"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2</a:t>
            </a:r>
          </a:p>
        </xdr:txBody>
      </xdr:sp>
      <xdr:sp macro="" textlink="">
        <xdr:nvSpPr>
          <xdr:cNvPr id="151" name="Rectangle: Rounded Corners 150" hidden="1">
            <a:extLst>
              <a:ext uri="{FF2B5EF4-FFF2-40B4-BE49-F238E27FC236}">
                <a16:creationId xmlns:a16="http://schemas.microsoft.com/office/drawing/2014/main" id="{00000000-0008-0000-1000-000097000000}"/>
              </a:ext>
            </a:extLst>
          </xdr:cNvPr>
          <xdr:cNvSpPr/>
        </xdr:nvSpPr>
        <xdr:spPr>
          <a:xfrm>
            <a:off x="4650808"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3</a:t>
            </a:r>
          </a:p>
        </xdr:txBody>
      </xdr:sp>
      <xdr:sp macro="" textlink="">
        <xdr:nvSpPr>
          <xdr:cNvPr id="152" name="Rectangle: Rounded Corners 151" hidden="1">
            <a:extLst>
              <a:ext uri="{FF2B5EF4-FFF2-40B4-BE49-F238E27FC236}">
                <a16:creationId xmlns:a16="http://schemas.microsoft.com/office/drawing/2014/main" id="{00000000-0008-0000-1000-000098000000}"/>
              </a:ext>
            </a:extLst>
          </xdr:cNvPr>
          <xdr:cNvSpPr/>
        </xdr:nvSpPr>
        <xdr:spPr>
          <a:xfrm>
            <a:off x="6458841"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4</a:t>
            </a:r>
          </a:p>
        </xdr:txBody>
      </xdr:sp>
      <xdr:sp macro="" textlink="">
        <xdr:nvSpPr>
          <xdr:cNvPr id="153" name="TextBox 152" hidden="1">
            <a:extLst>
              <a:ext uri="{FF2B5EF4-FFF2-40B4-BE49-F238E27FC236}">
                <a16:creationId xmlns:a16="http://schemas.microsoft.com/office/drawing/2014/main" id="{00000000-0008-0000-1000-000099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Please make sure to update the Status Report at least once per month</a:t>
            </a:r>
            <a:r>
              <a:rPr lang="en-US" sz="1100" baseline="0"/>
              <a:t> in order to provide the latest updates of your initiative.</a:t>
            </a:r>
            <a:endParaRPr lang="en-US" sz="1100" b="1"/>
          </a:p>
        </xdr:txBody>
      </xdr:sp>
      <xdr:sp macro="" textlink="">
        <xdr:nvSpPr>
          <xdr:cNvPr id="154" name="TextBox 153" hidden="1">
            <a:extLst>
              <a:ext uri="{FF2B5EF4-FFF2-40B4-BE49-F238E27FC236}">
                <a16:creationId xmlns:a16="http://schemas.microsoft.com/office/drawing/2014/main" id="{00000000-0008-0000-1000-00009A000000}"/>
              </a:ext>
            </a:extLst>
          </xdr:cNvPr>
          <xdr:cNvSpPr txBox="1"/>
        </xdr:nvSpPr>
        <xdr:spPr>
          <a:xfrm>
            <a:off x="2791116" y="3038457"/>
            <a:ext cx="1399073" cy="1013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Update the Stage Gate whenever there is a stage gate change</a:t>
            </a:r>
          </a:p>
        </xdr:txBody>
      </xdr:sp>
      <xdr:sp macro="" textlink="">
        <xdr:nvSpPr>
          <xdr:cNvPr id="155" name="TextBox 154" hidden="1">
            <a:extLst>
              <a:ext uri="{FF2B5EF4-FFF2-40B4-BE49-F238E27FC236}">
                <a16:creationId xmlns:a16="http://schemas.microsoft.com/office/drawing/2014/main" id="{00000000-0008-0000-1000-00009B000000}"/>
              </a:ext>
            </a:extLst>
          </xdr:cNvPr>
          <xdr:cNvSpPr txBox="1"/>
        </xdr:nvSpPr>
        <xdr:spPr>
          <a:xfrm>
            <a:off x="4579778" y="3038457"/>
            <a:ext cx="1622055"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Update the Key Indicators and add a summary for the overall status of the initiative.</a:t>
            </a:r>
          </a:p>
        </xdr:txBody>
      </xdr:sp>
      <xdr:sp macro="" textlink="">
        <xdr:nvSpPr>
          <xdr:cNvPr id="156" name="TextBox 155" hidden="1">
            <a:extLst>
              <a:ext uri="{FF2B5EF4-FFF2-40B4-BE49-F238E27FC236}">
                <a16:creationId xmlns:a16="http://schemas.microsoft.com/office/drawing/2014/main" id="{00000000-0008-0000-1000-00009C000000}"/>
              </a:ext>
            </a:extLst>
          </xdr:cNvPr>
          <xdr:cNvSpPr txBox="1"/>
        </xdr:nvSpPr>
        <xdr:spPr>
          <a:xfrm>
            <a:off x="6368440" y="3038456"/>
            <a:ext cx="1399073"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Update the achievements, issues, risks and next steps.</a:t>
            </a:r>
          </a:p>
        </xdr:txBody>
      </xdr:sp>
      <xdr:sp macro="" textlink="">
        <xdr:nvSpPr>
          <xdr:cNvPr id="157" name="Rectangle: Rounded Corners 156" hidden="1">
            <a:extLst>
              <a:ext uri="{FF2B5EF4-FFF2-40B4-BE49-F238E27FC236}">
                <a16:creationId xmlns:a16="http://schemas.microsoft.com/office/drawing/2014/main" id="{00000000-0008-0000-1000-00009D000000}"/>
              </a:ext>
            </a:extLst>
          </xdr:cNvPr>
          <xdr:cNvSpPr/>
        </xdr:nvSpPr>
        <xdr:spPr>
          <a:xfrm>
            <a:off x="8266875"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5</a:t>
            </a:r>
          </a:p>
        </xdr:txBody>
      </xdr:sp>
      <xdr:sp macro="" textlink="">
        <xdr:nvSpPr>
          <xdr:cNvPr id="158" name="TextBox 157" hidden="1">
            <a:extLst>
              <a:ext uri="{FF2B5EF4-FFF2-40B4-BE49-F238E27FC236}">
                <a16:creationId xmlns:a16="http://schemas.microsoft.com/office/drawing/2014/main" id="{00000000-0008-0000-1000-00009E000000}"/>
              </a:ext>
            </a:extLst>
          </xdr:cNvPr>
          <xdr:cNvSpPr txBox="1"/>
        </xdr:nvSpPr>
        <xdr:spPr>
          <a:xfrm>
            <a:off x="8157102" y="3038457"/>
            <a:ext cx="1464472" cy="9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dk1"/>
                </a:solidFill>
                <a:effectLst/>
                <a:latin typeface="+mn-lt"/>
                <a:ea typeface="+mn-ea"/>
                <a:cs typeface="+mn-cs"/>
              </a:rPr>
              <a:t>Update the timelines. If there are no actual start/end dates, please add the planned ones.</a:t>
            </a:r>
            <a:endParaRPr lang="en-US">
              <a:effectLst/>
            </a:endParaRPr>
          </a:p>
        </xdr:txBody>
      </xdr:sp>
      <xdr:sp macro="" textlink="">
        <xdr:nvSpPr>
          <xdr:cNvPr id="159" name="Rectangle: Rounded Corners 158" hidden="1">
            <a:extLst>
              <a:ext uri="{FF2B5EF4-FFF2-40B4-BE49-F238E27FC236}">
                <a16:creationId xmlns:a16="http://schemas.microsoft.com/office/drawing/2014/main" id="{00000000-0008-0000-1000-00009F000000}"/>
              </a:ext>
            </a:extLst>
          </xdr:cNvPr>
          <xdr:cNvSpPr/>
        </xdr:nvSpPr>
        <xdr:spPr>
          <a:xfrm>
            <a:off x="10074911" y="2629790"/>
            <a:ext cx="1345263" cy="366917"/>
          </a:xfrm>
          <a:prstGeom prst="roundRect">
            <a:avLst/>
          </a:prstGeom>
          <a:solidFill>
            <a:srgbClr val="626469"/>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6</a:t>
            </a:r>
          </a:p>
        </xdr:txBody>
      </xdr:sp>
      <xdr:sp macro="" textlink="">
        <xdr:nvSpPr>
          <xdr:cNvPr id="160" name="TextBox 159" hidden="1">
            <a:extLst>
              <a:ext uri="{FF2B5EF4-FFF2-40B4-BE49-F238E27FC236}">
                <a16:creationId xmlns:a16="http://schemas.microsoft.com/office/drawing/2014/main" id="{00000000-0008-0000-1000-0000A0000000}"/>
              </a:ext>
            </a:extLst>
          </xdr:cNvPr>
          <xdr:cNvSpPr txBox="1"/>
        </xdr:nvSpPr>
        <xdr:spPr>
          <a:xfrm>
            <a:off x="9945764" y="3038456"/>
            <a:ext cx="1657365"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Optional : </a:t>
            </a:r>
            <a:r>
              <a:rPr lang="en-US" sz="1100" b="0"/>
              <a:t>Update</a:t>
            </a:r>
            <a:r>
              <a:rPr lang="en-US" sz="1100" b="0" baseline="0"/>
              <a:t> the KPIs table if there are any KPIs that are being tracked.</a:t>
            </a:r>
          </a:p>
          <a:p>
            <a:pPr algn="ctr"/>
            <a:r>
              <a:rPr lang="en-US" sz="1100" b="0" baseline="0"/>
              <a:t>The first KPI is the Golden KPI of the initiative.</a:t>
            </a:r>
            <a:endParaRPr lang="en-US" sz="1100" b="0"/>
          </a:p>
        </xdr:txBody>
      </xdr:sp>
      <xdr:sp macro="[0]!Hide_Shape_Click" textlink="">
        <xdr:nvSpPr>
          <xdr:cNvPr id="161" name="Hide_Shape" hidden="1">
            <a:extLst>
              <a:ext uri="{FF2B5EF4-FFF2-40B4-BE49-F238E27FC236}">
                <a16:creationId xmlns:a16="http://schemas.microsoft.com/office/drawing/2014/main" id="{00000000-0008-0000-1000-0000A1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17.xml><?xml version="1.0" encoding="utf-8"?>
<xdr:wsDr xmlns:xdr="http://schemas.openxmlformats.org/drawingml/2006/spreadsheetDrawing" xmlns:a="http://schemas.openxmlformats.org/drawingml/2006/main">
  <xdr:oneCellAnchor>
    <xdr:from>
      <xdr:col>1</xdr:col>
      <xdr:colOff>42333</xdr:colOff>
      <xdr:row>1</xdr:row>
      <xdr:rowOff>405435</xdr:rowOff>
    </xdr:from>
    <xdr:ext cx="1216423" cy="210250"/>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161396" y="1607966"/>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8</xdr:col>
      <xdr:colOff>940594</xdr:colOff>
      <xdr:row>1</xdr:row>
      <xdr:rowOff>54467</xdr:rowOff>
    </xdr:from>
    <xdr:to>
      <xdr:col>9</xdr:col>
      <xdr:colOff>943152</xdr:colOff>
      <xdr:row>1</xdr:row>
      <xdr:rowOff>517071</xdr:rowOff>
    </xdr:to>
    <xdr:pic>
      <xdr:nvPicPr>
        <xdr:cNvPr id="4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100-00002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667750" y="233061"/>
          <a:ext cx="1693245" cy="462604"/>
        </a:xfrm>
        <a:prstGeom prst="rect">
          <a:avLst/>
        </a:prstGeom>
        <a:noFill/>
      </xdr:spPr>
    </xdr:pic>
    <xdr:clientData/>
  </xdr:twoCellAnchor>
  <xdr:twoCellAnchor editAs="oneCell">
    <xdr:from>
      <xdr:col>7</xdr:col>
      <xdr:colOff>500066</xdr:colOff>
      <xdr:row>9</xdr:row>
      <xdr:rowOff>105453</xdr:rowOff>
    </xdr:from>
    <xdr:to>
      <xdr:col>8</xdr:col>
      <xdr:colOff>940597</xdr:colOff>
      <xdr:row>9</xdr:row>
      <xdr:rowOff>379773</xdr:rowOff>
    </xdr:to>
    <xdr:sp macro="[0]!Weekly_Monthly_RP_Click" textlink="">
      <xdr:nvSpPr>
        <xdr:cNvPr id="45" name="Bn_RP_Frequency">
          <a:extLst>
            <a:ext uri="{FF2B5EF4-FFF2-40B4-BE49-F238E27FC236}">
              <a16:creationId xmlns:a16="http://schemas.microsoft.com/office/drawing/2014/main" id="{00000000-0008-0000-1100-00002D000000}"/>
            </a:ext>
          </a:extLst>
        </xdr:cNvPr>
        <xdr:cNvSpPr/>
      </xdr:nvSpPr>
      <xdr:spPr>
        <a:xfrm>
          <a:off x="7108035" y="1391328"/>
          <a:ext cx="1559719" cy="274320"/>
        </a:xfrm>
        <a:prstGeom prst="roundRect">
          <a:avLst/>
        </a:prstGeom>
        <a:solidFill>
          <a:schemeClr val="accent6"/>
        </a:solidFill>
        <a:ln>
          <a:solidFill>
            <a:schemeClr val="accent6">
              <a:lumMod val="75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ysClr val="windowText" lastClr="000000"/>
              </a:solidFill>
              <a:latin typeface="Arial" pitchFamily="34" charset="0"/>
              <a:cs typeface="Arial" pitchFamily="34" charset="0"/>
            </a:rPr>
            <a:t>Weekly View</a:t>
          </a:r>
        </a:p>
      </xdr:txBody>
    </xdr:sp>
    <xdr:clientData/>
  </xdr:twoCellAnchor>
  <xdr:twoCellAnchor editAs="oneCell">
    <xdr:from>
      <xdr:col>3</xdr:col>
      <xdr:colOff>981308</xdr:colOff>
      <xdr:row>1</xdr:row>
      <xdr:rowOff>76730</xdr:rowOff>
    </xdr:from>
    <xdr:to>
      <xdr:col>4</xdr:col>
      <xdr:colOff>107156</xdr:colOff>
      <xdr:row>1</xdr:row>
      <xdr:rowOff>546562</xdr:rowOff>
    </xdr:to>
    <xdr:pic>
      <xdr:nvPicPr>
        <xdr:cNvPr id="58" name="Picture 57">
          <a:extLst>
            <a:ext uri="{FF2B5EF4-FFF2-40B4-BE49-F238E27FC236}">
              <a16:creationId xmlns:a16="http://schemas.microsoft.com/office/drawing/2014/main" id="{00000000-0008-0000-1100-00003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5496" y="255324"/>
          <a:ext cx="459348" cy="469832"/>
        </a:xfrm>
        <a:prstGeom prst="rect">
          <a:avLst/>
        </a:prstGeom>
      </xdr:spPr>
    </xdr:pic>
    <xdr:clientData fLocksWithSheet="0"/>
  </xdr:twoCellAnchor>
  <xdr:twoCellAnchor editAs="oneCell">
    <xdr:from>
      <xdr:col>8</xdr:col>
      <xdr:colOff>1071565</xdr:colOff>
      <xdr:row>9</xdr:row>
      <xdr:rowOff>105453</xdr:rowOff>
    </xdr:from>
    <xdr:to>
      <xdr:col>10</xdr:col>
      <xdr:colOff>35718</xdr:colOff>
      <xdr:row>9</xdr:row>
      <xdr:rowOff>379773</xdr:rowOff>
    </xdr:to>
    <xdr:sp macro="[0]!Calculate_Resource_Util" textlink="">
      <xdr:nvSpPr>
        <xdr:cNvPr id="59" name="Bn_ShowHidePS_Btn">
          <a:extLst>
            <a:ext uri="{FF2B5EF4-FFF2-40B4-BE49-F238E27FC236}">
              <a16:creationId xmlns:a16="http://schemas.microsoft.com/office/drawing/2014/main" id="{00000000-0008-0000-1100-00003B000000}"/>
            </a:ext>
          </a:extLst>
        </xdr:cNvPr>
        <xdr:cNvSpPr/>
      </xdr:nvSpPr>
      <xdr:spPr>
        <a:xfrm>
          <a:off x="9965534" y="1391328"/>
          <a:ext cx="1714497" cy="274320"/>
        </a:xfrm>
        <a:prstGeom prst="roundRect">
          <a:avLst/>
        </a:prstGeom>
        <a:solidFill>
          <a:schemeClr val="accent6"/>
        </a:solidFill>
        <a:ln>
          <a:solidFill>
            <a:schemeClr val="accent6">
              <a:lumMod val="75000"/>
            </a:schemeClr>
          </a:solidFill>
        </a:ln>
      </xdr:spPr>
      <xdr:style>
        <a:lnRef idx="1">
          <a:schemeClr val="accent1"/>
        </a:lnRef>
        <a:fillRef idx="3">
          <a:schemeClr val="accent1"/>
        </a:fillRef>
        <a:effectRef idx="2">
          <a:schemeClr val="accent1"/>
        </a:effectRef>
        <a:fontRef idx="minor">
          <a:schemeClr val="lt1"/>
        </a:fontRef>
      </xdr:style>
      <xdr:txBody>
        <a:bodyPr vertOverflow="clip" tIns="0" bIns="0" rtlCol="0" anchor="ctr"/>
        <a:lstStyle/>
        <a:p>
          <a:pPr algn="ctr"/>
          <a:r>
            <a:rPr lang="en-US" sz="1100" b="1">
              <a:solidFill>
                <a:schemeClr val="tx1"/>
              </a:solidFill>
              <a:latin typeface="Arial" pitchFamily="34" charset="0"/>
              <a:cs typeface="Arial" pitchFamily="34" charset="0"/>
            </a:rPr>
            <a:t>Calculate Utilization</a:t>
          </a:r>
        </a:p>
      </xdr:txBody>
    </xdr:sp>
    <xdr:clientData/>
  </xdr:twoCellAnchor>
  <xdr:twoCellAnchor editAs="oneCell">
    <xdr:from>
      <xdr:col>2</xdr:col>
      <xdr:colOff>1968839</xdr:colOff>
      <xdr:row>9</xdr:row>
      <xdr:rowOff>105453</xdr:rowOff>
    </xdr:from>
    <xdr:to>
      <xdr:col>4</xdr:col>
      <xdr:colOff>350608</xdr:colOff>
      <xdr:row>9</xdr:row>
      <xdr:rowOff>379773</xdr:rowOff>
    </xdr:to>
    <xdr:sp macro="[0]!Load_Resource_Info" textlink="">
      <xdr:nvSpPr>
        <xdr:cNvPr id="61" name="Rounded Rectangle 23">
          <a:extLst>
            <a:ext uri="{FF2B5EF4-FFF2-40B4-BE49-F238E27FC236}">
              <a16:creationId xmlns:a16="http://schemas.microsoft.com/office/drawing/2014/main" id="{00000000-0008-0000-1100-00003D000000}"/>
            </a:ext>
          </a:extLst>
        </xdr:cNvPr>
        <xdr:cNvSpPr/>
      </xdr:nvSpPr>
      <xdr:spPr>
        <a:xfrm>
          <a:off x="2504620" y="1391328"/>
          <a:ext cx="2203676"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ysClr val="windowText" lastClr="000000"/>
              </a:solidFill>
              <a:latin typeface="Arial" pitchFamily="34" charset="0"/>
              <a:cs typeface="Arial" pitchFamily="34" charset="0"/>
            </a:rPr>
            <a:t>Load Resources' Information</a:t>
          </a:r>
        </a:p>
      </xdr:txBody>
    </xdr:sp>
    <xdr:clientData/>
  </xdr:twoCellAnchor>
  <xdr:twoCellAnchor editAs="oneCell">
    <xdr:from>
      <xdr:col>1</xdr:col>
      <xdr:colOff>142873</xdr:colOff>
      <xdr:row>9</xdr:row>
      <xdr:rowOff>105453</xdr:rowOff>
    </xdr:from>
    <xdr:to>
      <xdr:col>2</xdr:col>
      <xdr:colOff>1833562</xdr:colOff>
      <xdr:row>9</xdr:row>
      <xdr:rowOff>379773</xdr:rowOff>
    </xdr:to>
    <xdr:sp macro="[0]!Utilization_Table_Mode" textlink="">
      <xdr:nvSpPr>
        <xdr:cNvPr id="70" name="Bn_Util_Table_Btn">
          <a:extLst>
            <a:ext uri="{FF2B5EF4-FFF2-40B4-BE49-F238E27FC236}">
              <a16:creationId xmlns:a16="http://schemas.microsoft.com/office/drawing/2014/main" id="{00000000-0008-0000-1100-000046000000}"/>
            </a:ext>
          </a:extLst>
        </xdr:cNvPr>
        <xdr:cNvSpPr/>
      </xdr:nvSpPr>
      <xdr:spPr>
        <a:xfrm>
          <a:off x="261936" y="1391328"/>
          <a:ext cx="2107407"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tx1"/>
              </a:solidFill>
              <a:latin typeface="Arial" pitchFamily="34" charset="0"/>
              <a:cs typeface="Arial" pitchFamily="34" charset="0"/>
            </a:rPr>
            <a:t>Resource Utilization View</a:t>
          </a:r>
        </a:p>
      </xdr:txBody>
    </xdr:sp>
    <xdr:clientData/>
  </xdr:twoCellAnchor>
  <xdr:twoCellAnchor>
    <xdr:from>
      <xdr:col>1</xdr:col>
      <xdr:colOff>214313</xdr:colOff>
      <xdr:row>1</xdr:row>
      <xdr:rowOff>59532</xdr:rowOff>
    </xdr:from>
    <xdr:to>
      <xdr:col>2</xdr:col>
      <xdr:colOff>381001</xdr:colOff>
      <xdr:row>1</xdr:row>
      <xdr:rowOff>428627</xdr:rowOff>
    </xdr:to>
    <xdr:grpSp>
      <xdr:nvGrpSpPr>
        <xdr:cNvPr id="100" name="Menu_Button">
          <a:extLst>
            <a:ext uri="{FF2B5EF4-FFF2-40B4-BE49-F238E27FC236}">
              <a16:creationId xmlns:a16="http://schemas.microsoft.com/office/drawing/2014/main" id="{00000000-0008-0000-1100-000064000000}"/>
            </a:ext>
          </a:extLst>
        </xdr:cNvPr>
        <xdr:cNvGrpSpPr/>
      </xdr:nvGrpSpPr>
      <xdr:grpSpPr>
        <a:xfrm>
          <a:off x="333376" y="238126"/>
          <a:ext cx="583406" cy="369095"/>
          <a:chOff x="297657" y="95249"/>
          <a:chExt cx="583406" cy="369095"/>
        </a:xfrm>
      </xdr:grpSpPr>
      <xdr:sp macro="[0]!Menu_Button_Click" textlink="">
        <xdr:nvSpPr>
          <xdr:cNvPr id="101" name="Rectangle: Rounded Corners 100" hidden="1">
            <a:extLst>
              <a:ext uri="{FF2B5EF4-FFF2-40B4-BE49-F238E27FC236}">
                <a16:creationId xmlns:a16="http://schemas.microsoft.com/office/drawing/2014/main" id="{00000000-0008-0000-1100-000065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02" name="Straight Connector 101">
            <a:extLst>
              <a:ext uri="{FF2B5EF4-FFF2-40B4-BE49-F238E27FC236}">
                <a16:creationId xmlns:a16="http://schemas.microsoft.com/office/drawing/2014/main" id="{00000000-0008-0000-1100-000066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03" name="Straight Connector 102">
            <a:extLst>
              <a:ext uri="{FF2B5EF4-FFF2-40B4-BE49-F238E27FC236}">
                <a16:creationId xmlns:a16="http://schemas.microsoft.com/office/drawing/2014/main" id="{00000000-0008-0000-1100-000067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04" name="Straight Connector 103">
            <a:extLst>
              <a:ext uri="{FF2B5EF4-FFF2-40B4-BE49-F238E27FC236}">
                <a16:creationId xmlns:a16="http://schemas.microsoft.com/office/drawing/2014/main" id="{00000000-0008-0000-1100-000068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107155</xdr:colOff>
      <xdr:row>8</xdr:row>
      <xdr:rowOff>71437</xdr:rowOff>
    </xdr:from>
    <xdr:to>
      <xdr:col>12</xdr:col>
      <xdr:colOff>809623</xdr:colOff>
      <xdr:row>10</xdr:row>
      <xdr:rowOff>57042</xdr:rowOff>
    </xdr:to>
    <xdr:grpSp>
      <xdr:nvGrpSpPr>
        <xdr:cNvPr id="48" name="Menu_Bar" hidden="1">
          <a:extLst>
            <a:ext uri="{FF2B5EF4-FFF2-40B4-BE49-F238E27FC236}">
              <a16:creationId xmlns:a16="http://schemas.microsoft.com/office/drawing/2014/main" id="{00000000-0008-0000-1100-000030000000}"/>
            </a:ext>
          </a:extLst>
        </xdr:cNvPr>
        <xdr:cNvGrpSpPr/>
      </xdr:nvGrpSpPr>
      <xdr:grpSpPr>
        <a:xfrm>
          <a:off x="107155" y="845343"/>
          <a:ext cx="15180468" cy="961918"/>
          <a:chOff x="74083" y="740834"/>
          <a:chExt cx="13631334" cy="961918"/>
        </a:xfrm>
      </xdr:grpSpPr>
      <xdr:sp macro="" textlink="">
        <xdr:nvSpPr>
          <xdr:cNvPr id="49" name="PlaceHolder" hidden="1">
            <a:extLst>
              <a:ext uri="{FF2B5EF4-FFF2-40B4-BE49-F238E27FC236}">
                <a16:creationId xmlns:a16="http://schemas.microsoft.com/office/drawing/2014/main" id="{00000000-0008-0000-1100-000031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50" name="Bn_Charter_Btn" hidden="1">
            <a:extLst>
              <a:ext uri="{FF2B5EF4-FFF2-40B4-BE49-F238E27FC236}">
                <a16:creationId xmlns:a16="http://schemas.microsoft.com/office/drawing/2014/main" id="{00000000-0008-0000-1100-000032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51" name="Bn_Finance_Btn" hidden="1">
            <a:extLst>
              <a:ext uri="{FF2B5EF4-FFF2-40B4-BE49-F238E27FC236}">
                <a16:creationId xmlns:a16="http://schemas.microsoft.com/office/drawing/2014/main" id="{00000000-0008-0000-1100-000033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52" name="Bn_Status_Report_Btn" hidden="1">
            <a:extLst>
              <a:ext uri="{FF2B5EF4-FFF2-40B4-BE49-F238E27FC236}">
                <a16:creationId xmlns:a16="http://schemas.microsoft.com/office/drawing/2014/main" id="{00000000-0008-0000-1100-000034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53" name="Bn_Resource_Plan_Btn" hidden="1">
            <a:extLst>
              <a:ext uri="{FF2B5EF4-FFF2-40B4-BE49-F238E27FC236}">
                <a16:creationId xmlns:a16="http://schemas.microsoft.com/office/drawing/2014/main" id="{00000000-0008-0000-1100-000035000000}"/>
              </a:ext>
            </a:extLst>
          </xdr:cNvPr>
          <xdr:cNvSpPr/>
        </xdr:nvSpPr>
        <xdr:spPr>
          <a:xfrm>
            <a:off x="5020649"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54" name="Bn_Project_Plan_Btn" hidden="1">
            <a:extLst>
              <a:ext uri="{FF2B5EF4-FFF2-40B4-BE49-F238E27FC236}">
                <a16:creationId xmlns:a16="http://schemas.microsoft.com/office/drawing/2014/main" id="{00000000-0008-0000-1100-000036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55" name="Bn_Risk_Register_Btn" hidden="1">
            <a:extLst>
              <a:ext uri="{FF2B5EF4-FFF2-40B4-BE49-F238E27FC236}">
                <a16:creationId xmlns:a16="http://schemas.microsoft.com/office/drawing/2014/main" id="{00000000-0008-0000-1100-000037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56" name="Bn_Issue_Log_Btn" hidden="1">
            <a:extLst>
              <a:ext uri="{FF2B5EF4-FFF2-40B4-BE49-F238E27FC236}">
                <a16:creationId xmlns:a16="http://schemas.microsoft.com/office/drawing/2014/main" id="{00000000-0008-0000-1100-000038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7" name="Bn_Comms_Plan_Btn" hidden="1">
            <a:extLst>
              <a:ext uri="{FF2B5EF4-FFF2-40B4-BE49-F238E27FC236}">
                <a16:creationId xmlns:a16="http://schemas.microsoft.com/office/drawing/2014/main" id="{00000000-0008-0000-1100-000039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0" name="Bn_Reports_Btn" hidden="1">
            <a:extLst>
              <a:ext uri="{FF2B5EF4-FFF2-40B4-BE49-F238E27FC236}">
                <a16:creationId xmlns:a16="http://schemas.microsoft.com/office/drawing/2014/main" id="{00000000-0008-0000-1100-00003C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62" name="Bn_General_Info_Btn" hidden="1">
            <a:hlinkClick xmlns:r="http://schemas.openxmlformats.org/officeDocument/2006/relationships" r:id="rId3"/>
            <a:extLst>
              <a:ext uri="{FF2B5EF4-FFF2-40B4-BE49-F238E27FC236}">
                <a16:creationId xmlns:a16="http://schemas.microsoft.com/office/drawing/2014/main" id="{00000000-0008-0000-1100-00003E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63" name="Bn_Problem_St_Btn" hidden="1">
            <a:extLst>
              <a:ext uri="{FF2B5EF4-FFF2-40B4-BE49-F238E27FC236}">
                <a16:creationId xmlns:a16="http://schemas.microsoft.com/office/drawing/2014/main" id="{00000000-0008-0000-1100-00003F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64" name="Bn_Tracker_Btn" hidden="1">
            <a:extLst>
              <a:ext uri="{FF2B5EF4-FFF2-40B4-BE49-F238E27FC236}">
                <a16:creationId xmlns:a16="http://schemas.microsoft.com/office/drawing/2014/main" id="{00000000-0008-0000-1100-000040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65" name="Bn_CR_Log_Btn" hidden="1">
            <a:extLst>
              <a:ext uri="{FF2B5EF4-FFF2-40B4-BE49-F238E27FC236}">
                <a16:creationId xmlns:a16="http://schemas.microsoft.com/office/drawing/2014/main" id="{00000000-0008-0000-1100-000041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66" name="Bn_Lessons_Learned_Btn" hidden="1">
            <a:extLst>
              <a:ext uri="{FF2B5EF4-FFF2-40B4-BE49-F238E27FC236}">
                <a16:creationId xmlns:a16="http://schemas.microsoft.com/office/drawing/2014/main" id="{00000000-0008-0000-1100-000042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67" name="Bn_BCase1_Btn" hidden="1">
            <a:extLst>
              <a:ext uri="{FF2B5EF4-FFF2-40B4-BE49-F238E27FC236}">
                <a16:creationId xmlns:a16="http://schemas.microsoft.com/office/drawing/2014/main" id="{00000000-0008-0000-1100-000043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68" name="Bn_Cost_Tracking_Btn" hidden="1">
            <a:extLst>
              <a:ext uri="{FF2B5EF4-FFF2-40B4-BE49-F238E27FC236}">
                <a16:creationId xmlns:a16="http://schemas.microsoft.com/office/drawing/2014/main" id="{00000000-0008-0000-1100-000044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05" name="Bn_IPO_Addendum_Btn" hidden="1">
            <a:extLst>
              <a:ext uri="{FF2B5EF4-FFF2-40B4-BE49-F238E27FC236}">
                <a16:creationId xmlns:a16="http://schemas.microsoft.com/office/drawing/2014/main" id="{00000000-0008-0000-1100-000069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06" name="Bn_BCase2_Btn" hidden="1">
            <a:extLst>
              <a:ext uri="{FF2B5EF4-FFF2-40B4-BE49-F238E27FC236}">
                <a16:creationId xmlns:a16="http://schemas.microsoft.com/office/drawing/2014/main" id="{00000000-0008-0000-1100-00006A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07" name="Bn_Stage_Gates_Btn" hidden="1">
            <a:extLst>
              <a:ext uri="{FF2B5EF4-FFF2-40B4-BE49-F238E27FC236}">
                <a16:creationId xmlns:a16="http://schemas.microsoft.com/office/drawing/2014/main" id="{00000000-0008-0000-1100-00006B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08" name="Bn_KPIs_Btn" hidden="1">
            <a:extLst>
              <a:ext uri="{FF2B5EF4-FFF2-40B4-BE49-F238E27FC236}">
                <a16:creationId xmlns:a16="http://schemas.microsoft.com/office/drawing/2014/main" id="{00000000-0008-0000-1100-00006C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09" name="Bn_BCase3_Btn" hidden="1">
            <a:extLst>
              <a:ext uri="{FF2B5EF4-FFF2-40B4-BE49-F238E27FC236}">
                <a16:creationId xmlns:a16="http://schemas.microsoft.com/office/drawing/2014/main" id="{00000000-0008-0000-1100-00006D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10" name="Bn_Charts_Btn" hidden="1">
            <a:extLst>
              <a:ext uri="{FF2B5EF4-FFF2-40B4-BE49-F238E27FC236}">
                <a16:creationId xmlns:a16="http://schemas.microsoft.com/office/drawing/2014/main" id="{00000000-0008-0000-1100-00006E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11" name="Bn_Consolidation_Btn" hidden="1">
            <a:extLst>
              <a:ext uri="{FF2B5EF4-FFF2-40B4-BE49-F238E27FC236}">
                <a16:creationId xmlns:a16="http://schemas.microsoft.com/office/drawing/2014/main" id="{00000000-0008-0000-1100-00006F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12" name="Bn_ID_Card_Btn" hidden="1">
            <a:extLst>
              <a:ext uri="{FF2B5EF4-FFF2-40B4-BE49-F238E27FC236}">
                <a16:creationId xmlns:a16="http://schemas.microsoft.com/office/drawing/2014/main" id="{00000000-0008-0000-1100-000070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13" name="Bn_cList1_Btn" hidden="1">
            <a:extLst>
              <a:ext uri="{FF2B5EF4-FFF2-40B4-BE49-F238E27FC236}">
                <a16:creationId xmlns:a16="http://schemas.microsoft.com/office/drawing/2014/main" id="{00000000-0008-0000-1100-000071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14" name="Bn_cList2_Btn" hidden="1">
            <a:extLst>
              <a:ext uri="{FF2B5EF4-FFF2-40B4-BE49-F238E27FC236}">
                <a16:creationId xmlns:a16="http://schemas.microsoft.com/office/drawing/2014/main" id="{00000000-0008-0000-1100-000072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15" name="Bn_cList3_Btn" hidden="1">
            <a:extLst>
              <a:ext uri="{FF2B5EF4-FFF2-40B4-BE49-F238E27FC236}">
                <a16:creationId xmlns:a16="http://schemas.microsoft.com/office/drawing/2014/main" id="{00000000-0008-0000-1100-000073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20" name="Bn_defLog_Btn" hidden="1">
            <a:extLst>
              <a:ext uri="{FF2B5EF4-FFF2-40B4-BE49-F238E27FC236}">
                <a16:creationId xmlns:a16="http://schemas.microsoft.com/office/drawing/2014/main" id="{00000000-0008-0000-1100-000078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21" name="Bn_cList4_Btn" hidden="1">
            <a:extLst>
              <a:ext uri="{FF2B5EF4-FFF2-40B4-BE49-F238E27FC236}">
                <a16:creationId xmlns:a16="http://schemas.microsoft.com/office/drawing/2014/main" id="{00000000-0008-0000-1100-000079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22" name="Bn_MoM_Btn" hidden="1">
            <a:extLst>
              <a:ext uri="{FF2B5EF4-FFF2-40B4-BE49-F238E27FC236}">
                <a16:creationId xmlns:a16="http://schemas.microsoft.com/office/drawing/2014/main" id="{00000000-0008-0000-1100-00007A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23" name="Bn_RACI_Btn" hidden="1">
            <a:extLst>
              <a:ext uri="{FF2B5EF4-FFF2-40B4-BE49-F238E27FC236}">
                <a16:creationId xmlns:a16="http://schemas.microsoft.com/office/drawing/2014/main" id="{00000000-0008-0000-1100-00007B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24" name="Bn_Micro_Template_Btn" hidden="1">
            <a:extLst>
              <a:ext uri="{FF2B5EF4-FFF2-40B4-BE49-F238E27FC236}">
                <a16:creationId xmlns:a16="http://schemas.microsoft.com/office/drawing/2014/main" id="{00000000-0008-0000-1100-00007C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8</xdr:row>
      <xdr:rowOff>71438</xdr:rowOff>
    </xdr:from>
    <xdr:to>
      <xdr:col>10</xdr:col>
      <xdr:colOff>1174750</xdr:colOff>
      <xdr:row>8</xdr:row>
      <xdr:rowOff>476251</xdr:rowOff>
    </xdr:to>
    <xdr:grpSp>
      <xdr:nvGrpSpPr>
        <xdr:cNvPr id="125" name="Light_Menu">
          <a:extLst>
            <a:ext uri="{FF2B5EF4-FFF2-40B4-BE49-F238E27FC236}">
              <a16:creationId xmlns:a16="http://schemas.microsoft.com/office/drawing/2014/main" id="{00000000-0008-0000-1100-00007D000000}"/>
            </a:ext>
          </a:extLst>
        </xdr:cNvPr>
        <xdr:cNvGrpSpPr/>
      </xdr:nvGrpSpPr>
      <xdr:grpSpPr>
        <a:xfrm>
          <a:off x="119063" y="845344"/>
          <a:ext cx="12700000" cy="404813"/>
          <a:chOff x="107156" y="833437"/>
          <a:chExt cx="13465969" cy="404813"/>
        </a:xfrm>
      </xdr:grpSpPr>
      <xdr:sp macro="" textlink="">
        <xdr:nvSpPr>
          <xdr:cNvPr id="126" name="LM_Container">
            <a:extLst>
              <a:ext uri="{FF2B5EF4-FFF2-40B4-BE49-F238E27FC236}">
                <a16:creationId xmlns:a16="http://schemas.microsoft.com/office/drawing/2014/main" id="{00000000-0008-0000-1100-00007E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27" name="LM_Help_Button">
            <a:hlinkClick xmlns:r="http://schemas.openxmlformats.org/officeDocument/2006/relationships" r:id="rId4"/>
            <a:extLst>
              <a:ext uri="{FF2B5EF4-FFF2-40B4-BE49-F238E27FC236}">
                <a16:creationId xmlns:a16="http://schemas.microsoft.com/office/drawing/2014/main" id="{00000000-0008-0000-1100-00007F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28" name="LM_Tips_Button">
            <a:extLst>
              <a:ext uri="{FF2B5EF4-FFF2-40B4-BE49-F238E27FC236}">
                <a16:creationId xmlns:a16="http://schemas.microsoft.com/office/drawing/2014/main" id="{00000000-0008-0000-1100-000080000000}"/>
              </a:ext>
            </a:extLst>
          </xdr:cNvPr>
          <xdr:cNvGrpSpPr/>
        </xdr:nvGrpSpPr>
        <xdr:grpSpPr>
          <a:xfrm>
            <a:off x="12785994" y="909690"/>
            <a:ext cx="274320" cy="274320"/>
            <a:chOff x="10563228" y="1200151"/>
            <a:chExt cx="341839" cy="338667"/>
          </a:xfrm>
          <a:effectLst/>
        </xdr:grpSpPr>
        <xdr:sp macro="" textlink="">
          <xdr:nvSpPr>
            <xdr:cNvPr id="137" name="Tips_Circle">
              <a:extLst>
                <a:ext uri="{FF2B5EF4-FFF2-40B4-BE49-F238E27FC236}">
                  <a16:creationId xmlns:a16="http://schemas.microsoft.com/office/drawing/2014/main" id="{00000000-0008-0000-1100-000089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38" name="Light_Bulb" descr="Lightbulb">
              <a:extLst>
                <a:ext uri="{FF2B5EF4-FFF2-40B4-BE49-F238E27FC236}">
                  <a16:creationId xmlns:a16="http://schemas.microsoft.com/office/drawing/2014/main" id="{00000000-0008-0000-1100-00008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29" name="LM_Button_1">
            <a:extLst>
              <a:ext uri="{FF2B5EF4-FFF2-40B4-BE49-F238E27FC236}">
                <a16:creationId xmlns:a16="http://schemas.microsoft.com/office/drawing/2014/main" id="{00000000-0008-0000-1100-000081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30" name="LM_Button_2">
            <a:extLst>
              <a:ext uri="{FF2B5EF4-FFF2-40B4-BE49-F238E27FC236}">
                <a16:creationId xmlns:a16="http://schemas.microsoft.com/office/drawing/2014/main" id="{00000000-0008-0000-1100-000082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31" name="LM_Button_3">
            <a:extLst>
              <a:ext uri="{FF2B5EF4-FFF2-40B4-BE49-F238E27FC236}">
                <a16:creationId xmlns:a16="http://schemas.microsoft.com/office/drawing/2014/main" id="{00000000-0008-0000-1100-000083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32" name="LM_Button_4">
            <a:extLst>
              <a:ext uri="{FF2B5EF4-FFF2-40B4-BE49-F238E27FC236}">
                <a16:creationId xmlns:a16="http://schemas.microsoft.com/office/drawing/2014/main" id="{00000000-0008-0000-1100-000084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33" name="LM_Button_5">
            <a:extLst>
              <a:ext uri="{FF2B5EF4-FFF2-40B4-BE49-F238E27FC236}">
                <a16:creationId xmlns:a16="http://schemas.microsoft.com/office/drawing/2014/main" id="{00000000-0008-0000-1100-000085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34" name="LM_Button_6">
            <a:extLst>
              <a:ext uri="{FF2B5EF4-FFF2-40B4-BE49-F238E27FC236}">
                <a16:creationId xmlns:a16="http://schemas.microsoft.com/office/drawing/2014/main" id="{00000000-0008-0000-1100-000086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35" name="LM_Settings_Button" descr="Single gear">
            <a:extLst>
              <a:ext uri="{FF2B5EF4-FFF2-40B4-BE49-F238E27FC236}">
                <a16:creationId xmlns:a16="http://schemas.microsoft.com/office/drawing/2014/main" id="{00000000-0008-0000-1100-00008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36" name="LM_Templates_Custom_Button">
            <a:extLst>
              <a:ext uri="{FF2B5EF4-FFF2-40B4-BE49-F238E27FC236}">
                <a16:creationId xmlns:a16="http://schemas.microsoft.com/office/drawing/2014/main" id="{00000000-0008-0000-1100-000088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1059657</xdr:colOff>
      <xdr:row>12</xdr:row>
      <xdr:rowOff>178594</xdr:rowOff>
    </xdr:from>
    <xdr:to>
      <xdr:col>10</xdr:col>
      <xdr:colOff>707587</xdr:colOff>
      <xdr:row>18</xdr:row>
      <xdr:rowOff>244741</xdr:rowOff>
    </xdr:to>
    <xdr:grpSp>
      <xdr:nvGrpSpPr>
        <xdr:cNvPr id="69" name="Tips_Resource_Plan" hidden="1">
          <a:extLst>
            <a:ext uri="{FF2B5EF4-FFF2-40B4-BE49-F238E27FC236}">
              <a16:creationId xmlns:a16="http://schemas.microsoft.com/office/drawing/2014/main" id="{00000000-0008-0000-1100-000045000000}"/>
            </a:ext>
          </a:extLst>
        </xdr:cNvPr>
        <xdr:cNvGrpSpPr/>
      </xdr:nvGrpSpPr>
      <xdr:grpSpPr>
        <a:xfrm>
          <a:off x="1595438" y="2357438"/>
          <a:ext cx="10756462" cy="1852084"/>
          <a:chOff x="846667" y="2444750"/>
          <a:chExt cx="10756462" cy="1852084"/>
        </a:xfrm>
      </xdr:grpSpPr>
      <xdr:sp macro="" textlink="">
        <xdr:nvSpPr>
          <xdr:cNvPr id="71" name="Rectangle: Rounded Corners 70" hidden="1">
            <a:extLst>
              <a:ext uri="{FF2B5EF4-FFF2-40B4-BE49-F238E27FC236}">
                <a16:creationId xmlns:a16="http://schemas.microsoft.com/office/drawing/2014/main" id="{00000000-0008-0000-1100-000047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72" name="Rectangle: Rounded Corners 71" hidden="1">
            <a:extLst>
              <a:ext uri="{FF2B5EF4-FFF2-40B4-BE49-F238E27FC236}">
                <a16:creationId xmlns:a16="http://schemas.microsoft.com/office/drawing/2014/main" id="{00000000-0008-0000-1100-000048000000}"/>
              </a:ext>
            </a:extLst>
          </xdr:cNvPr>
          <xdr:cNvSpPr/>
        </xdr:nvSpPr>
        <xdr:spPr>
          <a:xfrm>
            <a:off x="1034740"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1</a:t>
            </a:r>
          </a:p>
        </xdr:txBody>
      </xdr:sp>
      <xdr:sp macro="" textlink="">
        <xdr:nvSpPr>
          <xdr:cNvPr id="73" name="Rectangle: Rounded Corners 72" hidden="1">
            <a:extLst>
              <a:ext uri="{FF2B5EF4-FFF2-40B4-BE49-F238E27FC236}">
                <a16:creationId xmlns:a16="http://schemas.microsoft.com/office/drawing/2014/main" id="{00000000-0008-0000-1100-000049000000}"/>
              </a:ext>
            </a:extLst>
          </xdr:cNvPr>
          <xdr:cNvSpPr/>
        </xdr:nvSpPr>
        <xdr:spPr>
          <a:xfrm>
            <a:off x="2842774"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2</a:t>
            </a:r>
          </a:p>
        </xdr:txBody>
      </xdr:sp>
      <xdr:sp macro="" textlink="">
        <xdr:nvSpPr>
          <xdr:cNvPr id="74" name="Rectangle: Rounded Corners 73" hidden="1">
            <a:extLst>
              <a:ext uri="{FF2B5EF4-FFF2-40B4-BE49-F238E27FC236}">
                <a16:creationId xmlns:a16="http://schemas.microsoft.com/office/drawing/2014/main" id="{00000000-0008-0000-1100-00004A000000}"/>
              </a:ext>
            </a:extLst>
          </xdr:cNvPr>
          <xdr:cNvSpPr/>
        </xdr:nvSpPr>
        <xdr:spPr>
          <a:xfrm>
            <a:off x="4650808"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3</a:t>
            </a:r>
          </a:p>
        </xdr:txBody>
      </xdr:sp>
      <xdr:sp macro="" textlink="">
        <xdr:nvSpPr>
          <xdr:cNvPr id="75" name="Rectangle: Rounded Corners 74" hidden="1">
            <a:extLst>
              <a:ext uri="{FF2B5EF4-FFF2-40B4-BE49-F238E27FC236}">
                <a16:creationId xmlns:a16="http://schemas.microsoft.com/office/drawing/2014/main" id="{00000000-0008-0000-1100-00004B000000}"/>
              </a:ext>
            </a:extLst>
          </xdr:cNvPr>
          <xdr:cNvSpPr/>
        </xdr:nvSpPr>
        <xdr:spPr>
          <a:xfrm>
            <a:off x="6458841"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4</a:t>
            </a:r>
          </a:p>
        </xdr:txBody>
      </xdr:sp>
      <xdr:sp macro="" textlink="">
        <xdr:nvSpPr>
          <xdr:cNvPr id="76" name="TextBox 75" hidden="1">
            <a:extLst>
              <a:ext uri="{FF2B5EF4-FFF2-40B4-BE49-F238E27FC236}">
                <a16:creationId xmlns:a16="http://schemas.microsoft.com/office/drawing/2014/main" id="{00000000-0008-0000-1100-00004C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Add the name of the resources that will participate in this</a:t>
            </a:r>
            <a:r>
              <a:rPr lang="en-US" sz="1100" baseline="0"/>
              <a:t> initiative.</a:t>
            </a:r>
            <a:endParaRPr lang="en-US" sz="1100" b="1"/>
          </a:p>
        </xdr:txBody>
      </xdr:sp>
      <xdr:sp macro="" textlink="">
        <xdr:nvSpPr>
          <xdr:cNvPr id="77" name="TextBox 76" hidden="1">
            <a:extLst>
              <a:ext uri="{FF2B5EF4-FFF2-40B4-BE49-F238E27FC236}">
                <a16:creationId xmlns:a16="http://schemas.microsoft.com/office/drawing/2014/main" id="{00000000-0008-0000-1100-00004D000000}"/>
              </a:ext>
            </a:extLst>
          </xdr:cNvPr>
          <xdr:cNvSpPr txBox="1"/>
        </xdr:nvSpPr>
        <xdr:spPr>
          <a:xfrm>
            <a:off x="2791116" y="3038456"/>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Confirm whether the each</a:t>
            </a:r>
            <a:r>
              <a:rPr lang="en-US" sz="1100" baseline="0"/>
              <a:t> resource will be part of this initiative by selecting "Y" or "N" at the column "Resource Confirmed "</a:t>
            </a:r>
            <a:endParaRPr lang="en-US" sz="1100"/>
          </a:p>
        </xdr:txBody>
      </xdr:sp>
      <xdr:sp macro="" textlink="">
        <xdr:nvSpPr>
          <xdr:cNvPr id="78" name="TextBox 77" hidden="1">
            <a:extLst>
              <a:ext uri="{FF2B5EF4-FFF2-40B4-BE49-F238E27FC236}">
                <a16:creationId xmlns:a16="http://schemas.microsoft.com/office/drawing/2014/main" id="{00000000-0008-0000-1100-00004E000000}"/>
              </a:ext>
            </a:extLst>
          </xdr:cNvPr>
          <xdr:cNvSpPr txBox="1"/>
        </xdr:nvSpPr>
        <xdr:spPr>
          <a:xfrm>
            <a:off x="4448810" y="30146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Add the location and the geographic region of each resource. If the resource belongs to a global team, then add "Global" at the Region.</a:t>
            </a:r>
          </a:p>
        </xdr:txBody>
      </xdr:sp>
      <xdr:sp macro="" textlink="">
        <xdr:nvSpPr>
          <xdr:cNvPr id="79" name="TextBox 78" hidden="1">
            <a:extLst>
              <a:ext uri="{FF2B5EF4-FFF2-40B4-BE49-F238E27FC236}">
                <a16:creationId xmlns:a16="http://schemas.microsoft.com/office/drawing/2014/main" id="{00000000-0008-0000-1100-00004F000000}"/>
              </a:ext>
            </a:extLst>
          </xdr:cNvPr>
          <xdr:cNvSpPr txBox="1"/>
        </xdr:nvSpPr>
        <xdr:spPr>
          <a:xfrm>
            <a:off x="6368440" y="3038456"/>
            <a:ext cx="1399073"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Add the role that</a:t>
            </a:r>
            <a:r>
              <a:rPr lang="en-US" sz="1100" baseline="0"/>
              <a:t> each resource will have in this initiative, as well as the entity that they belong.</a:t>
            </a:r>
            <a:endParaRPr lang="en-US" sz="1100"/>
          </a:p>
        </xdr:txBody>
      </xdr:sp>
      <xdr:sp macro="" textlink="">
        <xdr:nvSpPr>
          <xdr:cNvPr id="80" name="Rectangle: Rounded Corners 79" hidden="1">
            <a:extLst>
              <a:ext uri="{FF2B5EF4-FFF2-40B4-BE49-F238E27FC236}">
                <a16:creationId xmlns:a16="http://schemas.microsoft.com/office/drawing/2014/main" id="{00000000-0008-0000-1100-000050000000}"/>
              </a:ext>
            </a:extLst>
          </xdr:cNvPr>
          <xdr:cNvSpPr/>
        </xdr:nvSpPr>
        <xdr:spPr>
          <a:xfrm>
            <a:off x="8266875" y="2629790"/>
            <a:ext cx="1345263" cy="366917"/>
          </a:xfrm>
          <a:prstGeom prst="roundRect">
            <a:avLst/>
          </a:prstGeom>
          <a:solidFill>
            <a:srgbClr val="626469"/>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5</a:t>
            </a:r>
          </a:p>
        </xdr:txBody>
      </xdr:sp>
      <xdr:sp macro="" textlink="">
        <xdr:nvSpPr>
          <xdr:cNvPr id="81" name="TextBox 80" hidden="1">
            <a:extLst>
              <a:ext uri="{FF2B5EF4-FFF2-40B4-BE49-F238E27FC236}">
                <a16:creationId xmlns:a16="http://schemas.microsoft.com/office/drawing/2014/main" id="{00000000-0008-0000-1100-000051000000}"/>
              </a:ext>
            </a:extLst>
          </xdr:cNvPr>
          <xdr:cNvSpPr txBox="1"/>
        </xdr:nvSpPr>
        <xdr:spPr>
          <a:xfrm>
            <a:off x="8157102" y="3038457"/>
            <a:ext cx="1845470" cy="763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Optional : </a:t>
            </a:r>
            <a:r>
              <a:rPr lang="en-US" sz="1100" b="0">
                <a:solidFill>
                  <a:schemeClr val="dk1"/>
                </a:solidFill>
                <a:effectLst/>
                <a:latin typeface="+mn-lt"/>
                <a:ea typeface="+mn-ea"/>
                <a:cs typeface="+mn-cs"/>
              </a:rPr>
              <a:t>Add the % of utilization that each resource will allocate in this initiative</a:t>
            </a:r>
            <a:endParaRPr lang="en-US">
              <a:effectLst/>
            </a:endParaRPr>
          </a:p>
        </xdr:txBody>
      </xdr:sp>
      <xdr:sp macro="" textlink="">
        <xdr:nvSpPr>
          <xdr:cNvPr id="82" name="Rectangle: Rounded Corners 81" hidden="1">
            <a:extLst>
              <a:ext uri="{FF2B5EF4-FFF2-40B4-BE49-F238E27FC236}">
                <a16:creationId xmlns:a16="http://schemas.microsoft.com/office/drawing/2014/main" id="{00000000-0008-0000-1100-000052000000}"/>
              </a:ext>
            </a:extLst>
          </xdr:cNvPr>
          <xdr:cNvSpPr/>
        </xdr:nvSpPr>
        <xdr:spPr>
          <a:xfrm>
            <a:off x="10074911" y="2629790"/>
            <a:ext cx="1345263" cy="366917"/>
          </a:xfrm>
          <a:prstGeom prst="roundRect">
            <a:avLst/>
          </a:prstGeom>
          <a:solidFill>
            <a:srgbClr val="626469"/>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6</a:t>
            </a:r>
          </a:p>
        </xdr:txBody>
      </xdr:sp>
      <xdr:sp macro="" textlink="">
        <xdr:nvSpPr>
          <xdr:cNvPr id="83" name="TextBox 82" hidden="1">
            <a:extLst>
              <a:ext uri="{FF2B5EF4-FFF2-40B4-BE49-F238E27FC236}">
                <a16:creationId xmlns:a16="http://schemas.microsoft.com/office/drawing/2014/main" id="{00000000-0008-0000-1100-000053000000}"/>
              </a:ext>
            </a:extLst>
          </xdr:cNvPr>
          <xdr:cNvSpPr txBox="1"/>
        </xdr:nvSpPr>
        <xdr:spPr>
          <a:xfrm>
            <a:off x="9945764" y="3038456"/>
            <a:ext cx="1657365"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Optional : </a:t>
            </a:r>
            <a:r>
              <a:rPr lang="en-US" sz="1100" b="0"/>
              <a:t>Click at the "Load</a:t>
            </a:r>
            <a:r>
              <a:rPr lang="en-US" sz="1100" b="0" baseline="0"/>
              <a:t> Resources' Information" in order to retrieve the information from each resource.</a:t>
            </a:r>
          </a:p>
        </xdr:txBody>
      </xdr:sp>
      <xdr:sp macro="[0]!Hide_Shape_Click" textlink="">
        <xdr:nvSpPr>
          <xdr:cNvPr id="84" name="Hide_Shape" hidden="1">
            <a:extLst>
              <a:ext uri="{FF2B5EF4-FFF2-40B4-BE49-F238E27FC236}">
                <a16:creationId xmlns:a16="http://schemas.microsoft.com/office/drawing/2014/main" id="{00000000-0008-0000-1100-000054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twoCellAnchor editAs="oneCell">
    <xdr:from>
      <xdr:col>6</xdr:col>
      <xdr:colOff>142872</xdr:colOff>
      <xdr:row>9</xdr:row>
      <xdr:rowOff>105453</xdr:rowOff>
    </xdr:from>
    <xdr:to>
      <xdr:col>7</xdr:col>
      <xdr:colOff>419574</xdr:colOff>
      <xdr:row>9</xdr:row>
      <xdr:rowOff>379773</xdr:rowOff>
    </xdr:to>
    <xdr:sp macro="" textlink="">
      <xdr:nvSpPr>
        <xdr:cNvPr id="85" name="Rounded Rectangle 23">
          <a:hlinkClick xmlns:r="http://schemas.openxmlformats.org/officeDocument/2006/relationships" r:id="rId9"/>
          <a:extLst>
            <a:ext uri="{FF2B5EF4-FFF2-40B4-BE49-F238E27FC236}">
              <a16:creationId xmlns:a16="http://schemas.microsoft.com/office/drawing/2014/main" id="{00000000-0008-0000-1100-000055000000}"/>
            </a:ext>
          </a:extLst>
        </xdr:cNvPr>
        <xdr:cNvSpPr/>
      </xdr:nvSpPr>
      <xdr:spPr>
        <a:xfrm>
          <a:off x="5381622" y="1391328"/>
          <a:ext cx="164592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ysClr val="windowText" lastClr="000000"/>
              </a:solidFill>
              <a:latin typeface="Arial" pitchFamily="34" charset="0"/>
              <a:cs typeface="Arial" pitchFamily="34" charset="0"/>
            </a:rPr>
            <a:t>Guideline</a:t>
          </a: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1</xdr:col>
      <xdr:colOff>0</xdr:colOff>
      <xdr:row>2</xdr:row>
      <xdr:rowOff>460736</xdr:rowOff>
    </xdr:from>
    <xdr:ext cx="1216423" cy="210250"/>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171450" y="1213211"/>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13</xdr:col>
      <xdr:colOff>0</xdr:colOff>
      <xdr:row>2</xdr:row>
      <xdr:rowOff>56546</xdr:rowOff>
    </xdr:from>
    <xdr:to>
      <xdr:col>14</xdr:col>
      <xdr:colOff>1054012</xdr:colOff>
      <xdr:row>2</xdr:row>
      <xdr:rowOff>584207</xdr:rowOff>
    </xdr:to>
    <xdr:pic>
      <xdr:nvPicPr>
        <xdr:cNvPr id="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692713" y="809021"/>
          <a:ext cx="1932694" cy="527661"/>
        </a:xfrm>
        <a:prstGeom prst="rect">
          <a:avLst/>
        </a:prstGeom>
        <a:noFill/>
      </xdr:spPr>
    </xdr:pic>
    <xdr:clientData/>
  </xdr:twoCellAnchor>
  <xdr:twoCellAnchor editAs="oneCell">
    <xdr:from>
      <xdr:col>6</xdr:col>
      <xdr:colOff>1085860</xdr:colOff>
      <xdr:row>2</xdr:row>
      <xdr:rowOff>42862</xdr:rowOff>
    </xdr:from>
    <xdr:to>
      <xdr:col>7</xdr:col>
      <xdr:colOff>177388</xdr:colOff>
      <xdr:row>2</xdr:row>
      <xdr:rowOff>567562</xdr:rowOff>
    </xdr:to>
    <xdr:pic>
      <xdr:nvPicPr>
        <xdr:cNvPr id="5" name="Pictur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55516" y="792956"/>
          <a:ext cx="508372" cy="5247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667671</xdr:colOff>
      <xdr:row>10</xdr:row>
      <xdr:rowOff>226550</xdr:rowOff>
    </xdr:from>
    <xdr:to>
      <xdr:col>9</xdr:col>
      <xdr:colOff>1039700</xdr:colOff>
      <xdr:row>11</xdr:row>
      <xdr:rowOff>266714</xdr:rowOff>
    </xdr:to>
    <xdr:sp macro="[0]!Adjustment" textlink="">
      <xdr:nvSpPr>
        <xdr:cNvPr id="7" name="Rounded Rectangle 6">
          <a:extLst>
            <a:ext uri="{FF2B5EF4-FFF2-40B4-BE49-F238E27FC236}">
              <a16:creationId xmlns:a16="http://schemas.microsoft.com/office/drawing/2014/main" id="{00000000-0008-0000-1500-000007000000}"/>
            </a:ext>
          </a:extLst>
        </xdr:cNvPr>
        <xdr:cNvSpPr/>
      </xdr:nvSpPr>
      <xdr:spPr>
        <a:xfrm>
          <a:off x="8144796" y="1393363"/>
          <a:ext cx="1145936" cy="290195"/>
        </a:xfrm>
        <a:prstGeom prst="roundRect">
          <a:avLst/>
        </a:prstGeom>
        <a:solidFill>
          <a:schemeClr val="accent6"/>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ysClr val="windowText" lastClr="000000"/>
              </a:solidFill>
              <a:latin typeface="Arial" pitchFamily="34" charset="0"/>
              <a:cs typeface="Arial" pitchFamily="34" charset="0"/>
            </a:rPr>
            <a:t>Adjustment</a:t>
          </a:r>
        </a:p>
      </xdr:txBody>
    </xdr:sp>
    <xdr:clientData/>
  </xdr:twoCellAnchor>
  <xdr:twoCellAnchor editAs="oneCell">
    <xdr:from>
      <xdr:col>1</xdr:col>
      <xdr:colOff>2069</xdr:colOff>
      <xdr:row>10</xdr:row>
      <xdr:rowOff>226550</xdr:rowOff>
    </xdr:from>
    <xdr:to>
      <xdr:col>2</xdr:col>
      <xdr:colOff>440531</xdr:colOff>
      <xdr:row>11</xdr:row>
      <xdr:rowOff>266714</xdr:rowOff>
    </xdr:to>
    <xdr:sp macro="[0]!Update_PP_Status" textlink="">
      <xdr:nvSpPr>
        <xdr:cNvPr id="26" name="Rounded Rectangle 25">
          <a:extLst>
            <a:ext uri="{FF2B5EF4-FFF2-40B4-BE49-F238E27FC236}">
              <a16:creationId xmlns:a16="http://schemas.microsoft.com/office/drawing/2014/main" id="{00000000-0008-0000-1500-00001A000000}"/>
            </a:ext>
          </a:extLst>
        </xdr:cNvPr>
        <xdr:cNvSpPr/>
      </xdr:nvSpPr>
      <xdr:spPr>
        <a:xfrm>
          <a:off x="133038" y="1393363"/>
          <a:ext cx="1259993" cy="290195"/>
        </a:xfrm>
        <a:prstGeom prst="roundRect">
          <a:avLst/>
        </a:prstGeom>
        <a:solidFill>
          <a:schemeClr val="accent6"/>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ysClr val="windowText" lastClr="000000"/>
              </a:solidFill>
              <a:latin typeface="Arial" pitchFamily="34" charset="0"/>
              <a:cs typeface="Arial" pitchFamily="34" charset="0"/>
            </a:rPr>
            <a:t>Update Status</a:t>
          </a:r>
        </a:p>
      </xdr:txBody>
    </xdr:sp>
    <xdr:clientData/>
  </xdr:twoCellAnchor>
  <xdr:oneCellAnchor>
    <xdr:from>
      <xdr:col>1</xdr:col>
      <xdr:colOff>54111</xdr:colOff>
      <xdr:row>1</xdr:row>
      <xdr:rowOff>432273</xdr:rowOff>
    </xdr:from>
    <xdr:ext cx="1216423" cy="210250"/>
    <xdr:sp macro="" textlink="">
      <xdr:nvSpPr>
        <xdr:cNvPr id="31" name="TextBox 30">
          <a:extLst>
            <a:ext uri="{FF2B5EF4-FFF2-40B4-BE49-F238E27FC236}">
              <a16:creationId xmlns:a16="http://schemas.microsoft.com/office/drawing/2014/main" id="{00000000-0008-0000-1500-00001F000000}"/>
            </a:ext>
          </a:extLst>
        </xdr:cNvPr>
        <xdr:cNvSpPr txBox="1"/>
      </xdr:nvSpPr>
      <xdr:spPr>
        <a:xfrm>
          <a:off x="646778" y="591023"/>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5</xdr:col>
      <xdr:colOff>1197197</xdr:colOff>
      <xdr:row>10</xdr:row>
      <xdr:rowOff>226550</xdr:rowOff>
    </xdr:from>
    <xdr:to>
      <xdr:col>6</xdr:col>
      <xdr:colOff>887145</xdr:colOff>
      <xdr:row>11</xdr:row>
      <xdr:rowOff>266714</xdr:rowOff>
    </xdr:to>
    <xdr:sp macro="[0]!Bn_Task_Gantt_Btn_Click" textlink="">
      <xdr:nvSpPr>
        <xdr:cNvPr id="36" name="Bn_Task_Gantt_Btn">
          <a:extLst>
            <a:ext uri="{FF2B5EF4-FFF2-40B4-BE49-F238E27FC236}">
              <a16:creationId xmlns:a16="http://schemas.microsoft.com/office/drawing/2014/main" id="{00000000-0008-0000-1500-000024000000}"/>
            </a:ext>
          </a:extLst>
        </xdr:cNvPr>
        <xdr:cNvSpPr/>
      </xdr:nvSpPr>
      <xdr:spPr>
        <a:xfrm>
          <a:off x="3578447" y="1393363"/>
          <a:ext cx="1303075" cy="290195"/>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000" b="1">
              <a:solidFill>
                <a:schemeClr val="bg1"/>
              </a:solidFill>
              <a:latin typeface="Arial" pitchFamily="34" charset="0"/>
              <a:cs typeface="Arial" pitchFamily="34" charset="0"/>
            </a:rPr>
            <a:t>Task</a:t>
          </a:r>
          <a:r>
            <a:rPr lang="en-US" sz="1000" b="1" baseline="0">
              <a:solidFill>
                <a:schemeClr val="bg1"/>
              </a:solidFill>
              <a:latin typeface="Arial" pitchFamily="34" charset="0"/>
              <a:cs typeface="Arial" pitchFamily="34" charset="0"/>
            </a:rPr>
            <a:t> - Gantt View</a:t>
          </a:r>
          <a:endParaRPr lang="en-US" sz="1000" b="1">
            <a:solidFill>
              <a:schemeClr val="bg1"/>
            </a:solidFill>
            <a:latin typeface="Arial" pitchFamily="34" charset="0"/>
            <a:cs typeface="Arial" pitchFamily="34" charset="0"/>
          </a:endParaRPr>
        </a:p>
      </xdr:txBody>
    </xdr:sp>
    <xdr:clientData/>
  </xdr:twoCellAnchor>
  <xdr:twoCellAnchor editAs="oneCell">
    <xdr:from>
      <xdr:col>10</xdr:col>
      <xdr:colOff>0</xdr:colOff>
      <xdr:row>10</xdr:row>
      <xdr:rowOff>226550</xdr:rowOff>
    </xdr:from>
    <xdr:to>
      <xdr:col>11</xdr:col>
      <xdr:colOff>465403</xdr:colOff>
      <xdr:row>11</xdr:row>
      <xdr:rowOff>266714</xdr:rowOff>
    </xdr:to>
    <xdr:sp macro="" textlink="">
      <xdr:nvSpPr>
        <xdr:cNvPr id="44" name="Bn_View_Dependencies_Btn">
          <a:hlinkClick xmlns:r="http://schemas.openxmlformats.org/officeDocument/2006/relationships" r:id="rId1"/>
          <a:extLst>
            <a:ext uri="{FF2B5EF4-FFF2-40B4-BE49-F238E27FC236}">
              <a16:creationId xmlns:a16="http://schemas.microsoft.com/office/drawing/2014/main" id="{00000000-0008-0000-1500-00002C000000}"/>
            </a:ext>
          </a:extLst>
        </xdr:cNvPr>
        <xdr:cNvSpPr/>
      </xdr:nvSpPr>
      <xdr:spPr>
        <a:xfrm>
          <a:off x="9394031" y="1393363"/>
          <a:ext cx="1488282" cy="290195"/>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200" b="1">
              <a:solidFill>
                <a:schemeClr val="bg1"/>
              </a:solidFill>
            </a:rPr>
            <a:t>View Dependencies</a:t>
          </a:r>
        </a:p>
      </xdr:txBody>
    </xdr:sp>
    <xdr:clientData/>
  </xdr:twoCellAnchor>
  <xdr:twoCellAnchor editAs="oneCell">
    <xdr:from>
      <xdr:col>8</xdr:col>
      <xdr:colOff>714376</xdr:colOff>
      <xdr:row>1</xdr:row>
      <xdr:rowOff>89200</xdr:rowOff>
    </xdr:from>
    <xdr:to>
      <xdr:col>9</xdr:col>
      <xdr:colOff>353663</xdr:colOff>
      <xdr:row>1</xdr:row>
      <xdr:rowOff>505517</xdr:rowOff>
    </xdr:to>
    <xdr:pic>
      <xdr:nvPicPr>
        <xdr:cNvPr id="45" name="Picture 44">
          <a:extLst>
            <a:ext uri="{FF2B5EF4-FFF2-40B4-BE49-F238E27FC236}">
              <a16:creationId xmlns:a16="http://schemas.microsoft.com/office/drawing/2014/main" id="{00000000-0008-0000-15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12907" y="124919"/>
          <a:ext cx="406844" cy="416317"/>
        </a:xfrm>
        <a:prstGeom prst="rect">
          <a:avLst/>
        </a:prstGeom>
      </xdr:spPr>
    </xdr:pic>
    <xdr:clientData/>
  </xdr:twoCellAnchor>
  <xdr:twoCellAnchor editAs="oneCell">
    <xdr:from>
      <xdr:col>24</xdr:col>
      <xdr:colOff>57455</xdr:colOff>
      <xdr:row>1</xdr:row>
      <xdr:rowOff>167019</xdr:rowOff>
    </xdr:from>
    <xdr:to>
      <xdr:col>27</xdr:col>
      <xdr:colOff>143499</xdr:colOff>
      <xdr:row>1</xdr:row>
      <xdr:rowOff>457214</xdr:rowOff>
    </xdr:to>
    <xdr:sp macro="[0]!Weekly_Monthly_PS_Click" textlink="">
      <xdr:nvSpPr>
        <xdr:cNvPr id="53" name="Bn_PS_Frequency">
          <a:extLst>
            <a:ext uri="{FF2B5EF4-FFF2-40B4-BE49-F238E27FC236}">
              <a16:creationId xmlns:a16="http://schemas.microsoft.com/office/drawing/2014/main" id="{00000000-0008-0000-1500-000035000000}"/>
            </a:ext>
          </a:extLst>
        </xdr:cNvPr>
        <xdr:cNvSpPr/>
      </xdr:nvSpPr>
      <xdr:spPr>
        <a:xfrm>
          <a:off x="24322393" y="202738"/>
          <a:ext cx="1550512" cy="290195"/>
        </a:xfrm>
        <a:prstGeom prst="roundRect">
          <a:avLst/>
        </a:prstGeom>
        <a:solidFill>
          <a:schemeClr val="accent6"/>
        </a:solidFill>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en-US" sz="1050" b="1">
              <a:solidFill>
                <a:sysClr val="windowText" lastClr="000000"/>
              </a:solidFill>
              <a:latin typeface="Arial" pitchFamily="34" charset="0"/>
              <a:cs typeface="Arial" pitchFamily="34" charset="0"/>
            </a:rPr>
            <a:t>Monthly View</a:t>
          </a:r>
        </a:p>
      </xdr:txBody>
    </xdr:sp>
    <xdr:clientData/>
  </xdr:twoCellAnchor>
  <xdr:twoCellAnchor>
    <xdr:from>
      <xdr:col>16</xdr:col>
      <xdr:colOff>1191948</xdr:colOff>
      <xdr:row>1</xdr:row>
      <xdr:rowOff>105080</xdr:rowOff>
    </xdr:from>
    <xdr:to>
      <xdr:col>17</xdr:col>
      <xdr:colOff>1154394</xdr:colOff>
      <xdr:row>1</xdr:row>
      <xdr:rowOff>502708</xdr:rowOff>
    </xdr:to>
    <xdr:pic>
      <xdr:nvPicPr>
        <xdr:cNvPr id="49"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500-000031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6134292" y="140799"/>
          <a:ext cx="1224508" cy="397628"/>
        </a:xfrm>
        <a:prstGeom prst="rect">
          <a:avLst/>
        </a:prstGeom>
        <a:noFill/>
      </xdr:spPr>
    </xdr:pic>
    <xdr:clientData/>
  </xdr:twoCellAnchor>
  <xdr:twoCellAnchor>
    <xdr:from>
      <xdr:col>1</xdr:col>
      <xdr:colOff>190500</xdr:colOff>
      <xdr:row>1</xdr:row>
      <xdr:rowOff>63500</xdr:rowOff>
    </xdr:from>
    <xdr:to>
      <xdr:col>2</xdr:col>
      <xdr:colOff>170656</xdr:colOff>
      <xdr:row>1</xdr:row>
      <xdr:rowOff>432595</xdr:rowOff>
    </xdr:to>
    <xdr:grpSp>
      <xdr:nvGrpSpPr>
        <xdr:cNvPr id="115" name="Menu_Button">
          <a:extLst>
            <a:ext uri="{FF2B5EF4-FFF2-40B4-BE49-F238E27FC236}">
              <a16:creationId xmlns:a16="http://schemas.microsoft.com/office/drawing/2014/main" id="{00000000-0008-0000-1500-000073000000}"/>
            </a:ext>
          </a:extLst>
        </xdr:cNvPr>
        <xdr:cNvGrpSpPr/>
      </xdr:nvGrpSpPr>
      <xdr:grpSpPr>
        <a:xfrm>
          <a:off x="323850" y="101600"/>
          <a:ext cx="799306" cy="369095"/>
          <a:chOff x="297657" y="95249"/>
          <a:chExt cx="583406" cy="369095"/>
        </a:xfrm>
      </xdr:grpSpPr>
      <xdr:sp macro="[0]!Menu_Button_Click" textlink="">
        <xdr:nvSpPr>
          <xdr:cNvPr id="116" name="Rectangle: Rounded Corners 115" hidden="1">
            <a:extLst>
              <a:ext uri="{FF2B5EF4-FFF2-40B4-BE49-F238E27FC236}">
                <a16:creationId xmlns:a16="http://schemas.microsoft.com/office/drawing/2014/main" id="{00000000-0008-0000-1500-000074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17" name="Straight Connector 116">
            <a:extLst>
              <a:ext uri="{FF2B5EF4-FFF2-40B4-BE49-F238E27FC236}">
                <a16:creationId xmlns:a16="http://schemas.microsoft.com/office/drawing/2014/main" id="{00000000-0008-0000-1500-000075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18" name="Straight Connector 117">
            <a:extLst>
              <a:ext uri="{FF2B5EF4-FFF2-40B4-BE49-F238E27FC236}">
                <a16:creationId xmlns:a16="http://schemas.microsoft.com/office/drawing/2014/main" id="{00000000-0008-0000-1500-000076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19" name="Straight Connector 118">
            <a:extLst>
              <a:ext uri="{FF2B5EF4-FFF2-40B4-BE49-F238E27FC236}">
                <a16:creationId xmlns:a16="http://schemas.microsoft.com/office/drawing/2014/main" id="{00000000-0008-0000-1500-000077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xdr:col>
      <xdr:colOff>543830</xdr:colOff>
      <xdr:row>10</xdr:row>
      <xdr:rowOff>226550</xdr:rowOff>
    </xdr:from>
    <xdr:to>
      <xdr:col>5</xdr:col>
      <xdr:colOff>22335</xdr:colOff>
      <xdr:row>11</xdr:row>
      <xdr:rowOff>264652</xdr:rowOff>
    </xdr:to>
    <xdr:sp macro="[0]!Update_WBS_and_Formats" textlink="">
      <xdr:nvSpPr>
        <xdr:cNvPr id="72" name="Rounded Rectangle 25">
          <a:extLst>
            <a:ext uri="{FF2B5EF4-FFF2-40B4-BE49-F238E27FC236}">
              <a16:creationId xmlns:a16="http://schemas.microsoft.com/office/drawing/2014/main" id="{00000000-0008-0000-1500-000048000000}"/>
            </a:ext>
          </a:extLst>
        </xdr:cNvPr>
        <xdr:cNvSpPr/>
      </xdr:nvSpPr>
      <xdr:spPr>
        <a:xfrm>
          <a:off x="1496330" y="1393363"/>
          <a:ext cx="1978818" cy="288133"/>
        </a:xfrm>
        <a:prstGeom prst="roundRect">
          <a:avLst/>
        </a:prstGeom>
        <a:solidFill>
          <a:schemeClr val="accent6"/>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ysClr val="windowText" lastClr="000000"/>
              </a:solidFill>
              <a:latin typeface="Arial" pitchFamily="34" charset="0"/>
              <a:cs typeface="Arial" pitchFamily="34" charset="0"/>
            </a:rPr>
            <a:t>Update WBS and Formats </a:t>
          </a:r>
        </a:p>
      </xdr:txBody>
    </xdr:sp>
    <xdr:clientData/>
  </xdr:twoCellAnchor>
  <xdr:twoCellAnchor editAs="oneCell">
    <xdr:from>
      <xdr:col>7</xdr:col>
      <xdr:colOff>709314</xdr:colOff>
      <xdr:row>10</xdr:row>
      <xdr:rowOff>226550</xdr:rowOff>
    </xdr:from>
    <xdr:to>
      <xdr:col>7</xdr:col>
      <xdr:colOff>1857051</xdr:colOff>
      <xdr:row>11</xdr:row>
      <xdr:rowOff>266714</xdr:rowOff>
    </xdr:to>
    <xdr:sp macro="[0]!UpdatePercentageComplete" textlink="">
      <xdr:nvSpPr>
        <xdr:cNvPr id="68" name="Rounded Rectangle 25">
          <a:extLst>
            <a:ext uri="{FF2B5EF4-FFF2-40B4-BE49-F238E27FC236}">
              <a16:creationId xmlns:a16="http://schemas.microsoft.com/office/drawing/2014/main" id="{00000000-0008-0000-1500-000044000000}"/>
            </a:ext>
          </a:extLst>
        </xdr:cNvPr>
        <xdr:cNvSpPr/>
      </xdr:nvSpPr>
      <xdr:spPr>
        <a:xfrm>
          <a:off x="6900564" y="1393363"/>
          <a:ext cx="1140933" cy="290195"/>
        </a:xfrm>
        <a:prstGeom prst="roundRect">
          <a:avLst/>
        </a:prstGeom>
        <a:solidFill>
          <a:schemeClr val="accent6"/>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ysClr val="windowText" lastClr="000000"/>
              </a:solidFill>
              <a:latin typeface="Arial" pitchFamily="34" charset="0"/>
              <a:cs typeface="Arial" pitchFamily="34" charset="0"/>
            </a:rPr>
            <a:t>Update %</a:t>
          </a:r>
        </a:p>
      </xdr:txBody>
    </xdr:sp>
    <xdr:clientData/>
  </xdr:twoCellAnchor>
  <xdr:twoCellAnchor editAs="oneCell">
    <xdr:from>
      <xdr:col>6</xdr:col>
      <xdr:colOff>1198633</xdr:colOff>
      <xdr:row>10</xdr:row>
      <xdr:rowOff>226550</xdr:rowOff>
    </xdr:from>
    <xdr:to>
      <xdr:col>6</xdr:col>
      <xdr:colOff>3008129</xdr:colOff>
      <xdr:row>11</xdr:row>
      <xdr:rowOff>266714</xdr:rowOff>
    </xdr:to>
    <xdr:sp macro="[0]!Update_Phase_Dates" textlink="">
      <xdr:nvSpPr>
        <xdr:cNvPr id="69" name="Rounded Rectangle 25">
          <a:extLst>
            <a:ext uri="{FF2B5EF4-FFF2-40B4-BE49-F238E27FC236}">
              <a16:creationId xmlns:a16="http://schemas.microsoft.com/office/drawing/2014/main" id="{00000000-0008-0000-1500-000045000000}"/>
            </a:ext>
          </a:extLst>
        </xdr:cNvPr>
        <xdr:cNvSpPr/>
      </xdr:nvSpPr>
      <xdr:spPr>
        <a:xfrm>
          <a:off x="4984821" y="1393363"/>
          <a:ext cx="1812444" cy="290195"/>
        </a:xfrm>
        <a:prstGeom prst="roundRect">
          <a:avLst/>
        </a:prstGeom>
        <a:solidFill>
          <a:schemeClr val="accent6"/>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ysClr val="windowText" lastClr="000000"/>
              </a:solidFill>
              <a:latin typeface="Arial" pitchFamily="34" charset="0"/>
              <a:cs typeface="Arial" pitchFamily="34" charset="0"/>
            </a:rPr>
            <a:t>Update Phase</a:t>
          </a:r>
          <a:r>
            <a:rPr lang="en-US" sz="1100" b="1" baseline="0">
              <a:solidFill>
                <a:sysClr val="windowText" lastClr="000000"/>
              </a:solidFill>
              <a:latin typeface="Arial" pitchFamily="34" charset="0"/>
              <a:cs typeface="Arial" pitchFamily="34" charset="0"/>
            </a:rPr>
            <a:t> Dates</a:t>
          </a:r>
          <a:endParaRPr lang="en-US" sz="1100" b="1">
            <a:solidFill>
              <a:sysClr val="windowText" lastClr="000000"/>
            </a:solidFill>
            <a:latin typeface="Arial" pitchFamily="34" charset="0"/>
            <a:cs typeface="Arial" pitchFamily="34" charset="0"/>
          </a:endParaRPr>
        </a:p>
      </xdr:txBody>
    </xdr:sp>
    <xdr:clientData/>
  </xdr:twoCellAnchor>
  <xdr:twoCellAnchor editAs="absolute">
    <xdr:from>
      <xdr:col>0</xdr:col>
      <xdr:colOff>125412</xdr:colOff>
      <xdr:row>9</xdr:row>
      <xdr:rowOff>59531</xdr:rowOff>
    </xdr:from>
    <xdr:to>
      <xdr:col>7</xdr:col>
      <xdr:colOff>5817164</xdr:colOff>
      <xdr:row>11</xdr:row>
      <xdr:rowOff>247543</xdr:rowOff>
    </xdr:to>
    <xdr:grpSp>
      <xdr:nvGrpSpPr>
        <xdr:cNvPr id="76" name="Menu_Bar" hidden="1">
          <a:extLst>
            <a:ext uri="{FF2B5EF4-FFF2-40B4-BE49-F238E27FC236}">
              <a16:creationId xmlns:a16="http://schemas.microsoft.com/office/drawing/2014/main" id="{00000000-0008-0000-1500-00004C000000}"/>
            </a:ext>
          </a:extLst>
        </xdr:cNvPr>
        <xdr:cNvGrpSpPr/>
      </xdr:nvGrpSpPr>
      <xdr:grpSpPr>
        <a:xfrm>
          <a:off x="125412" y="707231"/>
          <a:ext cx="15150077" cy="959537"/>
          <a:chOff x="74083" y="740834"/>
          <a:chExt cx="13631334" cy="961918"/>
        </a:xfrm>
      </xdr:grpSpPr>
      <xdr:sp macro="" textlink="">
        <xdr:nvSpPr>
          <xdr:cNvPr id="77" name="PlaceHolder" hidden="1">
            <a:extLst>
              <a:ext uri="{FF2B5EF4-FFF2-40B4-BE49-F238E27FC236}">
                <a16:creationId xmlns:a16="http://schemas.microsoft.com/office/drawing/2014/main" id="{00000000-0008-0000-1500-00004D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78" name="Bn_Charter_Btn" hidden="1">
            <a:extLst>
              <a:ext uri="{FF2B5EF4-FFF2-40B4-BE49-F238E27FC236}">
                <a16:creationId xmlns:a16="http://schemas.microsoft.com/office/drawing/2014/main" id="{00000000-0008-0000-1500-00004E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79" name="Bn_Finance_Btn" hidden="1">
            <a:extLst>
              <a:ext uri="{FF2B5EF4-FFF2-40B4-BE49-F238E27FC236}">
                <a16:creationId xmlns:a16="http://schemas.microsoft.com/office/drawing/2014/main" id="{00000000-0008-0000-1500-00004F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80" name="Bn_Status_Report_Btn" hidden="1">
            <a:extLst>
              <a:ext uri="{FF2B5EF4-FFF2-40B4-BE49-F238E27FC236}">
                <a16:creationId xmlns:a16="http://schemas.microsoft.com/office/drawing/2014/main" id="{00000000-0008-0000-1500-000050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81" name="Bn_Resource_Plan_Btn" hidden="1">
            <a:extLst>
              <a:ext uri="{FF2B5EF4-FFF2-40B4-BE49-F238E27FC236}">
                <a16:creationId xmlns:a16="http://schemas.microsoft.com/office/drawing/2014/main" id="{00000000-0008-0000-1500-000051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82" name="Bn_Project_Plan_Btn" hidden="1">
            <a:extLst>
              <a:ext uri="{FF2B5EF4-FFF2-40B4-BE49-F238E27FC236}">
                <a16:creationId xmlns:a16="http://schemas.microsoft.com/office/drawing/2014/main" id="{00000000-0008-0000-1500-000052000000}"/>
              </a:ext>
            </a:extLst>
          </xdr:cNvPr>
          <xdr:cNvSpPr/>
        </xdr:nvSpPr>
        <xdr:spPr>
          <a:xfrm>
            <a:off x="6238364"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83" name="Bn_Risk_Register_Btn" hidden="1">
            <a:extLst>
              <a:ext uri="{FF2B5EF4-FFF2-40B4-BE49-F238E27FC236}">
                <a16:creationId xmlns:a16="http://schemas.microsoft.com/office/drawing/2014/main" id="{00000000-0008-0000-1500-000053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84" name="Bn_Issue_Log_Btn" hidden="1">
            <a:extLst>
              <a:ext uri="{FF2B5EF4-FFF2-40B4-BE49-F238E27FC236}">
                <a16:creationId xmlns:a16="http://schemas.microsoft.com/office/drawing/2014/main" id="{00000000-0008-0000-1500-000054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85" name="Bn_Comms_Plan_Btn" hidden="1">
            <a:extLst>
              <a:ext uri="{FF2B5EF4-FFF2-40B4-BE49-F238E27FC236}">
                <a16:creationId xmlns:a16="http://schemas.microsoft.com/office/drawing/2014/main" id="{00000000-0008-0000-1500-000055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86" name="Bn_Reports_Btn" hidden="1">
            <a:extLst>
              <a:ext uri="{FF2B5EF4-FFF2-40B4-BE49-F238E27FC236}">
                <a16:creationId xmlns:a16="http://schemas.microsoft.com/office/drawing/2014/main" id="{00000000-0008-0000-1500-000056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87" name="Bn_General_Info_Btn" hidden="1">
            <a:hlinkClick xmlns:r="http://schemas.openxmlformats.org/officeDocument/2006/relationships" r:id="rId4"/>
            <a:extLst>
              <a:ext uri="{FF2B5EF4-FFF2-40B4-BE49-F238E27FC236}">
                <a16:creationId xmlns:a16="http://schemas.microsoft.com/office/drawing/2014/main" id="{00000000-0008-0000-1500-000057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137" name="Bn_Problem_St_Btn" hidden="1">
            <a:extLst>
              <a:ext uri="{FF2B5EF4-FFF2-40B4-BE49-F238E27FC236}">
                <a16:creationId xmlns:a16="http://schemas.microsoft.com/office/drawing/2014/main" id="{00000000-0008-0000-1500-000089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138" name="Bn_Tracker_Btn" hidden="1">
            <a:extLst>
              <a:ext uri="{FF2B5EF4-FFF2-40B4-BE49-F238E27FC236}">
                <a16:creationId xmlns:a16="http://schemas.microsoft.com/office/drawing/2014/main" id="{00000000-0008-0000-1500-00008A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139" name="Bn_CR_Log_Btn" hidden="1">
            <a:extLst>
              <a:ext uri="{FF2B5EF4-FFF2-40B4-BE49-F238E27FC236}">
                <a16:creationId xmlns:a16="http://schemas.microsoft.com/office/drawing/2014/main" id="{00000000-0008-0000-1500-00008B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140" name="Bn_Lessons_Learned_Btn" hidden="1">
            <a:extLst>
              <a:ext uri="{FF2B5EF4-FFF2-40B4-BE49-F238E27FC236}">
                <a16:creationId xmlns:a16="http://schemas.microsoft.com/office/drawing/2014/main" id="{00000000-0008-0000-1500-00008C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141" name="Bn_BCase1_Btn" hidden="1">
            <a:extLst>
              <a:ext uri="{FF2B5EF4-FFF2-40B4-BE49-F238E27FC236}">
                <a16:creationId xmlns:a16="http://schemas.microsoft.com/office/drawing/2014/main" id="{00000000-0008-0000-1500-00008D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142" name="Bn_Cost_Tracking_Btn" hidden="1">
            <a:extLst>
              <a:ext uri="{FF2B5EF4-FFF2-40B4-BE49-F238E27FC236}">
                <a16:creationId xmlns:a16="http://schemas.microsoft.com/office/drawing/2014/main" id="{00000000-0008-0000-1500-00008E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43" name="Bn_IPO_Addendum_Btn" hidden="1">
            <a:extLst>
              <a:ext uri="{FF2B5EF4-FFF2-40B4-BE49-F238E27FC236}">
                <a16:creationId xmlns:a16="http://schemas.microsoft.com/office/drawing/2014/main" id="{00000000-0008-0000-1500-00008F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44" name="Bn_BCase2_Btn" hidden="1">
            <a:extLst>
              <a:ext uri="{FF2B5EF4-FFF2-40B4-BE49-F238E27FC236}">
                <a16:creationId xmlns:a16="http://schemas.microsoft.com/office/drawing/2014/main" id="{00000000-0008-0000-1500-000090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45" name="Bn_Stage_Gates_Btn" hidden="1">
            <a:extLst>
              <a:ext uri="{FF2B5EF4-FFF2-40B4-BE49-F238E27FC236}">
                <a16:creationId xmlns:a16="http://schemas.microsoft.com/office/drawing/2014/main" id="{00000000-0008-0000-1500-000091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46" name="Bn_KPIs_Btn" hidden="1">
            <a:extLst>
              <a:ext uri="{FF2B5EF4-FFF2-40B4-BE49-F238E27FC236}">
                <a16:creationId xmlns:a16="http://schemas.microsoft.com/office/drawing/2014/main" id="{00000000-0008-0000-1500-000092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47" name="Bn_BCase3_Btn" hidden="1">
            <a:extLst>
              <a:ext uri="{FF2B5EF4-FFF2-40B4-BE49-F238E27FC236}">
                <a16:creationId xmlns:a16="http://schemas.microsoft.com/office/drawing/2014/main" id="{00000000-0008-0000-1500-000093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48" name="Bn_Charts_Btn" hidden="1">
            <a:extLst>
              <a:ext uri="{FF2B5EF4-FFF2-40B4-BE49-F238E27FC236}">
                <a16:creationId xmlns:a16="http://schemas.microsoft.com/office/drawing/2014/main" id="{00000000-0008-0000-1500-000094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49" name="Bn_Consolidation_Btn" hidden="1">
            <a:extLst>
              <a:ext uri="{FF2B5EF4-FFF2-40B4-BE49-F238E27FC236}">
                <a16:creationId xmlns:a16="http://schemas.microsoft.com/office/drawing/2014/main" id="{00000000-0008-0000-1500-000095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50" name="Bn_ID_Card_Btn" hidden="1">
            <a:extLst>
              <a:ext uri="{FF2B5EF4-FFF2-40B4-BE49-F238E27FC236}">
                <a16:creationId xmlns:a16="http://schemas.microsoft.com/office/drawing/2014/main" id="{00000000-0008-0000-1500-00009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51" name="Bn_cList1_Btn" hidden="1">
            <a:extLst>
              <a:ext uri="{FF2B5EF4-FFF2-40B4-BE49-F238E27FC236}">
                <a16:creationId xmlns:a16="http://schemas.microsoft.com/office/drawing/2014/main" id="{00000000-0008-0000-1500-00009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52" name="Bn_cList2_Btn" hidden="1">
            <a:extLst>
              <a:ext uri="{FF2B5EF4-FFF2-40B4-BE49-F238E27FC236}">
                <a16:creationId xmlns:a16="http://schemas.microsoft.com/office/drawing/2014/main" id="{00000000-0008-0000-1500-000098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53" name="Bn_cList3_Btn" hidden="1">
            <a:extLst>
              <a:ext uri="{FF2B5EF4-FFF2-40B4-BE49-F238E27FC236}">
                <a16:creationId xmlns:a16="http://schemas.microsoft.com/office/drawing/2014/main" id="{00000000-0008-0000-1500-00009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54" name="Bn_defLog_Btn" hidden="1">
            <a:extLst>
              <a:ext uri="{FF2B5EF4-FFF2-40B4-BE49-F238E27FC236}">
                <a16:creationId xmlns:a16="http://schemas.microsoft.com/office/drawing/2014/main" id="{00000000-0008-0000-1500-00009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55" name="Bn_cList4_Btn" hidden="1">
            <a:extLst>
              <a:ext uri="{FF2B5EF4-FFF2-40B4-BE49-F238E27FC236}">
                <a16:creationId xmlns:a16="http://schemas.microsoft.com/office/drawing/2014/main" id="{00000000-0008-0000-1500-00009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56" name="Bn_MoM_Btn" hidden="1">
            <a:extLst>
              <a:ext uri="{FF2B5EF4-FFF2-40B4-BE49-F238E27FC236}">
                <a16:creationId xmlns:a16="http://schemas.microsoft.com/office/drawing/2014/main" id="{00000000-0008-0000-1500-00009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57" name="Bn_RACI_Btn" hidden="1">
            <a:extLst>
              <a:ext uri="{FF2B5EF4-FFF2-40B4-BE49-F238E27FC236}">
                <a16:creationId xmlns:a16="http://schemas.microsoft.com/office/drawing/2014/main" id="{00000000-0008-0000-1500-00009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58" name="Bn_Micro_Template_Btn" hidden="1">
            <a:extLst>
              <a:ext uri="{FF2B5EF4-FFF2-40B4-BE49-F238E27FC236}">
                <a16:creationId xmlns:a16="http://schemas.microsoft.com/office/drawing/2014/main" id="{00000000-0008-0000-1500-00009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47624</xdr:colOff>
      <xdr:row>9</xdr:row>
      <xdr:rowOff>95250</xdr:rowOff>
    </xdr:from>
    <xdr:to>
      <xdr:col>7</xdr:col>
      <xdr:colOff>5533796</xdr:colOff>
      <xdr:row>9</xdr:row>
      <xdr:rowOff>506413</xdr:rowOff>
    </xdr:to>
    <xdr:grpSp>
      <xdr:nvGrpSpPr>
        <xdr:cNvPr id="2" name="Light_Menu">
          <a:extLst>
            <a:ext uri="{FF2B5EF4-FFF2-40B4-BE49-F238E27FC236}">
              <a16:creationId xmlns:a16="http://schemas.microsoft.com/office/drawing/2014/main" id="{00000000-0008-0000-1500-000002000000}"/>
            </a:ext>
          </a:extLst>
        </xdr:cNvPr>
        <xdr:cNvGrpSpPr/>
      </xdr:nvGrpSpPr>
      <xdr:grpSpPr>
        <a:xfrm>
          <a:off x="180974" y="742950"/>
          <a:ext cx="14811147" cy="411163"/>
          <a:chOff x="178593" y="738188"/>
          <a:chExt cx="14847094" cy="404813"/>
        </a:xfrm>
      </xdr:grpSpPr>
      <xdr:sp macro="[0]!Load_Europe_NE_Schedule" textlink="">
        <xdr:nvSpPr>
          <xdr:cNvPr id="67" name="NE_Schedule" hidden="1">
            <a:extLst>
              <a:ext uri="{FF2B5EF4-FFF2-40B4-BE49-F238E27FC236}">
                <a16:creationId xmlns:a16="http://schemas.microsoft.com/office/drawing/2014/main" id="{00000000-0008-0000-1500-000043000000}"/>
              </a:ext>
            </a:extLst>
          </xdr:cNvPr>
          <xdr:cNvSpPr/>
        </xdr:nvSpPr>
        <xdr:spPr>
          <a:xfrm>
            <a:off x="12994543" y="809957"/>
            <a:ext cx="2031144" cy="290195"/>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chemeClr val="bg1"/>
                </a:solidFill>
                <a:latin typeface="Arial" pitchFamily="34" charset="0"/>
                <a:cs typeface="Arial" pitchFamily="34" charset="0"/>
              </a:rPr>
              <a:t>Load Europe </a:t>
            </a:r>
            <a:r>
              <a:rPr lang="en-US" sz="1100" b="1" baseline="0">
                <a:solidFill>
                  <a:schemeClr val="bg1"/>
                </a:solidFill>
                <a:latin typeface="Arial" pitchFamily="34" charset="0"/>
                <a:cs typeface="Arial" pitchFamily="34" charset="0"/>
              </a:rPr>
              <a:t>NE</a:t>
            </a:r>
            <a:r>
              <a:rPr lang="en-US" sz="1100" b="1">
                <a:solidFill>
                  <a:schemeClr val="bg1"/>
                </a:solidFill>
                <a:latin typeface="Arial" pitchFamily="34" charset="0"/>
                <a:cs typeface="Arial" pitchFamily="34" charset="0"/>
              </a:rPr>
              <a:t> </a:t>
            </a:r>
            <a:r>
              <a:rPr lang="en-US" sz="1100" b="1" baseline="0">
                <a:solidFill>
                  <a:schemeClr val="bg1"/>
                </a:solidFill>
                <a:latin typeface="Arial" pitchFamily="34" charset="0"/>
                <a:cs typeface="Arial" pitchFamily="34" charset="0"/>
              </a:rPr>
              <a:t>Schedule</a:t>
            </a:r>
            <a:endParaRPr lang="en-US" sz="1100" b="1">
              <a:solidFill>
                <a:schemeClr val="bg1"/>
              </a:solidFill>
              <a:latin typeface="Arial" pitchFamily="34" charset="0"/>
              <a:cs typeface="Arial" pitchFamily="34" charset="0"/>
            </a:endParaRPr>
          </a:p>
        </xdr:txBody>
      </xdr:sp>
      <xdr:sp macro="" textlink="">
        <xdr:nvSpPr>
          <xdr:cNvPr id="160" name="LM_Container">
            <a:extLst>
              <a:ext uri="{FF2B5EF4-FFF2-40B4-BE49-F238E27FC236}">
                <a16:creationId xmlns:a16="http://schemas.microsoft.com/office/drawing/2014/main" id="{00000000-0008-0000-1500-0000A0000000}"/>
              </a:ext>
            </a:extLst>
          </xdr:cNvPr>
          <xdr:cNvSpPr/>
        </xdr:nvSpPr>
        <xdr:spPr>
          <a:xfrm>
            <a:off x="178593" y="738188"/>
            <a:ext cx="12700000"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61" name="LM_Help_Button">
            <a:hlinkClick xmlns:r="http://schemas.openxmlformats.org/officeDocument/2006/relationships" r:id="rId5"/>
            <a:extLst>
              <a:ext uri="{FF2B5EF4-FFF2-40B4-BE49-F238E27FC236}">
                <a16:creationId xmlns:a16="http://schemas.microsoft.com/office/drawing/2014/main" id="{00000000-0008-0000-1500-0000A1000000}"/>
              </a:ext>
            </a:extLst>
          </xdr:cNvPr>
          <xdr:cNvSpPr/>
        </xdr:nvSpPr>
        <xdr:spPr>
          <a:xfrm>
            <a:off x="12511533" y="814441"/>
            <a:ext cx="258716"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62" name="LM_Tips_Button">
            <a:extLst>
              <a:ext uri="{FF2B5EF4-FFF2-40B4-BE49-F238E27FC236}">
                <a16:creationId xmlns:a16="http://schemas.microsoft.com/office/drawing/2014/main" id="{00000000-0008-0000-1500-0000A2000000}"/>
              </a:ext>
            </a:extLst>
          </xdr:cNvPr>
          <xdr:cNvGrpSpPr/>
        </xdr:nvGrpSpPr>
        <xdr:grpSpPr>
          <a:xfrm>
            <a:off x="12136235" y="814441"/>
            <a:ext cx="258716" cy="274320"/>
            <a:chOff x="10563228" y="1200151"/>
            <a:chExt cx="341839" cy="338667"/>
          </a:xfrm>
          <a:effectLst/>
        </xdr:grpSpPr>
        <xdr:sp macro="" textlink="">
          <xdr:nvSpPr>
            <xdr:cNvPr id="171" name="Tips_Circle">
              <a:extLst>
                <a:ext uri="{FF2B5EF4-FFF2-40B4-BE49-F238E27FC236}">
                  <a16:creationId xmlns:a16="http://schemas.microsoft.com/office/drawing/2014/main" id="{00000000-0008-0000-1500-0000AB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72" name="Light_Bulb" descr="Lightbulb">
              <a:extLst>
                <a:ext uri="{FF2B5EF4-FFF2-40B4-BE49-F238E27FC236}">
                  <a16:creationId xmlns:a16="http://schemas.microsoft.com/office/drawing/2014/main" id="{00000000-0008-0000-1500-0000A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578302" y="1202384"/>
              <a:ext cx="306917" cy="306918"/>
            </a:xfrm>
            <a:prstGeom prst="rect">
              <a:avLst/>
            </a:prstGeom>
            <a:effectLst/>
          </xdr:spPr>
        </xdr:pic>
      </xdr:grpSp>
      <xdr:sp macro="[0]!Light_Menu_Buttons_Click" textlink="">
        <xdr:nvSpPr>
          <xdr:cNvPr id="163" name="LM_Button_1">
            <a:extLst>
              <a:ext uri="{FF2B5EF4-FFF2-40B4-BE49-F238E27FC236}">
                <a16:creationId xmlns:a16="http://schemas.microsoft.com/office/drawing/2014/main" id="{00000000-0008-0000-1500-0000A3000000}"/>
              </a:ext>
            </a:extLst>
          </xdr:cNvPr>
          <xdr:cNvSpPr/>
        </xdr:nvSpPr>
        <xdr:spPr>
          <a:xfrm>
            <a:off x="357011" y="814441"/>
            <a:ext cx="1121103"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64" name="LM_Button_2">
            <a:extLst>
              <a:ext uri="{FF2B5EF4-FFF2-40B4-BE49-F238E27FC236}">
                <a16:creationId xmlns:a16="http://schemas.microsoft.com/office/drawing/2014/main" id="{00000000-0008-0000-1500-0000A4000000}"/>
              </a:ext>
            </a:extLst>
          </xdr:cNvPr>
          <xdr:cNvSpPr/>
        </xdr:nvSpPr>
        <xdr:spPr>
          <a:xfrm>
            <a:off x="1624640" y="814441"/>
            <a:ext cx="1121103"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65" name="LM_Button_3">
            <a:extLst>
              <a:ext uri="{FF2B5EF4-FFF2-40B4-BE49-F238E27FC236}">
                <a16:creationId xmlns:a16="http://schemas.microsoft.com/office/drawing/2014/main" id="{00000000-0008-0000-1500-0000A5000000}"/>
              </a:ext>
            </a:extLst>
          </xdr:cNvPr>
          <xdr:cNvSpPr/>
        </xdr:nvSpPr>
        <xdr:spPr>
          <a:xfrm>
            <a:off x="2892269" y="814441"/>
            <a:ext cx="1121103"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66" name="LM_Button_4">
            <a:extLst>
              <a:ext uri="{FF2B5EF4-FFF2-40B4-BE49-F238E27FC236}">
                <a16:creationId xmlns:a16="http://schemas.microsoft.com/office/drawing/2014/main" id="{00000000-0008-0000-1500-0000A6000000}"/>
              </a:ext>
            </a:extLst>
          </xdr:cNvPr>
          <xdr:cNvSpPr/>
        </xdr:nvSpPr>
        <xdr:spPr>
          <a:xfrm>
            <a:off x="4159898" y="814441"/>
            <a:ext cx="1121103"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67" name="LM_Button_5">
            <a:extLst>
              <a:ext uri="{FF2B5EF4-FFF2-40B4-BE49-F238E27FC236}">
                <a16:creationId xmlns:a16="http://schemas.microsoft.com/office/drawing/2014/main" id="{00000000-0008-0000-1500-0000A7000000}"/>
              </a:ext>
            </a:extLst>
          </xdr:cNvPr>
          <xdr:cNvSpPr/>
        </xdr:nvSpPr>
        <xdr:spPr>
          <a:xfrm>
            <a:off x="5427528" y="814441"/>
            <a:ext cx="1118609"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68" name="LM_Button_6">
            <a:extLst>
              <a:ext uri="{FF2B5EF4-FFF2-40B4-BE49-F238E27FC236}">
                <a16:creationId xmlns:a16="http://schemas.microsoft.com/office/drawing/2014/main" id="{00000000-0008-0000-1500-0000A8000000}"/>
              </a:ext>
            </a:extLst>
          </xdr:cNvPr>
          <xdr:cNvSpPr/>
        </xdr:nvSpPr>
        <xdr:spPr>
          <a:xfrm>
            <a:off x="6692663" y="814441"/>
            <a:ext cx="1121103"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69" name="LM_Settings_Button" descr="Single gear">
            <a:extLst>
              <a:ext uri="{FF2B5EF4-FFF2-40B4-BE49-F238E27FC236}">
                <a16:creationId xmlns:a16="http://schemas.microsoft.com/office/drawing/2014/main" id="{00000000-0008-0000-1500-0000A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769418" y="781844"/>
            <a:ext cx="309421" cy="328083"/>
          </a:xfrm>
          <a:prstGeom prst="rect">
            <a:avLst/>
          </a:prstGeom>
        </xdr:spPr>
      </xdr:pic>
      <xdr:sp macro="[0]!LM_Templates_Custom_Button_Click" textlink="">
        <xdr:nvSpPr>
          <xdr:cNvPr id="170" name="LM_Templates_Custom_Button">
            <a:extLst>
              <a:ext uri="{FF2B5EF4-FFF2-40B4-BE49-F238E27FC236}">
                <a16:creationId xmlns:a16="http://schemas.microsoft.com/office/drawing/2014/main" id="{00000000-0008-0000-1500-0000AA000000}"/>
              </a:ext>
            </a:extLst>
          </xdr:cNvPr>
          <xdr:cNvSpPr txBox="1"/>
        </xdr:nvSpPr>
        <xdr:spPr>
          <a:xfrm>
            <a:off x="7937832" y="862543"/>
            <a:ext cx="2220844"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sp macro="[0]!Load_PMP_SC_Generic_Schedule" textlink="">
        <xdr:nvSpPr>
          <xdr:cNvPr id="51" name="Rounded Rectangle 32">
            <a:extLst>
              <a:ext uri="{FF2B5EF4-FFF2-40B4-BE49-F238E27FC236}">
                <a16:creationId xmlns:a16="http://schemas.microsoft.com/office/drawing/2014/main" id="{00000000-0008-0000-1500-000033000000}"/>
              </a:ext>
            </a:extLst>
          </xdr:cNvPr>
          <xdr:cNvSpPr/>
        </xdr:nvSpPr>
        <xdr:spPr>
          <a:xfrm>
            <a:off x="10184668" y="786143"/>
            <a:ext cx="1554480" cy="290195"/>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100" b="1">
                <a:solidFill>
                  <a:schemeClr val="bg1"/>
                </a:solidFill>
                <a:latin typeface="Arial" pitchFamily="34" charset="0"/>
                <a:cs typeface="Arial" pitchFamily="34" charset="0"/>
              </a:rPr>
              <a:t>Load PMP </a:t>
            </a:r>
            <a:r>
              <a:rPr lang="en-US" sz="1100" b="1" baseline="0">
                <a:solidFill>
                  <a:schemeClr val="bg1"/>
                </a:solidFill>
                <a:latin typeface="Arial" pitchFamily="34" charset="0"/>
                <a:cs typeface="Arial" pitchFamily="34" charset="0"/>
              </a:rPr>
              <a:t>Schedule</a:t>
            </a:r>
            <a:endParaRPr lang="en-US" sz="1100" b="1">
              <a:solidFill>
                <a:schemeClr val="bg1"/>
              </a:solidFill>
              <a:latin typeface="Arial" pitchFamily="34" charset="0"/>
              <a:cs typeface="Arial" pitchFamily="34" charset="0"/>
            </a:endParaRPr>
          </a:p>
        </xdr:txBody>
      </xdr:sp>
    </xdr:grpSp>
    <xdr:clientData/>
  </xdr:twoCellAnchor>
  <xdr:twoCellAnchor editAs="oneCell">
    <xdr:from>
      <xdr:col>11</xdr:col>
      <xdr:colOff>559598</xdr:colOff>
      <xdr:row>10</xdr:row>
      <xdr:rowOff>226550</xdr:rowOff>
    </xdr:from>
    <xdr:to>
      <xdr:col>12</xdr:col>
      <xdr:colOff>918902</xdr:colOff>
      <xdr:row>11</xdr:row>
      <xdr:rowOff>266714</xdr:rowOff>
    </xdr:to>
    <xdr:sp macro="" textlink="">
      <xdr:nvSpPr>
        <xdr:cNvPr id="70" name="Bn_View_Delay_Log_Btn" hidden="1">
          <a:hlinkClick xmlns:r="http://schemas.openxmlformats.org/officeDocument/2006/relationships" r:id="rId10"/>
          <a:extLst>
            <a:ext uri="{FF2B5EF4-FFF2-40B4-BE49-F238E27FC236}">
              <a16:creationId xmlns:a16="http://schemas.microsoft.com/office/drawing/2014/main" id="{00000000-0008-0000-1500-000046000000}"/>
            </a:ext>
          </a:extLst>
        </xdr:cNvPr>
        <xdr:cNvSpPr/>
      </xdr:nvSpPr>
      <xdr:spPr>
        <a:xfrm>
          <a:off x="10977567" y="1393363"/>
          <a:ext cx="1488282" cy="290195"/>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lang="en-US" sz="1200" b="1">
              <a:solidFill>
                <a:schemeClr val="bg1"/>
              </a:solidFill>
            </a:rPr>
            <a:t>View Delay Log</a:t>
          </a:r>
        </a:p>
      </xdr:txBody>
    </xdr:sp>
    <xdr:clientData/>
  </xdr:twoCellAnchor>
  <xdr:twoCellAnchor>
    <xdr:from>
      <xdr:col>5</xdr:col>
      <xdr:colOff>47626</xdr:colOff>
      <xdr:row>12</xdr:row>
      <xdr:rowOff>35719</xdr:rowOff>
    </xdr:from>
    <xdr:to>
      <xdr:col>13</xdr:col>
      <xdr:colOff>659963</xdr:colOff>
      <xdr:row>16</xdr:row>
      <xdr:rowOff>0</xdr:rowOff>
    </xdr:to>
    <xdr:grpSp>
      <xdr:nvGrpSpPr>
        <xdr:cNvPr id="71" name="Tips_Schedule" hidden="1">
          <a:extLst>
            <a:ext uri="{FF2B5EF4-FFF2-40B4-BE49-F238E27FC236}">
              <a16:creationId xmlns:a16="http://schemas.microsoft.com/office/drawing/2014/main" id="{00000000-0008-0000-1500-000047000000}"/>
            </a:ext>
          </a:extLst>
        </xdr:cNvPr>
        <xdr:cNvGrpSpPr/>
      </xdr:nvGrpSpPr>
      <xdr:grpSpPr>
        <a:xfrm>
          <a:off x="3505201" y="1854994"/>
          <a:ext cx="19595662" cy="1745456"/>
          <a:chOff x="846667" y="2444750"/>
          <a:chExt cx="10756462" cy="1852084"/>
        </a:xfrm>
      </xdr:grpSpPr>
      <xdr:sp macro="" textlink="">
        <xdr:nvSpPr>
          <xdr:cNvPr id="73" name="Rectangle: Rounded Corners 72" hidden="1">
            <a:extLst>
              <a:ext uri="{FF2B5EF4-FFF2-40B4-BE49-F238E27FC236}">
                <a16:creationId xmlns:a16="http://schemas.microsoft.com/office/drawing/2014/main" id="{00000000-0008-0000-1500-000049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74" name="Rectangle: Rounded Corners 73" hidden="1">
            <a:extLst>
              <a:ext uri="{FF2B5EF4-FFF2-40B4-BE49-F238E27FC236}">
                <a16:creationId xmlns:a16="http://schemas.microsoft.com/office/drawing/2014/main" id="{00000000-0008-0000-1500-00004A000000}"/>
              </a:ext>
            </a:extLst>
          </xdr:cNvPr>
          <xdr:cNvSpPr/>
        </xdr:nvSpPr>
        <xdr:spPr>
          <a:xfrm>
            <a:off x="103474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TIP1</a:t>
            </a:r>
          </a:p>
        </xdr:txBody>
      </xdr:sp>
      <xdr:sp macro="" textlink="">
        <xdr:nvSpPr>
          <xdr:cNvPr id="75" name="Rectangle: Rounded Corners 74" hidden="1">
            <a:extLst>
              <a:ext uri="{FF2B5EF4-FFF2-40B4-BE49-F238E27FC236}">
                <a16:creationId xmlns:a16="http://schemas.microsoft.com/office/drawing/2014/main" id="{00000000-0008-0000-1500-00004B000000}"/>
              </a:ext>
            </a:extLst>
          </xdr:cNvPr>
          <xdr:cNvSpPr/>
        </xdr:nvSpPr>
        <xdr:spPr>
          <a:xfrm>
            <a:off x="2842774"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88" name="Rectangle: Rounded Corners 87" hidden="1">
            <a:extLst>
              <a:ext uri="{FF2B5EF4-FFF2-40B4-BE49-F238E27FC236}">
                <a16:creationId xmlns:a16="http://schemas.microsoft.com/office/drawing/2014/main" id="{00000000-0008-0000-1500-000058000000}"/>
              </a:ext>
            </a:extLst>
          </xdr:cNvPr>
          <xdr:cNvSpPr/>
        </xdr:nvSpPr>
        <xdr:spPr>
          <a:xfrm>
            <a:off x="4650808"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r>
              <a:rPr lang="en-US" sz="1100" b="1" baseline="0">
                <a:solidFill>
                  <a:schemeClr val="bg1"/>
                </a:solidFill>
                <a:latin typeface="Arial" pitchFamily="34" charset="0"/>
                <a:ea typeface="+mn-ea"/>
                <a:cs typeface="Arial" pitchFamily="34" charset="0"/>
              </a:rPr>
              <a:t> 3</a:t>
            </a:r>
            <a:endParaRPr lang="en-US" sz="1100" b="1">
              <a:solidFill>
                <a:schemeClr val="bg1"/>
              </a:solidFill>
              <a:latin typeface="Arial" pitchFamily="34" charset="0"/>
              <a:ea typeface="+mn-ea"/>
              <a:cs typeface="Arial" pitchFamily="34" charset="0"/>
            </a:endParaRPr>
          </a:p>
        </xdr:txBody>
      </xdr:sp>
      <xdr:sp macro="" textlink="">
        <xdr:nvSpPr>
          <xdr:cNvPr id="89" name="Rectangle: Rounded Corners 88" hidden="1">
            <a:extLst>
              <a:ext uri="{FF2B5EF4-FFF2-40B4-BE49-F238E27FC236}">
                <a16:creationId xmlns:a16="http://schemas.microsoft.com/office/drawing/2014/main" id="{00000000-0008-0000-1500-000059000000}"/>
              </a:ext>
            </a:extLst>
          </xdr:cNvPr>
          <xdr:cNvSpPr/>
        </xdr:nvSpPr>
        <xdr:spPr>
          <a:xfrm>
            <a:off x="645884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90" name="TextBox 89" hidden="1">
            <a:extLst>
              <a:ext uri="{FF2B5EF4-FFF2-40B4-BE49-F238E27FC236}">
                <a16:creationId xmlns:a16="http://schemas.microsoft.com/office/drawing/2014/main" id="{00000000-0008-0000-1500-00005A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pre-load the Schedule</a:t>
            </a:r>
            <a:r>
              <a:rPr lang="en-US" sz="1100" baseline="0"/>
              <a:t> template with the Standard Logistics PMP phases and tasks by clicking the button "</a:t>
            </a:r>
            <a:r>
              <a:rPr lang="en-US" sz="1100" b="1" baseline="0"/>
              <a:t>Load PMP Schedule</a:t>
            </a:r>
            <a:r>
              <a:rPr lang="en-US" sz="1100" baseline="0"/>
              <a:t>"</a:t>
            </a:r>
            <a:endParaRPr lang="en-US" sz="1100" b="1"/>
          </a:p>
        </xdr:txBody>
      </xdr:sp>
      <xdr:sp macro="" textlink="">
        <xdr:nvSpPr>
          <xdr:cNvPr id="91" name="TextBox 90" hidden="1">
            <a:extLst>
              <a:ext uri="{FF2B5EF4-FFF2-40B4-BE49-F238E27FC236}">
                <a16:creationId xmlns:a16="http://schemas.microsoft.com/office/drawing/2014/main" id="{00000000-0008-0000-1500-00005B000000}"/>
              </a:ext>
            </a:extLst>
          </xdr:cNvPr>
          <xdr:cNvSpPr txBox="1"/>
        </xdr:nvSpPr>
        <xdr:spPr>
          <a:xfrm>
            <a:off x="2656416" y="3038456"/>
            <a:ext cx="17978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If you want to see both the Schedule table and the Gantt</a:t>
            </a:r>
            <a:r>
              <a:rPr lang="en-US" sz="1100" baseline="0"/>
              <a:t> Chart in one view, then click the button "</a:t>
            </a:r>
            <a:r>
              <a:rPr lang="en-US" sz="1100" b="1" baseline="0"/>
              <a:t>Task - Gantt View</a:t>
            </a:r>
            <a:r>
              <a:rPr lang="en-US" sz="1100" baseline="0"/>
              <a:t>"</a:t>
            </a:r>
            <a:endParaRPr lang="en-US" sz="1100"/>
          </a:p>
        </xdr:txBody>
      </xdr:sp>
      <xdr:sp macro="" textlink="">
        <xdr:nvSpPr>
          <xdr:cNvPr id="92" name="TextBox 91" hidden="1">
            <a:extLst>
              <a:ext uri="{FF2B5EF4-FFF2-40B4-BE49-F238E27FC236}">
                <a16:creationId xmlns:a16="http://schemas.microsoft.com/office/drawing/2014/main" id="{00000000-0008-0000-1500-00005C000000}"/>
              </a:ext>
            </a:extLst>
          </xdr:cNvPr>
          <xdr:cNvSpPr txBox="1"/>
        </xdr:nvSpPr>
        <xdr:spPr>
          <a:xfrm>
            <a:off x="4448810" y="30146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populate the WBS automatically</a:t>
            </a:r>
            <a:r>
              <a:rPr lang="en-US" sz="1100" baseline="0"/>
              <a:t> by clicking the button "</a:t>
            </a:r>
            <a:r>
              <a:rPr lang="en-US" sz="1100" b="1" baseline="0"/>
              <a:t>Update WBS and Format</a:t>
            </a:r>
            <a:r>
              <a:rPr lang="en-US" sz="1100" baseline="0"/>
              <a:t>s". It also, fixes the formatting of the template.</a:t>
            </a:r>
            <a:endParaRPr lang="en-US" sz="1100"/>
          </a:p>
        </xdr:txBody>
      </xdr:sp>
      <xdr:sp macro="" textlink="">
        <xdr:nvSpPr>
          <xdr:cNvPr id="93" name="TextBox 92" hidden="1">
            <a:extLst>
              <a:ext uri="{FF2B5EF4-FFF2-40B4-BE49-F238E27FC236}">
                <a16:creationId xmlns:a16="http://schemas.microsoft.com/office/drawing/2014/main" id="{00000000-0008-0000-1500-00005D000000}"/>
              </a:ext>
            </a:extLst>
          </xdr:cNvPr>
          <xdr:cNvSpPr txBox="1"/>
        </xdr:nvSpPr>
        <xdr:spPr>
          <a:xfrm>
            <a:off x="6368440" y="3038456"/>
            <a:ext cx="1514820" cy="1108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automatically update the Phase's start/end dates by clicking the button "</a:t>
            </a:r>
            <a:r>
              <a:rPr lang="en-US" sz="1100" b="1"/>
              <a:t>Update Phase Dates</a:t>
            </a:r>
            <a:r>
              <a:rPr lang="en-US" sz="1100"/>
              <a:t>"</a:t>
            </a:r>
          </a:p>
        </xdr:txBody>
      </xdr:sp>
      <xdr:sp macro="" textlink="">
        <xdr:nvSpPr>
          <xdr:cNvPr id="94" name="Rectangle: Rounded Corners 93" hidden="1">
            <a:extLst>
              <a:ext uri="{FF2B5EF4-FFF2-40B4-BE49-F238E27FC236}">
                <a16:creationId xmlns:a16="http://schemas.microsoft.com/office/drawing/2014/main" id="{00000000-0008-0000-1500-00005E000000}"/>
              </a:ext>
            </a:extLst>
          </xdr:cNvPr>
          <xdr:cNvSpPr/>
        </xdr:nvSpPr>
        <xdr:spPr>
          <a:xfrm>
            <a:off x="826687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r>
              <a:rPr lang="en-US" sz="1100" b="1" baseline="0">
                <a:solidFill>
                  <a:schemeClr val="bg1"/>
                </a:solidFill>
                <a:latin typeface="Arial" pitchFamily="34" charset="0"/>
                <a:ea typeface="+mn-ea"/>
                <a:cs typeface="Arial" pitchFamily="34" charset="0"/>
              </a:rPr>
              <a:t> 5</a:t>
            </a:r>
            <a:endParaRPr lang="en-US" sz="1100" b="1">
              <a:solidFill>
                <a:schemeClr val="bg1"/>
              </a:solidFill>
              <a:latin typeface="Arial" pitchFamily="34" charset="0"/>
              <a:ea typeface="+mn-ea"/>
              <a:cs typeface="Arial" pitchFamily="34" charset="0"/>
            </a:endParaRPr>
          </a:p>
        </xdr:txBody>
      </xdr:sp>
      <xdr:sp macro="" textlink="">
        <xdr:nvSpPr>
          <xdr:cNvPr id="95" name="TextBox 94" hidden="1">
            <a:extLst>
              <a:ext uri="{FF2B5EF4-FFF2-40B4-BE49-F238E27FC236}">
                <a16:creationId xmlns:a16="http://schemas.microsoft.com/office/drawing/2014/main" id="{00000000-0008-0000-1500-00005F000000}"/>
              </a:ext>
            </a:extLst>
          </xdr:cNvPr>
          <xdr:cNvSpPr txBox="1"/>
        </xdr:nvSpPr>
        <xdr:spPr>
          <a:xfrm>
            <a:off x="8157102" y="3038457"/>
            <a:ext cx="1845470" cy="1180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dk1"/>
                </a:solidFill>
                <a:effectLst/>
                <a:latin typeface="+mn-lt"/>
                <a:ea typeface="+mn-ea"/>
                <a:cs typeface="+mn-cs"/>
              </a:rPr>
              <a:t>In order to change</a:t>
            </a:r>
            <a:r>
              <a:rPr lang="en-US" sz="1100" b="0" baseline="0">
                <a:solidFill>
                  <a:schemeClr val="dk1"/>
                </a:solidFill>
                <a:effectLst/>
                <a:latin typeface="+mn-lt"/>
                <a:ea typeface="+mn-ea"/>
                <a:cs typeface="+mn-cs"/>
              </a:rPr>
              <a:t> the dates of a large group of tasks, you can just select the dates, </a:t>
            </a:r>
            <a:r>
              <a:rPr lang="en-US" sz="1100" b="0" u="sng" baseline="0">
                <a:solidFill>
                  <a:schemeClr val="dk1"/>
                </a:solidFill>
                <a:effectLst/>
                <a:latin typeface="+mn-lt"/>
                <a:ea typeface="+mn-ea"/>
                <a:cs typeface="+mn-cs"/>
              </a:rPr>
              <a:t>underline</a:t>
            </a:r>
            <a:r>
              <a:rPr lang="en-US" sz="1100" b="0" baseline="0">
                <a:solidFill>
                  <a:schemeClr val="dk1"/>
                </a:solidFill>
                <a:effectLst/>
                <a:latin typeface="+mn-lt"/>
                <a:ea typeface="+mn-ea"/>
                <a:cs typeface="+mn-cs"/>
              </a:rPr>
              <a:t> them and then click the button "</a:t>
            </a:r>
            <a:r>
              <a:rPr lang="en-US" sz="1100" b="1" baseline="0">
                <a:solidFill>
                  <a:schemeClr val="dk1"/>
                </a:solidFill>
                <a:effectLst/>
                <a:latin typeface="+mn-lt"/>
                <a:ea typeface="+mn-ea"/>
                <a:cs typeface="+mn-cs"/>
              </a:rPr>
              <a:t>Adjustment</a:t>
            </a:r>
            <a:r>
              <a:rPr lang="en-US" sz="1100" b="0" baseline="0">
                <a:solidFill>
                  <a:schemeClr val="dk1"/>
                </a:solidFill>
                <a:effectLst/>
                <a:latin typeface="+mn-lt"/>
                <a:ea typeface="+mn-ea"/>
                <a:cs typeface="+mn-cs"/>
              </a:rPr>
              <a:t>".</a:t>
            </a:r>
            <a:endParaRPr lang="en-US" b="0">
              <a:effectLst/>
            </a:endParaRPr>
          </a:p>
        </xdr:txBody>
      </xdr:sp>
      <xdr:sp macro="" textlink="">
        <xdr:nvSpPr>
          <xdr:cNvPr id="96" name="Rectangle: Rounded Corners 95" hidden="1">
            <a:extLst>
              <a:ext uri="{FF2B5EF4-FFF2-40B4-BE49-F238E27FC236}">
                <a16:creationId xmlns:a16="http://schemas.microsoft.com/office/drawing/2014/main" id="{00000000-0008-0000-1500-000060000000}"/>
              </a:ext>
            </a:extLst>
          </xdr:cNvPr>
          <xdr:cNvSpPr/>
        </xdr:nvSpPr>
        <xdr:spPr>
          <a:xfrm>
            <a:off x="100749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6</a:t>
            </a:r>
          </a:p>
        </xdr:txBody>
      </xdr:sp>
      <xdr:sp macro="" textlink="">
        <xdr:nvSpPr>
          <xdr:cNvPr id="97" name="TextBox 96" hidden="1">
            <a:extLst>
              <a:ext uri="{FF2B5EF4-FFF2-40B4-BE49-F238E27FC236}">
                <a16:creationId xmlns:a16="http://schemas.microsoft.com/office/drawing/2014/main" id="{00000000-0008-0000-1500-000061000000}"/>
              </a:ext>
            </a:extLst>
          </xdr:cNvPr>
          <xdr:cNvSpPr txBox="1"/>
        </xdr:nvSpPr>
        <xdr:spPr>
          <a:xfrm>
            <a:off x="9945764" y="3038456"/>
            <a:ext cx="1657365"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You can view the list of dependencies of your</a:t>
            </a:r>
            <a:r>
              <a:rPr lang="en-US" sz="1100" b="0" baseline="0"/>
              <a:t> Schedule, by clicking the button "</a:t>
            </a:r>
            <a:r>
              <a:rPr lang="en-US" sz="1100" b="1" baseline="0"/>
              <a:t>View Dependencies</a:t>
            </a:r>
            <a:r>
              <a:rPr lang="en-US" sz="1100" b="0" baseline="0"/>
              <a:t>".</a:t>
            </a:r>
          </a:p>
        </xdr:txBody>
      </xdr:sp>
      <xdr:sp macro="[0]!Hide_Shape_Click" textlink="">
        <xdr:nvSpPr>
          <xdr:cNvPr id="98" name="Hide_Shape" hidden="1">
            <a:extLst>
              <a:ext uri="{FF2B5EF4-FFF2-40B4-BE49-F238E27FC236}">
                <a16:creationId xmlns:a16="http://schemas.microsoft.com/office/drawing/2014/main" id="{00000000-0008-0000-1500-000062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104775</xdr:colOff>
      <xdr:row>1</xdr:row>
      <xdr:rowOff>497417</xdr:rowOff>
    </xdr:from>
    <xdr:ext cx="2195892" cy="182826"/>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104775" y="687917"/>
          <a:ext cx="2195892" cy="182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GSC - Logistics &amp; Network Design</a:t>
          </a:r>
        </a:p>
      </xdr:txBody>
    </xdr:sp>
    <xdr:clientData/>
  </xdr:oneCellAnchor>
  <xdr:twoCellAnchor editAs="oneCell">
    <xdr:from>
      <xdr:col>8</xdr:col>
      <xdr:colOff>423334</xdr:colOff>
      <xdr:row>1</xdr:row>
      <xdr:rowOff>65330</xdr:rowOff>
    </xdr:from>
    <xdr:to>
      <xdr:col>10</xdr:col>
      <xdr:colOff>137585</xdr:colOff>
      <xdr:row>1</xdr:row>
      <xdr:rowOff>456307</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747501" y="255830"/>
          <a:ext cx="1407584" cy="390977"/>
        </a:xfrm>
        <a:prstGeom prst="rect">
          <a:avLst/>
        </a:prstGeom>
        <a:noFill/>
      </xdr:spPr>
    </xdr:pic>
    <xdr:clientData/>
  </xdr:twoCellAnchor>
  <xdr:twoCellAnchor editAs="absolute">
    <xdr:from>
      <xdr:col>1</xdr:col>
      <xdr:colOff>116417</xdr:colOff>
      <xdr:row>1</xdr:row>
      <xdr:rowOff>52917</xdr:rowOff>
    </xdr:from>
    <xdr:to>
      <xdr:col>1</xdr:col>
      <xdr:colOff>1333501</xdr:colOff>
      <xdr:row>1</xdr:row>
      <xdr:rowOff>327237</xdr:rowOff>
    </xdr:to>
    <xdr:sp macro="" textlink="">
      <xdr:nvSpPr>
        <xdr:cNvPr id="4" name="Bn_ShowHidePS_Btn">
          <a:hlinkClick xmlns:r="http://schemas.openxmlformats.org/officeDocument/2006/relationships" r:id="rId2"/>
          <a:extLst>
            <a:ext uri="{FF2B5EF4-FFF2-40B4-BE49-F238E27FC236}">
              <a16:creationId xmlns:a16="http://schemas.microsoft.com/office/drawing/2014/main" id="{00000000-0008-0000-1600-000004000000}"/>
            </a:ext>
          </a:extLst>
        </xdr:cNvPr>
        <xdr:cNvSpPr/>
      </xdr:nvSpPr>
      <xdr:spPr>
        <a:xfrm>
          <a:off x="254000" y="243417"/>
          <a:ext cx="1217084"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ViewSchedule</a:t>
          </a:r>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1</xdr:col>
      <xdr:colOff>96043</xdr:colOff>
      <xdr:row>1</xdr:row>
      <xdr:rowOff>319185</xdr:rowOff>
    </xdr:from>
    <xdr:ext cx="2195892" cy="182826"/>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170126" y="435602"/>
          <a:ext cx="2195892" cy="182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GSC - Logistics &amp; Network Design</a:t>
          </a:r>
        </a:p>
      </xdr:txBody>
    </xdr:sp>
    <xdr:clientData/>
  </xdr:oneCellAnchor>
  <xdr:twoCellAnchor editAs="absolute">
    <xdr:from>
      <xdr:col>3</xdr:col>
      <xdr:colOff>924331</xdr:colOff>
      <xdr:row>2</xdr:row>
      <xdr:rowOff>148164</xdr:rowOff>
    </xdr:from>
    <xdr:to>
      <xdr:col>9</xdr:col>
      <xdr:colOff>158750</xdr:colOff>
      <xdr:row>8</xdr:row>
      <xdr:rowOff>285749</xdr:rowOff>
    </xdr:to>
    <xdr:sp macro="" textlink="">
      <xdr:nvSpPr>
        <xdr:cNvPr id="5" name="dep_bRules" hidden="1">
          <a:extLst>
            <a:ext uri="{FF2B5EF4-FFF2-40B4-BE49-F238E27FC236}">
              <a16:creationId xmlns:a16="http://schemas.microsoft.com/office/drawing/2014/main" id="{00000000-0008-0000-1800-000005000000}"/>
            </a:ext>
          </a:extLst>
        </xdr:cNvPr>
        <xdr:cNvSpPr/>
      </xdr:nvSpPr>
      <xdr:spPr>
        <a:xfrm>
          <a:off x="4162831" y="836081"/>
          <a:ext cx="6092419" cy="2169585"/>
        </a:xfrm>
        <a:prstGeom prst="roundRect">
          <a:avLst>
            <a:gd name="adj" fmla="val 8915"/>
          </a:avLst>
        </a:prstGeom>
        <a:solidFill>
          <a:schemeClr val="bg1">
            <a:lumMod val="95000"/>
          </a:schemeClr>
        </a:solidFill>
        <a:ln w="3175">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91440" tIns="0" bIns="0" rtlCol="0" anchor="ctr"/>
        <a:lstStyle/>
        <a:p>
          <a:pPr algn="ctr"/>
          <a:r>
            <a:rPr lang="en-US" sz="1200" b="0" i="0" u="none"/>
            <a:t>This</a:t>
          </a:r>
          <a:r>
            <a:rPr lang="en-US" sz="1200" b="0" i="0" u="none" baseline="0"/>
            <a:t> worksheet lists the Dependencies of each Dependant Task ordered by WBS #.</a:t>
          </a:r>
          <a:br>
            <a:rPr lang="en-US" sz="1200" b="0" i="0" u="none" baseline="0"/>
          </a:br>
          <a:r>
            <a:rPr lang="en-US" sz="1200" b="0" i="0" u="none" baseline="0"/>
            <a:t>The </a:t>
          </a:r>
          <a:r>
            <a:rPr lang="en-US" sz="1200" b="1" i="0" u="none" baseline="0"/>
            <a:t>Dependant task </a:t>
          </a:r>
          <a:r>
            <a:rPr lang="en-US" sz="1200" b="0" i="0" u="none" baseline="0"/>
            <a:t>is any task that can have one or more dependencies.  </a:t>
          </a:r>
          <a:endParaRPr lang="en-US" sz="1200" b="0" i="0" u="none"/>
        </a:p>
        <a:p>
          <a:pPr algn="ctr"/>
          <a:endParaRPr lang="en-US" sz="1200" b="1" i="0" u="sng"/>
        </a:p>
        <a:p>
          <a:pPr algn="ctr"/>
          <a:r>
            <a:rPr lang="en-US" sz="1200" b="1" i="0" u="none"/>
            <a:t>Key Colors:</a:t>
          </a:r>
        </a:p>
        <a:p>
          <a:pPr algn="ctr"/>
          <a:endParaRPr lang="en-US" sz="1200" b="1" i="0" u="none"/>
        </a:p>
        <a:p>
          <a:pPr algn="l"/>
          <a:r>
            <a:rPr lang="en-US" sz="1200" b="1">
              <a:solidFill>
                <a:srgbClr val="B10043"/>
              </a:solidFill>
            </a:rPr>
            <a:t>Red</a:t>
          </a:r>
          <a:r>
            <a:rPr lang="en-US" sz="1200" b="1" baseline="0">
              <a:solidFill>
                <a:srgbClr val="B10043"/>
              </a:solidFill>
            </a:rPr>
            <a:t> Row </a:t>
          </a:r>
          <a:r>
            <a:rPr lang="en-US" sz="1200" baseline="0"/>
            <a:t>- There is </a:t>
          </a:r>
          <a:r>
            <a:rPr lang="en-US" sz="1200" b="1" baseline="0"/>
            <a:t>less</a:t>
          </a:r>
          <a:r>
            <a:rPr lang="en-US" sz="1200" baseline="0"/>
            <a:t> than </a:t>
          </a:r>
          <a:r>
            <a:rPr lang="en-US" sz="1200" b="1" baseline="0"/>
            <a:t>10% </a:t>
          </a:r>
          <a:r>
            <a:rPr lang="en-US" sz="1200" baseline="0"/>
            <a:t>time left until Dependancy's Finish Date</a:t>
          </a:r>
          <a:r>
            <a:rPr lang="en-US" sz="1200" baseline="0">
              <a:solidFill>
                <a:srgbClr val="B10043"/>
              </a:solidFill>
            </a:rPr>
            <a:t>. </a:t>
          </a:r>
          <a:r>
            <a:rPr lang="en-US" sz="1200" b="1" baseline="0">
              <a:solidFill>
                <a:srgbClr val="B10043"/>
              </a:solidFill>
            </a:rPr>
            <a:t>Potential Risk </a:t>
          </a:r>
        </a:p>
        <a:p>
          <a:pPr algn="l"/>
          <a:r>
            <a:rPr lang="en-US" sz="1200" b="1">
              <a:solidFill>
                <a:srgbClr val="FFC000"/>
              </a:solidFill>
              <a:latin typeface="+mn-lt"/>
              <a:ea typeface="+mn-ea"/>
              <a:cs typeface="+mn-cs"/>
            </a:rPr>
            <a:t>Amber</a:t>
          </a:r>
          <a:r>
            <a:rPr lang="en-US" sz="1200" b="1" baseline="0">
              <a:solidFill>
                <a:srgbClr val="FFC000"/>
              </a:solidFill>
              <a:latin typeface="+mn-lt"/>
              <a:ea typeface="+mn-ea"/>
              <a:cs typeface="+mn-cs"/>
            </a:rPr>
            <a:t> Row</a:t>
          </a:r>
          <a:r>
            <a:rPr lang="en-US" sz="1200" baseline="0">
              <a:solidFill>
                <a:srgbClr val="FFC000"/>
              </a:solidFill>
              <a:latin typeface="+mn-lt"/>
              <a:ea typeface="+mn-ea"/>
              <a:cs typeface="+mn-cs"/>
            </a:rPr>
            <a:t> </a:t>
          </a:r>
          <a:r>
            <a:rPr lang="en-US" sz="1200" baseline="0">
              <a:solidFill>
                <a:schemeClr val="dk1"/>
              </a:solidFill>
              <a:latin typeface="+mn-lt"/>
              <a:ea typeface="+mn-ea"/>
              <a:cs typeface="+mn-cs"/>
            </a:rPr>
            <a:t>- There is </a:t>
          </a:r>
          <a:r>
            <a:rPr lang="en-US" sz="1200" b="1" baseline="0">
              <a:solidFill>
                <a:schemeClr val="dk1"/>
              </a:solidFill>
              <a:latin typeface="+mn-lt"/>
              <a:ea typeface="+mn-ea"/>
              <a:cs typeface="+mn-cs"/>
            </a:rPr>
            <a:t>less</a:t>
          </a:r>
          <a:r>
            <a:rPr lang="en-US" sz="1200" baseline="0">
              <a:solidFill>
                <a:schemeClr val="dk1"/>
              </a:solidFill>
              <a:latin typeface="+mn-lt"/>
              <a:ea typeface="+mn-ea"/>
              <a:cs typeface="+mn-cs"/>
            </a:rPr>
            <a:t> than </a:t>
          </a:r>
          <a:r>
            <a:rPr lang="en-US" sz="1200" b="1" baseline="0">
              <a:solidFill>
                <a:schemeClr val="dk1"/>
              </a:solidFill>
              <a:latin typeface="+mn-lt"/>
              <a:ea typeface="+mn-ea"/>
              <a:cs typeface="+mn-cs"/>
            </a:rPr>
            <a:t>25% </a:t>
          </a:r>
          <a:r>
            <a:rPr lang="en-US" sz="1200" baseline="0">
              <a:solidFill>
                <a:schemeClr val="dk1"/>
              </a:solidFill>
              <a:latin typeface="+mn-lt"/>
              <a:ea typeface="+mn-ea"/>
              <a:cs typeface="+mn-cs"/>
            </a:rPr>
            <a:t>time left until Dependancy's Finish Date</a:t>
          </a:r>
          <a:r>
            <a:rPr lang="en-US" sz="1200" baseline="0">
              <a:solidFill>
                <a:schemeClr val="accent6">
                  <a:lumMod val="75000"/>
                </a:schemeClr>
              </a:solidFill>
              <a:latin typeface="+mn-lt"/>
              <a:ea typeface="+mn-ea"/>
              <a:cs typeface="+mn-cs"/>
            </a:rPr>
            <a:t>. </a:t>
          </a:r>
          <a:r>
            <a:rPr lang="en-US" sz="1200" b="1" baseline="0">
              <a:solidFill>
                <a:schemeClr val="accent6">
                  <a:lumMod val="75000"/>
                </a:schemeClr>
              </a:solidFill>
              <a:latin typeface="+mn-lt"/>
              <a:ea typeface="+mn-ea"/>
              <a:cs typeface="+mn-cs"/>
            </a:rPr>
            <a:t>Medium Risk </a:t>
          </a:r>
        </a:p>
        <a:p>
          <a:pPr algn="l"/>
          <a:r>
            <a:rPr lang="en-US" sz="1200" b="1" baseline="0">
              <a:solidFill>
                <a:schemeClr val="accent5">
                  <a:lumMod val="75000"/>
                </a:schemeClr>
              </a:solidFill>
              <a:latin typeface="+mn-lt"/>
              <a:ea typeface="+mn-ea"/>
              <a:cs typeface="+mn-cs"/>
            </a:rPr>
            <a:t>Light Blue Row </a:t>
          </a:r>
          <a:r>
            <a:rPr lang="en-US" sz="1200" baseline="0">
              <a:solidFill>
                <a:schemeClr val="dk1"/>
              </a:solidFill>
              <a:latin typeface="+mn-lt"/>
              <a:ea typeface="+mn-ea"/>
              <a:cs typeface="+mn-cs"/>
            </a:rPr>
            <a:t>- Dependancy is complete. - </a:t>
          </a:r>
          <a:r>
            <a:rPr lang="en-US" sz="1200" b="1" baseline="0">
              <a:solidFill>
                <a:schemeClr val="dk1"/>
              </a:solidFill>
              <a:latin typeface="+mn-lt"/>
              <a:ea typeface="+mn-ea"/>
              <a:cs typeface="+mn-cs"/>
            </a:rPr>
            <a:t>No Risk</a:t>
          </a:r>
        </a:p>
        <a:p>
          <a:pPr algn="l"/>
          <a:r>
            <a:rPr lang="en-US" sz="1200" b="1" baseline="0">
              <a:solidFill>
                <a:schemeClr val="dk1"/>
              </a:solidFill>
              <a:latin typeface="+mn-lt"/>
              <a:ea typeface="+mn-ea"/>
              <a:cs typeface="+mn-cs"/>
            </a:rPr>
            <a:t>White Row </a:t>
          </a:r>
          <a:r>
            <a:rPr lang="en-US" sz="1200" baseline="0">
              <a:solidFill>
                <a:schemeClr val="dk1"/>
              </a:solidFill>
              <a:latin typeface="+mn-lt"/>
              <a:ea typeface="+mn-ea"/>
              <a:cs typeface="+mn-cs"/>
            </a:rPr>
            <a:t>- There is </a:t>
          </a:r>
          <a:r>
            <a:rPr lang="en-US" sz="1200" b="1" baseline="0">
              <a:solidFill>
                <a:schemeClr val="dk1"/>
              </a:solidFill>
              <a:latin typeface="+mn-lt"/>
              <a:ea typeface="+mn-ea"/>
              <a:cs typeface="+mn-cs"/>
            </a:rPr>
            <a:t>more</a:t>
          </a:r>
          <a:r>
            <a:rPr lang="en-US" sz="1200" baseline="0">
              <a:solidFill>
                <a:schemeClr val="dk1"/>
              </a:solidFill>
              <a:latin typeface="+mn-lt"/>
              <a:ea typeface="+mn-ea"/>
              <a:cs typeface="+mn-cs"/>
            </a:rPr>
            <a:t> than </a:t>
          </a:r>
          <a:r>
            <a:rPr lang="en-US" sz="1200" b="1" baseline="0">
              <a:solidFill>
                <a:schemeClr val="dk1"/>
              </a:solidFill>
              <a:latin typeface="+mn-lt"/>
              <a:ea typeface="+mn-ea"/>
              <a:cs typeface="+mn-cs"/>
            </a:rPr>
            <a:t>25% </a:t>
          </a:r>
          <a:r>
            <a:rPr lang="en-US" sz="1200" baseline="0">
              <a:solidFill>
                <a:schemeClr val="dk1"/>
              </a:solidFill>
              <a:latin typeface="+mn-lt"/>
              <a:ea typeface="+mn-ea"/>
              <a:cs typeface="+mn-cs"/>
            </a:rPr>
            <a:t>time left until Dependancy's Finish Date. - </a:t>
          </a:r>
          <a:r>
            <a:rPr lang="en-US" sz="1200" b="1" baseline="0">
              <a:solidFill>
                <a:schemeClr val="dk1"/>
              </a:solidFill>
              <a:latin typeface="+mn-lt"/>
              <a:ea typeface="+mn-ea"/>
              <a:cs typeface="+mn-cs"/>
            </a:rPr>
            <a:t>No Risk</a:t>
          </a:r>
        </a:p>
        <a:p>
          <a:pPr algn="l"/>
          <a:r>
            <a:rPr lang="en-US" sz="1200" b="1" baseline="0">
              <a:solidFill>
                <a:srgbClr val="FF0000"/>
              </a:solidFill>
              <a:latin typeface="+mn-lt"/>
              <a:ea typeface="+mn-ea"/>
              <a:cs typeface="+mn-cs"/>
            </a:rPr>
            <a:t>Red Start Date </a:t>
          </a:r>
          <a:r>
            <a:rPr lang="en-US" sz="1200" baseline="0">
              <a:solidFill>
                <a:schemeClr val="dk1"/>
              </a:solidFill>
              <a:latin typeface="+mn-lt"/>
              <a:ea typeface="+mn-ea"/>
              <a:cs typeface="+mn-cs"/>
            </a:rPr>
            <a:t>- Dependancy's Finish Date is Earlier than Start Date.  -</a:t>
          </a:r>
          <a:r>
            <a:rPr lang="en-US" sz="1200" baseline="0">
              <a:solidFill>
                <a:srgbClr val="FF0000"/>
              </a:solidFill>
              <a:latin typeface="+mn-lt"/>
              <a:ea typeface="+mn-ea"/>
              <a:cs typeface="+mn-cs"/>
            </a:rPr>
            <a:t> </a:t>
          </a:r>
          <a:r>
            <a:rPr lang="en-US" sz="1200" b="1" baseline="0">
              <a:solidFill>
                <a:srgbClr val="FF0000"/>
              </a:solidFill>
              <a:latin typeface="+mn-lt"/>
              <a:ea typeface="+mn-ea"/>
              <a:cs typeface="+mn-cs"/>
            </a:rPr>
            <a:t>Error</a:t>
          </a:r>
          <a:r>
            <a:rPr lang="en-US" sz="1200" baseline="0">
              <a:solidFill>
                <a:srgbClr val="FF0000"/>
              </a:solidFill>
              <a:latin typeface="+mn-lt"/>
              <a:ea typeface="+mn-ea"/>
              <a:cs typeface="+mn-cs"/>
            </a:rPr>
            <a:t> </a:t>
          </a:r>
          <a:endParaRPr lang="en-US" sz="1200">
            <a:solidFill>
              <a:srgbClr val="FF0000"/>
            </a:solidFill>
          </a:endParaRPr>
        </a:p>
      </xdr:txBody>
    </xdr:sp>
    <xdr:clientData/>
  </xdr:twoCellAnchor>
  <xdr:twoCellAnchor editAs="oneCell">
    <xdr:from>
      <xdr:col>10</xdr:col>
      <xdr:colOff>666749</xdr:colOff>
      <xdr:row>1</xdr:row>
      <xdr:rowOff>50648</xdr:rowOff>
    </xdr:from>
    <xdr:to>
      <xdr:col>11</xdr:col>
      <xdr:colOff>1456529</xdr:colOff>
      <xdr:row>1</xdr:row>
      <xdr:rowOff>549290</xdr:rowOff>
    </xdr:to>
    <xdr:pic>
      <xdr:nvPicPr>
        <xdr:cNvPr id="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662832" y="167065"/>
          <a:ext cx="1795197" cy="498642"/>
        </a:xfrm>
        <a:prstGeom prst="rect">
          <a:avLst/>
        </a:prstGeom>
        <a:noFill/>
      </xdr:spPr>
    </xdr:pic>
    <xdr:clientData/>
  </xdr:twoCellAnchor>
  <xdr:twoCellAnchor editAs="absolute">
    <xdr:from>
      <xdr:col>1</xdr:col>
      <xdr:colOff>84666</xdr:colOff>
      <xdr:row>2</xdr:row>
      <xdr:rowOff>42333</xdr:rowOff>
    </xdr:from>
    <xdr:to>
      <xdr:col>2</xdr:col>
      <xdr:colOff>783166</xdr:colOff>
      <xdr:row>2</xdr:row>
      <xdr:rowOff>316653</xdr:rowOff>
    </xdr:to>
    <xdr:sp macro="" textlink="">
      <xdr:nvSpPr>
        <xdr:cNvPr id="6" name="Bn_ShowHidePS_Btn">
          <a:hlinkClick xmlns:r="http://schemas.openxmlformats.org/officeDocument/2006/relationships" r:id="rId2"/>
          <a:extLst>
            <a:ext uri="{FF2B5EF4-FFF2-40B4-BE49-F238E27FC236}">
              <a16:creationId xmlns:a16="http://schemas.microsoft.com/office/drawing/2014/main" id="{00000000-0008-0000-1800-000006000000}"/>
            </a:ext>
          </a:extLst>
        </xdr:cNvPr>
        <xdr:cNvSpPr/>
      </xdr:nvSpPr>
      <xdr:spPr>
        <a:xfrm>
          <a:off x="158749" y="730250"/>
          <a:ext cx="1217084"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ViewSchedule</a:t>
          </a:r>
        </a:p>
      </xdr:txBody>
    </xdr:sp>
    <xdr:clientData/>
  </xdr:twoCellAnchor>
  <xdr:twoCellAnchor editAs="oneCell">
    <xdr:from>
      <xdr:col>11</xdr:col>
      <xdr:colOff>1100667</xdr:colOff>
      <xdr:row>2</xdr:row>
      <xdr:rowOff>21167</xdr:rowOff>
    </xdr:from>
    <xdr:to>
      <xdr:col>11</xdr:col>
      <xdr:colOff>1442506</xdr:colOff>
      <xdr:row>2</xdr:row>
      <xdr:rowOff>331260</xdr:rowOff>
    </xdr:to>
    <xdr:grpSp>
      <xdr:nvGrpSpPr>
        <xdr:cNvPr id="10" name="bn_Dep_Tips">
          <a:extLst>
            <a:ext uri="{FF2B5EF4-FFF2-40B4-BE49-F238E27FC236}">
              <a16:creationId xmlns:a16="http://schemas.microsoft.com/office/drawing/2014/main" id="{00000000-0008-0000-1800-00000A000000}"/>
            </a:ext>
          </a:extLst>
        </xdr:cNvPr>
        <xdr:cNvGrpSpPr/>
      </xdr:nvGrpSpPr>
      <xdr:grpSpPr>
        <a:xfrm>
          <a:off x="13102167" y="709084"/>
          <a:ext cx="341839" cy="310093"/>
          <a:chOff x="10563228" y="1200151"/>
          <a:chExt cx="341839" cy="338667"/>
        </a:xfrm>
        <a:effectLst/>
      </xdr:grpSpPr>
      <xdr:sp macro="[0]!bn_Dependency_Tips_Click" textlink="">
        <xdr:nvSpPr>
          <xdr:cNvPr id="11" name="Oval 10">
            <a:extLst>
              <a:ext uri="{FF2B5EF4-FFF2-40B4-BE49-F238E27FC236}">
                <a16:creationId xmlns:a16="http://schemas.microsoft.com/office/drawing/2014/main" id="{00000000-0008-0000-1800-00000B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pic macro="[0]!bn_Dependency_Tips_Click">
        <xdr:nvPicPr>
          <xdr:cNvPr id="12" name="Graphic 11" descr="Lightbulb">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578303" y="1217083"/>
            <a:ext cx="306917" cy="306917"/>
          </a:xfrm>
          <a:prstGeom prst="rect">
            <a:avLst/>
          </a:prstGeom>
          <a:effectLst/>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370416</xdr:colOff>
      <xdr:row>1</xdr:row>
      <xdr:rowOff>68521</xdr:rowOff>
    </xdr:from>
    <xdr:to>
      <xdr:col>7</xdr:col>
      <xdr:colOff>62885</xdr:colOff>
      <xdr:row>1</xdr:row>
      <xdr:rowOff>484838</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1583" y="163771"/>
          <a:ext cx="412135" cy="416317"/>
        </a:xfrm>
        <a:prstGeom prst="rect">
          <a:avLst/>
        </a:prstGeom>
      </xdr:spPr>
    </xdr:pic>
    <xdr:clientData/>
  </xdr:twoCellAnchor>
  <xdr:twoCellAnchor>
    <xdr:from>
      <xdr:col>14</xdr:col>
      <xdr:colOff>629973</xdr:colOff>
      <xdr:row>1</xdr:row>
      <xdr:rowOff>66675</xdr:rowOff>
    </xdr:from>
    <xdr:to>
      <xdr:col>16</xdr:col>
      <xdr:colOff>597181</xdr:colOff>
      <xdr:row>1</xdr:row>
      <xdr:rowOff>464303</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012098" y="161925"/>
          <a:ext cx="1395958" cy="397628"/>
        </a:xfrm>
        <a:prstGeom prst="rect">
          <a:avLst/>
        </a:prstGeom>
        <a:noFill/>
      </xdr:spPr>
    </xdr:pic>
    <xdr:clientData/>
  </xdr:twoCellAnchor>
  <xdr:twoCellAnchor>
    <xdr:from>
      <xdr:col>1</xdr:col>
      <xdr:colOff>158750</xdr:colOff>
      <xdr:row>1</xdr:row>
      <xdr:rowOff>10584</xdr:rowOff>
    </xdr:from>
    <xdr:to>
      <xdr:col>1</xdr:col>
      <xdr:colOff>638968</xdr:colOff>
      <xdr:row>1</xdr:row>
      <xdr:rowOff>379679</xdr:rowOff>
    </xdr:to>
    <xdr:grpSp>
      <xdr:nvGrpSpPr>
        <xdr:cNvPr id="39" name="Menu_Button">
          <a:extLst>
            <a:ext uri="{FF2B5EF4-FFF2-40B4-BE49-F238E27FC236}">
              <a16:creationId xmlns:a16="http://schemas.microsoft.com/office/drawing/2014/main" id="{00000000-0008-0000-1900-000027000000}"/>
            </a:ext>
          </a:extLst>
        </xdr:cNvPr>
        <xdr:cNvGrpSpPr/>
      </xdr:nvGrpSpPr>
      <xdr:grpSpPr>
        <a:xfrm>
          <a:off x="264583" y="105834"/>
          <a:ext cx="480218" cy="369095"/>
          <a:chOff x="297657" y="95249"/>
          <a:chExt cx="583406" cy="369095"/>
        </a:xfrm>
      </xdr:grpSpPr>
      <xdr:sp macro="[0]!Menu_Button_Click" textlink="">
        <xdr:nvSpPr>
          <xdr:cNvPr id="40" name="Rectangle: Rounded Corners 39" hidden="1">
            <a:extLst>
              <a:ext uri="{FF2B5EF4-FFF2-40B4-BE49-F238E27FC236}">
                <a16:creationId xmlns:a16="http://schemas.microsoft.com/office/drawing/2014/main" id="{00000000-0008-0000-1900-000028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41" name="Straight Connector 40">
            <a:extLst>
              <a:ext uri="{FF2B5EF4-FFF2-40B4-BE49-F238E27FC236}">
                <a16:creationId xmlns:a16="http://schemas.microsoft.com/office/drawing/2014/main" id="{00000000-0008-0000-1900-000029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42" name="Straight Connector 41">
            <a:extLst>
              <a:ext uri="{FF2B5EF4-FFF2-40B4-BE49-F238E27FC236}">
                <a16:creationId xmlns:a16="http://schemas.microsoft.com/office/drawing/2014/main" id="{00000000-0008-0000-1900-00002A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43" name="Straight Connector 42">
            <a:extLst>
              <a:ext uri="{FF2B5EF4-FFF2-40B4-BE49-F238E27FC236}">
                <a16:creationId xmlns:a16="http://schemas.microsoft.com/office/drawing/2014/main" id="{00000000-0008-0000-1900-00002B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0</xdr:col>
      <xdr:colOff>95249</xdr:colOff>
      <xdr:row>1</xdr:row>
      <xdr:rowOff>349250</xdr:rowOff>
    </xdr:from>
    <xdr:ext cx="1216423" cy="210250"/>
    <xdr:sp macro="" textlink="">
      <xdr:nvSpPr>
        <xdr:cNvPr id="44" name="TextBox 43">
          <a:extLst>
            <a:ext uri="{FF2B5EF4-FFF2-40B4-BE49-F238E27FC236}">
              <a16:creationId xmlns:a16="http://schemas.microsoft.com/office/drawing/2014/main" id="{00000000-0008-0000-1900-00002C000000}"/>
            </a:ext>
          </a:extLst>
        </xdr:cNvPr>
        <xdr:cNvSpPr txBox="1"/>
      </xdr:nvSpPr>
      <xdr:spPr>
        <a:xfrm>
          <a:off x="95249" y="444500"/>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xdr:from>
      <xdr:col>1</xdr:col>
      <xdr:colOff>148166</xdr:colOff>
      <xdr:row>11</xdr:row>
      <xdr:rowOff>31750</xdr:rowOff>
    </xdr:from>
    <xdr:to>
      <xdr:col>2</xdr:col>
      <xdr:colOff>179916</xdr:colOff>
      <xdr:row>11</xdr:row>
      <xdr:rowOff>306070</xdr:rowOff>
    </xdr:to>
    <xdr:sp macro="[0]!Load_RACI" textlink="">
      <xdr:nvSpPr>
        <xdr:cNvPr id="59" name="Rectangle: Rounded Corners 58">
          <a:extLst>
            <a:ext uri="{FF2B5EF4-FFF2-40B4-BE49-F238E27FC236}">
              <a16:creationId xmlns:a16="http://schemas.microsoft.com/office/drawing/2014/main" id="{00000000-0008-0000-1900-00003B000000}"/>
            </a:ext>
          </a:extLst>
        </xdr:cNvPr>
        <xdr:cNvSpPr/>
      </xdr:nvSpPr>
      <xdr:spPr>
        <a:xfrm>
          <a:off x="253999" y="1238250"/>
          <a:ext cx="1449917"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Load RACI</a:t>
          </a:r>
        </a:p>
      </xdr:txBody>
    </xdr:sp>
    <xdr:clientData/>
  </xdr:twoCellAnchor>
  <xdr:twoCellAnchor editAs="absolute">
    <xdr:from>
      <xdr:col>0</xdr:col>
      <xdr:colOff>83343</xdr:colOff>
      <xdr:row>9</xdr:row>
      <xdr:rowOff>95250</xdr:rowOff>
    </xdr:from>
    <xdr:to>
      <xdr:col>20</xdr:col>
      <xdr:colOff>178592</xdr:colOff>
      <xdr:row>13</xdr:row>
      <xdr:rowOff>109802</xdr:rowOff>
    </xdr:to>
    <xdr:grpSp>
      <xdr:nvGrpSpPr>
        <xdr:cNvPr id="60" name="Menu_Bar" hidden="1">
          <a:extLst>
            <a:ext uri="{FF2B5EF4-FFF2-40B4-BE49-F238E27FC236}">
              <a16:creationId xmlns:a16="http://schemas.microsoft.com/office/drawing/2014/main" id="{00000000-0008-0000-1900-00003C000000}"/>
            </a:ext>
          </a:extLst>
        </xdr:cNvPr>
        <xdr:cNvGrpSpPr/>
      </xdr:nvGrpSpPr>
      <xdr:grpSpPr>
        <a:xfrm>
          <a:off x="83343" y="719667"/>
          <a:ext cx="15271749" cy="945885"/>
          <a:chOff x="74083" y="740834"/>
          <a:chExt cx="13631334" cy="961918"/>
        </a:xfrm>
      </xdr:grpSpPr>
      <xdr:sp macro="" textlink="">
        <xdr:nvSpPr>
          <xdr:cNvPr id="61" name="PlaceHolder" hidden="1">
            <a:extLst>
              <a:ext uri="{FF2B5EF4-FFF2-40B4-BE49-F238E27FC236}">
                <a16:creationId xmlns:a16="http://schemas.microsoft.com/office/drawing/2014/main" id="{00000000-0008-0000-1900-00003D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2" name="Bn_Charter_Btn" hidden="1">
            <a:extLst>
              <a:ext uri="{FF2B5EF4-FFF2-40B4-BE49-F238E27FC236}">
                <a16:creationId xmlns:a16="http://schemas.microsoft.com/office/drawing/2014/main" id="{00000000-0008-0000-1900-00003E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3" name="Bn_Finance_Btn" hidden="1">
            <a:extLst>
              <a:ext uri="{FF2B5EF4-FFF2-40B4-BE49-F238E27FC236}">
                <a16:creationId xmlns:a16="http://schemas.microsoft.com/office/drawing/2014/main" id="{00000000-0008-0000-1900-00003F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4" name="Bn_Status_Report_Btn" hidden="1">
            <a:extLst>
              <a:ext uri="{FF2B5EF4-FFF2-40B4-BE49-F238E27FC236}">
                <a16:creationId xmlns:a16="http://schemas.microsoft.com/office/drawing/2014/main" id="{00000000-0008-0000-1900-000040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5" name="Bn_Resource_Plan_Btn" hidden="1">
            <a:extLst>
              <a:ext uri="{FF2B5EF4-FFF2-40B4-BE49-F238E27FC236}">
                <a16:creationId xmlns:a16="http://schemas.microsoft.com/office/drawing/2014/main" id="{00000000-0008-0000-1900-000041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6" name="Bn_Project_Plan_Btn" hidden="1">
            <a:extLst>
              <a:ext uri="{FF2B5EF4-FFF2-40B4-BE49-F238E27FC236}">
                <a16:creationId xmlns:a16="http://schemas.microsoft.com/office/drawing/2014/main" id="{00000000-0008-0000-1900-000042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7" name="Bn_Risk_Register_Btn" hidden="1">
            <a:extLst>
              <a:ext uri="{FF2B5EF4-FFF2-40B4-BE49-F238E27FC236}">
                <a16:creationId xmlns:a16="http://schemas.microsoft.com/office/drawing/2014/main" id="{00000000-0008-0000-1900-000043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8" name="Bn_Issue_Log_Btn" hidden="1">
            <a:extLst>
              <a:ext uri="{FF2B5EF4-FFF2-40B4-BE49-F238E27FC236}">
                <a16:creationId xmlns:a16="http://schemas.microsoft.com/office/drawing/2014/main" id="{00000000-0008-0000-1900-000044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9" name="Bn_Comms_Plan_Btn" hidden="1">
            <a:extLst>
              <a:ext uri="{FF2B5EF4-FFF2-40B4-BE49-F238E27FC236}">
                <a16:creationId xmlns:a16="http://schemas.microsoft.com/office/drawing/2014/main" id="{00000000-0008-0000-1900-000045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70" name="Bn_Reports_Btn" hidden="1">
            <a:extLst>
              <a:ext uri="{FF2B5EF4-FFF2-40B4-BE49-F238E27FC236}">
                <a16:creationId xmlns:a16="http://schemas.microsoft.com/office/drawing/2014/main" id="{00000000-0008-0000-1900-000046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1" name="Bn_General_Info_Btn" hidden="1">
            <a:hlinkClick xmlns:r="http://schemas.openxmlformats.org/officeDocument/2006/relationships" r:id="rId3"/>
            <a:extLst>
              <a:ext uri="{FF2B5EF4-FFF2-40B4-BE49-F238E27FC236}">
                <a16:creationId xmlns:a16="http://schemas.microsoft.com/office/drawing/2014/main" id="{00000000-0008-0000-1900-000047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2" name="Bn_Problem_St_Btn" hidden="1">
            <a:extLst>
              <a:ext uri="{FF2B5EF4-FFF2-40B4-BE49-F238E27FC236}">
                <a16:creationId xmlns:a16="http://schemas.microsoft.com/office/drawing/2014/main" id="{00000000-0008-0000-1900-000048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3" name="Bn_Tracker_Btn" hidden="1">
            <a:extLst>
              <a:ext uri="{FF2B5EF4-FFF2-40B4-BE49-F238E27FC236}">
                <a16:creationId xmlns:a16="http://schemas.microsoft.com/office/drawing/2014/main" id="{00000000-0008-0000-1900-000049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4" name="Bn_CR_Log_Btn" hidden="1">
            <a:extLst>
              <a:ext uri="{FF2B5EF4-FFF2-40B4-BE49-F238E27FC236}">
                <a16:creationId xmlns:a16="http://schemas.microsoft.com/office/drawing/2014/main" id="{00000000-0008-0000-1900-00004A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5" name="Bn_Lessons_Learned_Btn" hidden="1">
            <a:extLst>
              <a:ext uri="{FF2B5EF4-FFF2-40B4-BE49-F238E27FC236}">
                <a16:creationId xmlns:a16="http://schemas.microsoft.com/office/drawing/2014/main" id="{00000000-0008-0000-1900-00004B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6" name="Bn_BCase1_Btn" hidden="1">
            <a:extLst>
              <a:ext uri="{FF2B5EF4-FFF2-40B4-BE49-F238E27FC236}">
                <a16:creationId xmlns:a16="http://schemas.microsoft.com/office/drawing/2014/main" id="{00000000-0008-0000-1900-00004C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7" name="Bn_Cost_Tracking_Btn" hidden="1">
            <a:extLst>
              <a:ext uri="{FF2B5EF4-FFF2-40B4-BE49-F238E27FC236}">
                <a16:creationId xmlns:a16="http://schemas.microsoft.com/office/drawing/2014/main" id="{00000000-0008-0000-1900-00004D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8" name="Bn_IPO_Addendum_Btn" hidden="1">
            <a:extLst>
              <a:ext uri="{FF2B5EF4-FFF2-40B4-BE49-F238E27FC236}">
                <a16:creationId xmlns:a16="http://schemas.microsoft.com/office/drawing/2014/main" id="{00000000-0008-0000-1900-00004E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79" name="Bn_BCase2_Btn" hidden="1">
            <a:extLst>
              <a:ext uri="{FF2B5EF4-FFF2-40B4-BE49-F238E27FC236}">
                <a16:creationId xmlns:a16="http://schemas.microsoft.com/office/drawing/2014/main" id="{00000000-0008-0000-1900-00004F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0" name="Bn_Stage_Gates_Btn" hidden="1">
            <a:extLst>
              <a:ext uri="{FF2B5EF4-FFF2-40B4-BE49-F238E27FC236}">
                <a16:creationId xmlns:a16="http://schemas.microsoft.com/office/drawing/2014/main" id="{00000000-0008-0000-1900-000050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1" name="Bn_KPIs_Btn" hidden="1">
            <a:extLst>
              <a:ext uri="{FF2B5EF4-FFF2-40B4-BE49-F238E27FC236}">
                <a16:creationId xmlns:a16="http://schemas.microsoft.com/office/drawing/2014/main" id="{00000000-0008-0000-1900-000051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2" name="Bn_BCase3_Btn" hidden="1">
            <a:extLst>
              <a:ext uri="{FF2B5EF4-FFF2-40B4-BE49-F238E27FC236}">
                <a16:creationId xmlns:a16="http://schemas.microsoft.com/office/drawing/2014/main" id="{00000000-0008-0000-1900-000052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3" name="Bn_Charts_Btn" hidden="1">
            <a:extLst>
              <a:ext uri="{FF2B5EF4-FFF2-40B4-BE49-F238E27FC236}">
                <a16:creationId xmlns:a16="http://schemas.microsoft.com/office/drawing/2014/main" id="{00000000-0008-0000-1900-000053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4" name="Bn_Consolidation_Btn" hidden="1">
            <a:extLst>
              <a:ext uri="{FF2B5EF4-FFF2-40B4-BE49-F238E27FC236}">
                <a16:creationId xmlns:a16="http://schemas.microsoft.com/office/drawing/2014/main" id="{00000000-0008-0000-1900-000054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5" name="Bn_ID_Card_Btn" hidden="1">
            <a:extLst>
              <a:ext uri="{FF2B5EF4-FFF2-40B4-BE49-F238E27FC236}">
                <a16:creationId xmlns:a16="http://schemas.microsoft.com/office/drawing/2014/main" id="{00000000-0008-0000-1900-000055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6" name="Bn_cList1_Btn" hidden="1">
            <a:extLst>
              <a:ext uri="{FF2B5EF4-FFF2-40B4-BE49-F238E27FC236}">
                <a16:creationId xmlns:a16="http://schemas.microsoft.com/office/drawing/2014/main" id="{00000000-0008-0000-1900-000056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7" name="Bn_cList2_Btn" hidden="1">
            <a:extLst>
              <a:ext uri="{FF2B5EF4-FFF2-40B4-BE49-F238E27FC236}">
                <a16:creationId xmlns:a16="http://schemas.microsoft.com/office/drawing/2014/main" id="{00000000-0008-0000-1900-000057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8" name="Bn_cList3_Btn" hidden="1">
            <a:extLst>
              <a:ext uri="{FF2B5EF4-FFF2-40B4-BE49-F238E27FC236}">
                <a16:creationId xmlns:a16="http://schemas.microsoft.com/office/drawing/2014/main" id="{00000000-0008-0000-1900-000058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89" name="Bn_defLog_Btn" hidden="1">
            <a:extLst>
              <a:ext uri="{FF2B5EF4-FFF2-40B4-BE49-F238E27FC236}">
                <a16:creationId xmlns:a16="http://schemas.microsoft.com/office/drawing/2014/main" id="{00000000-0008-0000-1900-000059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90" name="Bn_cList4_Btn" hidden="1">
            <a:extLst>
              <a:ext uri="{FF2B5EF4-FFF2-40B4-BE49-F238E27FC236}">
                <a16:creationId xmlns:a16="http://schemas.microsoft.com/office/drawing/2014/main" id="{00000000-0008-0000-1900-00005A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91" name="Bn_MoM_Btn" hidden="1">
            <a:extLst>
              <a:ext uri="{FF2B5EF4-FFF2-40B4-BE49-F238E27FC236}">
                <a16:creationId xmlns:a16="http://schemas.microsoft.com/office/drawing/2014/main" id="{00000000-0008-0000-1900-00005B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92" name="Bn_RACI_Btn" hidden="1">
            <a:extLst>
              <a:ext uri="{FF2B5EF4-FFF2-40B4-BE49-F238E27FC236}">
                <a16:creationId xmlns:a16="http://schemas.microsoft.com/office/drawing/2014/main" id="{00000000-0008-0000-1900-00005C000000}"/>
              </a:ext>
            </a:extLst>
          </xdr:cNvPr>
          <xdr:cNvSpPr/>
        </xdr:nvSpPr>
        <xdr:spPr>
          <a:xfrm>
            <a:off x="11109224" y="1108383"/>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93" name="Bn_Micro_Template_Btn" hidden="1">
            <a:extLst>
              <a:ext uri="{FF2B5EF4-FFF2-40B4-BE49-F238E27FC236}">
                <a16:creationId xmlns:a16="http://schemas.microsoft.com/office/drawing/2014/main" id="{00000000-0008-0000-1900-00005D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23813</xdr:colOff>
      <xdr:row>9</xdr:row>
      <xdr:rowOff>71438</xdr:rowOff>
    </xdr:from>
    <xdr:to>
      <xdr:col>16</xdr:col>
      <xdr:colOff>603250</xdr:colOff>
      <xdr:row>10</xdr:row>
      <xdr:rowOff>127001</xdr:rowOff>
    </xdr:to>
    <xdr:grpSp>
      <xdr:nvGrpSpPr>
        <xdr:cNvPr id="94" name="Light_Menu">
          <a:extLst>
            <a:ext uri="{FF2B5EF4-FFF2-40B4-BE49-F238E27FC236}">
              <a16:creationId xmlns:a16="http://schemas.microsoft.com/office/drawing/2014/main" id="{00000000-0008-0000-1900-00005E000000}"/>
            </a:ext>
          </a:extLst>
        </xdr:cNvPr>
        <xdr:cNvGrpSpPr/>
      </xdr:nvGrpSpPr>
      <xdr:grpSpPr>
        <a:xfrm>
          <a:off x="129646" y="695855"/>
          <a:ext cx="12771437" cy="404813"/>
          <a:chOff x="107156" y="833437"/>
          <a:chExt cx="13465969" cy="404813"/>
        </a:xfrm>
      </xdr:grpSpPr>
      <xdr:sp macro="" textlink="">
        <xdr:nvSpPr>
          <xdr:cNvPr id="95" name="LM_Container">
            <a:extLst>
              <a:ext uri="{FF2B5EF4-FFF2-40B4-BE49-F238E27FC236}">
                <a16:creationId xmlns:a16="http://schemas.microsoft.com/office/drawing/2014/main" id="{00000000-0008-0000-1900-00005F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96" name="LM_Help_Button">
            <a:hlinkClick xmlns:r="http://schemas.openxmlformats.org/officeDocument/2006/relationships" r:id="rId4"/>
            <a:extLst>
              <a:ext uri="{FF2B5EF4-FFF2-40B4-BE49-F238E27FC236}">
                <a16:creationId xmlns:a16="http://schemas.microsoft.com/office/drawing/2014/main" id="{00000000-0008-0000-1900-000060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97" name="LM_Tips_Button">
            <a:extLst>
              <a:ext uri="{FF2B5EF4-FFF2-40B4-BE49-F238E27FC236}">
                <a16:creationId xmlns:a16="http://schemas.microsoft.com/office/drawing/2014/main" id="{00000000-0008-0000-1900-000061000000}"/>
              </a:ext>
            </a:extLst>
          </xdr:cNvPr>
          <xdr:cNvGrpSpPr/>
        </xdr:nvGrpSpPr>
        <xdr:grpSpPr>
          <a:xfrm>
            <a:off x="12785994" y="909690"/>
            <a:ext cx="274320" cy="274320"/>
            <a:chOff x="10563228" y="1200151"/>
            <a:chExt cx="341839" cy="338667"/>
          </a:xfrm>
          <a:effectLst/>
        </xdr:grpSpPr>
        <xdr:sp macro="" textlink="">
          <xdr:nvSpPr>
            <xdr:cNvPr id="106" name="Tips_Circle">
              <a:extLst>
                <a:ext uri="{FF2B5EF4-FFF2-40B4-BE49-F238E27FC236}">
                  <a16:creationId xmlns:a16="http://schemas.microsoft.com/office/drawing/2014/main" id="{00000000-0008-0000-1900-00006A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07" name="Light_Bulb" descr="Lightbulb">
              <a:extLst>
                <a:ext uri="{FF2B5EF4-FFF2-40B4-BE49-F238E27FC236}">
                  <a16:creationId xmlns:a16="http://schemas.microsoft.com/office/drawing/2014/main" id="{00000000-0008-0000-1900-00006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98" name="LM_Button_1">
            <a:extLst>
              <a:ext uri="{FF2B5EF4-FFF2-40B4-BE49-F238E27FC236}">
                <a16:creationId xmlns:a16="http://schemas.microsoft.com/office/drawing/2014/main" id="{00000000-0008-0000-1900-000062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99" name="LM_Button_2">
            <a:extLst>
              <a:ext uri="{FF2B5EF4-FFF2-40B4-BE49-F238E27FC236}">
                <a16:creationId xmlns:a16="http://schemas.microsoft.com/office/drawing/2014/main" id="{00000000-0008-0000-1900-000063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00" name="LM_Button_3">
            <a:extLst>
              <a:ext uri="{FF2B5EF4-FFF2-40B4-BE49-F238E27FC236}">
                <a16:creationId xmlns:a16="http://schemas.microsoft.com/office/drawing/2014/main" id="{00000000-0008-0000-1900-000064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01" name="LM_Button_4">
            <a:extLst>
              <a:ext uri="{FF2B5EF4-FFF2-40B4-BE49-F238E27FC236}">
                <a16:creationId xmlns:a16="http://schemas.microsoft.com/office/drawing/2014/main" id="{00000000-0008-0000-1900-000065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02" name="LM_Button_5">
            <a:extLst>
              <a:ext uri="{FF2B5EF4-FFF2-40B4-BE49-F238E27FC236}">
                <a16:creationId xmlns:a16="http://schemas.microsoft.com/office/drawing/2014/main" id="{00000000-0008-0000-1900-000066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03" name="LM_Button_6">
            <a:extLst>
              <a:ext uri="{FF2B5EF4-FFF2-40B4-BE49-F238E27FC236}">
                <a16:creationId xmlns:a16="http://schemas.microsoft.com/office/drawing/2014/main" id="{00000000-0008-0000-1900-000067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04" name="LM_Settings_Button" descr="Single gear">
            <a:extLst>
              <a:ext uri="{FF2B5EF4-FFF2-40B4-BE49-F238E27FC236}">
                <a16:creationId xmlns:a16="http://schemas.microsoft.com/office/drawing/2014/main" id="{00000000-0008-0000-1900-00006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05" name="LM_Templates_Custom_Button">
            <a:extLst>
              <a:ext uri="{FF2B5EF4-FFF2-40B4-BE49-F238E27FC236}">
                <a16:creationId xmlns:a16="http://schemas.microsoft.com/office/drawing/2014/main" id="{00000000-0008-0000-1900-000069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1</xdr:col>
      <xdr:colOff>846667</xdr:colOff>
      <xdr:row>12</xdr:row>
      <xdr:rowOff>10582</xdr:rowOff>
    </xdr:from>
    <xdr:to>
      <xdr:col>15</xdr:col>
      <xdr:colOff>125677</xdr:colOff>
      <xdr:row>21</xdr:row>
      <xdr:rowOff>42333</xdr:rowOff>
    </xdr:to>
    <xdr:grpSp>
      <xdr:nvGrpSpPr>
        <xdr:cNvPr id="108" name="Tips_RACI" hidden="1">
          <a:extLst>
            <a:ext uri="{FF2B5EF4-FFF2-40B4-BE49-F238E27FC236}">
              <a16:creationId xmlns:a16="http://schemas.microsoft.com/office/drawing/2014/main" id="{00000000-0008-0000-1900-00006C000000}"/>
            </a:ext>
          </a:extLst>
        </xdr:cNvPr>
        <xdr:cNvGrpSpPr/>
      </xdr:nvGrpSpPr>
      <xdr:grpSpPr>
        <a:xfrm>
          <a:off x="952500" y="1439332"/>
          <a:ext cx="10751344" cy="1852084"/>
          <a:chOff x="539750" y="2550583"/>
          <a:chExt cx="10751344" cy="1852084"/>
        </a:xfrm>
      </xdr:grpSpPr>
      <xdr:sp macro="" textlink="">
        <xdr:nvSpPr>
          <xdr:cNvPr id="109" name="Rectangle: Rounded Corners 108" hidden="1">
            <a:extLst>
              <a:ext uri="{FF2B5EF4-FFF2-40B4-BE49-F238E27FC236}">
                <a16:creationId xmlns:a16="http://schemas.microsoft.com/office/drawing/2014/main" id="{00000000-0008-0000-1900-00006D000000}"/>
              </a:ext>
            </a:extLst>
          </xdr:cNvPr>
          <xdr:cNvSpPr/>
        </xdr:nvSpPr>
        <xdr:spPr>
          <a:xfrm>
            <a:off x="539750" y="2550583"/>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0" name="Rectangle: Rounded Corners 109" hidden="1">
            <a:extLst>
              <a:ext uri="{FF2B5EF4-FFF2-40B4-BE49-F238E27FC236}">
                <a16:creationId xmlns:a16="http://schemas.microsoft.com/office/drawing/2014/main" id="{00000000-0008-0000-1900-00006E000000}"/>
              </a:ext>
            </a:extLst>
          </xdr:cNvPr>
          <xdr:cNvSpPr/>
        </xdr:nvSpPr>
        <xdr:spPr>
          <a:xfrm>
            <a:off x="1034739" y="2656416"/>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TIP1</a:t>
            </a:r>
          </a:p>
        </xdr:txBody>
      </xdr:sp>
      <xdr:sp macro="" textlink="">
        <xdr:nvSpPr>
          <xdr:cNvPr id="111" name="Rectangle: Rounded Corners 110" hidden="1">
            <a:extLst>
              <a:ext uri="{FF2B5EF4-FFF2-40B4-BE49-F238E27FC236}">
                <a16:creationId xmlns:a16="http://schemas.microsoft.com/office/drawing/2014/main" id="{00000000-0008-0000-1900-00006F000000}"/>
              </a:ext>
            </a:extLst>
          </xdr:cNvPr>
          <xdr:cNvSpPr/>
        </xdr:nvSpPr>
        <xdr:spPr>
          <a:xfrm>
            <a:off x="5224023" y="2656416"/>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r>
              <a:rPr lang="en-US" sz="1100" b="1" baseline="0">
                <a:solidFill>
                  <a:schemeClr val="bg1"/>
                </a:solidFill>
                <a:latin typeface="Arial" pitchFamily="34" charset="0"/>
                <a:ea typeface="+mn-ea"/>
                <a:cs typeface="Arial" pitchFamily="34" charset="0"/>
              </a:rPr>
              <a:t> 2</a:t>
            </a:r>
            <a:endParaRPr lang="en-US" sz="1100" b="1">
              <a:solidFill>
                <a:schemeClr val="bg1"/>
              </a:solidFill>
              <a:latin typeface="Arial" pitchFamily="34" charset="0"/>
              <a:ea typeface="+mn-ea"/>
              <a:cs typeface="Arial" pitchFamily="34" charset="0"/>
            </a:endParaRPr>
          </a:p>
        </xdr:txBody>
      </xdr:sp>
      <xdr:sp macro="" textlink="">
        <xdr:nvSpPr>
          <xdr:cNvPr id="112" name="Rectangle: Rounded Corners 111" hidden="1">
            <a:extLst>
              <a:ext uri="{FF2B5EF4-FFF2-40B4-BE49-F238E27FC236}">
                <a16:creationId xmlns:a16="http://schemas.microsoft.com/office/drawing/2014/main" id="{00000000-0008-0000-1900-000070000000}"/>
              </a:ext>
            </a:extLst>
          </xdr:cNvPr>
          <xdr:cNvSpPr/>
        </xdr:nvSpPr>
        <xdr:spPr>
          <a:xfrm>
            <a:off x="9413308" y="2656416"/>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114" name="TextBox 113" hidden="1">
            <a:extLst>
              <a:ext uri="{FF2B5EF4-FFF2-40B4-BE49-F238E27FC236}">
                <a16:creationId xmlns:a16="http://schemas.microsoft.com/office/drawing/2014/main" id="{00000000-0008-0000-1900-000072000000}"/>
              </a:ext>
            </a:extLst>
          </xdr:cNvPr>
          <xdr:cNvSpPr txBox="1"/>
        </xdr:nvSpPr>
        <xdr:spPr>
          <a:xfrm>
            <a:off x="843703" y="307020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automatically</a:t>
            </a:r>
            <a:r>
              <a:rPr lang="en-US" sz="1100" baseline="0"/>
              <a:t> populate all the resources and the tasks from your initiative by clicking the button "</a:t>
            </a:r>
            <a:r>
              <a:rPr lang="en-US" sz="1100" b="1" baseline="0"/>
              <a:t>Load RACI</a:t>
            </a:r>
            <a:r>
              <a:rPr lang="en-US" sz="1100" baseline="0"/>
              <a:t>"</a:t>
            </a:r>
            <a:endParaRPr lang="en-US" sz="1100" b="1"/>
          </a:p>
        </xdr:txBody>
      </xdr:sp>
      <xdr:sp macro="" textlink="">
        <xdr:nvSpPr>
          <xdr:cNvPr id="115" name="TextBox 114" hidden="1">
            <a:extLst>
              <a:ext uri="{FF2B5EF4-FFF2-40B4-BE49-F238E27FC236}">
                <a16:creationId xmlns:a16="http://schemas.microsoft.com/office/drawing/2014/main" id="{00000000-0008-0000-1900-000073000000}"/>
              </a:ext>
            </a:extLst>
          </xdr:cNvPr>
          <xdr:cNvSpPr txBox="1"/>
        </xdr:nvSpPr>
        <xdr:spPr>
          <a:xfrm>
            <a:off x="5119449" y="3080789"/>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RACI Stands</a:t>
            </a:r>
            <a:r>
              <a:rPr lang="en-US" sz="1100" baseline="0"/>
              <a:t> for :</a:t>
            </a:r>
          </a:p>
          <a:p>
            <a:pPr algn="ctr"/>
            <a:r>
              <a:rPr lang="en-US" sz="1100" b="1" baseline="0"/>
              <a:t>R</a:t>
            </a:r>
            <a:r>
              <a:rPr lang="en-US" sz="1100" baseline="0"/>
              <a:t>: Responsible</a:t>
            </a:r>
          </a:p>
          <a:p>
            <a:pPr algn="ctr"/>
            <a:r>
              <a:rPr lang="en-US" sz="1100" b="1" baseline="0"/>
              <a:t>A</a:t>
            </a:r>
            <a:r>
              <a:rPr lang="en-US" sz="1100" baseline="0"/>
              <a:t>: Accountable</a:t>
            </a:r>
          </a:p>
          <a:p>
            <a:pPr algn="ctr"/>
            <a:r>
              <a:rPr lang="en-US" sz="1100" b="1" baseline="0"/>
              <a:t>C</a:t>
            </a:r>
            <a:r>
              <a:rPr lang="en-US" sz="1100" baseline="0"/>
              <a:t>: Consulted</a:t>
            </a:r>
          </a:p>
          <a:p>
            <a:pPr algn="ctr"/>
            <a:r>
              <a:rPr lang="en-US" sz="1100" b="1" baseline="0"/>
              <a:t>I</a:t>
            </a:r>
            <a:r>
              <a:rPr lang="en-US" sz="1100" baseline="0"/>
              <a:t>: Informed</a:t>
            </a:r>
            <a:endParaRPr lang="en-US" sz="1100"/>
          </a:p>
        </xdr:txBody>
      </xdr:sp>
      <xdr:sp macro="" textlink="">
        <xdr:nvSpPr>
          <xdr:cNvPr id="116" name="TextBox 115" hidden="1">
            <a:extLst>
              <a:ext uri="{FF2B5EF4-FFF2-40B4-BE49-F238E27FC236}">
                <a16:creationId xmlns:a16="http://schemas.microsoft.com/office/drawing/2014/main" id="{00000000-0008-0000-1900-000074000000}"/>
              </a:ext>
            </a:extLst>
          </xdr:cNvPr>
          <xdr:cNvSpPr txBox="1"/>
        </xdr:nvSpPr>
        <xdr:spPr>
          <a:xfrm>
            <a:off x="9190143" y="30781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If a resource has more than one</a:t>
            </a:r>
            <a:r>
              <a:rPr lang="en-US" sz="1100" baseline="0"/>
              <a:t> role, then you can seperate those roles by comma. e.g R,A or C,I</a:t>
            </a:r>
            <a:endParaRPr lang="en-US" sz="1100"/>
          </a:p>
        </xdr:txBody>
      </xdr:sp>
      <xdr:sp macro="[0]!Hide_Shape_Click" textlink="">
        <xdr:nvSpPr>
          <xdr:cNvPr id="122" name="Hide_Shape" hidden="1">
            <a:extLst>
              <a:ext uri="{FF2B5EF4-FFF2-40B4-BE49-F238E27FC236}">
                <a16:creationId xmlns:a16="http://schemas.microsoft.com/office/drawing/2014/main" id="{00000000-0008-0000-1900-00007A000000}"/>
              </a:ext>
            </a:extLst>
          </xdr:cNvPr>
          <xdr:cNvSpPr txBox="1"/>
        </xdr:nvSpPr>
        <xdr:spPr>
          <a:xfrm>
            <a:off x="5566834" y="4040171"/>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23.xml><?xml version="1.0" encoding="utf-8"?>
<xdr:wsDr xmlns:xdr="http://schemas.openxmlformats.org/drawingml/2006/spreadsheetDrawing" xmlns:a="http://schemas.openxmlformats.org/drawingml/2006/main">
  <xdr:oneCellAnchor>
    <xdr:from>
      <xdr:col>1</xdr:col>
      <xdr:colOff>37032</xdr:colOff>
      <xdr:row>1</xdr:row>
      <xdr:rowOff>442213</xdr:rowOff>
    </xdr:from>
    <xdr:ext cx="1216423" cy="210250"/>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174615" y="548046"/>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8</xdr:col>
      <xdr:colOff>1231594</xdr:colOff>
      <xdr:row>1</xdr:row>
      <xdr:rowOff>86745</xdr:rowOff>
    </xdr:from>
    <xdr:to>
      <xdr:col>10</xdr:col>
      <xdr:colOff>874031</xdr:colOff>
      <xdr:row>1</xdr:row>
      <xdr:rowOff>550334</xdr:rowOff>
    </xdr:to>
    <xdr:pic>
      <xdr:nvPicPr>
        <xdr:cNvPr id="26"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A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195927" y="192578"/>
          <a:ext cx="1696926" cy="463589"/>
        </a:xfrm>
        <a:prstGeom prst="rect">
          <a:avLst/>
        </a:prstGeom>
        <a:noFill/>
      </xdr:spPr>
    </xdr:pic>
    <xdr:clientData/>
  </xdr:twoCellAnchor>
  <xdr:twoCellAnchor editAs="oneCell">
    <xdr:from>
      <xdr:col>3</xdr:col>
      <xdr:colOff>3221336</xdr:colOff>
      <xdr:row>1</xdr:row>
      <xdr:rowOff>75408</xdr:rowOff>
    </xdr:from>
    <xdr:to>
      <xdr:col>4</xdr:col>
      <xdr:colOff>292365</xdr:colOff>
      <xdr:row>1</xdr:row>
      <xdr:rowOff>552060</xdr:rowOff>
    </xdr:to>
    <xdr:pic>
      <xdr:nvPicPr>
        <xdr:cNvPr id="53" name="Picture 52">
          <a:extLst>
            <a:ext uri="{FF2B5EF4-FFF2-40B4-BE49-F238E27FC236}">
              <a16:creationId xmlns:a16="http://schemas.microsoft.com/office/drawing/2014/main" id="{00000000-0008-0000-1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8003" y="181241"/>
          <a:ext cx="457695" cy="476652"/>
        </a:xfrm>
        <a:prstGeom prst="rect">
          <a:avLst/>
        </a:prstGeom>
      </xdr:spPr>
    </xdr:pic>
    <xdr:clientData/>
  </xdr:twoCellAnchor>
  <xdr:twoCellAnchor>
    <xdr:from>
      <xdr:col>1</xdr:col>
      <xdr:colOff>275166</xdr:colOff>
      <xdr:row>1</xdr:row>
      <xdr:rowOff>84667</xdr:rowOff>
    </xdr:from>
    <xdr:to>
      <xdr:col>2</xdr:col>
      <xdr:colOff>96572</xdr:colOff>
      <xdr:row>1</xdr:row>
      <xdr:rowOff>453762</xdr:rowOff>
    </xdr:to>
    <xdr:grpSp>
      <xdr:nvGrpSpPr>
        <xdr:cNvPr id="89" name="Menu_Button">
          <a:extLst>
            <a:ext uri="{FF2B5EF4-FFF2-40B4-BE49-F238E27FC236}">
              <a16:creationId xmlns:a16="http://schemas.microsoft.com/office/drawing/2014/main" id="{00000000-0008-0000-1A00-000059000000}"/>
            </a:ext>
          </a:extLst>
        </xdr:cNvPr>
        <xdr:cNvGrpSpPr/>
      </xdr:nvGrpSpPr>
      <xdr:grpSpPr>
        <a:xfrm>
          <a:off x="394229" y="191823"/>
          <a:ext cx="559593" cy="369095"/>
          <a:chOff x="297657" y="95249"/>
          <a:chExt cx="583406" cy="369095"/>
        </a:xfrm>
      </xdr:grpSpPr>
      <xdr:sp macro="[0]!Menu_Button_Click" textlink="">
        <xdr:nvSpPr>
          <xdr:cNvPr id="90" name="Rectangle: Rounded Corners 89" hidden="1">
            <a:extLst>
              <a:ext uri="{FF2B5EF4-FFF2-40B4-BE49-F238E27FC236}">
                <a16:creationId xmlns:a16="http://schemas.microsoft.com/office/drawing/2014/main" id="{00000000-0008-0000-1A00-00005A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1" name="Straight Connector 90">
            <a:extLst>
              <a:ext uri="{FF2B5EF4-FFF2-40B4-BE49-F238E27FC236}">
                <a16:creationId xmlns:a16="http://schemas.microsoft.com/office/drawing/2014/main" id="{00000000-0008-0000-1A00-00005B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2" name="Straight Connector 91">
            <a:extLst>
              <a:ext uri="{FF2B5EF4-FFF2-40B4-BE49-F238E27FC236}">
                <a16:creationId xmlns:a16="http://schemas.microsoft.com/office/drawing/2014/main" id="{00000000-0008-0000-1A00-00005C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3" name="Straight Connector 92">
            <a:extLst>
              <a:ext uri="{FF2B5EF4-FFF2-40B4-BE49-F238E27FC236}">
                <a16:creationId xmlns:a16="http://schemas.microsoft.com/office/drawing/2014/main" id="{00000000-0008-0000-1A00-00005D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52917</xdr:colOff>
      <xdr:row>9</xdr:row>
      <xdr:rowOff>74083</xdr:rowOff>
    </xdr:from>
    <xdr:to>
      <xdr:col>15</xdr:col>
      <xdr:colOff>146844</xdr:colOff>
      <xdr:row>10</xdr:row>
      <xdr:rowOff>460532</xdr:rowOff>
    </xdr:to>
    <xdr:grpSp>
      <xdr:nvGrpSpPr>
        <xdr:cNvPr id="50" name="Menu_Bar" hidden="1">
          <a:extLst>
            <a:ext uri="{FF2B5EF4-FFF2-40B4-BE49-F238E27FC236}">
              <a16:creationId xmlns:a16="http://schemas.microsoft.com/office/drawing/2014/main" id="{00000000-0008-0000-1A00-000032000000}"/>
            </a:ext>
          </a:extLst>
        </xdr:cNvPr>
        <xdr:cNvGrpSpPr/>
      </xdr:nvGrpSpPr>
      <xdr:grpSpPr>
        <a:xfrm>
          <a:off x="171980" y="812271"/>
          <a:ext cx="15167239" cy="969855"/>
          <a:chOff x="74083" y="740834"/>
          <a:chExt cx="13631334" cy="961918"/>
        </a:xfrm>
      </xdr:grpSpPr>
      <xdr:sp macro="" textlink="">
        <xdr:nvSpPr>
          <xdr:cNvPr id="59" name="PlaceHolder" hidden="1">
            <a:extLst>
              <a:ext uri="{FF2B5EF4-FFF2-40B4-BE49-F238E27FC236}">
                <a16:creationId xmlns:a16="http://schemas.microsoft.com/office/drawing/2014/main" id="{00000000-0008-0000-1A00-00003B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0" name="Bn_Charter_Btn" hidden="1">
            <a:extLst>
              <a:ext uri="{FF2B5EF4-FFF2-40B4-BE49-F238E27FC236}">
                <a16:creationId xmlns:a16="http://schemas.microsoft.com/office/drawing/2014/main" id="{00000000-0008-0000-1A00-00003C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1" name="Bn_Finance_Btn" hidden="1">
            <a:extLst>
              <a:ext uri="{FF2B5EF4-FFF2-40B4-BE49-F238E27FC236}">
                <a16:creationId xmlns:a16="http://schemas.microsoft.com/office/drawing/2014/main" id="{00000000-0008-0000-1A00-00003D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2" name="Bn_Status_Report_Btn" hidden="1">
            <a:extLst>
              <a:ext uri="{FF2B5EF4-FFF2-40B4-BE49-F238E27FC236}">
                <a16:creationId xmlns:a16="http://schemas.microsoft.com/office/drawing/2014/main" id="{00000000-0008-0000-1A00-00003E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3" name="Bn_Resource_Plan_Btn" hidden="1">
            <a:extLst>
              <a:ext uri="{FF2B5EF4-FFF2-40B4-BE49-F238E27FC236}">
                <a16:creationId xmlns:a16="http://schemas.microsoft.com/office/drawing/2014/main" id="{00000000-0008-0000-1A00-00003F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4" name="Bn_Project_Plan_Btn" hidden="1">
            <a:extLst>
              <a:ext uri="{FF2B5EF4-FFF2-40B4-BE49-F238E27FC236}">
                <a16:creationId xmlns:a16="http://schemas.microsoft.com/office/drawing/2014/main" id="{00000000-0008-0000-1A00-000040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5" name="Bn_Risk_Register_Btn" hidden="1">
            <a:extLst>
              <a:ext uri="{FF2B5EF4-FFF2-40B4-BE49-F238E27FC236}">
                <a16:creationId xmlns:a16="http://schemas.microsoft.com/office/drawing/2014/main" id="{00000000-0008-0000-1A00-000041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6" name="Bn_Issue_Log_Btn" hidden="1">
            <a:extLst>
              <a:ext uri="{FF2B5EF4-FFF2-40B4-BE49-F238E27FC236}">
                <a16:creationId xmlns:a16="http://schemas.microsoft.com/office/drawing/2014/main" id="{00000000-0008-0000-1A00-000042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7" name="Bn_Comms_Plan_Btn" hidden="1">
            <a:extLst>
              <a:ext uri="{FF2B5EF4-FFF2-40B4-BE49-F238E27FC236}">
                <a16:creationId xmlns:a16="http://schemas.microsoft.com/office/drawing/2014/main" id="{00000000-0008-0000-1A00-000043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8" name="Bn_Reports_Btn" hidden="1">
            <a:extLst>
              <a:ext uri="{FF2B5EF4-FFF2-40B4-BE49-F238E27FC236}">
                <a16:creationId xmlns:a16="http://schemas.microsoft.com/office/drawing/2014/main" id="{00000000-0008-0000-1A00-000044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69" name="Bn_General_Info_Btn" hidden="1">
            <a:hlinkClick xmlns:r="http://schemas.openxmlformats.org/officeDocument/2006/relationships" r:id="rId3"/>
            <a:extLst>
              <a:ext uri="{FF2B5EF4-FFF2-40B4-BE49-F238E27FC236}">
                <a16:creationId xmlns:a16="http://schemas.microsoft.com/office/drawing/2014/main" id="{00000000-0008-0000-1A00-000045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0" name="Bn_Problem_St_Btn" hidden="1">
            <a:extLst>
              <a:ext uri="{FF2B5EF4-FFF2-40B4-BE49-F238E27FC236}">
                <a16:creationId xmlns:a16="http://schemas.microsoft.com/office/drawing/2014/main" id="{00000000-0008-0000-1A00-000046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1" name="Bn_Tracker_Btn" hidden="1">
            <a:extLst>
              <a:ext uri="{FF2B5EF4-FFF2-40B4-BE49-F238E27FC236}">
                <a16:creationId xmlns:a16="http://schemas.microsoft.com/office/drawing/2014/main" id="{00000000-0008-0000-1A00-000047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2" name="Bn_CR_Log_Btn" hidden="1">
            <a:extLst>
              <a:ext uri="{FF2B5EF4-FFF2-40B4-BE49-F238E27FC236}">
                <a16:creationId xmlns:a16="http://schemas.microsoft.com/office/drawing/2014/main" id="{00000000-0008-0000-1A00-000048000000}"/>
              </a:ext>
            </a:extLst>
          </xdr:cNvPr>
          <xdr:cNvSpPr/>
        </xdr:nvSpPr>
        <xdr:spPr>
          <a:xfrm>
            <a:off x="1367504"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4" name="Bn_Lessons_Learned_Btn" hidden="1">
            <a:extLst>
              <a:ext uri="{FF2B5EF4-FFF2-40B4-BE49-F238E27FC236}">
                <a16:creationId xmlns:a16="http://schemas.microsoft.com/office/drawing/2014/main" id="{00000000-0008-0000-1A00-00004A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5" name="Bn_BCase1_Btn" hidden="1">
            <a:extLst>
              <a:ext uri="{FF2B5EF4-FFF2-40B4-BE49-F238E27FC236}">
                <a16:creationId xmlns:a16="http://schemas.microsoft.com/office/drawing/2014/main" id="{00000000-0008-0000-1A00-00004B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6" name="Bn_Cost_Tracking_Btn" hidden="1">
            <a:extLst>
              <a:ext uri="{FF2B5EF4-FFF2-40B4-BE49-F238E27FC236}">
                <a16:creationId xmlns:a16="http://schemas.microsoft.com/office/drawing/2014/main" id="{00000000-0008-0000-1A00-00004C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7" name="Bn_IPO_Addendum_Btn" hidden="1">
            <a:extLst>
              <a:ext uri="{FF2B5EF4-FFF2-40B4-BE49-F238E27FC236}">
                <a16:creationId xmlns:a16="http://schemas.microsoft.com/office/drawing/2014/main" id="{00000000-0008-0000-1A00-00004D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78" name="Bn_BCase2_Btn" hidden="1">
            <a:extLst>
              <a:ext uri="{FF2B5EF4-FFF2-40B4-BE49-F238E27FC236}">
                <a16:creationId xmlns:a16="http://schemas.microsoft.com/office/drawing/2014/main" id="{00000000-0008-0000-1A00-00004E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79" name="Bn_Stage_Gates_Btn" hidden="1">
            <a:extLst>
              <a:ext uri="{FF2B5EF4-FFF2-40B4-BE49-F238E27FC236}">
                <a16:creationId xmlns:a16="http://schemas.microsoft.com/office/drawing/2014/main" id="{00000000-0008-0000-1A00-00004F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0" name="Bn_KPIs_Btn" hidden="1">
            <a:extLst>
              <a:ext uri="{FF2B5EF4-FFF2-40B4-BE49-F238E27FC236}">
                <a16:creationId xmlns:a16="http://schemas.microsoft.com/office/drawing/2014/main" id="{00000000-0008-0000-1A00-000050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1" name="Bn_BCase3_Btn" hidden="1">
            <a:extLst>
              <a:ext uri="{FF2B5EF4-FFF2-40B4-BE49-F238E27FC236}">
                <a16:creationId xmlns:a16="http://schemas.microsoft.com/office/drawing/2014/main" id="{00000000-0008-0000-1A00-000051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2" name="Bn_Charts_Btn" hidden="1">
            <a:extLst>
              <a:ext uri="{FF2B5EF4-FFF2-40B4-BE49-F238E27FC236}">
                <a16:creationId xmlns:a16="http://schemas.microsoft.com/office/drawing/2014/main" id="{00000000-0008-0000-1A00-000052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3" name="Bn_Consolidation_Btn" hidden="1">
            <a:extLst>
              <a:ext uri="{FF2B5EF4-FFF2-40B4-BE49-F238E27FC236}">
                <a16:creationId xmlns:a16="http://schemas.microsoft.com/office/drawing/2014/main" id="{00000000-0008-0000-1A00-000053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4" name="Bn_ID_Card_Btn" hidden="1">
            <a:extLst>
              <a:ext uri="{FF2B5EF4-FFF2-40B4-BE49-F238E27FC236}">
                <a16:creationId xmlns:a16="http://schemas.microsoft.com/office/drawing/2014/main" id="{00000000-0008-0000-1A00-000054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5" name="Bn_cList1_Btn" hidden="1">
            <a:extLst>
              <a:ext uri="{FF2B5EF4-FFF2-40B4-BE49-F238E27FC236}">
                <a16:creationId xmlns:a16="http://schemas.microsoft.com/office/drawing/2014/main" id="{00000000-0008-0000-1A00-000055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6" name="Bn_cList2_Btn" hidden="1">
            <a:extLst>
              <a:ext uri="{FF2B5EF4-FFF2-40B4-BE49-F238E27FC236}">
                <a16:creationId xmlns:a16="http://schemas.microsoft.com/office/drawing/2014/main" id="{00000000-0008-0000-1A00-000056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7" name="Bn_cList3_Btn" hidden="1">
            <a:extLst>
              <a:ext uri="{FF2B5EF4-FFF2-40B4-BE49-F238E27FC236}">
                <a16:creationId xmlns:a16="http://schemas.microsoft.com/office/drawing/2014/main" id="{00000000-0008-0000-1A00-000057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88" name="Bn_defLog_Btn" hidden="1">
            <a:extLst>
              <a:ext uri="{FF2B5EF4-FFF2-40B4-BE49-F238E27FC236}">
                <a16:creationId xmlns:a16="http://schemas.microsoft.com/office/drawing/2014/main" id="{00000000-0008-0000-1A00-000058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1A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1A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1A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1A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95250</xdr:colOff>
      <xdr:row>9</xdr:row>
      <xdr:rowOff>71437</xdr:rowOff>
    </xdr:from>
    <xdr:to>
      <xdr:col>11</xdr:col>
      <xdr:colOff>579438</xdr:colOff>
      <xdr:row>9</xdr:row>
      <xdr:rowOff>476250</xdr:rowOff>
    </xdr:to>
    <xdr:grpSp>
      <xdr:nvGrpSpPr>
        <xdr:cNvPr id="111" name="Light_Menu">
          <a:extLst>
            <a:ext uri="{FF2B5EF4-FFF2-40B4-BE49-F238E27FC236}">
              <a16:creationId xmlns:a16="http://schemas.microsoft.com/office/drawing/2014/main" id="{00000000-0008-0000-1A00-00006F000000}"/>
            </a:ext>
          </a:extLst>
        </xdr:cNvPr>
        <xdr:cNvGrpSpPr/>
      </xdr:nvGrpSpPr>
      <xdr:grpSpPr>
        <a:xfrm>
          <a:off x="214313" y="809625"/>
          <a:ext cx="12700000" cy="404813"/>
          <a:chOff x="107156" y="833437"/>
          <a:chExt cx="13465969" cy="404813"/>
        </a:xfrm>
      </xdr:grpSpPr>
      <xdr:sp macro="" textlink="">
        <xdr:nvSpPr>
          <xdr:cNvPr id="112" name="LM_Container">
            <a:extLst>
              <a:ext uri="{FF2B5EF4-FFF2-40B4-BE49-F238E27FC236}">
                <a16:creationId xmlns:a16="http://schemas.microsoft.com/office/drawing/2014/main" id="{00000000-0008-0000-1A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3" name="LM_Help_Button">
            <a:hlinkClick xmlns:r="http://schemas.openxmlformats.org/officeDocument/2006/relationships" r:id="rId4"/>
            <a:extLst>
              <a:ext uri="{FF2B5EF4-FFF2-40B4-BE49-F238E27FC236}">
                <a16:creationId xmlns:a16="http://schemas.microsoft.com/office/drawing/2014/main" id="{00000000-0008-0000-1A00-000071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1A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1A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1A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1A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1A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1A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1A00-00007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38897"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1A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24.xml><?xml version="1.0" encoding="utf-8"?>
<xdr:wsDr xmlns:xdr="http://schemas.openxmlformats.org/drawingml/2006/spreadsheetDrawing" xmlns:a="http://schemas.openxmlformats.org/drawingml/2006/main">
  <xdr:oneCellAnchor>
    <xdr:from>
      <xdr:col>1</xdr:col>
      <xdr:colOff>26194</xdr:colOff>
      <xdr:row>1</xdr:row>
      <xdr:rowOff>379507</xdr:rowOff>
    </xdr:from>
    <xdr:ext cx="1216423" cy="210250"/>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16694" y="1403445"/>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10</xdr:col>
      <xdr:colOff>404812</xdr:colOff>
      <xdr:row>1</xdr:row>
      <xdr:rowOff>71439</xdr:rowOff>
    </xdr:from>
    <xdr:to>
      <xdr:col>11</xdr:col>
      <xdr:colOff>756709</xdr:colOff>
      <xdr:row>1</xdr:row>
      <xdr:rowOff>573873</xdr:rowOff>
    </xdr:to>
    <xdr:pic>
      <xdr:nvPicPr>
        <xdr:cNvPr id="2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B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585156" y="1095377"/>
          <a:ext cx="1840178" cy="502434"/>
        </a:xfrm>
        <a:prstGeom prst="rect">
          <a:avLst/>
        </a:prstGeom>
        <a:noFill/>
      </xdr:spPr>
    </xdr:pic>
    <xdr:clientData/>
  </xdr:twoCellAnchor>
  <xdr:twoCellAnchor editAs="oneCell">
    <xdr:from>
      <xdr:col>5</xdr:col>
      <xdr:colOff>2452687</xdr:colOff>
      <xdr:row>1</xdr:row>
      <xdr:rowOff>82526</xdr:rowOff>
    </xdr:from>
    <xdr:to>
      <xdr:col>5</xdr:col>
      <xdr:colOff>2945957</xdr:colOff>
      <xdr:row>1</xdr:row>
      <xdr:rowOff>591639</xdr:rowOff>
    </xdr:to>
    <xdr:pic>
      <xdr:nvPicPr>
        <xdr:cNvPr id="31" name="Picture 30">
          <a:extLst>
            <a:ext uri="{FF2B5EF4-FFF2-40B4-BE49-F238E27FC236}">
              <a16:creationId xmlns:a16="http://schemas.microsoft.com/office/drawing/2014/main" id="{00000000-0008-0000-1B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29437" y="1106464"/>
          <a:ext cx="493270" cy="509113"/>
        </a:xfrm>
        <a:prstGeom prst="rect">
          <a:avLst/>
        </a:prstGeom>
      </xdr:spPr>
    </xdr:pic>
    <xdr:clientData/>
  </xdr:twoCellAnchor>
  <xdr:twoCellAnchor>
    <xdr:from>
      <xdr:col>1</xdr:col>
      <xdr:colOff>202406</xdr:colOff>
      <xdr:row>1</xdr:row>
      <xdr:rowOff>47625</xdr:rowOff>
    </xdr:from>
    <xdr:to>
      <xdr:col>2</xdr:col>
      <xdr:colOff>59530</xdr:colOff>
      <xdr:row>1</xdr:row>
      <xdr:rowOff>416720</xdr:rowOff>
    </xdr:to>
    <xdr:grpSp>
      <xdr:nvGrpSpPr>
        <xdr:cNvPr id="93" name="Menu_Button">
          <a:extLst>
            <a:ext uri="{FF2B5EF4-FFF2-40B4-BE49-F238E27FC236}">
              <a16:creationId xmlns:a16="http://schemas.microsoft.com/office/drawing/2014/main" id="{00000000-0008-0000-1B00-00005D000000}"/>
            </a:ext>
          </a:extLst>
        </xdr:cNvPr>
        <xdr:cNvGrpSpPr/>
      </xdr:nvGrpSpPr>
      <xdr:grpSpPr>
        <a:xfrm>
          <a:off x="309562" y="142875"/>
          <a:ext cx="583406" cy="369095"/>
          <a:chOff x="297657" y="95249"/>
          <a:chExt cx="583406" cy="369095"/>
        </a:xfrm>
      </xdr:grpSpPr>
      <xdr:sp macro="[0]!Menu_Button_Click" textlink="">
        <xdr:nvSpPr>
          <xdr:cNvPr id="94" name="Rectangle: Rounded Corners 93" hidden="1">
            <a:extLst>
              <a:ext uri="{FF2B5EF4-FFF2-40B4-BE49-F238E27FC236}">
                <a16:creationId xmlns:a16="http://schemas.microsoft.com/office/drawing/2014/main" id="{00000000-0008-0000-1B00-00005E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5" name="Straight Connector 94">
            <a:extLst>
              <a:ext uri="{FF2B5EF4-FFF2-40B4-BE49-F238E27FC236}">
                <a16:creationId xmlns:a16="http://schemas.microsoft.com/office/drawing/2014/main" id="{00000000-0008-0000-1B00-00005F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6" name="Straight Connector 95">
            <a:extLst>
              <a:ext uri="{FF2B5EF4-FFF2-40B4-BE49-F238E27FC236}">
                <a16:creationId xmlns:a16="http://schemas.microsoft.com/office/drawing/2014/main" id="{00000000-0008-0000-1B00-000060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7" name="Straight Connector 96">
            <a:extLst>
              <a:ext uri="{FF2B5EF4-FFF2-40B4-BE49-F238E27FC236}">
                <a16:creationId xmlns:a16="http://schemas.microsoft.com/office/drawing/2014/main" id="{00000000-0008-0000-1B00-000061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0</xdr:colOff>
      <xdr:row>2</xdr:row>
      <xdr:rowOff>0</xdr:rowOff>
    </xdr:from>
    <xdr:to>
      <xdr:col>10</xdr:col>
      <xdr:colOff>1041134</xdr:colOff>
      <xdr:row>10</xdr:row>
      <xdr:rowOff>341470</xdr:rowOff>
    </xdr:to>
    <xdr:grpSp>
      <xdr:nvGrpSpPr>
        <xdr:cNvPr id="41" name="Menu_Bar" hidden="1">
          <a:extLst>
            <a:ext uri="{FF2B5EF4-FFF2-40B4-BE49-F238E27FC236}">
              <a16:creationId xmlns:a16="http://schemas.microsoft.com/office/drawing/2014/main" id="{00000000-0008-0000-1B00-000029000000}"/>
            </a:ext>
          </a:extLst>
        </xdr:cNvPr>
        <xdr:cNvGrpSpPr/>
      </xdr:nvGrpSpPr>
      <xdr:grpSpPr>
        <a:xfrm>
          <a:off x="107156" y="738188"/>
          <a:ext cx="15173853" cy="936782"/>
          <a:chOff x="74083" y="740834"/>
          <a:chExt cx="13631334" cy="961918"/>
        </a:xfrm>
      </xdr:grpSpPr>
      <xdr:sp macro="" textlink="">
        <xdr:nvSpPr>
          <xdr:cNvPr id="42" name="PlaceHolder" hidden="1">
            <a:extLst>
              <a:ext uri="{FF2B5EF4-FFF2-40B4-BE49-F238E27FC236}">
                <a16:creationId xmlns:a16="http://schemas.microsoft.com/office/drawing/2014/main" id="{00000000-0008-0000-1B00-00002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3" name="Bn_Charter_Btn" hidden="1">
            <a:extLst>
              <a:ext uri="{FF2B5EF4-FFF2-40B4-BE49-F238E27FC236}">
                <a16:creationId xmlns:a16="http://schemas.microsoft.com/office/drawing/2014/main" id="{00000000-0008-0000-1B00-00002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4" name="Bn_Finance_Btn" hidden="1">
            <a:extLst>
              <a:ext uri="{FF2B5EF4-FFF2-40B4-BE49-F238E27FC236}">
                <a16:creationId xmlns:a16="http://schemas.microsoft.com/office/drawing/2014/main" id="{00000000-0008-0000-1B00-00002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5" name="Bn_Status_Report_Btn" hidden="1">
            <a:extLst>
              <a:ext uri="{FF2B5EF4-FFF2-40B4-BE49-F238E27FC236}">
                <a16:creationId xmlns:a16="http://schemas.microsoft.com/office/drawing/2014/main" id="{00000000-0008-0000-1B00-00002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6" name="Bn_Resource_Plan_Btn" hidden="1">
            <a:extLst>
              <a:ext uri="{FF2B5EF4-FFF2-40B4-BE49-F238E27FC236}">
                <a16:creationId xmlns:a16="http://schemas.microsoft.com/office/drawing/2014/main" id="{00000000-0008-0000-1B00-00002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7" name="Bn_Project_Plan_Btn" hidden="1">
            <a:extLst>
              <a:ext uri="{FF2B5EF4-FFF2-40B4-BE49-F238E27FC236}">
                <a16:creationId xmlns:a16="http://schemas.microsoft.com/office/drawing/2014/main" id="{00000000-0008-0000-1B00-00002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8" name="Bn_Risk_Register_Btn" hidden="1">
            <a:extLst>
              <a:ext uri="{FF2B5EF4-FFF2-40B4-BE49-F238E27FC236}">
                <a16:creationId xmlns:a16="http://schemas.microsoft.com/office/drawing/2014/main" id="{00000000-0008-0000-1B00-00003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4" name="Bn_Issue_Log_Btn" hidden="1">
            <a:extLst>
              <a:ext uri="{FF2B5EF4-FFF2-40B4-BE49-F238E27FC236}">
                <a16:creationId xmlns:a16="http://schemas.microsoft.com/office/drawing/2014/main" id="{00000000-0008-0000-1B00-000040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5" name="Bn_Comms_Plan_Btn" hidden="1">
            <a:extLst>
              <a:ext uri="{FF2B5EF4-FFF2-40B4-BE49-F238E27FC236}">
                <a16:creationId xmlns:a16="http://schemas.microsoft.com/office/drawing/2014/main" id="{00000000-0008-0000-1B00-000041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6" name="Bn_Reports_Btn" hidden="1">
            <a:extLst>
              <a:ext uri="{FF2B5EF4-FFF2-40B4-BE49-F238E27FC236}">
                <a16:creationId xmlns:a16="http://schemas.microsoft.com/office/drawing/2014/main" id="{00000000-0008-0000-1B00-000042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4" name="Bn_General_Info_Btn" hidden="1">
            <a:hlinkClick xmlns:r="http://schemas.openxmlformats.org/officeDocument/2006/relationships" r:id="rId3"/>
            <a:extLst>
              <a:ext uri="{FF2B5EF4-FFF2-40B4-BE49-F238E27FC236}">
                <a16:creationId xmlns:a16="http://schemas.microsoft.com/office/drawing/2014/main" id="{00000000-0008-0000-1B00-00004A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5" name="Bn_Problem_St_Btn" hidden="1">
            <a:extLst>
              <a:ext uri="{FF2B5EF4-FFF2-40B4-BE49-F238E27FC236}">
                <a16:creationId xmlns:a16="http://schemas.microsoft.com/office/drawing/2014/main" id="{00000000-0008-0000-1B00-00004B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6" name="Bn_Tracker_Btn" hidden="1">
            <a:extLst>
              <a:ext uri="{FF2B5EF4-FFF2-40B4-BE49-F238E27FC236}">
                <a16:creationId xmlns:a16="http://schemas.microsoft.com/office/drawing/2014/main" id="{00000000-0008-0000-1B00-00004C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7" name="Bn_CR_Log_Btn" hidden="1">
            <a:extLst>
              <a:ext uri="{FF2B5EF4-FFF2-40B4-BE49-F238E27FC236}">
                <a16:creationId xmlns:a16="http://schemas.microsoft.com/office/drawing/2014/main" id="{00000000-0008-0000-1B00-00004D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8" name="Bn_Lessons_Learned_Btn" hidden="1">
            <a:extLst>
              <a:ext uri="{FF2B5EF4-FFF2-40B4-BE49-F238E27FC236}">
                <a16:creationId xmlns:a16="http://schemas.microsoft.com/office/drawing/2014/main" id="{00000000-0008-0000-1B00-00004E000000}"/>
              </a:ext>
            </a:extLst>
          </xdr:cNvPr>
          <xdr:cNvSpPr/>
        </xdr:nvSpPr>
        <xdr:spPr>
          <a:xfrm>
            <a:off x="3802934"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9" name="Bn_BCase1_Btn" hidden="1">
            <a:extLst>
              <a:ext uri="{FF2B5EF4-FFF2-40B4-BE49-F238E27FC236}">
                <a16:creationId xmlns:a16="http://schemas.microsoft.com/office/drawing/2014/main" id="{00000000-0008-0000-1B00-00004F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80" name="Bn_Cost_Tracking_Btn" hidden="1">
            <a:extLst>
              <a:ext uri="{FF2B5EF4-FFF2-40B4-BE49-F238E27FC236}">
                <a16:creationId xmlns:a16="http://schemas.microsoft.com/office/drawing/2014/main" id="{00000000-0008-0000-1B00-000050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81" name="Bn_IPO_Addendum_Btn" hidden="1">
            <a:extLst>
              <a:ext uri="{FF2B5EF4-FFF2-40B4-BE49-F238E27FC236}">
                <a16:creationId xmlns:a16="http://schemas.microsoft.com/office/drawing/2014/main" id="{00000000-0008-0000-1B00-000051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82" name="Bn_BCase2_Btn" hidden="1">
            <a:extLst>
              <a:ext uri="{FF2B5EF4-FFF2-40B4-BE49-F238E27FC236}">
                <a16:creationId xmlns:a16="http://schemas.microsoft.com/office/drawing/2014/main" id="{00000000-0008-0000-1B00-000052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3" name="Bn_Stage_Gates_Btn" hidden="1">
            <a:extLst>
              <a:ext uri="{FF2B5EF4-FFF2-40B4-BE49-F238E27FC236}">
                <a16:creationId xmlns:a16="http://schemas.microsoft.com/office/drawing/2014/main" id="{00000000-0008-0000-1B00-000053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4" name="Bn_KPIs_Btn" hidden="1">
            <a:extLst>
              <a:ext uri="{FF2B5EF4-FFF2-40B4-BE49-F238E27FC236}">
                <a16:creationId xmlns:a16="http://schemas.microsoft.com/office/drawing/2014/main" id="{00000000-0008-0000-1B00-000054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5" name="Bn_BCase3_Btn" hidden="1">
            <a:extLst>
              <a:ext uri="{FF2B5EF4-FFF2-40B4-BE49-F238E27FC236}">
                <a16:creationId xmlns:a16="http://schemas.microsoft.com/office/drawing/2014/main" id="{00000000-0008-0000-1B00-000055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6" name="Bn_Charts_Btn" hidden="1">
            <a:extLst>
              <a:ext uri="{FF2B5EF4-FFF2-40B4-BE49-F238E27FC236}">
                <a16:creationId xmlns:a16="http://schemas.microsoft.com/office/drawing/2014/main" id="{00000000-0008-0000-1B00-000056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7" name="Bn_Consolidation_Btn" hidden="1">
            <a:extLst>
              <a:ext uri="{FF2B5EF4-FFF2-40B4-BE49-F238E27FC236}">
                <a16:creationId xmlns:a16="http://schemas.microsoft.com/office/drawing/2014/main" id="{00000000-0008-0000-1B00-000057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8" name="Bn_ID_Card_Btn" hidden="1">
            <a:extLst>
              <a:ext uri="{FF2B5EF4-FFF2-40B4-BE49-F238E27FC236}">
                <a16:creationId xmlns:a16="http://schemas.microsoft.com/office/drawing/2014/main" id="{00000000-0008-0000-1B00-000058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9" name="Bn_cList1_Btn" hidden="1">
            <a:extLst>
              <a:ext uri="{FF2B5EF4-FFF2-40B4-BE49-F238E27FC236}">
                <a16:creationId xmlns:a16="http://schemas.microsoft.com/office/drawing/2014/main" id="{00000000-0008-0000-1B00-000059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90" name="Bn_cList2_Btn" hidden="1">
            <a:extLst>
              <a:ext uri="{FF2B5EF4-FFF2-40B4-BE49-F238E27FC236}">
                <a16:creationId xmlns:a16="http://schemas.microsoft.com/office/drawing/2014/main" id="{00000000-0008-0000-1B00-00005A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91" name="Bn_cList3_Btn" hidden="1">
            <a:extLst>
              <a:ext uri="{FF2B5EF4-FFF2-40B4-BE49-F238E27FC236}">
                <a16:creationId xmlns:a16="http://schemas.microsoft.com/office/drawing/2014/main" id="{00000000-0008-0000-1B00-00005B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92" name="Bn_defLog_Btn" hidden="1">
            <a:extLst>
              <a:ext uri="{FF2B5EF4-FFF2-40B4-BE49-F238E27FC236}">
                <a16:creationId xmlns:a16="http://schemas.microsoft.com/office/drawing/2014/main" id="{00000000-0008-0000-1B00-00005C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6" name="Bn_cList4_Btn" hidden="1">
            <a:extLst>
              <a:ext uri="{FF2B5EF4-FFF2-40B4-BE49-F238E27FC236}">
                <a16:creationId xmlns:a16="http://schemas.microsoft.com/office/drawing/2014/main" id="{00000000-0008-0000-1B00-00006A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7" name="Bn_MoM_Btn" hidden="1">
            <a:extLst>
              <a:ext uri="{FF2B5EF4-FFF2-40B4-BE49-F238E27FC236}">
                <a16:creationId xmlns:a16="http://schemas.microsoft.com/office/drawing/2014/main" id="{00000000-0008-0000-1B00-00006B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8" name="Bn_RACI_Btn" hidden="1">
            <a:extLst>
              <a:ext uri="{FF2B5EF4-FFF2-40B4-BE49-F238E27FC236}">
                <a16:creationId xmlns:a16="http://schemas.microsoft.com/office/drawing/2014/main" id="{00000000-0008-0000-1B00-00006C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09" name="Bn_Micro_Template_Btn" hidden="1">
            <a:extLst>
              <a:ext uri="{FF2B5EF4-FFF2-40B4-BE49-F238E27FC236}">
                <a16:creationId xmlns:a16="http://schemas.microsoft.com/office/drawing/2014/main" id="{00000000-0008-0000-1B00-00006D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59532</xdr:colOff>
      <xdr:row>9</xdr:row>
      <xdr:rowOff>119063</xdr:rowOff>
    </xdr:from>
    <xdr:to>
      <xdr:col>8</xdr:col>
      <xdr:colOff>1258094</xdr:colOff>
      <xdr:row>9</xdr:row>
      <xdr:rowOff>523876</xdr:rowOff>
    </xdr:to>
    <xdr:grpSp>
      <xdr:nvGrpSpPr>
        <xdr:cNvPr id="110" name="Light_Menu">
          <a:extLst>
            <a:ext uri="{FF2B5EF4-FFF2-40B4-BE49-F238E27FC236}">
              <a16:creationId xmlns:a16="http://schemas.microsoft.com/office/drawing/2014/main" id="{00000000-0008-0000-1B00-00006E000000}"/>
            </a:ext>
          </a:extLst>
        </xdr:cNvPr>
        <xdr:cNvGrpSpPr/>
      </xdr:nvGrpSpPr>
      <xdr:grpSpPr>
        <a:xfrm>
          <a:off x="166688" y="857251"/>
          <a:ext cx="12700000" cy="404813"/>
          <a:chOff x="107156" y="833437"/>
          <a:chExt cx="13465969" cy="404813"/>
        </a:xfrm>
      </xdr:grpSpPr>
      <xdr:sp macro="" textlink="">
        <xdr:nvSpPr>
          <xdr:cNvPr id="111" name="LM_Container">
            <a:extLst>
              <a:ext uri="{FF2B5EF4-FFF2-40B4-BE49-F238E27FC236}">
                <a16:creationId xmlns:a16="http://schemas.microsoft.com/office/drawing/2014/main" id="{00000000-0008-0000-1B00-00006F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2" name="LM_Help_Button">
            <a:hlinkClick xmlns:r="http://schemas.openxmlformats.org/officeDocument/2006/relationships" r:id="rId4"/>
            <a:extLst>
              <a:ext uri="{FF2B5EF4-FFF2-40B4-BE49-F238E27FC236}">
                <a16:creationId xmlns:a16="http://schemas.microsoft.com/office/drawing/2014/main" id="{00000000-0008-0000-1B00-000070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14" name="LM_Button_1">
            <a:extLst>
              <a:ext uri="{FF2B5EF4-FFF2-40B4-BE49-F238E27FC236}">
                <a16:creationId xmlns:a16="http://schemas.microsoft.com/office/drawing/2014/main" id="{00000000-0008-0000-1B00-000072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5" name="LM_Button_2">
            <a:extLst>
              <a:ext uri="{FF2B5EF4-FFF2-40B4-BE49-F238E27FC236}">
                <a16:creationId xmlns:a16="http://schemas.microsoft.com/office/drawing/2014/main" id="{00000000-0008-0000-1B00-000073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6" name="LM_Button_3">
            <a:extLst>
              <a:ext uri="{FF2B5EF4-FFF2-40B4-BE49-F238E27FC236}">
                <a16:creationId xmlns:a16="http://schemas.microsoft.com/office/drawing/2014/main" id="{00000000-0008-0000-1B00-000074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7" name="LM_Button_4">
            <a:extLst>
              <a:ext uri="{FF2B5EF4-FFF2-40B4-BE49-F238E27FC236}">
                <a16:creationId xmlns:a16="http://schemas.microsoft.com/office/drawing/2014/main" id="{00000000-0008-0000-1B00-000075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8" name="LM_Button_5">
            <a:extLst>
              <a:ext uri="{FF2B5EF4-FFF2-40B4-BE49-F238E27FC236}">
                <a16:creationId xmlns:a16="http://schemas.microsoft.com/office/drawing/2014/main" id="{00000000-0008-0000-1B00-000076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19" name="LM_Button_6">
            <a:extLst>
              <a:ext uri="{FF2B5EF4-FFF2-40B4-BE49-F238E27FC236}">
                <a16:creationId xmlns:a16="http://schemas.microsoft.com/office/drawing/2014/main" id="{00000000-0008-0000-1B00-000077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0" name="LM_Settings_Button" descr="Single gear">
            <a:extLst>
              <a:ext uri="{FF2B5EF4-FFF2-40B4-BE49-F238E27FC236}">
                <a16:creationId xmlns:a16="http://schemas.microsoft.com/office/drawing/2014/main" id="{00000000-0008-0000-1B00-00007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38901" y="877093"/>
            <a:ext cx="328083" cy="328083"/>
          </a:xfrm>
          <a:prstGeom prst="rect">
            <a:avLst/>
          </a:prstGeom>
        </xdr:spPr>
      </xdr:pic>
      <xdr:sp macro="[0]!LM_Templates_Custom_Button_Click" textlink="">
        <xdr:nvSpPr>
          <xdr:cNvPr id="121" name="LM_Templates_Custom_Button">
            <a:extLst>
              <a:ext uri="{FF2B5EF4-FFF2-40B4-BE49-F238E27FC236}">
                <a16:creationId xmlns:a16="http://schemas.microsoft.com/office/drawing/2014/main" id="{00000000-0008-0000-1B00-000079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1676401</xdr:colOff>
      <xdr:row>1</xdr:row>
      <xdr:rowOff>76200</xdr:rowOff>
    </xdr:from>
    <xdr:to>
      <xdr:col>4</xdr:col>
      <xdr:colOff>2057401</xdr:colOff>
      <xdr:row>1</xdr:row>
      <xdr:rowOff>464435</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62551" y="161925"/>
          <a:ext cx="381000" cy="388235"/>
        </a:xfrm>
        <a:prstGeom prst="rect">
          <a:avLst/>
        </a:prstGeom>
      </xdr:spPr>
    </xdr:pic>
    <xdr:clientData/>
  </xdr:twoCellAnchor>
  <xdr:oneCellAnchor>
    <xdr:from>
      <xdr:col>0</xdr:col>
      <xdr:colOff>161925</xdr:colOff>
      <xdr:row>1</xdr:row>
      <xdr:rowOff>333375</xdr:rowOff>
    </xdr:from>
    <xdr:ext cx="1187889" cy="210250"/>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61925" y="419100"/>
          <a:ext cx="118788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10</xdr:col>
      <xdr:colOff>247649</xdr:colOff>
      <xdr:row>1</xdr:row>
      <xdr:rowOff>114300</xdr:rowOff>
    </xdr:from>
    <xdr:to>
      <xdr:col>11</xdr:col>
      <xdr:colOff>564619</xdr:colOff>
      <xdr:row>1</xdr:row>
      <xdr:rowOff>462640</xdr:rowOff>
    </xdr:to>
    <xdr:pic>
      <xdr:nvPicPr>
        <xdr:cNvPr id="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125199" y="200025"/>
          <a:ext cx="1278995" cy="348340"/>
        </a:xfrm>
        <a:prstGeom prst="rect">
          <a:avLst/>
        </a:prstGeom>
        <a:noFill/>
      </xdr:spPr>
    </xdr:pic>
    <xdr:clientData/>
  </xdr:twoCellAnchor>
  <xdr:twoCellAnchor>
    <xdr:from>
      <xdr:col>1</xdr:col>
      <xdr:colOff>154519</xdr:colOff>
      <xdr:row>1</xdr:row>
      <xdr:rowOff>38100</xdr:rowOff>
    </xdr:from>
    <xdr:to>
      <xdr:col>2</xdr:col>
      <xdr:colOff>366450</xdr:colOff>
      <xdr:row>1</xdr:row>
      <xdr:rowOff>407195</xdr:rowOff>
    </xdr:to>
    <xdr:grpSp>
      <xdr:nvGrpSpPr>
        <xdr:cNvPr id="5" name="Menu_Button">
          <a:extLst>
            <a:ext uri="{FF2B5EF4-FFF2-40B4-BE49-F238E27FC236}">
              <a16:creationId xmlns:a16="http://schemas.microsoft.com/office/drawing/2014/main" id="{00000000-0008-0000-1C00-000005000000}"/>
            </a:ext>
          </a:extLst>
        </xdr:cNvPr>
        <xdr:cNvGrpSpPr/>
      </xdr:nvGrpSpPr>
      <xdr:grpSpPr>
        <a:xfrm>
          <a:off x="218019" y="122767"/>
          <a:ext cx="645848" cy="369095"/>
          <a:chOff x="297657" y="95249"/>
          <a:chExt cx="583406" cy="369095"/>
        </a:xfrm>
      </xdr:grpSpPr>
      <xdr:sp macro="[0]!Menu_Button_Click" textlink="">
        <xdr:nvSpPr>
          <xdr:cNvPr id="6" name="Rectangle: Rounded Corners 5" hidden="1">
            <a:extLst>
              <a:ext uri="{FF2B5EF4-FFF2-40B4-BE49-F238E27FC236}">
                <a16:creationId xmlns:a16="http://schemas.microsoft.com/office/drawing/2014/main" id="{00000000-0008-0000-1C00-000006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 name="Straight Connector 6">
            <a:extLst>
              <a:ext uri="{FF2B5EF4-FFF2-40B4-BE49-F238E27FC236}">
                <a16:creationId xmlns:a16="http://schemas.microsoft.com/office/drawing/2014/main" id="{00000000-0008-0000-1C00-000007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 name="Straight Connector 7">
            <a:extLst>
              <a:ext uri="{FF2B5EF4-FFF2-40B4-BE49-F238E27FC236}">
                <a16:creationId xmlns:a16="http://schemas.microsoft.com/office/drawing/2014/main" id="{00000000-0008-0000-1C00-000008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 name="Straight Connector 8">
            <a:extLst>
              <a:ext uri="{FF2B5EF4-FFF2-40B4-BE49-F238E27FC236}">
                <a16:creationId xmlns:a16="http://schemas.microsoft.com/office/drawing/2014/main" id="{00000000-0008-0000-1C00-000009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101894</xdr:colOff>
      <xdr:row>11</xdr:row>
      <xdr:rowOff>68188</xdr:rowOff>
    </xdr:from>
    <xdr:to>
      <xdr:col>3</xdr:col>
      <xdr:colOff>790575</xdr:colOff>
      <xdr:row>11</xdr:row>
      <xdr:rowOff>314325</xdr:rowOff>
    </xdr:to>
    <xdr:sp macro="[0]!Load_PMP_Gates" textlink="">
      <xdr:nvSpPr>
        <xdr:cNvPr id="135" name="Load_PMP_Gates_Criteria_Btn">
          <a:extLst>
            <a:ext uri="{FF2B5EF4-FFF2-40B4-BE49-F238E27FC236}">
              <a16:creationId xmlns:a16="http://schemas.microsoft.com/office/drawing/2014/main" id="{00000000-0008-0000-1C00-000087000000}"/>
            </a:ext>
          </a:extLst>
        </xdr:cNvPr>
        <xdr:cNvSpPr/>
      </xdr:nvSpPr>
      <xdr:spPr>
        <a:xfrm>
          <a:off x="168569" y="1134988"/>
          <a:ext cx="1641181" cy="246137"/>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900" b="1">
              <a:solidFill>
                <a:schemeClr val="bg1"/>
              </a:solidFill>
              <a:latin typeface="Arial" pitchFamily="34" charset="0"/>
              <a:ea typeface="+mn-ea"/>
              <a:cs typeface="Arial" pitchFamily="34" charset="0"/>
            </a:rPr>
            <a:t>Load</a:t>
          </a:r>
          <a:r>
            <a:rPr lang="en-US" sz="900" b="1" baseline="0">
              <a:solidFill>
                <a:schemeClr val="bg1"/>
              </a:solidFill>
              <a:latin typeface="Arial" pitchFamily="34" charset="0"/>
              <a:ea typeface="+mn-ea"/>
              <a:cs typeface="Arial" pitchFamily="34" charset="0"/>
            </a:rPr>
            <a:t> PMP Gates Criteria</a:t>
          </a:r>
          <a:endParaRPr lang="en-US" sz="900" b="1">
            <a:solidFill>
              <a:schemeClr val="bg1"/>
            </a:solidFill>
            <a:latin typeface="Arial" pitchFamily="34" charset="0"/>
            <a:ea typeface="+mn-ea"/>
            <a:cs typeface="Arial" pitchFamily="34" charset="0"/>
          </a:endParaRPr>
        </a:p>
      </xdr:txBody>
    </xdr:sp>
    <xdr:clientData/>
  </xdr:twoCellAnchor>
  <xdr:twoCellAnchor editAs="absolute">
    <xdr:from>
      <xdr:col>0</xdr:col>
      <xdr:colOff>47625</xdr:colOff>
      <xdr:row>9</xdr:row>
      <xdr:rowOff>57150</xdr:rowOff>
    </xdr:from>
    <xdr:to>
      <xdr:col>13</xdr:col>
      <xdr:colOff>194468</xdr:colOff>
      <xdr:row>12</xdr:row>
      <xdr:rowOff>66568</xdr:rowOff>
    </xdr:to>
    <xdr:grpSp>
      <xdr:nvGrpSpPr>
        <xdr:cNvPr id="71" name="Menu_Bar" hidden="1">
          <a:extLst>
            <a:ext uri="{FF2B5EF4-FFF2-40B4-BE49-F238E27FC236}">
              <a16:creationId xmlns:a16="http://schemas.microsoft.com/office/drawing/2014/main" id="{00000000-0008-0000-1C00-000047000000}"/>
            </a:ext>
          </a:extLst>
        </xdr:cNvPr>
        <xdr:cNvGrpSpPr/>
      </xdr:nvGrpSpPr>
      <xdr:grpSpPr>
        <a:xfrm>
          <a:off x="47625" y="681567"/>
          <a:ext cx="12857426" cy="972501"/>
          <a:chOff x="74083" y="740834"/>
          <a:chExt cx="13631334" cy="961918"/>
        </a:xfrm>
      </xdr:grpSpPr>
      <xdr:sp macro="" textlink="">
        <xdr:nvSpPr>
          <xdr:cNvPr id="72" name="PlaceHolder" hidden="1">
            <a:extLst>
              <a:ext uri="{FF2B5EF4-FFF2-40B4-BE49-F238E27FC236}">
                <a16:creationId xmlns:a16="http://schemas.microsoft.com/office/drawing/2014/main" id="{00000000-0008-0000-1C00-000048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73" name="Bn_Charter_Btn" hidden="1">
            <a:extLst>
              <a:ext uri="{FF2B5EF4-FFF2-40B4-BE49-F238E27FC236}">
                <a16:creationId xmlns:a16="http://schemas.microsoft.com/office/drawing/2014/main" id="{00000000-0008-0000-1C00-000049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74" name="Bn_Finance_Btn" hidden="1">
            <a:extLst>
              <a:ext uri="{FF2B5EF4-FFF2-40B4-BE49-F238E27FC236}">
                <a16:creationId xmlns:a16="http://schemas.microsoft.com/office/drawing/2014/main" id="{00000000-0008-0000-1C00-00004A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75" name="Bn_Status_Report_Btn" hidden="1">
            <a:extLst>
              <a:ext uri="{FF2B5EF4-FFF2-40B4-BE49-F238E27FC236}">
                <a16:creationId xmlns:a16="http://schemas.microsoft.com/office/drawing/2014/main" id="{00000000-0008-0000-1C00-00004B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76" name="Bn_Resource_Plan_Btn" hidden="1">
            <a:extLst>
              <a:ext uri="{FF2B5EF4-FFF2-40B4-BE49-F238E27FC236}">
                <a16:creationId xmlns:a16="http://schemas.microsoft.com/office/drawing/2014/main" id="{00000000-0008-0000-1C00-00004C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77" name="Bn_Project_Plan_Btn" hidden="1">
            <a:extLst>
              <a:ext uri="{FF2B5EF4-FFF2-40B4-BE49-F238E27FC236}">
                <a16:creationId xmlns:a16="http://schemas.microsoft.com/office/drawing/2014/main" id="{00000000-0008-0000-1C00-00004D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78" name="Bn_Risk_Register_Btn" hidden="1">
            <a:extLst>
              <a:ext uri="{FF2B5EF4-FFF2-40B4-BE49-F238E27FC236}">
                <a16:creationId xmlns:a16="http://schemas.microsoft.com/office/drawing/2014/main" id="{00000000-0008-0000-1C00-00004E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79" name="Bn_Issue_Log_Btn" hidden="1">
            <a:extLst>
              <a:ext uri="{FF2B5EF4-FFF2-40B4-BE49-F238E27FC236}">
                <a16:creationId xmlns:a16="http://schemas.microsoft.com/office/drawing/2014/main" id="{00000000-0008-0000-1C00-00004F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80" name="Bn_Comms_Plan_Btn" hidden="1">
            <a:extLst>
              <a:ext uri="{FF2B5EF4-FFF2-40B4-BE49-F238E27FC236}">
                <a16:creationId xmlns:a16="http://schemas.microsoft.com/office/drawing/2014/main" id="{00000000-0008-0000-1C00-000050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81" name="Bn_Reports_Btn" hidden="1">
            <a:extLst>
              <a:ext uri="{FF2B5EF4-FFF2-40B4-BE49-F238E27FC236}">
                <a16:creationId xmlns:a16="http://schemas.microsoft.com/office/drawing/2014/main" id="{00000000-0008-0000-1C00-000051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82" name="Bn_General_Info_Btn" hidden="1">
            <a:hlinkClick xmlns:r="http://schemas.openxmlformats.org/officeDocument/2006/relationships" r:id="rId3"/>
            <a:extLst>
              <a:ext uri="{FF2B5EF4-FFF2-40B4-BE49-F238E27FC236}">
                <a16:creationId xmlns:a16="http://schemas.microsoft.com/office/drawing/2014/main" id="{00000000-0008-0000-1C00-000052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83" name="Bn_Problem_St_Btn" hidden="1">
            <a:extLst>
              <a:ext uri="{FF2B5EF4-FFF2-40B4-BE49-F238E27FC236}">
                <a16:creationId xmlns:a16="http://schemas.microsoft.com/office/drawing/2014/main" id="{00000000-0008-0000-1C00-000053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84" name="Bn_Tracker_Btn" hidden="1">
            <a:extLst>
              <a:ext uri="{FF2B5EF4-FFF2-40B4-BE49-F238E27FC236}">
                <a16:creationId xmlns:a16="http://schemas.microsoft.com/office/drawing/2014/main" id="{00000000-0008-0000-1C00-000054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85" name="Bn_CR_Log_Btn" hidden="1">
            <a:extLst>
              <a:ext uri="{FF2B5EF4-FFF2-40B4-BE49-F238E27FC236}">
                <a16:creationId xmlns:a16="http://schemas.microsoft.com/office/drawing/2014/main" id="{00000000-0008-0000-1C00-000055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86" name="Bn_Lessons_Learned_Btn" hidden="1">
            <a:extLst>
              <a:ext uri="{FF2B5EF4-FFF2-40B4-BE49-F238E27FC236}">
                <a16:creationId xmlns:a16="http://schemas.microsoft.com/office/drawing/2014/main" id="{00000000-0008-0000-1C00-000056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87" name="Bn_BCase1_Btn" hidden="1">
            <a:extLst>
              <a:ext uri="{FF2B5EF4-FFF2-40B4-BE49-F238E27FC236}">
                <a16:creationId xmlns:a16="http://schemas.microsoft.com/office/drawing/2014/main" id="{00000000-0008-0000-1C00-000057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88" name="Bn_Cost_Tracking_Btn" hidden="1">
            <a:extLst>
              <a:ext uri="{FF2B5EF4-FFF2-40B4-BE49-F238E27FC236}">
                <a16:creationId xmlns:a16="http://schemas.microsoft.com/office/drawing/2014/main" id="{00000000-0008-0000-1C00-000058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89" name="Bn_IPO_Addendum_Btn" hidden="1">
            <a:extLst>
              <a:ext uri="{FF2B5EF4-FFF2-40B4-BE49-F238E27FC236}">
                <a16:creationId xmlns:a16="http://schemas.microsoft.com/office/drawing/2014/main" id="{00000000-0008-0000-1C00-000059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90" name="Bn_BCase2_Btn" hidden="1">
            <a:extLst>
              <a:ext uri="{FF2B5EF4-FFF2-40B4-BE49-F238E27FC236}">
                <a16:creationId xmlns:a16="http://schemas.microsoft.com/office/drawing/2014/main" id="{00000000-0008-0000-1C00-00005A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91" name="Bn_Stage_Gates_Btn" hidden="1">
            <a:extLst>
              <a:ext uri="{FF2B5EF4-FFF2-40B4-BE49-F238E27FC236}">
                <a16:creationId xmlns:a16="http://schemas.microsoft.com/office/drawing/2014/main" id="{00000000-0008-0000-1C00-00005B000000}"/>
              </a:ext>
            </a:extLst>
          </xdr:cNvPr>
          <xdr:cNvSpPr/>
        </xdr:nvSpPr>
        <xdr:spPr>
          <a:xfrm>
            <a:off x="2585219"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92" name="Bn_KPIs_Btn" hidden="1">
            <a:extLst>
              <a:ext uri="{FF2B5EF4-FFF2-40B4-BE49-F238E27FC236}">
                <a16:creationId xmlns:a16="http://schemas.microsoft.com/office/drawing/2014/main" id="{00000000-0008-0000-1C00-00005C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93" name="Bn_BCase3_Btn" hidden="1">
            <a:extLst>
              <a:ext uri="{FF2B5EF4-FFF2-40B4-BE49-F238E27FC236}">
                <a16:creationId xmlns:a16="http://schemas.microsoft.com/office/drawing/2014/main" id="{00000000-0008-0000-1C00-00005D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94" name="Bn_Charts_Btn" hidden="1">
            <a:extLst>
              <a:ext uri="{FF2B5EF4-FFF2-40B4-BE49-F238E27FC236}">
                <a16:creationId xmlns:a16="http://schemas.microsoft.com/office/drawing/2014/main" id="{00000000-0008-0000-1C00-00005E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95" name="Bn_Consolidation_Btn" hidden="1">
            <a:extLst>
              <a:ext uri="{FF2B5EF4-FFF2-40B4-BE49-F238E27FC236}">
                <a16:creationId xmlns:a16="http://schemas.microsoft.com/office/drawing/2014/main" id="{00000000-0008-0000-1C00-00005F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96" name="Bn_ID_Card_Btn" hidden="1">
            <a:extLst>
              <a:ext uri="{FF2B5EF4-FFF2-40B4-BE49-F238E27FC236}">
                <a16:creationId xmlns:a16="http://schemas.microsoft.com/office/drawing/2014/main" id="{00000000-0008-0000-1C00-000060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97" name="Bn_cList1_Btn" hidden="1">
            <a:extLst>
              <a:ext uri="{FF2B5EF4-FFF2-40B4-BE49-F238E27FC236}">
                <a16:creationId xmlns:a16="http://schemas.microsoft.com/office/drawing/2014/main" id="{00000000-0008-0000-1C00-000061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98" name="Bn_cList2_Btn" hidden="1">
            <a:extLst>
              <a:ext uri="{FF2B5EF4-FFF2-40B4-BE49-F238E27FC236}">
                <a16:creationId xmlns:a16="http://schemas.microsoft.com/office/drawing/2014/main" id="{00000000-0008-0000-1C00-000062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99" name="Bn_cList3_Btn" hidden="1">
            <a:extLst>
              <a:ext uri="{FF2B5EF4-FFF2-40B4-BE49-F238E27FC236}">
                <a16:creationId xmlns:a16="http://schemas.microsoft.com/office/drawing/2014/main" id="{00000000-0008-0000-1C00-000063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0" name="Bn_defLog_Btn" hidden="1">
            <a:extLst>
              <a:ext uri="{FF2B5EF4-FFF2-40B4-BE49-F238E27FC236}">
                <a16:creationId xmlns:a16="http://schemas.microsoft.com/office/drawing/2014/main" id="{00000000-0008-0000-1C00-000064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34" name="Bn_cList4_Btn" hidden="1">
            <a:extLst>
              <a:ext uri="{FF2B5EF4-FFF2-40B4-BE49-F238E27FC236}">
                <a16:creationId xmlns:a16="http://schemas.microsoft.com/office/drawing/2014/main" id="{00000000-0008-0000-1C00-000086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36" name="Bn_MoM_Btn" hidden="1">
            <a:extLst>
              <a:ext uri="{FF2B5EF4-FFF2-40B4-BE49-F238E27FC236}">
                <a16:creationId xmlns:a16="http://schemas.microsoft.com/office/drawing/2014/main" id="{00000000-0008-0000-1C00-000088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37" name="Bn_RACI_Btn" hidden="1">
            <a:extLst>
              <a:ext uri="{FF2B5EF4-FFF2-40B4-BE49-F238E27FC236}">
                <a16:creationId xmlns:a16="http://schemas.microsoft.com/office/drawing/2014/main" id="{00000000-0008-0000-1C00-000089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38" name="Bn_Micro_Template_Btn" hidden="1">
            <a:extLst>
              <a:ext uri="{FF2B5EF4-FFF2-40B4-BE49-F238E27FC236}">
                <a16:creationId xmlns:a16="http://schemas.microsoft.com/office/drawing/2014/main" id="{00000000-0008-0000-1C00-00008A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35718</xdr:colOff>
      <xdr:row>9</xdr:row>
      <xdr:rowOff>59532</xdr:rowOff>
    </xdr:from>
    <xdr:to>
      <xdr:col>13</xdr:col>
      <xdr:colOff>83343</xdr:colOff>
      <xdr:row>9</xdr:row>
      <xdr:rowOff>464345</xdr:rowOff>
    </xdr:to>
    <xdr:grpSp>
      <xdr:nvGrpSpPr>
        <xdr:cNvPr id="139" name="Light_Menu">
          <a:extLst>
            <a:ext uri="{FF2B5EF4-FFF2-40B4-BE49-F238E27FC236}">
              <a16:creationId xmlns:a16="http://schemas.microsoft.com/office/drawing/2014/main" id="{00000000-0008-0000-1C00-00008B000000}"/>
            </a:ext>
          </a:extLst>
        </xdr:cNvPr>
        <xdr:cNvGrpSpPr/>
      </xdr:nvGrpSpPr>
      <xdr:grpSpPr>
        <a:xfrm>
          <a:off x="99218" y="683949"/>
          <a:ext cx="12694708" cy="404813"/>
          <a:chOff x="107156" y="833437"/>
          <a:chExt cx="13465969" cy="404813"/>
        </a:xfrm>
      </xdr:grpSpPr>
      <xdr:sp macro="" textlink="">
        <xdr:nvSpPr>
          <xdr:cNvPr id="140" name="LM_Container">
            <a:extLst>
              <a:ext uri="{FF2B5EF4-FFF2-40B4-BE49-F238E27FC236}">
                <a16:creationId xmlns:a16="http://schemas.microsoft.com/office/drawing/2014/main" id="{00000000-0008-0000-1C00-00008C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41" name="LM_Help_Button">
            <a:hlinkClick xmlns:r="http://schemas.openxmlformats.org/officeDocument/2006/relationships" r:id="rId4"/>
            <a:extLst>
              <a:ext uri="{FF2B5EF4-FFF2-40B4-BE49-F238E27FC236}">
                <a16:creationId xmlns:a16="http://schemas.microsoft.com/office/drawing/2014/main" id="{00000000-0008-0000-1C00-00008D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42" name="LM_Tips_Button">
            <a:extLst>
              <a:ext uri="{FF2B5EF4-FFF2-40B4-BE49-F238E27FC236}">
                <a16:creationId xmlns:a16="http://schemas.microsoft.com/office/drawing/2014/main" id="{00000000-0008-0000-1C00-00008E000000}"/>
              </a:ext>
            </a:extLst>
          </xdr:cNvPr>
          <xdr:cNvGrpSpPr/>
        </xdr:nvGrpSpPr>
        <xdr:grpSpPr>
          <a:xfrm>
            <a:off x="12785994" y="909690"/>
            <a:ext cx="274320" cy="274320"/>
            <a:chOff x="10563228" y="1200151"/>
            <a:chExt cx="341839" cy="338667"/>
          </a:xfrm>
          <a:effectLst/>
        </xdr:grpSpPr>
        <xdr:sp macro="" textlink="">
          <xdr:nvSpPr>
            <xdr:cNvPr id="151" name="Tips_Circle">
              <a:extLst>
                <a:ext uri="{FF2B5EF4-FFF2-40B4-BE49-F238E27FC236}">
                  <a16:creationId xmlns:a16="http://schemas.microsoft.com/office/drawing/2014/main" id="{00000000-0008-0000-1C00-000097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52" name="Light_Bulb" descr="Lightbulb">
              <a:extLst>
                <a:ext uri="{FF2B5EF4-FFF2-40B4-BE49-F238E27FC236}">
                  <a16:creationId xmlns:a16="http://schemas.microsoft.com/office/drawing/2014/main" id="{00000000-0008-0000-1C00-00009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43" name="LM_Button_1">
            <a:extLst>
              <a:ext uri="{FF2B5EF4-FFF2-40B4-BE49-F238E27FC236}">
                <a16:creationId xmlns:a16="http://schemas.microsoft.com/office/drawing/2014/main" id="{00000000-0008-0000-1C00-00008F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44" name="LM_Button_2">
            <a:extLst>
              <a:ext uri="{FF2B5EF4-FFF2-40B4-BE49-F238E27FC236}">
                <a16:creationId xmlns:a16="http://schemas.microsoft.com/office/drawing/2014/main" id="{00000000-0008-0000-1C00-000090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45" name="LM_Button_3">
            <a:extLst>
              <a:ext uri="{FF2B5EF4-FFF2-40B4-BE49-F238E27FC236}">
                <a16:creationId xmlns:a16="http://schemas.microsoft.com/office/drawing/2014/main" id="{00000000-0008-0000-1C00-000091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46" name="LM_Button_4">
            <a:extLst>
              <a:ext uri="{FF2B5EF4-FFF2-40B4-BE49-F238E27FC236}">
                <a16:creationId xmlns:a16="http://schemas.microsoft.com/office/drawing/2014/main" id="{00000000-0008-0000-1C00-000092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47" name="LM_Button_5">
            <a:extLst>
              <a:ext uri="{FF2B5EF4-FFF2-40B4-BE49-F238E27FC236}">
                <a16:creationId xmlns:a16="http://schemas.microsoft.com/office/drawing/2014/main" id="{00000000-0008-0000-1C00-000093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48" name="LM_Button_6">
            <a:extLst>
              <a:ext uri="{FF2B5EF4-FFF2-40B4-BE49-F238E27FC236}">
                <a16:creationId xmlns:a16="http://schemas.microsoft.com/office/drawing/2014/main" id="{00000000-0008-0000-1C00-000094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49" name="LM_Settings_Button" descr="Single gear">
            <a:extLst>
              <a:ext uri="{FF2B5EF4-FFF2-40B4-BE49-F238E27FC236}">
                <a16:creationId xmlns:a16="http://schemas.microsoft.com/office/drawing/2014/main" id="{00000000-0008-0000-1C00-00009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50" name="LM_Templates_Custom_Button">
            <a:extLst>
              <a:ext uri="{FF2B5EF4-FFF2-40B4-BE49-F238E27FC236}">
                <a16:creationId xmlns:a16="http://schemas.microsoft.com/office/drawing/2014/main" id="{00000000-0008-0000-1C00-000096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3</xdr:col>
      <xdr:colOff>62442</xdr:colOff>
      <xdr:row>14</xdr:row>
      <xdr:rowOff>117475</xdr:rowOff>
    </xdr:from>
    <xdr:to>
      <xdr:col>11</xdr:col>
      <xdr:colOff>599817</xdr:colOff>
      <xdr:row>23</xdr:row>
      <xdr:rowOff>67734</xdr:rowOff>
    </xdr:to>
    <xdr:grpSp>
      <xdr:nvGrpSpPr>
        <xdr:cNvPr id="59" name="Tips_Decisions_Log" hidden="1">
          <a:extLst>
            <a:ext uri="{FF2B5EF4-FFF2-40B4-BE49-F238E27FC236}">
              <a16:creationId xmlns:a16="http://schemas.microsoft.com/office/drawing/2014/main" id="{00000000-0008-0000-1C00-00003B000000}"/>
            </a:ext>
          </a:extLst>
        </xdr:cNvPr>
        <xdr:cNvGrpSpPr/>
      </xdr:nvGrpSpPr>
      <xdr:grpSpPr>
        <a:xfrm>
          <a:off x="1300692" y="2160058"/>
          <a:ext cx="10739708" cy="1664759"/>
          <a:chOff x="846667" y="2444750"/>
          <a:chExt cx="10751344" cy="1852084"/>
        </a:xfrm>
      </xdr:grpSpPr>
      <xdr:sp macro="" textlink="">
        <xdr:nvSpPr>
          <xdr:cNvPr id="60" name="Rectangle: Rounded Corners 59" hidden="1">
            <a:extLst>
              <a:ext uri="{FF2B5EF4-FFF2-40B4-BE49-F238E27FC236}">
                <a16:creationId xmlns:a16="http://schemas.microsoft.com/office/drawing/2014/main" id="{00000000-0008-0000-1C00-00003C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61" name="Rectangle: Rounded Corners 60" hidden="1">
            <a:extLst>
              <a:ext uri="{FF2B5EF4-FFF2-40B4-BE49-F238E27FC236}">
                <a16:creationId xmlns:a16="http://schemas.microsoft.com/office/drawing/2014/main" id="{00000000-0008-0000-1C00-00003D000000}"/>
              </a:ext>
            </a:extLst>
          </xdr:cNvPr>
          <xdr:cNvSpPr/>
        </xdr:nvSpPr>
        <xdr:spPr>
          <a:xfrm>
            <a:off x="134198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TIP1</a:t>
            </a:r>
          </a:p>
        </xdr:txBody>
      </xdr:sp>
      <xdr:sp macro="" textlink="">
        <xdr:nvSpPr>
          <xdr:cNvPr id="62" name="Rectangle: Rounded Corners 61" hidden="1">
            <a:extLst>
              <a:ext uri="{FF2B5EF4-FFF2-40B4-BE49-F238E27FC236}">
                <a16:creationId xmlns:a16="http://schemas.microsoft.com/office/drawing/2014/main" id="{00000000-0008-0000-1C00-00003E000000}"/>
              </a:ext>
            </a:extLst>
          </xdr:cNvPr>
          <xdr:cNvSpPr/>
        </xdr:nvSpPr>
        <xdr:spPr>
          <a:xfrm>
            <a:off x="413533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TIP2</a:t>
            </a:r>
          </a:p>
        </xdr:txBody>
      </xdr:sp>
      <xdr:sp macro="" textlink="">
        <xdr:nvSpPr>
          <xdr:cNvPr id="63" name="Rectangle: Rounded Corners 62" hidden="1">
            <a:extLst>
              <a:ext uri="{FF2B5EF4-FFF2-40B4-BE49-F238E27FC236}">
                <a16:creationId xmlns:a16="http://schemas.microsoft.com/office/drawing/2014/main" id="{00000000-0008-0000-1C00-00003F000000}"/>
              </a:ext>
            </a:extLst>
          </xdr:cNvPr>
          <xdr:cNvSpPr/>
        </xdr:nvSpPr>
        <xdr:spPr>
          <a:xfrm>
            <a:off x="692868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TIP3</a:t>
            </a:r>
          </a:p>
        </xdr:txBody>
      </xdr:sp>
      <xdr:sp macro="" textlink="">
        <xdr:nvSpPr>
          <xdr:cNvPr id="64" name="Rectangle: Rounded Corners 63" hidden="1">
            <a:extLst>
              <a:ext uri="{FF2B5EF4-FFF2-40B4-BE49-F238E27FC236}">
                <a16:creationId xmlns:a16="http://schemas.microsoft.com/office/drawing/2014/main" id="{00000000-0008-0000-1C00-000040000000}"/>
              </a:ext>
            </a:extLst>
          </xdr:cNvPr>
          <xdr:cNvSpPr/>
        </xdr:nvSpPr>
        <xdr:spPr>
          <a:xfrm>
            <a:off x="972204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TIP4</a:t>
            </a:r>
          </a:p>
        </xdr:txBody>
      </xdr:sp>
      <xdr:sp macro="" textlink="">
        <xdr:nvSpPr>
          <xdr:cNvPr id="65" name="TextBox 64" hidden="1">
            <a:extLst>
              <a:ext uri="{FF2B5EF4-FFF2-40B4-BE49-F238E27FC236}">
                <a16:creationId xmlns:a16="http://schemas.microsoft.com/office/drawing/2014/main" id="{00000000-0008-0000-1C00-000041000000}"/>
              </a:ext>
            </a:extLst>
          </xdr:cNvPr>
          <xdr:cNvSpPr txBox="1"/>
        </xdr:nvSpPr>
        <xdr:spPr>
          <a:xfrm>
            <a:off x="1150781" y="3049021"/>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If your initiative is changing gate, then select the decision type "Pass Gate :</a:t>
            </a:r>
            <a:r>
              <a:rPr lang="en-US" sz="1100" baseline="0"/>
              <a:t> &lt;Name of the Stage Gate&gt;"</a:t>
            </a:r>
            <a:endParaRPr lang="en-US" sz="1100" b="1"/>
          </a:p>
        </xdr:txBody>
      </xdr:sp>
      <xdr:sp macro="" textlink="">
        <xdr:nvSpPr>
          <xdr:cNvPr id="66" name="TextBox 65" hidden="1">
            <a:extLst>
              <a:ext uri="{FF2B5EF4-FFF2-40B4-BE49-F238E27FC236}">
                <a16:creationId xmlns:a16="http://schemas.microsoft.com/office/drawing/2014/main" id="{00000000-0008-0000-1C00-000042000000}"/>
              </a:ext>
            </a:extLst>
          </xdr:cNvPr>
          <xdr:cNvSpPr txBox="1"/>
        </xdr:nvSpPr>
        <xdr:spPr>
          <a:xfrm>
            <a:off x="3998924" y="3070152"/>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For Stage Gate Criteria related decisions, you can select the option "Gate Criteria : &lt;Name</a:t>
            </a:r>
            <a:r>
              <a:rPr lang="en-US" sz="1100" baseline="0"/>
              <a:t> of the Stage Gate&gt;"</a:t>
            </a:r>
            <a:endParaRPr lang="en-US" sz="1100"/>
          </a:p>
        </xdr:txBody>
      </xdr:sp>
      <xdr:sp macro="" textlink="">
        <xdr:nvSpPr>
          <xdr:cNvPr id="67" name="TextBox 66" hidden="1">
            <a:extLst>
              <a:ext uri="{FF2B5EF4-FFF2-40B4-BE49-F238E27FC236}">
                <a16:creationId xmlns:a16="http://schemas.microsoft.com/office/drawing/2014/main" id="{00000000-0008-0000-1C00-000043000000}"/>
              </a:ext>
            </a:extLst>
          </xdr:cNvPr>
          <xdr:cNvSpPr txBox="1"/>
        </xdr:nvSpPr>
        <xdr:spPr>
          <a:xfrm>
            <a:off x="6716096" y="3035775"/>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load the Standard Logistics PMP Stage Gate Criteria by clicking the button </a:t>
            </a:r>
            <a:r>
              <a:rPr lang="en-US" sz="1100" b="1"/>
              <a:t>"Load PMP Gates Criteria"</a:t>
            </a:r>
          </a:p>
        </xdr:txBody>
      </xdr:sp>
      <xdr:sp macro="" textlink="">
        <xdr:nvSpPr>
          <xdr:cNvPr id="68" name="TextBox 67" hidden="1">
            <a:extLst>
              <a:ext uri="{FF2B5EF4-FFF2-40B4-BE49-F238E27FC236}">
                <a16:creationId xmlns:a16="http://schemas.microsoft.com/office/drawing/2014/main" id="{00000000-0008-0000-1C00-000044000000}"/>
              </a:ext>
            </a:extLst>
          </xdr:cNvPr>
          <xdr:cNvSpPr txBox="1"/>
        </xdr:nvSpPr>
        <xdr:spPr>
          <a:xfrm>
            <a:off x="9250226" y="3027891"/>
            <a:ext cx="2266464"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If a decision</a:t>
            </a:r>
            <a:r>
              <a:rPr lang="en-US" sz="1100" baseline="0"/>
              <a:t> is not related to a Stage Gate Change or Stage Gate Criteria, you can choose the option "General Decision" from the Decision Type Column.</a:t>
            </a:r>
            <a:endParaRPr lang="en-US" sz="1100"/>
          </a:p>
        </xdr:txBody>
      </xdr:sp>
      <xdr:sp macro="[0]!Hide_Shape_Click" textlink="">
        <xdr:nvSpPr>
          <xdr:cNvPr id="103" name="Hide_Shape" hidden="1">
            <a:extLst>
              <a:ext uri="{FF2B5EF4-FFF2-40B4-BE49-F238E27FC236}">
                <a16:creationId xmlns:a16="http://schemas.microsoft.com/office/drawing/2014/main" id="{00000000-0008-0000-1C00-000067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28575</xdr:colOff>
      <xdr:row>20</xdr:row>
      <xdr:rowOff>0</xdr:rowOff>
    </xdr:from>
    <xdr:to>
      <xdr:col>1</xdr:col>
      <xdr:colOff>1123950</xdr:colOff>
      <xdr:row>21</xdr:row>
      <xdr:rowOff>83820</xdr:rowOff>
    </xdr:to>
    <xdr:sp macro="[0]!MoM_New_Meeting" textlink="">
      <xdr:nvSpPr>
        <xdr:cNvPr id="2" name="Bn_MoM_New_Meeting_Btn">
          <a:extLst>
            <a:ext uri="{FF2B5EF4-FFF2-40B4-BE49-F238E27FC236}">
              <a16:creationId xmlns:a16="http://schemas.microsoft.com/office/drawing/2014/main" id="{00000000-0008-0000-1D00-000002000000}"/>
            </a:ext>
          </a:extLst>
        </xdr:cNvPr>
        <xdr:cNvSpPr/>
      </xdr:nvSpPr>
      <xdr:spPr>
        <a:xfrm>
          <a:off x="161925" y="2657475"/>
          <a:ext cx="1095375"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New Meeting</a:t>
          </a:r>
        </a:p>
      </xdr:txBody>
    </xdr:sp>
    <xdr:clientData/>
  </xdr:twoCellAnchor>
  <xdr:twoCellAnchor editAs="oneCell">
    <xdr:from>
      <xdr:col>3</xdr:col>
      <xdr:colOff>1358902</xdr:colOff>
      <xdr:row>20</xdr:row>
      <xdr:rowOff>0</xdr:rowOff>
    </xdr:from>
    <xdr:to>
      <xdr:col>4</xdr:col>
      <xdr:colOff>1164592</xdr:colOff>
      <xdr:row>21</xdr:row>
      <xdr:rowOff>83820</xdr:rowOff>
    </xdr:to>
    <xdr:sp macro="[0]!MoM_Email_Minutes" textlink="">
      <xdr:nvSpPr>
        <xdr:cNvPr id="3" name="Bn_MoM_Email_Minutes_Btn">
          <a:extLst>
            <a:ext uri="{FF2B5EF4-FFF2-40B4-BE49-F238E27FC236}">
              <a16:creationId xmlns:a16="http://schemas.microsoft.com/office/drawing/2014/main" id="{00000000-0008-0000-1D00-000003000000}"/>
            </a:ext>
          </a:extLst>
        </xdr:cNvPr>
        <xdr:cNvSpPr/>
      </xdr:nvSpPr>
      <xdr:spPr>
        <a:xfrm>
          <a:off x="6083302" y="2657475"/>
          <a:ext cx="1386840"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Email Minutes</a:t>
          </a:r>
        </a:p>
      </xdr:txBody>
    </xdr:sp>
    <xdr:clientData/>
  </xdr:twoCellAnchor>
  <xdr:twoCellAnchor editAs="oneCell">
    <xdr:from>
      <xdr:col>1</xdr:col>
      <xdr:colOff>1266508</xdr:colOff>
      <xdr:row>20</xdr:row>
      <xdr:rowOff>0</xdr:rowOff>
    </xdr:from>
    <xdr:to>
      <xdr:col>2</xdr:col>
      <xdr:colOff>439738</xdr:colOff>
      <xdr:row>21</xdr:row>
      <xdr:rowOff>83820</xdr:rowOff>
    </xdr:to>
    <xdr:sp macro="[0]!MoM_Retrieve_Meeting" textlink="">
      <xdr:nvSpPr>
        <xdr:cNvPr id="4" name="Bn_MoM_Retrieve_Meeting_Btn">
          <a:extLst>
            <a:ext uri="{FF2B5EF4-FFF2-40B4-BE49-F238E27FC236}">
              <a16:creationId xmlns:a16="http://schemas.microsoft.com/office/drawing/2014/main" id="{00000000-0008-0000-1D00-000004000000}"/>
            </a:ext>
          </a:extLst>
        </xdr:cNvPr>
        <xdr:cNvSpPr/>
      </xdr:nvSpPr>
      <xdr:spPr>
        <a:xfrm>
          <a:off x="1399858" y="2657475"/>
          <a:ext cx="1392555"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Retrieve Meeting</a:t>
          </a:r>
        </a:p>
      </xdr:txBody>
    </xdr:sp>
    <xdr:clientData/>
  </xdr:twoCellAnchor>
  <xdr:twoCellAnchor editAs="oneCell">
    <xdr:from>
      <xdr:col>4</xdr:col>
      <xdr:colOff>1295400</xdr:colOff>
      <xdr:row>19</xdr:row>
      <xdr:rowOff>152400</xdr:rowOff>
    </xdr:from>
    <xdr:to>
      <xdr:col>6</xdr:col>
      <xdr:colOff>381000</xdr:colOff>
      <xdr:row>21</xdr:row>
      <xdr:rowOff>74295</xdr:rowOff>
    </xdr:to>
    <xdr:sp macro="[0]!MoM_Distribute_Actions" textlink="">
      <xdr:nvSpPr>
        <xdr:cNvPr id="5" name="Bn_MoM_Distribute_Actions_Btn">
          <a:extLst>
            <a:ext uri="{FF2B5EF4-FFF2-40B4-BE49-F238E27FC236}">
              <a16:creationId xmlns:a16="http://schemas.microsoft.com/office/drawing/2014/main" id="{00000000-0008-0000-1D00-000005000000}"/>
            </a:ext>
          </a:extLst>
        </xdr:cNvPr>
        <xdr:cNvSpPr/>
      </xdr:nvSpPr>
      <xdr:spPr>
        <a:xfrm>
          <a:off x="7600950" y="1552575"/>
          <a:ext cx="1476375"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Distribute</a:t>
          </a:r>
          <a:r>
            <a:rPr lang="en-US" sz="1100" b="1" baseline="0">
              <a:solidFill>
                <a:schemeClr val="bg1"/>
              </a:solidFill>
              <a:latin typeface="Arial" pitchFamily="34" charset="0"/>
              <a:ea typeface="+mn-ea"/>
              <a:cs typeface="Arial" pitchFamily="34" charset="0"/>
            </a:rPr>
            <a:t> Items</a:t>
          </a:r>
          <a:endParaRPr lang="en-US" sz="1100" b="1">
            <a:solidFill>
              <a:schemeClr val="bg1"/>
            </a:solidFill>
            <a:latin typeface="Arial" pitchFamily="34" charset="0"/>
            <a:ea typeface="+mn-ea"/>
            <a:cs typeface="Arial" pitchFamily="34" charset="0"/>
          </a:endParaRPr>
        </a:p>
      </xdr:txBody>
    </xdr:sp>
    <xdr:clientData/>
  </xdr:twoCellAnchor>
  <xdr:twoCellAnchor editAs="oneCell">
    <xdr:from>
      <xdr:col>3</xdr:col>
      <xdr:colOff>126684</xdr:colOff>
      <xdr:row>20</xdr:row>
      <xdr:rowOff>0</xdr:rowOff>
    </xdr:from>
    <xdr:to>
      <xdr:col>3</xdr:col>
      <xdr:colOff>1216344</xdr:colOff>
      <xdr:row>21</xdr:row>
      <xdr:rowOff>83820</xdr:rowOff>
    </xdr:to>
    <xdr:sp macro="" textlink="">
      <xdr:nvSpPr>
        <xdr:cNvPr id="7" name="MoM_View_History_Btn">
          <a:hlinkClick xmlns:r="http://schemas.openxmlformats.org/officeDocument/2006/relationships" r:id="rId1"/>
          <a:extLst>
            <a:ext uri="{FF2B5EF4-FFF2-40B4-BE49-F238E27FC236}">
              <a16:creationId xmlns:a16="http://schemas.microsoft.com/office/drawing/2014/main" id="{00000000-0008-0000-1D00-000007000000}"/>
            </a:ext>
          </a:extLst>
        </xdr:cNvPr>
        <xdr:cNvSpPr/>
      </xdr:nvSpPr>
      <xdr:spPr>
        <a:xfrm>
          <a:off x="4851084" y="2657475"/>
          <a:ext cx="1089660"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View History</a:t>
          </a:r>
        </a:p>
      </xdr:txBody>
    </xdr:sp>
    <xdr:clientData/>
  </xdr:twoCellAnchor>
  <xdr:twoCellAnchor editAs="oneCell">
    <xdr:from>
      <xdr:col>2</xdr:col>
      <xdr:colOff>582296</xdr:colOff>
      <xdr:row>20</xdr:row>
      <xdr:rowOff>0</xdr:rowOff>
    </xdr:from>
    <xdr:to>
      <xdr:col>2</xdr:col>
      <xdr:colOff>2355851</xdr:colOff>
      <xdr:row>21</xdr:row>
      <xdr:rowOff>83820</xdr:rowOff>
    </xdr:to>
    <xdr:sp macro="[0]!MoM_Retrieve_Actions" textlink="">
      <xdr:nvSpPr>
        <xdr:cNvPr id="9" name="Bn_MoM_Retrieve_Open_Btn">
          <a:extLst>
            <a:ext uri="{FF2B5EF4-FFF2-40B4-BE49-F238E27FC236}">
              <a16:creationId xmlns:a16="http://schemas.microsoft.com/office/drawing/2014/main" id="{00000000-0008-0000-1D00-000009000000}"/>
            </a:ext>
          </a:extLst>
        </xdr:cNvPr>
        <xdr:cNvSpPr/>
      </xdr:nvSpPr>
      <xdr:spPr>
        <a:xfrm>
          <a:off x="2934971" y="2657475"/>
          <a:ext cx="1773555"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Retrieve Open Items</a:t>
          </a:r>
        </a:p>
      </xdr:txBody>
    </xdr:sp>
    <xdr:clientData/>
  </xdr:twoCellAnchor>
  <xdr:twoCellAnchor editAs="oneCell">
    <xdr:from>
      <xdr:col>3</xdr:col>
      <xdr:colOff>120386</xdr:colOff>
      <xdr:row>1</xdr:row>
      <xdr:rowOff>57937</xdr:rowOff>
    </xdr:from>
    <xdr:to>
      <xdr:col>3</xdr:col>
      <xdr:colOff>527230</xdr:colOff>
      <xdr:row>1</xdr:row>
      <xdr:rowOff>474254</xdr:rowOff>
    </xdr:to>
    <xdr:pic>
      <xdr:nvPicPr>
        <xdr:cNvPr id="10" name="Picture 9">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44786" y="124612"/>
          <a:ext cx="406844" cy="416317"/>
        </a:xfrm>
        <a:prstGeom prst="rect">
          <a:avLst/>
        </a:prstGeom>
      </xdr:spPr>
    </xdr:pic>
    <xdr:clientData/>
  </xdr:twoCellAnchor>
  <xdr:twoCellAnchor>
    <xdr:from>
      <xdr:col>1</xdr:col>
      <xdr:colOff>170657</xdr:colOff>
      <xdr:row>1</xdr:row>
      <xdr:rowOff>0</xdr:rowOff>
    </xdr:from>
    <xdr:to>
      <xdr:col>1</xdr:col>
      <xdr:colOff>650875</xdr:colOff>
      <xdr:row>1</xdr:row>
      <xdr:rowOff>369095</xdr:rowOff>
    </xdr:to>
    <xdr:grpSp>
      <xdr:nvGrpSpPr>
        <xdr:cNvPr id="11" name="Menu_Button">
          <a:extLst>
            <a:ext uri="{FF2B5EF4-FFF2-40B4-BE49-F238E27FC236}">
              <a16:creationId xmlns:a16="http://schemas.microsoft.com/office/drawing/2014/main" id="{00000000-0008-0000-1D00-00000B000000}"/>
            </a:ext>
          </a:extLst>
        </xdr:cNvPr>
        <xdr:cNvGrpSpPr/>
      </xdr:nvGrpSpPr>
      <xdr:grpSpPr>
        <a:xfrm>
          <a:off x="308240" y="63500"/>
          <a:ext cx="480218" cy="369095"/>
          <a:chOff x="297657" y="95249"/>
          <a:chExt cx="583406" cy="369095"/>
        </a:xfrm>
      </xdr:grpSpPr>
      <xdr:sp macro="[0]!Menu_Button_Click" textlink="">
        <xdr:nvSpPr>
          <xdr:cNvPr id="12" name="Rectangle: Rounded Corners 11" hidden="1">
            <a:extLst>
              <a:ext uri="{FF2B5EF4-FFF2-40B4-BE49-F238E27FC236}">
                <a16:creationId xmlns:a16="http://schemas.microsoft.com/office/drawing/2014/main" id="{00000000-0008-0000-1D00-00000C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3" name="Straight Connector 12">
            <a:extLst>
              <a:ext uri="{FF2B5EF4-FFF2-40B4-BE49-F238E27FC236}">
                <a16:creationId xmlns:a16="http://schemas.microsoft.com/office/drawing/2014/main" id="{00000000-0008-0000-1D00-00000D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4" name="Straight Connector 13">
            <a:extLst>
              <a:ext uri="{FF2B5EF4-FFF2-40B4-BE49-F238E27FC236}">
                <a16:creationId xmlns:a16="http://schemas.microsoft.com/office/drawing/2014/main" id="{00000000-0008-0000-1D00-00000E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5" name="Straight Connector 14">
            <a:extLst>
              <a:ext uri="{FF2B5EF4-FFF2-40B4-BE49-F238E27FC236}">
                <a16:creationId xmlns:a16="http://schemas.microsoft.com/office/drawing/2014/main" id="{00000000-0008-0000-1D00-00000F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0</xdr:colOff>
      <xdr:row>1</xdr:row>
      <xdr:rowOff>338666</xdr:rowOff>
    </xdr:from>
    <xdr:ext cx="1216423" cy="210250"/>
    <xdr:sp macro="" textlink="">
      <xdr:nvSpPr>
        <xdr:cNvPr id="16" name="TextBox 15">
          <a:extLst>
            <a:ext uri="{FF2B5EF4-FFF2-40B4-BE49-F238E27FC236}">
              <a16:creationId xmlns:a16="http://schemas.microsoft.com/office/drawing/2014/main" id="{00000000-0008-0000-1D00-000010000000}"/>
            </a:ext>
          </a:extLst>
        </xdr:cNvPr>
        <xdr:cNvSpPr txBox="1"/>
      </xdr:nvSpPr>
      <xdr:spPr>
        <a:xfrm>
          <a:off x="133350" y="405341"/>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xdr:from>
      <xdr:col>7</xdr:col>
      <xdr:colOff>904875</xdr:colOff>
      <xdr:row>1</xdr:row>
      <xdr:rowOff>76200</xdr:rowOff>
    </xdr:from>
    <xdr:to>
      <xdr:col>8</xdr:col>
      <xdr:colOff>1234033</xdr:colOff>
      <xdr:row>1</xdr:row>
      <xdr:rowOff>473828</xdr:rowOff>
    </xdr:to>
    <xdr:pic>
      <xdr:nvPicPr>
        <xdr:cNvPr id="17"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D00-000011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058275" y="142875"/>
          <a:ext cx="1395958" cy="397628"/>
        </a:xfrm>
        <a:prstGeom prst="rect">
          <a:avLst/>
        </a:prstGeom>
        <a:noFill/>
      </xdr:spPr>
    </xdr:pic>
    <xdr:clientData/>
  </xdr:twoCellAnchor>
  <xdr:twoCellAnchor editAs="absolute">
    <xdr:from>
      <xdr:col>1</xdr:col>
      <xdr:colOff>0</xdr:colOff>
      <xdr:row>2</xdr:row>
      <xdr:rowOff>0</xdr:rowOff>
    </xdr:from>
    <xdr:to>
      <xdr:col>10</xdr:col>
      <xdr:colOff>381000</xdr:colOff>
      <xdr:row>20</xdr:row>
      <xdr:rowOff>119485</xdr:rowOff>
    </xdr:to>
    <xdr:grpSp>
      <xdr:nvGrpSpPr>
        <xdr:cNvPr id="64" name="Menu_Bar" hidden="1">
          <a:extLst>
            <a:ext uri="{FF2B5EF4-FFF2-40B4-BE49-F238E27FC236}">
              <a16:creationId xmlns:a16="http://schemas.microsoft.com/office/drawing/2014/main" id="{00000000-0008-0000-1D00-000040000000}"/>
            </a:ext>
          </a:extLst>
        </xdr:cNvPr>
        <xdr:cNvGrpSpPr/>
      </xdr:nvGrpSpPr>
      <xdr:grpSpPr>
        <a:xfrm>
          <a:off x="137583" y="677333"/>
          <a:ext cx="13123334" cy="966152"/>
          <a:chOff x="74083" y="740834"/>
          <a:chExt cx="13631334" cy="961918"/>
        </a:xfrm>
      </xdr:grpSpPr>
      <xdr:sp macro="" textlink="">
        <xdr:nvSpPr>
          <xdr:cNvPr id="65" name="PlaceHolder" hidden="1">
            <a:extLst>
              <a:ext uri="{FF2B5EF4-FFF2-40B4-BE49-F238E27FC236}">
                <a16:creationId xmlns:a16="http://schemas.microsoft.com/office/drawing/2014/main" id="{00000000-0008-0000-1D00-000041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6" name="Bn_Charter_Btn" hidden="1">
            <a:extLst>
              <a:ext uri="{FF2B5EF4-FFF2-40B4-BE49-F238E27FC236}">
                <a16:creationId xmlns:a16="http://schemas.microsoft.com/office/drawing/2014/main" id="{00000000-0008-0000-1D00-000042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81" name="Bn_Finance_Btn" hidden="1">
            <a:extLst>
              <a:ext uri="{FF2B5EF4-FFF2-40B4-BE49-F238E27FC236}">
                <a16:creationId xmlns:a16="http://schemas.microsoft.com/office/drawing/2014/main" id="{00000000-0008-0000-1D00-000051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82" name="Bn_Status_Report_Btn" hidden="1">
            <a:extLst>
              <a:ext uri="{FF2B5EF4-FFF2-40B4-BE49-F238E27FC236}">
                <a16:creationId xmlns:a16="http://schemas.microsoft.com/office/drawing/2014/main" id="{00000000-0008-0000-1D00-000052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83" name="Bn_Resource_Plan_Btn" hidden="1">
            <a:extLst>
              <a:ext uri="{FF2B5EF4-FFF2-40B4-BE49-F238E27FC236}">
                <a16:creationId xmlns:a16="http://schemas.microsoft.com/office/drawing/2014/main" id="{00000000-0008-0000-1D00-000053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84" name="Bn_Project_Plan_Btn" hidden="1">
            <a:extLst>
              <a:ext uri="{FF2B5EF4-FFF2-40B4-BE49-F238E27FC236}">
                <a16:creationId xmlns:a16="http://schemas.microsoft.com/office/drawing/2014/main" id="{00000000-0008-0000-1D00-000054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85" name="Bn_Risk_Register_Btn" hidden="1">
            <a:extLst>
              <a:ext uri="{FF2B5EF4-FFF2-40B4-BE49-F238E27FC236}">
                <a16:creationId xmlns:a16="http://schemas.microsoft.com/office/drawing/2014/main" id="{00000000-0008-0000-1D00-000055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86" name="Bn_Issue_Log_Btn" hidden="1">
            <a:extLst>
              <a:ext uri="{FF2B5EF4-FFF2-40B4-BE49-F238E27FC236}">
                <a16:creationId xmlns:a16="http://schemas.microsoft.com/office/drawing/2014/main" id="{00000000-0008-0000-1D00-000056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87" name="Bn_Comms_Plan_Btn" hidden="1">
            <a:extLst>
              <a:ext uri="{FF2B5EF4-FFF2-40B4-BE49-F238E27FC236}">
                <a16:creationId xmlns:a16="http://schemas.microsoft.com/office/drawing/2014/main" id="{00000000-0008-0000-1D00-000057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88" name="Bn_Reports_Btn" hidden="1">
            <a:extLst>
              <a:ext uri="{FF2B5EF4-FFF2-40B4-BE49-F238E27FC236}">
                <a16:creationId xmlns:a16="http://schemas.microsoft.com/office/drawing/2014/main" id="{00000000-0008-0000-1D00-000058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89" name="Bn_General_Info_Btn" hidden="1">
            <a:hlinkClick xmlns:r="http://schemas.openxmlformats.org/officeDocument/2006/relationships" r:id="rId4"/>
            <a:extLst>
              <a:ext uri="{FF2B5EF4-FFF2-40B4-BE49-F238E27FC236}">
                <a16:creationId xmlns:a16="http://schemas.microsoft.com/office/drawing/2014/main" id="{00000000-0008-0000-1D00-000059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90" name="Bn_Problem_St_Btn" hidden="1">
            <a:extLst>
              <a:ext uri="{FF2B5EF4-FFF2-40B4-BE49-F238E27FC236}">
                <a16:creationId xmlns:a16="http://schemas.microsoft.com/office/drawing/2014/main" id="{00000000-0008-0000-1D00-00005A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91" name="Bn_Tracker_Btn" hidden="1">
            <a:extLst>
              <a:ext uri="{FF2B5EF4-FFF2-40B4-BE49-F238E27FC236}">
                <a16:creationId xmlns:a16="http://schemas.microsoft.com/office/drawing/2014/main" id="{00000000-0008-0000-1D00-00005B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92" name="Bn_CR_Log_Btn" hidden="1">
            <a:extLst>
              <a:ext uri="{FF2B5EF4-FFF2-40B4-BE49-F238E27FC236}">
                <a16:creationId xmlns:a16="http://schemas.microsoft.com/office/drawing/2014/main" id="{00000000-0008-0000-1D00-00005C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93" name="Bn_Lessons_Learned_Btn" hidden="1">
            <a:extLst>
              <a:ext uri="{FF2B5EF4-FFF2-40B4-BE49-F238E27FC236}">
                <a16:creationId xmlns:a16="http://schemas.microsoft.com/office/drawing/2014/main" id="{00000000-0008-0000-1D00-00005D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94" name="Bn_BCase1_Btn" hidden="1">
            <a:extLst>
              <a:ext uri="{FF2B5EF4-FFF2-40B4-BE49-F238E27FC236}">
                <a16:creationId xmlns:a16="http://schemas.microsoft.com/office/drawing/2014/main" id="{00000000-0008-0000-1D00-00005E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95" name="Bn_Cost_Tracking_Btn" hidden="1">
            <a:extLst>
              <a:ext uri="{FF2B5EF4-FFF2-40B4-BE49-F238E27FC236}">
                <a16:creationId xmlns:a16="http://schemas.microsoft.com/office/drawing/2014/main" id="{00000000-0008-0000-1D00-00005F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96" name="Bn_IPO_Addendum_Btn" hidden="1">
            <a:extLst>
              <a:ext uri="{FF2B5EF4-FFF2-40B4-BE49-F238E27FC236}">
                <a16:creationId xmlns:a16="http://schemas.microsoft.com/office/drawing/2014/main" id="{00000000-0008-0000-1D00-000060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97" name="Bn_BCase2_Btn" hidden="1">
            <a:extLst>
              <a:ext uri="{FF2B5EF4-FFF2-40B4-BE49-F238E27FC236}">
                <a16:creationId xmlns:a16="http://schemas.microsoft.com/office/drawing/2014/main" id="{00000000-0008-0000-1D00-000061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98" name="Bn_Stage_Gates_Btn" hidden="1">
            <a:extLst>
              <a:ext uri="{FF2B5EF4-FFF2-40B4-BE49-F238E27FC236}">
                <a16:creationId xmlns:a16="http://schemas.microsoft.com/office/drawing/2014/main" id="{00000000-0008-0000-1D00-000062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99" name="Bn_KPIs_Btn" hidden="1">
            <a:extLst>
              <a:ext uri="{FF2B5EF4-FFF2-40B4-BE49-F238E27FC236}">
                <a16:creationId xmlns:a16="http://schemas.microsoft.com/office/drawing/2014/main" id="{00000000-0008-0000-1D00-000063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00" name="Bn_BCase3_Btn" hidden="1">
            <a:extLst>
              <a:ext uri="{FF2B5EF4-FFF2-40B4-BE49-F238E27FC236}">
                <a16:creationId xmlns:a16="http://schemas.microsoft.com/office/drawing/2014/main" id="{00000000-0008-0000-1D00-000064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01" name="Bn_Charts_Btn" hidden="1">
            <a:extLst>
              <a:ext uri="{FF2B5EF4-FFF2-40B4-BE49-F238E27FC236}">
                <a16:creationId xmlns:a16="http://schemas.microsoft.com/office/drawing/2014/main" id="{00000000-0008-0000-1D00-000065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02" name="Bn_Consolidation_Btn" hidden="1">
            <a:extLst>
              <a:ext uri="{FF2B5EF4-FFF2-40B4-BE49-F238E27FC236}">
                <a16:creationId xmlns:a16="http://schemas.microsoft.com/office/drawing/2014/main" id="{00000000-0008-0000-1D00-000066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3" name="Bn_ID_Card_Btn" hidden="1">
            <a:extLst>
              <a:ext uri="{FF2B5EF4-FFF2-40B4-BE49-F238E27FC236}">
                <a16:creationId xmlns:a16="http://schemas.microsoft.com/office/drawing/2014/main" id="{00000000-0008-0000-1D00-000067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4" name="Bn_cList1_Btn" hidden="1">
            <a:extLst>
              <a:ext uri="{FF2B5EF4-FFF2-40B4-BE49-F238E27FC236}">
                <a16:creationId xmlns:a16="http://schemas.microsoft.com/office/drawing/2014/main" id="{00000000-0008-0000-1D00-000068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5" name="Bn_cList2_Btn" hidden="1">
            <a:extLst>
              <a:ext uri="{FF2B5EF4-FFF2-40B4-BE49-F238E27FC236}">
                <a16:creationId xmlns:a16="http://schemas.microsoft.com/office/drawing/2014/main" id="{00000000-0008-0000-1D00-000069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6" name="Bn_cList3_Btn" hidden="1">
            <a:extLst>
              <a:ext uri="{FF2B5EF4-FFF2-40B4-BE49-F238E27FC236}">
                <a16:creationId xmlns:a16="http://schemas.microsoft.com/office/drawing/2014/main" id="{00000000-0008-0000-1D00-00006A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7" name="Bn_defLog_Btn" hidden="1">
            <a:extLst>
              <a:ext uri="{FF2B5EF4-FFF2-40B4-BE49-F238E27FC236}">
                <a16:creationId xmlns:a16="http://schemas.microsoft.com/office/drawing/2014/main" id="{00000000-0008-0000-1D00-00006B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8" name="Bn_cList4_Btn" hidden="1">
            <a:extLst>
              <a:ext uri="{FF2B5EF4-FFF2-40B4-BE49-F238E27FC236}">
                <a16:creationId xmlns:a16="http://schemas.microsoft.com/office/drawing/2014/main" id="{00000000-0008-0000-1D00-00006C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9" name="Bn_MoM_Btn" hidden="1">
            <a:extLst>
              <a:ext uri="{FF2B5EF4-FFF2-40B4-BE49-F238E27FC236}">
                <a16:creationId xmlns:a16="http://schemas.microsoft.com/office/drawing/2014/main" id="{00000000-0008-0000-1D00-00006D000000}"/>
              </a:ext>
            </a:extLst>
          </xdr:cNvPr>
          <xdr:cNvSpPr/>
        </xdr:nvSpPr>
        <xdr:spPr>
          <a:xfrm>
            <a:off x="11109224" y="807817"/>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0" name="Bn_RACI_Btn" hidden="1">
            <a:extLst>
              <a:ext uri="{FF2B5EF4-FFF2-40B4-BE49-F238E27FC236}">
                <a16:creationId xmlns:a16="http://schemas.microsoft.com/office/drawing/2014/main" id="{00000000-0008-0000-1D00-00006E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1" name="Bn_Micro_Template_Btn" hidden="1">
            <a:extLst>
              <a:ext uri="{FF2B5EF4-FFF2-40B4-BE49-F238E27FC236}">
                <a16:creationId xmlns:a16="http://schemas.microsoft.com/office/drawing/2014/main" id="{00000000-0008-0000-1D00-00006F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0</xdr:col>
      <xdr:colOff>127000</xdr:colOff>
      <xdr:row>9</xdr:row>
      <xdr:rowOff>84666</xdr:rowOff>
    </xdr:from>
    <xdr:to>
      <xdr:col>9</xdr:col>
      <xdr:colOff>560917</xdr:colOff>
      <xdr:row>9</xdr:row>
      <xdr:rowOff>489479</xdr:rowOff>
    </xdr:to>
    <xdr:grpSp>
      <xdr:nvGrpSpPr>
        <xdr:cNvPr id="112" name="Light_Menu">
          <a:extLst>
            <a:ext uri="{FF2B5EF4-FFF2-40B4-BE49-F238E27FC236}">
              <a16:creationId xmlns:a16="http://schemas.microsoft.com/office/drawing/2014/main" id="{00000000-0008-0000-1D00-000070000000}"/>
            </a:ext>
          </a:extLst>
        </xdr:cNvPr>
        <xdr:cNvGrpSpPr/>
      </xdr:nvGrpSpPr>
      <xdr:grpSpPr>
        <a:xfrm>
          <a:off x="127000" y="761999"/>
          <a:ext cx="12700000" cy="404813"/>
          <a:chOff x="107156" y="833437"/>
          <a:chExt cx="13465969" cy="404813"/>
        </a:xfrm>
      </xdr:grpSpPr>
      <xdr:sp macro="" textlink="">
        <xdr:nvSpPr>
          <xdr:cNvPr id="113" name="LM_Container">
            <a:extLst>
              <a:ext uri="{FF2B5EF4-FFF2-40B4-BE49-F238E27FC236}">
                <a16:creationId xmlns:a16="http://schemas.microsoft.com/office/drawing/2014/main" id="{00000000-0008-0000-1D00-000071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4" name="LM_Help_Button">
            <a:hlinkClick xmlns:r="http://schemas.openxmlformats.org/officeDocument/2006/relationships" r:id="rId5"/>
            <a:extLst>
              <a:ext uri="{FF2B5EF4-FFF2-40B4-BE49-F238E27FC236}">
                <a16:creationId xmlns:a16="http://schemas.microsoft.com/office/drawing/2014/main" id="{00000000-0008-0000-1D00-000072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5" name="LM_Tips_Button">
            <a:extLst>
              <a:ext uri="{FF2B5EF4-FFF2-40B4-BE49-F238E27FC236}">
                <a16:creationId xmlns:a16="http://schemas.microsoft.com/office/drawing/2014/main" id="{00000000-0008-0000-1D00-000073000000}"/>
              </a:ext>
            </a:extLst>
          </xdr:cNvPr>
          <xdr:cNvGrpSpPr/>
        </xdr:nvGrpSpPr>
        <xdr:grpSpPr>
          <a:xfrm>
            <a:off x="12785994" y="909690"/>
            <a:ext cx="274320" cy="274320"/>
            <a:chOff x="10563228" y="1200151"/>
            <a:chExt cx="341839" cy="338667"/>
          </a:xfrm>
          <a:effectLst/>
        </xdr:grpSpPr>
        <xdr:sp macro="" textlink="">
          <xdr:nvSpPr>
            <xdr:cNvPr id="124" name="Tips_Circle">
              <a:extLst>
                <a:ext uri="{FF2B5EF4-FFF2-40B4-BE49-F238E27FC236}">
                  <a16:creationId xmlns:a16="http://schemas.microsoft.com/office/drawing/2014/main" id="{00000000-0008-0000-1D00-00007C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5" name="Light_Bulb" descr="Lightbulb">
              <a:extLst>
                <a:ext uri="{FF2B5EF4-FFF2-40B4-BE49-F238E27FC236}">
                  <a16:creationId xmlns:a16="http://schemas.microsoft.com/office/drawing/2014/main" id="{00000000-0008-0000-1D00-00007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578302" y="1202384"/>
              <a:ext cx="306917" cy="306918"/>
            </a:xfrm>
            <a:prstGeom prst="rect">
              <a:avLst/>
            </a:prstGeom>
            <a:effectLst/>
          </xdr:spPr>
        </xdr:pic>
      </xdr:grpSp>
      <xdr:sp macro="[0]!Light_Menu_Buttons_Click" textlink="">
        <xdr:nvSpPr>
          <xdr:cNvPr id="116" name="LM_Button_1">
            <a:extLst>
              <a:ext uri="{FF2B5EF4-FFF2-40B4-BE49-F238E27FC236}">
                <a16:creationId xmlns:a16="http://schemas.microsoft.com/office/drawing/2014/main" id="{00000000-0008-0000-1D00-000074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7" name="LM_Button_2">
            <a:extLst>
              <a:ext uri="{FF2B5EF4-FFF2-40B4-BE49-F238E27FC236}">
                <a16:creationId xmlns:a16="http://schemas.microsoft.com/office/drawing/2014/main" id="{00000000-0008-0000-1D00-000075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8" name="LM_Button_3">
            <a:extLst>
              <a:ext uri="{FF2B5EF4-FFF2-40B4-BE49-F238E27FC236}">
                <a16:creationId xmlns:a16="http://schemas.microsoft.com/office/drawing/2014/main" id="{00000000-0008-0000-1D00-000076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9" name="LM_Button_4">
            <a:extLst>
              <a:ext uri="{FF2B5EF4-FFF2-40B4-BE49-F238E27FC236}">
                <a16:creationId xmlns:a16="http://schemas.microsoft.com/office/drawing/2014/main" id="{00000000-0008-0000-1D00-000077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0" name="LM_Button_5">
            <a:extLst>
              <a:ext uri="{FF2B5EF4-FFF2-40B4-BE49-F238E27FC236}">
                <a16:creationId xmlns:a16="http://schemas.microsoft.com/office/drawing/2014/main" id="{00000000-0008-0000-1D00-000078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1" name="LM_Button_6">
            <a:extLst>
              <a:ext uri="{FF2B5EF4-FFF2-40B4-BE49-F238E27FC236}">
                <a16:creationId xmlns:a16="http://schemas.microsoft.com/office/drawing/2014/main" id="{00000000-0008-0000-1D00-000079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2" name="LM_Settings_Button" descr="Single gear">
            <a:extLst>
              <a:ext uri="{FF2B5EF4-FFF2-40B4-BE49-F238E27FC236}">
                <a16:creationId xmlns:a16="http://schemas.microsoft.com/office/drawing/2014/main" id="{00000000-0008-0000-1D00-00007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397053" y="877093"/>
            <a:ext cx="328083" cy="328083"/>
          </a:xfrm>
          <a:prstGeom prst="rect">
            <a:avLst/>
          </a:prstGeom>
        </xdr:spPr>
      </xdr:pic>
      <xdr:sp macro="[0]!LM_Templates_Custom_Button_Click" textlink="">
        <xdr:nvSpPr>
          <xdr:cNvPr id="123" name="LM_Templates_Custom_Button">
            <a:extLst>
              <a:ext uri="{FF2B5EF4-FFF2-40B4-BE49-F238E27FC236}">
                <a16:creationId xmlns:a16="http://schemas.microsoft.com/office/drawing/2014/main" id="{00000000-0008-0000-1D00-00007B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1</xdr:col>
      <xdr:colOff>910167</xdr:colOff>
      <xdr:row>22</xdr:row>
      <xdr:rowOff>63499</xdr:rowOff>
    </xdr:from>
    <xdr:to>
      <xdr:col>8</xdr:col>
      <xdr:colOff>912903</xdr:colOff>
      <xdr:row>28</xdr:row>
      <xdr:rowOff>13758</xdr:rowOff>
    </xdr:to>
    <xdr:grpSp>
      <xdr:nvGrpSpPr>
        <xdr:cNvPr id="68" name="Tips_MoM" hidden="1">
          <a:extLst>
            <a:ext uri="{FF2B5EF4-FFF2-40B4-BE49-F238E27FC236}">
              <a16:creationId xmlns:a16="http://schemas.microsoft.com/office/drawing/2014/main" id="{00000000-0008-0000-1D00-000044000000}"/>
            </a:ext>
          </a:extLst>
        </xdr:cNvPr>
        <xdr:cNvGrpSpPr/>
      </xdr:nvGrpSpPr>
      <xdr:grpSpPr>
        <a:xfrm>
          <a:off x="1047750" y="1968499"/>
          <a:ext cx="10744820" cy="1855259"/>
          <a:chOff x="846667" y="2444750"/>
          <a:chExt cx="10756462" cy="1852084"/>
        </a:xfrm>
      </xdr:grpSpPr>
      <xdr:sp macro="" textlink="">
        <xdr:nvSpPr>
          <xdr:cNvPr id="69" name="Rectangle: Rounded Corners 68" hidden="1">
            <a:extLst>
              <a:ext uri="{FF2B5EF4-FFF2-40B4-BE49-F238E27FC236}">
                <a16:creationId xmlns:a16="http://schemas.microsoft.com/office/drawing/2014/main" id="{00000000-0008-0000-1D00-000045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70" name="Rectangle: Rounded Corners 69" hidden="1">
            <a:extLst>
              <a:ext uri="{FF2B5EF4-FFF2-40B4-BE49-F238E27FC236}">
                <a16:creationId xmlns:a16="http://schemas.microsoft.com/office/drawing/2014/main" id="{00000000-0008-0000-1D00-000046000000}"/>
              </a:ext>
            </a:extLst>
          </xdr:cNvPr>
          <xdr:cNvSpPr/>
        </xdr:nvSpPr>
        <xdr:spPr>
          <a:xfrm>
            <a:off x="103474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71" name="Rectangle: Rounded Corners 70" hidden="1">
            <a:extLst>
              <a:ext uri="{FF2B5EF4-FFF2-40B4-BE49-F238E27FC236}">
                <a16:creationId xmlns:a16="http://schemas.microsoft.com/office/drawing/2014/main" id="{00000000-0008-0000-1D00-000047000000}"/>
              </a:ext>
            </a:extLst>
          </xdr:cNvPr>
          <xdr:cNvSpPr/>
        </xdr:nvSpPr>
        <xdr:spPr>
          <a:xfrm>
            <a:off x="2842774"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72" name="Rectangle: Rounded Corners 71" hidden="1">
            <a:extLst>
              <a:ext uri="{FF2B5EF4-FFF2-40B4-BE49-F238E27FC236}">
                <a16:creationId xmlns:a16="http://schemas.microsoft.com/office/drawing/2014/main" id="{00000000-0008-0000-1D00-000048000000}"/>
              </a:ext>
            </a:extLst>
          </xdr:cNvPr>
          <xdr:cNvSpPr/>
        </xdr:nvSpPr>
        <xdr:spPr>
          <a:xfrm>
            <a:off x="4650808"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73" name="Rectangle: Rounded Corners 72" hidden="1">
            <a:extLst>
              <a:ext uri="{FF2B5EF4-FFF2-40B4-BE49-F238E27FC236}">
                <a16:creationId xmlns:a16="http://schemas.microsoft.com/office/drawing/2014/main" id="{00000000-0008-0000-1D00-000049000000}"/>
              </a:ext>
            </a:extLst>
          </xdr:cNvPr>
          <xdr:cNvSpPr/>
        </xdr:nvSpPr>
        <xdr:spPr>
          <a:xfrm>
            <a:off x="645884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74" name="TextBox 73" hidden="1">
            <a:extLst>
              <a:ext uri="{FF2B5EF4-FFF2-40B4-BE49-F238E27FC236}">
                <a16:creationId xmlns:a16="http://schemas.microsoft.com/office/drawing/2014/main" id="{00000000-0008-0000-1D00-00004A000000}"/>
              </a:ext>
            </a:extLst>
          </xdr:cNvPr>
          <xdr:cNvSpPr txBox="1"/>
        </xdr:nvSpPr>
        <xdr:spPr>
          <a:xfrm>
            <a:off x="885914" y="3027891"/>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The button "</a:t>
            </a:r>
            <a:r>
              <a:rPr lang="en-US" sz="1100" b="1"/>
              <a:t>New Meeting</a:t>
            </a:r>
            <a:r>
              <a:rPr lang="en-US" sz="1100"/>
              <a:t>"</a:t>
            </a:r>
            <a:r>
              <a:rPr lang="en-US" sz="1100" baseline="0"/>
              <a:t> clears the contents of the current meeting - any existing content will be moved to history.</a:t>
            </a:r>
            <a:endParaRPr lang="en-US" sz="1100" b="1"/>
          </a:p>
        </xdr:txBody>
      </xdr:sp>
      <xdr:sp macro="" textlink="">
        <xdr:nvSpPr>
          <xdr:cNvPr id="75" name="TextBox 74" hidden="1">
            <a:extLst>
              <a:ext uri="{FF2B5EF4-FFF2-40B4-BE49-F238E27FC236}">
                <a16:creationId xmlns:a16="http://schemas.microsoft.com/office/drawing/2014/main" id="{00000000-0008-0000-1D00-00004B000000}"/>
              </a:ext>
            </a:extLst>
          </xdr:cNvPr>
          <xdr:cNvSpPr txBox="1"/>
        </xdr:nvSpPr>
        <xdr:spPr>
          <a:xfrm>
            <a:off x="2791116" y="3038456"/>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The button</a:t>
            </a:r>
            <a:r>
              <a:rPr lang="en-US" sz="1100" baseline="0"/>
              <a:t> "</a:t>
            </a:r>
            <a:r>
              <a:rPr lang="en-US" sz="1100" b="1" baseline="0"/>
              <a:t>Retrieve Meeting</a:t>
            </a:r>
            <a:r>
              <a:rPr lang="en-US" sz="1100" baseline="0"/>
              <a:t>" retrieves the content of a previous meeting - You can select the previous meeting title from the drop down list</a:t>
            </a:r>
            <a:endParaRPr lang="en-US" sz="1100"/>
          </a:p>
        </xdr:txBody>
      </xdr:sp>
      <xdr:sp macro="" textlink="">
        <xdr:nvSpPr>
          <xdr:cNvPr id="76" name="TextBox 75" hidden="1">
            <a:extLst>
              <a:ext uri="{FF2B5EF4-FFF2-40B4-BE49-F238E27FC236}">
                <a16:creationId xmlns:a16="http://schemas.microsoft.com/office/drawing/2014/main" id="{00000000-0008-0000-1D00-00004C000000}"/>
              </a:ext>
            </a:extLst>
          </xdr:cNvPr>
          <xdr:cNvSpPr txBox="1"/>
        </xdr:nvSpPr>
        <xdr:spPr>
          <a:xfrm>
            <a:off x="4448810" y="30146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button "</a:t>
            </a:r>
            <a:r>
              <a:rPr lang="en-US" sz="1100" b="1"/>
              <a:t>Retrieve</a:t>
            </a:r>
            <a:r>
              <a:rPr lang="en-US" sz="1100" b="1" baseline="0"/>
              <a:t> Open Actions</a:t>
            </a:r>
            <a:r>
              <a:rPr lang="en-US" sz="1100" baseline="0"/>
              <a:t>" retrieves any past items  that are still open</a:t>
            </a:r>
            <a:endParaRPr lang="en-US" sz="1100"/>
          </a:p>
        </xdr:txBody>
      </xdr:sp>
      <xdr:sp macro="" textlink="">
        <xdr:nvSpPr>
          <xdr:cNvPr id="77" name="TextBox 76" hidden="1">
            <a:extLst>
              <a:ext uri="{FF2B5EF4-FFF2-40B4-BE49-F238E27FC236}">
                <a16:creationId xmlns:a16="http://schemas.microsoft.com/office/drawing/2014/main" id="{00000000-0008-0000-1D00-00004D000000}"/>
              </a:ext>
            </a:extLst>
          </xdr:cNvPr>
          <xdr:cNvSpPr txBox="1"/>
        </xdr:nvSpPr>
        <xdr:spPr>
          <a:xfrm>
            <a:off x="6368440" y="3038456"/>
            <a:ext cx="1399073"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button "</a:t>
            </a:r>
            <a:r>
              <a:rPr lang="en-US" sz="1100" b="1"/>
              <a:t>View History</a:t>
            </a:r>
            <a:r>
              <a:rPr lang="en-US" sz="1100"/>
              <a:t>" directs you to the history of meetings template</a:t>
            </a:r>
          </a:p>
        </xdr:txBody>
      </xdr:sp>
      <xdr:sp macro="" textlink="">
        <xdr:nvSpPr>
          <xdr:cNvPr id="78" name="Rectangle: Rounded Corners 77" hidden="1">
            <a:extLst>
              <a:ext uri="{FF2B5EF4-FFF2-40B4-BE49-F238E27FC236}">
                <a16:creationId xmlns:a16="http://schemas.microsoft.com/office/drawing/2014/main" id="{00000000-0008-0000-1D00-00004E000000}"/>
              </a:ext>
            </a:extLst>
          </xdr:cNvPr>
          <xdr:cNvSpPr/>
        </xdr:nvSpPr>
        <xdr:spPr>
          <a:xfrm>
            <a:off x="826687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5</a:t>
            </a:r>
          </a:p>
        </xdr:txBody>
      </xdr:sp>
      <xdr:sp macro="" textlink="">
        <xdr:nvSpPr>
          <xdr:cNvPr id="79" name="TextBox 78" hidden="1">
            <a:extLst>
              <a:ext uri="{FF2B5EF4-FFF2-40B4-BE49-F238E27FC236}">
                <a16:creationId xmlns:a16="http://schemas.microsoft.com/office/drawing/2014/main" id="{00000000-0008-0000-1D00-00004F000000}"/>
              </a:ext>
            </a:extLst>
          </xdr:cNvPr>
          <xdr:cNvSpPr txBox="1"/>
        </xdr:nvSpPr>
        <xdr:spPr>
          <a:xfrm>
            <a:off x="8104130" y="3038456"/>
            <a:ext cx="1845470" cy="118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chemeClr val="dk1"/>
                </a:solidFill>
                <a:effectLst/>
                <a:latin typeface="+mn-lt"/>
                <a:ea typeface="+mn-ea"/>
                <a:cs typeface="+mn-cs"/>
              </a:rPr>
              <a:t>The</a:t>
            </a:r>
            <a:r>
              <a:rPr lang="en-US" sz="1100" b="0" baseline="0">
                <a:solidFill>
                  <a:schemeClr val="dk1"/>
                </a:solidFill>
                <a:effectLst/>
                <a:latin typeface="+mn-lt"/>
                <a:ea typeface="+mn-ea"/>
                <a:cs typeface="+mn-cs"/>
              </a:rPr>
              <a:t> button "</a:t>
            </a:r>
            <a:r>
              <a:rPr lang="en-US" sz="1100" b="1" baseline="0">
                <a:solidFill>
                  <a:schemeClr val="dk1"/>
                </a:solidFill>
                <a:effectLst/>
                <a:latin typeface="+mn-lt"/>
                <a:ea typeface="+mn-ea"/>
                <a:cs typeface="+mn-cs"/>
              </a:rPr>
              <a:t>Email Minutes" </a:t>
            </a:r>
            <a:r>
              <a:rPr lang="en-US" sz="1100" b="0" baseline="0">
                <a:solidFill>
                  <a:schemeClr val="dk1"/>
                </a:solidFill>
                <a:effectLst/>
                <a:latin typeface="+mn-lt"/>
                <a:ea typeface="+mn-ea"/>
                <a:cs typeface="+mn-cs"/>
              </a:rPr>
              <a:t>creates an Outlook email with all the items that were discussed in the meeting and adds the attendees in the recipient list. You can also use it to share the agenda.</a:t>
            </a:r>
            <a:endParaRPr lang="en-US" b="0">
              <a:effectLst/>
            </a:endParaRPr>
          </a:p>
        </xdr:txBody>
      </xdr:sp>
      <xdr:sp macro="" textlink="">
        <xdr:nvSpPr>
          <xdr:cNvPr id="80" name="Rectangle: Rounded Corners 79" hidden="1">
            <a:extLst>
              <a:ext uri="{FF2B5EF4-FFF2-40B4-BE49-F238E27FC236}">
                <a16:creationId xmlns:a16="http://schemas.microsoft.com/office/drawing/2014/main" id="{00000000-0008-0000-1D00-000050000000}"/>
              </a:ext>
            </a:extLst>
          </xdr:cNvPr>
          <xdr:cNvSpPr/>
        </xdr:nvSpPr>
        <xdr:spPr>
          <a:xfrm>
            <a:off x="100749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6</a:t>
            </a:r>
          </a:p>
        </xdr:txBody>
      </xdr:sp>
      <xdr:sp macro="" textlink="">
        <xdr:nvSpPr>
          <xdr:cNvPr id="126" name="TextBox 125" hidden="1">
            <a:extLst>
              <a:ext uri="{FF2B5EF4-FFF2-40B4-BE49-F238E27FC236}">
                <a16:creationId xmlns:a16="http://schemas.microsoft.com/office/drawing/2014/main" id="{00000000-0008-0000-1D00-00007E000000}"/>
              </a:ext>
            </a:extLst>
          </xdr:cNvPr>
          <xdr:cNvSpPr txBox="1"/>
        </xdr:nvSpPr>
        <xdr:spPr>
          <a:xfrm>
            <a:off x="9945764" y="3027891"/>
            <a:ext cx="1657365" cy="1065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The Button "</a:t>
            </a:r>
            <a:r>
              <a:rPr lang="en-US" sz="1100" b="1"/>
              <a:t>Distribute</a:t>
            </a:r>
            <a:r>
              <a:rPr lang="en-US" sz="1100" b="1" baseline="0"/>
              <a:t> Items" </a:t>
            </a:r>
            <a:r>
              <a:rPr lang="en-US" sz="1100" b="0" baseline="0"/>
              <a:t>distributes the issues, actions, risks and decisions to their templates.</a:t>
            </a:r>
          </a:p>
        </xdr:txBody>
      </xdr:sp>
      <xdr:sp macro="[0]!Hide_Shape_Click" textlink="">
        <xdr:nvSpPr>
          <xdr:cNvPr id="127" name="Hide_Shape" hidden="1">
            <a:extLst>
              <a:ext uri="{FF2B5EF4-FFF2-40B4-BE49-F238E27FC236}">
                <a16:creationId xmlns:a16="http://schemas.microsoft.com/office/drawing/2014/main" id="{00000000-0008-0000-1D00-00007F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2</xdr:col>
      <xdr:colOff>0</xdr:colOff>
      <xdr:row>3</xdr:row>
      <xdr:rowOff>0</xdr:rowOff>
    </xdr:from>
    <xdr:to>
      <xdr:col>2</xdr:col>
      <xdr:colOff>1438276</xdr:colOff>
      <xdr:row>4</xdr:row>
      <xdr:rowOff>83820</xdr:rowOff>
    </xdr:to>
    <xdr:sp macro="" textlink="">
      <xdr:nvSpPr>
        <xdr:cNvPr id="2" name="MoM_View_Main_Table_Btn">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a:off x="552450" y="847725"/>
          <a:ext cx="1438276" cy="274320"/>
        </a:xfrm>
        <a:prstGeom prst="roundRect">
          <a:avLst/>
        </a:prstGeom>
        <a:solidFill>
          <a:srgbClr val="3DCD58"/>
        </a:solidFill>
        <a:ln>
          <a:noFill/>
        </a:ln>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View Main</a:t>
          </a:r>
          <a:r>
            <a:rPr lang="en-US" sz="1100" b="1" baseline="0">
              <a:solidFill>
                <a:schemeClr val="bg1"/>
              </a:solidFill>
              <a:latin typeface="Arial" pitchFamily="34" charset="0"/>
              <a:ea typeface="+mn-ea"/>
              <a:cs typeface="Arial" pitchFamily="34" charset="0"/>
            </a:rPr>
            <a:t> Table</a:t>
          </a:r>
          <a:endParaRPr lang="en-US" sz="1100" b="1">
            <a:solidFill>
              <a:schemeClr val="bg1"/>
            </a:solidFill>
            <a:latin typeface="Arial" pitchFamily="34" charset="0"/>
            <a:ea typeface="+mn-ea"/>
            <a:cs typeface="Arial" pitchFamily="34" charset="0"/>
          </a:endParaRPr>
        </a:p>
      </xdr:txBody>
    </xdr:sp>
    <xdr:clientData/>
  </xdr:twoCellAnchor>
</xdr:wsDr>
</file>

<file path=xl/drawings/drawing28.xml><?xml version="1.0" encoding="utf-8"?>
<xdr:wsDr xmlns:xdr="http://schemas.openxmlformats.org/drawingml/2006/spreadsheetDrawing" xmlns:a="http://schemas.openxmlformats.org/drawingml/2006/main">
  <xdr:oneCellAnchor>
    <xdr:from>
      <xdr:col>0</xdr:col>
      <xdr:colOff>0</xdr:colOff>
      <xdr:row>1</xdr:row>
      <xdr:rowOff>440531</xdr:rowOff>
    </xdr:from>
    <xdr:ext cx="1216423" cy="210250"/>
    <xdr:sp macro="" textlink="">
      <xdr:nvSpPr>
        <xdr:cNvPr id="25" name="TextBox 24">
          <a:extLst>
            <a:ext uri="{FF2B5EF4-FFF2-40B4-BE49-F238E27FC236}">
              <a16:creationId xmlns:a16="http://schemas.microsoft.com/office/drawing/2014/main" id="{00000000-0008-0000-1F00-000019000000}"/>
            </a:ext>
          </a:extLst>
        </xdr:cNvPr>
        <xdr:cNvSpPr txBox="1"/>
      </xdr:nvSpPr>
      <xdr:spPr>
        <a:xfrm>
          <a:off x="0" y="514614"/>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13</xdr:col>
      <xdr:colOff>1037165</xdr:colOff>
      <xdr:row>1</xdr:row>
      <xdr:rowOff>44979</xdr:rowOff>
    </xdr:from>
    <xdr:to>
      <xdr:col>15</xdr:col>
      <xdr:colOff>943767</xdr:colOff>
      <xdr:row>1</xdr:row>
      <xdr:rowOff>538097</xdr:rowOff>
    </xdr:to>
    <xdr:pic>
      <xdr:nvPicPr>
        <xdr:cNvPr id="26"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1F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869832" y="119062"/>
          <a:ext cx="1801018" cy="493118"/>
        </a:xfrm>
        <a:prstGeom prst="rect">
          <a:avLst/>
        </a:prstGeom>
        <a:noFill/>
      </xdr:spPr>
    </xdr:pic>
    <xdr:clientData/>
  </xdr:twoCellAnchor>
  <xdr:twoCellAnchor editAs="oneCell">
    <xdr:from>
      <xdr:col>5</xdr:col>
      <xdr:colOff>1016000</xdr:colOff>
      <xdr:row>1</xdr:row>
      <xdr:rowOff>81560</xdr:rowOff>
    </xdr:from>
    <xdr:to>
      <xdr:col>5</xdr:col>
      <xdr:colOff>1490694</xdr:colOff>
      <xdr:row>1</xdr:row>
      <xdr:rowOff>571500</xdr:rowOff>
    </xdr:to>
    <xdr:pic>
      <xdr:nvPicPr>
        <xdr:cNvPr id="31" name="Picture 30">
          <a:extLst>
            <a:ext uri="{FF2B5EF4-FFF2-40B4-BE49-F238E27FC236}">
              <a16:creationId xmlns:a16="http://schemas.microsoft.com/office/drawing/2014/main" id="{00000000-0008-0000-1F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31000" y="155643"/>
          <a:ext cx="474694" cy="489940"/>
        </a:xfrm>
        <a:prstGeom prst="rect">
          <a:avLst/>
        </a:prstGeom>
      </xdr:spPr>
    </xdr:pic>
    <xdr:clientData/>
  </xdr:twoCellAnchor>
  <xdr:twoCellAnchor>
    <xdr:from>
      <xdr:col>0</xdr:col>
      <xdr:colOff>254000</xdr:colOff>
      <xdr:row>1</xdr:row>
      <xdr:rowOff>63500</xdr:rowOff>
    </xdr:from>
    <xdr:to>
      <xdr:col>1</xdr:col>
      <xdr:colOff>265906</xdr:colOff>
      <xdr:row>1</xdr:row>
      <xdr:rowOff>432595</xdr:rowOff>
    </xdr:to>
    <xdr:grpSp>
      <xdr:nvGrpSpPr>
        <xdr:cNvPr id="91" name="Menu_Button">
          <a:extLst>
            <a:ext uri="{FF2B5EF4-FFF2-40B4-BE49-F238E27FC236}">
              <a16:creationId xmlns:a16="http://schemas.microsoft.com/office/drawing/2014/main" id="{00000000-0008-0000-1F00-00005B000000}"/>
            </a:ext>
          </a:extLst>
        </xdr:cNvPr>
        <xdr:cNvGrpSpPr/>
      </xdr:nvGrpSpPr>
      <xdr:grpSpPr>
        <a:xfrm>
          <a:off x="254000" y="137583"/>
          <a:ext cx="583406" cy="369095"/>
          <a:chOff x="297657" y="95249"/>
          <a:chExt cx="583406" cy="369095"/>
        </a:xfrm>
      </xdr:grpSpPr>
      <xdr:sp macro="[0]!Menu_Button_Click" textlink="">
        <xdr:nvSpPr>
          <xdr:cNvPr id="92" name="Rectangle: Rounded Corners 91" hidden="1">
            <a:extLst>
              <a:ext uri="{FF2B5EF4-FFF2-40B4-BE49-F238E27FC236}">
                <a16:creationId xmlns:a16="http://schemas.microsoft.com/office/drawing/2014/main" id="{00000000-0008-0000-1F00-00005C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3" name="Straight Connector 92">
            <a:extLst>
              <a:ext uri="{FF2B5EF4-FFF2-40B4-BE49-F238E27FC236}">
                <a16:creationId xmlns:a16="http://schemas.microsoft.com/office/drawing/2014/main" id="{00000000-0008-0000-1F00-00005D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4" name="Straight Connector 93">
            <a:extLst>
              <a:ext uri="{FF2B5EF4-FFF2-40B4-BE49-F238E27FC236}">
                <a16:creationId xmlns:a16="http://schemas.microsoft.com/office/drawing/2014/main" id="{00000000-0008-0000-1F00-00005E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5" name="Straight Connector 94">
            <a:extLst>
              <a:ext uri="{FF2B5EF4-FFF2-40B4-BE49-F238E27FC236}">
                <a16:creationId xmlns:a16="http://schemas.microsoft.com/office/drawing/2014/main" id="{00000000-0008-0000-1F00-00005F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74083</xdr:colOff>
      <xdr:row>9</xdr:row>
      <xdr:rowOff>52917</xdr:rowOff>
    </xdr:from>
    <xdr:to>
      <xdr:col>12</xdr:col>
      <xdr:colOff>469634</xdr:colOff>
      <xdr:row>11</xdr:row>
      <xdr:rowOff>263418</xdr:rowOff>
    </xdr:to>
    <xdr:grpSp>
      <xdr:nvGrpSpPr>
        <xdr:cNvPr id="41" name="Menu_Bar" hidden="1">
          <a:extLst>
            <a:ext uri="{FF2B5EF4-FFF2-40B4-BE49-F238E27FC236}">
              <a16:creationId xmlns:a16="http://schemas.microsoft.com/office/drawing/2014/main" id="{00000000-0008-0000-1F00-000029000000}"/>
            </a:ext>
          </a:extLst>
        </xdr:cNvPr>
        <xdr:cNvGrpSpPr/>
      </xdr:nvGrpSpPr>
      <xdr:grpSpPr>
        <a:xfrm>
          <a:off x="74083" y="751417"/>
          <a:ext cx="15180468" cy="961918"/>
          <a:chOff x="74083" y="740834"/>
          <a:chExt cx="13631334" cy="961918"/>
        </a:xfrm>
      </xdr:grpSpPr>
      <xdr:sp macro="" textlink="">
        <xdr:nvSpPr>
          <xdr:cNvPr id="42" name="PlaceHolder" hidden="1">
            <a:extLst>
              <a:ext uri="{FF2B5EF4-FFF2-40B4-BE49-F238E27FC236}">
                <a16:creationId xmlns:a16="http://schemas.microsoft.com/office/drawing/2014/main" id="{00000000-0008-0000-1F00-00002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3" name="Bn_Charter_Btn" hidden="1">
            <a:extLst>
              <a:ext uri="{FF2B5EF4-FFF2-40B4-BE49-F238E27FC236}">
                <a16:creationId xmlns:a16="http://schemas.microsoft.com/office/drawing/2014/main" id="{00000000-0008-0000-1F00-00002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4" name="Bn_Finance_Btn" hidden="1">
            <a:extLst>
              <a:ext uri="{FF2B5EF4-FFF2-40B4-BE49-F238E27FC236}">
                <a16:creationId xmlns:a16="http://schemas.microsoft.com/office/drawing/2014/main" id="{00000000-0008-0000-1F00-00002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5" name="Bn_Status_Report_Btn" hidden="1">
            <a:extLst>
              <a:ext uri="{FF2B5EF4-FFF2-40B4-BE49-F238E27FC236}">
                <a16:creationId xmlns:a16="http://schemas.microsoft.com/office/drawing/2014/main" id="{00000000-0008-0000-1F00-00002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6" name="Bn_Resource_Plan_Btn" hidden="1">
            <a:extLst>
              <a:ext uri="{FF2B5EF4-FFF2-40B4-BE49-F238E27FC236}">
                <a16:creationId xmlns:a16="http://schemas.microsoft.com/office/drawing/2014/main" id="{00000000-0008-0000-1F00-00002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7" name="Bn_Project_Plan_Btn" hidden="1">
            <a:extLst>
              <a:ext uri="{FF2B5EF4-FFF2-40B4-BE49-F238E27FC236}">
                <a16:creationId xmlns:a16="http://schemas.microsoft.com/office/drawing/2014/main" id="{00000000-0008-0000-1F00-00002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8" name="Bn_Risk_Register_Btn" hidden="1">
            <a:extLst>
              <a:ext uri="{FF2B5EF4-FFF2-40B4-BE49-F238E27FC236}">
                <a16:creationId xmlns:a16="http://schemas.microsoft.com/office/drawing/2014/main" id="{00000000-0008-0000-1F00-00003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49" name="Bn_Issue_Log_Btn" hidden="1">
            <a:extLst>
              <a:ext uri="{FF2B5EF4-FFF2-40B4-BE49-F238E27FC236}">
                <a16:creationId xmlns:a16="http://schemas.microsoft.com/office/drawing/2014/main" id="{00000000-0008-0000-1F00-000031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72" name="Bn_Comms_Plan_Btn" hidden="1">
            <a:extLst>
              <a:ext uri="{FF2B5EF4-FFF2-40B4-BE49-F238E27FC236}">
                <a16:creationId xmlns:a16="http://schemas.microsoft.com/office/drawing/2014/main" id="{00000000-0008-0000-1F00-000048000000}"/>
              </a:ext>
            </a:extLst>
          </xdr:cNvPr>
          <xdr:cNvSpPr/>
        </xdr:nvSpPr>
        <xdr:spPr>
          <a:xfrm>
            <a:off x="9891509"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73" name="Bn_Reports_Btn" hidden="1">
            <a:extLst>
              <a:ext uri="{FF2B5EF4-FFF2-40B4-BE49-F238E27FC236}">
                <a16:creationId xmlns:a16="http://schemas.microsoft.com/office/drawing/2014/main" id="{00000000-0008-0000-1F00-000049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4" name="Bn_General_Info_Btn" hidden="1">
            <a:hlinkClick xmlns:r="http://schemas.openxmlformats.org/officeDocument/2006/relationships" r:id="rId3"/>
            <a:extLst>
              <a:ext uri="{FF2B5EF4-FFF2-40B4-BE49-F238E27FC236}">
                <a16:creationId xmlns:a16="http://schemas.microsoft.com/office/drawing/2014/main" id="{00000000-0008-0000-1F00-00004A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5" name="Bn_Problem_St_Btn" hidden="1">
            <a:extLst>
              <a:ext uri="{FF2B5EF4-FFF2-40B4-BE49-F238E27FC236}">
                <a16:creationId xmlns:a16="http://schemas.microsoft.com/office/drawing/2014/main" id="{00000000-0008-0000-1F00-00004B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6" name="Bn_Tracker_Btn" hidden="1">
            <a:extLst>
              <a:ext uri="{FF2B5EF4-FFF2-40B4-BE49-F238E27FC236}">
                <a16:creationId xmlns:a16="http://schemas.microsoft.com/office/drawing/2014/main" id="{00000000-0008-0000-1F00-00004C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7" name="Bn_CR_Log_Btn" hidden="1">
            <a:extLst>
              <a:ext uri="{FF2B5EF4-FFF2-40B4-BE49-F238E27FC236}">
                <a16:creationId xmlns:a16="http://schemas.microsoft.com/office/drawing/2014/main" id="{00000000-0008-0000-1F00-00004D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8" name="Bn_Lessons_Learned_Btn" hidden="1">
            <a:extLst>
              <a:ext uri="{FF2B5EF4-FFF2-40B4-BE49-F238E27FC236}">
                <a16:creationId xmlns:a16="http://schemas.microsoft.com/office/drawing/2014/main" id="{00000000-0008-0000-1F00-00004E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9" name="Bn_BCase1_Btn" hidden="1">
            <a:extLst>
              <a:ext uri="{FF2B5EF4-FFF2-40B4-BE49-F238E27FC236}">
                <a16:creationId xmlns:a16="http://schemas.microsoft.com/office/drawing/2014/main" id="{00000000-0008-0000-1F00-00004F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80" name="Bn_Cost_Tracking_Btn" hidden="1">
            <a:extLst>
              <a:ext uri="{FF2B5EF4-FFF2-40B4-BE49-F238E27FC236}">
                <a16:creationId xmlns:a16="http://schemas.microsoft.com/office/drawing/2014/main" id="{00000000-0008-0000-1F00-000050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81" name="Bn_IPO_Addendum_Btn" hidden="1">
            <a:extLst>
              <a:ext uri="{FF2B5EF4-FFF2-40B4-BE49-F238E27FC236}">
                <a16:creationId xmlns:a16="http://schemas.microsoft.com/office/drawing/2014/main" id="{00000000-0008-0000-1F00-000051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82" name="Bn_BCase2_Btn" hidden="1">
            <a:extLst>
              <a:ext uri="{FF2B5EF4-FFF2-40B4-BE49-F238E27FC236}">
                <a16:creationId xmlns:a16="http://schemas.microsoft.com/office/drawing/2014/main" id="{00000000-0008-0000-1F00-000052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3" name="Bn_Stage_Gates_Btn" hidden="1">
            <a:extLst>
              <a:ext uri="{FF2B5EF4-FFF2-40B4-BE49-F238E27FC236}">
                <a16:creationId xmlns:a16="http://schemas.microsoft.com/office/drawing/2014/main" id="{00000000-0008-0000-1F00-000053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4" name="Bn_KPIs_Btn" hidden="1">
            <a:extLst>
              <a:ext uri="{FF2B5EF4-FFF2-40B4-BE49-F238E27FC236}">
                <a16:creationId xmlns:a16="http://schemas.microsoft.com/office/drawing/2014/main" id="{00000000-0008-0000-1F00-000054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5" name="Bn_BCase3_Btn" hidden="1">
            <a:extLst>
              <a:ext uri="{FF2B5EF4-FFF2-40B4-BE49-F238E27FC236}">
                <a16:creationId xmlns:a16="http://schemas.microsoft.com/office/drawing/2014/main" id="{00000000-0008-0000-1F00-000055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6" name="Bn_Charts_Btn" hidden="1">
            <a:extLst>
              <a:ext uri="{FF2B5EF4-FFF2-40B4-BE49-F238E27FC236}">
                <a16:creationId xmlns:a16="http://schemas.microsoft.com/office/drawing/2014/main" id="{00000000-0008-0000-1F00-000056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7" name="Bn_Consolidation_Btn" hidden="1">
            <a:extLst>
              <a:ext uri="{FF2B5EF4-FFF2-40B4-BE49-F238E27FC236}">
                <a16:creationId xmlns:a16="http://schemas.microsoft.com/office/drawing/2014/main" id="{00000000-0008-0000-1F00-000057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8" name="Bn_ID_Card_Btn" hidden="1">
            <a:extLst>
              <a:ext uri="{FF2B5EF4-FFF2-40B4-BE49-F238E27FC236}">
                <a16:creationId xmlns:a16="http://schemas.microsoft.com/office/drawing/2014/main" id="{00000000-0008-0000-1F00-000058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9" name="Bn_cList1_Btn" hidden="1">
            <a:extLst>
              <a:ext uri="{FF2B5EF4-FFF2-40B4-BE49-F238E27FC236}">
                <a16:creationId xmlns:a16="http://schemas.microsoft.com/office/drawing/2014/main" id="{00000000-0008-0000-1F00-000059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90" name="Bn_cList2_Btn" hidden="1">
            <a:extLst>
              <a:ext uri="{FF2B5EF4-FFF2-40B4-BE49-F238E27FC236}">
                <a16:creationId xmlns:a16="http://schemas.microsoft.com/office/drawing/2014/main" id="{00000000-0008-0000-1F00-00005A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5" name="Bn_cList3_Btn" hidden="1">
            <a:extLst>
              <a:ext uri="{FF2B5EF4-FFF2-40B4-BE49-F238E27FC236}">
                <a16:creationId xmlns:a16="http://schemas.microsoft.com/office/drawing/2014/main" id="{00000000-0008-0000-1F00-00006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6" name="Bn_defLog_Btn" hidden="1">
            <a:extLst>
              <a:ext uri="{FF2B5EF4-FFF2-40B4-BE49-F238E27FC236}">
                <a16:creationId xmlns:a16="http://schemas.microsoft.com/office/drawing/2014/main" id="{00000000-0008-0000-1F00-00006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1F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1F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1F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1F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0</xdr:col>
      <xdr:colOff>116417</xdr:colOff>
      <xdr:row>9</xdr:row>
      <xdr:rowOff>74083</xdr:rowOff>
    </xdr:from>
    <xdr:to>
      <xdr:col>10</xdr:col>
      <xdr:colOff>518584</xdr:colOff>
      <xdr:row>9</xdr:row>
      <xdr:rowOff>478896</xdr:rowOff>
    </xdr:to>
    <xdr:grpSp>
      <xdr:nvGrpSpPr>
        <xdr:cNvPr id="111" name="Light_Menu">
          <a:extLst>
            <a:ext uri="{FF2B5EF4-FFF2-40B4-BE49-F238E27FC236}">
              <a16:creationId xmlns:a16="http://schemas.microsoft.com/office/drawing/2014/main" id="{00000000-0008-0000-1F00-00006F000000}"/>
            </a:ext>
          </a:extLst>
        </xdr:cNvPr>
        <xdr:cNvGrpSpPr/>
      </xdr:nvGrpSpPr>
      <xdr:grpSpPr>
        <a:xfrm>
          <a:off x="116417" y="772583"/>
          <a:ext cx="12700000" cy="404813"/>
          <a:chOff x="107156" y="833437"/>
          <a:chExt cx="13465969" cy="404813"/>
        </a:xfrm>
      </xdr:grpSpPr>
      <xdr:sp macro="" textlink="">
        <xdr:nvSpPr>
          <xdr:cNvPr id="112" name="LM_Container">
            <a:extLst>
              <a:ext uri="{FF2B5EF4-FFF2-40B4-BE49-F238E27FC236}">
                <a16:creationId xmlns:a16="http://schemas.microsoft.com/office/drawing/2014/main" id="{00000000-0008-0000-1F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3" name="LM_Help_Button">
            <a:hlinkClick xmlns:r="http://schemas.openxmlformats.org/officeDocument/2006/relationships" r:id="rId4"/>
            <a:extLst>
              <a:ext uri="{FF2B5EF4-FFF2-40B4-BE49-F238E27FC236}">
                <a16:creationId xmlns:a16="http://schemas.microsoft.com/office/drawing/2014/main" id="{00000000-0008-0000-1F00-000071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1F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1F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1F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1F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1F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1F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1F00-00007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45920"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1F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29.xml><?xml version="1.0" encoding="utf-8"?>
<xdr:wsDr xmlns:xdr="http://schemas.openxmlformats.org/drawingml/2006/spreadsheetDrawing" xmlns:a="http://schemas.openxmlformats.org/drawingml/2006/main">
  <xdr:oneCellAnchor>
    <xdr:from>
      <xdr:col>1</xdr:col>
      <xdr:colOff>76200</xdr:colOff>
      <xdr:row>1</xdr:row>
      <xdr:rowOff>359938</xdr:rowOff>
    </xdr:from>
    <xdr:ext cx="1216423" cy="210250"/>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428625" y="1502938"/>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15</xdr:col>
      <xdr:colOff>162719</xdr:colOff>
      <xdr:row>1</xdr:row>
      <xdr:rowOff>34397</xdr:rowOff>
    </xdr:from>
    <xdr:to>
      <xdr:col>15</xdr:col>
      <xdr:colOff>1963208</xdr:colOff>
      <xdr:row>1</xdr:row>
      <xdr:rowOff>523132</xdr:rowOff>
    </xdr:to>
    <xdr:pic>
      <xdr:nvPicPr>
        <xdr:cNvPr id="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78469" y="1177397"/>
          <a:ext cx="1800489" cy="488735"/>
        </a:xfrm>
        <a:prstGeom prst="rect">
          <a:avLst/>
        </a:prstGeom>
        <a:noFill/>
      </xdr:spPr>
    </xdr:pic>
    <xdr:clientData/>
  </xdr:twoCellAnchor>
  <xdr:twoCellAnchor editAs="oneCell">
    <xdr:from>
      <xdr:col>1</xdr:col>
      <xdr:colOff>1458569</xdr:colOff>
      <xdr:row>1</xdr:row>
      <xdr:rowOff>51594</xdr:rowOff>
    </xdr:from>
    <xdr:to>
      <xdr:col>1</xdr:col>
      <xdr:colOff>1902177</xdr:colOff>
      <xdr:row>1</xdr:row>
      <xdr:rowOff>514911</xdr:rowOff>
    </xdr:to>
    <xdr:pic>
      <xdr:nvPicPr>
        <xdr:cNvPr id="31" name="Picture 30">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30007" y="146844"/>
          <a:ext cx="443608" cy="463317"/>
        </a:xfrm>
        <a:prstGeom prst="rect">
          <a:avLst/>
        </a:prstGeom>
      </xdr:spPr>
    </xdr:pic>
    <xdr:clientData/>
  </xdr:twoCellAnchor>
  <xdr:twoCellAnchor editAs="oneCell">
    <xdr:from>
      <xdr:col>3</xdr:col>
      <xdr:colOff>283366</xdr:colOff>
      <xdr:row>11</xdr:row>
      <xdr:rowOff>0</xdr:rowOff>
    </xdr:from>
    <xdr:to>
      <xdr:col>3</xdr:col>
      <xdr:colOff>1746406</xdr:colOff>
      <xdr:row>12</xdr:row>
      <xdr:rowOff>83820</xdr:rowOff>
    </xdr:to>
    <xdr:sp macro="[0]!Save_Bcase_CS_Snapshot" textlink="">
      <xdr:nvSpPr>
        <xdr:cNvPr id="32" name="Bn_Snapshot_Btn">
          <a:extLst>
            <a:ext uri="{FF2B5EF4-FFF2-40B4-BE49-F238E27FC236}">
              <a16:creationId xmlns:a16="http://schemas.microsoft.com/office/drawing/2014/main" id="{00000000-0008-0000-2000-000020000000}"/>
            </a:ext>
          </a:extLst>
        </xdr:cNvPr>
        <xdr:cNvSpPr/>
      </xdr:nvSpPr>
      <xdr:spPr>
        <a:xfrm>
          <a:off x="5283991" y="2119313"/>
          <a:ext cx="146304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Save Baseline</a:t>
          </a:r>
        </a:p>
      </xdr:txBody>
    </xdr:sp>
    <xdr:clientData/>
  </xdr:twoCellAnchor>
  <xdr:twoCellAnchor>
    <xdr:from>
      <xdr:col>1</xdr:col>
      <xdr:colOff>321469</xdr:colOff>
      <xdr:row>1</xdr:row>
      <xdr:rowOff>35718</xdr:rowOff>
    </xdr:from>
    <xdr:to>
      <xdr:col>1</xdr:col>
      <xdr:colOff>904875</xdr:colOff>
      <xdr:row>1</xdr:row>
      <xdr:rowOff>404813</xdr:rowOff>
    </xdr:to>
    <xdr:grpSp>
      <xdr:nvGrpSpPr>
        <xdr:cNvPr id="92" name="Menu_Button">
          <a:extLst>
            <a:ext uri="{FF2B5EF4-FFF2-40B4-BE49-F238E27FC236}">
              <a16:creationId xmlns:a16="http://schemas.microsoft.com/office/drawing/2014/main" id="{00000000-0008-0000-2000-00005C000000}"/>
            </a:ext>
          </a:extLst>
        </xdr:cNvPr>
        <xdr:cNvGrpSpPr/>
      </xdr:nvGrpSpPr>
      <xdr:grpSpPr>
        <a:xfrm>
          <a:off x="392907" y="130968"/>
          <a:ext cx="583406" cy="369095"/>
          <a:chOff x="297657" y="95249"/>
          <a:chExt cx="583406" cy="369095"/>
        </a:xfrm>
      </xdr:grpSpPr>
      <xdr:sp macro="[0]!Menu_Button_Click" textlink="">
        <xdr:nvSpPr>
          <xdr:cNvPr id="93" name="Rectangle: Rounded Corners 92" hidden="1">
            <a:extLst>
              <a:ext uri="{FF2B5EF4-FFF2-40B4-BE49-F238E27FC236}">
                <a16:creationId xmlns:a16="http://schemas.microsoft.com/office/drawing/2014/main" id="{00000000-0008-0000-2000-00005D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4" name="Straight Connector 93">
            <a:extLst>
              <a:ext uri="{FF2B5EF4-FFF2-40B4-BE49-F238E27FC236}">
                <a16:creationId xmlns:a16="http://schemas.microsoft.com/office/drawing/2014/main" id="{00000000-0008-0000-2000-00005E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5" name="Straight Connector 94">
            <a:extLst>
              <a:ext uri="{FF2B5EF4-FFF2-40B4-BE49-F238E27FC236}">
                <a16:creationId xmlns:a16="http://schemas.microsoft.com/office/drawing/2014/main" id="{00000000-0008-0000-2000-00005F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6" name="Straight Connector 95">
            <a:extLst>
              <a:ext uri="{FF2B5EF4-FFF2-40B4-BE49-F238E27FC236}">
                <a16:creationId xmlns:a16="http://schemas.microsoft.com/office/drawing/2014/main" id="{00000000-0008-0000-2000-000060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283366</xdr:colOff>
      <xdr:row>12</xdr:row>
      <xdr:rowOff>214313</xdr:rowOff>
    </xdr:from>
    <xdr:to>
      <xdr:col>3</xdr:col>
      <xdr:colOff>1746406</xdr:colOff>
      <xdr:row>14</xdr:row>
      <xdr:rowOff>12383</xdr:rowOff>
    </xdr:to>
    <xdr:sp macro="[0]!Bn_BCSynthesis_Btn_Click" textlink="">
      <xdr:nvSpPr>
        <xdr:cNvPr id="62" name="Bn_BCSynthesis_Btn" hidden="1">
          <a:extLst>
            <a:ext uri="{FF2B5EF4-FFF2-40B4-BE49-F238E27FC236}">
              <a16:creationId xmlns:a16="http://schemas.microsoft.com/office/drawing/2014/main" id="{00000000-0008-0000-2000-00003E000000}"/>
            </a:ext>
          </a:extLst>
        </xdr:cNvPr>
        <xdr:cNvSpPr/>
      </xdr:nvSpPr>
      <xdr:spPr>
        <a:xfrm>
          <a:off x="5283991" y="2524126"/>
          <a:ext cx="146304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BCase Synthesis</a:t>
          </a:r>
        </a:p>
      </xdr:txBody>
    </xdr:sp>
    <xdr:clientData/>
  </xdr:twoCellAnchor>
  <xdr:twoCellAnchor editAs="absolute">
    <xdr:from>
      <xdr:col>1</xdr:col>
      <xdr:colOff>95250</xdr:colOff>
      <xdr:row>9</xdr:row>
      <xdr:rowOff>130969</xdr:rowOff>
    </xdr:from>
    <xdr:to>
      <xdr:col>15</xdr:col>
      <xdr:colOff>416718</xdr:colOff>
      <xdr:row>12</xdr:row>
      <xdr:rowOff>116575</xdr:rowOff>
    </xdr:to>
    <xdr:grpSp>
      <xdr:nvGrpSpPr>
        <xdr:cNvPr id="63" name="Menu_Bar" hidden="1">
          <a:extLst>
            <a:ext uri="{FF2B5EF4-FFF2-40B4-BE49-F238E27FC236}">
              <a16:creationId xmlns:a16="http://schemas.microsoft.com/office/drawing/2014/main" id="{00000000-0008-0000-2000-00003F000000}"/>
            </a:ext>
          </a:extLst>
        </xdr:cNvPr>
        <xdr:cNvGrpSpPr/>
      </xdr:nvGrpSpPr>
      <xdr:grpSpPr>
        <a:xfrm>
          <a:off x="166688" y="785813"/>
          <a:ext cx="15180468" cy="961918"/>
          <a:chOff x="74083" y="740834"/>
          <a:chExt cx="13631334" cy="961918"/>
        </a:xfrm>
      </xdr:grpSpPr>
      <xdr:sp macro="" textlink="">
        <xdr:nvSpPr>
          <xdr:cNvPr id="64" name="PlaceHolder" hidden="1">
            <a:extLst>
              <a:ext uri="{FF2B5EF4-FFF2-40B4-BE49-F238E27FC236}">
                <a16:creationId xmlns:a16="http://schemas.microsoft.com/office/drawing/2014/main" id="{00000000-0008-0000-2000-000040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5" name="Bn_Charter_Btn" hidden="1">
            <a:extLst>
              <a:ext uri="{FF2B5EF4-FFF2-40B4-BE49-F238E27FC236}">
                <a16:creationId xmlns:a16="http://schemas.microsoft.com/office/drawing/2014/main" id="{00000000-0008-0000-2000-000041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6" name="Bn_Finance_Btn" hidden="1">
            <a:extLst>
              <a:ext uri="{FF2B5EF4-FFF2-40B4-BE49-F238E27FC236}">
                <a16:creationId xmlns:a16="http://schemas.microsoft.com/office/drawing/2014/main" id="{00000000-0008-0000-2000-000042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7" name="Bn_Status_Report_Btn" hidden="1">
            <a:extLst>
              <a:ext uri="{FF2B5EF4-FFF2-40B4-BE49-F238E27FC236}">
                <a16:creationId xmlns:a16="http://schemas.microsoft.com/office/drawing/2014/main" id="{00000000-0008-0000-2000-000043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8" name="Bn_Resource_Plan_Btn" hidden="1">
            <a:extLst>
              <a:ext uri="{FF2B5EF4-FFF2-40B4-BE49-F238E27FC236}">
                <a16:creationId xmlns:a16="http://schemas.microsoft.com/office/drawing/2014/main" id="{00000000-0008-0000-2000-000044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9" name="Bn_Project_Plan_Btn" hidden="1">
            <a:extLst>
              <a:ext uri="{FF2B5EF4-FFF2-40B4-BE49-F238E27FC236}">
                <a16:creationId xmlns:a16="http://schemas.microsoft.com/office/drawing/2014/main" id="{00000000-0008-0000-2000-000045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70" name="Bn_Risk_Register_Btn" hidden="1">
            <a:extLst>
              <a:ext uri="{FF2B5EF4-FFF2-40B4-BE49-F238E27FC236}">
                <a16:creationId xmlns:a16="http://schemas.microsoft.com/office/drawing/2014/main" id="{00000000-0008-0000-2000-000046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71" name="Bn_Issue_Log_Btn" hidden="1">
            <a:extLst>
              <a:ext uri="{FF2B5EF4-FFF2-40B4-BE49-F238E27FC236}">
                <a16:creationId xmlns:a16="http://schemas.microsoft.com/office/drawing/2014/main" id="{00000000-0008-0000-2000-000047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72" name="Bn_Comms_Plan_Btn" hidden="1">
            <a:extLst>
              <a:ext uri="{FF2B5EF4-FFF2-40B4-BE49-F238E27FC236}">
                <a16:creationId xmlns:a16="http://schemas.microsoft.com/office/drawing/2014/main" id="{00000000-0008-0000-2000-000048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73" name="Bn_Reports_Btn" hidden="1">
            <a:extLst>
              <a:ext uri="{FF2B5EF4-FFF2-40B4-BE49-F238E27FC236}">
                <a16:creationId xmlns:a16="http://schemas.microsoft.com/office/drawing/2014/main" id="{00000000-0008-0000-2000-000049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4" name="Bn_General_Info_Btn" hidden="1">
            <a:hlinkClick xmlns:r="http://schemas.openxmlformats.org/officeDocument/2006/relationships" r:id="rId3"/>
            <a:extLst>
              <a:ext uri="{FF2B5EF4-FFF2-40B4-BE49-F238E27FC236}">
                <a16:creationId xmlns:a16="http://schemas.microsoft.com/office/drawing/2014/main" id="{00000000-0008-0000-2000-00004A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5" name="Bn_Problem_St_Btn" hidden="1">
            <a:extLst>
              <a:ext uri="{FF2B5EF4-FFF2-40B4-BE49-F238E27FC236}">
                <a16:creationId xmlns:a16="http://schemas.microsoft.com/office/drawing/2014/main" id="{00000000-0008-0000-2000-00004B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6" name="Bn_Tracker_Btn" hidden="1">
            <a:extLst>
              <a:ext uri="{FF2B5EF4-FFF2-40B4-BE49-F238E27FC236}">
                <a16:creationId xmlns:a16="http://schemas.microsoft.com/office/drawing/2014/main" id="{00000000-0008-0000-2000-00004C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7" name="Bn_CR_Log_Btn" hidden="1">
            <a:extLst>
              <a:ext uri="{FF2B5EF4-FFF2-40B4-BE49-F238E27FC236}">
                <a16:creationId xmlns:a16="http://schemas.microsoft.com/office/drawing/2014/main" id="{00000000-0008-0000-2000-00004D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8" name="Bn_Lessons_Learned_Btn" hidden="1">
            <a:extLst>
              <a:ext uri="{FF2B5EF4-FFF2-40B4-BE49-F238E27FC236}">
                <a16:creationId xmlns:a16="http://schemas.microsoft.com/office/drawing/2014/main" id="{00000000-0008-0000-2000-00004E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9" name="Bn_BCase1_Btn" hidden="1">
            <a:extLst>
              <a:ext uri="{FF2B5EF4-FFF2-40B4-BE49-F238E27FC236}">
                <a16:creationId xmlns:a16="http://schemas.microsoft.com/office/drawing/2014/main" id="{00000000-0008-0000-2000-00004F000000}"/>
              </a:ext>
            </a:extLst>
          </xdr:cNvPr>
          <xdr:cNvSpPr/>
        </xdr:nvSpPr>
        <xdr:spPr>
          <a:xfrm>
            <a:off x="6238364"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80" name="Bn_Cost_Tracking_Btn" hidden="1">
            <a:extLst>
              <a:ext uri="{FF2B5EF4-FFF2-40B4-BE49-F238E27FC236}">
                <a16:creationId xmlns:a16="http://schemas.microsoft.com/office/drawing/2014/main" id="{00000000-0008-0000-2000-000050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81" name="Bn_IPO_Addendum_Btn" hidden="1">
            <a:extLst>
              <a:ext uri="{FF2B5EF4-FFF2-40B4-BE49-F238E27FC236}">
                <a16:creationId xmlns:a16="http://schemas.microsoft.com/office/drawing/2014/main" id="{00000000-0008-0000-2000-000051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82" name="Bn_BCase2_Btn" hidden="1">
            <a:extLst>
              <a:ext uri="{FF2B5EF4-FFF2-40B4-BE49-F238E27FC236}">
                <a16:creationId xmlns:a16="http://schemas.microsoft.com/office/drawing/2014/main" id="{00000000-0008-0000-2000-000052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3" name="Bn_Stage_Gates_Btn" hidden="1">
            <a:extLst>
              <a:ext uri="{FF2B5EF4-FFF2-40B4-BE49-F238E27FC236}">
                <a16:creationId xmlns:a16="http://schemas.microsoft.com/office/drawing/2014/main" id="{00000000-0008-0000-2000-000053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4" name="Bn_KPIs_Btn" hidden="1">
            <a:extLst>
              <a:ext uri="{FF2B5EF4-FFF2-40B4-BE49-F238E27FC236}">
                <a16:creationId xmlns:a16="http://schemas.microsoft.com/office/drawing/2014/main" id="{00000000-0008-0000-2000-000054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5" name="Bn_BCase3_Btn" hidden="1">
            <a:extLst>
              <a:ext uri="{FF2B5EF4-FFF2-40B4-BE49-F238E27FC236}">
                <a16:creationId xmlns:a16="http://schemas.microsoft.com/office/drawing/2014/main" id="{00000000-0008-0000-2000-000055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6" name="Bn_Charts_Btn" hidden="1">
            <a:extLst>
              <a:ext uri="{FF2B5EF4-FFF2-40B4-BE49-F238E27FC236}">
                <a16:creationId xmlns:a16="http://schemas.microsoft.com/office/drawing/2014/main" id="{00000000-0008-0000-2000-000056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7" name="Bn_Consolidation_Btn" hidden="1">
            <a:extLst>
              <a:ext uri="{FF2B5EF4-FFF2-40B4-BE49-F238E27FC236}">
                <a16:creationId xmlns:a16="http://schemas.microsoft.com/office/drawing/2014/main" id="{00000000-0008-0000-2000-000057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8" name="Bn_ID_Card_Btn" hidden="1">
            <a:extLst>
              <a:ext uri="{FF2B5EF4-FFF2-40B4-BE49-F238E27FC236}">
                <a16:creationId xmlns:a16="http://schemas.microsoft.com/office/drawing/2014/main" id="{00000000-0008-0000-2000-000058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9" name="Bn_cList1_Btn" hidden="1">
            <a:extLst>
              <a:ext uri="{FF2B5EF4-FFF2-40B4-BE49-F238E27FC236}">
                <a16:creationId xmlns:a16="http://schemas.microsoft.com/office/drawing/2014/main" id="{00000000-0008-0000-2000-000059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90" name="Bn_cList2_Btn" hidden="1">
            <a:extLst>
              <a:ext uri="{FF2B5EF4-FFF2-40B4-BE49-F238E27FC236}">
                <a16:creationId xmlns:a16="http://schemas.microsoft.com/office/drawing/2014/main" id="{00000000-0008-0000-2000-00005A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91" name="Bn_cList3_Btn" hidden="1">
            <a:extLst>
              <a:ext uri="{FF2B5EF4-FFF2-40B4-BE49-F238E27FC236}">
                <a16:creationId xmlns:a16="http://schemas.microsoft.com/office/drawing/2014/main" id="{00000000-0008-0000-2000-00005B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8" name="Bn_defLog_Btn" hidden="1">
            <a:extLst>
              <a:ext uri="{FF2B5EF4-FFF2-40B4-BE49-F238E27FC236}">
                <a16:creationId xmlns:a16="http://schemas.microsoft.com/office/drawing/2014/main" id="{00000000-0008-0000-2000-00006C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9" name="Bn_cList4_Btn" hidden="1">
            <a:extLst>
              <a:ext uri="{FF2B5EF4-FFF2-40B4-BE49-F238E27FC236}">
                <a16:creationId xmlns:a16="http://schemas.microsoft.com/office/drawing/2014/main" id="{00000000-0008-0000-2000-00006D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0" name="Bn_MoM_Btn" hidden="1">
            <a:extLst>
              <a:ext uri="{FF2B5EF4-FFF2-40B4-BE49-F238E27FC236}">
                <a16:creationId xmlns:a16="http://schemas.microsoft.com/office/drawing/2014/main" id="{00000000-0008-0000-2000-00006E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1" name="Bn_RACI_Btn" hidden="1">
            <a:extLst>
              <a:ext uri="{FF2B5EF4-FFF2-40B4-BE49-F238E27FC236}">
                <a16:creationId xmlns:a16="http://schemas.microsoft.com/office/drawing/2014/main" id="{00000000-0008-0000-2000-00006F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2" name="Bn_Micro_Template_Btn" hidden="1">
            <a:extLst>
              <a:ext uri="{FF2B5EF4-FFF2-40B4-BE49-F238E27FC236}">
                <a16:creationId xmlns:a16="http://schemas.microsoft.com/office/drawing/2014/main" id="{00000000-0008-0000-2000-000070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71438</xdr:colOff>
      <xdr:row>9</xdr:row>
      <xdr:rowOff>71437</xdr:rowOff>
    </xdr:from>
    <xdr:to>
      <xdr:col>8</xdr:col>
      <xdr:colOff>591345</xdr:colOff>
      <xdr:row>9</xdr:row>
      <xdr:rowOff>476250</xdr:rowOff>
    </xdr:to>
    <xdr:grpSp>
      <xdr:nvGrpSpPr>
        <xdr:cNvPr id="113" name="Light_Menu">
          <a:extLst>
            <a:ext uri="{FF2B5EF4-FFF2-40B4-BE49-F238E27FC236}">
              <a16:creationId xmlns:a16="http://schemas.microsoft.com/office/drawing/2014/main" id="{00000000-0008-0000-2000-000071000000}"/>
            </a:ext>
          </a:extLst>
        </xdr:cNvPr>
        <xdr:cNvGrpSpPr/>
      </xdr:nvGrpSpPr>
      <xdr:grpSpPr>
        <a:xfrm>
          <a:off x="142876" y="726281"/>
          <a:ext cx="12700000" cy="404813"/>
          <a:chOff x="107156" y="833437"/>
          <a:chExt cx="13465969" cy="404813"/>
        </a:xfrm>
      </xdr:grpSpPr>
      <xdr:sp macro="" textlink="">
        <xdr:nvSpPr>
          <xdr:cNvPr id="114" name="LM_Container">
            <a:extLst>
              <a:ext uri="{FF2B5EF4-FFF2-40B4-BE49-F238E27FC236}">
                <a16:creationId xmlns:a16="http://schemas.microsoft.com/office/drawing/2014/main" id="{00000000-0008-0000-2000-000072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5" name="LM_Help_Button">
            <a:hlinkClick xmlns:r="http://schemas.openxmlformats.org/officeDocument/2006/relationships" r:id="rId4"/>
            <a:extLst>
              <a:ext uri="{FF2B5EF4-FFF2-40B4-BE49-F238E27FC236}">
                <a16:creationId xmlns:a16="http://schemas.microsoft.com/office/drawing/2014/main" id="{00000000-0008-0000-2000-000073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6" name="LM_Tips_Button">
            <a:extLst>
              <a:ext uri="{FF2B5EF4-FFF2-40B4-BE49-F238E27FC236}">
                <a16:creationId xmlns:a16="http://schemas.microsoft.com/office/drawing/2014/main" id="{00000000-0008-0000-2000-000074000000}"/>
              </a:ext>
            </a:extLst>
          </xdr:cNvPr>
          <xdr:cNvGrpSpPr/>
        </xdr:nvGrpSpPr>
        <xdr:grpSpPr>
          <a:xfrm>
            <a:off x="12785994" y="909690"/>
            <a:ext cx="274320" cy="274320"/>
            <a:chOff x="10563228" y="1200151"/>
            <a:chExt cx="341839" cy="338667"/>
          </a:xfrm>
          <a:effectLst/>
        </xdr:grpSpPr>
        <xdr:sp macro="" textlink="">
          <xdr:nvSpPr>
            <xdr:cNvPr id="125" name="Tips_Circle">
              <a:extLst>
                <a:ext uri="{FF2B5EF4-FFF2-40B4-BE49-F238E27FC236}">
                  <a16:creationId xmlns:a16="http://schemas.microsoft.com/office/drawing/2014/main" id="{00000000-0008-0000-2000-00007D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6" name="Light_Bulb" descr="Lightbulb">
              <a:extLst>
                <a:ext uri="{FF2B5EF4-FFF2-40B4-BE49-F238E27FC236}">
                  <a16:creationId xmlns:a16="http://schemas.microsoft.com/office/drawing/2014/main" id="{00000000-0008-0000-2000-00007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17" name="LM_Button_1">
            <a:extLst>
              <a:ext uri="{FF2B5EF4-FFF2-40B4-BE49-F238E27FC236}">
                <a16:creationId xmlns:a16="http://schemas.microsoft.com/office/drawing/2014/main" id="{00000000-0008-0000-2000-000075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8" name="LM_Button_2">
            <a:extLst>
              <a:ext uri="{FF2B5EF4-FFF2-40B4-BE49-F238E27FC236}">
                <a16:creationId xmlns:a16="http://schemas.microsoft.com/office/drawing/2014/main" id="{00000000-0008-0000-2000-000076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9" name="LM_Button_3">
            <a:extLst>
              <a:ext uri="{FF2B5EF4-FFF2-40B4-BE49-F238E27FC236}">
                <a16:creationId xmlns:a16="http://schemas.microsoft.com/office/drawing/2014/main" id="{00000000-0008-0000-2000-000077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0" name="LM_Button_4">
            <a:extLst>
              <a:ext uri="{FF2B5EF4-FFF2-40B4-BE49-F238E27FC236}">
                <a16:creationId xmlns:a16="http://schemas.microsoft.com/office/drawing/2014/main" id="{00000000-0008-0000-2000-000078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1" name="LM_Button_5">
            <a:extLst>
              <a:ext uri="{FF2B5EF4-FFF2-40B4-BE49-F238E27FC236}">
                <a16:creationId xmlns:a16="http://schemas.microsoft.com/office/drawing/2014/main" id="{00000000-0008-0000-2000-000079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2" name="LM_Button_6">
            <a:extLst>
              <a:ext uri="{FF2B5EF4-FFF2-40B4-BE49-F238E27FC236}">
                <a16:creationId xmlns:a16="http://schemas.microsoft.com/office/drawing/2014/main" id="{00000000-0008-0000-2000-00007A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3" name="LM_Settings_Button" descr="Single gear">
            <a:extLst>
              <a:ext uri="{FF2B5EF4-FFF2-40B4-BE49-F238E27FC236}">
                <a16:creationId xmlns:a16="http://schemas.microsoft.com/office/drawing/2014/main" id="{00000000-0008-0000-2000-00007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4" name="LM_Templates_Custom_Button">
            <a:extLst>
              <a:ext uri="{FF2B5EF4-FFF2-40B4-BE49-F238E27FC236}">
                <a16:creationId xmlns:a16="http://schemas.microsoft.com/office/drawing/2014/main" id="{00000000-0008-0000-2000-00007C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1</xdr:col>
      <xdr:colOff>1809749</xdr:colOff>
      <xdr:row>15</xdr:row>
      <xdr:rowOff>83344</xdr:rowOff>
    </xdr:from>
    <xdr:to>
      <xdr:col>8</xdr:col>
      <xdr:colOff>381000</xdr:colOff>
      <xdr:row>25</xdr:row>
      <xdr:rowOff>18522</xdr:rowOff>
    </xdr:to>
    <xdr:grpSp>
      <xdr:nvGrpSpPr>
        <xdr:cNvPr id="60" name="Tips_BCase_CS" hidden="1">
          <a:extLst>
            <a:ext uri="{FF2B5EF4-FFF2-40B4-BE49-F238E27FC236}">
              <a16:creationId xmlns:a16="http://schemas.microsoft.com/office/drawing/2014/main" id="{00000000-0008-0000-2000-00003C000000}"/>
            </a:ext>
          </a:extLst>
        </xdr:cNvPr>
        <xdr:cNvGrpSpPr/>
      </xdr:nvGrpSpPr>
      <xdr:grpSpPr>
        <a:xfrm>
          <a:off x="1881187" y="2309813"/>
          <a:ext cx="10751344" cy="1852084"/>
          <a:chOff x="846667" y="2444750"/>
          <a:chExt cx="10751344" cy="1852084"/>
        </a:xfrm>
      </xdr:grpSpPr>
      <xdr:sp macro="" textlink="">
        <xdr:nvSpPr>
          <xdr:cNvPr id="61" name="Rectangle: Rounded Corners 60" hidden="1">
            <a:extLst>
              <a:ext uri="{FF2B5EF4-FFF2-40B4-BE49-F238E27FC236}">
                <a16:creationId xmlns:a16="http://schemas.microsoft.com/office/drawing/2014/main" id="{00000000-0008-0000-2000-00003D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97" name="Rectangle: Rounded Corners 96" hidden="1">
            <a:extLst>
              <a:ext uri="{FF2B5EF4-FFF2-40B4-BE49-F238E27FC236}">
                <a16:creationId xmlns:a16="http://schemas.microsoft.com/office/drawing/2014/main" id="{00000000-0008-0000-2000-000061000000}"/>
              </a:ext>
            </a:extLst>
          </xdr:cNvPr>
          <xdr:cNvSpPr/>
        </xdr:nvSpPr>
        <xdr:spPr>
          <a:xfrm>
            <a:off x="1070458"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98" name="Rectangle: Rounded Corners 97" hidden="1">
            <a:extLst>
              <a:ext uri="{FF2B5EF4-FFF2-40B4-BE49-F238E27FC236}">
                <a16:creationId xmlns:a16="http://schemas.microsoft.com/office/drawing/2014/main" id="{00000000-0008-0000-2000-000062000000}"/>
              </a:ext>
            </a:extLst>
          </xdr:cNvPr>
          <xdr:cNvSpPr/>
        </xdr:nvSpPr>
        <xdr:spPr>
          <a:xfrm>
            <a:off x="3259493"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99" name="Rectangle: Rounded Corners 98" hidden="1">
            <a:extLst>
              <a:ext uri="{FF2B5EF4-FFF2-40B4-BE49-F238E27FC236}">
                <a16:creationId xmlns:a16="http://schemas.microsoft.com/office/drawing/2014/main" id="{00000000-0008-0000-2000-000063000000}"/>
              </a:ext>
            </a:extLst>
          </xdr:cNvPr>
          <xdr:cNvSpPr/>
        </xdr:nvSpPr>
        <xdr:spPr>
          <a:xfrm>
            <a:off x="5484246"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100" name="Rectangle: Rounded Corners 99" hidden="1">
            <a:extLst>
              <a:ext uri="{FF2B5EF4-FFF2-40B4-BE49-F238E27FC236}">
                <a16:creationId xmlns:a16="http://schemas.microsoft.com/office/drawing/2014/main" id="{00000000-0008-0000-2000-000064000000}"/>
              </a:ext>
            </a:extLst>
          </xdr:cNvPr>
          <xdr:cNvSpPr/>
        </xdr:nvSpPr>
        <xdr:spPr>
          <a:xfrm>
            <a:off x="770899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101" name="TextBox 100" hidden="1">
            <a:extLst>
              <a:ext uri="{FF2B5EF4-FFF2-40B4-BE49-F238E27FC236}">
                <a16:creationId xmlns:a16="http://schemas.microsoft.com/office/drawing/2014/main" id="{00000000-0008-0000-2000-000065000000}"/>
              </a:ext>
            </a:extLst>
          </xdr:cNvPr>
          <xdr:cNvSpPr txBox="1"/>
        </xdr:nvSpPr>
        <xdr:spPr>
          <a:xfrm>
            <a:off x="907204" y="3050362"/>
            <a:ext cx="174921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functional currency symbol and the</a:t>
            </a:r>
            <a:r>
              <a:rPr lang="en-US" sz="1100" baseline="0"/>
              <a:t> multiyear breakdown are automatically updated by Finances Template.</a:t>
            </a:r>
            <a:endParaRPr lang="en-US" sz="1100" b="1"/>
          </a:p>
        </xdr:txBody>
      </xdr:sp>
      <xdr:sp macro="" textlink="">
        <xdr:nvSpPr>
          <xdr:cNvPr id="102" name="TextBox 101" hidden="1">
            <a:extLst>
              <a:ext uri="{FF2B5EF4-FFF2-40B4-BE49-F238E27FC236}">
                <a16:creationId xmlns:a16="http://schemas.microsoft.com/office/drawing/2014/main" id="{00000000-0008-0000-2000-000066000000}"/>
              </a:ext>
            </a:extLst>
          </xdr:cNvPr>
          <xdr:cNvSpPr txBox="1"/>
        </xdr:nvSpPr>
        <xdr:spPr>
          <a:xfrm>
            <a:off x="3053053" y="3050362"/>
            <a:ext cx="1782207"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a:t>
            </a:r>
            <a:r>
              <a:rPr lang="en-US" sz="1100" b="1"/>
              <a:t>Save Baseline </a:t>
            </a:r>
            <a:r>
              <a:rPr lang="en-US" sz="1100"/>
              <a:t>button saves a snapshot of your business case in order to compare it with the actual and reforecast.</a:t>
            </a:r>
          </a:p>
        </xdr:txBody>
      </xdr:sp>
      <xdr:sp macro="" textlink="">
        <xdr:nvSpPr>
          <xdr:cNvPr id="103" name="TextBox 102" hidden="1">
            <a:extLst>
              <a:ext uri="{FF2B5EF4-FFF2-40B4-BE49-F238E27FC236}">
                <a16:creationId xmlns:a16="http://schemas.microsoft.com/office/drawing/2014/main" id="{00000000-0008-0000-2000-000067000000}"/>
              </a:ext>
            </a:extLst>
          </xdr:cNvPr>
          <xdr:cNvSpPr txBox="1"/>
        </xdr:nvSpPr>
        <xdr:spPr>
          <a:xfrm>
            <a:off x="5020310" y="3038456"/>
            <a:ext cx="2350982"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cost and savings have various examples. You can remove them from your final business case in case they are not part of your overall costs and savings.</a:t>
            </a:r>
          </a:p>
        </xdr:txBody>
      </xdr:sp>
      <xdr:sp macro="" textlink="">
        <xdr:nvSpPr>
          <xdr:cNvPr id="104" name="TextBox 103" hidden="1">
            <a:extLst>
              <a:ext uri="{FF2B5EF4-FFF2-40B4-BE49-F238E27FC236}">
                <a16:creationId xmlns:a16="http://schemas.microsoft.com/office/drawing/2014/main" id="{00000000-0008-0000-2000-000068000000}"/>
              </a:ext>
            </a:extLst>
          </xdr:cNvPr>
          <xdr:cNvSpPr txBox="1"/>
        </xdr:nvSpPr>
        <xdr:spPr>
          <a:xfrm>
            <a:off x="7856721" y="3145612"/>
            <a:ext cx="1399073"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number and the</a:t>
            </a:r>
            <a:r>
              <a:rPr lang="en-US" sz="1100" baseline="0"/>
              <a:t> names of the scenario are being managed from the Finance Template</a:t>
            </a:r>
            <a:endParaRPr lang="en-US" sz="1100"/>
          </a:p>
        </xdr:txBody>
      </xdr:sp>
      <xdr:sp macro="" textlink="">
        <xdr:nvSpPr>
          <xdr:cNvPr id="105" name="Rectangle: Rounded Corners 104" hidden="1">
            <a:extLst>
              <a:ext uri="{FF2B5EF4-FFF2-40B4-BE49-F238E27FC236}">
                <a16:creationId xmlns:a16="http://schemas.microsoft.com/office/drawing/2014/main" id="{00000000-0008-0000-2000-000069000000}"/>
              </a:ext>
            </a:extLst>
          </xdr:cNvPr>
          <xdr:cNvSpPr/>
        </xdr:nvSpPr>
        <xdr:spPr>
          <a:xfrm>
            <a:off x="993375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5</a:t>
            </a:r>
          </a:p>
        </xdr:txBody>
      </xdr:sp>
      <xdr:sp macro="" textlink="">
        <xdr:nvSpPr>
          <xdr:cNvPr id="106" name="TextBox 105" hidden="1">
            <a:extLst>
              <a:ext uri="{FF2B5EF4-FFF2-40B4-BE49-F238E27FC236}">
                <a16:creationId xmlns:a16="http://schemas.microsoft.com/office/drawing/2014/main" id="{00000000-0008-0000-2000-00006A000000}"/>
              </a:ext>
            </a:extLst>
          </xdr:cNvPr>
          <xdr:cNvSpPr txBox="1"/>
        </xdr:nvSpPr>
        <xdr:spPr>
          <a:xfrm>
            <a:off x="9752540" y="3169426"/>
            <a:ext cx="1845470" cy="763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dk1"/>
                </a:solidFill>
                <a:effectLst/>
                <a:latin typeface="+mn-lt"/>
                <a:ea typeface="+mn-ea"/>
                <a:cs typeface="+mn-cs"/>
              </a:rPr>
              <a:t>For</a:t>
            </a:r>
            <a:r>
              <a:rPr lang="en-US" sz="1100" b="0" baseline="0">
                <a:solidFill>
                  <a:schemeClr val="dk1"/>
                </a:solidFill>
                <a:effectLst/>
                <a:latin typeface="+mn-lt"/>
                <a:ea typeface="+mn-ea"/>
                <a:cs typeface="+mn-cs"/>
              </a:rPr>
              <a:t> certain usergroups, not all of the options are available at the moment.</a:t>
            </a:r>
            <a:endParaRPr lang="en-US" b="0">
              <a:effectLst/>
            </a:endParaRPr>
          </a:p>
        </xdr:txBody>
      </xdr:sp>
      <xdr:sp macro="[0]!Hide_Shape_Click" textlink="">
        <xdr:nvSpPr>
          <xdr:cNvPr id="128" name="Hide_Shape" hidden="1">
            <a:extLst>
              <a:ext uri="{FF2B5EF4-FFF2-40B4-BE49-F238E27FC236}">
                <a16:creationId xmlns:a16="http://schemas.microsoft.com/office/drawing/2014/main" id="{00000000-0008-0000-2000-000080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absolute">
    <xdr:from>
      <xdr:col>1</xdr:col>
      <xdr:colOff>352424</xdr:colOff>
      <xdr:row>2</xdr:row>
      <xdr:rowOff>114301</xdr:rowOff>
    </xdr:from>
    <xdr:to>
      <xdr:col>2</xdr:col>
      <xdr:colOff>238124</xdr:colOff>
      <xdr:row>3</xdr:row>
      <xdr:rowOff>180976</xdr:rowOff>
    </xdr:to>
    <xdr:sp macro="[0]!Bn_BCase1_Click" textlink="">
      <xdr:nvSpPr>
        <xdr:cNvPr id="2" name="Bn_BCase1_Btn">
          <a:extLst>
            <a:ext uri="{FF2B5EF4-FFF2-40B4-BE49-F238E27FC236}">
              <a16:creationId xmlns:a16="http://schemas.microsoft.com/office/drawing/2014/main" id="{00000000-0008-0000-2200-000002000000}"/>
            </a:ext>
          </a:extLst>
        </xdr:cNvPr>
        <xdr:cNvSpPr/>
      </xdr:nvSpPr>
      <xdr:spPr>
        <a:xfrm>
          <a:off x="423862" y="792957"/>
          <a:ext cx="2052637" cy="257175"/>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BCase - Cost</a:t>
          </a:r>
          <a:r>
            <a:rPr lang="en-US" sz="1100" b="1" baseline="0">
              <a:solidFill>
                <a:schemeClr val="bg1"/>
              </a:solidFill>
              <a:latin typeface="Arial" pitchFamily="34" charset="0"/>
              <a:cs typeface="Arial" pitchFamily="34" charset="0"/>
            </a:rPr>
            <a:t>s/ Savings</a:t>
          </a:r>
          <a:endParaRPr lang="en-US" sz="1100" b="1">
            <a:solidFill>
              <a:schemeClr val="bg1"/>
            </a:solidFill>
            <a:latin typeface="Arial" pitchFamily="34" charset="0"/>
            <a:cs typeface="Arial" pitchFamily="34" charset="0"/>
          </a:endParaRPr>
        </a:p>
      </xdr:txBody>
    </xdr:sp>
    <xdr:clientData/>
  </xdr:twoCellAnchor>
  <xdr:twoCellAnchor editAs="absolute">
    <xdr:from>
      <xdr:col>1</xdr:col>
      <xdr:colOff>358340</xdr:colOff>
      <xdr:row>3</xdr:row>
      <xdr:rowOff>257177</xdr:rowOff>
    </xdr:from>
    <xdr:to>
      <xdr:col>2</xdr:col>
      <xdr:colOff>219074</xdr:colOff>
      <xdr:row>4</xdr:row>
      <xdr:rowOff>211933</xdr:rowOff>
    </xdr:to>
    <xdr:sp macro="[0]!Bn_BCase2_Click" textlink="">
      <xdr:nvSpPr>
        <xdr:cNvPr id="3" name="Bn_BCase2_Btn">
          <a:extLst>
            <a:ext uri="{FF2B5EF4-FFF2-40B4-BE49-F238E27FC236}">
              <a16:creationId xmlns:a16="http://schemas.microsoft.com/office/drawing/2014/main" id="{00000000-0008-0000-2200-000003000000}"/>
            </a:ext>
          </a:extLst>
        </xdr:cNvPr>
        <xdr:cNvSpPr/>
      </xdr:nvSpPr>
      <xdr:spPr>
        <a:xfrm>
          <a:off x="429778" y="1126333"/>
          <a:ext cx="2027671"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tIns="0" rIns="0" bIns="0" rtlCol="0" anchor="ctr"/>
        <a:lstStyle/>
        <a:p>
          <a:pPr algn="ctr"/>
          <a:r>
            <a:rPr lang="en-US" sz="1100" b="1">
              <a:solidFill>
                <a:schemeClr val="bg1"/>
              </a:solidFill>
              <a:latin typeface="Arial" pitchFamily="34" charset="0"/>
              <a:cs typeface="Arial" pitchFamily="34" charset="0"/>
            </a:rPr>
            <a:t>BCase - Impact</a:t>
          </a:r>
        </a:p>
      </xdr:txBody>
    </xdr:sp>
    <xdr:clientData/>
  </xdr:twoCellAnchor>
  <xdr:twoCellAnchor editAs="absolute">
    <xdr:from>
      <xdr:col>9</xdr:col>
      <xdr:colOff>539316</xdr:colOff>
      <xdr:row>2</xdr:row>
      <xdr:rowOff>47625</xdr:rowOff>
    </xdr:from>
    <xdr:to>
      <xdr:col>11</xdr:col>
      <xdr:colOff>927936</xdr:colOff>
      <xdr:row>3</xdr:row>
      <xdr:rowOff>131445</xdr:rowOff>
    </xdr:to>
    <xdr:sp macro="[0]!Generate_Bcase_Synthesis_XLS" textlink="">
      <xdr:nvSpPr>
        <xdr:cNvPr id="4" name="Bn_BCase2_Btn">
          <a:extLst>
            <a:ext uri="{FF2B5EF4-FFF2-40B4-BE49-F238E27FC236}">
              <a16:creationId xmlns:a16="http://schemas.microsoft.com/office/drawing/2014/main" id="{00000000-0008-0000-2200-000004000000}"/>
            </a:ext>
          </a:extLst>
        </xdr:cNvPr>
        <xdr:cNvSpPr/>
      </xdr:nvSpPr>
      <xdr:spPr>
        <a:xfrm>
          <a:off x="9028472" y="726281"/>
          <a:ext cx="210312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tIns="0" rIns="0" bIns="0" rtlCol="0" anchor="ctr"/>
        <a:lstStyle/>
        <a:p>
          <a:pPr algn="ctr"/>
          <a:r>
            <a:rPr lang="en-US" sz="1000" b="1">
              <a:solidFill>
                <a:schemeClr val="bg1"/>
              </a:solidFill>
              <a:latin typeface="Arial" pitchFamily="34" charset="0"/>
              <a:cs typeface="Arial" pitchFamily="34" charset="0"/>
            </a:rPr>
            <a:t>BCase - Synthesis Report - XLS</a:t>
          </a:r>
        </a:p>
      </xdr:txBody>
    </xdr:sp>
    <xdr:clientData/>
  </xdr:twoCellAnchor>
  <xdr:twoCellAnchor editAs="absolute">
    <xdr:from>
      <xdr:col>3</xdr:col>
      <xdr:colOff>1404939</xdr:colOff>
      <xdr:row>2</xdr:row>
      <xdr:rowOff>47625</xdr:rowOff>
    </xdr:from>
    <xdr:to>
      <xdr:col>6</xdr:col>
      <xdr:colOff>55246</xdr:colOff>
      <xdr:row>3</xdr:row>
      <xdr:rowOff>131445</xdr:rowOff>
    </xdr:to>
    <xdr:sp macro="[0]!Bcase_Synthesis" textlink="">
      <xdr:nvSpPr>
        <xdr:cNvPr id="5" name="Bn_BCSynthesis_Btn">
          <a:extLst>
            <a:ext uri="{FF2B5EF4-FFF2-40B4-BE49-F238E27FC236}">
              <a16:creationId xmlns:a16="http://schemas.microsoft.com/office/drawing/2014/main" id="{00000000-0008-0000-2200-000005000000}"/>
            </a:ext>
          </a:extLst>
        </xdr:cNvPr>
        <xdr:cNvSpPr/>
      </xdr:nvSpPr>
      <xdr:spPr>
        <a:xfrm>
          <a:off x="4560095" y="726281"/>
          <a:ext cx="210312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Load Values</a:t>
          </a:r>
        </a:p>
      </xdr:txBody>
    </xdr:sp>
    <xdr:clientData/>
  </xdr:twoCellAnchor>
  <xdr:twoCellAnchor editAs="absolute">
    <xdr:from>
      <xdr:col>7</xdr:col>
      <xdr:colOff>67253</xdr:colOff>
      <xdr:row>2</xdr:row>
      <xdr:rowOff>47625</xdr:rowOff>
    </xdr:from>
    <xdr:to>
      <xdr:col>9</xdr:col>
      <xdr:colOff>408248</xdr:colOff>
      <xdr:row>3</xdr:row>
      <xdr:rowOff>131445</xdr:rowOff>
    </xdr:to>
    <xdr:sp macro="[0]!Bcase_Synthesis_PPT_Report" textlink="">
      <xdr:nvSpPr>
        <xdr:cNvPr id="6" name="Tracker_Report_Btn">
          <a:extLst>
            <a:ext uri="{FF2B5EF4-FFF2-40B4-BE49-F238E27FC236}">
              <a16:creationId xmlns:a16="http://schemas.microsoft.com/office/drawing/2014/main" id="{00000000-0008-0000-2200-000006000000}"/>
            </a:ext>
          </a:extLst>
        </xdr:cNvPr>
        <xdr:cNvSpPr/>
      </xdr:nvSpPr>
      <xdr:spPr>
        <a:xfrm>
          <a:off x="6794284" y="726281"/>
          <a:ext cx="210312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000" b="1">
              <a:solidFill>
                <a:schemeClr val="bg1"/>
              </a:solidFill>
              <a:latin typeface="Arial" pitchFamily="34" charset="0"/>
              <a:ea typeface="+mn-ea"/>
              <a:cs typeface="Arial" pitchFamily="34" charset="0"/>
            </a:rPr>
            <a:t>BCase - Synthesis PPT Report</a:t>
          </a:r>
        </a:p>
      </xdr:txBody>
    </xdr:sp>
    <xdr:clientData/>
  </xdr:twoCellAnchor>
  <xdr:twoCellAnchor editAs="oneCell">
    <xdr:from>
      <xdr:col>13</xdr:col>
      <xdr:colOff>1404938</xdr:colOff>
      <xdr:row>1</xdr:row>
      <xdr:rowOff>35719</xdr:rowOff>
    </xdr:from>
    <xdr:to>
      <xdr:col>15</xdr:col>
      <xdr:colOff>1532214</xdr:colOff>
      <xdr:row>1</xdr:row>
      <xdr:rowOff>533134</xdr:rowOff>
    </xdr:to>
    <xdr:pic>
      <xdr:nvPicPr>
        <xdr:cNvPr id="2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200-00001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192126" y="107157"/>
          <a:ext cx="1841776" cy="497415"/>
        </a:xfrm>
        <a:prstGeom prst="rect">
          <a:avLst/>
        </a:prstGeom>
        <a:noFill/>
      </xdr:spPr>
    </xdr:pic>
    <xdr:clientData/>
  </xdr:twoCellAnchor>
  <xdr:oneCellAnchor>
    <xdr:from>
      <xdr:col>1</xdr:col>
      <xdr:colOff>35719</xdr:colOff>
      <xdr:row>1</xdr:row>
      <xdr:rowOff>366545</xdr:rowOff>
    </xdr:from>
    <xdr:ext cx="1216423" cy="210250"/>
    <xdr:sp macro="" textlink="">
      <xdr:nvSpPr>
        <xdr:cNvPr id="24" name="TextBox 23">
          <a:extLst>
            <a:ext uri="{FF2B5EF4-FFF2-40B4-BE49-F238E27FC236}">
              <a16:creationId xmlns:a16="http://schemas.microsoft.com/office/drawing/2014/main" id="{00000000-0008-0000-2200-000018000000}"/>
            </a:ext>
          </a:extLst>
        </xdr:cNvPr>
        <xdr:cNvSpPr txBox="1"/>
      </xdr:nvSpPr>
      <xdr:spPr>
        <a:xfrm>
          <a:off x="107157" y="437983"/>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5</xdr:col>
      <xdr:colOff>1259417</xdr:colOff>
      <xdr:row>1</xdr:row>
      <xdr:rowOff>59532</xdr:rowOff>
    </xdr:from>
    <xdr:to>
      <xdr:col>6</xdr:col>
      <xdr:colOff>26515</xdr:colOff>
      <xdr:row>1</xdr:row>
      <xdr:rowOff>482866</xdr:rowOff>
    </xdr:to>
    <xdr:pic>
      <xdr:nvPicPr>
        <xdr:cNvPr id="25" name="Picture 24">
          <a:extLst>
            <a:ext uri="{FF2B5EF4-FFF2-40B4-BE49-F238E27FC236}">
              <a16:creationId xmlns:a16="http://schemas.microsoft.com/office/drawing/2014/main" id="{00000000-0008-0000-22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2355" y="130970"/>
          <a:ext cx="410161" cy="42333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oneCellAnchor>
    <xdr:from>
      <xdr:col>1</xdr:col>
      <xdr:colOff>21167</xdr:colOff>
      <xdr:row>1</xdr:row>
      <xdr:rowOff>423431</xdr:rowOff>
    </xdr:from>
    <xdr:ext cx="1216423" cy="210250"/>
    <xdr:sp macro="" textlink="">
      <xdr:nvSpPr>
        <xdr:cNvPr id="2" name="TextBox 1">
          <a:extLst>
            <a:ext uri="{FF2B5EF4-FFF2-40B4-BE49-F238E27FC236}">
              <a16:creationId xmlns:a16="http://schemas.microsoft.com/office/drawing/2014/main" id="{00000000-0008-0000-2300-000002000000}"/>
            </a:ext>
          </a:extLst>
        </xdr:cNvPr>
        <xdr:cNvSpPr txBox="1"/>
      </xdr:nvSpPr>
      <xdr:spPr>
        <a:xfrm>
          <a:off x="179917" y="561014"/>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10</xdr:col>
      <xdr:colOff>1854453</xdr:colOff>
      <xdr:row>1</xdr:row>
      <xdr:rowOff>84668</xdr:rowOff>
    </xdr:from>
    <xdr:to>
      <xdr:col>11</xdr:col>
      <xdr:colOff>1695979</xdr:colOff>
      <xdr:row>1</xdr:row>
      <xdr:rowOff>582083</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120536" y="222251"/>
          <a:ext cx="1841776" cy="497415"/>
        </a:xfrm>
        <a:prstGeom prst="rect">
          <a:avLst/>
        </a:prstGeom>
        <a:noFill/>
      </xdr:spPr>
    </xdr:pic>
    <xdr:clientData/>
  </xdr:twoCellAnchor>
  <xdr:twoCellAnchor editAs="oneCell">
    <xdr:from>
      <xdr:col>1</xdr:col>
      <xdr:colOff>158748</xdr:colOff>
      <xdr:row>11</xdr:row>
      <xdr:rowOff>132290</xdr:rowOff>
    </xdr:from>
    <xdr:to>
      <xdr:col>1</xdr:col>
      <xdr:colOff>1587499</xdr:colOff>
      <xdr:row>12</xdr:row>
      <xdr:rowOff>184360</xdr:rowOff>
    </xdr:to>
    <xdr:sp macro="[0]!Bn_ShowHideOptBCI_Btn_Click" textlink="">
      <xdr:nvSpPr>
        <xdr:cNvPr id="30" name="Bn_ShowHideOptBCI_Btn">
          <a:extLst>
            <a:ext uri="{FF2B5EF4-FFF2-40B4-BE49-F238E27FC236}">
              <a16:creationId xmlns:a16="http://schemas.microsoft.com/office/drawing/2014/main" id="{00000000-0008-0000-2300-00001E000000}"/>
            </a:ext>
          </a:extLst>
        </xdr:cNvPr>
        <xdr:cNvSpPr/>
      </xdr:nvSpPr>
      <xdr:spPr>
        <a:xfrm>
          <a:off x="317498" y="1825623"/>
          <a:ext cx="1428751" cy="274320"/>
        </a:xfrm>
        <a:prstGeom prst="roundRect">
          <a:avLst/>
        </a:prstGeom>
        <a:solidFill>
          <a:srgbClr val="3DCD58"/>
        </a:solidFill>
        <a:ln>
          <a:solidFill>
            <a:srgbClr val="00B05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tx1"/>
              </a:solidFill>
              <a:latin typeface="Arial" pitchFamily="34" charset="0"/>
              <a:cs typeface="Arial" pitchFamily="34" charset="0"/>
            </a:rPr>
            <a:t>Expand</a:t>
          </a:r>
        </a:p>
      </xdr:txBody>
    </xdr:sp>
    <xdr:clientData/>
  </xdr:twoCellAnchor>
  <xdr:twoCellAnchor editAs="oneCell">
    <xdr:from>
      <xdr:col>1</xdr:col>
      <xdr:colOff>1873250</xdr:colOff>
      <xdr:row>1</xdr:row>
      <xdr:rowOff>116418</xdr:rowOff>
    </xdr:from>
    <xdr:to>
      <xdr:col>1</xdr:col>
      <xdr:colOff>2283411</xdr:colOff>
      <xdr:row>1</xdr:row>
      <xdr:rowOff>539752</xdr:rowOff>
    </xdr:to>
    <xdr:pic>
      <xdr:nvPicPr>
        <xdr:cNvPr id="31" name="Picture 30">
          <a:extLst>
            <a:ext uri="{FF2B5EF4-FFF2-40B4-BE49-F238E27FC236}">
              <a16:creationId xmlns:a16="http://schemas.microsoft.com/office/drawing/2014/main" id="{00000000-0008-0000-23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32000" y="254001"/>
          <a:ext cx="410161" cy="423334"/>
        </a:xfrm>
        <a:prstGeom prst="rect">
          <a:avLst/>
        </a:prstGeom>
      </xdr:spPr>
    </xdr:pic>
    <xdr:clientData/>
  </xdr:twoCellAnchor>
  <xdr:twoCellAnchor>
    <xdr:from>
      <xdr:col>1</xdr:col>
      <xdr:colOff>201083</xdr:colOff>
      <xdr:row>1</xdr:row>
      <xdr:rowOff>52917</xdr:rowOff>
    </xdr:from>
    <xdr:to>
      <xdr:col>1</xdr:col>
      <xdr:colOff>784489</xdr:colOff>
      <xdr:row>1</xdr:row>
      <xdr:rowOff>422012</xdr:rowOff>
    </xdr:to>
    <xdr:grpSp>
      <xdr:nvGrpSpPr>
        <xdr:cNvPr id="83" name="Menu_Button">
          <a:extLst>
            <a:ext uri="{FF2B5EF4-FFF2-40B4-BE49-F238E27FC236}">
              <a16:creationId xmlns:a16="http://schemas.microsoft.com/office/drawing/2014/main" id="{00000000-0008-0000-2300-000053000000}"/>
            </a:ext>
          </a:extLst>
        </xdr:cNvPr>
        <xdr:cNvGrpSpPr/>
      </xdr:nvGrpSpPr>
      <xdr:grpSpPr>
        <a:xfrm>
          <a:off x="359833" y="190500"/>
          <a:ext cx="583406" cy="369095"/>
          <a:chOff x="297657" y="95249"/>
          <a:chExt cx="583406" cy="369095"/>
        </a:xfrm>
      </xdr:grpSpPr>
      <xdr:sp macro="[0]!Menu_Button_Click" textlink="">
        <xdr:nvSpPr>
          <xdr:cNvPr id="84" name="Rectangle: Rounded Corners 83" hidden="1">
            <a:extLst>
              <a:ext uri="{FF2B5EF4-FFF2-40B4-BE49-F238E27FC236}">
                <a16:creationId xmlns:a16="http://schemas.microsoft.com/office/drawing/2014/main" id="{00000000-0008-0000-2300-000054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85" name="Straight Connector 84">
            <a:extLst>
              <a:ext uri="{FF2B5EF4-FFF2-40B4-BE49-F238E27FC236}">
                <a16:creationId xmlns:a16="http://schemas.microsoft.com/office/drawing/2014/main" id="{00000000-0008-0000-2300-000055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6" name="Straight Connector 85">
            <a:extLst>
              <a:ext uri="{FF2B5EF4-FFF2-40B4-BE49-F238E27FC236}">
                <a16:creationId xmlns:a16="http://schemas.microsoft.com/office/drawing/2014/main" id="{00000000-0008-0000-2300-000056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7" name="Straight Connector 86">
            <a:extLst>
              <a:ext uri="{FF2B5EF4-FFF2-40B4-BE49-F238E27FC236}">
                <a16:creationId xmlns:a16="http://schemas.microsoft.com/office/drawing/2014/main" id="{00000000-0008-0000-2300-000057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1809750</xdr:colOff>
      <xdr:row>11</xdr:row>
      <xdr:rowOff>132290</xdr:rowOff>
    </xdr:from>
    <xdr:to>
      <xdr:col>2</xdr:col>
      <xdr:colOff>955358</xdr:colOff>
      <xdr:row>12</xdr:row>
      <xdr:rowOff>184360</xdr:rowOff>
    </xdr:to>
    <xdr:sp macro="[0]!Bn_BCSynthesis_Btn_Click" textlink="">
      <xdr:nvSpPr>
        <xdr:cNvPr id="53" name="Bn_BCSynthesis_Btn" hidden="1">
          <a:extLst>
            <a:ext uri="{FF2B5EF4-FFF2-40B4-BE49-F238E27FC236}">
              <a16:creationId xmlns:a16="http://schemas.microsoft.com/office/drawing/2014/main" id="{00000000-0008-0000-2300-000035000000}"/>
            </a:ext>
          </a:extLst>
        </xdr:cNvPr>
        <xdr:cNvSpPr/>
      </xdr:nvSpPr>
      <xdr:spPr>
        <a:xfrm>
          <a:off x="1968500" y="1825623"/>
          <a:ext cx="1653858"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BCase Synthesis</a:t>
          </a:r>
        </a:p>
      </xdr:txBody>
    </xdr:sp>
    <xdr:clientData/>
  </xdr:twoCellAnchor>
  <xdr:twoCellAnchor editAs="absolute">
    <xdr:from>
      <xdr:col>0</xdr:col>
      <xdr:colOff>105833</xdr:colOff>
      <xdr:row>9</xdr:row>
      <xdr:rowOff>31750</xdr:rowOff>
    </xdr:from>
    <xdr:to>
      <xdr:col>29</xdr:col>
      <xdr:colOff>236801</xdr:colOff>
      <xdr:row>11</xdr:row>
      <xdr:rowOff>83502</xdr:rowOff>
    </xdr:to>
    <xdr:grpSp>
      <xdr:nvGrpSpPr>
        <xdr:cNvPr id="54" name="Menu_Bar" hidden="1">
          <a:extLst>
            <a:ext uri="{FF2B5EF4-FFF2-40B4-BE49-F238E27FC236}">
              <a16:creationId xmlns:a16="http://schemas.microsoft.com/office/drawing/2014/main" id="{00000000-0008-0000-2300-000036000000}"/>
            </a:ext>
          </a:extLst>
        </xdr:cNvPr>
        <xdr:cNvGrpSpPr/>
      </xdr:nvGrpSpPr>
      <xdr:grpSpPr>
        <a:xfrm>
          <a:off x="105833" y="814917"/>
          <a:ext cx="15180468" cy="961918"/>
          <a:chOff x="74083" y="740834"/>
          <a:chExt cx="13631334" cy="961918"/>
        </a:xfrm>
      </xdr:grpSpPr>
      <xdr:sp macro="" textlink="">
        <xdr:nvSpPr>
          <xdr:cNvPr id="55" name="PlaceHolder" hidden="1">
            <a:extLst>
              <a:ext uri="{FF2B5EF4-FFF2-40B4-BE49-F238E27FC236}">
                <a16:creationId xmlns:a16="http://schemas.microsoft.com/office/drawing/2014/main" id="{00000000-0008-0000-2300-000037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56" name="Bn_Charter_Btn" hidden="1">
            <a:extLst>
              <a:ext uri="{FF2B5EF4-FFF2-40B4-BE49-F238E27FC236}">
                <a16:creationId xmlns:a16="http://schemas.microsoft.com/office/drawing/2014/main" id="{00000000-0008-0000-2300-000038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57" name="Bn_Finance_Btn" hidden="1">
            <a:extLst>
              <a:ext uri="{FF2B5EF4-FFF2-40B4-BE49-F238E27FC236}">
                <a16:creationId xmlns:a16="http://schemas.microsoft.com/office/drawing/2014/main" id="{00000000-0008-0000-2300-000039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58" name="Bn_Status_Report_Btn" hidden="1">
            <a:extLst>
              <a:ext uri="{FF2B5EF4-FFF2-40B4-BE49-F238E27FC236}">
                <a16:creationId xmlns:a16="http://schemas.microsoft.com/office/drawing/2014/main" id="{00000000-0008-0000-2300-00003A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59" name="Bn_Resource_Plan_Btn" hidden="1">
            <a:extLst>
              <a:ext uri="{FF2B5EF4-FFF2-40B4-BE49-F238E27FC236}">
                <a16:creationId xmlns:a16="http://schemas.microsoft.com/office/drawing/2014/main" id="{00000000-0008-0000-2300-00003B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0" name="Bn_Project_Plan_Btn" hidden="1">
            <a:extLst>
              <a:ext uri="{FF2B5EF4-FFF2-40B4-BE49-F238E27FC236}">
                <a16:creationId xmlns:a16="http://schemas.microsoft.com/office/drawing/2014/main" id="{00000000-0008-0000-2300-00003C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1" name="Bn_Risk_Register_Btn" hidden="1">
            <a:extLst>
              <a:ext uri="{FF2B5EF4-FFF2-40B4-BE49-F238E27FC236}">
                <a16:creationId xmlns:a16="http://schemas.microsoft.com/office/drawing/2014/main" id="{00000000-0008-0000-2300-00003D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2" name="Bn_Issue_Log_Btn" hidden="1">
            <a:extLst>
              <a:ext uri="{FF2B5EF4-FFF2-40B4-BE49-F238E27FC236}">
                <a16:creationId xmlns:a16="http://schemas.microsoft.com/office/drawing/2014/main" id="{00000000-0008-0000-2300-00003E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3" name="Bn_Comms_Plan_Btn" hidden="1">
            <a:extLst>
              <a:ext uri="{FF2B5EF4-FFF2-40B4-BE49-F238E27FC236}">
                <a16:creationId xmlns:a16="http://schemas.microsoft.com/office/drawing/2014/main" id="{00000000-0008-0000-2300-00003F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4" name="Bn_Reports_Btn" hidden="1">
            <a:extLst>
              <a:ext uri="{FF2B5EF4-FFF2-40B4-BE49-F238E27FC236}">
                <a16:creationId xmlns:a16="http://schemas.microsoft.com/office/drawing/2014/main" id="{00000000-0008-0000-2300-000040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65" name="Bn_General_Info_Btn" hidden="1">
            <a:hlinkClick xmlns:r="http://schemas.openxmlformats.org/officeDocument/2006/relationships" r:id="rId3"/>
            <a:extLst>
              <a:ext uri="{FF2B5EF4-FFF2-40B4-BE49-F238E27FC236}">
                <a16:creationId xmlns:a16="http://schemas.microsoft.com/office/drawing/2014/main" id="{00000000-0008-0000-2300-000041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66" name="Bn_Problem_St_Btn" hidden="1">
            <a:extLst>
              <a:ext uri="{FF2B5EF4-FFF2-40B4-BE49-F238E27FC236}">
                <a16:creationId xmlns:a16="http://schemas.microsoft.com/office/drawing/2014/main" id="{00000000-0008-0000-2300-000042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67" name="Bn_Tracker_Btn" hidden="1">
            <a:extLst>
              <a:ext uri="{FF2B5EF4-FFF2-40B4-BE49-F238E27FC236}">
                <a16:creationId xmlns:a16="http://schemas.microsoft.com/office/drawing/2014/main" id="{00000000-0008-0000-2300-000043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68" name="Bn_CR_Log_Btn" hidden="1">
            <a:extLst>
              <a:ext uri="{FF2B5EF4-FFF2-40B4-BE49-F238E27FC236}">
                <a16:creationId xmlns:a16="http://schemas.microsoft.com/office/drawing/2014/main" id="{00000000-0008-0000-2300-000044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69" name="Bn_Lessons_Learned_Btn" hidden="1">
            <a:extLst>
              <a:ext uri="{FF2B5EF4-FFF2-40B4-BE49-F238E27FC236}">
                <a16:creationId xmlns:a16="http://schemas.microsoft.com/office/drawing/2014/main" id="{00000000-0008-0000-2300-000045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0" name="Bn_BCase1_Btn" hidden="1">
            <a:extLst>
              <a:ext uri="{FF2B5EF4-FFF2-40B4-BE49-F238E27FC236}">
                <a16:creationId xmlns:a16="http://schemas.microsoft.com/office/drawing/2014/main" id="{00000000-0008-0000-2300-000046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1" name="Bn_Cost_Tracking_Btn" hidden="1">
            <a:extLst>
              <a:ext uri="{FF2B5EF4-FFF2-40B4-BE49-F238E27FC236}">
                <a16:creationId xmlns:a16="http://schemas.microsoft.com/office/drawing/2014/main" id="{00000000-0008-0000-2300-000047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2" name="Bn_IPO_Addendum_Btn" hidden="1">
            <a:extLst>
              <a:ext uri="{FF2B5EF4-FFF2-40B4-BE49-F238E27FC236}">
                <a16:creationId xmlns:a16="http://schemas.microsoft.com/office/drawing/2014/main" id="{00000000-0008-0000-2300-000048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73" name="Bn_BCase2_Btn" hidden="1">
            <a:extLst>
              <a:ext uri="{FF2B5EF4-FFF2-40B4-BE49-F238E27FC236}">
                <a16:creationId xmlns:a16="http://schemas.microsoft.com/office/drawing/2014/main" id="{00000000-0008-0000-2300-000049000000}"/>
              </a:ext>
            </a:extLst>
          </xdr:cNvPr>
          <xdr:cNvSpPr/>
        </xdr:nvSpPr>
        <xdr:spPr>
          <a:xfrm>
            <a:off x="7456079"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74" name="Bn_Stage_Gates_Btn" hidden="1">
            <a:extLst>
              <a:ext uri="{FF2B5EF4-FFF2-40B4-BE49-F238E27FC236}">
                <a16:creationId xmlns:a16="http://schemas.microsoft.com/office/drawing/2014/main" id="{00000000-0008-0000-2300-00004A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75" name="Bn_KPIs_Btn" hidden="1">
            <a:extLst>
              <a:ext uri="{FF2B5EF4-FFF2-40B4-BE49-F238E27FC236}">
                <a16:creationId xmlns:a16="http://schemas.microsoft.com/office/drawing/2014/main" id="{00000000-0008-0000-2300-00004B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76" name="Bn_BCase3_Btn" hidden="1">
            <a:extLst>
              <a:ext uri="{FF2B5EF4-FFF2-40B4-BE49-F238E27FC236}">
                <a16:creationId xmlns:a16="http://schemas.microsoft.com/office/drawing/2014/main" id="{00000000-0008-0000-2300-00004C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77" name="Bn_Charts_Btn" hidden="1">
            <a:extLst>
              <a:ext uri="{FF2B5EF4-FFF2-40B4-BE49-F238E27FC236}">
                <a16:creationId xmlns:a16="http://schemas.microsoft.com/office/drawing/2014/main" id="{00000000-0008-0000-2300-00004D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78" name="Bn_Consolidation_Btn" hidden="1">
            <a:extLst>
              <a:ext uri="{FF2B5EF4-FFF2-40B4-BE49-F238E27FC236}">
                <a16:creationId xmlns:a16="http://schemas.microsoft.com/office/drawing/2014/main" id="{00000000-0008-0000-2300-00004E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79" name="Bn_ID_Card_Btn" hidden="1">
            <a:extLst>
              <a:ext uri="{FF2B5EF4-FFF2-40B4-BE49-F238E27FC236}">
                <a16:creationId xmlns:a16="http://schemas.microsoft.com/office/drawing/2014/main" id="{00000000-0008-0000-2300-00004F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0" name="Bn_cList1_Btn" hidden="1">
            <a:extLst>
              <a:ext uri="{FF2B5EF4-FFF2-40B4-BE49-F238E27FC236}">
                <a16:creationId xmlns:a16="http://schemas.microsoft.com/office/drawing/2014/main" id="{00000000-0008-0000-2300-000050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1" name="Bn_cList2_Btn" hidden="1">
            <a:extLst>
              <a:ext uri="{FF2B5EF4-FFF2-40B4-BE49-F238E27FC236}">
                <a16:creationId xmlns:a16="http://schemas.microsoft.com/office/drawing/2014/main" id="{00000000-0008-0000-2300-000051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2" name="Bn_cList3_Btn" hidden="1">
            <a:extLst>
              <a:ext uri="{FF2B5EF4-FFF2-40B4-BE49-F238E27FC236}">
                <a16:creationId xmlns:a16="http://schemas.microsoft.com/office/drawing/2014/main" id="{00000000-0008-0000-2300-000052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7" name="Bn_defLog_Btn" hidden="1">
            <a:extLst>
              <a:ext uri="{FF2B5EF4-FFF2-40B4-BE49-F238E27FC236}">
                <a16:creationId xmlns:a16="http://schemas.microsoft.com/office/drawing/2014/main" id="{00000000-0008-0000-2300-00006B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8" name="Bn_cList4_Btn" hidden="1">
            <a:extLst>
              <a:ext uri="{FF2B5EF4-FFF2-40B4-BE49-F238E27FC236}">
                <a16:creationId xmlns:a16="http://schemas.microsoft.com/office/drawing/2014/main" id="{00000000-0008-0000-2300-00006C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9" name="Bn_MoM_Btn" hidden="1">
            <a:extLst>
              <a:ext uri="{FF2B5EF4-FFF2-40B4-BE49-F238E27FC236}">
                <a16:creationId xmlns:a16="http://schemas.microsoft.com/office/drawing/2014/main" id="{00000000-0008-0000-2300-00006D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0" name="Bn_RACI_Btn" hidden="1">
            <a:extLst>
              <a:ext uri="{FF2B5EF4-FFF2-40B4-BE49-F238E27FC236}">
                <a16:creationId xmlns:a16="http://schemas.microsoft.com/office/drawing/2014/main" id="{00000000-0008-0000-2300-00006E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1" name="Bn_Micro_Template_Btn" hidden="1">
            <a:extLst>
              <a:ext uri="{FF2B5EF4-FFF2-40B4-BE49-F238E27FC236}">
                <a16:creationId xmlns:a16="http://schemas.microsoft.com/office/drawing/2014/main" id="{00000000-0008-0000-2300-00006F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21167</xdr:colOff>
      <xdr:row>9</xdr:row>
      <xdr:rowOff>63500</xdr:rowOff>
    </xdr:from>
    <xdr:to>
      <xdr:col>25</xdr:col>
      <xdr:colOff>285750</xdr:colOff>
      <xdr:row>9</xdr:row>
      <xdr:rowOff>468313</xdr:rowOff>
    </xdr:to>
    <xdr:grpSp>
      <xdr:nvGrpSpPr>
        <xdr:cNvPr id="112" name="Light_Menu">
          <a:extLst>
            <a:ext uri="{FF2B5EF4-FFF2-40B4-BE49-F238E27FC236}">
              <a16:creationId xmlns:a16="http://schemas.microsoft.com/office/drawing/2014/main" id="{00000000-0008-0000-2300-000070000000}"/>
            </a:ext>
          </a:extLst>
        </xdr:cNvPr>
        <xdr:cNvGrpSpPr/>
      </xdr:nvGrpSpPr>
      <xdr:grpSpPr>
        <a:xfrm>
          <a:off x="179917" y="846667"/>
          <a:ext cx="12700000" cy="404813"/>
          <a:chOff x="107156" y="833437"/>
          <a:chExt cx="13465969" cy="404813"/>
        </a:xfrm>
      </xdr:grpSpPr>
      <xdr:sp macro="" textlink="">
        <xdr:nvSpPr>
          <xdr:cNvPr id="113" name="LM_Container">
            <a:extLst>
              <a:ext uri="{FF2B5EF4-FFF2-40B4-BE49-F238E27FC236}">
                <a16:creationId xmlns:a16="http://schemas.microsoft.com/office/drawing/2014/main" id="{00000000-0008-0000-2300-000071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4" name="LM_Help_Button">
            <a:hlinkClick xmlns:r="http://schemas.openxmlformats.org/officeDocument/2006/relationships" r:id="rId4"/>
            <a:extLst>
              <a:ext uri="{FF2B5EF4-FFF2-40B4-BE49-F238E27FC236}">
                <a16:creationId xmlns:a16="http://schemas.microsoft.com/office/drawing/2014/main" id="{00000000-0008-0000-2300-000072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5" name="LM_Tips_Button">
            <a:extLst>
              <a:ext uri="{FF2B5EF4-FFF2-40B4-BE49-F238E27FC236}">
                <a16:creationId xmlns:a16="http://schemas.microsoft.com/office/drawing/2014/main" id="{00000000-0008-0000-2300-000073000000}"/>
              </a:ext>
            </a:extLst>
          </xdr:cNvPr>
          <xdr:cNvGrpSpPr/>
        </xdr:nvGrpSpPr>
        <xdr:grpSpPr>
          <a:xfrm>
            <a:off x="12785994" y="909690"/>
            <a:ext cx="274320" cy="274320"/>
            <a:chOff x="10563228" y="1200151"/>
            <a:chExt cx="341839" cy="338667"/>
          </a:xfrm>
          <a:effectLst/>
        </xdr:grpSpPr>
        <xdr:sp macro="" textlink="">
          <xdr:nvSpPr>
            <xdr:cNvPr id="124" name="Tips_Circle">
              <a:extLst>
                <a:ext uri="{FF2B5EF4-FFF2-40B4-BE49-F238E27FC236}">
                  <a16:creationId xmlns:a16="http://schemas.microsoft.com/office/drawing/2014/main" id="{00000000-0008-0000-2300-00007C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5" name="Light_Bulb" descr="Lightbulb">
              <a:extLst>
                <a:ext uri="{FF2B5EF4-FFF2-40B4-BE49-F238E27FC236}">
                  <a16:creationId xmlns:a16="http://schemas.microsoft.com/office/drawing/2014/main" id="{00000000-0008-0000-2300-00007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16" name="LM_Button_1">
            <a:extLst>
              <a:ext uri="{FF2B5EF4-FFF2-40B4-BE49-F238E27FC236}">
                <a16:creationId xmlns:a16="http://schemas.microsoft.com/office/drawing/2014/main" id="{00000000-0008-0000-2300-000074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7" name="LM_Button_2">
            <a:extLst>
              <a:ext uri="{FF2B5EF4-FFF2-40B4-BE49-F238E27FC236}">
                <a16:creationId xmlns:a16="http://schemas.microsoft.com/office/drawing/2014/main" id="{00000000-0008-0000-2300-000075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8" name="LM_Button_3">
            <a:extLst>
              <a:ext uri="{FF2B5EF4-FFF2-40B4-BE49-F238E27FC236}">
                <a16:creationId xmlns:a16="http://schemas.microsoft.com/office/drawing/2014/main" id="{00000000-0008-0000-2300-000076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9" name="LM_Button_4">
            <a:extLst>
              <a:ext uri="{FF2B5EF4-FFF2-40B4-BE49-F238E27FC236}">
                <a16:creationId xmlns:a16="http://schemas.microsoft.com/office/drawing/2014/main" id="{00000000-0008-0000-2300-000077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0" name="LM_Button_5">
            <a:extLst>
              <a:ext uri="{FF2B5EF4-FFF2-40B4-BE49-F238E27FC236}">
                <a16:creationId xmlns:a16="http://schemas.microsoft.com/office/drawing/2014/main" id="{00000000-0008-0000-2300-000078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1" name="LM_Button_6">
            <a:extLst>
              <a:ext uri="{FF2B5EF4-FFF2-40B4-BE49-F238E27FC236}">
                <a16:creationId xmlns:a16="http://schemas.microsoft.com/office/drawing/2014/main" id="{00000000-0008-0000-2300-000079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2" name="LM_Settings_Button" descr="Single gear">
            <a:extLst>
              <a:ext uri="{FF2B5EF4-FFF2-40B4-BE49-F238E27FC236}">
                <a16:creationId xmlns:a16="http://schemas.microsoft.com/office/drawing/2014/main" id="{00000000-0008-0000-2300-00007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3" name="LM_Templates_Custom_Button">
            <a:extLst>
              <a:ext uri="{FF2B5EF4-FFF2-40B4-BE49-F238E27FC236}">
                <a16:creationId xmlns:a16="http://schemas.microsoft.com/office/drawing/2014/main" id="{00000000-0008-0000-2300-00007B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1</xdr:col>
      <xdr:colOff>158750</xdr:colOff>
      <xdr:row>13</xdr:row>
      <xdr:rowOff>317500</xdr:rowOff>
    </xdr:from>
    <xdr:to>
      <xdr:col>11</xdr:col>
      <xdr:colOff>1995914</xdr:colOff>
      <xdr:row>23</xdr:row>
      <xdr:rowOff>145521</xdr:rowOff>
    </xdr:to>
    <xdr:grpSp>
      <xdr:nvGrpSpPr>
        <xdr:cNvPr id="88" name="Tips_BCase_Impact" hidden="1">
          <a:extLst>
            <a:ext uri="{FF2B5EF4-FFF2-40B4-BE49-F238E27FC236}">
              <a16:creationId xmlns:a16="http://schemas.microsoft.com/office/drawing/2014/main" id="{00000000-0008-0000-2300-000058000000}"/>
            </a:ext>
          </a:extLst>
        </xdr:cNvPr>
        <xdr:cNvGrpSpPr/>
      </xdr:nvGrpSpPr>
      <xdr:grpSpPr>
        <a:xfrm>
          <a:off x="317500" y="2508250"/>
          <a:ext cx="9107914" cy="1870604"/>
          <a:chOff x="846667" y="2444750"/>
          <a:chExt cx="10751344" cy="1870604"/>
        </a:xfrm>
      </xdr:grpSpPr>
      <xdr:sp macro="" textlink="">
        <xdr:nvSpPr>
          <xdr:cNvPr id="89" name="Rectangle: Rounded Corners 88" hidden="1">
            <a:extLst>
              <a:ext uri="{FF2B5EF4-FFF2-40B4-BE49-F238E27FC236}">
                <a16:creationId xmlns:a16="http://schemas.microsoft.com/office/drawing/2014/main" id="{00000000-0008-0000-2300-000059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90" name="Rectangle: Rounded Corners 89" hidden="1">
            <a:extLst>
              <a:ext uri="{FF2B5EF4-FFF2-40B4-BE49-F238E27FC236}">
                <a16:creationId xmlns:a16="http://schemas.microsoft.com/office/drawing/2014/main" id="{00000000-0008-0000-2300-00005A000000}"/>
              </a:ext>
            </a:extLst>
          </xdr:cNvPr>
          <xdr:cNvSpPr/>
        </xdr:nvSpPr>
        <xdr:spPr>
          <a:xfrm>
            <a:off x="10847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91" name="Rectangle: Rounded Corners 90" hidden="1">
            <a:extLst>
              <a:ext uri="{FF2B5EF4-FFF2-40B4-BE49-F238E27FC236}">
                <a16:creationId xmlns:a16="http://schemas.microsoft.com/office/drawing/2014/main" id="{00000000-0008-0000-2300-00005B000000}"/>
              </a:ext>
            </a:extLst>
          </xdr:cNvPr>
          <xdr:cNvSpPr/>
        </xdr:nvSpPr>
        <xdr:spPr>
          <a:xfrm>
            <a:off x="5616217"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92" name="Rectangle: Rounded Corners 91" hidden="1">
            <a:extLst>
              <a:ext uri="{FF2B5EF4-FFF2-40B4-BE49-F238E27FC236}">
                <a16:creationId xmlns:a16="http://schemas.microsoft.com/office/drawing/2014/main" id="{00000000-0008-0000-2300-00005C000000}"/>
              </a:ext>
            </a:extLst>
          </xdr:cNvPr>
          <xdr:cNvSpPr/>
        </xdr:nvSpPr>
        <xdr:spPr>
          <a:xfrm>
            <a:off x="972296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94" name="TextBox 93" hidden="1">
            <a:extLst>
              <a:ext uri="{FF2B5EF4-FFF2-40B4-BE49-F238E27FC236}">
                <a16:creationId xmlns:a16="http://schemas.microsoft.com/office/drawing/2014/main" id="{00000000-0008-0000-2300-00005E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Click</a:t>
            </a:r>
            <a:r>
              <a:rPr lang="en-US" sz="1100" b="0" baseline="0"/>
              <a:t> the "</a:t>
            </a:r>
            <a:r>
              <a:rPr lang="en-US" sz="1100" b="1" baseline="0"/>
              <a:t>Expand</a:t>
            </a:r>
            <a:r>
              <a:rPr lang="en-US" sz="1100" b="0" baseline="0"/>
              <a:t>" button in order to reveal the optional columns.</a:t>
            </a:r>
            <a:endParaRPr lang="en-US" sz="1100" b="1"/>
          </a:p>
        </xdr:txBody>
      </xdr:sp>
      <xdr:sp macro="" textlink="">
        <xdr:nvSpPr>
          <xdr:cNvPr id="95" name="TextBox 94" hidden="1">
            <a:extLst>
              <a:ext uri="{FF2B5EF4-FFF2-40B4-BE49-F238E27FC236}">
                <a16:creationId xmlns:a16="http://schemas.microsoft.com/office/drawing/2014/main" id="{00000000-0008-0000-2300-00005F000000}"/>
              </a:ext>
            </a:extLst>
          </xdr:cNvPr>
          <xdr:cNvSpPr txBox="1"/>
        </xdr:nvSpPr>
        <xdr:spPr>
          <a:xfrm>
            <a:off x="5069298" y="3017290"/>
            <a:ext cx="2461118"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Select how many Delta</a:t>
            </a:r>
            <a:r>
              <a:rPr lang="en-US" sz="1100" baseline="0"/>
              <a:t> option will appear in the template from the drop down list of "</a:t>
            </a:r>
            <a:r>
              <a:rPr lang="en-US" sz="1100" b="1" baseline="0"/>
              <a:t>Select Options Breakdown</a:t>
            </a:r>
            <a:r>
              <a:rPr lang="en-US" sz="1100" baseline="0"/>
              <a:t>"</a:t>
            </a:r>
            <a:endParaRPr lang="en-US" sz="1100"/>
          </a:p>
        </xdr:txBody>
      </xdr:sp>
      <xdr:sp macro="" textlink="">
        <xdr:nvSpPr>
          <xdr:cNvPr id="96" name="TextBox 95" hidden="1">
            <a:extLst>
              <a:ext uri="{FF2B5EF4-FFF2-40B4-BE49-F238E27FC236}">
                <a16:creationId xmlns:a16="http://schemas.microsoft.com/office/drawing/2014/main" id="{00000000-0008-0000-2300-000060000000}"/>
              </a:ext>
            </a:extLst>
          </xdr:cNvPr>
          <xdr:cNvSpPr txBox="1"/>
        </xdr:nvSpPr>
        <xdr:spPr>
          <a:xfrm>
            <a:off x="9483483" y="310989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a:t>
            </a:r>
            <a:r>
              <a:rPr lang="en-US" sz="1100" b="1"/>
              <a:t>functional currency</a:t>
            </a:r>
            <a:r>
              <a:rPr lang="en-US" sz="1100" b="1" baseline="0"/>
              <a:t> symbol </a:t>
            </a:r>
            <a:r>
              <a:rPr lang="en-US" sz="1100" baseline="0"/>
              <a:t>is updated automatically from "</a:t>
            </a:r>
            <a:r>
              <a:rPr lang="en-US" sz="1100" b="1" baseline="0"/>
              <a:t>Finance</a:t>
            </a:r>
            <a:r>
              <a:rPr lang="en-US" sz="1100" baseline="0"/>
              <a:t>" template.</a:t>
            </a:r>
            <a:endParaRPr lang="en-US" sz="1100"/>
          </a:p>
        </xdr:txBody>
      </xdr:sp>
      <xdr:sp macro="[0]!Hide_Shape_Click" textlink="">
        <xdr:nvSpPr>
          <xdr:cNvPr id="102" name="Hide_Shape" hidden="1">
            <a:extLst>
              <a:ext uri="{FF2B5EF4-FFF2-40B4-BE49-F238E27FC236}">
                <a16:creationId xmlns:a16="http://schemas.microsoft.com/office/drawing/2014/main" id="{00000000-0008-0000-2300-000066000000}"/>
              </a:ext>
            </a:extLst>
          </xdr:cNvPr>
          <xdr:cNvSpPr txBox="1"/>
        </xdr:nvSpPr>
        <xdr:spPr>
          <a:xfrm>
            <a:off x="5873750" y="3987254"/>
            <a:ext cx="957058"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32.xml><?xml version="1.0" encoding="utf-8"?>
<xdr:wsDr xmlns:xdr="http://schemas.openxmlformats.org/drawingml/2006/spreadsheetDrawing" xmlns:a="http://schemas.openxmlformats.org/drawingml/2006/main">
  <xdr:oneCellAnchor>
    <xdr:from>
      <xdr:col>0</xdr:col>
      <xdr:colOff>91016</xdr:colOff>
      <xdr:row>1</xdr:row>
      <xdr:rowOff>485341</xdr:rowOff>
    </xdr:from>
    <xdr:ext cx="1216423" cy="210250"/>
    <xdr:sp macro="" textlink="">
      <xdr:nvSpPr>
        <xdr:cNvPr id="3" name="TextBox 2">
          <a:extLst>
            <a:ext uri="{FF2B5EF4-FFF2-40B4-BE49-F238E27FC236}">
              <a16:creationId xmlns:a16="http://schemas.microsoft.com/office/drawing/2014/main" id="{00000000-0008-0000-2400-000003000000}"/>
            </a:ext>
          </a:extLst>
        </xdr:cNvPr>
        <xdr:cNvSpPr txBox="1"/>
      </xdr:nvSpPr>
      <xdr:spPr>
        <a:xfrm>
          <a:off x="91016" y="548841"/>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8</xdr:col>
      <xdr:colOff>1280584</xdr:colOff>
      <xdr:row>1</xdr:row>
      <xdr:rowOff>72760</xdr:rowOff>
    </xdr:from>
    <xdr:to>
      <xdr:col>9</xdr:col>
      <xdr:colOff>918105</xdr:colOff>
      <xdr:row>1</xdr:row>
      <xdr:rowOff>573749</xdr:rowOff>
    </xdr:to>
    <xdr:pic>
      <xdr:nvPicPr>
        <xdr:cNvPr id="2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4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419667" y="136260"/>
          <a:ext cx="1838854" cy="500989"/>
        </a:xfrm>
        <a:prstGeom prst="rect">
          <a:avLst/>
        </a:prstGeom>
        <a:noFill/>
      </xdr:spPr>
    </xdr:pic>
    <xdr:clientData/>
  </xdr:twoCellAnchor>
  <xdr:twoCellAnchor editAs="oneCell">
    <xdr:from>
      <xdr:col>2</xdr:col>
      <xdr:colOff>2413000</xdr:colOff>
      <xdr:row>1</xdr:row>
      <xdr:rowOff>63500</xdr:rowOff>
    </xdr:from>
    <xdr:to>
      <xdr:col>3</xdr:col>
      <xdr:colOff>174363</xdr:colOff>
      <xdr:row>1</xdr:row>
      <xdr:rowOff>582083</xdr:rowOff>
    </xdr:to>
    <xdr:pic>
      <xdr:nvPicPr>
        <xdr:cNvPr id="51" name="Picture 50">
          <a:extLst>
            <a:ext uri="{FF2B5EF4-FFF2-40B4-BE49-F238E27FC236}">
              <a16:creationId xmlns:a16="http://schemas.microsoft.com/office/drawing/2014/main" id="{00000000-0008-0000-2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05250" y="127000"/>
          <a:ext cx="502446" cy="518583"/>
        </a:xfrm>
        <a:prstGeom prst="rect">
          <a:avLst/>
        </a:prstGeom>
      </xdr:spPr>
    </xdr:pic>
    <xdr:clientData/>
  </xdr:twoCellAnchor>
  <xdr:twoCellAnchor>
    <xdr:from>
      <xdr:col>1</xdr:col>
      <xdr:colOff>275167</xdr:colOff>
      <xdr:row>1</xdr:row>
      <xdr:rowOff>74083</xdr:rowOff>
    </xdr:from>
    <xdr:to>
      <xdr:col>1</xdr:col>
      <xdr:colOff>858573</xdr:colOff>
      <xdr:row>1</xdr:row>
      <xdr:rowOff>443178</xdr:rowOff>
    </xdr:to>
    <xdr:grpSp>
      <xdr:nvGrpSpPr>
        <xdr:cNvPr id="91" name="Menu_Button">
          <a:extLst>
            <a:ext uri="{FF2B5EF4-FFF2-40B4-BE49-F238E27FC236}">
              <a16:creationId xmlns:a16="http://schemas.microsoft.com/office/drawing/2014/main" id="{00000000-0008-0000-2400-00005B000000}"/>
            </a:ext>
          </a:extLst>
        </xdr:cNvPr>
        <xdr:cNvGrpSpPr/>
      </xdr:nvGrpSpPr>
      <xdr:grpSpPr>
        <a:xfrm>
          <a:off x="370417" y="137583"/>
          <a:ext cx="583406" cy="369095"/>
          <a:chOff x="297657" y="95249"/>
          <a:chExt cx="583406" cy="369095"/>
        </a:xfrm>
      </xdr:grpSpPr>
      <xdr:sp macro="[0]!Menu_Button_Click" textlink="">
        <xdr:nvSpPr>
          <xdr:cNvPr id="92" name="Rectangle: Rounded Corners 91" hidden="1">
            <a:extLst>
              <a:ext uri="{FF2B5EF4-FFF2-40B4-BE49-F238E27FC236}">
                <a16:creationId xmlns:a16="http://schemas.microsoft.com/office/drawing/2014/main" id="{00000000-0008-0000-2400-00005C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3" name="Straight Connector 92">
            <a:extLst>
              <a:ext uri="{FF2B5EF4-FFF2-40B4-BE49-F238E27FC236}">
                <a16:creationId xmlns:a16="http://schemas.microsoft.com/office/drawing/2014/main" id="{00000000-0008-0000-2400-00005D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4" name="Straight Connector 93">
            <a:extLst>
              <a:ext uri="{FF2B5EF4-FFF2-40B4-BE49-F238E27FC236}">
                <a16:creationId xmlns:a16="http://schemas.microsoft.com/office/drawing/2014/main" id="{00000000-0008-0000-2400-00005E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5" name="Straight Connector 94">
            <a:extLst>
              <a:ext uri="{FF2B5EF4-FFF2-40B4-BE49-F238E27FC236}">
                <a16:creationId xmlns:a16="http://schemas.microsoft.com/office/drawing/2014/main" id="{00000000-0008-0000-2400-00005F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52916</xdr:colOff>
      <xdr:row>9</xdr:row>
      <xdr:rowOff>63500</xdr:rowOff>
    </xdr:from>
    <xdr:to>
      <xdr:col>12</xdr:col>
      <xdr:colOff>363801</xdr:colOff>
      <xdr:row>11</xdr:row>
      <xdr:rowOff>20001</xdr:rowOff>
    </xdr:to>
    <xdr:grpSp>
      <xdr:nvGrpSpPr>
        <xdr:cNvPr id="59" name="Menu_Bar" hidden="1">
          <a:extLst>
            <a:ext uri="{FF2B5EF4-FFF2-40B4-BE49-F238E27FC236}">
              <a16:creationId xmlns:a16="http://schemas.microsoft.com/office/drawing/2014/main" id="{00000000-0008-0000-2400-00003B000000}"/>
            </a:ext>
          </a:extLst>
        </xdr:cNvPr>
        <xdr:cNvGrpSpPr/>
      </xdr:nvGrpSpPr>
      <xdr:grpSpPr>
        <a:xfrm>
          <a:off x="52916" y="804333"/>
          <a:ext cx="15180468" cy="961918"/>
          <a:chOff x="74083" y="740834"/>
          <a:chExt cx="13631334" cy="961918"/>
        </a:xfrm>
      </xdr:grpSpPr>
      <xdr:sp macro="" textlink="">
        <xdr:nvSpPr>
          <xdr:cNvPr id="60" name="PlaceHolder" hidden="1">
            <a:extLst>
              <a:ext uri="{FF2B5EF4-FFF2-40B4-BE49-F238E27FC236}">
                <a16:creationId xmlns:a16="http://schemas.microsoft.com/office/drawing/2014/main" id="{00000000-0008-0000-2400-00003C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1" name="Bn_Charter_Btn" hidden="1">
            <a:extLst>
              <a:ext uri="{FF2B5EF4-FFF2-40B4-BE49-F238E27FC236}">
                <a16:creationId xmlns:a16="http://schemas.microsoft.com/office/drawing/2014/main" id="{00000000-0008-0000-2400-00003D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2" name="Bn_Finance_Btn" hidden="1">
            <a:extLst>
              <a:ext uri="{FF2B5EF4-FFF2-40B4-BE49-F238E27FC236}">
                <a16:creationId xmlns:a16="http://schemas.microsoft.com/office/drawing/2014/main" id="{00000000-0008-0000-2400-00003E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3" name="Bn_Status_Report_Btn" hidden="1">
            <a:extLst>
              <a:ext uri="{FF2B5EF4-FFF2-40B4-BE49-F238E27FC236}">
                <a16:creationId xmlns:a16="http://schemas.microsoft.com/office/drawing/2014/main" id="{00000000-0008-0000-2400-00003F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4" name="Bn_Resource_Plan_Btn" hidden="1">
            <a:extLst>
              <a:ext uri="{FF2B5EF4-FFF2-40B4-BE49-F238E27FC236}">
                <a16:creationId xmlns:a16="http://schemas.microsoft.com/office/drawing/2014/main" id="{00000000-0008-0000-2400-000040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5" name="Bn_Project_Plan_Btn" hidden="1">
            <a:extLst>
              <a:ext uri="{FF2B5EF4-FFF2-40B4-BE49-F238E27FC236}">
                <a16:creationId xmlns:a16="http://schemas.microsoft.com/office/drawing/2014/main" id="{00000000-0008-0000-2400-000041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6" name="Bn_Risk_Register_Btn" hidden="1">
            <a:extLst>
              <a:ext uri="{FF2B5EF4-FFF2-40B4-BE49-F238E27FC236}">
                <a16:creationId xmlns:a16="http://schemas.microsoft.com/office/drawing/2014/main" id="{00000000-0008-0000-2400-000042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7" name="Bn_Issue_Log_Btn" hidden="1">
            <a:extLst>
              <a:ext uri="{FF2B5EF4-FFF2-40B4-BE49-F238E27FC236}">
                <a16:creationId xmlns:a16="http://schemas.microsoft.com/office/drawing/2014/main" id="{00000000-0008-0000-2400-000043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8" name="Bn_Comms_Plan_Btn" hidden="1">
            <a:extLst>
              <a:ext uri="{FF2B5EF4-FFF2-40B4-BE49-F238E27FC236}">
                <a16:creationId xmlns:a16="http://schemas.microsoft.com/office/drawing/2014/main" id="{00000000-0008-0000-2400-000044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9" name="Bn_Reports_Btn" hidden="1">
            <a:extLst>
              <a:ext uri="{FF2B5EF4-FFF2-40B4-BE49-F238E27FC236}">
                <a16:creationId xmlns:a16="http://schemas.microsoft.com/office/drawing/2014/main" id="{00000000-0008-0000-2400-000045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0" name="Bn_General_Info_Btn" hidden="1">
            <a:hlinkClick xmlns:r="http://schemas.openxmlformats.org/officeDocument/2006/relationships" r:id="rId3"/>
            <a:extLst>
              <a:ext uri="{FF2B5EF4-FFF2-40B4-BE49-F238E27FC236}">
                <a16:creationId xmlns:a16="http://schemas.microsoft.com/office/drawing/2014/main" id="{00000000-0008-0000-2400-000046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3" name="Bn_Problem_St_Btn" hidden="1">
            <a:extLst>
              <a:ext uri="{FF2B5EF4-FFF2-40B4-BE49-F238E27FC236}">
                <a16:creationId xmlns:a16="http://schemas.microsoft.com/office/drawing/2014/main" id="{00000000-0008-0000-2400-000049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4" name="Bn_Tracker_Btn" hidden="1">
            <a:extLst>
              <a:ext uri="{FF2B5EF4-FFF2-40B4-BE49-F238E27FC236}">
                <a16:creationId xmlns:a16="http://schemas.microsoft.com/office/drawing/2014/main" id="{00000000-0008-0000-2400-00004A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5" name="Bn_CR_Log_Btn" hidden="1">
            <a:extLst>
              <a:ext uri="{FF2B5EF4-FFF2-40B4-BE49-F238E27FC236}">
                <a16:creationId xmlns:a16="http://schemas.microsoft.com/office/drawing/2014/main" id="{00000000-0008-0000-2400-00004B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6" name="Bn_Lessons_Learned_Btn" hidden="1">
            <a:extLst>
              <a:ext uri="{FF2B5EF4-FFF2-40B4-BE49-F238E27FC236}">
                <a16:creationId xmlns:a16="http://schemas.microsoft.com/office/drawing/2014/main" id="{00000000-0008-0000-2400-00004C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7" name="Bn_BCase1_Btn" hidden="1">
            <a:extLst>
              <a:ext uri="{FF2B5EF4-FFF2-40B4-BE49-F238E27FC236}">
                <a16:creationId xmlns:a16="http://schemas.microsoft.com/office/drawing/2014/main" id="{00000000-0008-0000-2400-00004D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8" name="Bn_Cost_Tracking_Btn" hidden="1">
            <a:extLst>
              <a:ext uri="{FF2B5EF4-FFF2-40B4-BE49-F238E27FC236}">
                <a16:creationId xmlns:a16="http://schemas.microsoft.com/office/drawing/2014/main" id="{00000000-0008-0000-2400-00004E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9" name="Bn_IPO_Addendum_Btn" hidden="1">
            <a:extLst>
              <a:ext uri="{FF2B5EF4-FFF2-40B4-BE49-F238E27FC236}">
                <a16:creationId xmlns:a16="http://schemas.microsoft.com/office/drawing/2014/main" id="{00000000-0008-0000-2400-00004F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80" name="Bn_BCase2_Btn" hidden="1">
            <a:extLst>
              <a:ext uri="{FF2B5EF4-FFF2-40B4-BE49-F238E27FC236}">
                <a16:creationId xmlns:a16="http://schemas.microsoft.com/office/drawing/2014/main" id="{00000000-0008-0000-2400-000050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1" name="Bn_Stage_Gates_Btn" hidden="1">
            <a:extLst>
              <a:ext uri="{FF2B5EF4-FFF2-40B4-BE49-F238E27FC236}">
                <a16:creationId xmlns:a16="http://schemas.microsoft.com/office/drawing/2014/main" id="{00000000-0008-0000-2400-000051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2" name="Bn_KPIs_Btn" hidden="1">
            <a:extLst>
              <a:ext uri="{FF2B5EF4-FFF2-40B4-BE49-F238E27FC236}">
                <a16:creationId xmlns:a16="http://schemas.microsoft.com/office/drawing/2014/main" id="{00000000-0008-0000-2400-000052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3" name="Bn_BCase3_Btn" hidden="1">
            <a:extLst>
              <a:ext uri="{FF2B5EF4-FFF2-40B4-BE49-F238E27FC236}">
                <a16:creationId xmlns:a16="http://schemas.microsoft.com/office/drawing/2014/main" id="{00000000-0008-0000-2400-000053000000}"/>
              </a:ext>
            </a:extLst>
          </xdr:cNvPr>
          <xdr:cNvSpPr/>
        </xdr:nvSpPr>
        <xdr:spPr>
          <a:xfrm>
            <a:off x="8673794"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4" name="Bn_Charts_Btn" hidden="1">
            <a:extLst>
              <a:ext uri="{FF2B5EF4-FFF2-40B4-BE49-F238E27FC236}">
                <a16:creationId xmlns:a16="http://schemas.microsoft.com/office/drawing/2014/main" id="{00000000-0008-0000-2400-000054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5" name="Bn_Consolidation_Btn" hidden="1">
            <a:extLst>
              <a:ext uri="{FF2B5EF4-FFF2-40B4-BE49-F238E27FC236}">
                <a16:creationId xmlns:a16="http://schemas.microsoft.com/office/drawing/2014/main" id="{00000000-0008-0000-2400-000055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6" name="Bn_ID_Card_Btn" hidden="1">
            <a:extLst>
              <a:ext uri="{FF2B5EF4-FFF2-40B4-BE49-F238E27FC236}">
                <a16:creationId xmlns:a16="http://schemas.microsoft.com/office/drawing/2014/main" id="{00000000-0008-0000-2400-00005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7" name="Bn_cList1_Btn" hidden="1">
            <a:extLst>
              <a:ext uri="{FF2B5EF4-FFF2-40B4-BE49-F238E27FC236}">
                <a16:creationId xmlns:a16="http://schemas.microsoft.com/office/drawing/2014/main" id="{00000000-0008-0000-2400-00005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8" name="Bn_cList2_Btn" hidden="1">
            <a:extLst>
              <a:ext uri="{FF2B5EF4-FFF2-40B4-BE49-F238E27FC236}">
                <a16:creationId xmlns:a16="http://schemas.microsoft.com/office/drawing/2014/main" id="{00000000-0008-0000-2400-000058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9" name="Bn_cList3_Btn" hidden="1">
            <a:extLst>
              <a:ext uri="{FF2B5EF4-FFF2-40B4-BE49-F238E27FC236}">
                <a16:creationId xmlns:a16="http://schemas.microsoft.com/office/drawing/2014/main" id="{00000000-0008-0000-2400-00005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90" name="Bn_defLog_Btn" hidden="1">
            <a:extLst>
              <a:ext uri="{FF2B5EF4-FFF2-40B4-BE49-F238E27FC236}">
                <a16:creationId xmlns:a16="http://schemas.microsoft.com/office/drawing/2014/main" id="{00000000-0008-0000-2400-00005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24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24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24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24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21167</xdr:colOff>
      <xdr:row>9</xdr:row>
      <xdr:rowOff>63500</xdr:rowOff>
    </xdr:from>
    <xdr:to>
      <xdr:col>9</xdr:col>
      <xdr:colOff>201084</xdr:colOff>
      <xdr:row>9</xdr:row>
      <xdr:rowOff>468313</xdr:rowOff>
    </xdr:to>
    <xdr:grpSp>
      <xdr:nvGrpSpPr>
        <xdr:cNvPr id="111" name="Light_Menu">
          <a:extLst>
            <a:ext uri="{FF2B5EF4-FFF2-40B4-BE49-F238E27FC236}">
              <a16:creationId xmlns:a16="http://schemas.microsoft.com/office/drawing/2014/main" id="{00000000-0008-0000-2400-00006F000000}"/>
            </a:ext>
          </a:extLst>
        </xdr:cNvPr>
        <xdr:cNvGrpSpPr/>
      </xdr:nvGrpSpPr>
      <xdr:grpSpPr>
        <a:xfrm>
          <a:off x="116417" y="804333"/>
          <a:ext cx="12700000" cy="404813"/>
          <a:chOff x="107156" y="833437"/>
          <a:chExt cx="13465969" cy="404813"/>
        </a:xfrm>
      </xdr:grpSpPr>
      <xdr:sp macro="" textlink="">
        <xdr:nvSpPr>
          <xdr:cNvPr id="112" name="LM_Container">
            <a:extLst>
              <a:ext uri="{FF2B5EF4-FFF2-40B4-BE49-F238E27FC236}">
                <a16:creationId xmlns:a16="http://schemas.microsoft.com/office/drawing/2014/main" id="{00000000-0008-0000-24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3" name="LM_Help_Button">
            <a:hlinkClick xmlns:r="http://schemas.openxmlformats.org/officeDocument/2006/relationships" r:id="rId4"/>
            <a:extLst>
              <a:ext uri="{FF2B5EF4-FFF2-40B4-BE49-F238E27FC236}">
                <a16:creationId xmlns:a16="http://schemas.microsoft.com/office/drawing/2014/main" id="{00000000-0008-0000-2400-000071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24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24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24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24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24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24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2400-00007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34693"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24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33.xml><?xml version="1.0" encoding="utf-8"?>
<xdr:wsDr xmlns:xdr="http://schemas.openxmlformats.org/drawingml/2006/spreadsheetDrawing" xmlns:a="http://schemas.openxmlformats.org/drawingml/2006/main">
  <xdr:oneCellAnchor>
    <xdr:from>
      <xdr:col>1</xdr:col>
      <xdr:colOff>32808</xdr:colOff>
      <xdr:row>1</xdr:row>
      <xdr:rowOff>474135</xdr:rowOff>
    </xdr:from>
    <xdr:ext cx="1216423" cy="210250"/>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32808" y="1588560"/>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7</xdr:col>
      <xdr:colOff>59532</xdr:colOff>
      <xdr:row>1</xdr:row>
      <xdr:rowOff>96572</xdr:rowOff>
    </xdr:from>
    <xdr:to>
      <xdr:col>8</xdr:col>
      <xdr:colOff>842699</xdr:colOff>
      <xdr:row>1</xdr:row>
      <xdr:rowOff>624233</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108657" y="1215760"/>
          <a:ext cx="1926167" cy="527661"/>
        </a:xfrm>
        <a:prstGeom prst="rect">
          <a:avLst/>
        </a:prstGeom>
        <a:noFill/>
      </xdr:spPr>
    </xdr:pic>
    <xdr:clientData/>
  </xdr:twoCellAnchor>
  <xdr:twoCellAnchor editAs="oneCell">
    <xdr:from>
      <xdr:col>1</xdr:col>
      <xdr:colOff>53181</xdr:colOff>
      <xdr:row>10</xdr:row>
      <xdr:rowOff>76729</xdr:rowOff>
    </xdr:from>
    <xdr:to>
      <xdr:col>2</xdr:col>
      <xdr:colOff>921016</xdr:colOff>
      <xdr:row>10</xdr:row>
      <xdr:rowOff>336021</xdr:rowOff>
    </xdr:to>
    <xdr:sp macro="[0]!Bn_ShowHideCTSUM_Btn_Click" textlink="">
      <xdr:nvSpPr>
        <xdr:cNvPr id="29" name="Bn_ShowHideCTSUM_Btn">
          <a:extLst>
            <a:ext uri="{FF2B5EF4-FFF2-40B4-BE49-F238E27FC236}">
              <a16:creationId xmlns:a16="http://schemas.microsoft.com/office/drawing/2014/main" id="{00000000-0008-0000-2500-00001D000000}"/>
            </a:ext>
          </a:extLst>
        </xdr:cNvPr>
        <xdr:cNvSpPr/>
      </xdr:nvSpPr>
      <xdr:spPr>
        <a:xfrm>
          <a:off x="255587" y="3315229"/>
          <a:ext cx="1677460" cy="259292"/>
        </a:xfrm>
        <a:prstGeom prst="roundRect">
          <a:avLst/>
        </a:prstGeom>
        <a:solidFill>
          <a:srgbClr val="3DCD58"/>
        </a:solidFill>
        <a:ln>
          <a:solidFill>
            <a:srgbClr val="00B05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tx1"/>
              </a:solidFill>
              <a:latin typeface="Arial" pitchFamily="34" charset="0"/>
              <a:cs typeface="Arial" pitchFamily="34" charset="0"/>
            </a:rPr>
            <a:t>Show</a:t>
          </a:r>
          <a:r>
            <a:rPr lang="en-US" sz="1100" b="1" baseline="0">
              <a:solidFill>
                <a:schemeClr val="tx1"/>
              </a:solidFill>
              <a:latin typeface="Arial" pitchFamily="34" charset="0"/>
              <a:cs typeface="Arial" pitchFamily="34" charset="0"/>
            </a:rPr>
            <a:t> / Hide Summary</a:t>
          </a:r>
          <a:endParaRPr lang="en-US" sz="1100" b="1">
            <a:solidFill>
              <a:schemeClr val="tx1"/>
            </a:solidFill>
            <a:latin typeface="Arial" pitchFamily="34" charset="0"/>
            <a:cs typeface="Arial" pitchFamily="34" charset="0"/>
          </a:endParaRPr>
        </a:p>
      </xdr:txBody>
    </xdr:sp>
    <xdr:clientData/>
  </xdr:twoCellAnchor>
  <xdr:twoCellAnchor editAs="oneCell">
    <xdr:from>
      <xdr:col>4</xdr:col>
      <xdr:colOff>904875</xdr:colOff>
      <xdr:row>1</xdr:row>
      <xdr:rowOff>84820</xdr:rowOff>
    </xdr:from>
    <xdr:to>
      <xdr:col>4</xdr:col>
      <xdr:colOff>1326708</xdr:colOff>
      <xdr:row>1</xdr:row>
      <xdr:rowOff>520201</xdr:rowOff>
    </xdr:to>
    <xdr:pic>
      <xdr:nvPicPr>
        <xdr:cNvPr id="31" name="Picture 30">
          <a:extLst>
            <a:ext uri="{FF2B5EF4-FFF2-40B4-BE49-F238E27FC236}">
              <a16:creationId xmlns:a16="http://schemas.microsoft.com/office/drawing/2014/main" id="{00000000-0008-0000-25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76938" y="239601"/>
          <a:ext cx="421833" cy="435381"/>
        </a:xfrm>
        <a:prstGeom prst="rect">
          <a:avLst/>
        </a:prstGeom>
      </xdr:spPr>
    </xdr:pic>
    <xdr:clientData/>
  </xdr:twoCellAnchor>
  <xdr:twoCellAnchor editAs="oneCell">
    <xdr:from>
      <xdr:col>2</xdr:col>
      <xdr:colOff>1535906</xdr:colOff>
      <xdr:row>10</xdr:row>
      <xdr:rowOff>88635</xdr:rowOff>
    </xdr:from>
    <xdr:to>
      <xdr:col>3</xdr:col>
      <xdr:colOff>1582209</xdr:colOff>
      <xdr:row>10</xdr:row>
      <xdr:rowOff>347927</xdr:rowOff>
    </xdr:to>
    <xdr:sp macro="[0]!fin_tracker_load_from_bcase" textlink="">
      <xdr:nvSpPr>
        <xdr:cNvPr id="32" name="Bn_ShowHideCTSUM_Btn">
          <a:extLst>
            <a:ext uri="{FF2B5EF4-FFF2-40B4-BE49-F238E27FC236}">
              <a16:creationId xmlns:a16="http://schemas.microsoft.com/office/drawing/2014/main" id="{00000000-0008-0000-2500-000020000000}"/>
            </a:ext>
          </a:extLst>
        </xdr:cNvPr>
        <xdr:cNvSpPr/>
      </xdr:nvSpPr>
      <xdr:spPr>
        <a:xfrm>
          <a:off x="2083594" y="3327135"/>
          <a:ext cx="1677460" cy="259292"/>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Load from BCase</a:t>
          </a:r>
        </a:p>
      </xdr:txBody>
    </xdr:sp>
    <xdr:clientData/>
  </xdr:twoCellAnchor>
  <xdr:twoCellAnchor editAs="oneCell">
    <xdr:from>
      <xdr:col>3</xdr:col>
      <xdr:colOff>1690686</xdr:colOff>
      <xdr:row>10</xdr:row>
      <xdr:rowOff>88635</xdr:rowOff>
    </xdr:from>
    <xdr:to>
      <xdr:col>4</xdr:col>
      <xdr:colOff>939271</xdr:colOff>
      <xdr:row>10</xdr:row>
      <xdr:rowOff>347927</xdr:rowOff>
    </xdr:to>
    <xdr:sp macro="[0]!Update_FinTracker_Reforecast" textlink="">
      <xdr:nvSpPr>
        <xdr:cNvPr id="33" name="Bn_ShowHideCTSUM_Btn">
          <a:extLst>
            <a:ext uri="{FF2B5EF4-FFF2-40B4-BE49-F238E27FC236}">
              <a16:creationId xmlns:a16="http://schemas.microsoft.com/office/drawing/2014/main" id="{00000000-0008-0000-2500-000021000000}"/>
            </a:ext>
          </a:extLst>
        </xdr:cNvPr>
        <xdr:cNvSpPr/>
      </xdr:nvSpPr>
      <xdr:spPr>
        <a:xfrm>
          <a:off x="3869530" y="3327135"/>
          <a:ext cx="1677460" cy="259292"/>
        </a:xfrm>
        <a:prstGeom prst="roundRect">
          <a:avLst/>
        </a:prstGeom>
        <a:solidFill>
          <a:srgbClr val="00B0F0"/>
        </a:solidFill>
        <a:ln>
          <a:solidFill>
            <a:srgbClr val="0070C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Update</a:t>
          </a:r>
          <a:r>
            <a:rPr lang="en-US" sz="1100" b="1" baseline="0">
              <a:solidFill>
                <a:schemeClr val="bg1"/>
              </a:solidFill>
              <a:latin typeface="Arial" pitchFamily="34" charset="0"/>
              <a:cs typeface="Arial" pitchFamily="34" charset="0"/>
            </a:rPr>
            <a:t> Reforecast</a:t>
          </a:r>
          <a:endParaRPr lang="en-US" sz="1100" b="1">
            <a:solidFill>
              <a:schemeClr val="bg1"/>
            </a:solidFill>
            <a:latin typeface="Arial" pitchFamily="34" charset="0"/>
            <a:cs typeface="Arial" pitchFamily="34" charset="0"/>
          </a:endParaRPr>
        </a:p>
      </xdr:txBody>
    </xdr:sp>
    <xdr:clientData/>
  </xdr:twoCellAnchor>
  <xdr:twoCellAnchor>
    <xdr:from>
      <xdr:col>1</xdr:col>
      <xdr:colOff>226218</xdr:colOff>
      <xdr:row>1</xdr:row>
      <xdr:rowOff>83343</xdr:rowOff>
    </xdr:from>
    <xdr:to>
      <xdr:col>2</xdr:col>
      <xdr:colOff>464342</xdr:colOff>
      <xdr:row>1</xdr:row>
      <xdr:rowOff>452438</xdr:rowOff>
    </xdr:to>
    <xdr:grpSp>
      <xdr:nvGrpSpPr>
        <xdr:cNvPr id="81" name="Menu_Button">
          <a:extLst>
            <a:ext uri="{FF2B5EF4-FFF2-40B4-BE49-F238E27FC236}">
              <a16:creationId xmlns:a16="http://schemas.microsoft.com/office/drawing/2014/main" id="{00000000-0008-0000-2500-000051000000}"/>
            </a:ext>
          </a:extLst>
        </xdr:cNvPr>
        <xdr:cNvGrpSpPr/>
      </xdr:nvGrpSpPr>
      <xdr:grpSpPr>
        <a:xfrm>
          <a:off x="428624" y="238124"/>
          <a:ext cx="1047749" cy="369095"/>
          <a:chOff x="297657" y="95249"/>
          <a:chExt cx="583406" cy="369095"/>
        </a:xfrm>
      </xdr:grpSpPr>
      <xdr:sp macro="[0]!Menu_Button_Click" textlink="">
        <xdr:nvSpPr>
          <xdr:cNvPr id="82" name="Rectangle: Rounded Corners 81" hidden="1">
            <a:extLst>
              <a:ext uri="{FF2B5EF4-FFF2-40B4-BE49-F238E27FC236}">
                <a16:creationId xmlns:a16="http://schemas.microsoft.com/office/drawing/2014/main" id="{00000000-0008-0000-2500-000052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83" name="Straight Connector 82">
            <a:extLst>
              <a:ext uri="{FF2B5EF4-FFF2-40B4-BE49-F238E27FC236}">
                <a16:creationId xmlns:a16="http://schemas.microsoft.com/office/drawing/2014/main" id="{00000000-0008-0000-2500-000053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4" name="Straight Connector 83">
            <a:extLst>
              <a:ext uri="{FF2B5EF4-FFF2-40B4-BE49-F238E27FC236}">
                <a16:creationId xmlns:a16="http://schemas.microsoft.com/office/drawing/2014/main" id="{00000000-0008-0000-2500-000054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5" name="Straight Connector 84">
            <a:extLst>
              <a:ext uri="{FF2B5EF4-FFF2-40B4-BE49-F238E27FC236}">
                <a16:creationId xmlns:a16="http://schemas.microsoft.com/office/drawing/2014/main" id="{00000000-0008-0000-2500-000055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0</xdr:colOff>
      <xdr:row>9</xdr:row>
      <xdr:rowOff>130969</xdr:rowOff>
    </xdr:from>
    <xdr:to>
      <xdr:col>9</xdr:col>
      <xdr:colOff>535780</xdr:colOff>
      <xdr:row>11</xdr:row>
      <xdr:rowOff>164199</xdr:rowOff>
    </xdr:to>
    <xdr:grpSp>
      <xdr:nvGrpSpPr>
        <xdr:cNvPr id="51" name="Menu_Bar" hidden="1">
          <a:extLst>
            <a:ext uri="{FF2B5EF4-FFF2-40B4-BE49-F238E27FC236}">
              <a16:creationId xmlns:a16="http://schemas.microsoft.com/office/drawing/2014/main" id="{00000000-0008-0000-2500-000033000000}"/>
            </a:ext>
          </a:extLst>
        </xdr:cNvPr>
        <xdr:cNvGrpSpPr/>
      </xdr:nvGrpSpPr>
      <xdr:grpSpPr>
        <a:xfrm>
          <a:off x="202406" y="1000125"/>
          <a:ext cx="15180468" cy="961918"/>
          <a:chOff x="74083" y="740834"/>
          <a:chExt cx="13631334" cy="961918"/>
        </a:xfrm>
      </xdr:grpSpPr>
      <xdr:sp macro="" textlink="">
        <xdr:nvSpPr>
          <xdr:cNvPr id="52" name="PlaceHolder" hidden="1">
            <a:extLst>
              <a:ext uri="{FF2B5EF4-FFF2-40B4-BE49-F238E27FC236}">
                <a16:creationId xmlns:a16="http://schemas.microsoft.com/office/drawing/2014/main" id="{00000000-0008-0000-2500-000034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53" name="Bn_Charter_Btn" hidden="1">
            <a:extLst>
              <a:ext uri="{FF2B5EF4-FFF2-40B4-BE49-F238E27FC236}">
                <a16:creationId xmlns:a16="http://schemas.microsoft.com/office/drawing/2014/main" id="{00000000-0008-0000-2500-000035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54" name="Bn_Finance_Btn" hidden="1">
            <a:extLst>
              <a:ext uri="{FF2B5EF4-FFF2-40B4-BE49-F238E27FC236}">
                <a16:creationId xmlns:a16="http://schemas.microsoft.com/office/drawing/2014/main" id="{00000000-0008-0000-2500-000036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55" name="Bn_Status_Report_Btn" hidden="1">
            <a:extLst>
              <a:ext uri="{FF2B5EF4-FFF2-40B4-BE49-F238E27FC236}">
                <a16:creationId xmlns:a16="http://schemas.microsoft.com/office/drawing/2014/main" id="{00000000-0008-0000-2500-000037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56" name="Bn_Resource_Plan_Btn" hidden="1">
            <a:extLst>
              <a:ext uri="{FF2B5EF4-FFF2-40B4-BE49-F238E27FC236}">
                <a16:creationId xmlns:a16="http://schemas.microsoft.com/office/drawing/2014/main" id="{00000000-0008-0000-2500-000038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57" name="Bn_Project_Plan_Btn" hidden="1">
            <a:extLst>
              <a:ext uri="{FF2B5EF4-FFF2-40B4-BE49-F238E27FC236}">
                <a16:creationId xmlns:a16="http://schemas.microsoft.com/office/drawing/2014/main" id="{00000000-0008-0000-2500-000039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58" name="Bn_Risk_Register_Btn" hidden="1">
            <a:extLst>
              <a:ext uri="{FF2B5EF4-FFF2-40B4-BE49-F238E27FC236}">
                <a16:creationId xmlns:a16="http://schemas.microsoft.com/office/drawing/2014/main" id="{00000000-0008-0000-2500-00003A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59" name="Bn_Issue_Log_Btn" hidden="1">
            <a:extLst>
              <a:ext uri="{FF2B5EF4-FFF2-40B4-BE49-F238E27FC236}">
                <a16:creationId xmlns:a16="http://schemas.microsoft.com/office/drawing/2014/main" id="{00000000-0008-0000-2500-00003B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0" name="Bn_Comms_Plan_Btn" hidden="1">
            <a:extLst>
              <a:ext uri="{FF2B5EF4-FFF2-40B4-BE49-F238E27FC236}">
                <a16:creationId xmlns:a16="http://schemas.microsoft.com/office/drawing/2014/main" id="{00000000-0008-0000-2500-00003C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61" name="Bn_Reports_Btn" hidden="1">
            <a:extLst>
              <a:ext uri="{FF2B5EF4-FFF2-40B4-BE49-F238E27FC236}">
                <a16:creationId xmlns:a16="http://schemas.microsoft.com/office/drawing/2014/main" id="{00000000-0008-0000-2500-00003D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62" name="Bn_General_Info_Btn" hidden="1">
            <a:hlinkClick xmlns:r="http://schemas.openxmlformats.org/officeDocument/2006/relationships" r:id="rId3"/>
            <a:extLst>
              <a:ext uri="{FF2B5EF4-FFF2-40B4-BE49-F238E27FC236}">
                <a16:creationId xmlns:a16="http://schemas.microsoft.com/office/drawing/2014/main" id="{00000000-0008-0000-2500-00003E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63" name="Bn_Problem_St_Btn" hidden="1">
            <a:extLst>
              <a:ext uri="{FF2B5EF4-FFF2-40B4-BE49-F238E27FC236}">
                <a16:creationId xmlns:a16="http://schemas.microsoft.com/office/drawing/2014/main" id="{00000000-0008-0000-2500-00003F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64" name="Bn_Tracker_Btn" hidden="1">
            <a:extLst>
              <a:ext uri="{FF2B5EF4-FFF2-40B4-BE49-F238E27FC236}">
                <a16:creationId xmlns:a16="http://schemas.microsoft.com/office/drawing/2014/main" id="{00000000-0008-0000-2500-000040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65" name="Bn_CR_Log_Btn" hidden="1">
            <a:extLst>
              <a:ext uri="{FF2B5EF4-FFF2-40B4-BE49-F238E27FC236}">
                <a16:creationId xmlns:a16="http://schemas.microsoft.com/office/drawing/2014/main" id="{00000000-0008-0000-2500-000041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66" name="Bn_Lessons_Learned_Btn" hidden="1">
            <a:extLst>
              <a:ext uri="{FF2B5EF4-FFF2-40B4-BE49-F238E27FC236}">
                <a16:creationId xmlns:a16="http://schemas.microsoft.com/office/drawing/2014/main" id="{00000000-0008-0000-2500-000042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67" name="Bn_BCase1_Btn" hidden="1">
            <a:extLst>
              <a:ext uri="{FF2B5EF4-FFF2-40B4-BE49-F238E27FC236}">
                <a16:creationId xmlns:a16="http://schemas.microsoft.com/office/drawing/2014/main" id="{00000000-0008-0000-2500-000043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68" name="Bn_Cost_Tracking_Btn" hidden="1">
            <a:extLst>
              <a:ext uri="{FF2B5EF4-FFF2-40B4-BE49-F238E27FC236}">
                <a16:creationId xmlns:a16="http://schemas.microsoft.com/office/drawing/2014/main" id="{00000000-0008-0000-2500-000044000000}"/>
              </a:ext>
            </a:extLst>
          </xdr:cNvPr>
          <xdr:cNvSpPr/>
        </xdr:nvSpPr>
        <xdr:spPr>
          <a:xfrm>
            <a:off x="9891509"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69" name="Bn_IPO_Addendum_Btn" hidden="1">
            <a:extLst>
              <a:ext uri="{FF2B5EF4-FFF2-40B4-BE49-F238E27FC236}">
                <a16:creationId xmlns:a16="http://schemas.microsoft.com/office/drawing/2014/main" id="{00000000-0008-0000-2500-000045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70" name="Bn_BCase2_Btn" hidden="1">
            <a:extLst>
              <a:ext uri="{FF2B5EF4-FFF2-40B4-BE49-F238E27FC236}">
                <a16:creationId xmlns:a16="http://schemas.microsoft.com/office/drawing/2014/main" id="{00000000-0008-0000-2500-000046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71" name="Bn_Stage_Gates_Btn" hidden="1">
            <a:extLst>
              <a:ext uri="{FF2B5EF4-FFF2-40B4-BE49-F238E27FC236}">
                <a16:creationId xmlns:a16="http://schemas.microsoft.com/office/drawing/2014/main" id="{00000000-0008-0000-2500-000047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72" name="Bn_KPIs_Btn" hidden="1">
            <a:extLst>
              <a:ext uri="{FF2B5EF4-FFF2-40B4-BE49-F238E27FC236}">
                <a16:creationId xmlns:a16="http://schemas.microsoft.com/office/drawing/2014/main" id="{00000000-0008-0000-2500-000048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73" name="Bn_BCase3_Btn" hidden="1">
            <a:extLst>
              <a:ext uri="{FF2B5EF4-FFF2-40B4-BE49-F238E27FC236}">
                <a16:creationId xmlns:a16="http://schemas.microsoft.com/office/drawing/2014/main" id="{00000000-0008-0000-2500-000049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74" name="Bn_Charts_Btn" hidden="1">
            <a:extLst>
              <a:ext uri="{FF2B5EF4-FFF2-40B4-BE49-F238E27FC236}">
                <a16:creationId xmlns:a16="http://schemas.microsoft.com/office/drawing/2014/main" id="{00000000-0008-0000-2500-00004A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75" name="Bn_Consolidation_Btn" hidden="1">
            <a:extLst>
              <a:ext uri="{FF2B5EF4-FFF2-40B4-BE49-F238E27FC236}">
                <a16:creationId xmlns:a16="http://schemas.microsoft.com/office/drawing/2014/main" id="{00000000-0008-0000-2500-00004B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76" name="Bn_ID_Card_Btn" hidden="1">
            <a:extLst>
              <a:ext uri="{FF2B5EF4-FFF2-40B4-BE49-F238E27FC236}">
                <a16:creationId xmlns:a16="http://schemas.microsoft.com/office/drawing/2014/main" id="{00000000-0008-0000-2500-00004C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77" name="Bn_cList1_Btn" hidden="1">
            <a:extLst>
              <a:ext uri="{FF2B5EF4-FFF2-40B4-BE49-F238E27FC236}">
                <a16:creationId xmlns:a16="http://schemas.microsoft.com/office/drawing/2014/main" id="{00000000-0008-0000-2500-00004D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78" name="Bn_cList2_Btn" hidden="1">
            <a:extLst>
              <a:ext uri="{FF2B5EF4-FFF2-40B4-BE49-F238E27FC236}">
                <a16:creationId xmlns:a16="http://schemas.microsoft.com/office/drawing/2014/main" id="{00000000-0008-0000-2500-00004E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79" name="Bn_cList3_Btn" hidden="1">
            <a:extLst>
              <a:ext uri="{FF2B5EF4-FFF2-40B4-BE49-F238E27FC236}">
                <a16:creationId xmlns:a16="http://schemas.microsoft.com/office/drawing/2014/main" id="{00000000-0008-0000-2500-00004F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80" name="Bn_defLog_Btn" hidden="1">
            <a:extLst>
              <a:ext uri="{FF2B5EF4-FFF2-40B4-BE49-F238E27FC236}">
                <a16:creationId xmlns:a16="http://schemas.microsoft.com/office/drawing/2014/main" id="{00000000-0008-0000-2500-000050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1" name="Bn_cList4_Btn" hidden="1">
            <a:extLst>
              <a:ext uri="{FF2B5EF4-FFF2-40B4-BE49-F238E27FC236}">
                <a16:creationId xmlns:a16="http://schemas.microsoft.com/office/drawing/2014/main" id="{00000000-0008-0000-2500-00006F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2" name="Bn_MoM_Btn" hidden="1">
            <a:extLst>
              <a:ext uri="{FF2B5EF4-FFF2-40B4-BE49-F238E27FC236}">
                <a16:creationId xmlns:a16="http://schemas.microsoft.com/office/drawing/2014/main" id="{00000000-0008-0000-2500-000070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3" name="Bn_RACI_Btn" hidden="1">
            <a:extLst>
              <a:ext uri="{FF2B5EF4-FFF2-40B4-BE49-F238E27FC236}">
                <a16:creationId xmlns:a16="http://schemas.microsoft.com/office/drawing/2014/main" id="{00000000-0008-0000-2500-000071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4" name="Bn_Micro_Template_Btn" hidden="1">
            <a:extLst>
              <a:ext uri="{FF2B5EF4-FFF2-40B4-BE49-F238E27FC236}">
                <a16:creationId xmlns:a16="http://schemas.microsoft.com/office/drawing/2014/main" id="{00000000-0008-0000-2500-000072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23813</xdr:colOff>
      <xdr:row>9</xdr:row>
      <xdr:rowOff>83344</xdr:rowOff>
    </xdr:from>
    <xdr:to>
      <xdr:col>7</xdr:col>
      <xdr:colOff>210344</xdr:colOff>
      <xdr:row>9</xdr:row>
      <xdr:rowOff>488157</xdr:rowOff>
    </xdr:to>
    <xdr:grpSp>
      <xdr:nvGrpSpPr>
        <xdr:cNvPr id="115" name="Light_Menu">
          <a:extLst>
            <a:ext uri="{FF2B5EF4-FFF2-40B4-BE49-F238E27FC236}">
              <a16:creationId xmlns:a16="http://schemas.microsoft.com/office/drawing/2014/main" id="{00000000-0008-0000-2500-000073000000}"/>
            </a:ext>
          </a:extLst>
        </xdr:cNvPr>
        <xdr:cNvGrpSpPr/>
      </xdr:nvGrpSpPr>
      <xdr:grpSpPr>
        <a:xfrm>
          <a:off x="226219" y="952500"/>
          <a:ext cx="12700000" cy="404813"/>
          <a:chOff x="107156" y="833437"/>
          <a:chExt cx="13465969" cy="404813"/>
        </a:xfrm>
      </xdr:grpSpPr>
      <xdr:sp macro="" textlink="">
        <xdr:nvSpPr>
          <xdr:cNvPr id="116" name="LM_Container">
            <a:extLst>
              <a:ext uri="{FF2B5EF4-FFF2-40B4-BE49-F238E27FC236}">
                <a16:creationId xmlns:a16="http://schemas.microsoft.com/office/drawing/2014/main" id="{00000000-0008-0000-2500-000074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7" name="LM_Help_Button">
            <a:hlinkClick xmlns:r="http://schemas.openxmlformats.org/officeDocument/2006/relationships" r:id="rId4"/>
            <a:extLst>
              <a:ext uri="{FF2B5EF4-FFF2-40B4-BE49-F238E27FC236}">
                <a16:creationId xmlns:a16="http://schemas.microsoft.com/office/drawing/2014/main" id="{00000000-0008-0000-2500-000075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8" name="LM_Tips_Button">
            <a:extLst>
              <a:ext uri="{FF2B5EF4-FFF2-40B4-BE49-F238E27FC236}">
                <a16:creationId xmlns:a16="http://schemas.microsoft.com/office/drawing/2014/main" id="{00000000-0008-0000-2500-000076000000}"/>
              </a:ext>
            </a:extLst>
          </xdr:cNvPr>
          <xdr:cNvGrpSpPr/>
        </xdr:nvGrpSpPr>
        <xdr:grpSpPr>
          <a:xfrm>
            <a:off x="12785994" y="909690"/>
            <a:ext cx="274320" cy="274320"/>
            <a:chOff x="10563228" y="1200151"/>
            <a:chExt cx="341839" cy="338667"/>
          </a:xfrm>
          <a:effectLst/>
        </xdr:grpSpPr>
        <xdr:sp macro="" textlink="">
          <xdr:nvSpPr>
            <xdr:cNvPr id="127" name="Tips_Circle">
              <a:extLst>
                <a:ext uri="{FF2B5EF4-FFF2-40B4-BE49-F238E27FC236}">
                  <a16:creationId xmlns:a16="http://schemas.microsoft.com/office/drawing/2014/main" id="{00000000-0008-0000-2500-00007F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8" name="Light_Bulb" descr="Lightbulb">
              <a:extLst>
                <a:ext uri="{FF2B5EF4-FFF2-40B4-BE49-F238E27FC236}">
                  <a16:creationId xmlns:a16="http://schemas.microsoft.com/office/drawing/2014/main" id="{00000000-0008-0000-2500-00008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19" name="LM_Button_1">
            <a:extLst>
              <a:ext uri="{FF2B5EF4-FFF2-40B4-BE49-F238E27FC236}">
                <a16:creationId xmlns:a16="http://schemas.microsoft.com/office/drawing/2014/main" id="{00000000-0008-0000-2500-000077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20" name="LM_Button_2">
            <a:extLst>
              <a:ext uri="{FF2B5EF4-FFF2-40B4-BE49-F238E27FC236}">
                <a16:creationId xmlns:a16="http://schemas.microsoft.com/office/drawing/2014/main" id="{00000000-0008-0000-2500-000078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21" name="LM_Button_3">
            <a:extLst>
              <a:ext uri="{FF2B5EF4-FFF2-40B4-BE49-F238E27FC236}">
                <a16:creationId xmlns:a16="http://schemas.microsoft.com/office/drawing/2014/main" id="{00000000-0008-0000-2500-000079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2" name="LM_Button_4">
            <a:extLst>
              <a:ext uri="{FF2B5EF4-FFF2-40B4-BE49-F238E27FC236}">
                <a16:creationId xmlns:a16="http://schemas.microsoft.com/office/drawing/2014/main" id="{00000000-0008-0000-2500-00007A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3" name="LM_Button_5">
            <a:extLst>
              <a:ext uri="{FF2B5EF4-FFF2-40B4-BE49-F238E27FC236}">
                <a16:creationId xmlns:a16="http://schemas.microsoft.com/office/drawing/2014/main" id="{00000000-0008-0000-2500-00007B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4" name="LM_Button_6">
            <a:extLst>
              <a:ext uri="{FF2B5EF4-FFF2-40B4-BE49-F238E27FC236}">
                <a16:creationId xmlns:a16="http://schemas.microsoft.com/office/drawing/2014/main" id="{00000000-0008-0000-2500-00007C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5" name="LM_Settings_Button" descr="Single gear">
            <a:extLst>
              <a:ext uri="{FF2B5EF4-FFF2-40B4-BE49-F238E27FC236}">
                <a16:creationId xmlns:a16="http://schemas.microsoft.com/office/drawing/2014/main" id="{00000000-0008-0000-2500-00007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6" name="LM_Templates_Custom_Button">
            <a:extLst>
              <a:ext uri="{FF2B5EF4-FFF2-40B4-BE49-F238E27FC236}">
                <a16:creationId xmlns:a16="http://schemas.microsoft.com/office/drawing/2014/main" id="{00000000-0008-0000-2500-00007E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535782</xdr:colOff>
      <xdr:row>22</xdr:row>
      <xdr:rowOff>178593</xdr:rowOff>
    </xdr:from>
    <xdr:to>
      <xdr:col>6</xdr:col>
      <xdr:colOff>774394</xdr:colOff>
      <xdr:row>31</xdr:row>
      <xdr:rowOff>142873</xdr:rowOff>
    </xdr:to>
    <xdr:grpSp>
      <xdr:nvGrpSpPr>
        <xdr:cNvPr id="86" name="Tips_Fin_Tracker" hidden="1">
          <a:extLst>
            <a:ext uri="{FF2B5EF4-FFF2-40B4-BE49-F238E27FC236}">
              <a16:creationId xmlns:a16="http://schemas.microsoft.com/office/drawing/2014/main" id="{00000000-0008-0000-2500-000056000000}"/>
            </a:ext>
          </a:extLst>
        </xdr:cNvPr>
        <xdr:cNvGrpSpPr/>
      </xdr:nvGrpSpPr>
      <xdr:grpSpPr>
        <a:xfrm>
          <a:off x="1547813" y="5060156"/>
          <a:ext cx="9727894" cy="1940717"/>
          <a:chOff x="846667" y="2444750"/>
          <a:chExt cx="10751344" cy="1940717"/>
        </a:xfrm>
      </xdr:grpSpPr>
      <xdr:sp macro="" textlink="">
        <xdr:nvSpPr>
          <xdr:cNvPr id="87" name="Rectangle: Rounded Corners 86" hidden="1">
            <a:extLst>
              <a:ext uri="{FF2B5EF4-FFF2-40B4-BE49-F238E27FC236}">
                <a16:creationId xmlns:a16="http://schemas.microsoft.com/office/drawing/2014/main" id="{00000000-0008-0000-2500-000057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88" name="Rectangle: Rounded Corners 87" hidden="1">
            <a:extLst>
              <a:ext uri="{FF2B5EF4-FFF2-40B4-BE49-F238E27FC236}">
                <a16:creationId xmlns:a16="http://schemas.microsoft.com/office/drawing/2014/main" id="{00000000-0008-0000-2500-000058000000}"/>
              </a:ext>
            </a:extLst>
          </xdr:cNvPr>
          <xdr:cNvSpPr/>
        </xdr:nvSpPr>
        <xdr:spPr>
          <a:xfrm>
            <a:off x="1205802"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89" name="Rectangle: Rounded Corners 88" hidden="1">
            <a:extLst>
              <a:ext uri="{FF2B5EF4-FFF2-40B4-BE49-F238E27FC236}">
                <a16:creationId xmlns:a16="http://schemas.microsoft.com/office/drawing/2014/main" id="{00000000-0008-0000-2500-000059000000}"/>
              </a:ext>
            </a:extLst>
          </xdr:cNvPr>
          <xdr:cNvSpPr/>
        </xdr:nvSpPr>
        <xdr:spPr>
          <a:xfrm>
            <a:off x="3974438"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90" name="Rectangle: Rounded Corners 89" hidden="1">
            <a:extLst>
              <a:ext uri="{FF2B5EF4-FFF2-40B4-BE49-F238E27FC236}">
                <a16:creationId xmlns:a16="http://schemas.microsoft.com/office/drawing/2014/main" id="{00000000-0008-0000-2500-00005A000000}"/>
              </a:ext>
            </a:extLst>
          </xdr:cNvPr>
          <xdr:cNvSpPr/>
        </xdr:nvSpPr>
        <xdr:spPr>
          <a:xfrm>
            <a:off x="6914136"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r>
              <a:rPr lang="en-US" sz="1100" b="1" baseline="0">
                <a:solidFill>
                  <a:schemeClr val="bg1"/>
                </a:solidFill>
                <a:latin typeface="Arial" pitchFamily="34" charset="0"/>
                <a:ea typeface="+mn-ea"/>
                <a:cs typeface="Arial" pitchFamily="34" charset="0"/>
              </a:rPr>
              <a:t> 3</a:t>
            </a:r>
            <a:endParaRPr lang="en-US" sz="1100" b="1">
              <a:solidFill>
                <a:schemeClr val="bg1"/>
              </a:solidFill>
              <a:latin typeface="Arial" pitchFamily="34" charset="0"/>
              <a:ea typeface="+mn-ea"/>
              <a:cs typeface="Arial" pitchFamily="34" charset="0"/>
            </a:endParaRPr>
          </a:p>
        </xdr:txBody>
      </xdr:sp>
      <xdr:sp macro="" textlink="">
        <xdr:nvSpPr>
          <xdr:cNvPr id="91" name="Rectangle: Rounded Corners 90" hidden="1">
            <a:extLst>
              <a:ext uri="{FF2B5EF4-FFF2-40B4-BE49-F238E27FC236}">
                <a16:creationId xmlns:a16="http://schemas.microsoft.com/office/drawing/2014/main" id="{00000000-0008-0000-2500-00005B000000}"/>
              </a:ext>
            </a:extLst>
          </xdr:cNvPr>
          <xdr:cNvSpPr/>
        </xdr:nvSpPr>
        <xdr:spPr>
          <a:xfrm>
            <a:off x="9853833"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92" name="TextBox 91" hidden="1">
            <a:extLst>
              <a:ext uri="{FF2B5EF4-FFF2-40B4-BE49-F238E27FC236}">
                <a16:creationId xmlns:a16="http://schemas.microsoft.com/office/drawing/2014/main" id="{00000000-0008-0000-2500-00005C000000}"/>
              </a:ext>
            </a:extLst>
          </xdr:cNvPr>
          <xdr:cNvSpPr txBox="1"/>
        </xdr:nvSpPr>
        <xdr:spPr>
          <a:xfrm>
            <a:off x="1002453" y="3038456"/>
            <a:ext cx="1857522"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If you wish to</a:t>
            </a:r>
            <a:r>
              <a:rPr lang="en-US" sz="1100" baseline="0"/>
              <a:t> load all the costs and savings from Business Case Costs &amp; Savings, then click the button "</a:t>
            </a:r>
            <a:r>
              <a:rPr lang="en-US" sz="1100" b="1" baseline="0"/>
              <a:t>Load from BCase</a:t>
            </a:r>
            <a:r>
              <a:rPr lang="en-US" sz="1100" baseline="0"/>
              <a:t>"</a:t>
            </a:r>
            <a:endParaRPr lang="en-US" sz="1100" b="1"/>
          </a:p>
        </xdr:txBody>
      </xdr:sp>
      <xdr:sp macro="" textlink="">
        <xdr:nvSpPr>
          <xdr:cNvPr id="93" name="TextBox 92" hidden="1">
            <a:extLst>
              <a:ext uri="{FF2B5EF4-FFF2-40B4-BE49-F238E27FC236}">
                <a16:creationId xmlns:a16="http://schemas.microsoft.com/office/drawing/2014/main" id="{00000000-0008-0000-2500-00005D000000}"/>
              </a:ext>
            </a:extLst>
          </xdr:cNvPr>
          <xdr:cNvSpPr txBox="1"/>
        </xdr:nvSpPr>
        <xdr:spPr>
          <a:xfrm>
            <a:off x="3817510" y="3097987"/>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button "</a:t>
            </a:r>
            <a:r>
              <a:rPr lang="en-US" sz="1100" b="1"/>
              <a:t>Update Reforecast</a:t>
            </a:r>
            <a:r>
              <a:rPr lang="en-US" sz="1100"/>
              <a:t>"</a:t>
            </a:r>
            <a:r>
              <a:rPr lang="en-US" sz="1100" baseline="0"/>
              <a:t> automatically updates the reforecast figures (Column H) from the RF blocks.</a:t>
            </a:r>
            <a:endParaRPr lang="en-US" sz="1100"/>
          </a:p>
        </xdr:txBody>
      </xdr:sp>
      <xdr:sp macro="" textlink="">
        <xdr:nvSpPr>
          <xdr:cNvPr id="94" name="TextBox 93" hidden="1">
            <a:extLst>
              <a:ext uri="{FF2B5EF4-FFF2-40B4-BE49-F238E27FC236}">
                <a16:creationId xmlns:a16="http://schemas.microsoft.com/office/drawing/2014/main" id="{00000000-0008-0000-2500-00005E000000}"/>
              </a:ext>
            </a:extLst>
          </xdr:cNvPr>
          <xdr:cNvSpPr txBox="1"/>
        </xdr:nvSpPr>
        <xdr:spPr>
          <a:xfrm>
            <a:off x="6672660" y="3133706"/>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click the</a:t>
            </a:r>
            <a:r>
              <a:rPr lang="en-US" sz="1100" baseline="0"/>
              <a:t> button "</a:t>
            </a:r>
            <a:r>
              <a:rPr lang="en-US" sz="1100" b="1" baseline="0"/>
              <a:t>Show/Hide Summary</a:t>
            </a:r>
            <a:r>
              <a:rPr lang="en-US" sz="1100" baseline="0"/>
              <a:t>" in order to reveal the hidden rows of the template.</a:t>
            </a:r>
            <a:endParaRPr lang="en-US" sz="1100"/>
          </a:p>
        </xdr:txBody>
      </xdr:sp>
      <xdr:sp macro="" textlink="">
        <xdr:nvSpPr>
          <xdr:cNvPr id="95" name="TextBox 94" hidden="1">
            <a:extLst>
              <a:ext uri="{FF2B5EF4-FFF2-40B4-BE49-F238E27FC236}">
                <a16:creationId xmlns:a16="http://schemas.microsoft.com/office/drawing/2014/main" id="{00000000-0008-0000-2500-00005F000000}"/>
              </a:ext>
            </a:extLst>
          </xdr:cNvPr>
          <xdr:cNvSpPr txBox="1"/>
        </xdr:nvSpPr>
        <xdr:spPr>
          <a:xfrm>
            <a:off x="9513412" y="3157517"/>
            <a:ext cx="1860359" cy="1227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use the columns</a:t>
            </a:r>
            <a:r>
              <a:rPr lang="en-US" sz="1100" baseline="0"/>
              <a:t> BD and BE in order to customize the summary of YTD values.</a:t>
            </a:r>
            <a:endParaRPr lang="en-US" sz="1100"/>
          </a:p>
        </xdr:txBody>
      </xdr:sp>
      <xdr:sp macro="[0]!Hide_Shape_Click" textlink="">
        <xdr:nvSpPr>
          <xdr:cNvPr id="100" name="Hide_Shape" hidden="1">
            <a:extLst>
              <a:ext uri="{FF2B5EF4-FFF2-40B4-BE49-F238E27FC236}">
                <a16:creationId xmlns:a16="http://schemas.microsoft.com/office/drawing/2014/main" id="{00000000-0008-0000-2500-000064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34.xml><?xml version="1.0" encoding="utf-8"?>
<xdr:wsDr xmlns:xdr="http://schemas.openxmlformats.org/drawingml/2006/spreadsheetDrawing" xmlns:a="http://schemas.openxmlformats.org/drawingml/2006/main">
  <xdr:oneCellAnchor>
    <xdr:from>
      <xdr:col>0</xdr:col>
      <xdr:colOff>133615</xdr:colOff>
      <xdr:row>1</xdr:row>
      <xdr:rowOff>375802</xdr:rowOff>
    </xdr:from>
    <xdr:ext cx="1216423" cy="210250"/>
    <xdr:sp macro="" textlink="">
      <xdr:nvSpPr>
        <xdr:cNvPr id="3" name="TextBox 2">
          <a:extLst>
            <a:ext uri="{FF2B5EF4-FFF2-40B4-BE49-F238E27FC236}">
              <a16:creationId xmlns:a16="http://schemas.microsoft.com/office/drawing/2014/main" id="{00000000-0008-0000-2600-000003000000}"/>
            </a:ext>
          </a:extLst>
        </xdr:cNvPr>
        <xdr:cNvSpPr txBox="1"/>
      </xdr:nvSpPr>
      <xdr:spPr>
        <a:xfrm>
          <a:off x="133615" y="1437159"/>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9</xdr:col>
      <xdr:colOff>250032</xdr:colOff>
      <xdr:row>10</xdr:row>
      <xdr:rowOff>45247</xdr:rowOff>
    </xdr:from>
    <xdr:to>
      <xdr:col>9</xdr:col>
      <xdr:colOff>1845469</xdr:colOff>
      <xdr:row>10</xdr:row>
      <xdr:rowOff>319567</xdr:rowOff>
    </xdr:to>
    <xdr:sp macro="[0]!History_Action_Updates" textlink="">
      <xdr:nvSpPr>
        <xdr:cNvPr id="31" name="Bn_ShowHideIAL_Btn">
          <a:extLst>
            <a:ext uri="{FF2B5EF4-FFF2-40B4-BE49-F238E27FC236}">
              <a16:creationId xmlns:a16="http://schemas.microsoft.com/office/drawing/2014/main" id="{00000000-0008-0000-2600-00001F000000}"/>
            </a:ext>
          </a:extLst>
        </xdr:cNvPr>
        <xdr:cNvSpPr/>
      </xdr:nvSpPr>
      <xdr:spPr>
        <a:xfrm>
          <a:off x="7239001" y="2021685"/>
          <a:ext cx="1595437"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Archive updates</a:t>
          </a:r>
        </a:p>
      </xdr:txBody>
    </xdr:sp>
    <xdr:clientData/>
  </xdr:twoCellAnchor>
  <xdr:twoCellAnchor editAs="oneCell">
    <xdr:from>
      <xdr:col>6</xdr:col>
      <xdr:colOff>654844</xdr:colOff>
      <xdr:row>1</xdr:row>
      <xdr:rowOff>47626</xdr:rowOff>
    </xdr:from>
    <xdr:to>
      <xdr:col>7</xdr:col>
      <xdr:colOff>75224</xdr:colOff>
      <xdr:row>1</xdr:row>
      <xdr:rowOff>518502</xdr:rowOff>
    </xdr:to>
    <xdr:pic>
      <xdr:nvPicPr>
        <xdr:cNvPr id="33" name="Picture 32">
          <a:extLst>
            <a:ext uri="{FF2B5EF4-FFF2-40B4-BE49-F238E27FC236}">
              <a16:creationId xmlns:a16="http://schemas.microsoft.com/office/drawing/2014/main" id="{00000000-0008-0000-26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1188" y="166689"/>
          <a:ext cx="457924" cy="470876"/>
        </a:xfrm>
        <a:prstGeom prst="rect">
          <a:avLst/>
        </a:prstGeom>
      </xdr:spPr>
    </xdr:pic>
    <xdr:clientData/>
  </xdr:twoCellAnchor>
  <xdr:oneCellAnchor>
    <xdr:from>
      <xdr:col>14</xdr:col>
      <xdr:colOff>738188</xdr:colOff>
      <xdr:row>1</xdr:row>
      <xdr:rowOff>85988</xdr:rowOff>
    </xdr:from>
    <xdr:ext cx="1703352" cy="466968"/>
    <xdr:pic>
      <xdr:nvPicPr>
        <xdr:cNvPr id="40"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600-000028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3120688" y="205051"/>
          <a:ext cx="1703352" cy="466968"/>
        </a:xfrm>
        <a:prstGeom prst="rect">
          <a:avLst/>
        </a:prstGeom>
        <a:noFill/>
      </xdr:spPr>
    </xdr:pic>
    <xdr:clientData/>
  </xdr:oneCellAnchor>
  <xdr:oneCellAnchor>
    <xdr:from>
      <xdr:col>14</xdr:col>
      <xdr:colOff>108478</xdr:colOff>
      <xdr:row>10</xdr:row>
      <xdr:rowOff>45247</xdr:rowOff>
    </xdr:from>
    <xdr:ext cx="2116402" cy="274320"/>
    <xdr:sp macro="[0]!AssignTasks" textlink="">
      <xdr:nvSpPr>
        <xdr:cNvPr id="42" name="Bn_ShowHideIAL_Btn">
          <a:extLst>
            <a:ext uri="{FF2B5EF4-FFF2-40B4-BE49-F238E27FC236}">
              <a16:creationId xmlns:a16="http://schemas.microsoft.com/office/drawing/2014/main" id="{00000000-0008-0000-2600-00002A000000}"/>
            </a:ext>
          </a:extLst>
        </xdr:cNvPr>
        <xdr:cNvSpPr/>
      </xdr:nvSpPr>
      <xdr:spPr>
        <a:xfrm>
          <a:off x="12490978" y="2021685"/>
          <a:ext cx="2116402"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Assign Tasks to Outlook</a:t>
          </a:r>
        </a:p>
      </xdr:txBody>
    </xdr:sp>
    <xdr:clientData/>
  </xdr:oneCellAnchor>
  <xdr:twoCellAnchor editAs="oneCell">
    <xdr:from>
      <xdr:col>6</xdr:col>
      <xdr:colOff>428626</xdr:colOff>
      <xdr:row>10</xdr:row>
      <xdr:rowOff>45247</xdr:rowOff>
    </xdr:from>
    <xdr:to>
      <xdr:col>7</xdr:col>
      <xdr:colOff>579802</xdr:colOff>
      <xdr:row>10</xdr:row>
      <xdr:rowOff>319567</xdr:rowOff>
    </xdr:to>
    <xdr:sp macro="[0]!Bn_ShowHideOptIAL_Btn_Click" textlink="">
      <xdr:nvSpPr>
        <xdr:cNvPr id="43" name="Bn_ShowHideOptIAL_Btn">
          <a:extLst>
            <a:ext uri="{FF2B5EF4-FFF2-40B4-BE49-F238E27FC236}">
              <a16:creationId xmlns:a16="http://schemas.microsoft.com/office/drawing/2014/main" id="{00000000-0008-0000-2600-00002B000000}"/>
            </a:ext>
          </a:extLst>
        </xdr:cNvPr>
        <xdr:cNvSpPr/>
      </xdr:nvSpPr>
      <xdr:spPr>
        <a:xfrm>
          <a:off x="5464970" y="2021685"/>
          <a:ext cx="1188720" cy="27432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Expand</a:t>
          </a:r>
        </a:p>
      </xdr:txBody>
    </xdr:sp>
    <xdr:clientData/>
  </xdr:twoCellAnchor>
  <xdr:twoCellAnchor>
    <xdr:from>
      <xdr:col>1</xdr:col>
      <xdr:colOff>250031</xdr:colOff>
      <xdr:row>1</xdr:row>
      <xdr:rowOff>47625</xdr:rowOff>
    </xdr:from>
    <xdr:to>
      <xdr:col>2</xdr:col>
      <xdr:colOff>190500</xdr:colOff>
      <xdr:row>1</xdr:row>
      <xdr:rowOff>416720</xdr:rowOff>
    </xdr:to>
    <xdr:grpSp>
      <xdr:nvGrpSpPr>
        <xdr:cNvPr id="94" name="Menu_Button">
          <a:extLst>
            <a:ext uri="{FF2B5EF4-FFF2-40B4-BE49-F238E27FC236}">
              <a16:creationId xmlns:a16="http://schemas.microsoft.com/office/drawing/2014/main" id="{00000000-0008-0000-2600-00005E000000}"/>
            </a:ext>
          </a:extLst>
        </xdr:cNvPr>
        <xdr:cNvGrpSpPr/>
      </xdr:nvGrpSpPr>
      <xdr:grpSpPr>
        <a:xfrm>
          <a:off x="386102" y="156482"/>
          <a:ext cx="539184" cy="369095"/>
          <a:chOff x="297657" y="95249"/>
          <a:chExt cx="583406" cy="369095"/>
        </a:xfrm>
      </xdr:grpSpPr>
      <xdr:sp macro="[0]!Menu_Button_Click" textlink="">
        <xdr:nvSpPr>
          <xdr:cNvPr id="95" name="Rectangle: Rounded Corners 94" hidden="1">
            <a:extLst>
              <a:ext uri="{FF2B5EF4-FFF2-40B4-BE49-F238E27FC236}">
                <a16:creationId xmlns:a16="http://schemas.microsoft.com/office/drawing/2014/main" id="{00000000-0008-0000-2600-00005F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6" name="Straight Connector 95">
            <a:extLst>
              <a:ext uri="{FF2B5EF4-FFF2-40B4-BE49-F238E27FC236}">
                <a16:creationId xmlns:a16="http://schemas.microsoft.com/office/drawing/2014/main" id="{00000000-0008-0000-2600-000060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7" name="Straight Connector 96">
            <a:extLst>
              <a:ext uri="{FF2B5EF4-FFF2-40B4-BE49-F238E27FC236}">
                <a16:creationId xmlns:a16="http://schemas.microsoft.com/office/drawing/2014/main" id="{00000000-0008-0000-2600-000061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8" name="Straight Connector 97">
            <a:extLst>
              <a:ext uri="{FF2B5EF4-FFF2-40B4-BE49-F238E27FC236}">
                <a16:creationId xmlns:a16="http://schemas.microsoft.com/office/drawing/2014/main" id="{00000000-0008-0000-2600-000062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107156</xdr:colOff>
      <xdr:row>9</xdr:row>
      <xdr:rowOff>83344</xdr:rowOff>
    </xdr:from>
    <xdr:to>
      <xdr:col>19</xdr:col>
      <xdr:colOff>284048</xdr:colOff>
      <xdr:row>11</xdr:row>
      <xdr:rowOff>45137</xdr:rowOff>
    </xdr:to>
    <xdr:grpSp>
      <xdr:nvGrpSpPr>
        <xdr:cNvPr id="44" name="Menu_Bar" hidden="1">
          <a:extLst>
            <a:ext uri="{FF2B5EF4-FFF2-40B4-BE49-F238E27FC236}">
              <a16:creationId xmlns:a16="http://schemas.microsoft.com/office/drawing/2014/main" id="{00000000-0008-0000-2600-00002C000000}"/>
            </a:ext>
          </a:extLst>
        </xdr:cNvPr>
        <xdr:cNvGrpSpPr/>
      </xdr:nvGrpSpPr>
      <xdr:grpSpPr>
        <a:xfrm>
          <a:off x="107156" y="777308"/>
          <a:ext cx="15158356" cy="968722"/>
          <a:chOff x="74083" y="740834"/>
          <a:chExt cx="13631334" cy="961918"/>
        </a:xfrm>
      </xdr:grpSpPr>
      <xdr:sp macro="" textlink="">
        <xdr:nvSpPr>
          <xdr:cNvPr id="45" name="PlaceHolder" hidden="1">
            <a:extLst>
              <a:ext uri="{FF2B5EF4-FFF2-40B4-BE49-F238E27FC236}">
                <a16:creationId xmlns:a16="http://schemas.microsoft.com/office/drawing/2014/main" id="{00000000-0008-0000-2600-00002D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6" name="Bn_Charter_Btn" hidden="1">
            <a:extLst>
              <a:ext uri="{FF2B5EF4-FFF2-40B4-BE49-F238E27FC236}">
                <a16:creationId xmlns:a16="http://schemas.microsoft.com/office/drawing/2014/main" id="{00000000-0008-0000-2600-00002E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7" name="Bn_Finance_Btn" hidden="1">
            <a:extLst>
              <a:ext uri="{FF2B5EF4-FFF2-40B4-BE49-F238E27FC236}">
                <a16:creationId xmlns:a16="http://schemas.microsoft.com/office/drawing/2014/main" id="{00000000-0008-0000-2600-00002F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9" name="Bn_Status_Report_Btn" hidden="1">
            <a:extLst>
              <a:ext uri="{FF2B5EF4-FFF2-40B4-BE49-F238E27FC236}">
                <a16:creationId xmlns:a16="http://schemas.microsoft.com/office/drawing/2014/main" id="{00000000-0008-0000-2600-000031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50" name="Bn_Resource_Plan_Btn" hidden="1">
            <a:extLst>
              <a:ext uri="{FF2B5EF4-FFF2-40B4-BE49-F238E27FC236}">
                <a16:creationId xmlns:a16="http://schemas.microsoft.com/office/drawing/2014/main" id="{00000000-0008-0000-2600-000032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51" name="Bn_Project_Plan_Btn" hidden="1">
            <a:extLst>
              <a:ext uri="{FF2B5EF4-FFF2-40B4-BE49-F238E27FC236}">
                <a16:creationId xmlns:a16="http://schemas.microsoft.com/office/drawing/2014/main" id="{00000000-0008-0000-2600-000033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52" name="Bn_Risk_Register_Btn" hidden="1">
            <a:extLst>
              <a:ext uri="{FF2B5EF4-FFF2-40B4-BE49-F238E27FC236}">
                <a16:creationId xmlns:a16="http://schemas.microsoft.com/office/drawing/2014/main" id="{00000000-0008-0000-2600-000034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53" name="Bn_Issue_Log_Btn" hidden="1">
            <a:extLst>
              <a:ext uri="{FF2B5EF4-FFF2-40B4-BE49-F238E27FC236}">
                <a16:creationId xmlns:a16="http://schemas.microsoft.com/office/drawing/2014/main" id="{00000000-0008-0000-2600-000035000000}"/>
              </a:ext>
            </a:extLst>
          </xdr:cNvPr>
          <xdr:cNvSpPr/>
        </xdr:nvSpPr>
        <xdr:spPr>
          <a:xfrm>
            <a:off x="7456079"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4" name="Bn_Comms_Plan_Btn" hidden="1">
            <a:extLst>
              <a:ext uri="{FF2B5EF4-FFF2-40B4-BE49-F238E27FC236}">
                <a16:creationId xmlns:a16="http://schemas.microsoft.com/office/drawing/2014/main" id="{00000000-0008-0000-2600-000036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5" name="Bn_Reports_Btn" hidden="1">
            <a:extLst>
              <a:ext uri="{FF2B5EF4-FFF2-40B4-BE49-F238E27FC236}">
                <a16:creationId xmlns:a16="http://schemas.microsoft.com/office/drawing/2014/main" id="{00000000-0008-0000-2600-000037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6" name="Bn_General_Info_Btn" hidden="1">
            <a:hlinkClick xmlns:r="http://schemas.openxmlformats.org/officeDocument/2006/relationships" r:id="rId3"/>
            <a:extLst>
              <a:ext uri="{FF2B5EF4-FFF2-40B4-BE49-F238E27FC236}">
                <a16:creationId xmlns:a16="http://schemas.microsoft.com/office/drawing/2014/main" id="{00000000-0008-0000-2600-000038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7" name="Bn_Problem_St_Btn" hidden="1">
            <a:extLst>
              <a:ext uri="{FF2B5EF4-FFF2-40B4-BE49-F238E27FC236}">
                <a16:creationId xmlns:a16="http://schemas.microsoft.com/office/drawing/2014/main" id="{00000000-0008-0000-2600-000039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8" name="Bn_Tracker_Btn" hidden="1">
            <a:extLst>
              <a:ext uri="{FF2B5EF4-FFF2-40B4-BE49-F238E27FC236}">
                <a16:creationId xmlns:a16="http://schemas.microsoft.com/office/drawing/2014/main" id="{00000000-0008-0000-2600-00003A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59" name="Bn_CR_Log_Btn" hidden="1">
            <a:extLst>
              <a:ext uri="{FF2B5EF4-FFF2-40B4-BE49-F238E27FC236}">
                <a16:creationId xmlns:a16="http://schemas.microsoft.com/office/drawing/2014/main" id="{00000000-0008-0000-2600-00003B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60" name="Bn_Lessons_Learned_Btn" hidden="1">
            <a:extLst>
              <a:ext uri="{FF2B5EF4-FFF2-40B4-BE49-F238E27FC236}">
                <a16:creationId xmlns:a16="http://schemas.microsoft.com/office/drawing/2014/main" id="{00000000-0008-0000-2600-00003C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61" name="Bn_BCase1_Btn" hidden="1">
            <a:extLst>
              <a:ext uri="{FF2B5EF4-FFF2-40B4-BE49-F238E27FC236}">
                <a16:creationId xmlns:a16="http://schemas.microsoft.com/office/drawing/2014/main" id="{00000000-0008-0000-2600-00003D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62" name="Bn_Cost_Tracking_Btn" hidden="1">
            <a:extLst>
              <a:ext uri="{FF2B5EF4-FFF2-40B4-BE49-F238E27FC236}">
                <a16:creationId xmlns:a16="http://schemas.microsoft.com/office/drawing/2014/main" id="{00000000-0008-0000-2600-00003E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63" name="Bn_IPO_Addendum_Btn" hidden="1">
            <a:extLst>
              <a:ext uri="{FF2B5EF4-FFF2-40B4-BE49-F238E27FC236}">
                <a16:creationId xmlns:a16="http://schemas.microsoft.com/office/drawing/2014/main" id="{00000000-0008-0000-2600-00003F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4" name="Bn_BCase2_Btn" hidden="1">
            <a:extLst>
              <a:ext uri="{FF2B5EF4-FFF2-40B4-BE49-F238E27FC236}">
                <a16:creationId xmlns:a16="http://schemas.microsoft.com/office/drawing/2014/main" id="{00000000-0008-0000-2600-000040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5" name="Bn_Stage_Gates_Btn" hidden="1">
            <a:extLst>
              <a:ext uri="{FF2B5EF4-FFF2-40B4-BE49-F238E27FC236}">
                <a16:creationId xmlns:a16="http://schemas.microsoft.com/office/drawing/2014/main" id="{00000000-0008-0000-2600-000041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6" name="Bn_KPIs_Btn" hidden="1">
            <a:extLst>
              <a:ext uri="{FF2B5EF4-FFF2-40B4-BE49-F238E27FC236}">
                <a16:creationId xmlns:a16="http://schemas.microsoft.com/office/drawing/2014/main" id="{00000000-0008-0000-2600-000042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7" name="Bn_BCase3_Btn" hidden="1">
            <a:extLst>
              <a:ext uri="{FF2B5EF4-FFF2-40B4-BE49-F238E27FC236}">
                <a16:creationId xmlns:a16="http://schemas.microsoft.com/office/drawing/2014/main" id="{00000000-0008-0000-2600-000043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8" name="Bn_Charts_Btn" hidden="1">
            <a:extLst>
              <a:ext uri="{FF2B5EF4-FFF2-40B4-BE49-F238E27FC236}">
                <a16:creationId xmlns:a16="http://schemas.microsoft.com/office/drawing/2014/main" id="{00000000-0008-0000-2600-000044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69" name="Bn_Consolidation_Btn" hidden="1">
            <a:extLst>
              <a:ext uri="{FF2B5EF4-FFF2-40B4-BE49-F238E27FC236}">
                <a16:creationId xmlns:a16="http://schemas.microsoft.com/office/drawing/2014/main" id="{00000000-0008-0000-2600-000045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70" name="Bn_ID_Card_Btn" hidden="1">
            <a:extLst>
              <a:ext uri="{FF2B5EF4-FFF2-40B4-BE49-F238E27FC236}">
                <a16:creationId xmlns:a16="http://schemas.microsoft.com/office/drawing/2014/main" id="{00000000-0008-0000-2600-00004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71" name="Bn_cList1_Btn" hidden="1">
            <a:extLst>
              <a:ext uri="{FF2B5EF4-FFF2-40B4-BE49-F238E27FC236}">
                <a16:creationId xmlns:a16="http://schemas.microsoft.com/office/drawing/2014/main" id="{00000000-0008-0000-2600-00004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93" name="Bn_cList2_Btn" hidden="1">
            <a:extLst>
              <a:ext uri="{FF2B5EF4-FFF2-40B4-BE49-F238E27FC236}">
                <a16:creationId xmlns:a16="http://schemas.microsoft.com/office/drawing/2014/main" id="{00000000-0008-0000-2600-00005D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8" name="Bn_cList3_Btn" hidden="1">
            <a:extLst>
              <a:ext uri="{FF2B5EF4-FFF2-40B4-BE49-F238E27FC236}">
                <a16:creationId xmlns:a16="http://schemas.microsoft.com/office/drawing/2014/main" id="{00000000-0008-0000-2600-00006C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9" name="Bn_defLog_Btn" hidden="1">
            <a:extLst>
              <a:ext uri="{FF2B5EF4-FFF2-40B4-BE49-F238E27FC236}">
                <a16:creationId xmlns:a16="http://schemas.microsoft.com/office/drawing/2014/main" id="{00000000-0008-0000-2600-00006D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0" name="Bn_cList4_Btn" hidden="1">
            <a:extLst>
              <a:ext uri="{FF2B5EF4-FFF2-40B4-BE49-F238E27FC236}">
                <a16:creationId xmlns:a16="http://schemas.microsoft.com/office/drawing/2014/main" id="{00000000-0008-0000-2600-00006E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1" name="Bn_MoM_Btn" hidden="1">
            <a:extLst>
              <a:ext uri="{FF2B5EF4-FFF2-40B4-BE49-F238E27FC236}">
                <a16:creationId xmlns:a16="http://schemas.microsoft.com/office/drawing/2014/main" id="{00000000-0008-0000-2600-00006F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2" name="Bn_RACI_Btn" hidden="1">
            <a:extLst>
              <a:ext uri="{FF2B5EF4-FFF2-40B4-BE49-F238E27FC236}">
                <a16:creationId xmlns:a16="http://schemas.microsoft.com/office/drawing/2014/main" id="{00000000-0008-0000-2600-000070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3" name="Bn_Micro_Template_Btn" hidden="1">
            <a:extLst>
              <a:ext uri="{FF2B5EF4-FFF2-40B4-BE49-F238E27FC236}">
                <a16:creationId xmlns:a16="http://schemas.microsoft.com/office/drawing/2014/main" id="{00000000-0008-0000-2600-000071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23813</xdr:colOff>
      <xdr:row>9</xdr:row>
      <xdr:rowOff>83344</xdr:rowOff>
    </xdr:from>
    <xdr:to>
      <xdr:col>14</xdr:col>
      <xdr:colOff>363424</xdr:colOff>
      <xdr:row>9</xdr:row>
      <xdr:rowOff>488157</xdr:rowOff>
    </xdr:to>
    <xdr:grpSp>
      <xdr:nvGrpSpPr>
        <xdr:cNvPr id="114" name="Light_Menu">
          <a:extLst>
            <a:ext uri="{FF2B5EF4-FFF2-40B4-BE49-F238E27FC236}">
              <a16:creationId xmlns:a16="http://schemas.microsoft.com/office/drawing/2014/main" id="{00000000-0008-0000-2600-000072000000}"/>
            </a:ext>
          </a:extLst>
        </xdr:cNvPr>
        <xdr:cNvGrpSpPr/>
      </xdr:nvGrpSpPr>
      <xdr:grpSpPr>
        <a:xfrm>
          <a:off x="159884" y="777308"/>
          <a:ext cx="12667683" cy="404813"/>
          <a:chOff x="107156" y="833437"/>
          <a:chExt cx="13465969" cy="404813"/>
        </a:xfrm>
      </xdr:grpSpPr>
      <xdr:sp macro="" textlink="">
        <xdr:nvSpPr>
          <xdr:cNvPr id="115" name="LM_Container">
            <a:extLst>
              <a:ext uri="{FF2B5EF4-FFF2-40B4-BE49-F238E27FC236}">
                <a16:creationId xmlns:a16="http://schemas.microsoft.com/office/drawing/2014/main" id="{00000000-0008-0000-2600-000073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6" name="LM_Help_Button">
            <a:hlinkClick xmlns:r="http://schemas.openxmlformats.org/officeDocument/2006/relationships" r:id="rId4"/>
            <a:extLst>
              <a:ext uri="{FF2B5EF4-FFF2-40B4-BE49-F238E27FC236}">
                <a16:creationId xmlns:a16="http://schemas.microsoft.com/office/drawing/2014/main" id="{00000000-0008-0000-2600-000074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7" name="LM_Tips_Button">
            <a:extLst>
              <a:ext uri="{FF2B5EF4-FFF2-40B4-BE49-F238E27FC236}">
                <a16:creationId xmlns:a16="http://schemas.microsoft.com/office/drawing/2014/main" id="{00000000-0008-0000-2600-000075000000}"/>
              </a:ext>
            </a:extLst>
          </xdr:cNvPr>
          <xdr:cNvGrpSpPr/>
        </xdr:nvGrpSpPr>
        <xdr:grpSpPr>
          <a:xfrm>
            <a:off x="12785994" y="909690"/>
            <a:ext cx="274320" cy="274320"/>
            <a:chOff x="10563228" y="1200151"/>
            <a:chExt cx="341839" cy="338667"/>
          </a:xfrm>
          <a:effectLst/>
        </xdr:grpSpPr>
        <xdr:sp macro="" textlink="">
          <xdr:nvSpPr>
            <xdr:cNvPr id="126" name="Tips_Circle">
              <a:extLst>
                <a:ext uri="{FF2B5EF4-FFF2-40B4-BE49-F238E27FC236}">
                  <a16:creationId xmlns:a16="http://schemas.microsoft.com/office/drawing/2014/main" id="{00000000-0008-0000-2600-00007E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7" name="Light_Bulb" descr="Lightbulb">
              <a:extLst>
                <a:ext uri="{FF2B5EF4-FFF2-40B4-BE49-F238E27FC236}">
                  <a16:creationId xmlns:a16="http://schemas.microsoft.com/office/drawing/2014/main" id="{00000000-0008-0000-2600-00007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18" name="LM_Button_1">
            <a:extLst>
              <a:ext uri="{FF2B5EF4-FFF2-40B4-BE49-F238E27FC236}">
                <a16:creationId xmlns:a16="http://schemas.microsoft.com/office/drawing/2014/main" id="{00000000-0008-0000-2600-000076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9" name="LM_Button_2">
            <a:extLst>
              <a:ext uri="{FF2B5EF4-FFF2-40B4-BE49-F238E27FC236}">
                <a16:creationId xmlns:a16="http://schemas.microsoft.com/office/drawing/2014/main" id="{00000000-0008-0000-2600-000077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20" name="LM_Button_3">
            <a:extLst>
              <a:ext uri="{FF2B5EF4-FFF2-40B4-BE49-F238E27FC236}">
                <a16:creationId xmlns:a16="http://schemas.microsoft.com/office/drawing/2014/main" id="{00000000-0008-0000-2600-000078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1" name="LM_Button_4">
            <a:extLst>
              <a:ext uri="{FF2B5EF4-FFF2-40B4-BE49-F238E27FC236}">
                <a16:creationId xmlns:a16="http://schemas.microsoft.com/office/drawing/2014/main" id="{00000000-0008-0000-2600-000079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2" name="LM_Button_5">
            <a:extLst>
              <a:ext uri="{FF2B5EF4-FFF2-40B4-BE49-F238E27FC236}">
                <a16:creationId xmlns:a16="http://schemas.microsoft.com/office/drawing/2014/main" id="{00000000-0008-0000-2600-00007A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3" name="LM_Button_6">
            <a:extLst>
              <a:ext uri="{FF2B5EF4-FFF2-40B4-BE49-F238E27FC236}">
                <a16:creationId xmlns:a16="http://schemas.microsoft.com/office/drawing/2014/main" id="{00000000-0008-0000-2600-00007B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4" name="LM_Settings_Button" descr="Single gear">
            <a:extLst>
              <a:ext uri="{FF2B5EF4-FFF2-40B4-BE49-F238E27FC236}">
                <a16:creationId xmlns:a16="http://schemas.microsoft.com/office/drawing/2014/main" id="{00000000-0008-0000-2600-00007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5" name="LM_Templates_Custom_Button">
            <a:extLst>
              <a:ext uri="{FF2B5EF4-FFF2-40B4-BE49-F238E27FC236}">
                <a16:creationId xmlns:a16="http://schemas.microsoft.com/office/drawing/2014/main" id="{00000000-0008-0000-2600-00007D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988219</xdr:colOff>
      <xdr:row>14</xdr:row>
      <xdr:rowOff>250031</xdr:rowOff>
    </xdr:from>
    <xdr:to>
      <xdr:col>12</xdr:col>
      <xdr:colOff>691050</xdr:colOff>
      <xdr:row>17</xdr:row>
      <xdr:rowOff>101865</xdr:rowOff>
    </xdr:to>
    <xdr:grpSp>
      <xdr:nvGrpSpPr>
        <xdr:cNvPr id="72" name="Tips_Issues_Actions" hidden="1">
          <a:extLst>
            <a:ext uri="{FF2B5EF4-FFF2-40B4-BE49-F238E27FC236}">
              <a16:creationId xmlns:a16="http://schemas.microsoft.com/office/drawing/2014/main" id="{00000000-0008-0000-2600-000048000000}"/>
            </a:ext>
          </a:extLst>
        </xdr:cNvPr>
        <xdr:cNvGrpSpPr/>
      </xdr:nvGrpSpPr>
      <xdr:grpSpPr>
        <a:xfrm>
          <a:off x="1723005" y="2903424"/>
          <a:ext cx="9812938" cy="1852084"/>
          <a:chOff x="846667" y="2444750"/>
          <a:chExt cx="10751344" cy="1852084"/>
        </a:xfrm>
      </xdr:grpSpPr>
      <xdr:sp macro="" textlink="">
        <xdr:nvSpPr>
          <xdr:cNvPr id="73" name="Rectangle: Rounded Corners 72" hidden="1">
            <a:extLst>
              <a:ext uri="{FF2B5EF4-FFF2-40B4-BE49-F238E27FC236}">
                <a16:creationId xmlns:a16="http://schemas.microsoft.com/office/drawing/2014/main" id="{00000000-0008-0000-2600-000049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74" name="Rectangle: Rounded Corners 73" hidden="1">
            <a:extLst>
              <a:ext uri="{FF2B5EF4-FFF2-40B4-BE49-F238E27FC236}">
                <a16:creationId xmlns:a16="http://schemas.microsoft.com/office/drawing/2014/main" id="{00000000-0008-0000-2600-00004A000000}"/>
              </a:ext>
            </a:extLst>
          </xdr:cNvPr>
          <xdr:cNvSpPr/>
        </xdr:nvSpPr>
        <xdr:spPr>
          <a:xfrm>
            <a:off x="1311076" y="2617884"/>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75" name="Rectangle: Rounded Corners 74" hidden="1">
            <a:extLst>
              <a:ext uri="{FF2B5EF4-FFF2-40B4-BE49-F238E27FC236}">
                <a16:creationId xmlns:a16="http://schemas.microsoft.com/office/drawing/2014/main" id="{00000000-0008-0000-2600-00004B000000}"/>
              </a:ext>
            </a:extLst>
          </xdr:cNvPr>
          <xdr:cNvSpPr/>
        </xdr:nvSpPr>
        <xdr:spPr>
          <a:xfrm>
            <a:off x="411392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77" name="Rectangle: Rounded Corners 76" hidden="1">
            <a:extLst>
              <a:ext uri="{FF2B5EF4-FFF2-40B4-BE49-F238E27FC236}">
                <a16:creationId xmlns:a16="http://schemas.microsoft.com/office/drawing/2014/main" id="{00000000-0008-0000-2600-00004D000000}"/>
              </a:ext>
            </a:extLst>
          </xdr:cNvPr>
          <xdr:cNvSpPr/>
        </xdr:nvSpPr>
        <xdr:spPr>
          <a:xfrm>
            <a:off x="6929933" y="2605977"/>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78" name="TextBox 77" hidden="1">
            <a:extLst>
              <a:ext uri="{FF2B5EF4-FFF2-40B4-BE49-F238E27FC236}">
                <a16:creationId xmlns:a16="http://schemas.microsoft.com/office/drawing/2014/main" id="{00000000-0008-0000-2600-00004E000000}"/>
              </a:ext>
            </a:extLst>
          </xdr:cNvPr>
          <xdr:cNvSpPr txBox="1"/>
        </xdr:nvSpPr>
        <xdr:spPr>
          <a:xfrm>
            <a:off x="1002454" y="3038456"/>
            <a:ext cx="2120699"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In</a:t>
            </a:r>
            <a:r>
              <a:rPr lang="en-US" sz="1100" b="0" baseline="0"/>
              <a:t> order to assign tasks to Outlook, add the full resource name in column "G" and then select "Y" in Column "P" and click the button "</a:t>
            </a:r>
            <a:r>
              <a:rPr lang="en-US" sz="1100" b="1" baseline="0"/>
              <a:t>Assign Tasks to Outlook</a:t>
            </a:r>
            <a:r>
              <a:rPr lang="en-US" sz="1100" b="0" baseline="0"/>
              <a:t>"</a:t>
            </a:r>
            <a:endParaRPr lang="en-US" sz="1100" b="1"/>
          </a:p>
        </xdr:txBody>
      </xdr:sp>
      <xdr:sp macro="" textlink="">
        <xdr:nvSpPr>
          <xdr:cNvPr id="79" name="TextBox 78" hidden="1">
            <a:extLst>
              <a:ext uri="{FF2B5EF4-FFF2-40B4-BE49-F238E27FC236}">
                <a16:creationId xmlns:a16="http://schemas.microsoft.com/office/drawing/2014/main" id="{00000000-0008-0000-2600-00004F000000}"/>
              </a:ext>
            </a:extLst>
          </xdr:cNvPr>
          <xdr:cNvSpPr txBox="1"/>
        </xdr:nvSpPr>
        <xdr:spPr>
          <a:xfrm>
            <a:off x="3935939" y="3014644"/>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Archive all</a:t>
            </a:r>
            <a:r>
              <a:rPr lang="en-US" sz="1100" baseline="0"/>
              <a:t> the updates from Column "J" to the History of updates, by clicking the button "</a:t>
            </a:r>
            <a:r>
              <a:rPr lang="en-US" sz="1100" b="1" baseline="0"/>
              <a:t>Archive Updates</a:t>
            </a:r>
            <a:r>
              <a:rPr lang="en-US" sz="1100" baseline="0"/>
              <a:t>"</a:t>
            </a:r>
            <a:endParaRPr lang="en-US" sz="1100"/>
          </a:p>
        </xdr:txBody>
      </xdr:sp>
      <xdr:sp macro="" textlink="">
        <xdr:nvSpPr>
          <xdr:cNvPr id="80" name="TextBox 79" hidden="1">
            <a:extLst>
              <a:ext uri="{FF2B5EF4-FFF2-40B4-BE49-F238E27FC236}">
                <a16:creationId xmlns:a16="http://schemas.microsoft.com/office/drawing/2014/main" id="{00000000-0008-0000-2600-000050000000}"/>
              </a:ext>
            </a:extLst>
          </xdr:cNvPr>
          <xdr:cNvSpPr txBox="1"/>
        </xdr:nvSpPr>
        <xdr:spPr>
          <a:xfrm>
            <a:off x="9255192" y="3062269"/>
            <a:ext cx="2336913"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a:t>
            </a:r>
            <a:r>
              <a:rPr lang="en-US" sz="1100" baseline="0"/>
              <a:t> can Synchronize your issues and actions with the Status Report by selecting "Y" at the field "Sync with Status Report". Only the selected issues/actions will be synced.</a:t>
            </a:r>
            <a:endParaRPr lang="en-US" sz="1100"/>
          </a:p>
        </xdr:txBody>
      </xdr:sp>
      <xdr:sp macro="" textlink="">
        <xdr:nvSpPr>
          <xdr:cNvPr id="81" name="TextBox 80" hidden="1">
            <a:extLst>
              <a:ext uri="{FF2B5EF4-FFF2-40B4-BE49-F238E27FC236}">
                <a16:creationId xmlns:a16="http://schemas.microsoft.com/office/drawing/2014/main" id="{00000000-0008-0000-2600-000051000000}"/>
              </a:ext>
            </a:extLst>
          </xdr:cNvPr>
          <xdr:cNvSpPr txBox="1"/>
        </xdr:nvSpPr>
        <xdr:spPr>
          <a:xfrm>
            <a:off x="6763206" y="3026549"/>
            <a:ext cx="1597181"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a:t>
            </a:r>
            <a:r>
              <a:rPr lang="en-US" sz="1100" baseline="0"/>
              <a:t> can click the button "</a:t>
            </a:r>
            <a:r>
              <a:rPr lang="en-US" sz="1100" b="1" baseline="0"/>
              <a:t>Expand</a:t>
            </a:r>
            <a:r>
              <a:rPr lang="en-US" sz="1100" baseline="0"/>
              <a:t>" in order to reveal the optional columns of the template.</a:t>
            </a:r>
            <a:endParaRPr lang="en-US" sz="1100"/>
          </a:p>
        </xdr:txBody>
      </xdr:sp>
      <xdr:sp macro="" textlink="">
        <xdr:nvSpPr>
          <xdr:cNvPr id="84" name="Rectangle: Rounded Corners 83" hidden="1">
            <a:extLst>
              <a:ext uri="{FF2B5EF4-FFF2-40B4-BE49-F238E27FC236}">
                <a16:creationId xmlns:a16="http://schemas.microsoft.com/office/drawing/2014/main" id="{00000000-0008-0000-2600-000054000000}"/>
              </a:ext>
            </a:extLst>
          </xdr:cNvPr>
          <xdr:cNvSpPr/>
        </xdr:nvSpPr>
        <xdr:spPr>
          <a:xfrm>
            <a:off x="974593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0]!Hide_Shape_Click" textlink="">
        <xdr:nvSpPr>
          <xdr:cNvPr id="86" name="Hide_Shape" hidden="1">
            <a:extLst>
              <a:ext uri="{FF2B5EF4-FFF2-40B4-BE49-F238E27FC236}">
                <a16:creationId xmlns:a16="http://schemas.microsoft.com/office/drawing/2014/main" id="{00000000-0008-0000-2600-000056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35.xml><?xml version="1.0" encoding="utf-8"?>
<xdr:wsDr xmlns:xdr="http://schemas.openxmlformats.org/drawingml/2006/spreadsheetDrawing" xmlns:a="http://schemas.openxmlformats.org/drawingml/2006/main">
  <xdr:oneCellAnchor>
    <xdr:from>
      <xdr:col>1</xdr:col>
      <xdr:colOff>154783</xdr:colOff>
      <xdr:row>1</xdr:row>
      <xdr:rowOff>478201</xdr:rowOff>
    </xdr:from>
    <xdr:ext cx="1216423" cy="210250"/>
    <xdr:sp macro="" textlink="">
      <xdr:nvSpPr>
        <xdr:cNvPr id="3" name="TextBox 2">
          <a:extLst>
            <a:ext uri="{FF2B5EF4-FFF2-40B4-BE49-F238E27FC236}">
              <a16:creationId xmlns:a16="http://schemas.microsoft.com/office/drawing/2014/main" id="{00000000-0008-0000-2700-000003000000}"/>
            </a:ext>
          </a:extLst>
        </xdr:cNvPr>
        <xdr:cNvSpPr txBox="1"/>
      </xdr:nvSpPr>
      <xdr:spPr>
        <a:xfrm>
          <a:off x="345283" y="1656920"/>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18</xdr:col>
      <xdr:colOff>3492498</xdr:colOff>
      <xdr:row>1</xdr:row>
      <xdr:rowOff>103189</xdr:rowOff>
    </xdr:from>
    <xdr:to>
      <xdr:col>22</xdr:col>
      <xdr:colOff>924718</xdr:colOff>
      <xdr:row>1</xdr:row>
      <xdr:rowOff>630850</xdr:rowOff>
    </xdr:to>
    <xdr:pic>
      <xdr:nvPicPr>
        <xdr:cNvPr id="2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7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672217" y="234158"/>
          <a:ext cx="1932782" cy="527661"/>
        </a:xfrm>
        <a:prstGeom prst="rect">
          <a:avLst/>
        </a:prstGeom>
        <a:noFill/>
      </xdr:spPr>
    </xdr:pic>
    <xdr:clientData/>
  </xdr:twoCellAnchor>
  <xdr:twoCellAnchor editAs="oneCell">
    <xdr:from>
      <xdr:col>5</xdr:col>
      <xdr:colOff>273845</xdr:colOff>
      <xdr:row>10</xdr:row>
      <xdr:rowOff>42333</xdr:rowOff>
    </xdr:from>
    <xdr:to>
      <xdr:col>8</xdr:col>
      <xdr:colOff>107157</xdr:colOff>
      <xdr:row>10</xdr:row>
      <xdr:rowOff>333375</xdr:rowOff>
    </xdr:to>
    <xdr:sp macro="[0]!Bn_ShowHideOptRR_Btn_Click" textlink="">
      <xdr:nvSpPr>
        <xdr:cNvPr id="52" name="Bn_ShowHideOptRR_Btn">
          <a:extLst>
            <a:ext uri="{FF2B5EF4-FFF2-40B4-BE49-F238E27FC236}">
              <a16:creationId xmlns:a16="http://schemas.microsoft.com/office/drawing/2014/main" id="{00000000-0008-0000-2700-000034000000}"/>
            </a:ext>
          </a:extLst>
        </xdr:cNvPr>
        <xdr:cNvSpPr/>
      </xdr:nvSpPr>
      <xdr:spPr>
        <a:xfrm>
          <a:off x="5750720" y="1078177"/>
          <a:ext cx="1178718" cy="291042"/>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tx1"/>
              </a:solidFill>
              <a:latin typeface="Arial" pitchFamily="34" charset="0"/>
              <a:cs typeface="Arial" pitchFamily="34" charset="0"/>
            </a:rPr>
            <a:t>Expand</a:t>
          </a:r>
        </a:p>
      </xdr:txBody>
    </xdr:sp>
    <xdr:clientData/>
  </xdr:twoCellAnchor>
  <xdr:twoCellAnchor editAs="oneCell">
    <xdr:from>
      <xdr:col>7</xdr:col>
      <xdr:colOff>216957</xdr:colOff>
      <xdr:row>1</xdr:row>
      <xdr:rowOff>71437</xdr:rowOff>
    </xdr:from>
    <xdr:to>
      <xdr:col>8</xdr:col>
      <xdr:colOff>88458</xdr:colOff>
      <xdr:row>1</xdr:row>
      <xdr:rowOff>639264</xdr:rowOff>
    </xdr:to>
    <xdr:pic>
      <xdr:nvPicPr>
        <xdr:cNvPr id="54" name="Picture 53">
          <a:extLst>
            <a:ext uri="{FF2B5EF4-FFF2-40B4-BE49-F238E27FC236}">
              <a16:creationId xmlns:a16="http://schemas.microsoft.com/office/drawing/2014/main" id="{00000000-0008-0000-27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77176" y="1250156"/>
          <a:ext cx="550157" cy="567827"/>
        </a:xfrm>
        <a:prstGeom prst="rect">
          <a:avLst/>
        </a:prstGeom>
      </xdr:spPr>
    </xdr:pic>
    <xdr:clientData/>
  </xdr:twoCellAnchor>
  <xdr:twoCellAnchor>
    <xdr:from>
      <xdr:col>1</xdr:col>
      <xdr:colOff>309563</xdr:colOff>
      <xdr:row>1</xdr:row>
      <xdr:rowOff>83344</xdr:rowOff>
    </xdr:from>
    <xdr:to>
      <xdr:col>2</xdr:col>
      <xdr:colOff>392906</xdr:colOff>
      <xdr:row>1</xdr:row>
      <xdr:rowOff>452439</xdr:rowOff>
    </xdr:to>
    <xdr:grpSp>
      <xdr:nvGrpSpPr>
        <xdr:cNvPr id="89" name="Menu_Button">
          <a:extLst>
            <a:ext uri="{FF2B5EF4-FFF2-40B4-BE49-F238E27FC236}">
              <a16:creationId xmlns:a16="http://schemas.microsoft.com/office/drawing/2014/main" id="{00000000-0008-0000-2700-000059000000}"/>
            </a:ext>
          </a:extLst>
        </xdr:cNvPr>
        <xdr:cNvGrpSpPr/>
      </xdr:nvGrpSpPr>
      <xdr:grpSpPr>
        <a:xfrm>
          <a:off x="416719" y="214313"/>
          <a:ext cx="583406" cy="369095"/>
          <a:chOff x="297657" y="95249"/>
          <a:chExt cx="583406" cy="369095"/>
        </a:xfrm>
      </xdr:grpSpPr>
      <xdr:sp macro="[0]!Menu_Button_Click" textlink="">
        <xdr:nvSpPr>
          <xdr:cNvPr id="91" name="Rectangle: Rounded Corners 90" hidden="1">
            <a:extLst>
              <a:ext uri="{FF2B5EF4-FFF2-40B4-BE49-F238E27FC236}">
                <a16:creationId xmlns:a16="http://schemas.microsoft.com/office/drawing/2014/main" id="{00000000-0008-0000-2700-00005B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2" name="Straight Connector 91">
            <a:extLst>
              <a:ext uri="{FF2B5EF4-FFF2-40B4-BE49-F238E27FC236}">
                <a16:creationId xmlns:a16="http://schemas.microsoft.com/office/drawing/2014/main" id="{00000000-0008-0000-2700-00005C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3" name="Straight Connector 92">
            <a:extLst>
              <a:ext uri="{FF2B5EF4-FFF2-40B4-BE49-F238E27FC236}">
                <a16:creationId xmlns:a16="http://schemas.microsoft.com/office/drawing/2014/main" id="{00000000-0008-0000-2700-00005D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4" name="Straight Connector 93">
            <a:extLst>
              <a:ext uri="{FF2B5EF4-FFF2-40B4-BE49-F238E27FC236}">
                <a16:creationId xmlns:a16="http://schemas.microsoft.com/office/drawing/2014/main" id="{00000000-0008-0000-2700-00005E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283370</xdr:colOff>
      <xdr:row>10</xdr:row>
      <xdr:rowOff>42333</xdr:rowOff>
    </xdr:from>
    <xdr:to>
      <xdr:col>13</xdr:col>
      <xdr:colOff>80963</xdr:colOff>
      <xdr:row>10</xdr:row>
      <xdr:rowOff>333375</xdr:rowOff>
    </xdr:to>
    <xdr:sp macro="[0]!Bn_ShowRiskMap_Btn_Click" textlink="">
      <xdr:nvSpPr>
        <xdr:cNvPr id="50" name="Bn_ShowRiskMap_Btn">
          <a:extLst>
            <a:ext uri="{FF2B5EF4-FFF2-40B4-BE49-F238E27FC236}">
              <a16:creationId xmlns:a16="http://schemas.microsoft.com/office/drawing/2014/main" id="{00000000-0008-0000-2700-000032000000}"/>
            </a:ext>
          </a:extLst>
        </xdr:cNvPr>
        <xdr:cNvSpPr/>
      </xdr:nvSpPr>
      <xdr:spPr>
        <a:xfrm>
          <a:off x="7105651" y="1078177"/>
          <a:ext cx="1178718" cy="291042"/>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tx1"/>
              </a:solidFill>
              <a:latin typeface="Arial" pitchFamily="34" charset="0"/>
              <a:cs typeface="Arial" pitchFamily="34" charset="0"/>
            </a:rPr>
            <a:t>Risk Map</a:t>
          </a:r>
        </a:p>
      </xdr:txBody>
    </xdr:sp>
    <xdr:clientData/>
  </xdr:twoCellAnchor>
  <xdr:twoCellAnchor editAs="absolute">
    <xdr:from>
      <xdr:col>0</xdr:col>
      <xdr:colOff>95249</xdr:colOff>
      <xdr:row>9</xdr:row>
      <xdr:rowOff>47625</xdr:rowOff>
    </xdr:from>
    <xdr:to>
      <xdr:col>23</xdr:col>
      <xdr:colOff>607217</xdr:colOff>
      <xdr:row>11</xdr:row>
      <xdr:rowOff>33231</xdr:rowOff>
    </xdr:to>
    <xdr:grpSp>
      <xdr:nvGrpSpPr>
        <xdr:cNvPr id="60" name="Menu_Bar" hidden="1">
          <a:extLst>
            <a:ext uri="{FF2B5EF4-FFF2-40B4-BE49-F238E27FC236}">
              <a16:creationId xmlns:a16="http://schemas.microsoft.com/office/drawing/2014/main" id="{00000000-0008-0000-2700-00003C000000}"/>
            </a:ext>
          </a:extLst>
        </xdr:cNvPr>
        <xdr:cNvGrpSpPr/>
      </xdr:nvGrpSpPr>
      <xdr:grpSpPr>
        <a:xfrm>
          <a:off x="95249" y="892969"/>
          <a:ext cx="15180468" cy="961918"/>
          <a:chOff x="74083" y="740834"/>
          <a:chExt cx="13631334" cy="961918"/>
        </a:xfrm>
      </xdr:grpSpPr>
      <xdr:sp macro="" textlink="">
        <xdr:nvSpPr>
          <xdr:cNvPr id="61" name="PlaceHolder" hidden="1">
            <a:extLst>
              <a:ext uri="{FF2B5EF4-FFF2-40B4-BE49-F238E27FC236}">
                <a16:creationId xmlns:a16="http://schemas.microsoft.com/office/drawing/2014/main" id="{00000000-0008-0000-2700-00003D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2" name="Bn_Charter_Btn" hidden="1">
            <a:extLst>
              <a:ext uri="{FF2B5EF4-FFF2-40B4-BE49-F238E27FC236}">
                <a16:creationId xmlns:a16="http://schemas.microsoft.com/office/drawing/2014/main" id="{00000000-0008-0000-2700-00003E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3" name="Bn_Finance_Btn" hidden="1">
            <a:extLst>
              <a:ext uri="{FF2B5EF4-FFF2-40B4-BE49-F238E27FC236}">
                <a16:creationId xmlns:a16="http://schemas.microsoft.com/office/drawing/2014/main" id="{00000000-0008-0000-2700-00003F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4" name="Bn_Status_Report_Btn" hidden="1">
            <a:extLst>
              <a:ext uri="{FF2B5EF4-FFF2-40B4-BE49-F238E27FC236}">
                <a16:creationId xmlns:a16="http://schemas.microsoft.com/office/drawing/2014/main" id="{00000000-0008-0000-2700-000040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5" name="Bn_Resource_Plan_Btn" hidden="1">
            <a:extLst>
              <a:ext uri="{FF2B5EF4-FFF2-40B4-BE49-F238E27FC236}">
                <a16:creationId xmlns:a16="http://schemas.microsoft.com/office/drawing/2014/main" id="{00000000-0008-0000-2700-000041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6" name="Bn_Project_Plan_Btn" hidden="1">
            <a:extLst>
              <a:ext uri="{FF2B5EF4-FFF2-40B4-BE49-F238E27FC236}">
                <a16:creationId xmlns:a16="http://schemas.microsoft.com/office/drawing/2014/main" id="{00000000-0008-0000-2700-000042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7" name="Bn_Risk_Register_Btn" hidden="1">
            <a:extLst>
              <a:ext uri="{FF2B5EF4-FFF2-40B4-BE49-F238E27FC236}">
                <a16:creationId xmlns:a16="http://schemas.microsoft.com/office/drawing/2014/main" id="{00000000-0008-0000-2700-000043000000}"/>
              </a:ext>
            </a:extLst>
          </xdr:cNvPr>
          <xdr:cNvSpPr/>
        </xdr:nvSpPr>
        <xdr:spPr>
          <a:xfrm>
            <a:off x="8673794"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8" name="Bn_Issue_Log_Btn" hidden="1">
            <a:extLst>
              <a:ext uri="{FF2B5EF4-FFF2-40B4-BE49-F238E27FC236}">
                <a16:creationId xmlns:a16="http://schemas.microsoft.com/office/drawing/2014/main" id="{00000000-0008-0000-2700-000044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69" name="Bn_Comms_Plan_Btn" hidden="1">
            <a:extLst>
              <a:ext uri="{FF2B5EF4-FFF2-40B4-BE49-F238E27FC236}">
                <a16:creationId xmlns:a16="http://schemas.microsoft.com/office/drawing/2014/main" id="{00000000-0008-0000-2700-000045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70" name="Bn_Reports_Btn" hidden="1">
            <a:extLst>
              <a:ext uri="{FF2B5EF4-FFF2-40B4-BE49-F238E27FC236}">
                <a16:creationId xmlns:a16="http://schemas.microsoft.com/office/drawing/2014/main" id="{00000000-0008-0000-2700-000046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1" name="Bn_General_Info_Btn" hidden="1">
            <a:hlinkClick xmlns:r="http://schemas.openxmlformats.org/officeDocument/2006/relationships" r:id="rId3"/>
            <a:extLst>
              <a:ext uri="{FF2B5EF4-FFF2-40B4-BE49-F238E27FC236}">
                <a16:creationId xmlns:a16="http://schemas.microsoft.com/office/drawing/2014/main" id="{00000000-0008-0000-2700-000047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2" name="Bn_Problem_St_Btn" hidden="1">
            <a:extLst>
              <a:ext uri="{FF2B5EF4-FFF2-40B4-BE49-F238E27FC236}">
                <a16:creationId xmlns:a16="http://schemas.microsoft.com/office/drawing/2014/main" id="{00000000-0008-0000-2700-000048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3" name="Bn_Tracker_Btn" hidden="1">
            <a:extLst>
              <a:ext uri="{FF2B5EF4-FFF2-40B4-BE49-F238E27FC236}">
                <a16:creationId xmlns:a16="http://schemas.microsoft.com/office/drawing/2014/main" id="{00000000-0008-0000-2700-000049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4" name="Bn_CR_Log_Btn" hidden="1">
            <a:extLst>
              <a:ext uri="{FF2B5EF4-FFF2-40B4-BE49-F238E27FC236}">
                <a16:creationId xmlns:a16="http://schemas.microsoft.com/office/drawing/2014/main" id="{00000000-0008-0000-2700-00004A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5" name="Bn_Lessons_Learned_Btn" hidden="1">
            <a:extLst>
              <a:ext uri="{FF2B5EF4-FFF2-40B4-BE49-F238E27FC236}">
                <a16:creationId xmlns:a16="http://schemas.microsoft.com/office/drawing/2014/main" id="{00000000-0008-0000-2700-00004B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6" name="Bn_BCase1_Btn" hidden="1">
            <a:extLst>
              <a:ext uri="{FF2B5EF4-FFF2-40B4-BE49-F238E27FC236}">
                <a16:creationId xmlns:a16="http://schemas.microsoft.com/office/drawing/2014/main" id="{00000000-0008-0000-2700-00004C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7" name="Bn_Cost_Tracking_Btn" hidden="1">
            <a:extLst>
              <a:ext uri="{FF2B5EF4-FFF2-40B4-BE49-F238E27FC236}">
                <a16:creationId xmlns:a16="http://schemas.microsoft.com/office/drawing/2014/main" id="{00000000-0008-0000-2700-00004D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8" name="Bn_IPO_Addendum_Btn" hidden="1">
            <a:extLst>
              <a:ext uri="{FF2B5EF4-FFF2-40B4-BE49-F238E27FC236}">
                <a16:creationId xmlns:a16="http://schemas.microsoft.com/office/drawing/2014/main" id="{00000000-0008-0000-2700-00004E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79" name="Bn_BCase2_Btn" hidden="1">
            <a:extLst>
              <a:ext uri="{FF2B5EF4-FFF2-40B4-BE49-F238E27FC236}">
                <a16:creationId xmlns:a16="http://schemas.microsoft.com/office/drawing/2014/main" id="{00000000-0008-0000-2700-00004F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0" name="Bn_Stage_Gates_Btn" hidden="1">
            <a:extLst>
              <a:ext uri="{FF2B5EF4-FFF2-40B4-BE49-F238E27FC236}">
                <a16:creationId xmlns:a16="http://schemas.microsoft.com/office/drawing/2014/main" id="{00000000-0008-0000-2700-000050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1" name="Bn_KPIs_Btn" hidden="1">
            <a:extLst>
              <a:ext uri="{FF2B5EF4-FFF2-40B4-BE49-F238E27FC236}">
                <a16:creationId xmlns:a16="http://schemas.microsoft.com/office/drawing/2014/main" id="{00000000-0008-0000-2700-000051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2" name="Bn_BCase3_Btn" hidden="1">
            <a:extLst>
              <a:ext uri="{FF2B5EF4-FFF2-40B4-BE49-F238E27FC236}">
                <a16:creationId xmlns:a16="http://schemas.microsoft.com/office/drawing/2014/main" id="{00000000-0008-0000-2700-000052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3" name="Bn_Charts_Btn" hidden="1">
            <a:extLst>
              <a:ext uri="{FF2B5EF4-FFF2-40B4-BE49-F238E27FC236}">
                <a16:creationId xmlns:a16="http://schemas.microsoft.com/office/drawing/2014/main" id="{00000000-0008-0000-2700-000053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4" name="Bn_Consolidation_Btn" hidden="1">
            <a:extLst>
              <a:ext uri="{FF2B5EF4-FFF2-40B4-BE49-F238E27FC236}">
                <a16:creationId xmlns:a16="http://schemas.microsoft.com/office/drawing/2014/main" id="{00000000-0008-0000-2700-000054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5" name="Bn_ID_Card_Btn" hidden="1">
            <a:extLst>
              <a:ext uri="{FF2B5EF4-FFF2-40B4-BE49-F238E27FC236}">
                <a16:creationId xmlns:a16="http://schemas.microsoft.com/office/drawing/2014/main" id="{00000000-0008-0000-2700-000055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6" name="Bn_cList1_Btn" hidden="1">
            <a:extLst>
              <a:ext uri="{FF2B5EF4-FFF2-40B4-BE49-F238E27FC236}">
                <a16:creationId xmlns:a16="http://schemas.microsoft.com/office/drawing/2014/main" id="{00000000-0008-0000-2700-000056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7" name="Bn_cList2_Btn" hidden="1">
            <a:extLst>
              <a:ext uri="{FF2B5EF4-FFF2-40B4-BE49-F238E27FC236}">
                <a16:creationId xmlns:a16="http://schemas.microsoft.com/office/drawing/2014/main" id="{00000000-0008-0000-2700-000057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8" name="Bn_cList3_Btn" hidden="1">
            <a:extLst>
              <a:ext uri="{FF2B5EF4-FFF2-40B4-BE49-F238E27FC236}">
                <a16:creationId xmlns:a16="http://schemas.microsoft.com/office/drawing/2014/main" id="{00000000-0008-0000-2700-000058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9" name="Bn_defLog_Btn" hidden="1">
            <a:extLst>
              <a:ext uri="{FF2B5EF4-FFF2-40B4-BE49-F238E27FC236}">
                <a16:creationId xmlns:a16="http://schemas.microsoft.com/office/drawing/2014/main" id="{00000000-0008-0000-2700-00006D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0" name="Bn_cList4_Btn" hidden="1">
            <a:extLst>
              <a:ext uri="{FF2B5EF4-FFF2-40B4-BE49-F238E27FC236}">
                <a16:creationId xmlns:a16="http://schemas.microsoft.com/office/drawing/2014/main" id="{00000000-0008-0000-2700-00006E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1" name="Bn_MoM_Btn" hidden="1">
            <a:extLst>
              <a:ext uri="{FF2B5EF4-FFF2-40B4-BE49-F238E27FC236}">
                <a16:creationId xmlns:a16="http://schemas.microsoft.com/office/drawing/2014/main" id="{00000000-0008-0000-2700-00006F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2" name="Bn_RACI_Btn" hidden="1">
            <a:extLst>
              <a:ext uri="{FF2B5EF4-FFF2-40B4-BE49-F238E27FC236}">
                <a16:creationId xmlns:a16="http://schemas.microsoft.com/office/drawing/2014/main" id="{00000000-0008-0000-2700-000070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3" name="Bn_Micro_Template_Btn" hidden="1">
            <a:extLst>
              <a:ext uri="{FF2B5EF4-FFF2-40B4-BE49-F238E27FC236}">
                <a16:creationId xmlns:a16="http://schemas.microsoft.com/office/drawing/2014/main" id="{00000000-0008-0000-2700-000071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23812</xdr:colOff>
      <xdr:row>9</xdr:row>
      <xdr:rowOff>71437</xdr:rowOff>
    </xdr:from>
    <xdr:to>
      <xdr:col>19</xdr:col>
      <xdr:colOff>0</xdr:colOff>
      <xdr:row>9</xdr:row>
      <xdr:rowOff>476250</xdr:rowOff>
    </xdr:to>
    <xdr:grpSp>
      <xdr:nvGrpSpPr>
        <xdr:cNvPr id="114" name="Light_Menu">
          <a:extLst>
            <a:ext uri="{FF2B5EF4-FFF2-40B4-BE49-F238E27FC236}">
              <a16:creationId xmlns:a16="http://schemas.microsoft.com/office/drawing/2014/main" id="{00000000-0008-0000-2700-000072000000}"/>
            </a:ext>
          </a:extLst>
        </xdr:cNvPr>
        <xdr:cNvGrpSpPr/>
      </xdr:nvGrpSpPr>
      <xdr:grpSpPr>
        <a:xfrm>
          <a:off x="130968" y="916781"/>
          <a:ext cx="12692063" cy="404813"/>
          <a:chOff x="107156" y="833437"/>
          <a:chExt cx="13465969" cy="404813"/>
        </a:xfrm>
      </xdr:grpSpPr>
      <xdr:sp macro="" textlink="">
        <xdr:nvSpPr>
          <xdr:cNvPr id="115" name="LM_Container">
            <a:extLst>
              <a:ext uri="{FF2B5EF4-FFF2-40B4-BE49-F238E27FC236}">
                <a16:creationId xmlns:a16="http://schemas.microsoft.com/office/drawing/2014/main" id="{00000000-0008-0000-2700-000073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6" name="LM_Help_Button">
            <a:hlinkClick xmlns:r="http://schemas.openxmlformats.org/officeDocument/2006/relationships" r:id="rId4"/>
            <a:extLst>
              <a:ext uri="{FF2B5EF4-FFF2-40B4-BE49-F238E27FC236}">
                <a16:creationId xmlns:a16="http://schemas.microsoft.com/office/drawing/2014/main" id="{00000000-0008-0000-2700-000074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7" name="LM_Tips_Button">
            <a:extLst>
              <a:ext uri="{FF2B5EF4-FFF2-40B4-BE49-F238E27FC236}">
                <a16:creationId xmlns:a16="http://schemas.microsoft.com/office/drawing/2014/main" id="{00000000-0008-0000-2700-000075000000}"/>
              </a:ext>
            </a:extLst>
          </xdr:cNvPr>
          <xdr:cNvGrpSpPr/>
        </xdr:nvGrpSpPr>
        <xdr:grpSpPr>
          <a:xfrm>
            <a:off x="12785994" y="909690"/>
            <a:ext cx="274320" cy="274320"/>
            <a:chOff x="10563228" y="1200151"/>
            <a:chExt cx="341839" cy="338667"/>
          </a:xfrm>
          <a:effectLst/>
        </xdr:grpSpPr>
        <xdr:sp macro="" textlink="">
          <xdr:nvSpPr>
            <xdr:cNvPr id="126" name="Tips_Circle">
              <a:extLst>
                <a:ext uri="{FF2B5EF4-FFF2-40B4-BE49-F238E27FC236}">
                  <a16:creationId xmlns:a16="http://schemas.microsoft.com/office/drawing/2014/main" id="{00000000-0008-0000-2700-00007E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7" name="Light_Bulb" descr="Lightbulb">
              <a:extLst>
                <a:ext uri="{FF2B5EF4-FFF2-40B4-BE49-F238E27FC236}">
                  <a16:creationId xmlns:a16="http://schemas.microsoft.com/office/drawing/2014/main" id="{00000000-0008-0000-2700-00007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18" name="LM_Button_1">
            <a:extLst>
              <a:ext uri="{FF2B5EF4-FFF2-40B4-BE49-F238E27FC236}">
                <a16:creationId xmlns:a16="http://schemas.microsoft.com/office/drawing/2014/main" id="{00000000-0008-0000-2700-000076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9" name="LM_Button_2">
            <a:extLst>
              <a:ext uri="{FF2B5EF4-FFF2-40B4-BE49-F238E27FC236}">
                <a16:creationId xmlns:a16="http://schemas.microsoft.com/office/drawing/2014/main" id="{00000000-0008-0000-2700-000077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20" name="LM_Button_3">
            <a:extLst>
              <a:ext uri="{FF2B5EF4-FFF2-40B4-BE49-F238E27FC236}">
                <a16:creationId xmlns:a16="http://schemas.microsoft.com/office/drawing/2014/main" id="{00000000-0008-0000-2700-000078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1" name="LM_Button_4">
            <a:extLst>
              <a:ext uri="{FF2B5EF4-FFF2-40B4-BE49-F238E27FC236}">
                <a16:creationId xmlns:a16="http://schemas.microsoft.com/office/drawing/2014/main" id="{00000000-0008-0000-2700-000079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2" name="LM_Button_5">
            <a:extLst>
              <a:ext uri="{FF2B5EF4-FFF2-40B4-BE49-F238E27FC236}">
                <a16:creationId xmlns:a16="http://schemas.microsoft.com/office/drawing/2014/main" id="{00000000-0008-0000-2700-00007A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3" name="LM_Button_6">
            <a:extLst>
              <a:ext uri="{FF2B5EF4-FFF2-40B4-BE49-F238E27FC236}">
                <a16:creationId xmlns:a16="http://schemas.microsoft.com/office/drawing/2014/main" id="{00000000-0008-0000-2700-00007B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4" name="LM_Settings_Button" descr="Single gear">
            <a:extLst>
              <a:ext uri="{FF2B5EF4-FFF2-40B4-BE49-F238E27FC236}">
                <a16:creationId xmlns:a16="http://schemas.microsoft.com/office/drawing/2014/main" id="{00000000-0008-0000-2700-00007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5" name="LM_Templates_Custom_Button">
            <a:extLst>
              <a:ext uri="{FF2B5EF4-FFF2-40B4-BE49-F238E27FC236}">
                <a16:creationId xmlns:a16="http://schemas.microsoft.com/office/drawing/2014/main" id="{00000000-0008-0000-2700-00007D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1154906</xdr:colOff>
      <xdr:row>13</xdr:row>
      <xdr:rowOff>83345</xdr:rowOff>
    </xdr:from>
    <xdr:to>
      <xdr:col>18</xdr:col>
      <xdr:colOff>2310300</xdr:colOff>
      <xdr:row>15</xdr:row>
      <xdr:rowOff>23812</xdr:rowOff>
    </xdr:to>
    <xdr:grpSp>
      <xdr:nvGrpSpPr>
        <xdr:cNvPr id="90" name="Tips_Risks" hidden="1">
          <a:extLst>
            <a:ext uri="{FF2B5EF4-FFF2-40B4-BE49-F238E27FC236}">
              <a16:creationId xmlns:a16="http://schemas.microsoft.com/office/drawing/2014/main" id="{00000000-0008-0000-2700-00005A000000}"/>
            </a:ext>
          </a:extLst>
        </xdr:cNvPr>
        <xdr:cNvGrpSpPr/>
      </xdr:nvGrpSpPr>
      <xdr:grpSpPr>
        <a:xfrm>
          <a:off x="1762125" y="2321720"/>
          <a:ext cx="9727894" cy="1857373"/>
          <a:chOff x="846667" y="2444750"/>
          <a:chExt cx="10751344" cy="1857373"/>
        </a:xfrm>
      </xdr:grpSpPr>
      <xdr:sp macro="" textlink="">
        <xdr:nvSpPr>
          <xdr:cNvPr id="95" name="Rectangle: Rounded Corners 94" hidden="1">
            <a:extLst>
              <a:ext uri="{FF2B5EF4-FFF2-40B4-BE49-F238E27FC236}">
                <a16:creationId xmlns:a16="http://schemas.microsoft.com/office/drawing/2014/main" id="{00000000-0008-0000-2700-00005F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96" name="Rectangle: Rounded Corners 95" hidden="1">
            <a:extLst>
              <a:ext uri="{FF2B5EF4-FFF2-40B4-BE49-F238E27FC236}">
                <a16:creationId xmlns:a16="http://schemas.microsoft.com/office/drawing/2014/main" id="{00000000-0008-0000-2700-000060000000}"/>
              </a:ext>
            </a:extLst>
          </xdr:cNvPr>
          <xdr:cNvSpPr/>
        </xdr:nvSpPr>
        <xdr:spPr>
          <a:xfrm>
            <a:off x="128475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97" name="Rectangle: Rounded Corners 96" hidden="1">
            <a:extLst>
              <a:ext uri="{FF2B5EF4-FFF2-40B4-BE49-F238E27FC236}">
                <a16:creationId xmlns:a16="http://schemas.microsoft.com/office/drawing/2014/main" id="{00000000-0008-0000-2700-000061000000}"/>
              </a:ext>
            </a:extLst>
          </xdr:cNvPr>
          <xdr:cNvSpPr/>
        </xdr:nvSpPr>
        <xdr:spPr>
          <a:xfrm>
            <a:off x="4100767"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98" name="Rectangle: Rounded Corners 97" hidden="1">
            <a:extLst>
              <a:ext uri="{FF2B5EF4-FFF2-40B4-BE49-F238E27FC236}">
                <a16:creationId xmlns:a16="http://schemas.microsoft.com/office/drawing/2014/main" id="{00000000-0008-0000-2700-000062000000}"/>
              </a:ext>
            </a:extLst>
          </xdr:cNvPr>
          <xdr:cNvSpPr/>
        </xdr:nvSpPr>
        <xdr:spPr>
          <a:xfrm>
            <a:off x="6916774"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100" name="TextBox 99" hidden="1">
            <a:extLst>
              <a:ext uri="{FF2B5EF4-FFF2-40B4-BE49-F238E27FC236}">
                <a16:creationId xmlns:a16="http://schemas.microsoft.com/office/drawing/2014/main" id="{00000000-0008-0000-2700-000064000000}"/>
              </a:ext>
            </a:extLst>
          </xdr:cNvPr>
          <xdr:cNvSpPr txBox="1"/>
        </xdr:nvSpPr>
        <xdr:spPr>
          <a:xfrm>
            <a:off x="1120883" y="3050362"/>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You can click the button "Risk Map"</a:t>
            </a:r>
            <a:r>
              <a:rPr lang="en-US" sz="1100" b="0" baseline="0"/>
              <a:t> in order to view the overall risks in a chart.</a:t>
            </a:r>
            <a:endParaRPr lang="en-US" sz="1100" b="1"/>
          </a:p>
        </xdr:txBody>
      </xdr:sp>
      <xdr:sp macro="" textlink="">
        <xdr:nvSpPr>
          <xdr:cNvPr id="101" name="TextBox 100" hidden="1">
            <a:extLst>
              <a:ext uri="{FF2B5EF4-FFF2-40B4-BE49-F238E27FC236}">
                <a16:creationId xmlns:a16="http://schemas.microsoft.com/office/drawing/2014/main" id="{00000000-0008-0000-2700-000065000000}"/>
              </a:ext>
            </a:extLst>
          </xdr:cNvPr>
          <xdr:cNvSpPr txBox="1"/>
        </xdr:nvSpPr>
        <xdr:spPr>
          <a:xfrm>
            <a:off x="3646443" y="3002738"/>
            <a:ext cx="2187438"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In order to populate the Risk Map, you need to fill the Assessment columns and assess the likelihood, impact and overall threat/opportunity</a:t>
            </a:r>
            <a:r>
              <a:rPr lang="en-US" sz="1100" baseline="0"/>
              <a:t> of your risk.</a:t>
            </a:r>
            <a:endParaRPr lang="en-US" sz="1100"/>
          </a:p>
        </xdr:txBody>
      </xdr:sp>
      <xdr:sp macro="" textlink="">
        <xdr:nvSpPr>
          <xdr:cNvPr id="102" name="TextBox 101" hidden="1">
            <a:extLst>
              <a:ext uri="{FF2B5EF4-FFF2-40B4-BE49-F238E27FC236}">
                <a16:creationId xmlns:a16="http://schemas.microsoft.com/office/drawing/2014/main" id="{00000000-0008-0000-2700-000066000000}"/>
              </a:ext>
            </a:extLst>
          </xdr:cNvPr>
          <xdr:cNvSpPr txBox="1"/>
        </xdr:nvSpPr>
        <xdr:spPr>
          <a:xfrm>
            <a:off x="6685819" y="3038456"/>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click the button "Expand" to reveal</a:t>
            </a:r>
            <a:r>
              <a:rPr lang="en-US" sz="1100" baseline="0"/>
              <a:t> the optional columns of the Risk Register Template.</a:t>
            </a:r>
            <a:endParaRPr lang="en-US" sz="1100"/>
          </a:p>
        </xdr:txBody>
      </xdr:sp>
      <xdr:sp macro="" textlink="">
        <xdr:nvSpPr>
          <xdr:cNvPr id="106" name="Rectangle: Rounded Corners 105" hidden="1">
            <a:extLst>
              <a:ext uri="{FF2B5EF4-FFF2-40B4-BE49-F238E27FC236}">
                <a16:creationId xmlns:a16="http://schemas.microsoft.com/office/drawing/2014/main" id="{00000000-0008-0000-2700-00006A000000}"/>
              </a:ext>
            </a:extLst>
          </xdr:cNvPr>
          <xdr:cNvSpPr/>
        </xdr:nvSpPr>
        <xdr:spPr>
          <a:xfrm>
            <a:off x="973278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107" name="TextBox 106" hidden="1">
            <a:extLst>
              <a:ext uri="{FF2B5EF4-FFF2-40B4-BE49-F238E27FC236}">
                <a16:creationId xmlns:a16="http://schemas.microsoft.com/office/drawing/2014/main" id="{00000000-0008-0000-2700-00006B000000}"/>
              </a:ext>
            </a:extLst>
          </xdr:cNvPr>
          <xdr:cNvSpPr txBox="1"/>
        </xdr:nvSpPr>
        <xdr:spPr>
          <a:xfrm>
            <a:off x="9307827" y="3074174"/>
            <a:ext cx="2268985"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dk1"/>
                </a:solidFill>
                <a:effectLst/>
                <a:latin typeface="+mn-lt"/>
                <a:ea typeface="+mn-ea"/>
                <a:cs typeface="+mn-cs"/>
              </a:rPr>
              <a:t>You</a:t>
            </a:r>
            <a:r>
              <a:rPr lang="en-US" sz="1100" baseline="0">
                <a:solidFill>
                  <a:schemeClr val="dk1"/>
                </a:solidFill>
                <a:effectLst/>
                <a:latin typeface="+mn-lt"/>
                <a:ea typeface="+mn-ea"/>
                <a:cs typeface="+mn-cs"/>
              </a:rPr>
              <a:t> can Synchronize your risks with the Status Report by selecting "Y" at the field "Sync with Status Report". Only the selected risks will be synced.</a:t>
            </a:r>
            <a:endParaRPr lang="en-US">
              <a:effectLst/>
            </a:endParaRPr>
          </a:p>
        </xdr:txBody>
      </xdr:sp>
      <xdr:sp macro="[0]!Hide_Shape_Click" textlink="">
        <xdr:nvSpPr>
          <xdr:cNvPr id="108" name="Hide_Shape" hidden="1">
            <a:extLst>
              <a:ext uri="{FF2B5EF4-FFF2-40B4-BE49-F238E27FC236}">
                <a16:creationId xmlns:a16="http://schemas.microsoft.com/office/drawing/2014/main" id="{00000000-0008-0000-2700-00006C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36.xml><?xml version="1.0" encoding="utf-8"?>
<xdr:wsDr xmlns:xdr="http://schemas.openxmlformats.org/drawingml/2006/spreadsheetDrawing" xmlns:a="http://schemas.openxmlformats.org/drawingml/2006/main">
  <xdr:absoluteAnchor>
    <xdr:pos x="0" y="0"/>
    <xdr:ext cx="9296937" cy="6063803"/>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7.xml><?xml version="1.0" encoding="utf-8"?>
<c:userShapes xmlns:c="http://schemas.openxmlformats.org/drawingml/2006/chart">
  <cdr:relSizeAnchor xmlns:cdr="http://schemas.openxmlformats.org/drawingml/2006/chartDrawing">
    <cdr:from>
      <cdr:x>0.52092</cdr:x>
      <cdr:y>0.12017</cdr:y>
    </cdr:from>
    <cdr:to>
      <cdr:x>0.81385</cdr:x>
      <cdr:y>0.4441</cdr:y>
    </cdr:to>
    <cdr:sp macro="" textlink="">
      <cdr:nvSpPr>
        <cdr:cNvPr id="15" name="Rectangle 14">
          <a:extLst xmlns:a="http://schemas.openxmlformats.org/drawingml/2006/main">
            <a:ext uri="{FF2B5EF4-FFF2-40B4-BE49-F238E27FC236}">
              <a16:creationId xmlns:a16="http://schemas.microsoft.com/office/drawing/2014/main" id="{AE618EC9-4918-4D53-BD33-8C615F09DC61}"/>
            </a:ext>
          </a:extLst>
        </cdr:cNvPr>
        <cdr:cNvSpPr/>
      </cdr:nvSpPr>
      <cdr:spPr bwMode="auto">
        <a:xfrm xmlns:a="http://schemas.openxmlformats.org/drawingml/2006/main">
          <a:off x="4842993" y="728687"/>
          <a:ext cx="2723319" cy="1964248"/>
        </a:xfrm>
        <a:prstGeom xmlns:a="http://schemas.openxmlformats.org/drawingml/2006/main" prst="rect">
          <a:avLst/>
        </a:prstGeom>
        <a:solidFill xmlns:a="http://schemas.openxmlformats.org/drawingml/2006/main">
          <a:srgbClr val="FFFF00">
            <a:alpha val="30000"/>
          </a:srgb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endParaRPr lang="en-US" sz="1100">
            <a:latin typeface="+mn-lt"/>
            <a:ea typeface="+mn-ea"/>
            <a:cs typeface="+mn-cs"/>
          </a:endParaRPr>
        </a:p>
      </cdr:txBody>
    </cdr:sp>
  </cdr:relSizeAnchor>
  <cdr:relSizeAnchor xmlns:cdr="http://schemas.openxmlformats.org/drawingml/2006/chartDrawing">
    <cdr:from>
      <cdr:x>0.07644</cdr:x>
      <cdr:y>0.4469</cdr:y>
    </cdr:from>
    <cdr:to>
      <cdr:x>0.22693</cdr:x>
      <cdr:y>0.8434</cdr:y>
    </cdr:to>
    <cdr:sp macro="" textlink="">
      <cdr:nvSpPr>
        <cdr:cNvPr id="6" name="Rectangle 5">
          <a:extLst xmlns:a="http://schemas.openxmlformats.org/drawingml/2006/main">
            <a:ext uri="{FF2B5EF4-FFF2-40B4-BE49-F238E27FC236}">
              <a16:creationId xmlns:a16="http://schemas.microsoft.com/office/drawing/2014/main" id="{5B3035AF-FE63-4866-9159-AB1C18C38D7D}"/>
            </a:ext>
          </a:extLst>
        </cdr:cNvPr>
        <cdr:cNvSpPr/>
      </cdr:nvSpPr>
      <cdr:spPr bwMode="auto">
        <a:xfrm xmlns:a="http://schemas.openxmlformats.org/drawingml/2006/main">
          <a:off x="710658" y="2709930"/>
          <a:ext cx="1399096" cy="2404281"/>
        </a:xfrm>
        <a:prstGeom xmlns:a="http://schemas.openxmlformats.org/drawingml/2006/main" prst="rect">
          <a:avLst/>
        </a:prstGeom>
        <a:solidFill xmlns:a="http://schemas.openxmlformats.org/drawingml/2006/main">
          <a:srgbClr val="FFC000">
            <a:alpha val="47000"/>
          </a:srgb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dr:relSizeAnchor xmlns:cdr="http://schemas.openxmlformats.org/drawingml/2006/chartDrawing">
    <cdr:from>
      <cdr:x>0.07643</cdr:x>
      <cdr:y>0.12168</cdr:y>
    </cdr:from>
    <cdr:to>
      <cdr:x>0.22799</cdr:x>
      <cdr:y>0.4469</cdr:y>
    </cdr:to>
    <cdr:sp macro="" textlink="">
      <cdr:nvSpPr>
        <cdr:cNvPr id="5" name="Rectangle 4">
          <a:extLst xmlns:a="http://schemas.openxmlformats.org/drawingml/2006/main">
            <a:ext uri="{FF2B5EF4-FFF2-40B4-BE49-F238E27FC236}">
              <a16:creationId xmlns:a16="http://schemas.microsoft.com/office/drawing/2014/main" id="{7BB684A5-6097-4B79-A9A4-4A9F80FF7D5D}"/>
            </a:ext>
          </a:extLst>
        </cdr:cNvPr>
        <cdr:cNvSpPr/>
      </cdr:nvSpPr>
      <cdr:spPr bwMode="auto">
        <a:xfrm xmlns:a="http://schemas.openxmlformats.org/drawingml/2006/main">
          <a:off x="710565" y="737844"/>
          <a:ext cx="1409044" cy="1972086"/>
        </a:xfrm>
        <a:prstGeom xmlns:a="http://schemas.openxmlformats.org/drawingml/2006/main" prst="rect">
          <a:avLst/>
        </a:prstGeom>
        <a:solidFill xmlns:a="http://schemas.openxmlformats.org/drawingml/2006/main">
          <a:srgbClr val="FF1D1D">
            <a:alpha val="48627"/>
          </a:srgb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dr:relSizeAnchor xmlns:cdr="http://schemas.openxmlformats.org/drawingml/2006/chartDrawing">
    <cdr:from>
      <cdr:x>0.23116</cdr:x>
      <cdr:y>0.12459</cdr:y>
    </cdr:from>
    <cdr:to>
      <cdr:x>0.51948</cdr:x>
      <cdr:y>0.44852</cdr:y>
    </cdr:to>
    <cdr:sp macro="" textlink="">
      <cdr:nvSpPr>
        <cdr:cNvPr id="4" name="Rectangle 3">
          <a:extLst xmlns:a="http://schemas.openxmlformats.org/drawingml/2006/main">
            <a:ext uri="{FF2B5EF4-FFF2-40B4-BE49-F238E27FC236}">
              <a16:creationId xmlns:a16="http://schemas.microsoft.com/office/drawing/2014/main" id="{94359068-1123-4ADC-B518-0F1E6D7A6119}"/>
            </a:ext>
          </a:extLst>
        </cdr:cNvPr>
        <cdr:cNvSpPr/>
      </cdr:nvSpPr>
      <cdr:spPr bwMode="auto">
        <a:xfrm xmlns:a="http://schemas.openxmlformats.org/drawingml/2006/main">
          <a:off x="2149079" y="755489"/>
          <a:ext cx="2680497" cy="1964248"/>
        </a:xfrm>
        <a:prstGeom xmlns:a="http://schemas.openxmlformats.org/drawingml/2006/main" prst="rect">
          <a:avLst/>
        </a:prstGeom>
        <a:solidFill xmlns:a="http://schemas.openxmlformats.org/drawingml/2006/main">
          <a:srgbClr val="FFFF00">
            <a:alpha val="30000"/>
          </a:srgb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dr:relSizeAnchor xmlns:cdr="http://schemas.openxmlformats.org/drawingml/2006/chartDrawing">
    <cdr:from>
      <cdr:x>0.22944</cdr:x>
      <cdr:y>0.44469</cdr:y>
    </cdr:from>
    <cdr:to>
      <cdr:x>0.51948</cdr:x>
      <cdr:y>0.84363</cdr:y>
    </cdr:to>
    <cdr:sp macro="" textlink="">
      <cdr:nvSpPr>
        <cdr:cNvPr id="3" name="Rectangle 2">
          <a:extLst xmlns:a="http://schemas.openxmlformats.org/drawingml/2006/main">
            <a:ext uri="{FF2B5EF4-FFF2-40B4-BE49-F238E27FC236}">
              <a16:creationId xmlns:a16="http://schemas.microsoft.com/office/drawing/2014/main" id="{AA98BE06-69C3-444D-A4AB-956649E02021}"/>
            </a:ext>
          </a:extLst>
        </cdr:cNvPr>
        <cdr:cNvSpPr/>
      </cdr:nvSpPr>
      <cdr:spPr bwMode="auto">
        <a:xfrm xmlns:a="http://schemas.openxmlformats.org/drawingml/2006/main">
          <a:off x="2133063" y="2696514"/>
          <a:ext cx="2696514" cy="2419092"/>
        </a:xfrm>
        <a:prstGeom xmlns:a="http://schemas.openxmlformats.org/drawingml/2006/main" prst="rect">
          <a:avLst/>
        </a:prstGeom>
        <a:solidFill xmlns:a="http://schemas.openxmlformats.org/drawingml/2006/main">
          <a:schemeClr val="accent1">
            <a:alpha val="16000"/>
          </a:scheme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p xmlns:a="http://schemas.openxmlformats.org/drawingml/2006/main">
          <a:endParaRPr lang="en-US"/>
        </a:p>
      </cdr:txBody>
    </cdr:sp>
  </cdr:relSizeAnchor>
  <cdr:relSizeAnchor xmlns:cdr="http://schemas.openxmlformats.org/drawingml/2006/chartDrawing">
    <cdr:from>
      <cdr:x>0.52015</cdr:x>
      <cdr:y>0.09143</cdr:y>
    </cdr:from>
    <cdr:to>
      <cdr:x>0.52198</cdr:x>
      <cdr:y>0.84901</cdr:y>
    </cdr:to>
    <cdr:sp macro="" textlink="">
      <cdr:nvSpPr>
        <cdr:cNvPr id="10" name="Straight Connector 9">
          <a:extLst xmlns:a="http://schemas.openxmlformats.org/drawingml/2006/main">
            <a:ext uri="{FF2B5EF4-FFF2-40B4-BE49-F238E27FC236}">
              <a16:creationId xmlns:a16="http://schemas.microsoft.com/office/drawing/2014/main" id="{DB4365AF-400B-4882-B8D2-1B5DDD4CB70A}"/>
            </a:ext>
          </a:extLst>
        </cdr:cNvPr>
        <cdr:cNvSpPr/>
      </cdr:nvSpPr>
      <cdr:spPr>
        <a:xfrm xmlns:a="http://schemas.openxmlformats.org/drawingml/2006/main">
          <a:off x="4508500" y="555625"/>
          <a:ext cx="15875" cy="4603750"/>
        </a:xfrm>
        <a:prstGeom xmlns:a="http://schemas.openxmlformats.org/drawingml/2006/main" prst="line">
          <a:avLst/>
        </a:prstGeom>
        <a:ln xmlns:a="http://schemas.openxmlformats.org/drawingml/2006/main" w="9525">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0.06501</cdr:x>
      <cdr:y>0.91462</cdr:y>
    </cdr:from>
    <cdr:to>
      <cdr:x>0.43424</cdr:x>
      <cdr:y>0.97179</cdr:y>
    </cdr:to>
    <cdr:sp macro="" textlink="">
      <cdr:nvSpPr>
        <cdr:cNvPr id="11" name="Rounded Rectangle 10">
          <a:extLst xmlns:a="http://schemas.openxmlformats.org/drawingml/2006/main">
            <a:ext uri="{FF2B5EF4-FFF2-40B4-BE49-F238E27FC236}">
              <a16:creationId xmlns:a16="http://schemas.microsoft.com/office/drawing/2014/main" id="{33F739B0-C884-4D5D-BCDF-F158AB909B9B}"/>
            </a:ext>
          </a:extLst>
        </cdr:cNvPr>
        <cdr:cNvSpPr/>
      </cdr:nvSpPr>
      <cdr:spPr>
        <a:xfrm xmlns:a="http://schemas.openxmlformats.org/drawingml/2006/main">
          <a:off x="563450" y="5558100"/>
          <a:ext cx="3200400" cy="347419"/>
        </a:xfrm>
        <a:prstGeom xmlns:a="http://schemas.openxmlformats.org/drawingml/2006/main" prst="roundRect">
          <a:avLst/>
        </a:prstGeom>
        <a:solidFill xmlns:a="http://schemas.openxmlformats.org/drawingml/2006/main">
          <a:srgbClr val="B10043"/>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200" b="1">
              <a:solidFill>
                <a:schemeClr val="bg1"/>
              </a:solidFill>
              <a:latin typeface="Arial monospaced for SAP" pitchFamily="49" charset="0"/>
              <a:ea typeface="+mn-ea"/>
              <a:cs typeface="+mn-cs"/>
            </a:rPr>
            <a:t>Negative Impact(</a:t>
          </a:r>
          <a:r>
            <a:rPr lang="en-US" sz="1200" b="1" baseline="0">
              <a:solidFill>
                <a:schemeClr val="bg1"/>
              </a:solidFill>
              <a:latin typeface="Arial monospaced for SAP" pitchFamily="49" charset="0"/>
              <a:ea typeface="+mn-ea"/>
              <a:cs typeface="+mn-cs"/>
            </a:rPr>
            <a:t>Threats)</a:t>
          </a:r>
          <a:endParaRPr lang="en-US" sz="1200">
            <a:solidFill>
              <a:schemeClr val="bg1"/>
            </a:solidFill>
            <a:latin typeface="Arial monospaced for SAP" pitchFamily="49" charset="0"/>
          </a:endParaRPr>
        </a:p>
      </cdr:txBody>
    </cdr:sp>
  </cdr:relSizeAnchor>
  <cdr:relSizeAnchor xmlns:cdr="http://schemas.openxmlformats.org/drawingml/2006/chartDrawing">
    <cdr:from>
      <cdr:x>0.59124</cdr:x>
      <cdr:y>0.91462</cdr:y>
    </cdr:from>
    <cdr:to>
      <cdr:x>0.96047</cdr:x>
      <cdr:y>0.97209</cdr:y>
    </cdr:to>
    <cdr:sp macro="" textlink="">
      <cdr:nvSpPr>
        <cdr:cNvPr id="14" name="Rounded Rectangle 13">
          <a:extLst xmlns:a="http://schemas.openxmlformats.org/drawingml/2006/main">
            <a:ext uri="{FF2B5EF4-FFF2-40B4-BE49-F238E27FC236}">
              <a16:creationId xmlns:a16="http://schemas.microsoft.com/office/drawing/2014/main" id="{D420BCCD-D62C-41A1-B01A-1F70DC11D810}"/>
            </a:ext>
          </a:extLst>
        </cdr:cNvPr>
        <cdr:cNvSpPr/>
      </cdr:nvSpPr>
      <cdr:spPr>
        <a:xfrm xmlns:a="http://schemas.openxmlformats.org/drawingml/2006/main">
          <a:off x="5124717" y="5558100"/>
          <a:ext cx="3200400" cy="349242"/>
        </a:xfrm>
        <a:prstGeom xmlns:a="http://schemas.openxmlformats.org/drawingml/2006/main" prst="roundRect">
          <a:avLst/>
        </a:prstGeom>
        <a:solidFill xmlns:a="http://schemas.openxmlformats.org/drawingml/2006/main">
          <a:srgbClr val="3DCD58"/>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200" b="1">
              <a:solidFill>
                <a:schemeClr val="bg1"/>
              </a:solidFill>
              <a:latin typeface="Arial monospaced for SAP" pitchFamily="49" charset="0"/>
            </a:rPr>
            <a:t>Positive Impact(Opportunities)</a:t>
          </a:r>
        </a:p>
      </cdr:txBody>
    </cdr:sp>
  </cdr:relSizeAnchor>
  <cdr:relSizeAnchor xmlns:cdr="http://schemas.openxmlformats.org/drawingml/2006/chartDrawing">
    <cdr:from>
      <cdr:x>0.51948</cdr:x>
      <cdr:y>0.4469</cdr:y>
    </cdr:from>
    <cdr:to>
      <cdr:x>0.81319</cdr:x>
      <cdr:y>0.84363</cdr:y>
    </cdr:to>
    <cdr:sp macro="" textlink="">
      <cdr:nvSpPr>
        <cdr:cNvPr id="16" name="Rectangle 15">
          <a:extLst xmlns:a="http://schemas.openxmlformats.org/drawingml/2006/main">
            <a:ext uri="{FF2B5EF4-FFF2-40B4-BE49-F238E27FC236}">
              <a16:creationId xmlns:a16="http://schemas.microsoft.com/office/drawing/2014/main" id="{9A48F0AE-8376-4DA0-B03F-8AB88E9439B9}"/>
            </a:ext>
          </a:extLst>
        </cdr:cNvPr>
        <cdr:cNvSpPr/>
      </cdr:nvSpPr>
      <cdr:spPr bwMode="auto">
        <a:xfrm xmlns:a="http://schemas.openxmlformats.org/drawingml/2006/main">
          <a:off x="4829577" y="2709930"/>
          <a:ext cx="2730599" cy="2405676"/>
        </a:xfrm>
        <a:prstGeom xmlns:a="http://schemas.openxmlformats.org/drawingml/2006/main" prst="rect">
          <a:avLst/>
        </a:prstGeom>
        <a:solidFill xmlns:a="http://schemas.openxmlformats.org/drawingml/2006/main">
          <a:schemeClr val="accent1">
            <a:alpha val="16000"/>
          </a:scheme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endParaRPr lang="en-US" sz="1100">
            <a:latin typeface="+mn-lt"/>
            <a:ea typeface="+mn-ea"/>
            <a:cs typeface="+mn-cs"/>
          </a:endParaRPr>
        </a:p>
      </cdr:txBody>
    </cdr:sp>
  </cdr:relSizeAnchor>
  <cdr:relSizeAnchor xmlns:cdr="http://schemas.openxmlformats.org/drawingml/2006/chartDrawing">
    <cdr:from>
      <cdr:x>0.8168</cdr:x>
      <cdr:y>0.44912</cdr:y>
    </cdr:from>
    <cdr:to>
      <cdr:x>0.9675</cdr:x>
      <cdr:y>0.8434</cdr:y>
    </cdr:to>
    <cdr:sp macro="" textlink="">
      <cdr:nvSpPr>
        <cdr:cNvPr id="17" name="Rectangle 16">
          <a:extLst xmlns:a="http://schemas.openxmlformats.org/drawingml/2006/main">
            <a:ext uri="{FF2B5EF4-FFF2-40B4-BE49-F238E27FC236}">
              <a16:creationId xmlns:a16="http://schemas.microsoft.com/office/drawing/2014/main" id="{3198423F-E9EB-4A24-8289-6C07F42EA2BB}"/>
            </a:ext>
          </a:extLst>
        </cdr:cNvPr>
        <cdr:cNvSpPr/>
      </cdr:nvSpPr>
      <cdr:spPr bwMode="auto">
        <a:xfrm xmlns:a="http://schemas.openxmlformats.org/drawingml/2006/main">
          <a:off x="7593738" y="2723346"/>
          <a:ext cx="1401049" cy="2390866"/>
        </a:xfrm>
        <a:prstGeom xmlns:a="http://schemas.openxmlformats.org/drawingml/2006/main" prst="rect">
          <a:avLst/>
        </a:prstGeom>
        <a:solidFill xmlns:a="http://schemas.openxmlformats.org/drawingml/2006/main">
          <a:srgbClr val="FFC000">
            <a:alpha val="47000"/>
          </a:srgb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vertOverflow="clip" wrap="square" lIns="18288" tIns="0" rIns="0" bIns="0"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endParaRPr lang="en-US" sz="1100">
            <a:latin typeface="+mn-lt"/>
            <a:ea typeface="+mn-ea"/>
            <a:cs typeface="+mn-cs"/>
          </a:endParaRPr>
        </a:p>
      </cdr:txBody>
    </cdr:sp>
  </cdr:relSizeAnchor>
  <cdr:relSizeAnchor xmlns:cdr="http://schemas.openxmlformats.org/drawingml/2006/chartDrawing">
    <cdr:from>
      <cdr:x>0.81674</cdr:x>
      <cdr:y>0.12389</cdr:y>
    </cdr:from>
    <cdr:to>
      <cdr:x>0.96681</cdr:x>
      <cdr:y>0.44387</cdr:y>
    </cdr:to>
    <cdr:sp macro="" textlink="">
      <cdr:nvSpPr>
        <cdr:cNvPr id="18" name="Rectangle 17">
          <a:extLst xmlns:a="http://schemas.openxmlformats.org/drawingml/2006/main">
            <a:ext uri="{FF2B5EF4-FFF2-40B4-BE49-F238E27FC236}">
              <a16:creationId xmlns:a16="http://schemas.microsoft.com/office/drawing/2014/main" id="{2E89CF45-E46D-44DE-876C-F4F03AD7F371}"/>
            </a:ext>
          </a:extLst>
        </cdr:cNvPr>
        <cdr:cNvSpPr/>
      </cdr:nvSpPr>
      <cdr:spPr bwMode="auto">
        <a:xfrm xmlns:a="http://schemas.openxmlformats.org/drawingml/2006/main">
          <a:off x="7593180" y="751268"/>
          <a:ext cx="1395192" cy="1940272"/>
        </a:xfrm>
        <a:prstGeom xmlns:a="http://schemas.openxmlformats.org/drawingml/2006/main" prst="rect">
          <a:avLst/>
        </a:prstGeom>
        <a:solidFill xmlns:a="http://schemas.openxmlformats.org/drawingml/2006/main">
          <a:srgbClr val="FF1D1D">
            <a:alpha val="49000"/>
          </a:srgbClr>
        </a:solidFill>
        <a:ln xmlns:a="http://schemas.openxmlformats.org/drawingml/2006/main" w="9525" cap="flat" cmpd="sng" algn="ctr">
          <a:noFill/>
          <a:prstDash val="solid"/>
          <a:round/>
          <a:headEnd type="none" w="med" len="med"/>
          <a:tailEnd type="none" w="med" len="med"/>
        </a:ln>
        <a:effectLst xmlns:a="http://schemas.openxmlformats.org/drawingml/2006/main"/>
      </cdr:spPr>
      <cdr:txBody>
        <a:bodyPr xmlns:a="http://schemas.openxmlformats.org/drawingml/2006/main" wrap="square" lIns="18288" tIns="0" rIns="0" bIns="0"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0.34592</cdr:x>
      <cdr:y>0.59756</cdr:y>
    </cdr:from>
    <cdr:to>
      <cdr:x>0.69208</cdr:x>
      <cdr:y>0.68638</cdr:y>
    </cdr:to>
    <cdr:sp macro="" textlink="">
      <cdr:nvSpPr>
        <cdr:cNvPr id="13" name="TextBox 12">
          <a:extLst xmlns:a="http://schemas.openxmlformats.org/drawingml/2006/main">
            <a:ext uri="{FF2B5EF4-FFF2-40B4-BE49-F238E27FC236}">
              <a16:creationId xmlns:a16="http://schemas.microsoft.com/office/drawing/2014/main" id="{76DF5BC3-406B-4EFA-A30A-840550783EFB}"/>
            </a:ext>
          </a:extLst>
        </cdr:cNvPr>
        <cdr:cNvSpPr txBox="1"/>
      </cdr:nvSpPr>
      <cdr:spPr>
        <a:xfrm xmlns:a="http://schemas.openxmlformats.org/drawingml/2006/main">
          <a:off x="2998362" y="3631331"/>
          <a:ext cx="3000382" cy="53976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2400" b="1">
              <a:solidFill>
                <a:schemeClr val="bg1">
                  <a:lumMod val="65000"/>
                </a:schemeClr>
              </a:solidFill>
            </a:rPr>
            <a:t>G u a r d e d     R i s k</a:t>
          </a:r>
        </a:p>
        <a:p xmlns:a="http://schemas.openxmlformats.org/drawingml/2006/main">
          <a:pPr algn="ctr"/>
          <a:endParaRPr lang="en-US" sz="2400" b="1">
            <a:solidFill>
              <a:schemeClr val="bg1">
                <a:lumMod val="65000"/>
              </a:schemeClr>
            </a:solidFill>
          </a:endParaRPr>
        </a:p>
      </cdr:txBody>
    </cdr:sp>
  </cdr:relSizeAnchor>
  <cdr:relSizeAnchor xmlns:cdr="http://schemas.openxmlformats.org/drawingml/2006/chartDrawing">
    <cdr:from>
      <cdr:x>0.34592</cdr:x>
      <cdr:y>0.19868</cdr:y>
    </cdr:from>
    <cdr:to>
      <cdr:x>0.69208</cdr:x>
      <cdr:y>0.28751</cdr:y>
    </cdr:to>
    <cdr:sp macro="" textlink="">
      <cdr:nvSpPr>
        <cdr:cNvPr id="20" name="TextBox 1">
          <a:extLst xmlns:a="http://schemas.openxmlformats.org/drawingml/2006/main">
            <a:ext uri="{FF2B5EF4-FFF2-40B4-BE49-F238E27FC236}">
              <a16:creationId xmlns:a16="http://schemas.microsoft.com/office/drawing/2014/main" id="{220CE200-E5CC-49C1-82AA-C32C3A707C0E}"/>
            </a:ext>
          </a:extLst>
        </cdr:cNvPr>
        <cdr:cNvSpPr txBox="1"/>
      </cdr:nvSpPr>
      <cdr:spPr>
        <a:xfrm xmlns:a="http://schemas.openxmlformats.org/drawingml/2006/main">
          <a:off x="2998362" y="1207395"/>
          <a:ext cx="3000382" cy="5397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400" b="1">
              <a:solidFill>
                <a:schemeClr val="bg1">
                  <a:lumMod val="65000"/>
                </a:schemeClr>
              </a:solidFill>
            </a:rPr>
            <a:t>E l e v a t e d     R i s k</a:t>
          </a:r>
        </a:p>
      </cdr:txBody>
    </cdr:sp>
  </cdr:relSizeAnchor>
  <cdr:relSizeAnchor xmlns:cdr="http://schemas.openxmlformats.org/drawingml/2006/chartDrawing">
    <cdr:from>
      <cdr:x>0.08705</cdr:x>
      <cdr:y>0.12296</cdr:y>
    </cdr:from>
    <cdr:to>
      <cdr:x>0.21165</cdr:x>
      <cdr:y>0.16999</cdr:y>
    </cdr:to>
    <cdr:sp macro="" textlink="">
      <cdr:nvSpPr>
        <cdr:cNvPr id="21" name="TextBox 1">
          <a:extLst xmlns:a="http://schemas.openxmlformats.org/drawingml/2006/main">
            <a:ext uri="{FF2B5EF4-FFF2-40B4-BE49-F238E27FC236}">
              <a16:creationId xmlns:a16="http://schemas.microsoft.com/office/drawing/2014/main" id="{3D557DC6-6EBF-416E-8BD9-75AFE041878B}"/>
            </a:ext>
          </a:extLst>
        </cdr:cNvPr>
        <cdr:cNvSpPr txBox="1"/>
      </cdr:nvSpPr>
      <cdr:spPr>
        <a:xfrm xmlns:a="http://schemas.openxmlformats.org/drawingml/2006/main">
          <a:off x="809298" y="745620"/>
          <a:ext cx="1158399" cy="2851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800" b="1">
              <a:solidFill>
                <a:schemeClr val="bg1">
                  <a:lumMod val="50000"/>
                </a:schemeClr>
              </a:solidFill>
            </a:rPr>
            <a:t> Threat</a:t>
          </a:r>
        </a:p>
      </cdr:txBody>
    </cdr:sp>
  </cdr:relSizeAnchor>
  <cdr:relSizeAnchor xmlns:cdr="http://schemas.openxmlformats.org/drawingml/2006/chartDrawing">
    <cdr:from>
      <cdr:x>0.09015</cdr:x>
      <cdr:y>0.61371</cdr:y>
    </cdr:from>
    <cdr:to>
      <cdr:x>0.21475</cdr:x>
      <cdr:y>0.67295</cdr:y>
    </cdr:to>
    <cdr:sp macro="" textlink="">
      <cdr:nvSpPr>
        <cdr:cNvPr id="23" name="TextBox 1">
          <a:extLst xmlns:a="http://schemas.openxmlformats.org/drawingml/2006/main">
            <a:ext uri="{FF2B5EF4-FFF2-40B4-BE49-F238E27FC236}">
              <a16:creationId xmlns:a16="http://schemas.microsoft.com/office/drawing/2014/main" id="{16A0BCB6-A995-4950-846A-25171826819F}"/>
            </a:ext>
          </a:extLst>
        </cdr:cNvPr>
        <cdr:cNvSpPr txBox="1"/>
      </cdr:nvSpPr>
      <cdr:spPr>
        <a:xfrm xmlns:a="http://schemas.openxmlformats.org/drawingml/2006/main">
          <a:off x="781426" y="3729507"/>
          <a:ext cx="1080000" cy="360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800" b="1">
              <a:solidFill>
                <a:schemeClr val="bg1">
                  <a:lumMod val="65000"/>
                </a:schemeClr>
              </a:solidFill>
            </a:rPr>
            <a:t>High Risk</a:t>
          </a:r>
        </a:p>
      </cdr:txBody>
    </cdr:sp>
  </cdr:relSizeAnchor>
  <cdr:relSizeAnchor xmlns:cdr="http://schemas.openxmlformats.org/drawingml/2006/chartDrawing">
    <cdr:from>
      <cdr:x>0.83075</cdr:x>
      <cdr:y>0.61371</cdr:y>
    </cdr:from>
    <cdr:to>
      <cdr:x>0.95535</cdr:x>
      <cdr:y>0.67295</cdr:y>
    </cdr:to>
    <cdr:sp macro="" textlink="">
      <cdr:nvSpPr>
        <cdr:cNvPr id="24" name="TextBox 1">
          <a:extLst xmlns:a="http://schemas.openxmlformats.org/drawingml/2006/main">
            <a:ext uri="{FF2B5EF4-FFF2-40B4-BE49-F238E27FC236}">
              <a16:creationId xmlns:a16="http://schemas.microsoft.com/office/drawing/2014/main" id="{BE1E4B74-D28F-4210-A9A4-6EB5D9B50684}"/>
            </a:ext>
          </a:extLst>
        </cdr:cNvPr>
        <cdr:cNvSpPr txBox="1"/>
      </cdr:nvSpPr>
      <cdr:spPr>
        <a:xfrm xmlns:a="http://schemas.openxmlformats.org/drawingml/2006/main">
          <a:off x="7200740" y="3729507"/>
          <a:ext cx="1080000" cy="360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800" b="1">
              <a:solidFill>
                <a:schemeClr val="bg1">
                  <a:lumMod val="65000"/>
                </a:schemeClr>
              </a:solidFill>
            </a:rPr>
            <a:t>High Risk</a:t>
          </a:r>
        </a:p>
      </cdr:txBody>
    </cdr:sp>
  </cdr:relSizeAnchor>
  <cdr:relSizeAnchor xmlns:cdr="http://schemas.openxmlformats.org/drawingml/2006/chartDrawing">
    <cdr:from>
      <cdr:x>0.44111</cdr:x>
      <cdr:y>0.67994</cdr:y>
    </cdr:from>
    <cdr:to>
      <cdr:x>0.59898</cdr:x>
      <cdr:y>0.76876</cdr:y>
    </cdr:to>
    <cdr:sp macro="" textlink="">
      <cdr:nvSpPr>
        <cdr:cNvPr id="29" name="TextBox 1">
          <a:extLst xmlns:a="http://schemas.openxmlformats.org/drawingml/2006/main">
            <a:ext uri="{FF2B5EF4-FFF2-40B4-BE49-F238E27FC236}">
              <a16:creationId xmlns:a16="http://schemas.microsoft.com/office/drawing/2014/main" id="{C062A159-0298-47AD-8005-C90E30478B98}"/>
            </a:ext>
          </a:extLst>
        </cdr:cNvPr>
        <cdr:cNvSpPr txBox="1"/>
      </cdr:nvSpPr>
      <cdr:spPr>
        <a:xfrm xmlns:a="http://schemas.openxmlformats.org/drawingml/2006/main">
          <a:off x="3823415" y="4131973"/>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800" b="1" i="1">
              <a:solidFill>
                <a:schemeClr val="bg1">
                  <a:lumMod val="65000"/>
                </a:schemeClr>
              </a:solidFill>
            </a:rPr>
            <a:t>(A c c e p t)</a:t>
          </a:r>
          <a:endParaRPr lang="en-US" sz="2400" b="1">
            <a:solidFill>
              <a:schemeClr val="bg1">
                <a:lumMod val="65000"/>
              </a:schemeClr>
            </a:solidFill>
          </a:endParaRPr>
        </a:p>
      </cdr:txBody>
    </cdr:sp>
  </cdr:relSizeAnchor>
  <cdr:relSizeAnchor xmlns:cdr="http://schemas.openxmlformats.org/drawingml/2006/chartDrawing">
    <cdr:from>
      <cdr:x>0.07352</cdr:x>
      <cdr:y>0.27595</cdr:y>
    </cdr:from>
    <cdr:to>
      <cdr:x>0.23139</cdr:x>
      <cdr:y>0.36477</cdr:y>
    </cdr:to>
    <cdr:sp macro="" textlink="">
      <cdr:nvSpPr>
        <cdr:cNvPr id="30" name="TextBox 1">
          <a:extLst xmlns:a="http://schemas.openxmlformats.org/drawingml/2006/main">
            <a:ext uri="{FF2B5EF4-FFF2-40B4-BE49-F238E27FC236}">
              <a16:creationId xmlns:a16="http://schemas.microsoft.com/office/drawing/2014/main" id="{279AA823-14DA-45F0-BE36-76699C82F909}"/>
            </a:ext>
          </a:extLst>
        </cdr:cNvPr>
        <cdr:cNvSpPr txBox="1"/>
      </cdr:nvSpPr>
      <cdr:spPr>
        <a:xfrm xmlns:a="http://schemas.openxmlformats.org/drawingml/2006/main">
          <a:off x="637236" y="1676936"/>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i="1">
              <a:solidFill>
                <a:schemeClr val="bg1">
                  <a:lumMod val="50000"/>
                </a:schemeClr>
              </a:solidFill>
            </a:rPr>
            <a:t>(Avoid,</a:t>
          </a:r>
          <a:r>
            <a:rPr lang="en-US" sz="1050" b="1" i="1" baseline="0">
              <a:solidFill>
                <a:schemeClr val="bg1">
                  <a:lumMod val="50000"/>
                </a:schemeClr>
              </a:solidFill>
            </a:rPr>
            <a:t> Transfer or Mitigate</a:t>
          </a:r>
          <a:r>
            <a:rPr lang="en-US" sz="1050" b="1" i="1">
              <a:solidFill>
                <a:schemeClr val="bg1">
                  <a:lumMod val="50000"/>
                </a:schemeClr>
              </a:solidFill>
            </a:rPr>
            <a:t>)</a:t>
          </a:r>
          <a:endParaRPr lang="en-US" sz="1200" b="1">
            <a:solidFill>
              <a:schemeClr val="bg1">
                <a:lumMod val="50000"/>
              </a:schemeClr>
            </a:solidFill>
          </a:endParaRPr>
        </a:p>
      </cdr:txBody>
    </cdr:sp>
  </cdr:relSizeAnchor>
  <cdr:relSizeAnchor xmlns:cdr="http://schemas.openxmlformats.org/drawingml/2006/chartDrawing">
    <cdr:from>
      <cdr:x>0.80793</cdr:x>
      <cdr:y>0.11854</cdr:y>
    </cdr:from>
    <cdr:to>
      <cdr:x>0.97508</cdr:x>
      <cdr:y>0.17779</cdr:y>
    </cdr:to>
    <cdr:sp macro="" textlink="">
      <cdr:nvSpPr>
        <cdr:cNvPr id="31" name="TextBox 1">
          <a:extLst xmlns:a="http://schemas.openxmlformats.org/drawingml/2006/main">
            <a:ext uri="{FF2B5EF4-FFF2-40B4-BE49-F238E27FC236}">
              <a16:creationId xmlns:a16="http://schemas.microsoft.com/office/drawing/2014/main" id="{244043BE-BAAC-4A63-82C0-4498AABE03E4}"/>
            </a:ext>
          </a:extLst>
        </cdr:cNvPr>
        <cdr:cNvSpPr txBox="1"/>
      </cdr:nvSpPr>
      <cdr:spPr>
        <a:xfrm xmlns:a="http://schemas.openxmlformats.org/drawingml/2006/main">
          <a:off x="7002915" y="720368"/>
          <a:ext cx="1448815" cy="3600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r>
            <a:rPr lang="en-US" sz="1800" b="1">
              <a:solidFill>
                <a:schemeClr val="bg1">
                  <a:lumMod val="50000"/>
                </a:schemeClr>
              </a:solidFill>
              <a:latin typeface="+mn-lt"/>
              <a:ea typeface="+mn-ea"/>
              <a:cs typeface="+mn-cs"/>
            </a:rPr>
            <a:t>Opportunity</a:t>
          </a:r>
        </a:p>
      </cdr:txBody>
    </cdr:sp>
  </cdr:relSizeAnchor>
  <cdr:relSizeAnchor xmlns:cdr="http://schemas.openxmlformats.org/drawingml/2006/chartDrawing">
    <cdr:from>
      <cdr:x>0.81412</cdr:x>
      <cdr:y>0.27595</cdr:y>
    </cdr:from>
    <cdr:to>
      <cdr:x>0.97199</cdr:x>
      <cdr:y>0.36477</cdr:y>
    </cdr:to>
    <cdr:sp macro="" textlink="">
      <cdr:nvSpPr>
        <cdr:cNvPr id="32" name="TextBox 1">
          <a:extLst xmlns:a="http://schemas.openxmlformats.org/drawingml/2006/main">
            <a:ext uri="{FF2B5EF4-FFF2-40B4-BE49-F238E27FC236}">
              <a16:creationId xmlns:a16="http://schemas.microsoft.com/office/drawing/2014/main" id="{A98486D8-AE8A-43EF-9746-B1C288379739}"/>
            </a:ext>
          </a:extLst>
        </cdr:cNvPr>
        <cdr:cNvSpPr txBox="1"/>
      </cdr:nvSpPr>
      <cdr:spPr>
        <a:xfrm xmlns:a="http://schemas.openxmlformats.org/drawingml/2006/main">
          <a:off x="7056550" y="1676936"/>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i="1">
              <a:solidFill>
                <a:schemeClr val="bg1">
                  <a:lumMod val="50000"/>
                </a:schemeClr>
              </a:solidFill>
            </a:rPr>
            <a:t>(Exploit, Share, Enhance)</a:t>
          </a:r>
          <a:endParaRPr lang="en-US" sz="1200" b="1">
            <a:solidFill>
              <a:schemeClr val="bg1">
                <a:lumMod val="50000"/>
              </a:schemeClr>
            </a:solidFill>
          </a:endParaRPr>
        </a:p>
      </cdr:txBody>
    </cdr:sp>
  </cdr:relSizeAnchor>
  <cdr:relSizeAnchor xmlns:cdr="http://schemas.openxmlformats.org/drawingml/2006/chartDrawing">
    <cdr:from>
      <cdr:x>0.81412</cdr:x>
      <cdr:y>0.68436</cdr:y>
    </cdr:from>
    <cdr:to>
      <cdr:x>0.97199</cdr:x>
      <cdr:y>0.77318</cdr:y>
    </cdr:to>
    <cdr:sp macro="" textlink="">
      <cdr:nvSpPr>
        <cdr:cNvPr id="33" name="TextBox 1">
          <a:extLst xmlns:a="http://schemas.openxmlformats.org/drawingml/2006/main">
            <a:ext uri="{FF2B5EF4-FFF2-40B4-BE49-F238E27FC236}">
              <a16:creationId xmlns:a16="http://schemas.microsoft.com/office/drawing/2014/main" id="{029E2940-0CD6-4654-BDBD-D0A3D22C63AA}"/>
            </a:ext>
          </a:extLst>
        </cdr:cNvPr>
        <cdr:cNvSpPr txBox="1"/>
      </cdr:nvSpPr>
      <cdr:spPr>
        <a:xfrm xmlns:a="http://schemas.openxmlformats.org/drawingml/2006/main">
          <a:off x="7056550" y="4158803"/>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i="1">
              <a:solidFill>
                <a:schemeClr val="bg1">
                  <a:lumMod val="50000"/>
                </a:schemeClr>
              </a:solidFill>
            </a:rPr>
            <a:t>(Enhance)</a:t>
          </a:r>
          <a:endParaRPr lang="en-US" sz="1200" b="1">
            <a:solidFill>
              <a:schemeClr val="bg1">
                <a:lumMod val="50000"/>
              </a:schemeClr>
            </a:solidFill>
          </a:endParaRPr>
        </a:p>
      </cdr:txBody>
    </cdr:sp>
  </cdr:relSizeAnchor>
  <cdr:relSizeAnchor xmlns:cdr="http://schemas.openxmlformats.org/drawingml/2006/chartDrawing">
    <cdr:from>
      <cdr:x>0.07352</cdr:x>
      <cdr:y>0.68215</cdr:y>
    </cdr:from>
    <cdr:to>
      <cdr:x>0.23139</cdr:x>
      <cdr:y>0.77097</cdr:y>
    </cdr:to>
    <cdr:sp macro="" textlink="">
      <cdr:nvSpPr>
        <cdr:cNvPr id="34" name="TextBox 1">
          <a:extLst xmlns:a="http://schemas.openxmlformats.org/drawingml/2006/main">
            <a:ext uri="{FF2B5EF4-FFF2-40B4-BE49-F238E27FC236}">
              <a16:creationId xmlns:a16="http://schemas.microsoft.com/office/drawing/2014/main" id="{53423817-3412-4E17-8C2C-8C919C5D5096}"/>
            </a:ext>
          </a:extLst>
        </cdr:cNvPr>
        <cdr:cNvSpPr txBox="1"/>
      </cdr:nvSpPr>
      <cdr:spPr>
        <a:xfrm xmlns:a="http://schemas.openxmlformats.org/drawingml/2006/main">
          <a:off x="637236" y="4145387"/>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i="1">
              <a:solidFill>
                <a:schemeClr val="bg1">
                  <a:lumMod val="50000"/>
                </a:schemeClr>
              </a:solidFill>
            </a:rPr>
            <a:t>(Mitigate)</a:t>
          </a:r>
          <a:endParaRPr lang="en-US" sz="1200" b="1">
            <a:solidFill>
              <a:schemeClr val="bg1">
                <a:lumMod val="50000"/>
              </a:schemeClr>
            </a:solidFill>
          </a:endParaRPr>
        </a:p>
      </cdr:txBody>
    </cdr:sp>
  </cdr:relSizeAnchor>
  <cdr:relSizeAnchor xmlns:cdr="http://schemas.openxmlformats.org/drawingml/2006/chartDrawing">
    <cdr:from>
      <cdr:x>0.31419</cdr:x>
      <cdr:y>0.27595</cdr:y>
    </cdr:from>
    <cdr:to>
      <cdr:x>0.47206</cdr:x>
      <cdr:y>0.36477</cdr:y>
    </cdr:to>
    <cdr:sp macro="" textlink="">
      <cdr:nvSpPr>
        <cdr:cNvPr id="35" name="TextBox 1">
          <a:extLst xmlns:a="http://schemas.openxmlformats.org/drawingml/2006/main">
            <a:ext uri="{FF2B5EF4-FFF2-40B4-BE49-F238E27FC236}">
              <a16:creationId xmlns:a16="http://schemas.microsoft.com/office/drawing/2014/main" id="{EA01EBED-CC38-4AC1-B102-3283C7D225B7}"/>
            </a:ext>
          </a:extLst>
        </cdr:cNvPr>
        <cdr:cNvSpPr txBox="1"/>
      </cdr:nvSpPr>
      <cdr:spPr>
        <a:xfrm xmlns:a="http://schemas.openxmlformats.org/drawingml/2006/main">
          <a:off x="2723345" y="1676936"/>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i="1">
              <a:solidFill>
                <a:schemeClr val="bg1">
                  <a:lumMod val="50000"/>
                </a:schemeClr>
              </a:solidFill>
            </a:rPr>
            <a:t>(Mitigate)</a:t>
          </a:r>
          <a:endParaRPr lang="en-US" sz="1200" b="1">
            <a:solidFill>
              <a:schemeClr val="bg1">
                <a:lumMod val="50000"/>
              </a:schemeClr>
            </a:solidFill>
          </a:endParaRPr>
        </a:p>
      </cdr:txBody>
    </cdr:sp>
  </cdr:relSizeAnchor>
  <cdr:relSizeAnchor xmlns:cdr="http://schemas.openxmlformats.org/drawingml/2006/chartDrawing">
    <cdr:from>
      <cdr:x>0.57886</cdr:x>
      <cdr:y>0.27595</cdr:y>
    </cdr:from>
    <cdr:to>
      <cdr:x>0.73673</cdr:x>
      <cdr:y>0.36477</cdr:y>
    </cdr:to>
    <cdr:sp macro="" textlink="">
      <cdr:nvSpPr>
        <cdr:cNvPr id="37" name="TextBox 1">
          <a:extLst xmlns:a="http://schemas.openxmlformats.org/drawingml/2006/main">
            <a:ext uri="{FF2B5EF4-FFF2-40B4-BE49-F238E27FC236}">
              <a16:creationId xmlns:a16="http://schemas.microsoft.com/office/drawing/2014/main" id="{4DD135BE-A3D3-4E86-AB5C-B6C434703B88}"/>
            </a:ext>
          </a:extLst>
        </cdr:cNvPr>
        <cdr:cNvSpPr txBox="1"/>
      </cdr:nvSpPr>
      <cdr:spPr>
        <a:xfrm xmlns:a="http://schemas.openxmlformats.org/drawingml/2006/main">
          <a:off x="5017394" y="1676936"/>
          <a:ext cx="1368381" cy="53976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i="1">
              <a:solidFill>
                <a:schemeClr val="bg1">
                  <a:lumMod val="50000"/>
                </a:schemeClr>
              </a:solidFill>
            </a:rPr>
            <a:t>(Enhance)</a:t>
          </a:r>
          <a:endParaRPr lang="en-US" sz="1200" b="1">
            <a:solidFill>
              <a:schemeClr val="bg1">
                <a:lumMod val="50000"/>
              </a:schemeClr>
            </a:solidFill>
          </a:endParaRPr>
        </a:p>
      </cdr:txBody>
    </cdr:sp>
  </cdr:relSizeAnchor>
  <cdr:relSizeAnchor xmlns:cdr="http://schemas.openxmlformats.org/drawingml/2006/chartDrawing">
    <cdr:from>
      <cdr:x>0.07184</cdr:x>
      <cdr:y>0.02608</cdr:y>
    </cdr:from>
    <cdr:to>
      <cdr:x>0.22655</cdr:x>
      <cdr:y>0.08325</cdr:y>
    </cdr:to>
    <cdr:sp macro="[0]!Bn_Risk_Register_Btn_Click" textlink="">
      <cdr:nvSpPr>
        <cdr:cNvPr id="26" name="Rounded Rectangle 10">
          <a:extLst xmlns:a="http://schemas.openxmlformats.org/drawingml/2006/main">
            <a:ext uri="{FF2B5EF4-FFF2-40B4-BE49-F238E27FC236}">
              <a16:creationId xmlns:a16="http://schemas.microsoft.com/office/drawing/2014/main" id="{DF61F0F9-FE13-465D-9342-8AAF257A882A}"/>
            </a:ext>
          </a:extLst>
        </cdr:cNvPr>
        <cdr:cNvSpPr/>
      </cdr:nvSpPr>
      <cdr:spPr>
        <a:xfrm xmlns:a="http://schemas.openxmlformats.org/drawingml/2006/main">
          <a:off x="667913" y="158124"/>
          <a:ext cx="1438319" cy="346668"/>
        </a:xfrm>
        <a:prstGeom xmlns:a="http://schemas.openxmlformats.org/drawingml/2006/main" prst="roundRect">
          <a:avLst/>
        </a:prstGeom>
        <a:solidFill xmlns:a="http://schemas.openxmlformats.org/drawingml/2006/main">
          <a:srgbClr val="00B0F0"/>
        </a:solidFill>
        <a:ln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200" b="1">
              <a:solidFill>
                <a:schemeClr val="bg1"/>
              </a:solidFill>
              <a:latin typeface="Arial monospaced for SAP" pitchFamily="49" charset="0"/>
              <a:ea typeface="+mn-ea"/>
              <a:cs typeface="+mn-cs"/>
            </a:rPr>
            <a:t>Risks</a:t>
          </a:r>
          <a:endParaRPr lang="en-US" sz="1200">
            <a:solidFill>
              <a:schemeClr val="bg1"/>
            </a:solidFill>
            <a:latin typeface="Arial monospaced for SAP" pitchFamily="49" charset="0"/>
          </a:endParaRPr>
        </a:p>
      </cdr:txBody>
    </cdr:sp>
  </cdr:relSizeAnchor>
</c:userShapes>
</file>

<file path=xl/drawings/drawing38.xml><?xml version="1.0" encoding="utf-8"?>
<xdr:wsDr xmlns:xdr="http://schemas.openxmlformats.org/drawingml/2006/spreadsheetDrawing" xmlns:a="http://schemas.openxmlformats.org/drawingml/2006/main">
  <xdr:oneCellAnchor>
    <xdr:from>
      <xdr:col>1</xdr:col>
      <xdr:colOff>32052</xdr:colOff>
      <xdr:row>1</xdr:row>
      <xdr:rowOff>314307</xdr:rowOff>
    </xdr:from>
    <xdr:ext cx="1216423" cy="210250"/>
    <xdr:sp macro="" textlink="">
      <xdr:nvSpPr>
        <xdr:cNvPr id="3" name="TextBox 2">
          <a:extLst>
            <a:ext uri="{FF2B5EF4-FFF2-40B4-BE49-F238E27FC236}">
              <a16:creationId xmlns:a16="http://schemas.microsoft.com/office/drawing/2014/main" id="{00000000-0008-0000-2900-000003000000}"/>
            </a:ext>
          </a:extLst>
        </xdr:cNvPr>
        <xdr:cNvSpPr txBox="1"/>
      </xdr:nvSpPr>
      <xdr:spPr>
        <a:xfrm>
          <a:off x="614135" y="1372640"/>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9</xdr:col>
      <xdr:colOff>105833</xdr:colOff>
      <xdr:row>1</xdr:row>
      <xdr:rowOff>83894</xdr:rowOff>
    </xdr:from>
    <xdr:to>
      <xdr:col>10</xdr:col>
      <xdr:colOff>600037</xdr:colOff>
      <xdr:row>1</xdr:row>
      <xdr:rowOff>459134</xdr:rowOff>
    </xdr:to>
    <xdr:pic>
      <xdr:nvPicPr>
        <xdr:cNvPr id="5"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9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821333" y="1142227"/>
          <a:ext cx="1383204" cy="375240"/>
        </a:xfrm>
        <a:prstGeom prst="rect">
          <a:avLst/>
        </a:prstGeom>
        <a:noFill/>
      </xdr:spPr>
    </xdr:pic>
    <xdr:clientData/>
  </xdr:twoCellAnchor>
  <xdr:twoCellAnchor editAs="oneCell">
    <xdr:from>
      <xdr:col>4</xdr:col>
      <xdr:colOff>2075707</xdr:colOff>
      <xdr:row>1</xdr:row>
      <xdr:rowOff>67471</xdr:rowOff>
    </xdr:from>
    <xdr:to>
      <xdr:col>4</xdr:col>
      <xdr:colOff>2461513</xdr:colOff>
      <xdr:row>1</xdr:row>
      <xdr:rowOff>465669</xdr:rowOff>
    </xdr:to>
    <xdr:pic>
      <xdr:nvPicPr>
        <xdr:cNvPr id="54" name="Picture 53">
          <a:extLst>
            <a:ext uri="{FF2B5EF4-FFF2-40B4-BE49-F238E27FC236}">
              <a16:creationId xmlns:a16="http://schemas.microsoft.com/office/drawing/2014/main" id="{00000000-0008-0000-2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6607" y="134146"/>
          <a:ext cx="385806" cy="398198"/>
        </a:xfrm>
        <a:prstGeom prst="rect">
          <a:avLst/>
        </a:prstGeom>
      </xdr:spPr>
    </xdr:pic>
    <xdr:clientData/>
  </xdr:twoCellAnchor>
  <xdr:twoCellAnchor editAs="oneCell">
    <xdr:from>
      <xdr:col>4</xdr:col>
      <xdr:colOff>610131</xdr:colOff>
      <xdr:row>10</xdr:row>
      <xdr:rowOff>45511</xdr:rowOff>
    </xdr:from>
    <xdr:to>
      <xdr:col>4</xdr:col>
      <xdr:colOff>2253405</xdr:colOff>
      <xdr:row>10</xdr:row>
      <xdr:rowOff>300485</xdr:rowOff>
    </xdr:to>
    <xdr:sp macro="[0]!Load_KPI_Values" textlink="">
      <xdr:nvSpPr>
        <xdr:cNvPr id="55" name="Bn_ShowHideKPI_Btn">
          <a:extLst>
            <a:ext uri="{FF2B5EF4-FFF2-40B4-BE49-F238E27FC236}">
              <a16:creationId xmlns:a16="http://schemas.microsoft.com/office/drawing/2014/main" id="{00000000-0008-0000-2900-000037000000}"/>
            </a:ext>
          </a:extLst>
        </xdr:cNvPr>
        <xdr:cNvSpPr/>
      </xdr:nvSpPr>
      <xdr:spPr>
        <a:xfrm>
          <a:off x="3594631" y="1146178"/>
          <a:ext cx="1643274" cy="254974"/>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Load KPI</a:t>
          </a:r>
          <a:r>
            <a:rPr lang="en-US" sz="1100" b="1" baseline="0">
              <a:solidFill>
                <a:schemeClr val="bg1"/>
              </a:solidFill>
              <a:latin typeface="Arial" pitchFamily="34" charset="0"/>
              <a:cs typeface="Arial" pitchFamily="34" charset="0"/>
            </a:rPr>
            <a:t> Definitions</a:t>
          </a:r>
          <a:endParaRPr lang="en-US" sz="1100" b="1">
            <a:solidFill>
              <a:schemeClr val="bg1"/>
            </a:solidFill>
            <a:latin typeface="Arial" pitchFamily="34" charset="0"/>
            <a:cs typeface="Arial" pitchFamily="34" charset="0"/>
          </a:endParaRPr>
        </a:p>
      </xdr:txBody>
    </xdr:sp>
    <xdr:clientData/>
  </xdr:twoCellAnchor>
  <xdr:twoCellAnchor editAs="oneCell">
    <xdr:from>
      <xdr:col>4</xdr:col>
      <xdr:colOff>2475446</xdr:colOff>
      <xdr:row>10</xdr:row>
      <xdr:rowOff>45511</xdr:rowOff>
    </xdr:from>
    <xdr:to>
      <xdr:col>5</xdr:col>
      <xdr:colOff>2306113</xdr:colOff>
      <xdr:row>10</xdr:row>
      <xdr:rowOff>300485</xdr:rowOff>
    </xdr:to>
    <xdr:sp macro="[0]!SBO_Update_KPIs_KPIs" textlink="">
      <xdr:nvSpPr>
        <xdr:cNvPr id="60" name="Bn_SBOLOADKPI_Btn" hidden="1">
          <a:extLst>
            <a:ext uri="{FF2B5EF4-FFF2-40B4-BE49-F238E27FC236}">
              <a16:creationId xmlns:a16="http://schemas.microsoft.com/office/drawing/2014/main" id="{00000000-0008-0000-2900-00003C000000}"/>
            </a:ext>
          </a:extLst>
        </xdr:cNvPr>
        <xdr:cNvSpPr/>
      </xdr:nvSpPr>
      <xdr:spPr>
        <a:xfrm>
          <a:off x="4208996" y="1055161"/>
          <a:ext cx="2411942" cy="254974"/>
        </a:xfrm>
        <a:prstGeom prst="roundRect">
          <a:avLst/>
        </a:prstGeom>
        <a:solidFill>
          <a:srgbClr val="00B0F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Load KPI</a:t>
          </a:r>
          <a:r>
            <a:rPr lang="en-US" sz="1100" b="1" baseline="0">
              <a:solidFill>
                <a:schemeClr val="bg1"/>
              </a:solidFill>
              <a:latin typeface="Arial" pitchFamily="34" charset="0"/>
              <a:cs typeface="Arial" pitchFamily="34" charset="0"/>
            </a:rPr>
            <a:t>s from Finance ID Card</a:t>
          </a:r>
          <a:endParaRPr lang="en-US" sz="1100" b="1">
            <a:solidFill>
              <a:schemeClr val="bg1"/>
            </a:solidFill>
            <a:latin typeface="Arial" pitchFamily="34" charset="0"/>
            <a:cs typeface="Arial" pitchFamily="34" charset="0"/>
          </a:endParaRPr>
        </a:p>
      </xdr:txBody>
    </xdr:sp>
    <xdr:clientData/>
  </xdr:twoCellAnchor>
  <xdr:twoCellAnchor editAs="oneCell">
    <xdr:from>
      <xdr:col>1</xdr:col>
      <xdr:colOff>152400</xdr:colOff>
      <xdr:row>10</xdr:row>
      <xdr:rowOff>56094</xdr:rowOff>
    </xdr:from>
    <xdr:to>
      <xdr:col>2</xdr:col>
      <xdr:colOff>660400</xdr:colOff>
      <xdr:row>10</xdr:row>
      <xdr:rowOff>311068</xdr:rowOff>
    </xdr:to>
    <xdr:sp macro="[0]!Bn_ExtendKPI_Btn_Click" textlink="">
      <xdr:nvSpPr>
        <xdr:cNvPr id="62" name="Bn_ExtendKPI_Btn">
          <a:extLst>
            <a:ext uri="{FF2B5EF4-FFF2-40B4-BE49-F238E27FC236}">
              <a16:creationId xmlns:a16="http://schemas.microsoft.com/office/drawing/2014/main" id="{00000000-0008-0000-2900-00003E000000}"/>
            </a:ext>
          </a:extLst>
        </xdr:cNvPr>
        <xdr:cNvSpPr/>
      </xdr:nvSpPr>
      <xdr:spPr>
        <a:xfrm>
          <a:off x="300567" y="1156761"/>
          <a:ext cx="1143000" cy="254974"/>
        </a:xfrm>
        <a:prstGeom prst="roundRect">
          <a:avLst/>
        </a:prstGeom>
        <a:solidFill>
          <a:srgbClr val="00B0F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r>
            <a:rPr lang="en-US" sz="1100" b="1">
              <a:solidFill>
                <a:schemeClr val="bg1"/>
              </a:solidFill>
              <a:latin typeface="Arial" pitchFamily="34" charset="0"/>
              <a:cs typeface="Arial" pitchFamily="34" charset="0"/>
            </a:rPr>
            <a:t>Expand</a:t>
          </a:r>
        </a:p>
      </xdr:txBody>
    </xdr:sp>
    <xdr:clientData/>
  </xdr:twoCellAnchor>
  <xdr:twoCellAnchor>
    <xdr:from>
      <xdr:col>1</xdr:col>
      <xdr:colOff>328083</xdr:colOff>
      <xdr:row>1</xdr:row>
      <xdr:rowOff>10583</xdr:rowOff>
    </xdr:from>
    <xdr:to>
      <xdr:col>2</xdr:col>
      <xdr:colOff>276489</xdr:colOff>
      <xdr:row>1</xdr:row>
      <xdr:rowOff>379678</xdr:rowOff>
    </xdr:to>
    <xdr:grpSp>
      <xdr:nvGrpSpPr>
        <xdr:cNvPr id="128" name="Menu_Button">
          <a:extLst>
            <a:ext uri="{FF2B5EF4-FFF2-40B4-BE49-F238E27FC236}">
              <a16:creationId xmlns:a16="http://schemas.microsoft.com/office/drawing/2014/main" id="{00000000-0008-0000-2900-000080000000}"/>
            </a:ext>
          </a:extLst>
        </xdr:cNvPr>
        <xdr:cNvGrpSpPr/>
      </xdr:nvGrpSpPr>
      <xdr:grpSpPr>
        <a:xfrm>
          <a:off x="476250" y="74083"/>
          <a:ext cx="583406" cy="369095"/>
          <a:chOff x="297657" y="95249"/>
          <a:chExt cx="583406" cy="369095"/>
        </a:xfrm>
      </xdr:grpSpPr>
      <xdr:sp macro="[0]!Menu_Button_Click" textlink="">
        <xdr:nvSpPr>
          <xdr:cNvPr id="129" name="Rectangle: Rounded Corners 128" hidden="1">
            <a:extLst>
              <a:ext uri="{FF2B5EF4-FFF2-40B4-BE49-F238E27FC236}">
                <a16:creationId xmlns:a16="http://schemas.microsoft.com/office/drawing/2014/main" id="{00000000-0008-0000-2900-000081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30" name="Straight Connector 129">
            <a:extLst>
              <a:ext uri="{FF2B5EF4-FFF2-40B4-BE49-F238E27FC236}">
                <a16:creationId xmlns:a16="http://schemas.microsoft.com/office/drawing/2014/main" id="{00000000-0008-0000-2900-000082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31" name="Straight Connector 130">
            <a:extLst>
              <a:ext uri="{FF2B5EF4-FFF2-40B4-BE49-F238E27FC236}">
                <a16:creationId xmlns:a16="http://schemas.microsoft.com/office/drawing/2014/main" id="{00000000-0008-0000-2900-000083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32" name="Straight Connector 131">
            <a:extLst>
              <a:ext uri="{FF2B5EF4-FFF2-40B4-BE49-F238E27FC236}">
                <a16:creationId xmlns:a16="http://schemas.microsoft.com/office/drawing/2014/main" id="{00000000-0008-0000-2900-000084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19050</xdr:colOff>
      <xdr:row>9</xdr:row>
      <xdr:rowOff>28575</xdr:rowOff>
    </xdr:from>
    <xdr:to>
      <xdr:col>22</xdr:col>
      <xdr:colOff>80168</xdr:colOff>
      <xdr:row>11</xdr:row>
      <xdr:rowOff>71859</xdr:rowOff>
    </xdr:to>
    <xdr:grpSp>
      <xdr:nvGrpSpPr>
        <xdr:cNvPr id="78" name="Menu_Bar" hidden="1">
          <a:extLst>
            <a:ext uri="{FF2B5EF4-FFF2-40B4-BE49-F238E27FC236}">
              <a16:creationId xmlns:a16="http://schemas.microsoft.com/office/drawing/2014/main" id="{00000000-0008-0000-2900-00004E000000}"/>
            </a:ext>
          </a:extLst>
        </xdr:cNvPr>
        <xdr:cNvGrpSpPr/>
      </xdr:nvGrpSpPr>
      <xdr:grpSpPr>
        <a:xfrm>
          <a:off x="167217" y="600075"/>
          <a:ext cx="15184701" cy="953451"/>
          <a:chOff x="74083" y="740834"/>
          <a:chExt cx="13631334" cy="961918"/>
        </a:xfrm>
      </xdr:grpSpPr>
      <xdr:sp macro="" textlink="">
        <xdr:nvSpPr>
          <xdr:cNvPr id="79" name="PlaceHolder" hidden="1">
            <a:extLst>
              <a:ext uri="{FF2B5EF4-FFF2-40B4-BE49-F238E27FC236}">
                <a16:creationId xmlns:a16="http://schemas.microsoft.com/office/drawing/2014/main" id="{00000000-0008-0000-2900-00004F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80" name="Bn_Charter_Btn" hidden="1">
            <a:extLst>
              <a:ext uri="{FF2B5EF4-FFF2-40B4-BE49-F238E27FC236}">
                <a16:creationId xmlns:a16="http://schemas.microsoft.com/office/drawing/2014/main" id="{00000000-0008-0000-2900-000050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81" name="Bn_Finance_Btn" hidden="1">
            <a:extLst>
              <a:ext uri="{FF2B5EF4-FFF2-40B4-BE49-F238E27FC236}">
                <a16:creationId xmlns:a16="http://schemas.microsoft.com/office/drawing/2014/main" id="{00000000-0008-0000-2900-000051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82" name="Bn_Status_Report_Btn" hidden="1">
            <a:extLst>
              <a:ext uri="{FF2B5EF4-FFF2-40B4-BE49-F238E27FC236}">
                <a16:creationId xmlns:a16="http://schemas.microsoft.com/office/drawing/2014/main" id="{00000000-0008-0000-2900-000052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83" name="Bn_Resource_Plan_Btn" hidden="1">
            <a:extLst>
              <a:ext uri="{FF2B5EF4-FFF2-40B4-BE49-F238E27FC236}">
                <a16:creationId xmlns:a16="http://schemas.microsoft.com/office/drawing/2014/main" id="{00000000-0008-0000-2900-000053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84" name="Bn_Project_Plan_Btn" hidden="1">
            <a:extLst>
              <a:ext uri="{FF2B5EF4-FFF2-40B4-BE49-F238E27FC236}">
                <a16:creationId xmlns:a16="http://schemas.microsoft.com/office/drawing/2014/main" id="{00000000-0008-0000-2900-000054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85" name="Bn_Risk_Register_Btn" hidden="1">
            <a:extLst>
              <a:ext uri="{FF2B5EF4-FFF2-40B4-BE49-F238E27FC236}">
                <a16:creationId xmlns:a16="http://schemas.microsoft.com/office/drawing/2014/main" id="{00000000-0008-0000-2900-000055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86" name="Bn_Issue_Log_Btn" hidden="1">
            <a:extLst>
              <a:ext uri="{FF2B5EF4-FFF2-40B4-BE49-F238E27FC236}">
                <a16:creationId xmlns:a16="http://schemas.microsoft.com/office/drawing/2014/main" id="{00000000-0008-0000-2900-000056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87" name="Bn_Comms_Plan_Btn" hidden="1">
            <a:extLst>
              <a:ext uri="{FF2B5EF4-FFF2-40B4-BE49-F238E27FC236}">
                <a16:creationId xmlns:a16="http://schemas.microsoft.com/office/drawing/2014/main" id="{00000000-0008-0000-2900-000057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88" name="Bn_Reports_Btn" hidden="1">
            <a:extLst>
              <a:ext uri="{FF2B5EF4-FFF2-40B4-BE49-F238E27FC236}">
                <a16:creationId xmlns:a16="http://schemas.microsoft.com/office/drawing/2014/main" id="{00000000-0008-0000-2900-000058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89" name="Bn_General_Info_Btn" hidden="1">
            <a:hlinkClick xmlns:r="http://schemas.openxmlformats.org/officeDocument/2006/relationships" r:id="rId3"/>
            <a:extLst>
              <a:ext uri="{FF2B5EF4-FFF2-40B4-BE49-F238E27FC236}">
                <a16:creationId xmlns:a16="http://schemas.microsoft.com/office/drawing/2014/main" id="{00000000-0008-0000-2900-000059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90" name="Bn_Problem_St_Btn" hidden="1">
            <a:extLst>
              <a:ext uri="{FF2B5EF4-FFF2-40B4-BE49-F238E27FC236}">
                <a16:creationId xmlns:a16="http://schemas.microsoft.com/office/drawing/2014/main" id="{00000000-0008-0000-2900-00005A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91" name="Bn_Tracker_Btn" hidden="1">
            <a:extLst>
              <a:ext uri="{FF2B5EF4-FFF2-40B4-BE49-F238E27FC236}">
                <a16:creationId xmlns:a16="http://schemas.microsoft.com/office/drawing/2014/main" id="{00000000-0008-0000-2900-00005B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92" name="Bn_CR_Log_Btn" hidden="1">
            <a:extLst>
              <a:ext uri="{FF2B5EF4-FFF2-40B4-BE49-F238E27FC236}">
                <a16:creationId xmlns:a16="http://schemas.microsoft.com/office/drawing/2014/main" id="{00000000-0008-0000-2900-00005C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93" name="Bn_Lessons_Learned_Btn" hidden="1">
            <a:extLst>
              <a:ext uri="{FF2B5EF4-FFF2-40B4-BE49-F238E27FC236}">
                <a16:creationId xmlns:a16="http://schemas.microsoft.com/office/drawing/2014/main" id="{00000000-0008-0000-2900-00005D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94" name="Bn_BCase1_Btn" hidden="1">
            <a:extLst>
              <a:ext uri="{FF2B5EF4-FFF2-40B4-BE49-F238E27FC236}">
                <a16:creationId xmlns:a16="http://schemas.microsoft.com/office/drawing/2014/main" id="{00000000-0008-0000-2900-00005E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95" name="Bn_Cost_Tracking_Btn" hidden="1">
            <a:extLst>
              <a:ext uri="{FF2B5EF4-FFF2-40B4-BE49-F238E27FC236}">
                <a16:creationId xmlns:a16="http://schemas.microsoft.com/office/drawing/2014/main" id="{00000000-0008-0000-2900-00005F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96" name="Bn_IPO_Addendum_Btn" hidden="1">
            <a:extLst>
              <a:ext uri="{FF2B5EF4-FFF2-40B4-BE49-F238E27FC236}">
                <a16:creationId xmlns:a16="http://schemas.microsoft.com/office/drawing/2014/main" id="{00000000-0008-0000-2900-000060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97" name="Bn_BCase2_Btn" hidden="1">
            <a:extLst>
              <a:ext uri="{FF2B5EF4-FFF2-40B4-BE49-F238E27FC236}">
                <a16:creationId xmlns:a16="http://schemas.microsoft.com/office/drawing/2014/main" id="{00000000-0008-0000-2900-000061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98" name="Bn_Stage_Gates_Btn" hidden="1">
            <a:extLst>
              <a:ext uri="{FF2B5EF4-FFF2-40B4-BE49-F238E27FC236}">
                <a16:creationId xmlns:a16="http://schemas.microsoft.com/office/drawing/2014/main" id="{00000000-0008-0000-2900-000062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99" name="Bn_KPIs_Btn" hidden="1">
            <a:extLst>
              <a:ext uri="{FF2B5EF4-FFF2-40B4-BE49-F238E27FC236}">
                <a16:creationId xmlns:a16="http://schemas.microsoft.com/office/drawing/2014/main" id="{00000000-0008-0000-2900-000063000000}"/>
              </a:ext>
            </a:extLst>
          </xdr:cNvPr>
          <xdr:cNvSpPr/>
        </xdr:nvSpPr>
        <xdr:spPr>
          <a:xfrm>
            <a:off x="149789"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00" name="Bn_BCase3_Btn" hidden="1">
            <a:extLst>
              <a:ext uri="{FF2B5EF4-FFF2-40B4-BE49-F238E27FC236}">
                <a16:creationId xmlns:a16="http://schemas.microsoft.com/office/drawing/2014/main" id="{00000000-0008-0000-2900-000064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01" name="Bn_Charts_Btn" hidden="1">
            <a:extLst>
              <a:ext uri="{FF2B5EF4-FFF2-40B4-BE49-F238E27FC236}">
                <a16:creationId xmlns:a16="http://schemas.microsoft.com/office/drawing/2014/main" id="{00000000-0008-0000-2900-000065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02" name="Bn_Consolidation_Btn" hidden="1">
            <a:extLst>
              <a:ext uri="{FF2B5EF4-FFF2-40B4-BE49-F238E27FC236}">
                <a16:creationId xmlns:a16="http://schemas.microsoft.com/office/drawing/2014/main" id="{00000000-0008-0000-2900-000066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03" name="Bn_ID_Card_Btn" hidden="1">
            <a:extLst>
              <a:ext uri="{FF2B5EF4-FFF2-40B4-BE49-F238E27FC236}">
                <a16:creationId xmlns:a16="http://schemas.microsoft.com/office/drawing/2014/main" id="{00000000-0008-0000-2900-000067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4" name="Bn_cList1_Btn" hidden="1">
            <a:extLst>
              <a:ext uri="{FF2B5EF4-FFF2-40B4-BE49-F238E27FC236}">
                <a16:creationId xmlns:a16="http://schemas.microsoft.com/office/drawing/2014/main" id="{00000000-0008-0000-2900-000068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5" name="Bn_cList2_Btn" hidden="1">
            <a:extLst>
              <a:ext uri="{FF2B5EF4-FFF2-40B4-BE49-F238E27FC236}">
                <a16:creationId xmlns:a16="http://schemas.microsoft.com/office/drawing/2014/main" id="{00000000-0008-0000-2900-000069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6" name="Bn_cList3_Btn" hidden="1">
            <a:extLst>
              <a:ext uri="{FF2B5EF4-FFF2-40B4-BE49-F238E27FC236}">
                <a16:creationId xmlns:a16="http://schemas.microsoft.com/office/drawing/2014/main" id="{00000000-0008-0000-2900-00006A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7" name="Bn_defLog_Btn" hidden="1">
            <a:extLst>
              <a:ext uri="{FF2B5EF4-FFF2-40B4-BE49-F238E27FC236}">
                <a16:creationId xmlns:a16="http://schemas.microsoft.com/office/drawing/2014/main" id="{00000000-0008-0000-2900-00006B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8" name="Bn_cList4_Btn" hidden="1">
            <a:extLst>
              <a:ext uri="{FF2B5EF4-FFF2-40B4-BE49-F238E27FC236}">
                <a16:creationId xmlns:a16="http://schemas.microsoft.com/office/drawing/2014/main" id="{00000000-0008-0000-2900-00006C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9" name="Bn_MoM_Btn" hidden="1">
            <a:extLst>
              <a:ext uri="{FF2B5EF4-FFF2-40B4-BE49-F238E27FC236}">
                <a16:creationId xmlns:a16="http://schemas.microsoft.com/office/drawing/2014/main" id="{00000000-0008-0000-2900-00006D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0" name="Bn_RACI_Btn" hidden="1">
            <a:extLst>
              <a:ext uri="{FF2B5EF4-FFF2-40B4-BE49-F238E27FC236}">
                <a16:creationId xmlns:a16="http://schemas.microsoft.com/office/drawing/2014/main" id="{00000000-0008-0000-2900-00006E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1" name="Bn_Micro_Template_Btn" hidden="1">
            <a:extLst>
              <a:ext uri="{FF2B5EF4-FFF2-40B4-BE49-F238E27FC236}">
                <a16:creationId xmlns:a16="http://schemas.microsoft.com/office/drawing/2014/main" id="{00000000-0008-0000-2900-00006F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38100</xdr:colOff>
      <xdr:row>9</xdr:row>
      <xdr:rowOff>57150</xdr:rowOff>
    </xdr:from>
    <xdr:to>
      <xdr:col>18</xdr:col>
      <xdr:colOff>488950</xdr:colOff>
      <xdr:row>9</xdr:row>
      <xdr:rowOff>457730</xdr:rowOff>
    </xdr:to>
    <xdr:grpSp>
      <xdr:nvGrpSpPr>
        <xdr:cNvPr id="112" name="Light_Menu">
          <a:extLst>
            <a:ext uri="{FF2B5EF4-FFF2-40B4-BE49-F238E27FC236}">
              <a16:creationId xmlns:a16="http://schemas.microsoft.com/office/drawing/2014/main" id="{00000000-0008-0000-2900-000070000000}"/>
            </a:ext>
          </a:extLst>
        </xdr:cNvPr>
        <xdr:cNvGrpSpPr/>
      </xdr:nvGrpSpPr>
      <xdr:grpSpPr>
        <a:xfrm>
          <a:off x="186267" y="628650"/>
          <a:ext cx="12695766" cy="400580"/>
          <a:chOff x="107156" y="833437"/>
          <a:chExt cx="13465969" cy="404813"/>
        </a:xfrm>
      </xdr:grpSpPr>
      <xdr:sp macro="" textlink="">
        <xdr:nvSpPr>
          <xdr:cNvPr id="113" name="LM_Container">
            <a:extLst>
              <a:ext uri="{FF2B5EF4-FFF2-40B4-BE49-F238E27FC236}">
                <a16:creationId xmlns:a16="http://schemas.microsoft.com/office/drawing/2014/main" id="{00000000-0008-0000-2900-000071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4" name="LM_Help_Button">
            <a:hlinkClick xmlns:r="http://schemas.openxmlformats.org/officeDocument/2006/relationships" r:id="rId4"/>
            <a:extLst>
              <a:ext uri="{FF2B5EF4-FFF2-40B4-BE49-F238E27FC236}">
                <a16:creationId xmlns:a16="http://schemas.microsoft.com/office/drawing/2014/main" id="{00000000-0008-0000-2900-000072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5" name="LM_Tips_Button">
            <a:extLst>
              <a:ext uri="{FF2B5EF4-FFF2-40B4-BE49-F238E27FC236}">
                <a16:creationId xmlns:a16="http://schemas.microsoft.com/office/drawing/2014/main" id="{00000000-0008-0000-2900-000073000000}"/>
              </a:ext>
            </a:extLst>
          </xdr:cNvPr>
          <xdr:cNvGrpSpPr/>
        </xdr:nvGrpSpPr>
        <xdr:grpSpPr>
          <a:xfrm>
            <a:off x="12785994" y="909690"/>
            <a:ext cx="274320" cy="274320"/>
            <a:chOff x="10563228" y="1200151"/>
            <a:chExt cx="341839" cy="338667"/>
          </a:xfrm>
          <a:effectLst/>
        </xdr:grpSpPr>
        <xdr:sp macro="" textlink="">
          <xdr:nvSpPr>
            <xdr:cNvPr id="124" name="Tips_Circle">
              <a:extLst>
                <a:ext uri="{FF2B5EF4-FFF2-40B4-BE49-F238E27FC236}">
                  <a16:creationId xmlns:a16="http://schemas.microsoft.com/office/drawing/2014/main" id="{00000000-0008-0000-2900-00007C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5" name="Light_Bulb" descr="Lightbulb">
              <a:extLst>
                <a:ext uri="{FF2B5EF4-FFF2-40B4-BE49-F238E27FC236}">
                  <a16:creationId xmlns:a16="http://schemas.microsoft.com/office/drawing/2014/main" id="{00000000-0008-0000-2900-00007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16" name="LM_Button_1">
            <a:extLst>
              <a:ext uri="{FF2B5EF4-FFF2-40B4-BE49-F238E27FC236}">
                <a16:creationId xmlns:a16="http://schemas.microsoft.com/office/drawing/2014/main" id="{00000000-0008-0000-2900-000074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7" name="LM_Button_2">
            <a:extLst>
              <a:ext uri="{FF2B5EF4-FFF2-40B4-BE49-F238E27FC236}">
                <a16:creationId xmlns:a16="http://schemas.microsoft.com/office/drawing/2014/main" id="{00000000-0008-0000-2900-000075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8" name="LM_Button_3">
            <a:extLst>
              <a:ext uri="{FF2B5EF4-FFF2-40B4-BE49-F238E27FC236}">
                <a16:creationId xmlns:a16="http://schemas.microsoft.com/office/drawing/2014/main" id="{00000000-0008-0000-2900-000076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9" name="LM_Button_4">
            <a:extLst>
              <a:ext uri="{FF2B5EF4-FFF2-40B4-BE49-F238E27FC236}">
                <a16:creationId xmlns:a16="http://schemas.microsoft.com/office/drawing/2014/main" id="{00000000-0008-0000-2900-000077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0" name="LM_Button_5">
            <a:extLst>
              <a:ext uri="{FF2B5EF4-FFF2-40B4-BE49-F238E27FC236}">
                <a16:creationId xmlns:a16="http://schemas.microsoft.com/office/drawing/2014/main" id="{00000000-0008-0000-2900-000078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1" name="LM_Button_6">
            <a:extLst>
              <a:ext uri="{FF2B5EF4-FFF2-40B4-BE49-F238E27FC236}">
                <a16:creationId xmlns:a16="http://schemas.microsoft.com/office/drawing/2014/main" id="{00000000-0008-0000-2900-000079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2" name="LM_Settings_Button" descr="Single gear">
            <a:extLst>
              <a:ext uri="{FF2B5EF4-FFF2-40B4-BE49-F238E27FC236}">
                <a16:creationId xmlns:a16="http://schemas.microsoft.com/office/drawing/2014/main" id="{00000000-0008-0000-2900-00007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3" name="LM_Templates_Custom_Button">
            <a:extLst>
              <a:ext uri="{FF2B5EF4-FFF2-40B4-BE49-F238E27FC236}">
                <a16:creationId xmlns:a16="http://schemas.microsoft.com/office/drawing/2014/main" id="{00000000-0008-0000-2900-00007B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656166</xdr:colOff>
      <xdr:row>15</xdr:row>
      <xdr:rowOff>84669</xdr:rowOff>
    </xdr:from>
    <xdr:to>
      <xdr:col>10</xdr:col>
      <xdr:colOff>376858</xdr:colOff>
      <xdr:row>22</xdr:row>
      <xdr:rowOff>232836</xdr:rowOff>
    </xdr:to>
    <xdr:grpSp>
      <xdr:nvGrpSpPr>
        <xdr:cNvPr id="61" name="Tips_KPIs" hidden="1">
          <a:extLst>
            <a:ext uri="{FF2B5EF4-FFF2-40B4-BE49-F238E27FC236}">
              <a16:creationId xmlns:a16="http://schemas.microsoft.com/office/drawing/2014/main" id="{00000000-0008-0000-2900-00003D000000}"/>
            </a:ext>
          </a:extLst>
        </xdr:cNvPr>
        <xdr:cNvGrpSpPr/>
      </xdr:nvGrpSpPr>
      <xdr:grpSpPr>
        <a:xfrm>
          <a:off x="1439333" y="2846919"/>
          <a:ext cx="10007692" cy="1852084"/>
          <a:chOff x="846667" y="2444750"/>
          <a:chExt cx="10756462" cy="1852084"/>
        </a:xfrm>
      </xdr:grpSpPr>
      <xdr:sp macro="" textlink="">
        <xdr:nvSpPr>
          <xdr:cNvPr id="63" name="Rectangle: Rounded Corners 62" hidden="1">
            <a:extLst>
              <a:ext uri="{FF2B5EF4-FFF2-40B4-BE49-F238E27FC236}">
                <a16:creationId xmlns:a16="http://schemas.microsoft.com/office/drawing/2014/main" id="{00000000-0008-0000-2900-00003F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64" name="Rectangle: Rounded Corners 63" hidden="1">
            <a:extLst>
              <a:ext uri="{FF2B5EF4-FFF2-40B4-BE49-F238E27FC236}">
                <a16:creationId xmlns:a16="http://schemas.microsoft.com/office/drawing/2014/main" id="{00000000-0008-0000-2900-000040000000}"/>
              </a:ext>
            </a:extLst>
          </xdr:cNvPr>
          <xdr:cNvSpPr/>
        </xdr:nvSpPr>
        <xdr:spPr>
          <a:xfrm>
            <a:off x="103474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65" name="Rectangle: Rounded Corners 64" hidden="1">
            <a:extLst>
              <a:ext uri="{FF2B5EF4-FFF2-40B4-BE49-F238E27FC236}">
                <a16:creationId xmlns:a16="http://schemas.microsoft.com/office/drawing/2014/main" id="{00000000-0008-0000-2900-000041000000}"/>
              </a:ext>
            </a:extLst>
          </xdr:cNvPr>
          <xdr:cNvSpPr/>
        </xdr:nvSpPr>
        <xdr:spPr>
          <a:xfrm>
            <a:off x="2842774"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66" name="Rectangle: Rounded Corners 65" hidden="1">
            <a:extLst>
              <a:ext uri="{FF2B5EF4-FFF2-40B4-BE49-F238E27FC236}">
                <a16:creationId xmlns:a16="http://schemas.microsoft.com/office/drawing/2014/main" id="{00000000-0008-0000-2900-000042000000}"/>
              </a:ext>
            </a:extLst>
          </xdr:cNvPr>
          <xdr:cNvSpPr/>
        </xdr:nvSpPr>
        <xdr:spPr>
          <a:xfrm>
            <a:off x="4650808"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67" name="Rectangle: Rounded Corners 66" hidden="1">
            <a:extLst>
              <a:ext uri="{FF2B5EF4-FFF2-40B4-BE49-F238E27FC236}">
                <a16:creationId xmlns:a16="http://schemas.microsoft.com/office/drawing/2014/main" id="{00000000-0008-0000-2900-000043000000}"/>
              </a:ext>
            </a:extLst>
          </xdr:cNvPr>
          <xdr:cNvSpPr/>
        </xdr:nvSpPr>
        <xdr:spPr>
          <a:xfrm>
            <a:off x="645884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68" name="TextBox 67" hidden="1">
            <a:extLst>
              <a:ext uri="{FF2B5EF4-FFF2-40B4-BE49-F238E27FC236}">
                <a16:creationId xmlns:a16="http://schemas.microsoft.com/office/drawing/2014/main" id="{00000000-0008-0000-2900-000044000000}"/>
              </a:ext>
            </a:extLst>
          </xdr:cNvPr>
          <xdr:cNvSpPr txBox="1"/>
        </xdr:nvSpPr>
        <xdr:spPr>
          <a:xfrm>
            <a:off x="932273"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select from the drop down list one of the KPIs</a:t>
            </a:r>
            <a:r>
              <a:rPr lang="en-US" sz="1100" baseline="0"/>
              <a:t> that exist in GPS library.</a:t>
            </a:r>
            <a:endParaRPr lang="en-US" sz="1100" b="1"/>
          </a:p>
        </xdr:txBody>
      </xdr:sp>
      <xdr:sp macro="" textlink="">
        <xdr:nvSpPr>
          <xdr:cNvPr id="69" name="TextBox 68" hidden="1">
            <a:extLst>
              <a:ext uri="{FF2B5EF4-FFF2-40B4-BE49-F238E27FC236}">
                <a16:creationId xmlns:a16="http://schemas.microsoft.com/office/drawing/2014/main" id="{00000000-0008-0000-2900-000045000000}"/>
              </a:ext>
            </a:extLst>
          </xdr:cNvPr>
          <xdr:cNvSpPr txBox="1"/>
        </xdr:nvSpPr>
        <xdr:spPr>
          <a:xfrm>
            <a:off x="2472520" y="3038456"/>
            <a:ext cx="2105421"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a:t>
            </a:r>
            <a:r>
              <a:rPr lang="en-US" sz="1100" baseline="0"/>
              <a:t> can load the KPI definitions, unit and measures of the pre-defined KPIs that exist in GPS library by clicking the button "Load KPI Definitions"</a:t>
            </a:r>
            <a:endParaRPr lang="en-US" sz="1100"/>
          </a:p>
        </xdr:txBody>
      </xdr:sp>
      <xdr:sp macro="" textlink="">
        <xdr:nvSpPr>
          <xdr:cNvPr id="70" name="TextBox 69" hidden="1">
            <a:extLst>
              <a:ext uri="{FF2B5EF4-FFF2-40B4-BE49-F238E27FC236}">
                <a16:creationId xmlns:a16="http://schemas.microsoft.com/office/drawing/2014/main" id="{00000000-0008-0000-2900-000046000000}"/>
              </a:ext>
            </a:extLst>
          </xdr:cNvPr>
          <xdr:cNvSpPr txBox="1"/>
        </xdr:nvSpPr>
        <xdr:spPr>
          <a:xfrm>
            <a:off x="4448810" y="30146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reveal</a:t>
            </a:r>
            <a:r>
              <a:rPr lang="en-US" sz="1100" baseline="0"/>
              <a:t> the optional columns by clicking the button "Expand"</a:t>
            </a:r>
            <a:endParaRPr lang="en-US" sz="1100"/>
          </a:p>
        </xdr:txBody>
      </xdr:sp>
      <xdr:sp macro="" textlink="">
        <xdr:nvSpPr>
          <xdr:cNvPr id="71" name="TextBox 70" hidden="1">
            <a:extLst>
              <a:ext uri="{FF2B5EF4-FFF2-40B4-BE49-F238E27FC236}">
                <a16:creationId xmlns:a16="http://schemas.microsoft.com/office/drawing/2014/main" id="{00000000-0008-0000-2900-000047000000}"/>
              </a:ext>
            </a:extLst>
          </xdr:cNvPr>
          <xdr:cNvSpPr txBox="1"/>
        </xdr:nvSpPr>
        <xdr:spPr>
          <a:xfrm>
            <a:off x="6121915" y="2996122"/>
            <a:ext cx="2000151" cy="1141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Synchronize your KPIs with the Status Report by selecting "Y" at the field "Sync with Status Report". Only the selected KPIs will be synced.</a:t>
            </a:r>
          </a:p>
        </xdr:txBody>
      </xdr:sp>
      <xdr:sp macro="" textlink="">
        <xdr:nvSpPr>
          <xdr:cNvPr id="72" name="Rectangle: Rounded Corners 71" hidden="1">
            <a:extLst>
              <a:ext uri="{FF2B5EF4-FFF2-40B4-BE49-F238E27FC236}">
                <a16:creationId xmlns:a16="http://schemas.microsoft.com/office/drawing/2014/main" id="{00000000-0008-0000-2900-000048000000}"/>
              </a:ext>
            </a:extLst>
          </xdr:cNvPr>
          <xdr:cNvSpPr/>
        </xdr:nvSpPr>
        <xdr:spPr>
          <a:xfrm>
            <a:off x="826687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5</a:t>
            </a:r>
          </a:p>
        </xdr:txBody>
      </xdr:sp>
      <xdr:sp macro="" textlink="">
        <xdr:nvSpPr>
          <xdr:cNvPr id="73" name="TextBox 72" hidden="1">
            <a:extLst>
              <a:ext uri="{FF2B5EF4-FFF2-40B4-BE49-F238E27FC236}">
                <a16:creationId xmlns:a16="http://schemas.microsoft.com/office/drawing/2014/main" id="{00000000-0008-0000-2900-000049000000}"/>
              </a:ext>
            </a:extLst>
          </xdr:cNvPr>
          <xdr:cNvSpPr txBox="1"/>
        </xdr:nvSpPr>
        <xdr:spPr>
          <a:xfrm>
            <a:off x="8051831" y="2996124"/>
            <a:ext cx="1777964" cy="1152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dk1"/>
                </a:solidFill>
                <a:effectLst/>
                <a:latin typeface="+mn-lt"/>
                <a:ea typeface="+mn-ea"/>
                <a:cs typeface="+mn-cs"/>
              </a:rPr>
              <a:t>You can select whether the YTD</a:t>
            </a:r>
            <a:r>
              <a:rPr lang="en-US" sz="1100" b="0" baseline="0">
                <a:solidFill>
                  <a:schemeClr val="dk1"/>
                </a:solidFill>
                <a:effectLst/>
                <a:latin typeface="+mn-lt"/>
                <a:ea typeface="+mn-ea"/>
                <a:cs typeface="+mn-cs"/>
              </a:rPr>
              <a:t> value or the latest value of the KPIs table appears at the reports from the field "Report By".</a:t>
            </a:r>
            <a:endParaRPr lang="en-US" b="0">
              <a:effectLst/>
            </a:endParaRPr>
          </a:p>
        </xdr:txBody>
      </xdr:sp>
      <xdr:sp macro="" textlink="">
        <xdr:nvSpPr>
          <xdr:cNvPr id="74" name="Rectangle: Rounded Corners 73" hidden="1">
            <a:extLst>
              <a:ext uri="{FF2B5EF4-FFF2-40B4-BE49-F238E27FC236}">
                <a16:creationId xmlns:a16="http://schemas.microsoft.com/office/drawing/2014/main" id="{00000000-0008-0000-2900-00004A000000}"/>
              </a:ext>
            </a:extLst>
          </xdr:cNvPr>
          <xdr:cNvSpPr/>
        </xdr:nvSpPr>
        <xdr:spPr>
          <a:xfrm>
            <a:off x="100749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6</a:t>
            </a:r>
          </a:p>
        </xdr:txBody>
      </xdr:sp>
      <xdr:sp macro="" textlink="">
        <xdr:nvSpPr>
          <xdr:cNvPr id="75" name="TextBox 74" hidden="1">
            <a:extLst>
              <a:ext uri="{FF2B5EF4-FFF2-40B4-BE49-F238E27FC236}">
                <a16:creationId xmlns:a16="http://schemas.microsoft.com/office/drawing/2014/main" id="{00000000-0008-0000-2900-00004B000000}"/>
              </a:ext>
            </a:extLst>
          </xdr:cNvPr>
          <xdr:cNvSpPr txBox="1"/>
        </xdr:nvSpPr>
        <xdr:spPr>
          <a:xfrm>
            <a:off x="9841493" y="3038456"/>
            <a:ext cx="1761636"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baseline="0"/>
              <a:t>The KPIs values table has customized headers. You can add a month, a quarter, a week number etc.</a:t>
            </a:r>
          </a:p>
        </xdr:txBody>
      </xdr:sp>
      <xdr:sp macro="[0]!Hide_Shape_Click" textlink="">
        <xdr:nvSpPr>
          <xdr:cNvPr id="76" name="Hide_Shape" hidden="1">
            <a:extLst>
              <a:ext uri="{FF2B5EF4-FFF2-40B4-BE49-F238E27FC236}">
                <a16:creationId xmlns:a16="http://schemas.microsoft.com/office/drawing/2014/main" id="{00000000-0008-0000-2900-00004C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947758</xdr:colOff>
      <xdr:row>0</xdr:row>
      <xdr:rowOff>114300</xdr:rowOff>
    </xdr:from>
    <xdr:to>
      <xdr:col>3</xdr:col>
      <xdr:colOff>1384864</xdr:colOff>
      <xdr:row>0</xdr:row>
      <xdr:rowOff>565445</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2558" y="114300"/>
          <a:ext cx="437106" cy="451145"/>
        </a:xfrm>
        <a:prstGeom prst="rect">
          <a:avLst/>
        </a:prstGeom>
      </xdr:spPr>
    </xdr:pic>
    <xdr:clientData/>
  </xdr:twoCellAnchor>
  <xdr:oneCellAnchor>
    <xdr:from>
      <xdr:col>0</xdr:col>
      <xdr:colOff>590550</xdr:colOff>
      <xdr:row>0</xdr:row>
      <xdr:rowOff>450303</xdr:rowOff>
    </xdr:from>
    <xdr:ext cx="1216423" cy="210250"/>
    <xdr:sp macro="" textlink="">
      <xdr:nvSpPr>
        <xdr:cNvPr id="4" name="TextBox 3">
          <a:extLst>
            <a:ext uri="{FF2B5EF4-FFF2-40B4-BE49-F238E27FC236}">
              <a16:creationId xmlns:a16="http://schemas.microsoft.com/office/drawing/2014/main" id="{00000000-0008-0000-2A00-000004000000}"/>
            </a:ext>
          </a:extLst>
        </xdr:cNvPr>
        <xdr:cNvSpPr txBox="1"/>
      </xdr:nvSpPr>
      <xdr:spPr>
        <a:xfrm>
          <a:off x="590550" y="450303"/>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6</xdr:col>
      <xdr:colOff>523875</xdr:colOff>
      <xdr:row>0</xdr:row>
      <xdr:rowOff>55647</xdr:rowOff>
    </xdr:from>
    <xdr:to>
      <xdr:col>7</xdr:col>
      <xdr:colOff>1237160</xdr:colOff>
      <xdr:row>0</xdr:row>
      <xdr:rowOff>602796</xdr:rowOff>
    </xdr:to>
    <xdr:pic>
      <xdr:nvPicPr>
        <xdr:cNvPr id="5"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A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867900" y="55647"/>
          <a:ext cx="1999160" cy="547149"/>
        </a:xfrm>
        <a:prstGeom prst="rect">
          <a:avLst/>
        </a:prstGeom>
        <a:noFill/>
      </xdr:spPr>
    </xdr:pic>
    <xdr:clientData/>
  </xdr:twoCellAnchor>
</xdr:wsDr>
</file>

<file path=xl/drawings/drawing40.xml><?xml version="1.0" encoding="utf-8"?>
<xdr:wsDr xmlns:xdr="http://schemas.openxmlformats.org/drawingml/2006/spreadsheetDrawing" xmlns:a="http://schemas.openxmlformats.org/drawingml/2006/main">
  <xdr:oneCellAnchor>
    <xdr:from>
      <xdr:col>1</xdr:col>
      <xdr:colOff>73819</xdr:colOff>
      <xdr:row>1</xdr:row>
      <xdr:rowOff>497247</xdr:rowOff>
    </xdr:from>
    <xdr:ext cx="1187889" cy="210250"/>
    <xdr:sp macro="" textlink="">
      <xdr:nvSpPr>
        <xdr:cNvPr id="3" name="TextBox 2">
          <a:extLst>
            <a:ext uri="{FF2B5EF4-FFF2-40B4-BE49-F238E27FC236}">
              <a16:creationId xmlns:a16="http://schemas.microsoft.com/office/drawing/2014/main" id="{00000000-0008-0000-2B00-000003000000}"/>
            </a:ext>
          </a:extLst>
        </xdr:cNvPr>
        <xdr:cNvSpPr txBox="1"/>
      </xdr:nvSpPr>
      <xdr:spPr>
        <a:xfrm>
          <a:off x="276225" y="616310"/>
          <a:ext cx="118788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solidFill>
                <a:schemeClr val="bg1"/>
              </a:solidFill>
              <a:latin typeface="Arial" pitchFamily="34" charset="0"/>
              <a:cs typeface="Arial" pitchFamily="34" charset="0"/>
            </a:rPr>
            <a:t>Global Supply Chain</a:t>
          </a:r>
        </a:p>
      </xdr:txBody>
    </xdr:sp>
    <xdr:clientData/>
  </xdr:oneCellAnchor>
  <xdr:twoCellAnchor editAs="oneCell">
    <xdr:from>
      <xdr:col>4</xdr:col>
      <xdr:colOff>2167618</xdr:colOff>
      <xdr:row>1</xdr:row>
      <xdr:rowOff>97518</xdr:rowOff>
    </xdr:from>
    <xdr:to>
      <xdr:col>4</xdr:col>
      <xdr:colOff>4082143</xdr:colOff>
      <xdr:row>1</xdr:row>
      <xdr:rowOff>619124</xdr:rowOff>
    </xdr:to>
    <xdr:pic>
      <xdr:nvPicPr>
        <xdr:cNvPr id="5"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B00-00000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942774" y="216581"/>
          <a:ext cx="1914525" cy="521606"/>
        </a:xfrm>
        <a:prstGeom prst="rect">
          <a:avLst/>
        </a:prstGeom>
        <a:noFill/>
      </xdr:spPr>
    </xdr:pic>
    <xdr:clientData/>
  </xdr:twoCellAnchor>
  <xdr:twoCellAnchor editAs="oneCell">
    <xdr:from>
      <xdr:col>2</xdr:col>
      <xdr:colOff>2225838</xdr:colOff>
      <xdr:row>1</xdr:row>
      <xdr:rowOff>116416</xdr:rowOff>
    </xdr:from>
    <xdr:to>
      <xdr:col>2</xdr:col>
      <xdr:colOff>2738438</xdr:colOff>
      <xdr:row>1</xdr:row>
      <xdr:rowOff>645480</xdr:rowOff>
    </xdr:to>
    <xdr:pic>
      <xdr:nvPicPr>
        <xdr:cNvPr id="30" name="Picture 29">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50088" y="235479"/>
          <a:ext cx="512600" cy="529064"/>
        </a:xfrm>
        <a:prstGeom prst="rect">
          <a:avLst/>
        </a:prstGeom>
      </xdr:spPr>
    </xdr:pic>
    <xdr:clientData/>
  </xdr:twoCellAnchor>
  <xdr:twoCellAnchor>
    <xdr:from>
      <xdr:col>1</xdr:col>
      <xdr:colOff>309562</xdr:colOff>
      <xdr:row>1</xdr:row>
      <xdr:rowOff>71437</xdr:rowOff>
    </xdr:from>
    <xdr:to>
      <xdr:col>1</xdr:col>
      <xdr:colOff>892968</xdr:colOff>
      <xdr:row>1</xdr:row>
      <xdr:rowOff>440532</xdr:rowOff>
    </xdr:to>
    <xdr:grpSp>
      <xdr:nvGrpSpPr>
        <xdr:cNvPr id="70" name="Menu_Button">
          <a:extLst>
            <a:ext uri="{FF2B5EF4-FFF2-40B4-BE49-F238E27FC236}">
              <a16:creationId xmlns:a16="http://schemas.microsoft.com/office/drawing/2014/main" id="{00000000-0008-0000-2B00-000046000000}"/>
            </a:ext>
          </a:extLst>
        </xdr:cNvPr>
        <xdr:cNvGrpSpPr/>
      </xdr:nvGrpSpPr>
      <xdr:grpSpPr>
        <a:xfrm>
          <a:off x="511968" y="190500"/>
          <a:ext cx="583406" cy="369095"/>
          <a:chOff x="297657" y="95249"/>
          <a:chExt cx="583406" cy="369095"/>
        </a:xfrm>
      </xdr:grpSpPr>
      <xdr:sp macro="[0]!Menu_Button_Click" textlink="">
        <xdr:nvSpPr>
          <xdr:cNvPr id="71" name="Rectangle: Rounded Corners 70" hidden="1">
            <a:extLst>
              <a:ext uri="{FF2B5EF4-FFF2-40B4-BE49-F238E27FC236}">
                <a16:creationId xmlns:a16="http://schemas.microsoft.com/office/drawing/2014/main" id="{00000000-0008-0000-2B00-000047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2" name="Straight Connector 71">
            <a:extLst>
              <a:ext uri="{FF2B5EF4-FFF2-40B4-BE49-F238E27FC236}">
                <a16:creationId xmlns:a16="http://schemas.microsoft.com/office/drawing/2014/main" id="{00000000-0008-0000-2B00-000048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3" name="Straight Connector 72">
            <a:extLst>
              <a:ext uri="{FF2B5EF4-FFF2-40B4-BE49-F238E27FC236}">
                <a16:creationId xmlns:a16="http://schemas.microsoft.com/office/drawing/2014/main" id="{00000000-0008-0000-2B00-000049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3" name="Straight Connector 92">
            <a:extLst>
              <a:ext uri="{FF2B5EF4-FFF2-40B4-BE49-F238E27FC236}">
                <a16:creationId xmlns:a16="http://schemas.microsoft.com/office/drawing/2014/main" id="{00000000-0008-0000-2B00-00005D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xdr:col>
      <xdr:colOff>23813</xdr:colOff>
      <xdr:row>9</xdr:row>
      <xdr:rowOff>107156</xdr:rowOff>
    </xdr:from>
    <xdr:to>
      <xdr:col>5</xdr:col>
      <xdr:colOff>392906</xdr:colOff>
      <xdr:row>11</xdr:row>
      <xdr:rowOff>152293</xdr:rowOff>
    </xdr:to>
    <xdr:grpSp>
      <xdr:nvGrpSpPr>
        <xdr:cNvPr id="41" name="Menu_Bar" hidden="1">
          <a:extLst>
            <a:ext uri="{FF2B5EF4-FFF2-40B4-BE49-F238E27FC236}">
              <a16:creationId xmlns:a16="http://schemas.microsoft.com/office/drawing/2014/main" id="{00000000-0008-0000-2B00-000029000000}"/>
            </a:ext>
          </a:extLst>
        </xdr:cNvPr>
        <xdr:cNvGrpSpPr/>
      </xdr:nvGrpSpPr>
      <xdr:grpSpPr>
        <a:xfrm>
          <a:off x="226219" y="916781"/>
          <a:ext cx="15180468" cy="961918"/>
          <a:chOff x="74083" y="740834"/>
          <a:chExt cx="13631334" cy="961918"/>
        </a:xfrm>
      </xdr:grpSpPr>
      <xdr:sp macro="" textlink="">
        <xdr:nvSpPr>
          <xdr:cNvPr id="42" name="PlaceHolder" hidden="1">
            <a:extLst>
              <a:ext uri="{FF2B5EF4-FFF2-40B4-BE49-F238E27FC236}">
                <a16:creationId xmlns:a16="http://schemas.microsoft.com/office/drawing/2014/main" id="{00000000-0008-0000-2B00-00002A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3" name="Bn_Charter_Btn" hidden="1">
            <a:extLst>
              <a:ext uri="{FF2B5EF4-FFF2-40B4-BE49-F238E27FC236}">
                <a16:creationId xmlns:a16="http://schemas.microsoft.com/office/drawing/2014/main" id="{00000000-0008-0000-2B00-00002B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4" name="Bn_Finance_Btn" hidden="1">
            <a:extLst>
              <a:ext uri="{FF2B5EF4-FFF2-40B4-BE49-F238E27FC236}">
                <a16:creationId xmlns:a16="http://schemas.microsoft.com/office/drawing/2014/main" id="{00000000-0008-0000-2B00-00002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45" name="Bn_Status_Report_Btn" hidden="1">
            <a:extLst>
              <a:ext uri="{FF2B5EF4-FFF2-40B4-BE49-F238E27FC236}">
                <a16:creationId xmlns:a16="http://schemas.microsoft.com/office/drawing/2014/main" id="{00000000-0008-0000-2B00-00002D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46" name="Bn_Resource_Plan_Btn" hidden="1">
            <a:extLst>
              <a:ext uri="{FF2B5EF4-FFF2-40B4-BE49-F238E27FC236}">
                <a16:creationId xmlns:a16="http://schemas.microsoft.com/office/drawing/2014/main" id="{00000000-0008-0000-2B00-00002E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47" name="Bn_Project_Plan_Btn" hidden="1">
            <a:extLst>
              <a:ext uri="{FF2B5EF4-FFF2-40B4-BE49-F238E27FC236}">
                <a16:creationId xmlns:a16="http://schemas.microsoft.com/office/drawing/2014/main" id="{00000000-0008-0000-2B00-00002F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48" name="Bn_Risk_Register_Btn" hidden="1">
            <a:extLst>
              <a:ext uri="{FF2B5EF4-FFF2-40B4-BE49-F238E27FC236}">
                <a16:creationId xmlns:a16="http://schemas.microsoft.com/office/drawing/2014/main" id="{00000000-0008-0000-2B00-000030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52" name="Bn_Issue_Log_Btn" hidden="1">
            <a:extLst>
              <a:ext uri="{FF2B5EF4-FFF2-40B4-BE49-F238E27FC236}">
                <a16:creationId xmlns:a16="http://schemas.microsoft.com/office/drawing/2014/main" id="{00000000-0008-0000-2B00-000034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3" name="Bn_Comms_Plan_Btn" hidden="1">
            <a:extLst>
              <a:ext uri="{FF2B5EF4-FFF2-40B4-BE49-F238E27FC236}">
                <a16:creationId xmlns:a16="http://schemas.microsoft.com/office/drawing/2014/main" id="{00000000-0008-0000-2B00-000035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4" name="Bn_Reports_Btn" hidden="1">
            <a:extLst>
              <a:ext uri="{FF2B5EF4-FFF2-40B4-BE49-F238E27FC236}">
                <a16:creationId xmlns:a16="http://schemas.microsoft.com/office/drawing/2014/main" id="{00000000-0008-0000-2B00-000036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5" name="Bn_General_Info_Btn" hidden="1">
            <a:hlinkClick xmlns:r="http://schemas.openxmlformats.org/officeDocument/2006/relationships" r:id="rId3"/>
            <a:extLst>
              <a:ext uri="{FF2B5EF4-FFF2-40B4-BE49-F238E27FC236}">
                <a16:creationId xmlns:a16="http://schemas.microsoft.com/office/drawing/2014/main" id="{00000000-0008-0000-2B00-000037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6" name="Bn_Problem_St_Btn" hidden="1">
            <a:extLst>
              <a:ext uri="{FF2B5EF4-FFF2-40B4-BE49-F238E27FC236}">
                <a16:creationId xmlns:a16="http://schemas.microsoft.com/office/drawing/2014/main" id="{00000000-0008-0000-2B00-000038000000}"/>
              </a:ext>
            </a:extLst>
          </xdr:cNvPr>
          <xdr:cNvSpPr/>
        </xdr:nvSpPr>
        <xdr:spPr>
          <a:xfrm>
            <a:off x="5020649"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7" name="Bn_Tracker_Btn" hidden="1">
            <a:extLst>
              <a:ext uri="{FF2B5EF4-FFF2-40B4-BE49-F238E27FC236}">
                <a16:creationId xmlns:a16="http://schemas.microsoft.com/office/drawing/2014/main" id="{00000000-0008-0000-2B00-000039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58" name="Bn_CR_Log_Btn" hidden="1">
            <a:extLst>
              <a:ext uri="{FF2B5EF4-FFF2-40B4-BE49-F238E27FC236}">
                <a16:creationId xmlns:a16="http://schemas.microsoft.com/office/drawing/2014/main" id="{00000000-0008-0000-2B00-00003A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59" name="Bn_Lessons_Learned_Btn" hidden="1">
            <a:extLst>
              <a:ext uri="{FF2B5EF4-FFF2-40B4-BE49-F238E27FC236}">
                <a16:creationId xmlns:a16="http://schemas.microsoft.com/office/drawing/2014/main" id="{00000000-0008-0000-2B00-00003B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60" name="Bn_BCase1_Btn" hidden="1">
            <a:extLst>
              <a:ext uri="{FF2B5EF4-FFF2-40B4-BE49-F238E27FC236}">
                <a16:creationId xmlns:a16="http://schemas.microsoft.com/office/drawing/2014/main" id="{00000000-0008-0000-2B00-00003C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61" name="Bn_Cost_Tracking_Btn" hidden="1">
            <a:extLst>
              <a:ext uri="{FF2B5EF4-FFF2-40B4-BE49-F238E27FC236}">
                <a16:creationId xmlns:a16="http://schemas.microsoft.com/office/drawing/2014/main" id="{00000000-0008-0000-2B00-00003D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62" name="Bn_IPO_Addendum_Btn" hidden="1">
            <a:extLst>
              <a:ext uri="{FF2B5EF4-FFF2-40B4-BE49-F238E27FC236}">
                <a16:creationId xmlns:a16="http://schemas.microsoft.com/office/drawing/2014/main" id="{00000000-0008-0000-2B00-00003E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3" name="Bn_BCase2_Btn" hidden="1">
            <a:extLst>
              <a:ext uri="{FF2B5EF4-FFF2-40B4-BE49-F238E27FC236}">
                <a16:creationId xmlns:a16="http://schemas.microsoft.com/office/drawing/2014/main" id="{00000000-0008-0000-2B00-00003F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4" name="Bn_Stage_Gates_Btn" hidden="1">
            <a:extLst>
              <a:ext uri="{FF2B5EF4-FFF2-40B4-BE49-F238E27FC236}">
                <a16:creationId xmlns:a16="http://schemas.microsoft.com/office/drawing/2014/main" id="{00000000-0008-0000-2B00-000040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5" name="Bn_KPIs_Btn" hidden="1">
            <a:extLst>
              <a:ext uri="{FF2B5EF4-FFF2-40B4-BE49-F238E27FC236}">
                <a16:creationId xmlns:a16="http://schemas.microsoft.com/office/drawing/2014/main" id="{00000000-0008-0000-2B00-000041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6" name="Bn_BCase3_Btn" hidden="1">
            <a:extLst>
              <a:ext uri="{FF2B5EF4-FFF2-40B4-BE49-F238E27FC236}">
                <a16:creationId xmlns:a16="http://schemas.microsoft.com/office/drawing/2014/main" id="{00000000-0008-0000-2B00-000042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7" name="Bn_Charts_Btn" hidden="1">
            <a:extLst>
              <a:ext uri="{FF2B5EF4-FFF2-40B4-BE49-F238E27FC236}">
                <a16:creationId xmlns:a16="http://schemas.microsoft.com/office/drawing/2014/main" id="{00000000-0008-0000-2B00-000043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68" name="Bn_Consolidation_Btn" hidden="1">
            <a:extLst>
              <a:ext uri="{FF2B5EF4-FFF2-40B4-BE49-F238E27FC236}">
                <a16:creationId xmlns:a16="http://schemas.microsoft.com/office/drawing/2014/main" id="{00000000-0008-0000-2B00-000044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69" name="Bn_ID_Card_Btn" hidden="1">
            <a:extLst>
              <a:ext uri="{FF2B5EF4-FFF2-40B4-BE49-F238E27FC236}">
                <a16:creationId xmlns:a16="http://schemas.microsoft.com/office/drawing/2014/main" id="{00000000-0008-0000-2B00-000045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03" name="Bn_cList1_Btn" hidden="1">
            <a:extLst>
              <a:ext uri="{FF2B5EF4-FFF2-40B4-BE49-F238E27FC236}">
                <a16:creationId xmlns:a16="http://schemas.microsoft.com/office/drawing/2014/main" id="{00000000-0008-0000-2B00-00006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04" name="Bn_cList2_Btn" hidden="1">
            <a:extLst>
              <a:ext uri="{FF2B5EF4-FFF2-40B4-BE49-F238E27FC236}">
                <a16:creationId xmlns:a16="http://schemas.microsoft.com/office/drawing/2014/main" id="{00000000-0008-0000-2B00-000068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05" name="Bn_cList3_Btn" hidden="1">
            <a:extLst>
              <a:ext uri="{FF2B5EF4-FFF2-40B4-BE49-F238E27FC236}">
                <a16:creationId xmlns:a16="http://schemas.microsoft.com/office/drawing/2014/main" id="{00000000-0008-0000-2B00-00006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06" name="Bn_defLog_Btn" hidden="1">
            <a:extLst>
              <a:ext uri="{FF2B5EF4-FFF2-40B4-BE49-F238E27FC236}">
                <a16:creationId xmlns:a16="http://schemas.microsoft.com/office/drawing/2014/main" id="{00000000-0008-0000-2B00-00006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2B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2B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2B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2B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47625</xdr:colOff>
      <xdr:row>9</xdr:row>
      <xdr:rowOff>83344</xdr:rowOff>
    </xdr:from>
    <xdr:to>
      <xdr:col>4</xdr:col>
      <xdr:colOff>2174875</xdr:colOff>
      <xdr:row>9</xdr:row>
      <xdr:rowOff>488157</xdr:rowOff>
    </xdr:to>
    <xdr:grpSp>
      <xdr:nvGrpSpPr>
        <xdr:cNvPr id="111" name="Light_Menu">
          <a:extLst>
            <a:ext uri="{FF2B5EF4-FFF2-40B4-BE49-F238E27FC236}">
              <a16:creationId xmlns:a16="http://schemas.microsoft.com/office/drawing/2014/main" id="{00000000-0008-0000-2B00-00006F000000}"/>
            </a:ext>
          </a:extLst>
        </xdr:cNvPr>
        <xdr:cNvGrpSpPr/>
      </xdr:nvGrpSpPr>
      <xdr:grpSpPr>
        <a:xfrm>
          <a:off x="250031" y="892969"/>
          <a:ext cx="12700000" cy="404813"/>
          <a:chOff x="107156" y="833437"/>
          <a:chExt cx="13465969" cy="404813"/>
        </a:xfrm>
      </xdr:grpSpPr>
      <xdr:sp macro="" textlink="">
        <xdr:nvSpPr>
          <xdr:cNvPr id="112" name="LM_Container">
            <a:extLst>
              <a:ext uri="{FF2B5EF4-FFF2-40B4-BE49-F238E27FC236}">
                <a16:creationId xmlns:a16="http://schemas.microsoft.com/office/drawing/2014/main" id="{00000000-0008-0000-2B00-000070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3" name="LM_Help_Button">
            <a:hlinkClick xmlns:r="http://schemas.openxmlformats.org/officeDocument/2006/relationships" r:id="rId4"/>
            <a:extLst>
              <a:ext uri="{FF2B5EF4-FFF2-40B4-BE49-F238E27FC236}">
                <a16:creationId xmlns:a16="http://schemas.microsoft.com/office/drawing/2014/main" id="{00000000-0008-0000-2B00-000071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15" name="LM_Button_1">
            <a:extLst>
              <a:ext uri="{FF2B5EF4-FFF2-40B4-BE49-F238E27FC236}">
                <a16:creationId xmlns:a16="http://schemas.microsoft.com/office/drawing/2014/main" id="{00000000-0008-0000-2B00-000073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16" name="LM_Button_2">
            <a:extLst>
              <a:ext uri="{FF2B5EF4-FFF2-40B4-BE49-F238E27FC236}">
                <a16:creationId xmlns:a16="http://schemas.microsoft.com/office/drawing/2014/main" id="{00000000-0008-0000-2B00-000074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17" name="LM_Button_3">
            <a:extLst>
              <a:ext uri="{FF2B5EF4-FFF2-40B4-BE49-F238E27FC236}">
                <a16:creationId xmlns:a16="http://schemas.microsoft.com/office/drawing/2014/main" id="{00000000-0008-0000-2B00-000075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18" name="LM_Button_4">
            <a:extLst>
              <a:ext uri="{FF2B5EF4-FFF2-40B4-BE49-F238E27FC236}">
                <a16:creationId xmlns:a16="http://schemas.microsoft.com/office/drawing/2014/main" id="{00000000-0008-0000-2B00-000076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19" name="LM_Button_5">
            <a:extLst>
              <a:ext uri="{FF2B5EF4-FFF2-40B4-BE49-F238E27FC236}">
                <a16:creationId xmlns:a16="http://schemas.microsoft.com/office/drawing/2014/main" id="{00000000-0008-0000-2B00-000077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0" name="LM_Button_6">
            <a:extLst>
              <a:ext uri="{FF2B5EF4-FFF2-40B4-BE49-F238E27FC236}">
                <a16:creationId xmlns:a16="http://schemas.microsoft.com/office/drawing/2014/main" id="{00000000-0008-0000-2B00-000078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1" name="LM_Settings_Button" descr="Single gear">
            <a:extLst>
              <a:ext uri="{FF2B5EF4-FFF2-40B4-BE49-F238E27FC236}">
                <a16:creationId xmlns:a16="http://schemas.microsoft.com/office/drawing/2014/main" id="{00000000-0008-0000-2B00-00007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38901" y="877093"/>
            <a:ext cx="328083" cy="328083"/>
          </a:xfrm>
          <a:prstGeom prst="rect">
            <a:avLst/>
          </a:prstGeom>
        </xdr:spPr>
      </xdr:pic>
      <xdr:sp macro="[0]!LM_Templates_Custom_Button_Click" textlink="">
        <xdr:nvSpPr>
          <xdr:cNvPr id="122" name="LM_Templates_Custom_Button">
            <a:extLst>
              <a:ext uri="{FF2B5EF4-FFF2-40B4-BE49-F238E27FC236}">
                <a16:creationId xmlns:a16="http://schemas.microsoft.com/office/drawing/2014/main" id="{00000000-0008-0000-2B00-00007A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41.xml><?xml version="1.0" encoding="utf-8"?>
<xdr:wsDr xmlns:xdr="http://schemas.openxmlformats.org/drawingml/2006/spreadsheetDrawing" xmlns:a="http://schemas.openxmlformats.org/drawingml/2006/main">
  <xdr:twoCellAnchor editAs="oneCell">
    <xdr:from>
      <xdr:col>16358</xdr:col>
      <xdr:colOff>464344</xdr:colOff>
      <xdr:row>43</xdr:row>
      <xdr:rowOff>95251</xdr:rowOff>
    </xdr:from>
    <xdr:to>
      <xdr:col>16361</xdr:col>
      <xdr:colOff>619126</xdr:colOff>
      <xdr:row>52</xdr:row>
      <xdr:rowOff>66323</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9983702569" y="15363826"/>
          <a:ext cx="2936082" cy="2828572"/>
        </a:xfrm>
        <a:prstGeom prst="rect">
          <a:avLst/>
        </a:prstGeom>
      </xdr:spPr>
    </xdr:pic>
    <xdr:clientData/>
  </xdr:twoCellAnchor>
  <xdr:twoCellAnchor editAs="oneCell">
    <xdr:from>
      <xdr:col>16358</xdr:col>
      <xdr:colOff>595313</xdr:colOff>
      <xdr:row>52</xdr:row>
      <xdr:rowOff>130969</xdr:rowOff>
    </xdr:from>
    <xdr:to>
      <xdr:col>16361</xdr:col>
      <xdr:colOff>237469</xdr:colOff>
      <xdr:row>59</xdr:row>
      <xdr:rowOff>26041</xdr:rowOff>
    </xdr:to>
    <xdr:pic>
      <xdr:nvPicPr>
        <xdr:cNvPr id="3" name="Picture 2">
          <a:extLst>
            <a:ext uri="{FF2B5EF4-FFF2-40B4-BE49-F238E27FC236}">
              <a16:creationId xmlns:a16="http://schemas.microsoft.com/office/drawing/2014/main" id="{00000000-0008-0000-2C00-000003000000}"/>
            </a:ext>
          </a:extLst>
        </xdr:cNvPr>
        <xdr:cNvPicPr>
          <a:picLocks noChangeAspect="1"/>
        </xdr:cNvPicPr>
      </xdr:nvPicPr>
      <xdr:blipFill>
        <a:blip xmlns:r="http://schemas.openxmlformats.org/officeDocument/2006/relationships" r:embed="rId2" cstate="print"/>
        <a:stretch>
          <a:fillRect/>
        </a:stretch>
      </xdr:blipFill>
      <xdr:spPr>
        <a:xfrm>
          <a:off x="9983833538" y="18257044"/>
          <a:ext cx="2423456" cy="1228572"/>
        </a:xfrm>
        <a:prstGeom prst="rect">
          <a:avLst/>
        </a:prstGeom>
      </xdr:spPr>
    </xdr:pic>
    <xdr:clientData/>
  </xdr:twoCellAnchor>
  <xdr:twoCellAnchor editAs="oneCell">
    <xdr:from>
      <xdr:col>16358</xdr:col>
      <xdr:colOff>523875</xdr:colOff>
      <xdr:row>55</xdr:row>
      <xdr:rowOff>309562</xdr:rowOff>
    </xdr:from>
    <xdr:to>
      <xdr:col>16360</xdr:col>
      <xdr:colOff>399845</xdr:colOff>
      <xdr:row>64</xdr:row>
      <xdr:rowOff>99810</xdr:rowOff>
    </xdr:to>
    <xdr:pic>
      <xdr:nvPicPr>
        <xdr:cNvPr id="4" name="Picture 3">
          <a:extLst>
            <a:ext uri="{FF2B5EF4-FFF2-40B4-BE49-F238E27FC236}">
              <a16:creationId xmlns:a16="http://schemas.microsoft.com/office/drawing/2014/main" id="{00000000-0008-0000-2C00-000004000000}"/>
            </a:ext>
          </a:extLst>
        </xdr:cNvPr>
        <xdr:cNvPicPr>
          <a:picLocks noChangeAspect="1"/>
        </xdr:cNvPicPr>
      </xdr:nvPicPr>
      <xdr:blipFill>
        <a:blip xmlns:r="http://schemas.openxmlformats.org/officeDocument/2006/relationships" r:embed="rId3" cstate="print"/>
        <a:stretch>
          <a:fillRect/>
        </a:stretch>
      </xdr:blipFill>
      <xdr:spPr>
        <a:xfrm>
          <a:off x="9983762100" y="18892837"/>
          <a:ext cx="1638095" cy="1619048"/>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oneCellAnchor>
    <xdr:from>
      <xdr:col>1</xdr:col>
      <xdr:colOff>23813</xdr:colOff>
      <xdr:row>1</xdr:row>
      <xdr:rowOff>571328</xdr:rowOff>
    </xdr:from>
    <xdr:ext cx="1216423" cy="210250"/>
    <xdr:sp macro="" textlink="">
      <xdr:nvSpPr>
        <xdr:cNvPr id="2" name="TextBox 1">
          <a:extLst>
            <a:ext uri="{FF2B5EF4-FFF2-40B4-BE49-F238E27FC236}">
              <a16:creationId xmlns:a16="http://schemas.microsoft.com/office/drawing/2014/main" id="{00000000-0008-0000-2D00-000002000000}"/>
            </a:ext>
          </a:extLst>
        </xdr:cNvPr>
        <xdr:cNvSpPr txBox="1"/>
      </xdr:nvSpPr>
      <xdr:spPr>
        <a:xfrm>
          <a:off x="119063" y="628478"/>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5</xdr:col>
      <xdr:colOff>2037392</xdr:colOff>
      <xdr:row>1</xdr:row>
      <xdr:rowOff>78431</xdr:rowOff>
    </xdr:from>
    <xdr:to>
      <xdr:col>7</xdr:col>
      <xdr:colOff>124537</xdr:colOff>
      <xdr:row>1</xdr:row>
      <xdr:rowOff>702469</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343067" y="135581"/>
          <a:ext cx="2287670" cy="624038"/>
        </a:xfrm>
        <a:prstGeom prst="rect">
          <a:avLst/>
        </a:prstGeom>
        <a:noFill/>
      </xdr:spPr>
    </xdr:pic>
    <xdr:clientData/>
  </xdr:twoCellAnchor>
  <xdr:twoCellAnchor editAs="absolute">
    <xdr:from>
      <xdr:col>7</xdr:col>
      <xdr:colOff>273819</xdr:colOff>
      <xdr:row>1</xdr:row>
      <xdr:rowOff>35722</xdr:rowOff>
    </xdr:from>
    <xdr:to>
      <xdr:col>7</xdr:col>
      <xdr:colOff>1828299</xdr:colOff>
      <xdr:row>1</xdr:row>
      <xdr:rowOff>246034</xdr:rowOff>
    </xdr:to>
    <xdr:sp macro="[0]!Micro_Charter_Status_Btn_Click" textlink="">
      <xdr:nvSpPr>
        <xdr:cNvPr id="4" name="Micro_Charter_Status_Btn">
          <a:extLst>
            <a:ext uri="{FF2B5EF4-FFF2-40B4-BE49-F238E27FC236}">
              <a16:creationId xmlns:a16="http://schemas.microsoft.com/office/drawing/2014/main" id="{00000000-0008-0000-2D00-000004000000}"/>
            </a:ext>
          </a:extLst>
        </xdr:cNvPr>
        <xdr:cNvSpPr/>
      </xdr:nvSpPr>
      <xdr:spPr>
        <a:xfrm>
          <a:off x="11780019" y="92872"/>
          <a:ext cx="1554480" cy="210312"/>
        </a:xfrm>
        <a:prstGeom prst="roundRect">
          <a:avLst/>
        </a:prstGeom>
        <a:solidFill>
          <a:srgbClr val="00B0F0"/>
        </a:solidFill>
        <a:ln/>
        <a:effectLst>
          <a:outerShdw blurRad="63500" sx="102000" sy="102000" algn="c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050" b="1">
              <a:solidFill>
                <a:schemeClr val="bg1"/>
              </a:solidFill>
              <a:latin typeface="Arial" pitchFamily="34" charset="0"/>
              <a:ea typeface="+mn-ea"/>
              <a:cs typeface="Arial" pitchFamily="34" charset="0"/>
            </a:rPr>
            <a:t>Charter Report</a:t>
          </a:r>
        </a:p>
      </xdr:txBody>
    </xdr:sp>
    <xdr:clientData/>
  </xdr:twoCellAnchor>
  <xdr:twoCellAnchor editAs="absolute">
    <xdr:from>
      <xdr:col>7</xdr:col>
      <xdr:colOff>273819</xdr:colOff>
      <xdr:row>1</xdr:row>
      <xdr:rowOff>303612</xdr:rowOff>
    </xdr:from>
    <xdr:to>
      <xdr:col>7</xdr:col>
      <xdr:colOff>1828299</xdr:colOff>
      <xdr:row>1</xdr:row>
      <xdr:rowOff>513924</xdr:rowOff>
    </xdr:to>
    <xdr:sp macro="[0]!Micro_Status_Btn_Click" textlink="">
      <xdr:nvSpPr>
        <xdr:cNvPr id="5" name="Micro_Status_Btn">
          <a:extLst>
            <a:ext uri="{FF2B5EF4-FFF2-40B4-BE49-F238E27FC236}">
              <a16:creationId xmlns:a16="http://schemas.microsoft.com/office/drawing/2014/main" id="{00000000-0008-0000-2D00-000005000000}"/>
            </a:ext>
          </a:extLst>
        </xdr:cNvPr>
        <xdr:cNvSpPr/>
      </xdr:nvSpPr>
      <xdr:spPr>
        <a:xfrm>
          <a:off x="11780019" y="360762"/>
          <a:ext cx="1554480" cy="210312"/>
        </a:xfrm>
        <a:prstGeom prst="roundRect">
          <a:avLst/>
        </a:prstGeom>
        <a:solidFill>
          <a:srgbClr val="00B0F0"/>
        </a:solidFill>
        <a:ln/>
        <a:effectLst>
          <a:outerShdw blurRad="63500" sx="102000" sy="102000" algn="c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050" b="1">
              <a:solidFill>
                <a:schemeClr val="bg1"/>
              </a:solidFill>
              <a:latin typeface="Arial" pitchFamily="34" charset="0"/>
              <a:ea typeface="+mn-ea"/>
              <a:cs typeface="Arial" pitchFamily="34" charset="0"/>
            </a:rPr>
            <a:t>Status Report (Gantt)</a:t>
          </a:r>
        </a:p>
      </xdr:txBody>
    </xdr:sp>
    <xdr:clientData/>
  </xdr:twoCellAnchor>
  <xdr:twoCellAnchor editAs="oneCell">
    <xdr:from>
      <xdr:col>1</xdr:col>
      <xdr:colOff>310596</xdr:colOff>
      <xdr:row>1</xdr:row>
      <xdr:rowOff>75405</xdr:rowOff>
    </xdr:from>
    <xdr:to>
      <xdr:col>2</xdr:col>
      <xdr:colOff>11906</xdr:colOff>
      <xdr:row>1</xdr:row>
      <xdr:rowOff>504441</xdr:rowOff>
    </xdr:to>
    <xdr:pic>
      <xdr:nvPicPr>
        <xdr:cNvPr id="6" name="Picture 5">
          <a:extLst>
            <a:ext uri="{FF2B5EF4-FFF2-40B4-BE49-F238E27FC236}">
              <a16:creationId xmlns:a16="http://schemas.microsoft.com/office/drawing/2014/main" id="{00000000-0008-0000-2D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5846" y="132555"/>
          <a:ext cx="415685" cy="429036"/>
        </a:xfrm>
        <a:prstGeom prst="rect">
          <a:avLst/>
        </a:prstGeom>
      </xdr:spPr>
    </xdr:pic>
    <xdr:clientData/>
  </xdr:twoCellAnchor>
  <xdr:twoCellAnchor editAs="absolute">
    <xdr:from>
      <xdr:col>10</xdr:col>
      <xdr:colOff>441205</xdr:colOff>
      <xdr:row>1</xdr:row>
      <xdr:rowOff>83499</xdr:rowOff>
    </xdr:from>
    <xdr:to>
      <xdr:col>10</xdr:col>
      <xdr:colOff>692483</xdr:colOff>
      <xdr:row>1</xdr:row>
      <xdr:rowOff>364169</xdr:rowOff>
    </xdr:to>
    <xdr:sp macro="" textlink="">
      <xdr:nvSpPr>
        <xdr:cNvPr id="9" name="LM_Help_Button">
          <a:hlinkClick xmlns:r="http://schemas.openxmlformats.org/officeDocument/2006/relationships" r:id="rId3"/>
          <a:extLst>
            <a:ext uri="{FF2B5EF4-FFF2-40B4-BE49-F238E27FC236}">
              <a16:creationId xmlns:a16="http://schemas.microsoft.com/office/drawing/2014/main" id="{00000000-0008-0000-2D00-000009000000}"/>
            </a:ext>
          </a:extLst>
        </xdr:cNvPr>
        <xdr:cNvSpPr/>
      </xdr:nvSpPr>
      <xdr:spPr>
        <a:xfrm>
          <a:off x="14995405" y="146999"/>
          <a:ext cx="251278"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clientData/>
  </xdr:twoCellAnchor>
  <xdr:twoCellAnchor editAs="absolute">
    <xdr:from>
      <xdr:col>8</xdr:col>
      <xdr:colOff>581924</xdr:colOff>
      <xdr:row>1</xdr:row>
      <xdr:rowOff>102845</xdr:rowOff>
    </xdr:from>
    <xdr:to>
      <xdr:col>8</xdr:col>
      <xdr:colOff>856244</xdr:colOff>
      <xdr:row>1</xdr:row>
      <xdr:rowOff>383515</xdr:rowOff>
    </xdr:to>
    <xdr:grpSp>
      <xdr:nvGrpSpPr>
        <xdr:cNvPr id="10" name="LM_Tips_Button">
          <a:extLst>
            <a:ext uri="{FF2B5EF4-FFF2-40B4-BE49-F238E27FC236}">
              <a16:creationId xmlns:a16="http://schemas.microsoft.com/office/drawing/2014/main" id="{00000000-0008-0000-2D00-00000A000000}"/>
            </a:ext>
          </a:extLst>
        </xdr:cNvPr>
        <xdr:cNvGrpSpPr/>
      </xdr:nvGrpSpPr>
      <xdr:grpSpPr>
        <a:xfrm>
          <a:off x="14639237" y="158408"/>
          <a:ext cx="274320" cy="280670"/>
          <a:chOff x="10563228" y="1200151"/>
          <a:chExt cx="373185" cy="338667"/>
        </a:xfrm>
        <a:effectLst/>
      </xdr:grpSpPr>
      <xdr:sp macro="" textlink="">
        <xdr:nvSpPr>
          <xdr:cNvPr id="11" name="Tips_Circle">
            <a:extLst>
              <a:ext uri="{FF2B5EF4-FFF2-40B4-BE49-F238E27FC236}">
                <a16:creationId xmlns:a16="http://schemas.microsoft.com/office/drawing/2014/main" id="{00000000-0008-0000-2D00-00000B000000}"/>
              </a:ext>
            </a:extLst>
          </xdr:cNvPr>
          <xdr:cNvSpPr/>
        </xdr:nvSpPr>
        <xdr:spPr>
          <a:xfrm>
            <a:off x="10563228" y="1200151"/>
            <a:ext cx="373185"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 name="Light_Bulb" descr="Lightbulb">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589874" y="1202384"/>
            <a:ext cx="306917" cy="306918"/>
          </a:xfrm>
          <a:prstGeom prst="rect">
            <a:avLst/>
          </a:prstGeom>
          <a:effectLst/>
        </xdr:spPr>
      </xdr:pic>
    </xdr:grpSp>
    <xdr:clientData/>
  </xdr:twoCellAnchor>
  <xdr:twoCellAnchor>
    <xdr:from>
      <xdr:col>2</xdr:col>
      <xdr:colOff>773909</xdr:colOff>
      <xdr:row>3</xdr:row>
      <xdr:rowOff>142874</xdr:rowOff>
    </xdr:from>
    <xdr:to>
      <xdr:col>7</xdr:col>
      <xdr:colOff>969527</xdr:colOff>
      <xdr:row>13</xdr:row>
      <xdr:rowOff>23813</xdr:rowOff>
    </xdr:to>
    <xdr:grpSp>
      <xdr:nvGrpSpPr>
        <xdr:cNvPr id="15" name="Tips_Micro" hidden="1">
          <a:extLst>
            <a:ext uri="{FF2B5EF4-FFF2-40B4-BE49-F238E27FC236}">
              <a16:creationId xmlns:a16="http://schemas.microsoft.com/office/drawing/2014/main" id="{00000000-0008-0000-2D00-00000F000000}"/>
            </a:ext>
          </a:extLst>
        </xdr:cNvPr>
        <xdr:cNvGrpSpPr/>
      </xdr:nvGrpSpPr>
      <xdr:grpSpPr>
        <a:xfrm>
          <a:off x="1623222" y="1214437"/>
          <a:ext cx="11395430" cy="3325814"/>
          <a:chOff x="846667" y="2444750"/>
          <a:chExt cx="10756462" cy="1852084"/>
        </a:xfrm>
      </xdr:grpSpPr>
      <xdr:sp macro="" textlink="">
        <xdr:nvSpPr>
          <xdr:cNvPr id="16" name="Rectangle: Rounded Corners 15" hidden="1">
            <a:extLst>
              <a:ext uri="{FF2B5EF4-FFF2-40B4-BE49-F238E27FC236}">
                <a16:creationId xmlns:a16="http://schemas.microsoft.com/office/drawing/2014/main" id="{00000000-0008-0000-2D00-000010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7" name="Rectangle: Rounded Corners 16" hidden="1">
            <a:extLst>
              <a:ext uri="{FF2B5EF4-FFF2-40B4-BE49-F238E27FC236}">
                <a16:creationId xmlns:a16="http://schemas.microsoft.com/office/drawing/2014/main" id="{00000000-0008-0000-2D00-000011000000}"/>
              </a:ext>
            </a:extLst>
          </xdr:cNvPr>
          <xdr:cNvSpPr/>
        </xdr:nvSpPr>
        <xdr:spPr>
          <a:xfrm>
            <a:off x="1034740"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1</a:t>
            </a:r>
          </a:p>
        </xdr:txBody>
      </xdr:sp>
      <xdr:sp macro="" textlink="">
        <xdr:nvSpPr>
          <xdr:cNvPr id="18" name="Rectangle: Rounded Corners 17" hidden="1">
            <a:extLst>
              <a:ext uri="{FF2B5EF4-FFF2-40B4-BE49-F238E27FC236}">
                <a16:creationId xmlns:a16="http://schemas.microsoft.com/office/drawing/2014/main" id="{00000000-0008-0000-2D00-000012000000}"/>
              </a:ext>
            </a:extLst>
          </xdr:cNvPr>
          <xdr:cNvSpPr/>
        </xdr:nvSpPr>
        <xdr:spPr>
          <a:xfrm>
            <a:off x="2842774"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2</a:t>
            </a:r>
          </a:p>
        </xdr:txBody>
      </xdr:sp>
      <xdr:sp macro="" textlink="">
        <xdr:nvSpPr>
          <xdr:cNvPr id="19" name="Rectangle: Rounded Corners 18" hidden="1">
            <a:extLst>
              <a:ext uri="{FF2B5EF4-FFF2-40B4-BE49-F238E27FC236}">
                <a16:creationId xmlns:a16="http://schemas.microsoft.com/office/drawing/2014/main" id="{00000000-0008-0000-2D00-000013000000}"/>
              </a:ext>
            </a:extLst>
          </xdr:cNvPr>
          <xdr:cNvSpPr/>
        </xdr:nvSpPr>
        <xdr:spPr>
          <a:xfrm>
            <a:off x="4650808"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3</a:t>
            </a:r>
          </a:p>
        </xdr:txBody>
      </xdr:sp>
      <xdr:sp macro="" textlink="">
        <xdr:nvSpPr>
          <xdr:cNvPr id="20" name="Rectangle: Rounded Corners 19" hidden="1">
            <a:extLst>
              <a:ext uri="{FF2B5EF4-FFF2-40B4-BE49-F238E27FC236}">
                <a16:creationId xmlns:a16="http://schemas.microsoft.com/office/drawing/2014/main" id="{00000000-0008-0000-2D00-000014000000}"/>
              </a:ext>
            </a:extLst>
          </xdr:cNvPr>
          <xdr:cNvSpPr/>
        </xdr:nvSpPr>
        <xdr:spPr>
          <a:xfrm>
            <a:off x="6458841" y="2629790"/>
            <a:ext cx="1345263" cy="366917"/>
          </a:xfrm>
          <a:prstGeom prst="roundRect">
            <a:avLst/>
          </a:prstGeom>
          <a:solidFill>
            <a:srgbClr val="3DCD58"/>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STEP 4</a:t>
            </a:r>
          </a:p>
        </xdr:txBody>
      </xdr:sp>
      <xdr:sp macro="" textlink="">
        <xdr:nvSpPr>
          <xdr:cNvPr id="21" name="TextBox 20" hidden="1">
            <a:extLst>
              <a:ext uri="{FF2B5EF4-FFF2-40B4-BE49-F238E27FC236}">
                <a16:creationId xmlns:a16="http://schemas.microsoft.com/office/drawing/2014/main" id="{00000000-0008-0000-2D00-000015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Fill the Organization</a:t>
            </a:r>
            <a:r>
              <a:rPr lang="en-US" sz="1100" baseline="0"/>
              <a:t> Data, as well as they Key Information</a:t>
            </a:r>
            <a:endParaRPr lang="en-US" sz="1100" b="1"/>
          </a:p>
        </xdr:txBody>
      </xdr:sp>
      <xdr:sp macro="" textlink="">
        <xdr:nvSpPr>
          <xdr:cNvPr id="22" name="TextBox 21" hidden="1">
            <a:extLst>
              <a:ext uri="{FF2B5EF4-FFF2-40B4-BE49-F238E27FC236}">
                <a16:creationId xmlns:a16="http://schemas.microsoft.com/office/drawing/2014/main" id="{00000000-0008-0000-2D00-000016000000}"/>
              </a:ext>
            </a:extLst>
          </xdr:cNvPr>
          <xdr:cNvSpPr txBox="1"/>
        </xdr:nvSpPr>
        <xdr:spPr>
          <a:xfrm>
            <a:off x="2791116" y="3038456"/>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Add</a:t>
            </a:r>
            <a:r>
              <a:rPr lang="en-US" sz="1100" baseline="0"/>
              <a:t> your objectives, Benefits, Scope and Key Deliverables</a:t>
            </a:r>
            <a:endParaRPr lang="en-US" sz="1100"/>
          </a:p>
        </xdr:txBody>
      </xdr:sp>
      <xdr:sp macro="" textlink="">
        <xdr:nvSpPr>
          <xdr:cNvPr id="23" name="TextBox 22" hidden="1">
            <a:extLst>
              <a:ext uri="{FF2B5EF4-FFF2-40B4-BE49-F238E27FC236}">
                <a16:creationId xmlns:a16="http://schemas.microsoft.com/office/drawing/2014/main" id="{00000000-0008-0000-2D00-000017000000}"/>
              </a:ext>
            </a:extLst>
          </xdr:cNvPr>
          <xdr:cNvSpPr txBox="1"/>
        </xdr:nvSpPr>
        <xdr:spPr>
          <a:xfrm>
            <a:off x="4448810" y="30146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Provide the updates at the Status Report Section.</a:t>
            </a:r>
          </a:p>
        </xdr:txBody>
      </xdr:sp>
      <xdr:sp macro="" textlink="">
        <xdr:nvSpPr>
          <xdr:cNvPr id="24" name="TextBox 23" hidden="1">
            <a:extLst>
              <a:ext uri="{FF2B5EF4-FFF2-40B4-BE49-F238E27FC236}">
                <a16:creationId xmlns:a16="http://schemas.microsoft.com/office/drawing/2014/main" id="{00000000-0008-0000-2D00-000018000000}"/>
              </a:ext>
            </a:extLst>
          </xdr:cNvPr>
          <xdr:cNvSpPr txBox="1"/>
        </xdr:nvSpPr>
        <xdr:spPr>
          <a:xfrm>
            <a:off x="6368440" y="3038456"/>
            <a:ext cx="1598164"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hide a</a:t>
            </a:r>
            <a:r>
              <a:rPr lang="en-US" sz="1100" baseline="0"/>
              <a:t> section if you don't need it.</a:t>
            </a:r>
            <a:endParaRPr lang="en-US" sz="1100"/>
          </a:p>
        </xdr:txBody>
      </xdr:sp>
      <xdr:sp macro="" textlink="">
        <xdr:nvSpPr>
          <xdr:cNvPr id="25" name="Rectangle: Rounded Corners 24" hidden="1">
            <a:extLst>
              <a:ext uri="{FF2B5EF4-FFF2-40B4-BE49-F238E27FC236}">
                <a16:creationId xmlns:a16="http://schemas.microsoft.com/office/drawing/2014/main" id="{00000000-0008-0000-2D00-000019000000}"/>
              </a:ext>
            </a:extLst>
          </xdr:cNvPr>
          <xdr:cNvSpPr/>
        </xdr:nvSpPr>
        <xdr:spPr>
          <a:xfrm>
            <a:off x="826687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26" name="TextBox 25" hidden="1">
            <a:extLst>
              <a:ext uri="{FF2B5EF4-FFF2-40B4-BE49-F238E27FC236}">
                <a16:creationId xmlns:a16="http://schemas.microsoft.com/office/drawing/2014/main" id="{00000000-0008-0000-2D00-00001A000000}"/>
              </a:ext>
            </a:extLst>
          </xdr:cNvPr>
          <xdr:cNvSpPr txBox="1"/>
        </xdr:nvSpPr>
        <xdr:spPr>
          <a:xfrm>
            <a:off x="8157102" y="3038457"/>
            <a:ext cx="1845470" cy="763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You can generate</a:t>
            </a:r>
            <a:r>
              <a:rPr lang="en-US" sz="1100" b="1" baseline="0">
                <a:solidFill>
                  <a:schemeClr val="dk1"/>
                </a:solidFill>
                <a:effectLst/>
                <a:latin typeface="+mn-lt"/>
                <a:ea typeface="+mn-ea"/>
                <a:cs typeface="+mn-cs"/>
              </a:rPr>
              <a:t> the PowerPoint Status Report  from the Micro Template itself.</a:t>
            </a:r>
            <a:endParaRPr lang="en-US">
              <a:effectLst/>
            </a:endParaRPr>
          </a:p>
        </xdr:txBody>
      </xdr:sp>
      <xdr:sp macro="" textlink="">
        <xdr:nvSpPr>
          <xdr:cNvPr id="27" name="Rectangle: Rounded Corners 26" hidden="1">
            <a:extLst>
              <a:ext uri="{FF2B5EF4-FFF2-40B4-BE49-F238E27FC236}">
                <a16:creationId xmlns:a16="http://schemas.microsoft.com/office/drawing/2014/main" id="{00000000-0008-0000-2D00-00001B000000}"/>
              </a:ext>
            </a:extLst>
          </xdr:cNvPr>
          <xdr:cNvSpPr/>
        </xdr:nvSpPr>
        <xdr:spPr>
          <a:xfrm>
            <a:off x="100749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28" name="TextBox 27" hidden="1">
            <a:extLst>
              <a:ext uri="{FF2B5EF4-FFF2-40B4-BE49-F238E27FC236}">
                <a16:creationId xmlns:a16="http://schemas.microsoft.com/office/drawing/2014/main" id="{00000000-0008-0000-2D00-00001C000000}"/>
              </a:ext>
            </a:extLst>
          </xdr:cNvPr>
          <xdr:cNvSpPr txBox="1"/>
        </xdr:nvSpPr>
        <xdr:spPr>
          <a:xfrm>
            <a:off x="9945764" y="3038456"/>
            <a:ext cx="1657365"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You can either use the Micro Template or the four</a:t>
            </a:r>
            <a:r>
              <a:rPr lang="en-US" sz="1100" b="1" baseline="0"/>
              <a:t> mandatory templates but not both.</a:t>
            </a:r>
            <a:endParaRPr lang="en-US" sz="1100" b="0" baseline="0"/>
          </a:p>
        </xdr:txBody>
      </xdr:sp>
      <xdr:sp macro="[0]!Hide_Shape_Click" textlink="">
        <xdr:nvSpPr>
          <xdr:cNvPr id="29" name="Hide_Shape" hidden="1">
            <a:extLst>
              <a:ext uri="{FF2B5EF4-FFF2-40B4-BE49-F238E27FC236}">
                <a16:creationId xmlns:a16="http://schemas.microsoft.com/office/drawing/2014/main" id="{00000000-0008-0000-2D00-00001D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twoCellAnchor editAs="oneCell">
    <xdr:from>
      <xdr:col>1</xdr:col>
      <xdr:colOff>47627</xdr:colOff>
      <xdr:row>22</xdr:row>
      <xdr:rowOff>59532</xdr:rowOff>
    </xdr:from>
    <xdr:to>
      <xdr:col>1</xdr:col>
      <xdr:colOff>583407</xdr:colOff>
      <xdr:row>22</xdr:row>
      <xdr:rowOff>601662</xdr:rowOff>
    </xdr:to>
    <xdr:pic>
      <xdr:nvPicPr>
        <xdr:cNvPr id="30" name="Graphic 29" descr="Document">
          <a:extLst>
            <a:ext uri="{FF2B5EF4-FFF2-40B4-BE49-F238E27FC236}">
              <a16:creationId xmlns:a16="http://schemas.microsoft.com/office/drawing/2014/main" id="{00000000-0008-0000-2D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2877" y="7269957"/>
          <a:ext cx="535780" cy="535780"/>
        </a:xfrm>
        <a:prstGeom prst="rect">
          <a:avLst/>
        </a:prstGeom>
      </xdr:spPr>
    </xdr:pic>
    <xdr:clientData/>
  </xdr:twoCellAnchor>
  <xdr:twoCellAnchor editAs="oneCell">
    <xdr:from>
      <xdr:col>1</xdr:col>
      <xdr:colOff>47626</xdr:colOff>
      <xdr:row>60</xdr:row>
      <xdr:rowOff>83344</xdr:rowOff>
    </xdr:from>
    <xdr:to>
      <xdr:col>1</xdr:col>
      <xdr:colOff>696914</xdr:colOff>
      <xdr:row>60</xdr:row>
      <xdr:rowOff>726282</xdr:rowOff>
    </xdr:to>
    <xdr:pic>
      <xdr:nvPicPr>
        <xdr:cNvPr id="31" name="Graphic 30" descr="Checklist">
          <a:extLst>
            <a:ext uri="{FF2B5EF4-FFF2-40B4-BE49-F238E27FC236}">
              <a16:creationId xmlns:a16="http://schemas.microsoft.com/office/drawing/2014/main" id="{00000000-0008-0000-2D00-00001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2876" y="16904494"/>
          <a:ext cx="642938" cy="642938"/>
        </a:xfrm>
        <a:prstGeom prst="rect">
          <a:avLst/>
        </a:prstGeom>
      </xdr:spPr>
    </xdr:pic>
    <xdr:clientData/>
  </xdr:twoCellAnchor>
  <xdr:twoCellAnchor editAs="oneCell">
    <xdr:from>
      <xdr:col>1</xdr:col>
      <xdr:colOff>154781</xdr:colOff>
      <xdr:row>152</xdr:row>
      <xdr:rowOff>35719</xdr:rowOff>
    </xdr:from>
    <xdr:to>
      <xdr:col>2</xdr:col>
      <xdr:colOff>47625</xdr:colOff>
      <xdr:row>152</xdr:row>
      <xdr:rowOff>639763</xdr:rowOff>
    </xdr:to>
    <xdr:pic>
      <xdr:nvPicPr>
        <xdr:cNvPr id="32" name="Graphic 31" descr="Team">
          <a:extLst>
            <a:ext uri="{FF2B5EF4-FFF2-40B4-BE49-F238E27FC236}">
              <a16:creationId xmlns:a16="http://schemas.microsoft.com/office/drawing/2014/main" id="{00000000-0008-0000-2D00-00002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50031" y="50689669"/>
          <a:ext cx="607219" cy="597694"/>
        </a:xfrm>
        <a:prstGeom prst="rect">
          <a:avLst/>
        </a:prstGeom>
      </xdr:spPr>
    </xdr:pic>
    <xdr:clientData/>
  </xdr:twoCellAnchor>
  <xdr:twoCellAnchor editAs="oneCell">
    <xdr:from>
      <xdr:col>7</xdr:col>
      <xdr:colOff>761989</xdr:colOff>
      <xdr:row>4</xdr:row>
      <xdr:rowOff>83344</xdr:rowOff>
    </xdr:from>
    <xdr:to>
      <xdr:col>9</xdr:col>
      <xdr:colOff>7927</xdr:colOff>
      <xdr:row>4</xdr:row>
      <xdr:rowOff>446087</xdr:rowOff>
    </xdr:to>
    <xdr:sp macro="[0]!bn_Hide_MData_Btn_Click" textlink="">
      <xdr:nvSpPr>
        <xdr:cNvPr id="33" name="Bn_Hide_Master_Date_Btn">
          <a:extLst>
            <a:ext uri="{FF2B5EF4-FFF2-40B4-BE49-F238E27FC236}">
              <a16:creationId xmlns:a16="http://schemas.microsoft.com/office/drawing/2014/main" id="{00000000-0008-0000-2D00-000021000000}"/>
            </a:ext>
          </a:extLst>
        </xdr:cNvPr>
        <xdr:cNvSpPr/>
      </xdr:nvSpPr>
      <xdr:spPr>
        <a:xfrm>
          <a:off x="12268189" y="1302544"/>
          <a:ext cx="2166938" cy="369093"/>
        </a:xfrm>
        <a:prstGeom prst="roundRect">
          <a:avLst/>
        </a:prstGeom>
        <a:solidFill>
          <a:srgbClr val="B10043"/>
        </a:solidFill>
        <a:ln>
          <a:solidFill>
            <a:srgbClr val="00B050"/>
          </a:solidFill>
        </a:ln>
      </xdr:spPr>
      <xdr:style>
        <a:lnRef idx="1">
          <a:schemeClr val="accent2"/>
        </a:lnRef>
        <a:fillRef idx="3">
          <a:schemeClr val="accent2"/>
        </a:fillRef>
        <a:effectRef idx="2">
          <a:schemeClr val="accent2"/>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Hide Section</a:t>
          </a:r>
        </a:p>
      </xdr:txBody>
    </xdr:sp>
    <xdr:clientData/>
  </xdr:twoCellAnchor>
  <xdr:twoCellAnchor editAs="oneCell">
    <xdr:from>
      <xdr:col>7</xdr:col>
      <xdr:colOff>761989</xdr:colOff>
      <xdr:row>22</xdr:row>
      <xdr:rowOff>166688</xdr:rowOff>
    </xdr:from>
    <xdr:to>
      <xdr:col>9</xdr:col>
      <xdr:colOff>7927</xdr:colOff>
      <xdr:row>22</xdr:row>
      <xdr:rowOff>535781</xdr:rowOff>
    </xdr:to>
    <xdr:sp macro="[0]!bn_Hide_MCharter_Btn_Click" textlink="">
      <xdr:nvSpPr>
        <xdr:cNvPr id="34" name="Bn_Hide_MCharter_Btn">
          <a:extLst>
            <a:ext uri="{FF2B5EF4-FFF2-40B4-BE49-F238E27FC236}">
              <a16:creationId xmlns:a16="http://schemas.microsoft.com/office/drawing/2014/main" id="{00000000-0008-0000-2D00-000022000000}"/>
            </a:ext>
          </a:extLst>
        </xdr:cNvPr>
        <xdr:cNvSpPr/>
      </xdr:nvSpPr>
      <xdr:spPr>
        <a:xfrm>
          <a:off x="12268189" y="7377113"/>
          <a:ext cx="2166938" cy="369093"/>
        </a:xfrm>
        <a:prstGeom prst="roundRect">
          <a:avLst/>
        </a:prstGeom>
        <a:solidFill>
          <a:srgbClr val="B10043"/>
        </a:solidFill>
        <a:ln>
          <a:solidFill>
            <a:srgbClr val="00B050"/>
          </a:solidFill>
        </a:ln>
      </xdr:spPr>
      <xdr:style>
        <a:lnRef idx="1">
          <a:schemeClr val="accent2"/>
        </a:lnRef>
        <a:fillRef idx="3">
          <a:schemeClr val="accent2"/>
        </a:fillRef>
        <a:effectRef idx="2">
          <a:schemeClr val="accent2"/>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Hide Section</a:t>
          </a:r>
        </a:p>
      </xdr:txBody>
    </xdr:sp>
    <xdr:clientData/>
  </xdr:twoCellAnchor>
  <xdr:twoCellAnchor>
    <xdr:from>
      <xdr:col>2</xdr:col>
      <xdr:colOff>107157</xdr:colOff>
      <xdr:row>8</xdr:row>
      <xdr:rowOff>71438</xdr:rowOff>
    </xdr:from>
    <xdr:to>
      <xdr:col>2</xdr:col>
      <xdr:colOff>485775</xdr:colOff>
      <xdr:row>8</xdr:row>
      <xdr:rowOff>450056</xdr:rowOff>
    </xdr:to>
    <xdr:pic>
      <xdr:nvPicPr>
        <xdr:cNvPr id="35" name="Graphic 34" descr="Hierarchy">
          <a:extLst>
            <a:ext uri="{FF2B5EF4-FFF2-40B4-BE49-F238E27FC236}">
              <a16:creationId xmlns:a16="http://schemas.microsoft.com/office/drawing/2014/main" id="{00000000-0008-0000-2D00-000023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16782" y="2728913"/>
          <a:ext cx="378618" cy="378618"/>
        </a:xfrm>
        <a:prstGeom prst="rect">
          <a:avLst/>
        </a:prstGeom>
      </xdr:spPr>
    </xdr:pic>
    <xdr:clientData/>
  </xdr:twoCellAnchor>
  <xdr:twoCellAnchor editAs="oneCell">
    <xdr:from>
      <xdr:col>1</xdr:col>
      <xdr:colOff>47626</xdr:colOff>
      <xdr:row>4</xdr:row>
      <xdr:rowOff>59532</xdr:rowOff>
    </xdr:from>
    <xdr:to>
      <xdr:col>1</xdr:col>
      <xdr:colOff>559594</xdr:colOff>
      <xdr:row>4</xdr:row>
      <xdr:rowOff>571500</xdr:rowOff>
    </xdr:to>
    <xdr:pic>
      <xdr:nvPicPr>
        <xdr:cNvPr id="36" name="Graphic 35" descr="List">
          <a:extLst>
            <a:ext uri="{FF2B5EF4-FFF2-40B4-BE49-F238E27FC236}">
              <a16:creationId xmlns:a16="http://schemas.microsoft.com/office/drawing/2014/main" id="{00000000-0008-0000-2D00-00002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2876" y="1278732"/>
          <a:ext cx="511968" cy="511968"/>
        </a:xfrm>
        <a:prstGeom prst="rect">
          <a:avLst/>
        </a:prstGeom>
      </xdr:spPr>
    </xdr:pic>
    <xdr:clientData/>
  </xdr:twoCellAnchor>
  <xdr:twoCellAnchor>
    <xdr:from>
      <xdr:col>2</xdr:col>
      <xdr:colOff>166687</xdr:colOff>
      <xdr:row>13</xdr:row>
      <xdr:rowOff>47626</xdr:rowOff>
    </xdr:from>
    <xdr:to>
      <xdr:col>2</xdr:col>
      <xdr:colOff>452438</xdr:colOff>
      <xdr:row>13</xdr:row>
      <xdr:rowOff>333377</xdr:rowOff>
    </xdr:to>
    <xdr:pic>
      <xdr:nvPicPr>
        <xdr:cNvPr id="37" name="Graphic 36" descr="Information">
          <a:extLst>
            <a:ext uri="{FF2B5EF4-FFF2-40B4-BE49-F238E27FC236}">
              <a16:creationId xmlns:a16="http://schemas.microsoft.com/office/drawing/2014/main" id="{00000000-0008-0000-2D00-00002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76312" y="4562476"/>
          <a:ext cx="285751" cy="285751"/>
        </a:xfrm>
        <a:prstGeom prst="rect">
          <a:avLst/>
        </a:prstGeom>
      </xdr:spPr>
    </xdr:pic>
    <xdr:clientData/>
  </xdr:twoCellAnchor>
  <xdr:twoCellAnchor>
    <xdr:from>
      <xdr:col>2</xdr:col>
      <xdr:colOff>83344</xdr:colOff>
      <xdr:row>6</xdr:row>
      <xdr:rowOff>47625</xdr:rowOff>
    </xdr:from>
    <xdr:to>
      <xdr:col>2</xdr:col>
      <xdr:colOff>416719</xdr:colOff>
      <xdr:row>6</xdr:row>
      <xdr:rowOff>381000</xdr:rowOff>
    </xdr:to>
    <xdr:pic>
      <xdr:nvPicPr>
        <xdr:cNvPr id="38" name="Graphic 37" descr="Right Pointing Backhand Index ">
          <a:extLst>
            <a:ext uri="{FF2B5EF4-FFF2-40B4-BE49-F238E27FC236}">
              <a16:creationId xmlns:a16="http://schemas.microsoft.com/office/drawing/2014/main" id="{00000000-0008-0000-2D00-00002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92969" y="2047875"/>
          <a:ext cx="333375" cy="333375"/>
        </a:xfrm>
        <a:prstGeom prst="rect">
          <a:avLst/>
        </a:prstGeom>
      </xdr:spPr>
    </xdr:pic>
    <xdr:clientData/>
  </xdr:twoCellAnchor>
  <xdr:twoCellAnchor editAs="oneCell">
    <xdr:from>
      <xdr:col>1</xdr:col>
      <xdr:colOff>47626</xdr:colOff>
      <xdr:row>31</xdr:row>
      <xdr:rowOff>273844</xdr:rowOff>
    </xdr:from>
    <xdr:to>
      <xdr:col>1</xdr:col>
      <xdr:colOff>616744</xdr:colOff>
      <xdr:row>32</xdr:row>
      <xdr:rowOff>563562</xdr:rowOff>
    </xdr:to>
    <xdr:pic>
      <xdr:nvPicPr>
        <xdr:cNvPr id="39" name="Graphic 38" descr="Monthly calendar">
          <a:extLst>
            <a:ext uri="{FF2B5EF4-FFF2-40B4-BE49-F238E27FC236}">
              <a16:creationId xmlns:a16="http://schemas.microsoft.com/office/drawing/2014/main" id="{00000000-0008-0000-2D00-00002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42876" y="12246769"/>
          <a:ext cx="569118" cy="569118"/>
        </a:xfrm>
        <a:prstGeom prst="rect">
          <a:avLst/>
        </a:prstGeom>
      </xdr:spPr>
    </xdr:pic>
    <xdr:clientData/>
  </xdr:twoCellAnchor>
  <xdr:twoCellAnchor>
    <xdr:from>
      <xdr:col>1</xdr:col>
      <xdr:colOff>11907</xdr:colOff>
      <xdr:row>125</xdr:row>
      <xdr:rowOff>47625</xdr:rowOff>
    </xdr:from>
    <xdr:to>
      <xdr:col>2</xdr:col>
      <xdr:colOff>214312</xdr:colOff>
      <xdr:row>126</xdr:row>
      <xdr:rowOff>11903</xdr:rowOff>
    </xdr:to>
    <xdr:grpSp>
      <xdr:nvGrpSpPr>
        <xdr:cNvPr id="40" name="Group 39">
          <a:extLst>
            <a:ext uri="{FF2B5EF4-FFF2-40B4-BE49-F238E27FC236}">
              <a16:creationId xmlns:a16="http://schemas.microsoft.com/office/drawing/2014/main" id="{00000000-0008-0000-2D00-000028000000}"/>
            </a:ext>
          </a:extLst>
        </xdr:cNvPr>
        <xdr:cNvGrpSpPr/>
      </xdr:nvGrpSpPr>
      <xdr:grpSpPr>
        <a:xfrm>
          <a:off x="115095" y="38941375"/>
          <a:ext cx="948530" cy="646903"/>
          <a:chOff x="318791" y="36266434"/>
          <a:chExt cx="848021" cy="821532"/>
        </a:xfrm>
      </xdr:grpSpPr>
      <xdr:pic>
        <xdr:nvPicPr>
          <xdr:cNvPr id="41" name="Graphic 40" descr="Piggy Bank">
            <a:extLst>
              <a:ext uri="{FF2B5EF4-FFF2-40B4-BE49-F238E27FC236}">
                <a16:creationId xmlns:a16="http://schemas.microsoft.com/office/drawing/2014/main" id="{00000000-0008-0000-2D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45280" y="36266434"/>
            <a:ext cx="821532" cy="821532"/>
          </a:xfrm>
          <a:prstGeom prst="rect">
            <a:avLst/>
          </a:prstGeom>
        </xdr:spPr>
      </xdr:pic>
      <xdr:sp macro="" textlink="">
        <xdr:nvSpPr>
          <xdr:cNvPr id="42" name="Rectangle: Rounded Corners 41">
            <a:extLst>
              <a:ext uri="{FF2B5EF4-FFF2-40B4-BE49-F238E27FC236}">
                <a16:creationId xmlns:a16="http://schemas.microsoft.com/office/drawing/2014/main" id="{00000000-0008-0000-2D00-00002A000000}"/>
              </a:ext>
            </a:extLst>
          </xdr:cNvPr>
          <xdr:cNvSpPr/>
        </xdr:nvSpPr>
        <xdr:spPr>
          <a:xfrm>
            <a:off x="318791" y="36507593"/>
            <a:ext cx="785813" cy="392907"/>
          </a:xfrm>
          <a:prstGeom prst="roundRect">
            <a:avLst/>
          </a:prstGeom>
          <a:noFill/>
          <a:ln>
            <a:noFill/>
          </a:ln>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marL="0" indent="0" algn="ctr"/>
            <a:r>
              <a:rPr lang="en-US" sz="2000" b="1">
                <a:solidFill>
                  <a:srgbClr val="3DCD58"/>
                </a:solidFill>
                <a:latin typeface="Arial" pitchFamily="34" charset="0"/>
                <a:ea typeface="+mn-ea"/>
                <a:cs typeface="Arial" pitchFamily="34" charset="0"/>
              </a:rPr>
              <a:t>€</a:t>
            </a:r>
          </a:p>
        </xdr:txBody>
      </xdr:sp>
    </xdr:grpSp>
    <xdr:clientData/>
  </xdr:twoCellAnchor>
  <xdr:twoCellAnchor editAs="oneCell">
    <xdr:from>
      <xdr:col>7</xdr:col>
      <xdr:colOff>761989</xdr:colOff>
      <xdr:row>125</xdr:row>
      <xdr:rowOff>166687</xdr:rowOff>
    </xdr:from>
    <xdr:to>
      <xdr:col>9</xdr:col>
      <xdr:colOff>7927</xdr:colOff>
      <xdr:row>125</xdr:row>
      <xdr:rowOff>535780</xdr:rowOff>
    </xdr:to>
    <xdr:sp macro="[0]!bn_Hide_MFinance_Btn_Click" textlink="">
      <xdr:nvSpPr>
        <xdr:cNvPr id="43" name="Bn_Hide_Finance_Micro_Btn">
          <a:extLst>
            <a:ext uri="{FF2B5EF4-FFF2-40B4-BE49-F238E27FC236}">
              <a16:creationId xmlns:a16="http://schemas.microsoft.com/office/drawing/2014/main" id="{00000000-0008-0000-2D00-00002B000000}"/>
            </a:ext>
          </a:extLst>
        </xdr:cNvPr>
        <xdr:cNvSpPr/>
      </xdr:nvSpPr>
      <xdr:spPr>
        <a:xfrm>
          <a:off x="12268189" y="40609837"/>
          <a:ext cx="2166938" cy="369093"/>
        </a:xfrm>
        <a:prstGeom prst="roundRect">
          <a:avLst/>
        </a:prstGeom>
        <a:solidFill>
          <a:srgbClr val="B10043"/>
        </a:solidFill>
        <a:ln>
          <a:solidFill>
            <a:srgbClr val="00B050"/>
          </a:solidFill>
        </a:ln>
      </xdr:spPr>
      <xdr:style>
        <a:lnRef idx="1">
          <a:schemeClr val="accent2"/>
        </a:lnRef>
        <a:fillRef idx="3">
          <a:schemeClr val="accent2"/>
        </a:fillRef>
        <a:effectRef idx="2">
          <a:schemeClr val="accent2"/>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Hide Section</a:t>
          </a:r>
        </a:p>
      </xdr:txBody>
    </xdr:sp>
    <xdr:clientData/>
  </xdr:twoCellAnchor>
  <xdr:twoCellAnchor editAs="oneCell">
    <xdr:from>
      <xdr:col>7</xdr:col>
      <xdr:colOff>761989</xdr:colOff>
      <xdr:row>152</xdr:row>
      <xdr:rowOff>190500</xdr:rowOff>
    </xdr:from>
    <xdr:to>
      <xdr:col>9</xdr:col>
      <xdr:colOff>7927</xdr:colOff>
      <xdr:row>152</xdr:row>
      <xdr:rowOff>559593</xdr:rowOff>
    </xdr:to>
    <xdr:sp macro="[0]!bn_Hide_MResources_Btn_Click" textlink="">
      <xdr:nvSpPr>
        <xdr:cNvPr id="44" name="Bn_Hide_MResources_Btn">
          <a:extLst>
            <a:ext uri="{FF2B5EF4-FFF2-40B4-BE49-F238E27FC236}">
              <a16:creationId xmlns:a16="http://schemas.microsoft.com/office/drawing/2014/main" id="{00000000-0008-0000-2D00-00002C000000}"/>
            </a:ext>
          </a:extLst>
        </xdr:cNvPr>
        <xdr:cNvSpPr/>
      </xdr:nvSpPr>
      <xdr:spPr>
        <a:xfrm>
          <a:off x="12268189" y="50844450"/>
          <a:ext cx="2166938" cy="369093"/>
        </a:xfrm>
        <a:prstGeom prst="roundRect">
          <a:avLst/>
        </a:prstGeom>
        <a:solidFill>
          <a:srgbClr val="B10043"/>
        </a:solidFill>
        <a:ln>
          <a:solidFill>
            <a:srgbClr val="00B050"/>
          </a:solidFill>
        </a:ln>
      </xdr:spPr>
      <xdr:style>
        <a:lnRef idx="1">
          <a:schemeClr val="accent2"/>
        </a:lnRef>
        <a:fillRef idx="3">
          <a:schemeClr val="accent2"/>
        </a:fillRef>
        <a:effectRef idx="2">
          <a:schemeClr val="accent2"/>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Hide Section</a:t>
          </a:r>
        </a:p>
      </xdr:txBody>
    </xdr:sp>
    <xdr:clientData/>
  </xdr:twoCellAnchor>
  <xdr:twoCellAnchor>
    <xdr:from>
      <xdr:col>8</xdr:col>
      <xdr:colOff>86736</xdr:colOff>
      <xdr:row>1</xdr:row>
      <xdr:rowOff>109195</xdr:rowOff>
    </xdr:from>
    <xdr:to>
      <xdr:col>8</xdr:col>
      <xdr:colOff>361056</xdr:colOff>
      <xdr:row>1</xdr:row>
      <xdr:rowOff>376371</xdr:rowOff>
    </xdr:to>
    <xdr:sp macro="" textlink="">
      <xdr:nvSpPr>
        <xdr:cNvPr id="45" name="LM_Video_button_Back">
          <a:extLst>
            <a:ext uri="{FF2B5EF4-FFF2-40B4-BE49-F238E27FC236}">
              <a16:creationId xmlns:a16="http://schemas.microsoft.com/office/drawing/2014/main" id="{00000000-0008-0000-2D00-00002D000000}"/>
            </a:ext>
          </a:extLst>
        </xdr:cNvPr>
        <xdr:cNvSpPr/>
      </xdr:nvSpPr>
      <xdr:spPr>
        <a:xfrm>
          <a:off x="13507461" y="166345"/>
          <a:ext cx="274320" cy="267176"/>
        </a:xfrm>
        <a:prstGeom prst="ellipse">
          <a:avLst/>
        </a:prstGeom>
        <a:solidFill>
          <a:srgbClr val="3DCD58"/>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clientData/>
  </xdr:twoCellAnchor>
  <xdr:twoCellAnchor>
    <xdr:from>
      <xdr:col>8</xdr:col>
      <xdr:colOff>139476</xdr:colOff>
      <xdr:row>1</xdr:row>
      <xdr:rowOff>155582</xdr:rowOff>
    </xdr:from>
    <xdr:to>
      <xdr:col>8</xdr:col>
      <xdr:colOff>338794</xdr:colOff>
      <xdr:row>1</xdr:row>
      <xdr:rowOff>341119</xdr:rowOff>
    </xdr:to>
    <xdr:pic>
      <xdr:nvPicPr>
        <xdr:cNvPr id="46" name="LM_Video_Btn" descr="Play">
          <a:hlinkClick xmlns:r="http://schemas.openxmlformats.org/officeDocument/2006/relationships" r:id="rId24"/>
          <a:extLst>
            <a:ext uri="{FF2B5EF4-FFF2-40B4-BE49-F238E27FC236}">
              <a16:creationId xmlns:a16="http://schemas.microsoft.com/office/drawing/2014/main" id="{00000000-0008-0000-2D00-00002E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3560201" y="212732"/>
          <a:ext cx="199318" cy="185537"/>
        </a:xfrm>
        <a:prstGeom prst="rect">
          <a:avLst/>
        </a:prstGeom>
      </xdr:spPr>
    </xdr:pic>
    <xdr:clientData/>
  </xdr:twoCellAnchor>
  <xdr:twoCellAnchor editAs="absolute">
    <xdr:from>
      <xdr:col>7</xdr:col>
      <xdr:colOff>273819</xdr:colOff>
      <xdr:row>1</xdr:row>
      <xdr:rowOff>571501</xdr:rowOff>
    </xdr:from>
    <xdr:to>
      <xdr:col>7</xdr:col>
      <xdr:colOff>1828299</xdr:colOff>
      <xdr:row>1</xdr:row>
      <xdr:rowOff>781813</xdr:rowOff>
    </xdr:to>
    <xdr:sp macro="[0]!Micro_Status_Table_Btn_Click" textlink="">
      <xdr:nvSpPr>
        <xdr:cNvPr id="47" name="Micro_Status_Btn">
          <a:extLst>
            <a:ext uri="{FF2B5EF4-FFF2-40B4-BE49-F238E27FC236}">
              <a16:creationId xmlns:a16="http://schemas.microsoft.com/office/drawing/2014/main" id="{00000000-0008-0000-2D00-00002F000000}"/>
            </a:ext>
          </a:extLst>
        </xdr:cNvPr>
        <xdr:cNvSpPr/>
      </xdr:nvSpPr>
      <xdr:spPr>
        <a:xfrm>
          <a:off x="11780019" y="628651"/>
          <a:ext cx="1554480" cy="210312"/>
        </a:xfrm>
        <a:prstGeom prst="roundRect">
          <a:avLst/>
        </a:prstGeom>
        <a:solidFill>
          <a:srgbClr val="00B0F0"/>
        </a:solidFill>
        <a:ln/>
        <a:effectLst>
          <a:outerShdw blurRad="63500" sx="102000" sy="102000" algn="ct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050" b="1">
              <a:solidFill>
                <a:schemeClr val="bg1"/>
              </a:solidFill>
              <a:latin typeface="Arial" pitchFamily="34" charset="0"/>
              <a:ea typeface="+mn-ea"/>
              <a:cs typeface="Arial" pitchFamily="34" charset="0"/>
            </a:rPr>
            <a:t>Status Report (Table)</a:t>
          </a:r>
        </a:p>
      </xdr:txBody>
    </xdr:sp>
    <xdr:clientData/>
  </xdr:twoCellAnchor>
  <xdr:twoCellAnchor>
    <xdr:from>
      <xdr:col>9</xdr:col>
      <xdr:colOff>76987</xdr:colOff>
      <xdr:row>1</xdr:row>
      <xdr:rowOff>100351</xdr:rowOff>
    </xdr:from>
    <xdr:to>
      <xdr:col>10</xdr:col>
      <xdr:colOff>220338</xdr:colOff>
      <xdr:row>1</xdr:row>
      <xdr:rowOff>374671</xdr:rowOff>
    </xdr:to>
    <xdr:grpSp>
      <xdr:nvGrpSpPr>
        <xdr:cNvPr id="48" name="Group 47">
          <a:extLst>
            <a:ext uri="{FF2B5EF4-FFF2-40B4-BE49-F238E27FC236}">
              <a16:creationId xmlns:a16="http://schemas.microsoft.com/office/drawing/2014/main" id="{00000000-0008-0000-2D00-000030000000}"/>
            </a:ext>
          </a:extLst>
        </xdr:cNvPr>
        <xdr:cNvGrpSpPr/>
      </xdr:nvGrpSpPr>
      <xdr:grpSpPr>
        <a:xfrm>
          <a:off x="15182050" y="155914"/>
          <a:ext cx="286226" cy="274320"/>
          <a:chOff x="13547604" y="452438"/>
          <a:chExt cx="274320" cy="274320"/>
        </a:xfrm>
      </xdr:grpSpPr>
      <xdr:sp macro="" textlink="">
        <xdr:nvSpPr>
          <xdr:cNvPr id="49" name="LM_Settings_Back">
            <a:extLst>
              <a:ext uri="{FF2B5EF4-FFF2-40B4-BE49-F238E27FC236}">
                <a16:creationId xmlns:a16="http://schemas.microsoft.com/office/drawing/2014/main" id="{00000000-0008-0000-2D00-000031000000}"/>
              </a:ext>
            </a:extLst>
          </xdr:cNvPr>
          <xdr:cNvSpPr/>
        </xdr:nvSpPr>
        <xdr:spPr>
          <a:xfrm>
            <a:off x="13547604" y="452438"/>
            <a:ext cx="274320" cy="274320"/>
          </a:xfrm>
          <a:prstGeom prst="ellipse">
            <a:avLst/>
          </a:prstGeom>
          <a:solidFill>
            <a:srgbClr val="3DCD58"/>
          </a:solidFill>
          <a:ln w="6350" cap="flat" cmpd="sng" algn="ctr">
            <a:solidFill>
              <a:sysClr val="window" lastClr="FFFFFF">
                <a:lumMod val="85000"/>
              </a:sysClr>
            </a:solidFill>
            <a:prstDash val="solid"/>
          </a:ln>
          <a:effectLst/>
        </xdr:spPr>
        <xdr:txBody>
          <a:bodyPr vert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ysClr val="window" lastClr="FFFFFF"/>
              </a:solidFill>
              <a:effectLst/>
              <a:uLnTx/>
              <a:uFillTx/>
              <a:latin typeface="Arial" pitchFamily="34" charset="0"/>
              <a:ea typeface="+mn-ea"/>
              <a:cs typeface="Arial" pitchFamily="34" charset="0"/>
            </a:endParaRPr>
          </a:p>
        </xdr:txBody>
      </xdr:sp>
      <xdr:pic macro="[0]!Bn_LM_Settings_Button_Click">
        <xdr:nvPicPr>
          <xdr:cNvPr id="50" name="LM_Settings_Button" descr="Single gear">
            <a:extLst>
              <a:ext uri="{FF2B5EF4-FFF2-40B4-BE49-F238E27FC236}">
                <a16:creationId xmlns:a16="http://schemas.microsoft.com/office/drawing/2014/main" id="{00000000-0008-0000-2D00-000032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3574407" y="456454"/>
            <a:ext cx="234526" cy="256032"/>
          </a:xfrm>
          <a:prstGeom prst="rect">
            <a:avLst/>
          </a:prstGeom>
        </xdr:spPr>
      </xdr:pic>
    </xdr:grpSp>
    <xdr:clientData/>
  </xdr:twoCellAnchor>
  <xdr:twoCellAnchor>
    <xdr:from>
      <xdr:col>2</xdr:col>
      <xdr:colOff>23814</xdr:colOff>
      <xdr:row>126</xdr:row>
      <xdr:rowOff>71437</xdr:rowOff>
    </xdr:from>
    <xdr:to>
      <xdr:col>3</xdr:col>
      <xdr:colOff>261939</xdr:colOff>
      <xdr:row>126</xdr:row>
      <xdr:rowOff>345757</xdr:rowOff>
    </xdr:to>
    <xdr:sp macro="[0]!bn_Hide_finTable_Btn_Click" textlink="">
      <xdr:nvSpPr>
        <xdr:cNvPr id="51" name="bn_Hide_finTable_Btn">
          <a:extLst>
            <a:ext uri="{FF2B5EF4-FFF2-40B4-BE49-F238E27FC236}">
              <a16:creationId xmlns:a16="http://schemas.microsoft.com/office/drawing/2014/main" id="{00000000-0008-0000-2D00-000033000000}"/>
            </a:ext>
          </a:extLst>
        </xdr:cNvPr>
        <xdr:cNvSpPr/>
      </xdr:nvSpPr>
      <xdr:spPr>
        <a:xfrm>
          <a:off x="833439" y="41200387"/>
          <a:ext cx="2828925" cy="274320"/>
        </a:xfrm>
        <a:prstGeom prst="roundRect">
          <a:avLst/>
        </a:prstGeom>
        <a:solidFill>
          <a:srgbClr val="B10043"/>
        </a:solidFill>
        <a:ln/>
      </xdr:spPr>
      <xdr:style>
        <a:lnRef idx="1">
          <a:schemeClr val="accent2"/>
        </a:lnRef>
        <a:fillRef idx="3">
          <a:schemeClr val="accent2"/>
        </a:fillRef>
        <a:effectRef idx="2">
          <a:schemeClr val="accent2"/>
        </a:effectRef>
        <a:fontRef idx="minor">
          <a:schemeClr val="lt1"/>
        </a:fontRef>
      </xdr:style>
      <xdr:txBody>
        <a:bodyPr vertOverflow="clip" lIns="0" tIns="0" rIns="0" bIns="0" rtlCol="0" anchor="ctr"/>
        <a:lstStyle/>
        <a:p>
          <a:pPr algn="ctr"/>
          <a:r>
            <a:rPr lang="en-US" sz="1050" b="1">
              <a:solidFill>
                <a:schemeClr val="bg1"/>
              </a:solidFill>
              <a:latin typeface="Arial" pitchFamily="34" charset="0"/>
              <a:cs typeface="Arial" pitchFamily="34" charset="0"/>
            </a:rPr>
            <a:t>Hide Financial Table</a:t>
          </a:r>
        </a:p>
      </xdr:txBody>
    </xdr:sp>
    <xdr:clientData/>
  </xdr:twoCellAnchor>
  <xdr:twoCellAnchor>
    <xdr:from>
      <xdr:col>3</xdr:col>
      <xdr:colOff>488422</xdr:colOff>
      <xdr:row>126</xdr:row>
      <xdr:rowOff>71437</xdr:rowOff>
    </xdr:from>
    <xdr:to>
      <xdr:col>4</xdr:col>
      <xdr:colOff>1144589</xdr:colOff>
      <xdr:row>126</xdr:row>
      <xdr:rowOff>345757</xdr:rowOff>
    </xdr:to>
    <xdr:sp macro="[0]!bn_Hide_Breakdown_Btn_Click" textlink="">
      <xdr:nvSpPr>
        <xdr:cNvPr id="52" name="bn_Hide_Breakdown_Btn">
          <a:extLst>
            <a:ext uri="{FF2B5EF4-FFF2-40B4-BE49-F238E27FC236}">
              <a16:creationId xmlns:a16="http://schemas.microsoft.com/office/drawing/2014/main" id="{00000000-0008-0000-2D00-000034000000}"/>
            </a:ext>
          </a:extLst>
        </xdr:cNvPr>
        <xdr:cNvSpPr/>
      </xdr:nvSpPr>
      <xdr:spPr>
        <a:xfrm>
          <a:off x="3888847" y="41200387"/>
          <a:ext cx="2656417" cy="274320"/>
        </a:xfrm>
        <a:prstGeom prst="roundRect">
          <a:avLst/>
        </a:prstGeom>
        <a:solidFill>
          <a:srgbClr val="B10043"/>
        </a:solidFill>
        <a:ln/>
      </xdr:spPr>
      <xdr:style>
        <a:lnRef idx="1">
          <a:schemeClr val="accent2"/>
        </a:lnRef>
        <a:fillRef idx="3">
          <a:schemeClr val="accent2"/>
        </a:fillRef>
        <a:effectRef idx="2">
          <a:schemeClr val="accent2"/>
        </a:effectRef>
        <a:fontRef idx="minor">
          <a:schemeClr val="lt1"/>
        </a:fontRef>
      </xdr:style>
      <xdr:txBody>
        <a:bodyPr vertOverflow="clip" lIns="0" tIns="0" rIns="0" bIns="0" rtlCol="0" anchor="ctr"/>
        <a:lstStyle/>
        <a:p>
          <a:pPr algn="ctr"/>
          <a:r>
            <a:rPr lang="en-US" sz="1050" b="1">
              <a:solidFill>
                <a:schemeClr val="bg1"/>
              </a:solidFill>
              <a:latin typeface="Arial" pitchFamily="34" charset="0"/>
              <a:cs typeface="Arial" pitchFamily="34" charset="0"/>
            </a:rPr>
            <a:t>Hide Costs/Savings Breakdown</a:t>
          </a:r>
        </a:p>
      </xdr:txBody>
    </xdr:sp>
    <xdr:clientData/>
  </xdr:twoCellAnchor>
  <xdr:twoCellAnchor editAs="oneCell">
    <xdr:from>
      <xdr:col>8</xdr:col>
      <xdr:colOff>59529</xdr:colOff>
      <xdr:row>1</xdr:row>
      <xdr:rowOff>523879</xdr:rowOff>
    </xdr:from>
    <xdr:to>
      <xdr:col>10</xdr:col>
      <xdr:colOff>714374</xdr:colOff>
      <xdr:row>1</xdr:row>
      <xdr:rowOff>792161</xdr:rowOff>
    </xdr:to>
    <xdr:sp macro="[0]!Activate_Core_Templates" textlink="">
      <xdr:nvSpPr>
        <xdr:cNvPr id="53" name="Charter_Status_Report_Btn">
          <a:extLst>
            <a:ext uri="{FF2B5EF4-FFF2-40B4-BE49-F238E27FC236}">
              <a16:creationId xmlns:a16="http://schemas.microsoft.com/office/drawing/2014/main" id="{00000000-0008-0000-2D00-000035000000}"/>
            </a:ext>
          </a:extLst>
        </xdr:cNvPr>
        <xdr:cNvSpPr/>
      </xdr:nvSpPr>
      <xdr:spPr>
        <a:xfrm>
          <a:off x="13489779" y="583410"/>
          <a:ext cx="1785939" cy="261932"/>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tIns="0" rIns="0" bIns="0" rtlCol="0" anchor="ctr"/>
        <a:lstStyle/>
        <a:p>
          <a:pPr marL="0" indent="0" algn="ctr"/>
          <a:r>
            <a:rPr lang="en-US" sz="1100" b="1">
              <a:solidFill>
                <a:schemeClr val="bg1"/>
              </a:solidFill>
              <a:latin typeface="Arial" pitchFamily="34" charset="0"/>
              <a:ea typeface="+mn-ea"/>
              <a:cs typeface="Arial" pitchFamily="34" charset="0"/>
            </a:rPr>
            <a:t>Activate Core Templates</a:t>
          </a:r>
        </a:p>
      </xdr:txBody>
    </xdr:sp>
    <xdr:clientData/>
  </xdr:twoCellAnchor>
  <xdr:twoCellAnchor>
    <xdr:from>
      <xdr:col>11</xdr:col>
      <xdr:colOff>250027</xdr:colOff>
      <xdr:row>8</xdr:row>
      <xdr:rowOff>0</xdr:rowOff>
    </xdr:from>
    <xdr:to>
      <xdr:col>11</xdr:col>
      <xdr:colOff>2321714</xdr:colOff>
      <xdr:row>9</xdr:row>
      <xdr:rowOff>35719</xdr:rowOff>
    </xdr:to>
    <xdr:sp macro="[0]!Load_Projects_Micro" textlink="">
      <xdr:nvSpPr>
        <xdr:cNvPr id="54" name="Bn_Load_Projects_Btn" hidden="1">
          <a:extLst>
            <a:ext uri="{FF2B5EF4-FFF2-40B4-BE49-F238E27FC236}">
              <a16:creationId xmlns:a16="http://schemas.microsoft.com/office/drawing/2014/main" id="{00000000-0008-0000-2D00-000036000000}"/>
            </a:ext>
          </a:extLst>
        </xdr:cNvPr>
        <xdr:cNvSpPr/>
      </xdr:nvSpPr>
      <xdr:spPr>
        <a:xfrm>
          <a:off x="15811496" y="2667000"/>
          <a:ext cx="2071687" cy="511969"/>
        </a:xfrm>
        <a:prstGeom prst="roundRect">
          <a:avLst/>
        </a:prstGeom>
        <a:solidFill>
          <a:srgbClr val="00B0F0"/>
        </a:solidFill>
        <a:ln>
          <a:solidFill>
            <a:srgbClr val="0070C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100" b="1">
              <a:solidFill>
                <a:schemeClr val="bg1"/>
              </a:solidFill>
              <a:latin typeface="Arial" pitchFamily="34" charset="0"/>
              <a:ea typeface="+mn-ea"/>
              <a:cs typeface="Arial" pitchFamily="34" charset="0"/>
            </a:rPr>
            <a:t>Load Project</a:t>
          </a:r>
        </a:p>
      </xdr:txBody>
    </xdr:sp>
    <xdr:clientData/>
  </xdr:twoCellAnchor>
  <xdr:twoCellAnchor>
    <xdr:from>
      <xdr:col>11</xdr:col>
      <xdr:colOff>250027</xdr:colOff>
      <xdr:row>9</xdr:row>
      <xdr:rowOff>202406</xdr:rowOff>
    </xdr:from>
    <xdr:to>
      <xdr:col>11</xdr:col>
      <xdr:colOff>2321714</xdr:colOff>
      <xdr:row>10</xdr:row>
      <xdr:rowOff>321468</xdr:rowOff>
    </xdr:to>
    <xdr:sp macro="[0]!Save_Project_Micro" textlink="">
      <xdr:nvSpPr>
        <xdr:cNvPr id="55" name="Bn_Save_Projects_Btn" hidden="1">
          <a:extLst>
            <a:ext uri="{FF2B5EF4-FFF2-40B4-BE49-F238E27FC236}">
              <a16:creationId xmlns:a16="http://schemas.microsoft.com/office/drawing/2014/main" id="{00000000-0008-0000-2D00-000037000000}"/>
            </a:ext>
          </a:extLst>
        </xdr:cNvPr>
        <xdr:cNvSpPr/>
      </xdr:nvSpPr>
      <xdr:spPr>
        <a:xfrm>
          <a:off x="15811496" y="3345656"/>
          <a:ext cx="2071687" cy="464343"/>
        </a:xfrm>
        <a:prstGeom prst="roundRect">
          <a:avLst/>
        </a:prstGeom>
        <a:solidFill>
          <a:srgbClr val="3DCD58"/>
        </a:solidFill>
        <a:ln>
          <a:solidFill>
            <a:srgbClr val="00B05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Save Project</a:t>
          </a:r>
        </a:p>
      </xdr:txBody>
    </xdr:sp>
    <xdr:clientData/>
  </xdr:twoCellAnchor>
  <xdr:twoCellAnchor>
    <xdr:from>
      <xdr:col>3</xdr:col>
      <xdr:colOff>107158</xdr:colOff>
      <xdr:row>17</xdr:row>
      <xdr:rowOff>35720</xdr:rowOff>
    </xdr:from>
    <xdr:to>
      <xdr:col>4</xdr:col>
      <xdr:colOff>654845</xdr:colOff>
      <xdr:row>17</xdr:row>
      <xdr:rowOff>264320</xdr:rowOff>
    </xdr:to>
    <xdr:sp macro="[0]!Generate_Project_ID" textlink="">
      <xdr:nvSpPr>
        <xdr:cNvPr id="13" name="pr_id" hidden="1">
          <a:extLst>
            <a:ext uri="{FF2B5EF4-FFF2-40B4-BE49-F238E27FC236}">
              <a16:creationId xmlns:a16="http://schemas.microsoft.com/office/drawing/2014/main" id="{00000000-0008-0000-2D00-00000D000000}"/>
            </a:ext>
          </a:extLst>
        </xdr:cNvPr>
        <xdr:cNvSpPr/>
      </xdr:nvSpPr>
      <xdr:spPr>
        <a:xfrm>
          <a:off x="3512346" y="5834064"/>
          <a:ext cx="2547937"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Click</a:t>
          </a:r>
          <a:r>
            <a:rPr lang="en-US" sz="1100" b="1" baseline="0">
              <a:solidFill>
                <a:schemeClr val="bg1"/>
              </a:solidFill>
              <a:latin typeface="Arial" pitchFamily="34" charset="0"/>
              <a:ea typeface="+mn-ea"/>
              <a:cs typeface="Arial" pitchFamily="34" charset="0"/>
            </a:rPr>
            <a:t> to generate your Initiative ID</a:t>
          </a:r>
          <a:endParaRPr lang="en-US" sz="1100" b="1">
            <a:solidFill>
              <a:schemeClr val="bg1"/>
            </a:solidFill>
            <a:latin typeface="Arial" pitchFamily="34" charset="0"/>
            <a:ea typeface="+mn-ea"/>
            <a:cs typeface="Arial" pitchFamily="34" charset="0"/>
          </a:endParaRPr>
        </a:p>
      </xdr:txBody>
    </xdr:sp>
    <xdr:clientData/>
  </xdr:twoCellAnchor>
  <xdr:twoCellAnchor>
    <xdr:from>
      <xdr:col>4</xdr:col>
      <xdr:colOff>869156</xdr:colOff>
      <xdr:row>17</xdr:row>
      <xdr:rowOff>33339</xdr:rowOff>
    </xdr:from>
    <xdr:to>
      <xdr:col>4</xdr:col>
      <xdr:colOff>1807368</xdr:colOff>
      <xdr:row>17</xdr:row>
      <xdr:rowOff>261939</xdr:rowOff>
    </xdr:to>
    <xdr:sp macro="[0]!skip_pr_id_Click" textlink="">
      <xdr:nvSpPr>
        <xdr:cNvPr id="56" name="skip_pr_id" hidden="1">
          <a:extLst>
            <a:ext uri="{FF2B5EF4-FFF2-40B4-BE49-F238E27FC236}">
              <a16:creationId xmlns:a16="http://schemas.microsoft.com/office/drawing/2014/main" id="{00000000-0008-0000-2D00-000038000000}"/>
            </a:ext>
          </a:extLst>
        </xdr:cNvPr>
        <xdr:cNvSpPr/>
      </xdr:nvSpPr>
      <xdr:spPr>
        <a:xfrm>
          <a:off x="6274594" y="5831683"/>
          <a:ext cx="938212" cy="228600"/>
        </a:xfrm>
        <a:prstGeom prst="roundRect">
          <a:avLst/>
        </a:prstGeom>
        <a:solidFill>
          <a:srgbClr val="B10043"/>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Skip</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14</xdr:col>
      <xdr:colOff>645583</xdr:colOff>
      <xdr:row>1</xdr:row>
      <xdr:rowOff>95250</xdr:rowOff>
    </xdr:from>
    <xdr:to>
      <xdr:col>14</xdr:col>
      <xdr:colOff>2129101</xdr:colOff>
      <xdr:row>1</xdr:row>
      <xdr:rowOff>501371</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223750" y="137583"/>
          <a:ext cx="1483518" cy="406121"/>
        </a:xfrm>
        <a:prstGeom prst="rect">
          <a:avLst/>
        </a:prstGeom>
        <a:solidFill>
          <a:srgbClr val="3DCD58"/>
        </a:solidFill>
      </xdr:spPr>
    </xdr:pic>
    <xdr:clientData/>
  </xdr:twoCellAnchor>
  <xdr:twoCellAnchor editAs="oneCell">
    <xdr:from>
      <xdr:col>5</xdr:col>
      <xdr:colOff>140757</xdr:colOff>
      <xdr:row>1</xdr:row>
      <xdr:rowOff>71437</xdr:rowOff>
    </xdr:from>
    <xdr:to>
      <xdr:col>7</xdr:col>
      <xdr:colOff>27888</xdr:colOff>
      <xdr:row>1</xdr:row>
      <xdr:rowOff>512028</xdr:rowOff>
    </xdr:to>
    <xdr:pic>
      <xdr:nvPicPr>
        <xdr:cNvPr id="4" name="Picture 3">
          <a:extLst>
            <a:ext uri="{FF2B5EF4-FFF2-40B4-BE49-F238E27FC236}">
              <a16:creationId xmlns:a16="http://schemas.microsoft.com/office/drawing/2014/main" id="{00000000-0008-0000-2E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87924" y="113770"/>
          <a:ext cx="426881" cy="440591"/>
        </a:xfrm>
        <a:prstGeom prst="rect">
          <a:avLst/>
        </a:prstGeom>
      </xdr:spPr>
    </xdr:pic>
    <xdr:clientData/>
  </xdr:twoCellAnchor>
  <xdr:twoCellAnchor>
    <xdr:from>
      <xdr:col>2</xdr:col>
      <xdr:colOff>137582</xdr:colOff>
      <xdr:row>13</xdr:row>
      <xdr:rowOff>21167</xdr:rowOff>
    </xdr:from>
    <xdr:to>
      <xdr:col>3</xdr:col>
      <xdr:colOff>16932</xdr:colOff>
      <xdr:row>13</xdr:row>
      <xdr:rowOff>295487</xdr:rowOff>
    </xdr:to>
    <xdr:sp macro="[0]!Project_Charter_Report_Btn_Click" textlink="">
      <xdr:nvSpPr>
        <xdr:cNvPr id="41" name="Project_Charer_Report_Btn">
          <a:extLst>
            <a:ext uri="{FF2B5EF4-FFF2-40B4-BE49-F238E27FC236}">
              <a16:creationId xmlns:a16="http://schemas.microsoft.com/office/drawing/2014/main" id="{00000000-0008-0000-2E00-000029000000}"/>
            </a:ext>
          </a:extLst>
        </xdr:cNvPr>
        <xdr:cNvSpPr/>
      </xdr:nvSpPr>
      <xdr:spPr>
        <a:xfrm>
          <a:off x="304270" y="1604698"/>
          <a:ext cx="1379537"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Charter</a:t>
          </a:r>
        </a:p>
      </xdr:txBody>
    </xdr:sp>
    <xdr:clientData/>
  </xdr:twoCellAnchor>
  <xdr:twoCellAnchor>
    <xdr:from>
      <xdr:col>3</xdr:col>
      <xdr:colOff>132026</xdr:colOff>
      <xdr:row>13</xdr:row>
      <xdr:rowOff>21167</xdr:rowOff>
    </xdr:from>
    <xdr:to>
      <xdr:col>3</xdr:col>
      <xdr:colOff>1504949</xdr:colOff>
      <xdr:row>13</xdr:row>
      <xdr:rowOff>295487</xdr:rowOff>
    </xdr:to>
    <xdr:sp macro="[0]!Status_Report_Gantt_Btn_Click" textlink="">
      <xdr:nvSpPr>
        <xdr:cNvPr id="42" name="Status_Report_Gantt_Btn">
          <a:extLst>
            <a:ext uri="{FF2B5EF4-FFF2-40B4-BE49-F238E27FC236}">
              <a16:creationId xmlns:a16="http://schemas.microsoft.com/office/drawing/2014/main" id="{00000000-0008-0000-2E00-00002A000000}"/>
            </a:ext>
          </a:extLst>
        </xdr:cNvPr>
        <xdr:cNvSpPr/>
      </xdr:nvSpPr>
      <xdr:spPr>
        <a:xfrm>
          <a:off x="1798901" y="1604698"/>
          <a:ext cx="1372923"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Status</a:t>
          </a:r>
        </a:p>
      </xdr:txBody>
    </xdr:sp>
    <xdr:clientData/>
  </xdr:twoCellAnchor>
  <xdr:twoCellAnchor>
    <xdr:from>
      <xdr:col>4</xdr:col>
      <xdr:colOff>98688</xdr:colOff>
      <xdr:row>13</xdr:row>
      <xdr:rowOff>21167</xdr:rowOff>
    </xdr:from>
    <xdr:to>
      <xdr:col>4</xdr:col>
      <xdr:colOff>1476902</xdr:colOff>
      <xdr:row>13</xdr:row>
      <xdr:rowOff>295487</xdr:rowOff>
    </xdr:to>
    <xdr:sp macro="[0]!Charter_Status_Gantt_Btn_Click" textlink="">
      <xdr:nvSpPr>
        <xdr:cNvPr id="43" name="Charter_Status_Gantt_Btn">
          <a:extLst>
            <a:ext uri="{FF2B5EF4-FFF2-40B4-BE49-F238E27FC236}">
              <a16:creationId xmlns:a16="http://schemas.microsoft.com/office/drawing/2014/main" id="{00000000-0008-0000-2E00-00002B000000}"/>
            </a:ext>
          </a:extLst>
        </xdr:cNvPr>
        <xdr:cNvSpPr/>
      </xdr:nvSpPr>
      <xdr:spPr>
        <a:xfrm>
          <a:off x="3277657" y="1604698"/>
          <a:ext cx="1378214"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Charter &amp; Status</a:t>
          </a:r>
        </a:p>
      </xdr:txBody>
    </xdr:sp>
    <xdr:clientData/>
  </xdr:twoCellAnchor>
  <xdr:twoCellAnchor>
    <xdr:from>
      <xdr:col>2</xdr:col>
      <xdr:colOff>137582</xdr:colOff>
      <xdr:row>14</xdr:row>
      <xdr:rowOff>342909</xdr:rowOff>
    </xdr:from>
    <xdr:to>
      <xdr:col>3</xdr:col>
      <xdr:colOff>10318</xdr:colOff>
      <xdr:row>15</xdr:row>
      <xdr:rowOff>271948</xdr:rowOff>
    </xdr:to>
    <xdr:sp macro="[0]!Generate_Roadmap_Report" textlink="">
      <xdr:nvSpPr>
        <xdr:cNvPr id="45" name="Roadmap_Report_Btn">
          <a:extLst>
            <a:ext uri="{FF2B5EF4-FFF2-40B4-BE49-F238E27FC236}">
              <a16:creationId xmlns:a16="http://schemas.microsoft.com/office/drawing/2014/main" id="{00000000-0008-0000-2E00-00002D000000}"/>
            </a:ext>
          </a:extLst>
        </xdr:cNvPr>
        <xdr:cNvSpPr/>
      </xdr:nvSpPr>
      <xdr:spPr>
        <a:xfrm>
          <a:off x="304270" y="2271722"/>
          <a:ext cx="1372923"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Roadmap</a:t>
          </a:r>
        </a:p>
      </xdr:txBody>
    </xdr:sp>
    <xdr:clientData/>
  </xdr:twoCellAnchor>
  <xdr:twoCellAnchor>
    <xdr:from>
      <xdr:col>3</xdr:col>
      <xdr:colOff>132026</xdr:colOff>
      <xdr:row>14</xdr:row>
      <xdr:rowOff>342909</xdr:rowOff>
    </xdr:from>
    <xdr:to>
      <xdr:col>3</xdr:col>
      <xdr:colOff>1510240</xdr:colOff>
      <xdr:row>15</xdr:row>
      <xdr:rowOff>271948</xdr:rowOff>
    </xdr:to>
    <xdr:sp macro="[0]!Generate_Playbook" textlink="">
      <xdr:nvSpPr>
        <xdr:cNvPr id="46" name="Playbook_Report_Btn">
          <a:extLst>
            <a:ext uri="{FF2B5EF4-FFF2-40B4-BE49-F238E27FC236}">
              <a16:creationId xmlns:a16="http://schemas.microsoft.com/office/drawing/2014/main" id="{00000000-0008-0000-2E00-00002E000000}"/>
            </a:ext>
          </a:extLst>
        </xdr:cNvPr>
        <xdr:cNvSpPr/>
      </xdr:nvSpPr>
      <xdr:spPr>
        <a:xfrm>
          <a:off x="1798901" y="2271722"/>
          <a:ext cx="1378214"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Playbook</a:t>
          </a:r>
        </a:p>
      </xdr:txBody>
    </xdr:sp>
    <xdr:clientData/>
  </xdr:twoCellAnchor>
  <xdr:twoCellAnchor>
    <xdr:from>
      <xdr:col>2</xdr:col>
      <xdr:colOff>169334</xdr:colOff>
      <xdr:row>17</xdr:row>
      <xdr:rowOff>52916</xdr:rowOff>
    </xdr:from>
    <xdr:to>
      <xdr:col>3</xdr:col>
      <xdr:colOff>48684</xdr:colOff>
      <xdr:row>17</xdr:row>
      <xdr:rowOff>327236</xdr:rowOff>
    </xdr:to>
    <xdr:sp macro="[0]!Generate_Task_Report" textlink="">
      <xdr:nvSpPr>
        <xdr:cNvPr id="47" name="Task_Report_Btn">
          <a:extLst>
            <a:ext uri="{FF2B5EF4-FFF2-40B4-BE49-F238E27FC236}">
              <a16:creationId xmlns:a16="http://schemas.microsoft.com/office/drawing/2014/main" id="{00000000-0008-0000-2E00-00002F000000}"/>
            </a:ext>
          </a:extLst>
        </xdr:cNvPr>
        <xdr:cNvSpPr/>
      </xdr:nvSpPr>
      <xdr:spPr>
        <a:xfrm>
          <a:off x="338667" y="2719916"/>
          <a:ext cx="137160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Task Report</a:t>
          </a:r>
        </a:p>
      </xdr:txBody>
    </xdr:sp>
    <xdr:clientData/>
  </xdr:twoCellAnchor>
  <xdr:twoCellAnchor>
    <xdr:from>
      <xdr:col>3</xdr:col>
      <xdr:colOff>165564</xdr:colOff>
      <xdr:row>17</xdr:row>
      <xdr:rowOff>52916</xdr:rowOff>
    </xdr:from>
    <xdr:to>
      <xdr:col>4</xdr:col>
      <xdr:colOff>25070</xdr:colOff>
      <xdr:row>17</xdr:row>
      <xdr:rowOff>327236</xdr:rowOff>
    </xdr:to>
    <xdr:sp macro="[0]!Generate_Macro_Planning_Report" textlink="">
      <xdr:nvSpPr>
        <xdr:cNvPr id="48" name="Macro_Planning_Report_Btn">
          <a:extLst>
            <a:ext uri="{FF2B5EF4-FFF2-40B4-BE49-F238E27FC236}">
              <a16:creationId xmlns:a16="http://schemas.microsoft.com/office/drawing/2014/main" id="{00000000-0008-0000-2E00-000030000000}"/>
            </a:ext>
          </a:extLst>
        </xdr:cNvPr>
        <xdr:cNvSpPr/>
      </xdr:nvSpPr>
      <xdr:spPr>
        <a:xfrm>
          <a:off x="1827147" y="2719916"/>
          <a:ext cx="1372923"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Macro Planning</a:t>
          </a:r>
        </a:p>
      </xdr:txBody>
    </xdr:sp>
    <xdr:clientData/>
  </xdr:twoCellAnchor>
  <xdr:twoCellAnchor>
    <xdr:from>
      <xdr:col>4</xdr:col>
      <xdr:colOff>134012</xdr:colOff>
      <xdr:row>17</xdr:row>
      <xdr:rowOff>52916</xdr:rowOff>
    </xdr:from>
    <xdr:to>
      <xdr:col>4</xdr:col>
      <xdr:colOff>1512226</xdr:colOff>
      <xdr:row>17</xdr:row>
      <xdr:rowOff>327236</xdr:rowOff>
    </xdr:to>
    <xdr:sp macro="[0]!Generate_Schedule_Gantt_Report" textlink="">
      <xdr:nvSpPr>
        <xdr:cNvPr id="49" name="Schedule_Gantt_Report_Btn">
          <a:extLst>
            <a:ext uri="{FF2B5EF4-FFF2-40B4-BE49-F238E27FC236}">
              <a16:creationId xmlns:a16="http://schemas.microsoft.com/office/drawing/2014/main" id="{00000000-0008-0000-2E00-000031000000}"/>
            </a:ext>
          </a:extLst>
        </xdr:cNvPr>
        <xdr:cNvSpPr/>
      </xdr:nvSpPr>
      <xdr:spPr>
        <a:xfrm>
          <a:off x="3309012" y="2719916"/>
          <a:ext cx="1378214"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Gantt Report</a:t>
          </a:r>
        </a:p>
      </xdr:txBody>
    </xdr:sp>
    <xdr:clientData/>
  </xdr:twoCellAnchor>
  <xdr:twoCellAnchor>
    <xdr:from>
      <xdr:col>3</xdr:col>
      <xdr:colOff>165564</xdr:colOff>
      <xdr:row>18</xdr:row>
      <xdr:rowOff>46305</xdr:rowOff>
    </xdr:from>
    <xdr:to>
      <xdr:col>4</xdr:col>
      <xdr:colOff>25070</xdr:colOff>
      <xdr:row>18</xdr:row>
      <xdr:rowOff>320625</xdr:rowOff>
    </xdr:to>
    <xdr:sp macro="[0]!Generate_Phase_Tab_Report" textlink="">
      <xdr:nvSpPr>
        <xdr:cNvPr id="50" name="Phase_Tab_Report_Btn">
          <a:extLst>
            <a:ext uri="{FF2B5EF4-FFF2-40B4-BE49-F238E27FC236}">
              <a16:creationId xmlns:a16="http://schemas.microsoft.com/office/drawing/2014/main" id="{00000000-0008-0000-2E00-000032000000}"/>
            </a:ext>
          </a:extLst>
        </xdr:cNvPr>
        <xdr:cNvSpPr/>
      </xdr:nvSpPr>
      <xdr:spPr>
        <a:xfrm>
          <a:off x="1827147" y="3051972"/>
          <a:ext cx="1372923"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Phase Tabular</a:t>
          </a:r>
        </a:p>
      </xdr:txBody>
    </xdr:sp>
    <xdr:clientData/>
  </xdr:twoCellAnchor>
  <xdr:twoCellAnchor>
    <xdr:from>
      <xdr:col>2</xdr:col>
      <xdr:colOff>169334</xdr:colOff>
      <xdr:row>18</xdr:row>
      <xdr:rowOff>46305</xdr:rowOff>
    </xdr:from>
    <xdr:to>
      <xdr:col>3</xdr:col>
      <xdr:colOff>48684</xdr:colOff>
      <xdr:row>18</xdr:row>
      <xdr:rowOff>320625</xdr:rowOff>
    </xdr:to>
    <xdr:sp macro="[0]!Generate_Stage_Gate_Table_Report" textlink="">
      <xdr:nvSpPr>
        <xdr:cNvPr id="51" name="Stage_Gate_Tab_Report_Btn">
          <a:extLst>
            <a:ext uri="{FF2B5EF4-FFF2-40B4-BE49-F238E27FC236}">
              <a16:creationId xmlns:a16="http://schemas.microsoft.com/office/drawing/2014/main" id="{00000000-0008-0000-2E00-000033000000}"/>
            </a:ext>
          </a:extLst>
        </xdr:cNvPr>
        <xdr:cNvSpPr/>
      </xdr:nvSpPr>
      <xdr:spPr>
        <a:xfrm>
          <a:off x="338667" y="3051972"/>
          <a:ext cx="137160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Gate Tabular</a:t>
          </a:r>
        </a:p>
      </xdr:txBody>
    </xdr:sp>
    <xdr:clientData/>
  </xdr:twoCellAnchor>
  <xdr:twoCellAnchor>
    <xdr:from>
      <xdr:col>4</xdr:col>
      <xdr:colOff>134012</xdr:colOff>
      <xdr:row>18</xdr:row>
      <xdr:rowOff>46305</xdr:rowOff>
    </xdr:from>
    <xdr:to>
      <xdr:col>4</xdr:col>
      <xdr:colOff>1512226</xdr:colOff>
      <xdr:row>18</xdr:row>
      <xdr:rowOff>320625</xdr:rowOff>
    </xdr:to>
    <xdr:sp macro="[0]!Generate_Phase_Chart_Report" textlink="">
      <xdr:nvSpPr>
        <xdr:cNvPr id="52" name="Phase_Report_Btn">
          <a:extLst>
            <a:ext uri="{FF2B5EF4-FFF2-40B4-BE49-F238E27FC236}">
              <a16:creationId xmlns:a16="http://schemas.microsoft.com/office/drawing/2014/main" id="{00000000-0008-0000-2E00-000034000000}"/>
            </a:ext>
          </a:extLst>
        </xdr:cNvPr>
        <xdr:cNvSpPr/>
      </xdr:nvSpPr>
      <xdr:spPr>
        <a:xfrm>
          <a:off x="3309012" y="3051972"/>
          <a:ext cx="1378214"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Phase Chart</a:t>
          </a:r>
        </a:p>
      </xdr:txBody>
    </xdr:sp>
    <xdr:clientData/>
  </xdr:twoCellAnchor>
  <xdr:twoCellAnchor>
    <xdr:from>
      <xdr:col>2</xdr:col>
      <xdr:colOff>210344</xdr:colOff>
      <xdr:row>22</xdr:row>
      <xdr:rowOff>100543</xdr:rowOff>
    </xdr:from>
    <xdr:to>
      <xdr:col>3</xdr:col>
      <xdr:colOff>89694</xdr:colOff>
      <xdr:row>22</xdr:row>
      <xdr:rowOff>374863</xdr:rowOff>
    </xdr:to>
    <xdr:sp macro="[0]!Generate_Tracker_Report" textlink="">
      <xdr:nvSpPr>
        <xdr:cNvPr id="53" name="Tracker_Report_Btn">
          <a:extLst>
            <a:ext uri="{FF2B5EF4-FFF2-40B4-BE49-F238E27FC236}">
              <a16:creationId xmlns:a16="http://schemas.microsoft.com/office/drawing/2014/main" id="{00000000-0008-0000-2E00-000035000000}"/>
            </a:ext>
          </a:extLst>
        </xdr:cNvPr>
        <xdr:cNvSpPr/>
      </xdr:nvSpPr>
      <xdr:spPr>
        <a:xfrm>
          <a:off x="377032" y="4791606"/>
          <a:ext cx="1379537"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Tracker</a:t>
          </a:r>
        </a:p>
      </xdr:txBody>
    </xdr:sp>
    <xdr:clientData/>
  </xdr:twoCellAnchor>
  <xdr:twoCellAnchor>
    <xdr:from>
      <xdr:col>3</xdr:col>
      <xdr:colOff>238125</xdr:colOff>
      <xdr:row>22</xdr:row>
      <xdr:rowOff>100543</xdr:rowOff>
    </xdr:from>
    <xdr:to>
      <xdr:col>4</xdr:col>
      <xdr:colOff>97631</xdr:colOff>
      <xdr:row>22</xdr:row>
      <xdr:rowOff>374863</xdr:rowOff>
    </xdr:to>
    <xdr:sp macro="[0]!Generate_Digital_Addendum" textlink="">
      <xdr:nvSpPr>
        <xdr:cNvPr id="54" name="Addendum_Report_Btn">
          <a:extLst>
            <a:ext uri="{FF2B5EF4-FFF2-40B4-BE49-F238E27FC236}">
              <a16:creationId xmlns:a16="http://schemas.microsoft.com/office/drawing/2014/main" id="{00000000-0008-0000-2E00-000036000000}"/>
            </a:ext>
          </a:extLst>
        </xdr:cNvPr>
        <xdr:cNvSpPr/>
      </xdr:nvSpPr>
      <xdr:spPr>
        <a:xfrm>
          <a:off x="1905000" y="4791606"/>
          <a:ext cx="137160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100" b="1">
              <a:solidFill>
                <a:schemeClr val="bg1"/>
              </a:solidFill>
              <a:latin typeface="Arial" pitchFamily="34" charset="0"/>
              <a:ea typeface="+mn-ea"/>
              <a:cs typeface="Arial" pitchFamily="34" charset="0"/>
            </a:rPr>
            <a:t>Digital Addendum</a:t>
          </a:r>
        </a:p>
      </xdr:txBody>
    </xdr:sp>
    <xdr:clientData/>
  </xdr:twoCellAnchor>
  <xdr:twoCellAnchor>
    <xdr:from>
      <xdr:col>4</xdr:col>
      <xdr:colOff>175022</xdr:colOff>
      <xdr:row>22</xdr:row>
      <xdr:rowOff>100543</xdr:rowOff>
    </xdr:from>
    <xdr:to>
      <xdr:col>4</xdr:col>
      <xdr:colOff>1546622</xdr:colOff>
      <xdr:row>22</xdr:row>
      <xdr:rowOff>374863</xdr:rowOff>
    </xdr:to>
    <xdr:sp macro="[0]!Generate_Consolidation_Report" textlink="">
      <xdr:nvSpPr>
        <xdr:cNvPr id="55" name="Consolidation_Report_Btn">
          <a:extLst>
            <a:ext uri="{FF2B5EF4-FFF2-40B4-BE49-F238E27FC236}">
              <a16:creationId xmlns:a16="http://schemas.microsoft.com/office/drawing/2014/main" id="{00000000-0008-0000-2E00-000037000000}"/>
            </a:ext>
          </a:extLst>
        </xdr:cNvPr>
        <xdr:cNvSpPr/>
      </xdr:nvSpPr>
      <xdr:spPr>
        <a:xfrm>
          <a:off x="3353991" y="5339293"/>
          <a:ext cx="137160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Consolidation</a:t>
          </a:r>
        </a:p>
      </xdr:txBody>
    </xdr:sp>
    <xdr:clientData/>
  </xdr:twoCellAnchor>
  <xdr:twoCellAnchor>
    <xdr:from>
      <xdr:col>14</xdr:col>
      <xdr:colOff>124090</xdr:colOff>
      <xdr:row>13</xdr:row>
      <xdr:rowOff>67733</xdr:rowOff>
    </xdr:from>
    <xdr:to>
      <xdr:col>14</xdr:col>
      <xdr:colOff>2135770</xdr:colOff>
      <xdr:row>13</xdr:row>
      <xdr:rowOff>342053</xdr:rowOff>
    </xdr:to>
    <xdr:sp macro="[0]!Bn_Report_Configuration_Btn_Click" textlink="">
      <xdr:nvSpPr>
        <xdr:cNvPr id="56" name="Bn_Report_Configuration_Btn">
          <a:extLst>
            <a:ext uri="{FF2B5EF4-FFF2-40B4-BE49-F238E27FC236}">
              <a16:creationId xmlns:a16="http://schemas.microsoft.com/office/drawing/2014/main" id="{00000000-0008-0000-2E00-000038000000}"/>
            </a:ext>
          </a:extLst>
        </xdr:cNvPr>
        <xdr:cNvSpPr/>
      </xdr:nvSpPr>
      <xdr:spPr>
        <a:xfrm>
          <a:off x="11685059" y="1651264"/>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Report Configurator</a:t>
          </a:r>
        </a:p>
      </xdr:txBody>
    </xdr:sp>
    <xdr:clientData/>
  </xdr:twoCellAnchor>
  <xdr:twoCellAnchor>
    <xdr:from>
      <xdr:col>14</xdr:col>
      <xdr:colOff>124090</xdr:colOff>
      <xdr:row>14</xdr:row>
      <xdr:rowOff>43699</xdr:rowOff>
    </xdr:from>
    <xdr:to>
      <xdr:col>14</xdr:col>
      <xdr:colOff>2135770</xdr:colOff>
      <xdr:row>14</xdr:row>
      <xdr:rowOff>318019</xdr:rowOff>
    </xdr:to>
    <xdr:sp macro="[0]!Load_From_Previous_Versions" textlink="">
      <xdr:nvSpPr>
        <xdr:cNvPr id="57" name="Migrate_to_GPS_Btn">
          <a:extLst>
            <a:ext uri="{FF2B5EF4-FFF2-40B4-BE49-F238E27FC236}">
              <a16:creationId xmlns:a16="http://schemas.microsoft.com/office/drawing/2014/main" id="{00000000-0008-0000-2E00-000039000000}"/>
            </a:ext>
          </a:extLst>
        </xdr:cNvPr>
        <xdr:cNvSpPr/>
      </xdr:nvSpPr>
      <xdr:spPr>
        <a:xfrm>
          <a:off x="11685059" y="1972512"/>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Migrate to v8.1</a:t>
          </a:r>
        </a:p>
      </xdr:txBody>
    </xdr:sp>
    <xdr:clientData/>
  </xdr:twoCellAnchor>
  <xdr:twoCellAnchor>
    <xdr:from>
      <xdr:col>14</xdr:col>
      <xdr:colOff>124090</xdr:colOff>
      <xdr:row>16</xdr:row>
      <xdr:rowOff>316881</xdr:rowOff>
    </xdr:from>
    <xdr:to>
      <xdr:col>14</xdr:col>
      <xdr:colOff>2135770</xdr:colOff>
      <xdr:row>17</xdr:row>
      <xdr:rowOff>245920</xdr:rowOff>
    </xdr:to>
    <xdr:sp macro="[0]!Generate_Hoshin_A3" textlink="">
      <xdr:nvSpPr>
        <xdr:cNvPr id="58" name="Push_to_Hoshin_Btn">
          <a:extLst>
            <a:ext uri="{FF2B5EF4-FFF2-40B4-BE49-F238E27FC236}">
              <a16:creationId xmlns:a16="http://schemas.microsoft.com/office/drawing/2014/main" id="{00000000-0008-0000-2E00-00003A000000}"/>
            </a:ext>
          </a:extLst>
        </xdr:cNvPr>
        <xdr:cNvSpPr/>
      </xdr:nvSpPr>
      <xdr:spPr>
        <a:xfrm>
          <a:off x="11685059" y="2936256"/>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Generate Hoshin A3 XLS</a:t>
          </a:r>
        </a:p>
      </xdr:txBody>
    </xdr:sp>
    <xdr:clientData/>
  </xdr:twoCellAnchor>
  <xdr:twoCellAnchor>
    <xdr:from>
      <xdr:col>14</xdr:col>
      <xdr:colOff>124090</xdr:colOff>
      <xdr:row>15</xdr:row>
      <xdr:rowOff>19666</xdr:rowOff>
    </xdr:from>
    <xdr:to>
      <xdr:col>14</xdr:col>
      <xdr:colOff>2135770</xdr:colOff>
      <xdr:row>15</xdr:row>
      <xdr:rowOff>293986</xdr:rowOff>
    </xdr:to>
    <xdr:sp macro="[0]!Mail_GPS" textlink="">
      <xdr:nvSpPr>
        <xdr:cNvPr id="59" name="Email_GPS_Btn">
          <a:extLst>
            <a:ext uri="{FF2B5EF4-FFF2-40B4-BE49-F238E27FC236}">
              <a16:creationId xmlns:a16="http://schemas.microsoft.com/office/drawing/2014/main" id="{00000000-0008-0000-2E00-00003B000000}"/>
            </a:ext>
          </a:extLst>
        </xdr:cNvPr>
        <xdr:cNvSpPr/>
      </xdr:nvSpPr>
      <xdr:spPr>
        <a:xfrm>
          <a:off x="11685059" y="2293760"/>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Email GPS</a:t>
          </a:r>
        </a:p>
      </xdr:txBody>
    </xdr:sp>
    <xdr:clientData/>
  </xdr:twoCellAnchor>
  <xdr:oneCellAnchor>
    <xdr:from>
      <xdr:col>1</xdr:col>
      <xdr:colOff>0</xdr:colOff>
      <xdr:row>1</xdr:row>
      <xdr:rowOff>333206</xdr:rowOff>
    </xdr:from>
    <xdr:ext cx="1216423" cy="210250"/>
    <xdr:sp macro="" textlink="">
      <xdr:nvSpPr>
        <xdr:cNvPr id="60" name="TextBox 59">
          <a:extLst>
            <a:ext uri="{FF2B5EF4-FFF2-40B4-BE49-F238E27FC236}">
              <a16:creationId xmlns:a16="http://schemas.microsoft.com/office/drawing/2014/main" id="{00000000-0008-0000-2E00-00003C000000}"/>
            </a:ext>
          </a:extLst>
        </xdr:cNvPr>
        <xdr:cNvSpPr txBox="1"/>
      </xdr:nvSpPr>
      <xdr:spPr>
        <a:xfrm>
          <a:off x="140229" y="375539"/>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xdr:from>
      <xdr:col>2</xdr:col>
      <xdr:colOff>4762</xdr:colOff>
      <xdr:row>1</xdr:row>
      <xdr:rowOff>19844</xdr:rowOff>
    </xdr:from>
    <xdr:to>
      <xdr:col>2</xdr:col>
      <xdr:colOff>4762</xdr:colOff>
      <xdr:row>1</xdr:row>
      <xdr:rowOff>388939</xdr:rowOff>
    </xdr:to>
    <xdr:grpSp>
      <xdr:nvGrpSpPr>
        <xdr:cNvPr id="61" name="Menu_Button">
          <a:extLst>
            <a:ext uri="{FF2B5EF4-FFF2-40B4-BE49-F238E27FC236}">
              <a16:creationId xmlns:a16="http://schemas.microsoft.com/office/drawing/2014/main" id="{00000000-0008-0000-2E00-00003D000000}"/>
            </a:ext>
          </a:extLst>
        </xdr:cNvPr>
        <xdr:cNvGrpSpPr/>
      </xdr:nvGrpSpPr>
      <xdr:grpSpPr>
        <a:xfrm>
          <a:off x="171450" y="55563"/>
          <a:ext cx="0" cy="369095"/>
          <a:chOff x="297657" y="95249"/>
          <a:chExt cx="583406" cy="369095"/>
        </a:xfrm>
      </xdr:grpSpPr>
      <xdr:sp macro="[0]!Menu_Button_Click" textlink="">
        <xdr:nvSpPr>
          <xdr:cNvPr id="62" name="Rectangle: Rounded Corners 61" hidden="1">
            <a:extLst>
              <a:ext uri="{FF2B5EF4-FFF2-40B4-BE49-F238E27FC236}">
                <a16:creationId xmlns:a16="http://schemas.microsoft.com/office/drawing/2014/main" id="{00000000-0008-0000-2E00-00003E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63" name="Straight Connector 62">
            <a:extLst>
              <a:ext uri="{FF2B5EF4-FFF2-40B4-BE49-F238E27FC236}">
                <a16:creationId xmlns:a16="http://schemas.microsoft.com/office/drawing/2014/main" id="{00000000-0008-0000-2E00-00003F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64" name="Straight Connector 63">
            <a:extLst>
              <a:ext uri="{FF2B5EF4-FFF2-40B4-BE49-F238E27FC236}">
                <a16:creationId xmlns:a16="http://schemas.microsoft.com/office/drawing/2014/main" id="{00000000-0008-0000-2E00-000040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65" name="Straight Connector 64">
            <a:extLst>
              <a:ext uri="{FF2B5EF4-FFF2-40B4-BE49-F238E27FC236}">
                <a16:creationId xmlns:a16="http://schemas.microsoft.com/office/drawing/2014/main" id="{00000000-0008-0000-2E00-000041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214312</xdr:colOff>
      <xdr:row>1</xdr:row>
      <xdr:rowOff>19844</xdr:rowOff>
    </xdr:from>
    <xdr:to>
      <xdr:col>7</xdr:col>
      <xdr:colOff>216693</xdr:colOff>
      <xdr:row>1</xdr:row>
      <xdr:rowOff>388939</xdr:rowOff>
    </xdr:to>
    <xdr:grpSp>
      <xdr:nvGrpSpPr>
        <xdr:cNvPr id="78" name="Menu_Button">
          <a:extLst>
            <a:ext uri="{FF2B5EF4-FFF2-40B4-BE49-F238E27FC236}">
              <a16:creationId xmlns:a16="http://schemas.microsoft.com/office/drawing/2014/main" id="{00000000-0008-0000-2E00-00004E000000}"/>
            </a:ext>
          </a:extLst>
        </xdr:cNvPr>
        <xdr:cNvGrpSpPr/>
      </xdr:nvGrpSpPr>
      <xdr:grpSpPr>
        <a:xfrm>
          <a:off x="5619750" y="55563"/>
          <a:ext cx="2381" cy="369095"/>
          <a:chOff x="297657" y="95249"/>
          <a:chExt cx="583406" cy="369095"/>
        </a:xfrm>
      </xdr:grpSpPr>
      <xdr:sp macro="[0]!Menu_Button_Click" textlink="">
        <xdr:nvSpPr>
          <xdr:cNvPr id="79" name="Rectangle: Rounded Corners 78" hidden="1">
            <a:extLst>
              <a:ext uri="{FF2B5EF4-FFF2-40B4-BE49-F238E27FC236}">
                <a16:creationId xmlns:a16="http://schemas.microsoft.com/office/drawing/2014/main" id="{00000000-0008-0000-2E00-00004F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80" name="Straight Connector 79">
            <a:extLst>
              <a:ext uri="{FF2B5EF4-FFF2-40B4-BE49-F238E27FC236}">
                <a16:creationId xmlns:a16="http://schemas.microsoft.com/office/drawing/2014/main" id="{00000000-0008-0000-2E00-000050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1" name="Straight Connector 80">
            <a:extLst>
              <a:ext uri="{FF2B5EF4-FFF2-40B4-BE49-F238E27FC236}">
                <a16:creationId xmlns:a16="http://schemas.microsoft.com/office/drawing/2014/main" id="{00000000-0008-0000-2E00-000051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82" name="Straight Connector 81">
            <a:extLst>
              <a:ext uri="{FF2B5EF4-FFF2-40B4-BE49-F238E27FC236}">
                <a16:creationId xmlns:a16="http://schemas.microsoft.com/office/drawing/2014/main" id="{00000000-0008-0000-2E00-000052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851958</xdr:colOff>
      <xdr:row>22</xdr:row>
      <xdr:rowOff>113770</xdr:rowOff>
    </xdr:from>
    <xdr:to>
      <xdr:col>12</xdr:col>
      <xdr:colOff>10583</xdr:colOff>
      <xdr:row>22</xdr:row>
      <xdr:rowOff>389202</xdr:rowOff>
    </xdr:to>
    <xdr:sp macro="[0]!Generate_Full_Report" textlink="">
      <xdr:nvSpPr>
        <xdr:cNvPr id="83" name="Generate_Report_Btn">
          <a:extLst>
            <a:ext uri="{FF2B5EF4-FFF2-40B4-BE49-F238E27FC236}">
              <a16:creationId xmlns:a16="http://schemas.microsoft.com/office/drawing/2014/main" id="{00000000-0008-0000-2E00-000053000000}"/>
            </a:ext>
          </a:extLst>
        </xdr:cNvPr>
        <xdr:cNvSpPr/>
      </xdr:nvSpPr>
      <xdr:spPr>
        <a:xfrm>
          <a:off x="9222052" y="5352520"/>
          <a:ext cx="1920875" cy="275432"/>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Generate Report</a:t>
          </a:r>
        </a:p>
      </xdr:txBody>
    </xdr:sp>
    <xdr:clientData/>
  </xdr:twoCellAnchor>
  <xdr:twoCellAnchor>
    <xdr:from>
      <xdr:col>14</xdr:col>
      <xdr:colOff>124090</xdr:colOff>
      <xdr:row>15</xdr:row>
      <xdr:rowOff>340914</xdr:rowOff>
    </xdr:from>
    <xdr:to>
      <xdr:col>14</xdr:col>
      <xdr:colOff>2135770</xdr:colOff>
      <xdr:row>16</xdr:row>
      <xdr:rowOff>269953</xdr:rowOff>
    </xdr:to>
    <xdr:sp macro="[0]!Mail_Status_Report" textlink="">
      <xdr:nvSpPr>
        <xdr:cNvPr id="66" name="Email_Status_Report_Btn">
          <a:extLst>
            <a:ext uri="{FF2B5EF4-FFF2-40B4-BE49-F238E27FC236}">
              <a16:creationId xmlns:a16="http://schemas.microsoft.com/office/drawing/2014/main" id="{00000000-0008-0000-2E00-000042000000}"/>
            </a:ext>
          </a:extLst>
        </xdr:cNvPr>
        <xdr:cNvSpPr/>
      </xdr:nvSpPr>
      <xdr:spPr>
        <a:xfrm>
          <a:off x="11685059" y="2615008"/>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Email Status Report</a:t>
          </a:r>
        </a:p>
      </xdr:txBody>
    </xdr:sp>
    <xdr:clientData/>
  </xdr:twoCellAnchor>
  <xdr:twoCellAnchor>
    <xdr:from>
      <xdr:col>14</xdr:col>
      <xdr:colOff>124090</xdr:colOff>
      <xdr:row>17</xdr:row>
      <xdr:rowOff>292848</xdr:rowOff>
    </xdr:from>
    <xdr:to>
      <xdr:col>14</xdr:col>
      <xdr:colOff>2135770</xdr:colOff>
      <xdr:row>18</xdr:row>
      <xdr:rowOff>221886</xdr:rowOff>
    </xdr:to>
    <xdr:sp macro="[0]!Import_From_MS_Project07" textlink="">
      <xdr:nvSpPr>
        <xdr:cNvPr id="67" name="Import_MS_Project_Btn">
          <a:extLst>
            <a:ext uri="{FF2B5EF4-FFF2-40B4-BE49-F238E27FC236}">
              <a16:creationId xmlns:a16="http://schemas.microsoft.com/office/drawing/2014/main" id="{00000000-0008-0000-2E00-000043000000}"/>
            </a:ext>
          </a:extLst>
        </xdr:cNvPr>
        <xdr:cNvSpPr/>
      </xdr:nvSpPr>
      <xdr:spPr>
        <a:xfrm>
          <a:off x="11685059" y="3257504"/>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Import from MS Project</a:t>
          </a:r>
        </a:p>
      </xdr:txBody>
    </xdr:sp>
    <xdr:clientData/>
  </xdr:twoCellAnchor>
  <xdr:twoCellAnchor>
    <xdr:from>
      <xdr:col>14</xdr:col>
      <xdr:colOff>124090</xdr:colOff>
      <xdr:row>18</xdr:row>
      <xdr:rowOff>268816</xdr:rowOff>
    </xdr:from>
    <xdr:to>
      <xdr:col>14</xdr:col>
      <xdr:colOff>2135770</xdr:colOff>
      <xdr:row>19</xdr:row>
      <xdr:rowOff>197855</xdr:rowOff>
    </xdr:to>
    <xdr:sp macro="[0]!Export_to_MS_Project07" textlink="">
      <xdr:nvSpPr>
        <xdr:cNvPr id="68" name="Export_MS_Project_Btn">
          <a:extLst>
            <a:ext uri="{FF2B5EF4-FFF2-40B4-BE49-F238E27FC236}">
              <a16:creationId xmlns:a16="http://schemas.microsoft.com/office/drawing/2014/main" id="{00000000-0008-0000-2E00-000044000000}"/>
            </a:ext>
          </a:extLst>
        </xdr:cNvPr>
        <xdr:cNvSpPr/>
      </xdr:nvSpPr>
      <xdr:spPr>
        <a:xfrm>
          <a:off x="11685059" y="3578754"/>
          <a:ext cx="2011680"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Export to MS Project</a:t>
          </a:r>
        </a:p>
      </xdr:txBody>
    </xdr:sp>
    <xdr:clientData/>
  </xdr:twoCellAnchor>
  <xdr:twoCellAnchor>
    <xdr:from>
      <xdr:col>2</xdr:col>
      <xdr:colOff>95250</xdr:colOff>
      <xdr:row>1</xdr:row>
      <xdr:rowOff>10584</xdr:rowOff>
    </xdr:from>
    <xdr:to>
      <xdr:col>2</xdr:col>
      <xdr:colOff>678656</xdr:colOff>
      <xdr:row>1</xdr:row>
      <xdr:rowOff>379679</xdr:rowOff>
    </xdr:to>
    <xdr:grpSp>
      <xdr:nvGrpSpPr>
        <xdr:cNvPr id="69" name="Menu_Button">
          <a:extLst>
            <a:ext uri="{FF2B5EF4-FFF2-40B4-BE49-F238E27FC236}">
              <a16:creationId xmlns:a16="http://schemas.microsoft.com/office/drawing/2014/main" id="{00000000-0008-0000-2E00-000045000000}"/>
            </a:ext>
          </a:extLst>
        </xdr:cNvPr>
        <xdr:cNvGrpSpPr/>
      </xdr:nvGrpSpPr>
      <xdr:grpSpPr>
        <a:xfrm>
          <a:off x="261938" y="46303"/>
          <a:ext cx="583406" cy="369095"/>
          <a:chOff x="297657" y="95249"/>
          <a:chExt cx="583406" cy="369095"/>
        </a:xfrm>
      </xdr:grpSpPr>
      <xdr:sp macro="[0]!Menu_Button_Click" textlink="">
        <xdr:nvSpPr>
          <xdr:cNvPr id="70" name="Rectangle: Rounded Corners 69" hidden="1">
            <a:extLst>
              <a:ext uri="{FF2B5EF4-FFF2-40B4-BE49-F238E27FC236}">
                <a16:creationId xmlns:a16="http://schemas.microsoft.com/office/drawing/2014/main" id="{00000000-0008-0000-2E00-000046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1" name="Straight Connector 70">
            <a:extLst>
              <a:ext uri="{FF2B5EF4-FFF2-40B4-BE49-F238E27FC236}">
                <a16:creationId xmlns:a16="http://schemas.microsoft.com/office/drawing/2014/main" id="{00000000-0008-0000-2E00-000047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2" name="Straight Connector 71">
            <a:extLst>
              <a:ext uri="{FF2B5EF4-FFF2-40B4-BE49-F238E27FC236}">
                <a16:creationId xmlns:a16="http://schemas.microsoft.com/office/drawing/2014/main" id="{00000000-0008-0000-2E00-000048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3" name="Straight Connector 72">
            <a:extLst>
              <a:ext uri="{FF2B5EF4-FFF2-40B4-BE49-F238E27FC236}">
                <a16:creationId xmlns:a16="http://schemas.microsoft.com/office/drawing/2014/main" id="{00000000-0008-0000-2E00-000049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87313</xdr:colOff>
      <xdr:row>22</xdr:row>
      <xdr:rowOff>113770</xdr:rowOff>
    </xdr:from>
    <xdr:to>
      <xdr:col>7</xdr:col>
      <xdr:colOff>1367473</xdr:colOff>
      <xdr:row>22</xdr:row>
      <xdr:rowOff>396028</xdr:rowOff>
    </xdr:to>
    <xdr:sp macro="[0]!Select_All_Reports" textlink="">
      <xdr:nvSpPr>
        <xdr:cNvPr id="74" name="Select_All_Reports_Btn">
          <a:extLst>
            <a:ext uri="{FF2B5EF4-FFF2-40B4-BE49-F238E27FC236}">
              <a16:creationId xmlns:a16="http://schemas.microsoft.com/office/drawing/2014/main" id="{00000000-0008-0000-2E00-00004A000000}"/>
            </a:ext>
          </a:extLst>
        </xdr:cNvPr>
        <xdr:cNvSpPr/>
      </xdr:nvSpPr>
      <xdr:spPr>
        <a:xfrm>
          <a:off x="5492751" y="5352520"/>
          <a:ext cx="1280160" cy="28225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Select All</a:t>
          </a:r>
        </a:p>
      </xdr:txBody>
    </xdr:sp>
    <xdr:clientData/>
  </xdr:twoCellAnchor>
  <xdr:twoCellAnchor>
    <xdr:from>
      <xdr:col>7</xdr:col>
      <xdr:colOff>1505479</xdr:colOff>
      <xdr:row>22</xdr:row>
      <xdr:rowOff>113770</xdr:rowOff>
    </xdr:from>
    <xdr:to>
      <xdr:col>9</xdr:col>
      <xdr:colOff>18097</xdr:colOff>
      <xdr:row>22</xdr:row>
      <xdr:rowOff>396028</xdr:rowOff>
    </xdr:to>
    <xdr:sp macro="[0]!Clear_All_Reports" textlink="">
      <xdr:nvSpPr>
        <xdr:cNvPr id="75" name="Clear_All_Reports_Btn">
          <a:extLst>
            <a:ext uri="{FF2B5EF4-FFF2-40B4-BE49-F238E27FC236}">
              <a16:creationId xmlns:a16="http://schemas.microsoft.com/office/drawing/2014/main" id="{00000000-0008-0000-2E00-00004B000000}"/>
            </a:ext>
          </a:extLst>
        </xdr:cNvPr>
        <xdr:cNvSpPr/>
      </xdr:nvSpPr>
      <xdr:spPr>
        <a:xfrm>
          <a:off x="6910917" y="5352520"/>
          <a:ext cx="1274868" cy="28225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Clear</a:t>
          </a:r>
          <a:r>
            <a:rPr lang="en-US" sz="1100" b="1" baseline="0">
              <a:solidFill>
                <a:schemeClr val="bg1"/>
              </a:solidFill>
              <a:latin typeface="Arial" pitchFamily="34" charset="0"/>
              <a:ea typeface="+mn-ea"/>
              <a:cs typeface="Arial" pitchFamily="34" charset="0"/>
            </a:rPr>
            <a:t> Selected</a:t>
          </a:r>
          <a:endParaRPr lang="en-US" sz="1100" b="1">
            <a:solidFill>
              <a:schemeClr val="bg1"/>
            </a:solidFill>
            <a:latin typeface="Arial" pitchFamily="34" charset="0"/>
            <a:ea typeface="+mn-ea"/>
            <a:cs typeface="Arial" pitchFamily="34" charset="0"/>
          </a:endParaRPr>
        </a:p>
      </xdr:txBody>
    </xdr:sp>
    <xdr:clientData/>
  </xdr:twoCellAnchor>
  <xdr:twoCellAnchor>
    <xdr:from>
      <xdr:col>10</xdr:col>
      <xdr:colOff>341311</xdr:colOff>
      <xdr:row>10</xdr:row>
      <xdr:rowOff>52916</xdr:rowOff>
    </xdr:from>
    <xdr:to>
      <xdr:col>11</xdr:col>
      <xdr:colOff>519905</xdr:colOff>
      <xdr:row>11</xdr:row>
      <xdr:rowOff>256646</xdr:rowOff>
    </xdr:to>
    <xdr:sp macro="" textlink="">
      <xdr:nvSpPr>
        <xdr:cNvPr id="76" name="Load_V42_Btn">
          <a:hlinkClick xmlns:r="http://schemas.openxmlformats.org/officeDocument/2006/relationships" r:id="rId3"/>
          <a:extLst>
            <a:ext uri="{FF2B5EF4-FFF2-40B4-BE49-F238E27FC236}">
              <a16:creationId xmlns:a16="http://schemas.microsoft.com/office/drawing/2014/main" id="{00000000-0008-0000-2E00-00004C000000}"/>
            </a:ext>
          </a:extLst>
        </xdr:cNvPr>
        <xdr:cNvSpPr/>
      </xdr:nvSpPr>
      <xdr:spPr>
        <a:xfrm>
          <a:off x="8711405" y="1184010"/>
          <a:ext cx="2226469" cy="275167"/>
        </a:xfrm>
        <a:prstGeom prst="roundRect">
          <a:avLst>
            <a:gd name="adj" fmla="val 7642"/>
          </a:avLst>
        </a:prstGeom>
        <a:solidFill>
          <a:srgbClr val="0070C0"/>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Available Reports</a:t>
          </a:r>
        </a:p>
      </xdr:txBody>
    </xdr:sp>
    <xdr:clientData/>
  </xdr:twoCellAnchor>
  <xdr:twoCellAnchor>
    <xdr:from>
      <xdr:col>2</xdr:col>
      <xdr:colOff>171979</xdr:colOff>
      <xdr:row>19</xdr:row>
      <xdr:rowOff>39690</xdr:rowOff>
    </xdr:from>
    <xdr:to>
      <xdr:col>3</xdr:col>
      <xdr:colOff>51329</xdr:colOff>
      <xdr:row>19</xdr:row>
      <xdr:rowOff>314010</xdr:rowOff>
    </xdr:to>
    <xdr:sp macro="[0]!Generate_Schedule_Action_Report" textlink="">
      <xdr:nvSpPr>
        <xdr:cNvPr id="114" name="Stage_Gate_Tab_Report_Btn">
          <a:extLst>
            <a:ext uri="{FF2B5EF4-FFF2-40B4-BE49-F238E27FC236}">
              <a16:creationId xmlns:a16="http://schemas.microsoft.com/office/drawing/2014/main" id="{00000000-0008-0000-2E00-000072000000}"/>
            </a:ext>
          </a:extLst>
        </xdr:cNvPr>
        <xdr:cNvSpPr/>
      </xdr:nvSpPr>
      <xdr:spPr>
        <a:xfrm>
          <a:off x="338667" y="3421065"/>
          <a:ext cx="1379537"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100" b="1">
              <a:solidFill>
                <a:schemeClr val="bg1"/>
              </a:solidFill>
              <a:latin typeface="Arial" pitchFamily="34" charset="0"/>
              <a:ea typeface="+mn-ea"/>
              <a:cs typeface="Arial" pitchFamily="34" charset="0"/>
            </a:rPr>
            <a:t>Schedule Actions</a:t>
          </a:r>
        </a:p>
      </xdr:txBody>
    </xdr:sp>
    <xdr:clientData/>
  </xdr:twoCellAnchor>
  <xdr:twoCellAnchor editAs="absolute">
    <xdr:from>
      <xdr:col>1</xdr:col>
      <xdr:colOff>59531</xdr:colOff>
      <xdr:row>9</xdr:row>
      <xdr:rowOff>83345</xdr:rowOff>
    </xdr:from>
    <xdr:to>
      <xdr:col>19</xdr:col>
      <xdr:colOff>178593</xdr:colOff>
      <xdr:row>13</xdr:row>
      <xdr:rowOff>45138</xdr:rowOff>
    </xdr:to>
    <xdr:grpSp>
      <xdr:nvGrpSpPr>
        <xdr:cNvPr id="116" name="Menu_Bar" hidden="1">
          <a:extLst>
            <a:ext uri="{FF2B5EF4-FFF2-40B4-BE49-F238E27FC236}">
              <a16:creationId xmlns:a16="http://schemas.microsoft.com/office/drawing/2014/main" id="{00000000-0008-0000-2E00-000074000000}"/>
            </a:ext>
          </a:extLst>
        </xdr:cNvPr>
        <xdr:cNvGrpSpPr/>
      </xdr:nvGrpSpPr>
      <xdr:grpSpPr>
        <a:xfrm>
          <a:off x="130969" y="666751"/>
          <a:ext cx="15180468" cy="961918"/>
          <a:chOff x="74083" y="740834"/>
          <a:chExt cx="13631334" cy="961918"/>
        </a:xfrm>
      </xdr:grpSpPr>
      <xdr:sp macro="" textlink="">
        <xdr:nvSpPr>
          <xdr:cNvPr id="117" name="PlaceHolder" hidden="1">
            <a:extLst>
              <a:ext uri="{FF2B5EF4-FFF2-40B4-BE49-F238E27FC236}">
                <a16:creationId xmlns:a16="http://schemas.microsoft.com/office/drawing/2014/main" id="{00000000-0008-0000-2E00-000075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118" name="Bn_Charter_Btn" hidden="1">
            <a:extLst>
              <a:ext uri="{FF2B5EF4-FFF2-40B4-BE49-F238E27FC236}">
                <a16:creationId xmlns:a16="http://schemas.microsoft.com/office/drawing/2014/main" id="{00000000-0008-0000-2E00-000076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119" name="Bn_Finance_Btn" hidden="1">
            <a:extLst>
              <a:ext uri="{FF2B5EF4-FFF2-40B4-BE49-F238E27FC236}">
                <a16:creationId xmlns:a16="http://schemas.microsoft.com/office/drawing/2014/main" id="{00000000-0008-0000-2E00-000077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120" name="Bn_Status_Report_Btn" hidden="1">
            <a:extLst>
              <a:ext uri="{FF2B5EF4-FFF2-40B4-BE49-F238E27FC236}">
                <a16:creationId xmlns:a16="http://schemas.microsoft.com/office/drawing/2014/main" id="{00000000-0008-0000-2E00-000078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121" name="Bn_Resource_Plan_Btn" hidden="1">
            <a:extLst>
              <a:ext uri="{FF2B5EF4-FFF2-40B4-BE49-F238E27FC236}">
                <a16:creationId xmlns:a16="http://schemas.microsoft.com/office/drawing/2014/main" id="{00000000-0008-0000-2E00-000079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122" name="Bn_Project_Plan_Btn" hidden="1">
            <a:extLst>
              <a:ext uri="{FF2B5EF4-FFF2-40B4-BE49-F238E27FC236}">
                <a16:creationId xmlns:a16="http://schemas.microsoft.com/office/drawing/2014/main" id="{00000000-0008-0000-2E00-00007A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123" name="Bn_Risk_Register_Btn" hidden="1">
            <a:extLst>
              <a:ext uri="{FF2B5EF4-FFF2-40B4-BE49-F238E27FC236}">
                <a16:creationId xmlns:a16="http://schemas.microsoft.com/office/drawing/2014/main" id="{00000000-0008-0000-2E00-00007B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124" name="Bn_Issue_Log_Btn" hidden="1">
            <a:extLst>
              <a:ext uri="{FF2B5EF4-FFF2-40B4-BE49-F238E27FC236}">
                <a16:creationId xmlns:a16="http://schemas.microsoft.com/office/drawing/2014/main" id="{00000000-0008-0000-2E00-00007C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125" name="Bn_Comms_Plan_Btn" hidden="1">
            <a:extLst>
              <a:ext uri="{FF2B5EF4-FFF2-40B4-BE49-F238E27FC236}">
                <a16:creationId xmlns:a16="http://schemas.microsoft.com/office/drawing/2014/main" id="{00000000-0008-0000-2E00-00007D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126" name="Bn_Reports_Btn" hidden="1">
            <a:extLst>
              <a:ext uri="{FF2B5EF4-FFF2-40B4-BE49-F238E27FC236}">
                <a16:creationId xmlns:a16="http://schemas.microsoft.com/office/drawing/2014/main" id="{00000000-0008-0000-2E00-00007E000000}"/>
              </a:ext>
            </a:extLst>
          </xdr:cNvPr>
          <xdr:cNvSpPr/>
        </xdr:nvSpPr>
        <xdr:spPr>
          <a:xfrm>
            <a:off x="12326936" y="803584"/>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127" name="Bn_General_Info_Btn" hidden="1">
            <a:hlinkClick xmlns:r="http://schemas.openxmlformats.org/officeDocument/2006/relationships" r:id="rId4"/>
            <a:extLst>
              <a:ext uri="{FF2B5EF4-FFF2-40B4-BE49-F238E27FC236}">
                <a16:creationId xmlns:a16="http://schemas.microsoft.com/office/drawing/2014/main" id="{00000000-0008-0000-2E00-00007F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128" name="Bn_Problem_St_Btn" hidden="1">
            <a:extLst>
              <a:ext uri="{FF2B5EF4-FFF2-40B4-BE49-F238E27FC236}">
                <a16:creationId xmlns:a16="http://schemas.microsoft.com/office/drawing/2014/main" id="{00000000-0008-0000-2E00-000080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129" name="Bn_Tracker_Btn" hidden="1">
            <a:extLst>
              <a:ext uri="{FF2B5EF4-FFF2-40B4-BE49-F238E27FC236}">
                <a16:creationId xmlns:a16="http://schemas.microsoft.com/office/drawing/2014/main" id="{00000000-0008-0000-2E00-000081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130" name="Bn_CR_Log_Btn" hidden="1">
            <a:extLst>
              <a:ext uri="{FF2B5EF4-FFF2-40B4-BE49-F238E27FC236}">
                <a16:creationId xmlns:a16="http://schemas.microsoft.com/office/drawing/2014/main" id="{00000000-0008-0000-2E00-000082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131" name="Bn_Lessons_Learned_Btn" hidden="1">
            <a:extLst>
              <a:ext uri="{FF2B5EF4-FFF2-40B4-BE49-F238E27FC236}">
                <a16:creationId xmlns:a16="http://schemas.microsoft.com/office/drawing/2014/main" id="{00000000-0008-0000-2E00-000083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132" name="Bn_BCase1_Btn" hidden="1">
            <a:extLst>
              <a:ext uri="{FF2B5EF4-FFF2-40B4-BE49-F238E27FC236}">
                <a16:creationId xmlns:a16="http://schemas.microsoft.com/office/drawing/2014/main" id="{00000000-0008-0000-2E00-000084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133" name="Bn_Cost_Tracking_Btn" hidden="1">
            <a:extLst>
              <a:ext uri="{FF2B5EF4-FFF2-40B4-BE49-F238E27FC236}">
                <a16:creationId xmlns:a16="http://schemas.microsoft.com/office/drawing/2014/main" id="{00000000-0008-0000-2E00-000085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34" name="Bn_IPO_Addendum_Btn" hidden="1">
            <a:extLst>
              <a:ext uri="{FF2B5EF4-FFF2-40B4-BE49-F238E27FC236}">
                <a16:creationId xmlns:a16="http://schemas.microsoft.com/office/drawing/2014/main" id="{00000000-0008-0000-2E00-000086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35" name="Bn_BCase2_Btn" hidden="1">
            <a:extLst>
              <a:ext uri="{FF2B5EF4-FFF2-40B4-BE49-F238E27FC236}">
                <a16:creationId xmlns:a16="http://schemas.microsoft.com/office/drawing/2014/main" id="{00000000-0008-0000-2E00-000087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36" name="Bn_Stage_Gates_Btn" hidden="1">
            <a:extLst>
              <a:ext uri="{FF2B5EF4-FFF2-40B4-BE49-F238E27FC236}">
                <a16:creationId xmlns:a16="http://schemas.microsoft.com/office/drawing/2014/main" id="{00000000-0008-0000-2E00-000088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37" name="Bn_KPIs_Btn" hidden="1">
            <a:extLst>
              <a:ext uri="{FF2B5EF4-FFF2-40B4-BE49-F238E27FC236}">
                <a16:creationId xmlns:a16="http://schemas.microsoft.com/office/drawing/2014/main" id="{00000000-0008-0000-2E00-000089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38" name="Bn_BCase3_Btn" hidden="1">
            <a:extLst>
              <a:ext uri="{FF2B5EF4-FFF2-40B4-BE49-F238E27FC236}">
                <a16:creationId xmlns:a16="http://schemas.microsoft.com/office/drawing/2014/main" id="{00000000-0008-0000-2E00-00008A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39" name="Bn_Charts_Btn" hidden="1">
            <a:extLst>
              <a:ext uri="{FF2B5EF4-FFF2-40B4-BE49-F238E27FC236}">
                <a16:creationId xmlns:a16="http://schemas.microsoft.com/office/drawing/2014/main" id="{00000000-0008-0000-2E00-00008B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40" name="Bn_Consolidation_Btn" hidden="1">
            <a:extLst>
              <a:ext uri="{FF2B5EF4-FFF2-40B4-BE49-F238E27FC236}">
                <a16:creationId xmlns:a16="http://schemas.microsoft.com/office/drawing/2014/main" id="{00000000-0008-0000-2E00-00008C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41" name="Bn_ID_Card_Btn" hidden="1">
            <a:extLst>
              <a:ext uri="{FF2B5EF4-FFF2-40B4-BE49-F238E27FC236}">
                <a16:creationId xmlns:a16="http://schemas.microsoft.com/office/drawing/2014/main" id="{00000000-0008-0000-2E00-00008D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42" name="Bn_cList1_Btn" hidden="1">
            <a:extLst>
              <a:ext uri="{FF2B5EF4-FFF2-40B4-BE49-F238E27FC236}">
                <a16:creationId xmlns:a16="http://schemas.microsoft.com/office/drawing/2014/main" id="{00000000-0008-0000-2E00-00008E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43" name="Bn_cList2_Btn" hidden="1">
            <a:extLst>
              <a:ext uri="{FF2B5EF4-FFF2-40B4-BE49-F238E27FC236}">
                <a16:creationId xmlns:a16="http://schemas.microsoft.com/office/drawing/2014/main" id="{00000000-0008-0000-2E00-00008F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44" name="Bn_cList3_Btn" hidden="1">
            <a:extLst>
              <a:ext uri="{FF2B5EF4-FFF2-40B4-BE49-F238E27FC236}">
                <a16:creationId xmlns:a16="http://schemas.microsoft.com/office/drawing/2014/main" id="{00000000-0008-0000-2E00-000090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45" name="Bn_defLog_Btn" hidden="1">
            <a:extLst>
              <a:ext uri="{FF2B5EF4-FFF2-40B4-BE49-F238E27FC236}">
                <a16:creationId xmlns:a16="http://schemas.microsoft.com/office/drawing/2014/main" id="{00000000-0008-0000-2E00-000091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46" name="Bn_cList4_Btn" hidden="1">
            <a:extLst>
              <a:ext uri="{FF2B5EF4-FFF2-40B4-BE49-F238E27FC236}">
                <a16:creationId xmlns:a16="http://schemas.microsoft.com/office/drawing/2014/main" id="{00000000-0008-0000-2E00-000092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47" name="Bn_MoM_Btn" hidden="1">
            <a:extLst>
              <a:ext uri="{FF2B5EF4-FFF2-40B4-BE49-F238E27FC236}">
                <a16:creationId xmlns:a16="http://schemas.microsoft.com/office/drawing/2014/main" id="{00000000-0008-0000-2E00-000093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48" name="Bn_RACI_Btn" hidden="1">
            <a:extLst>
              <a:ext uri="{FF2B5EF4-FFF2-40B4-BE49-F238E27FC236}">
                <a16:creationId xmlns:a16="http://schemas.microsoft.com/office/drawing/2014/main" id="{00000000-0008-0000-2E00-000094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49" name="Bn_Micro_Template_Btn" hidden="1">
            <a:extLst>
              <a:ext uri="{FF2B5EF4-FFF2-40B4-BE49-F238E27FC236}">
                <a16:creationId xmlns:a16="http://schemas.microsoft.com/office/drawing/2014/main" id="{00000000-0008-0000-2E00-000095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2</xdr:col>
      <xdr:colOff>35718</xdr:colOff>
      <xdr:row>9</xdr:row>
      <xdr:rowOff>83343</xdr:rowOff>
    </xdr:from>
    <xdr:to>
      <xdr:col>14</xdr:col>
      <xdr:colOff>1341437</xdr:colOff>
      <xdr:row>9</xdr:row>
      <xdr:rowOff>488156</xdr:rowOff>
    </xdr:to>
    <xdr:grpSp>
      <xdr:nvGrpSpPr>
        <xdr:cNvPr id="150" name="Light_Menu">
          <a:extLst>
            <a:ext uri="{FF2B5EF4-FFF2-40B4-BE49-F238E27FC236}">
              <a16:creationId xmlns:a16="http://schemas.microsoft.com/office/drawing/2014/main" id="{00000000-0008-0000-2E00-000096000000}"/>
            </a:ext>
          </a:extLst>
        </xdr:cNvPr>
        <xdr:cNvGrpSpPr/>
      </xdr:nvGrpSpPr>
      <xdr:grpSpPr>
        <a:xfrm>
          <a:off x="202406" y="666749"/>
          <a:ext cx="12700000" cy="404813"/>
          <a:chOff x="107156" y="833437"/>
          <a:chExt cx="13465969" cy="404813"/>
        </a:xfrm>
      </xdr:grpSpPr>
      <xdr:sp macro="" textlink="">
        <xdr:nvSpPr>
          <xdr:cNvPr id="151" name="LM_Container">
            <a:extLst>
              <a:ext uri="{FF2B5EF4-FFF2-40B4-BE49-F238E27FC236}">
                <a16:creationId xmlns:a16="http://schemas.microsoft.com/office/drawing/2014/main" id="{00000000-0008-0000-2E00-000097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52" name="LM_Help_Button">
            <a:hlinkClick xmlns:r="http://schemas.openxmlformats.org/officeDocument/2006/relationships" r:id="rId5"/>
            <a:extLst>
              <a:ext uri="{FF2B5EF4-FFF2-40B4-BE49-F238E27FC236}">
                <a16:creationId xmlns:a16="http://schemas.microsoft.com/office/drawing/2014/main" id="{00000000-0008-0000-2E00-000098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53" name="LM_Tips_Button">
            <a:extLst>
              <a:ext uri="{FF2B5EF4-FFF2-40B4-BE49-F238E27FC236}">
                <a16:creationId xmlns:a16="http://schemas.microsoft.com/office/drawing/2014/main" id="{00000000-0008-0000-2E00-000099000000}"/>
              </a:ext>
            </a:extLst>
          </xdr:cNvPr>
          <xdr:cNvGrpSpPr/>
        </xdr:nvGrpSpPr>
        <xdr:grpSpPr>
          <a:xfrm>
            <a:off x="12785994" y="909690"/>
            <a:ext cx="274320" cy="274320"/>
            <a:chOff x="10563228" y="1200151"/>
            <a:chExt cx="341839" cy="338667"/>
          </a:xfrm>
          <a:effectLst/>
        </xdr:grpSpPr>
        <xdr:sp macro="" textlink="">
          <xdr:nvSpPr>
            <xdr:cNvPr id="162" name="Tips_Circle">
              <a:extLst>
                <a:ext uri="{FF2B5EF4-FFF2-40B4-BE49-F238E27FC236}">
                  <a16:creationId xmlns:a16="http://schemas.microsoft.com/office/drawing/2014/main" id="{00000000-0008-0000-2E00-0000A2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63" name="Light_Bulb" descr="Lightbulb">
              <a:extLst>
                <a:ext uri="{FF2B5EF4-FFF2-40B4-BE49-F238E27FC236}">
                  <a16:creationId xmlns:a16="http://schemas.microsoft.com/office/drawing/2014/main" id="{00000000-0008-0000-2E00-0000A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578302" y="1202384"/>
              <a:ext cx="306917" cy="306918"/>
            </a:xfrm>
            <a:prstGeom prst="rect">
              <a:avLst/>
            </a:prstGeom>
            <a:effectLst/>
          </xdr:spPr>
        </xdr:pic>
      </xdr:grpSp>
      <xdr:sp macro="[0]!Light_Menu_Buttons_Click" textlink="">
        <xdr:nvSpPr>
          <xdr:cNvPr id="154" name="LM_Button_1">
            <a:extLst>
              <a:ext uri="{FF2B5EF4-FFF2-40B4-BE49-F238E27FC236}">
                <a16:creationId xmlns:a16="http://schemas.microsoft.com/office/drawing/2014/main" id="{00000000-0008-0000-2E00-00009A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55" name="LM_Button_2">
            <a:extLst>
              <a:ext uri="{FF2B5EF4-FFF2-40B4-BE49-F238E27FC236}">
                <a16:creationId xmlns:a16="http://schemas.microsoft.com/office/drawing/2014/main" id="{00000000-0008-0000-2E00-00009B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56" name="LM_Button_3">
            <a:extLst>
              <a:ext uri="{FF2B5EF4-FFF2-40B4-BE49-F238E27FC236}">
                <a16:creationId xmlns:a16="http://schemas.microsoft.com/office/drawing/2014/main" id="{00000000-0008-0000-2E00-00009C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57" name="LM_Button_4">
            <a:extLst>
              <a:ext uri="{FF2B5EF4-FFF2-40B4-BE49-F238E27FC236}">
                <a16:creationId xmlns:a16="http://schemas.microsoft.com/office/drawing/2014/main" id="{00000000-0008-0000-2E00-00009D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58" name="LM_Button_5">
            <a:extLst>
              <a:ext uri="{FF2B5EF4-FFF2-40B4-BE49-F238E27FC236}">
                <a16:creationId xmlns:a16="http://schemas.microsoft.com/office/drawing/2014/main" id="{00000000-0008-0000-2E00-00009E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59" name="LM_Button_6">
            <a:extLst>
              <a:ext uri="{FF2B5EF4-FFF2-40B4-BE49-F238E27FC236}">
                <a16:creationId xmlns:a16="http://schemas.microsoft.com/office/drawing/2014/main" id="{00000000-0008-0000-2E00-00009F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60" name="LM_Settings_Button" descr="Single gear">
            <a:extLst>
              <a:ext uri="{FF2B5EF4-FFF2-40B4-BE49-F238E27FC236}">
                <a16:creationId xmlns:a16="http://schemas.microsoft.com/office/drawing/2014/main" id="{00000000-0008-0000-2E00-0000A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397053" y="877093"/>
            <a:ext cx="328083" cy="328083"/>
          </a:xfrm>
          <a:prstGeom prst="rect">
            <a:avLst/>
          </a:prstGeom>
        </xdr:spPr>
      </xdr:pic>
      <xdr:sp macro="[0]!LM_Templates_Custom_Button_Click" textlink="">
        <xdr:nvSpPr>
          <xdr:cNvPr id="161" name="LM_Templates_Custom_Button">
            <a:extLst>
              <a:ext uri="{FF2B5EF4-FFF2-40B4-BE49-F238E27FC236}">
                <a16:creationId xmlns:a16="http://schemas.microsoft.com/office/drawing/2014/main" id="{00000000-0008-0000-2E00-0000A1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210344</xdr:colOff>
      <xdr:row>22</xdr:row>
      <xdr:rowOff>443441</xdr:rowOff>
    </xdr:from>
    <xdr:to>
      <xdr:col>3</xdr:col>
      <xdr:colOff>89694</xdr:colOff>
      <xdr:row>23</xdr:row>
      <xdr:rowOff>170074</xdr:rowOff>
    </xdr:to>
    <xdr:sp macro="[0]!Generate_Resources_Report" textlink="">
      <xdr:nvSpPr>
        <xdr:cNvPr id="96" name="Tracker_Report_Btn">
          <a:extLst>
            <a:ext uri="{FF2B5EF4-FFF2-40B4-BE49-F238E27FC236}">
              <a16:creationId xmlns:a16="http://schemas.microsoft.com/office/drawing/2014/main" id="{00000000-0008-0000-2E00-000060000000}"/>
            </a:ext>
          </a:extLst>
        </xdr:cNvPr>
        <xdr:cNvSpPr/>
      </xdr:nvSpPr>
      <xdr:spPr>
        <a:xfrm>
          <a:off x="377032" y="5134504"/>
          <a:ext cx="1379537" cy="274320"/>
        </a:xfrm>
        <a:prstGeom prst="roundRect">
          <a:avLst/>
        </a:prstGeom>
        <a:solidFill>
          <a:srgbClr val="3DCD58"/>
        </a:solidFill>
        <a:ln>
          <a:solidFill>
            <a:schemeClr val="bg1"/>
          </a:solid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100" b="1">
              <a:solidFill>
                <a:schemeClr val="bg1"/>
              </a:solidFill>
              <a:latin typeface="Arial" pitchFamily="34" charset="0"/>
              <a:ea typeface="+mn-ea"/>
              <a:cs typeface="Arial" pitchFamily="34" charset="0"/>
            </a:rPr>
            <a:t>Resources Report</a:t>
          </a:r>
        </a:p>
      </xdr:txBody>
    </xdr:sp>
    <xdr:clientData/>
  </xdr:twoCellAnchor>
  <xdr:twoCellAnchor>
    <xdr:from>
      <xdr:col>3</xdr:col>
      <xdr:colOff>309563</xdr:colOff>
      <xdr:row>13</xdr:row>
      <xdr:rowOff>321469</xdr:rowOff>
    </xdr:from>
    <xdr:to>
      <xdr:col>14</xdr:col>
      <xdr:colOff>147994</xdr:colOff>
      <xdr:row>19</xdr:row>
      <xdr:rowOff>101865</xdr:rowOff>
    </xdr:to>
    <xdr:grpSp>
      <xdr:nvGrpSpPr>
        <xdr:cNvPr id="97" name="Tips_Reports" hidden="1">
          <a:extLst>
            <a:ext uri="{FF2B5EF4-FFF2-40B4-BE49-F238E27FC236}">
              <a16:creationId xmlns:a16="http://schemas.microsoft.com/office/drawing/2014/main" id="{00000000-0008-0000-2E00-000061000000}"/>
            </a:ext>
          </a:extLst>
        </xdr:cNvPr>
        <xdr:cNvGrpSpPr/>
      </xdr:nvGrpSpPr>
      <xdr:grpSpPr>
        <a:xfrm>
          <a:off x="1976438" y="1905000"/>
          <a:ext cx="9732525" cy="1852084"/>
          <a:chOff x="846667" y="2444750"/>
          <a:chExt cx="10756462" cy="1852084"/>
        </a:xfrm>
      </xdr:grpSpPr>
      <xdr:sp macro="" textlink="">
        <xdr:nvSpPr>
          <xdr:cNvPr id="98" name="Rectangle: Rounded Corners 97" hidden="1">
            <a:extLst>
              <a:ext uri="{FF2B5EF4-FFF2-40B4-BE49-F238E27FC236}">
                <a16:creationId xmlns:a16="http://schemas.microsoft.com/office/drawing/2014/main" id="{00000000-0008-0000-2E00-000062000000}"/>
              </a:ext>
            </a:extLst>
          </xdr:cNvPr>
          <xdr:cNvSpPr/>
        </xdr:nvSpPr>
        <xdr:spPr>
          <a:xfrm>
            <a:off x="846667" y="2444750"/>
            <a:ext cx="10751343"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99" name="Rectangle: Rounded Corners 98" hidden="1">
            <a:extLst>
              <a:ext uri="{FF2B5EF4-FFF2-40B4-BE49-F238E27FC236}">
                <a16:creationId xmlns:a16="http://schemas.microsoft.com/office/drawing/2014/main" id="{00000000-0008-0000-2E00-000063000000}"/>
              </a:ext>
            </a:extLst>
          </xdr:cNvPr>
          <xdr:cNvSpPr/>
        </xdr:nvSpPr>
        <xdr:spPr>
          <a:xfrm>
            <a:off x="103474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100" name="Rectangle: Rounded Corners 99" hidden="1">
            <a:extLst>
              <a:ext uri="{FF2B5EF4-FFF2-40B4-BE49-F238E27FC236}">
                <a16:creationId xmlns:a16="http://schemas.microsoft.com/office/drawing/2014/main" id="{00000000-0008-0000-2E00-000064000000}"/>
              </a:ext>
            </a:extLst>
          </xdr:cNvPr>
          <xdr:cNvSpPr/>
        </xdr:nvSpPr>
        <xdr:spPr>
          <a:xfrm>
            <a:off x="2842774"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101" name="Rectangle: Rounded Corners 100" hidden="1">
            <a:extLst>
              <a:ext uri="{FF2B5EF4-FFF2-40B4-BE49-F238E27FC236}">
                <a16:creationId xmlns:a16="http://schemas.microsoft.com/office/drawing/2014/main" id="{00000000-0008-0000-2E00-000065000000}"/>
              </a:ext>
            </a:extLst>
          </xdr:cNvPr>
          <xdr:cNvSpPr/>
        </xdr:nvSpPr>
        <xdr:spPr>
          <a:xfrm>
            <a:off x="4650808"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102" name="Rectangle: Rounded Corners 101" hidden="1">
            <a:extLst>
              <a:ext uri="{FF2B5EF4-FFF2-40B4-BE49-F238E27FC236}">
                <a16:creationId xmlns:a16="http://schemas.microsoft.com/office/drawing/2014/main" id="{00000000-0008-0000-2E00-000066000000}"/>
              </a:ext>
            </a:extLst>
          </xdr:cNvPr>
          <xdr:cNvSpPr/>
        </xdr:nvSpPr>
        <xdr:spPr>
          <a:xfrm>
            <a:off x="645884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103" name="TextBox 102" hidden="1">
            <a:extLst>
              <a:ext uri="{FF2B5EF4-FFF2-40B4-BE49-F238E27FC236}">
                <a16:creationId xmlns:a16="http://schemas.microsoft.com/office/drawing/2014/main" id="{00000000-0008-0000-2E00-000067000000}"/>
              </a:ext>
            </a:extLst>
          </xdr:cNvPr>
          <xdr:cNvSpPr txBox="1"/>
        </xdr:nvSpPr>
        <xdr:spPr>
          <a:xfrm>
            <a:off x="897185"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click the button "</a:t>
            </a:r>
            <a:r>
              <a:rPr lang="en-US" sz="1100" b="1"/>
              <a:t>Available Reports</a:t>
            </a:r>
            <a:r>
              <a:rPr lang="en-US" sz="1100"/>
              <a:t>" to</a:t>
            </a:r>
            <a:r>
              <a:rPr lang="en-US" sz="1100" baseline="0"/>
              <a:t> see the list of all the reports that you can generate.</a:t>
            </a:r>
            <a:endParaRPr lang="en-US" sz="1100" b="1"/>
          </a:p>
        </xdr:txBody>
      </xdr:sp>
      <xdr:sp macro="" textlink="">
        <xdr:nvSpPr>
          <xdr:cNvPr id="104" name="TextBox 103" hidden="1">
            <a:extLst>
              <a:ext uri="{FF2B5EF4-FFF2-40B4-BE49-F238E27FC236}">
                <a16:creationId xmlns:a16="http://schemas.microsoft.com/office/drawing/2014/main" id="{00000000-0008-0000-2E00-000068000000}"/>
              </a:ext>
            </a:extLst>
          </xdr:cNvPr>
          <xdr:cNvSpPr txBox="1"/>
        </xdr:nvSpPr>
        <xdr:spPr>
          <a:xfrm>
            <a:off x="2567420" y="3038456"/>
            <a:ext cx="1832148"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a:t>
            </a:r>
            <a:r>
              <a:rPr lang="en-US" sz="1100" b="1"/>
              <a:t>Quick Reports </a:t>
            </a:r>
            <a:r>
              <a:rPr lang="en-US" sz="1100"/>
              <a:t>can be generated if you use only the four mandatory GPS templates (Charter, Finance, Status Report and Resource Plan).</a:t>
            </a:r>
          </a:p>
        </xdr:txBody>
      </xdr:sp>
      <xdr:sp macro="" textlink="">
        <xdr:nvSpPr>
          <xdr:cNvPr id="105" name="TextBox 104" hidden="1">
            <a:extLst>
              <a:ext uri="{FF2B5EF4-FFF2-40B4-BE49-F238E27FC236}">
                <a16:creationId xmlns:a16="http://schemas.microsoft.com/office/drawing/2014/main" id="{00000000-0008-0000-2E00-000069000000}"/>
              </a:ext>
            </a:extLst>
          </xdr:cNvPr>
          <xdr:cNvSpPr txBox="1"/>
        </xdr:nvSpPr>
        <xdr:spPr>
          <a:xfrm>
            <a:off x="4448810" y="3014644"/>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All the </a:t>
            </a:r>
            <a:r>
              <a:rPr lang="en-US" sz="1100" b="1"/>
              <a:t>Schedule Reports </a:t>
            </a:r>
            <a:r>
              <a:rPr lang="en-US" sz="1100"/>
              <a:t>have as their input</a:t>
            </a:r>
            <a:r>
              <a:rPr lang="en-US" sz="1100" baseline="0"/>
              <a:t> the project Schedule.</a:t>
            </a:r>
            <a:endParaRPr lang="en-US" sz="1100"/>
          </a:p>
        </xdr:txBody>
      </xdr:sp>
      <xdr:sp macro="" textlink="">
        <xdr:nvSpPr>
          <xdr:cNvPr id="106" name="TextBox 105" hidden="1">
            <a:extLst>
              <a:ext uri="{FF2B5EF4-FFF2-40B4-BE49-F238E27FC236}">
                <a16:creationId xmlns:a16="http://schemas.microsoft.com/office/drawing/2014/main" id="{00000000-0008-0000-2E00-00006A000000}"/>
              </a:ext>
            </a:extLst>
          </xdr:cNvPr>
          <xdr:cNvSpPr txBox="1"/>
        </xdr:nvSpPr>
        <xdr:spPr>
          <a:xfrm>
            <a:off x="6228650" y="3014644"/>
            <a:ext cx="1788883" cy="998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migrate your</a:t>
            </a:r>
            <a:r>
              <a:rPr lang="en-US" sz="1100" baseline="0"/>
              <a:t> initiative from a previous version to the current, by clicking the button "</a:t>
            </a:r>
            <a:r>
              <a:rPr lang="en-US" sz="1100" b="1" baseline="0"/>
              <a:t>Migrate to V8</a:t>
            </a:r>
            <a:r>
              <a:rPr lang="en-US" sz="1100" baseline="0"/>
              <a:t>"</a:t>
            </a:r>
            <a:endParaRPr lang="en-US" sz="1100"/>
          </a:p>
        </xdr:txBody>
      </xdr:sp>
      <xdr:sp macro="" textlink="">
        <xdr:nvSpPr>
          <xdr:cNvPr id="107" name="Rectangle: Rounded Corners 106" hidden="1">
            <a:extLst>
              <a:ext uri="{FF2B5EF4-FFF2-40B4-BE49-F238E27FC236}">
                <a16:creationId xmlns:a16="http://schemas.microsoft.com/office/drawing/2014/main" id="{00000000-0008-0000-2E00-00006B000000}"/>
              </a:ext>
            </a:extLst>
          </xdr:cNvPr>
          <xdr:cNvSpPr/>
        </xdr:nvSpPr>
        <xdr:spPr>
          <a:xfrm>
            <a:off x="826687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5</a:t>
            </a:r>
          </a:p>
        </xdr:txBody>
      </xdr:sp>
      <xdr:sp macro="" textlink="">
        <xdr:nvSpPr>
          <xdr:cNvPr id="108" name="TextBox 107" hidden="1">
            <a:extLst>
              <a:ext uri="{FF2B5EF4-FFF2-40B4-BE49-F238E27FC236}">
                <a16:creationId xmlns:a16="http://schemas.microsoft.com/office/drawing/2014/main" id="{00000000-0008-0000-2E00-00006C000000}"/>
              </a:ext>
            </a:extLst>
          </xdr:cNvPr>
          <xdr:cNvSpPr txBox="1"/>
        </xdr:nvSpPr>
        <xdr:spPr>
          <a:xfrm>
            <a:off x="8157102" y="3038457"/>
            <a:ext cx="1845470" cy="870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You can configure how the</a:t>
            </a:r>
            <a:r>
              <a:rPr lang="en-US" sz="1100" b="0" baseline="0">
                <a:solidFill>
                  <a:schemeClr val="dk1"/>
                </a:solidFill>
                <a:effectLst/>
                <a:latin typeface="+mn-lt"/>
                <a:ea typeface="+mn-ea"/>
                <a:cs typeface="+mn-cs"/>
              </a:rPr>
              <a:t> reports look like by clicking the button "</a:t>
            </a:r>
            <a:r>
              <a:rPr lang="en-US" sz="1100" b="1" baseline="0">
                <a:solidFill>
                  <a:schemeClr val="dk1"/>
                </a:solidFill>
                <a:effectLst/>
                <a:latin typeface="+mn-lt"/>
                <a:ea typeface="+mn-ea"/>
                <a:cs typeface="+mn-cs"/>
              </a:rPr>
              <a:t>Report Configurator</a:t>
            </a:r>
            <a:r>
              <a:rPr lang="en-US" sz="1100" b="0" baseline="0">
                <a:solidFill>
                  <a:schemeClr val="dk1"/>
                </a:solidFill>
                <a:effectLst/>
                <a:latin typeface="+mn-lt"/>
                <a:ea typeface="+mn-ea"/>
                <a:cs typeface="+mn-cs"/>
              </a:rPr>
              <a:t>"</a:t>
            </a:r>
            <a:endParaRPr lang="en-US" b="0">
              <a:effectLst/>
            </a:endParaRPr>
          </a:p>
        </xdr:txBody>
      </xdr:sp>
      <xdr:sp macro="" textlink="">
        <xdr:nvSpPr>
          <xdr:cNvPr id="109" name="Rectangle: Rounded Corners 108" hidden="1">
            <a:extLst>
              <a:ext uri="{FF2B5EF4-FFF2-40B4-BE49-F238E27FC236}">
                <a16:creationId xmlns:a16="http://schemas.microsoft.com/office/drawing/2014/main" id="{00000000-0008-0000-2E00-00006D000000}"/>
              </a:ext>
            </a:extLst>
          </xdr:cNvPr>
          <xdr:cNvSpPr/>
        </xdr:nvSpPr>
        <xdr:spPr>
          <a:xfrm>
            <a:off x="100749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6</a:t>
            </a:r>
          </a:p>
        </xdr:txBody>
      </xdr:sp>
      <xdr:sp macro="" textlink="">
        <xdr:nvSpPr>
          <xdr:cNvPr id="110" name="TextBox 109" hidden="1">
            <a:extLst>
              <a:ext uri="{FF2B5EF4-FFF2-40B4-BE49-F238E27FC236}">
                <a16:creationId xmlns:a16="http://schemas.microsoft.com/office/drawing/2014/main" id="{00000000-0008-0000-2E00-00006E000000}"/>
              </a:ext>
            </a:extLst>
          </xdr:cNvPr>
          <xdr:cNvSpPr txBox="1"/>
        </xdr:nvSpPr>
        <xdr:spPr>
          <a:xfrm>
            <a:off x="9663115" y="3038456"/>
            <a:ext cx="1940014"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You can select</a:t>
            </a:r>
            <a:r>
              <a:rPr lang="en-US" sz="1100" b="0" baseline="0"/>
              <a:t> which reports will appear in the overall PPT deck, by using the </a:t>
            </a:r>
            <a:r>
              <a:rPr lang="en-US" sz="1100" b="1" baseline="0"/>
              <a:t>Customized Reports </a:t>
            </a:r>
            <a:r>
              <a:rPr lang="en-US" sz="1100" b="0" baseline="0"/>
              <a:t>list.</a:t>
            </a:r>
          </a:p>
        </xdr:txBody>
      </xdr:sp>
      <xdr:sp macro="[0]!Hide_Shape_Click" textlink="">
        <xdr:nvSpPr>
          <xdr:cNvPr id="111" name="Hide_Shape" hidden="1">
            <a:extLst>
              <a:ext uri="{FF2B5EF4-FFF2-40B4-BE49-F238E27FC236}">
                <a16:creationId xmlns:a16="http://schemas.microsoft.com/office/drawing/2014/main" id="{00000000-0008-0000-2E00-00006F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twoCellAnchor editAs="absolute">
    <xdr:from>
      <xdr:col>2</xdr:col>
      <xdr:colOff>137582</xdr:colOff>
      <xdr:row>13</xdr:row>
      <xdr:rowOff>342304</xdr:rowOff>
    </xdr:from>
    <xdr:to>
      <xdr:col>3</xdr:col>
      <xdr:colOff>18139</xdr:colOff>
      <xdr:row>14</xdr:row>
      <xdr:rowOff>271342</xdr:rowOff>
    </xdr:to>
    <xdr:sp macro="[0]!Core_Charter_Status_Btn_Click" textlink="">
      <xdr:nvSpPr>
        <xdr:cNvPr id="112" name="Micro_Charter_Status_Btn">
          <a:extLst>
            <a:ext uri="{FF2B5EF4-FFF2-40B4-BE49-F238E27FC236}">
              <a16:creationId xmlns:a16="http://schemas.microsoft.com/office/drawing/2014/main" id="{00000000-0008-0000-2E00-000070000000}"/>
            </a:ext>
          </a:extLst>
        </xdr:cNvPr>
        <xdr:cNvSpPr/>
      </xdr:nvSpPr>
      <xdr:spPr>
        <a:xfrm>
          <a:off x="304270" y="1925835"/>
          <a:ext cx="1380744" cy="274320"/>
        </a:xfrm>
        <a:prstGeom prst="roundRect">
          <a:avLst/>
        </a:prstGeom>
        <a:solidFill>
          <a:srgbClr val="3DCD58"/>
        </a:solidFill>
        <a:ln>
          <a:solidFill>
            <a:schemeClr val="bg1"/>
          </a:solidFill>
        </a:ln>
        <a:effectLst/>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050" b="1">
              <a:solidFill>
                <a:schemeClr val="bg1"/>
              </a:solidFill>
              <a:latin typeface="Arial" pitchFamily="34" charset="0"/>
              <a:ea typeface="+mn-ea"/>
              <a:cs typeface="Arial" pitchFamily="34" charset="0"/>
            </a:rPr>
            <a:t>TSC 4.0 Charter</a:t>
          </a:r>
        </a:p>
      </xdr:txBody>
    </xdr:sp>
    <xdr:clientData/>
  </xdr:twoCellAnchor>
  <xdr:twoCellAnchor editAs="absolute">
    <xdr:from>
      <xdr:col>3</xdr:col>
      <xdr:colOff>132026</xdr:colOff>
      <xdr:row>13</xdr:row>
      <xdr:rowOff>342304</xdr:rowOff>
    </xdr:from>
    <xdr:to>
      <xdr:col>4</xdr:col>
      <xdr:colOff>676</xdr:colOff>
      <xdr:row>14</xdr:row>
      <xdr:rowOff>271342</xdr:rowOff>
    </xdr:to>
    <xdr:sp macro="[0]!Core_Status_Btn_Click" textlink="">
      <xdr:nvSpPr>
        <xdr:cNvPr id="113" name="Micro_Status_Btn">
          <a:extLst>
            <a:ext uri="{FF2B5EF4-FFF2-40B4-BE49-F238E27FC236}">
              <a16:creationId xmlns:a16="http://schemas.microsoft.com/office/drawing/2014/main" id="{00000000-0008-0000-2E00-000071000000}"/>
            </a:ext>
          </a:extLst>
        </xdr:cNvPr>
        <xdr:cNvSpPr/>
      </xdr:nvSpPr>
      <xdr:spPr>
        <a:xfrm>
          <a:off x="1798901" y="1925835"/>
          <a:ext cx="1380744" cy="274320"/>
        </a:xfrm>
        <a:prstGeom prst="roundRect">
          <a:avLst/>
        </a:prstGeom>
        <a:solidFill>
          <a:srgbClr val="3DCD58"/>
        </a:solidFill>
        <a:ln>
          <a:solidFill>
            <a:schemeClr val="bg1"/>
          </a:solidFill>
        </a:ln>
        <a:effectLst/>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050" b="1">
              <a:solidFill>
                <a:schemeClr val="bg1"/>
              </a:solidFill>
              <a:latin typeface="Arial" pitchFamily="34" charset="0"/>
              <a:ea typeface="+mn-ea"/>
              <a:cs typeface="Arial" pitchFamily="34" charset="0"/>
            </a:rPr>
            <a:t>TSC 4.0 Gantt</a:t>
          </a:r>
        </a:p>
      </xdr:txBody>
    </xdr:sp>
    <xdr:clientData/>
  </xdr:twoCellAnchor>
  <xdr:twoCellAnchor editAs="absolute">
    <xdr:from>
      <xdr:col>4</xdr:col>
      <xdr:colOff>98688</xdr:colOff>
      <xdr:row>13</xdr:row>
      <xdr:rowOff>342304</xdr:rowOff>
    </xdr:from>
    <xdr:to>
      <xdr:col>4</xdr:col>
      <xdr:colOff>1479432</xdr:colOff>
      <xdr:row>14</xdr:row>
      <xdr:rowOff>271342</xdr:rowOff>
    </xdr:to>
    <xdr:sp macro="[0]!Core_Status_Table_Btn_Click" textlink="">
      <xdr:nvSpPr>
        <xdr:cNvPr id="115" name="Micro_Status_Btn">
          <a:extLst>
            <a:ext uri="{FF2B5EF4-FFF2-40B4-BE49-F238E27FC236}">
              <a16:creationId xmlns:a16="http://schemas.microsoft.com/office/drawing/2014/main" id="{00000000-0008-0000-2E00-000073000000}"/>
            </a:ext>
          </a:extLst>
        </xdr:cNvPr>
        <xdr:cNvSpPr/>
      </xdr:nvSpPr>
      <xdr:spPr>
        <a:xfrm>
          <a:off x="3277657" y="1925835"/>
          <a:ext cx="1380744" cy="274320"/>
        </a:xfrm>
        <a:prstGeom prst="roundRect">
          <a:avLst/>
        </a:prstGeom>
        <a:solidFill>
          <a:srgbClr val="3DCD58"/>
        </a:solidFill>
        <a:ln>
          <a:solidFill>
            <a:schemeClr val="bg1"/>
          </a:solidFill>
        </a:ln>
        <a:effectLst/>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050" b="1">
              <a:solidFill>
                <a:schemeClr val="bg1"/>
              </a:solidFill>
              <a:latin typeface="Arial" pitchFamily="34" charset="0"/>
              <a:ea typeface="+mn-ea"/>
              <a:cs typeface="Arial" pitchFamily="34" charset="0"/>
            </a:rPr>
            <a:t>TSC 4.0 Table</a:t>
          </a:r>
        </a:p>
      </xdr:txBody>
    </xdr:sp>
    <xdr:clientData/>
  </xdr:twoCellAnchor>
</xdr:wsDr>
</file>

<file path=xl/drawings/drawing44.xml><?xml version="1.0" encoding="utf-8"?>
<xdr:wsDr xmlns:xdr="http://schemas.openxmlformats.org/drawingml/2006/spreadsheetDrawing" xmlns:a="http://schemas.openxmlformats.org/drawingml/2006/main">
  <xdr:oneCellAnchor>
    <xdr:from>
      <xdr:col>1</xdr:col>
      <xdr:colOff>23813</xdr:colOff>
      <xdr:row>1</xdr:row>
      <xdr:rowOff>428624</xdr:rowOff>
    </xdr:from>
    <xdr:ext cx="1345406" cy="210082"/>
    <xdr:sp macro="" textlink="">
      <xdr:nvSpPr>
        <xdr:cNvPr id="7" name="TextBox 6">
          <a:extLst>
            <a:ext uri="{FF2B5EF4-FFF2-40B4-BE49-F238E27FC236}">
              <a16:creationId xmlns:a16="http://schemas.microsoft.com/office/drawing/2014/main" id="{00000000-0008-0000-2F00-000007000000}"/>
            </a:ext>
          </a:extLst>
        </xdr:cNvPr>
        <xdr:cNvSpPr txBox="1"/>
      </xdr:nvSpPr>
      <xdr:spPr>
        <a:xfrm>
          <a:off x="119063" y="1547812"/>
          <a:ext cx="1345406" cy="210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xdr:from>
      <xdr:col>1</xdr:col>
      <xdr:colOff>126997</xdr:colOff>
      <xdr:row>13</xdr:row>
      <xdr:rowOff>246584</xdr:rowOff>
    </xdr:from>
    <xdr:to>
      <xdr:col>4</xdr:col>
      <xdr:colOff>2844797</xdr:colOff>
      <xdr:row>22</xdr:row>
      <xdr:rowOff>275159</xdr:rowOff>
    </xdr:to>
    <xdr:graphicFrame macro="">
      <xdr:nvGraphicFramePr>
        <xdr:cNvPr id="35" name="milestones_chart">
          <a:extLst>
            <a:ext uri="{FF2B5EF4-FFF2-40B4-BE49-F238E27FC236}">
              <a16:creationId xmlns:a16="http://schemas.microsoft.com/office/drawing/2014/main" id="{00000000-0008-0000-2F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90488</xdr:colOff>
      <xdr:row>59</xdr:row>
      <xdr:rowOff>31104</xdr:rowOff>
    </xdr:from>
    <xdr:to>
      <xdr:col>6</xdr:col>
      <xdr:colOff>51144</xdr:colOff>
      <xdr:row>88</xdr:row>
      <xdr:rowOff>122464</xdr:rowOff>
    </xdr:to>
    <xdr:graphicFrame macro="">
      <xdr:nvGraphicFramePr>
        <xdr:cNvPr id="29" name="Gantt_Chart">
          <a:extLst>
            <a:ext uri="{FF2B5EF4-FFF2-40B4-BE49-F238E27FC236}">
              <a16:creationId xmlns:a16="http://schemas.microsoft.com/office/drawing/2014/main" id="{00000000-0008-0000-2F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2023382</xdr:colOff>
      <xdr:row>1</xdr:row>
      <xdr:rowOff>13116</xdr:rowOff>
    </xdr:from>
    <xdr:to>
      <xdr:col>5</xdr:col>
      <xdr:colOff>235288</xdr:colOff>
      <xdr:row>1</xdr:row>
      <xdr:rowOff>408274</xdr:rowOff>
    </xdr:to>
    <xdr:pic>
      <xdr:nvPicPr>
        <xdr:cNvPr id="31"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2F00-00001F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153775" y="149187"/>
          <a:ext cx="1450406" cy="395158"/>
        </a:xfrm>
        <a:prstGeom prst="rect">
          <a:avLst/>
        </a:prstGeom>
        <a:noFill/>
      </xdr:spPr>
    </xdr:pic>
    <xdr:clientData/>
  </xdr:twoCellAnchor>
  <xdr:twoCellAnchor editAs="absolute">
    <xdr:from>
      <xdr:col>1</xdr:col>
      <xdr:colOff>1143000</xdr:colOff>
      <xdr:row>0</xdr:row>
      <xdr:rowOff>79375</xdr:rowOff>
    </xdr:from>
    <xdr:to>
      <xdr:col>1</xdr:col>
      <xdr:colOff>2148840</xdr:colOff>
      <xdr:row>1</xdr:row>
      <xdr:rowOff>170392</xdr:rowOff>
    </xdr:to>
    <xdr:sp macro="" textlink="">
      <xdr:nvSpPr>
        <xdr:cNvPr id="78" name="Bn_Charter_STatus_Btn" hidden="1">
          <a:hlinkClick xmlns:r="http://schemas.openxmlformats.org/officeDocument/2006/relationships" r:id="rId4"/>
          <a:extLst>
            <a:ext uri="{FF2B5EF4-FFF2-40B4-BE49-F238E27FC236}">
              <a16:creationId xmlns:a16="http://schemas.microsoft.com/office/drawing/2014/main" id="{00000000-0008-0000-2F00-00004E000000}"/>
            </a:ext>
          </a:extLst>
        </xdr:cNvPr>
        <xdr:cNvSpPr/>
      </xdr:nvSpPr>
      <xdr:spPr>
        <a:xfrm>
          <a:off x="1238250" y="79375"/>
          <a:ext cx="1005840" cy="228600"/>
        </a:xfrm>
        <a:prstGeom prst="roundRect">
          <a:avLst/>
        </a:prstGeom>
        <a:solidFill>
          <a:srgbClr val="FFEEB7"/>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900" b="1">
              <a:solidFill>
                <a:schemeClr val="tx1">
                  <a:lumMod val="75000"/>
                  <a:lumOff val="25000"/>
                </a:schemeClr>
              </a:solidFill>
              <a:latin typeface="Arial" pitchFamily="34" charset="0"/>
              <a:cs typeface="Arial" pitchFamily="34" charset="0"/>
            </a:rPr>
            <a:t>Charter &amp; Status</a:t>
          </a:r>
        </a:p>
      </xdr:txBody>
    </xdr:sp>
    <xdr:clientData/>
  </xdr:twoCellAnchor>
  <xdr:twoCellAnchor editAs="absolute">
    <xdr:from>
      <xdr:col>4</xdr:col>
      <xdr:colOff>2440782</xdr:colOff>
      <xdr:row>0</xdr:row>
      <xdr:rowOff>59532</xdr:rowOff>
    </xdr:from>
    <xdr:to>
      <xdr:col>4</xdr:col>
      <xdr:colOff>2715102</xdr:colOff>
      <xdr:row>1</xdr:row>
      <xdr:rowOff>196269</xdr:rowOff>
    </xdr:to>
    <xdr:sp macro="" textlink="">
      <xdr:nvSpPr>
        <xdr:cNvPr id="79" name="Bn_Obj_Micro_Btn" hidden="1">
          <a:hlinkClick xmlns:r="http://schemas.openxmlformats.org/officeDocument/2006/relationships" r:id="rId5"/>
          <a:extLst>
            <a:ext uri="{FF2B5EF4-FFF2-40B4-BE49-F238E27FC236}">
              <a16:creationId xmlns:a16="http://schemas.microsoft.com/office/drawing/2014/main" id="{00000000-0008-0000-2F00-00004F000000}"/>
            </a:ext>
          </a:extLst>
        </xdr:cNvPr>
        <xdr:cNvSpPr/>
      </xdr:nvSpPr>
      <xdr:spPr>
        <a:xfrm>
          <a:off x="11572876" y="59532"/>
          <a:ext cx="274320" cy="274320"/>
        </a:xfrm>
        <a:prstGeom prst="ellipse">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200" b="1"/>
            <a:t>?</a:t>
          </a:r>
        </a:p>
      </xdr:txBody>
    </xdr:sp>
    <xdr:clientData/>
  </xdr:twoCellAnchor>
  <xdr:twoCellAnchor editAs="absolute">
    <xdr:from>
      <xdr:col>2</xdr:col>
      <xdr:colOff>250032</xdr:colOff>
      <xdr:row>0</xdr:row>
      <xdr:rowOff>79375</xdr:rowOff>
    </xdr:from>
    <xdr:to>
      <xdr:col>2</xdr:col>
      <xdr:colOff>1260634</xdr:colOff>
      <xdr:row>1</xdr:row>
      <xdr:rowOff>170392</xdr:rowOff>
    </xdr:to>
    <xdr:sp macro="[0]!Bn_Charts_Btn_Click" textlink="">
      <xdr:nvSpPr>
        <xdr:cNvPr id="80" name="Bn_Charts_Micro_Btn" hidden="1">
          <a:extLst>
            <a:ext uri="{FF2B5EF4-FFF2-40B4-BE49-F238E27FC236}">
              <a16:creationId xmlns:a16="http://schemas.microsoft.com/office/drawing/2014/main" id="{00000000-0008-0000-2F00-000050000000}"/>
            </a:ext>
          </a:extLst>
        </xdr:cNvPr>
        <xdr:cNvSpPr/>
      </xdr:nvSpPr>
      <xdr:spPr>
        <a:xfrm>
          <a:off x="3440907" y="79375"/>
          <a:ext cx="1010602" cy="228600"/>
        </a:xfrm>
        <a:prstGeom prst="roundRect">
          <a:avLst/>
        </a:prstGeom>
        <a:solidFill>
          <a:srgbClr val="3DCD58"/>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Charts</a:t>
          </a:r>
        </a:p>
      </xdr:txBody>
    </xdr:sp>
    <xdr:clientData/>
  </xdr:twoCellAnchor>
  <xdr:twoCellAnchor editAs="absolute">
    <xdr:from>
      <xdr:col>1</xdr:col>
      <xdr:colOff>2226469</xdr:colOff>
      <xdr:row>0</xdr:row>
      <xdr:rowOff>79375</xdr:rowOff>
    </xdr:from>
    <xdr:to>
      <xdr:col>2</xdr:col>
      <xdr:colOff>136684</xdr:colOff>
      <xdr:row>1</xdr:row>
      <xdr:rowOff>170392</xdr:rowOff>
    </xdr:to>
    <xdr:sp macro="[0]!Bn_Notes_Click" textlink="">
      <xdr:nvSpPr>
        <xdr:cNvPr id="81" name="Bn_Notes_Micro_Btn" hidden="1">
          <a:extLst>
            <a:ext uri="{FF2B5EF4-FFF2-40B4-BE49-F238E27FC236}">
              <a16:creationId xmlns:a16="http://schemas.microsoft.com/office/drawing/2014/main" id="{00000000-0008-0000-2F00-000051000000}"/>
            </a:ext>
          </a:extLst>
        </xdr:cNvPr>
        <xdr:cNvSpPr/>
      </xdr:nvSpPr>
      <xdr:spPr>
        <a:xfrm>
          <a:off x="2321719" y="79375"/>
          <a:ext cx="1005840" cy="228600"/>
        </a:xfrm>
        <a:prstGeom prst="roundRect">
          <a:avLst/>
        </a:prstGeom>
        <a:solidFill>
          <a:schemeClr val="accent5">
            <a:lumMod val="40000"/>
            <a:lumOff val="60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lIns="0" tIns="0" rIns="0" bIns="0" rtlCol="0" anchor="ctr"/>
        <a:lstStyle/>
        <a:p>
          <a:pPr algn="ctr"/>
          <a:r>
            <a:rPr lang="en-US" sz="900" b="1">
              <a:solidFill>
                <a:srgbClr val="005426"/>
              </a:solidFill>
              <a:latin typeface="Arial" pitchFamily="34" charset="0"/>
              <a:cs typeface="Arial" pitchFamily="34" charset="0"/>
            </a:rPr>
            <a:t>Notes</a:t>
          </a:r>
        </a:p>
      </xdr:txBody>
    </xdr:sp>
    <xdr:clientData/>
  </xdr:twoCellAnchor>
  <xdr:twoCellAnchor editAs="oneCell">
    <xdr:from>
      <xdr:col>2</xdr:col>
      <xdr:colOff>1765233</xdr:colOff>
      <xdr:row>1</xdr:row>
      <xdr:rowOff>35379</xdr:rowOff>
    </xdr:from>
    <xdr:to>
      <xdr:col>2</xdr:col>
      <xdr:colOff>2122219</xdr:colOff>
      <xdr:row>1</xdr:row>
      <xdr:rowOff>403831</xdr:rowOff>
    </xdr:to>
    <xdr:pic>
      <xdr:nvPicPr>
        <xdr:cNvPr id="83" name="Picture 82">
          <a:extLst>
            <a:ext uri="{FF2B5EF4-FFF2-40B4-BE49-F238E27FC236}">
              <a16:creationId xmlns:a16="http://schemas.microsoft.com/office/drawing/2014/main" id="{00000000-0008-0000-2F00-00005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62912" y="171450"/>
          <a:ext cx="356986" cy="368452"/>
        </a:xfrm>
        <a:prstGeom prst="rect">
          <a:avLst/>
        </a:prstGeom>
      </xdr:spPr>
    </xdr:pic>
    <xdr:clientData/>
  </xdr:twoCellAnchor>
  <xdr:twoCellAnchor editAs="oneCell">
    <xdr:from>
      <xdr:col>1</xdr:col>
      <xdr:colOff>352424</xdr:colOff>
      <xdr:row>26</xdr:row>
      <xdr:rowOff>107949</xdr:rowOff>
    </xdr:from>
    <xdr:to>
      <xdr:col>4</xdr:col>
      <xdr:colOff>3070224</xdr:colOff>
      <xdr:row>34</xdr:row>
      <xdr:rowOff>120649</xdr:rowOff>
    </xdr:to>
    <xdr:graphicFrame macro="">
      <xdr:nvGraphicFramePr>
        <xdr:cNvPr id="89" name="progress_chart" descr="Timeline charting project details">
          <a:extLst>
            <a:ext uri="{FF2B5EF4-FFF2-40B4-BE49-F238E27FC236}">
              <a16:creationId xmlns:a16="http://schemas.microsoft.com/office/drawing/2014/main" id="{00000000-0008-0000-2F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254000</xdr:colOff>
      <xdr:row>1</xdr:row>
      <xdr:rowOff>74084</xdr:rowOff>
    </xdr:from>
    <xdr:to>
      <xdr:col>1</xdr:col>
      <xdr:colOff>837406</xdr:colOff>
      <xdr:row>1</xdr:row>
      <xdr:rowOff>443179</xdr:rowOff>
    </xdr:to>
    <xdr:grpSp>
      <xdr:nvGrpSpPr>
        <xdr:cNvPr id="114" name="Menu_Button">
          <a:extLst>
            <a:ext uri="{FF2B5EF4-FFF2-40B4-BE49-F238E27FC236}">
              <a16:creationId xmlns:a16="http://schemas.microsoft.com/office/drawing/2014/main" id="{00000000-0008-0000-2F00-000072000000}"/>
            </a:ext>
          </a:extLst>
        </xdr:cNvPr>
        <xdr:cNvGrpSpPr/>
      </xdr:nvGrpSpPr>
      <xdr:grpSpPr>
        <a:xfrm>
          <a:off x="349250" y="201084"/>
          <a:ext cx="583406" cy="369095"/>
          <a:chOff x="297657" y="95249"/>
          <a:chExt cx="583406" cy="369095"/>
        </a:xfrm>
      </xdr:grpSpPr>
      <xdr:sp macro="[0]!Menu_Button_Click" textlink="">
        <xdr:nvSpPr>
          <xdr:cNvPr id="115" name="Rectangle: Rounded Corners 114" hidden="1">
            <a:extLst>
              <a:ext uri="{FF2B5EF4-FFF2-40B4-BE49-F238E27FC236}">
                <a16:creationId xmlns:a16="http://schemas.microsoft.com/office/drawing/2014/main" id="{00000000-0008-0000-2F00-000073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116" name="Straight Connector 115">
            <a:extLst>
              <a:ext uri="{FF2B5EF4-FFF2-40B4-BE49-F238E27FC236}">
                <a16:creationId xmlns:a16="http://schemas.microsoft.com/office/drawing/2014/main" id="{00000000-0008-0000-2F00-000074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17" name="Straight Connector 116">
            <a:extLst>
              <a:ext uri="{FF2B5EF4-FFF2-40B4-BE49-F238E27FC236}">
                <a16:creationId xmlns:a16="http://schemas.microsoft.com/office/drawing/2014/main" id="{00000000-0008-0000-2F00-000075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18" name="Straight Connector 117">
            <a:extLst>
              <a:ext uri="{FF2B5EF4-FFF2-40B4-BE49-F238E27FC236}">
                <a16:creationId xmlns:a16="http://schemas.microsoft.com/office/drawing/2014/main" id="{00000000-0008-0000-2F00-000076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762000</xdr:colOff>
      <xdr:row>42</xdr:row>
      <xdr:rowOff>28575</xdr:rowOff>
    </xdr:from>
    <xdr:to>
      <xdr:col>2</xdr:col>
      <xdr:colOff>2238375</xdr:colOff>
      <xdr:row>49</xdr:row>
      <xdr:rowOff>304800</xdr:rowOff>
    </xdr:to>
    <xdr:graphicFrame macro="">
      <xdr:nvGraphicFramePr>
        <xdr:cNvPr id="51" name="Chart 50">
          <a:extLst>
            <a:ext uri="{FF2B5EF4-FFF2-40B4-BE49-F238E27FC236}">
              <a16:creationId xmlns:a16="http://schemas.microsoft.com/office/drawing/2014/main" id="{00000000-0008-0000-2F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838200</xdr:colOff>
      <xdr:row>42</xdr:row>
      <xdr:rowOff>38100</xdr:rowOff>
    </xdr:from>
    <xdr:to>
      <xdr:col>4</xdr:col>
      <xdr:colOff>2876550</xdr:colOff>
      <xdr:row>49</xdr:row>
      <xdr:rowOff>314325</xdr:rowOff>
    </xdr:to>
    <xdr:graphicFrame macro="">
      <xdr:nvGraphicFramePr>
        <xdr:cNvPr id="52" name="Chart 51">
          <a:extLst>
            <a:ext uri="{FF2B5EF4-FFF2-40B4-BE49-F238E27FC236}">
              <a16:creationId xmlns:a16="http://schemas.microsoft.com/office/drawing/2014/main" id="{00000000-0008-0000-2F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85725</xdr:colOff>
      <xdr:row>1</xdr:row>
      <xdr:rowOff>487590</xdr:rowOff>
    </xdr:from>
    <xdr:to>
      <xdr:col>5</xdr:col>
      <xdr:colOff>2899568</xdr:colOff>
      <xdr:row>9</xdr:row>
      <xdr:rowOff>741589</xdr:rowOff>
    </xdr:to>
    <xdr:grpSp>
      <xdr:nvGrpSpPr>
        <xdr:cNvPr id="50" name="Menu_Bar" hidden="1">
          <a:extLst>
            <a:ext uri="{FF2B5EF4-FFF2-40B4-BE49-F238E27FC236}">
              <a16:creationId xmlns:a16="http://schemas.microsoft.com/office/drawing/2014/main" id="{00000000-0008-0000-2F00-000032000000}"/>
            </a:ext>
          </a:extLst>
        </xdr:cNvPr>
        <xdr:cNvGrpSpPr/>
      </xdr:nvGrpSpPr>
      <xdr:grpSpPr>
        <a:xfrm>
          <a:off x="85725" y="614590"/>
          <a:ext cx="15180468" cy="952499"/>
          <a:chOff x="74083" y="740834"/>
          <a:chExt cx="13631334" cy="961918"/>
        </a:xfrm>
      </xdr:grpSpPr>
      <xdr:sp macro="" textlink="">
        <xdr:nvSpPr>
          <xdr:cNvPr id="53" name="PlaceHolder" hidden="1">
            <a:extLst>
              <a:ext uri="{FF2B5EF4-FFF2-40B4-BE49-F238E27FC236}">
                <a16:creationId xmlns:a16="http://schemas.microsoft.com/office/drawing/2014/main" id="{00000000-0008-0000-2F00-000035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54" name="Bn_Charter_Btn" hidden="1">
            <a:extLst>
              <a:ext uri="{FF2B5EF4-FFF2-40B4-BE49-F238E27FC236}">
                <a16:creationId xmlns:a16="http://schemas.microsoft.com/office/drawing/2014/main" id="{00000000-0008-0000-2F00-000036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76" name="Bn_Finance_Btn" hidden="1">
            <a:extLst>
              <a:ext uri="{FF2B5EF4-FFF2-40B4-BE49-F238E27FC236}">
                <a16:creationId xmlns:a16="http://schemas.microsoft.com/office/drawing/2014/main" id="{00000000-0008-0000-2F00-00004C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90" name="Bn_Status_Report_Btn" hidden="1">
            <a:extLst>
              <a:ext uri="{FF2B5EF4-FFF2-40B4-BE49-F238E27FC236}">
                <a16:creationId xmlns:a16="http://schemas.microsoft.com/office/drawing/2014/main" id="{00000000-0008-0000-2F00-00005A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91" name="Bn_Resource_Plan_Btn" hidden="1">
            <a:extLst>
              <a:ext uri="{FF2B5EF4-FFF2-40B4-BE49-F238E27FC236}">
                <a16:creationId xmlns:a16="http://schemas.microsoft.com/office/drawing/2014/main" id="{00000000-0008-0000-2F00-00005B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92" name="Bn_Project_Plan_Btn" hidden="1">
            <a:extLst>
              <a:ext uri="{FF2B5EF4-FFF2-40B4-BE49-F238E27FC236}">
                <a16:creationId xmlns:a16="http://schemas.microsoft.com/office/drawing/2014/main" id="{00000000-0008-0000-2F00-00005C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93" name="Bn_Risk_Register_Btn" hidden="1">
            <a:extLst>
              <a:ext uri="{FF2B5EF4-FFF2-40B4-BE49-F238E27FC236}">
                <a16:creationId xmlns:a16="http://schemas.microsoft.com/office/drawing/2014/main" id="{00000000-0008-0000-2F00-00005D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94" name="Bn_Issue_Log_Btn" hidden="1">
            <a:extLst>
              <a:ext uri="{FF2B5EF4-FFF2-40B4-BE49-F238E27FC236}">
                <a16:creationId xmlns:a16="http://schemas.microsoft.com/office/drawing/2014/main" id="{00000000-0008-0000-2F00-00005E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95" name="Bn_Comms_Plan_Btn" hidden="1">
            <a:extLst>
              <a:ext uri="{FF2B5EF4-FFF2-40B4-BE49-F238E27FC236}">
                <a16:creationId xmlns:a16="http://schemas.microsoft.com/office/drawing/2014/main" id="{00000000-0008-0000-2F00-00005F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96" name="Bn_Reports_Btn" hidden="1">
            <a:extLst>
              <a:ext uri="{FF2B5EF4-FFF2-40B4-BE49-F238E27FC236}">
                <a16:creationId xmlns:a16="http://schemas.microsoft.com/office/drawing/2014/main" id="{00000000-0008-0000-2F00-000060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97" name="Bn_General_Info_Btn" hidden="1">
            <a:hlinkClick xmlns:r="http://schemas.openxmlformats.org/officeDocument/2006/relationships" r:id="rId10"/>
            <a:extLst>
              <a:ext uri="{FF2B5EF4-FFF2-40B4-BE49-F238E27FC236}">
                <a16:creationId xmlns:a16="http://schemas.microsoft.com/office/drawing/2014/main" id="{00000000-0008-0000-2F00-000061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98" name="Bn_Problem_St_Btn" hidden="1">
            <a:extLst>
              <a:ext uri="{FF2B5EF4-FFF2-40B4-BE49-F238E27FC236}">
                <a16:creationId xmlns:a16="http://schemas.microsoft.com/office/drawing/2014/main" id="{00000000-0008-0000-2F00-000062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99" name="Bn_Tracker_Btn" hidden="1">
            <a:extLst>
              <a:ext uri="{FF2B5EF4-FFF2-40B4-BE49-F238E27FC236}">
                <a16:creationId xmlns:a16="http://schemas.microsoft.com/office/drawing/2014/main" id="{00000000-0008-0000-2F00-000063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100" name="Bn_CR_Log_Btn" hidden="1">
            <a:extLst>
              <a:ext uri="{FF2B5EF4-FFF2-40B4-BE49-F238E27FC236}">
                <a16:creationId xmlns:a16="http://schemas.microsoft.com/office/drawing/2014/main" id="{00000000-0008-0000-2F00-000064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101" name="Bn_Lessons_Learned_Btn" hidden="1">
            <a:extLst>
              <a:ext uri="{FF2B5EF4-FFF2-40B4-BE49-F238E27FC236}">
                <a16:creationId xmlns:a16="http://schemas.microsoft.com/office/drawing/2014/main" id="{00000000-0008-0000-2F00-000065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102" name="Bn_BCase1_Btn" hidden="1">
            <a:extLst>
              <a:ext uri="{FF2B5EF4-FFF2-40B4-BE49-F238E27FC236}">
                <a16:creationId xmlns:a16="http://schemas.microsoft.com/office/drawing/2014/main" id="{00000000-0008-0000-2F00-000066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103" name="Bn_Cost_Tracking_Btn" hidden="1">
            <a:extLst>
              <a:ext uri="{FF2B5EF4-FFF2-40B4-BE49-F238E27FC236}">
                <a16:creationId xmlns:a16="http://schemas.microsoft.com/office/drawing/2014/main" id="{00000000-0008-0000-2F00-000067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104" name="Bn_IPO_Addendum_Btn" hidden="1">
            <a:extLst>
              <a:ext uri="{FF2B5EF4-FFF2-40B4-BE49-F238E27FC236}">
                <a16:creationId xmlns:a16="http://schemas.microsoft.com/office/drawing/2014/main" id="{00000000-0008-0000-2F00-000068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105" name="Bn_BCase2_Btn" hidden="1">
            <a:extLst>
              <a:ext uri="{FF2B5EF4-FFF2-40B4-BE49-F238E27FC236}">
                <a16:creationId xmlns:a16="http://schemas.microsoft.com/office/drawing/2014/main" id="{00000000-0008-0000-2F00-000069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106" name="Bn_Stage_Gates_Btn" hidden="1">
            <a:extLst>
              <a:ext uri="{FF2B5EF4-FFF2-40B4-BE49-F238E27FC236}">
                <a16:creationId xmlns:a16="http://schemas.microsoft.com/office/drawing/2014/main" id="{00000000-0008-0000-2F00-00006A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107" name="Bn_KPIs_Btn" hidden="1">
            <a:extLst>
              <a:ext uri="{FF2B5EF4-FFF2-40B4-BE49-F238E27FC236}">
                <a16:creationId xmlns:a16="http://schemas.microsoft.com/office/drawing/2014/main" id="{00000000-0008-0000-2F00-00006B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108" name="Bn_BCase3_Btn" hidden="1">
            <a:extLst>
              <a:ext uri="{FF2B5EF4-FFF2-40B4-BE49-F238E27FC236}">
                <a16:creationId xmlns:a16="http://schemas.microsoft.com/office/drawing/2014/main" id="{00000000-0008-0000-2F00-00006C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109" name="Bn_Charts_Btn" hidden="1">
            <a:extLst>
              <a:ext uri="{FF2B5EF4-FFF2-40B4-BE49-F238E27FC236}">
                <a16:creationId xmlns:a16="http://schemas.microsoft.com/office/drawing/2014/main" id="{00000000-0008-0000-2F00-00006D000000}"/>
              </a:ext>
            </a:extLst>
          </xdr:cNvPr>
          <xdr:cNvSpPr/>
        </xdr:nvSpPr>
        <xdr:spPr>
          <a:xfrm>
            <a:off x="12326936" y="10991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110" name="Bn_Consolidation_Btn" hidden="1">
            <a:extLst>
              <a:ext uri="{FF2B5EF4-FFF2-40B4-BE49-F238E27FC236}">
                <a16:creationId xmlns:a16="http://schemas.microsoft.com/office/drawing/2014/main" id="{00000000-0008-0000-2F00-00006E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111" name="Bn_ID_Card_Btn" hidden="1">
            <a:extLst>
              <a:ext uri="{FF2B5EF4-FFF2-40B4-BE49-F238E27FC236}">
                <a16:creationId xmlns:a16="http://schemas.microsoft.com/office/drawing/2014/main" id="{00000000-0008-0000-2F00-00006F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112" name="Bn_cList1_Btn" hidden="1">
            <a:extLst>
              <a:ext uri="{FF2B5EF4-FFF2-40B4-BE49-F238E27FC236}">
                <a16:creationId xmlns:a16="http://schemas.microsoft.com/office/drawing/2014/main" id="{00000000-0008-0000-2F00-000070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113" name="Bn_cList2_Btn" hidden="1">
            <a:extLst>
              <a:ext uri="{FF2B5EF4-FFF2-40B4-BE49-F238E27FC236}">
                <a16:creationId xmlns:a16="http://schemas.microsoft.com/office/drawing/2014/main" id="{00000000-0008-0000-2F00-000071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122" name="Bn_cList3_Btn" hidden="1">
            <a:extLst>
              <a:ext uri="{FF2B5EF4-FFF2-40B4-BE49-F238E27FC236}">
                <a16:creationId xmlns:a16="http://schemas.microsoft.com/office/drawing/2014/main" id="{00000000-0008-0000-2F00-00007A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23" name="Bn_defLog_Btn" hidden="1">
            <a:extLst>
              <a:ext uri="{FF2B5EF4-FFF2-40B4-BE49-F238E27FC236}">
                <a16:creationId xmlns:a16="http://schemas.microsoft.com/office/drawing/2014/main" id="{00000000-0008-0000-2F00-00007B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24" name="Bn_cList4_Btn" hidden="1">
            <a:extLst>
              <a:ext uri="{FF2B5EF4-FFF2-40B4-BE49-F238E27FC236}">
                <a16:creationId xmlns:a16="http://schemas.microsoft.com/office/drawing/2014/main" id="{00000000-0008-0000-2F00-00007C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25" name="Bn_MoM_Btn" hidden="1">
            <a:extLst>
              <a:ext uri="{FF2B5EF4-FFF2-40B4-BE49-F238E27FC236}">
                <a16:creationId xmlns:a16="http://schemas.microsoft.com/office/drawing/2014/main" id="{00000000-0008-0000-2F00-00007D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26" name="Bn_RACI_Btn" hidden="1">
            <a:extLst>
              <a:ext uri="{FF2B5EF4-FFF2-40B4-BE49-F238E27FC236}">
                <a16:creationId xmlns:a16="http://schemas.microsoft.com/office/drawing/2014/main" id="{00000000-0008-0000-2F00-00007E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27" name="Bn_Micro_Template_Btn" hidden="1">
            <a:extLst>
              <a:ext uri="{FF2B5EF4-FFF2-40B4-BE49-F238E27FC236}">
                <a16:creationId xmlns:a16="http://schemas.microsoft.com/office/drawing/2014/main" id="{00000000-0008-0000-2F00-00007F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19050</xdr:colOff>
      <xdr:row>9</xdr:row>
      <xdr:rowOff>74047</xdr:rowOff>
    </xdr:from>
    <xdr:to>
      <xdr:col>5</xdr:col>
      <xdr:colOff>447675</xdr:colOff>
      <xdr:row>9</xdr:row>
      <xdr:rowOff>475457</xdr:rowOff>
    </xdr:to>
    <xdr:grpSp>
      <xdr:nvGrpSpPr>
        <xdr:cNvPr id="128" name="Light_Menu">
          <a:extLst>
            <a:ext uri="{FF2B5EF4-FFF2-40B4-BE49-F238E27FC236}">
              <a16:creationId xmlns:a16="http://schemas.microsoft.com/office/drawing/2014/main" id="{00000000-0008-0000-2F00-000080000000}"/>
            </a:ext>
          </a:extLst>
        </xdr:cNvPr>
        <xdr:cNvGrpSpPr/>
      </xdr:nvGrpSpPr>
      <xdr:grpSpPr>
        <a:xfrm>
          <a:off x="114300" y="899547"/>
          <a:ext cx="12700000" cy="401410"/>
          <a:chOff x="107156" y="833437"/>
          <a:chExt cx="13465969" cy="404813"/>
        </a:xfrm>
      </xdr:grpSpPr>
      <xdr:sp macro="" textlink="">
        <xdr:nvSpPr>
          <xdr:cNvPr id="129" name="LM_Container">
            <a:extLst>
              <a:ext uri="{FF2B5EF4-FFF2-40B4-BE49-F238E27FC236}">
                <a16:creationId xmlns:a16="http://schemas.microsoft.com/office/drawing/2014/main" id="{00000000-0008-0000-2F00-000081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30" name="LM_Help_Button">
            <a:hlinkClick xmlns:r="http://schemas.openxmlformats.org/officeDocument/2006/relationships" r:id="rId11"/>
            <a:extLst>
              <a:ext uri="{FF2B5EF4-FFF2-40B4-BE49-F238E27FC236}">
                <a16:creationId xmlns:a16="http://schemas.microsoft.com/office/drawing/2014/main" id="{00000000-0008-0000-2F00-000082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sp macro="[0]!Light_Menu_Buttons_Click" textlink="">
        <xdr:nvSpPr>
          <xdr:cNvPr id="132" name="LM_Button_1">
            <a:extLst>
              <a:ext uri="{FF2B5EF4-FFF2-40B4-BE49-F238E27FC236}">
                <a16:creationId xmlns:a16="http://schemas.microsoft.com/office/drawing/2014/main" id="{00000000-0008-0000-2F00-000084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33" name="LM_Button_2">
            <a:extLst>
              <a:ext uri="{FF2B5EF4-FFF2-40B4-BE49-F238E27FC236}">
                <a16:creationId xmlns:a16="http://schemas.microsoft.com/office/drawing/2014/main" id="{00000000-0008-0000-2F00-000085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34" name="LM_Button_3">
            <a:extLst>
              <a:ext uri="{FF2B5EF4-FFF2-40B4-BE49-F238E27FC236}">
                <a16:creationId xmlns:a16="http://schemas.microsoft.com/office/drawing/2014/main" id="{00000000-0008-0000-2F00-000086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35" name="LM_Button_4">
            <a:extLst>
              <a:ext uri="{FF2B5EF4-FFF2-40B4-BE49-F238E27FC236}">
                <a16:creationId xmlns:a16="http://schemas.microsoft.com/office/drawing/2014/main" id="{00000000-0008-0000-2F00-000087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36" name="LM_Button_5">
            <a:extLst>
              <a:ext uri="{FF2B5EF4-FFF2-40B4-BE49-F238E27FC236}">
                <a16:creationId xmlns:a16="http://schemas.microsoft.com/office/drawing/2014/main" id="{00000000-0008-0000-2F00-000088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37" name="LM_Button_6">
            <a:extLst>
              <a:ext uri="{FF2B5EF4-FFF2-40B4-BE49-F238E27FC236}">
                <a16:creationId xmlns:a16="http://schemas.microsoft.com/office/drawing/2014/main" id="{00000000-0008-0000-2F00-000089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38" name="LM_Settings_Button" descr="Single gear">
            <a:extLst>
              <a:ext uri="{FF2B5EF4-FFF2-40B4-BE49-F238E27FC236}">
                <a16:creationId xmlns:a16="http://schemas.microsoft.com/office/drawing/2014/main" id="{00000000-0008-0000-2F00-00008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851385" y="877093"/>
            <a:ext cx="328083" cy="328083"/>
          </a:xfrm>
          <a:prstGeom prst="rect">
            <a:avLst/>
          </a:prstGeom>
        </xdr:spPr>
      </xdr:pic>
      <xdr:sp macro="[0]!LM_Templates_Custom_Button_Click" textlink="">
        <xdr:nvSpPr>
          <xdr:cNvPr id="139" name="LM_Templates_Custom_Button">
            <a:extLst>
              <a:ext uri="{FF2B5EF4-FFF2-40B4-BE49-F238E27FC236}">
                <a16:creationId xmlns:a16="http://schemas.microsoft.com/office/drawing/2014/main" id="{00000000-0008-0000-2F00-00008B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wsDr>
</file>

<file path=xl/drawings/drawing45.xml><?xml version="1.0" encoding="utf-8"?>
<c:userShapes xmlns:c="http://schemas.openxmlformats.org/drawingml/2006/chart">
  <cdr:relSizeAnchor xmlns:cdr="http://schemas.openxmlformats.org/drawingml/2006/chartDrawing">
    <cdr:from>
      <cdr:x>0.00142</cdr:x>
      <cdr:y>0</cdr:y>
    </cdr:from>
    <cdr:to>
      <cdr:x>0.10575</cdr:x>
      <cdr:y>0.09121</cdr:y>
    </cdr:to>
    <cdr:sp macro="" textlink="">
      <cdr:nvSpPr>
        <cdr:cNvPr id="2" name="Rectangle 1">
          <a:extLst xmlns:a="http://schemas.openxmlformats.org/drawingml/2006/main">
            <a:ext uri="{FF2B5EF4-FFF2-40B4-BE49-F238E27FC236}">
              <a16:creationId xmlns:a16="http://schemas.microsoft.com/office/drawing/2014/main" id="{9475EED2-56CC-4CF9-A842-D8518B9DADA2}"/>
            </a:ext>
          </a:extLst>
        </cdr:cNvPr>
        <cdr:cNvSpPr/>
      </cdr:nvSpPr>
      <cdr:spPr>
        <a:xfrm xmlns:a="http://schemas.openxmlformats.org/drawingml/2006/main">
          <a:off x="16669" y="0"/>
          <a:ext cx="1226344" cy="309563"/>
        </a:xfrm>
        <a:prstGeom xmlns:a="http://schemas.openxmlformats.org/drawingml/2006/main" prst="rect">
          <a:avLst/>
        </a:prstGeom>
        <a:solidFill xmlns:a="http://schemas.openxmlformats.org/drawingml/2006/main">
          <a:srgbClr val="3DCD58"/>
        </a:solidFill>
        <a:ln xmlns:a="http://schemas.openxmlformats.org/drawingml/2006/main">
          <a:no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rtlCol="0" anchor="ctr"/>
        <a:lstStyle xmlns:a="http://schemas.openxmlformats.org/drawingml/2006/main"/>
        <a:p xmlns:a="http://schemas.openxmlformats.org/drawingml/2006/main">
          <a:pPr algn="ctr"/>
          <a:r>
            <a:rPr lang="en-US" sz="1200" b="1">
              <a:solidFill>
                <a:schemeClr val="bg1"/>
              </a:solidFill>
              <a:latin typeface="Arial" panose="020B0604020202020204" pitchFamily="34" charset="0"/>
              <a:cs typeface="Arial" panose="020B0604020202020204" pitchFamily="34" charset="0"/>
            </a:rPr>
            <a:t>Planned</a:t>
          </a:r>
        </a:p>
      </cdr:txBody>
    </cdr:sp>
  </cdr:relSizeAnchor>
  <cdr:relSizeAnchor xmlns:cdr="http://schemas.openxmlformats.org/drawingml/2006/chartDrawing">
    <cdr:from>
      <cdr:x>0.00128</cdr:x>
      <cdr:y>0.90879</cdr:y>
    </cdr:from>
    <cdr:to>
      <cdr:x>0.10561</cdr:x>
      <cdr:y>1</cdr:y>
    </cdr:to>
    <cdr:sp macro="" textlink="">
      <cdr:nvSpPr>
        <cdr:cNvPr id="3" name="Rectangle 2">
          <a:extLst xmlns:a="http://schemas.openxmlformats.org/drawingml/2006/main">
            <a:ext uri="{FF2B5EF4-FFF2-40B4-BE49-F238E27FC236}">
              <a16:creationId xmlns:a16="http://schemas.microsoft.com/office/drawing/2014/main" id="{A66FFA90-4ACE-400C-A052-A6EF73B17295}"/>
            </a:ext>
          </a:extLst>
        </cdr:cNvPr>
        <cdr:cNvSpPr/>
      </cdr:nvSpPr>
      <cdr:spPr>
        <a:xfrm xmlns:a="http://schemas.openxmlformats.org/drawingml/2006/main">
          <a:off x="15081" y="3084512"/>
          <a:ext cx="1226344" cy="309563"/>
        </a:xfrm>
        <a:prstGeom xmlns:a="http://schemas.openxmlformats.org/drawingml/2006/main" prst="rect">
          <a:avLst/>
        </a:prstGeom>
        <a:solidFill xmlns:a="http://schemas.openxmlformats.org/drawingml/2006/main">
          <a:srgbClr val="3DCD58"/>
        </a:solidFill>
        <a:ln xmlns:a="http://schemas.openxmlformats.org/drawingml/2006/main">
          <a:no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200" b="1">
              <a:solidFill>
                <a:schemeClr val="bg1"/>
              </a:solidFill>
              <a:latin typeface="Arial" panose="020B0604020202020204" pitchFamily="34" charset="0"/>
              <a:cs typeface="Arial" panose="020B0604020202020204" pitchFamily="34" charset="0"/>
            </a:rPr>
            <a:t>Actual</a:t>
          </a:r>
        </a:p>
      </cdr:txBody>
    </cdr:sp>
  </cdr:relSizeAnchor>
</c:userShapes>
</file>

<file path=xl/drawings/drawing46.xml><?xml version="1.0" encoding="utf-8"?>
<xdr:wsDr xmlns:xdr="http://schemas.openxmlformats.org/drawingml/2006/spreadsheetDrawing" xmlns:a="http://schemas.openxmlformats.org/drawingml/2006/main">
  <xdr:oneCellAnchor>
    <xdr:from>
      <xdr:col>1</xdr:col>
      <xdr:colOff>1</xdr:colOff>
      <xdr:row>1</xdr:row>
      <xdr:rowOff>487987</xdr:rowOff>
    </xdr:from>
    <xdr:ext cx="1216423" cy="210250"/>
    <xdr:sp macro="" textlink="">
      <xdr:nvSpPr>
        <xdr:cNvPr id="2" name="TextBox 1">
          <a:extLst>
            <a:ext uri="{FF2B5EF4-FFF2-40B4-BE49-F238E27FC236}">
              <a16:creationId xmlns:a16="http://schemas.microsoft.com/office/drawing/2014/main" id="{00000000-0008-0000-3000-000002000000}"/>
            </a:ext>
          </a:extLst>
        </xdr:cNvPr>
        <xdr:cNvSpPr txBox="1"/>
      </xdr:nvSpPr>
      <xdr:spPr>
        <a:xfrm>
          <a:off x="95251" y="595143"/>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9</xdr:col>
      <xdr:colOff>1214437</xdr:colOff>
      <xdr:row>1</xdr:row>
      <xdr:rowOff>83343</xdr:rowOff>
    </xdr:from>
    <xdr:to>
      <xdr:col>11</xdr:col>
      <xdr:colOff>1591469</xdr:colOff>
      <xdr:row>1</xdr:row>
      <xdr:rowOff>611004</xdr:rowOff>
    </xdr:to>
    <xdr:pic>
      <xdr:nvPicPr>
        <xdr:cNvPr id="3"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954000" y="190499"/>
          <a:ext cx="1936750" cy="527661"/>
        </a:xfrm>
        <a:prstGeom prst="rect">
          <a:avLst/>
        </a:prstGeom>
        <a:noFill/>
      </xdr:spPr>
    </xdr:pic>
    <xdr:clientData/>
  </xdr:twoCellAnchor>
  <xdr:twoCellAnchor editAs="oneCell">
    <xdr:from>
      <xdr:col>4</xdr:col>
      <xdr:colOff>828568</xdr:colOff>
      <xdr:row>1</xdr:row>
      <xdr:rowOff>59531</xdr:rowOff>
    </xdr:from>
    <xdr:to>
      <xdr:col>4</xdr:col>
      <xdr:colOff>1367190</xdr:colOff>
      <xdr:row>1</xdr:row>
      <xdr:rowOff>615452</xdr:rowOff>
    </xdr:to>
    <xdr:pic>
      <xdr:nvPicPr>
        <xdr:cNvPr id="4" name="Picture 3">
          <a:extLst>
            <a:ext uri="{FF2B5EF4-FFF2-40B4-BE49-F238E27FC236}">
              <a16:creationId xmlns:a16="http://schemas.microsoft.com/office/drawing/2014/main" id="{00000000-0008-0000-3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79162" y="166687"/>
          <a:ext cx="538622" cy="555921"/>
        </a:xfrm>
        <a:prstGeom prst="rect">
          <a:avLst/>
        </a:prstGeom>
      </xdr:spPr>
    </xdr:pic>
    <xdr:clientData/>
  </xdr:twoCellAnchor>
  <xdr:twoCellAnchor>
    <xdr:from>
      <xdr:col>1</xdr:col>
      <xdr:colOff>190499</xdr:colOff>
      <xdr:row>2</xdr:row>
      <xdr:rowOff>202405</xdr:rowOff>
    </xdr:from>
    <xdr:to>
      <xdr:col>1</xdr:col>
      <xdr:colOff>1379219</xdr:colOff>
      <xdr:row>3</xdr:row>
      <xdr:rowOff>119538</xdr:rowOff>
    </xdr:to>
    <xdr:sp macro="[0]!Bn_Return2Reports_Btn_Click" textlink="">
      <xdr:nvSpPr>
        <xdr:cNvPr id="40" name="Bn_Return2Reports_Btn">
          <a:extLst>
            <a:ext uri="{FF2B5EF4-FFF2-40B4-BE49-F238E27FC236}">
              <a16:creationId xmlns:a16="http://schemas.microsoft.com/office/drawing/2014/main" id="{00000000-0008-0000-3000-000028000000}"/>
            </a:ext>
          </a:extLst>
        </xdr:cNvPr>
        <xdr:cNvSpPr/>
      </xdr:nvSpPr>
      <xdr:spPr>
        <a:xfrm>
          <a:off x="285749" y="1000124"/>
          <a:ext cx="1188720" cy="274320"/>
        </a:xfrm>
        <a:prstGeom prst="roundRect">
          <a:avLst/>
        </a:prstGeom>
        <a:solidFill>
          <a:srgbClr val="3DCD58"/>
        </a:solidFill>
        <a:ln>
          <a:noFill/>
        </a:ln>
        <a:effectLst>
          <a:outerShdw blurRad="50800" dist="38100" dir="5400000" algn="t"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Return</a:t>
          </a:r>
        </a:p>
      </xdr:txBody>
    </xdr:sp>
    <xdr:clientData/>
  </xdr:twoCellAnchor>
  <xdr:twoCellAnchor>
    <xdr:from>
      <xdr:col>5</xdr:col>
      <xdr:colOff>57149</xdr:colOff>
      <xdr:row>2</xdr:row>
      <xdr:rowOff>235743</xdr:rowOff>
    </xdr:from>
    <xdr:to>
      <xdr:col>5</xdr:col>
      <xdr:colOff>654843</xdr:colOff>
      <xdr:row>3</xdr:row>
      <xdr:rowOff>107156</xdr:rowOff>
    </xdr:to>
    <xdr:sp macro="" textlink="">
      <xdr:nvSpPr>
        <xdr:cNvPr id="52" name="Arrow: Left 51">
          <a:extLst>
            <a:ext uri="{FF2B5EF4-FFF2-40B4-BE49-F238E27FC236}">
              <a16:creationId xmlns:a16="http://schemas.microsoft.com/office/drawing/2014/main" id="{00000000-0008-0000-3000-000034000000}"/>
            </a:ext>
          </a:extLst>
        </xdr:cNvPr>
        <xdr:cNvSpPr/>
      </xdr:nvSpPr>
      <xdr:spPr>
        <a:xfrm>
          <a:off x="6331743" y="1033462"/>
          <a:ext cx="597694" cy="228600"/>
        </a:xfrm>
        <a:prstGeom prst="leftArrow">
          <a:avLst/>
        </a:prstGeom>
        <a:solidFill>
          <a:schemeClr val="bg1"/>
        </a:solidFill>
        <a:ln>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lientData/>
  </xdr:twoCellAnchor>
  <xdr:twoCellAnchor>
    <xdr:from>
      <xdr:col>4</xdr:col>
      <xdr:colOff>1521618</xdr:colOff>
      <xdr:row>3</xdr:row>
      <xdr:rowOff>9524</xdr:rowOff>
    </xdr:from>
    <xdr:to>
      <xdr:col>6</xdr:col>
      <xdr:colOff>116681</xdr:colOff>
      <xdr:row>3</xdr:row>
      <xdr:rowOff>235743</xdr:rowOff>
    </xdr:to>
    <xdr:sp macro="" textlink="">
      <xdr:nvSpPr>
        <xdr:cNvPr id="53" name="TextBox 52">
          <a:extLst>
            <a:ext uri="{FF2B5EF4-FFF2-40B4-BE49-F238E27FC236}">
              <a16:creationId xmlns:a16="http://schemas.microsoft.com/office/drawing/2014/main" id="{00000000-0008-0000-3000-000035000000}"/>
            </a:ext>
          </a:extLst>
        </xdr:cNvPr>
        <xdr:cNvSpPr txBox="1"/>
      </xdr:nvSpPr>
      <xdr:spPr>
        <a:xfrm>
          <a:off x="6272212" y="1164430"/>
          <a:ext cx="952500"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Arial" panose="020B0604020202020204" pitchFamily="34" charset="0"/>
              <a:cs typeface="Arial" panose="020B0604020202020204" pitchFamily="34" charset="0"/>
            </a:rPr>
            <a:t>Return</a:t>
          </a:r>
        </a:p>
      </xdr:txBody>
    </xdr:sp>
    <xdr:clientData/>
  </xdr:twoCellAnchor>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180975</xdr:colOff>
          <xdr:row>21</xdr:row>
          <xdr:rowOff>161925</xdr:rowOff>
        </xdr:from>
        <xdr:to>
          <xdr:col>21</xdr:col>
          <xdr:colOff>85725</xdr:colOff>
          <xdr:row>39</xdr:row>
          <xdr:rowOff>114300</xdr:rowOff>
        </xdr:to>
        <xdr:sp macro="" textlink="">
          <xdr:nvSpPr>
            <xdr:cNvPr id="8240" name="Functional_Planning_Report" hidden="1">
              <a:extLst>
                <a:ext uri="{63B3BB69-23CF-44E3-9099-C40C66FF867C}">
                  <a14:compatExt spid="_x0000_s8240"/>
                </a:ext>
                <a:ext uri="{FF2B5EF4-FFF2-40B4-BE49-F238E27FC236}">
                  <a16:creationId xmlns:a16="http://schemas.microsoft.com/office/drawing/2014/main" id="{00000000-0008-0000-3400-00003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466725</xdr:colOff>
          <xdr:row>41</xdr:row>
          <xdr:rowOff>28575</xdr:rowOff>
        </xdr:from>
        <xdr:to>
          <xdr:col>9</xdr:col>
          <xdr:colOff>428625</xdr:colOff>
          <xdr:row>57</xdr:row>
          <xdr:rowOff>47625</xdr:rowOff>
        </xdr:to>
        <xdr:sp macro="" textlink="">
          <xdr:nvSpPr>
            <xdr:cNvPr id="8246" name="Detailed_Gantt_Report" hidden="1">
              <a:extLst>
                <a:ext uri="{63B3BB69-23CF-44E3-9099-C40C66FF867C}">
                  <a14:compatExt spid="_x0000_s8246"/>
                </a:ext>
                <a:ext uri="{FF2B5EF4-FFF2-40B4-BE49-F238E27FC236}">
                  <a16:creationId xmlns:a16="http://schemas.microsoft.com/office/drawing/2014/main" id="{00000000-0008-0000-3400-00003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60</xdr:row>
          <xdr:rowOff>28575</xdr:rowOff>
        </xdr:from>
        <xdr:to>
          <xdr:col>10</xdr:col>
          <xdr:colOff>266700</xdr:colOff>
          <xdr:row>76</xdr:row>
          <xdr:rowOff>104775</xdr:rowOff>
        </xdr:to>
        <xdr:sp macro="" textlink="">
          <xdr:nvSpPr>
            <xdr:cNvPr id="8247" name="Phase_Table_Report_Wide" hidden="1">
              <a:extLst>
                <a:ext uri="{63B3BB69-23CF-44E3-9099-C40C66FF867C}">
                  <a14:compatExt spid="_x0000_s8247"/>
                </a:ext>
                <a:ext uri="{FF2B5EF4-FFF2-40B4-BE49-F238E27FC236}">
                  <a16:creationId xmlns:a16="http://schemas.microsoft.com/office/drawing/2014/main" id="{00000000-0008-0000-3400-00003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238125</xdr:colOff>
          <xdr:row>40</xdr:row>
          <xdr:rowOff>133350</xdr:rowOff>
        </xdr:from>
        <xdr:to>
          <xdr:col>20</xdr:col>
          <xdr:colOff>266700</xdr:colOff>
          <xdr:row>57</xdr:row>
          <xdr:rowOff>0</xdr:rowOff>
        </xdr:to>
        <xdr:sp macro="" textlink="">
          <xdr:nvSpPr>
            <xdr:cNvPr id="8248" name="Phase_Chart_Report_Wide" hidden="1">
              <a:extLst>
                <a:ext uri="{63B3BB69-23CF-44E3-9099-C40C66FF867C}">
                  <a14:compatExt spid="_x0000_s8248"/>
                </a:ext>
                <a:ext uri="{FF2B5EF4-FFF2-40B4-BE49-F238E27FC236}">
                  <a16:creationId xmlns:a16="http://schemas.microsoft.com/office/drawing/2014/main" id="{00000000-0008-0000-3400-00003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19</xdr:row>
          <xdr:rowOff>123825</xdr:rowOff>
        </xdr:from>
        <xdr:to>
          <xdr:col>10</xdr:col>
          <xdr:colOff>19050</xdr:colOff>
          <xdr:row>38</xdr:row>
          <xdr:rowOff>28575</xdr:rowOff>
        </xdr:to>
        <xdr:sp macro="" textlink="">
          <xdr:nvSpPr>
            <xdr:cNvPr id="8250" name="Program_Roadmap_Report" hidden="1">
              <a:extLst>
                <a:ext uri="{63B3BB69-23CF-44E3-9099-C40C66FF867C}">
                  <a14:compatExt spid="_x0000_s8250"/>
                </a:ext>
                <a:ext uri="{FF2B5EF4-FFF2-40B4-BE49-F238E27FC236}">
                  <a16:creationId xmlns:a16="http://schemas.microsoft.com/office/drawing/2014/main" id="{00000000-0008-0000-3400-00003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342900</xdr:colOff>
          <xdr:row>60</xdr:row>
          <xdr:rowOff>0</xdr:rowOff>
        </xdr:from>
        <xdr:to>
          <xdr:col>19</xdr:col>
          <xdr:colOff>457200</xdr:colOff>
          <xdr:row>77</xdr:row>
          <xdr:rowOff>95250</xdr:rowOff>
        </xdr:to>
        <xdr:sp macro="" textlink="">
          <xdr:nvSpPr>
            <xdr:cNvPr id="8252" name="Program_Update_Report" hidden="1">
              <a:extLst>
                <a:ext uri="{63B3BB69-23CF-44E3-9099-C40C66FF867C}">
                  <a14:compatExt spid="_x0000_s8252"/>
                </a:ext>
                <a:ext uri="{FF2B5EF4-FFF2-40B4-BE49-F238E27FC236}">
                  <a16:creationId xmlns:a16="http://schemas.microsoft.com/office/drawing/2014/main" id="{00000000-0008-0000-3400-00003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100</xdr:row>
          <xdr:rowOff>123825</xdr:rowOff>
        </xdr:from>
        <xdr:to>
          <xdr:col>11</xdr:col>
          <xdr:colOff>219075</xdr:colOff>
          <xdr:row>118</xdr:row>
          <xdr:rowOff>76200</xdr:rowOff>
        </xdr:to>
        <xdr:sp macro="" textlink="">
          <xdr:nvSpPr>
            <xdr:cNvPr id="8253" name="Tracker_Report" hidden="1">
              <a:extLst>
                <a:ext uri="{63B3BB69-23CF-44E3-9099-C40C66FF867C}">
                  <a14:compatExt spid="_x0000_s8253"/>
                </a:ext>
                <a:ext uri="{FF2B5EF4-FFF2-40B4-BE49-F238E27FC236}">
                  <a16:creationId xmlns:a16="http://schemas.microsoft.com/office/drawing/2014/main" id="{00000000-0008-0000-3400-00003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381000</xdr:colOff>
          <xdr:row>101</xdr:row>
          <xdr:rowOff>9525</xdr:rowOff>
        </xdr:from>
        <xdr:to>
          <xdr:col>20</xdr:col>
          <xdr:colOff>104775</xdr:colOff>
          <xdr:row>114</xdr:row>
          <xdr:rowOff>180975</xdr:rowOff>
        </xdr:to>
        <xdr:sp macro="" textlink="">
          <xdr:nvSpPr>
            <xdr:cNvPr id="8254" name="Playbook_Report" hidden="1">
              <a:extLst>
                <a:ext uri="{63B3BB69-23CF-44E3-9099-C40C66FF867C}">
                  <a14:compatExt spid="_x0000_s8254"/>
                </a:ext>
                <a:ext uri="{FF2B5EF4-FFF2-40B4-BE49-F238E27FC236}">
                  <a16:creationId xmlns:a16="http://schemas.microsoft.com/office/drawing/2014/main" id="{00000000-0008-0000-3400-00003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xdr:row>
          <xdr:rowOff>95250</xdr:rowOff>
        </xdr:from>
        <xdr:to>
          <xdr:col>20</xdr:col>
          <xdr:colOff>285750</xdr:colOff>
          <xdr:row>14</xdr:row>
          <xdr:rowOff>85725</xdr:rowOff>
        </xdr:to>
        <xdr:sp macro="" textlink="">
          <xdr:nvSpPr>
            <xdr:cNvPr id="8255" name="Task_Report" hidden="1">
              <a:extLst>
                <a:ext uri="{63B3BB69-23CF-44E3-9099-C40C66FF867C}">
                  <a14:compatExt spid="_x0000_s8255"/>
                </a:ext>
                <a:ext uri="{FF2B5EF4-FFF2-40B4-BE49-F238E27FC236}">
                  <a16:creationId xmlns:a16="http://schemas.microsoft.com/office/drawing/2014/main" id="{00000000-0008-0000-3400-00003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581025</xdr:colOff>
          <xdr:row>3</xdr:row>
          <xdr:rowOff>9525</xdr:rowOff>
        </xdr:from>
        <xdr:to>
          <xdr:col>9</xdr:col>
          <xdr:colOff>171450</xdr:colOff>
          <xdr:row>16</xdr:row>
          <xdr:rowOff>47625</xdr:rowOff>
        </xdr:to>
        <xdr:sp macro="" textlink="">
          <xdr:nvSpPr>
            <xdr:cNvPr id="8256" name="Full_Report_Wide" hidden="1">
              <a:extLst>
                <a:ext uri="{63B3BB69-23CF-44E3-9099-C40C66FF867C}">
                  <a14:compatExt spid="_x0000_s8256"/>
                </a:ext>
                <a:ext uri="{FF2B5EF4-FFF2-40B4-BE49-F238E27FC236}">
                  <a16:creationId xmlns:a16="http://schemas.microsoft.com/office/drawing/2014/main" id="{00000000-0008-0000-3400-00004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80</xdr:row>
          <xdr:rowOff>161925</xdr:rowOff>
        </xdr:from>
        <xdr:to>
          <xdr:col>10</xdr:col>
          <xdr:colOff>561975</xdr:colOff>
          <xdr:row>98</xdr:row>
          <xdr:rowOff>114300</xdr:rowOff>
        </xdr:to>
        <xdr:sp macro="" textlink="">
          <xdr:nvSpPr>
            <xdr:cNvPr id="8257" name="IPO_Addendum_Report" hidden="1">
              <a:extLst>
                <a:ext uri="{63B3BB69-23CF-44E3-9099-C40C66FF867C}">
                  <a14:compatExt spid="_x0000_s8257"/>
                </a:ext>
                <a:ext uri="{FF2B5EF4-FFF2-40B4-BE49-F238E27FC236}">
                  <a16:creationId xmlns:a16="http://schemas.microsoft.com/office/drawing/2014/main" id="{00000000-0008-0000-3400-00004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361950</xdr:colOff>
          <xdr:row>81</xdr:row>
          <xdr:rowOff>95250</xdr:rowOff>
        </xdr:from>
        <xdr:to>
          <xdr:col>21</xdr:col>
          <xdr:colOff>142875</xdr:colOff>
          <xdr:row>98</xdr:row>
          <xdr:rowOff>161925</xdr:rowOff>
        </xdr:to>
        <xdr:sp macro="" textlink="">
          <xdr:nvSpPr>
            <xdr:cNvPr id="8258" name="ID_Card_Report" hidden="1">
              <a:extLst>
                <a:ext uri="{63B3BB69-23CF-44E3-9099-C40C66FF867C}">
                  <a14:compatExt spid="_x0000_s8258"/>
                </a:ext>
                <a:ext uri="{FF2B5EF4-FFF2-40B4-BE49-F238E27FC236}">
                  <a16:creationId xmlns:a16="http://schemas.microsoft.com/office/drawing/2014/main" id="{00000000-0008-0000-3400-00004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120</xdr:row>
          <xdr:rowOff>85725</xdr:rowOff>
        </xdr:from>
        <xdr:to>
          <xdr:col>8</xdr:col>
          <xdr:colOff>228600</xdr:colOff>
          <xdr:row>132</xdr:row>
          <xdr:rowOff>180975</xdr:rowOff>
        </xdr:to>
        <xdr:sp macro="" textlink="">
          <xdr:nvSpPr>
            <xdr:cNvPr id="8259" name="BCase_Synthesis_Report" hidden="1">
              <a:extLst>
                <a:ext uri="{63B3BB69-23CF-44E3-9099-C40C66FF867C}">
                  <a14:compatExt spid="_x0000_s8259"/>
                </a:ext>
                <a:ext uri="{FF2B5EF4-FFF2-40B4-BE49-F238E27FC236}">
                  <a16:creationId xmlns:a16="http://schemas.microsoft.com/office/drawing/2014/main" id="{00000000-0008-0000-3400-00004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118</xdr:row>
          <xdr:rowOff>0</xdr:rowOff>
        </xdr:from>
        <xdr:to>
          <xdr:col>20</xdr:col>
          <xdr:colOff>257175</xdr:colOff>
          <xdr:row>131</xdr:row>
          <xdr:rowOff>66675</xdr:rowOff>
        </xdr:to>
        <xdr:sp macro="" textlink="">
          <xdr:nvSpPr>
            <xdr:cNvPr id="8260" name="Resources_Report" hidden="1">
              <a:extLst>
                <a:ext uri="{63B3BB69-23CF-44E3-9099-C40C66FF867C}">
                  <a14:compatExt spid="_x0000_s8260"/>
                </a:ext>
                <a:ext uri="{FF2B5EF4-FFF2-40B4-BE49-F238E27FC236}">
                  <a16:creationId xmlns:a16="http://schemas.microsoft.com/office/drawing/2014/main" id="{00000000-0008-0000-3400-00004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137</xdr:row>
          <xdr:rowOff>0</xdr:rowOff>
        </xdr:from>
        <xdr:to>
          <xdr:col>8</xdr:col>
          <xdr:colOff>533400</xdr:colOff>
          <xdr:row>149</xdr:row>
          <xdr:rowOff>66675</xdr:rowOff>
        </xdr:to>
        <xdr:sp macro="" textlink="">
          <xdr:nvSpPr>
            <xdr:cNvPr id="8261" name="Schedule_Action_Report" hidden="1">
              <a:extLst>
                <a:ext uri="{63B3BB69-23CF-44E3-9099-C40C66FF867C}">
                  <a14:compatExt spid="_x0000_s8261"/>
                </a:ext>
                <a:ext uri="{FF2B5EF4-FFF2-40B4-BE49-F238E27FC236}">
                  <a16:creationId xmlns:a16="http://schemas.microsoft.com/office/drawing/2014/main" id="{00000000-0008-0000-3400-00004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136</xdr:row>
          <xdr:rowOff>0</xdr:rowOff>
        </xdr:from>
        <xdr:to>
          <xdr:col>20</xdr:col>
          <xdr:colOff>200025</xdr:colOff>
          <xdr:row>149</xdr:row>
          <xdr:rowOff>38100</xdr:rowOff>
        </xdr:to>
        <xdr:sp macro="" textlink="">
          <xdr:nvSpPr>
            <xdr:cNvPr id="8262" name="Micro_Version_Report" hidden="1">
              <a:extLst>
                <a:ext uri="{63B3BB69-23CF-44E3-9099-C40C66FF867C}">
                  <a14:compatExt spid="_x0000_s8262"/>
                </a:ext>
                <a:ext uri="{FF2B5EF4-FFF2-40B4-BE49-F238E27FC236}">
                  <a16:creationId xmlns:a16="http://schemas.microsoft.com/office/drawing/2014/main" id="{00000000-0008-0000-3400-00004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xdr:twoCellAnchor>
    <xdr:from>
      <xdr:col>2</xdr:col>
      <xdr:colOff>3076575</xdr:colOff>
      <xdr:row>5</xdr:row>
      <xdr:rowOff>28575</xdr:rowOff>
    </xdr:from>
    <xdr:to>
      <xdr:col>2</xdr:col>
      <xdr:colOff>4905375</xdr:colOff>
      <xdr:row>6</xdr:row>
      <xdr:rowOff>158115</xdr:rowOff>
    </xdr:to>
    <xdr:sp macro="[0]!Bn_Return2Gen_Btn_Click" textlink="">
      <xdr:nvSpPr>
        <xdr:cNvPr id="2" name="Bn_Return2Gen_Btn">
          <a:extLst>
            <a:ext uri="{FF2B5EF4-FFF2-40B4-BE49-F238E27FC236}">
              <a16:creationId xmlns:a16="http://schemas.microsoft.com/office/drawing/2014/main" id="{00000000-0008-0000-3600-000002000000}"/>
            </a:ext>
          </a:extLst>
        </xdr:cNvPr>
        <xdr:cNvSpPr/>
      </xdr:nvSpPr>
      <xdr:spPr>
        <a:xfrm>
          <a:off x="6191250" y="3095625"/>
          <a:ext cx="1828800" cy="320040"/>
        </a:xfrm>
        <a:prstGeom prst="roundRect">
          <a:avLst/>
        </a:prstGeom>
        <a:solidFill>
          <a:srgbClr val="B10043"/>
        </a:solidFill>
        <a:ln>
          <a:solidFill>
            <a:schemeClr val="accent2">
              <a:lumMod val="50000"/>
            </a:schemeClr>
          </a:solidFill>
        </a:ln>
      </xdr:spPr>
      <xdr:style>
        <a:lnRef idx="1">
          <a:schemeClr val="accent2"/>
        </a:lnRef>
        <a:fillRef idx="3">
          <a:schemeClr val="accent2"/>
        </a:fillRef>
        <a:effectRef idx="2">
          <a:schemeClr val="accent2"/>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Return</a:t>
          </a:r>
        </a:p>
      </xdr:txBody>
    </xdr:sp>
    <xdr:clientData/>
  </xdr:twoCellAnchor>
  <xdr:twoCellAnchor>
    <xdr:from>
      <xdr:col>1</xdr:col>
      <xdr:colOff>2228850</xdr:colOff>
      <xdr:row>5</xdr:row>
      <xdr:rowOff>28575</xdr:rowOff>
    </xdr:from>
    <xdr:to>
      <xdr:col>2</xdr:col>
      <xdr:colOff>1200150</xdr:colOff>
      <xdr:row>6</xdr:row>
      <xdr:rowOff>158115</xdr:rowOff>
    </xdr:to>
    <xdr:sp macro="[0]!Mail_Report_A_Bug" textlink="">
      <xdr:nvSpPr>
        <xdr:cNvPr id="3" name="Bn_Return2Gen_Btn">
          <a:extLst>
            <a:ext uri="{FF2B5EF4-FFF2-40B4-BE49-F238E27FC236}">
              <a16:creationId xmlns:a16="http://schemas.microsoft.com/office/drawing/2014/main" id="{00000000-0008-0000-3600-000003000000}"/>
            </a:ext>
          </a:extLst>
        </xdr:cNvPr>
        <xdr:cNvSpPr/>
      </xdr:nvSpPr>
      <xdr:spPr>
        <a:xfrm>
          <a:off x="2486025" y="3095625"/>
          <a:ext cx="1828800" cy="320040"/>
        </a:xfrm>
        <a:prstGeom prst="roundRect">
          <a:avLst/>
        </a:prstGeom>
        <a:solidFill>
          <a:srgbClr val="3DCD58"/>
        </a:solidFill>
        <a:ln>
          <a:solidFill>
            <a:srgbClr val="00B05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Report</a:t>
          </a:r>
        </a:p>
      </xdr:txBody>
    </xdr:sp>
    <xdr:clientData/>
  </xdr:twoCellAnchor>
  <xdr:oneCellAnchor>
    <xdr:from>
      <xdr:col>1</xdr:col>
      <xdr:colOff>114300</xdr:colOff>
      <xdr:row>0</xdr:row>
      <xdr:rowOff>385594</xdr:rowOff>
    </xdr:from>
    <xdr:ext cx="1216423" cy="210250"/>
    <xdr:sp macro="" textlink="">
      <xdr:nvSpPr>
        <xdr:cNvPr id="5" name="TextBox 4">
          <a:extLst>
            <a:ext uri="{FF2B5EF4-FFF2-40B4-BE49-F238E27FC236}">
              <a16:creationId xmlns:a16="http://schemas.microsoft.com/office/drawing/2014/main" id="{00000000-0008-0000-3600-000005000000}"/>
            </a:ext>
          </a:extLst>
        </xdr:cNvPr>
        <xdr:cNvSpPr txBox="1"/>
      </xdr:nvSpPr>
      <xdr:spPr>
        <a:xfrm>
          <a:off x="371475" y="385594"/>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2</xdr:col>
      <xdr:colOff>5614987</xdr:colOff>
      <xdr:row>0</xdr:row>
      <xdr:rowOff>57150</xdr:rowOff>
    </xdr:from>
    <xdr:to>
      <xdr:col>2</xdr:col>
      <xdr:colOff>7551737</xdr:colOff>
      <xdr:row>0</xdr:row>
      <xdr:rowOff>584811</xdr:rowOff>
    </xdr:to>
    <xdr:pic>
      <xdr:nvPicPr>
        <xdr:cNvPr id="6"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3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729662" y="57150"/>
          <a:ext cx="1936750" cy="527661"/>
        </a:xfrm>
        <a:prstGeom prst="rect">
          <a:avLst/>
        </a:prstGeom>
        <a:noFill/>
      </xdr:spPr>
    </xdr:pic>
    <xdr:clientData/>
  </xdr:twoCellAnchor>
  <xdr:twoCellAnchor editAs="oneCell">
    <xdr:from>
      <xdr:col>2</xdr:col>
      <xdr:colOff>1053303</xdr:colOff>
      <xdr:row>0</xdr:row>
      <xdr:rowOff>57150</xdr:rowOff>
    </xdr:from>
    <xdr:to>
      <xdr:col>2</xdr:col>
      <xdr:colOff>1545782</xdr:colOff>
      <xdr:row>0</xdr:row>
      <xdr:rowOff>565446</xdr:rowOff>
    </xdr:to>
    <xdr:pic>
      <xdr:nvPicPr>
        <xdr:cNvPr id="7" name="Picture 6">
          <a:extLst>
            <a:ext uri="{FF2B5EF4-FFF2-40B4-BE49-F238E27FC236}">
              <a16:creationId xmlns:a16="http://schemas.microsoft.com/office/drawing/2014/main" id="{00000000-0008-0000-36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67978" y="57150"/>
          <a:ext cx="492479" cy="508296"/>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oneCellAnchor>
    <xdr:from>
      <xdr:col>1</xdr:col>
      <xdr:colOff>47625</xdr:colOff>
      <xdr:row>1</xdr:row>
      <xdr:rowOff>399520</xdr:rowOff>
    </xdr:from>
    <xdr:ext cx="1187889" cy="210250"/>
    <xdr:sp macro="" textlink="">
      <xdr:nvSpPr>
        <xdr:cNvPr id="3" name="TextBox 2">
          <a:extLst>
            <a:ext uri="{FF2B5EF4-FFF2-40B4-BE49-F238E27FC236}">
              <a16:creationId xmlns:a16="http://schemas.microsoft.com/office/drawing/2014/main" id="{00000000-0008-0000-3700-000003000000}"/>
            </a:ext>
          </a:extLst>
        </xdr:cNvPr>
        <xdr:cNvSpPr txBox="1"/>
      </xdr:nvSpPr>
      <xdr:spPr>
        <a:xfrm>
          <a:off x="202406" y="1280583"/>
          <a:ext cx="118788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solidFill>
                <a:schemeClr val="bg1"/>
              </a:solidFill>
              <a:latin typeface="Arial" pitchFamily="34" charset="0"/>
              <a:cs typeface="Arial" pitchFamily="34" charset="0"/>
            </a:rPr>
            <a:t>Global Supply Chain</a:t>
          </a:r>
        </a:p>
      </xdr:txBody>
    </xdr:sp>
    <xdr:clientData/>
  </xdr:oneCellAnchor>
  <xdr:twoCellAnchor editAs="oneCell">
    <xdr:from>
      <xdr:col>7</xdr:col>
      <xdr:colOff>572143</xdr:colOff>
      <xdr:row>1</xdr:row>
      <xdr:rowOff>87276</xdr:rowOff>
    </xdr:from>
    <xdr:to>
      <xdr:col>8</xdr:col>
      <xdr:colOff>1164997</xdr:colOff>
      <xdr:row>1</xdr:row>
      <xdr:rowOff>614937</xdr:rowOff>
    </xdr:to>
    <xdr:pic>
      <xdr:nvPicPr>
        <xdr:cNvPr id="4"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37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847487" y="968339"/>
          <a:ext cx="1938260" cy="527661"/>
        </a:xfrm>
        <a:prstGeom prst="rect">
          <a:avLst/>
        </a:prstGeom>
        <a:noFill/>
      </xdr:spPr>
    </xdr:pic>
    <xdr:clientData/>
  </xdr:twoCellAnchor>
  <xdr:twoCellAnchor editAs="oneCell">
    <xdr:from>
      <xdr:col>1</xdr:col>
      <xdr:colOff>59882</xdr:colOff>
      <xdr:row>11</xdr:row>
      <xdr:rowOff>47629</xdr:rowOff>
    </xdr:from>
    <xdr:to>
      <xdr:col>2</xdr:col>
      <xdr:colOff>656571</xdr:colOff>
      <xdr:row>11</xdr:row>
      <xdr:rowOff>276229</xdr:rowOff>
    </xdr:to>
    <xdr:sp macro="[0]!Pull_and_Consolidate" textlink="">
      <xdr:nvSpPr>
        <xdr:cNvPr id="5" name="Update_Report_Btn">
          <a:extLst>
            <a:ext uri="{FF2B5EF4-FFF2-40B4-BE49-F238E27FC236}">
              <a16:creationId xmlns:a16="http://schemas.microsoft.com/office/drawing/2014/main" id="{00000000-0008-0000-3700-000005000000}"/>
            </a:ext>
          </a:extLst>
        </xdr:cNvPr>
        <xdr:cNvSpPr/>
      </xdr:nvSpPr>
      <xdr:spPr>
        <a:xfrm>
          <a:off x="214663" y="2274098"/>
          <a:ext cx="1549189"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200" b="1">
              <a:solidFill>
                <a:schemeClr val="tx1"/>
              </a:solidFill>
              <a:latin typeface="Arial" pitchFamily="34" charset="0"/>
              <a:ea typeface="+mn-ea"/>
              <a:cs typeface="Arial" pitchFamily="34" charset="0"/>
            </a:rPr>
            <a:t>Load Files</a:t>
          </a:r>
        </a:p>
      </xdr:txBody>
    </xdr:sp>
    <xdr:clientData/>
  </xdr:twoCellAnchor>
  <xdr:twoCellAnchor editAs="oneCell">
    <xdr:from>
      <xdr:col>4</xdr:col>
      <xdr:colOff>1053727</xdr:colOff>
      <xdr:row>1</xdr:row>
      <xdr:rowOff>71436</xdr:rowOff>
    </xdr:from>
    <xdr:to>
      <xdr:col>4</xdr:col>
      <xdr:colOff>1538229</xdr:colOff>
      <xdr:row>1</xdr:row>
      <xdr:rowOff>571499</xdr:rowOff>
    </xdr:to>
    <xdr:pic>
      <xdr:nvPicPr>
        <xdr:cNvPr id="31" name="Picture 30">
          <a:extLst>
            <a:ext uri="{FF2B5EF4-FFF2-40B4-BE49-F238E27FC236}">
              <a16:creationId xmlns:a16="http://schemas.microsoft.com/office/drawing/2014/main" id="{00000000-0008-0000-37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94821" y="952499"/>
          <a:ext cx="484502" cy="500063"/>
        </a:xfrm>
        <a:prstGeom prst="rect">
          <a:avLst/>
        </a:prstGeom>
      </xdr:spPr>
    </xdr:pic>
    <xdr:clientData/>
  </xdr:twoCellAnchor>
  <xdr:twoCellAnchor editAs="oneCell">
    <xdr:from>
      <xdr:col>2</xdr:col>
      <xdr:colOff>881606</xdr:colOff>
      <xdr:row>11</xdr:row>
      <xdr:rowOff>47629</xdr:rowOff>
    </xdr:from>
    <xdr:to>
      <xdr:col>3</xdr:col>
      <xdr:colOff>1228917</xdr:colOff>
      <xdr:row>11</xdr:row>
      <xdr:rowOff>276229</xdr:rowOff>
    </xdr:to>
    <xdr:sp macro="[0]!Bn_Project_List_Click" textlink="">
      <xdr:nvSpPr>
        <xdr:cNvPr id="33" name="Update_Report_Btn">
          <a:extLst>
            <a:ext uri="{FF2B5EF4-FFF2-40B4-BE49-F238E27FC236}">
              <a16:creationId xmlns:a16="http://schemas.microsoft.com/office/drawing/2014/main" id="{00000000-0008-0000-3700-000021000000}"/>
            </a:ext>
          </a:extLst>
        </xdr:cNvPr>
        <xdr:cNvSpPr/>
      </xdr:nvSpPr>
      <xdr:spPr>
        <a:xfrm>
          <a:off x="1988887" y="2274098"/>
          <a:ext cx="1728436" cy="228600"/>
        </a:xfrm>
        <a:prstGeom prst="roundRect">
          <a:avLst/>
        </a:prstGeom>
        <a:solidFill>
          <a:srgbClr val="0070C0"/>
        </a:solidFill>
        <a:ln>
          <a:solidFill>
            <a:schemeClr val="tx2">
              <a:lumMod val="75000"/>
            </a:schemeClr>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View Project</a:t>
          </a:r>
          <a:r>
            <a:rPr lang="en-US" sz="1200" b="1" baseline="0">
              <a:solidFill>
                <a:schemeClr val="bg1"/>
              </a:solidFill>
              <a:latin typeface="Arial" pitchFamily="34" charset="0"/>
              <a:ea typeface="+mn-ea"/>
              <a:cs typeface="Arial" pitchFamily="34" charset="0"/>
            </a:rPr>
            <a:t> </a:t>
          </a:r>
          <a:r>
            <a:rPr lang="en-US" sz="1200" b="1">
              <a:solidFill>
                <a:schemeClr val="bg1"/>
              </a:solidFill>
              <a:latin typeface="Arial" pitchFamily="34" charset="0"/>
              <a:ea typeface="+mn-ea"/>
              <a:cs typeface="Arial" pitchFamily="34" charset="0"/>
            </a:rPr>
            <a:t>List</a:t>
          </a:r>
        </a:p>
      </xdr:txBody>
    </xdr:sp>
    <xdr:clientData/>
  </xdr:twoCellAnchor>
  <xdr:twoCellAnchor editAs="oneCell">
    <xdr:from>
      <xdr:col>3</xdr:col>
      <xdr:colOff>1453953</xdr:colOff>
      <xdr:row>11</xdr:row>
      <xdr:rowOff>47629</xdr:rowOff>
    </xdr:from>
    <xdr:to>
      <xdr:col>4</xdr:col>
      <xdr:colOff>1453951</xdr:colOff>
      <xdr:row>11</xdr:row>
      <xdr:rowOff>276229</xdr:rowOff>
    </xdr:to>
    <xdr:sp macro="[0]!Update_Project_Details" textlink="">
      <xdr:nvSpPr>
        <xdr:cNvPr id="36" name="Update_Report_Btn">
          <a:extLst>
            <a:ext uri="{FF2B5EF4-FFF2-40B4-BE49-F238E27FC236}">
              <a16:creationId xmlns:a16="http://schemas.microsoft.com/office/drawing/2014/main" id="{00000000-0008-0000-3700-000024000000}"/>
            </a:ext>
          </a:extLst>
        </xdr:cNvPr>
        <xdr:cNvSpPr/>
      </xdr:nvSpPr>
      <xdr:spPr>
        <a:xfrm>
          <a:off x="3942359" y="2274098"/>
          <a:ext cx="2452686"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200" b="1">
              <a:solidFill>
                <a:schemeClr val="tx1"/>
              </a:solidFill>
              <a:latin typeface="Arial" pitchFamily="34" charset="0"/>
              <a:ea typeface="+mn-ea"/>
              <a:cs typeface="Arial" pitchFamily="34" charset="0"/>
            </a:rPr>
            <a:t>Refresh</a:t>
          </a:r>
          <a:r>
            <a:rPr lang="en-US" sz="1200" b="1" baseline="0">
              <a:solidFill>
                <a:schemeClr val="tx1"/>
              </a:solidFill>
              <a:latin typeface="Arial" pitchFamily="34" charset="0"/>
              <a:ea typeface="+mn-ea"/>
              <a:cs typeface="Arial" pitchFamily="34" charset="0"/>
            </a:rPr>
            <a:t> Table</a:t>
          </a:r>
          <a:endParaRPr lang="en-US" sz="1200" b="1">
            <a:solidFill>
              <a:schemeClr val="tx1"/>
            </a:solidFill>
            <a:latin typeface="Arial" pitchFamily="34" charset="0"/>
            <a:ea typeface="+mn-ea"/>
            <a:cs typeface="Arial" pitchFamily="34" charset="0"/>
          </a:endParaRPr>
        </a:p>
      </xdr:txBody>
    </xdr:sp>
    <xdr:clientData/>
  </xdr:twoCellAnchor>
  <xdr:twoCellAnchor editAs="oneCell">
    <xdr:from>
      <xdr:col>4</xdr:col>
      <xdr:colOff>1644795</xdr:colOff>
      <xdr:row>11</xdr:row>
      <xdr:rowOff>47629</xdr:rowOff>
    </xdr:from>
    <xdr:to>
      <xdr:col>5</xdr:col>
      <xdr:colOff>2597483</xdr:colOff>
      <xdr:row>11</xdr:row>
      <xdr:rowOff>276229</xdr:rowOff>
    </xdr:to>
    <xdr:sp macro="[0]!Update_Consolidated_APN" textlink="">
      <xdr:nvSpPr>
        <xdr:cNvPr id="41" name="Update_CSReport_Btn">
          <a:extLst>
            <a:ext uri="{FF2B5EF4-FFF2-40B4-BE49-F238E27FC236}">
              <a16:creationId xmlns:a16="http://schemas.microsoft.com/office/drawing/2014/main" id="{00000000-0008-0000-3700-000029000000}"/>
            </a:ext>
          </a:extLst>
        </xdr:cNvPr>
        <xdr:cNvSpPr/>
      </xdr:nvSpPr>
      <xdr:spPr>
        <a:xfrm>
          <a:off x="6585889" y="2274098"/>
          <a:ext cx="2691000"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rIns="0" rtlCol="0" anchor="ctr"/>
        <a:lstStyle/>
        <a:p>
          <a:pPr marL="0" indent="0" algn="ctr"/>
          <a:r>
            <a:rPr lang="en-US" sz="1100" b="1">
              <a:solidFill>
                <a:schemeClr val="tx1"/>
              </a:solidFill>
              <a:latin typeface="Arial" pitchFamily="34" charset="0"/>
              <a:ea typeface="+mn-ea"/>
              <a:cs typeface="Arial" pitchFamily="34" charset="0"/>
            </a:rPr>
            <a:t>Push Achievements, Prev/Next</a:t>
          </a:r>
          <a:r>
            <a:rPr lang="en-US" sz="1100" b="1" baseline="0">
              <a:solidFill>
                <a:schemeClr val="tx1"/>
              </a:solidFill>
              <a:latin typeface="Arial" pitchFamily="34" charset="0"/>
              <a:ea typeface="+mn-ea"/>
              <a:cs typeface="Arial" pitchFamily="34" charset="0"/>
            </a:rPr>
            <a:t> Steps</a:t>
          </a:r>
          <a:endParaRPr lang="en-US" sz="1100" b="1">
            <a:solidFill>
              <a:schemeClr val="tx1"/>
            </a:solidFill>
            <a:latin typeface="Arial" pitchFamily="34" charset="0"/>
            <a:ea typeface="+mn-ea"/>
            <a:cs typeface="Arial" pitchFamily="34" charset="0"/>
          </a:endParaRPr>
        </a:p>
      </xdr:txBody>
    </xdr:sp>
    <xdr:clientData/>
  </xdr:twoCellAnchor>
  <xdr:twoCellAnchor editAs="oneCell">
    <xdr:from>
      <xdr:col>5</xdr:col>
      <xdr:colOff>2764525</xdr:colOff>
      <xdr:row>11</xdr:row>
      <xdr:rowOff>47629</xdr:rowOff>
    </xdr:from>
    <xdr:to>
      <xdr:col>6</xdr:col>
      <xdr:colOff>1292685</xdr:colOff>
      <xdr:row>11</xdr:row>
      <xdr:rowOff>276229</xdr:rowOff>
    </xdr:to>
    <xdr:sp macro="[0]!Update_Consolidated_Timelines_Status" textlink="">
      <xdr:nvSpPr>
        <xdr:cNvPr id="42" name="Update_CSReport_Btn">
          <a:extLst>
            <a:ext uri="{FF2B5EF4-FFF2-40B4-BE49-F238E27FC236}">
              <a16:creationId xmlns:a16="http://schemas.microsoft.com/office/drawing/2014/main" id="{00000000-0008-0000-3700-00002A000000}"/>
            </a:ext>
          </a:extLst>
        </xdr:cNvPr>
        <xdr:cNvSpPr/>
      </xdr:nvSpPr>
      <xdr:spPr>
        <a:xfrm>
          <a:off x="9443931" y="2274098"/>
          <a:ext cx="2707254"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100" b="1">
              <a:solidFill>
                <a:schemeClr val="tx1"/>
              </a:solidFill>
              <a:latin typeface="Arial" pitchFamily="34" charset="0"/>
              <a:ea typeface="+mn-ea"/>
              <a:cs typeface="Arial" pitchFamily="34" charset="0"/>
            </a:rPr>
            <a:t>Push Status</a:t>
          </a:r>
          <a:r>
            <a:rPr lang="en-US" sz="1100" b="1" baseline="0">
              <a:solidFill>
                <a:schemeClr val="tx1"/>
              </a:solidFill>
              <a:latin typeface="Arial" pitchFamily="34" charset="0"/>
              <a:ea typeface="+mn-ea"/>
              <a:cs typeface="Arial" pitchFamily="34" charset="0"/>
            </a:rPr>
            <a:t> and Stage Gates</a:t>
          </a:r>
          <a:endParaRPr lang="en-US" sz="1100" b="1">
            <a:solidFill>
              <a:schemeClr val="tx1"/>
            </a:solidFill>
            <a:latin typeface="Arial" pitchFamily="34" charset="0"/>
            <a:ea typeface="+mn-ea"/>
            <a:cs typeface="Arial" pitchFamily="34" charset="0"/>
          </a:endParaRPr>
        </a:p>
      </xdr:txBody>
    </xdr:sp>
    <xdr:clientData/>
  </xdr:twoCellAnchor>
  <xdr:twoCellAnchor>
    <xdr:from>
      <xdr:col>1</xdr:col>
      <xdr:colOff>254000</xdr:colOff>
      <xdr:row>1</xdr:row>
      <xdr:rowOff>35719</xdr:rowOff>
    </xdr:from>
    <xdr:to>
      <xdr:col>1</xdr:col>
      <xdr:colOff>837406</xdr:colOff>
      <xdr:row>1</xdr:row>
      <xdr:rowOff>404814</xdr:rowOff>
    </xdr:to>
    <xdr:grpSp>
      <xdr:nvGrpSpPr>
        <xdr:cNvPr id="75" name="Menu_Button">
          <a:extLst>
            <a:ext uri="{FF2B5EF4-FFF2-40B4-BE49-F238E27FC236}">
              <a16:creationId xmlns:a16="http://schemas.microsoft.com/office/drawing/2014/main" id="{00000000-0008-0000-3700-00004B000000}"/>
            </a:ext>
          </a:extLst>
        </xdr:cNvPr>
        <xdr:cNvGrpSpPr/>
      </xdr:nvGrpSpPr>
      <xdr:grpSpPr>
        <a:xfrm>
          <a:off x="408781" y="166688"/>
          <a:ext cx="583406" cy="369095"/>
          <a:chOff x="297657" y="95249"/>
          <a:chExt cx="583406" cy="369095"/>
        </a:xfrm>
      </xdr:grpSpPr>
      <xdr:sp macro="[0]!Menu_Button_Click" textlink="">
        <xdr:nvSpPr>
          <xdr:cNvPr id="76" name="Rectangle: Rounded Corners 75" hidden="1">
            <a:extLst>
              <a:ext uri="{FF2B5EF4-FFF2-40B4-BE49-F238E27FC236}">
                <a16:creationId xmlns:a16="http://schemas.microsoft.com/office/drawing/2014/main" id="{00000000-0008-0000-3700-00004C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77" name="Straight Connector 76">
            <a:extLst>
              <a:ext uri="{FF2B5EF4-FFF2-40B4-BE49-F238E27FC236}">
                <a16:creationId xmlns:a16="http://schemas.microsoft.com/office/drawing/2014/main" id="{00000000-0008-0000-3700-00004D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78" name="Straight Connector 77">
            <a:extLst>
              <a:ext uri="{FF2B5EF4-FFF2-40B4-BE49-F238E27FC236}">
                <a16:creationId xmlns:a16="http://schemas.microsoft.com/office/drawing/2014/main" id="{00000000-0008-0000-3700-00004E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101" name="Straight Connector 100">
            <a:extLst>
              <a:ext uri="{FF2B5EF4-FFF2-40B4-BE49-F238E27FC236}">
                <a16:creationId xmlns:a16="http://schemas.microsoft.com/office/drawing/2014/main" id="{00000000-0008-0000-3700-000065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107156</xdr:colOff>
      <xdr:row>9</xdr:row>
      <xdr:rowOff>59532</xdr:rowOff>
    </xdr:from>
    <xdr:to>
      <xdr:col>9</xdr:col>
      <xdr:colOff>166686</xdr:colOff>
      <xdr:row>11</xdr:row>
      <xdr:rowOff>295169</xdr:rowOff>
    </xdr:to>
    <xdr:grpSp>
      <xdr:nvGrpSpPr>
        <xdr:cNvPr id="46" name="Menu_Bar" hidden="1">
          <a:extLst>
            <a:ext uri="{FF2B5EF4-FFF2-40B4-BE49-F238E27FC236}">
              <a16:creationId xmlns:a16="http://schemas.microsoft.com/office/drawing/2014/main" id="{00000000-0008-0000-3700-00002E000000}"/>
            </a:ext>
          </a:extLst>
        </xdr:cNvPr>
        <xdr:cNvGrpSpPr/>
      </xdr:nvGrpSpPr>
      <xdr:grpSpPr>
        <a:xfrm>
          <a:off x="107156" y="845345"/>
          <a:ext cx="15180468" cy="961918"/>
          <a:chOff x="74083" y="740834"/>
          <a:chExt cx="13631334" cy="961918"/>
        </a:xfrm>
      </xdr:grpSpPr>
      <xdr:sp macro="" textlink="">
        <xdr:nvSpPr>
          <xdr:cNvPr id="47" name="PlaceHolder" hidden="1">
            <a:extLst>
              <a:ext uri="{FF2B5EF4-FFF2-40B4-BE49-F238E27FC236}">
                <a16:creationId xmlns:a16="http://schemas.microsoft.com/office/drawing/2014/main" id="{00000000-0008-0000-3700-00002F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48" name="Bn_Charter_Btn" hidden="1">
            <a:extLst>
              <a:ext uri="{FF2B5EF4-FFF2-40B4-BE49-F238E27FC236}">
                <a16:creationId xmlns:a16="http://schemas.microsoft.com/office/drawing/2014/main" id="{00000000-0008-0000-3700-000030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49" name="Bn_Finance_Btn" hidden="1">
            <a:extLst>
              <a:ext uri="{FF2B5EF4-FFF2-40B4-BE49-F238E27FC236}">
                <a16:creationId xmlns:a16="http://schemas.microsoft.com/office/drawing/2014/main" id="{00000000-0008-0000-3700-000031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50" name="Bn_Status_Report_Btn" hidden="1">
            <a:extLst>
              <a:ext uri="{FF2B5EF4-FFF2-40B4-BE49-F238E27FC236}">
                <a16:creationId xmlns:a16="http://schemas.microsoft.com/office/drawing/2014/main" id="{00000000-0008-0000-3700-000032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51" name="Bn_Resource_Plan_Btn" hidden="1">
            <a:extLst>
              <a:ext uri="{FF2B5EF4-FFF2-40B4-BE49-F238E27FC236}">
                <a16:creationId xmlns:a16="http://schemas.microsoft.com/office/drawing/2014/main" id="{00000000-0008-0000-3700-000033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52" name="Bn_Project_Plan_Btn" hidden="1">
            <a:extLst>
              <a:ext uri="{FF2B5EF4-FFF2-40B4-BE49-F238E27FC236}">
                <a16:creationId xmlns:a16="http://schemas.microsoft.com/office/drawing/2014/main" id="{00000000-0008-0000-3700-000034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53" name="Bn_Risk_Register_Btn" hidden="1">
            <a:extLst>
              <a:ext uri="{FF2B5EF4-FFF2-40B4-BE49-F238E27FC236}">
                <a16:creationId xmlns:a16="http://schemas.microsoft.com/office/drawing/2014/main" id="{00000000-0008-0000-3700-000035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54" name="Bn_Issue_Log_Btn" hidden="1">
            <a:extLst>
              <a:ext uri="{FF2B5EF4-FFF2-40B4-BE49-F238E27FC236}">
                <a16:creationId xmlns:a16="http://schemas.microsoft.com/office/drawing/2014/main" id="{00000000-0008-0000-3700-000036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55" name="Bn_Comms_Plan_Btn" hidden="1">
            <a:extLst>
              <a:ext uri="{FF2B5EF4-FFF2-40B4-BE49-F238E27FC236}">
                <a16:creationId xmlns:a16="http://schemas.microsoft.com/office/drawing/2014/main" id="{00000000-0008-0000-3700-000037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56" name="Bn_Reports_Btn" hidden="1">
            <a:extLst>
              <a:ext uri="{FF2B5EF4-FFF2-40B4-BE49-F238E27FC236}">
                <a16:creationId xmlns:a16="http://schemas.microsoft.com/office/drawing/2014/main" id="{00000000-0008-0000-3700-000038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57" name="Bn_General_Info_Btn" hidden="1">
            <a:hlinkClick xmlns:r="http://schemas.openxmlformats.org/officeDocument/2006/relationships" r:id="rId3"/>
            <a:extLst>
              <a:ext uri="{FF2B5EF4-FFF2-40B4-BE49-F238E27FC236}">
                <a16:creationId xmlns:a16="http://schemas.microsoft.com/office/drawing/2014/main" id="{00000000-0008-0000-3700-000039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58" name="Bn_Problem_St_Btn" hidden="1">
            <a:extLst>
              <a:ext uri="{FF2B5EF4-FFF2-40B4-BE49-F238E27FC236}">
                <a16:creationId xmlns:a16="http://schemas.microsoft.com/office/drawing/2014/main" id="{00000000-0008-0000-3700-00003A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59" name="Bn_Tracker_Btn" hidden="1">
            <a:extLst>
              <a:ext uri="{FF2B5EF4-FFF2-40B4-BE49-F238E27FC236}">
                <a16:creationId xmlns:a16="http://schemas.microsoft.com/office/drawing/2014/main" id="{00000000-0008-0000-3700-00003B000000}"/>
              </a:ext>
            </a:extLst>
          </xdr:cNvPr>
          <xdr:cNvSpPr/>
        </xdr:nvSpPr>
        <xdr:spPr>
          <a:xfrm>
            <a:off x="14978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60" name="Bn_CR_Log_Btn" hidden="1">
            <a:extLst>
              <a:ext uri="{FF2B5EF4-FFF2-40B4-BE49-F238E27FC236}">
                <a16:creationId xmlns:a16="http://schemas.microsoft.com/office/drawing/2014/main" id="{00000000-0008-0000-3700-00003C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61" name="Bn_Lessons_Learned_Btn" hidden="1">
            <a:extLst>
              <a:ext uri="{FF2B5EF4-FFF2-40B4-BE49-F238E27FC236}">
                <a16:creationId xmlns:a16="http://schemas.microsoft.com/office/drawing/2014/main" id="{00000000-0008-0000-3700-00003D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62" name="Bn_BCase1_Btn" hidden="1">
            <a:extLst>
              <a:ext uri="{FF2B5EF4-FFF2-40B4-BE49-F238E27FC236}">
                <a16:creationId xmlns:a16="http://schemas.microsoft.com/office/drawing/2014/main" id="{00000000-0008-0000-3700-00003E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63" name="Bn_Cost_Tracking_Btn" hidden="1">
            <a:extLst>
              <a:ext uri="{FF2B5EF4-FFF2-40B4-BE49-F238E27FC236}">
                <a16:creationId xmlns:a16="http://schemas.microsoft.com/office/drawing/2014/main" id="{00000000-0008-0000-3700-00003F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64" name="Bn_IPO_Addendum_Btn" hidden="1">
            <a:extLst>
              <a:ext uri="{FF2B5EF4-FFF2-40B4-BE49-F238E27FC236}">
                <a16:creationId xmlns:a16="http://schemas.microsoft.com/office/drawing/2014/main" id="{00000000-0008-0000-3700-000040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65" name="Bn_BCase2_Btn" hidden="1">
            <a:extLst>
              <a:ext uri="{FF2B5EF4-FFF2-40B4-BE49-F238E27FC236}">
                <a16:creationId xmlns:a16="http://schemas.microsoft.com/office/drawing/2014/main" id="{00000000-0008-0000-3700-000041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66" name="Bn_Stage_Gates_Btn" hidden="1">
            <a:extLst>
              <a:ext uri="{FF2B5EF4-FFF2-40B4-BE49-F238E27FC236}">
                <a16:creationId xmlns:a16="http://schemas.microsoft.com/office/drawing/2014/main" id="{00000000-0008-0000-3700-000042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67" name="Bn_KPIs_Btn" hidden="1">
            <a:extLst>
              <a:ext uri="{FF2B5EF4-FFF2-40B4-BE49-F238E27FC236}">
                <a16:creationId xmlns:a16="http://schemas.microsoft.com/office/drawing/2014/main" id="{00000000-0008-0000-3700-000043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68" name="Bn_BCase3_Btn" hidden="1">
            <a:extLst>
              <a:ext uri="{FF2B5EF4-FFF2-40B4-BE49-F238E27FC236}">
                <a16:creationId xmlns:a16="http://schemas.microsoft.com/office/drawing/2014/main" id="{00000000-0008-0000-3700-000044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69" name="Bn_Charts_Btn" hidden="1">
            <a:extLst>
              <a:ext uri="{FF2B5EF4-FFF2-40B4-BE49-F238E27FC236}">
                <a16:creationId xmlns:a16="http://schemas.microsoft.com/office/drawing/2014/main" id="{00000000-0008-0000-3700-000045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70" name="Bn_Consolidation_Btn" hidden="1">
            <a:extLst>
              <a:ext uri="{FF2B5EF4-FFF2-40B4-BE49-F238E27FC236}">
                <a16:creationId xmlns:a16="http://schemas.microsoft.com/office/drawing/2014/main" id="{00000000-0008-0000-3700-000046000000}"/>
              </a:ext>
            </a:extLst>
          </xdr:cNvPr>
          <xdr:cNvSpPr/>
        </xdr:nvSpPr>
        <xdr:spPr>
          <a:xfrm>
            <a:off x="12326936"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71" name="Bn_ID_Card_Btn" hidden="1">
            <a:extLst>
              <a:ext uri="{FF2B5EF4-FFF2-40B4-BE49-F238E27FC236}">
                <a16:creationId xmlns:a16="http://schemas.microsoft.com/office/drawing/2014/main" id="{00000000-0008-0000-3700-000047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72" name="Bn_cList1_Btn" hidden="1">
            <a:extLst>
              <a:ext uri="{FF2B5EF4-FFF2-40B4-BE49-F238E27FC236}">
                <a16:creationId xmlns:a16="http://schemas.microsoft.com/office/drawing/2014/main" id="{00000000-0008-0000-3700-000048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73" name="Bn_cList2_Btn" hidden="1">
            <a:extLst>
              <a:ext uri="{FF2B5EF4-FFF2-40B4-BE49-F238E27FC236}">
                <a16:creationId xmlns:a16="http://schemas.microsoft.com/office/drawing/2014/main" id="{00000000-0008-0000-3700-000049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74" name="Bn_cList3_Btn" hidden="1">
            <a:extLst>
              <a:ext uri="{FF2B5EF4-FFF2-40B4-BE49-F238E27FC236}">
                <a16:creationId xmlns:a16="http://schemas.microsoft.com/office/drawing/2014/main" id="{00000000-0008-0000-3700-00004A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111" name="Bn_defLog_Btn" hidden="1">
            <a:extLst>
              <a:ext uri="{FF2B5EF4-FFF2-40B4-BE49-F238E27FC236}">
                <a16:creationId xmlns:a16="http://schemas.microsoft.com/office/drawing/2014/main" id="{00000000-0008-0000-3700-00006F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12" name="Bn_cList4_Btn" hidden="1">
            <a:extLst>
              <a:ext uri="{FF2B5EF4-FFF2-40B4-BE49-F238E27FC236}">
                <a16:creationId xmlns:a16="http://schemas.microsoft.com/office/drawing/2014/main" id="{00000000-0008-0000-3700-000070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13" name="Bn_MoM_Btn" hidden="1">
            <a:extLst>
              <a:ext uri="{FF2B5EF4-FFF2-40B4-BE49-F238E27FC236}">
                <a16:creationId xmlns:a16="http://schemas.microsoft.com/office/drawing/2014/main" id="{00000000-0008-0000-3700-000071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14" name="Bn_RACI_Btn" hidden="1">
            <a:extLst>
              <a:ext uri="{FF2B5EF4-FFF2-40B4-BE49-F238E27FC236}">
                <a16:creationId xmlns:a16="http://schemas.microsoft.com/office/drawing/2014/main" id="{00000000-0008-0000-3700-000072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5" name="Bn_Micro_Template_Btn" hidden="1">
            <a:extLst>
              <a:ext uri="{FF2B5EF4-FFF2-40B4-BE49-F238E27FC236}">
                <a16:creationId xmlns:a16="http://schemas.microsoft.com/office/drawing/2014/main" id="{00000000-0008-0000-3700-000073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0</xdr:colOff>
      <xdr:row>9</xdr:row>
      <xdr:rowOff>71437</xdr:rowOff>
    </xdr:from>
    <xdr:to>
      <xdr:col>7</xdr:col>
      <xdr:colOff>579437</xdr:colOff>
      <xdr:row>9</xdr:row>
      <xdr:rowOff>476250</xdr:rowOff>
    </xdr:to>
    <xdr:grpSp>
      <xdr:nvGrpSpPr>
        <xdr:cNvPr id="116" name="Light_Menu">
          <a:extLst>
            <a:ext uri="{FF2B5EF4-FFF2-40B4-BE49-F238E27FC236}">
              <a16:creationId xmlns:a16="http://schemas.microsoft.com/office/drawing/2014/main" id="{00000000-0008-0000-3700-000074000000}"/>
            </a:ext>
          </a:extLst>
        </xdr:cNvPr>
        <xdr:cNvGrpSpPr/>
      </xdr:nvGrpSpPr>
      <xdr:grpSpPr>
        <a:xfrm>
          <a:off x="154781" y="857250"/>
          <a:ext cx="12700000" cy="404813"/>
          <a:chOff x="107156" y="833437"/>
          <a:chExt cx="13465969" cy="404813"/>
        </a:xfrm>
      </xdr:grpSpPr>
      <xdr:sp macro="" textlink="">
        <xdr:nvSpPr>
          <xdr:cNvPr id="117" name="LM_Container">
            <a:extLst>
              <a:ext uri="{FF2B5EF4-FFF2-40B4-BE49-F238E27FC236}">
                <a16:creationId xmlns:a16="http://schemas.microsoft.com/office/drawing/2014/main" id="{00000000-0008-0000-3700-000075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18" name="LM_Help_Button">
            <a:hlinkClick xmlns:r="http://schemas.openxmlformats.org/officeDocument/2006/relationships" r:id="rId4"/>
            <a:extLst>
              <a:ext uri="{FF2B5EF4-FFF2-40B4-BE49-F238E27FC236}">
                <a16:creationId xmlns:a16="http://schemas.microsoft.com/office/drawing/2014/main" id="{00000000-0008-0000-3700-000076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19" name="LM_Tips_Button">
            <a:extLst>
              <a:ext uri="{FF2B5EF4-FFF2-40B4-BE49-F238E27FC236}">
                <a16:creationId xmlns:a16="http://schemas.microsoft.com/office/drawing/2014/main" id="{00000000-0008-0000-3700-000077000000}"/>
              </a:ext>
            </a:extLst>
          </xdr:cNvPr>
          <xdr:cNvGrpSpPr/>
        </xdr:nvGrpSpPr>
        <xdr:grpSpPr>
          <a:xfrm>
            <a:off x="12785994" y="909690"/>
            <a:ext cx="274320" cy="274320"/>
            <a:chOff x="10563228" y="1200151"/>
            <a:chExt cx="341839" cy="338667"/>
          </a:xfrm>
          <a:effectLst/>
        </xdr:grpSpPr>
        <xdr:sp macro="" textlink="">
          <xdr:nvSpPr>
            <xdr:cNvPr id="128" name="Tips_Circle">
              <a:extLst>
                <a:ext uri="{FF2B5EF4-FFF2-40B4-BE49-F238E27FC236}">
                  <a16:creationId xmlns:a16="http://schemas.microsoft.com/office/drawing/2014/main" id="{00000000-0008-0000-3700-000080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29" name="Light_Bulb" descr="Lightbulb">
              <a:extLst>
                <a:ext uri="{FF2B5EF4-FFF2-40B4-BE49-F238E27FC236}">
                  <a16:creationId xmlns:a16="http://schemas.microsoft.com/office/drawing/2014/main" id="{00000000-0008-0000-3700-00008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20" name="LM_Button_1">
            <a:extLst>
              <a:ext uri="{FF2B5EF4-FFF2-40B4-BE49-F238E27FC236}">
                <a16:creationId xmlns:a16="http://schemas.microsoft.com/office/drawing/2014/main" id="{00000000-0008-0000-3700-000078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21" name="LM_Button_2">
            <a:extLst>
              <a:ext uri="{FF2B5EF4-FFF2-40B4-BE49-F238E27FC236}">
                <a16:creationId xmlns:a16="http://schemas.microsoft.com/office/drawing/2014/main" id="{00000000-0008-0000-3700-000079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22" name="LM_Button_3">
            <a:extLst>
              <a:ext uri="{FF2B5EF4-FFF2-40B4-BE49-F238E27FC236}">
                <a16:creationId xmlns:a16="http://schemas.microsoft.com/office/drawing/2014/main" id="{00000000-0008-0000-3700-00007A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23" name="LM_Button_4">
            <a:extLst>
              <a:ext uri="{FF2B5EF4-FFF2-40B4-BE49-F238E27FC236}">
                <a16:creationId xmlns:a16="http://schemas.microsoft.com/office/drawing/2014/main" id="{00000000-0008-0000-3700-00007B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24" name="LM_Button_5">
            <a:extLst>
              <a:ext uri="{FF2B5EF4-FFF2-40B4-BE49-F238E27FC236}">
                <a16:creationId xmlns:a16="http://schemas.microsoft.com/office/drawing/2014/main" id="{00000000-0008-0000-3700-00007C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25" name="LM_Button_6">
            <a:extLst>
              <a:ext uri="{FF2B5EF4-FFF2-40B4-BE49-F238E27FC236}">
                <a16:creationId xmlns:a16="http://schemas.microsoft.com/office/drawing/2014/main" id="{00000000-0008-0000-3700-00007D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26" name="LM_Settings_Button" descr="Single gear">
            <a:extLst>
              <a:ext uri="{FF2B5EF4-FFF2-40B4-BE49-F238E27FC236}">
                <a16:creationId xmlns:a16="http://schemas.microsoft.com/office/drawing/2014/main" id="{00000000-0008-0000-3700-00007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27" name="LM_Templates_Custom_Button">
            <a:extLst>
              <a:ext uri="{FF2B5EF4-FFF2-40B4-BE49-F238E27FC236}">
                <a16:creationId xmlns:a16="http://schemas.microsoft.com/office/drawing/2014/main" id="{00000000-0008-0000-3700-00007F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3</xdr:col>
      <xdr:colOff>142875</xdr:colOff>
      <xdr:row>12</xdr:row>
      <xdr:rowOff>142878</xdr:rowOff>
    </xdr:from>
    <xdr:to>
      <xdr:col>7</xdr:col>
      <xdr:colOff>83831</xdr:colOff>
      <xdr:row>18</xdr:row>
      <xdr:rowOff>54243</xdr:rowOff>
    </xdr:to>
    <xdr:grpSp>
      <xdr:nvGrpSpPr>
        <xdr:cNvPr id="79" name="Tips_Consolidation" hidden="1">
          <a:extLst>
            <a:ext uri="{FF2B5EF4-FFF2-40B4-BE49-F238E27FC236}">
              <a16:creationId xmlns:a16="http://schemas.microsoft.com/office/drawing/2014/main" id="{00000000-0008-0000-3700-00004F000000}"/>
            </a:ext>
          </a:extLst>
        </xdr:cNvPr>
        <xdr:cNvGrpSpPr/>
      </xdr:nvGrpSpPr>
      <xdr:grpSpPr>
        <a:xfrm>
          <a:off x="2631281" y="2012159"/>
          <a:ext cx="9727894" cy="1852084"/>
          <a:chOff x="846667" y="2444750"/>
          <a:chExt cx="10751344" cy="1852084"/>
        </a:xfrm>
      </xdr:grpSpPr>
      <xdr:sp macro="" textlink="">
        <xdr:nvSpPr>
          <xdr:cNvPr id="80" name="Rectangle: Rounded Corners 79" hidden="1">
            <a:extLst>
              <a:ext uri="{FF2B5EF4-FFF2-40B4-BE49-F238E27FC236}">
                <a16:creationId xmlns:a16="http://schemas.microsoft.com/office/drawing/2014/main" id="{00000000-0008-0000-3700-000050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81" name="Rectangle: Rounded Corners 80" hidden="1">
            <a:extLst>
              <a:ext uri="{FF2B5EF4-FFF2-40B4-BE49-F238E27FC236}">
                <a16:creationId xmlns:a16="http://schemas.microsoft.com/office/drawing/2014/main" id="{00000000-0008-0000-3700-000051000000}"/>
              </a:ext>
            </a:extLst>
          </xdr:cNvPr>
          <xdr:cNvSpPr/>
        </xdr:nvSpPr>
        <xdr:spPr>
          <a:xfrm>
            <a:off x="11400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82" name="Rectangle: Rounded Corners 81" hidden="1">
            <a:extLst>
              <a:ext uri="{FF2B5EF4-FFF2-40B4-BE49-F238E27FC236}">
                <a16:creationId xmlns:a16="http://schemas.microsoft.com/office/drawing/2014/main" id="{00000000-0008-0000-3700-000052000000}"/>
              </a:ext>
            </a:extLst>
          </xdr:cNvPr>
          <xdr:cNvSpPr/>
        </xdr:nvSpPr>
        <xdr:spPr>
          <a:xfrm>
            <a:off x="325399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83" name="Rectangle: Rounded Corners 82" hidden="1">
            <a:extLst>
              <a:ext uri="{FF2B5EF4-FFF2-40B4-BE49-F238E27FC236}">
                <a16:creationId xmlns:a16="http://schemas.microsoft.com/office/drawing/2014/main" id="{00000000-0008-0000-3700-000053000000}"/>
              </a:ext>
            </a:extLst>
          </xdr:cNvPr>
          <xdr:cNvSpPr/>
        </xdr:nvSpPr>
        <xdr:spPr>
          <a:xfrm>
            <a:off x="547323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3</a:t>
            </a:r>
          </a:p>
        </xdr:txBody>
      </xdr:sp>
      <xdr:sp macro="" textlink="">
        <xdr:nvSpPr>
          <xdr:cNvPr id="84" name="Rectangle: Rounded Corners 83" hidden="1">
            <a:extLst>
              <a:ext uri="{FF2B5EF4-FFF2-40B4-BE49-F238E27FC236}">
                <a16:creationId xmlns:a16="http://schemas.microsoft.com/office/drawing/2014/main" id="{00000000-0008-0000-3700-000054000000}"/>
              </a:ext>
            </a:extLst>
          </xdr:cNvPr>
          <xdr:cNvSpPr/>
        </xdr:nvSpPr>
        <xdr:spPr>
          <a:xfrm>
            <a:off x="7692489"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4</a:t>
            </a:r>
          </a:p>
        </xdr:txBody>
      </xdr:sp>
      <xdr:sp macro="" textlink="">
        <xdr:nvSpPr>
          <xdr:cNvPr id="85" name="TextBox 84" hidden="1">
            <a:extLst>
              <a:ext uri="{FF2B5EF4-FFF2-40B4-BE49-F238E27FC236}">
                <a16:creationId xmlns:a16="http://schemas.microsoft.com/office/drawing/2014/main" id="{00000000-0008-0000-3700-000055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In GPS File</a:t>
            </a:r>
            <a:r>
              <a:rPr lang="en-US" sz="1100" baseline="0"/>
              <a:t> Path, you need to enter the path of the GPS file that you want to load. The path should refer to a local folder and not to Box.</a:t>
            </a:r>
            <a:endParaRPr lang="en-US" sz="1100" b="1"/>
          </a:p>
        </xdr:txBody>
      </xdr:sp>
      <xdr:sp macro="" textlink="">
        <xdr:nvSpPr>
          <xdr:cNvPr id="86" name="TextBox 85" hidden="1">
            <a:extLst>
              <a:ext uri="{FF2B5EF4-FFF2-40B4-BE49-F238E27FC236}">
                <a16:creationId xmlns:a16="http://schemas.microsoft.com/office/drawing/2014/main" id="{00000000-0008-0000-3700-000056000000}"/>
              </a:ext>
            </a:extLst>
          </xdr:cNvPr>
          <xdr:cNvSpPr txBox="1"/>
        </xdr:nvSpPr>
        <xdr:spPr>
          <a:xfrm>
            <a:off x="3080612" y="3026550"/>
            <a:ext cx="1663144"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In order to load the files, make sure that the path is correct and that the fields of Code, Name and Project #</a:t>
            </a:r>
            <a:r>
              <a:rPr lang="en-US" sz="1100" baseline="0"/>
              <a:t> are filled.</a:t>
            </a:r>
            <a:endParaRPr lang="en-US" sz="1100"/>
          </a:p>
        </xdr:txBody>
      </xdr:sp>
      <xdr:sp macro="" textlink="">
        <xdr:nvSpPr>
          <xdr:cNvPr id="87" name="TextBox 86" hidden="1">
            <a:extLst>
              <a:ext uri="{FF2B5EF4-FFF2-40B4-BE49-F238E27FC236}">
                <a16:creationId xmlns:a16="http://schemas.microsoft.com/office/drawing/2014/main" id="{00000000-0008-0000-3700-000057000000}"/>
              </a:ext>
            </a:extLst>
          </xdr:cNvPr>
          <xdr:cNvSpPr txBox="1"/>
        </xdr:nvSpPr>
        <xdr:spPr>
          <a:xfrm>
            <a:off x="5172549" y="3038457"/>
            <a:ext cx="1827107" cy="120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view</a:t>
            </a:r>
            <a:r>
              <a:rPr lang="en-US" sz="1100" baseline="0"/>
              <a:t> "Refresh the Table" if you notice that an information is not updated.</a:t>
            </a:r>
            <a:endParaRPr lang="en-US" sz="1100"/>
          </a:p>
        </xdr:txBody>
      </xdr:sp>
      <xdr:sp macro="" textlink="">
        <xdr:nvSpPr>
          <xdr:cNvPr id="88" name="TextBox 87" hidden="1">
            <a:extLst>
              <a:ext uri="{FF2B5EF4-FFF2-40B4-BE49-F238E27FC236}">
                <a16:creationId xmlns:a16="http://schemas.microsoft.com/office/drawing/2014/main" id="{00000000-0008-0000-3700-000058000000}"/>
              </a:ext>
            </a:extLst>
          </xdr:cNvPr>
          <xdr:cNvSpPr txBox="1"/>
        </xdr:nvSpPr>
        <xdr:spPr>
          <a:xfrm>
            <a:off x="7486945" y="3002738"/>
            <a:ext cx="1768246" cy="1156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By selecting "Reported Y/N",</a:t>
            </a:r>
            <a:r>
              <a:rPr lang="en-US" sz="1100" baseline="0"/>
              <a:t> then you can generate reports that include all the initiatives from the Consolidation Table.</a:t>
            </a:r>
            <a:endParaRPr lang="en-US" sz="1100"/>
          </a:p>
        </xdr:txBody>
      </xdr:sp>
      <xdr:sp macro="" textlink="">
        <xdr:nvSpPr>
          <xdr:cNvPr id="89" name="Rectangle: Rounded Corners 88" hidden="1">
            <a:extLst>
              <a:ext uri="{FF2B5EF4-FFF2-40B4-BE49-F238E27FC236}">
                <a16:creationId xmlns:a16="http://schemas.microsoft.com/office/drawing/2014/main" id="{00000000-0008-0000-3700-000059000000}"/>
              </a:ext>
            </a:extLst>
          </xdr:cNvPr>
          <xdr:cNvSpPr/>
        </xdr:nvSpPr>
        <xdr:spPr>
          <a:xfrm>
            <a:off x="9911736"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5</a:t>
            </a:r>
          </a:p>
        </xdr:txBody>
      </xdr:sp>
      <xdr:sp macro="" textlink="">
        <xdr:nvSpPr>
          <xdr:cNvPr id="90" name="TextBox 89" hidden="1">
            <a:extLst>
              <a:ext uri="{FF2B5EF4-FFF2-40B4-BE49-F238E27FC236}">
                <a16:creationId xmlns:a16="http://schemas.microsoft.com/office/drawing/2014/main" id="{00000000-0008-0000-3700-00005A000000}"/>
              </a:ext>
            </a:extLst>
          </xdr:cNvPr>
          <xdr:cNvSpPr txBox="1"/>
        </xdr:nvSpPr>
        <xdr:spPr>
          <a:xfrm>
            <a:off x="9446672" y="3026551"/>
            <a:ext cx="2098164" cy="1144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dk1"/>
                </a:solidFill>
                <a:effectLst/>
                <a:latin typeface="+mn-lt"/>
                <a:ea typeface="+mn-ea"/>
                <a:cs typeface="+mn-cs"/>
              </a:rPr>
              <a:t>Please double check that the project # and project names of</a:t>
            </a:r>
            <a:r>
              <a:rPr lang="en-US" sz="1100" b="0" baseline="0">
                <a:solidFill>
                  <a:schemeClr val="dk1"/>
                </a:solidFill>
                <a:effectLst/>
                <a:latin typeface="+mn-lt"/>
                <a:ea typeface="+mn-ea"/>
                <a:cs typeface="+mn-cs"/>
              </a:rPr>
              <a:t> the Project List are similar with the ones at the consolidation table.</a:t>
            </a:r>
            <a:endParaRPr lang="en-US" b="0">
              <a:effectLst/>
            </a:endParaRPr>
          </a:p>
        </xdr:txBody>
      </xdr:sp>
      <xdr:sp macro="[0]!Hide_Shape_Click" textlink="">
        <xdr:nvSpPr>
          <xdr:cNvPr id="93" name="Hide_Shape" hidden="1">
            <a:extLst>
              <a:ext uri="{FF2B5EF4-FFF2-40B4-BE49-F238E27FC236}">
                <a16:creationId xmlns:a16="http://schemas.microsoft.com/office/drawing/2014/main" id="{00000000-0008-0000-3700-00005D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editAs="absolute">
    <xdr:from>
      <xdr:col>0</xdr:col>
      <xdr:colOff>219075</xdr:colOff>
      <xdr:row>0</xdr:row>
      <xdr:rowOff>95250</xdr:rowOff>
    </xdr:from>
    <xdr:to>
      <xdr:col>1</xdr:col>
      <xdr:colOff>348615</xdr:colOff>
      <xdr:row>0</xdr:row>
      <xdr:rowOff>323850</xdr:rowOff>
    </xdr:to>
    <xdr:sp macro="[0]!Bn_Consolidation_Click" textlink="">
      <xdr:nvSpPr>
        <xdr:cNvPr id="2" name="Bn_Consolidation_Btn">
          <a:extLst>
            <a:ext uri="{FF2B5EF4-FFF2-40B4-BE49-F238E27FC236}">
              <a16:creationId xmlns:a16="http://schemas.microsoft.com/office/drawing/2014/main" id="{00000000-0008-0000-3800-000002000000}"/>
            </a:ext>
          </a:extLst>
        </xdr:cNvPr>
        <xdr:cNvSpPr/>
      </xdr:nvSpPr>
      <xdr:spPr>
        <a:xfrm>
          <a:off x="219075" y="95250"/>
          <a:ext cx="1005840"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Consolidation</a:t>
          </a:r>
          <a:endParaRPr lang="en-US" sz="600" b="1">
            <a:solidFill>
              <a:schemeClr val="bg1"/>
            </a:solidFill>
            <a:latin typeface="Arial" pitchFamily="34" charset="0"/>
            <a:cs typeface="Arial" pitchFamily="34" charset="0"/>
          </a:endParaRPr>
        </a:p>
      </xdr:txBody>
    </xdr:sp>
    <xdr:clientData/>
  </xdr:twoCellAnchor>
</xdr:wsDr>
</file>

<file path=xl/drawings/drawing51.xml><?xml version="1.0" encoding="utf-8"?>
<xdr:wsDr xmlns:xdr="http://schemas.openxmlformats.org/drawingml/2006/spreadsheetDrawing" xmlns:a="http://schemas.openxmlformats.org/drawingml/2006/main">
  <xdr:oneCellAnchor>
    <xdr:from>
      <xdr:col>1</xdr:col>
      <xdr:colOff>0</xdr:colOff>
      <xdr:row>1</xdr:row>
      <xdr:rowOff>423332</xdr:rowOff>
    </xdr:from>
    <xdr:ext cx="1216423" cy="210250"/>
    <xdr:sp macro="" textlink="">
      <xdr:nvSpPr>
        <xdr:cNvPr id="28" name="TextBox 27">
          <a:extLst>
            <a:ext uri="{FF2B5EF4-FFF2-40B4-BE49-F238E27FC236}">
              <a16:creationId xmlns:a16="http://schemas.microsoft.com/office/drawing/2014/main" id="{00000000-0008-0000-3A00-00001C000000}"/>
            </a:ext>
          </a:extLst>
        </xdr:cNvPr>
        <xdr:cNvSpPr txBox="1"/>
      </xdr:nvSpPr>
      <xdr:spPr>
        <a:xfrm>
          <a:off x="226219" y="1304395"/>
          <a:ext cx="121642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Global Supply Chain</a:t>
          </a:r>
        </a:p>
      </xdr:txBody>
    </xdr:sp>
    <xdr:clientData/>
  </xdr:oneCellAnchor>
  <xdr:twoCellAnchor editAs="oneCell">
    <xdr:from>
      <xdr:col>14</xdr:col>
      <xdr:colOff>492124</xdr:colOff>
      <xdr:row>1</xdr:row>
      <xdr:rowOff>60851</xdr:rowOff>
    </xdr:from>
    <xdr:to>
      <xdr:col>16</xdr:col>
      <xdr:colOff>819073</xdr:colOff>
      <xdr:row>1</xdr:row>
      <xdr:rowOff>588512</xdr:rowOff>
    </xdr:to>
    <xdr:pic>
      <xdr:nvPicPr>
        <xdr:cNvPr id="29"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3A00-00001D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756062" y="156101"/>
          <a:ext cx="1946199" cy="527661"/>
        </a:xfrm>
        <a:prstGeom prst="rect">
          <a:avLst/>
        </a:prstGeom>
        <a:noFill/>
      </xdr:spPr>
    </xdr:pic>
    <xdr:clientData/>
  </xdr:twoCellAnchor>
  <xdr:twoCellAnchor>
    <xdr:from>
      <xdr:col>1</xdr:col>
      <xdr:colOff>148166</xdr:colOff>
      <xdr:row>11</xdr:row>
      <xdr:rowOff>91282</xdr:rowOff>
    </xdr:from>
    <xdr:to>
      <xdr:col>1</xdr:col>
      <xdr:colOff>1643062</xdr:colOff>
      <xdr:row>11</xdr:row>
      <xdr:rowOff>319882</xdr:rowOff>
    </xdr:to>
    <xdr:sp macro="[0]!Update_Tracker" textlink="">
      <xdr:nvSpPr>
        <xdr:cNvPr id="30" name="Bn_Load_Issues_SR">
          <a:extLst>
            <a:ext uri="{FF2B5EF4-FFF2-40B4-BE49-F238E27FC236}">
              <a16:creationId xmlns:a16="http://schemas.microsoft.com/office/drawing/2014/main" id="{00000000-0008-0000-3A00-00001E000000}"/>
            </a:ext>
          </a:extLst>
        </xdr:cNvPr>
        <xdr:cNvSpPr/>
      </xdr:nvSpPr>
      <xdr:spPr>
        <a:xfrm>
          <a:off x="267229" y="1710532"/>
          <a:ext cx="1494896" cy="228600"/>
        </a:xfrm>
        <a:prstGeom prst="roundRect">
          <a:avLst/>
        </a:prstGeom>
        <a:solidFill>
          <a:srgbClr val="00B0F0"/>
        </a:solidFill>
        <a:ln/>
      </xdr:spPr>
      <xdr:style>
        <a:lnRef idx="1">
          <a:schemeClr val="accent1"/>
        </a:lnRef>
        <a:fillRef idx="3">
          <a:schemeClr val="accent1"/>
        </a:fillRef>
        <a:effectRef idx="2">
          <a:schemeClr val="accent1"/>
        </a:effectRef>
        <a:fontRef idx="minor">
          <a:schemeClr val="lt1"/>
        </a:fontRef>
      </xdr:style>
      <xdr:txBody>
        <a:bodyPr vertOverflow="clip" rtlCol="0" anchor="ctr"/>
        <a:lstStyle/>
        <a:p>
          <a:pPr marL="0" indent="0" algn="ctr"/>
          <a:r>
            <a:rPr lang="en-US" sz="1200" b="1">
              <a:solidFill>
                <a:schemeClr val="bg1"/>
              </a:solidFill>
              <a:latin typeface="Arial" pitchFamily="34" charset="0"/>
              <a:ea typeface="+mn-ea"/>
              <a:cs typeface="Arial" pitchFamily="34" charset="0"/>
            </a:rPr>
            <a:t>Update</a:t>
          </a:r>
        </a:p>
      </xdr:txBody>
    </xdr:sp>
    <xdr:clientData/>
  </xdr:twoCellAnchor>
  <xdr:twoCellAnchor editAs="oneCell">
    <xdr:from>
      <xdr:col>5</xdr:col>
      <xdr:colOff>273844</xdr:colOff>
      <xdr:row>1</xdr:row>
      <xdr:rowOff>46425</xdr:rowOff>
    </xdr:from>
    <xdr:to>
      <xdr:col>5</xdr:col>
      <xdr:colOff>779020</xdr:colOff>
      <xdr:row>1</xdr:row>
      <xdr:rowOff>567826</xdr:rowOff>
    </xdr:to>
    <xdr:pic>
      <xdr:nvPicPr>
        <xdr:cNvPr id="31" name="Picture 30">
          <a:extLst>
            <a:ext uri="{FF2B5EF4-FFF2-40B4-BE49-F238E27FC236}">
              <a16:creationId xmlns:a16="http://schemas.microsoft.com/office/drawing/2014/main" id="{00000000-0008-0000-3A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96063" y="141675"/>
          <a:ext cx="505176" cy="521401"/>
        </a:xfrm>
        <a:prstGeom prst="rect">
          <a:avLst/>
        </a:prstGeom>
      </xdr:spPr>
    </xdr:pic>
    <xdr:clientData/>
  </xdr:twoCellAnchor>
  <xdr:twoCellAnchor>
    <xdr:from>
      <xdr:col>1</xdr:col>
      <xdr:colOff>265907</xdr:colOff>
      <xdr:row>1</xdr:row>
      <xdr:rowOff>83344</xdr:rowOff>
    </xdr:from>
    <xdr:to>
      <xdr:col>1</xdr:col>
      <xdr:colOff>849313</xdr:colOff>
      <xdr:row>1</xdr:row>
      <xdr:rowOff>452439</xdr:rowOff>
    </xdr:to>
    <xdr:grpSp>
      <xdr:nvGrpSpPr>
        <xdr:cNvPr id="91" name="Menu_Button">
          <a:extLst>
            <a:ext uri="{FF2B5EF4-FFF2-40B4-BE49-F238E27FC236}">
              <a16:creationId xmlns:a16="http://schemas.microsoft.com/office/drawing/2014/main" id="{00000000-0008-0000-3A00-00005B000000}"/>
            </a:ext>
          </a:extLst>
        </xdr:cNvPr>
        <xdr:cNvGrpSpPr/>
      </xdr:nvGrpSpPr>
      <xdr:grpSpPr>
        <a:xfrm>
          <a:off x="384970" y="178594"/>
          <a:ext cx="583406" cy="369095"/>
          <a:chOff x="297657" y="95249"/>
          <a:chExt cx="583406" cy="369095"/>
        </a:xfrm>
      </xdr:grpSpPr>
      <xdr:sp macro="[0]!Menu_Button_Click" textlink="">
        <xdr:nvSpPr>
          <xdr:cNvPr id="92" name="Rectangle: Rounded Corners 91" hidden="1">
            <a:extLst>
              <a:ext uri="{FF2B5EF4-FFF2-40B4-BE49-F238E27FC236}">
                <a16:creationId xmlns:a16="http://schemas.microsoft.com/office/drawing/2014/main" id="{00000000-0008-0000-3A00-00005C000000}"/>
              </a:ext>
            </a:extLst>
          </xdr:cNvPr>
          <xdr:cNvSpPr/>
        </xdr:nvSpPr>
        <xdr:spPr>
          <a:xfrm>
            <a:off x="297657" y="95249"/>
            <a:ext cx="583406" cy="369095"/>
          </a:xfrm>
          <a:prstGeom prst="roundRect">
            <a:avLst/>
          </a:prstGeom>
          <a:solidFill>
            <a:srgbClr val="3DCD58"/>
          </a:solidFill>
          <a:ln>
            <a:solidFill>
              <a:srgbClr val="3DCD58"/>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cxnSp macro="[0]!Menu_Button_Click">
        <xdr:nvCxnSpPr>
          <xdr:cNvPr id="93" name="Straight Connector 92">
            <a:extLst>
              <a:ext uri="{FF2B5EF4-FFF2-40B4-BE49-F238E27FC236}">
                <a16:creationId xmlns:a16="http://schemas.microsoft.com/office/drawing/2014/main" id="{00000000-0008-0000-3A00-00005D000000}"/>
              </a:ext>
            </a:extLst>
          </xdr:cNvPr>
          <xdr:cNvCxnSpPr/>
        </xdr:nvCxnSpPr>
        <xdr:spPr>
          <a:xfrm>
            <a:off x="388149" y="178592"/>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4" name="Straight Connector 93">
            <a:extLst>
              <a:ext uri="{FF2B5EF4-FFF2-40B4-BE49-F238E27FC236}">
                <a16:creationId xmlns:a16="http://schemas.microsoft.com/office/drawing/2014/main" id="{00000000-0008-0000-3A00-00005E000000}"/>
              </a:ext>
            </a:extLst>
          </xdr:cNvPr>
          <xdr:cNvCxnSpPr/>
        </xdr:nvCxnSpPr>
        <xdr:spPr>
          <a:xfrm>
            <a:off x="388149" y="277415"/>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xnSp macro="[0]!Menu_Button_Click">
        <xdr:nvCxnSpPr>
          <xdr:cNvPr id="95" name="Straight Connector 94">
            <a:extLst>
              <a:ext uri="{FF2B5EF4-FFF2-40B4-BE49-F238E27FC236}">
                <a16:creationId xmlns:a16="http://schemas.microsoft.com/office/drawing/2014/main" id="{00000000-0008-0000-3A00-00005F000000}"/>
              </a:ext>
            </a:extLst>
          </xdr:cNvPr>
          <xdr:cNvCxnSpPr/>
        </xdr:nvCxnSpPr>
        <xdr:spPr>
          <a:xfrm>
            <a:off x="388149" y="376238"/>
            <a:ext cx="38100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0</xdr:col>
      <xdr:colOff>83344</xdr:colOff>
      <xdr:row>9</xdr:row>
      <xdr:rowOff>83344</xdr:rowOff>
    </xdr:from>
    <xdr:to>
      <xdr:col>12</xdr:col>
      <xdr:colOff>892968</xdr:colOff>
      <xdr:row>11</xdr:row>
      <xdr:rowOff>176106</xdr:rowOff>
    </xdr:to>
    <xdr:grpSp>
      <xdr:nvGrpSpPr>
        <xdr:cNvPr id="61" name="Menu_Bar" hidden="1">
          <a:extLst>
            <a:ext uri="{FF2B5EF4-FFF2-40B4-BE49-F238E27FC236}">
              <a16:creationId xmlns:a16="http://schemas.microsoft.com/office/drawing/2014/main" id="{00000000-0008-0000-3A00-00003D000000}"/>
            </a:ext>
          </a:extLst>
        </xdr:cNvPr>
        <xdr:cNvGrpSpPr/>
      </xdr:nvGrpSpPr>
      <xdr:grpSpPr>
        <a:xfrm>
          <a:off x="83344" y="833438"/>
          <a:ext cx="15180468" cy="961918"/>
          <a:chOff x="74083" y="740834"/>
          <a:chExt cx="13631334" cy="961918"/>
        </a:xfrm>
      </xdr:grpSpPr>
      <xdr:sp macro="" textlink="">
        <xdr:nvSpPr>
          <xdr:cNvPr id="62" name="PlaceHolder" hidden="1">
            <a:extLst>
              <a:ext uri="{FF2B5EF4-FFF2-40B4-BE49-F238E27FC236}">
                <a16:creationId xmlns:a16="http://schemas.microsoft.com/office/drawing/2014/main" id="{00000000-0008-0000-3A00-00003E000000}"/>
              </a:ext>
            </a:extLst>
          </xdr:cNvPr>
          <xdr:cNvSpPr/>
        </xdr:nvSpPr>
        <xdr:spPr>
          <a:xfrm>
            <a:off x="74083" y="740834"/>
            <a:ext cx="13631334" cy="961918"/>
          </a:xfrm>
          <a:prstGeom prst="rect">
            <a:avLst/>
          </a:prstGeom>
          <a:solidFill>
            <a:schemeClr val="bg1"/>
          </a:solidFill>
          <a:ln w="9525">
            <a:no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900" b="1">
              <a:solidFill>
                <a:schemeClr val="bg1"/>
              </a:solidFill>
              <a:latin typeface="Arial" pitchFamily="34" charset="0"/>
              <a:ea typeface="+mn-ea"/>
              <a:cs typeface="Arial" pitchFamily="34" charset="0"/>
            </a:endParaRPr>
          </a:p>
        </xdr:txBody>
      </xdr:sp>
      <xdr:sp macro="[0]!Bn_Charter_Btn_Click" textlink="">
        <xdr:nvSpPr>
          <xdr:cNvPr id="63" name="Bn_Charter_Btn" hidden="1">
            <a:extLst>
              <a:ext uri="{FF2B5EF4-FFF2-40B4-BE49-F238E27FC236}">
                <a16:creationId xmlns:a16="http://schemas.microsoft.com/office/drawing/2014/main" id="{00000000-0008-0000-3A00-00003F000000}"/>
              </a:ext>
            </a:extLst>
          </xdr:cNvPr>
          <xdr:cNvSpPr/>
        </xdr:nvSpPr>
        <xdr:spPr>
          <a:xfrm>
            <a:off x="1367504" y="803584"/>
            <a:ext cx="1103673" cy="218618"/>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Charter</a:t>
            </a:r>
          </a:p>
        </xdr:txBody>
      </xdr:sp>
      <xdr:sp macro="[0]!Bn_Finance_Btn_Click" textlink="">
        <xdr:nvSpPr>
          <xdr:cNvPr id="64" name="Bn_Finance_Btn" hidden="1">
            <a:extLst>
              <a:ext uri="{FF2B5EF4-FFF2-40B4-BE49-F238E27FC236}">
                <a16:creationId xmlns:a16="http://schemas.microsoft.com/office/drawing/2014/main" id="{00000000-0008-0000-3A00-000040000000}"/>
              </a:ext>
            </a:extLst>
          </xdr:cNvPr>
          <xdr:cNvSpPr/>
        </xdr:nvSpPr>
        <xdr:spPr>
          <a:xfrm>
            <a:off x="258521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a:t>
            </a:r>
          </a:p>
        </xdr:txBody>
      </xdr:sp>
      <xdr:sp macro="[0]!Bn_Status_Report_Btn_Click" textlink="">
        <xdr:nvSpPr>
          <xdr:cNvPr id="65" name="Bn_Status_Report_Btn" hidden="1">
            <a:extLst>
              <a:ext uri="{FF2B5EF4-FFF2-40B4-BE49-F238E27FC236}">
                <a16:creationId xmlns:a16="http://schemas.microsoft.com/office/drawing/2014/main" id="{00000000-0008-0000-3A00-000041000000}"/>
              </a:ext>
            </a:extLst>
          </xdr:cNvPr>
          <xdr:cNvSpPr/>
        </xdr:nvSpPr>
        <xdr:spPr>
          <a:xfrm>
            <a:off x="3802934"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Status Report</a:t>
            </a:r>
          </a:p>
        </xdr:txBody>
      </xdr:sp>
      <xdr:sp macro="[0]!Bn_Resource_Plan_Btn_Click" textlink="">
        <xdr:nvSpPr>
          <xdr:cNvPr id="66" name="Bn_Resource_Plan_Btn" hidden="1">
            <a:extLst>
              <a:ext uri="{FF2B5EF4-FFF2-40B4-BE49-F238E27FC236}">
                <a16:creationId xmlns:a16="http://schemas.microsoft.com/office/drawing/2014/main" id="{00000000-0008-0000-3A00-000042000000}"/>
              </a:ext>
            </a:extLst>
          </xdr:cNvPr>
          <xdr:cNvSpPr/>
        </xdr:nvSpPr>
        <xdr:spPr>
          <a:xfrm>
            <a:off x="5020649" y="803584"/>
            <a:ext cx="1103673" cy="218618"/>
          </a:xfrm>
          <a:prstGeom prst="roundRect">
            <a:avLst/>
          </a:prstGeom>
          <a:solidFill>
            <a:srgbClr val="3DCD58"/>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Resource Plan</a:t>
            </a:r>
          </a:p>
        </xdr:txBody>
      </xdr:sp>
      <xdr:sp macro="[0]!Bn_Project_Plan_Btn_Click" textlink="">
        <xdr:nvSpPr>
          <xdr:cNvPr id="67" name="Bn_Project_Plan_Btn" hidden="1">
            <a:extLst>
              <a:ext uri="{FF2B5EF4-FFF2-40B4-BE49-F238E27FC236}">
                <a16:creationId xmlns:a16="http://schemas.microsoft.com/office/drawing/2014/main" id="{00000000-0008-0000-3A00-000043000000}"/>
              </a:ext>
            </a:extLst>
          </xdr:cNvPr>
          <xdr:cNvSpPr/>
        </xdr:nvSpPr>
        <xdr:spPr>
          <a:xfrm>
            <a:off x="623836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Project Schedule</a:t>
            </a:r>
          </a:p>
        </xdr:txBody>
      </xdr:sp>
      <xdr:sp macro="[0]!Bn_Risk_Register_Btn_Click" textlink="">
        <xdr:nvSpPr>
          <xdr:cNvPr id="68" name="Bn_Risk_Register_Btn" hidden="1">
            <a:extLst>
              <a:ext uri="{FF2B5EF4-FFF2-40B4-BE49-F238E27FC236}">
                <a16:creationId xmlns:a16="http://schemas.microsoft.com/office/drawing/2014/main" id="{00000000-0008-0000-3A00-000044000000}"/>
              </a:ext>
            </a:extLst>
          </xdr:cNvPr>
          <xdr:cNvSpPr/>
        </xdr:nvSpPr>
        <xdr:spPr>
          <a:xfrm>
            <a:off x="8673794"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Risk Register</a:t>
            </a:r>
          </a:p>
        </xdr:txBody>
      </xdr:sp>
      <xdr:sp macro="[0]!Bn_Issue_Log_Btn_Click" textlink="">
        <xdr:nvSpPr>
          <xdr:cNvPr id="69" name="Bn_Issue_Log_Btn" hidden="1">
            <a:extLst>
              <a:ext uri="{FF2B5EF4-FFF2-40B4-BE49-F238E27FC236}">
                <a16:creationId xmlns:a16="http://schemas.microsoft.com/office/drawing/2014/main" id="{00000000-0008-0000-3A00-000045000000}"/>
              </a:ext>
            </a:extLst>
          </xdr:cNvPr>
          <xdr:cNvSpPr/>
        </xdr:nvSpPr>
        <xdr:spPr>
          <a:xfrm>
            <a:off x="745607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Issues &amp; </a:t>
            </a:r>
            <a:r>
              <a:rPr lang="en-US" sz="900" b="1" baseline="0">
                <a:solidFill>
                  <a:schemeClr val="bg1"/>
                </a:solidFill>
                <a:latin typeface="Arial" pitchFamily="34" charset="0"/>
                <a:cs typeface="Arial" pitchFamily="34" charset="0"/>
              </a:rPr>
              <a:t>Actions</a:t>
            </a:r>
            <a:endParaRPr lang="en-US" sz="900" b="1">
              <a:solidFill>
                <a:schemeClr val="bg1"/>
              </a:solidFill>
              <a:latin typeface="Arial" pitchFamily="34" charset="0"/>
              <a:cs typeface="Arial" pitchFamily="34" charset="0"/>
            </a:endParaRPr>
          </a:p>
        </xdr:txBody>
      </xdr:sp>
      <xdr:sp macro="[0]!Bn_Comms_Plan_Btn_Click" textlink="">
        <xdr:nvSpPr>
          <xdr:cNvPr id="70" name="Bn_Comms_Plan_Btn" hidden="1">
            <a:extLst>
              <a:ext uri="{FF2B5EF4-FFF2-40B4-BE49-F238E27FC236}">
                <a16:creationId xmlns:a16="http://schemas.microsoft.com/office/drawing/2014/main" id="{00000000-0008-0000-3A00-000046000000}"/>
              </a:ext>
            </a:extLst>
          </xdr:cNvPr>
          <xdr:cNvSpPr/>
        </xdr:nvSpPr>
        <xdr:spPr>
          <a:xfrm>
            <a:off x="9891509" y="803584"/>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Comms Plan</a:t>
            </a:r>
          </a:p>
        </xdr:txBody>
      </xdr:sp>
      <xdr:sp macro="[0]!Bn_Reports_Btn_Click" textlink="">
        <xdr:nvSpPr>
          <xdr:cNvPr id="71" name="Bn_Reports_Btn" hidden="1">
            <a:extLst>
              <a:ext uri="{FF2B5EF4-FFF2-40B4-BE49-F238E27FC236}">
                <a16:creationId xmlns:a16="http://schemas.microsoft.com/office/drawing/2014/main" id="{00000000-0008-0000-3A00-000047000000}"/>
              </a:ext>
            </a:extLst>
          </xdr:cNvPr>
          <xdr:cNvSpPr/>
        </xdr:nvSpPr>
        <xdr:spPr>
          <a:xfrm>
            <a:off x="12326936" y="803584"/>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Reports</a:t>
            </a:r>
          </a:p>
        </xdr:txBody>
      </xdr:sp>
      <xdr:sp macro="" textlink="">
        <xdr:nvSpPr>
          <xdr:cNvPr id="72" name="Bn_General_Info_Btn" hidden="1">
            <a:hlinkClick xmlns:r="http://schemas.openxmlformats.org/officeDocument/2006/relationships" r:id="rId3"/>
            <a:extLst>
              <a:ext uri="{FF2B5EF4-FFF2-40B4-BE49-F238E27FC236}">
                <a16:creationId xmlns:a16="http://schemas.microsoft.com/office/drawing/2014/main" id="{00000000-0008-0000-3A00-000048000000}"/>
              </a:ext>
            </a:extLst>
          </xdr:cNvPr>
          <xdr:cNvSpPr/>
        </xdr:nvSpPr>
        <xdr:spPr>
          <a:xfrm>
            <a:off x="149789" y="803584"/>
            <a:ext cx="1103673" cy="218618"/>
          </a:xfrm>
          <a:prstGeom prst="roundRect">
            <a:avLst/>
          </a:prstGeom>
          <a:solidFill>
            <a:srgbClr val="B10043"/>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Settings</a:t>
            </a:r>
          </a:p>
        </xdr:txBody>
      </xdr:sp>
      <xdr:sp macro="[0]!Bn_Problem_St_Click" textlink="">
        <xdr:nvSpPr>
          <xdr:cNvPr id="73" name="Bn_Problem_St_Btn" hidden="1">
            <a:extLst>
              <a:ext uri="{FF2B5EF4-FFF2-40B4-BE49-F238E27FC236}">
                <a16:creationId xmlns:a16="http://schemas.microsoft.com/office/drawing/2014/main" id="{00000000-0008-0000-3A00-000049000000}"/>
              </a:ext>
            </a:extLst>
          </xdr:cNvPr>
          <xdr:cNvSpPr/>
        </xdr:nvSpPr>
        <xdr:spPr>
          <a:xfrm>
            <a:off x="502064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Problem Statem.</a:t>
            </a:r>
          </a:p>
        </xdr:txBody>
      </xdr:sp>
      <xdr:sp macro="[0]!Bn_Tracker_Click" textlink="">
        <xdr:nvSpPr>
          <xdr:cNvPr id="74" name="Bn_Tracker_Btn" hidden="1">
            <a:extLst>
              <a:ext uri="{FF2B5EF4-FFF2-40B4-BE49-F238E27FC236}">
                <a16:creationId xmlns:a16="http://schemas.microsoft.com/office/drawing/2014/main" id="{00000000-0008-0000-3A00-00004A000000}"/>
              </a:ext>
            </a:extLst>
          </xdr:cNvPr>
          <xdr:cNvSpPr/>
        </xdr:nvSpPr>
        <xdr:spPr>
          <a:xfrm>
            <a:off x="149789" y="1405226"/>
            <a:ext cx="1103673" cy="218618"/>
          </a:xfrm>
          <a:prstGeom prst="roundRect">
            <a:avLst/>
          </a:prstGeom>
          <a:solidFill>
            <a:srgbClr val="00B0F0"/>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Tracker</a:t>
            </a:r>
          </a:p>
        </xdr:txBody>
      </xdr:sp>
      <xdr:sp macro="[0]!Bn_CR_Log_Btn_Click" textlink="">
        <xdr:nvSpPr>
          <xdr:cNvPr id="75" name="Bn_CR_Log_Btn" hidden="1">
            <a:extLst>
              <a:ext uri="{FF2B5EF4-FFF2-40B4-BE49-F238E27FC236}">
                <a16:creationId xmlns:a16="http://schemas.microsoft.com/office/drawing/2014/main" id="{00000000-0008-0000-3A00-00004B000000}"/>
              </a:ext>
            </a:extLst>
          </xdr:cNvPr>
          <xdr:cNvSpPr/>
        </xdr:nvSpPr>
        <xdr:spPr>
          <a:xfrm>
            <a:off x="136750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CR Log</a:t>
            </a:r>
          </a:p>
        </xdr:txBody>
      </xdr:sp>
      <xdr:sp macro="[0]!Bn_Lessons_Learned_Btn_Click" textlink="">
        <xdr:nvSpPr>
          <xdr:cNvPr id="76" name="Bn_Lessons_Learned_Btn" hidden="1">
            <a:extLst>
              <a:ext uri="{FF2B5EF4-FFF2-40B4-BE49-F238E27FC236}">
                <a16:creationId xmlns:a16="http://schemas.microsoft.com/office/drawing/2014/main" id="{00000000-0008-0000-3A00-00004C000000}"/>
              </a:ext>
            </a:extLst>
          </xdr:cNvPr>
          <xdr:cNvSpPr/>
        </xdr:nvSpPr>
        <xdr:spPr>
          <a:xfrm>
            <a:off x="380293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Lessons</a:t>
            </a:r>
            <a:r>
              <a:rPr lang="en-US" sz="900" b="1" baseline="0">
                <a:solidFill>
                  <a:schemeClr val="bg1"/>
                </a:solidFill>
                <a:latin typeface="Arial" pitchFamily="34" charset="0"/>
                <a:cs typeface="Arial" pitchFamily="34" charset="0"/>
              </a:rPr>
              <a:t> Learned</a:t>
            </a:r>
            <a:endParaRPr lang="en-US" sz="900" b="1">
              <a:solidFill>
                <a:schemeClr val="bg1"/>
              </a:solidFill>
              <a:latin typeface="Arial" pitchFamily="34" charset="0"/>
              <a:cs typeface="Arial" pitchFamily="34" charset="0"/>
            </a:endParaRPr>
          </a:p>
        </xdr:txBody>
      </xdr:sp>
      <xdr:sp macro="[0]!Bn_BCase1_Click" textlink="">
        <xdr:nvSpPr>
          <xdr:cNvPr id="77" name="Bn_BCase1_Btn" hidden="1">
            <a:extLst>
              <a:ext uri="{FF2B5EF4-FFF2-40B4-BE49-F238E27FC236}">
                <a16:creationId xmlns:a16="http://schemas.microsoft.com/office/drawing/2014/main" id="{00000000-0008-0000-3A00-00004D000000}"/>
              </a:ext>
            </a:extLst>
          </xdr:cNvPr>
          <xdr:cNvSpPr/>
        </xdr:nvSpPr>
        <xdr:spPr>
          <a:xfrm>
            <a:off x="623836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a:t>
            </a:r>
            <a:r>
              <a:rPr lang="en-US" sz="900" b="1" baseline="0">
                <a:solidFill>
                  <a:schemeClr val="bg1"/>
                </a:solidFill>
                <a:latin typeface="Arial" pitchFamily="34" charset="0"/>
                <a:cs typeface="Arial" pitchFamily="34" charset="0"/>
              </a:rPr>
              <a:t> - </a:t>
            </a:r>
            <a:r>
              <a:rPr lang="en-US" sz="900" b="1">
                <a:solidFill>
                  <a:schemeClr val="bg1"/>
                </a:solidFill>
                <a:latin typeface="Arial" pitchFamily="34" charset="0"/>
                <a:cs typeface="Arial" pitchFamily="34" charset="0"/>
              </a:rPr>
              <a:t>Cost/Sav</a:t>
            </a:r>
          </a:p>
        </xdr:txBody>
      </xdr:sp>
      <xdr:sp macro="[0]!Bn_Cost_Tracking_Click" textlink="">
        <xdr:nvSpPr>
          <xdr:cNvPr id="78" name="Bn_Cost_Tracking_Btn" hidden="1">
            <a:extLst>
              <a:ext uri="{FF2B5EF4-FFF2-40B4-BE49-F238E27FC236}">
                <a16:creationId xmlns:a16="http://schemas.microsoft.com/office/drawing/2014/main" id="{00000000-0008-0000-3A00-00004E000000}"/>
              </a:ext>
            </a:extLst>
          </xdr:cNvPr>
          <xdr:cNvSpPr/>
        </xdr:nvSpPr>
        <xdr:spPr>
          <a:xfrm>
            <a:off x="989150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baseline="0">
                <a:solidFill>
                  <a:schemeClr val="bg1"/>
                </a:solidFill>
                <a:latin typeface="Arial" panose="020B0604020202020204" pitchFamily="34" charset="0"/>
                <a:ea typeface="+mn-ea"/>
                <a:cs typeface="Arial" panose="020B0604020202020204" pitchFamily="34" charset="0"/>
              </a:rPr>
              <a:t>Finance Tracker</a:t>
            </a:r>
            <a:endParaRPr lang="en-US" sz="900" b="1">
              <a:solidFill>
                <a:schemeClr val="bg1"/>
              </a:solidFill>
              <a:latin typeface="Arial" panose="020B0604020202020204" pitchFamily="34" charset="0"/>
              <a:ea typeface="+mn-ea"/>
              <a:cs typeface="Arial" panose="020B0604020202020204" pitchFamily="34" charset="0"/>
            </a:endParaRPr>
          </a:p>
        </xdr:txBody>
      </xdr:sp>
      <xdr:sp macro="[0]!Bn_IPO_Addendum_Btn_Click" textlink="">
        <xdr:nvSpPr>
          <xdr:cNvPr id="79" name="Bn_IPO_Addendum_Btn" hidden="1">
            <a:extLst>
              <a:ext uri="{FF2B5EF4-FFF2-40B4-BE49-F238E27FC236}">
                <a16:creationId xmlns:a16="http://schemas.microsoft.com/office/drawing/2014/main" id="{00000000-0008-0000-3A00-00004F000000}"/>
              </a:ext>
            </a:extLst>
          </xdr:cNvPr>
          <xdr:cNvSpPr/>
        </xdr:nvSpPr>
        <xdr:spPr>
          <a:xfrm>
            <a:off x="136750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IT Addendum</a:t>
            </a:r>
          </a:p>
        </xdr:txBody>
      </xdr:sp>
      <xdr:sp macro="[0]!Bn_BCase2_Click" textlink="">
        <xdr:nvSpPr>
          <xdr:cNvPr id="80" name="Bn_BCase2_Btn" hidden="1">
            <a:extLst>
              <a:ext uri="{FF2B5EF4-FFF2-40B4-BE49-F238E27FC236}">
                <a16:creationId xmlns:a16="http://schemas.microsoft.com/office/drawing/2014/main" id="{00000000-0008-0000-3A00-000050000000}"/>
              </a:ext>
            </a:extLst>
          </xdr:cNvPr>
          <xdr:cNvSpPr/>
        </xdr:nvSpPr>
        <xdr:spPr>
          <a:xfrm>
            <a:off x="745607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BCase - Impact</a:t>
            </a:r>
          </a:p>
        </xdr:txBody>
      </xdr:sp>
      <xdr:sp macro="[0]!Bn_Stage_Gates_Btn_Click" textlink="">
        <xdr:nvSpPr>
          <xdr:cNvPr id="81" name="Bn_Stage_Gates_Btn" hidden="1">
            <a:extLst>
              <a:ext uri="{FF2B5EF4-FFF2-40B4-BE49-F238E27FC236}">
                <a16:creationId xmlns:a16="http://schemas.microsoft.com/office/drawing/2014/main" id="{00000000-0008-0000-3A00-000051000000}"/>
              </a:ext>
            </a:extLst>
          </xdr:cNvPr>
          <xdr:cNvSpPr/>
        </xdr:nvSpPr>
        <xdr:spPr>
          <a:xfrm>
            <a:off x="258521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Decisions Log</a:t>
            </a:r>
          </a:p>
        </xdr:txBody>
      </xdr:sp>
      <xdr:sp macro="[0]!Bn_KPIs_Click" textlink="">
        <xdr:nvSpPr>
          <xdr:cNvPr id="82" name="Bn_KPIs_Btn" hidden="1">
            <a:extLst>
              <a:ext uri="{FF2B5EF4-FFF2-40B4-BE49-F238E27FC236}">
                <a16:creationId xmlns:a16="http://schemas.microsoft.com/office/drawing/2014/main" id="{00000000-0008-0000-3A00-000052000000}"/>
              </a:ext>
            </a:extLst>
          </xdr:cNvPr>
          <xdr:cNvSpPr/>
        </xdr:nvSpPr>
        <xdr:spPr>
          <a:xfrm>
            <a:off x="149789"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KPIs</a:t>
            </a:r>
          </a:p>
        </xdr:txBody>
      </xdr:sp>
      <xdr:sp macro="[0]!Bn_BCase3_Click" textlink="">
        <xdr:nvSpPr>
          <xdr:cNvPr id="83" name="Bn_BCase3_Btn" hidden="1">
            <a:extLst>
              <a:ext uri="{FF2B5EF4-FFF2-40B4-BE49-F238E27FC236}">
                <a16:creationId xmlns:a16="http://schemas.microsoft.com/office/drawing/2014/main" id="{00000000-0008-0000-3A00-000053000000}"/>
              </a:ext>
            </a:extLst>
          </xdr:cNvPr>
          <xdr:cNvSpPr/>
        </xdr:nvSpPr>
        <xdr:spPr>
          <a:xfrm>
            <a:off x="8673794" y="10991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BC</a:t>
            </a:r>
            <a:r>
              <a:rPr lang="en-US" sz="900" b="1" baseline="0">
                <a:solidFill>
                  <a:schemeClr val="bg1"/>
                </a:solidFill>
                <a:latin typeface="Arial" pitchFamily="34" charset="0"/>
                <a:cs typeface="Arial" pitchFamily="34" charset="0"/>
              </a:rPr>
              <a:t>-</a:t>
            </a:r>
            <a:r>
              <a:rPr lang="en-US" sz="900" b="1">
                <a:solidFill>
                  <a:schemeClr val="bg1"/>
                </a:solidFill>
                <a:latin typeface="Arial" pitchFamily="34" charset="0"/>
                <a:cs typeface="Arial" pitchFamily="34" charset="0"/>
              </a:rPr>
              <a:t>Assumptions</a:t>
            </a:r>
          </a:p>
        </xdr:txBody>
      </xdr:sp>
      <xdr:sp macro="[0]!Bn_Charts_Btn_Click" textlink="">
        <xdr:nvSpPr>
          <xdr:cNvPr id="84" name="Bn_Charts_Btn" hidden="1">
            <a:extLst>
              <a:ext uri="{FF2B5EF4-FFF2-40B4-BE49-F238E27FC236}">
                <a16:creationId xmlns:a16="http://schemas.microsoft.com/office/drawing/2014/main" id="{00000000-0008-0000-3A00-000054000000}"/>
              </a:ext>
            </a:extLst>
          </xdr:cNvPr>
          <xdr:cNvSpPr/>
        </xdr:nvSpPr>
        <xdr:spPr>
          <a:xfrm>
            <a:off x="12326936" y="10991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Charts</a:t>
            </a:r>
          </a:p>
        </xdr:txBody>
      </xdr:sp>
      <xdr:sp macro="[0]!Bn_Consolidation_Click" textlink="">
        <xdr:nvSpPr>
          <xdr:cNvPr id="85" name="Bn_Consolidation_Btn" hidden="1">
            <a:extLst>
              <a:ext uri="{FF2B5EF4-FFF2-40B4-BE49-F238E27FC236}">
                <a16:creationId xmlns:a16="http://schemas.microsoft.com/office/drawing/2014/main" id="{00000000-0008-0000-3A00-000055000000}"/>
              </a:ext>
            </a:extLst>
          </xdr:cNvPr>
          <xdr:cNvSpPr/>
        </xdr:nvSpPr>
        <xdr:spPr>
          <a:xfrm>
            <a:off x="12326936" y="1405226"/>
            <a:ext cx="1103673" cy="218618"/>
          </a:xfrm>
          <a:prstGeom prst="roundRect">
            <a:avLst/>
          </a:prstGeom>
          <a:solidFill>
            <a:schemeClr val="accent5">
              <a:lumMod val="40000"/>
              <a:lumOff val="60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tx1"/>
                </a:solidFill>
                <a:latin typeface="Arial" pitchFamily="34" charset="0"/>
                <a:cs typeface="Arial" pitchFamily="34" charset="0"/>
              </a:rPr>
              <a:t>Consolidation</a:t>
            </a:r>
          </a:p>
        </xdr:txBody>
      </xdr:sp>
      <xdr:sp macro="[0]!Bn_ID_Card_Btn_Click" textlink="">
        <xdr:nvSpPr>
          <xdr:cNvPr id="86" name="Bn_ID_Card_Btn" hidden="1">
            <a:extLst>
              <a:ext uri="{FF2B5EF4-FFF2-40B4-BE49-F238E27FC236}">
                <a16:creationId xmlns:a16="http://schemas.microsoft.com/office/drawing/2014/main" id="{00000000-0008-0000-3A00-000056000000}"/>
              </a:ext>
            </a:extLst>
          </xdr:cNvPr>
          <xdr:cNvSpPr/>
        </xdr:nvSpPr>
        <xdr:spPr>
          <a:xfrm>
            <a:off x="7456079" y="1404785"/>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Finance ID Card</a:t>
            </a:r>
          </a:p>
        </xdr:txBody>
      </xdr:sp>
      <xdr:sp macro="[0]!Bn_cList1_Btn_Click" textlink="">
        <xdr:nvSpPr>
          <xdr:cNvPr id="87" name="Bn_cList1_Btn" hidden="1">
            <a:extLst>
              <a:ext uri="{FF2B5EF4-FFF2-40B4-BE49-F238E27FC236}">
                <a16:creationId xmlns:a16="http://schemas.microsoft.com/office/drawing/2014/main" id="{00000000-0008-0000-3A00-000057000000}"/>
              </a:ext>
            </a:extLst>
          </xdr:cNvPr>
          <xdr:cNvSpPr/>
        </xdr:nvSpPr>
        <xdr:spPr>
          <a:xfrm>
            <a:off x="258521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1</a:t>
            </a:r>
          </a:p>
        </xdr:txBody>
      </xdr:sp>
      <xdr:sp macro="[0]!Bn_cList2_Btn_Click" textlink="">
        <xdr:nvSpPr>
          <xdr:cNvPr id="88" name="Bn_cList2_Btn" hidden="1">
            <a:extLst>
              <a:ext uri="{FF2B5EF4-FFF2-40B4-BE49-F238E27FC236}">
                <a16:creationId xmlns:a16="http://schemas.microsoft.com/office/drawing/2014/main" id="{00000000-0008-0000-3A00-000058000000}"/>
              </a:ext>
            </a:extLst>
          </xdr:cNvPr>
          <xdr:cNvSpPr/>
        </xdr:nvSpPr>
        <xdr:spPr>
          <a:xfrm>
            <a:off x="380293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2</a:t>
            </a:r>
          </a:p>
        </xdr:txBody>
      </xdr:sp>
      <xdr:sp macro="[0]!Bn_cList3_Btn_Click" textlink="">
        <xdr:nvSpPr>
          <xdr:cNvPr id="89" name="Bn_cList3_Btn" hidden="1">
            <a:extLst>
              <a:ext uri="{FF2B5EF4-FFF2-40B4-BE49-F238E27FC236}">
                <a16:creationId xmlns:a16="http://schemas.microsoft.com/office/drawing/2014/main" id="{00000000-0008-0000-3A00-000059000000}"/>
              </a:ext>
            </a:extLst>
          </xdr:cNvPr>
          <xdr:cNvSpPr/>
        </xdr:nvSpPr>
        <xdr:spPr>
          <a:xfrm>
            <a:off x="502064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3</a:t>
            </a:r>
          </a:p>
        </xdr:txBody>
      </xdr:sp>
      <xdr:sp macro="[0]!Bn_defLog_Btn_Click" textlink="">
        <xdr:nvSpPr>
          <xdr:cNvPr id="90" name="Bn_defLog_Btn" hidden="1">
            <a:extLst>
              <a:ext uri="{FF2B5EF4-FFF2-40B4-BE49-F238E27FC236}">
                <a16:creationId xmlns:a16="http://schemas.microsoft.com/office/drawing/2014/main" id="{00000000-0008-0000-3A00-00005A000000}"/>
              </a:ext>
            </a:extLst>
          </xdr:cNvPr>
          <xdr:cNvSpPr/>
        </xdr:nvSpPr>
        <xdr:spPr>
          <a:xfrm>
            <a:off x="867379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Defects</a:t>
            </a:r>
            <a:r>
              <a:rPr lang="en-US" sz="900" b="1" baseline="0">
                <a:solidFill>
                  <a:schemeClr val="bg1"/>
                </a:solidFill>
                <a:latin typeface="Arial" pitchFamily="34" charset="0"/>
                <a:cs typeface="Arial" pitchFamily="34" charset="0"/>
              </a:rPr>
              <a:t> Log</a:t>
            </a:r>
            <a:endParaRPr lang="en-US" sz="900" b="1">
              <a:solidFill>
                <a:schemeClr val="bg1"/>
              </a:solidFill>
              <a:latin typeface="Arial" pitchFamily="34" charset="0"/>
              <a:cs typeface="Arial" pitchFamily="34" charset="0"/>
            </a:endParaRPr>
          </a:p>
        </xdr:txBody>
      </xdr:sp>
      <xdr:sp macro="[0]!Bn_cList4_Btn_Click" textlink="">
        <xdr:nvSpPr>
          <xdr:cNvPr id="107" name="Bn_cList4_Btn" hidden="1">
            <a:extLst>
              <a:ext uri="{FF2B5EF4-FFF2-40B4-BE49-F238E27FC236}">
                <a16:creationId xmlns:a16="http://schemas.microsoft.com/office/drawing/2014/main" id="{00000000-0008-0000-3A00-00006B000000}"/>
              </a:ext>
            </a:extLst>
          </xdr:cNvPr>
          <xdr:cNvSpPr/>
        </xdr:nvSpPr>
        <xdr:spPr>
          <a:xfrm>
            <a:off x="6238364"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Custom. Template 4</a:t>
            </a:r>
          </a:p>
        </xdr:txBody>
      </xdr:sp>
      <xdr:sp macro="[0]!Bn_MoM_Btn_Click" textlink="">
        <xdr:nvSpPr>
          <xdr:cNvPr id="108" name="Bn_MoM_Btn" hidden="1">
            <a:extLst>
              <a:ext uri="{FF2B5EF4-FFF2-40B4-BE49-F238E27FC236}">
                <a16:creationId xmlns:a16="http://schemas.microsoft.com/office/drawing/2014/main" id="{00000000-0008-0000-3A00-00006C000000}"/>
              </a:ext>
            </a:extLst>
          </xdr:cNvPr>
          <xdr:cNvSpPr/>
        </xdr:nvSpPr>
        <xdr:spPr>
          <a:xfrm>
            <a:off x="11109224" y="807817"/>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Minutes of Meet.</a:t>
            </a:r>
          </a:p>
        </xdr:txBody>
      </xdr:sp>
      <xdr:sp macro="[0]!Bn_RACI_Btn_Click" textlink="">
        <xdr:nvSpPr>
          <xdr:cNvPr id="109" name="Bn_RACI_Btn" hidden="1">
            <a:extLst>
              <a:ext uri="{FF2B5EF4-FFF2-40B4-BE49-F238E27FC236}">
                <a16:creationId xmlns:a16="http://schemas.microsoft.com/office/drawing/2014/main" id="{00000000-0008-0000-3A00-00006D000000}"/>
              </a:ext>
            </a:extLst>
          </xdr:cNvPr>
          <xdr:cNvSpPr/>
        </xdr:nvSpPr>
        <xdr:spPr>
          <a:xfrm>
            <a:off x="11109224" y="1108383"/>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RACI Matrix</a:t>
            </a:r>
          </a:p>
        </xdr:txBody>
      </xdr:sp>
      <xdr:sp macro="[0]!Bn_Micro_Template_Click" textlink="">
        <xdr:nvSpPr>
          <xdr:cNvPr id="110" name="Bn_Micro_Template_Btn" hidden="1">
            <a:extLst>
              <a:ext uri="{FF2B5EF4-FFF2-40B4-BE49-F238E27FC236}">
                <a16:creationId xmlns:a16="http://schemas.microsoft.com/office/drawing/2014/main" id="{00000000-0008-0000-3A00-00006E000000}"/>
              </a:ext>
            </a:extLst>
          </xdr:cNvPr>
          <xdr:cNvSpPr/>
        </xdr:nvSpPr>
        <xdr:spPr>
          <a:xfrm>
            <a:off x="9891509" y="1405226"/>
            <a:ext cx="1103673" cy="218618"/>
          </a:xfrm>
          <a:prstGeom prst="roundRect">
            <a:avLst/>
          </a:prstGeom>
          <a:solidFill>
            <a:srgbClr val="626469"/>
          </a:solidFill>
          <a:ln>
            <a:noFill/>
          </a:ln>
        </xdr:spPr>
        <xdr:style>
          <a:lnRef idx="2">
            <a:schemeClr val="accent2"/>
          </a:lnRef>
          <a:fillRef idx="1">
            <a:schemeClr val="lt1"/>
          </a:fillRef>
          <a:effectRef idx="0">
            <a:schemeClr val="accent2"/>
          </a:effectRef>
          <a:fontRef idx="minor">
            <a:schemeClr val="dk1"/>
          </a:fontRef>
        </xdr:style>
        <xdr:txBody>
          <a:bodyPr vertOverflow="clip" lIns="0" tIns="0" rIns="0" bIns="0" rtlCol="0" anchor="ctr"/>
          <a:lstStyle/>
          <a:p>
            <a:pPr algn="ctr"/>
            <a:r>
              <a:rPr lang="en-US" sz="900" b="1">
                <a:solidFill>
                  <a:schemeClr val="bg1"/>
                </a:solidFill>
                <a:latin typeface="Arial" pitchFamily="34" charset="0"/>
                <a:cs typeface="Arial" pitchFamily="34" charset="0"/>
              </a:rPr>
              <a:t>Micro Template</a:t>
            </a:r>
          </a:p>
        </xdr:txBody>
      </xdr:sp>
    </xdr:grpSp>
    <xdr:clientData/>
  </xdr:twoCellAnchor>
  <xdr:twoCellAnchor editAs="absolute">
    <xdr:from>
      <xdr:col>1</xdr:col>
      <xdr:colOff>23812</xdr:colOff>
      <xdr:row>9</xdr:row>
      <xdr:rowOff>47625</xdr:rowOff>
    </xdr:from>
    <xdr:to>
      <xdr:col>10</xdr:col>
      <xdr:colOff>400844</xdr:colOff>
      <xdr:row>9</xdr:row>
      <xdr:rowOff>452438</xdr:rowOff>
    </xdr:to>
    <xdr:grpSp>
      <xdr:nvGrpSpPr>
        <xdr:cNvPr id="145" name="Light_Menu">
          <a:extLst>
            <a:ext uri="{FF2B5EF4-FFF2-40B4-BE49-F238E27FC236}">
              <a16:creationId xmlns:a16="http://schemas.microsoft.com/office/drawing/2014/main" id="{00000000-0008-0000-3A00-000091000000}"/>
            </a:ext>
          </a:extLst>
        </xdr:cNvPr>
        <xdr:cNvGrpSpPr/>
      </xdr:nvGrpSpPr>
      <xdr:grpSpPr>
        <a:xfrm>
          <a:off x="142875" y="797719"/>
          <a:ext cx="12700000" cy="404813"/>
          <a:chOff x="107156" y="833437"/>
          <a:chExt cx="13465969" cy="404813"/>
        </a:xfrm>
      </xdr:grpSpPr>
      <xdr:sp macro="" textlink="">
        <xdr:nvSpPr>
          <xdr:cNvPr id="146" name="LM_Container">
            <a:extLst>
              <a:ext uri="{FF2B5EF4-FFF2-40B4-BE49-F238E27FC236}">
                <a16:creationId xmlns:a16="http://schemas.microsoft.com/office/drawing/2014/main" id="{00000000-0008-0000-3A00-000092000000}"/>
              </a:ext>
            </a:extLst>
          </xdr:cNvPr>
          <xdr:cNvSpPr/>
        </xdr:nvSpPr>
        <xdr:spPr>
          <a:xfrm>
            <a:off x="107156" y="833437"/>
            <a:ext cx="13465969" cy="404813"/>
          </a:xfrm>
          <a:prstGeom prst="roundRect">
            <a:avLst>
              <a:gd name="adj" fmla="val 4902"/>
            </a:avLst>
          </a:prstGeom>
          <a:solidFill>
            <a:schemeClr val="bg1">
              <a:lumMod val="9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147" name="LM_Help_Button">
            <a:hlinkClick xmlns:r="http://schemas.openxmlformats.org/officeDocument/2006/relationships" r:id="rId4"/>
            <a:extLst>
              <a:ext uri="{FF2B5EF4-FFF2-40B4-BE49-F238E27FC236}">
                <a16:creationId xmlns:a16="http://schemas.microsoft.com/office/drawing/2014/main" id="{00000000-0008-0000-3A00-000093000000}"/>
              </a:ext>
            </a:extLst>
          </xdr:cNvPr>
          <xdr:cNvSpPr/>
        </xdr:nvSpPr>
        <xdr:spPr>
          <a:xfrm>
            <a:off x="13183927" y="909690"/>
            <a:ext cx="274320" cy="274320"/>
          </a:xfrm>
          <a:prstGeom prst="ellipse">
            <a:avLst/>
          </a:prstGeom>
          <a:solidFill>
            <a:srgbClr val="00B0F0"/>
          </a:solidFill>
          <a:ln w="6350">
            <a:solidFill>
              <a:schemeClr val="bg1">
                <a:lumMod val="85000"/>
              </a:schemeClr>
            </a:solid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1800" b="1">
                <a:solidFill>
                  <a:schemeClr val="bg1"/>
                </a:solidFill>
                <a:latin typeface="Arial" pitchFamily="34" charset="0"/>
                <a:ea typeface="+mn-ea"/>
                <a:cs typeface="Arial" pitchFamily="34" charset="0"/>
              </a:rPr>
              <a:t>?</a:t>
            </a:r>
            <a:endParaRPr lang="en-US" sz="1100" b="1">
              <a:solidFill>
                <a:schemeClr val="bg1"/>
              </a:solidFill>
              <a:latin typeface="Arial" pitchFamily="34" charset="0"/>
              <a:ea typeface="+mn-ea"/>
              <a:cs typeface="Arial" pitchFamily="34" charset="0"/>
            </a:endParaRPr>
          </a:p>
        </xdr:txBody>
      </xdr:sp>
      <xdr:grpSp>
        <xdr:nvGrpSpPr>
          <xdr:cNvPr id="148" name="LM_Tips_Button">
            <a:extLst>
              <a:ext uri="{FF2B5EF4-FFF2-40B4-BE49-F238E27FC236}">
                <a16:creationId xmlns:a16="http://schemas.microsoft.com/office/drawing/2014/main" id="{00000000-0008-0000-3A00-000094000000}"/>
              </a:ext>
            </a:extLst>
          </xdr:cNvPr>
          <xdr:cNvGrpSpPr/>
        </xdr:nvGrpSpPr>
        <xdr:grpSpPr>
          <a:xfrm>
            <a:off x="12785994" y="909690"/>
            <a:ext cx="274320" cy="274320"/>
            <a:chOff x="10563228" y="1200151"/>
            <a:chExt cx="341839" cy="338667"/>
          </a:xfrm>
          <a:effectLst/>
        </xdr:grpSpPr>
        <xdr:sp macro="" textlink="">
          <xdr:nvSpPr>
            <xdr:cNvPr id="157" name="Tips_Circle">
              <a:extLst>
                <a:ext uri="{FF2B5EF4-FFF2-40B4-BE49-F238E27FC236}">
                  <a16:creationId xmlns:a16="http://schemas.microsoft.com/office/drawing/2014/main" id="{00000000-0008-0000-3A00-00009D000000}"/>
                </a:ext>
              </a:extLst>
            </xdr:cNvPr>
            <xdr:cNvSpPr/>
          </xdr:nvSpPr>
          <xdr:spPr>
            <a:xfrm>
              <a:off x="10563228" y="1200151"/>
              <a:ext cx="341839" cy="338667"/>
            </a:xfrm>
            <a:prstGeom prst="ellipse">
              <a:avLst/>
            </a:prstGeom>
            <a:solidFill>
              <a:srgbClr val="3DCD58"/>
            </a:solidFill>
            <a:ln w="6350">
              <a:noFill/>
            </a:ln>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endParaRPr lang="en-US" sz="1100" b="1">
                <a:solidFill>
                  <a:schemeClr val="bg1"/>
                </a:solidFill>
                <a:latin typeface="Arial" pitchFamily="34" charset="0"/>
                <a:ea typeface="+mn-ea"/>
                <a:cs typeface="Arial" pitchFamily="34" charset="0"/>
              </a:endParaRPr>
            </a:p>
          </xdr:txBody>
        </xdr:sp>
        <xdr:pic macro="[0]!Show_Tips">
          <xdr:nvPicPr>
            <xdr:cNvPr id="158" name="Light_Bulb" descr="Lightbulb">
              <a:extLst>
                <a:ext uri="{FF2B5EF4-FFF2-40B4-BE49-F238E27FC236}">
                  <a16:creationId xmlns:a16="http://schemas.microsoft.com/office/drawing/2014/main" id="{00000000-0008-0000-3A00-00009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578302" y="1202384"/>
              <a:ext cx="306917" cy="306918"/>
            </a:xfrm>
            <a:prstGeom prst="rect">
              <a:avLst/>
            </a:prstGeom>
            <a:effectLst/>
          </xdr:spPr>
        </xdr:pic>
      </xdr:grpSp>
      <xdr:sp macro="[0]!Light_Menu_Buttons_Click" textlink="">
        <xdr:nvSpPr>
          <xdr:cNvPr id="149" name="LM_Button_1">
            <a:extLst>
              <a:ext uri="{FF2B5EF4-FFF2-40B4-BE49-F238E27FC236}">
                <a16:creationId xmlns:a16="http://schemas.microsoft.com/office/drawing/2014/main" id="{00000000-0008-0000-3A00-000095000000}"/>
              </a:ext>
            </a:extLst>
          </xdr:cNvPr>
          <xdr:cNvSpPr/>
        </xdr:nvSpPr>
        <xdr:spPr>
          <a:xfrm>
            <a:off x="296335"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Charter</a:t>
            </a:r>
          </a:p>
        </xdr:txBody>
      </xdr:sp>
      <xdr:sp macro="[0]!Light_Menu_Buttons_Click" textlink="">
        <xdr:nvSpPr>
          <xdr:cNvPr id="150" name="LM_Button_2">
            <a:extLst>
              <a:ext uri="{FF2B5EF4-FFF2-40B4-BE49-F238E27FC236}">
                <a16:creationId xmlns:a16="http://schemas.microsoft.com/office/drawing/2014/main" id="{00000000-0008-0000-3A00-000096000000}"/>
              </a:ext>
            </a:extLst>
          </xdr:cNvPr>
          <xdr:cNvSpPr/>
        </xdr:nvSpPr>
        <xdr:spPr>
          <a:xfrm>
            <a:off x="1640418"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Finance</a:t>
            </a:r>
          </a:p>
        </xdr:txBody>
      </xdr:sp>
      <xdr:sp macro="[0]!Light_Menu_Buttons_Click" textlink="">
        <xdr:nvSpPr>
          <xdr:cNvPr id="151" name="LM_Button_3">
            <a:extLst>
              <a:ext uri="{FF2B5EF4-FFF2-40B4-BE49-F238E27FC236}">
                <a16:creationId xmlns:a16="http://schemas.microsoft.com/office/drawing/2014/main" id="{00000000-0008-0000-3A00-000097000000}"/>
              </a:ext>
            </a:extLst>
          </xdr:cNvPr>
          <xdr:cNvSpPr/>
        </xdr:nvSpPr>
        <xdr:spPr>
          <a:xfrm>
            <a:off x="2984501"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Status Report</a:t>
            </a:r>
          </a:p>
        </xdr:txBody>
      </xdr:sp>
      <xdr:sp macro="[0]!Light_Menu_Buttons_Click" textlink="">
        <xdr:nvSpPr>
          <xdr:cNvPr id="152" name="LM_Button_4">
            <a:extLst>
              <a:ext uri="{FF2B5EF4-FFF2-40B4-BE49-F238E27FC236}">
                <a16:creationId xmlns:a16="http://schemas.microsoft.com/office/drawing/2014/main" id="{00000000-0008-0000-3A00-000098000000}"/>
              </a:ext>
            </a:extLst>
          </xdr:cNvPr>
          <xdr:cNvSpPr/>
        </xdr:nvSpPr>
        <xdr:spPr>
          <a:xfrm>
            <a:off x="4328584"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Resource Plan</a:t>
            </a:r>
          </a:p>
        </xdr:txBody>
      </xdr:sp>
      <xdr:sp macro="[0]!Light_Menu_Buttons_Click" textlink="">
        <xdr:nvSpPr>
          <xdr:cNvPr id="153" name="LM_Button_5">
            <a:extLst>
              <a:ext uri="{FF2B5EF4-FFF2-40B4-BE49-F238E27FC236}">
                <a16:creationId xmlns:a16="http://schemas.microsoft.com/office/drawing/2014/main" id="{00000000-0008-0000-3A00-000099000000}"/>
              </a:ext>
            </a:extLst>
          </xdr:cNvPr>
          <xdr:cNvSpPr/>
        </xdr:nvSpPr>
        <xdr:spPr>
          <a:xfrm>
            <a:off x="5672667" y="909690"/>
            <a:ext cx="1186075"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Reports</a:t>
            </a:r>
          </a:p>
        </xdr:txBody>
      </xdr:sp>
      <xdr:sp macro="[0]!Light_Menu_Buttons_Click" textlink="">
        <xdr:nvSpPr>
          <xdr:cNvPr id="154" name="LM_Button_6">
            <a:extLst>
              <a:ext uri="{FF2B5EF4-FFF2-40B4-BE49-F238E27FC236}">
                <a16:creationId xmlns:a16="http://schemas.microsoft.com/office/drawing/2014/main" id="{00000000-0008-0000-3A00-00009A000000}"/>
              </a:ext>
            </a:extLst>
          </xdr:cNvPr>
          <xdr:cNvSpPr/>
        </xdr:nvSpPr>
        <xdr:spPr>
          <a:xfrm>
            <a:off x="7014106" y="909690"/>
            <a:ext cx="1188720" cy="274320"/>
          </a:xfrm>
          <a:prstGeom prst="roundRect">
            <a:avLst/>
          </a:prstGeom>
          <a:solidFill>
            <a:srgbClr val="3DCD58"/>
          </a:solidFill>
          <a:ln>
            <a:noFill/>
          </a:ln>
          <a:effectLst/>
        </xdr:spPr>
        <xdr:style>
          <a:lnRef idx="2">
            <a:schemeClr val="accent2"/>
          </a:lnRef>
          <a:fillRef idx="1">
            <a:schemeClr val="lt1"/>
          </a:fillRef>
          <a:effectRef idx="0">
            <a:schemeClr val="accent2"/>
          </a:effectRef>
          <a:fontRef idx="minor">
            <a:schemeClr val="dk1"/>
          </a:fontRef>
        </xdr:style>
        <xdr:txBody>
          <a:bodyPr vertOverflow="clip" lIns="0" rIns="0" rtlCol="0" anchor="ctr"/>
          <a:lstStyle/>
          <a:p>
            <a:pPr marL="0" indent="0" algn="ctr"/>
            <a:r>
              <a:rPr lang="en-US" sz="900" b="1">
                <a:solidFill>
                  <a:schemeClr val="bg1"/>
                </a:solidFill>
                <a:latin typeface="Arial" pitchFamily="34" charset="0"/>
                <a:ea typeface="+mn-ea"/>
                <a:cs typeface="Arial" pitchFamily="34" charset="0"/>
              </a:rPr>
              <a:t>Dashboards</a:t>
            </a:r>
          </a:p>
        </xdr:txBody>
      </xdr:sp>
      <xdr:pic macro="[0]!Bn_LM_Settings_Button_Click">
        <xdr:nvPicPr>
          <xdr:cNvPr id="155" name="LM_Settings_Button" descr="Single gear">
            <a:extLst>
              <a:ext uri="{FF2B5EF4-FFF2-40B4-BE49-F238E27FC236}">
                <a16:creationId xmlns:a16="http://schemas.microsoft.com/office/drawing/2014/main" id="{00000000-0008-0000-3A00-00009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397053" y="877093"/>
            <a:ext cx="328083" cy="328083"/>
          </a:xfrm>
          <a:prstGeom prst="rect">
            <a:avLst/>
          </a:prstGeom>
        </xdr:spPr>
      </xdr:pic>
      <xdr:sp macro="[0]!LM_Templates_Custom_Button_Click" textlink="">
        <xdr:nvSpPr>
          <xdr:cNvPr id="156" name="LM_Templates_Custom_Button">
            <a:extLst>
              <a:ext uri="{FF2B5EF4-FFF2-40B4-BE49-F238E27FC236}">
                <a16:creationId xmlns:a16="http://schemas.microsoft.com/office/drawing/2014/main" id="{00000000-0008-0000-3A00-00009C000000}"/>
              </a:ext>
            </a:extLst>
          </xdr:cNvPr>
          <xdr:cNvSpPr txBox="1"/>
        </xdr:nvSpPr>
        <xdr:spPr>
          <a:xfrm>
            <a:off x="8334374" y="957792"/>
            <a:ext cx="2354789" cy="24606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r>
              <a:rPr lang="en-US" sz="1200" b="1" u="sng">
                <a:solidFill>
                  <a:srgbClr val="00B0F0"/>
                </a:solidFill>
              </a:rPr>
              <a:t>Configure Navigation Buttons</a:t>
            </a:r>
          </a:p>
        </xdr:txBody>
      </xdr:sp>
    </xdr:grpSp>
    <xdr:clientData/>
  </xdr:twoCellAnchor>
  <xdr:twoCellAnchor>
    <xdr:from>
      <xdr:col>2</xdr:col>
      <xdr:colOff>238125</xdr:colOff>
      <xdr:row>11</xdr:row>
      <xdr:rowOff>71437</xdr:rowOff>
    </xdr:from>
    <xdr:to>
      <xdr:col>10</xdr:col>
      <xdr:colOff>290869</xdr:colOff>
      <xdr:row>15</xdr:row>
      <xdr:rowOff>113771</xdr:rowOff>
    </xdr:to>
    <xdr:grpSp>
      <xdr:nvGrpSpPr>
        <xdr:cNvPr id="59" name="Tips_Tracker" hidden="1">
          <a:extLst>
            <a:ext uri="{FF2B5EF4-FFF2-40B4-BE49-F238E27FC236}">
              <a16:creationId xmlns:a16="http://schemas.microsoft.com/office/drawing/2014/main" id="{00000000-0008-0000-3A00-00003B000000}"/>
            </a:ext>
          </a:extLst>
        </xdr:cNvPr>
        <xdr:cNvGrpSpPr/>
      </xdr:nvGrpSpPr>
      <xdr:grpSpPr>
        <a:xfrm>
          <a:off x="3000375" y="1690687"/>
          <a:ext cx="9732525" cy="1852084"/>
          <a:chOff x="846667" y="2444750"/>
          <a:chExt cx="10756462" cy="1852084"/>
        </a:xfrm>
      </xdr:grpSpPr>
      <xdr:sp macro="" textlink="">
        <xdr:nvSpPr>
          <xdr:cNvPr id="60" name="Rectangle: Rounded Corners 59" hidden="1">
            <a:extLst>
              <a:ext uri="{FF2B5EF4-FFF2-40B4-BE49-F238E27FC236}">
                <a16:creationId xmlns:a16="http://schemas.microsoft.com/office/drawing/2014/main" id="{00000000-0008-0000-3A00-00003C000000}"/>
              </a:ext>
            </a:extLst>
          </xdr:cNvPr>
          <xdr:cNvSpPr/>
        </xdr:nvSpPr>
        <xdr:spPr>
          <a:xfrm>
            <a:off x="846667" y="2444750"/>
            <a:ext cx="10751344" cy="1852084"/>
          </a:xfrm>
          <a:prstGeom prst="roundRect">
            <a:avLst>
              <a:gd name="adj" fmla="val 4167"/>
            </a:avLst>
          </a:prstGeom>
          <a:solidFill>
            <a:schemeClr val="bg1"/>
          </a:solidFill>
          <a:ln>
            <a:solidFill>
              <a:srgbClr val="626469"/>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marL="0" indent="0" algn="ctr"/>
            <a:endParaRPr lang="en-US" sz="1100" b="1">
              <a:solidFill>
                <a:schemeClr val="bg1"/>
              </a:solidFill>
              <a:latin typeface="Arial" pitchFamily="34" charset="0"/>
              <a:ea typeface="+mn-ea"/>
              <a:cs typeface="Arial" pitchFamily="34" charset="0"/>
            </a:endParaRPr>
          </a:p>
        </xdr:txBody>
      </xdr:sp>
      <xdr:sp macro="" textlink="">
        <xdr:nvSpPr>
          <xdr:cNvPr id="96" name="Rectangle: Rounded Corners 95" hidden="1">
            <a:extLst>
              <a:ext uri="{FF2B5EF4-FFF2-40B4-BE49-F238E27FC236}">
                <a16:creationId xmlns:a16="http://schemas.microsoft.com/office/drawing/2014/main" id="{00000000-0008-0000-3A00-000060000000}"/>
              </a:ext>
            </a:extLst>
          </xdr:cNvPr>
          <xdr:cNvSpPr/>
        </xdr:nvSpPr>
        <xdr:spPr>
          <a:xfrm>
            <a:off x="1034740"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1</a:t>
            </a:r>
          </a:p>
        </xdr:txBody>
      </xdr:sp>
      <xdr:sp macro="" textlink="">
        <xdr:nvSpPr>
          <xdr:cNvPr id="97" name="Rectangle: Rounded Corners 96" hidden="1">
            <a:extLst>
              <a:ext uri="{FF2B5EF4-FFF2-40B4-BE49-F238E27FC236}">
                <a16:creationId xmlns:a16="http://schemas.microsoft.com/office/drawing/2014/main" id="{00000000-0008-0000-3A00-000061000000}"/>
              </a:ext>
            </a:extLst>
          </xdr:cNvPr>
          <xdr:cNvSpPr/>
        </xdr:nvSpPr>
        <xdr:spPr>
          <a:xfrm>
            <a:off x="5554825"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 2</a:t>
            </a:r>
          </a:p>
        </xdr:txBody>
      </xdr:sp>
      <xdr:sp macro="" textlink="">
        <xdr:nvSpPr>
          <xdr:cNvPr id="100" name="TextBox 99" hidden="1">
            <a:extLst>
              <a:ext uri="{FF2B5EF4-FFF2-40B4-BE49-F238E27FC236}">
                <a16:creationId xmlns:a16="http://schemas.microsoft.com/office/drawing/2014/main" id="{00000000-0008-0000-3A00-000064000000}"/>
              </a:ext>
            </a:extLst>
          </xdr:cNvPr>
          <xdr:cNvSpPr txBox="1"/>
        </xdr:nvSpPr>
        <xdr:spPr>
          <a:xfrm>
            <a:off x="1002454" y="3038456"/>
            <a:ext cx="1653963" cy="118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tracker takes its</a:t>
            </a:r>
            <a:r>
              <a:rPr lang="en-US" sz="1100" baseline="0"/>
              <a:t> inputs only from the Schedule template.</a:t>
            </a:r>
          </a:p>
        </xdr:txBody>
      </xdr:sp>
      <xdr:sp macro="" textlink="">
        <xdr:nvSpPr>
          <xdr:cNvPr id="101" name="TextBox 100" hidden="1">
            <a:extLst>
              <a:ext uri="{FF2B5EF4-FFF2-40B4-BE49-F238E27FC236}">
                <a16:creationId xmlns:a16="http://schemas.microsoft.com/office/drawing/2014/main" id="{00000000-0008-0000-3A00-000065000000}"/>
              </a:ext>
            </a:extLst>
          </xdr:cNvPr>
          <xdr:cNvSpPr txBox="1"/>
        </xdr:nvSpPr>
        <xdr:spPr>
          <a:xfrm>
            <a:off x="5264985" y="3002737"/>
            <a:ext cx="1963739" cy="115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You can select</a:t>
            </a:r>
            <a:r>
              <a:rPr lang="en-US" sz="1100" baseline="0"/>
              <a:t> whether you want to load the deliverables by Phase or by Code or by Project by Category Input.</a:t>
            </a:r>
            <a:endParaRPr lang="en-US" sz="1100"/>
          </a:p>
        </xdr:txBody>
      </xdr:sp>
      <xdr:sp macro="" textlink="">
        <xdr:nvSpPr>
          <xdr:cNvPr id="106" name="Rectangle: Rounded Corners 105" hidden="1">
            <a:extLst>
              <a:ext uri="{FF2B5EF4-FFF2-40B4-BE49-F238E27FC236}">
                <a16:creationId xmlns:a16="http://schemas.microsoft.com/office/drawing/2014/main" id="{00000000-0008-0000-3A00-00006A000000}"/>
              </a:ext>
            </a:extLst>
          </xdr:cNvPr>
          <xdr:cNvSpPr/>
        </xdr:nvSpPr>
        <xdr:spPr>
          <a:xfrm>
            <a:off x="10074911" y="2629790"/>
            <a:ext cx="1345263" cy="366917"/>
          </a:xfrm>
          <a:prstGeom prst="roundRect">
            <a:avLst/>
          </a:prstGeom>
          <a:solidFill>
            <a:srgbClr val="00B0F0"/>
          </a:solidFill>
          <a:ln>
            <a:noFill/>
          </a:ln>
        </xdr:spPr>
        <xdr:style>
          <a:lnRef idx="2">
            <a:schemeClr val="accent1"/>
          </a:lnRef>
          <a:fillRef idx="1">
            <a:schemeClr val="lt1"/>
          </a:fillRef>
          <a:effectRef idx="0">
            <a:schemeClr val="accent1"/>
          </a:effectRef>
          <a:fontRef idx="minor">
            <a:schemeClr val="dk1"/>
          </a:fontRef>
        </xdr:style>
        <xdr:txBody>
          <a:bodyPr vertOverflow="clip" rtlCol="0" anchor="ctr"/>
          <a:lstStyle/>
          <a:p>
            <a:pPr marL="0" indent="0" algn="ctr"/>
            <a:r>
              <a:rPr lang="en-US" sz="1100" b="1">
                <a:solidFill>
                  <a:schemeClr val="bg1"/>
                </a:solidFill>
                <a:latin typeface="Arial" pitchFamily="34" charset="0"/>
                <a:ea typeface="+mn-ea"/>
                <a:cs typeface="Arial" pitchFamily="34" charset="0"/>
              </a:rPr>
              <a:t>TIP</a:t>
            </a:r>
            <a:r>
              <a:rPr lang="en-US" sz="1100" b="1" baseline="0">
                <a:solidFill>
                  <a:schemeClr val="bg1"/>
                </a:solidFill>
                <a:latin typeface="Arial" pitchFamily="34" charset="0"/>
                <a:ea typeface="+mn-ea"/>
                <a:cs typeface="Arial" pitchFamily="34" charset="0"/>
              </a:rPr>
              <a:t> 3</a:t>
            </a:r>
            <a:endParaRPr lang="en-US" sz="1100" b="1">
              <a:solidFill>
                <a:schemeClr val="bg1"/>
              </a:solidFill>
              <a:latin typeface="Arial" pitchFamily="34" charset="0"/>
              <a:ea typeface="+mn-ea"/>
              <a:cs typeface="Arial" pitchFamily="34" charset="0"/>
            </a:endParaRPr>
          </a:p>
        </xdr:txBody>
      </xdr:sp>
      <xdr:sp macro="" textlink="">
        <xdr:nvSpPr>
          <xdr:cNvPr id="111" name="TextBox 110" hidden="1">
            <a:extLst>
              <a:ext uri="{FF2B5EF4-FFF2-40B4-BE49-F238E27FC236}">
                <a16:creationId xmlns:a16="http://schemas.microsoft.com/office/drawing/2014/main" id="{00000000-0008-0000-3A00-00006F000000}"/>
              </a:ext>
            </a:extLst>
          </xdr:cNvPr>
          <xdr:cNvSpPr txBox="1"/>
        </xdr:nvSpPr>
        <xdr:spPr>
          <a:xfrm>
            <a:off x="9945764" y="3038456"/>
            <a:ext cx="1657365" cy="1227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t>If you want to use this template manually, then avoid clicking the button "Update".</a:t>
            </a:r>
            <a:endParaRPr lang="en-US" sz="1100" b="0" baseline="0"/>
          </a:p>
        </xdr:txBody>
      </xdr:sp>
      <xdr:sp macro="[0]!Hide_Shape_Click" textlink="">
        <xdr:nvSpPr>
          <xdr:cNvPr id="112" name="Hide_Shape" hidden="1">
            <a:extLst>
              <a:ext uri="{FF2B5EF4-FFF2-40B4-BE49-F238E27FC236}">
                <a16:creationId xmlns:a16="http://schemas.microsoft.com/office/drawing/2014/main" id="{00000000-0008-0000-3A00-000070000000}"/>
              </a:ext>
            </a:extLst>
          </xdr:cNvPr>
          <xdr:cNvSpPr txBox="1"/>
        </xdr:nvSpPr>
        <xdr:spPr>
          <a:xfrm>
            <a:off x="5873750" y="3987254"/>
            <a:ext cx="814917" cy="29073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Arial" panose="020B0604020202020204" pitchFamily="34" charset="0"/>
                <a:cs typeface="Arial" panose="020B0604020202020204" pitchFamily="34" charset="0"/>
              </a:rPr>
              <a:t>Close</a:t>
            </a:r>
          </a:p>
        </xdr:txBody>
      </xdr:sp>
    </xdr:grpSp>
    <xdr:clientData/>
  </xdr:twoCellAnchor>
</xdr:wsDr>
</file>

<file path=xl/drawings/drawing52.xml><?xml version="1.0" encoding="utf-8"?>
<xdr:wsDr xmlns:xdr="http://schemas.openxmlformats.org/drawingml/2006/spreadsheetDrawing" xmlns:a="http://schemas.openxmlformats.org/drawingml/2006/main">
  <xdr:oneCellAnchor>
    <xdr:from>
      <xdr:col>0</xdr:col>
      <xdr:colOff>222243</xdr:colOff>
      <xdr:row>1</xdr:row>
      <xdr:rowOff>593820</xdr:rowOff>
    </xdr:from>
    <xdr:ext cx="1883593" cy="210250"/>
    <xdr:sp macro="" textlink="">
      <xdr:nvSpPr>
        <xdr:cNvPr id="6" name="TextBox 5">
          <a:extLst>
            <a:ext uri="{FF2B5EF4-FFF2-40B4-BE49-F238E27FC236}">
              <a16:creationId xmlns:a16="http://schemas.microsoft.com/office/drawing/2014/main" id="{00000000-0008-0000-3B00-000006000000}"/>
            </a:ext>
          </a:extLst>
        </xdr:cNvPr>
        <xdr:cNvSpPr txBox="1"/>
      </xdr:nvSpPr>
      <xdr:spPr>
        <a:xfrm>
          <a:off x="222243" y="794903"/>
          <a:ext cx="1883593"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sz="800" b="1">
              <a:latin typeface="Arial" pitchFamily="34" charset="0"/>
              <a:cs typeface="Arial" pitchFamily="34" charset="0"/>
            </a:rPr>
            <a:t> </a:t>
          </a:r>
          <a:r>
            <a:rPr lang="en-US" sz="800" b="1">
              <a:solidFill>
                <a:schemeClr val="bg1"/>
              </a:solidFill>
              <a:latin typeface="Arial" pitchFamily="34" charset="0"/>
              <a:cs typeface="Arial" pitchFamily="34" charset="0"/>
            </a:rPr>
            <a:t>GSC - Logistics &amp; Network Design</a:t>
          </a:r>
        </a:p>
      </xdr:txBody>
    </xdr:sp>
    <xdr:clientData/>
  </xdr:oneCellAnchor>
  <xdr:twoCellAnchor editAs="oneCell">
    <xdr:from>
      <xdr:col>21</xdr:col>
      <xdr:colOff>1225392</xdr:colOff>
      <xdr:row>1</xdr:row>
      <xdr:rowOff>105833</xdr:rowOff>
    </xdr:from>
    <xdr:to>
      <xdr:col>23</xdr:col>
      <xdr:colOff>473975</xdr:colOff>
      <xdr:row>1</xdr:row>
      <xdr:rowOff>633494</xdr:rowOff>
    </xdr:to>
    <xdr:pic>
      <xdr:nvPicPr>
        <xdr:cNvPr id="8" name="Picture 20" descr="http://brand.schneider-electric.com/confluence/download/attachments/6718050/schneider_LIO_Life-Green_RGB.jpg?version=2&amp;modificationDate=1435306966000&amp;api=v2">
          <a:extLst>
            <a:ext uri="{FF2B5EF4-FFF2-40B4-BE49-F238E27FC236}">
              <a16:creationId xmlns:a16="http://schemas.microsoft.com/office/drawing/2014/main" id="{00000000-0008-0000-3B00-00000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620225" y="296333"/>
          <a:ext cx="1936750" cy="527661"/>
        </a:xfrm>
        <a:prstGeom prst="rect">
          <a:avLst/>
        </a:prstGeom>
        <a:noFill/>
      </xdr:spPr>
    </xdr:pic>
    <xdr:clientData/>
  </xdr:twoCellAnchor>
  <xdr:twoCellAnchor editAs="oneCell">
    <xdr:from>
      <xdr:col>0</xdr:col>
      <xdr:colOff>719667</xdr:colOff>
      <xdr:row>1</xdr:row>
      <xdr:rowOff>52916</xdr:rowOff>
    </xdr:from>
    <xdr:to>
      <xdr:col>0</xdr:col>
      <xdr:colOff>1258289</xdr:colOff>
      <xdr:row>1</xdr:row>
      <xdr:rowOff>608837</xdr:rowOff>
    </xdr:to>
    <xdr:pic>
      <xdr:nvPicPr>
        <xdr:cNvPr id="9" name="Picture 8">
          <a:extLst>
            <a:ext uri="{FF2B5EF4-FFF2-40B4-BE49-F238E27FC236}">
              <a16:creationId xmlns:a16="http://schemas.microsoft.com/office/drawing/2014/main" id="{00000000-0008-0000-3B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9667" y="243416"/>
          <a:ext cx="538622" cy="55592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aola Haydee Gomez" id="{D046A31D-C68C-4ED3-8F21-9462A44FCBD1}" userId="S::SESA64043@se.com::593f3940-d894-4474-a7db-efc3e0d0dc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B0F0"/>
        </a:solidFill>
        <a:ln>
          <a:solidFill>
            <a:schemeClr val="bg1">
              <a:lumMod val="65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a:spPr>
      <a:bodyPr vertOverflow="clip" rtlCol="0" anchor="ctr"/>
      <a:lstStyle>
        <a:defPPr marL="0" indent="0" algn="ctr">
          <a:defRPr sz="1100" b="1">
            <a:solidFill>
              <a:schemeClr val="bg1"/>
            </a:solidFill>
            <a:latin typeface="Arial" pitchFamily="34" charset="0"/>
            <a:ea typeface="+mn-ea"/>
            <a:cs typeface="Arial" pitchFamily="34" charset="0"/>
          </a:defRPr>
        </a:defPPr>
      </a:lstStyle>
      <a:style>
        <a:lnRef idx="2">
          <a:schemeClr val="accent3">
            <a:shade val="50000"/>
          </a:schemeClr>
        </a:lnRef>
        <a:fillRef idx="1">
          <a:schemeClr val="accent3"/>
        </a:fillRef>
        <a:effectRef idx="0">
          <a:schemeClr val="accent3"/>
        </a:effectRef>
        <a:fontRef idx="minor">
          <a:schemeClr val="lt1"/>
        </a:fontRef>
      </a:style>
    </a:sp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22" dT="2020-01-24T16:24:48.55" personId="{D046A31D-C68C-4ED3-8F21-9462A44FCBD1}" id="{C085A906-EAF0-421F-9C82-97096F1BC163}">
    <text>Could take more when is outsource  because the team from Matt is included or when the plant is not using SAP.</text>
  </threadedComment>
  <threadedComment ref="E23" dT="2020-01-24T16:26:08.10" personId="{D046A31D-C68C-4ED3-8F21-9462A44FCBD1}" id="{D90BCCCB-54B2-4670-B699-E2798768FCC6}">
    <text>Considering 5 days due to the availability of resources based on their schedules.</text>
  </threadedComment>
  <threadedComment ref="E24" dT="2020-01-24T16:28:10.94" personId="{D046A31D-C68C-4ED3-8F21-9462A44FCBD1}" id="{FA430AF4-C1F2-4192-9E87-BB12C946CC46}">
    <text>Only active projects@ Otto or MOVE</text>
  </threadedComment>
  <threadedComment ref="F25" dT="2020-01-24T16:34:26.07" personId="{D046A31D-C68C-4ED3-8F21-9462A44FCBD1}" id="{7598C6D5-3EFC-442E-9E54-117F2117FDC8}">
    <text>we need to make a table to identify the criticality and how many part numbers</text>
  </threadedComment>
  <threadedComment ref="E29" dT="2020-03-05T21:08:30.25" personId="{D046A31D-C68C-4ED3-8F21-9462A44FCBD1}" id="{15155F15-7257-4618-8230-D9FE4F541223}">
    <text>@ symphony</text>
  </threadedComment>
  <threadedComment ref="E36" dT="2020-01-24T16:39:37.18" personId="{D046A31D-C68C-4ED3-8F21-9462A44FCBD1}" id="{CFA911D9-657A-4A1D-A0F1-996FCA04D893}">
    <text>If the supplier invormation is available on the database. 
If there are more than 10 supplier it could take more.</text>
  </threadedComment>
  <threadedComment ref="E37" dT="2020-01-24T16:39:37.18" personId="{D046A31D-C68C-4ED3-8F21-9462A44FCBD1}" id="{B3D3651F-073E-40EF-809C-08E107ECD4C5}">
    <text>Confirm if the supplier invormation is available on the database. 
If not could take more because the audit process must start from zero.</text>
  </threadedComment>
  <threadedComment ref="E40" dT="2020-01-24T16:43:40.53" personId="{D046A31D-C68C-4ED3-8F21-9462A44FCBD1}" id="{5FEB2212-207F-4285-9B04-6C77D4AEDD97}">
    <text>It will depend of the number of samples.</text>
  </threadedComment>
  <threadedComment ref="E42" dT="2020-01-24T16:47:10.25" personId="{D046A31D-C68C-4ED3-8F21-9462A44FCBD1}" id="{8B2A2067-A500-4132-87EC-955D6202FB1F}">
    <text>Depending on the commodity and how many part numbers are included on the idea. Could take from 10 days to 1 month. Examples P1.K2,K6</text>
  </threadedComment>
  <threadedComment ref="E43" dT="2020-01-31T16:19:19.25" personId="{D046A31D-C68C-4ED3-8F21-9462A44FCBD1}" id="{E42A33EB-14DA-42B2-A914-46AA8DCD911C}">
    <text>Both in parallel</text>
  </threadedComment>
  <threadedComment ref="E47" dT="2020-01-31T16:20:44.97" personId="{D046A31D-C68C-4ED3-8F21-9462A44FCBD1}" id="{A4628FB7-4BC5-4172-A60C-7277E26A4E41}">
    <text>will depend of the response time from 2.4</text>
  </threadedComment>
  <threadedComment ref="E55" dT="2020-01-31T16:34:22.79" personId="{D046A31D-C68C-4ED3-8F21-9462A44FCBD1}" id="{B92FFE9C-D45E-4FAB-B7EE-9DCCD9DF0B0C}">
    <text>Only simulation but this time will increase if samples and additional testing is required. This could increase from 21 days to 2 or 3 months.</text>
  </threadedComment>
  <threadedComment ref="E57" dT="2020-01-31T16:36:19.34" personId="{D046A31D-C68C-4ED3-8F21-9462A44FCBD1}" id="{EA733263-A87E-47DB-A5F1-69F009F9D9EE}">
    <text>in parallel 3.4.1.</text>
  </threadedComment>
  <threadedComment ref="E62" dT="2020-03-05T21:13:05.30" personId="{D046A31D-C68C-4ED3-8F21-9462A44FCBD1}" id="{85ECD171-D598-4E84-80AE-908DF7A31543}">
    <text>Benefit Analysis</text>
  </threadedComment>
  <threadedComment ref="E71" dT="2020-01-31T16:40:53.83" personId="{D046A31D-C68C-4ED3-8F21-9462A44FCBD1}" id="{2D7B33DD-418F-4F3A-8B02-A6FFDB56989D}">
    <text>Will depend of the BU and the product line.</text>
  </threadedComment>
  <threadedComment ref="E76" dT="2020-01-31T16:44:29.31" personId="{D046A31D-C68C-4ED3-8F21-9462A44FCBD1}" id="{358999B7-097E-403B-97FE-F58B3D9ED721}">
    <text>Will depend of the engagement of the LoB and Plant validation  with the use of MOVE.</text>
  </threadedComment>
  <threadedComment ref="E79" dT="2020-01-31T16:47:06.62" personId="{D046A31D-C68C-4ED3-8F21-9462A44FCBD1}" id="{6F3FC356-240B-4382-85F3-1CD8D726180B}">
    <text>EStimated time based on MOVE  rules but will depend of BU and product line.</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schneider-electric.box.com/s/l8cfwgk6tnf26w24k3e11lcaa4iekdl9" TargetMode="External"/><Relationship Id="rId3" Type="http://schemas.openxmlformats.org/officeDocument/2006/relationships/hyperlink" Target="https://schneider-electric.box.com/s/j9f3qfp6wgn5m025vujxjqktgxtzqqkp" TargetMode="External"/><Relationship Id="rId7" Type="http://schemas.openxmlformats.org/officeDocument/2006/relationships/hyperlink" Target="https://schneider-electric.box.com/s/hz6jlqlrwwezj7i5frmr508spwjvkk8o" TargetMode="External"/><Relationship Id="rId12" Type="http://schemas.openxmlformats.org/officeDocument/2006/relationships/drawing" Target="../drawings/drawing1.xml"/><Relationship Id="rId2" Type="http://schemas.openxmlformats.org/officeDocument/2006/relationships/hyperlink" Target="https://schneider-electric.box.com/s/1y5yjbmqnthbsug9mu5gh9q0a9oqcmdo" TargetMode="External"/><Relationship Id="rId1" Type="http://schemas.openxmlformats.org/officeDocument/2006/relationships/hyperlink" Target="https://schneider-electric.box.com/s/m24cr0gnyuhlr5auan9mkt4ahz6356th" TargetMode="External"/><Relationship Id="rId6" Type="http://schemas.openxmlformats.org/officeDocument/2006/relationships/hyperlink" Target="https://spiceportal.se.com/web/program-management-office/home" TargetMode="External"/><Relationship Id="rId11" Type="http://schemas.openxmlformats.org/officeDocument/2006/relationships/printerSettings" Target="../printerSettings/printerSettings1.bin"/><Relationship Id="rId5" Type="http://schemas.openxmlformats.org/officeDocument/2006/relationships/hyperlink" Target="https://schneider-electric.box.com/s/3dv6772dksip65uz3g287w10s8ymgpys" TargetMode="External"/><Relationship Id="rId10" Type="http://schemas.openxmlformats.org/officeDocument/2006/relationships/hyperlink" Target="https://schneider-electric.box.com/s/j6cyf26wsmswav0tx3t2rje7pvkg7o0k" TargetMode="External"/><Relationship Id="rId4" Type="http://schemas.openxmlformats.org/officeDocument/2006/relationships/hyperlink" Target="https://spiceportal.schneider-electric.com/web/progam_management_office/change-management" TargetMode="External"/><Relationship Id="rId9" Type="http://schemas.openxmlformats.org/officeDocument/2006/relationships/hyperlink" Target="https://schneider-electric.box.com/s/sq8vb127gxx9aeer3czxxxbn7hzolxn4"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4.bin"/><Relationship Id="rId1" Type="http://schemas.openxmlformats.org/officeDocument/2006/relationships/hyperlink" Target="https://schneider-electric.box.com/s/i3rq24dn342yp36bklu1ktj1qy9zj5or"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5.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9.xml"/><Relationship Id="rId1" Type="http://schemas.openxmlformats.org/officeDocument/2006/relationships/printerSettings" Target="../printerSettings/printerSettings10.bin"/><Relationship Id="rId6" Type="http://schemas.microsoft.com/office/2017/10/relationships/threadedComment" Target="../threadedComments/threadedComment1.xml"/><Relationship Id="rId5" Type="http://schemas.openxmlformats.org/officeDocument/2006/relationships/comments" Target="../comments10.xml"/><Relationship Id="rId4"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3.xml"/><Relationship Id="rId1" Type="http://schemas.openxmlformats.org/officeDocument/2006/relationships/printerSettings" Target="../printerSettings/printerSettings12.bin"/><Relationship Id="rId4" Type="http://schemas.openxmlformats.org/officeDocument/2006/relationships/comments" Target="../comments1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4.xml"/><Relationship Id="rId1" Type="http://schemas.openxmlformats.org/officeDocument/2006/relationships/printerSettings" Target="../printerSettings/printerSettings13.bin"/><Relationship Id="rId4" Type="http://schemas.openxmlformats.org/officeDocument/2006/relationships/comments" Target="../comments14.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8.xml"/><Relationship Id="rId1" Type="http://schemas.openxmlformats.org/officeDocument/2006/relationships/printerSettings" Target="../printerSettings/printerSettings14.bin"/><Relationship Id="rId4" Type="http://schemas.openxmlformats.org/officeDocument/2006/relationships/comments" Target="../comments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31.xml"/><Relationship Id="rId1" Type="http://schemas.openxmlformats.org/officeDocument/2006/relationships/printerSettings" Target="../printerSettings/printerSettings15.bin"/><Relationship Id="rId4" Type="http://schemas.openxmlformats.org/officeDocument/2006/relationships/comments" Target="../comments19.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32.xml"/><Relationship Id="rId1" Type="http://schemas.openxmlformats.org/officeDocument/2006/relationships/printerSettings" Target="../printerSettings/printerSettings16.bin"/><Relationship Id="rId4" Type="http://schemas.openxmlformats.org/officeDocument/2006/relationships/comments" Target="../comments20.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33.xml"/><Relationship Id="rId1" Type="http://schemas.openxmlformats.org/officeDocument/2006/relationships/printerSettings" Target="../printerSettings/printerSettings17.bin"/><Relationship Id="rId4" Type="http://schemas.openxmlformats.org/officeDocument/2006/relationships/comments" Target="../comments21.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34.xml"/><Relationship Id="rId1" Type="http://schemas.openxmlformats.org/officeDocument/2006/relationships/printerSettings" Target="../printerSettings/printerSettings18.bin"/><Relationship Id="rId4" Type="http://schemas.openxmlformats.org/officeDocument/2006/relationships/comments" Target="../comments22.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35.xml"/><Relationship Id="rId1" Type="http://schemas.openxmlformats.org/officeDocument/2006/relationships/printerSettings" Target="../printerSettings/printerSettings19.bin"/><Relationship Id="rId4" Type="http://schemas.openxmlformats.org/officeDocument/2006/relationships/comments" Target="../comments23.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38.xml"/><Relationship Id="rId1" Type="http://schemas.openxmlformats.org/officeDocument/2006/relationships/printerSettings" Target="../printerSettings/printerSettings21.bin"/><Relationship Id="rId4" Type="http://schemas.openxmlformats.org/officeDocument/2006/relationships/comments" Target="../comments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40.xml"/><Relationship Id="rId1" Type="http://schemas.openxmlformats.org/officeDocument/2006/relationships/printerSettings" Target="../printerSettings/printerSettings22.bin"/><Relationship Id="rId4" Type="http://schemas.openxmlformats.org/officeDocument/2006/relationships/comments" Target="../comments25.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41.xml"/><Relationship Id="rId1" Type="http://schemas.openxmlformats.org/officeDocument/2006/relationships/printerSettings" Target="../printerSettings/printerSettings23.bin"/><Relationship Id="rId4" Type="http://schemas.openxmlformats.org/officeDocument/2006/relationships/comments" Target="../comments26.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42.xml"/><Relationship Id="rId1" Type="http://schemas.openxmlformats.org/officeDocument/2006/relationships/printerSettings" Target="../printerSettings/printerSettings24.bin"/><Relationship Id="rId4" Type="http://schemas.openxmlformats.org/officeDocument/2006/relationships/comments" Target="../comments27.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43.xml"/><Relationship Id="rId1" Type="http://schemas.openxmlformats.org/officeDocument/2006/relationships/printerSettings" Target="../printerSettings/printerSettings25.bin"/><Relationship Id="rId4" Type="http://schemas.openxmlformats.org/officeDocument/2006/relationships/comments" Target="../comments28.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6.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46.xml"/><Relationship Id="rId1" Type="http://schemas.openxmlformats.org/officeDocument/2006/relationships/printerSettings" Target="../printerSettings/printerSettings27.bin"/><Relationship Id="rId4" Type="http://schemas.openxmlformats.org/officeDocument/2006/relationships/comments" Target="../comments29.xml"/></Relationships>
</file>

<file path=xl/worksheets/_rels/sheet51.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1.vml"/></Relationships>
</file>

<file path=xl/worksheets/_rels/sheet52.xml.rels><?xml version="1.0" encoding="UTF-8" standalone="yes"?>
<Relationships xmlns="http://schemas.openxmlformats.org/package/2006/relationships"><Relationship Id="rId8" Type="http://schemas.openxmlformats.org/officeDocument/2006/relationships/package" Target="../embeddings/Microsoft_PowerPoint_Presentation2.pptx"/><Relationship Id="rId13" Type="http://schemas.openxmlformats.org/officeDocument/2006/relationships/image" Target="../media/image38.emf"/><Relationship Id="rId18" Type="http://schemas.openxmlformats.org/officeDocument/2006/relationships/package" Target="../embeddings/Microsoft_PowerPoint_Presentation7.pptx"/><Relationship Id="rId26" Type="http://schemas.openxmlformats.org/officeDocument/2006/relationships/package" Target="../embeddings/Microsoft_PowerPoint_Presentation11.pptx"/><Relationship Id="rId3" Type="http://schemas.openxmlformats.org/officeDocument/2006/relationships/vmlDrawing" Target="../drawings/vmlDrawing32.vml"/><Relationship Id="rId21" Type="http://schemas.openxmlformats.org/officeDocument/2006/relationships/image" Target="../media/image42.emf"/><Relationship Id="rId34" Type="http://schemas.openxmlformats.org/officeDocument/2006/relationships/package" Target="../embeddings/Microsoft_PowerPoint_Presentation15.pptx"/><Relationship Id="rId7" Type="http://schemas.openxmlformats.org/officeDocument/2006/relationships/image" Target="../media/image35.emf"/><Relationship Id="rId12" Type="http://schemas.openxmlformats.org/officeDocument/2006/relationships/package" Target="../embeddings/Microsoft_PowerPoint_Presentation4.pptx"/><Relationship Id="rId17" Type="http://schemas.openxmlformats.org/officeDocument/2006/relationships/image" Target="../media/image40.emf"/><Relationship Id="rId25" Type="http://schemas.openxmlformats.org/officeDocument/2006/relationships/image" Target="../media/image44.emf"/><Relationship Id="rId33" Type="http://schemas.openxmlformats.org/officeDocument/2006/relationships/image" Target="../media/image48.emf"/><Relationship Id="rId2" Type="http://schemas.openxmlformats.org/officeDocument/2006/relationships/drawing" Target="../drawings/drawing47.xml"/><Relationship Id="rId16" Type="http://schemas.openxmlformats.org/officeDocument/2006/relationships/package" Target="../embeddings/Microsoft_PowerPoint_Presentation6.pptx"/><Relationship Id="rId20" Type="http://schemas.openxmlformats.org/officeDocument/2006/relationships/package" Target="../embeddings/Microsoft_PowerPoint_Presentation8.pptx"/><Relationship Id="rId29" Type="http://schemas.openxmlformats.org/officeDocument/2006/relationships/image" Target="../media/image46.emf"/><Relationship Id="rId1" Type="http://schemas.openxmlformats.org/officeDocument/2006/relationships/printerSettings" Target="../printerSettings/printerSettings28.bin"/><Relationship Id="rId6" Type="http://schemas.openxmlformats.org/officeDocument/2006/relationships/package" Target="../embeddings/Microsoft_PowerPoint_Presentation1.pptx"/><Relationship Id="rId11" Type="http://schemas.openxmlformats.org/officeDocument/2006/relationships/image" Target="../media/image37.emf"/><Relationship Id="rId24" Type="http://schemas.openxmlformats.org/officeDocument/2006/relationships/package" Target="../embeddings/Microsoft_PowerPoint_Presentation10.pptx"/><Relationship Id="rId32" Type="http://schemas.openxmlformats.org/officeDocument/2006/relationships/package" Target="../embeddings/Microsoft_PowerPoint_Presentation14.pptx"/><Relationship Id="rId5" Type="http://schemas.openxmlformats.org/officeDocument/2006/relationships/image" Target="../media/image34.emf"/><Relationship Id="rId15" Type="http://schemas.openxmlformats.org/officeDocument/2006/relationships/image" Target="../media/image39.emf"/><Relationship Id="rId23" Type="http://schemas.openxmlformats.org/officeDocument/2006/relationships/image" Target="../media/image43.emf"/><Relationship Id="rId28" Type="http://schemas.openxmlformats.org/officeDocument/2006/relationships/package" Target="../embeddings/Microsoft_PowerPoint_Presentation12.pptx"/><Relationship Id="rId10" Type="http://schemas.openxmlformats.org/officeDocument/2006/relationships/package" Target="../embeddings/Microsoft_PowerPoint_Presentation3.pptx"/><Relationship Id="rId19" Type="http://schemas.openxmlformats.org/officeDocument/2006/relationships/image" Target="../media/image41.emf"/><Relationship Id="rId31" Type="http://schemas.openxmlformats.org/officeDocument/2006/relationships/image" Target="../media/image47.emf"/><Relationship Id="rId4" Type="http://schemas.openxmlformats.org/officeDocument/2006/relationships/package" Target="../embeddings/Microsoft_PowerPoint_Presentation.pptx"/><Relationship Id="rId9" Type="http://schemas.openxmlformats.org/officeDocument/2006/relationships/image" Target="../media/image36.emf"/><Relationship Id="rId14" Type="http://schemas.openxmlformats.org/officeDocument/2006/relationships/package" Target="../embeddings/Microsoft_PowerPoint_Presentation5.pptx"/><Relationship Id="rId22" Type="http://schemas.openxmlformats.org/officeDocument/2006/relationships/package" Target="../embeddings/Microsoft_PowerPoint_Presentation9.pptx"/><Relationship Id="rId27" Type="http://schemas.openxmlformats.org/officeDocument/2006/relationships/image" Target="../media/image45.emf"/><Relationship Id="rId30" Type="http://schemas.openxmlformats.org/officeDocument/2006/relationships/package" Target="../embeddings/Microsoft_PowerPoint_Presentation13.pptx"/><Relationship Id="rId35" Type="http://schemas.openxmlformats.org/officeDocument/2006/relationships/image" Target="../media/image49.emf"/></Relationships>
</file>

<file path=xl/worksheets/_rels/sheet54.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3.vml"/><Relationship Id="rId1" Type="http://schemas.openxmlformats.org/officeDocument/2006/relationships/drawing" Target="../drawings/drawing48.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4.vml"/><Relationship Id="rId1" Type="http://schemas.openxmlformats.org/officeDocument/2006/relationships/drawing" Target="../drawings/drawing49.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5.vml"/><Relationship Id="rId1" Type="http://schemas.openxmlformats.org/officeDocument/2006/relationships/drawing" Target="../drawings/drawing51.xml"/></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52.xml"/><Relationship Id="rId1" Type="http://schemas.openxmlformats.org/officeDocument/2006/relationships/printerSettings" Target="../printerSettings/printerSettings29.bin"/><Relationship Id="rId4" Type="http://schemas.openxmlformats.org/officeDocument/2006/relationships/comments" Target="../comments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92D050"/>
  </sheetPr>
  <dimension ref="A1:R1136"/>
  <sheetViews>
    <sheetView showGridLines="0" topLeftCell="A15" zoomScale="80" zoomScaleNormal="80" workbookViewId="0">
      <selection activeCell="H25" sqref="H25"/>
    </sheetView>
  </sheetViews>
  <sheetFormatPr defaultRowHeight="15" x14ac:dyDescent="0.25"/>
  <cols>
    <col min="1" max="1" width="1.7109375" customWidth="1"/>
    <col min="2" max="2" width="6.7109375" customWidth="1"/>
    <col min="3" max="3" width="4.7109375" customWidth="1"/>
    <col min="4" max="4" width="51.7109375" customWidth="1"/>
    <col min="5" max="5" width="160.5703125" customWidth="1"/>
    <col min="6" max="6" width="7.5703125" style="151" customWidth="1"/>
    <col min="7" max="7" width="9.140625" customWidth="1"/>
    <col min="254" max="254" width="1.140625" customWidth="1"/>
    <col min="255" max="255" width="12.42578125" customWidth="1"/>
    <col min="258" max="261" width="25.140625" customWidth="1"/>
    <col min="510" max="510" width="1.140625" customWidth="1"/>
    <col min="511" max="511" width="12.42578125" customWidth="1"/>
    <col min="514" max="517" width="25.140625" customWidth="1"/>
    <col min="766" max="766" width="1.140625" customWidth="1"/>
    <col min="767" max="767" width="12.42578125" customWidth="1"/>
    <col min="770" max="773" width="25.140625" customWidth="1"/>
    <col min="1022" max="1022" width="1.140625" customWidth="1"/>
    <col min="1023" max="1023" width="12.42578125" customWidth="1"/>
    <col min="1026" max="1029" width="25.140625" customWidth="1"/>
    <col min="1278" max="1278" width="1.140625" customWidth="1"/>
    <col min="1279" max="1279" width="12.42578125" customWidth="1"/>
    <col min="1282" max="1285" width="25.140625" customWidth="1"/>
    <col min="1534" max="1534" width="1.140625" customWidth="1"/>
    <col min="1535" max="1535" width="12.42578125" customWidth="1"/>
    <col min="1538" max="1541" width="25.140625" customWidth="1"/>
    <col min="1790" max="1790" width="1.140625" customWidth="1"/>
    <col min="1791" max="1791" width="12.42578125" customWidth="1"/>
    <col min="1794" max="1797" width="25.140625" customWidth="1"/>
    <col min="2046" max="2046" width="1.140625" customWidth="1"/>
    <col min="2047" max="2047" width="12.42578125" customWidth="1"/>
    <col min="2050" max="2053" width="25.140625" customWidth="1"/>
    <col min="2302" max="2302" width="1.140625" customWidth="1"/>
    <col min="2303" max="2303" width="12.42578125" customWidth="1"/>
    <col min="2306" max="2309" width="25.140625" customWidth="1"/>
    <col min="2558" max="2558" width="1.140625" customWidth="1"/>
    <col min="2559" max="2559" width="12.42578125" customWidth="1"/>
    <col min="2562" max="2565" width="25.140625" customWidth="1"/>
    <col min="2814" max="2814" width="1.140625" customWidth="1"/>
    <col min="2815" max="2815" width="12.42578125" customWidth="1"/>
    <col min="2818" max="2821" width="25.140625" customWidth="1"/>
    <col min="3070" max="3070" width="1.140625" customWidth="1"/>
    <col min="3071" max="3071" width="12.42578125" customWidth="1"/>
    <col min="3074" max="3077" width="25.140625" customWidth="1"/>
    <col min="3326" max="3326" width="1.140625" customWidth="1"/>
    <col min="3327" max="3327" width="12.42578125" customWidth="1"/>
    <col min="3330" max="3333" width="25.140625" customWidth="1"/>
    <col min="3582" max="3582" width="1.140625" customWidth="1"/>
    <col min="3583" max="3583" width="12.42578125" customWidth="1"/>
    <col min="3586" max="3589" width="25.140625" customWidth="1"/>
    <col min="3838" max="3838" width="1.140625" customWidth="1"/>
    <col min="3839" max="3839" width="12.42578125" customWidth="1"/>
    <col min="3842" max="3845" width="25.140625" customWidth="1"/>
    <col min="4094" max="4094" width="1.140625" customWidth="1"/>
    <col min="4095" max="4095" width="12.42578125" customWidth="1"/>
    <col min="4098" max="4101" width="25.140625" customWidth="1"/>
    <col min="4350" max="4350" width="1.140625" customWidth="1"/>
    <col min="4351" max="4351" width="12.42578125" customWidth="1"/>
    <col min="4354" max="4357" width="25.140625" customWidth="1"/>
    <col min="4606" max="4606" width="1.140625" customWidth="1"/>
    <col min="4607" max="4607" width="12.42578125" customWidth="1"/>
    <col min="4610" max="4613" width="25.140625" customWidth="1"/>
    <col min="4862" max="4862" width="1.140625" customWidth="1"/>
    <col min="4863" max="4863" width="12.42578125" customWidth="1"/>
    <col min="4866" max="4869" width="25.140625" customWidth="1"/>
    <col min="5118" max="5118" width="1.140625" customWidth="1"/>
    <col min="5119" max="5119" width="12.42578125" customWidth="1"/>
    <col min="5122" max="5125" width="25.140625" customWidth="1"/>
    <col min="5374" max="5374" width="1.140625" customWidth="1"/>
    <col min="5375" max="5375" width="12.42578125" customWidth="1"/>
    <col min="5378" max="5381" width="25.140625" customWidth="1"/>
    <col min="5630" max="5630" width="1.140625" customWidth="1"/>
    <col min="5631" max="5631" width="12.42578125" customWidth="1"/>
    <col min="5634" max="5637" width="25.140625" customWidth="1"/>
    <col min="5886" max="5886" width="1.140625" customWidth="1"/>
    <col min="5887" max="5887" width="12.42578125" customWidth="1"/>
    <col min="5890" max="5893" width="25.140625" customWidth="1"/>
    <col min="6142" max="6142" width="1.140625" customWidth="1"/>
    <col min="6143" max="6143" width="12.42578125" customWidth="1"/>
    <col min="6146" max="6149" width="25.140625" customWidth="1"/>
    <col min="6398" max="6398" width="1.140625" customWidth="1"/>
    <col min="6399" max="6399" width="12.42578125" customWidth="1"/>
    <col min="6402" max="6405" width="25.140625" customWidth="1"/>
    <col min="6654" max="6654" width="1.140625" customWidth="1"/>
    <col min="6655" max="6655" width="12.42578125" customWidth="1"/>
    <col min="6658" max="6661" width="25.140625" customWidth="1"/>
    <col min="6910" max="6910" width="1.140625" customWidth="1"/>
    <col min="6911" max="6911" width="12.42578125" customWidth="1"/>
    <col min="6914" max="6917" width="25.140625" customWidth="1"/>
    <col min="7166" max="7166" width="1.140625" customWidth="1"/>
    <col min="7167" max="7167" width="12.42578125" customWidth="1"/>
    <col min="7170" max="7173" width="25.140625" customWidth="1"/>
    <col min="7422" max="7422" width="1.140625" customWidth="1"/>
    <col min="7423" max="7423" width="12.42578125" customWidth="1"/>
    <col min="7426" max="7429" width="25.140625" customWidth="1"/>
    <col min="7678" max="7678" width="1.140625" customWidth="1"/>
    <col min="7679" max="7679" width="12.42578125" customWidth="1"/>
    <col min="7682" max="7685" width="25.140625" customWidth="1"/>
    <col min="7934" max="7934" width="1.140625" customWidth="1"/>
    <col min="7935" max="7935" width="12.42578125" customWidth="1"/>
    <col min="7938" max="7941" width="25.140625" customWidth="1"/>
    <col min="8190" max="8190" width="1.140625" customWidth="1"/>
    <col min="8191" max="8191" width="12.42578125" customWidth="1"/>
    <col min="8194" max="8197" width="25.140625" customWidth="1"/>
    <col min="8446" max="8446" width="1.140625" customWidth="1"/>
    <col min="8447" max="8447" width="12.42578125" customWidth="1"/>
    <col min="8450" max="8453" width="25.140625" customWidth="1"/>
    <col min="8702" max="8702" width="1.140625" customWidth="1"/>
    <col min="8703" max="8703" width="12.42578125" customWidth="1"/>
    <col min="8706" max="8709" width="25.140625" customWidth="1"/>
    <col min="8958" max="8958" width="1.140625" customWidth="1"/>
    <col min="8959" max="8959" width="12.42578125" customWidth="1"/>
    <col min="8962" max="8965" width="25.140625" customWidth="1"/>
    <col min="9214" max="9214" width="1.140625" customWidth="1"/>
    <col min="9215" max="9215" width="12.42578125" customWidth="1"/>
    <col min="9218" max="9221" width="25.140625" customWidth="1"/>
    <col min="9470" max="9470" width="1.140625" customWidth="1"/>
    <col min="9471" max="9471" width="12.42578125" customWidth="1"/>
    <col min="9474" max="9477" width="25.140625" customWidth="1"/>
    <col min="9726" max="9726" width="1.140625" customWidth="1"/>
    <col min="9727" max="9727" width="12.42578125" customWidth="1"/>
    <col min="9730" max="9733" width="25.140625" customWidth="1"/>
    <col min="9982" max="9982" width="1.140625" customWidth="1"/>
    <col min="9983" max="9983" width="12.42578125" customWidth="1"/>
    <col min="9986" max="9989" width="25.140625" customWidth="1"/>
    <col min="10238" max="10238" width="1.140625" customWidth="1"/>
    <col min="10239" max="10239" width="12.42578125" customWidth="1"/>
    <col min="10242" max="10245" width="25.140625" customWidth="1"/>
    <col min="10494" max="10494" width="1.140625" customWidth="1"/>
    <col min="10495" max="10495" width="12.42578125" customWidth="1"/>
    <col min="10498" max="10501" width="25.140625" customWidth="1"/>
    <col min="10750" max="10750" width="1.140625" customWidth="1"/>
    <col min="10751" max="10751" width="12.42578125" customWidth="1"/>
    <col min="10754" max="10757" width="25.140625" customWidth="1"/>
    <col min="11006" max="11006" width="1.140625" customWidth="1"/>
    <col min="11007" max="11007" width="12.42578125" customWidth="1"/>
    <col min="11010" max="11013" width="25.140625" customWidth="1"/>
    <col min="11262" max="11262" width="1.140625" customWidth="1"/>
    <col min="11263" max="11263" width="12.42578125" customWidth="1"/>
    <col min="11266" max="11269" width="25.140625" customWidth="1"/>
    <col min="11518" max="11518" width="1.140625" customWidth="1"/>
    <col min="11519" max="11519" width="12.42578125" customWidth="1"/>
    <col min="11522" max="11525" width="25.140625" customWidth="1"/>
    <col min="11774" max="11774" width="1.140625" customWidth="1"/>
    <col min="11775" max="11775" width="12.42578125" customWidth="1"/>
    <col min="11778" max="11781" width="25.140625" customWidth="1"/>
    <col min="12030" max="12030" width="1.140625" customWidth="1"/>
    <col min="12031" max="12031" width="12.42578125" customWidth="1"/>
    <col min="12034" max="12037" width="25.140625" customWidth="1"/>
    <col min="12286" max="12286" width="1.140625" customWidth="1"/>
    <col min="12287" max="12287" width="12.42578125" customWidth="1"/>
    <col min="12290" max="12293" width="25.140625" customWidth="1"/>
    <col min="12542" max="12542" width="1.140625" customWidth="1"/>
    <col min="12543" max="12543" width="12.42578125" customWidth="1"/>
    <col min="12546" max="12549" width="25.140625" customWidth="1"/>
    <col min="12798" max="12798" width="1.140625" customWidth="1"/>
    <col min="12799" max="12799" width="12.42578125" customWidth="1"/>
    <col min="12802" max="12805" width="25.140625" customWidth="1"/>
    <col min="13054" max="13054" width="1.140625" customWidth="1"/>
    <col min="13055" max="13055" width="12.42578125" customWidth="1"/>
    <col min="13058" max="13061" width="25.140625" customWidth="1"/>
    <col min="13310" max="13310" width="1.140625" customWidth="1"/>
    <col min="13311" max="13311" width="12.42578125" customWidth="1"/>
    <col min="13314" max="13317" width="25.140625" customWidth="1"/>
    <col min="13566" max="13566" width="1.140625" customWidth="1"/>
    <col min="13567" max="13567" width="12.42578125" customWidth="1"/>
    <col min="13570" max="13573" width="25.140625" customWidth="1"/>
    <col min="13822" max="13822" width="1.140625" customWidth="1"/>
    <col min="13823" max="13823" width="12.42578125" customWidth="1"/>
    <col min="13826" max="13829" width="25.140625" customWidth="1"/>
    <col min="14078" max="14078" width="1.140625" customWidth="1"/>
    <col min="14079" max="14079" width="12.42578125" customWidth="1"/>
    <col min="14082" max="14085" width="25.140625" customWidth="1"/>
    <col min="14334" max="14334" width="1.140625" customWidth="1"/>
    <col min="14335" max="14335" width="12.42578125" customWidth="1"/>
    <col min="14338" max="14341" width="25.140625" customWidth="1"/>
    <col min="14590" max="14590" width="1.140625" customWidth="1"/>
    <col min="14591" max="14591" width="12.42578125" customWidth="1"/>
    <col min="14594" max="14597" width="25.140625" customWidth="1"/>
    <col min="14846" max="14846" width="1.140625" customWidth="1"/>
    <col min="14847" max="14847" width="12.42578125" customWidth="1"/>
    <col min="14850" max="14853" width="25.140625" customWidth="1"/>
    <col min="15102" max="15102" width="1.140625" customWidth="1"/>
    <col min="15103" max="15103" width="12.42578125" customWidth="1"/>
    <col min="15106" max="15109" width="25.140625" customWidth="1"/>
    <col min="15358" max="15358" width="1.140625" customWidth="1"/>
    <col min="15359" max="15359" width="12.42578125" customWidth="1"/>
    <col min="15362" max="15365" width="25.140625" customWidth="1"/>
    <col min="15614" max="15614" width="1.140625" customWidth="1"/>
    <col min="15615" max="15615" width="12.42578125" customWidth="1"/>
    <col min="15618" max="15621" width="25.140625" customWidth="1"/>
    <col min="15870" max="15870" width="1.140625" customWidth="1"/>
    <col min="15871" max="15871" width="12.42578125" customWidth="1"/>
    <col min="15874" max="15877" width="25.140625" customWidth="1"/>
    <col min="16126" max="16126" width="1.140625" customWidth="1"/>
    <col min="16127" max="16127" width="12.42578125" customWidth="1"/>
    <col min="16130" max="16133" width="25.140625" customWidth="1"/>
  </cols>
  <sheetData>
    <row r="1" spans="1:18" s="151" customFormat="1" ht="9" customHeight="1" x14ac:dyDescent="0.25">
      <c r="B1" s="156"/>
      <c r="C1" s="156"/>
      <c r="D1" s="156"/>
      <c r="E1" s="156"/>
      <c r="F1" s="156"/>
    </row>
    <row r="2" spans="1:18" s="1" customFormat="1" ht="59.25" customHeight="1" x14ac:dyDescent="0.25">
      <c r="B2" s="2489" t="s">
        <v>334</v>
      </c>
      <c r="C2" s="2490"/>
      <c r="D2" s="2490"/>
      <c r="E2" s="2490"/>
      <c r="F2" s="2491"/>
      <c r="R2" s="4"/>
    </row>
    <row r="3" spans="1:18" s="1" customFormat="1" ht="14.25" customHeight="1" x14ac:dyDescent="0.25">
      <c r="B3" s="1581"/>
      <c r="C3" s="1581"/>
      <c r="D3" s="1581"/>
      <c r="E3" s="1581"/>
      <c r="F3" s="1581"/>
      <c r="R3" s="4"/>
    </row>
    <row r="4" spans="1:18" s="1" customFormat="1" ht="13.5" customHeight="1" x14ac:dyDescent="0.25">
      <c r="B4" s="1581"/>
      <c r="C4" s="1581"/>
      <c r="D4" s="1581"/>
      <c r="E4" s="1581"/>
      <c r="F4" s="1581"/>
      <c r="R4" s="4"/>
    </row>
    <row r="5" spans="1:18" s="1" customFormat="1" ht="15" customHeight="1" x14ac:dyDescent="0.25">
      <c r="B5" s="1581"/>
      <c r="C5" s="1581"/>
      <c r="D5" s="1581"/>
      <c r="E5" s="1581"/>
      <c r="F5" s="1581"/>
      <c r="R5" s="4"/>
    </row>
    <row r="6" spans="1:18" s="1" customFormat="1" ht="12" customHeight="1" x14ac:dyDescent="0.25">
      <c r="B6" s="1581"/>
      <c r="C6" s="1581"/>
      <c r="D6" s="1581"/>
      <c r="E6" s="1581"/>
      <c r="F6" s="1581"/>
      <c r="R6" s="4"/>
    </row>
    <row r="7" spans="1:18" s="1" customFormat="1" ht="10.5" customHeight="1" x14ac:dyDescent="0.25">
      <c r="B7" s="1581"/>
      <c r="C7" s="1581"/>
      <c r="D7" s="1581"/>
      <c r="E7" s="1581"/>
      <c r="F7" s="1581"/>
      <c r="R7" s="4"/>
    </row>
    <row r="8" spans="1:18" ht="9.75" customHeight="1" x14ac:dyDescent="0.25">
      <c r="A8" s="1"/>
      <c r="B8" s="2495"/>
      <c r="C8" s="2495"/>
      <c r="D8" s="2495"/>
      <c r="E8" s="2495"/>
      <c r="F8" s="241"/>
    </row>
    <row r="9" spans="1:18" s="151" customFormat="1" ht="13.5" customHeight="1" x14ac:dyDescent="0.25">
      <c r="A9" s="1"/>
      <c r="B9" s="629"/>
      <c r="C9" s="629"/>
      <c r="D9" s="629"/>
      <c r="E9" s="629"/>
      <c r="F9" s="629"/>
    </row>
    <row r="10" spans="1:18" s="151" customFormat="1" ht="11.25" hidden="1" customHeight="1" x14ac:dyDescent="0.25">
      <c r="A10" s="1"/>
      <c r="B10" s="629"/>
      <c r="C10" s="629"/>
      <c r="D10" s="629"/>
      <c r="E10" s="629"/>
      <c r="F10" s="629"/>
    </row>
    <row r="11" spans="1:18" s="151" customFormat="1" ht="40.5" customHeight="1" x14ac:dyDescent="0.25">
      <c r="A11" s="1"/>
      <c r="B11" s="629"/>
      <c r="C11" s="629"/>
      <c r="D11" s="629"/>
      <c r="E11" s="629"/>
      <c r="F11" s="629"/>
    </row>
    <row r="12" spans="1:18" s="151" customFormat="1" ht="25.5" customHeight="1" x14ac:dyDescent="0.25">
      <c r="A12" s="1"/>
      <c r="B12" s="2378"/>
      <c r="C12" s="2378"/>
      <c r="D12" s="2378"/>
      <c r="E12" s="2378"/>
      <c r="F12" s="2378"/>
    </row>
    <row r="13" spans="1:18" s="151" customFormat="1" ht="45.75" customHeight="1" x14ac:dyDescent="0.25">
      <c r="A13" s="1"/>
      <c r="B13" s="2423" t="s">
        <v>820</v>
      </c>
      <c r="C13" s="2424"/>
      <c r="D13" s="2424"/>
      <c r="E13" s="2424"/>
      <c r="F13" s="2425"/>
    </row>
    <row r="14" spans="1:18" s="151" customFormat="1" ht="17.25" customHeight="1" x14ac:dyDescent="0.25">
      <c r="A14" s="1"/>
      <c r="B14" s="303"/>
      <c r="C14" s="2417"/>
      <c r="D14" s="2417"/>
      <c r="E14" s="2417"/>
      <c r="F14" s="2418"/>
    </row>
    <row r="15" spans="1:18" s="151" customFormat="1" ht="29.25" customHeight="1" x14ac:dyDescent="0.25">
      <c r="A15" s="1"/>
      <c r="B15" s="304"/>
      <c r="C15" s="282"/>
      <c r="D15" s="282"/>
      <c r="E15" s="282"/>
      <c r="F15" s="302"/>
    </row>
    <row r="16" spans="1:18" s="151" customFormat="1" ht="26.25" customHeight="1" x14ac:dyDescent="0.25">
      <c r="A16" s="1"/>
      <c r="B16" s="304"/>
      <c r="C16" s="2496" t="s">
        <v>945</v>
      </c>
      <c r="D16" s="2497"/>
      <c r="E16" s="311" t="s">
        <v>946</v>
      </c>
      <c r="F16" s="302"/>
    </row>
    <row r="17" spans="1:6" s="151" customFormat="1" ht="30" customHeight="1" x14ac:dyDescent="0.25">
      <c r="A17" s="1"/>
      <c r="B17" s="309"/>
      <c r="C17" s="312">
        <v>1</v>
      </c>
      <c r="D17" s="662" t="s">
        <v>1256</v>
      </c>
      <c r="E17" s="314" t="s">
        <v>8169</v>
      </c>
      <c r="F17" s="310"/>
    </row>
    <row r="18" spans="1:6" s="151" customFormat="1" ht="30" customHeight="1" x14ac:dyDescent="0.25">
      <c r="A18" s="1"/>
      <c r="B18" s="309"/>
      <c r="C18" s="312">
        <v>2</v>
      </c>
      <c r="D18" s="662" t="s">
        <v>7280</v>
      </c>
      <c r="E18" s="314" t="s">
        <v>2615</v>
      </c>
      <c r="F18" s="310"/>
    </row>
    <row r="19" spans="1:6" s="151" customFormat="1" ht="37.5" customHeight="1" x14ac:dyDescent="0.25">
      <c r="A19" s="1"/>
      <c r="B19" s="309"/>
      <c r="C19" s="312">
        <v>3</v>
      </c>
      <c r="D19" s="662" t="s">
        <v>1384</v>
      </c>
      <c r="E19" s="895" t="s">
        <v>2451</v>
      </c>
      <c r="F19" s="310"/>
    </row>
    <row r="20" spans="1:6" s="151" customFormat="1" ht="30" customHeight="1" x14ac:dyDescent="0.25">
      <c r="A20" s="1"/>
      <c r="B20" s="309"/>
      <c r="C20" s="312">
        <v>4</v>
      </c>
      <c r="D20" s="662" t="s">
        <v>1385</v>
      </c>
      <c r="E20" s="314" t="s">
        <v>1365</v>
      </c>
      <c r="F20" s="310"/>
    </row>
    <row r="21" spans="1:6" s="151" customFormat="1" ht="34.5" customHeight="1" x14ac:dyDescent="0.25">
      <c r="A21" s="1"/>
      <c r="B21" s="309"/>
      <c r="C21" s="312">
        <v>5</v>
      </c>
      <c r="D21" s="662" t="s">
        <v>7281</v>
      </c>
      <c r="E21" s="314" t="s">
        <v>7826</v>
      </c>
      <c r="F21" s="310"/>
    </row>
    <row r="22" spans="1:6" s="151" customFormat="1" ht="34.5" customHeight="1" x14ac:dyDescent="0.25">
      <c r="A22" s="1"/>
      <c r="B22" s="309"/>
      <c r="C22" s="312">
        <v>6</v>
      </c>
      <c r="D22" s="662" t="s">
        <v>2613</v>
      </c>
      <c r="E22" s="314" t="s">
        <v>2614</v>
      </c>
      <c r="F22" s="310"/>
    </row>
    <row r="23" spans="1:6" s="151" customFormat="1" ht="30" customHeight="1" x14ac:dyDescent="0.25">
      <c r="A23" s="1"/>
      <c r="B23" s="309"/>
      <c r="C23" s="312">
        <v>7</v>
      </c>
      <c r="D23" s="662" t="s">
        <v>947</v>
      </c>
      <c r="E23" s="895" t="s">
        <v>2494</v>
      </c>
      <c r="F23" s="310"/>
    </row>
    <row r="24" spans="1:6" s="151" customFormat="1" ht="30" customHeight="1" x14ac:dyDescent="0.25">
      <c r="A24" s="1"/>
      <c r="B24" s="309"/>
      <c r="C24" s="312">
        <v>8</v>
      </c>
      <c r="D24" s="662" t="s">
        <v>948</v>
      </c>
      <c r="E24" s="895" t="s">
        <v>6219</v>
      </c>
      <c r="F24" s="310"/>
    </row>
    <row r="25" spans="1:6" s="151" customFormat="1" ht="30" customHeight="1" x14ac:dyDescent="0.25">
      <c r="A25" s="1"/>
      <c r="B25" s="309"/>
      <c r="C25" s="312">
        <v>9</v>
      </c>
      <c r="D25" s="662" t="s">
        <v>949</v>
      </c>
      <c r="E25" s="314" t="s">
        <v>6218</v>
      </c>
      <c r="F25" s="310"/>
    </row>
    <row r="26" spans="1:6" s="151" customFormat="1" ht="30" customHeight="1" x14ac:dyDescent="0.25">
      <c r="A26" s="1"/>
      <c r="B26" s="309"/>
      <c r="C26" s="312">
        <v>10</v>
      </c>
      <c r="D26" s="662" t="s">
        <v>950</v>
      </c>
      <c r="E26" s="314" t="s">
        <v>562</v>
      </c>
      <c r="F26" s="310"/>
    </row>
    <row r="27" spans="1:6" s="151" customFormat="1" ht="30" customHeight="1" x14ac:dyDescent="0.25">
      <c r="A27" s="1"/>
      <c r="B27" s="309"/>
      <c r="C27" s="312">
        <v>11</v>
      </c>
      <c r="D27" s="662" t="s">
        <v>829</v>
      </c>
      <c r="E27" s="314" t="s">
        <v>849</v>
      </c>
      <c r="F27" s="310"/>
    </row>
    <row r="28" spans="1:6" s="151" customFormat="1" ht="30" customHeight="1" x14ac:dyDescent="0.25">
      <c r="A28" s="1"/>
      <c r="B28" s="309"/>
      <c r="C28" s="313">
        <v>12</v>
      </c>
      <c r="D28" s="663" t="s">
        <v>951</v>
      </c>
      <c r="E28" s="315" t="s">
        <v>6220</v>
      </c>
      <c r="F28" s="310"/>
    </row>
    <row r="29" spans="1:6" s="151" customFormat="1" ht="20.100000000000001" customHeight="1" x14ac:dyDescent="0.25">
      <c r="A29" s="1"/>
      <c r="B29" s="305"/>
      <c r="C29" s="306"/>
      <c r="D29" s="306"/>
      <c r="E29" s="307"/>
      <c r="F29" s="308"/>
    </row>
    <row r="30" spans="1:6" s="151" customFormat="1" ht="20.100000000000001" customHeight="1" x14ac:dyDescent="0.25">
      <c r="A30" s="1"/>
      <c r="B30" s="210"/>
      <c r="C30" s="210"/>
      <c r="D30" s="210"/>
      <c r="E30" s="211"/>
      <c r="F30" s="211"/>
    </row>
    <row r="31" spans="1:6" s="113" customFormat="1" ht="57.75" customHeight="1" x14ac:dyDescent="0.25">
      <c r="B31" s="2423" t="s">
        <v>1902</v>
      </c>
      <c r="C31" s="2424"/>
      <c r="D31" s="2424"/>
      <c r="E31" s="2424"/>
      <c r="F31" s="2425"/>
    </row>
    <row r="32" spans="1:6" s="151" customFormat="1" ht="18" customHeight="1" x14ac:dyDescent="0.25">
      <c r="B32" s="303"/>
      <c r="C32" s="2417"/>
      <c r="D32" s="2417"/>
      <c r="E32" s="2417"/>
      <c r="F32" s="2418"/>
    </row>
    <row r="33" spans="2:6" s="151" customFormat="1" ht="30.75" customHeight="1" x14ac:dyDescent="0.25">
      <c r="B33" s="300"/>
      <c r="C33" s="267"/>
      <c r="D33" s="267"/>
      <c r="E33" s="267"/>
      <c r="F33" s="301"/>
    </row>
    <row r="34" spans="2:6" s="151" customFormat="1" ht="35.25" customHeight="1" x14ac:dyDescent="0.25">
      <c r="B34" s="300"/>
      <c r="C34" s="2435" t="s">
        <v>0</v>
      </c>
      <c r="D34" s="2436"/>
      <c r="E34" s="2437"/>
      <c r="F34" s="301"/>
    </row>
    <row r="35" spans="2:6" s="151" customFormat="1" ht="36" customHeight="1" x14ac:dyDescent="0.25">
      <c r="B35" s="300"/>
      <c r="C35" s="2492" t="s">
        <v>7692</v>
      </c>
      <c r="D35" s="2493"/>
      <c r="E35" s="2494"/>
      <c r="F35" s="301"/>
    </row>
    <row r="36" spans="2:6" s="151" customFormat="1" ht="30" customHeight="1" x14ac:dyDescent="0.25">
      <c r="B36" s="255"/>
      <c r="C36" s="252"/>
      <c r="D36" s="829"/>
      <c r="E36" s="829"/>
      <c r="F36" s="256"/>
    </row>
    <row r="37" spans="2:6" s="151" customFormat="1" ht="30" customHeight="1" x14ac:dyDescent="0.25">
      <c r="B37" s="254"/>
      <c r="C37" s="2485" t="s">
        <v>920</v>
      </c>
      <c r="D37" s="2486"/>
      <c r="E37" s="2487"/>
      <c r="F37" s="256"/>
    </row>
    <row r="38" spans="2:6" s="151" customFormat="1" ht="30" customHeight="1" x14ac:dyDescent="0.25">
      <c r="B38" s="254"/>
      <c r="C38" s="292">
        <v>1</v>
      </c>
      <c r="D38" s="321" t="s">
        <v>914</v>
      </c>
      <c r="E38" s="284" t="s">
        <v>7693</v>
      </c>
      <c r="F38" s="256"/>
    </row>
    <row r="39" spans="2:6" s="151" customFormat="1" ht="30" customHeight="1" x14ac:dyDescent="0.25">
      <c r="B39" s="254"/>
      <c r="C39" s="293">
        <v>2</v>
      </c>
      <c r="D39" s="322" t="s">
        <v>915</v>
      </c>
      <c r="E39" s="285" t="s">
        <v>7694</v>
      </c>
      <c r="F39" s="256"/>
    </row>
    <row r="40" spans="2:6" s="151" customFormat="1" ht="30" customHeight="1" x14ac:dyDescent="0.25">
      <c r="B40" s="254"/>
      <c r="C40" s="390">
        <v>3</v>
      </c>
      <c r="D40" s="1269" t="s">
        <v>7491</v>
      </c>
      <c r="E40" s="2116" t="s">
        <v>7695</v>
      </c>
      <c r="F40" s="256"/>
    </row>
    <row r="41" spans="2:6" s="151" customFormat="1" ht="51.75" customHeight="1" x14ac:dyDescent="0.25">
      <c r="B41" s="254"/>
      <c r="C41" s="390">
        <v>4</v>
      </c>
      <c r="D41" s="1269" t="s">
        <v>919</v>
      </c>
      <c r="E41" s="2116" t="s">
        <v>7696</v>
      </c>
      <c r="F41" s="256"/>
    </row>
    <row r="42" spans="2:6" s="151" customFormat="1" ht="51.75" customHeight="1" x14ac:dyDescent="0.25">
      <c r="B42" s="254"/>
      <c r="C42" s="294">
        <v>5</v>
      </c>
      <c r="D42" s="323" t="s">
        <v>7493</v>
      </c>
      <c r="E42" s="286" t="s">
        <v>7697</v>
      </c>
      <c r="F42" s="256"/>
    </row>
    <row r="43" spans="2:6" s="151" customFormat="1" ht="19.5" customHeight="1" x14ac:dyDescent="0.25">
      <c r="B43" s="254"/>
      <c r="C43" s="253"/>
      <c r="D43" s="252"/>
      <c r="E43" s="250"/>
      <c r="F43" s="256"/>
    </row>
    <row r="44" spans="2:6" s="151" customFormat="1" ht="19.5" customHeight="1" x14ac:dyDescent="0.25">
      <c r="B44" s="254"/>
      <c r="C44" s="2488" t="s">
        <v>918</v>
      </c>
      <c r="D44" s="2488"/>
      <c r="E44" s="2488"/>
      <c r="F44" s="256"/>
    </row>
    <row r="45" spans="2:6" s="151" customFormat="1" ht="19.5" customHeight="1" x14ac:dyDescent="0.25">
      <c r="B45" s="254"/>
      <c r="C45" s="875"/>
      <c r="D45" s="875"/>
      <c r="E45" s="875"/>
      <c r="F45" s="256"/>
    </row>
    <row r="46" spans="2:6" s="151" customFormat="1" ht="30" customHeight="1" x14ac:dyDescent="0.25">
      <c r="B46" s="254"/>
      <c r="C46" s="2432" t="s">
        <v>2419</v>
      </c>
      <c r="D46" s="2433"/>
      <c r="E46" s="2434"/>
      <c r="F46" s="256"/>
    </row>
    <row r="47" spans="2:6" s="151" customFormat="1" ht="30" customHeight="1" x14ac:dyDescent="0.25">
      <c r="B47" s="254"/>
      <c r="C47" s="356" t="s">
        <v>943</v>
      </c>
      <c r="D47" s="335" t="s">
        <v>2416</v>
      </c>
      <c r="E47" s="360" t="s">
        <v>7699</v>
      </c>
      <c r="F47" s="256"/>
    </row>
    <row r="48" spans="2:6" s="151" customFormat="1" ht="36.75" customHeight="1" x14ac:dyDescent="0.25">
      <c r="B48" s="254"/>
      <c r="C48" s="357" t="s">
        <v>194</v>
      </c>
      <c r="D48" s="318" t="s">
        <v>7698</v>
      </c>
      <c r="E48" s="878" t="s">
        <v>7700</v>
      </c>
      <c r="F48" s="256"/>
    </row>
    <row r="49" spans="2:6" s="151" customFormat="1" ht="33" customHeight="1" x14ac:dyDescent="0.25">
      <c r="B49" s="254"/>
      <c r="C49" s="357" t="s">
        <v>942</v>
      </c>
      <c r="D49" s="318" t="s">
        <v>7701</v>
      </c>
      <c r="E49" s="878" t="s">
        <v>7702</v>
      </c>
      <c r="F49" s="256"/>
    </row>
    <row r="50" spans="2:6" s="151" customFormat="1" ht="33.75" customHeight="1" x14ac:dyDescent="0.25">
      <c r="B50" s="254"/>
      <c r="C50" s="357" t="s">
        <v>941</v>
      </c>
      <c r="D50" s="318" t="s">
        <v>7703</v>
      </c>
      <c r="E50" s="878" t="s">
        <v>7704</v>
      </c>
      <c r="F50" s="256"/>
    </row>
    <row r="51" spans="2:6" s="151" customFormat="1" ht="30" customHeight="1" x14ac:dyDescent="0.25">
      <c r="B51" s="254"/>
      <c r="C51" s="682" t="s">
        <v>940</v>
      </c>
      <c r="D51" s="658" t="s">
        <v>2413</v>
      </c>
      <c r="E51" s="879" t="s">
        <v>2421</v>
      </c>
      <c r="F51" s="256"/>
    </row>
    <row r="52" spans="2:6" s="151" customFormat="1" ht="30.75" customHeight="1" x14ac:dyDescent="0.25">
      <c r="B52" s="254"/>
      <c r="C52" s="682" t="s">
        <v>939</v>
      </c>
      <c r="D52" s="658" t="s">
        <v>2420</v>
      </c>
      <c r="E52" s="879" t="s">
        <v>2422</v>
      </c>
      <c r="F52" s="256"/>
    </row>
    <row r="53" spans="2:6" s="151" customFormat="1" ht="30.75" customHeight="1" x14ac:dyDescent="0.25">
      <c r="B53" s="254"/>
      <c r="C53" s="358" t="s">
        <v>938</v>
      </c>
      <c r="D53" s="359" t="s">
        <v>7264</v>
      </c>
      <c r="E53" s="880" t="s">
        <v>7705</v>
      </c>
      <c r="F53" s="256"/>
    </row>
    <row r="54" spans="2:6" s="151" customFormat="1" ht="30.75" customHeight="1" x14ac:dyDescent="0.25">
      <c r="B54" s="254"/>
      <c r="C54" s="648"/>
      <c r="D54" s="648"/>
      <c r="E54" s="2117"/>
      <c r="F54" s="256"/>
    </row>
    <row r="55" spans="2:6" s="151" customFormat="1" ht="30.75" customHeight="1" x14ac:dyDescent="0.25">
      <c r="B55" s="254"/>
      <c r="C55" s="2485" t="s">
        <v>7706</v>
      </c>
      <c r="D55" s="2486"/>
      <c r="E55" s="2487"/>
      <c r="F55" s="256"/>
    </row>
    <row r="56" spans="2:6" s="151" customFormat="1" ht="30.75" customHeight="1" x14ac:dyDescent="0.25">
      <c r="B56" s="254"/>
      <c r="C56" s="292">
        <v>1</v>
      </c>
      <c r="D56" s="321" t="s">
        <v>7707</v>
      </c>
      <c r="E56" s="284" t="s">
        <v>7708</v>
      </c>
      <c r="F56" s="256"/>
    </row>
    <row r="57" spans="2:6" s="151" customFormat="1" ht="30.75" customHeight="1" x14ac:dyDescent="0.25">
      <c r="B57" s="254"/>
      <c r="C57" s="293">
        <v>2</v>
      </c>
      <c r="D57" s="322" t="s">
        <v>6632</v>
      </c>
      <c r="E57" s="285" t="s">
        <v>7709</v>
      </c>
      <c r="F57" s="256"/>
    </row>
    <row r="58" spans="2:6" s="151" customFormat="1" ht="30.75" customHeight="1" x14ac:dyDescent="0.25">
      <c r="B58" s="254"/>
      <c r="C58" s="390">
        <v>3</v>
      </c>
      <c r="D58" s="1269" t="s">
        <v>7710</v>
      </c>
      <c r="E58" s="2116" t="s">
        <v>7712</v>
      </c>
      <c r="F58" s="256"/>
    </row>
    <row r="59" spans="2:6" s="151" customFormat="1" ht="30.75" customHeight="1" x14ac:dyDescent="0.25">
      <c r="B59" s="254"/>
      <c r="C59" s="390">
        <v>4</v>
      </c>
      <c r="D59" s="1269" t="s">
        <v>7713</v>
      </c>
      <c r="E59" s="2116" t="s">
        <v>7715</v>
      </c>
      <c r="F59" s="256"/>
    </row>
    <row r="60" spans="2:6" s="151" customFormat="1" ht="30.75" customHeight="1" x14ac:dyDescent="0.25">
      <c r="B60" s="254"/>
      <c r="C60" s="294">
        <v>5</v>
      </c>
      <c r="D60" s="323" t="s">
        <v>7714</v>
      </c>
      <c r="E60" s="286" t="s">
        <v>7716</v>
      </c>
      <c r="F60" s="256"/>
    </row>
    <row r="61" spans="2:6" s="151" customFormat="1" ht="30.75" customHeight="1" x14ac:dyDescent="0.25">
      <c r="B61" s="254"/>
      <c r="C61" s="648"/>
      <c r="D61" s="648"/>
      <c r="E61" s="2117"/>
      <c r="F61" s="256"/>
    </row>
    <row r="62" spans="2:6" s="151" customFormat="1" ht="19.5" customHeight="1" x14ac:dyDescent="0.25">
      <c r="B62" s="257"/>
      <c r="C62" s="258"/>
      <c r="D62" s="259" t="s">
        <v>917</v>
      </c>
      <c r="E62" s="259"/>
      <c r="F62" s="260"/>
    </row>
    <row r="63" spans="2:6" s="151" customFormat="1" ht="18" customHeight="1" x14ac:dyDescent="0.25">
      <c r="B63" s="177"/>
      <c r="C63" s="178"/>
      <c r="D63" s="178"/>
      <c r="E63" s="178"/>
      <c r="F63" s="242"/>
    </row>
    <row r="64" spans="2:6" s="113" customFormat="1" ht="28.5" customHeight="1" x14ac:dyDescent="0.25">
      <c r="B64" s="118"/>
      <c r="C64" s="114"/>
      <c r="D64" s="114"/>
      <c r="E64" s="114"/>
      <c r="F64" s="171"/>
    </row>
    <row r="65" spans="2:6" s="113" customFormat="1" ht="56.25" customHeight="1" x14ac:dyDescent="0.25">
      <c r="B65" s="2423" t="s">
        <v>388</v>
      </c>
      <c r="C65" s="2424"/>
      <c r="D65" s="2424"/>
      <c r="E65" s="2424"/>
      <c r="F65" s="2425"/>
    </row>
    <row r="66" spans="2:6" s="151" customFormat="1" ht="15.75" customHeight="1" x14ac:dyDescent="0.25">
      <c r="B66" s="303"/>
      <c r="C66" s="2417"/>
      <c r="D66" s="2417"/>
      <c r="E66" s="2417"/>
      <c r="F66" s="2418"/>
    </row>
    <row r="67" spans="2:6" s="151" customFormat="1" ht="34.5" customHeight="1" x14ac:dyDescent="0.25">
      <c r="B67" s="304"/>
      <c r="C67" s="999"/>
      <c r="D67" s="999"/>
      <c r="E67" s="999"/>
      <c r="F67" s="302"/>
    </row>
    <row r="68" spans="2:6" s="151" customFormat="1" ht="27" customHeight="1" x14ac:dyDescent="0.3">
      <c r="B68" s="297"/>
      <c r="C68" s="2435" t="s">
        <v>0</v>
      </c>
      <c r="D68" s="2436"/>
      <c r="E68" s="2437"/>
      <c r="F68" s="298"/>
    </row>
    <row r="69" spans="2:6" s="151" customFormat="1" ht="47.25" customHeight="1" x14ac:dyDescent="0.25">
      <c r="B69" s="254"/>
      <c r="C69" s="2448" t="s">
        <v>690</v>
      </c>
      <c r="D69" s="2449"/>
      <c r="E69" s="2450"/>
      <c r="F69" s="299"/>
    </row>
    <row r="70" spans="2:6" s="151" customFormat="1" ht="20.25" customHeight="1" x14ac:dyDescent="0.25">
      <c r="B70" s="254"/>
      <c r="C70" s="249"/>
      <c r="D70" s="251"/>
      <c r="E70" s="251"/>
      <c r="F70" s="299"/>
    </row>
    <row r="71" spans="2:6" s="151" customFormat="1" ht="20.25" customHeight="1" x14ac:dyDescent="0.25">
      <c r="B71" s="332"/>
      <c r="C71" s="2451" t="s">
        <v>69</v>
      </c>
      <c r="D71" s="2451"/>
      <c r="E71" s="2451"/>
      <c r="F71" s="333"/>
    </row>
    <row r="72" spans="2:6" s="113" customFormat="1" ht="20.25" customHeight="1" x14ac:dyDescent="0.25">
      <c r="B72" s="2476"/>
      <c r="C72" s="2477"/>
      <c r="D72" s="2477"/>
      <c r="E72" s="2477"/>
      <c r="F72" s="268"/>
    </row>
    <row r="73" spans="2:6" s="150" customFormat="1" ht="30" customHeight="1" x14ac:dyDescent="0.25">
      <c r="B73" s="269"/>
      <c r="C73" s="2478" t="s">
        <v>2401</v>
      </c>
      <c r="D73" s="2479"/>
      <c r="E73" s="2480"/>
      <c r="F73" s="268"/>
    </row>
    <row r="74" spans="2:6" s="150" customFormat="1" ht="138" customHeight="1" x14ac:dyDescent="0.25">
      <c r="B74" s="270"/>
      <c r="C74" s="293" t="s">
        <v>943</v>
      </c>
      <c r="D74" s="318" t="s">
        <v>6633</v>
      </c>
      <c r="E74" s="287" t="s">
        <v>7717</v>
      </c>
      <c r="F74" s="271"/>
    </row>
    <row r="75" spans="2:6" s="151" customFormat="1" ht="58.5" customHeight="1" x14ac:dyDescent="0.25">
      <c r="B75" s="2047"/>
      <c r="C75" s="293" t="s">
        <v>194</v>
      </c>
      <c r="D75" s="318" t="s">
        <v>411</v>
      </c>
      <c r="E75" s="288" t="s">
        <v>7532</v>
      </c>
      <c r="F75" s="271"/>
    </row>
    <row r="76" spans="2:6" s="151" customFormat="1" ht="58.5" customHeight="1" x14ac:dyDescent="0.25">
      <c r="B76" s="2047"/>
      <c r="C76" s="293" t="s">
        <v>942</v>
      </c>
      <c r="D76" s="318" t="s">
        <v>906</v>
      </c>
      <c r="E76" s="287" t="s">
        <v>2495</v>
      </c>
      <c r="F76" s="271"/>
    </row>
    <row r="77" spans="2:6" s="150" customFormat="1" ht="111.75" customHeight="1" x14ac:dyDescent="0.25">
      <c r="B77" s="270"/>
      <c r="C77" s="293" t="s">
        <v>941</v>
      </c>
      <c r="D77" s="318" t="s">
        <v>1477</v>
      </c>
      <c r="E77" s="289" t="s">
        <v>2482</v>
      </c>
      <c r="F77" s="272"/>
    </row>
    <row r="78" spans="2:6" s="151" customFormat="1" ht="108" customHeight="1" x14ac:dyDescent="0.25">
      <c r="B78" s="830"/>
      <c r="C78" s="293" t="s">
        <v>940</v>
      </c>
      <c r="D78" s="318" t="s">
        <v>224</v>
      </c>
      <c r="E78" s="287" t="s">
        <v>2483</v>
      </c>
      <c r="F78" s="272"/>
    </row>
    <row r="79" spans="2:6" s="151" customFormat="1" ht="141" customHeight="1" x14ac:dyDescent="0.25">
      <c r="B79" s="2047"/>
      <c r="C79" s="293" t="s">
        <v>939</v>
      </c>
      <c r="D79" s="318" t="s">
        <v>7939</v>
      </c>
      <c r="E79" s="287" t="s">
        <v>7977</v>
      </c>
      <c r="F79" s="272"/>
    </row>
    <row r="80" spans="2:6" s="150" customFormat="1" ht="61.5" customHeight="1" x14ac:dyDescent="0.25">
      <c r="B80" s="270"/>
      <c r="C80" s="293" t="s">
        <v>938</v>
      </c>
      <c r="D80" s="318" t="s">
        <v>7980</v>
      </c>
      <c r="E80" s="287" t="s">
        <v>7981</v>
      </c>
      <c r="F80" s="271"/>
    </row>
    <row r="81" spans="2:6" s="150" customFormat="1" ht="30" customHeight="1" x14ac:dyDescent="0.25">
      <c r="B81" s="270"/>
      <c r="C81" s="293" t="s">
        <v>937</v>
      </c>
      <c r="D81" s="318" t="s">
        <v>4</v>
      </c>
      <c r="E81" s="288" t="s">
        <v>544</v>
      </c>
      <c r="F81" s="272"/>
    </row>
    <row r="82" spans="2:6" s="150" customFormat="1" ht="30" customHeight="1" x14ac:dyDescent="0.25">
      <c r="B82" s="270"/>
      <c r="C82" s="293" t="s">
        <v>936</v>
      </c>
      <c r="D82" s="318" t="s">
        <v>18</v>
      </c>
      <c r="E82" s="288" t="s">
        <v>543</v>
      </c>
      <c r="F82" s="272"/>
    </row>
    <row r="83" spans="2:6" s="150" customFormat="1" ht="30" customHeight="1" x14ac:dyDescent="0.25">
      <c r="B83" s="270"/>
      <c r="C83" s="293" t="s">
        <v>935</v>
      </c>
      <c r="D83" s="318" t="s">
        <v>2</v>
      </c>
      <c r="E83" s="288" t="s">
        <v>545</v>
      </c>
      <c r="F83" s="272"/>
    </row>
    <row r="84" spans="2:6" s="150" customFormat="1" ht="30" customHeight="1" x14ac:dyDescent="0.25">
      <c r="B84" s="270"/>
      <c r="C84" s="293" t="s">
        <v>934</v>
      </c>
      <c r="D84" s="318" t="s">
        <v>380</v>
      </c>
      <c r="E84" s="288" t="s">
        <v>547</v>
      </c>
      <c r="F84" s="272"/>
    </row>
    <row r="85" spans="2:6" s="150" customFormat="1" ht="30" customHeight="1" x14ac:dyDescent="0.25">
      <c r="B85" s="270"/>
      <c r="C85" s="293" t="s">
        <v>933</v>
      </c>
      <c r="D85" s="318" t="s">
        <v>711</v>
      </c>
      <c r="E85" s="288" t="s">
        <v>546</v>
      </c>
      <c r="F85" s="272"/>
    </row>
    <row r="86" spans="2:6" s="151" customFormat="1" ht="30" customHeight="1" x14ac:dyDescent="0.25">
      <c r="B86" s="830"/>
      <c r="C86" s="293" t="s">
        <v>932</v>
      </c>
      <c r="D86" s="318" t="s">
        <v>377</v>
      </c>
      <c r="E86" s="288" t="s">
        <v>1386</v>
      </c>
      <c r="F86" s="272"/>
    </row>
    <row r="87" spans="2:6" s="151" customFormat="1" ht="78" customHeight="1" x14ac:dyDescent="0.25">
      <c r="B87" s="830"/>
      <c r="C87" s="293" t="s">
        <v>931</v>
      </c>
      <c r="D87" s="318" t="s">
        <v>57</v>
      </c>
      <c r="E87" s="287" t="s">
        <v>944</v>
      </c>
      <c r="F87" s="272"/>
    </row>
    <row r="88" spans="2:6" s="151" customFormat="1" ht="30" customHeight="1" x14ac:dyDescent="0.25">
      <c r="B88" s="830"/>
      <c r="C88" s="293" t="s">
        <v>930</v>
      </c>
      <c r="D88" s="318" t="s">
        <v>103</v>
      </c>
      <c r="E88" s="290" t="s">
        <v>549</v>
      </c>
      <c r="F88" s="272"/>
    </row>
    <row r="89" spans="2:6" s="151" customFormat="1" ht="30" customHeight="1" x14ac:dyDescent="0.25">
      <c r="B89" s="830"/>
      <c r="C89" s="293" t="s">
        <v>929</v>
      </c>
      <c r="D89" s="318" t="s">
        <v>9</v>
      </c>
      <c r="E89" s="288" t="s">
        <v>550</v>
      </c>
      <c r="F89" s="272"/>
    </row>
    <row r="90" spans="2:6" s="150" customFormat="1" ht="30" customHeight="1" x14ac:dyDescent="0.25">
      <c r="B90" s="270"/>
      <c r="C90" s="293" t="s">
        <v>928</v>
      </c>
      <c r="D90" s="318" t="s">
        <v>6468</v>
      </c>
      <c r="E90" s="290" t="s">
        <v>6469</v>
      </c>
      <c r="F90" s="272"/>
    </row>
    <row r="91" spans="2:6" s="151" customFormat="1" ht="30" customHeight="1" x14ac:dyDescent="0.25">
      <c r="B91" s="830"/>
      <c r="C91" s="293" t="s">
        <v>927</v>
      </c>
      <c r="D91" s="318" t="s">
        <v>6470</v>
      </c>
      <c r="E91" s="288" t="s">
        <v>6471</v>
      </c>
      <c r="F91" s="272"/>
    </row>
    <row r="92" spans="2:6" s="151" customFormat="1" ht="30" customHeight="1" x14ac:dyDescent="0.25">
      <c r="B92" s="830"/>
      <c r="C92" s="293" t="s">
        <v>926</v>
      </c>
      <c r="D92" s="318" t="s">
        <v>8</v>
      </c>
      <c r="E92" s="288" t="s">
        <v>558</v>
      </c>
      <c r="F92" s="272"/>
    </row>
    <row r="93" spans="2:6" s="151" customFormat="1" ht="30" customHeight="1" x14ac:dyDescent="0.25">
      <c r="B93" s="830"/>
      <c r="C93" s="294" t="s">
        <v>925</v>
      </c>
      <c r="D93" s="337" t="s">
        <v>7</v>
      </c>
      <c r="E93" s="291" t="s">
        <v>559</v>
      </c>
      <c r="F93" s="272"/>
    </row>
    <row r="94" spans="2:6" s="151" customFormat="1" ht="30" customHeight="1" x14ac:dyDescent="0.25">
      <c r="B94" s="830"/>
      <c r="C94" s="200"/>
      <c r="D94" s="648"/>
      <c r="E94" s="867"/>
      <c r="F94" s="272"/>
    </row>
    <row r="95" spans="2:6" s="151" customFormat="1" ht="30" customHeight="1" x14ac:dyDescent="0.25">
      <c r="B95" s="830"/>
      <c r="C95" s="2478" t="s">
        <v>2406</v>
      </c>
      <c r="D95" s="2479"/>
      <c r="E95" s="2480"/>
      <c r="F95" s="272"/>
    </row>
    <row r="96" spans="2:6" s="151" customFormat="1" ht="30" customHeight="1" x14ac:dyDescent="0.25">
      <c r="B96" s="830"/>
      <c r="C96" s="293" t="s">
        <v>943</v>
      </c>
      <c r="D96" s="318" t="s">
        <v>119</v>
      </c>
      <c r="E96" s="290" t="s">
        <v>552</v>
      </c>
      <c r="F96" s="272"/>
    </row>
    <row r="97" spans="2:6" s="151" customFormat="1" ht="30" customHeight="1" x14ac:dyDescent="0.25">
      <c r="B97" s="830"/>
      <c r="C97" s="293" t="s">
        <v>194</v>
      </c>
      <c r="D97" s="318" t="s">
        <v>124</v>
      </c>
      <c r="E97" s="288" t="s">
        <v>554</v>
      </c>
      <c r="F97" s="272"/>
    </row>
    <row r="98" spans="2:6" s="151" customFormat="1" ht="30" customHeight="1" x14ac:dyDescent="0.25">
      <c r="B98" s="830"/>
      <c r="C98" s="293" t="s">
        <v>942</v>
      </c>
      <c r="D98" s="318" t="s">
        <v>120</v>
      </c>
      <c r="E98" s="288" t="s">
        <v>555</v>
      </c>
      <c r="F98" s="272"/>
    </row>
    <row r="99" spans="2:6" s="151" customFormat="1" ht="30" customHeight="1" x14ac:dyDescent="0.25">
      <c r="B99" s="830"/>
      <c r="C99" s="293" t="s">
        <v>941</v>
      </c>
      <c r="D99" s="319" t="s">
        <v>922</v>
      </c>
      <c r="E99" s="288" t="s">
        <v>556</v>
      </c>
      <c r="F99" s="272"/>
    </row>
    <row r="100" spans="2:6" s="151" customFormat="1" ht="30" customHeight="1" x14ac:dyDescent="0.25">
      <c r="B100" s="830"/>
      <c r="C100" s="293" t="s">
        <v>940</v>
      </c>
      <c r="D100" s="319" t="s">
        <v>1875</v>
      </c>
      <c r="E100" s="288" t="s">
        <v>2403</v>
      </c>
      <c r="F100" s="272"/>
    </row>
    <row r="101" spans="2:6" s="151" customFormat="1" ht="30" customHeight="1" x14ac:dyDescent="0.25">
      <c r="B101" s="830"/>
      <c r="C101" s="293" t="s">
        <v>939</v>
      </c>
      <c r="D101" s="319" t="s">
        <v>2402</v>
      </c>
      <c r="E101" s="288" t="s">
        <v>2484</v>
      </c>
      <c r="F101" s="272"/>
    </row>
    <row r="102" spans="2:6" s="150" customFormat="1" ht="30" customHeight="1" x14ac:dyDescent="0.25">
      <c r="B102" s="270"/>
      <c r="C102" s="293" t="s">
        <v>938</v>
      </c>
      <c r="D102" s="318" t="s">
        <v>921</v>
      </c>
      <c r="E102" s="288" t="s">
        <v>553</v>
      </c>
      <c r="F102" s="272"/>
    </row>
    <row r="103" spans="2:6" s="150" customFormat="1" ht="30" customHeight="1" x14ac:dyDescent="0.25">
      <c r="B103" s="270"/>
      <c r="C103" s="293" t="s">
        <v>937</v>
      </c>
      <c r="D103" s="318" t="s">
        <v>762</v>
      </c>
      <c r="E103" s="288" t="s">
        <v>806</v>
      </c>
      <c r="F103" s="272"/>
    </row>
    <row r="104" spans="2:6" s="151" customFormat="1" ht="30" customHeight="1" x14ac:dyDescent="0.25">
      <c r="B104" s="830"/>
      <c r="C104" s="293" t="s">
        <v>936</v>
      </c>
      <c r="D104" s="318" t="s">
        <v>12</v>
      </c>
      <c r="E104" s="288" t="s">
        <v>557</v>
      </c>
      <c r="F104" s="272"/>
    </row>
    <row r="105" spans="2:6" s="151" customFormat="1" ht="30" customHeight="1" x14ac:dyDescent="0.25">
      <c r="B105" s="270"/>
      <c r="C105" s="293" t="s">
        <v>935</v>
      </c>
      <c r="D105" s="318" t="s">
        <v>7979</v>
      </c>
      <c r="E105" s="288" t="s">
        <v>7982</v>
      </c>
      <c r="F105" s="272"/>
    </row>
    <row r="106" spans="2:6" s="150" customFormat="1" ht="30" customHeight="1" x14ac:dyDescent="0.25">
      <c r="B106" s="273"/>
      <c r="C106" s="293" t="s">
        <v>934</v>
      </c>
      <c r="D106" s="318" t="s">
        <v>3</v>
      </c>
      <c r="E106" s="289" t="s">
        <v>1257</v>
      </c>
      <c r="F106" s="275"/>
    </row>
    <row r="107" spans="2:6" s="150" customFormat="1" ht="49.5" customHeight="1" x14ac:dyDescent="0.25">
      <c r="B107" s="270"/>
      <c r="C107" s="293" t="s">
        <v>933</v>
      </c>
      <c r="D107" s="318" t="s">
        <v>2404</v>
      </c>
      <c r="E107" s="287" t="s">
        <v>2405</v>
      </c>
      <c r="F107" s="272"/>
    </row>
    <row r="108" spans="2:6" s="150" customFormat="1" ht="30" customHeight="1" x14ac:dyDescent="0.25">
      <c r="B108" s="270"/>
      <c r="C108" s="293" t="s">
        <v>932</v>
      </c>
      <c r="D108" s="318" t="s">
        <v>403</v>
      </c>
      <c r="E108" s="288" t="s">
        <v>560</v>
      </c>
      <c r="F108" s="272"/>
    </row>
    <row r="109" spans="2:6" s="150" customFormat="1" ht="30" customHeight="1" x14ac:dyDescent="0.25">
      <c r="B109" s="270"/>
      <c r="C109" s="293" t="s">
        <v>931</v>
      </c>
      <c r="D109" s="318" t="s">
        <v>1226</v>
      </c>
      <c r="E109" s="287" t="s">
        <v>1251</v>
      </c>
      <c r="F109" s="272"/>
    </row>
    <row r="110" spans="2:6" s="151" customFormat="1" ht="30" customHeight="1" x14ac:dyDescent="0.25">
      <c r="B110" s="830"/>
      <c r="C110" s="293" t="s">
        <v>930</v>
      </c>
      <c r="D110" s="318" t="s">
        <v>96</v>
      </c>
      <c r="E110" s="287" t="s">
        <v>548</v>
      </c>
      <c r="F110" s="272"/>
    </row>
    <row r="111" spans="2:6" s="150" customFormat="1" ht="30" customHeight="1" x14ac:dyDescent="0.25">
      <c r="B111" s="270"/>
      <c r="C111" s="293" t="s">
        <v>929</v>
      </c>
      <c r="D111" s="318" t="s">
        <v>923</v>
      </c>
      <c r="E111" s="288" t="s">
        <v>561</v>
      </c>
      <c r="F111" s="272"/>
    </row>
    <row r="112" spans="2:6" s="151" customFormat="1" ht="30" customHeight="1" x14ac:dyDescent="0.25">
      <c r="B112" s="270"/>
      <c r="C112" s="294" t="s">
        <v>928</v>
      </c>
      <c r="D112" s="320" t="s">
        <v>210</v>
      </c>
      <c r="E112" s="291" t="s">
        <v>551</v>
      </c>
      <c r="F112" s="272"/>
    </row>
    <row r="113" spans="2:6" s="151" customFormat="1" ht="24.75" customHeight="1" x14ac:dyDescent="0.25">
      <c r="B113" s="270"/>
      <c r="C113" s="155"/>
      <c r="D113" s="73"/>
      <c r="E113" s="155"/>
      <c r="F113" s="272"/>
    </row>
    <row r="114" spans="2:6" s="150" customFormat="1" ht="30" customHeight="1" x14ac:dyDescent="0.25">
      <c r="B114" s="276"/>
      <c r="C114" s="2478" t="s">
        <v>2407</v>
      </c>
      <c r="D114" s="2479"/>
      <c r="E114" s="2480"/>
      <c r="F114" s="275"/>
    </row>
    <row r="115" spans="2:6" s="150" customFormat="1" ht="30" customHeight="1" x14ac:dyDescent="0.25">
      <c r="B115" s="270"/>
      <c r="C115" s="293" t="s">
        <v>943</v>
      </c>
      <c r="D115" s="318" t="s">
        <v>814</v>
      </c>
      <c r="E115" s="287" t="s">
        <v>75</v>
      </c>
      <c r="F115" s="271"/>
    </row>
    <row r="116" spans="2:6" s="150" customFormat="1" ht="30" customHeight="1" x14ac:dyDescent="0.25">
      <c r="B116" s="270"/>
      <c r="C116" s="293" t="s">
        <v>194</v>
      </c>
      <c r="D116" s="318" t="s">
        <v>955</v>
      </c>
      <c r="E116" s="288" t="s">
        <v>563</v>
      </c>
      <c r="F116" s="272"/>
    </row>
    <row r="117" spans="2:6" s="150" customFormat="1" ht="30" customHeight="1" x14ac:dyDescent="0.25">
      <c r="B117" s="270"/>
      <c r="C117" s="293" t="s">
        <v>942</v>
      </c>
      <c r="D117" s="318" t="s">
        <v>5808</v>
      </c>
      <c r="E117" s="288" t="s">
        <v>5809</v>
      </c>
      <c r="F117" s="272"/>
    </row>
    <row r="118" spans="2:6" s="150" customFormat="1" ht="30" customHeight="1" x14ac:dyDescent="0.25">
      <c r="B118" s="270"/>
      <c r="C118" s="293" t="s">
        <v>941</v>
      </c>
      <c r="D118" s="318" t="s">
        <v>954</v>
      </c>
      <c r="E118" s="288" t="s">
        <v>76</v>
      </c>
      <c r="F118" s="272"/>
    </row>
    <row r="119" spans="2:6" s="150" customFormat="1" ht="45.75" customHeight="1" x14ac:dyDescent="0.25">
      <c r="B119" s="273"/>
      <c r="C119" s="293" t="s">
        <v>940</v>
      </c>
      <c r="D119" s="318" t="s">
        <v>851</v>
      </c>
      <c r="E119" s="1265" t="s">
        <v>5928</v>
      </c>
      <c r="F119" s="274"/>
    </row>
    <row r="120" spans="2:6" s="150" customFormat="1" ht="30" customHeight="1" x14ac:dyDescent="0.25">
      <c r="B120" s="270"/>
      <c r="C120" s="294" t="s">
        <v>939</v>
      </c>
      <c r="D120" s="320" t="s">
        <v>953</v>
      </c>
      <c r="E120" s="317" t="s">
        <v>866</v>
      </c>
      <c r="F120" s="271"/>
    </row>
    <row r="121" spans="2:6" s="151" customFormat="1" ht="31.5" customHeight="1" x14ac:dyDescent="0.25">
      <c r="B121" s="270"/>
      <c r="C121" s="155"/>
      <c r="D121" s="73"/>
      <c r="E121" s="261"/>
      <c r="F121" s="271"/>
    </row>
    <row r="122" spans="2:6" s="150" customFormat="1" ht="30" customHeight="1" x14ac:dyDescent="0.25">
      <c r="B122" s="276"/>
      <c r="C122" s="2478" t="s">
        <v>1088</v>
      </c>
      <c r="D122" s="2479"/>
      <c r="E122" s="2480"/>
      <c r="F122" s="272"/>
    </row>
    <row r="123" spans="2:6" s="150" customFormat="1" ht="30" customHeight="1" x14ac:dyDescent="0.25">
      <c r="B123" s="270"/>
      <c r="C123" s="293" t="s">
        <v>943</v>
      </c>
      <c r="D123" s="318" t="s">
        <v>123</v>
      </c>
      <c r="E123" s="288" t="s">
        <v>114</v>
      </c>
      <c r="F123" s="272"/>
    </row>
    <row r="124" spans="2:6" s="150" customFormat="1" ht="30" customHeight="1" x14ac:dyDescent="0.25">
      <c r="B124" s="270"/>
      <c r="C124" s="293" t="s">
        <v>194</v>
      </c>
      <c r="D124" s="318" t="s">
        <v>152</v>
      </c>
      <c r="E124" s="288" t="s">
        <v>8016</v>
      </c>
      <c r="F124" s="272"/>
    </row>
    <row r="125" spans="2:6" s="150" customFormat="1" ht="30" customHeight="1" x14ac:dyDescent="0.25">
      <c r="B125" s="270"/>
      <c r="C125" s="293" t="s">
        <v>942</v>
      </c>
      <c r="D125" s="318" t="s">
        <v>122</v>
      </c>
      <c r="E125" s="288" t="s">
        <v>656</v>
      </c>
      <c r="F125" s="272"/>
    </row>
    <row r="126" spans="2:6" s="151" customFormat="1" ht="64.5" customHeight="1" x14ac:dyDescent="0.25">
      <c r="B126" s="270"/>
      <c r="C126" s="294" t="s">
        <v>941</v>
      </c>
      <c r="D126" s="320" t="s">
        <v>153</v>
      </c>
      <c r="E126" s="317" t="s">
        <v>962</v>
      </c>
      <c r="F126" s="271"/>
    </row>
    <row r="127" spans="2:6" s="150" customFormat="1" ht="27.75" customHeight="1" x14ac:dyDescent="0.25">
      <c r="B127" s="277"/>
      <c r="C127" s="278"/>
      <c r="D127" s="279"/>
      <c r="E127" s="280"/>
      <c r="F127" s="281"/>
    </row>
    <row r="128" spans="2:6" s="113" customFormat="1" ht="19.5" customHeight="1" x14ac:dyDescent="0.25">
      <c r="B128" s="152"/>
      <c r="C128" s="149"/>
      <c r="D128" s="149"/>
      <c r="E128" s="149"/>
      <c r="F128" s="171"/>
    </row>
    <row r="129" spans="2:6" s="113" customFormat="1" ht="42" customHeight="1" x14ac:dyDescent="0.25">
      <c r="B129" s="152"/>
      <c r="C129" s="149"/>
      <c r="D129" s="149"/>
      <c r="E129" s="149"/>
      <c r="F129" s="171"/>
    </row>
    <row r="130" spans="2:6" s="113" customFormat="1" ht="50.25" customHeight="1" x14ac:dyDescent="0.25">
      <c r="B130" s="2423" t="s">
        <v>1331</v>
      </c>
      <c r="C130" s="2424"/>
      <c r="D130" s="2424"/>
      <c r="E130" s="2424"/>
      <c r="F130" s="2425"/>
    </row>
    <row r="131" spans="2:6" s="151" customFormat="1" ht="15.75" customHeight="1" x14ac:dyDescent="0.25">
      <c r="B131" s="303"/>
      <c r="C131" s="2417"/>
      <c r="D131" s="2417"/>
      <c r="E131" s="2417"/>
      <c r="F131" s="2418"/>
    </row>
    <row r="132" spans="2:6" s="151" customFormat="1" ht="31.5" customHeight="1" x14ac:dyDescent="0.25">
      <c r="B132" s="304"/>
      <c r="C132" s="999"/>
      <c r="D132" s="999"/>
      <c r="E132" s="999"/>
      <c r="F132" s="302"/>
    </row>
    <row r="133" spans="2:6" s="151" customFormat="1" ht="30.75" customHeight="1" x14ac:dyDescent="0.3">
      <c r="B133" s="329"/>
      <c r="C133" s="2435" t="s">
        <v>0</v>
      </c>
      <c r="D133" s="2436"/>
      <c r="E133" s="2437"/>
      <c r="F133" s="331"/>
    </row>
    <row r="134" spans="2:6" s="151" customFormat="1" ht="54.75" customHeight="1" x14ac:dyDescent="0.25">
      <c r="B134" s="254"/>
      <c r="C134" s="2448" t="s">
        <v>688</v>
      </c>
      <c r="D134" s="2449"/>
      <c r="E134" s="2450"/>
      <c r="F134" s="325"/>
    </row>
    <row r="135" spans="2:6" s="151" customFormat="1" ht="15.75" customHeight="1" x14ac:dyDescent="0.3">
      <c r="B135" s="329"/>
      <c r="C135" s="334"/>
      <c r="D135" s="334"/>
      <c r="E135" s="334"/>
      <c r="F135" s="324"/>
    </row>
    <row r="136" spans="2:6" s="151" customFormat="1" ht="15.75" customHeight="1" x14ac:dyDescent="0.3">
      <c r="B136" s="329"/>
      <c r="C136" s="2441" t="s">
        <v>69</v>
      </c>
      <c r="D136" s="2441"/>
      <c r="E136" s="2441"/>
      <c r="F136" s="324"/>
    </row>
    <row r="137" spans="2:6" s="151" customFormat="1" ht="15.75" customHeight="1" x14ac:dyDescent="0.3">
      <c r="B137" s="329"/>
      <c r="C137" s="330"/>
      <c r="D137" s="330"/>
      <c r="E137" s="330"/>
      <c r="F137" s="324"/>
    </row>
    <row r="138" spans="2:6" s="113" customFormat="1" ht="30" customHeight="1" x14ac:dyDescent="0.25">
      <c r="B138" s="273"/>
      <c r="C138" s="2414" t="s">
        <v>956</v>
      </c>
      <c r="D138" s="2415"/>
      <c r="E138" s="2416"/>
      <c r="F138" s="272"/>
    </row>
    <row r="139" spans="2:6" s="150" customFormat="1" ht="51" customHeight="1" x14ac:dyDescent="0.25">
      <c r="B139" s="273"/>
      <c r="C139" s="340" t="s">
        <v>943</v>
      </c>
      <c r="D139" s="335" t="s">
        <v>963</v>
      </c>
      <c r="E139" s="336" t="s">
        <v>7718</v>
      </c>
      <c r="F139" s="274"/>
    </row>
    <row r="140" spans="2:6" s="151" customFormat="1" ht="38.25" customHeight="1" x14ac:dyDescent="0.25">
      <c r="B140" s="273"/>
      <c r="C140" s="634" t="s">
        <v>194</v>
      </c>
      <c r="D140" s="318" t="s">
        <v>386</v>
      </c>
      <c r="E140" s="289" t="s">
        <v>7719</v>
      </c>
      <c r="F140" s="274"/>
    </row>
    <row r="141" spans="2:6" s="151" customFormat="1" ht="36" customHeight="1" x14ac:dyDescent="0.25">
      <c r="B141" s="273"/>
      <c r="C141" s="634" t="s">
        <v>942</v>
      </c>
      <c r="D141" s="318" t="s">
        <v>964</v>
      </c>
      <c r="E141" s="290" t="s">
        <v>808</v>
      </c>
      <c r="F141" s="274"/>
    </row>
    <row r="142" spans="2:6" s="151" customFormat="1" ht="36" customHeight="1" x14ac:dyDescent="0.25">
      <c r="B142" s="273"/>
      <c r="C142" s="293" t="s">
        <v>941</v>
      </c>
      <c r="D142" s="319" t="s">
        <v>965</v>
      </c>
      <c r="E142" s="289" t="s">
        <v>900</v>
      </c>
      <c r="F142" s="274"/>
    </row>
    <row r="143" spans="2:6" s="150" customFormat="1" ht="50.25" customHeight="1" x14ac:dyDescent="0.25">
      <c r="B143" s="273"/>
      <c r="C143" s="634" t="s">
        <v>940</v>
      </c>
      <c r="D143" s="646" t="s">
        <v>7322</v>
      </c>
      <c r="E143" s="336" t="s">
        <v>5929</v>
      </c>
      <c r="F143" s="274"/>
    </row>
    <row r="144" spans="2:6" s="150" customFormat="1" ht="36" customHeight="1" x14ac:dyDescent="0.25">
      <c r="B144" s="273"/>
      <c r="C144" s="293" t="s">
        <v>939</v>
      </c>
      <c r="D144" s="318" t="s">
        <v>401</v>
      </c>
      <c r="E144" s="290" t="s">
        <v>596</v>
      </c>
      <c r="F144" s="274"/>
    </row>
    <row r="145" spans="2:6" s="151" customFormat="1" ht="36" customHeight="1" x14ac:dyDescent="0.25">
      <c r="B145" s="273"/>
      <c r="C145" s="293" t="s">
        <v>938</v>
      </c>
      <c r="D145" s="318" t="s">
        <v>1876</v>
      </c>
      <c r="E145" s="290" t="s">
        <v>2410</v>
      </c>
      <c r="F145" s="274"/>
    </row>
    <row r="146" spans="2:6" s="151" customFormat="1" ht="36" customHeight="1" x14ac:dyDescent="0.25">
      <c r="B146" s="273"/>
      <c r="C146" s="293" t="s">
        <v>937</v>
      </c>
      <c r="D146" s="318" t="s">
        <v>2408</v>
      </c>
      <c r="E146" s="290" t="s">
        <v>2409</v>
      </c>
      <c r="F146" s="274"/>
    </row>
    <row r="147" spans="2:6" s="151" customFormat="1" ht="30.75" customHeight="1" x14ac:dyDescent="0.25">
      <c r="B147" s="273"/>
      <c r="C147" s="294" t="s">
        <v>935</v>
      </c>
      <c r="D147" s="337" t="s">
        <v>1237</v>
      </c>
      <c r="E147" s="338" t="s">
        <v>1332</v>
      </c>
      <c r="F147" s="274"/>
    </row>
    <row r="148" spans="2:6" s="151" customFormat="1" ht="30.75" customHeight="1" x14ac:dyDescent="0.25">
      <c r="B148" s="273"/>
      <c r="C148" s="154"/>
      <c r="D148" s="74"/>
      <c r="E148" s="262"/>
      <c r="F148" s="274"/>
    </row>
    <row r="149" spans="2:6" s="150" customFormat="1" ht="30" customHeight="1" x14ac:dyDescent="0.25">
      <c r="B149" s="276"/>
      <c r="C149" s="2414" t="s">
        <v>957</v>
      </c>
      <c r="D149" s="2415"/>
      <c r="E149" s="2416"/>
      <c r="F149" s="275"/>
    </row>
    <row r="150" spans="2:6" s="150" customFormat="1" ht="48" customHeight="1" x14ac:dyDescent="0.25">
      <c r="B150" s="273"/>
      <c r="C150" s="340" t="s">
        <v>943</v>
      </c>
      <c r="D150" s="335" t="s">
        <v>71</v>
      </c>
      <c r="E150" s="336" t="s">
        <v>597</v>
      </c>
      <c r="F150" s="274"/>
    </row>
    <row r="151" spans="2:6" s="150" customFormat="1" ht="51" customHeight="1" x14ac:dyDescent="0.25">
      <c r="B151" s="273"/>
      <c r="C151" s="293" t="s">
        <v>194</v>
      </c>
      <c r="D151" s="318" t="s">
        <v>72</v>
      </c>
      <c r="E151" s="289" t="s">
        <v>115</v>
      </c>
      <c r="F151" s="274"/>
    </row>
    <row r="152" spans="2:6" s="150" customFormat="1" ht="30" customHeight="1" x14ac:dyDescent="0.25">
      <c r="B152" s="273"/>
      <c r="C152" s="293" t="s">
        <v>942</v>
      </c>
      <c r="D152" s="318" t="s">
        <v>598</v>
      </c>
      <c r="E152" s="290" t="s">
        <v>92</v>
      </c>
      <c r="F152" s="275"/>
    </row>
    <row r="153" spans="2:6" s="150" customFormat="1" ht="30" customHeight="1" x14ac:dyDescent="0.25">
      <c r="B153" s="273"/>
      <c r="C153" s="293" t="s">
        <v>941</v>
      </c>
      <c r="D153" s="318" t="s">
        <v>966</v>
      </c>
      <c r="E153" s="290" t="s">
        <v>1253</v>
      </c>
      <c r="F153" s="275"/>
    </row>
    <row r="154" spans="2:6" s="150" customFormat="1" ht="30" customHeight="1" x14ac:dyDescent="0.25">
      <c r="B154" s="273"/>
      <c r="C154" s="293" t="s">
        <v>940</v>
      </c>
      <c r="D154" s="318" t="s">
        <v>17</v>
      </c>
      <c r="E154" s="290" t="s">
        <v>599</v>
      </c>
      <c r="F154" s="275"/>
    </row>
    <row r="155" spans="2:6" s="150" customFormat="1" ht="30" customHeight="1" x14ac:dyDescent="0.25">
      <c r="B155" s="273"/>
      <c r="C155" s="293" t="s">
        <v>939</v>
      </c>
      <c r="D155" s="318" t="s">
        <v>967</v>
      </c>
      <c r="E155" s="290" t="s">
        <v>93</v>
      </c>
      <c r="F155" s="275"/>
    </row>
    <row r="156" spans="2:6" s="150" customFormat="1" ht="30" customHeight="1" x14ac:dyDescent="0.25">
      <c r="B156" s="273"/>
      <c r="C156" s="293" t="s">
        <v>938</v>
      </c>
      <c r="D156" s="318" t="s">
        <v>968</v>
      </c>
      <c r="E156" s="290" t="s">
        <v>600</v>
      </c>
      <c r="F156" s="275"/>
    </row>
    <row r="157" spans="2:6" s="150" customFormat="1" ht="34.5" customHeight="1" x14ac:dyDescent="0.25">
      <c r="B157" s="273"/>
      <c r="C157" s="293" t="s">
        <v>937</v>
      </c>
      <c r="D157" s="318" t="s">
        <v>969</v>
      </c>
      <c r="E157" s="289" t="s">
        <v>601</v>
      </c>
      <c r="F157" s="274"/>
    </row>
    <row r="158" spans="2:6" s="151" customFormat="1" ht="34.5" customHeight="1" x14ac:dyDescent="0.25">
      <c r="B158" s="273"/>
      <c r="C158" s="293" t="s">
        <v>936</v>
      </c>
      <c r="D158" s="318" t="s">
        <v>970</v>
      </c>
      <c r="E158" s="290" t="s">
        <v>602</v>
      </c>
      <c r="F158" s="274"/>
    </row>
    <row r="159" spans="2:6" s="151" customFormat="1" ht="34.5" customHeight="1" x14ac:dyDescent="0.25">
      <c r="B159" s="273"/>
      <c r="C159" s="293" t="s">
        <v>935</v>
      </c>
      <c r="D159" s="318" t="s">
        <v>744</v>
      </c>
      <c r="E159" s="290" t="s">
        <v>1252</v>
      </c>
      <c r="F159" s="274"/>
    </row>
    <row r="160" spans="2:6" s="151" customFormat="1" ht="34.5" customHeight="1" x14ac:dyDescent="0.25">
      <c r="B160" s="273"/>
      <c r="C160" s="647" t="s">
        <v>934</v>
      </c>
      <c r="D160" s="648" t="s">
        <v>1333</v>
      </c>
      <c r="E160" s="649" t="s">
        <v>1334</v>
      </c>
      <c r="F160" s="274"/>
    </row>
    <row r="161" spans="2:6" s="150" customFormat="1" ht="30" customHeight="1" x14ac:dyDescent="0.25">
      <c r="B161" s="273"/>
      <c r="C161" s="294" t="s">
        <v>933</v>
      </c>
      <c r="D161" s="320" t="s">
        <v>1335</v>
      </c>
      <c r="E161" s="339" t="s">
        <v>1336</v>
      </c>
      <c r="F161" s="275"/>
    </row>
    <row r="162" spans="2:6" s="151" customFormat="1" ht="21" customHeight="1" x14ac:dyDescent="0.25">
      <c r="B162" s="273"/>
      <c r="C162" s="154"/>
      <c r="D162" s="73"/>
      <c r="E162" s="154"/>
      <c r="F162" s="275"/>
    </row>
    <row r="163" spans="2:6" s="151" customFormat="1" ht="30" customHeight="1" x14ac:dyDescent="0.25">
      <c r="B163" s="273"/>
      <c r="C163" s="2414" t="s">
        <v>958</v>
      </c>
      <c r="D163" s="2415"/>
      <c r="E163" s="2416"/>
      <c r="F163" s="275"/>
    </row>
    <row r="164" spans="2:6" s="151" customFormat="1" ht="30" customHeight="1" x14ac:dyDescent="0.25">
      <c r="B164" s="276"/>
      <c r="C164" s="343" t="s">
        <v>943</v>
      </c>
      <c r="D164" s="341" t="s">
        <v>971</v>
      </c>
      <c r="E164" s="342" t="s">
        <v>179</v>
      </c>
      <c r="F164" s="275"/>
    </row>
    <row r="165" spans="2:6" s="151" customFormat="1" ht="21" customHeight="1" x14ac:dyDescent="0.25">
      <c r="B165" s="276"/>
      <c r="C165" s="73"/>
      <c r="D165" s="73"/>
      <c r="E165" s="154"/>
      <c r="F165" s="275"/>
    </row>
    <row r="166" spans="2:6" s="150" customFormat="1" ht="30" customHeight="1" x14ac:dyDescent="0.25">
      <c r="B166" s="276"/>
      <c r="C166" s="2473" t="s">
        <v>6472</v>
      </c>
      <c r="D166" s="2474"/>
      <c r="E166" s="2475"/>
      <c r="F166" s="275"/>
    </row>
    <row r="167" spans="2:6" s="150" customFormat="1" ht="30" customHeight="1" x14ac:dyDescent="0.25">
      <c r="B167" s="273"/>
      <c r="C167" s="348" t="s">
        <v>943</v>
      </c>
      <c r="D167" s="335" t="s">
        <v>972</v>
      </c>
      <c r="E167" s="344" t="s">
        <v>6473</v>
      </c>
      <c r="F167" s="275"/>
    </row>
    <row r="168" spans="2:6" s="150" customFormat="1" ht="39.75" customHeight="1" x14ac:dyDescent="0.25">
      <c r="B168" s="273"/>
      <c r="C168" s="349" t="s">
        <v>194</v>
      </c>
      <c r="D168" s="318" t="s">
        <v>7261</v>
      </c>
      <c r="E168" s="1495" t="s">
        <v>7262</v>
      </c>
      <c r="F168" s="275"/>
    </row>
    <row r="169" spans="2:6" s="150" customFormat="1" ht="30" customHeight="1" x14ac:dyDescent="0.25">
      <c r="B169" s="273"/>
      <c r="C169" s="350" t="s">
        <v>942</v>
      </c>
      <c r="D169" s="346" t="s">
        <v>409</v>
      </c>
      <c r="E169" s="347" t="s">
        <v>603</v>
      </c>
      <c r="F169" s="274"/>
    </row>
    <row r="170" spans="2:6" s="151" customFormat="1" ht="30.75" customHeight="1" x14ac:dyDescent="0.25">
      <c r="B170" s="273"/>
      <c r="C170" s="154"/>
      <c r="D170" s="73"/>
      <c r="E170" s="262"/>
      <c r="F170" s="274"/>
    </row>
    <row r="171" spans="2:6" s="151" customFormat="1" ht="30" customHeight="1" x14ac:dyDescent="0.25">
      <c r="B171" s="273"/>
      <c r="C171" s="2456" t="s">
        <v>959</v>
      </c>
      <c r="D171" s="2457"/>
      <c r="E171" s="2458"/>
      <c r="F171" s="274"/>
    </row>
    <row r="172" spans="2:6" s="150" customFormat="1" ht="30" customHeight="1" x14ac:dyDescent="0.25">
      <c r="B172" s="276"/>
      <c r="C172" s="354" t="s">
        <v>943</v>
      </c>
      <c r="D172" s="351" t="s">
        <v>974</v>
      </c>
      <c r="E172" s="352" t="s">
        <v>604</v>
      </c>
      <c r="F172" s="275"/>
    </row>
    <row r="173" spans="2:6" s="150" customFormat="1" ht="30" customHeight="1" x14ac:dyDescent="0.25">
      <c r="B173" s="276"/>
      <c r="C173" s="355" t="s">
        <v>194</v>
      </c>
      <c r="D173" s="346" t="s">
        <v>973</v>
      </c>
      <c r="E173" s="353" t="s">
        <v>605</v>
      </c>
      <c r="F173" s="275"/>
    </row>
    <row r="174" spans="2:6" s="151" customFormat="1" ht="21" customHeight="1" x14ac:dyDescent="0.25">
      <c r="B174" s="276"/>
      <c r="C174" s="73"/>
      <c r="D174" s="154"/>
      <c r="E174" s="154"/>
      <c r="F174" s="275"/>
    </row>
    <row r="175" spans="2:6" s="151" customFormat="1" ht="30" customHeight="1" x14ac:dyDescent="0.25">
      <c r="B175" s="276"/>
      <c r="C175" s="2473" t="s">
        <v>960</v>
      </c>
      <c r="D175" s="2474"/>
      <c r="E175" s="2475"/>
      <c r="F175" s="275"/>
    </row>
    <row r="176" spans="2:6" s="150" customFormat="1" ht="66.75" customHeight="1" x14ac:dyDescent="0.25">
      <c r="B176" s="276"/>
      <c r="C176" s="363"/>
      <c r="D176" s="366" t="s">
        <v>268</v>
      </c>
      <c r="E176" s="364" t="s">
        <v>607</v>
      </c>
      <c r="F176" s="274"/>
    </row>
    <row r="177" spans="1:6" s="151" customFormat="1" ht="27" customHeight="1" x14ac:dyDescent="0.25">
      <c r="B177" s="276"/>
      <c r="C177" s="650" t="s">
        <v>943</v>
      </c>
      <c r="D177" s="366" t="s">
        <v>1337</v>
      </c>
      <c r="E177" s="656" t="s">
        <v>5940</v>
      </c>
      <c r="F177" s="274"/>
    </row>
    <row r="178" spans="1:6" s="150" customFormat="1" ht="30" customHeight="1" x14ac:dyDescent="0.25">
      <c r="B178" s="273"/>
      <c r="C178" s="349" t="s">
        <v>194</v>
      </c>
      <c r="D178" s="318" t="s">
        <v>416</v>
      </c>
      <c r="E178" s="345" t="s">
        <v>608</v>
      </c>
      <c r="F178" s="275"/>
    </row>
    <row r="179" spans="1:6" s="150" customFormat="1" ht="33.75" customHeight="1" x14ac:dyDescent="0.25">
      <c r="B179" s="273"/>
      <c r="C179" s="350" t="s">
        <v>942</v>
      </c>
      <c r="D179" s="346" t="s">
        <v>976</v>
      </c>
      <c r="E179" s="365" t="s">
        <v>609</v>
      </c>
      <c r="F179" s="274"/>
    </row>
    <row r="180" spans="1:6" s="151" customFormat="1" ht="35.25" customHeight="1" x14ac:dyDescent="0.25">
      <c r="B180" s="273"/>
      <c r="C180" s="154"/>
      <c r="D180" s="73"/>
      <c r="E180" s="262"/>
      <c r="F180" s="274"/>
    </row>
    <row r="181" spans="1:6" s="151" customFormat="1" ht="30" customHeight="1" x14ac:dyDescent="0.25">
      <c r="B181" s="276"/>
      <c r="C181" s="2432" t="s">
        <v>961</v>
      </c>
      <c r="D181" s="2433"/>
      <c r="E181" s="2434"/>
      <c r="F181" s="275"/>
    </row>
    <row r="182" spans="1:6" s="151" customFormat="1" ht="30" customHeight="1" x14ac:dyDescent="0.25">
      <c r="B182" s="276"/>
      <c r="C182" s="356" t="s">
        <v>943</v>
      </c>
      <c r="D182" s="335" t="s">
        <v>1254</v>
      </c>
      <c r="E182" s="360" t="s">
        <v>5969</v>
      </c>
      <c r="F182" s="275"/>
    </row>
    <row r="183" spans="1:6" s="151" customFormat="1" ht="30" customHeight="1" x14ac:dyDescent="0.25">
      <c r="B183" s="276"/>
      <c r="C183" s="357" t="s">
        <v>194</v>
      </c>
      <c r="D183" s="318" t="s">
        <v>1241</v>
      </c>
      <c r="E183" s="361" t="s">
        <v>1242</v>
      </c>
      <c r="F183" s="275"/>
    </row>
    <row r="184" spans="1:6" s="151" customFormat="1" ht="30" customHeight="1" x14ac:dyDescent="0.25">
      <c r="B184" s="276"/>
      <c r="C184" s="357" t="s">
        <v>942</v>
      </c>
      <c r="D184" s="318" t="s">
        <v>975</v>
      </c>
      <c r="E184" s="361" t="s">
        <v>610</v>
      </c>
      <c r="F184" s="275"/>
    </row>
    <row r="185" spans="1:6" s="151" customFormat="1" ht="30" customHeight="1" x14ac:dyDescent="0.25">
      <c r="B185" s="273"/>
      <c r="C185" s="358" t="s">
        <v>941</v>
      </c>
      <c r="D185" s="359" t="s">
        <v>976</v>
      </c>
      <c r="E185" s="362" t="s">
        <v>611</v>
      </c>
      <c r="F185" s="275"/>
    </row>
    <row r="186" spans="1:6" s="150" customFormat="1" ht="21" customHeight="1" x14ac:dyDescent="0.25">
      <c r="B186" s="326"/>
      <c r="C186" s="327"/>
      <c r="D186" s="327"/>
      <c r="E186" s="327"/>
      <c r="F186" s="316"/>
    </row>
    <row r="187" spans="1:6" s="150" customFormat="1" ht="21" customHeight="1" x14ac:dyDescent="0.25">
      <c r="B187" s="9"/>
      <c r="C187" s="149"/>
      <c r="D187" s="149"/>
      <c r="E187" s="149"/>
      <c r="F187" s="171"/>
    </row>
    <row r="188" spans="1:6" s="151" customFormat="1" ht="21" customHeight="1" x14ac:dyDescent="0.25">
      <c r="B188" s="1264"/>
      <c r="C188" s="1263"/>
      <c r="D188" s="1263"/>
      <c r="E188" s="1263"/>
      <c r="F188" s="1263"/>
    </row>
    <row r="189" spans="1:6" s="113" customFormat="1" ht="24" customHeight="1" x14ac:dyDescent="0.25">
      <c r="B189" s="118"/>
      <c r="C189" s="114"/>
      <c r="D189" s="114"/>
      <c r="E189" s="114"/>
      <c r="F189" s="171"/>
    </row>
    <row r="190" spans="1:6" ht="52.5" customHeight="1" x14ac:dyDescent="0.25">
      <c r="A190" s="1"/>
      <c r="B190" s="2423" t="s">
        <v>382</v>
      </c>
      <c r="C190" s="2424"/>
      <c r="D190" s="2424"/>
      <c r="E190" s="2424"/>
      <c r="F190" s="2425"/>
    </row>
    <row r="191" spans="1:6" s="151" customFormat="1" ht="17.25" customHeight="1" x14ac:dyDescent="0.25">
      <c r="A191" s="1"/>
      <c r="B191" s="303"/>
      <c r="C191" s="2417"/>
      <c r="D191" s="2417"/>
      <c r="E191" s="2417"/>
      <c r="F191" s="2418"/>
    </row>
    <row r="192" spans="1:6" s="151" customFormat="1" ht="24.75" customHeight="1" x14ac:dyDescent="0.25">
      <c r="A192" s="1"/>
      <c r="B192" s="304"/>
      <c r="C192" s="999"/>
      <c r="D192" s="999"/>
      <c r="E192" s="999"/>
      <c r="F192" s="302"/>
    </row>
    <row r="193" spans="1:6" s="151" customFormat="1" ht="30" customHeight="1" x14ac:dyDescent="0.25">
      <c r="A193" s="1"/>
      <c r="B193" s="304"/>
      <c r="C193" s="2435" t="s">
        <v>0</v>
      </c>
      <c r="D193" s="2436"/>
      <c r="E193" s="2437"/>
      <c r="F193" s="302"/>
    </row>
    <row r="194" spans="1:6" s="151" customFormat="1" ht="42" customHeight="1" x14ac:dyDescent="0.3">
      <c r="A194" s="1"/>
      <c r="B194" s="329"/>
      <c r="C194" s="2498" t="s">
        <v>689</v>
      </c>
      <c r="D194" s="2499"/>
      <c r="E194" s="2500"/>
      <c r="F194" s="324"/>
    </row>
    <row r="195" spans="1:6" s="151" customFormat="1" ht="25.5" customHeight="1" x14ac:dyDescent="0.25">
      <c r="A195" s="1"/>
      <c r="B195" s="254"/>
      <c r="C195" s="249"/>
      <c r="D195" s="249"/>
      <c r="E195" s="249"/>
      <c r="F195" s="325"/>
    </row>
    <row r="196" spans="1:6" s="151" customFormat="1" ht="24.75" customHeight="1" x14ac:dyDescent="0.3">
      <c r="A196" s="1"/>
      <c r="B196" s="329"/>
      <c r="C196" s="2441" t="s">
        <v>69</v>
      </c>
      <c r="D196" s="2441"/>
      <c r="E196" s="2441"/>
      <c r="F196" s="324"/>
    </row>
    <row r="197" spans="1:6" x14ac:dyDescent="0.25">
      <c r="B197" s="2501"/>
      <c r="C197" s="2502"/>
      <c r="D197" s="2502"/>
      <c r="E197" s="2502"/>
      <c r="F197" s="272"/>
    </row>
    <row r="198" spans="1:6" s="151" customFormat="1" ht="30" customHeight="1" x14ac:dyDescent="0.25">
      <c r="B198" s="276"/>
      <c r="C198" s="2414" t="s">
        <v>977</v>
      </c>
      <c r="D198" s="2415"/>
      <c r="E198" s="2416"/>
      <c r="F198" s="367"/>
    </row>
    <row r="199" spans="1:6" s="151" customFormat="1" ht="30" customHeight="1" x14ac:dyDescent="0.25">
      <c r="B199" s="273"/>
      <c r="C199" s="340" t="s">
        <v>943</v>
      </c>
      <c r="D199" s="335" t="s">
        <v>183</v>
      </c>
      <c r="E199" s="373" t="s">
        <v>566</v>
      </c>
      <c r="F199" s="275"/>
    </row>
    <row r="200" spans="1:6" s="151" customFormat="1" ht="30" customHeight="1" x14ac:dyDescent="0.25">
      <c r="B200" s="368"/>
      <c r="C200" s="293" t="s">
        <v>194</v>
      </c>
      <c r="D200" s="318" t="s">
        <v>10</v>
      </c>
      <c r="E200" s="290" t="s">
        <v>565</v>
      </c>
      <c r="F200" s="275"/>
    </row>
    <row r="201" spans="1:6" s="151" customFormat="1" ht="30" customHeight="1" x14ac:dyDescent="0.25">
      <c r="B201" s="368"/>
      <c r="C201" s="293" t="s">
        <v>942</v>
      </c>
      <c r="D201" s="318" t="s">
        <v>5</v>
      </c>
      <c r="E201" s="289" t="s">
        <v>978</v>
      </c>
      <c r="F201" s="274"/>
    </row>
    <row r="202" spans="1:6" s="151" customFormat="1" ht="30" customHeight="1" x14ac:dyDescent="0.25">
      <c r="B202" s="368"/>
      <c r="C202" s="293"/>
      <c r="D202" s="374" t="s">
        <v>979</v>
      </c>
      <c r="E202" s="289" t="s">
        <v>980</v>
      </c>
      <c r="F202" s="274"/>
    </row>
    <row r="203" spans="1:6" s="151" customFormat="1" ht="30" customHeight="1" x14ac:dyDescent="0.25">
      <c r="B203" s="368"/>
      <c r="C203" s="293"/>
      <c r="D203" s="374" t="s">
        <v>24</v>
      </c>
      <c r="E203" s="289" t="s">
        <v>983</v>
      </c>
      <c r="F203" s="274"/>
    </row>
    <row r="204" spans="1:6" s="151" customFormat="1" ht="30" customHeight="1" x14ac:dyDescent="0.25">
      <c r="B204" s="368"/>
      <c r="C204" s="293"/>
      <c r="D204" s="374" t="s">
        <v>80</v>
      </c>
      <c r="E204" s="289" t="s">
        <v>984</v>
      </c>
      <c r="F204" s="274"/>
    </row>
    <row r="205" spans="1:6" s="151" customFormat="1" ht="30" customHeight="1" x14ac:dyDescent="0.25">
      <c r="B205" s="368"/>
      <c r="C205" s="293"/>
      <c r="D205" s="374" t="s">
        <v>28</v>
      </c>
      <c r="E205" s="289" t="s">
        <v>985</v>
      </c>
      <c r="F205" s="274"/>
    </row>
    <row r="206" spans="1:6" s="151" customFormat="1" ht="30" customHeight="1" x14ac:dyDescent="0.25">
      <c r="B206" s="368"/>
      <c r="C206" s="293"/>
      <c r="D206" s="374" t="s">
        <v>82</v>
      </c>
      <c r="E206" s="289" t="s">
        <v>986</v>
      </c>
      <c r="F206" s="274"/>
    </row>
    <row r="207" spans="1:6" s="151" customFormat="1" ht="30" customHeight="1" x14ac:dyDescent="0.25">
      <c r="B207" s="368"/>
      <c r="C207" s="293"/>
      <c r="D207" s="374" t="s">
        <v>84</v>
      </c>
      <c r="E207" s="289" t="s">
        <v>987</v>
      </c>
      <c r="F207" s="274"/>
    </row>
    <row r="208" spans="1:6" s="151" customFormat="1" ht="30" customHeight="1" x14ac:dyDescent="0.25">
      <c r="B208" s="368"/>
      <c r="C208" s="293"/>
      <c r="D208" s="374" t="s">
        <v>86</v>
      </c>
      <c r="E208" s="289" t="s">
        <v>990</v>
      </c>
      <c r="F208" s="274"/>
    </row>
    <row r="209" spans="1:6" s="151" customFormat="1" ht="30" customHeight="1" x14ac:dyDescent="0.25">
      <c r="B209" s="368"/>
      <c r="C209" s="293"/>
      <c r="D209" s="374" t="s">
        <v>56</v>
      </c>
      <c r="E209" s="289" t="s">
        <v>989</v>
      </c>
      <c r="F209" s="274"/>
    </row>
    <row r="210" spans="1:6" s="151" customFormat="1" ht="30" customHeight="1" x14ac:dyDescent="0.25">
      <c r="B210" s="368"/>
      <c r="C210" s="293"/>
      <c r="D210" s="374" t="s">
        <v>378</v>
      </c>
      <c r="E210" s="289" t="s">
        <v>988</v>
      </c>
      <c r="F210" s="274"/>
    </row>
    <row r="211" spans="1:6" s="151" customFormat="1" ht="30" customHeight="1" x14ac:dyDescent="0.25">
      <c r="B211" s="368"/>
      <c r="C211" s="293"/>
      <c r="D211" s="374" t="s">
        <v>6474</v>
      </c>
      <c r="E211" s="289" t="s">
        <v>6475</v>
      </c>
      <c r="F211" s="274"/>
    </row>
    <row r="212" spans="1:6" s="151" customFormat="1" ht="30" customHeight="1" x14ac:dyDescent="0.25">
      <c r="B212" s="368"/>
      <c r="C212" s="294"/>
      <c r="D212" s="375" t="s">
        <v>981</v>
      </c>
      <c r="E212" s="338" t="s">
        <v>982</v>
      </c>
      <c r="F212" s="274"/>
    </row>
    <row r="213" spans="1:6" s="151" customFormat="1" ht="31.5" customHeight="1" x14ac:dyDescent="0.25">
      <c r="B213" s="368"/>
      <c r="C213" s="154"/>
      <c r="D213" s="73"/>
      <c r="E213" s="262"/>
      <c r="F213" s="274"/>
    </row>
    <row r="214" spans="1:6" s="151" customFormat="1" ht="30" customHeight="1" x14ac:dyDescent="0.25">
      <c r="B214" s="368"/>
      <c r="C214" s="2414" t="s">
        <v>991</v>
      </c>
      <c r="D214" s="2479"/>
      <c r="E214" s="2480"/>
      <c r="F214" s="274"/>
    </row>
    <row r="215" spans="1:6" s="151" customFormat="1" ht="30" customHeight="1" x14ac:dyDescent="0.25">
      <c r="A215" s="151">
        <v>1</v>
      </c>
      <c r="B215" s="369"/>
      <c r="C215" s="340" t="s">
        <v>943</v>
      </c>
      <c r="D215" s="318" t="s">
        <v>6</v>
      </c>
      <c r="E215" s="287" t="s">
        <v>992</v>
      </c>
      <c r="F215" s="271"/>
    </row>
    <row r="216" spans="1:6" s="151" customFormat="1" ht="30" customHeight="1" x14ac:dyDescent="0.25">
      <c r="B216" s="369"/>
      <c r="C216" s="293"/>
      <c r="D216" s="382" t="s">
        <v>993</v>
      </c>
      <c r="E216" s="287" t="s">
        <v>1072</v>
      </c>
      <c r="F216" s="271"/>
    </row>
    <row r="217" spans="1:6" s="151" customFormat="1" ht="30" customHeight="1" x14ac:dyDescent="0.25">
      <c r="B217" s="369"/>
      <c r="C217" s="293"/>
      <c r="D217" s="383" t="s">
        <v>994</v>
      </c>
      <c r="E217" s="287" t="s">
        <v>999</v>
      </c>
      <c r="F217" s="271"/>
    </row>
    <row r="218" spans="1:6" s="151" customFormat="1" ht="30" customHeight="1" x14ac:dyDescent="0.25">
      <c r="B218" s="369"/>
      <c r="C218" s="293"/>
      <c r="D218" s="384" t="s">
        <v>995</v>
      </c>
      <c r="E218" s="287" t="s">
        <v>1000</v>
      </c>
      <c r="F218" s="271"/>
    </row>
    <row r="219" spans="1:6" s="151" customFormat="1" ht="30" customHeight="1" x14ac:dyDescent="0.25">
      <c r="B219" s="369"/>
      <c r="C219" s="293"/>
      <c r="D219" s="385" t="s">
        <v>996</v>
      </c>
      <c r="E219" s="287" t="s">
        <v>1001</v>
      </c>
      <c r="F219" s="271"/>
    </row>
    <row r="220" spans="1:6" s="151" customFormat="1" ht="30" customHeight="1" x14ac:dyDescent="0.25">
      <c r="B220" s="369"/>
      <c r="C220" s="293"/>
      <c r="D220" s="386" t="s">
        <v>997</v>
      </c>
      <c r="E220" s="287" t="s">
        <v>1002</v>
      </c>
      <c r="F220" s="271"/>
    </row>
    <row r="221" spans="1:6" s="151" customFormat="1" ht="30" customHeight="1" x14ac:dyDescent="0.25">
      <c r="B221" s="369"/>
      <c r="C221" s="293"/>
      <c r="D221" s="387" t="s">
        <v>998</v>
      </c>
      <c r="E221" s="287" t="s">
        <v>1003</v>
      </c>
      <c r="F221" s="271"/>
    </row>
    <row r="222" spans="1:6" s="151" customFormat="1" ht="30" customHeight="1" x14ac:dyDescent="0.25">
      <c r="B222" s="369"/>
      <c r="C222" s="293" t="s">
        <v>194</v>
      </c>
      <c r="D222" s="318" t="s">
        <v>14</v>
      </c>
      <c r="E222" s="287" t="s">
        <v>1004</v>
      </c>
      <c r="F222" s="271"/>
    </row>
    <row r="223" spans="1:6" s="151" customFormat="1" ht="30" customHeight="1" x14ac:dyDescent="0.25">
      <c r="A223" s="71">
        <v>1</v>
      </c>
      <c r="B223" s="273"/>
      <c r="C223" s="293"/>
      <c r="D223" s="382" t="s">
        <v>993</v>
      </c>
      <c r="E223" s="287" t="s">
        <v>1005</v>
      </c>
      <c r="F223" s="271"/>
    </row>
    <row r="224" spans="1:6" s="151" customFormat="1" ht="30" customHeight="1" x14ac:dyDescent="0.25">
      <c r="A224" s="71"/>
      <c r="B224" s="273"/>
      <c r="C224" s="293"/>
      <c r="D224" s="383" t="s">
        <v>994</v>
      </c>
      <c r="E224" s="287" t="s">
        <v>1007</v>
      </c>
      <c r="F224" s="271"/>
    </row>
    <row r="225" spans="1:6" s="151" customFormat="1" ht="30" customHeight="1" x14ac:dyDescent="0.25">
      <c r="A225" s="71"/>
      <c r="B225" s="273"/>
      <c r="C225" s="293"/>
      <c r="D225" s="384" t="s">
        <v>995</v>
      </c>
      <c r="E225" s="287" t="s">
        <v>1006</v>
      </c>
      <c r="F225" s="271"/>
    </row>
    <row r="226" spans="1:6" s="151" customFormat="1" ht="30" customHeight="1" x14ac:dyDescent="0.25">
      <c r="A226" s="151">
        <v>1</v>
      </c>
      <c r="B226" s="273"/>
      <c r="C226" s="293" t="s">
        <v>942</v>
      </c>
      <c r="D226" s="318" t="s">
        <v>1</v>
      </c>
      <c r="E226" s="287" t="s">
        <v>1008</v>
      </c>
      <c r="F226" s="271"/>
    </row>
    <row r="227" spans="1:6" s="151" customFormat="1" ht="30" customHeight="1" x14ac:dyDescent="0.25">
      <c r="B227" s="273"/>
      <c r="C227" s="293"/>
      <c r="D227" s="382" t="s">
        <v>993</v>
      </c>
      <c r="E227" s="287" t="s">
        <v>1010</v>
      </c>
      <c r="F227" s="271"/>
    </row>
    <row r="228" spans="1:6" s="151" customFormat="1" ht="30" customHeight="1" x14ac:dyDescent="0.25">
      <c r="B228" s="273"/>
      <c r="C228" s="293"/>
      <c r="D228" s="383" t="s">
        <v>994</v>
      </c>
      <c r="E228" s="287" t="s">
        <v>1016</v>
      </c>
      <c r="F228" s="271"/>
    </row>
    <row r="229" spans="1:6" s="151" customFormat="1" ht="30" customHeight="1" x14ac:dyDescent="0.25">
      <c r="B229" s="273"/>
      <c r="C229" s="293"/>
      <c r="D229" s="384" t="s">
        <v>995</v>
      </c>
      <c r="E229" s="287" t="s">
        <v>1015</v>
      </c>
      <c r="F229" s="271"/>
    </row>
    <row r="230" spans="1:6" s="151" customFormat="1" ht="30" customHeight="1" x14ac:dyDescent="0.25">
      <c r="B230" s="273"/>
      <c r="C230" s="293"/>
      <c r="D230" s="388" t="s">
        <v>594</v>
      </c>
      <c r="E230" s="287" t="s">
        <v>1009</v>
      </c>
      <c r="F230" s="271"/>
    </row>
    <row r="231" spans="1:6" s="151" customFormat="1" ht="30" customHeight="1" x14ac:dyDescent="0.25">
      <c r="A231" s="151">
        <v>1</v>
      </c>
      <c r="B231" s="273"/>
      <c r="C231" s="293" t="s">
        <v>941</v>
      </c>
      <c r="D231" s="318" t="s">
        <v>13</v>
      </c>
      <c r="E231" s="287" t="s">
        <v>1011</v>
      </c>
      <c r="F231" s="271"/>
    </row>
    <row r="232" spans="1:6" s="151" customFormat="1" ht="30" customHeight="1" x14ac:dyDescent="0.25">
      <c r="B232" s="273"/>
      <c r="C232" s="293"/>
      <c r="D232" s="382" t="s">
        <v>993</v>
      </c>
      <c r="E232" s="287" t="s">
        <v>1012</v>
      </c>
      <c r="F232" s="271"/>
    </row>
    <row r="233" spans="1:6" s="151" customFormat="1" ht="30" customHeight="1" x14ac:dyDescent="0.25">
      <c r="B233" s="273"/>
      <c r="C233" s="293"/>
      <c r="D233" s="383" t="s">
        <v>994</v>
      </c>
      <c r="E233" s="287" t="s">
        <v>1013</v>
      </c>
      <c r="F233" s="271"/>
    </row>
    <row r="234" spans="1:6" s="151" customFormat="1" ht="30" customHeight="1" x14ac:dyDescent="0.25">
      <c r="B234" s="273"/>
      <c r="C234" s="293"/>
      <c r="D234" s="384" t="s">
        <v>995</v>
      </c>
      <c r="E234" s="287" t="s">
        <v>1014</v>
      </c>
      <c r="F234" s="271"/>
    </row>
    <row r="235" spans="1:6" s="151" customFormat="1" ht="30" customHeight="1" x14ac:dyDescent="0.25">
      <c r="A235" s="151">
        <v>1</v>
      </c>
      <c r="B235" s="273"/>
      <c r="C235" s="293" t="s">
        <v>940</v>
      </c>
      <c r="D235" s="318" t="s">
        <v>120</v>
      </c>
      <c r="E235" s="287" t="s">
        <v>1030</v>
      </c>
      <c r="F235" s="271"/>
    </row>
    <row r="236" spans="1:6" s="151" customFormat="1" ht="30" customHeight="1" x14ac:dyDescent="0.25">
      <c r="B236" s="273"/>
      <c r="C236" s="293"/>
      <c r="D236" s="382" t="s">
        <v>993</v>
      </c>
      <c r="E236" s="287" t="s">
        <v>1020</v>
      </c>
      <c r="F236" s="271"/>
    </row>
    <row r="237" spans="1:6" s="151" customFormat="1" ht="30" customHeight="1" x14ac:dyDescent="0.25">
      <c r="B237" s="273"/>
      <c r="C237" s="293"/>
      <c r="D237" s="383" t="s">
        <v>994</v>
      </c>
      <c r="E237" s="287" t="s">
        <v>1019</v>
      </c>
      <c r="F237" s="271"/>
    </row>
    <row r="238" spans="1:6" s="151" customFormat="1" ht="30" customHeight="1" x14ac:dyDescent="0.25">
      <c r="B238" s="273"/>
      <c r="C238" s="293"/>
      <c r="D238" s="384" t="s">
        <v>995</v>
      </c>
      <c r="E238" s="287" t="s">
        <v>1018</v>
      </c>
      <c r="F238" s="271"/>
    </row>
    <row r="239" spans="1:6" s="151" customFormat="1" ht="30" customHeight="1" x14ac:dyDescent="0.25">
      <c r="B239" s="273"/>
      <c r="C239" s="293"/>
      <c r="D239" s="388" t="s">
        <v>594</v>
      </c>
      <c r="E239" s="287" t="s">
        <v>1017</v>
      </c>
      <c r="F239" s="271"/>
    </row>
    <row r="240" spans="1:6" s="151" customFormat="1" ht="30" customHeight="1" x14ac:dyDescent="0.25">
      <c r="A240" s="151">
        <v>1</v>
      </c>
      <c r="B240" s="273"/>
      <c r="C240" s="293" t="s">
        <v>939</v>
      </c>
      <c r="D240" s="318" t="s">
        <v>121</v>
      </c>
      <c r="E240" s="287" t="s">
        <v>1021</v>
      </c>
      <c r="F240" s="271"/>
    </row>
    <row r="241" spans="1:6" s="151" customFormat="1" ht="30" customHeight="1" x14ac:dyDescent="0.25">
      <c r="B241" s="273"/>
      <c r="C241" s="293"/>
      <c r="D241" s="382" t="s">
        <v>993</v>
      </c>
      <c r="E241" s="287" t="s">
        <v>1022</v>
      </c>
      <c r="F241" s="271"/>
    </row>
    <row r="242" spans="1:6" s="151" customFormat="1" ht="30" customHeight="1" x14ac:dyDescent="0.25">
      <c r="B242" s="273"/>
      <c r="C242" s="293"/>
      <c r="D242" s="383" t="s">
        <v>994</v>
      </c>
      <c r="E242" s="287" t="s">
        <v>1023</v>
      </c>
      <c r="F242" s="271"/>
    </row>
    <row r="243" spans="1:6" s="151" customFormat="1" ht="30" customHeight="1" x14ac:dyDescent="0.25">
      <c r="B243" s="273"/>
      <c r="C243" s="293"/>
      <c r="D243" s="384" t="s">
        <v>995</v>
      </c>
      <c r="E243" s="287" t="s">
        <v>1024</v>
      </c>
      <c r="F243" s="271"/>
    </row>
    <row r="244" spans="1:6" s="151" customFormat="1" ht="30" customHeight="1" x14ac:dyDescent="0.25">
      <c r="A244" s="151">
        <v>1</v>
      </c>
      <c r="B244" s="273"/>
      <c r="C244" s="293" t="s">
        <v>938</v>
      </c>
      <c r="D244" s="318" t="s">
        <v>383</v>
      </c>
      <c r="E244" s="287" t="s">
        <v>1025</v>
      </c>
      <c r="F244" s="271"/>
    </row>
    <row r="245" spans="1:6" s="151" customFormat="1" ht="30" customHeight="1" x14ac:dyDescent="0.25">
      <c r="B245" s="273"/>
      <c r="C245" s="293"/>
      <c r="D245" s="382" t="s">
        <v>993</v>
      </c>
      <c r="E245" s="287" t="s">
        <v>1029</v>
      </c>
      <c r="F245" s="271"/>
    </row>
    <row r="246" spans="1:6" s="151" customFormat="1" ht="34.5" customHeight="1" x14ac:dyDescent="0.25">
      <c r="B246" s="273"/>
      <c r="C246" s="293"/>
      <c r="D246" s="383" t="s">
        <v>994</v>
      </c>
      <c r="E246" s="287" t="s">
        <v>1028</v>
      </c>
      <c r="F246" s="271"/>
    </row>
    <row r="247" spans="1:6" s="151" customFormat="1" ht="30" customHeight="1" x14ac:dyDescent="0.25">
      <c r="B247" s="273"/>
      <c r="C247" s="293"/>
      <c r="D247" s="384" t="s">
        <v>995</v>
      </c>
      <c r="E247" s="287" t="s">
        <v>1026</v>
      </c>
      <c r="F247" s="271"/>
    </row>
    <row r="248" spans="1:6" s="151" customFormat="1" ht="30" customHeight="1" x14ac:dyDescent="0.25">
      <c r="B248" s="273"/>
      <c r="C248" s="294"/>
      <c r="D248" s="389" t="s">
        <v>594</v>
      </c>
      <c r="E248" s="317" t="s">
        <v>1027</v>
      </c>
      <c r="F248" s="271"/>
    </row>
    <row r="249" spans="1:6" s="151" customFormat="1" ht="33" customHeight="1" x14ac:dyDescent="0.25">
      <c r="B249" s="273"/>
      <c r="C249" s="154"/>
      <c r="D249" s="73"/>
      <c r="E249" s="261"/>
      <c r="F249" s="271"/>
    </row>
    <row r="250" spans="1:6" s="151" customFormat="1" ht="33" customHeight="1" x14ac:dyDescent="0.25">
      <c r="B250" s="273"/>
      <c r="C250" s="2414" t="s">
        <v>5930</v>
      </c>
      <c r="D250" s="2479"/>
      <c r="E250" s="2480"/>
      <c r="F250" s="271"/>
    </row>
    <row r="251" spans="1:6" s="151" customFormat="1" ht="57.75" customHeight="1" x14ac:dyDescent="0.25">
      <c r="B251" s="273"/>
      <c r="C251" s="340" t="s">
        <v>943</v>
      </c>
      <c r="D251" s="318" t="s">
        <v>5933</v>
      </c>
      <c r="E251" s="289" t="s">
        <v>5939</v>
      </c>
      <c r="F251" s="271"/>
    </row>
    <row r="252" spans="1:6" s="151" customFormat="1" ht="33" customHeight="1" x14ac:dyDescent="0.25">
      <c r="B252" s="273"/>
      <c r="C252" s="293" t="s">
        <v>194</v>
      </c>
      <c r="D252" s="318" t="s">
        <v>5934</v>
      </c>
      <c r="E252" s="290" t="s">
        <v>7256</v>
      </c>
      <c r="F252" s="271"/>
    </row>
    <row r="253" spans="1:6" s="151" customFormat="1" ht="33" customHeight="1" x14ac:dyDescent="0.25">
      <c r="B253" s="273"/>
      <c r="C253" s="293" t="s">
        <v>942</v>
      </c>
      <c r="D253" s="318" t="s">
        <v>5935</v>
      </c>
      <c r="E253" s="287" t="s">
        <v>5936</v>
      </c>
      <c r="F253" s="271"/>
    </row>
    <row r="254" spans="1:6" s="151" customFormat="1" ht="30" customHeight="1" x14ac:dyDescent="0.25">
      <c r="B254" s="551"/>
      <c r="C254" s="293" t="s">
        <v>941</v>
      </c>
      <c r="D254" s="410" t="s">
        <v>6</v>
      </c>
      <c r="E254" s="558" t="s">
        <v>1163</v>
      </c>
      <c r="F254" s="404"/>
    </row>
    <row r="255" spans="1:6" s="151" customFormat="1" ht="30" customHeight="1" x14ac:dyDescent="0.25">
      <c r="B255" s="551"/>
      <c r="C255" s="293"/>
      <c r="D255" s="382" t="s">
        <v>993</v>
      </c>
      <c r="E255" s="558" t="s">
        <v>1164</v>
      </c>
      <c r="F255" s="404"/>
    </row>
    <row r="256" spans="1:6" s="151" customFormat="1" ht="30" customHeight="1" x14ac:dyDescent="0.25">
      <c r="B256" s="551"/>
      <c r="C256" s="293"/>
      <c r="D256" s="383" t="s">
        <v>994</v>
      </c>
      <c r="E256" s="558" t="s">
        <v>1165</v>
      </c>
      <c r="F256" s="404"/>
    </row>
    <row r="257" spans="1:6" s="151" customFormat="1" ht="30" customHeight="1" x14ac:dyDescent="0.25">
      <c r="B257" s="551"/>
      <c r="C257" s="293"/>
      <c r="D257" s="384" t="s">
        <v>995</v>
      </c>
      <c r="E257" s="558" t="s">
        <v>1166</v>
      </c>
      <c r="F257" s="404"/>
    </row>
    <row r="258" spans="1:6" s="151" customFormat="1" ht="30" customHeight="1" x14ac:dyDescent="0.25">
      <c r="B258" s="551"/>
      <c r="C258" s="293" t="s">
        <v>940</v>
      </c>
      <c r="D258" s="410" t="s">
        <v>1259</v>
      </c>
      <c r="E258" s="558" t="s">
        <v>874</v>
      </c>
      <c r="F258" s="404"/>
    </row>
    <row r="259" spans="1:6" s="151" customFormat="1" ht="42.75" customHeight="1" x14ac:dyDescent="0.25">
      <c r="B259" s="273"/>
      <c r="C259" s="294" t="s">
        <v>939</v>
      </c>
      <c r="D259" s="320" t="s">
        <v>5937</v>
      </c>
      <c r="E259" s="317" t="s">
        <v>5938</v>
      </c>
      <c r="F259" s="271"/>
    </row>
    <row r="260" spans="1:6" s="151" customFormat="1" ht="30" customHeight="1" x14ac:dyDescent="0.25">
      <c r="B260" s="273"/>
      <c r="C260" s="154"/>
      <c r="D260" s="73"/>
      <c r="E260" s="261"/>
      <c r="F260" s="271"/>
    </row>
    <row r="261" spans="1:6" s="151" customFormat="1" ht="30" customHeight="1" x14ac:dyDescent="0.25">
      <c r="B261" s="276"/>
      <c r="C261" s="2414" t="s">
        <v>5930</v>
      </c>
      <c r="D261" s="2479"/>
      <c r="E261" s="2480"/>
      <c r="F261" s="370"/>
    </row>
    <row r="262" spans="1:6" s="151" customFormat="1" ht="30" customHeight="1" x14ac:dyDescent="0.25">
      <c r="B262" s="368"/>
      <c r="C262" s="340" t="s">
        <v>943</v>
      </c>
      <c r="D262" s="318" t="s">
        <v>812</v>
      </c>
      <c r="E262" s="290" t="s">
        <v>567</v>
      </c>
      <c r="F262" s="275"/>
    </row>
    <row r="263" spans="1:6" s="151" customFormat="1" ht="30" customHeight="1" x14ac:dyDescent="0.25">
      <c r="B263" s="368"/>
      <c r="C263" s="293" t="s">
        <v>194</v>
      </c>
      <c r="D263" s="318" t="s">
        <v>15</v>
      </c>
      <c r="E263" s="290" t="s">
        <v>94</v>
      </c>
      <c r="F263" s="275"/>
    </row>
    <row r="264" spans="1:6" s="151" customFormat="1" ht="34.5" customHeight="1" x14ac:dyDescent="0.25">
      <c r="A264" s="151">
        <v>1</v>
      </c>
      <c r="B264" s="369"/>
      <c r="C264" s="293" t="s">
        <v>942</v>
      </c>
      <c r="D264" s="318" t="s">
        <v>1031</v>
      </c>
      <c r="E264" s="287" t="s">
        <v>7266</v>
      </c>
      <c r="F264" s="271"/>
    </row>
    <row r="265" spans="1:6" s="151" customFormat="1" ht="39" customHeight="1" x14ac:dyDescent="0.25">
      <c r="A265" s="151">
        <v>1</v>
      </c>
      <c r="B265" s="273"/>
      <c r="C265" s="293" t="s">
        <v>941</v>
      </c>
      <c r="D265" s="318" t="s">
        <v>1032</v>
      </c>
      <c r="E265" s="287" t="s">
        <v>7265</v>
      </c>
      <c r="F265" s="271"/>
    </row>
    <row r="266" spans="1:6" s="151" customFormat="1" ht="30" customHeight="1" x14ac:dyDescent="0.25">
      <c r="A266" s="151">
        <v>1</v>
      </c>
      <c r="B266" s="273"/>
      <c r="C266" s="293" t="s">
        <v>940</v>
      </c>
      <c r="D266" s="318" t="s">
        <v>13</v>
      </c>
      <c r="E266" s="288" t="s">
        <v>95</v>
      </c>
      <c r="F266" s="272"/>
    </row>
    <row r="267" spans="1:6" s="151" customFormat="1" ht="30" customHeight="1" x14ac:dyDescent="0.25">
      <c r="A267" s="151">
        <v>1</v>
      </c>
      <c r="B267" s="273"/>
      <c r="C267" s="293" t="s">
        <v>939</v>
      </c>
      <c r="D267" s="318" t="s">
        <v>180</v>
      </c>
      <c r="E267" s="287" t="s">
        <v>568</v>
      </c>
      <c r="F267" s="271"/>
    </row>
    <row r="268" spans="1:6" s="151" customFormat="1" ht="30" customHeight="1" x14ac:dyDescent="0.25">
      <c r="B268" s="273"/>
      <c r="C268" s="390"/>
      <c r="D268" s="396" t="s">
        <v>155</v>
      </c>
      <c r="E268" s="391" t="s">
        <v>1054</v>
      </c>
      <c r="F268" s="271"/>
    </row>
    <row r="269" spans="1:6" s="151" customFormat="1" ht="30" customHeight="1" x14ac:dyDescent="0.25">
      <c r="B269" s="273"/>
      <c r="C269" s="390"/>
      <c r="D269" s="396" t="s">
        <v>156</v>
      </c>
      <c r="E269" s="391" t="s">
        <v>1050</v>
      </c>
      <c r="F269" s="271"/>
    </row>
    <row r="270" spans="1:6" s="151" customFormat="1" ht="30" customHeight="1" x14ac:dyDescent="0.25">
      <c r="B270" s="273"/>
      <c r="C270" s="390"/>
      <c r="D270" s="396" t="s">
        <v>157</v>
      </c>
      <c r="E270" s="391" t="s">
        <v>1048</v>
      </c>
      <c r="F270" s="271"/>
    </row>
    <row r="271" spans="1:6" s="151" customFormat="1" ht="30" customHeight="1" x14ac:dyDescent="0.25">
      <c r="B271" s="273"/>
      <c r="C271" s="390"/>
      <c r="D271" s="396" t="s">
        <v>158</v>
      </c>
      <c r="E271" s="391" t="s">
        <v>1049</v>
      </c>
      <c r="F271" s="271"/>
    </row>
    <row r="272" spans="1:6" s="151" customFormat="1" ht="33" customHeight="1" x14ac:dyDescent="0.25">
      <c r="B272" s="273"/>
      <c r="C272" s="390"/>
      <c r="D272" s="396" t="s">
        <v>396</v>
      </c>
      <c r="E272" s="391" t="s">
        <v>1051</v>
      </c>
      <c r="F272" s="271"/>
    </row>
    <row r="273" spans="1:6" s="151" customFormat="1" ht="30" customHeight="1" x14ac:dyDescent="0.25">
      <c r="B273" s="273"/>
      <c r="C273" s="390"/>
      <c r="D273" s="396" t="s">
        <v>397</v>
      </c>
      <c r="E273" s="391" t="s">
        <v>1052</v>
      </c>
      <c r="F273" s="271"/>
    </row>
    <row r="274" spans="1:6" s="151" customFormat="1" ht="30" customHeight="1" x14ac:dyDescent="0.25">
      <c r="B274" s="273"/>
      <c r="C274" s="390"/>
      <c r="D274" s="396" t="s">
        <v>398</v>
      </c>
      <c r="E274" s="391" t="s">
        <v>1053</v>
      </c>
      <c r="F274" s="271"/>
    </row>
    <row r="275" spans="1:6" s="151" customFormat="1" ht="30" customHeight="1" x14ac:dyDescent="0.25">
      <c r="A275" s="151">
        <v>1</v>
      </c>
      <c r="B275" s="273"/>
      <c r="C275" s="294" t="s">
        <v>938</v>
      </c>
      <c r="D275" s="320" t="s">
        <v>154</v>
      </c>
      <c r="E275" s="291" t="s">
        <v>181</v>
      </c>
      <c r="F275" s="272"/>
    </row>
    <row r="276" spans="1:6" s="151" customFormat="1" ht="30" customHeight="1" x14ac:dyDescent="0.25">
      <c r="B276" s="273"/>
      <c r="C276" s="164"/>
      <c r="D276" s="73"/>
      <c r="E276" s="155"/>
      <c r="F276" s="272"/>
    </row>
    <row r="277" spans="1:6" s="151" customFormat="1" ht="30" customHeight="1" x14ac:dyDescent="0.25">
      <c r="A277" s="151">
        <v>1</v>
      </c>
      <c r="B277" s="276"/>
      <c r="C277" s="2414" t="s">
        <v>5931</v>
      </c>
      <c r="D277" s="2479"/>
      <c r="E277" s="2480"/>
      <c r="F277" s="272"/>
    </row>
    <row r="278" spans="1:6" s="151" customFormat="1" ht="30" customHeight="1" x14ac:dyDescent="0.25">
      <c r="B278" s="368"/>
      <c r="C278" s="340" t="s">
        <v>943</v>
      </c>
      <c r="D278" s="318" t="s">
        <v>1033</v>
      </c>
      <c r="E278" s="290" t="s">
        <v>74</v>
      </c>
      <c r="F278" s="275"/>
    </row>
    <row r="279" spans="1:6" s="151" customFormat="1" ht="72" customHeight="1" x14ac:dyDescent="0.25">
      <c r="B279" s="368"/>
      <c r="C279" s="293" t="s">
        <v>194</v>
      </c>
      <c r="D279" s="318" t="s">
        <v>1034</v>
      </c>
      <c r="E279" s="289" t="s">
        <v>1040</v>
      </c>
      <c r="F279" s="274"/>
    </row>
    <row r="280" spans="1:6" s="151" customFormat="1" ht="101.25" customHeight="1" x14ac:dyDescent="0.25">
      <c r="B280" s="368"/>
      <c r="C280" s="293"/>
      <c r="D280" s="385" t="s">
        <v>62</v>
      </c>
      <c r="E280" s="289" t="s">
        <v>574</v>
      </c>
      <c r="F280" s="274"/>
    </row>
    <row r="281" spans="1:6" s="151" customFormat="1" ht="50.25" customHeight="1" x14ac:dyDescent="0.25">
      <c r="B281" s="368"/>
      <c r="C281" s="293"/>
      <c r="D281" s="385" t="s">
        <v>63</v>
      </c>
      <c r="E281" s="289" t="s">
        <v>575</v>
      </c>
      <c r="F281" s="274"/>
    </row>
    <row r="282" spans="1:6" s="151" customFormat="1" ht="63" customHeight="1" x14ac:dyDescent="0.25">
      <c r="B282" s="368"/>
      <c r="C282" s="293"/>
      <c r="D282" s="385" t="s">
        <v>64</v>
      </c>
      <c r="E282" s="289" t="s">
        <v>576</v>
      </c>
      <c r="F282" s="274"/>
    </row>
    <row r="283" spans="1:6" s="151" customFormat="1" ht="110.25" customHeight="1" x14ac:dyDescent="0.25">
      <c r="B283" s="368"/>
      <c r="C283" s="293"/>
      <c r="D283" s="385" t="s">
        <v>65</v>
      </c>
      <c r="E283" s="289" t="s">
        <v>577</v>
      </c>
      <c r="F283" s="274"/>
    </row>
    <row r="284" spans="1:6" s="151" customFormat="1" ht="80.25" customHeight="1" x14ac:dyDescent="0.25">
      <c r="B284" s="368"/>
      <c r="C284" s="293"/>
      <c r="D284" s="385" t="s">
        <v>66</v>
      </c>
      <c r="E284" s="289" t="s">
        <v>578</v>
      </c>
      <c r="F284" s="274"/>
    </row>
    <row r="285" spans="1:6" s="151" customFormat="1" ht="35.25" customHeight="1" x14ac:dyDescent="0.25">
      <c r="B285" s="368"/>
      <c r="C285" s="293"/>
      <c r="D285" s="385" t="s">
        <v>67</v>
      </c>
      <c r="E285" s="289" t="s">
        <v>579</v>
      </c>
      <c r="F285" s="274"/>
    </row>
    <row r="286" spans="1:6" s="151" customFormat="1" ht="32.25" customHeight="1" x14ac:dyDescent="0.25">
      <c r="B286" s="368"/>
      <c r="C286" s="293"/>
      <c r="D286" s="385" t="s">
        <v>68</v>
      </c>
      <c r="E286" s="289" t="s">
        <v>580</v>
      </c>
      <c r="F286" s="274"/>
    </row>
    <row r="287" spans="1:6" s="151" customFormat="1" ht="30" customHeight="1" x14ac:dyDescent="0.25">
      <c r="B287" s="368"/>
      <c r="C287" s="293"/>
      <c r="D287" s="385" t="s">
        <v>182</v>
      </c>
      <c r="E287" s="289" t="s">
        <v>858</v>
      </c>
      <c r="F287" s="274"/>
    </row>
    <row r="288" spans="1:6" ht="30" customHeight="1" x14ac:dyDescent="0.25">
      <c r="B288" s="368"/>
      <c r="C288" s="293" t="s">
        <v>942</v>
      </c>
      <c r="D288" s="318" t="s">
        <v>6476</v>
      </c>
      <c r="E288" s="290" t="s">
        <v>6477</v>
      </c>
      <c r="F288" s="275"/>
    </row>
    <row r="289" spans="1:6" s="151" customFormat="1" ht="30" customHeight="1" x14ac:dyDescent="0.25">
      <c r="A289" s="151">
        <v>1</v>
      </c>
      <c r="B289" s="369"/>
      <c r="C289" s="293" t="s">
        <v>941</v>
      </c>
      <c r="D289" s="318" t="s">
        <v>1035</v>
      </c>
      <c r="E289" s="287" t="s">
        <v>570</v>
      </c>
      <c r="F289" s="271"/>
    </row>
    <row r="290" spans="1:6" s="151" customFormat="1" ht="30" customHeight="1" x14ac:dyDescent="0.25">
      <c r="A290" s="151">
        <v>1</v>
      </c>
      <c r="B290" s="273"/>
      <c r="C290" s="293" t="s">
        <v>940</v>
      </c>
      <c r="D290" s="318" t="s">
        <v>1036</v>
      </c>
      <c r="E290" s="287" t="s">
        <v>572</v>
      </c>
      <c r="F290" s="271"/>
    </row>
    <row r="291" spans="1:6" s="151" customFormat="1" ht="30" customHeight="1" x14ac:dyDescent="0.25">
      <c r="A291" s="151">
        <v>1</v>
      </c>
      <c r="B291" s="273"/>
      <c r="C291" s="293" t="s">
        <v>939</v>
      </c>
      <c r="D291" s="318" t="s">
        <v>1037</v>
      </c>
      <c r="E291" s="288" t="s">
        <v>571</v>
      </c>
      <c r="F291" s="272"/>
    </row>
    <row r="292" spans="1:6" s="151" customFormat="1" ht="30" customHeight="1" x14ac:dyDescent="0.25">
      <c r="A292" s="151">
        <v>1</v>
      </c>
      <c r="B292" s="273"/>
      <c r="C292" s="293" t="s">
        <v>938</v>
      </c>
      <c r="D292" s="318" t="s">
        <v>1038</v>
      </c>
      <c r="E292" s="288" t="s">
        <v>573</v>
      </c>
      <c r="F292" s="272"/>
    </row>
    <row r="293" spans="1:6" s="151" customFormat="1" ht="30" customHeight="1" x14ac:dyDescent="0.25">
      <c r="A293" s="151">
        <v>1</v>
      </c>
      <c r="B293" s="273"/>
      <c r="C293" s="293" t="s">
        <v>937</v>
      </c>
      <c r="D293" s="318" t="s">
        <v>1039</v>
      </c>
      <c r="E293" s="287" t="s">
        <v>569</v>
      </c>
      <c r="F293" s="271"/>
    </row>
    <row r="294" spans="1:6" ht="30" customHeight="1" x14ac:dyDescent="0.25">
      <c r="A294">
        <v>1</v>
      </c>
      <c r="B294" s="369"/>
      <c r="C294" s="293" t="s">
        <v>936</v>
      </c>
      <c r="D294" s="318" t="s">
        <v>1255</v>
      </c>
      <c r="E294" s="287" t="s">
        <v>1041</v>
      </c>
      <c r="F294" s="271"/>
    </row>
    <row r="295" spans="1:6" s="151" customFormat="1" ht="30" customHeight="1" x14ac:dyDescent="0.25">
      <c r="B295" s="369"/>
      <c r="C295" s="390"/>
      <c r="D295" s="382" t="s">
        <v>993</v>
      </c>
      <c r="E295" s="391" t="s">
        <v>1042</v>
      </c>
      <c r="F295" s="271"/>
    </row>
    <row r="296" spans="1:6" s="151" customFormat="1" ht="30" customHeight="1" x14ac:dyDescent="0.25">
      <c r="B296" s="369"/>
      <c r="C296" s="390"/>
      <c r="D296" s="383" t="s">
        <v>994</v>
      </c>
      <c r="E296" s="391" t="s">
        <v>1043</v>
      </c>
      <c r="F296" s="271"/>
    </row>
    <row r="297" spans="1:6" s="151" customFormat="1" ht="30" customHeight="1" x14ac:dyDescent="0.25">
      <c r="B297" s="369"/>
      <c r="C297" s="390"/>
      <c r="D297" s="384" t="s">
        <v>995</v>
      </c>
      <c r="E297" s="391" t="s">
        <v>1044</v>
      </c>
      <c r="F297" s="271"/>
    </row>
    <row r="298" spans="1:6" s="151" customFormat="1" ht="30" customHeight="1" x14ac:dyDescent="0.25">
      <c r="B298" s="369"/>
      <c r="C298" s="390"/>
      <c r="D298" s="385" t="s">
        <v>996</v>
      </c>
      <c r="E298" s="391" t="s">
        <v>1045</v>
      </c>
      <c r="F298" s="271"/>
    </row>
    <row r="299" spans="1:6" s="151" customFormat="1" ht="30" customHeight="1" x14ac:dyDescent="0.25">
      <c r="B299" s="369"/>
      <c r="C299" s="390"/>
      <c r="D299" s="386" t="s">
        <v>997</v>
      </c>
      <c r="E299" s="391" t="s">
        <v>1046</v>
      </c>
      <c r="F299" s="271"/>
    </row>
    <row r="300" spans="1:6" s="151" customFormat="1" ht="30" customHeight="1" x14ac:dyDescent="0.25">
      <c r="B300" s="369"/>
      <c r="C300" s="390"/>
      <c r="D300" s="387" t="s">
        <v>998</v>
      </c>
      <c r="E300" s="391" t="s">
        <v>1047</v>
      </c>
      <c r="F300" s="271"/>
    </row>
    <row r="301" spans="1:6" s="151" customFormat="1" ht="30" customHeight="1" x14ac:dyDescent="0.25">
      <c r="B301" s="369"/>
      <c r="C301" s="294" t="s">
        <v>935</v>
      </c>
      <c r="D301" s="320" t="s">
        <v>529</v>
      </c>
      <c r="E301" s="291" t="s">
        <v>581</v>
      </c>
      <c r="F301" s="272"/>
    </row>
    <row r="302" spans="1:6" s="151" customFormat="1" ht="30" customHeight="1" x14ac:dyDescent="0.25">
      <c r="B302" s="369"/>
      <c r="C302" s="165"/>
      <c r="D302" s="73"/>
      <c r="E302" s="155"/>
      <c r="F302" s="272"/>
    </row>
    <row r="303" spans="1:6" ht="30" customHeight="1" x14ac:dyDescent="0.25">
      <c r="B303" s="276"/>
      <c r="C303" s="2481" t="s">
        <v>5932</v>
      </c>
      <c r="D303" s="2482"/>
      <c r="E303" s="2483"/>
      <c r="F303" s="272"/>
    </row>
    <row r="304" spans="1:6" ht="34.5" customHeight="1" x14ac:dyDescent="0.25">
      <c r="B304" s="273"/>
      <c r="C304" s="357" t="s">
        <v>943</v>
      </c>
      <c r="D304" s="318" t="s">
        <v>7720</v>
      </c>
      <c r="E304" s="393" t="s">
        <v>7722</v>
      </c>
      <c r="F304" s="272"/>
    </row>
    <row r="305" spans="2:6" s="151" customFormat="1" ht="33" customHeight="1" x14ac:dyDescent="0.25">
      <c r="B305" s="273"/>
      <c r="C305" s="682" t="s">
        <v>194</v>
      </c>
      <c r="D305" s="658" t="s">
        <v>7721</v>
      </c>
      <c r="E305" s="683" t="s">
        <v>7723</v>
      </c>
      <c r="F305" s="272"/>
    </row>
    <row r="306" spans="2:6" s="151" customFormat="1" ht="69" customHeight="1" x14ac:dyDescent="0.25">
      <c r="B306" s="273"/>
      <c r="C306" s="358" t="s">
        <v>942</v>
      </c>
      <c r="D306" s="359" t="s">
        <v>5941</v>
      </c>
      <c r="E306" s="659" t="s">
        <v>5942</v>
      </c>
      <c r="F306" s="272"/>
    </row>
    <row r="307" spans="2:6" s="151" customFormat="1" ht="42" customHeight="1" x14ac:dyDescent="0.25">
      <c r="B307" s="326"/>
      <c r="C307" s="371"/>
      <c r="D307" s="279"/>
      <c r="E307" s="278"/>
      <c r="F307" s="372"/>
    </row>
    <row r="308" spans="2:6" ht="15.75" customHeight="1" x14ac:dyDescent="0.25">
      <c r="B308" s="9"/>
      <c r="C308" s="8"/>
      <c r="D308" s="9"/>
      <c r="E308" s="9"/>
      <c r="F308" s="9"/>
    </row>
    <row r="309" spans="2:6" s="113" customFormat="1" ht="51.75" customHeight="1" x14ac:dyDescent="0.25">
      <c r="B309" s="118"/>
      <c r="C309" s="114"/>
      <c r="D309" s="114"/>
      <c r="E309" s="114"/>
      <c r="F309" s="171"/>
    </row>
    <row r="310" spans="2:6" ht="51" customHeight="1" x14ac:dyDescent="0.25">
      <c r="B310" s="2423" t="s">
        <v>187</v>
      </c>
      <c r="C310" s="2424"/>
      <c r="D310" s="2424"/>
      <c r="E310" s="2424"/>
      <c r="F310" s="2425"/>
    </row>
    <row r="311" spans="2:6" s="151" customFormat="1" ht="18" customHeight="1" x14ac:dyDescent="0.25">
      <c r="B311" s="303"/>
      <c r="C311" s="2417"/>
      <c r="D311" s="2417"/>
      <c r="E311" s="2417"/>
      <c r="F311" s="2418"/>
    </row>
    <row r="312" spans="2:6" s="151" customFormat="1" ht="30" customHeight="1" x14ac:dyDescent="0.25">
      <c r="B312" s="304"/>
      <c r="C312" s="999"/>
      <c r="D312" s="999"/>
      <c r="E312" s="999"/>
      <c r="F312" s="302"/>
    </row>
    <row r="313" spans="2:6" ht="30.75" customHeight="1" x14ac:dyDescent="0.3">
      <c r="B313" s="329"/>
      <c r="C313" s="2435" t="s">
        <v>0</v>
      </c>
      <c r="D313" s="2436"/>
      <c r="E313" s="2437"/>
      <c r="F313" s="324"/>
    </row>
    <row r="314" spans="2:6" ht="63.75" customHeight="1" x14ac:dyDescent="0.25">
      <c r="B314" s="397"/>
      <c r="C314" s="2452" t="s">
        <v>1056</v>
      </c>
      <c r="D314" s="2453"/>
      <c r="E314" s="2454"/>
      <c r="F314" s="398"/>
    </row>
    <row r="315" spans="2:6" s="151" customFormat="1" ht="15" customHeight="1" x14ac:dyDescent="0.25">
      <c r="B315" s="399"/>
      <c r="C315" s="243"/>
      <c r="D315" s="243"/>
      <c r="E315" s="243"/>
      <c r="F315" s="398"/>
    </row>
    <row r="316" spans="2:6" ht="23.25" customHeight="1" x14ac:dyDescent="0.3">
      <c r="B316" s="329"/>
      <c r="C316" s="2484" t="s">
        <v>69</v>
      </c>
      <c r="D316" s="2484"/>
      <c r="E316" s="2484"/>
      <c r="F316" s="324"/>
    </row>
    <row r="317" spans="2:6" ht="27.75" customHeight="1" x14ac:dyDescent="0.25">
      <c r="B317" s="400"/>
      <c r="C317" s="182"/>
      <c r="D317" s="182"/>
      <c r="E317" s="182"/>
      <c r="F317" s="401"/>
    </row>
    <row r="318" spans="2:6" ht="30" customHeight="1" x14ac:dyDescent="0.25">
      <c r="B318" s="408"/>
      <c r="C318" s="2414" t="s">
        <v>1055</v>
      </c>
      <c r="D318" s="2415"/>
      <c r="E318" s="2416"/>
      <c r="F318" s="402"/>
    </row>
    <row r="319" spans="2:6" ht="30" customHeight="1" x14ac:dyDescent="0.25">
      <c r="B319" s="403"/>
      <c r="C319" s="340" t="s">
        <v>943</v>
      </c>
      <c r="D319" s="443" t="s">
        <v>223</v>
      </c>
      <c r="E319" s="444" t="s">
        <v>1338</v>
      </c>
      <c r="F319" s="404"/>
    </row>
    <row r="320" spans="2:6" ht="30" customHeight="1" x14ac:dyDescent="0.25">
      <c r="B320" s="403"/>
      <c r="C320" s="293" t="s">
        <v>194</v>
      </c>
      <c r="D320" s="410" t="s">
        <v>1057</v>
      </c>
      <c r="E320" s="412" t="s">
        <v>867</v>
      </c>
      <c r="F320" s="405"/>
    </row>
    <row r="321" spans="2:6" s="151" customFormat="1" ht="30" customHeight="1" x14ac:dyDescent="0.25">
      <c r="B321" s="403"/>
      <c r="C321" s="293" t="s">
        <v>942</v>
      </c>
      <c r="D321" s="410" t="s">
        <v>5792</v>
      </c>
      <c r="E321" s="412" t="s">
        <v>5793</v>
      </c>
      <c r="F321" s="405"/>
    </row>
    <row r="322" spans="2:6" s="151" customFormat="1" ht="50.25" customHeight="1" x14ac:dyDescent="0.25">
      <c r="B322" s="403"/>
      <c r="C322" s="293" t="s">
        <v>941</v>
      </c>
      <c r="D322" s="410" t="s">
        <v>1898</v>
      </c>
      <c r="E322" s="412" t="s">
        <v>2411</v>
      </c>
      <c r="F322" s="405"/>
    </row>
    <row r="323" spans="2:6" ht="59.25" customHeight="1" x14ac:dyDescent="0.25">
      <c r="B323" s="403"/>
      <c r="C323" s="293" t="s">
        <v>940</v>
      </c>
      <c r="D323" s="410" t="s">
        <v>1058</v>
      </c>
      <c r="E323" s="412" t="s">
        <v>1061</v>
      </c>
      <c r="F323" s="405"/>
    </row>
    <row r="324" spans="2:6" ht="33" customHeight="1" x14ac:dyDescent="0.25">
      <c r="B324" s="406"/>
      <c r="C324" s="293" t="s">
        <v>939</v>
      </c>
      <c r="D324" s="410" t="s">
        <v>293</v>
      </c>
      <c r="E324" s="412" t="s">
        <v>1062</v>
      </c>
      <c r="F324" s="405"/>
    </row>
    <row r="325" spans="2:6" s="151" customFormat="1" ht="33" customHeight="1" x14ac:dyDescent="0.25">
      <c r="B325" s="406"/>
      <c r="C325" s="293" t="s">
        <v>938</v>
      </c>
      <c r="D325" s="410" t="s">
        <v>387</v>
      </c>
      <c r="E325" s="412" t="s">
        <v>1063</v>
      </c>
      <c r="F325" s="405"/>
    </row>
    <row r="326" spans="2:6" ht="30" customHeight="1" x14ac:dyDescent="0.25">
      <c r="B326" s="406"/>
      <c r="C326" s="293" t="s">
        <v>937</v>
      </c>
      <c r="D326" s="410" t="s">
        <v>150</v>
      </c>
      <c r="E326" s="412" t="s">
        <v>1064</v>
      </c>
      <c r="F326" s="405"/>
    </row>
    <row r="327" spans="2:6" s="151" customFormat="1" ht="30" customHeight="1" x14ac:dyDescent="0.25">
      <c r="B327" s="406"/>
      <c r="C327" s="293" t="s">
        <v>936</v>
      </c>
      <c r="D327" s="410" t="s">
        <v>2645</v>
      </c>
      <c r="E327" s="588" t="s">
        <v>6478</v>
      </c>
      <c r="F327" s="405"/>
    </row>
    <row r="328" spans="2:6" ht="30" customHeight="1" x14ac:dyDescent="0.25">
      <c r="B328" s="406"/>
      <c r="C328" s="293" t="s">
        <v>935</v>
      </c>
      <c r="D328" s="410" t="s">
        <v>60</v>
      </c>
      <c r="E328" s="412" t="s">
        <v>341</v>
      </c>
      <c r="F328" s="405"/>
    </row>
    <row r="329" spans="2:6" s="151" customFormat="1" ht="30" customHeight="1" x14ac:dyDescent="0.25">
      <c r="B329" s="406"/>
      <c r="C329" s="293" t="s">
        <v>934</v>
      </c>
      <c r="D329" s="410" t="s">
        <v>801</v>
      </c>
      <c r="E329" s="412" t="s">
        <v>1065</v>
      </c>
      <c r="F329" s="405"/>
    </row>
    <row r="330" spans="2:6" s="151" customFormat="1" ht="30" customHeight="1" x14ac:dyDescent="0.25">
      <c r="B330" s="406"/>
      <c r="C330" s="293" t="s">
        <v>933</v>
      </c>
      <c r="D330" s="410" t="s">
        <v>802</v>
      </c>
      <c r="E330" s="412" t="s">
        <v>868</v>
      </c>
      <c r="F330" s="405"/>
    </row>
    <row r="331" spans="2:6" s="151" customFormat="1" ht="30" customHeight="1" x14ac:dyDescent="0.25">
      <c r="B331" s="406"/>
      <c r="C331" s="293" t="s">
        <v>932</v>
      </c>
      <c r="D331" s="410" t="s">
        <v>210</v>
      </c>
      <c r="E331" s="412" t="s">
        <v>809</v>
      </c>
      <c r="F331" s="405"/>
    </row>
    <row r="332" spans="2:6" s="151" customFormat="1" ht="51" customHeight="1" x14ac:dyDescent="0.25">
      <c r="B332" s="406"/>
      <c r="C332" s="294" t="s">
        <v>931</v>
      </c>
      <c r="D332" s="411" t="s">
        <v>410</v>
      </c>
      <c r="E332" s="413" t="s">
        <v>6479</v>
      </c>
      <c r="F332" s="404"/>
    </row>
    <row r="333" spans="2:6" s="151" customFormat="1" ht="30" customHeight="1" x14ac:dyDescent="0.25">
      <c r="B333" s="406"/>
      <c r="C333" s="167"/>
      <c r="D333" s="168"/>
      <c r="E333" s="244"/>
      <c r="F333" s="404"/>
    </row>
    <row r="334" spans="2:6" s="151" customFormat="1" ht="30" customHeight="1" x14ac:dyDescent="0.25">
      <c r="B334" s="406"/>
      <c r="C334" s="2473" t="s">
        <v>1059</v>
      </c>
      <c r="D334" s="2474"/>
      <c r="E334" s="2475"/>
      <c r="F334" s="404"/>
    </row>
    <row r="335" spans="2:6" ht="51" customHeight="1" x14ac:dyDescent="0.25">
      <c r="B335" s="406"/>
      <c r="C335" s="348" t="s">
        <v>943</v>
      </c>
      <c r="D335" s="421" t="s">
        <v>294</v>
      </c>
      <c r="E335" s="422" t="s">
        <v>342</v>
      </c>
      <c r="F335" s="405"/>
    </row>
    <row r="336" spans="2:6" ht="50.25" customHeight="1" x14ac:dyDescent="0.25">
      <c r="B336" s="276"/>
      <c r="C336" s="350" t="s">
        <v>1060</v>
      </c>
      <c r="D336" s="414" t="s">
        <v>913</v>
      </c>
      <c r="E336" s="409" t="s">
        <v>1068</v>
      </c>
      <c r="F336" s="405"/>
    </row>
    <row r="337" spans="2:6" s="151" customFormat="1" ht="30" customHeight="1" x14ac:dyDescent="0.25">
      <c r="B337" s="276"/>
      <c r="C337" s="328"/>
      <c r="D337" s="168"/>
      <c r="E337" s="263"/>
      <c r="F337" s="405"/>
    </row>
    <row r="338" spans="2:6" s="151" customFormat="1" ht="30" customHeight="1" x14ac:dyDescent="0.25">
      <c r="B338" s="276"/>
      <c r="C338" s="2432" t="s">
        <v>1066</v>
      </c>
      <c r="D338" s="2433"/>
      <c r="E338" s="2434"/>
      <c r="F338" s="405"/>
    </row>
    <row r="339" spans="2:6" s="151" customFormat="1" ht="38.25" customHeight="1" x14ac:dyDescent="0.25">
      <c r="B339" s="276"/>
      <c r="C339" s="395" t="s">
        <v>943</v>
      </c>
      <c r="D339" s="1152" t="s">
        <v>5794</v>
      </c>
      <c r="E339" s="1153" t="s">
        <v>5795</v>
      </c>
      <c r="F339" s="405"/>
    </row>
    <row r="340" spans="2:6" s="151" customFormat="1" ht="38.25" customHeight="1" x14ac:dyDescent="0.25">
      <c r="B340" s="276"/>
      <c r="C340" s="357" t="s">
        <v>194</v>
      </c>
      <c r="D340" s="415" t="s">
        <v>7726</v>
      </c>
      <c r="E340" s="417" t="s">
        <v>7727</v>
      </c>
      <c r="F340" s="405"/>
    </row>
    <row r="341" spans="2:6" s="151" customFormat="1" ht="30" customHeight="1" x14ac:dyDescent="0.25">
      <c r="B341" s="276"/>
      <c r="C341" s="357" t="s">
        <v>942</v>
      </c>
      <c r="D341" s="415" t="s">
        <v>7752</v>
      </c>
      <c r="E341" s="417" t="s">
        <v>7753</v>
      </c>
      <c r="F341" s="405"/>
    </row>
    <row r="342" spans="2:6" s="151" customFormat="1" ht="30" customHeight="1" x14ac:dyDescent="0.25">
      <c r="B342" s="276"/>
      <c r="C342" s="682" t="s">
        <v>941</v>
      </c>
      <c r="D342" s="876" t="s">
        <v>7725</v>
      </c>
      <c r="E342" s="877" t="s">
        <v>7724</v>
      </c>
      <c r="F342" s="405"/>
    </row>
    <row r="343" spans="2:6" s="151" customFormat="1" ht="51.75" customHeight="1" x14ac:dyDescent="0.25">
      <c r="B343" s="276"/>
      <c r="C343" s="358" t="s">
        <v>940</v>
      </c>
      <c r="D343" s="416" t="s">
        <v>2417</v>
      </c>
      <c r="E343" s="418" t="s">
        <v>2418</v>
      </c>
      <c r="F343" s="405"/>
    </row>
    <row r="344" spans="2:6" x14ac:dyDescent="0.25">
      <c r="B344" s="407"/>
      <c r="C344" s="2472"/>
      <c r="D344" s="2472"/>
      <c r="E344" s="2472"/>
      <c r="F344" s="316"/>
    </row>
    <row r="345" spans="2:6" s="113" customFormat="1" ht="15.75" x14ac:dyDescent="0.25">
      <c r="B345" s="118"/>
      <c r="C345" s="114"/>
      <c r="D345" s="114"/>
      <c r="E345" s="114"/>
      <c r="F345" s="171"/>
    </row>
    <row r="346" spans="2:6" ht="44.25" customHeight="1" x14ac:dyDescent="0.25"/>
    <row r="347" spans="2:6" ht="48.75" customHeight="1" x14ac:dyDescent="0.25">
      <c r="B347" s="2423" t="s">
        <v>14</v>
      </c>
      <c r="C347" s="2424"/>
      <c r="D347" s="2424"/>
      <c r="E347" s="2424"/>
      <c r="F347" s="2425"/>
    </row>
    <row r="348" spans="2:6" ht="16.5" customHeight="1" x14ac:dyDescent="0.25">
      <c r="B348" s="303"/>
      <c r="C348" s="2417"/>
      <c r="D348" s="2417"/>
      <c r="E348" s="2417"/>
      <c r="F348" s="2418"/>
    </row>
    <row r="349" spans="2:6" s="151" customFormat="1" ht="30" customHeight="1" x14ac:dyDescent="0.25">
      <c r="B349" s="304"/>
      <c r="C349" s="999"/>
      <c r="D349" s="999"/>
      <c r="E349" s="999"/>
      <c r="F349" s="302"/>
    </row>
    <row r="350" spans="2:6" ht="30" customHeight="1" x14ac:dyDescent="0.3">
      <c r="B350" s="427"/>
      <c r="C350" s="2445" t="s">
        <v>0</v>
      </c>
      <c r="D350" s="2446"/>
      <c r="E350" s="2447"/>
      <c r="F350" s="428"/>
    </row>
    <row r="351" spans="2:6" ht="68.25" customHeight="1" x14ac:dyDescent="0.25">
      <c r="B351" s="429"/>
      <c r="C351" s="2419" t="s">
        <v>1069</v>
      </c>
      <c r="D351" s="2420"/>
      <c r="E351" s="2421"/>
      <c r="F351" s="430"/>
    </row>
    <row r="352" spans="2:6" s="151" customFormat="1" ht="25.5" customHeight="1" x14ac:dyDescent="0.25">
      <c r="B352" s="429"/>
      <c r="C352" s="423"/>
      <c r="D352" s="423"/>
      <c r="E352" s="423"/>
      <c r="F352" s="430"/>
    </row>
    <row r="353" spans="2:6" ht="30" customHeight="1" x14ac:dyDescent="0.3">
      <c r="B353" s="427"/>
      <c r="C353" s="2422" t="s">
        <v>69</v>
      </c>
      <c r="D353" s="2422"/>
      <c r="E353" s="2422"/>
      <c r="F353" s="428"/>
    </row>
    <row r="354" spans="2:6" x14ac:dyDescent="0.25">
      <c r="B354" s="431"/>
      <c r="C354" s="50"/>
      <c r="D354" s="50"/>
      <c r="E354" s="50"/>
      <c r="F354" s="432"/>
    </row>
    <row r="355" spans="2:6" ht="30" customHeight="1" x14ac:dyDescent="0.25">
      <c r="B355" s="442"/>
      <c r="C355" s="2426" t="s">
        <v>1070</v>
      </c>
      <c r="D355" s="2427"/>
      <c r="E355" s="2428"/>
      <c r="F355" s="433"/>
    </row>
    <row r="356" spans="2:6" ht="47.25" customHeight="1" x14ac:dyDescent="0.25">
      <c r="B356" s="434"/>
      <c r="C356" s="449" t="s">
        <v>943</v>
      </c>
      <c r="D356" s="447" t="s">
        <v>1286</v>
      </c>
      <c r="E356" s="448" t="s">
        <v>1387</v>
      </c>
      <c r="F356" s="435"/>
    </row>
    <row r="357" spans="2:6" s="151" customFormat="1" ht="30" customHeight="1" x14ac:dyDescent="0.25">
      <c r="B357" s="434"/>
      <c r="C357" s="450" t="s">
        <v>194</v>
      </c>
      <c r="D357" s="318" t="s">
        <v>6</v>
      </c>
      <c r="E357" s="446" t="s">
        <v>1071</v>
      </c>
      <c r="F357" s="435"/>
    </row>
    <row r="358" spans="2:6" ht="30" customHeight="1" x14ac:dyDescent="0.25">
      <c r="B358" s="434"/>
      <c r="C358" s="450"/>
      <c r="D358" s="382" t="s">
        <v>993</v>
      </c>
      <c r="E358" s="445" t="s">
        <v>1072</v>
      </c>
      <c r="F358" s="433"/>
    </row>
    <row r="359" spans="2:6" ht="30" customHeight="1" x14ac:dyDescent="0.25">
      <c r="B359" s="434"/>
      <c r="C359" s="450"/>
      <c r="D359" s="383" t="s">
        <v>994</v>
      </c>
      <c r="E359" s="446" t="s">
        <v>1073</v>
      </c>
      <c r="F359" s="436"/>
    </row>
    <row r="360" spans="2:6" s="151" customFormat="1" ht="30" customHeight="1" x14ac:dyDescent="0.25">
      <c r="B360" s="434"/>
      <c r="C360" s="450"/>
      <c r="D360" s="384" t="s">
        <v>995</v>
      </c>
      <c r="E360" s="446" t="s">
        <v>1074</v>
      </c>
      <c r="F360" s="436"/>
    </row>
    <row r="361" spans="2:6" s="151" customFormat="1" ht="30" customHeight="1" x14ac:dyDescent="0.25">
      <c r="B361" s="434"/>
      <c r="C361" s="450"/>
      <c r="D361" s="385" t="s">
        <v>996</v>
      </c>
      <c r="E361" s="446" t="s">
        <v>1001</v>
      </c>
      <c r="F361" s="436"/>
    </row>
    <row r="362" spans="2:6" s="151" customFormat="1" ht="30" customHeight="1" x14ac:dyDescent="0.25">
      <c r="B362" s="434"/>
      <c r="C362" s="450"/>
      <c r="D362" s="386" t="s">
        <v>997</v>
      </c>
      <c r="E362" s="446" t="s">
        <v>1002</v>
      </c>
      <c r="F362" s="436"/>
    </row>
    <row r="363" spans="2:6" s="151" customFormat="1" ht="30" customHeight="1" x14ac:dyDescent="0.25">
      <c r="B363" s="434"/>
      <c r="C363" s="450"/>
      <c r="D363" s="387" t="s">
        <v>998</v>
      </c>
      <c r="E363" s="446" t="s">
        <v>1003</v>
      </c>
      <c r="F363" s="436"/>
    </row>
    <row r="364" spans="2:6" ht="41.25" customHeight="1" x14ac:dyDescent="0.25">
      <c r="B364" s="434"/>
      <c r="C364" s="450" t="s">
        <v>942</v>
      </c>
      <c r="D364" s="318" t="s">
        <v>1075</v>
      </c>
      <c r="E364" s="446" t="s">
        <v>1079</v>
      </c>
      <c r="F364" s="436"/>
    </row>
    <row r="365" spans="2:6" ht="53.25" customHeight="1" x14ac:dyDescent="0.25">
      <c r="B365" s="434"/>
      <c r="C365" s="450" t="s">
        <v>941</v>
      </c>
      <c r="D365" s="318" t="s">
        <v>1089</v>
      </c>
      <c r="E365" s="446" t="s">
        <v>1339</v>
      </c>
      <c r="F365" s="436"/>
    </row>
    <row r="366" spans="2:6" ht="30" customHeight="1" x14ac:dyDescent="0.25">
      <c r="B366" s="434"/>
      <c r="C366" s="450" t="s">
        <v>940</v>
      </c>
      <c r="D366" s="318" t="s">
        <v>1076</v>
      </c>
      <c r="E366" s="446" t="s">
        <v>1080</v>
      </c>
      <c r="F366" s="436"/>
    </row>
    <row r="367" spans="2:6" ht="30" customHeight="1" x14ac:dyDescent="0.25">
      <c r="B367" s="434"/>
      <c r="C367" s="450" t="s">
        <v>939</v>
      </c>
      <c r="D367" s="318" t="s">
        <v>205</v>
      </c>
      <c r="E367" s="446" t="s">
        <v>188</v>
      </c>
      <c r="F367" s="436"/>
    </row>
    <row r="368" spans="2:6" ht="30" customHeight="1" x14ac:dyDescent="0.25">
      <c r="B368" s="434"/>
      <c r="C368" s="450" t="s">
        <v>938</v>
      </c>
      <c r="D368" s="318" t="s">
        <v>343</v>
      </c>
      <c r="E368" s="446" t="s">
        <v>347</v>
      </c>
      <c r="F368" s="436"/>
    </row>
    <row r="369" spans="2:6" ht="30" customHeight="1" x14ac:dyDescent="0.25">
      <c r="B369" s="434"/>
      <c r="C369" s="450" t="s">
        <v>937</v>
      </c>
      <c r="D369" s="318" t="s">
        <v>206</v>
      </c>
      <c r="E369" s="446" t="s">
        <v>1340</v>
      </c>
      <c r="F369" s="436"/>
    </row>
    <row r="370" spans="2:6" ht="33" customHeight="1" x14ac:dyDescent="0.25">
      <c r="B370" s="434"/>
      <c r="C370" s="450" t="s">
        <v>936</v>
      </c>
      <c r="D370" s="318" t="s">
        <v>123</v>
      </c>
      <c r="E370" s="446" t="s">
        <v>1081</v>
      </c>
      <c r="F370" s="436"/>
    </row>
    <row r="371" spans="2:6" ht="30" customHeight="1" x14ac:dyDescent="0.25">
      <c r="B371" s="434"/>
      <c r="C371" s="450" t="s">
        <v>935</v>
      </c>
      <c r="D371" s="318" t="s">
        <v>207</v>
      </c>
      <c r="E371" s="446" t="s">
        <v>189</v>
      </c>
      <c r="F371" s="436"/>
    </row>
    <row r="372" spans="2:6" ht="30" customHeight="1" x14ac:dyDescent="0.25">
      <c r="B372" s="434"/>
      <c r="C372" s="450" t="s">
        <v>934</v>
      </c>
      <c r="D372" s="318" t="s">
        <v>1035</v>
      </c>
      <c r="E372" s="446" t="s">
        <v>190</v>
      </c>
      <c r="F372" s="436"/>
    </row>
    <row r="373" spans="2:6" ht="30" customHeight="1" x14ac:dyDescent="0.25">
      <c r="B373" s="434"/>
      <c r="C373" s="450" t="s">
        <v>933</v>
      </c>
      <c r="D373" s="318" t="s">
        <v>1036</v>
      </c>
      <c r="E373" s="446" t="s">
        <v>191</v>
      </c>
      <c r="F373" s="436"/>
    </row>
    <row r="374" spans="2:6" ht="30" customHeight="1" x14ac:dyDescent="0.25">
      <c r="B374" s="434"/>
      <c r="C374" s="450" t="s">
        <v>932</v>
      </c>
      <c r="D374" s="318" t="s">
        <v>1077</v>
      </c>
      <c r="E374" s="446" t="s">
        <v>816</v>
      </c>
      <c r="F374" s="436"/>
    </row>
    <row r="375" spans="2:6" s="151" customFormat="1" ht="30" customHeight="1" x14ac:dyDescent="0.25">
      <c r="B375" s="434"/>
      <c r="C375" s="450" t="s">
        <v>931</v>
      </c>
      <c r="D375" s="318" t="s">
        <v>1078</v>
      </c>
      <c r="E375" s="446" t="s">
        <v>817</v>
      </c>
      <c r="F375" s="436"/>
    </row>
    <row r="376" spans="2:6" ht="30" customHeight="1" x14ac:dyDescent="0.25">
      <c r="B376" s="434"/>
      <c r="C376" s="450" t="s">
        <v>930</v>
      </c>
      <c r="D376" s="318" t="s">
        <v>77</v>
      </c>
      <c r="E376" s="453" t="s">
        <v>1082</v>
      </c>
      <c r="F376" s="437"/>
    </row>
    <row r="377" spans="2:6" ht="30" customHeight="1" x14ac:dyDescent="0.25">
      <c r="B377" s="434"/>
      <c r="C377" s="450" t="s">
        <v>929</v>
      </c>
      <c r="D377" s="318" t="s">
        <v>209</v>
      </c>
      <c r="E377" s="453" t="s">
        <v>1083</v>
      </c>
      <c r="F377" s="437"/>
    </row>
    <row r="378" spans="2:6" ht="30" customHeight="1" x14ac:dyDescent="0.25">
      <c r="B378" s="434"/>
      <c r="C378" s="450" t="s">
        <v>928</v>
      </c>
      <c r="D378" s="318" t="s">
        <v>208</v>
      </c>
      <c r="E378" s="453" t="s">
        <v>192</v>
      </c>
      <c r="F378" s="437"/>
    </row>
    <row r="379" spans="2:6" ht="30" customHeight="1" x14ac:dyDescent="0.25">
      <c r="B379" s="434"/>
      <c r="C379" s="450" t="s">
        <v>927</v>
      </c>
      <c r="D379" s="318" t="s">
        <v>122</v>
      </c>
      <c r="E379" s="453" t="s">
        <v>818</v>
      </c>
      <c r="F379" s="437"/>
    </row>
    <row r="380" spans="2:6" ht="30" customHeight="1" x14ac:dyDescent="0.25">
      <c r="B380" s="434"/>
      <c r="C380" s="450" t="s">
        <v>926</v>
      </c>
      <c r="D380" s="318" t="s">
        <v>210</v>
      </c>
      <c r="E380" s="446" t="s">
        <v>657</v>
      </c>
      <c r="F380" s="436"/>
    </row>
    <row r="381" spans="2:6" s="151" customFormat="1" ht="53.25" customHeight="1" x14ac:dyDescent="0.25">
      <c r="B381" s="434"/>
      <c r="C381" s="450" t="s">
        <v>925</v>
      </c>
      <c r="D381" s="319" t="s">
        <v>7737</v>
      </c>
      <c r="E381" s="446" t="s">
        <v>7740</v>
      </c>
      <c r="F381" s="436"/>
    </row>
    <row r="382" spans="2:6" s="151" customFormat="1" ht="50.25" customHeight="1" x14ac:dyDescent="0.25">
      <c r="B382" s="434"/>
      <c r="C382" s="450" t="s">
        <v>924</v>
      </c>
      <c r="D382" s="319" t="s">
        <v>7738</v>
      </c>
      <c r="E382" s="446" t="s">
        <v>7741</v>
      </c>
      <c r="F382" s="436"/>
    </row>
    <row r="383" spans="2:6" s="151" customFormat="1" ht="43.5" customHeight="1" x14ac:dyDescent="0.25">
      <c r="B383" s="434"/>
      <c r="C383" s="451" t="s">
        <v>7742</v>
      </c>
      <c r="D383" s="452" t="s">
        <v>7739</v>
      </c>
      <c r="E383" s="454" t="s">
        <v>7757</v>
      </c>
      <c r="F383" s="436"/>
    </row>
    <row r="384" spans="2:6" s="151" customFormat="1" ht="27" customHeight="1" x14ac:dyDescent="0.25">
      <c r="B384" s="434"/>
      <c r="C384" s="72"/>
      <c r="D384" s="175"/>
      <c r="E384" s="74"/>
      <c r="F384" s="436"/>
    </row>
    <row r="385" spans="2:6" ht="30" customHeight="1" x14ac:dyDescent="0.25">
      <c r="B385" s="434"/>
      <c r="C385" s="2469" t="s">
        <v>1084</v>
      </c>
      <c r="D385" s="2470"/>
      <c r="E385" s="2471"/>
      <c r="F385" s="435"/>
    </row>
    <row r="386" spans="2:6" ht="147" customHeight="1" x14ac:dyDescent="0.25">
      <c r="B386" s="438"/>
      <c r="C386" s="455" t="s">
        <v>943</v>
      </c>
      <c r="D386" s="458" t="s">
        <v>208</v>
      </c>
      <c r="E386" s="461" t="s">
        <v>1382</v>
      </c>
      <c r="F386" s="436"/>
    </row>
    <row r="387" spans="2:6" ht="32.25" customHeight="1" x14ac:dyDescent="0.25">
      <c r="B387" s="438"/>
      <c r="C387" s="456" t="s">
        <v>194</v>
      </c>
      <c r="D387" s="459" t="s">
        <v>7728</v>
      </c>
      <c r="E387" s="462" t="s">
        <v>7729</v>
      </c>
      <c r="F387" s="436"/>
    </row>
    <row r="388" spans="2:6" s="151" customFormat="1" ht="32.25" customHeight="1" x14ac:dyDescent="0.25">
      <c r="B388" s="438"/>
      <c r="C388" s="456" t="s">
        <v>942</v>
      </c>
      <c r="D388" s="459" t="s">
        <v>7730</v>
      </c>
      <c r="E388" s="462" t="s">
        <v>1087</v>
      </c>
      <c r="F388" s="436"/>
    </row>
    <row r="389" spans="2:6" ht="30" customHeight="1" x14ac:dyDescent="0.25">
      <c r="B389" s="438"/>
      <c r="C389" s="456" t="s">
        <v>941</v>
      </c>
      <c r="D389" s="459" t="s">
        <v>1287</v>
      </c>
      <c r="E389" s="462" t="s">
        <v>7731</v>
      </c>
      <c r="F389" s="436"/>
    </row>
    <row r="390" spans="2:6" s="151" customFormat="1" ht="45" customHeight="1" x14ac:dyDescent="0.25">
      <c r="B390" s="438"/>
      <c r="C390" s="501" t="s">
        <v>940</v>
      </c>
      <c r="D390" s="502" t="s">
        <v>1085</v>
      </c>
      <c r="E390" s="503" t="s">
        <v>1341</v>
      </c>
      <c r="F390" s="436"/>
    </row>
    <row r="391" spans="2:6" s="151" customFormat="1" ht="40.5" customHeight="1" x14ac:dyDescent="0.25">
      <c r="B391" s="438"/>
      <c r="C391" s="501" t="s">
        <v>939</v>
      </c>
      <c r="D391" s="502" t="s">
        <v>7733</v>
      </c>
      <c r="E391" s="503" t="s">
        <v>7736</v>
      </c>
      <c r="F391" s="436"/>
    </row>
    <row r="392" spans="2:6" s="151" customFormat="1" ht="32.25" customHeight="1" x14ac:dyDescent="0.25">
      <c r="B392" s="438"/>
      <c r="C392" s="501" t="s">
        <v>938</v>
      </c>
      <c r="D392" s="502" t="s">
        <v>7732</v>
      </c>
      <c r="E392" s="503" t="s">
        <v>7734</v>
      </c>
      <c r="F392" s="436"/>
    </row>
    <row r="393" spans="2:6" s="151" customFormat="1" ht="32.25" customHeight="1" x14ac:dyDescent="0.25">
      <c r="B393" s="438"/>
      <c r="C393" s="501" t="s">
        <v>937</v>
      </c>
      <c r="D393" s="1266" t="s">
        <v>7735</v>
      </c>
      <c r="E393" s="503" t="s">
        <v>5943</v>
      </c>
      <c r="F393" s="436"/>
    </row>
    <row r="394" spans="2:6" s="151" customFormat="1" ht="39" customHeight="1" x14ac:dyDescent="0.25">
      <c r="B394" s="438"/>
      <c r="C394" s="457" t="s">
        <v>936</v>
      </c>
      <c r="D394" s="460" t="s">
        <v>5944</v>
      </c>
      <c r="E394" s="581" t="s">
        <v>5945</v>
      </c>
      <c r="F394" s="436"/>
    </row>
    <row r="395" spans="2:6" s="151" customFormat="1" ht="27" customHeight="1" x14ac:dyDescent="0.25">
      <c r="B395" s="438"/>
      <c r="C395" s="72"/>
      <c r="D395" s="174"/>
      <c r="E395" s="74"/>
      <c r="F395" s="436"/>
    </row>
    <row r="396" spans="2:6" s="151" customFormat="1" ht="27" customHeight="1" x14ac:dyDescent="0.25">
      <c r="B396" s="438"/>
      <c r="C396" s="2429" t="s">
        <v>1090</v>
      </c>
      <c r="D396" s="2430"/>
      <c r="E396" s="2431"/>
      <c r="F396" s="436"/>
    </row>
    <row r="397" spans="2:6" s="151" customFormat="1" ht="27" customHeight="1" x14ac:dyDescent="0.25">
      <c r="B397" s="438"/>
      <c r="C397" s="354" t="s">
        <v>943</v>
      </c>
      <c r="D397" s="463" t="s">
        <v>129</v>
      </c>
      <c r="E397" s="466" t="s">
        <v>1091</v>
      </c>
      <c r="F397" s="436"/>
    </row>
    <row r="398" spans="2:6" s="151" customFormat="1" ht="27" customHeight="1" x14ac:dyDescent="0.25">
      <c r="B398" s="438"/>
      <c r="C398" s="465"/>
      <c r="D398" s="675" t="s">
        <v>997</v>
      </c>
      <c r="E398" s="467" t="s">
        <v>1095</v>
      </c>
      <c r="F398" s="436"/>
    </row>
    <row r="399" spans="2:6" s="151" customFormat="1" ht="27" customHeight="1" x14ac:dyDescent="0.25">
      <c r="B399" s="438"/>
      <c r="C399" s="465"/>
      <c r="D399" s="469" t="s">
        <v>1092</v>
      </c>
      <c r="E399" s="467" t="s">
        <v>1096</v>
      </c>
      <c r="F399" s="436"/>
    </row>
    <row r="400" spans="2:6" s="151" customFormat="1" ht="27" customHeight="1" x14ac:dyDescent="0.25">
      <c r="B400" s="438"/>
      <c r="C400" s="465"/>
      <c r="D400" s="470" t="s">
        <v>1288</v>
      </c>
      <c r="E400" s="467" t="s">
        <v>1097</v>
      </c>
      <c r="F400" s="436"/>
    </row>
    <row r="401" spans="2:6" s="151" customFormat="1" ht="27" customHeight="1" x14ac:dyDescent="0.25">
      <c r="B401" s="438"/>
      <c r="C401" s="465"/>
      <c r="D401" s="471" t="s">
        <v>998</v>
      </c>
      <c r="E401" s="467" t="s">
        <v>1098</v>
      </c>
      <c r="F401" s="436"/>
    </row>
    <row r="402" spans="2:6" s="151" customFormat="1" ht="27" customHeight="1" x14ac:dyDescent="0.25">
      <c r="B402" s="438"/>
      <c r="C402" s="465"/>
      <c r="D402" s="472" t="s">
        <v>1093</v>
      </c>
      <c r="E402" s="467" t="s">
        <v>1099</v>
      </c>
      <c r="F402" s="436"/>
    </row>
    <row r="403" spans="2:6" s="151" customFormat="1" ht="27" customHeight="1" x14ac:dyDescent="0.25">
      <c r="B403" s="438"/>
      <c r="C403" s="465"/>
      <c r="D403" s="473" t="s">
        <v>1094</v>
      </c>
      <c r="E403" s="467" t="s">
        <v>1342</v>
      </c>
      <c r="F403" s="436"/>
    </row>
    <row r="404" spans="2:6" s="151" customFormat="1" ht="27" customHeight="1" x14ac:dyDescent="0.25">
      <c r="B404" s="438"/>
      <c r="C404" s="465"/>
      <c r="D404" s="676" t="s">
        <v>993</v>
      </c>
      <c r="E404" s="467" t="s">
        <v>1289</v>
      </c>
      <c r="F404" s="436"/>
    </row>
    <row r="405" spans="2:6" s="151" customFormat="1" ht="27" customHeight="1" x14ac:dyDescent="0.25">
      <c r="B405" s="438"/>
      <c r="C405" s="355" t="s">
        <v>194</v>
      </c>
      <c r="D405" s="464" t="s">
        <v>1343</v>
      </c>
      <c r="E405" s="468" t="s">
        <v>1344</v>
      </c>
      <c r="F405" s="436"/>
    </row>
    <row r="406" spans="2:6" s="151" customFormat="1" ht="27" customHeight="1" x14ac:dyDescent="0.25">
      <c r="B406" s="438"/>
      <c r="C406" s="72"/>
      <c r="D406" s="174"/>
      <c r="E406" s="74"/>
      <c r="F406" s="436"/>
    </row>
    <row r="407" spans="2:6" ht="30" customHeight="1" x14ac:dyDescent="0.25">
      <c r="B407" s="434"/>
      <c r="C407" s="2429" t="s">
        <v>1088</v>
      </c>
      <c r="D407" s="2430"/>
      <c r="E407" s="2431"/>
      <c r="F407" s="435"/>
    </row>
    <row r="408" spans="2:6" ht="42" customHeight="1" x14ac:dyDescent="0.25">
      <c r="B408" s="434"/>
      <c r="C408" s="354" t="s">
        <v>943</v>
      </c>
      <c r="D408" s="351" t="s">
        <v>16</v>
      </c>
      <c r="E408" s="466" t="s">
        <v>193</v>
      </c>
      <c r="F408" s="436"/>
    </row>
    <row r="409" spans="2:6" ht="30" customHeight="1" x14ac:dyDescent="0.25">
      <c r="B409" s="434"/>
      <c r="C409" s="465" t="s">
        <v>194</v>
      </c>
      <c r="D409" s="318" t="s">
        <v>1100</v>
      </c>
      <c r="E409" s="467" t="s">
        <v>1106</v>
      </c>
      <c r="F409" s="436"/>
    </row>
    <row r="410" spans="2:6" s="151" customFormat="1" ht="30" customHeight="1" x14ac:dyDescent="0.25">
      <c r="B410" s="434"/>
      <c r="C410" s="465"/>
      <c r="D410" s="474" t="s">
        <v>1101</v>
      </c>
      <c r="E410" s="467" t="s">
        <v>1107</v>
      </c>
      <c r="F410" s="436"/>
    </row>
    <row r="411" spans="2:6" s="151" customFormat="1" ht="30" customHeight="1" x14ac:dyDescent="0.25">
      <c r="B411" s="434"/>
      <c r="C411" s="465"/>
      <c r="D411" s="383" t="s">
        <v>1102</v>
      </c>
      <c r="E411" s="467" t="s">
        <v>1108</v>
      </c>
      <c r="F411" s="436"/>
    </row>
    <row r="412" spans="2:6" s="151" customFormat="1" ht="30" customHeight="1" x14ac:dyDescent="0.25">
      <c r="B412" s="434"/>
      <c r="C412" s="465"/>
      <c r="D412" s="475" t="s">
        <v>1103</v>
      </c>
      <c r="E412" s="467" t="s">
        <v>1109</v>
      </c>
      <c r="F412" s="436"/>
    </row>
    <row r="413" spans="2:6" s="151" customFormat="1" ht="30" customHeight="1" x14ac:dyDescent="0.25">
      <c r="B413" s="434"/>
      <c r="C413" s="465"/>
      <c r="D413" s="385" t="s">
        <v>1104</v>
      </c>
      <c r="E413" s="467" t="s">
        <v>1110</v>
      </c>
      <c r="F413" s="436"/>
    </row>
    <row r="414" spans="2:6" s="151" customFormat="1" ht="30" customHeight="1" x14ac:dyDescent="0.25">
      <c r="B414" s="434"/>
      <c r="C414" s="355"/>
      <c r="D414" s="476" t="s">
        <v>1105</v>
      </c>
      <c r="E414" s="468" t="s">
        <v>1111</v>
      </c>
      <c r="F414" s="436"/>
    </row>
    <row r="415" spans="2:6" s="151" customFormat="1" ht="30" customHeight="1" x14ac:dyDescent="0.25">
      <c r="B415" s="439"/>
      <c r="C415" s="440"/>
      <c r="D415" s="440"/>
      <c r="E415" s="440"/>
      <c r="F415" s="441"/>
    </row>
    <row r="416" spans="2:6" ht="44.25" customHeight="1" x14ac:dyDescent="0.25"/>
    <row r="417" spans="2:6" ht="56.25" customHeight="1" x14ac:dyDescent="0.25">
      <c r="B417" s="2423" t="s">
        <v>530</v>
      </c>
      <c r="C417" s="2424"/>
      <c r="D417" s="2424"/>
      <c r="E417" s="2424"/>
      <c r="F417" s="2425"/>
    </row>
    <row r="418" spans="2:6" ht="18.75" customHeight="1" x14ac:dyDescent="0.25">
      <c r="B418" s="303"/>
      <c r="C418" s="2417"/>
      <c r="D418" s="2417"/>
      <c r="E418" s="2417"/>
      <c r="F418" s="2418"/>
    </row>
    <row r="419" spans="2:6" s="151" customFormat="1" ht="30" customHeight="1" x14ac:dyDescent="0.25">
      <c r="B419" s="304"/>
      <c r="C419" s="999"/>
      <c r="D419" s="999"/>
      <c r="E419" s="999"/>
      <c r="F419" s="302"/>
    </row>
    <row r="420" spans="2:6" ht="30" customHeight="1" x14ac:dyDescent="0.3">
      <c r="B420" s="329"/>
      <c r="C420" s="2435" t="s">
        <v>0</v>
      </c>
      <c r="D420" s="2436"/>
      <c r="E420" s="2437"/>
      <c r="F420" s="324"/>
    </row>
    <row r="421" spans="2:6" ht="46.5" customHeight="1" x14ac:dyDescent="0.25">
      <c r="B421" s="254"/>
      <c r="C421" s="2448" t="s">
        <v>1112</v>
      </c>
      <c r="D421" s="2449"/>
      <c r="E421" s="2450"/>
      <c r="F421" s="325"/>
    </row>
    <row r="422" spans="2:6" s="151" customFormat="1" ht="30" customHeight="1" x14ac:dyDescent="0.25">
      <c r="B422" s="254"/>
      <c r="C422" s="249"/>
      <c r="D422" s="249"/>
      <c r="E422" s="249"/>
      <c r="F422" s="325"/>
    </row>
    <row r="423" spans="2:6" ht="30" customHeight="1" x14ac:dyDescent="0.3">
      <c r="B423" s="297"/>
      <c r="C423" s="2451" t="s">
        <v>69</v>
      </c>
      <c r="D423" s="2451"/>
      <c r="E423" s="2451"/>
      <c r="F423" s="477"/>
    </row>
    <row r="424" spans="2:6" ht="18" customHeight="1" x14ac:dyDescent="0.25">
      <c r="B424" s="478"/>
      <c r="C424" s="156"/>
      <c r="D424" s="156"/>
      <c r="E424" s="156"/>
      <c r="F424" s="479"/>
    </row>
    <row r="425" spans="2:6" ht="30" customHeight="1" x14ac:dyDescent="0.25">
      <c r="B425" s="481"/>
      <c r="C425" s="2414" t="s">
        <v>1113</v>
      </c>
      <c r="D425" s="2415"/>
      <c r="E425" s="2416"/>
      <c r="F425" s="480"/>
    </row>
    <row r="426" spans="2:6" ht="30" customHeight="1" x14ac:dyDescent="0.25">
      <c r="B426" s="481"/>
      <c r="C426" s="340" t="s">
        <v>943</v>
      </c>
      <c r="D426" s="490" t="s">
        <v>271</v>
      </c>
      <c r="E426" s="493" t="s">
        <v>618</v>
      </c>
      <c r="F426" s="482"/>
    </row>
    <row r="427" spans="2:6" ht="30" customHeight="1" x14ac:dyDescent="0.25">
      <c r="B427" s="481"/>
      <c r="C427" s="293" t="s">
        <v>194</v>
      </c>
      <c r="D427" s="415" t="s">
        <v>531</v>
      </c>
      <c r="E427" s="283" t="s">
        <v>617</v>
      </c>
      <c r="F427" s="483"/>
    </row>
    <row r="428" spans="2:6" ht="30" customHeight="1" x14ac:dyDescent="0.25">
      <c r="B428" s="481"/>
      <c r="C428" s="293" t="s">
        <v>942</v>
      </c>
      <c r="D428" s="415" t="s">
        <v>532</v>
      </c>
      <c r="E428" s="283" t="s">
        <v>619</v>
      </c>
      <c r="F428" s="483"/>
    </row>
    <row r="429" spans="2:6" ht="30" customHeight="1" x14ac:dyDescent="0.25">
      <c r="B429" s="484"/>
      <c r="C429" s="293" t="s">
        <v>941</v>
      </c>
      <c r="D429" s="415" t="s">
        <v>150</v>
      </c>
      <c r="E429" s="283" t="s">
        <v>620</v>
      </c>
      <c r="F429" s="483"/>
    </row>
    <row r="430" spans="2:6" ht="30" customHeight="1" x14ac:dyDescent="0.25">
      <c r="B430" s="485"/>
      <c r="C430" s="293" t="s">
        <v>940</v>
      </c>
      <c r="D430" s="410" t="s">
        <v>60</v>
      </c>
      <c r="E430" s="412" t="s">
        <v>621</v>
      </c>
      <c r="F430" s="405"/>
    </row>
    <row r="431" spans="2:6" ht="30" customHeight="1" x14ac:dyDescent="0.25">
      <c r="B431" s="485"/>
      <c r="C431" s="293" t="s">
        <v>939</v>
      </c>
      <c r="D431" s="410" t="s">
        <v>533</v>
      </c>
      <c r="E431" s="412" t="s">
        <v>622</v>
      </c>
      <c r="F431" s="405"/>
    </row>
    <row r="432" spans="2:6" s="151" customFormat="1" ht="30" customHeight="1" x14ac:dyDescent="0.25">
      <c r="B432" s="485"/>
      <c r="C432" s="293" t="s">
        <v>938</v>
      </c>
      <c r="D432" s="410" t="s">
        <v>623</v>
      </c>
      <c r="E432" s="412" t="s">
        <v>624</v>
      </c>
      <c r="F432" s="405"/>
    </row>
    <row r="433" spans="2:6" s="151" customFormat="1" ht="30" customHeight="1" x14ac:dyDescent="0.25">
      <c r="B433" s="485"/>
      <c r="C433" s="293" t="s">
        <v>937</v>
      </c>
      <c r="D433" s="410" t="s">
        <v>534</v>
      </c>
      <c r="E433" s="412" t="s">
        <v>625</v>
      </c>
      <c r="F433" s="405"/>
    </row>
    <row r="434" spans="2:6" s="151" customFormat="1" ht="30" customHeight="1" x14ac:dyDescent="0.25">
      <c r="B434" s="485"/>
      <c r="C434" s="293" t="s">
        <v>936</v>
      </c>
      <c r="D434" s="410" t="s">
        <v>535</v>
      </c>
      <c r="E434" s="412" t="s">
        <v>1114</v>
      </c>
      <c r="F434" s="405"/>
    </row>
    <row r="435" spans="2:6" s="151" customFormat="1" ht="30" customHeight="1" x14ac:dyDescent="0.25">
      <c r="B435" s="485"/>
      <c r="C435" s="293"/>
      <c r="D435" s="492" t="s">
        <v>537</v>
      </c>
      <c r="E435" s="412" t="s">
        <v>626</v>
      </c>
      <c r="F435" s="405"/>
    </row>
    <row r="436" spans="2:6" s="151" customFormat="1" ht="30" customHeight="1" x14ac:dyDescent="0.25">
      <c r="B436" s="485"/>
      <c r="C436" s="293"/>
      <c r="D436" s="492" t="s">
        <v>538</v>
      </c>
      <c r="E436" s="412" t="s">
        <v>627</v>
      </c>
      <c r="F436" s="405"/>
    </row>
    <row r="437" spans="2:6" s="151" customFormat="1" ht="30" customHeight="1" x14ac:dyDescent="0.25">
      <c r="B437" s="485"/>
      <c r="C437" s="293"/>
      <c r="D437" s="492" t="s">
        <v>28</v>
      </c>
      <c r="E437" s="412" t="s">
        <v>628</v>
      </c>
      <c r="F437" s="405"/>
    </row>
    <row r="438" spans="2:6" s="151" customFormat="1" ht="30" customHeight="1" x14ac:dyDescent="0.25">
      <c r="B438" s="485"/>
      <c r="C438" s="293" t="s">
        <v>935</v>
      </c>
      <c r="D438" s="410" t="s">
        <v>529</v>
      </c>
      <c r="E438" s="412" t="s">
        <v>629</v>
      </c>
      <c r="F438" s="405"/>
    </row>
    <row r="439" spans="2:6" s="151" customFormat="1" ht="30" customHeight="1" x14ac:dyDescent="0.25">
      <c r="B439" s="485"/>
      <c r="C439" s="293" t="s">
        <v>934</v>
      </c>
      <c r="D439" s="410" t="s">
        <v>229</v>
      </c>
      <c r="E439" s="412" t="s">
        <v>630</v>
      </c>
      <c r="F439" s="405"/>
    </row>
    <row r="440" spans="2:6" s="151" customFormat="1" ht="30" customHeight="1" x14ac:dyDescent="0.25">
      <c r="B440" s="485"/>
      <c r="C440" s="293" t="s">
        <v>933</v>
      </c>
      <c r="D440" s="410" t="s">
        <v>6</v>
      </c>
      <c r="E440" s="412" t="s">
        <v>631</v>
      </c>
      <c r="F440" s="405"/>
    </row>
    <row r="441" spans="2:6" ht="30" customHeight="1" x14ac:dyDescent="0.25">
      <c r="B441" s="485"/>
      <c r="C441" s="294" t="s">
        <v>932</v>
      </c>
      <c r="D441" s="491" t="s">
        <v>536</v>
      </c>
      <c r="E441" s="494" t="s">
        <v>632</v>
      </c>
      <c r="F441" s="405"/>
    </row>
    <row r="442" spans="2:6" s="151" customFormat="1" ht="30" customHeight="1" x14ac:dyDescent="0.25">
      <c r="B442" s="485"/>
      <c r="C442" s="495"/>
      <c r="D442" s="496"/>
      <c r="E442" s="497"/>
      <c r="F442" s="405"/>
    </row>
    <row r="443" spans="2:6" ht="30" customHeight="1" x14ac:dyDescent="0.25">
      <c r="B443" s="486"/>
      <c r="C443" s="487"/>
      <c r="D443" s="487"/>
      <c r="E443" s="488"/>
      <c r="F443" s="489"/>
    </row>
    <row r="444" spans="2:6" ht="15.75" x14ac:dyDescent="0.25">
      <c r="B444" s="118"/>
      <c r="C444" s="2506"/>
      <c r="D444" s="2506"/>
      <c r="E444" s="2506"/>
      <c r="F444" s="171"/>
    </row>
    <row r="445" spans="2:6" s="151" customFormat="1" ht="15.75" x14ac:dyDescent="0.25">
      <c r="B445" s="118"/>
      <c r="C445" s="171"/>
      <c r="D445" s="171"/>
      <c r="E445" s="171"/>
      <c r="F445" s="171"/>
    </row>
    <row r="446" spans="2:6" ht="30.75" customHeight="1" x14ac:dyDescent="0.25"/>
    <row r="447" spans="2:6" ht="54.75" customHeight="1" x14ac:dyDescent="0.25">
      <c r="B447" s="2465" t="s">
        <v>335</v>
      </c>
      <c r="C447" s="2465"/>
      <c r="D447" s="2465"/>
      <c r="E447" s="2465"/>
      <c r="F447" s="2465"/>
    </row>
    <row r="448" spans="2:6" ht="18" customHeight="1" x14ac:dyDescent="0.25">
      <c r="B448" s="2507"/>
      <c r="C448" s="2507"/>
      <c r="D448" s="2507"/>
      <c r="E448" s="2507"/>
      <c r="F448" s="2507"/>
    </row>
    <row r="449" spans="2:6" s="151" customFormat="1" ht="18" customHeight="1" x14ac:dyDescent="0.25">
      <c r="B449" s="424"/>
      <c r="C449" s="425"/>
      <c r="D449" s="425"/>
      <c r="E449" s="425"/>
      <c r="F449" s="426"/>
    </row>
    <row r="450" spans="2:6" ht="30" customHeight="1" x14ac:dyDescent="0.3">
      <c r="B450" s="427"/>
      <c r="C450" s="2503" t="s">
        <v>0</v>
      </c>
      <c r="D450" s="2504"/>
      <c r="E450" s="2505"/>
      <c r="F450" s="428"/>
    </row>
    <row r="451" spans="2:6" ht="42" customHeight="1" x14ac:dyDescent="0.25">
      <c r="B451" s="429"/>
      <c r="C451" s="2419" t="s">
        <v>691</v>
      </c>
      <c r="D451" s="2420"/>
      <c r="E451" s="2421"/>
      <c r="F451" s="430"/>
    </row>
    <row r="452" spans="2:6" s="151" customFormat="1" ht="30" customHeight="1" x14ac:dyDescent="0.25">
      <c r="B452" s="505"/>
      <c r="C452" s="246"/>
      <c r="D452" s="246"/>
      <c r="E452" s="246"/>
      <c r="F452" s="430"/>
    </row>
    <row r="453" spans="2:6" ht="38.25" customHeight="1" x14ac:dyDescent="0.3">
      <c r="B453" s="427"/>
      <c r="C453" s="2422" t="s">
        <v>69</v>
      </c>
      <c r="D453" s="2422"/>
      <c r="E453" s="2422"/>
      <c r="F453" s="428"/>
    </row>
    <row r="454" spans="2:6" ht="30" customHeight="1" x14ac:dyDescent="0.25">
      <c r="B454" s="434"/>
      <c r="C454" s="2414" t="s">
        <v>1115</v>
      </c>
      <c r="D454" s="2415"/>
      <c r="E454" s="2416"/>
      <c r="F454" s="435"/>
    </row>
    <row r="455" spans="2:6" ht="34.5" customHeight="1" x14ac:dyDescent="0.25">
      <c r="B455" s="434"/>
      <c r="C455" s="511" t="s">
        <v>943</v>
      </c>
      <c r="D455" s="512" t="s">
        <v>1278</v>
      </c>
      <c r="E455" s="513" t="s">
        <v>7758</v>
      </c>
      <c r="F455" s="436"/>
    </row>
    <row r="456" spans="2:6" ht="30" customHeight="1" x14ac:dyDescent="0.25">
      <c r="B456" s="434"/>
      <c r="C456" s="450" t="s">
        <v>194</v>
      </c>
      <c r="D456" s="318" t="s">
        <v>228</v>
      </c>
      <c r="E456" s="446" t="s">
        <v>216</v>
      </c>
      <c r="F456" s="506"/>
    </row>
    <row r="457" spans="2:6" s="151" customFormat="1" ht="30" customHeight="1" x14ac:dyDescent="0.25">
      <c r="B457" s="434"/>
      <c r="C457" s="450" t="s">
        <v>942</v>
      </c>
      <c r="D457" s="318" t="s">
        <v>7759</v>
      </c>
      <c r="E457" s="446" t="s">
        <v>7760</v>
      </c>
      <c r="F457" s="506"/>
    </row>
    <row r="458" spans="2:6" ht="30" customHeight="1" x14ac:dyDescent="0.25">
      <c r="B458" s="434"/>
      <c r="C458" s="450" t="s">
        <v>941</v>
      </c>
      <c r="D458" s="318" t="s">
        <v>224</v>
      </c>
      <c r="E458" s="446" t="s">
        <v>1118</v>
      </c>
      <c r="F458" s="436"/>
    </row>
    <row r="459" spans="2:6" s="151" customFormat="1" ht="30" customHeight="1" x14ac:dyDescent="0.25">
      <c r="B459" s="434"/>
      <c r="C459" s="450"/>
      <c r="D459" s="385" t="s">
        <v>295</v>
      </c>
      <c r="E459" s="446" t="s">
        <v>1119</v>
      </c>
      <c r="F459" s="436"/>
    </row>
    <row r="460" spans="2:6" s="151" customFormat="1" ht="30" customHeight="1" x14ac:dyDescent="0.25">
      <c r="B460" s="434"/>
      <c r="C460" s="450"/>
      <c r="D460" s="385" t="s">
        <v>296</v>
      </c>
      <c r="E460" s="446" t="s">
        <v>1120</v>
      </c>
      <c r="F460" s="436"/>
    </row>
    <row r="461" spans="2:6" s="151" customFormat="1" ht="30" customHeight="1" x14ac:dyDescent="0.25">
      <c r="B461" s="434"/>
      <c r="C461" s="450"/>
      <c r="D461" s="385" t="s">
        <v>297</v>
      </c>
      <c r="E461" s="446" t="s">
        <v>1121</v>
      </c>
      <c r="F461" s="436"/>
    </row>
    <row r="462" spans="2:6" ht="30" customHeight="1" x14ac:dyDescent="0.25">
      <c r="B462" s="434"/>
      <c r="C462" s="450" t="s">
        <v>940</v>
      </c>
      <c r="D462" s="318" t="s">
        <v>1117</v>
      </c>
      <c r="E462" s="446" t="s">
        <v>1122</v>
      </c>
      <c r="F462" s="436"/>
    </row>
    <row r="463" spans="2:6" s="151" customFormat="1" ht="30" customHeight="1" x14ac:dyDescent="0.25">
      <c r="B463" s="434"/>
      <c r="C463" s="450"/>
      <c r="D463" s="382" t="s">
        <v>993</v>
      </c>
      <c r="E463" s="446" t="s">
        <v>1123</v>
      </c>
      <c r="F463" s="436"/>
    </row>
    <row r="464" spans="2:6" s="151" customFormat="1" ht="30" customHeight="1" x14ac:dyDescent="0.25">
      <c r="B464" s="434"/>
      <c r="C464" s="450"/>
      <c r="D464" s="383" t="s">
        <v>994</v>
      </c>
      <c r="E464" s="446" t="s">
        <v>1124</v>
      </c>
      <c r="F464" s="436"/>
    </row>
    <row r="465" spans="2:6" s="151" customFormat="1" ht="30" customHeight="1" x14ac:dyDescent="0.25">
      <c r="B465" s="434"/>
      <c r="C465" s="450"/>
      <c r="D465" s="384" t="s">
        <v>995</v>
      </c>
      <c r="E465" s="446" t="s">
        <v>1125</v>
      </c>
      <c r="F465" s="436"/>
    </row>
    <row r="466" spans="2:6" s="151" customFormat="1" ht="30" customHeight="1" x14ac:dyDescent="0.25">
      <c r="B466" s="434"/>
      <c r="C466" s="450" t="s">
        <v>939</v>
      </c>
      <c r="D466" s="318" t="s">
        <v>229</v>
      </c>
      <c r="E466" s="446" t="s">
        <v>217</v>
      </c>
      <c r="F466" s="436"/>
    </row>
    <row r="467" spans="2:6" ht="30" customHeight="1" x14ac:dyDescent="0.25">
      <c r="B467" s="434"/>
      <c r="C467" s="450" t="s">
        <v>938</v>
      </c>
      <c r="D467" s="318" t="s">
        <v>226</v>
      </c>
      <c r="E467" s="446" t="s">
        <v>215</v>
      </c>
      <c r="F467" s="506"/>
    </row>
    <row r="468" spans="2:6" s="151" customFormat="1" ht="30" customHeight="1" x14ac:dyDescent="0.25">
      <c r="B468" s="434"/>
      <c r="C468" s="450" t="s">
        <v>937</v>
      </c>
      <c r="D468" s="318" t="s">
        <v>760</v>
      </c>
      <c r="E468" s="446" t="s">
        <v>840</v>
      </c>
      <c r="F468" s="506"/>
    </row>
    <row r="469" spans="2:6" ht="30" customHeight="1" x14ac:dyDescent="0.25">
      <c r="B469" s="434"/>
      <c r="C469" s="450" t="s">
        <v>936</v>
      </c>
      <c r="D469" s="318" t="s">
        <v>234</v>
      </c>
      <c r="E469" s="446" t="s">
        <v>222</v>
      </c>
      <c r="F469" s="506"/>
    </row>
    <row r="470" spans="2:6" ht="30" customHeight="1" x14ac:dyDescent="0.25">
      <c r="B470" s="434"/>
      <c r="C470" s="450" t="s">
        <v>935</v>
      </c>
      <c r="D470" s="318" t="s">
        <v>230</v>
      </c>
      <c r="E470" s="453" t="s">
        <v>218</v>
      </c>
      <c r="F470" s="507"/>
    </row>
    <row r="471" spans="2:6" ht="30" customHeight="1" x14ac:dyDescent="0.25">
      <c r="B471" s="434"/>
      <c r="C471" s="450" t="s">
        <v>934</v>
      </c>
      <c r="D471" s="318" t="s">
        <v>196</v>
      </c>
      <c r="E471" s="446" t="s">
        <v>219</v>
      </c>
      <c r="F471" s="506"/>
    </row>
    <row r="472" spans="2:6" ht="30" customHeight="1" x14ac:dyDescent="0.25">
      <c r="B472" s="434"/>
      <c r="C472" s="450" t="s">
        <v>933</v>
      </c>
      <c r="D472" s="318" t="s">
        <v>232</v>
      </c>
      <c r="E472" s="453" t="s">
        <v>220</v>
      </c>
      <c r="F472" s="507"/>
    </row>
    <row r="473" spans="2:6" ht="30" customHeight="1" x14ac:dyDescent="0.25">
      <c r="B473" s="434"/>
      <c r="C473" s="450" t="s">
        <v>932</v>
      </c>
      <c r="D473" s="318" t="s">
        <v>233</v>
      </c>
      <c r="E473" s="446" t="s">
        <v>221</v>
      </c>
      <c r="F473" s="506"/>
    </row>
    <row r="474" spans="2:6" s="151" customFormat="1" ht="30" customHeight="1" x14ac:dyDescent="0.25">
      <c r="B474" s="434"/>
      <c r="C474" s="450" t="s">
        <v>931</v>
      </c>
      <c r="D474" s="318" t="s">
        <v>7761</v>
      </c>
      <c r="E474" s="446" t="s">
        <v>7762</v>
      </c>
      <c r="F474" s="506"/>
    </row>
    <row r="475" spans="2:6" s="151" customFormat="1" ht="43.5" customHeight="1" x14ac:dyDescent="0.25">
      <c r="B475" s="434"/>
      <c r="C475" s="450" t="s">
        <v>930</v>
      </c>
      <c r="D475" s="318" t="s">
        <v>2447</v>
      </c>
      <c r="E475" s="446" t="s">
        <v>7763</v>
      </c>
      <c r="F475" s="506"/>
    </row>
    <row r="476" spans="2:6" s="151" customFormat="1" ht="30" customHeight="1" x14ac:dyDescent="0.25">
      <c r="B476" s="434"/>
      <c r="C476" s="450" t="s">
        <v>929</v>
      </c>
      <c r="D476" s="318" t="s">
        <v>1372</v>
      </c>
      <c r="E476" s="446" t="s">
        <v>1373</v>
      </c>
      <c r="F476" s="506"/>
    </row>
    <row r="477" spans="2:6" s="151" customFormat="1" ht="30" customHeight="1" x14ac:dyDescent="0.25">
      <c r="B477" s="434"/>
      <c r="C477" s="450" t="s">
        <v>928</v>
      </c>
      <c r="D477" s="320" t="s">
        <v>1374</v>
      </c>
      <c r="E477" s="454" t="s">
        <v>1375</v>
      </c>
      <c r="F477" s="506"/>
    </row>
    <row r="478" spans="2:6" s="131" customFormat="1" ht="84" customHeight="1" x14ac:dyDescent="0.25">
      <c r="B478" s="434"/>
      <c r="C478" s="451" t="s">
        <v>927</v>
      </c>
      <c r="D478" s="320" t="s">
        <v>7586</v>
      </c>
      <c r="E478" s="454" t="s">
        <v>7764</v>
      </c>
      <c r="F478" s="506"/>
    </row>
    <row r="479" spans="2:6" ht="30" customHeight="1" x14ac:dyDescent="0.25">
      <c r="B479" s="508"/>
      <c r="C479" s="17"/>
      <c r="D479" s="17"/>
      <c r="E479" s="18"/>
      <c r="F479" s="509"/>
    </row>
    <row r="480" spans="2:6" ht="30" customHeight="1" x14ac:dyDescent="0.25">
      <c r="B480" s="431"/>
      <c r="C480" s="2432" t="s">
        <v>1084</v>
      </c>
      <c r="D480" s="2433"/>
      <c r="E480" s="2434"/>
      <c r="F480" s="510"/>
    </row>
    <row r="481" spans="2:9" s="151" customFormat="1" ht="30" customHeight="1" x14ac:dyDescent="0.25">
      <c r="B481" s="431"/>
      <c r="C481" s="356" t="s">
        <v>943</v>
      </c>
      <c r="D481" s="679" t="s">
        <v>7767</v>
      </c>
      <c r="E481" s="680" t="s">
        <v>7768</v>
      </c>
      <c r="F481" s="510"/>
    </row>
    <row r="482" spans="2:9" s="151" customFormat="1" ht="41.25" customHeight="1" x14ac:dyDescent="0.25">
      <c r="B482" s="431"/>
      <c r="C482" s="881" t="s">
        <v>194</v>
      </c>
      <c r="D482" s="681" t="s">
        <v>7765</v>
      </c>
      <c r="E482" s="418" t="s">
        <v>7766</v>
      </c>
      <c r="F482" s="510"/>
    </row>
    <row r="483" spans="2:9" s="151" customFormat="1" ht="30" customHeight="1" x14ac:dyDescent="0.25">
      <c r="B483" s="439"/>
      <c r="C483" s="440"/>
      <c r="D483" s="440"/>
      <c r="E483" s="440"/>
      <c r="F483" s="441"/>
    </row>
    <row r="484" spans="2:9" ht="19.5" customHeight="1" x14ac:dyDescent="0.25"/>
    <row r="485" spans="2:9" ht="62.25" customHeight="1" x14ac:dyDescent="0.25">
      <c r="B485" s="2423" t="s">
        <v>184</v>
      </c>
      <c r="C485" s="2424"/>
      <c r="D485" s="2424"/>
      <c r="E485" s="2424"/>
      <c r="F485" s="2425"/>
    </row>
    <row r="486" spans="2:9" ht="19.5" customHeight="1" x14ac:dyDescent="0.25">
      <c r="B486" s="303"/>
      <c r="C486" s="2417"/>
      <c r="D486" s="2417"/>
      <c r="E486" s="2417"/>
      <c r="F486" s="2418"/>
      <c r="G486" s="68"/>
      <c r="H486" s="68"/>
      <c r="I486" s="68"/>
    </row>
    <row r="487" spans="2:9" s="151" customFormat="1" ht="30" customHeight="1" x14ac:dyDescent="0.25">
      <c r="B487" s="304"/>
      <c r="C487" s="999"/>
      <c r="D487" s="999"/>
      <c r="E487" s="999"/>
      <c r="F487" s="302"/>
      <c r="G487" s="68"/>
      <c r="H487" s="68"/>
      <c r="I487" s="68"/>
    </row>
    <row r="488" spans="2:9" ht="30" customHeight="1" x14ac:dyDescent="0.3">
      <c r="B488" s="427"/>
      <c r="C488" s="2445" t="s">
        <v>0</v>
      </c>
      <c r="D488" s="2446"/>
      <c r="E488" s="2447"/>
      <c r="F488" s="428"/>
      <c r="G488" s="69"/>
      <c r="H488" s="69"/>
      <c r="I488" s="69"/>
    </row>
    <row r="489" spans="2:9" ht="60" customHeight="1" x14ac:dyDescent="0.25">
      <c r="B489" s="429"/>
      <c r="C489" s="2419" t="s">
        <v>692</v>
      </c>
      <c r="D489" s="2420"/>
      <c r="E489" s="2421"/>
      <c r="F489" s="430"/>
      <c r="G489" s="70"/>
      <c r="H489" s="70"/>
      <c r="I489" s="70"/>
    </row>
    <row r="490" spans="2:9" s="151" customFormat="1" ht="30" customHeight="1" x14ac:dyDescent="0.25">
      <c r="B490" s="505"/>
      <c r="C490" s="246"/>
      <c r="D490" s="246"/>
      <c r="E490" s="246"/>
      <c r="F490" s="430"/>
      <c r="G490" s="70"/>
      <c r="H490" s="70"/>
      <c r="I490" s="70"/>
    </row>
    <row r="491" spans="2:9" ht="30" customHeight="1" x14ac:dyDescent="0.3">
      <c r="B491" s="427"/>
      <c r="C491" s="2422" t="s">
        <v>69</v>
      </c>
      <c r="D491" s="2422"/>
      <c r="E491" s="2422"/>
      <c r="F491" s="428"/>
      <c r="G491" s="66"/>
      <c r="H491" s="66"/>
      <c r="I491" s="66"/>
    </row>
    <row r="492" spans="2:9" ht="30" customHeight="1" x14ac:dyDescent="0.25">
      <c r="B492" s="431"/>
      <c r="C492" s="50"/>
      <c r="D492" s="50"/>
      <c r="E492" s="50"/>
      <c r="F492" s="432"/>
      <c r="G492" s="50"/>
      <c r="H492" s="50"/>
      <c r="I492" s="50"/>
    </row>
    <row r="493" spans="2:9" ht="30" customHeight="1" x14ac:dyDescent="0.25">
      <c r="B493" s="442"/>
      <c r="C493" s="2414" t="s">
        <v>1126</v>
      </c>
      <c r="D493" s="2415"/>
      <c r="E493" s="2416"/>
      <c r="F493" s="514"/>
      <c r="G493" s="16"/>
      <c r="H493" s="16"/>
      <c r="I493" s="16"/>
    </row>
    <row r="494" spans="2:9" ht="30" customHeight="1" x14ac:dyDescent="0.25">
      <c r="B494" s="434"/>
      <c r="C494" s="511" t="s">
        <v>943</v>
      </c>
      <c r="D494" s="512" t="s">
        <v>268</v>
      </c>
      <c r="E494" s="524" t="s">
        <v>1133</v>
      </c>
      <c r="F494" s="433"/>
      <c r="G494" s="247"/>
      <c r="H494" s="42"/>
      <c r="I494" s="42"/>
    </row>
    <row r="495" spans="2:9" ht="30" customHeight="1" x14ac:dyDescent="0.25">
      <c r="B495" s="434"/>
      <c r="C495" s="450"/>
      <c r="D495" s="527" t="s">
        <v>1132</v>
      </c>
      <c r="E495" s="528" t="s">
        <v>236</v>
      </c>
      <c r="F495" s="433"/>
      <c r="G495" s="247"/>
      <c r="H495" s="42"/>
      <c r="I495" s="18"/>
    </row>
    <row r="496" spans="2:9" ht="30" customHeight="1" x14ac:dyDescent="0.25">
      <c r="B496" s="434"/>
      <c r="C496" s="450"/>
      <c r="D496" s="527" t="s">
        <v>1131</v>
      </c>
      <c r="E496" s="528" t="s">
        <v>237</v>
      </c>
      <c r="F496" s="433"/>
      <c r="G496" s="247"/>
      <c r="H496" s="42"/>
      <c r="I496" s="18"/>
    </row>
    <row r="497" spans="2:9" ht="30" customHeight="1" x14ac:dyDescent="0.25">
      <c r="B497" s="434"/>
      <c r="C497" s="450"/>
      <c r="D497" s="527" t="s">
        <v>1130</v>
      </c>
      <c r="E497" s="528" t="s">
        <v>1127</v>
      </c>
      <c r="F497" s="433"/>
      <c r="G497" s="247"/>
      <c r="H497" s="42"/>
      <c r="I497" s="18"/>
    </row>
    <row r="498" spans="2:9" ht="30" customHeight="1" x14ac:dyDescent="0.25">
      <c r="B498" s="434"/>
      <c r="C498" s="450"/>
      <c r="D498" s="527" t="s">
        <v>6</v>
      </c>
      <c r="E498" s="528" t="s">
        <v>1128</v>
      </c>
      <c r="F498" s="433"/>
      <c r="G498" s="247"/>
      <c r="H498" s="42"/>
      <c r="I498" s="18"/>
    </row>
    <row r="499" spans="2:9" ht="30" customHeight="1" x14ac:dyDescent="0.25">
      <c r="B499" s="434"/>
      <c r="C499" s="450"/>
      <c r="D499" s="492" t="s">
        <v>238</v>
      </c>
      <c r="E499" s="445" t="s">
        <v>239</v>
      </c>
      <c r="F499" s="515"/>
      <c r="G499" s="15"/>
      <c r="H499" s="15"/>
      <c r="I499" s="18"/>
    </row>
    <row r="500" spans="2:9" ht="30" customHeight="1" x14ac:dyDescent="0.25">
      <c r="B500" s="434"/>
      <c r="C500" s="450"/>
      <c r="D500" s="492" t="s">
        <v>240</v>
      </c>
      <c r="E500" s="445" t="s">
        <v>241</v>
      </c>
      <c r="F500" s="515"/>
      <c r="G500" s="15"/>
      <c r="H500" s="15"/>
      <c r="I500" s="18"/>
    </row>
    <row r="501" spans="2:9" ht="30" customHeight="1" x14ac:dyDescent="0.25">
      <c r="B501" s="434"/>
      <c r="C501" s="450"/>
      <c r="D501" s="492" t="s">
        <v>242</v>
      </c>
      <c r="E501" s="445" t="s">
        <v>243</v>
      </c>
      <c r="F501" s="515"/>
      <c r="G501" s="15"/>
      <c r="H501" s="15"/>
      <c r="I501" s="18"/>
    </row>
    <row r="502" spans="2:9" ht="30" customHeight="1" x14ac:dyDescent="0.25">
      <c r="B502" s="434"/>
      <c r="C502" s="450"/>
      <c r="D502" s="492" t="s">
        <v>244</v>
      </c>
      <c r="E502" s="445" t="s">
        <v>658</v>
      </c>
      <c r="F502" s="515"/>
      <c r="G502" s="15"/>
      <c r="H502" s="15"/>
      <c r="I502" s="18"/>
    </row>
    <row r="503" spans="2:9" ht="30" customHeight="1" x14ac:dyDescent="0.25">
      <c r="B503" s="434"/>
      <c r="C503" s="450"/>
      <c r="D503" s="492" t="s">
        <v>659</v>
      </c>
      <c r="E503" s="445" t="s">
        <v>660</v>
      </c>
      <c r="F503" s="515"/>
      <c r="G503" s="15"/>
      <c r="H503" s="15"/>
      <c r="I503" s="18"/>
    </row>
    <row r="504" spans="2:9" ht="30" customHeight="1" x14ac:dyDescent="0.25">
      <c r="B504" s="434"/>
      <c r="C504" s="450"/>
      <c r="D504" s="492" t="s">
        <v>245</v>
      </c>
      <c r="E504" s="445" t="s">
        <v>661</v>
      </c>
      <c r="F504" s="515"/>
      <c r="G504" s="15"/>
      <c r="H504" s="15"/>
      <c r="I504" s="18"/>
    </row>
    <row r="505" spans="2:9" ht="30" customHeight="1" x14ac:dyDescent="0.25">
      <c r="B505" s="434"/>
      <c r="C505" s="450"/>
      <c r="D505" s="527" t="s">
        <v>246</v>
      </c>
      <c r="E505" s="528" t="s">
        <v>247</v>
      </c>
      <c r="F505" s="433"/>
      <c r="G505" s="247"/>
      <c r="H505" s="42"/>
      <c r="I505" s="18"/>
    </row>
    <row r="506" spans="2:9" ht="30" customHeight="1" x14ac:dyDescent="0.25">
      <c r="B506" s="434"/>
      <c r="C506" s="450" t="s">
        <v>194</v>
      </c>
      <c r="D506" s="318" t="s">
        <v>269</v>
      </c>
      <c r="E506" s="528" t="s">
        <v>1134</v>
      </c>
      <c r="F506" s="433"/>
      <c r="G506" s="247"/>
      <c r="H506" s="42"/>
      <c r="I506" s="18"/>
    </row>
    <row r="507" spans="2:9" ht="64.5" customHeight="1" x14ac:dyDescent="0.25">
      <c r="B507" s="434"/>
      <c r="C507" s="450"/>
      <c r="D507" s="527" t="s">
        <v>1135</v>
      </c>
      <c r="E507" s="529" t="s">
        <v>1136</v>
      </c>
      <c r="F507" s="435"/>
      <c r="G507" s="76"/>
      <c r="H507" s="76"/>
      <c r="I507" s="76"/>
    </row>
    <row r="508" spans="2:9" ht="30" customHeight="1" x14ac:dyDescent="0.25">
      <c r="B508" s="434"/>
      <c r="C508" s="450"/>
      <c r="D508" s="532"/>
      <c r="E508" s="533" t="s">
        <v>1137</v>
      </c>
      <c r="F508" s="516"/>
      <c r="G508" s="48"/>
      <c r="H508" s="48"/>
      <c r="I508" s="75"/>
    </row>
    <row r="509" spans="2:9" ht="30" customHeight="1" x14ac:dyDescent="0.25">
      <c r="B509" s="434"/>
      <c r="C509" s="526"/>
      <c r="D509" s="2462" t="s">
        <v>506</v>
      </c>
      <c r="E509" s="534" t="s">
        <v>508</v>
      </c>
      <c r="F509" s="517"/>
      <c r="G509" s="504"/>
      <c r="H509" s="49"/>
      <c r="I509" s="42"/>
    </row>
    <row r="510" spans="2:9" ht="30" customHeight="1" x14ac:dyDescent="0.25">
      <c r="B510" s="434"/>
      <c r="C510" s="526"/>
      <c r="D510" s="2463"/>
      <c r="E510" s="535" t="s">
        <v>510</v>
      </c>
      <c r="F510" s="518"/>
      <c r="G510" s="504"/>
      <c r="H510" s="49"/>
      <c r="I510" s="42"/>
    </row>
    <row r="511" spans="2:9" ht="30" customHeight="1" x14ac:dyDescent="0.25">
      <c r="B511" s="434"/>
      <c r="C511" s="526"/>
      <c r="D511" s="2463"/>
      <c r="E511" s="536" t="s">
        <v>509</v>
      </c>
      <c r="F511" s="517"/>
      <c r="G511" s="504"/>
      <c r="H511" s="49"/>
      <c r="I511" s="42"/>
    </row>
    <row r="512" spans="2:9" ht="30" customHeight="1" x14ac:dyDescent="0.25">
      <c r="B512" s="434"/>
      <c r="C512" s="526"/>
      <c r="D512" s="2464"/>
      <c r="E512" s="537" t="s">
        <v>637</v>
      </c>
      <c r="F512" s="518"/>
      <c r="G512" s="504"/>
      <c r="H512" s="49"/>
      <c r="I512" s="42"/>
    </row>
    <row r="513" spans="2:9" s="117" customFormat="1" ht="30" customHeight="1" x14ac:dyDescent="0.25">
      <c r="B513" s="434"/>
      <c r="C513" s="531"/>
      <c r="D513" s="2459" t="s">
        <v>507</v>
      </c>
      <c r="E513" s="534" t="s">
        <v>528</v>
      </c>
      <c r="F513" s="517"/>
      <c r="G513" s="504"/>
      <c r="H513" s="49"/>
      <c r="I513" s="116"/>
    </row>
    <row r="514" spans="2:9" s="117" customFormat="1" ht="30" customHeight="1" x14ac:dyDescent="0.25">
      <c r="B514" s="434"/>
      <c r="C514" s="526"/>
      <c r="D514" s="2460"/>
      <c r="E514" s="535" t="s">
        <v>527</v>
      </c>
      <c r="F514" s="518"/>
      <c r="G514" s="504"/>
      <c r="H514" s="49"/>
      <c r="I514" s="116"/>
    </row>
    <row r="515" spans="2:9" s="117" customFormat="1" ht="30" customHeight="1" x14ac:dyDescent="0.25">
      <c r="B515" s="434"/>
      <c r="C515" s="526"/>
      <c r="D515" s="2460"/>
      <c r="E515" s="536" t="s">
        <v>526</v>
      </c>
      <c r="F515" s="517"/>
      <c r="G515" s="504"/>
      <c r="H515" s="49"/>
      <c r="I515" s="116"/>
    </row>
    <row r="516" spans="2:9" s="117" customFormat="1" ht="30" customHeight="1" x14ac:dyDescent="0.25">
      <c r="B516" s="434"/>
      <c r="C516" s="530"/>
      <c r="D516" s="2461"/>
      <c r="E516" s="537" t="s">
        <v>525</v>
      </c>
      <c r="F516" s="518"/>
      <c r="G516" s="504"/>
      <c r="H516" s="49"/>
      <c r="I516" s="116"/>
    </row>
    <row r="517" spans="2:9" ht="30" customHeight="1" x14ac:dyDescent="0.25">
      <c r="B517" s="434"/>
      <c r="C517" s="450"/>
      <c r="D517" s="527" t="s">
        <v>1138</v>
      </c>
      <c r="E517" s="528" t="s">
        <v>250</v>
      </c>
      <c r="F517" s="433"/>
      <c r="G517" s="247"/>
      <c r="H517" s="42"/>
      <c r="I517" s="18"/>
    </row>
    <row r="518" spans="2:9" ht="30" customHeight="1" x14ac:dyDescent="0.25">
      <c r="B518" s="434"/>
      <c r="C518" s="450" t="s">
        <v>942</v>
      </c>
      <c r="D518" s="318" t="s">
        <v>11</v>
      </c>
      <c r="E518" s="528" t="s">
        <v>1141</v>
      </c>
      <c r="F518" s="433"/>
      <c r="G518" s="247"/>
      <c r="H518" s="42"/>
      <c r="I518" s="18"/>
    </row>
    <row r="519" spans="2:9" ht="30" customHeight="1" x14ac:dyDescent="0.25">
      <c r="B519" s="434"/>
      <c r="C519" s="450"/>
      <c r="D519" s="527" t="s">
        <v>251</v>
      </c>
      <c r="E519" s="528" t="s">
        <v>1142</v>
      </c>
      <c r="F519" s="433"/>
      <c r="G519" s="247"/>
      <c r="H519" s="42"/>
      <c r="I519" s="18"/>
    </row>
    <row r="520" spans="2:9" ht="30" customHeight="1" x14ac:dyDescent="0.25">
      <c r="B520" s="434"/>
      <c r="C520" s="450"/>
      <c r="D520" s="527" t="s">
        <v>1139</v>
      </c>
      <c r="E520" s="528" t="s">
        <v>1143</v>
      </c>
      <c r="F520" s="433"/>
      <c r="G520" s="247"/>
      <c r="H520" s="42"/>
      <c r="I520" s="18"/>
    </row>
    <row r="521" spans="2:9" ht="30" customHeight="1" x14ac:dyDescent="0.25">
      <c r="B521" s="434"/>
      <c r="C521" s="450"/>
      <c r="D521" s="527" t="s">
        <v>1140</v>
      </c>
      <c r="E521" s="528" t="s">
        <v>1144</v>
      </c>
      <c r="F521" s="433"/>
      <c r="G521" s="247"/>
      <c r="H521" s="42"/>
      <c r="I521" s="18"/>
    </row>
    <row r="522" spans="2:9" ht="30" customHeight="1" x14ac:dyDescent="0.25">
      <c r="B522" s="434"/>
      <c r="C522" s="450" t="s">
        <v>941</v>
      </c>
      <c r="D522" s="318" t="s">
        <v>270</v>
      </c>
      <c r="E522" s="525"/>
      <c r="F522" s="433"/>
      <c r="G522" s="247"/>
      <c r="H522" s="42"/>
      <c r="I522" s="18"/>
    </row>
    <row r="523" spans="2:9" ht="30" customHeight="1" x14ac:dyDescent="0.25">
      <c r="B523" s="434"/>
      <c r="C523" s="450"/>
      <c r="D523" s="527" t="s">
        <v>252</v>
      </c>
      <c r="E523" s="528" t="s">
        <v>1145</v>
      </c>
      <c r="F523" s="433"/>
      <c r="G523" s="247"/>
      <c r="H523" s="42"/>
      <c r="I523" s="18"/>
    </row>
    <row r="524" spans="2:9" s="147" customFormat="1" ht="30" customHeight="1" x14ac:dyDescent="0.25">
      <c r="B524" s="434"/>
      <c r="C524" s="450"/>
      <c r="D524" s="538" t="s">
        <v>518</v>
      </c>
      <c r="E524" s="525"/>
      <c r="F524" s="433"/>
      <c r="G524" s="247"/>
      <c r="H524" s="148"/>
      <c r="I524" s="18"/>
    </row>
    <row r="525" spans="2:9" ht="30" customHeight="1" x14ac:dyDescent="0.25">
      <c r="B525" s="434"/>
      <c r="C525" s="450"/>
      <c r="D525" s="492" t="s">
        <v>156</v>
      </c>
      <c r="E525" s="528" t="s">
        <v>253</v>
      </c>
      <c r="F525" s="433"/>
      <c r="G525" s="247"/>
      <c r="H525" s="42"/>
      <c r="I525" s="18"/>
    </row>
    <row r="526" spans="2:9" ht="30" customHeight="1" x14ac:dyDescent="0.25">
      <c r="B526" s="434"/>
      <c r="C526" s="450"/>
      <c r="D526" s="492" t="s">
        <v>157</v>
      </c>
      <c r="E526" s="528" t="s">
        <v>254</v>
      </c>
      <c r="F526" s="433"/>
      <c r="G526" s="247"/>
      <c r="H526" s="42"/>
      <c r="I526" s="18"/>
    </row>
    <row r="527" spans="2:9" ht="30" customHeight="1" x14ac:dyDescent="0.25">
      <c r="B527" s="434"/>
      <c r="C527" s="450"/>
      <c r="D527" s="492" t="s">
        <v>158</v>
      </c>
      <c r="E527" s="528" t="s">
        <v>255</v>
      </c>
      <c r="F527" s="433"/>
      <c r="G527" s="247"/>
      <c r="H527" s="42"/>
      <c r="I527" s="18"/>
    </row>
    <row r="528" spans="2:9" s="147" customFormat="1" ht="30" customHeight="1" x14ac:dyDescent="0.25">
      <c r="B528" s="434"/>
      <c r="C528" s="450"/>
      <c r="D528" s="539" t="s">
        <v>519</v>
      </c>
      <c r="E528" s="528"/>
      <c r="F528" s="433"/>
      <c r="G528" s="247"/>
      <c r="H528" s="148"/>
      <c r="I528" s="18"/>
    </row>
    <row r="529" spans="2:9" s="147" customFormat="1" ht="30" customHeight="1" x14ac:dyDescent="0.25">
      <c r="B529" s="434"/>
      <c r="C529" s="450"/>
      <c r="D529" s="492" t="s">
        <v>396</v>
      </c>
      <c r="E529" s="446" t="s">
        <v>521</v>
      </c>
      <c r="F529" s="436"/>
      <c r="G529" s="247"/>
      <c r="H529" s="148"/>
      <c r="I529" s="18"/>
    </row>
    <row r="530" spans="2:9" s="147" customFormat="1" ht="30" customHeight="1" x14ac:dyDescent="0.25">
      <c r="B530" s="434"/>
      <c r="C530" s="450"/>
      <c r="D530" s="492" t="s">
        <v>398</v>
      </c>
      <c r="E530" s="528" t="s">
        <v>522</v>
      </c>
      <c r="F530" s="433"/>
      <c r="G530" s="247"/>
      <c r="H530" s="148"/>
      <c r="I530" s="18"/>
    </row>
    <row r="531" spans="2:9" s="147" customFormat="1" ht="30" customHeight="1" x14ac:dyDescent="0.25">
      <c r="B531" s="434"/>
      <c r="C531" s="450"/>
      <c r="D531" s="492" t="s">
        <v>397</v>
      </c>
      <c r="E531" s="528" t="s">
        <v>523</v>
      </c>
      <c r="F531" s="433"/>
      <c r="G531" s="247"/>
      <c r="H531" s="148"/>
      <c r="I531" s="18"/>
    </row>
    <row r="532" spans="2:9" s="147" customFormat="1" ht="30" customHeight="1" x14ac:dyDescent="0.25">
      <c r="B532" s="434"/>
      <c r="C532" s="450"/>
      <c r="D532" s="540" t="s">
        <v>520</v>
      </c>
      <c r="E532" s="525"/>
      <c r="F532" s="433"/>
      <c r="G532" s="148"/>
      <c r="H532" s="148"/>
      <c r="I532" s="18"/>
    </row>
    <row r="533" spans="2:9" s="118" customFormat="1" ht="30" customHeight="1" x14ac:dyDescent="0.25">
      <c r="B533" s="434"/>
      <c r="C533" s="450"/>
      <c r="D533" s="492" t="s">
        <v>155</v>
      </c>
      <c r="E533" s="528" t="s">
        <v>662</v>
      </c>
      <c r="F533" s="433"/>
      <c r="G533" s="148"/>
      <c r="H533" s="148"/>
      <c r="I533" s="18"/>
    </row>
    <row r="534" spans="2:9" ht="30" customHeight="1" x14ac:dyDescent="0.25">
      <c r="B534" s="434"/>
      <c r="C534" s="450"/>
      <c r="D534" s="527" t="s">
        <v>1146</v>
      </c>
      <c r="E534" s="528" t="s">
        <v>256</v>
      </c>
      <c r="F534" s="433"/>
      <c r="G534" s="247"/>
      <c r="H534" s="42"/>
      <c r="I534" s="18"/>
    </row>
    <row r="535" spans="2:9" ht="30" customHeight="1" x14ac:dyDescent="0.25">
      <c r="B535" s="434"/>
      <c r="C535" s="450"/>
      <c r="D535" s="527" t="s">
        <v>257</v>
      </c>
      <c r="E535" s="528" t="s">
        <v>258</v>
      </c>
      <c r="F535" s="433"/>
      <c r="G535" s="247"/>
      <c r="H535" s="42"/>
      <c r="I535" s="18"/>
    </row>
    <row r="536" spans="2:9" ht="30" customHeight="1" x14ac:dyDescent="0.25">
      <c r="B536" s="434"/>
      <c r="C536" s="450"/>
      <c r="D536" s="527" t="s">
        <v>259</v>
      </c>
      <c r="E536" s="528" t="s">
        <v>260</v>
      </c>
      <c r="F536" s="433"/>
      <c r="G536" s="247"/>
      <c r="H536" s="42"/>
      <c r="I536" s="18"/>
    </row>
    <row r="537" spans="2:9" ht="30" customHeight="1" x14ac:dyDescent="0.25">
      <c r="B537" s="434"/>
      <c r="C537" s="450"/>
      <c r="D537" s="527" t="s">
        <v>1147</v>
      </c>
      <c r="E537" s="446" t="s">
        <v>663</v>
      </c>
      <c r="F537" s="435"/>
      <c r="G537" s="247"/>
      <c r="H537" s="42"/>
      <c r="I537" s="18"/>
    </row>
    <row r="538" spans="2:9" ht="30" customHeight="1" x14ac:dyDescent="0.25">
      <c r="B538" s="434"/>
      <c r="C538" s="450"/>
      <c r="D538" s="527" t="s">
        <v>1148</v>
      </c>
      <c r="E538" s="528" t="s">
        <v>261</v>
      </c>
      <c r="F538" s="433"/>
      <c r="G538" s="247"/>
      <c r="H538" s="42"/>
      <c r="I538" s="18"/>
    </row>
    <row r="539" spans="2:9" ht="30" customHeight="1" x14ac:dyDescent="0.25">
      <c r="B539" s="434"/>
      <c r="C539" s="450"/>
      <c r="D539" s="527" t="s">
        <v>262</v>
      </c>
      <c r="E539" s="528" t="s">
        <v>2485</v>
      </c>
      <c r="F539" s="433"/>
      <c r="G539" s="247"/>
      <c r="H539" s="42"/>
      <c r="I539" s="18"/>
    </row>
    <row r="540" spans="2:9" ht="30" customHeight="1" x14ac:dyDescent="0.25">
      <c r="B540" s="434"/>
      <c r="C540" s="450"/>
      <c r="D540" s="527" t="s">
        <v>1149</v>
      </c>
      <c r="E540" s="528" t="s">
        <v>263</v>
      </c>
      <c r="F540" s="433"/>
      <c r="G540" s="247"/>
      <c r="H540" s="42"/>
      <c r="I540" s="18"/>
    </row>
    <row r="541" spans="2:9" ht="30" customHeight="1" x14ac:dyDescent="0.25">
      <c r="B541" s="434"/>
      <c r="C541" s="450"/>
      <c r="D541" s="527" t="s">
        <v>264</v>
      </c>
      <c r="E541" s="528" t="s">
        <v>1150</v>
      </c>
      <c r="F541" s="433"/>
      <c r="G541" s="247"/>
      <c r="H541" s="42"/>
      <c r="I541" s="18"/>
    </row>
    <row r="542" spans="2:9" s="131" customFormat="1" ht="63" customHeight="1" x14ac:dyDescent="0.25">
      <c r="B542" s="434"/>
      <c r="C542" s="450" t="s">
        <v>940</v>
      </c>
      <c r="D542" s="527" t="s">
        <v>410</v>
      </c>
      <c r="E542" s="446" t="s">
        <v>1151</v>
      </c>
      <c r="F542" s="435"/>
      <c r="G542" s="247"/>
      <c r="H542" s="132"/>
      <c r="I542" s="18"/>
    </row>
    <row r="543" spans="2:9" s="151" customFormat="1" ht="63" customHeight="1" x14ac:dyDescent="0.25">
      <c r="B543" s="434"/>
      <c r="C543" s="451" t="s">
        <v>939</v>
      </c>
      <c r="D543" s="320" t="s">
        <v>7586</v>
      </c>
      <c r="E543" s="454" t="s">
        <v>7769</v>
      </c>
      <c r="F543" s="435"/>
      <c r="G543" s="379"/>
      <c r="H543" s="379"/>
      <c r="I543" s="18"/>
    </row>
    <row r="544" spans="2:9" s="151" customFormat="1" ht="30" customHeight="1" x14ac:dyDescent="0.25">
      <c r="B544" s="434"/>
      <c r="C544" s="379"/>
      <c r="D544" s="134"/>
      <c r="E544" s="378"/>
      <c r="F544" s="435"/>
      <c r="G544" s="379"/>
      <c r="H544" s="379"/>
      <c r="I544" s="18"/>
    </row>
    <row r="545" spans="2:9" s="151" customFormat="1" ht="30" customHeight="1" x14ac:dyDescent="0.25">
      <c r="B545" s="434"/>
      <c r="C545" s="2432" t="s">
        <v>1084</v>
      </c>
      <c r="D545" s="2433"/>
      <c r="E545" s="2434"/>
      <c r="F545" s="435"/>
      <c r="G545" s="379"/>
      <c r="H545" s="379"/>
      <c r="I545" s="18"/>
    </row>
    <row r="546" spans="2:9" s="151" customFormat="1" ht="30" customHeight="1" x14ac:dyDescent="0.25">
      <c r="B546" s="434"/>
      <c r="C546" s="678" t="s">
        <v>943</v>
      </c>
      <c r="D546" s="679" t="s">
        <v>7771</v>
      </c>
      <c r="E546" s="680" t="s">
        <v>7772</v>
      </c>
      <c r="F546" s="435"/>
      <c r="G546" s="379"/>
      <c r="H546" s="379"/>
      <c r="I546" s="18"/>
    </row>
    <row r="547" spans="2:9" s="151" customFormat="1" ht="30" customHeight="1" x14ac:dyDescent="0.25">
      <c r="B547" s="434"/>
      <c r="C547" s="358" t="s">
        <v>194</v>
      </c>
      <c r="D547" s="681" t="s">
        <v>7770</v>
      </c>
      <c r="E547" s="418" t="s">
        <v>2424</v>
      </c>
      <c r="F547" s="435"/>
      <c r="G547" s="379"/>
      <c r="H547" s="379"/>
      <c r="I547" s="18"/>
    </row>
    <row r="548" spans="2:9" s="151" customFormat="1" ht="30" customHeight="1" x14ac:dyDescent="0.25">
      <c r="B548" s="434"/>
      <c r="C548" s="379"/>
      <c r="D548" s="134"/>
      <c r="E548" s="378"/>
      <c r="F548" s="435"/>
      <c r="G548" s="379"/>
      <c r="H548" s="379"/>
      <c r="I548" s="18"/>
    </row>
    <row r="549" spans="2:9" ht="30" customHeight="1" x14ac:dyDescent="0.25">
      <c r="B549" s="434"/>
      <c r="C549" s="2456" t="s">
        <v>1129</v>
      </c>
      <c r="D549" s="2457"/>
      <c r="E549" s="2458"/>
      <c r="F549" s="435"/>
      <c r="G549" s="19"/>
      <c r="H549" s="19"/>
      <c r="I549" s="19"/>
    </row>
    <row r="550" spans="2:9" ht="30" customHeight="1" x14ac:dyDescent="0.25">
      <c r="B550" s="431"/>
      <c r="C550" s="2442" t="s">
        <v>265</v>
      </c>
      <c r="D550" s="2443"/>
      <c r="E550" s="2444"/>
      <c r="F550" s="435"/>
      <c r="G550" s="19"/>
      <c r="H550" s="19"/>
      <c r="I550" s="19"/>
    </row>
    <row r="551" spans="2:9" ht="30" customHeight="1" x14ac:dyDescent="0.25">
      <c r="B551" s="431"/>
      <c r="C551" s="541"/>
      <c r="D551" s="50"/>
      <c r="E551" s="542" t="s">
        <v>266</v>
      </c>
      <c r="F551" s="510"/>
      <c r="G551" s="179"/>
      <c r="H551" s="51"/>
      <c r="I551" s="51"/>
    </row>
    <row r="552" spans="2:9" ht="30" customHeight="1" x14ac:dyDescent="0.25">
      <c r="B552" s="431"/>
      <c r="C552" s="541"/>
      <c r="D552" s="50"/>
      <c r="E552" s="542" t="s">
        <v>664</v>
      </c>
      <c r="F552" s="510"/>
      <c r="G552" s="179"/>
      <c r="H552" s="51"/>
      <c r="I552" s="51"/>
    </row>
    <row r="553" spans="2:9" ht="30" customHeight="1" x14ac:dyDescent="0.25">
      <c r="B553" s="431"/>
      <c r="C553" s="541"/>
      <c r="D553" s="50"/>
      <c r="E553" s="542" t="s">
        <v>267</v>
      </c>
      <c r="F553" s="510"/>
      <c r="G553" s="179"/>
      <c r="H553" s="51"/>
      <c r="I553" s="51"/>
    </row>
    <row r="554" spans="2:9" ht="30" customHeight="1" x14ac:dyDescent="0.25">
      <c r="B554" s="431"/>
      <c r="C554" s="541"/>
      <c r="D554" s="50"/>
      <c r="E554" s="543"/>
      <c r="F554" s="432"/>
      <c r="G554" s="50"/>
      <c r="H554" s="50"/>
      <c r="I554" s="50"/>
    </row>
    <row r="555" spans="2:9" ht="30" customHeight="1" x14ac:dyDescent="0.25">
      <c r="B555" s="431"/>
      <c r="C555" s="541"/>
      <c r="D555" s="50"/>
      <c r="E555" s="543"/>
      <c r="F555" s="432"/>
      <c r="G555" s="50"/>
      <c r="H555" s="50"/>
      <c r="I555" s="50"/>
    </row>
    <row r="556" spans="2:9" ht="30" customHeight="1" x14ac:dyDescent="0.25">
      <c r="B556" s="431"/>
      <c r="C556" s="541"/>
      <c r="D556" s="50"/>
      <c r="E556" s="543"/>
      <c r="F556" s="432"/>
      <c r="G556" s="50"/>
      <c r="H556" s="50"/>
      <c r="I556" s="50"/>
    </row>
    <row r="557" spans="2:9" ht="30" customHeight="1" x14ac:dyDescent="0.25">
      <c r="B557" s="431"/>
      <c r="C557" s="541"/>
      <c r="D557" s="50"/>
      <c r="E557" s="543"/>
      <c r="F557" s="432"/>
      <c r="G557" s="50"/>
      <c r="H557" s="50"/>
      <c r="I557" s="50"/>
    </row>
    <row r="558" spans="2:9" ht="30" customHeight="1" x14ac:dyDescent="0.25">
      <c r="B558" s="431"/>
      <c r="C558" s="541"/>
      <c r="D558" s="50"/>
      <c r="E558" s="543"/>
      <c r="F558" s="432"/>
      <c r="G558" s="50"/>
      <c r="H558" s="50"/>
      <c r="I558" s="50"/>
    </row>
    <row r="559" spans="2:9" ht="30" customHeight="1" x14ac:dyDescent="0.25">
      <c r="B559" s="431"/>
      <c r="C559" s="541"/>
      <c r="D559" s="50"/>
      <c r="E559" s="543"/>
      <c r="F559" s="432"/>
      <c r="G559" s="50"/>
      <c r="H559" s="50"/>
      <c r="I559" s="50"/>
    </row>
    <row r="560" spans="2:9" ht="30" customHeight="1" x14ac:dyDescent="0.25">
      <c r="B560" s="431"/>
      <c r="C560" s="541"/>
      <c r="D560" s="50"/>
      <c r="E560" s="543"/>
      <c r="F560" s="432"/>
      <c r="G560" s="50"/>
      <c r="H560" s="50"/>
      <c r="I560" s="50"/>
    </row>
    <row r="561" spans="2:9" ht="30" customHeight="1" x14ac:dyDescent="0.25">
      <c r="B561" s="431"/>
      <c r="C561" s="541"/>
      <c r="D561" s="50"/>
      <c r="E561" s="543"/>
      <c r="F561" s="432"/>
      <c r="G561" s="50"/>
      <c r="H561" s="50"/>
      <c r="I561" s="50"/>
    </row>
    <row r="562" spans="2:9" ht="30" customHeight="1" x14ac:dyDescent="0.25">
      <c r="B562" s="431"/>
      <c r="C562" s="541"/>
      <c r="D562" s="50"/>
      <c r="E562" s="543"/>
      <c r="F562" s="432"/>
      <c r="G562" s="50"/>
      <c r="H562" s="50"/>
      <c r="I562" s="50"/>
    </row>
    <row r="563" spans="2:9" ht="30" customHeight="1" x14ac:dyDescent="0.25">
      <c r="B563" s="431"/>
      <c r="C563" s="541"/>
      <c r="D563" s="50"/>
      <c r="E563" s="543"/>
      <c r="F563" s="432"/>
      <c r="G563" s="50"/>
      <c r="H563" s="50"/>
      <c r="I563" s="50"/>
    </row>
    <row r="564" spans="2:9" ht="30" customHeight="1" x14ac:dyDescent="0.25">
      <c r="B564" s="431"/>
      <c r="C564" s="541"/>
      <c r="D564" s="50"/>
      <c r="E564" s="543"/>
      <c r="F564" s="432"/>
      <c r="G564" s="50"/>
      <c r="H564" s="50"/>
      <c r="I564" s="50"/>
    </row>
    <row r="565" spans="2:9" ht="30" customHeight="1" x14ac:dyDescent="0.25">
      <c r="B565" s="431"/>
      <c r="C565" s="541"/>
      <c r="D565" s="50"/>
      <c r="E565" s="543"/>
      <c r="F565" s="432"/>
      <c r="G565" s="50"/>
      <c r="H565" s="50"/>
      <c r="I565" s="50"/>
    </row>
    <row r="566" spans="2:9" ht="30" customHeight="1" x14ac:dyDescent="0.25">
      <c r="B566" s="519"/>
      <c r="C566" s="544"/>
      <c r="D566" s="545"/>
      <c r="E566" s="546"/>
      <c r="F566" s="520"/>
      <c r="G566" s="52"/>
      <c r="H566" s="52"/>
      <c r="I566" s="52"/>
    </row>
    <row r="567" spans="2:9" s="151" customFormat="1" ht="30" customHeight="1" x14ac:dyDescent="0.25">
      <c r="B567" s="521"/>
      <c r="C567" s="522"/>
      <c r="D567" s="522"/>
      <c r="E567" s="522"/>
      <c r="F567" s="523"/>
      <c r="G567" s="67"/>
      <c r="H567" s="67"/>
      <c r="I567" s="67"/>
    </row>
    <row r="568" spans="2:9" ht="21" customHeight="1" x14ac:dyDescent="0.25"/>
    <row r="569" spans="2:9" s="151" customFormat="1" ht="58.5" customHeight="1" x14ac:dyDescent="0.25">
      <c r="B569" s="2423" t="s">
        <v>185</v>
      </c>
      <c r="C569" s="2424"/>
      <c r="D569" s="2424"/>
      <c r="E569" s="2424"/>
      <c r="F569" s="2425"/>
    </row>
    <row r="570" spans="2:9" s="151" customFormat="1" ht="18.75" customHeight="1" x14ac:dyDescent="0.25">
      <c r="B570" s="303"/>
      <c r="C570" s="2417"/>
      <c r="D570" s="2417"/>
      <c r="E570" s="2417"/>
      <c r="F570" s="2418"/>
    </row>
    <row r="571" spans="2:9" s="151" customFormat="1" ht="30" customHeight="1" x14ac:dyDescent="0.25">
      <c r="B571" s="304"/>
      <c r="C571" s="999"/>
      <c r="D571" s="999"/>
      <c r="E571" s="999"/>
      <c r="F571" s="302"/>
    </row>
    <row r="572" spans="2:9" s="151" customFormat="1" ht="30" customHeight="1" x14ac:dyDescent="0.3">
      <c r="B572" s="329"/>
      <c r="C572" s="2435" t="s">
        <v>0</v>
      </c>
      <c r="D572" s="2436"/>
      <c r="E572" s="2437"/>
      <c r="F572" s="324"/>
    </row>
    <row r="573" spans="2:9" s="151" customFormat="1" ht="51.75" customHeight="1" x14ac:dyDescent="0.25">
      <c r="B573" s="397"/>
      <c r="C573" s="2452" t="s">
        <v>693</v>
      </c>
      <c r="D573" s="2453"/>
      <c r="E573" s="2454"/>
      <c r="F573" s="398"/>
    </row>
    <row r="574" spans="2:9" s="151" customFormat="1" ht="21.75" customHeight="1" x14ac:dyDescent="0.25">
      <c r="B574" s="399"/>
      <c r="C574" s="380"/>
      <c r="D574" s="380"/>
      <c r="E574" s="380"/>
      <c r="F574" s="398"/>
    </row>
    <row r="575" spans="2:9" s="151" customFormat="1" ht="30" customHeight="1" x14ac:dyDescent="0.3">
      <c r="B575" s="329"/>
      <c r="C575" s="2441" t="s">
        <v>69</v>
      </c>
      <c r="D575" s="2441"/>
      <c r="E575" s="2441"/>
      <c r="F575" s="324"/>
    </row>
    <row r="576" spans="2:9" s="151" customFormat="1" ht="22.5" customHeight="1" x14ac:dyDescent="0.25">
      <c r="B576" s="548"/>
      <c r="C576" s="118"/>
      <c r="D576" s="118"/>
      <c r="E576" s="118"/>
      <c r="F576" s="549"/>
    </row>
    <row r="577" spans="2:6" s="151" customFormat="1" ht="30" customHeight="1" x14ac:dyDescent="0.25">
      <c r="B577" s="551"/>
      <c r="C577" s="2466" t="s">
        <v>1152</v>
      </c>
      <c r="D577" s="2467"/>
      <c r="E577" s="2468"/>
      <c r="F577" s="550"/>
    </row>
    <row r="578" spans="2:6" s="151" customFormat="1" ht="30" customHeight="1" x14ac:dyDescent="0.25">
      <c r="B578" s="551"/>
      <c r="C578" s="340" t="s">
        <v>943</v>
      </c>
      <c r="D578" s="443" t="s">
        <v>1153</v>
      </c>
      <c r="E578" s="444" t="s">
        <v>586</v>
      </c>
      <c r="F578" s="404"/>
    </row>
    <row r="579" spans="2:6" s="151" customFormat="1" ht="30" customHeight="1" x14ac:dyDescent="0.25">
      <c r="B579" s="551"/>
      <c r="C579" s="293" t="s">
        <v>194</v>
      </c>
      <c r="D579" s="561" t="s">
        <v>7504</v>
      </c>
      <c r="E579" s="558" t="s">
        <v>587</v>
      </c>
      <c r="F579" s="404"/>
    </row>
    <row r="580" spans="2:6" s="151" customFormat="1" ht="30" customHeight="1" x14ac:dyDescent="0.25">
      <c r="B580" s="485"/>
      <c r="C580" s="293" t="s">
        <v>942</v>
      </c>
      <c r="D580" s="561" t="s">
        <v>286</v>
      </c>
      <c r="E580" s="558" t="s">
        <v>588</v>
      </c>
      <c r="F580" s="404"/>
    </row>
    <row r="581" spans="2:6" s="151" customFormat="1" ht="30" customHeight="1" x14ac:dyDescent="0.25">
      <c r="B581" s="485"/>
      <c r="C581" s="293" t="s">
        <v>941</v>
      </c>
      <c r="D581" s="561" t="s">
        <v>287</v>
      </c>
      <c r="E581" s="558" t="s">
        <v>589</v>
      </c>
      <c r="F581" s="404"/>
    </row>
    <row r="582" spans="2:6" s="151" customFormat="1" ht="30" customHeight="1" x14ac:dyDescent="0.25">
      <c r="B582" s="551"/>
      <c r="C582" s="293" t="s">
        <v>940</v>
      </c>
      <c r="D582" s="561" t="s">
        <v>288</v>
      </c>
      <c r="E582" s="558" t="s">
        <v>590</v>
      </c>
      <c r="F582" s="404"/>
    </row>
    <row r="583" spans="2:6" s="151" customFormat="1" ht="30" customHeight="1" x14ac:dyDescent="0.25">
      <c r="B583" s="551"/>
      <c r="C583" s="293" t="s">
        <v>939</v>
      </c>
      <c r="D583" s="561" t="s">
        <v>5796</v>
      </c>
      <c r="E583" s="558" t="s">
        <v>5771</v>
      </c>
      <c r="F583" s="404"/>
    </row>
    <row r="584" spans="2:6" s="151" customFormat="1" ht="30" customHeight="1" x14ac:dyDescent="0.25">
      <c r="B584" s="551"/>
      <c r="C584" s="293" t="s">
        <v>937</v>
      </c>
      <c r="D584" s="561" t="s">
        <v>289</v>
      </c>
      <c r="E584" s="558" t="s">
        <v>591</v>
      </c>
      <c r="F584" s="404"/>
    </row>
    <row r="585" spans="2:6" s="151" customFormat="1" ht="30" customHeight="1" x14ac:dyDescent="0.25">
      <c r="B585" s="551"/>
      <c r="C585" s="293" t="s">
        <v>936</v>
      </c>
      <c r="D585" s="563" t="s">
        <v>290</v>
      </c>
      <c r="E585" s="558" t="s">
        <v>592</v>
      </c>
      <c r="F585" s="404"/>
    </row>
    <row r="586" spans="2:6" s="151" customFormat="1" ht="30" customHeight="1" x14ac:dyDescent="0.25">
      <c r="B586" s="551"/>
      <c r="C586" s="293" t="s">
        <v>935</v>
      </c>
      <c r="D586" s="562" t="s">
        <v>6</v>
      </c>
      <c r="E586" s="558" t="s">
        <v>593</v>
      </c>
      <c r="F586" s="404"/>
    </row>
    <row r="587" spans="2:6" s="151" customFormat="1" ht="33" customHeight="1" x14ac:dyDescent="0.25">
      <c r="B587" s="551"/>
      <c r="C587" s="293" t="s">
        <v>938</v>
      </c>
      <c r="D587" s="561" t="s">
        <v>7773</v>
      </c>
      <c r="E587" s="558" t="s">
        <v>7775</v>
      </c>
      <c r="F587" s="404"/>
    </row>
    <row r="588" spans="2:6" s="151" customFormat="1" ht="30" customHeight="1" x14ac:dyDescent="0.25">
      <c r="B588" s="548"/>
      <c r="C588" s="293" t="s">
        <v>934</v>
      </c>
      <c r="D588" s="561" t="s">
        <v>7774</v>
      </c>
      <c r="E588" s="558" t="s">
        <v>7776</v>
      </c>
      <c r="F588" s="404"/>
    </row>
    <row r="589" spans="2:6" s="151" customFormat="1" ht="30" customHeight="1" x14ac:dyDescent="0.25">
      <c r="B589" s="548"/>
      <c r="C589" s="294" t="s">
        <v>933</v>
      </c>
      <c r="D589" s="320" t="s">
        <v>410</v>
      </c>
      <c r="E589" s="494" t="s">
        <v>859</v>
      </c>
      <c r="F589" s="553"/>
    </row>
    <row r="590" spans="2:6" s="151" customFormat="1" ht="30" customHeight="1" x14ac:dyDescent="0.25">
      <c r="B590" s="548"/>
      <c r="C590" s="43"/>
      <c r="D590" s="72"/>
      <c r="E590" s="264"/>
      <c r="F590" s="553"/>
    </row>
    <row r="591" spans="2:6" s="151" customFormat="1" ht="30" customHeight="1" x14ac:dyDescent="0.25">
      <c r="B591" s="555"/>
      <c r="C591" s="556"/>
      <c r="D591" s="556"/>
      <c r="E591" s="556"/>
      <c r="F591" s="557"/>
    </row>
    <row r="592" spans="2:6" s="151" customFormat="1" ht="44.25" customHeight="1" x14ac:dyDescent="0.25">
      <c r="B592" s="118"/>
      <c r="C592" s="118"/>
      <c r="D592" s="118"/>
      <c r="E592" s="118"/>
    </row>
    <row r="593" spans="2:6" ht="66" customHeight="1" x14ac:dyDescent="0.25">
      <c r="B593" s="2423" t="s">
        <v>186</v>
      </c>
      <c r="C593" s="2424"/>
      <c r="D593" s="2424"/>
      <c r="E593" s="2424"/>
      <c r="F593" s="2425"/>
    </row>
    <row r="594" spans="2:6" ht="16.5" customHeight="1" x14ac:dyDescent="0.25">
      <c r="B594" s="303"/>
      <c r="C594" s="2417"/>
      <c r="D594" s="2417"/>
      <c r="E594" s="2417"/>
      <c r="F594" s="2418"/>
    </row>
    <row r="595" spans="2:6" s="151" customFormat="1" ht="30" customHeight="1" x14ac:dyDescent="0.25">
      <c r="B595" s="304"/>
      <c r="C595" s="999"/>
      <c r="D595" s="999"/>
      <c r="E595" s="999"/>
      <c r="F595" s="302"/>
    </row>
    <row r="596" spans="2:6" ht="30" customHeight="1" x14ac:dyDescent="0.3">
      <c r="B596" s="329"/>
      <c r="C596" s="2435" t="s">
        <v>0</v>
      </c>
      <c r="D596" s="2436"/>
      <c r="E596" s="2437"/>
      <c r="F596" s="324"/>
    </row>
    <row r="597" spans="2:6" ht="99" customHeight="1" x14ac:dyDescent="0.25">
      <c r="B597" s="397"/>
      <c r="C597" s="2452" t="s">
        <v>694</v>
      </c>
      <c r="D597" s="2453"/>
      <c r="E597" s="2454"/>
      <c r="F597" s="398"/>
    </row>
    <row r="598" spans="2:6" s="151" customFormat="1" ht="30" customHeight="1" x14ac:dyDescent="0.25">
      <c r="B598" s="399"/>
      <c r="C598" s="380"/>
      <c r="D598" s="380"/>
      <c r="E598" s="380"/>
      <c r="F598" s="398"/>
    </row>
    <row r="599" spans="2:6" ht="30" customHeight="1" x14ac:dyDescent="0.3">
      <c r="B599" s="329"/>
      <c r="C599" s="2441" t="s">
        <v>69</v>
      </c>
      <c r="D599" s="2441"/>
      <c r="E599" s="2441"/>
      <c r="F599" s="324"/>
    </row>
    <row r="600" spans="2:6" ht="30" customHeight="1" x14ac:dyDescent="0.25">
      <c r="B600" s="551"/>
      <c r="C600" s="2508"/>
      <c r="D600" s="2508"/>
      <c r="E600" s="2508"/>
      <c r="F600" s="550"/>
    </row>
    <row r="601" spans="2:6" s="151" customFormat="1" ht="30" customHeight="1" x14ac:dyDescent="0.25">
      <c r="B601" s="551"/>
      <c r="C601" s="2466" t="s">
        <v>1154</v>
      </c>
      <c r="D601" s="2467"/>
      <c r="E601" s="2468"/>
      <c r="F601" s="550"/>
    </row>
    <row r="602" spans="2:6" s="151" customFormat="1" ht="36.75" customHeight="1" x14ac:dyDescent="0.25">
      <c r="B602" s="551"/>
      <c r="C602" s="340" t="s">
        <v>943</v>
      </c>
      <c r="D602" s="490" t="s">
        <v>5927</v>
      </c>
      <c r="E602" s="444" t="s">
        <v>1388</v>
      </c>
      <c r="F602" s="550"/>
    </row>
    <row r="603" spans="2:6" ht="30" customHeight="1" x14ac:dyDescent="0.25">
      <c r="B603" s="551"/>
      <c r="C603" s="634" t="s">
        <v>194</v>
      </c>
      <c r="D603" s="562" t="s">
        <v>183</v>
      </c>
      <c r="E603" s="635" t="s">
        <v>336</v>
      </c>
      <c r="F603" s="552"/>
    </row>
    <row r="604" spans="2:6" s="151" customFormat="1" ht="30" customHeight="1" x14ac:dyDescent="0.25">
      <c r="B604" s="551"/>
      <c r="C604" s="390" t="s">
        <v>942</v>
      </c>
      <c r="D604" s="636" t="s">
        <v>122</v>
      </c>
      <c r="E604" s="637" t="s">
        <v>1228</v>
      </c>
      <c r="F604" s="552"/>
    </row>
    <row r="605" spans="2:6" ht="30" customHeight="1" x14ac:dyDescent="0.25">
      <c r="B605" s="551"/>
      <c r="C605" s="293" t="s">
        <v>941</v>
      </c>
      <c r="D605" s="410" t="s">
        <v>2606</v>
      </c>
      <c r="E605" s="558" t="s">
        <v>2608</v>
      </c>
      <c r="F605" s="564"/>
    </row>
    <row r="606" spans="2:6" s="151" customFormat="1" ht="30" customHeight="1" x14ac:dyDescent="0.25">
      <c r="B606" s="551"/>
      <c r="C606" s="293" t="s">
        <v>940</v>
      </c>
      <c r="D606" s="410" t="s">
        <v>268</v>
      </c>
      <c r="E606" s="558" t="s">
        <v>2609</v>
      </c>
      <c r="F606" s="564"/>
    </row>
    <row r="607" spans="2:6" s="151" customFormat="1" ht="30" customHeight="1" x14ac:dyDescent="0.25">
      <c r="B607" s="551"/>
      <c r="C607" s="293" t="s">
        <v>939</v>
      </c>
      <c r="D607" s="410" t="s">
        <v>292</v>
      </c>
      <c r="E607" s="558" t="s">
        <v>340</v>
      </c>
      <c r="F607" s="564"/>
    </row>
    <row r="608" spans="2:6" s="151" customFormat="1" ht="30" customHeight="1" x14ac:dyDescent="0.25">
      <c r="B608" s="551"/>
      <c r="C608" s="293" t="s">
        <v>938</v>
      </c>
      <c r="D608" s="410" t="s">
        <v>2611</v>
      </c>
      <c r="E608" s="558" t="s">
        <v>2610</v>
      </c>
      <c r="F608" s="564"/>
    </row>
    <row r="609" spans="2:6" s="151" customFormat="1" ht="30" customHeight="1" x14ac:dyDescent="0.25">
      <c r="B609" s="551"/>
      <c r="C609" s="293" t="s">
        <v>936</v>
      </c>
      <c r="D609" s="410" t="s">
        <v>2612</v>
      </c>
      <c r="E609" s="558" t="s">
        <v>339</v>
      </c>
      <c r="F609" s="564"/>
    </row>
    <row r="610" spans="2:6" ht="30" customHeight="1" x14ac:dyDescent="0.25">
      <c r="B610" s="551"/>
      <c r="C610" s="293" t="s">
        <v>935</v>
      </c>
      <c r="D610" s="410" t="s">
        <v>291</v>
      </c>
      <c r="E610" s="558" t="s">
        <v>337</v>
      </c>
      <c r="F610" s="564"/>
    </row>
    <row r="611" spans="2:6" ht="30" customHeight="1" x14ac:dyDescent="0.25">
      <c r="B611" s="551"/>
      <c r="C611" s="293" t="s">
        <v>934</v>
      </c>
      <c r="D611" s="410" t="s">
        <v>1155</v>
      </c>
      <c r="E611" s="558" t="s">
        <v>338</v>
      </c>
      <c r="F611" s="552"/>
    </row>
    <row r="612" spans="2:6" s="151" customFormat="1" ht="30" customHeight="1" x14ac:dyDescent="0.25">
      <c r="B612" s="551"/>
      <c r="C612" s="294" t="s">
        <v>934</v>
      </c>
      <c r="D612" s="320" t="s">
        <v>410</v>
      </c>
      <c r="E612" s="494" t="s">
        <v>1156</v>
      </c>
      <c r="F612" s="553"/>
    </row>
    <row r="613" spans="2:6" s="151" customFormat="1" ht="30" customHeight="1" x14ac:dyDescent="0.25">
      <c r="B613" s="551"/>
      <c r="C613" s="43"/>
      <c r="D613" s="72"/>
      <c r="E613" s="264"/>
      <c r="F613" s="553"/>
    </row>
    <row r="614" spans="2:6" ht="30" customHeight="1" x14ac:dyDescent="0.25">
      <c r="B614" s="555"/>
      <c r="C614" s="488"/>
      <c r="D614" s="488"/>
      <c r="E614" s="488"/>
      <c r="F614" s="489"/>
    </row>
    <row r="615" spans="2:6" ht="43.5" customHeight="1" x14ac:dyDescent="0.25">
      <c r="B615" s="118"/>
      <c r="C615" s="118"/>
      <c r="D615" s="118"/>
      <c r="E615" s="118"/>
    </row>
    <row r="616" spans="2:6" ht="57.75" customHeight="1" x14ac:dyDescent="0.25">
      <c r="B616" s="2423" t="s">
        <v>7379</v>
      </c>
      <c r="C616" s="2424"/>
      <c r="D616" s="2424"/>
      <c r="E616" s="2424"/>
      <c r="F616" s="2425"/>
    </row>
    <row r="617" spans="2:6" ht="18.75" customHeight="1" x14ac:dyDescent="0.25">
      <c r="B617" s="303"/>
      <c r="C617" s="2417"/>
      <c r="D617" s="2417"/>
      <c r="E617" s="2417"/>
      <c r="F617" s="2418"/>
    </row>
    <row r="618" spans="2:6" s="151" customFormat="1" ht="30" customHeight="1" x14ac:dyDescent="0.25">
      <c r="B618" s="304"/>
      <c r="C618" s="999"/>
      <c r="D618" s="999"/>
      <c r="E618" s="999"/>
      <c r="F618" s="302"/>
    </row>
    <row r="619" spans="2:6" s="151" customFormat="1" ht="30" customHeight="1" x14ac:dyDescent="0.3">
      <c r="B619" s="329"/>
      <c r="C619" s="2435" t="s">
        <v>0</v>
      </c>
      <c r="D619" s="2436"/>
      <c r="E619" s="2437"/>
      <c r="F619" s="324"/>
    </row>
    <row r="620" spans="2:6" s="151" customFormat="1" ht="124.5" customHeight="1" x14ac:dyDescent="0.25">
      <c r="B620" s="397"/>
      <c r="C620" s="2448" t="s">
        <v>7789</v>
      </c>
      <c r="D620" s="2449"/>
      <c r="E620" s="2450"/>
      <c r="F620" s="398"/>
    </row>
    <row r="621" spans="2:6" s="151" customFormat="1" ht="30" customHeight="1" x14ac:dyDescent="0.25">
      <c r="B621" s="399"/>
      <c r="C621" s="380"/>
      <c r="D621" s="380"/>
      <c r="E621" s="380"/>
      <c r="F621" s="398"/>
    </row>
    <row r="622" spans="2:6" s="151" customFormat="1" ht="30" customHeight="1" x14ac:dyDescent="0.3">
      <c r="B622" s="329"/>
      <c r="C622" s="2451" t="s">
        <v>69</v>
      </c>
      <c r="D622" s="2451"/>
      <c r="E622" s="2451"/>
      <c r="F622" s="324"/>
    </row>
    <row r="623" spans="2:6" s="151" customFormat="1" ht="30" customHeight="1" x14ac:dyDescent="0.25">
      <c r="B623" s="551"/>
      <c r="C623" s="2455"/>
      <c r="D623" s="2455"/>
      <c r="E623" s="2455"/>
      <c r="F623" s="552"/>
    </row>
    <row r="624" spans="2:6" s="151" customFormat="1" ht="30" customHeight="1" x14ac:dyDescent="0.25">
      <c r="B624" s="551"/>
      <c r="C624" s="2414" t="s">
        <v>1157</v>
      </c>
      <c r="D624" s="2415"/>
      <c r="E624" s="2416"/>
      <c r="F624" s="550"/>
    </row>
    <row r="625" spans="2:6" s="151" customFormat="1" ht="30" customHeight="1" x14ac:dyDescent="0.25">
      <c r="B625" s="551"/>
      <c r="C625" s="340" t="s">
        <v>943</v>
      </c>
      <c r="D625" s="559" t="s">
        <v>1981</v>
      </c>
      <c r="E625" s="444" t="s">
        <v>7778</v>
      </c>
      <c r="F625" s="404"/>
    </row>
    <row r="626" spans="2:6" s="151" customFormat="1" ht="30" customHeight="1" x14ac:dyDescent="0.25">
      <c r="B626" s="551"/>
      <c r="C626" s="634" t="s">
        <v>194</v>
      </c>
      <c r="D626" s="562" t="s">
        <v>7378</v>
      </c>
      <c r="E626" s="635" t="s">
        <v>7777</v>
      </c>
      <c r="F626" s="404"/>
    </row>
    <row r="627" spans="2:6" s="151" customFormat="1" ht="75.75" customHeight="1" x14ac:dyDescent="0.25">
      <c r="B627" s="548"/>
      <c r="C627" s="293" t="s">
        <v>942</v>
      </c>
      <c r="D627" s="410" t="s">
        <v>7371</v>
      </c>
      <c r="E627" s="558" t="s">
        <v>7780</v>
      </c>
      <c r="F627" s="404"/>
    </row>
    <row r="628" spans="2:6" s="151" customFormat="1" ht="30" customHeight="1" x14ac:dyDescent="0.25">
      <c r="B628" s="548"/>
      <c r="C628" s="293" t="s">
        <v>941</v>
      </c>
      <c r="D628" s="410" t="s">
        <v>268</v>
      </c>
      <c r="E628" s="558" t="s">
        <v>7781</v>
      </c>
      <c r="F628" s="404"/>
    </row>
    <row r="629" spans="2:6" s="151" customFormat="1" ht="30" customHeight="1" x14ac:dyDescent="0.25">
      <c r="B629" s="548"/>
      <c r="C629" s="293" t="s">
        <v>940</v>
      </c>
      <c r="D629" s="410" t="s">
        <v>249</v>
      </c>
      <c r="E629" s="558" t="s">
        <v>7782</v>
      </c>
      <c r="F629" s="404"/>
    </row>
    <row r="630" spans="2:6" s="151" customFormat="1" ht="30" customHeight="1" x14ac:dyDescent="0.25">
      <c r="B630" s="548"/>
      <c r="C630" s="293" t="s">
        <v>939</v>
      </c>
      <c r="D630" s="410" t="s">
        <v>7374</v>
      </c>
      <c r="E630" s="558" t="s">
        <v>7783</v>
      </c>
      <c r="F630" s="404"/>
    </row>
    <row r="631" spans="2:6" s="151" customFormat="1" ht="30" customHeight="1" x14ac:dyDescent="0.25">
      <c r="B631" s="548"/>
      <c r="C631" s="293" t="s">
        <v>938</v>
      </c>
      <c r="D631" s="410" t="s">
        <v>7373</v>
      </c>
      <c r="E631" s="558" t="s">
        <v>7784</v>
      </c>
      <c r="F631" s="404"/>
    </row>
    <row r="632" spans="2:6" s="151" customFormat="1" ht="30" customHeight="1" x14ac:dyDescent="0.25">
      <c r="B632" s="548"/>
      <c r="C632" s="293" t="s">
        <v>937</v>
      </c>
      <c r="D632" s="410" t="s">
        <v>7375</v>
      </c>
      <c r="E632" s="558" t="s">
        <v>7785</v>
      </c>
      <c r="F632" s="404"/>
    </row>
    <row r="633" spans="2:6" s="151" customFormat="1" ht="30" customHeight="1" x14ac:dyDescent="0.25">
      <c r="B633" s="548"/>
      <c r="C633" s="293" t="s">
        <v>936</v>
      </c>
      <c r="D633" s="410" t="s">
        <v>7376</v>
      </c>
      <c r="E633" s="558" t="s">
        <v>7786</v>
      </c>
      <c r="F633" s="404"/>
    </row>
    <row r="634" spans="2:6" s="151" customFormat="1" ht="30" customHeight="1" x14ac:dyDescent="0.25">
      <c r="B634" s="548"/>
      <c r="C634" s="293" t="s">
        <v>935</v>
      </c>
      <c r="D634" s="410" t="s">
        <v>7377</v>
      </c>
      <c r="E634" s="558" t="s">
        <v>7787</v>
      </c>
      <c r="F634" s="404"/>
    </row>
    <row r="635" spans="2:6" s="151" customFormat="1" ht="30" customHeight="1" x14ac:dyDescent="0.25">
      <c r="B635" s="548"/>
      <c r="C635" s="294" t="s">
        <v>934</v>
      </c>
      <c r="D635" s="491" t="s">
        <v>2440</v>
      </c>
      <c r="E635" s="413" t="s">
        <v>7790</v>
      </c>
      <c r="F635" s="404"/>
    </row>
    <row r="636" spans="2:6" s="151" customFormat="1" ht="30" customHeight="1" x14ac:dyDescent="0.25">
      <c r="B636" s="567"/>
      <c r="C636" s="169"/>
      <c r="D636" s="245"/>
      <c r="E636" s="583"/>
      <c r="F636" s="565"/>
    </row>
    <row r="637" spans="2:6" s="151" customFormat="1" ht="30" customHeight="1" x14ac:dyDescent="0.25">
      <c r="B637" s="548"/>
      <c r="C637" s="2432" t="s">
        <v>1084</v>
      </c>
      <c r="D637" s="2433"/>
      <c r="E637" s="2434"/>
      <c r="F637" s="554"/>
    </row>
    <row r="638" spans="2:6" s="151" customFormat="1" ht="34.5" customHeight="1" x14ac:dyDescent="0.25">
      <c r="B638" s="548"/>
      <c r="C638" s="358" t="s">
        <v>943</v>
      </c>
      <c r="D638" s="891" t="s">
        <v>7788</v>
      </c>
      <c r="E638" s="418" t="s">
        <v>2486</v>
      </c>
      <c r="F638" s="554"/>
    </row>
    <row r="639" spans="2:6" s="151" customFormat="1" ht="30" customHeight="1" x14ac:dyDescent="0.25">
      <c r="B639" s="555"/>
      <c r="C639" s="556"/>
      <c r="D639" s="556"/>
      <c r="E639" s="556"/>
      <c r="F639" s="557"/>
    </row>
    <row r="640" spans="2:6" ht="30" customHeight="1" x14ac:dyDescent="0.25">
      <c r="B640" s="118"/>
      <c r="C640" s="118"/>
      <c r="D640" s="245"/>
      <c r="E640" s="118"/>
    </row>
    <row r="641" spans="2:6" s="151" customFormat="1" ht="60" customHeight="1" x14ac:dyDescent="0.25">
      <c r="B641" s="2423" t="s">
        <v>743</v>
      </c>
      <c r="C641" s="2424"/>
      <c r="D641" s="2424"/>
      <c r="E641" s="2424"/>
      <c r="F641" s="2425"/>
    </row>
    <row r="642" spans="2:6" s="151" customFormat="1" ht="19.5" customHeight="1" x14ac:dyDescent="0.25">
      <c r="B642" s="303"/>
      <c r="C642" s="2417"/>
      <c r="D642" s="2417"/>
      <c r="E642" s="2417"/>
      <c r="F642" s="2418"/>
    </row>
    <row r="643" spans="2:6" s="151" customFormat="1" ht="30" customHeight="1" x14ac:dyDescent="0.25">
      <c r="B643" s="304"/>
      <c r="C643" s="999"/>
      <c r="D643" s="999"/>
      <c r="E643" s="999"/>
      <c r="F643" s="302"/>
    </row>
    <row r="644" spans="2:6" s="151" customFormat="1" ht="30" customHeight="1" x14ac:dyDescent="0.3">
      <c r="B644" s="329"/>
      <c r="C644" s="2509" t="s">
        <v>0</v>
      </c>
      <c r="D644" s="2510"/>
      <c r="E644" s="2511"/>
      <c r="F644" s="324"/>
    </row>
    <row r="645" spans="2:6" s="151" customFormat="1" ht="30" customHeight="1" x14ac:dyDescent="0.25">
      <c r="B645" s="397"/>
      <c r="C645" s="2452" t="s">
        <v>860</v>
      </c>
      <c r="D645" s="2453"/>
      <c r="E645" s="2454"/>
      <c r="F645" s="398"/>
    </row>
    <row r="646" spans="2:6" s="151" customFormat="1" ht="30" customHeight="1" x14ac:dyDescent="0.25">
      <c r="B646" s="397"/>
      <c r="C646" s="547"/>
      <c r="D646" s="547"/>
      <c r="E646" s="547"/>
      <c r="F646" s="398"/>
    </row>
    <row r="647" spans="2:6" s="151" customFormat="1" ht="30" customHeight="1" x14ac:dyDescent="0.3">
      <c r="B647" s="329"/>
      <c r="C647" s="2484" t="s">
        <v>69</v>
      </c>
      <c r="D647" s="2484"/>
      <c r="E647" s="2484"/>
      <c r="F647" s="324"/>
    </row>
    <row r="648" spans="2:6" s="151" customFormat="1" ht="30" customHeight="1" x14ac:dyDescent="0.25">
      <c r="B648" s="548"/>
      <c r="C648" s="118"/>
      <c r="D648" s="118"/>
      <c r="E648" s="118"/>
      <c r="F648" s="549"/>
    </row>
    <row r="649" spans="2:6" s="151" customFormat="1" ht="30" customHeight="1" x14ac:dyDescent="0.25">
      <c r="B649" s="551"/>
      <c r="C649" s="2438" t="s">
        <v>1158</v>
      </c>
      <c r="D649" s="2439"/>
      <c r="E649" s="2440"/>
      <c r="F649" s="552"/>
    </row>
    <row r="650" spans="2:6" s="151" customFormat="1" ht="30" customHeight="1" x14ac:dyDescent="0.25">
      <c r="B650" s="551"/>
      <c r="C650" s="572" t="s">
        <v>943</v>
      </c>
      <c r="D650" s="560" t="s">
        <v>268</v>
      </c>
      <c r="E650" s="444" t="s">
        <v>861</v>
      </c>
      <c r="F650" s="552"/>
    </row>
    <row r="651" spans="2:6" s="151" customFormat="1" ht="30" customHeight="1" x14ac:dyDescent="0.25">
      <c r="B651" s="551"/>
      <c r="C651" s="295" t="s">
        <v>194</v>
      </c>
      <c r="D651" s="573" t="s">
        <v>744</v>
      </c>
      <c r="E651" s="558" t="s">
        <v>862</v>
      </c>
      <c r="F651" s="552"/>
    </row>
    <row r="652" spans="2:6" s="151" customFormat="1" ht="47.25" customHeight="1" x14ac:dyDescent="0.25">
      <c r="B652" s="551"/>
      <c r="C652" s="295" t="s">
        <v>942</v>
      </c>
      <c r="D652" s="573" t="s">
        <v>1160</v>
      </c>
      <c r="E652" s="558" t="s">
        <v>870</v>
      </c>
      <c r="F652" s="552"/>
    </row>
    <row r="653" spans="2:6" s="151" customFormat="1" ht="30" customHeight="1" x14ac:dyDescent="0.25">
      <c r="B653" s="551"/>
      <c r="C653" s="296" t="s">
        <v>941</v>
      </c>
      <c r="D653" s="574" t="s">
        <v>854</v>
      </c>
      <c r="E653" s="413" t="s">
        <v>863</v>
      </c>
      <c r="F653" s="552"/>
    </row>
    <row r="654" spans="2:6" s="151" customFormat="1" ht="30" customHeight="1" x14ac:dyDescent="0.25">
      <c r="B654" s="551"/>
      <c r="C654" s="381"/>
      <c r="D654" s="381"/>
      <c r="E654" s="377"/>
      <c r="F654" s="552"/>
    </row>
    <row r="655" spans="2:6" s="151" customFormat="1" ht="30" customHeight="1" x14ac:dyDescent="0.25">
      <c r="B655" s="551"/>
      <c r="C655" s="2414" t="s">
        <v>1159</v>
      </c>
      <c r="D655" s="2415"/>
      <c r="E655" s="2416"/>
      <c r="F655" s="550"/>
    </row>
    <row r="656" spans="2:6" s="151" customFormat="1" ht="30" customHeight="1" x14ac:dyDescent="0.25">
      <c r="B656" s="551"/>
      <c r="C656" s="340" t="s">
        <v>943</v>
      </c>
      <c r="D656" s="559" t="s">
        <v>902</v>
      </c>
      <c r="E656" s="444" t="s">
        <v>2441</v>
      </c>
      <c r="F656" s="550"/>
    </row>
    <row r="657" spans="2:6" s="151" customFormat="1" ht="84" customHeight="1" x14ac:dyDescent="0.25">
      <c r="B657" s="551"/>
      <c r="C657" s="634" t="s">
        <v>194</v>
      </c>
      <c r="D657" s="562" t="s">
        <v>7796</v>
      </c>
      <c r="E657" s="635" t="s">
        <v>7797</v>
      </c>
      <c r="F657" s="404"/>
    </row>
    <row r="658" spans="2:6" s="151" customFormat="1" ht="30" customHeight="1" x14ac:dyDescent="0.25">
      <c r="B658" s="551"/>
      <c r="C658" s="634" t="s">
        <v>942</v>
      </c>
      <c r="D658" s="562" t="s">
        <v>122</v>
      </c>
      <c r="E658" s="635" t="s">
        <v>2442</v>
      </c>
      <c r="F658" s="404"/>
    </row>
    <row r="659" spans="2:6" s="151" customFormat="1" ht="30" customHeight="1" x14ac:dyDescent="0.25">
      <c r="B659" s="551"/>
      <c r="C659" s="293" t="s">
        <v>194</v>
      </c>
      <c r="D659" s="410" t="s">
        <v>1161</v>
      </c>
      <c r="E659" s="558" t="s">
        <v>841</v>
      </c>
      <c r="F659" s="404"/>
    </row>
    <row r="660" spans="2:6" s="151" customFormat="1" ht="30" customHeight="1" x14ac:dyDescent="0.25">
      <c r="B660" s="551"/>
      <c r="C660" s="293" t="s">
        <v>940</v>
      </c>
      <c r="D660" s="410" t="s">
        <v>268</v>
      </c>
      <c r="E660" s="558" t="s">
        <v>871</v>
      </c>
      <c r="F660" s="404"/>
    </row>
    <row r="661" spans="2:6" s="151" customFormat="1" ht="50.25" customHeight="1" x14ac:dyDescent="0.25">
      <c r="B661" s="551"/>
      <c r="C661" s="293" t="s">
        <v>939</v>
      </c>
      <c r="D661" s="410" t="s">
        <v>757</v>
      </c>
      <c r="E661" s="558" t="s">
        <v>873</v>
      </c>
      <c r="F661" s="404"/>
    </row>
    <row r="662" spans="2:6" s="151" customFormat="1" ht="30" customHeight="1" x14ac:dyDescent="0.25">
      <c r="B662" s="551"/>
      <c r="C662" s="293" t="s">
        <v>938</v>
      </c>
      <c r="D662" s="410" t="s">
        <v>501</v>
      </c>
      <c r="E662" s="558" t="s">
        <v>872</v>
      </c>
      <c r="F662" s="404"/>
    </row>
    <row r="663" spans="2:6" s="151" customFormat="1" ht="30" customHeight="1" x14ac:dyDescent="0.25">
      <c r="B663" s="551"/>
      <c r="C663" s="293" t="s">
        <v>937</v>
      </c>
      <c r="D663" s="410" t="s">
        <v>850</v>
      </c>
      <c r="E663" s="558" t="s">
        <v>874</v>
      </c>
      <c r="F663" s="404"/>
    </row>
    <row r="664" spans="2:6" s="151" customFormat="1" ht="30" customHeight="1" x14ac:dyDescent="0.25">
      <c r="B664" s="551"/>
      <c r="C664" s="293" t="s">
        <v>936</v>
      </c>
      <c r="D664" s="410" t="s">
        <v>196</v>
      </c>
      <c r="E664" s="558" t="s">
        <v>875</v>
      </c>
      <c r="F664" s="404"/>
    </row>
    <row r="665" spans="2:6" s="151" customFormat="1" ht="30" customHeight="1" x14ac:dyDescent="0.25">
      <c r="B665" s="551"/>
      <c r="C665" s="293" t="s">
        <v>935</v>
      </c>
      <c r="D665" s="410" t="s">
        <v>6</v>
      </c>
      <c r="E665" s="558" t="s">
        <v>1163</v>
      </c>
      <c r="F665" s="404"/>
    </row>
    <row r="666" spans="2:6" s="151" customFormat="1" ht="30" customHeight="1" x14ac:dyDescent="0.25">
      <c r="B666" s="551"/>
      <c r="C666" s="293"/>
      <c r="D666" s="382" t="s">
        <v>993</v>
      </c>
      <c r="E666" s="558" t="s">
        <v>1164</v>
      </c>
      <c r="F666" s="404"/>
    </row>
    <row r="667" spans="2:6" s="151" customFormat="1" ht="30" customHeight="1" x14ac:dyDescent="0.25">
      <c r="B667" s="551"/>
      <c r="C667" s="293"/>
      <c r="D667" s="383" t="s">
        <v>994</v>
      </c>
      <c r="E667" s="558" t="s">
        <v>1165</v>
      </c>
      <c r="F667" s="404"/>
    </row>
    <row r="668" spans="2:6" s="151" customFormat="1" ht="30" customHeight="1" x14ac:dyDescent="0.25">
      <c r="B668" s="551"/>
      <c r="C668" s="293"/>
      <c r="D668" s="384" t="s">
        <v>995</v>
      </c>
      <c r="E668" s="558" t="s">
        <v>1166</v>
      </c>
      <c r="F668" s="404"/>
    </row>
    <row r="669" spans="2:6" s="151" customFormat="1" ht="30" customHeight="1" x14ac:dyDescent="0.25">
      <c r="B669" s="551"/>
      <c r="C669" s="293" t="s">
        <v>934</v>
      </c>
      <c r="D669" s="410" t="s">
        <v>229</v>
      </c>
      <c r="E669" s="558" t="s">
        <v>2448</v>
      </c>
      <c r="F669" s="404"/>
    </row>
    <row r="670" spans="2:6" s="151" customFormat="1" ht="30" customHeight="1" x14ac:dyDescent="0.25">
      <c r="B670" s="551"/>
      <c r="C670" s="293" t="s">
        <v>933</v>
      </c>
      <c r="D670" s="410" t="s">
        <v>210</v>
      </c>
      <c r="E670" s="558" t="s">
        <v>869</v>
      </c>
      <c r="F670" s="404"/>
    </row>
    <row r="671" spans="2:6" s="151" customFormat="1" ht="30" customHeight="1" x14ac:dyDescent="0.25">
      <c r="B671" s="551"/>
      <c r="C671" s="293" t="s">
        <v>932</v>
      </c>
      <c r="D671" s="410" t="s">
        <v>744</v>
      </c>
      <c r="E671" s="558" t="s">
        <v>876</v>
      </c>
      <c r="F671" s="404"/>
    </row>
    <row r="672" spans="2:6" s="151" customFormat="1" ht="64.5" customHeight="1" x14ac:dyDescent="0.25">
      <c r="B672" s="551"/>
      <c r="C672" s="294" t="s">
        <v>931</v>
      </c>
      <c r="D672" s="491" t="s">
        <v>1162</v>
      </c>
      <c r="E672" s="413" t="s">
        <v>877</v>
      </c>
      <c r="F672" s="404"/>
    </row>
    <row r="673" spans="2:6" s="151" customFormat="1" ht="30" customHeight="1" x14ac:dyDescent="0.25">
      <c r="B673" s="551"/>
      <c r="C673" s="245"/>
      <c r="D673" s="245"/>
      <c r="E673" s="381"/>
      <c r="F673" s="404"/>
    </row>
    <row r="674" spans="2:6" s="151" customFormat="1" ht="30" customHeight="1" x14ac:dyDescent="0.25">
      <c r="B674" s="551"/>
      <c r="C674" s="2432" t="s">
        <v>1084</v>
      </c>
      <c r="D674" s="2433"/>
      <c r="E674" s="2434"/>
      <c r="F674" s="404"/>
    </row>
    <row r="675" spans="2:6" s="151" customFormat="1" ht="33" customHeight="1" x14ac:dyDescent="0.25">
      <c r="B675" s="551"/>
      <c r="C675" s="356" t="s">
        <v>943</v>
      </c>
      <c r="D675" s="419" t="s">
        <v>2443</v>
      </c>
      <c r="E675" s="420" t="s">
        <v>2444</v>
      </c>
      <c r="F675" s="404"/>
    </row>
    <row r="676" spans="2:6" s="151" customFormat="1" ht="30" customHeight="1" x14ac:dyDescent="0.25">
      <c r="B676" s="551"/>
      <c r="C676" s="881" t="s">
        <v>194</v>
      </c>
      <c r="D676" s="882" t="s">
        <v>7798</v>
      </c>
      <c r="E676" s="883" t="s">
        <v>1067</v>
      </c>
      <c r="F676" s="404"/>
    </row>
    <row r="677" spans="2:6" s="151" customFormat="1" ht="30" customHeight="1" x14ac:dyDescent="0.25">
      <c r="B677" s="570"/>
      <c r="C677" s="568"/>
      <c r="D677" s="568"/>
      <c r="E677" s="571"/>
      <c r="F677" s="569"/>
    </row>
    <row r="678" spans="2:6" s="151" customFormat="1" ht="30" customHeight="1" x14ac:dyDescent="0.25">
      <c r="B678" s="243"/>
      <c r="C678" s="243"/>
      <c r="D678" s="243"/>
      <c r="E678" s="243"/>
      <c r="F678" s="240"/>
    </row>
    <row r="679" spans="2:6" s="151" customFormat="1" ht="63.75" customHeight="1" x14ac:dyDescent="0.25">
      <c r="B679" s="2423" t="s">
        <v>7490</v>
      </c>
      <c r="C679" s="2424"/>
      <c r="D679" s="2424"/>
      <c r="E679" s="2424"/>
      <c r="F679" s="2425"/>
    </row>
    <row r="680" spans="2:6" s="151" customFormat="1" ht="30" customHeight="1" x14ac:dyDescent="0.25">
      <c r="B680" s="303"/>
      <c r="C680" s="2417"/>
      <c r="D680" s="2417"/>
      <c r="E680" s="2417"/>
      <c r="F680" s="2418"/>
    </row>
    <row r="681" spans="2:6" s="151" customFormat="1" ht="30" customHeight="1" x14ac:dyDescent="0.25">
      <c r="B681" s="304"/>
      <c r="C681" s="2206"/>
      <c r="D681" s="2206"/>
      <c r="E681" s="2206"/>
      <c r="F681" s="302"/>
    </row>
    <row r="682" spans="2:6" s="151" customFormat="1" ht="30" customHeight="1" x14ac:dyDescent="0.3">
      <c r="B682" s="329"/>
      <c r="C682" s="2435" t="s">
        <v>0</v>
      </c>
      <c r="D682" s="2436"/>
      <c r="E682" s="2437"/>
      <c r="F682" s="324"/>
    </row>
    <row r="683" spans="2:6" s="151" customFormat="1" ht="63" customHeight="1" x14ac:dyDescent="0.25">
      <c r="B683" s="397"/>
      <c r="C683" s="2452" t="s">
        <v>7800</v>
      </c>
      <c r="D683" s="2453"/>
      <c r="E683" s="2454"/>
      <c r="F683" s="398"/>
    </row>
    <row r="684" spans="2:6" s="151" customFormat="1" ht="30" customHeight="1" x14ac:dyDescent="0.25">
      <c r="B684" s="397"/>
      <c r="C684" s="547"/>
      <c r="D684" s="547"/>
      <c r="E684" s="547"/>
      <c r="F684" s="398"/>
    </row>
    <row r="685" spans="2:6" s="151" customFormat="1" ht="30" customHeight="1" x14ac:dyDescent="0.25">
      <c r="B685" s="575"/>
      <c r="C685" s="2441" t="s">
        <v>69</v>
      </c>
      <c r="D685" s="2441"/>
      <c r="E685" s="2441"/>
      <c r="F685" s="576"/>
    </row>
    <row r="686" spans="2:6" s="151" customFormat="1" ht="30" customHeight="1" x14ac:dyDescent="0.25">
      <c r="B686" s="575"/>
      <c r="C686" s="2203"/>
      <c r="D686" s="2203"/>
      <c r="E686" s="2203"/>
      <c r="F686" s="576"/>
    </row>
    <row r="687" spans="2:6" s="151" customFormat="1" ht="30" customHeight="1" x14ac:dyDescent="0.25">
      <c r="B687" s="551"/>
      <c r="C687" s="2414" t="s">
        <v>7806</v>
      </c>
      <c r="D687" s="2415"/>
      <c r="E687" s="2416"/>
      <c r="F687" s="550"/>
    </row>
    <row r="688" spans="2:6" s="151" customFormat="1" ht="30" customHeight="1" x14ac:dyDescent="0.25">
      <c r="B688" s="551"/>
      <c r="C688" s="340" t="s">
        <v>943</v>
      </c>
      <c r="D688" s="559" t="s">
        <v>122</v>
      </c>
      <c r="E688" s="444" t="s">
        <v>7805</v>
      </c>
      <c r="F688" s="404"/>
    </row>
    <row r="689" spans="2:6" s="151" customFormat="1" ht="30" customHeight="1" x14ac:dyDescent="0.25">
      <c r="B689" s="551"/>
      <c r="C689" s="293" t="s">
        <v>194</v>
      </c>
      <c r="D689" s="410" t="s">
        <v>1076</v>
      </c>
      <c r="E689" s="558" t="s">
        <v>7804</v>
      </c>
      <c r="F689" s="404"/>
    </row>
    <row r="690" spans="2:6" s="151" customFormat="1" ht="30" customHeight="1" x14ac:dyDescent="0.25">
      <c r="B690" s="551"/>
      <c r="C690" s="634" t="s">
        <v>942</v>
      </c>
      <c r="D690" s="562" t="s">
        <v>206</v>
      </c>
      <c r="E690" s="635" t="s">
        <v>7803</v>
      </c>
      <c r="F690" s="404"/>
    </row>
    <row r="691" spans="2:6" s="151" customFormat="1" ht="102" customHeight="1" x14ac:dyDescent="0.25">
      <c r="B691" s="551"/>
      <c r="C691" s="294" t="s">
        <v>941</v>
      </c>
      <c r="D691" s="491" t="s">
        <v>7801</v>
      </c>
      <c r="E691" s="413" t="s">
        <v>7802</v>
      </c>
      <c r="F691" s="404"/>
    </row>
    <row r="692" spans="2:6" s="151" customFormat="1" ht="30" customHeight="1" x14ac:dyDescent="0.25">
      <c r="B692" s="551"/>
      <c r="C692" s="245"/>
      <c r="D692" s="245"/>
      <c r="E692" s="583"/>
      <c r="F692" s="404"/>
    </row>
    <row r="693" spans="2:6" s="151" customFormat="1" ht="30" customHeight="1" x14ac:dyDescent="0.25">
      <c r="B693" s="551"/>
      <c r="C693" s="2432" t="s">
        <v>1084</v>
      </c>
      <c r="D693" s="2433"/>
      <c r="E693" s="2434"/>
      <c r="F693" s="404"/>
    </row>
    <row r="694" spans="2:6" s="151" customFormat="1" ht="30" customHeight="1" x14ac:dyDescent="0.25">
      <c r="B694" s="551"/>
      <c r="C694" s="881" t="s">
        <v>943</v>
      </c>
      <c r="D694" s="882" t="s">
        <v>7799</v>
      </c>
      <c r="E694" s="883" t="s">
        <v>7807</v>
      </c>
      <c r="F694" s="404"/>
    </row>
    <row r="695" spans="2:6" s="151" customFormat="1" ht="30" customHeight="1" x14ac:dyDescent="0.25">
      <c r="B695" s="551"/>
      <c r="C695" s="245"/>
      <c r="D695" s="245"/>
      <c r="E695" s="583"/>
      <c r="F695" s="404"/>
    </row>
    <row r="696" spans="2:6" s="151" customFormat="1" ht="30" customHeight="1" x14ac:dyDescent="0.25">
      <c r="B696" s="570"/>
      <c r="C696" s="568"/>
      <c r="D696" s="568"/>
      <c r="E696" s="571"/>
      <c r="F696" s="569"/>
    </row>
    <row r="697" spans="2:6" s="151" customFormat="1" ht="30" customHeight="1" x14ac:dyDescent="0.25">
      <c r="B697" s="380"/>
      <c r="C697" s="380"/>
      <c r="D697" s="380"/>
      <c r="E697" s="380"/>
      <c r="F697" s="380"/>
    </row>
    <row r="698" spans="2:6" s="151" customFormat="1" ht="74.25" customHeight="1" x14ac:dyDescent="0.25">
      <c r="B698" s="2423" t="s">
        <v>7394</v>
      </c>
      <c r="C698" s="2424"/>
      <c r="D698" s="2424"/>
      <c r="E698" s="2424"/>
      <c r="F698" s="2425"/>
    </row>
    <row r="699" spans="2:6" s="151" customFormat="1" ht="30" customHeight="1" x14ac:dyDescent="0.25">
      <c r="B699" s="303"/>
      <c r="C699" s="2417"/>
      <c r="D699" s="2417"/>
      <c r="E699" s="2417"/>
      <c r="F699" s="2418"/>
    </row>
    <row r="700" spans="2:6" s="151" customFormat="1" ht="30" customHeight="1" x14ac:dyDescent="0.25">
      <c r="B700" s="304"/>
      <c r="C700" s="2206"/>
      <c r="D700" s="2206"/>
      <c r="E700" s="2206"/>
      <c r="F700" s="302"/>
    </row>
    <row r="701" spans="2:6" s="151" customFormat="1" ht="30" customHeight="1" x14ac:dyDescent="0.3">
      <c r="B701" s="329"/>
      <c r="C701" s="2435" t="s">
        <v>0</v>
      </c>
      <c r="D701" s="2436"/>
      <c r="E701" s="2437"/>
      <c r="F701" s="324"/>
    </row>
    <row r="702" spans="2:6" s="151" customFormat="1" ht="55.5" customHeight="1" x14ac:dyDescent="0.25">
      <c r="B702" s="397"/>
      <c r="C702" s="2452" t="s">
        <v>7816</v>
      </c>
      <c r="D702" s="2453"/>
      <c r="E702" s="2454"/>
      <c r="F702" s="398"/>
    </row>
    <row r="703" spans="2:6" s="151" customFormat="1" ht="30" customHeight="1" x14ac:dyDescent="0.25">
      <c r="B703" s="397"/>
      <c r="C703" s="547"/>
      <c r="D703" s="547"/>
      <c r="E703" s="547"/>
      <c r="F703" s="398"/>
    </row>
    <row r="704" spans="2:6" s="151" customFormat="1" ht="30" customHeight="1" x14ac:dyDescent="0.25">
      <c r="B704" s="575"/>
      <c r="C704" s="2441" t="s">
        <v>69</v>
      </c>
      <c r="D704" s="2441"/>
      <c r="E704" s="2441"/>
      <c r="F704" s="576"/>
    </row>
    <row r="705" spans="2:6" s="151" customFormat="1" ht="30" customHeight="1" x14ac:dyDescent="0.25">
      <c r="B705" s="575"/>
      <c r="C705" s="2203"/>
      <c r="D705" s="2203"/>
      <c r="E705" s="2203"/>
      <c r="F705" s="576"/>
    </row>
    <row r="706" spans="2:6" s="151" customFormat="1" ht="30" customHeight="1" x14ac:dyDescent="0.25">
      <c r="B706" s="551"/>
      <c r="C706" s="2414" t="s">
        <v>1346</v>
      </c>
      <c r="D706" s="2415"/>
      <c r="E706" s="2416"/>
      <c r="F706" s="550"/>
    </row>
    <row r="707" spans="2:6" s="151" customFormat="1" ht="30" customHeight="1" x14ac:dyDescent="0.25">
      <c r="B707" s="551"/>
      <c r="C707" s="340" t="s">
        <v>943</v>
      </c>
      <c r="D707" s="559" t="s">
        <v>298</v>
      </c>
      <c r="E707" s="444" t="s">
        <v>7808</v>
      </c>
      <c r="F707" s="404"/>
    </row>
    <row r="708" spans="2:6" s="151" customFormat="1" ht="30" customHeight="1" x14ac:dyDescent="0.25">
      <c r="B708" s="551"/>
      <c r="C708" s="634" t="s">
        <v>194</v>
      </c>
      <c r="D708" s="562" t="s">
        <v>7507</v>
      </c>
      <c r="E708" s="635" t="s">
        <v>7809</v>
      </c>
      <c r="F708" s="404"/>
    </row>
    <row r="709" spans="2:6" s="151" customFormat="1" ht="30" customHeight="1" x14ac:dyDescent="0.25">
      <c r="B709" s="551"/>
      <c r="C709" s="634" t="s">
        <v>942</v>
      </c>
      <c r="D709" s="562" t="s">
        <v>122</v>
      </c>
      <c r="E709" s="635" t="s">
        <v>7810</v>
      </c>
      <c r="F709" s="404"/>
    </row>
    <row r="710" spans="2:6" s="151" customFormat="1" ht="30" customHeight="1" x14ac:dyDescent="0.25">
      <c r="B710" s="551"/>
      <c r="C710" s="634" t="s">
        <v>941</v>
      </c>
      <c r="D710" s="562" t="s">
        <v>529</v>
      </c>
      <c r="E710" s="635" t="s">
        <v>7811</v>
      </c>
      <c r="F710" s="404"/>
    </row>
    <row r="711" spans="2:6" s="151" customFormat="1" ht="30" customHeight="1" x14ac:dyDescent="0.25">
      <c r="B711" s="551"/>
      <c r="C711" s="634" t="s">
        <v>940</v>
      </c>
      <c r="D711" s="562" t="s">
        <v>196</v>
      </c>
      <c r="E711" s="635" t="s">
        <v>7812</v>
      </c>
      <c r="F711" s="404"/>
    </row>
    <row r="712" spans="2:6" s="151" customFormat="1" ht="30" customHeight="1" x14ac:dyDescent="0.25">
      <c r="B712" s="551"/>
      <c r="C712" s="293" t="s">
        <v>939</v>
      </c>
      <c r="D712" s="410" t="s">
        <v>6</v>
      </c>
      <c r="E712" s="558" t="s">
        <v>7813</v>
      </c>
      <c r="F712" s="404"/>
    </row>
    <row r="713" spans="2:6" s="151" customFormat="1" ht="30" customHeight="1" x14ac:dyDescent="0.25">
      <c r="B713" s="551"/>
      <c r="C713" s="390" t="s">
        <v>938</v>
      </c>
      <c r="D713" s="636" t="s">
        <v>7296</v>
      </c>
      <c r="E713" s="637" t="s">
        <v>7814</v>
      </c>
      <c r="F713" s="404"/>
    </row>
    <row r="714" spans="2:6" s="151" customFormat="1" ht="30" customHeight="1" x14ac:dyDescent="0.25">
      <c r="B714" s="551"/>
      <c r="C714" s="294" t="s">
        <v>937</v>
      </c>
      <c r="D714" s="491" t="s">
        <v>210</v>
      </c>
      <c r="E714" s="413" t="s">
        <v>7815</v>
      </c>
      <c r="F714" s="404"/>
    </row>
    <row r="715" spans="2:6" s="151" customFormat="1" ht="30" customHeight="1" x14ac:dyDescent="0.25">
      <c r="B715" s="551"/>
      <c r="C715" s="245"/>
      <c r="D715" s="245"/>
      <c r="E715" s="583"/>
      <c r="F715" s="404"/>
    </row>
    <row r="716" spans="2:6" s="151" customFormat="1" ht="30" customHeight="1" x14ac:dyDescent="0.25">
      <c r="B716" s="551"/>
      <c r="C716" s="2432" t="s">
        <v>1084</v>
      </c>
      <c r="D716" s="2433"/>
      <c r="E716" s="2434"/>
      <c r="F716" s="404"/>
    </row>
    <row r="717" spans="2:6" s="151" customFormat="1" ht="30" customHeight="1" x14ac:dyDescent="0.25">
      <c r="B717" s="551"/>
      <c r="C717" s="356" t="s">
        <v>943</v>
      </c>
      <c r="D717" s="419" t="s">
        <v>7406</v>
      </c>
      <c r="E717" s="420" t="s">
        <v>7821</v>
      </c>
      <c r="F717" s="404"/>
    </row>
    <row r="718" spans="2:6" s="151" customFormat="1" ht="30" customHeight="1" x14ac:dyDescent="0.25">
      <c r="B718" s="551"/>
      <c r="C718" s="456" t="s">
        <v>194</v>
      </c>
      <c r="D718" s="459" t="s">
        <v>7398</v>
      </c>
      <c r="E718" s="462" t="s">
        <v>7822</v>
      </c>
      <c r="F718" s="404"/>
    </row>
    <row r="719" spans="2:6" s="151" customFormat="1" ht="30" customHeight="1" x14ac:dyDescent="0.25">
      <c r="B719" s="551"/>
      <c r="C719" s="501" t="s">
        <v>942</v>
      </c>
      <c r="D719" s="502" t="s">
        <v>7820</v>
      </c>
      <c r="E719" s="503" t="s">
        <v>7824</v>
      </c>
      <c r="F719" s="404"/>
    </row>
    <row r="720" spans="2:6" s="151" customFormat="1" ht="30" customHeight="1" x14ac:dyDescent="0.25">
      <c r="B720" s="551"/>
      <c r="C720" s="501" t="s">
        <v>941</v>
      </c>
      <c r="D720" s="502" t="s">
        <v>7817</v>
      </c>
      <c r="E720" s="503" t="s">
        <v>7400</v>
      </c>
      <c r="F720" s="404"/>
    </row>
    <row r="721" spans="2:6" s="151" customFormat="1" ht="30" customHeight="1" x14ac:dyDescent="0.25">
      <c r="B721" s="551"/>
      <c r="C721" s="456" t="s">
        <v>940</v>
      </c>
      <c r="D721" s="459" t="s">
        <v>7818</v>
      </c>
      <c r="E721" s="462" t="s">
        <v>7401</v>
      </c>
      <c r="F721" s="404"/>
    </row>
    <row r="722" spans="2:6" s="151" customFormat="1" ht="30" customHeight="1" x14ac:dyDescent="0.25">
      <c r="B722" s="551"/>
      <c r="C722" s="881" t="s">
        <v>939</v>
      </c>
      <c r="D722" s="882" t="s">
        <v>7819</v>
      </c>
      <c r="E722" s="883" t="s">
        <v>7408</v>
      </c>
      <c r="F722" s="404"/>
    </row>
    <row r="723" spans="2:6" s="151" customFormat="1" ht="30" customHeight="1" x14ac:dyDescent="0.25">
      <c r="B723" s="551"/>
      <c r="C723" s="245"/>
      <c r="D723" s="245"/>
      <c r="E723" s="583"/>
      <c r="F723" s="404"/>
    </row>
    <row r="724" spans="2:6" s="151" customFormat="1" ht="30" customHeight="1" x14ac:dyDescent="0.25">
      <c r="B724" s="570"/>
      <c r="C724" s="568"/>
      <c r="D724" s="568"/>
      <c r="E724" s="571"/>
      <c r="F724" s="569"/>
    </row>
    <row r="725" spans="2:6" s="151" customFormat="1" ht="30" customHeight="1" x14ac:dyDescent="0.25">
      <c r="B725" s="380"/>
      <c r="C725" s="380"/>
      <c r="D725" s="380"/>
      <c r="E725" s="380"/>
      <c r="F725" s="380"/>
    </row>
    <row r="726" spans="2:6" s="151" customFormat="1" ht="60" customHeight="1" x14ac:dyDescent="0.25">
      <c r="B726" s="2423" t="s">
        <v>739</v>
      </c>
      <c r="C726" s="2424"/>
      <c r="D726" s="2424"/>
      <c r="E726" s="2424"/>
      <c r="F726" s="2425"/>
    </row>
    <row r="727" spans="2:6" s="151" customFormat="1" ht="17.25" customHeight="1" x14ac:dyDescent="0.25">
      <c r="B727" s="303"/>
      <c r="C727" s="2417"/>
      <c r="D727" s="2417"/>
      <c r="E727" s="2417"/>
      <c r="F727" s="2418"/>
    </row>
    <row r="728" spans="2:6" s="151" customFormat="1" ht="30" customHeight="1" x14ac:dyDescent="0.25">
      <c r="B728" s="304"/>
      <c r="C728" s="999"/>
      <c r="D728" s="999"/>
      <c r="E728" s="999"/>
      <c r="F728" s="302"/>
    </row>
    <row r="729" spans="2:6" s="151" customFormat="1" ht="30" customHeight="1" x14ac:dyDescent="0.3">
      <c r="B729" s="329"/>
      <c r="C729" s="2435" t="s">
        <v>0</v>
      </c>
      <c r="D729" s="2436"/>
      <c r="E729" s="2437"/>
      <c r="F729" s="324"/>
    </row>
    <row r="730" spans="2:6" s="151" customFormat="1" ht="54.75" customHeight="1" x14ac:dyDescent="0.25">
      <c r="B730" s="397"/>
      <c r="C730" s="2452" t="s">
        <v>1345</v>
      </c>
      <c r="D730" s="2453"/>
      <c r="E730" s="2454"/>
      <c r="F730" s="398"/>
    </row>
    <row r="731" spans="2:6" s="151" customFormat="1" ht="30" customHeight="1" x14ac:dyDescent="0.25">
      <c r="B731" s="397"/>
      <c r="C731" s="547"/>
      <c r="D731" s="547"/>
      <c r="E731" s="547"/>
      <c r="F731" s="398"/>
    </row>
    <row r="732" spans="2:6" s="151" customFormat="1" ht="30" customHeight="1" x14ac:dyDescent="0.25">
      <c r="B732" s="575"/>
      <c r="C732" s="2441" t="s">
        <v>69</v>
      </c>
      <c r="D732" s="2441"/>
      <c r="E732" s="2441"/>
      <c r="F732" s="576"/>
    </row>
    <row r="733" spans="2:6" s="151" customFormat="1" ht="30" customHeight="1" x14ac:dyDescent="0.25">
      <c r="B733" s="575"/>
      <c r="C733" s="376"/>
      <c r="D733" s="376"/>
      <c r="E733" s="376"/>
      <c r="F733" s="576"/>
    </row>
    <row r="734" spans="2:6" s="151" customFormat="1" ht="30" customHeight="1" x14ac:dyDescent="0.25">
      <c r="B734" s="551"/>
      <c r="C734" s="2414" t="s">
        <v>1346</v>
      </c>
      <c r="D734" s="2415"/>
      <c r="E734" s="2416"/>
      <c r="F734" s="550"/>
    </row>
    <row r="735" spans="2:6" s="151" customFormat="1" ht="30" customHeight="1" x14ac:dyDescent="0.25">
      <c r="B735" s="551"/>
      <c r="C735" s="340" t="s">
        <v>943</v>
      </c>
      <c r="D735" s="559" t="s">
        <v>739</v>
      </c>
      <c r="E735" s="444" t="s">
        <v>857</v>
      </c>
      <c r="F735" s="404"/>
    </row>
    <row r="736" spans="2:6" s="151" customFormat="1" ht="30" customHeight="1" x14ac:dyDescent="0.25">
      <c r="B736" s="551"/>
      <c r="C736" s="293" t="s">
        <v>194</v>
      </c>
      <c r="D736" s="410" t="s">
        <v>740</v>
      </c>
      <c r="E736" s="558" t="s">
        <v>855</v>
      </c>
      <c r="F736" s="404"/>
    </row>
    <row r="737" spans="2:6" s="151" customFormat="1" ht="30" customHeight="1" x14ac:dyDescent="0.25">
      <c r="B737" s="551"/>
      <c r="C737" s="294" t="s">
        <v>942</v>
      </c>
      <c r="D737" s="491" t="s">
        <v>741</v>
      </c>
      <c r="E737" s="413" t="s">
        <v>856</v>
      </c>
      <c r="F737" s="404"/>
    </row>
    <row r="738" spans="2:6" s="151" customFormat="1" ht="30" customHeight="1" x14ac:dyDescent="0.25">
      <c r="B738" s="551"/>
      <c r="C738" s="245"/>
      <c r="D738" s="245"/>
      <c r="E738" s="381"/>
      <c r="F738" s="404"/>
    </row>
    <row r="739" spans="2:6" s="151" customFormat="1" ht="30" customHeight="1" x14ac:dyDescent="0.25">
      <c r="B739" s="570"/>
      <c r="C739" s="568"/>
      <c r="D739" s="568"/>
      <c r="E739" s="571"/>
      <c r="F739" s="569"/>
    </row>
    <row r="740" spans="2:6" ht="30" customHeight="1" x14ac:dyDescent="0.25">
      <c r="B740" s="118"/>
      <c r="C740" s="118"/>
      <c r="D740" s="118"/>
      <c r="E740" s="118"/>
    </row>
    <row r="741" spans="2:6" ht="57.75" customHeight="1" x14ac:dyDescent="0.25">
      <c r="B741" s="2423" t="s">
        <v>504</v>
      </c>
      <c r="C741" s="2424"/>
      <c r="D741" s="2424"/>
      <c r="E741" s="2424"/>
      <c r="F741" s="2425"/>
    </row>
    <row r="742" spans="2:6" s="151" customFormat="1" ht="18.75" customHeight="1" x14ac:dyDescent="0.25">
      <c r="B742" s="303"/>
      <c r="C742" s="2417"/>
      <c r="D742" s="2417"/>
      <c r="E742" s="2417"/>
      <c r="F742" s="2418"/>
    </row>
    <row r="743" spans="2:6" s="151" customFormat="1" ht="30" customHeight="1" x14ac:dyDescent="0.25">
      <c r="B743" s="304"/>
      <c r="C743" s="999"/>
      <c r="D743" s="999"/>
      <c r="E743" s="999"/>
      <c r="F743" s="302"/>
    </row>
    <row r="744" spans="2:6" ht="30" customHeight="1" x14ac:dyDescent="0.25">
      <c r="B744" s="548"/>
      <c r="C744" s="2435" t="s">
        <v>0</v>
      </c>
      <c r="D744" s="2436"/>
      <c r="E744" s="2437"/>
      <c r="F744" s="576"/>
    </row>
    <row r="745" spans="2:6" s="151" customFormat="1" ht="72.75" customHeight="1" x14ac:dyDescent="0.25">
      <c r="B745" s="397"/>
      <c r="C745" s="2452" t="s">
        <v>7827</v>
      </c>
      <c r="D745" s="2453"/>
      <c r="E745" s="2454"/>
      <c r="F745" s="398"/>
    </row>
    <row r="746" spans="2:6" s="151" customFormat="1" ht="30" customHeight="1" x14ac:dyDescent="0.25">
      <c r="B746" s="397"/>
      <c r="C746" s="380"/>
      <c r="D746" s="380"/>
      <c r="E746" s="380"/>
      <c r="F746" s="398"/>
    </row>
    <row r="747" spans="2:6" s="151" customFormat="1" ht="30" customHeight="1" x14ac:dyDescent="0.25">
      <c r="B747" s="575"/>
      <c r="C747" s="2441" t="s">
        <v>69</v>
      </c>
      <c r="D747" s="2441"/>
      <c r="E747" s="2441"/>
      <c r="F747" s="576"/>
    </row>
    <row r="748" spans="2:6" s="151" customFormat="1" ht="30" customHeight="1" x14ac:dyDescent="0.25">
      <c r="B748" s="548"/>
      <c r="C748" s="118"/>
      <c r="D748" s="118"/>
      <c r="E748" s="118"/>
      <c r="F748" s="549"/>
    </row>
    <row r="749" spans="2:6" s="151" customFormat="1" ht="30" customHeight="1" x14ac:dyDescent="0.25">
      <c r="B749" s="551"/>
      <c r="C749" s="2414" t="s">
        <v>1167</v>
      </c>
      <c r="D749" s="2415"/>
      <c r="E749" s="2416"/>
      <c r="F749" s="550"/>
    </row>
    <row r="750" spans="2:6" s="151" customFormat="1" ht="33" customHeight="1" x14ac:dyDescent="0.25">
      <c r="B750" s="551"/>
      <c r="C750" s="340" t="s">
        <v>943</v>
      </c>
      <c r="D750" s="559" t="s">
        <v>443</v>
      </c>
      <c r="E750" s="444" t="s">
        <v>7828</v>
      </c>
      <c r="F750" s="404"/>
    </row>
    <row r="751" spans="2:6" s="151" customFormat="1" ht="69" customHeight="1" x14ac:dyDescent="0.25">
      <c r="B751" s="548"/>
      <c r="C751" s="293" t="s">
        <v>194</v>
      </c>
      <c r="D751" s="410" t="s">
        <v>5970</v>
      </c>
      <c r="E751" s="558" t="s">
        <v>7829</v>
      </c>
      <c r="F751" s="404"/>
    </row>
    <row r="752" spans="2:6" s="151" customFormat="1" ht="40.5" customHeight="1" x14ac:dyDescent="0.25">
      <c r="B752" s="548"/>
      <c r="C752" s="293" t="s">
        <v>942</v>
      </c>
      <c r="D752" s="410" t="s">
        <v>1168</v>
      </c>
      <c r="E752" s="558" t="s">
        <v>1169</v>
      </c>
      <c r="F752" s="404"/>
    </row>
    <row r="753" spans="2:6" s="151" customFormat="1" ht="42" customHeight="1" x14ac:dyDescent="0.25">
      <c r="B753" s="548"/>
      <c r="C753" s="293"/>
      <c r="D753" s="573" t="s">
        <v>71</v>
      </c>
      <c r="E753" s="558" t="s">
        <v>7830</v>
      </c>
      <c r="F753" s="404"/>
    </row>
    <row r="754" spans="2:6" s="151" customFormat="1" ht="36.75" customHeight="1" x14ac:dyDescent="0.25">
      <c r="B754" s="548"/>
      <c r="C754" s="293"/>
      <c r="D754" s="573" t="s">
        <v>72</v>
      </c>
      <c r="E754" s="558" t="s">
        <v>7831</v>
      </c>
      <c r="F754" s="404"/>
    </row>
    <row r="755" spans="2:6" s="151" customFormat="1" ht="30" customHeight="1" x14ac:dyDescent="0.25">
      <c r="B755" s="548"/>
      <c r="C755" s="293"/>
      <c r="D755" s="573" t="s">
        <v>474</v>
      </c>
      <c r="E755" s="558" t="s">
        <v>639</v>
      </c>
      <c r="F755" s="404"/>
    </row>
    <row r="756" spans="2:6" s="151" customFormat="1" ht="30" customHeight="1" x14ac:dyDescent="0.25">
      <c r="B756" s="548"/>
      <c r="C756" s="293"/>
      <c r="D756" s="573" t="s">
        <v>73</v>
      </c>
      <c r="E756" s="558" t="s">
        <v>640</v>
      </c>
      <c r="F756" s="404"/>
    </row>
    <row r="757" spans="2:6" s="151" customFormat="1" ht="30" customHeight="1" x14ac:dyDescent="0.25">
      <c r="B757" s="548"/>
      <c r="C757" s="293"/>
      <c r="D757" s="573" t="s">
        <v>17</v>
      </c>
      <c r="E757" s="558" t="s">
        <v>641</v>
      </c>
      <c r="F757" s="404"/>
    </row>
    <row r="758" spans="2:6" s="151" customFormat="1" ht="30" customHeight="1" x14ac:dyDescent="0.25">
      <c r="B758" s="548"/>
      <c r="C758" s="293" t="s">
        <v>941</v>
      </c>
      <c r="D758" s="410" t="s">
        <v>122</v>
      </c>
      <c r="E758" s="558" t="s">
        <v>5946</v>
      </c>
      <c r="F758" s="404"/>
    </row>
    <row r="759" spans="2:6" s="151" customFormat="1" ht="30" customHeight="1" x14ac:dyDescent="0.25">
      <c r="B759" s="548"/>
      <c r="C759" s="293" t="s">
        <v>940</v>
      </c>
      <c r="D759" s="410" t="s">
        <v>5925</v>
      </c>
      <c r="E759" s="558" t="s">
        <v>5947</v>
      </c>
      <c r="F759" s="404"/>
    </row>
    <row r="760" spans="2:6" s="151" customFormat="1" ht="30" customHeight="1" x14ac:dyDescent="0.25">
      <c r="B760" s="548"/>
      <c r="C760" s="293" t="s">
        <v>939</v>
      </c>
      <c r="D760" s="410" t="s">
        <v>1170</v>
      </c>
      <c r="E760" s="558" t="s">
        <v>642</v>
      </c>
      <c r="F760" s="404"/>
    </row>
    <row r="761" spans="2:6" s="151" customFormat="1" ht="30" customHeight="1" x14ac:dyDescent="0.25">
      <c r="B761" s="548"/>
      <c r="C761" s="293" t="s">
        <v>938</v>
      </c>
      <c r="D761" s="410" t="s">
        <v>1171</v>
      </c>
      <c r="E761" s="558" t="s">
        <v>643</v>
      </c>
      <c r="F761" s="404"/>
    </row>
    <row r="762" spans="2:6" s="151" customFormat="1" ht="30" customHeight="1" x14ac:dyDescent="0.25">
      <c r="B762" s="548"/>
      <c r="C762" s="390" t="s">
        <v>937</v>
      </c>
      <c r="D762" s="636" t="s">
        <v>495</v>
      </c>
      <c r="E762" s="637" t="s">
        <v>1364</v>
      </c>
      <c r="F762" s="404"/>
    </row>
    <row r="763" spans="2:6" s="151" customFormat="1" ht="36" customHeight="1" x14ac:dyDescent="0.25">
      <c r="B763" s="548"/>
      <c r="C763" s="294" t="s">
        <v>936</v>
      </c>
      <c r="D763" s="491" t="s">
        <v>5949</v>
      </c>
      <c r="E763" s="413" t="s">
        <v>5950</v>
      </c>
      <c r="F763" s="404"/>
    </row>
    <row r="764" spans="2:6" s="151" customFormat="1" ht="30" customHeight="1" x14ac:dyDescent="0.25">
      <c r="B764" s="548"/>
      <c r="C764" s="245"/>
      <c r="D764" s="245"/>
      <c r="E764" s="381"/>
      <c r="F764" s="404"/>
    </row>
    <row r="765" spans="2:6" s="151" customFormat="1" ht="30" customHeight="1" x14ac:dyDescent="0.25">
      <c r="B765" s="566"/>
      <c r="C765" s="2432" t="s">
        <v>1084</v>
      </c>
      <c r="D765" s="2433"/>
      <c r="E765" s="2434"/>
      <c r="F765" s="565"/>
    </row>
    <row r="766" spans="2:6" s="151" customFormat="1" ht="40.5" customHeight="1" x14ac:dyDescent="0.25">
      <c r="B766" s="566"/>
      <c r="C766" s="357" t="s">
        <v>943</v>
      </c>
      <c r="D766" s="1267" t="s">
        <v>5948</v>
      </c>
      <c r="E766" s="420" t="s">
        <v>7832</v>
      </c>
      <c r="F766" s="565"/>
    </row>
    <row r="767" spans="2:6" s="151" customFormat="1" ht="59.25" customHeight="1" x14ac:dyDescent="0.25">
      <c r="B767" s="566"/>
      <c r="C767" s="358" t="s">
        <v>194</v>
      </c>
      <c r="D767" s="891" t="s">
        <v>7564</v>
      </c>
      <c r="E767" s="418" t="s">
        <v>7833</v>
      </c>
      <c r="F767" s="565"/>
    </row>
    <row r="768" spans="2:6" s="151" customFormat="1" ht="30" customHeight="1" x14ac:dyDescent="0.25">
      <c r="B768" s="555"/>
      <c r="C768" s="488"/>
      <c r="D768" s="488"/>
      <c r="E768" s="488"/>
      <c r="F768" s="489"/>
    </row>
    <row r="769" spans="2:6" s="151" customFormat="1" ht="40.5" customHeight="1" x14ac:dyDescent="0.25">
      <c r="B769" s="118"/>
      <c r="C769" s="118"/>
      <c r="D769" s="118"/>
      <c r="E769" s="118"/>
      <c r="F769" s="118"/>
    </row>
    <row r="770" spans="2:6" s="151" customFormat="1" ht="51" customHeight="1" x14ac:dyDescent="0.25">
      <c r="B770" s="2423" t="s">
        <v>505</v>
      </c>
      <c r="C770" s="2424"/>
      <c r="D770" s="2424"/>
      <c r="E770" s="2424"/>
      <c r="F770" s="2425"/>
    </row>
    <row r="771" spans="2:6" s="151" customFormat="1" ht="18.75" customHeight="1" x14ac:dyDescent="0.25">
      <c r="B771" s="303"/>
      <c r="C771" s="2417"/>
      <c r="D771" s="2417"/>
      <c r="E771" s="2417"/>
      <c r="F771" s="2418"/>
    </row>
    <row r="772" spans="2:6" s="151" customFormat="1" ht="30" customHeight="1" x14ac:dyDescent="0.25">
      <c r="B772" s="304"/>
      <c r="C772" s="999"/>
      <c r="D772" s="999"/>
      <c r="E772" s="999"/>
      <c r="F772" s="302"/>
    </row>
    <row r="773" spans="2:6" s="151" customFormat="1" ht="30" customHeight="1" x14ac:dyDescent="0.25">
      <c r="B773" s="548"/>
      <c r="C773" s="2435" t="s">
        <v>0</v>
      </c>
      <c r="D773" s="2436"/>
      <c r="E773" s="2437"/>
      <c r="F773" s="576"/>
    </row>
    <row r="774" spans="2:6" s="151" customFormat="1" ht="38.25" customHeight="1" x14ac:dyDescent="0.25">
      <c r="B774" s="397"/>
      <c r="C774" s="2452" t="s">
        <v>695</v>
      </c>
      <c r="D774" s="2453"/>
      <c r="E774" s="2454"/>
      <c r="F774" s="398"/>
    </row>
    <row r="775" spans="2:6" s="151" customFormat="1" ht="30" customHeight="1" x14ac:dyDescent="0.25">
      <c r="B775" s="397"/>
      <c r="C775" s="380"/>
      <c r="D775" s="380"/>
      <c r="E775" s="380"/>
      <c r="F775" s="398"/>
    </row>
    <row r="776" spans="2:6" s="151" customFormat="1" ht="30" customHeight="1" x14ac:dyDescent="0.25">
      <c r="B776" s="575"/>
      <c r="C776" s="2441" t="s">
        <v>69</v>
      </c>
      <c r="D776" s="2441"/>
      <c r="E776" s="2441"/>
      <c r="F776" s="576"/>
    </row>
    <row r="777" spans="2:6" s="151" customFormat="1" ht="30" customHeight="1" x14ac:dyDescent="0.25">
      <c r="B777" s="551"/>
      <c r="C777" s="2455"/>
      <c r="D777" s="2455"/>
      <c r="E777" s="2455"/>
      <c r="F777" s="552"/>
    </row>
    <row r="778" spans="2:6" s="151" customFormat="1" ht="30" customHeight="1" x14ac:dyDescent="0.25">
      <c r="B778" s="551"/>
      <c r="C778" s="2414" t="s">
        <v>1172</v>
      </c>
      <c r="D778" s="2415"/>
      <c r="E778" s="2416"/>
      <c r="F778" s="550"/>
    </row>
    <row r="779" spans="2:6" s="151" customFormat="1" ht="30" customHeight="1" x14ac:dyDescent="0.25">
      <c r="B779" s="551"/>
      <c r="C779" s="340" t="s">
        <v>943</v>
      </c>
      <c r="D779" s="559" t="s">
        <v>443</v>
      </c>
      <c r="E779" s="444" t="s">
        <v>7828</v>
      </c>
      <c r="F779" s="404"/>
    </row>
    <row r="780" spans="2:6" s="151" customFormat="1" ht="30" customHeight="1" x14ac:dyDescent="0.25">
      <c r="B780" s="548"/>
      <c r="C780" s="293" t="s">
        <v>194</v>
      </c>
      <c r="D780" s="410" t="s">
        <v>498</v>
      </c>
      <c r="E780" s="558" t="s">
        <v>648</v>
      </c>
      <c r="F780" s="404"/>
    </row>
    <row r="781" spans="2:6" s="151" customFormat="1" ht="30" customHeight="1" x14ac:dyDescent="0.25">
      <c r="B781" s="548"/>
      <c r="C781" s="293" t="s">
        <v>942</v>
      </c>
      <c r="D781" s="410" t="s">
        <v>210</v>
      </c>
      <c r="E781" s="558" t="s">
        <v>649</v>
      </c>
      <c r="F781" s="404"/>
    </row>
    <row r="782" spans="2:6" s="151" customFormat="1" ht="30" customHeight="1" x14ac:dyDescent="0.25">
      <c r="B782" s="548"/>
      <c r="C782" s="293" t="s">
        <v>941</v>
      </c>
      <c r="D782" s="410" t="s">
        <v>499</v>
      </c>
      <c r="E782" s="558" t="s">
        <v>6480</v>
      </c>
      <c r="F782" s="404"/>
    </row>
    <row r="783" spans="2:6" s="151" customFormat="1" ht="30" customHeight="1" x14ac:dyDescent="0.25">
      <c r="B783" s="548"/>
      <c r="C783" s="293" t="s">
        <v>940</v>
      </c>
      <c r="D783" s="410" t="s">
        <v>500</v>
      </c>
      <c r="E783" s="558" t="s">
        <v>650</v>
      </c>
      <c r="F783" s="404"/>
    </row>
    <row r="784" spans="2:6" s="151" customFormat="1" ht="30" customHeight="1" x14ac:dyDescent="0.25">
      <c r="B784" s="548"/>
      <c r="C784" s="293" t="s">
        <v>939</v>
      </c>
      <c r="D784" s="410" t="s">
        <v>496</v>
      </c>
      <c r="E784" s="558" t="s">
        <v>651</v>
      </c>
      <c r="F784" s="404"/>
    </row>
    <row r="785" spans="1:6" s="151" customFormat="1" ht="30" customHeight="1" x14ac:dyDescent="0.25">
      <c r="B785" s="548"/>
      <c r="C785" s="293" t="s">
        <v>938</v>
      </c>
      <c r="D785" s="410" t="s">
        <v>497</v>
      </c>
      <c r="E785" s="558" t="s">
        <v>652</v>
      </c>
      <c r="F785" s="404"/>
    </row>
    <row r="786" spans="1:6" s="151" customFormat="1" ht="30" customHeight="1" x14ac:dyDescent="0.25">
      <c r="B786" s="548"/>
      <c r="C786" s="293" t="s">
        <v>937</v>
      </c>
      <c r="D786" s="410" t="s">
        <v>1173</v>
      </c>
      <c r="E786" s="558" t="s">
        <v>653</v>
      </c>
      <c r="F786" s="404"/>
    </row>
    <row r="787" spans="1:6" s="151" customFormat="1" ht="30" customHeight="1" x14ac:dyDescent="0.25">
      <c r="B787" s="548"/>
      <c r="C787" s="293" t="s">
        <v>936</v>
      </c>
      <c r="D787" s="410" t="s">
        <v>502</v>
      </c>
      <c r="E787" s="558" t="s">
        <v>654</v>
      </c>
      <c r="F787" s="404"/>
    </row>
    <row r="788" spans="1:6" s="151" customFormat="1" ht="33" customHeight="1" x14ac:dyDescent="0.25">
      <c r="B788" s="548"/>
      <c r="C788" s="390" t="s">
        <v>935</v>
      </c>
      <c r="D788" s="636" t="s">
        <v>5951</v>
      </c>
      <c r="E788" s="637" t="s">
        <v>5953</v>
      </c>
      <c r="F788" s="404"/>
    </row>
    <row r="789" spans="1:6" s="151" customFormat="1" ht="30" customHeight="1" x14ac:dyDescent="0.25">
      <c r="B789" s="548"/>
      <c r="C789" s="390" t="s">
        <v>934</v>
      </c>
      <c r="D789" s="636" t="s">
        <v>5952</v>
      </c>
      <c r="E789" s="637" t="s">
        <v>5954</v>
      </c>
      <c r="F789" s="404"/>
    </row>
    <row r="790" spans="1:6" s="151" customFormat="1" ht="30" customHeight="1" x14ac:dyDescent="0.25">
      <c r="B790" s="548"/>
      <c r="C790" s="390" t="s">
        <v>933</v>
      </c>
      <c r="D790" s="636" t="s">
        <v>2634</v>
      </c>
      <c r="E790" s="637" t="s">
        <v>5955</v>
      </c>
      <c r="F790" s="404"/>
    </row>
    <row r="791" spans="1:6" s="151" customFormat="1" ht="30" customHeight="1" x14ac:dyDescent="0.25">
      <c r="B791" s="548"/>
      <c r="C791" s="294" t="s">
        <v>932</v>
      </c>
      <c r="D791" s="491" t="s">
        <v>447</v>
      </c>
      <c r="E791" s="413" t="s">
        <v>655</v>
      </c>
      <c r="F791" s="404"/>
    </row>
    <row r="792" spans="1:6" s="151" customFormat="1" ht="30" customHeight="1" x14ac:dyDescent="0.25">
      <c r="B792" s="548"/>
      <c r="C792" s="118"/>
      <c r="D792" s="245"/>
      <c r="E792" s="381"/>
      <c r="F792" s="404"/>
    </row>
    <row r="793" spans="1:6" s="151" customFormat="1" ht="30" customHeight="1" x14ac:dyDescent="0.25">
      <c r="B793" s="548"/>
      <c r="C793" s="2432" t="s">
        <v>1084</v>
      </c>
      <c r="D793" s="2433"/>
      <c r="E793" s="2434"/>
      <c r="F793" s="404"/>
    </row>
    <row r="794" spans="1:6" s="151" customFormat="1" ht="30" customHeight="1" x14ac:dyDescent="0.25">
      <c r="B794" s="548"/>
      <c r="C794" s="357" t="s">
        <v>943</v>
      </c>
      <c r="D794" s="1267" t="s">
        <v>7834</v>
      </c>
      <c r="E794" s="420" t="s">
        <v>2423</v>
      </c>
      <c r="F794" s="404"/>
    </row>
    <row r="795" spans="1:6" s="151" customFormat="1" ht="30" customHeight="1" x14ac:dyDescent="0.25">
      <c r="B795" s="577"/>
      <c r="C795" s="358" t="s">
        <v>194</v>
      </c>
      <c r="D795" s="891" t="s">
        <v>7564</v>
      </c>
      <c r="E795" s="418" t="s">
        <v>7833</v>
      </c>
      <c r="F795" s="565"/>
    </row>
    <row r="796" spans="1:6" s="151" customFormat="1" ht="30" customHeight="1" x14ac:dyDescent="0.25">
      <c r="B796" s="578"/>
      <c r="C796" s="579"/>
      <c r="D796" s="579"/>
      <c r="E796" s="579"/>
      <c r="F796" s="580"/>
    </row>
    <row r="797" spans="1:6" s="151" customFormat="1" ht="30" customHeight="1" x14ac:dyDescent="0.25">
      <c r="A797" s="118"/>
      <c r="B797" s="248"/>
      <c r="C797" s="248"/>
      <c r="D797" s="248"/>
      <c r="E797" s="248"/>
      <c r="F797" s="239"/>
    </row>
    <row r="798" spans="1:6" s="151" customFormat="1" ht="48.75" customHeight="1" x14ac:dyDescent="0.25">
      <c r="A798" s="118"/>
      <c r="B798" s="2423" t="s">
        <v>830</v>
      </c>
      <c r="C798" s="2424"/>
      <c r="D798" s="2424"/>
      <c r="E798" s="2424"/>
      <c r="F798" s="2425"/>
    </row>
    <row r="799" spans="1:6" s="151" customFormat="1" ht="19.5" customHeight="1" x14ac:dyDescent="0.25">
      <c r="A799" s="118"/>
      <c r="B799" s="303"/>
      <c r="C799" s="2417"/>
      <c r="D799" s="2417"/>
      <c r="E799" s="2417"/>
      <c r="F799" s="2418"/>
    </row>
    <row r="800" spans="1:6" s="151" customFormat="1" ht="30" customHeight="1" x14ac:dyDescent="0.25">
      <c r="A800" s="118"/>
      <c r="B800" s="304"/>
      <c r="C800" s="999"/>
      <c r="D800" s="999"/>
      <c r="E800" s="999"/>
      <c r="F800" s="302"/>
    </row>
    <row r="801" spans="1:6" s="151" customFormat="1" ht="30" customHeight="1" x14ac:dyDescent="0.25">
      <c r="A801" s="118"/>
      <c r="B801" s="548"/>
      <c r="C801" s="2435" t="s">
        <v>0</v>
      </c>
      <c r="D801" s="2436"/>
      <c r="E801" s="2437"/>
      <c r="F801" s="576"/>
    </row>
    <row r="802" spans="1:6" s="151" customFormat="1" ht="59.25" customHeight="1" x14ac:dyDescent="0.25">
      <c r="A802" s="118"/>
      <c r="B802" s="397"/>
      <c r="C802" s="2452" t="s">
        <v>842</v>
      </c>
      <c r="D802" s="2453"/>
      <c r="E802" s="2454"/>
      <c r="F802" s="398"/>
    </row>
    <row r="803" spans="1:6" s="151" customFormat="1" ht="30" customHeight="1" x14ac:dyDescent="0.25">
      <c r="A803" s="118"/>
      <c r="B803" s="397"/>
      <c r="C803" s="547"/>
      <c r="D803" s="547"/>
      <c r="E803" s="547"/>
      <c r="F803" s="398"/>
    </row>
    <row r="804" spans="1:6" s="151" customFormat="1" ht="30" customHeight="1" x14ac:dyDescent="0.25">
      <c r="A804" s="118"/>
      <c r="B804" s="575"/>
      <c r="C804" s="2441" t="s">
        <v>69</v>
      </c>
      <c r="D804" s="2441"/>
      <c r="E804" s="2441"/>
      <c r="F804" s="576"/>
    </row>
    <row r="805" spans="1:6" s="151" customFormat="1" ht="30" customHeight="1" x14ac:dyDescent="0.25">
      <c r="A805" s="118"/>
      <c r="B805" s="548"/>
      <c r="C805" s="118"/>
      <c r="D805" s="118"/>
      <c r="E805" s="118"/>
      <c r="F805" s="549"/>
    </row>
    <row r="806" spans="1:6" s="151" customFormat="1" ht="30" customHeight="1" x14ac:dyDescent="0.25">
      <c r="A806" s="118"/>
      <c r="B806" s="551"/>
      <c r="C806" s="2414" t="s">
        <v>1175</v>
      </c>
      <c r="D806" s="2415"/>
      <c r="E806" s="2416"/>
      <c r="F806" s="550"/>
    </row>
    <row r="807" spans="1:6" s="151" customFormat="1" ht="36.75" customHeight="1" x14ac:dyDescent="0.25">
      <c r="A807" s="118"/>
      <c r="B807" s="551"/>
      <c r="C807" s="340" t="s">
        <v>943</v>
      </c>
      <c r="D807" s="677" t="s">
        <v>1225</v>
      </c>
      <c r="E807" s="635" t="s">
        <v>1347</v>
      </c>
      <c r="F807" s="404"/>
    </row>
    <row r="808" spans="1:6" s="151" customFormat="1" ht="36.75" customHeight="1" x14ac:dyDescent="0.25">
      <c r="A808" s="118"/>
      <c r="B808" s="551"/>
      <c r="C808" s="634" t="s">
        <v>194</v>
      </c>
      <c r="D808" s="562" t="s">
        <v>756</v>
      </c>
      <c r="E808" s="635" t="s">
        <v>901</v>
      </c>
      <c r="F808" s="404"/>
    </row>
    <row r="809" spans="1:6" s="151" customFormat="1" ht="30" customHeight="1" x14ac:dyDescent="0.25">
      <c r="A809" s="118"/>
      <c r="B809" s="551"/>
      <c r="C809" s="293" t="s">
        <v>942</v>
      </c>
      <c r="D809" s="410" t="s">
        <v>757</v>
      </c>
      <c r="E809" s="558" t="s">
        <v>843</v>
      </c>
      <c r="F809" s="404"/>
    </row>
    <row r="810" spans="1:6" s="151" customFormat="1" ht="30" customHeight="1" x14ac:dyDescent="0.25">
      <c r="A810" s="118"/>
      <c r="B810" s="551"/>
      <c r="C810" s="293" t="s">
        <v>941</v>
      </c>
      <c r="D810" s="410" t="s">
        <v>501</v>
      </c>
      <c r="E810" s="558" t="s">
        <v>844</v>
      </c>
      <c r="F810" s="404"/>
    </row>
    <row r="811" spans="1:6" s="151" customFormat="1" ht="30" customHeight="1" x14ac:dyDescent="0.25">
      <c r="A811" s="118"/>
      <c r="B811" s="551"/>
      <c r="C811" s="293" t="s">
        <v>940</v>
      </c>
      <c r="D811" s="410" t="s">
        <v>758</v>
      </c>
      <c r="E811" s="558" t="s">
        <v>845</v>
      </c>
      <c r="F811" s="404"/>
    </row>
    <row r="812" spans="1:6" s="151" customFormat="1" ht="30" customHeight="1" x14ac:dyDescent="0.25">
      <c r="A812" s="118"/>
      <c r="B812" s="551"/>
      <c r="C812" s="293" t="s">
        <v>939</v>
      </c>
      <c r="D812" s="410" t="s">
        <v>759</v>
      </c>
      <c r="E812" s="558" t="s">
        <v>846</v>
      </c>
      <c r="F812" s="404"/>
    </row>
    <row r="813" spans="1:6" s="151" customFormat="1" ht="30" customHeight="1" x14ac:dyDescent="0.25">
      <c r="A813" s="118"/>
      <c r="B813" s="551"/>
      <c r="C813" s="293" t="s">
        <v>938</v>
      </c>
      <c r="D813" s="410" t="s">
        <v>1176</v>
      </c>
      <c r="E813" s="558" t="s">
        <v>847</v>
      </c>
      <c r="F813" s="404"/>
    </row>
    <row r="814" spans="1:6" s="151" customFormat="1" ht="30" customHeight="1" x14ac:dyDescent="0.25">
      <c r="A814" s="118"/>
      <c r="B814" s="585"/>
      <c r="C814" s="390" t="s">
        <v>937</v>
      </c>
      <c r="D814" s="636" t="s">
        <v>210</v>
      </c>
      <c r="E814" s="637" t="s">
        <v>848</v>
      </c>
      <c r="F814" s="404"/>
    </row>
    <row r="815" spans="1:6" s="151" customFormat="1" ht="30" customHeight="1" x14ac:dyDescent="0.25">
      <c r="A815" s="118"/>
      <c r="B815" s="585"/>
      <c r="C815" s="294" t="s">
        <v>936</v>
      </c>
      <c r="D815" s="491" t="s">
        <v>410</v>
      </c>
      <c r="E815" s="413" t="s">
        <v>1348</v>
      </c>
      <c r="F815" s="404"/>
    </row>
    <row r="816" spans="1:6" s="151" customFormat="1" ht="30" customHeight="1" x14ac:dyDescent="0.25">
      <c r="A816" s="118"/>
      <c r="B816" s="585"/>
      <c r="C816" s="245"/>
      <c r="D816" s="245"/>
      <c r="E816" s="583"/>
      <c r="F816" s="404"/>
    </row>
    <row r="817" spans="1:6" s="151" customFormat="1" ht="30" customHeight="1" x14ac:dyDescent="0.25">
      <c r="A817" s="118"/>
      <c r="B817" s="586"/>
      <c r="C817" s="568"/>
      <c r="D817" s="568"/>
      <c r="E817" s="571"/>
      <c r="F817" s="569"/>
    </row>
    <row r="818" spans="1:6" s="151" customFormat="1" ht="30" customHeight="1" x14ac:dyDescent="0.25">
      <c r="A818" s="118"/>
      <c r="B818" s="265"/>
      <c r="C818" s="265"/>
      <c r="D818" s="265"/>
      <c r="E818" s="265"/>
      <c r="F818" s="265"/>
    </row>
    <row r="819" spans="1:6" ht="71.25" customHeight="1" x14ac:dyDescent="0.25">
      <c r="B819" s="2423" t="s">
        <v>1230</v>
      </c>
      <c r="C819" s="2424"/>
      <c r="D819" s="2424"/>
      <c r="E819" s="2424"/>
      <c r="F819" s="2425"/>
    </row>
    <row r="820" spans="1:6" s="151" customFormat="1" ht="18.75" customHeight="1" x14ac:dyDescent="0.25">
      <c r="B820" s="303"/>
      <c r="C820" s="2417"/>
      <c r="D820" s="2417"/>
      <c r="E820" s="2417"/>
      <c r="F820" s="2418"/>
    </row>
    <row r="821" spans="1:6" s="151" customFormat="1" ht="30" customHeight="1" x14ac:dyDescent="0.25">
      <c r="B821" s="304"/>
      <c r="C821" s="999"/>
      <c r="D821" s="999"/>
      <c r="E821" s="999"/>
      <c r="F821" s="302"/>
    </row>
    <row r="822" spans="1:6" ht="30" customHeight="1" x14ac:dyDescent="0.3">
      <c r="B822" s="329"/>
      <c r="C822" s="2435" t="s">
        <v>0</v>
      </c>
      <c r="D822" s="2436"/>
      <c r="E822" s="2437"/>
      <c r="F822" s="324"/>
    </row>
    <row r="823" spans="1:6" s="151" customFormat="1" ht="40.5" customHeight="1" x14ac:dyDescent="0.25">
      <c r="B823" s="397"/>
      <c r="C823" s="2452" t="s">
        <v>696</v>
      </c>
      <c r="D823" s="2453"/>
      <c r="E823" s="2454"/>
      <c r="F823" s="398"/>
    </row>
    <row r="824" spans="1:6" s="151" customFormat="1" ht="30" customHeight="1" x14ac:dyDescent="0.25">
      <c r="B824" s="397"/>
      <c r="C824" s="547"/>
      <c r="D824" s="547"/>
      <c r="E824" s="547"/>
      <c r="F824" s="398"/>
    </row>
    <row r="825" spans="1:6" s="151" customFormat="1" ht="30" customHeight="1" x14ac:dyDescent="0.3">
      <c r="B825" s="329"/>
      <c r="C825" s="2441" t="s">
        <v>69</v>
      </c>
      <c r="D825" s="2441"/>
      <c r="E825" s="2441"/>
      <c r="F825" s="324"/>
    </row>
    <row r="826" spans="1:6" s="151" customFormat="1" ht="30" customHeight="1" x14ac:dyDescent="0.25">
      <c r="B826" s="548"/>
      <c r="C826" s="118"/>
      <c r="D826" s="118"/>
      <c r="E826" s="118"/>
      <c r="F826" s="549"/>
    </row>
    <row r="827" spans="1:6" s="151" customFormat="1" ht="30" customHeight="1" x14ac:dyDescent="0.25">
      <c r="B827" s="551"/>
      <c r="C827" s="2414" t="s">
        <v>1231</v>
      </c>
      <c r="D827" s="2415"/>
      <c r="E827" s="2416"/>
      <c r="F827" s="550"/>
    </row>
    <row r="828" spans="1:6" s="151" customFormat="1" ht="30" customHeight="1" x14ac:dyDescent="0.25">
      <c r="B828" s="551"/>
      <c r="C828" s="340" t="s">
        <v>943</v>
      </c>
      <c r="D828" s="559" t="s">
        <v>512</v>
      </c>
      <c r="E828" s="444" t="s">
        <v>644</v>
      </c>
      <c r="F828" s="404"/>
    </row>
    <row r="829" spans="1:6" s="151" customFormat="1" ht="30" customHeight="1" x14ac:dyDescent="0.25">
      <c r="B829" s="551"/>
      <c r="C829" s="293" t="s">
        <v>194</v>
      </c>
      <c r="D829" s="410" t="s">
        <v>513</v>
      </c>
      <c r="E829" s="558" t="s">
        <v>645</v>
      </c>
      <c r="F829" s="404"/>
    </row>
    <row r="830" spans="1:6" s="151" customFormat="1" ht="30" customHeight="1" x14ac:dyDescent="0.25">
      <c r="B830" s="551"/>
      <c r="C830" s="293" t="s">
        <v>942</v>
      </c>
      <c r="D830" s="410" t="s">
        <v>122</v>
      </c>
      <c r="E830" s="558" t="s">
        <v>7835</v>
      </c>
      <c r="F830" s="404"/>
    </row>
    <row r="831" spans="1:6" s="151" customFormat="1" ht="30" customHeight="1" x14ac:dyDescent="0.25">
      <c r="B831" s="551"/>
      <c r="C831" s="293" t="s">
        <v>941</v>
      </c>
      <c r="D831" s="410" t="s">
        <v>1290</v>
      </c>
      <c r="E831" s="558" t="s">
        <v>5956</v>
      </c>
      <c r="F831" s="404"/>
    </row>
    <row r="832" spans="1:6" s="151" customFormat="1" ht="30" customHeight="1" x14ac:dyDescent="0.25">
      <c r="B832" s="551"/>
      <c r="C832" s="293" t="s">
        <v>940</v>
      </c>
      <c r="D832" s="410" t="s">
        <v>744</v>
      </c>
      <c r="E832" s="558" t="s">
        <v>1291</v>
      </c>
      <c r="F832" s="404"/>
    </row>
    <row r="833" spans="2:6" s="151" customFormat="1" ht="30" customHeight="1" x14ac:dyDescent="0.25">
      <c r="B833" s="551"/>
      <c r="C833" s="293" t="s">
        <v>939</v>
      </c>
      <c r="D833" s="410" t="s">
        <v>1335</v>
      </c>
      <c r="E833" s="558" t="s">
        <v>1349</v>
      </c>
      <c r="F833" s="404"/>
    </row>
    <row r="834" spans="2:6" s="151" customFormat="1" ht="30" customHeight="1" x14ac:dyDescent="0.25">
      <c r="B834" s="551"/>
      <c r="C834" s="293" t="s">
        <v>938</v>
      </c>
      <c r="D834" s="410" t="s">
        <v>1333</v>
      </c>
      <c r="E834" s="558" t="s">
        <v>1350</v>
      </c>
      <c r="F834" s="404"/>
    </row>
    <row r="835" spans="2:6" s="151" customFormat="1" ht="30" customHeight="1" x14ac:dyDescent="0.25">
      <c r="B835" s="551"/>
      <c r="C835" s="293" t="s">
        <v>937</v>
      </c>
      <c r="D835" s="410" t="s">
        <v>386</v>
      </c>
      <c r="E835" s="558" t="s">
        <v>638</v>
      </c>
      <c r="F835" s="404"/>
    </row>
    <row r="836" spans="2:6" s="151" customFormat="1" ht="30" customHeight="1" x14ac:dyDescent="0.25">
      <c r="B836" s="551"/>
      <c r="C836" s="293" t="s">
        <v>936</v>
      </c>
      <c r="D836" s="410" t="s">
        <v>1178</v>
      </c>
      <c r="E836" s="558" t="s">
        <v>646</v>
      </c>
      <c r="F836" s="404"/>
    </row>
    <row r="837" spans="2:6" s="151" customFormat="1" ht="30" customHeight="1" x14ac:dyDescent="0.25">
      <c r="B837" s="551"/>
      <c r="C837" s="390" t="s">
        <v>935</v>
      </c>
      <c r="D837" s="636" t="s">
        <v>1232</v>
      </c>
      <c r="E837" s="637" t="s">
        <v>1292</v>
      </c>
      <c r="F837" s="404"/>
    </row>
    <row r="838" spans="2:6" s="151" customFormat="1" ht="30" customHeight="1" x14ac:dyDescent="0.25">
      <c r="B838" s="551"/>
      <c r="C838" s="390" t="s">
        <v>934</v>
      </c>
      <c r="D838" s="636" t="s">
        <v>1293</v>
      </c>
      <c r="E838" s="637" t="s">
        <v>1294</v>
      </c>
      <c r="F838" s="404"/>
    </row>
    <row r="839" spans="2:6" s="151" customFormat="1" ht="30" customHeight="1" x14ac:dyDescent="0.25">
      <c r="B839" s="551"/>
      <c r="C839" s="390" t="s">
        <v>933</v>
      </c>
      <c r="D839" s="636" t="s">
        <v>2637</v>
      </c>
      <c r="E839" s="637" t="s">
        <v>5957</v>
      </c>
      <c r="F839" s="404"/>
    </row>
    <row r="840" spans="2:6" s="151" customFormat="1" ht="30" customHeight="1" x14ac:dyDescent="0.25">
      <c r="B840" s="551"/>
      <c r="C840" s="390" t="s">
        <v>932</v>
      </c>
      <c r="D840" s="636" t="s">
        <v>1279</v>
      </c>
      <c r="E840" s="637" t="s">
        <v>1295</v>
      </c>
      <c r="F840" s="404"/>
    </row>
    <row r="841" spans="2:6" s="151" customFormat="1" ht="30" customHeight="1" x14ac:dyDescent="0.25">
      <c r="B841" s="551"/>
      <c r="C841" s="390" t="s">
        <v>931</v>
      </c>
      <c r="D841" s="636" t="s">
        <v>2635</v>
      </c>
      <c r="E841" s="637" t="s">
        <v>5960</v>
      </c>
      <c r="F841" s="404"/>
    </row>
    <row r="842" spans="2:6" s="151" customFormat="1" ht="30" customHeight="1" x14ac:dyDescent="0.25">
      <c r="B842" s="551"/>
      <c r="C842" s="390" t="s">
        <v>930</v>
      </c>
      <c r="D842" s="636" t="s">
        <v>2640</v>
      </c>
      <c r="E842" s="637" t="s">
        <v>5959</v>
      </c>
      <c r="F842" s="404"/>
    </row>
    <row r="843" spans="2:6" s="151" customFormat="1" ht="30" customHeight="1" x14ac:dyDescent="0.25">
      <c r="B843" s="551"/>
      <c r="C843" s="390" t="s">
        <v>929</v>
      </c>
      <c r="D843" s="636" t="s">
        <v>5958</v>
      </c>
      <c r="E843" s="637" t="s">
        <v>5961</v>
      </c>
      <c r="F843" s="404"/>
    </row>
    <row r="844" spans="2:6" s="151" customFormat="1" ht="30" customHeight="1" x14ac:dyDescent="0.25">
      <c r="B844" s="551"/>
      <c r="C844" s="294" t="s">
        <v>928</v>
      </c>
      <c r="D844" s="1270" t="s">
        <v>5962</v>
      </c>
      <c r="E844" s="413" t="s">
        <v>5963</v>
      </c>
      <c r="F844" s="404"/>
    </row>
    <row r="845" spans="2:6" s="151" customFormat="1" ht="30" customHeight="1" x14ac:dyDescent="0.25">
      <c r="B845" s="551"/>
      <c r="C845" s="245"/>
      <c r="D845" s="245"/>
      <c r="E845" s="583"/>
      <c r="F845" s="404"/>
    </row>
    <row r="846" spans="2:6" s="151" customFormat="1" ht="30" customHeight="1" x14ac:dyDescent="0.25">
      <c r="B846" s="551"/>
      <c r="C846" s="2414" t="s">
        <v>1233</v>
      </c>
      <c r="D846" s="2415"/>
      <c r="E846" s="2416"/>
      <c r="F846" s="550"/>
    </row>
    <row r="847" spans="2:6" s="151" customFormat="1" ht="30" customHeight="1" x14ac:dyDescent="0.25">
      <c r="B847" s="551"/>
      <c r="C847" s="340" t="s">
        <v>943</v>
      </c>
      <c r="D847" s="559" t="s">
        <v>1179</v>
      </c>
      <c r="E847" s="444" t="s">
        <v>665</v>
      </c>
      <c r="F847" s="404"/>
    </row>
    <row r="848" spans="2:6" s="151" customFormat="1" ht="30" customHeight="1" x14ac:dyDescent="0.25">
      <c r="B848" s="548"/>
      <c r="C848" s="293" t="s">
        <v>194</v>
      </c>
      <c r="D848" s="410" t="s">
        <v>1180</v>
      </c>
      <c r="E848" s="558" t="s">
        <v>1351</v>
      </c>
      <c r="F848" s="404"/>
    </row>
    <row r="849" spans="2:6" s="151" customFormat="1" ht="30" customHeight="1" x14ac:dyDescent="0.25">
      <c r="B849" s="548"/>
      <c r="C849" s="293" t="s">
        <v>942</v>
      </c>
      <c r="D849" s="410" t="s">
        <v>512</v>
      </c>
      <c r="E849" s="558" t="s">
        <v>1352</v>
      </c>
      <c r="F849" s="404"/>
    </row>
    <row r="850" spans="2:6" s="151" customFormat="1" ht="30" customHeight="1" x14ac:dyDescent="0.25">
      <c r="B850" s="548"/>
      <c r="C850" s="293" t="s">
        <v>941</v>
      </c>
      <c r="D850" s="410" t="s">
        <v>513</v>
      </c>
      <c r="E850" s="558" t="s">
        <v>647</v>
      </c>
      <c r="F850" s="404"/>
    </row>
    <row r="851" spans="2:6" s="151" customFormat="1" ht="30" customHeight="1" x14ac:dyDescent="0.25">
      <c r="B851" s="548"/>
      <c r="C851" s="293" t="s">
        <v>940</v>
      </c>
      <c r="D851" s="410" t="s">
        <v>515</v>
      </c>
      <c r="E851" s="558" t="s">
        <v>666</v>
      </c>
      <c r="F851" s="404"/>
    </row>
    <row r="852" spans="2:6" s="151" customFormat="1" ht="30" customHeight="1" x14ac:dyDescent="0.25">
      <c r="B852" s="548"/>
      <c r="C852" s="293" t="s">
        <v>939</v>
      </c>
      <c r="D852" s="410" t="s">
        <v>1290</v>
      </c>
      <c r="E852" s="558" t="s">
        <v>1296</v>
      </c>
      <c r="F852" s="404"/>
    </row>
    <row r="853" spans="2:6" s="151" customFormat="1" ht="30" customHeight="1" x14ac:dyDescent="0.25">
      <c r="B853" s="548"/>
      <c r="C853" s="293" t="s">
        <v>938</v>
      </c>
      <c r="D853" s="410" t="s">
        <v>744</v>
      </c>
      <c r="E853" s="558" t="s">
        <v>1299</v>
      </c>
      <c r="F853" s="404"/>
    </row>
    <row r="854" spans="2:6" s="151" customFormat="1" ht="30" customHeight="1" x14ac:dyDescent="0.25">
      <c r="B854" s="548"/>
      <c r="C854" s="293" t="s">
        <v>937</v>
      </c>
      <c r="D854" s="410" t="s">
        <v>1335</v>
      </c>
      <c r="E854" s="558" t="s">
        <v>1297</v>
      </c>
      <c r="F854" s="404"/>
    </row>
    <row r="855" spans="2:6" s="151" customFormat="1" ht="30" customHeight="1" x14ac:dyDescent="0.25">
      <c r="B855" s="548"/>
      <c r="C855" s="293" t="s">
        <v>936</v>
      </c>
      <c r="D855" s="410" t="s">
        <v>1333</v>
      </c>
      <c r="E855" s="558" t="s">
        <v>1298</v>
      </c>
      <c r="F855" s="404"/>
    </row>
    <row r="856" spans="2:6" s="151" customFormat="1" ht="30" customHeight="1" x14ac:dyDescent="0.25">
      <c r="B856" s="551"/>
      <c r="C856" s="293" t="s">
        <v>935</v>
      </c>
      <c r="D856" s="410" t="s">
        <v>1234</v>
      </c>
      <c r="E856" s="588" t="s">
        <v>1235</v>
      </c>
      <c r="F856" s="550"/>
    </row>
    <row r="857" spans="2:6" s="151" customFormat="1" ht="42" customHeight="1" x14ac:dyDescent="0.25">
      <c r="B857" s="548"/>
      <c r="C857" s="294"/>
      <c r="D857" s="587" t="s">
        <v>1177</v>
      </c>
      <c r="E857" s="413" t="s">
        <v>1181</v>
      </c>
      <c r="F857" s="404"/>
    </row>
    <row r="858" spans="2:6" s="151" customFormat="1" ht="30" customHeight="1" x14ac:dyDescent="0.25">
      <c r="B858" s="548"/>
      <c r="C858" s="245"/>
      <c r="D858" s="245"/>
      <c r="E858" s="583"/>
      <c r="F858" s="404"/>
    </row>
    <row r="859" spans="2:6" ht="30" customHeight="1" x14ac:dyDescent="0.25">
      <c r="B859" s="577"/>
      <c r="C859" s="2432" t="s">
        <v>1066</v>
      </c>
      <c r="D859" s="2433"/>
      <c r="E859" s="2434"/>
      <c r="F859" s="565"/>
    </row>
    <row r="860" spans="2:6" s="151" customFormat="1" ht="30" customHeight="1" x14ac:dyDescent="0.25">
      <c r="B860" s="577"/>
      <c r="C860" s="356" t="s">
        <v>943</v>
      </c>
      <c r="D860" s="615" t="s">
        <v>1300</v>
      </c>
      <c r="E860" s="619" t="s">
        <v>1353</v>
      </c>
      <c r="F860" s="565"/>
    </row>
    <row r="861" spans="2:6" s="151" customFormat="1" ht="30" customHeight="1" x14ac:dyDescent="0.25">
      <c r="B861" s="577"/>
      <c r="C861" s="395" t="s">
        <v>194</v>
      </c>
      <c r="D861" s="562" t="s">
        <v>7836</v>
      </c>
      <c r="E861" s="1271" t="s">
        <v>7837</v>
      </c>
      <c r="F861" s="565"/>
    </row>
    <row r="862" spans="2:6" s="151" customFormat="1" ht="30" customHeight="1" x14ac:dyDescent="0.25">
      <c r="B862" s="577"/>
      <c r="C862" s="358" t="s">
        <v>942</v>
      </c>
      <c r="D862" s="681" t="s">
        <v>5964</v>
      </c>
      <c r="E862" s="418" t="s">
        <v>5971</v>
      </c>
      <c r="F862" s="565"/>
    </row>
    <row r="863" spans="2:6" s="151" customFormat="1" ht="27" customHeight="1" x14ac:dyDescent="0.25">
      <c r="B863" s="555"/>
      <c r="C863" s="488"/>
      <c r="D863" s="488"/>
      <c r="E863" s="488"/>
      <c r="F863" s="489"/>
    </row>
    <row r="864" spans="2:6" ht="33" customHeight="1" x14ac:dyDescent="0.25">
      <c r="B864" s="118"/>
      <c r="C864" s="118"/>
      <c r="D864" s="118"/>
      <c r="E864" s="118"/>
    </row>
    <row r="865" spans="2:6" ht="62.25" customHeight="1" x14ac:dyDescent="0.25">
      <c r="B865" s="2423" t="s">
        <v>6467</v>
      </c>
      <c r="C865" s="2424"/>
      <c r="D865" s="2424"/>
      <c r="E865" s="2424"/>
      <c r="F865" s="2425"/>
    </row>
    <row r="866" spans="2:6" s="151" customFormat="1" ht="19.5" customHeight="1" x14ac:dyDescent="0.25">
      <c r="B866" s="303"/>
      <c r="C866" s="2417"/>
      <c r="D866" s="2417"/>
      <c r="E866" s="2417"/>
      <c r="F866" s="2418"/>
    </row>
    <row r="867" spans="2:6" s="151" customFormat="1" ht="30" customHeight="1" x14ac:dyDescent="0.25">
      <c r="B867" s="304"/>
      <c r="C867" s="999"/>
      <c r="D867" s="999"/>
      <c r="E867" s="999"/>
      <c r="F867" s="302"/>
    </row>
    <row r="868" spans="2:6" s="151" customFormat="1" ht="30" customHeight="1" x14ac:dyDescent="0.25">
      <c r="B868" s="304"/>
      <c r="C868" s="2435" t="s">
        <v>0</v>
      </c>
      <c r="D868" s="2436"/>
      <c r="E868" s="2437"/>
      <c r="F868" s="302"/>
    </row>
    <row r="869" spans="2:6" s="151" customFormat="1" ht="41.25" customHeight="1" x14ac:dyDescent="0.25">
      <c r="B869" s="304"/>
      <c r="C869" s="2448" t="s">
        <v>6481</v>
      </c>
      <c r="D869" s="2449"/>
      <c r="E869" s="2450"/>
      <c r="F869" s="302"/>
    </row>
    <row r="870" spans="2:6" s="151" customFormat="1" ht="30" customHeight="1" x14ac:dyDescent="0.25">
      <c r="B870" s="304"/>
      <c r="C870" s="282"/>
      <c r="D870" s="282"/>
      <c r="E870" s="282"/>
      <c r="F870" s="302"/>
    </row>
    <row r="871" spans="2:6" s="151" customFormat="1" ht="30" customHeight="1" x14ac:dyDescent="0.25">
      <c r="B871" s="304"/>
      <c r="C871" s="2451" t="s">
        <v>69</v>
      </c>
      <c r="D871" s="2451"/>
      <c r="E871" s="2451"/>
      <c r="F871" s="302"/>
    </row>
    <row r="872" spans="2:6" ht="30" customHeight="1" x14ac:dyDescent="0.25">
      <c r="B872" s="2512"/>
      <c r="C872" s="2513"/>
      <c r="D872" s="2513"/>
      <c r="E872" s="2513"/>
      <c r="F872" s="589"/>
    </row>
    <row r="873" spans="2:6" s="151" customFormat="1" ht="30" customHeight="1" x14ac:dyDescent="0.25">
      <c r="B873" s="403"/>
      <c r="C873" s="2514" t="s">
        <v>6482</v>
      </c>
      <c r="D873" s="2515"/>
      <c r="E873" s="2516"/>
      <c r="F873" s="404"/>
    </row>
    <row r="874" spans="2:6" s="151" customFormat="1" ht="30" customHeight="1" x14ac:dyDescent="0.25">
      <c r="B874" s="590"/>
      <c r="C874" s="340" t="s">
        <v>943</v>
      </c>
      <c r="D874" s="559" t="s">
        <v>773</v>
      </c>
      <c r="E874" s="600" t="s">
        <v>633</v>
      </c>
      <c r="F874" s="591"/>
    </row>
    <row r="875" spans="2:6" s="151" customFormat="1" ht="30" customHeight="1" x14ac:dyDescent="0.25">
      <c r="B875" s="592"/>
      <c r="C875" s="293" t="s">
        <v>194</v>
      </c>
      <c r="D875" s="410" t="s">
        <v>420</v>
      </c>
      <c r="E875" s="283" t="s">
        <v>634</v>
      </c>
      <c r="F875" s="593"/>
    </row>
    <row r="876" spans="2:6" s="151" customFormat="1" ht="30" customHeight="1" x14ac:dyDescent="0.25">
      <c r="B876" s="594"/>
      <c r="C876" s="293" t="s">
        <v>942</v>
      </c>
      <c r="D876" s="410" t="s">
        <v>1182</v>
      </c>
      <c r="E876" s="601" t="s">
        <v>1190</v>
      </c>
      <c r="F876" s="595"/>
    </row>
    <row r="877" spans="2:6" s="151" customFormat="1" ht="30" customHeight="1" x14ac:dyDescent="0.25">
      <c r="B877" s="594"/>
      <c r="C877" s="293" t="s">
        <v>941</v>
      </c>
      <c r="D877" s="410" t="s">
        <v>1183</v>
      </c>
      <c r="E877" s="601" t="s">
        <v>1189</v>
      </c>
      <c r="F877" s="595"/>
    </row>
    <row r="878" spans="2:6" s="151" customFormat="1" ht="30" customHeight="1" x14ac:dyDescent="0.25">
      <c r="B878" s="594"/>
      <c r="C878" s="293" t="s">
        <v>940</v>
      </c>
      <c r="D878" s="410" t="s">
        <v>778</v>
      </c>
      <c r="E878" s="601" t="s">
        <v>805</v>
      </c>
      <c r="F878" s="595"/>
    </row>
    <row r="879" spans="2:6" s="151" customFormat="1" ht="30" customHeight="1" x14ac:dyDescent="0.25">
      <c r="B879" s="596"/>
      <c r="C879" s="293" t="s">
        <v>939</v>
      </c>
      <c r="D879" s="410" t="s">
        <v>13</v>
      </c>
      <c r="E879" s="287" t="s">
        <v>838</v>
      </c>
      <c r="F879" s="597"/>
    </row>
    <row r="880" spans="2:6" s="151" customFormat="1" ht="30" customHeight="1" x14ac:dyDescent="0.25">
      <c r="B880" s="596"/>
      <c r="C880" s="390" t="s">
        <v>938</v>
      </c>
      <c r="D880" s="636" t="s">
        <v>783</v>
      </c>
      <c r="E880" s="391" t="s">
        <v>836</v>
      </c>
      <c r="F880" s="597"/>
    </row>
    <row r="881" spans="2:6" s="151" customFormat="1" ht="33.75" customHeight="1" x14ac:dyDescent="0.25">
      <c r="B881" s="596"/>
      <c r="C881" s="294" t="s">
        <v>937</v>
      </c>
      <c r="D881" s="491" t="s">
        <v>6483</v>
      </c>
      <c r="E881" s="283" t="s">
        <v>5804</v>
      </c>
      <c r="F881" s="598"/>
    </row>
    <row r="882" spans="2:6" s="151" customFormat="1" ht="30" customHeight="1" x14ac:dyDescent="0.25">
      <c r="B882" s="596"/>
      <c r="C882" s="582"/>
      <c r="D882" s="245"/>
      <c r="E882" s="266"/>
      <c r="F882" s="598"/>
    </row>
    <row r="883" spans="2:6" s="151" customFormat="1" ht="30" customHeight="1" x14ac:dyDescent="0.25">
      <c r="B883" s="596"/>
      <c r="C883" s="2473" t="s">
        <v>6484</v>
      </c>
      <c r="D883" s="2474"/>
      <c r="E883" s="2475"/>
      <c r="F883" s="598"/>
    </row>
    <row r="884" spans="2:6" s="151" customFormat="1" ht="30" customHeight="1" x14ac:dyDescent="0.25">
      <c r="B884" s="596"/>
      <c r="C884" s="348" t="s">
        <v>943</v>
      </c>
      <c r="D884" s="602" t="s">
        <v>1184</v>
      </c>
      <c r="E884" s="604" t="s">
        <v>635</v>
      </c>
      <c r="F884" s="598"/>
    </row>
    <row r="885" spans="2:6" s="151" customFormat="1" ht="30" customHeight="1" x14ac:dyDescent="0.25">
      <c r="B885" s="596"/>
      <c r="C885" s="349" t="s">
        <v>194</v>
      </c>
      <c r="D885" s="410" t="s">
        <v>785</v>
      </c>
      <c r="E885" s="605" t="s">
        <v>1188</v>
      </c>
      <c r="F885" s="268"/>
    </row>
    <row r="886" spans="2:6" s="151" customFormat="1" ht="30" customHeight="1" x14ac:dyDescent="0.25">
      <c r="B886" s="596"/>
      <c r="C886" s="349" t="s">
        <v>942</v>
      </c>
      <c r="D886" s="410" t="s">
        <v>1185</v>
      </c>
      <c r="E886" s="606" t="s">
        <v>1191</v>
      </c>
      <c r="F886" s="598"/>
    </row>
    <row r="887" spans="2:6" s="151" customFormat="1" ht="30" customHeight="1" x14ac:dyDescent="0.25">
      <c r="B887" s="596"/>
      <c r="C887" s="349" t="s">
        <v>941</v>
      </c>
      <c r="D887" s="410" t="s">
        <v>789</v>
      </c>
      <c r="E887" s="605" t="s">
        <v>837</v>
      </c>
      <c r="F887" s="268"/>
    </row>
    <row r="888" spans="2:6" s="151" customFormat="1" ht="30" customHeight="1" x14ac:dyDescent="0.25">
      <c r="B888" s="596"/>
      <c r="C888" s="349" t="s">
        <v>940</v>
      </c>
      <c r="D888" s="410" t="s">
        <v>1186</v>
      </c>
      <c r="E888" s="605" t="s">
        <v>839</v>
      </c>
      <c r="F888" s="268"/>
    </row>
    <row r="889" spans="2:6" s="151" customFormat="1" ht="37.5" customHeight="1" x14ac:dyDescent="0.25">
      <c r="B889" s="599"/>
      <c r="C889" s="350" t="s">
        <v>939</v>
      </c>
      <c r="D889" s="603" t="s">
        <v>828</v>
      </c>
      <c r="E889" s="607" t="s">
        <v>1187</v>
      </c>
      <c r="F889" s="271"/>
    </row>
    <row r="890" spans="2:6" s="151" customFormat="1" ht="30" customHeight="1" x14ac:dyDescent="0.25">
      <c r="B890" s="548"/>
      <c r="C890" s="2506"/>
      <c r="D890" s="2506"/>
      <c r="E890" s="2506"/>
      <c r="F890" s="554"/>
    </row>
    <row r="891" spans="2:6" s="151" customFormat="1" ht="30" customHeight="1" x14ac:dyDescent="0.25">
      <c r="B891" s="548"/>
      <c r="C891" s="2432" t="s">
        <v>1066</v>
      </c>
      <c r="D891" s="2433"/>
      <c r="E891" s="2434"/>
      <c r="F891" s="554"/>
    </row>
    <row r="892" spans="2:6" s="151" customFormat="1" ht="30" customHeight="1" x14ac:dyDescent="0.25">
      <c r="B892" s="548"/>
      <c r="C892" s="498" t="s">
        <v>943</v>
      </c>
      <c r="D892" s="499" t="s">
        <v>1086</v>
      </c>
      <c r="E892" s="500" t="s">
        <v>1067</v>
      </c>
      <c r="F892" s="554"/>
    </row>
    <row r="893" spans="2:6" s="151" customFormat="1" ht="30" customHeight="1" x14ac:dyDescent="0.25">
      <c r="B893" s="555"/>
      <c r="C893" s="556"/>
      <c r="D893" s="556"/>
      <c r="E893" s="556"/>
      <c r="F893" s="557"/>
    </row>
    <row r="894" spans="2:6" s="151" customFormat="1" ht="30" customHeight="1" x14ac:dyDescent="0.25">
      <c r="B894" s="176"/>
      <c r="C894" s="176"/>
      <c r="D894" s="176"/>
      <c r="E894" s="176"/>
      <c r="F894" s="176"/>
    </row>
    <row r="895" spans="2:6" ht="30" customHeight="1" x14ac:dyDescent="0.25">
      <c r="B895" s="118"/>
      <c r="C895" s="118"/>
      <c r="D895" s="118"/>
      <c r="E895" s="118"/>
    </row>
    <row r="896" spans="2:6" ht="66" customHeight="1" x14ac:dyDescent="0.25">
      <c r="B896" s="2423" t="s">
        <v>404</v>
      </c>
      <c r="C896" s="2424"/>
      <c r="D896" s="2424"/>
      <c r="E896" s="2424"/>
      <c r="F896" s="2425"/>
    </row>
    <row r="897" spans="2:6" ht="21.75" customHeight="1" x14ac:dyDescent="0.25">
      <c r="B897" s="303"/>
      <c r="C897" s="2417"/>
      <c r="D897" s="2417"/>
      <c r="E897" s="2417"/>
      <c r="F897" s="2418"/>
    </row>
    <row r="898" spans="2:6" s="151" customFormat="1" ht="30" customHeight="1" x14ac:dyDescent="0.25">
      <c r="B898" s="304"/>
      <c r="C898" s="999"/>
      <c r="D898" s="999"/>
      <c r="E898" s="999"/>
      <c r="F898" s="302"/>
    </row>
    <row r="899" spans="2:6" s="151" customFormat="1" ht="30" customHeight="1" x14ac:dyDescent="0.25">
      <c r="B899" s="608"/>
      <c r="C899" s="2435" t="s">
        <v>0</v>
      </c>
      <c r="D899" s="2436"/>
      <c r="E899" s="2437"/>
      <c r="F899" s="609"/>
    </row>
    <row r="900" spans="2:6" s="151" customFormat="1" ht="50.25" customHeight="1" x14ac:dyDescent="0.25">
      <c r="B900" s="608"/>
      <c r="C900" s="2448" t="s">
        <v>1192</v>
      </c>
      <c r="D900" s="2449"/>
      <c r="E900" s="2450"/>
      <c r="F900" s="609"/>
    </row>
    <row r="901" spans="2:6" s="151" customFormat="1" ht="30" customHeight="1" x14ac:dyDescent="0.25">
      <c r="B901" s="608"/>
      <c r="C901" s="282"/>
      <c r="D901" s="282"/>
      <c r="E901" s="282"/>
      <c r="F901" s="609"/>
    </row>
    <row r="902" spans="2:6" s="151" customFormat="1" ht="30" customHeight="1" x14ac:dyDescent="0.25">
      <c r="B902" s="608"/>
      <c r="C902" s="2451" t="s">
        <v>69</v>
      </c>
      <c r="D902" s="2451"/>
      <c r="E902" s="2451"/>
      <c r="F902" s="609"/>
    </row>
    <row r="903" spans="2:6" s="151" customFormat="1" ht="30" customHeight="1" x14ac:dyDescent="0.25">
      <c r="B903" s="403"/>
      <c r="C903" s="245"/>
      <c r="D903" s="170"/>
      <c r="E903" s="583"/>
      <c r="F903" s="404"/>
    </row>
    <row r="904" spans="2:6" s="151" customFormat="1" ht="30" customHeight="1" x14ac:dyDescent="0.25">
      <c r="B904" s="403"/>
      <c r="C904" s="2432" t="s">
        <v>7838</v>
      </c>
      <c r="D904" s="2433"/>
      <c r="E904" s="2434"/>
      <c r="F904" s="404"/>
    </row>
    <row r="905" spans="2:6" s="151" customFormat="1" ht="30" customHeight="1" x14ac:dyDescent="0.25">
      <c r="B905" s="548"/>
      <c r="C905" s="356" t="s">
        <v>943</v>
      </c>
      <c r="D905" s="615" t="s">
        <v>911</v>
      </c>
      <c r="E905" s="617" t="s">
        <v>1323</v>
      </c>
      <c r="F905" s="404"/>
    </row>
    <row r="906" spans="2:6" s="151" customFormat="1" ht="30" customHeight="1" x14ac:dyDescent="0.25">
      <c r="B906" s="548"/>
      <c r="C906" s="357" t="s">
        <v>194</v>
      </c>
      <c r="D906" s="410" t="s">
        <v>1194</v>
      </c>
      <c r="E906" s="618" t="s">
        <v>667</v>
      </c>
      <c r="F906" s="404"/>
    </row>
    <row r="907" spans="2:6" s="151" customFormat="1" ht="30" customHeight="1" x14ac:dyDescent="0.25">
      <c r="B907" s="548"/>
      <c r="C907" s="357" t="s">
        <v>942</v>
      </c>
      <c r="D907" s="410" t="s">
        <v>382</v>
      </c>
      <c r="E907" s="618" t="s">
        <v>1324</v>
      </c>
      <c r="F907" s="404"/>
    </row>
    <row r="908" spans="2:6" s="151" customFormat="1" ht="30" customHeight="1" x14ac:dyDescent="0.25">
      <c r="B908" s="548"/>
      <c r="C908" s="682" t="s">
        <v>941</v>
      </c>
      <c r="D908" s="636" t="s">
        <v>7257</v>
      </c>
      <c r="E908" s="2211" t="s">
        <v>7258</v>
      </c>
      <c r="F908" s="404"/>
    </row>
    <row r="909" spans="2:6" s="151" customFormat="1" ht="30" customHeight="1" x14ac:dyDescent="0.25">
      <c r="B909" s="548"/>
      <c r="C909" s="682" t="s">
        <v>940</v>
      </c>
      <c r="D909" s="636" t="s">
        <v>7839</v>
      </c>
      <c r="E909" s="2211" t="s">
        <v>7840</v>
      </c>
      <c r="F909" s="404"/>
    </row>
    <row r="910" spans="2:6" s="151" customFormat="1" ht="30" customHeight="1" x14ac:dyDescent="0.25">
      <c r="B910" s="548"/>
      <c r="C910" s="358" t="s">
        <v>939</v>
      </c>
      <c r="D910" s="616" t="s">
        <v>1301</v>
      </c>
      <c r="E910" s="394" t="s">
        <v>1390</v>
      </c>
      <c r="F910" s="268"/>
    </row>
    <row r="911" spans="2:6" s="151" customFormat="1" ht="30" customHeight="1" x14ac:dyDescent="0.25">
      <c r="B911" s="548"/>
      <c r="C911" s="167"/>
      <c r="D911" s="245"/>
      <c r="E911" s="582"/>
      <c r="F911" s="268"/>
    </row>
    <row r="912" spans="2:6" s="151" customFormat="1" ht="30" customHeight="1" x14ac:dyDescent="0.25">
      <c r="B912" s="403"/>
      <c r="C912" s="2432" t="s">
        <v>1195</v>
      </c>
      <c r="D912" s="2433"/>
      <c r="E912" s="2434"/>
      <c r="F912" s="268"/>
    </row>
    <row r="913" spans="2:6" s="151" customFormat="1" ht="30" customHeight="1" x14ac:dyDescent="0.25">
      <c r="B913" s="548"/>
      <c r="C913" s="356" t="s">
        <v>943</v>
      </c>
      <c r="D913" s="615" t="s">
        <v>1197</v>
      </c>
      <c r="E913" s="619" t="s">
        <v>612</v>
      </c>
      <c r="F913" s="268"/>
    </row>
    <row r="914" spans="2:6" s="151" customFormat="1" ht="30" customHeight="1" x14ac:dyDescent="0.25">
      <c r="B914" s="548"/>
      <c r="C914" s="357" t="s">
        <v>194</v>
      </c>
      <c r="D914" s="410" t="s">
        <v>1198</v>
      </c>
      <c r="E914" s="392" t="s">
        <v>1354</v>
      </c>
      <c r="F914" s="268"/>
    </row>
    <row r="915" spans="2:6" s="151" customFormat="1" ht="30" customHeight="1" x14ac:dyDescent="0.25">
      <c r="B915" s="548"/>
      <c r="C915" s="357" t="s">
        <v>942</v>
      </c>
      <c r="D915" s="410" t="s">
        <v>1199</v>
      </c>
      <c r="E915" s="392" t="s">
        <v>832</v>
      </c>
      <c r="F915" s="268"/>
    </row>
    <row r="916" spans="2:6" s="151" customFormat="1" ht="30" customHeight="1" x14ac:dyDescent="0.25">
      <c r="B916" s="548"/>
      <c r="C916" s="358" t="s">
        <v>941</v>
      </c>
      <c r="D916" s="616" t="s">
        <v>1200</v>
      </c>
      <c r="E916" s="394" t="s">
        <v>831</v>
      </c>
      <c r="F916" s="268"/>
    </row>
    <row r="917" spans="2:6" s="151" customFormat="1" ht="30" customHeight="1" x14ac:dyDescent="0.25">
      <c r="B917" s="548"/>
      <c r="C917" s="167"/>
      <c r="D917" s="245"/>
      <c r="E917" s="582"/>
      <c r="F917" s="268"/>
    </row>
    <row r="918" spans="2:6" s="151" customFormat="1" ht="30" customHeight="1" x14ac:dyDescent="0.25">
      <c r="B918" s="548"/>
      <c r="C918" s="2432" t="s">
        <v>7896</v>
      </c>
      <c r="D918" s="2433"/>
      <c r="E918" s="2434"/>
      <c r="F918" s="272"/>
    </row>
    <row r="919" spans="2:6" s="151" customFormat="1" ht="30" customHeight="1" x14ac:dyDescent="0.25">
      <c r="B919" s="548"/>
      <c r="C919" s="356" t="s">
        <v>943</v>
      </c>
      <c r="D919" s="458" t="s">
        <v>1201</v>
      </c>
      <c r="E919" s="461" t="s">
        <v>7844</v>
      </c>
      <c r="F919" s="272"/>
    </row>
    <row r="920" spans="2:6" s="151" customFormat="1" ht="30" customHeight="1" x14ac:dyDescent="0.25">
      <c r="B920" s="548"/>
      <c r="C920" s="357" t="s">
        <v>194</v>
      </c>
      <c r="D920" s="459" t="s">
        <v>1202</v>
      </c>
      <c r="E920" s="462" t="s">
        <v>835</v>
      </c>
      <c r="F920" s="272"/>
    </row>
    <row r="921" spans="2:6" s="151" customFormat="1" ht="30" customHeight="1" x14ac:dyDescent="0.25">
      <c r="B921" s="548"/>
      <c r="C921" s="357" t="s">
        <v>942</v>
      </c>
      <c r="D921" s="459" t="s">
        <v>1203</v>
      </c>
      <c r="E921" s="462" t="s">
        <v>833</v>
      </c>
      <c r="F921" s="272"/>
    </row>
    <row r="922" spans="2:6" s="151" customFormat="1" ht="30" customHeight="1" x14ac:dyDescent="0.25">
      <c r="B922" s="548"/>
      <c r="C922" s="682" t="s">
        <v>941</v>
      </c>
      <c r="D922" s="459" t="s">
        <v>1204</v>
      </c>
      <c r="E922" s="462" t="s">
        <v>834</v>
      </c>
      <c r="F922" s="272"/>
    </row>
    <row r="923" spans="2:6" s="151" customFormat="1" ht="30" customHeight="1" x14ac:dyDescent="0.25">
      <c r="B923" s="548"/>
      <c r="C923" s="682" t="s">
        <v>940</v>
      </c>
      <c r="D923" s="459" t="s">
        <v>1205</v>
      </c>
      <c r="E923" s="462" t="s">
        <v>7843</v>
      </c>
      <c r="F923" s="272"/>
    </row>
    <row r="924" spans="2:6" s="151" customFormat="1" ht="30" customHeight="1" x14ac:dyDescent="0.25">
      <c r="B924" s="548"/>
      <c r="C924" s="456" t="s">
        <v>939</v>
      </c>
      <c r="D924" s="459" t="s">
        <v>1206</v>
      </c>
      <c r="E924" s="462" t="s">
        <v>7842</v>
      </c>
      <c r="F924" s="272"/>
    </row>
    <row r="925" spans="2:6" s="151" customFormat="1" ht="30" customHeight="1" x14ac:dyDescent="0.25">
      <c r="B925" s="548"/>
      <c r="C925" s="457" t="s">
        <v>938</v>
      </c>
      <c r="D925" s="460" t="s">
        <v>7841</v>
      </c>
      <c r="E925" s="581" t="s">
        <v>7845</v>
      </c>
      <c r="F925" s="272"/>
    </row>
    <row r="926" spans="2:6" s="151" customFormat="1" ht="30" customHeight="1" x14ac:dyDescent="0.25">
      <c r="B926" s="548"/>
      <c r="C926" s="584"/>
      <c r="D926" s="245"/>
      <c r="E926" s="584"/>
      <c r="F926" s="272"/>
    </row>
    <row r="927" spans="2:6" s="151" customFormat="1" ht="30" customHeight="1" x14ac:dyDescent="0.25">
      <c r="B927" s="403"/>
      <c r="C927" s="2432" t="s">
        <v>1196</v>
      </c>
      <c r="D927" s="2433"/>
      <c r="E927" s="2434"/>
      <c r="F927" s="272"/>
    </row>
    <row r="928" spans="2:6" ht="30" customHeight="1" x14ac:dyDescent="0.25">
      <c r="B928" s="434"/>
      <c r="C928" s="455" t="s">
        <v>943</v>
      </c>
      <c r="D928" s="458" t="s">
        <v>6485</v>
      </c>
      <c r="E928" s="461" t="s">
        <v>6486</v>
      </c>
      <c r="F928" s="436"/>
    </row>
    <row r="929" spans="2:6" ht="30" customHeight="1" x14ac:dyDescent="0.25">
      <c r="B929" s="434"/>
      <c r="C929" s="456" t="s">
        <v>194</v>
      </c>
      <c r="D929" s="459" t="s">
        <v>1302</v>
      </c>
      <c r="E929" s="462" t="s">
        <v>1325</v>
      </c>
      <c r="F929" s="436"/>
    </row>
    <row r="930" spans="2:6" ht="30" customHeight="1" x14ac:dyDescent="0.25">
      <c r="B930" s="434"/>
      <c r="C930" s="456" t="s">
        <v>942</v>
      </c>
      <c r="D930" s="459" t="s">
        <v>2452</v>
      </c>
      <c r="E930" s="462" t="s">
        <v>1366</v>
      </c>
      <c r="F930" s="436"/>
    </row>
    <row r="931" spans="2:6" ht="30" customHeight="1" x14ac:dyDescent="0.25">
      <c r="B931" s="434"/>
      <c r="C931" s="456" t="s">
        <v>941</v>
      </c>
      <c r="D931" s="459" t="s">
        <v>7846</v>
      </c>
      <c r="E931" s="462" t="s">
        <v>7847</v>
      </c>
      <c r="F931" s="436"/>
    </row>
    <row r="932" spans="2:6" s="151" customFormat="1" ht="42.75" customHeight="1" x14ac:dyDescent="0.25">
      <c r="B932" s="434"/>
      <c r="C932" s="456" t="s">
        <v>940</v>
      </c>
      <c r="D932" s="459" t="s">
        <v>7259</v>
      </c>
      <c r="E932" s="462" t="s">
        <v>7260</v>
      </c>
      <c r="F932" s="436"/>
    </row>
    <row r="933" spans="2:6" ht="54.75" customHeight="1" x14ac:dyDescent="0.25">
      <c r="B933" s="434"/>
      <c r="C933" s="456" t="s">
        <v>939</v>
      </c>
      <c r="D933" s="459" t="s">
        <v>7848</v>
      </c>
      <c r="E933" s="462" t="s">
        <v>7849</v>
      </c>
      <c r="F933" s="436"/>
    </row>
    <row r="934" spans="2:6" s="151" customFormat="1" ht="30" customHeight="1" x14ac:dyDescent="0.25">
      <c r="B934" s="434"/>
      <c r="C934" s="456" t="s">
        <v>938</v>
      </c>
      <c r="D934" s="459" t="s">
        <v>1207</v>
      </c>
      <c r="E934" s="462" t="s">
        <v>1389</v>
      </c>
      <c r="F934" s="436"/>
    </row>
    <row r="935" spans="2:6" s="151" customFormat="1" ht="30" customHeight="1" x14ac:dyDescent="0.25">
      <c r="B935" s="434"/>
      <c r="C935" s="456" t="s">
        <v>937</v>
      </c>
      <c r="D935" s="459" t="s">
        <v>2453</v>
      </c>
      <c r="E935" s="462" t="s">
        <v>2454</v>
      </c>
      <c r="F935" s="436"/>
    </row>
    <row r="936" spans="2:6" s="151" customFormat="1" ht="30" customHeight="1" x14ac:dyDescent="0.25">
      <c r="B936" s="434"/>
      <c r="C936" s="456" t="s">
        <v>936</v>
      </c>
      <c r="D936" s="459" t="s">
        <v>5966</v>
      </c>
      <c r="E936" s="462" t="s">
        <v>5967</v>
      </c>
      <c r="F936" s="436"/>
    </row>
    <row r="937" spans="2:6" s="151" customFormat="1" ht="30" customHeight="1" x14ac:dyDescent="0.25">
      <c r="B937" s="434"/>
      <c r="C937" s="456" t="s">
        <v>935</v>
      </c>
      <c r="D937" s="459" t="s">
        <v>1208</v>
      </c>
      <c r="E937" s="462" t="s">
        <v>1210</v>
      </c>
      <c r="F937" s="436"/>
    </row>
    <row r="938" spans="2:6" s="151" customFormat="1" ht="51" customHeight="1" x14ac:dyDescent="0.25">
      <c r="B938" s="434"/>
      <c r="C938" s="456" t="s">
        <v>934</v>
      </c>
      <c r="D938" s="460" t="s">
        <v>1209</v>
      </c>
      <c r="E938" s="581" t="s">
        <v>1211</v>
      </c>
      <c r="F938" s="436"/>
    </row>
    <row r="939" spans="2:6" s="151" customFormat="1" ht="30" customHeight="1" x14ac:dyDescent="0.25">
      <c r="B939" s="1494"/>
      <c r="C939" s="1492"/>
      <c r="D939" s="1492"/>
      <c r="E939" s="1492"/>
      <c r="F939" s="436"/>
    </row>
    <row r="940" spans="2:6" s="151" customFormat="1" ht="30" customHeight="1" x14ac:dyDescent="0.25">
      <c r="B940" s="403"/>
      <c r="C940" s="1493"/>
      <c r="D940" s="1493"/>
      <c r="E940" s="1493"/>
      <c r="F940" s="436"/>
    </row>
    <row r="941" spans="2:6" s="151" customFormat="1" ht="57" customHeight="1" x14ac:dyDescent="0.25">
      <c r="B941" s="434"/>
      <c r="C941" s="2473" t="s">
        <v>1212</v>
      </c>
      <c r="D941" s="2474"/>
      <c r="E941" s="2475"/>
      <c r="F941" s="436"/>
    </row>
    <row r="942" spans="2:6" s="151" customFormat="1" ht="48.75" customHeight="1" x14ac:dyDescent="0.25">
      <c r="B942" s="434"/>
      <c r="C942" s="620" t="s">
        <v>943</v>
      </c>
      <c r="D942" s="421" t="s">
        <v>1213</v>
      </c>
      <c r="E942" s="466" t="s">
        <v>1355</v>
      </c>
      <c r="F942" s="436"/>
    </row>
    <row r="943" spans="2:6" s="151" customFormat="1" ht="44.25" customHeight="1" x14ac:dyDescent="0.25">
      <c r="B943" s="434"/>
      <c r="C943" s="620" t="s">
        <v>194</v>
      </c>
      <c r="D943" s="702" t="s">
        <v>1326</v>
      </c>
      <c r="E943" s="467" t="s">
        <v>1327</v>
      </c>
      <c r="F943" s="436"/>
    </row>
    <row r="944" spans="2:6" s="151" customFormat="1" ht="30" customHeight="1" x14ac:dyDescent="0.25">
      <c r="B944" s="434"/>
      <c r="C944" s="620" t="s">
        <v>942</v>
      </c>
      <c r="D944" s="703" t="s">
        <v>1280</v>
      </c>
      <c r="E944" s="468" t="s">
        <v>1328</v>
      </c>
      <c r="F944" s="436"/>
    </row>
    <row r="945" spans="2:6" s="151" customFormat="1" ht="30" customHeight="1" x14ac:dyDescent="0.25">
      <c r="B945" s="610"/>
      <c r="C945" s="611"/>
      <c r="D945" s="612"/>
      <c r="E945" s="613"/>
      <c r="F945" s="614"/>
    </row>
    <row r="946" spans="2:6" s="151" customFormat="1" ht="30" customHeight="1" x14ac:dyDescent="0.25">
      <c r="B946" s="173"/>
      <c r="C946" s="15"/>
      <c r="D946" s="172"/>
      <c r="E946" s="153"/>
      <c r="F946" s="153"/>
    </row>
    <row r="947" spans="2:6" s="151" customFormat="1" ht="30" customHeight="1" x14ac:dyDescent="0.25">
      <c r="B947" s="173"/>
      <c r="C947" s="15"/>
      <c r="D947" s="172"/>
      <c r="E947" s="153"/>
      <c r="F947" s="153"/>
    </row>
    <row r="948" spans="2:6" s="151" customFormat="1" ht="22.5" customHeight="1" x14ac:dyDescent="0.25">
      <c r="B948" s="173"/>
      <c r="C948" s="15"/>
      <c r="D948" s="172"/>
      <c r="E948" s="153"/>
      <c r="F948" s="153"/>
    </row>
    <row r="949" spans="2:6" ht="49.5" customHeight="1" x14ac:dyDescent="0.25">
      <c r="B949" s="2423" t="s">
        <v>415</v>
      </c>
      <c r="C949" s="2424"/>
      <c r="D949" s="2424"/>
      <c r="E949" s="2424"/>
      <c r="F949" s="2425"/>
    </row>
    <row r="950" spans="2:6" s="151" customFormat="1" ht="21" customHeight="1" x14ac:dyDescent="0.25">
      <c r="B950" s="303"/>
      <c r="C950" s="2417"/>
      <c r="D950" s="2417"/>
      <c r="E950" s="2417"/>
      <c r="F950" s="2418"/>
    </row>
    <row r="951" spans="2:6" s="151" customFormat="1" ht="30" customHeight="1" x14ac:dyDescent="0.25">
      <c r="B951" s="304"/>
      <c r="C951" s="999"/>
      <c r="D951" s="999"/>
      <c r="E951" s="999"/>
      <c r="F951" s="302"/>
    </row>
    <row r="952" spans="2:6" s="151" customFormat="1" ht="30" customHeight="1" x14ac:dyDescent="0.25">
      <c r="B952" s="304"/>
      <c r="C952" s="2435" t="s">
        <v>0</v>
      </c>
      <c r="D952" s="2436"/>
      <c r="E952" s="2437"/>
      <c r="F952" s="302"/>
    </row>
    <row r="953" spans="2:6" s="151" customFormat="1" ht="30" customHeight="1" x14ac:dyDescent="0.25">
      <c r="B953" s="304"/>
      <c r="C953" s="2448" t="s">
        <v>1193</v>
      </c>
      <c r="D953" s="2449"/>
      <c r="E953" s="2450"/>
      <c r="F953" s="302"/>
    </row>
    <row r="954" spans="2:6" s="151" customFormat="1" ht="30" customHeight="1" x14ac:dyDescent="0.25">
      <c r="B954" s="304"/>
      <c r="C954" s="282"/>
      <c r="D954" s="282"/>
      <c r="E954" s="282"/>
      <c r="F954" s="302"/>
    </row>
    <row r="955" spans="2:6" ht="30" customHeight="1" x14ac:dyDescent="0.25">
      <c r="B955" s="621"/>
      <c r="C955" s="2414" t="s">
        <v>1214</v>
      </c>
      <c r="D955" s="2415"/>
      <c r="E955" s="2416"/>
      <c r="F955" s="622"/>
    </row>
    <row r="956" spans="2:6" s="151" customFormat="1" ht="30" customHeight="1" x14ac:dyDescent="0.25">
      <c r="B956" s="623"/>
      <c r="C956" s="511" t="s">
        <v>943</v>
      </c>
      <c r="D956" s="625" t="s">
        <v>129</v>
      </c>
      <c r="E956" s="627" t="s">
        <v>1356</v>
      </c>
      <c r="F956" s="624"/>
    </row>
    <row r="957" spans="2:6" ht="30" customHeight="1" x14ac:dyDescent="0.25">
      <c r="B957" s="548"/>
      <c r="C957" s="450" t="s">
        <v>194</v>
      </c>
      <c r="D957" s="459" t="s">
        <v>384</v>
      </c>
      <c r="E957" s="288" t="s">
        <v>1357</v>
      </c>
      <c r="F957" s="549"/>
    </row>
    <row r="958" spans="2:6" ht="30" customHeight="1" x14ac:dyDescent="0.25">
      <c r="B958" s="548"/>
      <c r="C958" s="450" t="s">
        <v>942</v>
      </c>
      <c r="D958" s="459" t="s">
        <v>1358</v>
      </c>
      <c r="E958" s="288" t="s">
        <v>1359</v>
      </c>
      <c r="F958" s="549"/>
    </row>
    <row r="959" spans="2:6" ht="30" customHeight="1" x14ac:dyDescent="0.25">
      <c r="B959" s="548"/>
      <c r="C959" s="450" t="s">
        <v>941</v>
      </c>
      <c r="D959" s="459" t="s">
        <v>1360</v>
      </c>
      <c r="E959" s="288" t="s">
        <v>1361</v>
      </c>
      <c r="F959" s="549"/>
    </row>
    <row r="960" spans="2:6" ht="40.5" customHeight="1" x14ac:dyDescent="0.25">
      <c r="B960" s="548"/>
      <c r="C960" s="451" t="s">
        <v>940</v>
      </c>
      <c r="D960" s="626" t="s">
        <v>1215</v>
      </c>
      <c r="E960" s="317" t="s">
        <v>1362</v>
      </c>
      <c r="F960" s="549"/>
    </row>
    <row r="961" spans="2:6" ht="30" customHeight="1" x14ac:dyDescent="0.25">
      <c r="B961" s="555"/>
      <c r="C961" s="488"/>
      <c r="D961" s="488"/>
      <c r="E961" s="488"/>
      <c r="F961" s="489"/>
    </row>
    <row r="965" spans="2:6" ht="50.1" customHeight="1" x14ac:dyDescent="0.25">
      <c r="B965" s="2423" t="s">
        <v>903</v>
      </c>
      <c r="C965" s="2424"/>
      <c r="D965" s="2424"/>
      <c r="E965" s="2424"/>
      <c r="F965" s="2425"/>
    </row>
    <row r="966" spans="2:6" ht="20.25" x14ac:dyDescent="0.25">
      <c r="B966" s="303"/>
      <c r="C966" s="2417"/>
      <c r="D966" s="2417"/>
      <c r="E966" s="2417"/>
      <c r="F966" s="2418"/>
    </row>
    <row r="967" spans="2:6" ht="24.95" customHeight="1" x14ac:dyDescent="0.25">
      <c r="B967" s="304"/>
      <c r="C967" s="999"/>
      <c r="D967" s="999"/>
      <c r="E967" s="999"/>
      <c r="F967" s="302"/>
    </row>
    <row r="968" spans="2:6" ht="24.95" customHeight="1" x14ac:dyDescent="0.25">
      <c r="B968" s="304"/>
      <c r="C968" s="2435" t="s">
        <v>0</v>
      </c>
      <c r="D968" s="2436"/>
      <c r="E968" s="2437"/>
      <c r="F968" s="302"/>
    </row>
    <row r="969" spans="2:6" ht="24.95" customHeight="1" x14ac:dyDescent="0.25">
      <c r="B969" s="304"/>
      <c r="C969" s="2448" t="s">
        <v>1391</v>
      </c>
      <c r="D969" s="2449"/>
      <c r="E969" s="2450"/>
      <c r="F969" s="302"/>
    </row>
    <row r="970" spans="2:6" ht="24.95" customHeight="1" x14ac:dyDescent="0.25">
      <c r="B970" s="304"/>
      <c r="C970" s="701"/>
      <c r="D970" s="701"/>
      <c r="E970" s="701"/>
      <c r="F970" s="302"/>
    </row>
    <row r="971" spans="2:6" ht="24.95" customHeight="1" x14ac:dyDescent="0.25">
      <c r="B971" s="621"/>
      <c r="C971" s="2414" t="s">
        <v>1311</v>
      </c>
      <c r="D971" s="2415"/>
      <c r="E971" s="2416"/>
      <c r="F971" s="622"/>
    </row>
    <row r="972" spans="2:6" ht="24.95" customHeight="1" x14ac:dyDescent="0.25">
      <c r="B972" s="623"/>
      <c r="C972" s="511" t="s">
        <v>943</v>
      </c>
      <c r="D972" s="625" t="s">
        <v>902</v>
      </c>
      <c r="E972" s="627" t="s">
        <v>1312</v>
      </c>
      <c r="F972" s="624"/>
    </row>
    <row r="973" spans="2:6" ht="24.95" customHeight="1" x14ac:dyDescent="0.25">
      <c r="B973" s="548"/>
      <c r="C973" s="450" t="s">
        <v>194</v>
      </c>
      <c r="D973" s="459" t="s">
        <v>532</v>
      </c>
      <c r="E973" s="290" t="s">
        <v>1313</v>
      </c>
      <c r="F973" s="549"/>
    </row>
    <row r="974" spans="2:6" ht="24.95" customHeight="1" x14ac:dyDescent="0.25">
      <c r="B974" s="548"/>
      <c r="C974" s="450" t="s">
        <v>942</v>
      </c>
      <c r="D974" s="459" t="s">
        <v>1480</v>
      </c>
      <c r="E974" s="290" t="s">
        <v>7850</v>
      </c>
      <c r="F974" s="549"/>
    </row>
    <row r="975" spans="2:6" s="151" customFormat="1" ht="39.75" customHeight="1" x14ac:dyDescent="0.25">
      <c r="B975" s="548"/>
      <c r="C975" s="450" t="s">
        <v>940</v>
      </c>
      <c r="D975" s="459" t="s">
        <v>1310</v>
      </c>
      <c r="E975" s="289" t="s">
        <v>1314</v>
      </c>
      <c r="F975" s="549"/>
    </row>
    <row r="976" spans="2:6" ht="48" customHeight="1" x14ac:dyDescent="0.25">
      <c r="B976" s="548"/>
      <c r="C976" s="450" t="s">
        <v>939</v>
      </c>
      <c r="D976" s="626" t="s">
        <v>1982</v>
      </c>
      <c r="E976" s="339" t="s">
        <v>2469</v>
      </c>
      <c r="F976" s="549"/>
    </row>
    <row r="977" spans="2:6" ht="24.95" customHeight="1" x14ac:dyDescent="0.25">
      <c r="B977" s="548"/>
      <c r="C977" s="118"/>
      <c r="D977" s="118"/>
      <c r="E977" s="118"/>
      <c r="F977" s="549"/>
    </row>
    <row r="978" spans="2:6" ht="24.95" customHeight="1" x14ac:dyDescent="0.25">
      <c r="B978" s="548"/>
      <c r="C978" s="2414" t="s">
        <v>2473</v>
      </c>
      <c r="D978" s="2415"/>
      <c r="E978" s="2416"/>
      <c r="F978" s="549"/>
    </row>
    <row r="979" spans="2:6" s="151" customFormat="1" ht="24.95" customHeight="1" x14ac:dyDescent="0.25">
      <c r="B979" s="548"/>
      <c r="C979" s="511" t="s">
        <v>943</v>
      </c>
      <c r="D979" s="625" t="s">
        <v>2412</v>
      </c>
      <c r="E979" s="657" t="s">
        <v>2472</v>
      </c>
      <c r="F979" s="549"/>
    </row>
    <row r="980" spans="2:6" ht="44.25" customHeight="1" x14ac:dyDescent="0.25">
      <c r="B980" s="548"/>
      <c r="C980" s="451" t="s">
        <v>194</v>
      </c>
      <c r="D980" s="626" t="s">
        <v>2470</v>
      </c>
      <c r="E980" s="338" t="s">
        <v>2471</v>
      </c>
      <c r="F980" s="549"/>
    </row>
    <row r="981" spans="2:6" ht="24.95" customHeight="1" x14ac:dyDescent="0.25">
      <c r="B981" s="548"/>
      <c r="C981" s="118"/>
      <c r="D981" s="118"/>
      <c r="E981" s="118"/>
      <c r="F981" s="549"/>
    </row>
    <row r="982" spans="2:6" ht="24.95" customHeight="1" x14ac:dyDescent="0.25">
      <c r="B982" s="548"/>
      <c r="C982" s="2432" t="s">
        <v>952</v>
      </c>
      <c r="D982" s="2433"/>
      <c r="E982" s="2434"/>
      <c r="F982" s="549"/>
    </row>
    <row r="983" spans="2:6" s="151" customFormat="1" ht="24.95" customHeight="1" x14ac:dyDescent="0.25">
      <c r="B983" s="548"/>
      <c r="C983" s="356" t="s">
        <v>943</v>
      </c>
      <c r="D983" s="419" t="s">
        <v>1316</v>
      </c>
      <c r="E983" s="420" t="s">
        <v>1317</v>
      </c>
      <c r="F983" s="549"/>
    </row>
    <row r="984" spans="2:6" s="151" customFormat="1" ht="24.95" customHeight="1" x14ac:dyDescent="0.25">
      <c r="B984" s="548"/>
      <c r="C984" s="357" t="s">
        <v>194</v>
      </c>
      <c r="D984" s="896" t="s">
        <v>2474</v>
      </c>
      <c r="E984" s="417" t="s">
        <v>2475</v>
      </c>
      <c r="F984" s="549"/>
    </row>
    <row r="985" spans="2:6" s="151" customFormat="1" ht="33" customHeight="1" x14ac:dyDescent="0.25">
      <c r="B985" s="548"/>
      <c r="C985" s="357" t="s">
        <v>942</v>
      </c>
      <c r="D985" s="896" t="s">
        <v>7851</v>
      </c>
      <c r="E985" s="417" t="s">
        <v>2476</v>
      </c>
      <c r="F985" s="549"/>
    </row>
    <row r="986" spans="2:6" s="151" customFormat="1" ht="33" customHeight="1" x14ac:dyDescent="0.25">
      <c r="B986" s="548"/>
      <c r="C986" s="682" t="s">
        <v>941</v>
      </c>
      <c r="D986" s="2212" t="s">
        <v>7852</v>
      </c>
      <c r="E986" s="877" t="s">
        <v>7853</v>
      </c>
      <c r="F986" s="549"/>
    </row>
    <row r="987" spans="2:6" ht="24.95" customHeight="1" x14ac:dyDescent="0.25">
      <c r="B987" s="548"/>
      <c r="C987" s="358" t="s">
        <v>940</v>
      </c>
      <c r="D987" s="681" t="s">
        <v>7854</v>
      </c>
      <c r="E987" s="418" t="s">
        <v>7855</v>
      </c>
      <c r="F987" s="549"/>
    </row>
    <row r="988" spans="2:6" ht="24.95" customHeight="1" x14ac:dyDescent="0.25">
      <c r="B988" s="555"/>
      <c r="C988" s="488"/>
      <c r="D988" s="488"/>
      <c r="E988" s="488"/>
      <c r="F988" s="489"/>
    </row>
    <row r="989" spans="2:6" ht="24.95" customHeight="1" x14ac:dyDescent="0.25"/>
    <row r="990" spans="2:6" ht="24.95" customHeight="1" x14ac:dyDescent="0.25"/>
    <row r="991" spans="2:6" ht="24.95" customHeight="1" x14ac:dyDescent="0.25"/>
    <row r="992" spans="2:6" ht="50.1" customHeight="1" x14ac:dyDescent="0.25">
      <c r="B992" s="2423" t="s">
        <v>1303</v>
      </c>
      <c r="C992" s="2424"/>
      <c r="D992" s="2424"/>
      <c r="E992" s="2424"/>
      <c r="F992" s="2425"/>
    </row>
    <row r="993" spans="2:6" ht="24.95" customHeight="1" x14ac:dyDescent="0.25">
      <c r="B993" s="303"/>
      <c r="C993" s="2417"/>
      <c r="D993" s="2417"/>
      <c r="E993" s="2417"/>
      <c r="F993" s="2418"/>
    </row>
    <row r="994" spans="2:6" ht="24.95" customHeight="1" x14ac:dyDescent="0.25">
      <c r="B994" s="304"/>
      <c r="C994" s="999"/>
      <c r="D994" s="999"/>
      <c r="E994" s="999"/>
      <c r="F994" s="302"/>
    </row>
    <row r="995" spans="2:6" ht="24.95" customHeight="1" x14ac:dyDescent="0.25">
      <c r="B995" s="304"/>
      <c r="C995" s="2435" t="s">
        <v>0</v>
      </c>
      <c r="D995" s="2436"/>
      <c r="E995" s="2437"/>
      <c r="F995" s="302"/>
    </row>
    <row r="996" spans="2:6" ht="24.95" customHeight="1" x14ac:dyDescent="0.25">
      <c r="B996" s="304"/>
      <c r="C996" s="2448" t="s">
        <v>1318</v>
      </c>
      <c r="D996" s="2449"/>
      <c r="E996" s="2450"/>
      <c r="F996" s="302"/>
    </row>
    <row r="997" spans="2:6" ht="24.95" customHeight="1" x14ac:dyDescent="0.25">
      <c r="B997" s="304"/>
      <c r="C997" s="701"/>
      <c r="D997" s="701"/>
      <c r="E997" s="701"/>
      <c r="F997" s="302"/>
    </row>
    <row r="998" spans="2:6" ht="24.95" customHeight="1" x14ac:dyDescent="0.25">
      <c r="B998" s="621"/>
      <c r="C998" s="2414" t="s">
        <v>1319</v>
      </c>
      <c r="D998" s="2415"/>
      <c r="E998" s="2416"/>
      <c r="F998" s="622"/>
    </row>
    <row r="999" spans="2:6" ht="60.75" customHeight="1" x14ac:dyDescent="0.25">
      <c r="B999" s="623"/>
      <c r="C999" s="511" t="s">
        <v>943</v>
      </c>
      <c r="D999" s="625" t="s">
        <v>122</v>
      </c>
      <c r="E999" s="657" t="s">
        <v>1363</v>
      </c>
      <c r="F999" s="624"/>
    </row>
    <row r="1000" spans="2:6" ht="24.95" customHeight="1" x14ac:dyDescent="0.25">
      <c r="B1000" s="548"/>
      <c r="C1000" s="450" t="s">
        <v>194</v>
      </c>
      <c r="D1000" s="459" t="s">
        <v>1315</v>
      </c>
      <c r="E1000" s="290" t="s">
        <v>1320</v>
      </c>
      <c r="F1000" s="549"/>
    </row>
    <row r="1001" spans="2:6" ht="24.95" customHeight="1" x14ac:dyDescent="0.25">
      <c r="B1001" s="548"/>
      <c r="C1001" s="118"/>
      <c r="D1001" s="118"/>
      <c r="E1001" s="118"/>
      <c r="F1001" s="549"/>
    </row>
    <row r="1002" spans="2:6" ht="24.95" customHeight="1" x14ac:dyDescent="0.25">
      <c r="B1002" s="548"/>
      <c r="C1002" s="2432" t="s">
        <v>1084</v>
      </c>
      <c r="D1002" s="2433"/>
      <c r="E1002" s="2434"/>
      <c r="F1002" s="549"/>
    </row>
    <row r="1003" spans="2:6" ht="24.95" customHeight="1" x14ac:dyDescent="0.25">
      <c r="B1003" s="548"/>
      <c r="C1003" s="498" t="s">
        <v>943</v>
      </c>
      <c r="D1003" s="499" t="s">
        <v>1321</v>
      </c>
      <c r="E1003" s="500" t="s">
        <v>1322</v>
      </c>
      <c r="F1003" s="549"/>
    </row>
    <row r="1004" spans="2:6" ht="24.95" customHeight="1" x14ac:dyDescent="0.25">
      <c r="B1004" s="555"/>
      <c r="C1004" s="488"/>
      <c r="D1004" s="488"/>
      <c r="E1004" s="488"/>
      <c r="F1004" s="489"/>
    </row>
    <row r="1005" spans="2:6" ht="24.95" customHeight="1" x14ac:dyDescent="0.25"/>
    <row r="1006" spans="2:6" ht="24.95" customHeight="1" x14ac:dyDescent="0.25"/>
    <row r="1007" spans="2:6" ht="58.5" customHeight="1" x14ac:dyDescent="0.25">
      <c r="B1007" s="2517" t="s">
        <v>7494</v>
      </c>
      <c r="C1007" s="2518"/>
      <c r="D1007" s="2518"/>
      <c r="E1007" s="2518"/>
      <c r="F1007" s="2519"/>
    </row>
    <row r="1008" spans="2:6" ht="20.25" x14ac:dyDescent="0.25">
      <c r="B1008" s="2520"/>
      <c r="C1008" s="2521"/>
      <c r="D1008" s="2521"/>
      <c r="E1008" s="2521"/>
      <c r="F1008" s="2522"/>
    </row>
    <row r="1009" spans="2:6" ht="20.25" x14ac:dyDescent="0.25">
      <c r="B1009" s="2213"/>
      <c r="C1009" s="2206"/>
      <c r="D1009" s="2206"/>
      <c r="E1009" s="2206"/>
      <c r="F1009" s="2214"/>
    </row>
    <row r="1010" spans="2:6" ht="18.75" x14ac:dyDescent="0.3">
      <c r="B1010" s="297"/>
      <c r="C1010" s="2435" t="s">
        <v>0</v>
      </c>
      <c r="D1010" s="2436"/>
      <c r="E1010" s="2437"/>
      <c r="F1010" s="298"/>
    </row>
    <row r="1011" spans="2:6" ht="33" customHeight="1" x14ac:dyDescent="0.25">
      <c r="B1011" s="254"/>
      <c r="C1011" s="2448" t="s">
        <v>7856</v>
      </c>
      <c r="D1011" s="2449"/>
      <c r="E1011" s="2450"/>
      <c r="F1011" s="299"/>
    </row>
    <row r="1012" spans="2:6" x14ac:dyDescent="0.25">
      <c r="B1012" s="254"/>
      <c r="C1012" s="249"/>
      <c r="D1012" s="251"/>
      <c r="E1012" s="251"/>
      <c r="F1012" s="299"/>
    </row>
    <row r="1013" spans="2:6" ht="18" x14ac:dyDescent="0.25">
      <c r="B1013" s="332"/>
      <c r="C1013" s="2451" t="s">
        <v>69</v>
      </c>
      <c r="D1013" s="2451"/>
      <c r="E1013" s="2451"/>
      <c r="F1013" s="333"/>
    </row>
    <row r="1014" spans="2:6" ht="15.75" x14ac:dyDescent="0.25">
      <c r="B1014" s="2476"/>
      <c r="C1014" s="2477"/>
      <c r="D1014" s="2477"/>
      <c r="E1014" s="2477"/>
      <c r="F1014" s="268"/>
    </row>
    <row r="1015" spans="2:6" ht="15.75" x14ac:dyDescent="0.25">
      <c r="B1015" s="269"/>
      <c r="C1015" s="2478" t="s">
        <v>2401</v>
      </c>
      <c r="D1015" s="2479"/>
      <c r="E1015" s="2480"/>
      <c r="F1015" s="268"/>
    </row>
    <row r="1016" spans="2:6" ht="15.75" x14ac:dyDescent="0.25">
      <c r="B1016" s="2204"/>
      <c r="C1016" s="293" t="s">
        <v>943</v>
      </c>
      <c r="D1016" s="318" t="s">
        <v>906</v>
      </c>
      <c r="E1016" s="288" t="s">
        <v>7857</v>
      </c>
      <c r="F1016" s="271"/>
    </row>
    <row r="1017" spans="2:6" ht="138.75" x14ac:dyDescent="0.25">
      <c r="B1017" s="2204"/>
      <c r="C1017" s="293" t="s">
        <v>194</v>
      </c>
      <c r="D1017" s="318" t="s">
        <v>1477</v>
      </c>
      <c r="E1017" s="289" t="s">
        <v>7858</v>
      </c>
      <c r="F1017" s="272"/>
    </row>
    <row r="1018" spans="2:6" ht="15.75" x14ac:dyDescent="0.25">
      <c r="B1018" s="2204"/>
      <c r="C1018" s="293" t="s">
        <v>942</v>
      </c>
      <c r="D1018" s="318" t="s">
        <v>411</v>
      </c>
      <c r="E1018" s="288" t="s">
        <v>7859</v>
      </c>
      <c r="F1018" s="272"/>
    </row>
    <row r="1019" spans="2:6" ht="92.25" x14ac:dyDescent="0.25">
      <c r="B1019" s="2204"/>
      <c r="C1019" s="293" t="s">
        <v>941</v>
      </c>
      <c r="D1019" s="318" t="s">
        <v>224</v>
      </c>
      <c r="E1019" s="287" t="s">
        <v>7860</v>
      </c>
      <c r="F1019" s="272"/>
    </row>
    <row r="1020" spans="2:6" ht="31.5" x14ac:dyDescent="0.25">
      <c r="B1020" s="273"/>
      <c r="C1020" s="293" t="s">
        <v>940</v>
      </c>
      <c r="D1020" s="318" t="s">
        <v>1478</v>
      </c>
      <c r="E1020" s="287" t="s">
        <v>1479</v>
      </c>
      <c r="F1020" s="274"/>
    </row>
    <row r="1021" spans="2:6" ht="15.75" x14ac:dyDescent="0.25">
      <c r="B1021" s="2204"/>
      <c r="C1021" s="293" t="s">
        <v>939</v>
      </c>
      <c r="D1021" s="318" t="s">
        <v>4</v>
      </c>
      <c r="E1021" s="288" t="s">
        <v>544</v>
      </c>
      <c r="F1021" s="271"/>
    </row>
    <row r="1022" spans="2:6" ht="15.75" x14ac:dyDescent="0.25">
      <c r="B1022" s="2204"/>
      <c r="C1022" s="293" t="s">
        <v>938</v>
      </c>
      <c r="D1022" s="318" t="s">
        <v>18</v>
      </c>
      <c r="E1022" s="288" t="s">
        <v>543</v>
      </c>
      <c r="F1022" s="272"/>
    </row>
    <row r="1023" spans="2:6" ht="15.75" x14ac:dyDescent="0.25">
      <c r="B1023" s="2204"/>
      <c r="C1023" s="293" t="s">
        <v>937</v>
      </c>
      <c r="D1023" s="318" t="s">
        <v>2</v>
      </c>
      <c r="E1023" s="288" t="s">
        <v>545</v>
      </c>
      <c r="F1023" s="272"/>
    </row>
    <row r="1024" spans="2:6" ht="15.75" x14ac:dyDescent="0.25">
      <c r="B1024" s="2204"/>
      <c r="C1024" s="293" t="s">
        <v>936</v>
      </c>
      <c r="D1024" s="318" t="s">
        <v>380</v>
      </c>
      <c r="E1024" s="288" t="s">
        <v>547</v>
      </c>
      <c r="F1024" s="272"/>
    </row>
    <row r="1025" spans="2:6" ht="15.75" x14ac:dyDescent="0.25">
      <c r="B1025" s="273"/>
      <c r="C1025" s="293" t="s">
        <v>935</v>
      </c>
      <c r="D1025" s="318" t="s">
        <v>711</v>
      </c>
      <c r="E1025" s="288" t="s">
        <v>546</v>
      </c>
      <c r="F1025" s="274"/>
    </row>
    <row r="1026" spans="2:6" ht="15.75" x14ac:dyDescent="0.25">
      <c r="B1026" s="2204"/>
      <c r="C1026" s="293" t="s">
        <v>934</v>
      </c>
      <c r="D1026" s="318" t="s">
        <v>377</v>
      </c>
      <c r="E1026" s="288" t="s">
        <v>1386</v>
      </c>
      <c r="F1026" s="272"/>
    </row>
    <row r="1027" spans="2:6" ht="78" x14ac:dyDescent="0.25">
      <c r="B1027" s="2204"/>
      <c r="C1027" s="293" t="s">
        <v>933</v>
      </c>
      <c r="D1027" s="318" t="s">
        <v>57</v>
      </c>
      <c r="E1027" s="287" t="s">
        <v>944</v>
      </c>
      <c r="F1027" s="272"/>
    </row>
    <row r="1028" spans="2:6" ht="15.75" x14ac:dyDescent="0.25">
      <c r="B1028" s="2204"/>
      <c r="C1028" s="293" t="s">
        <v>930</v>
      </c>
      <c r="D1028" s="318" t="s">
        <v>103</v>
      </c>
      <c r="E1028" s="290" t="s">
        <v>549</v>
      </c>
      <c r="F1028" s="272"/>
    </row>
    <row r="1029" spans="2:6" ht="15.75" x14ac:dyDescent="0.25">
      <c r="B1029" s="2204"/>
      <c r="C1029" s="293" t="s">
        <v>929</v>
      </c>
      <c r="D1029" s="318" t="s">
        <v>9</v>
      </c>
      <c r="E1029" s="288" t="s">
        <v>550</v>
      </c>
      <c r="F1029" s="271"/>
    </row>
    <row r="1030" spans="2:6" ht="15.75" x14ac:dyDescent="0.25">
      <c r="B1030" s="273"/>
      <c r="C1030" s="293" t="s">
        <v>928</v>
      </c>
      <c r="D1030" s="318" t="s">
        <v>6468</v>
      </c>
      <c r="E1030" s="290" t="s">
        <v>6469</v>
      </c>
      <c r="F1030" s="275"/>
    </row>
    <row r="1031" spans="2:6" ht="15.75" x14ac:dyDescent="0.25">
      <c r="B1031" s="2204"/>
      <c r="C1031" s="293" t="s">
        <v>927</v>
      </c>
      <c r="D1031" s="318" t="s">
        <v>6470</v>
      </c>
      <c r="E1031" s="288" t="s">
        <v>6471</v>
      </c>
      <c r="F1031" s="272"/>
    </row>
    <row r="1032" spans="2:6" ht="15.75" x14ac:dyDescent="0.25">
      <c r="B1032" s="2204"/>
      <c r="C1032" s="293" t="s">
        <v>926</v>
      </c>
      <c r="D1032" s="318" t="s">
        <v>8</v>
      </c>
      <c r="E1032" s="288" t="s">
        <v>558</v>
      </c>
      <c r="F1032" s="271"/>
    </row>
    <row r="1033" spans="2:6" ht="15.75" x14ac:dyDescent="0.25">
      <c r="B1033" s="2204"/>
      <c r="C1033" s="294" t="s">
        <v>925</v>
      </c>
      <c r="D1033" s="337" t="s">
        <v>7</v>
      </c>
      <c r="E1033" s="291" t="s">
        <v>559</v>
      </c>
      <c r="F1033" s="271"/>
    </row>
    <row r="1034" spans="2:6" ht="15.75" x14ac:dyDescent="0.25">
      <c r="B1034" s="2204"/>
      <c r="C1034" s="200"/>
      <c r="D1034" s="2215"/>
      <c r="E1034" s="2216"/>
      <c r="F1034" s="272"/>
    </row>
    <row r="1035" spans="2:6" ht="15.75" x14ac:dyDescent="0.25">
      <c r="B1035" s="2204"/>
      <c r="C1035" s="2478" t="s">
        <v>2406</v>
      </c>
      <c r="D1035" s="2479"/>
      <c r="E1035" s="2480"/>
      <c r="F1035" s="272"/>
    </row>
    <row r="1036" spans="2:6" ht="15.75" x14ac:dyDescent="0.25">
      <c r="B1036" s="2204"/>
      <c r="C1036" s="293" t="s">
        <v>943</v>
      </c>
      <c r="D1036" s="318" t="s">
        <v>119</v>
      </c>
      <c r="E1036" s="290" t="s">
        <v>552</v>
      </c>
      <c r="F1036" s="272"/>
    </row>
    <row r="1037" spans="2:6" ht="15.75" x14ac:dyDescent="0.25">
      <c r="B1037" s="2204"/>
      <c r="C1037" s="293" t="s">
        <v>194</v>
      </c>
      <c r="D1037" s="318" t="s">
        <v>124</v>
      </c>
      <c r="E1037" s="288" t="s">
        <v>554</v>
      </c>
      <c r="F1037" s="272"/>
    </row>
    <row r="1038" spans="2:6" ht="15.75" x14ac:dyDescent="0.25">
      <c r="B1038" s="273"/>
      <c r="C1038" s="293" t="s">
        <v>942</v>
      </c>
      <c r="D1038" s="318" t="s">
        <v>120</v>
      </c>
      <c r="E1038" s="288" t="s">
        <v>555</v>
      </c>
      <c r="F1038" s="275"/>
    </row>
    <row r="1039" spans="2:6" ht="15.75" x14ac:dyDescent="0.25">
      <c r="B1039" s="2204"/>
      <c r="C1039" s="293" t="s">
        <v>941</v>
      </c>
      <c r="D1039" s="319" t="s">
        <v>922</v>
      </c>
      <c r="E1039" s="288" t="s">
        <v>556</v>
      </c>
      <c r="F1039" s="272"/>
    </row>
    <row r="1040" spans="2:6" ht="15.75" x14ac:dyDescent="0.25">
      <c r="B1040" s="2204"/>
      <c r="C1040" s="293" t="s">
        <v>940</v>
      </c>
      <c r="D1040" s="319" t="s">
        <v>1875</v>
      </c>
      <c r="E1040" s="288" t="s">
        <v>2403</v>
      </c>
      <c r="F1040" s="272"/>
    </row>
    <row r="1041" spans="2:6" ht="15.75" x14ac:dyDescent="0.25">
      <c r="B1041" s="2204"/>
      <c r="C1041" s="293" t="s">
        <v>939</v>
      </c>
      <c r="D1041" s="319" t="s">
        <v>2402</v>
      </c>
      <c r="E1041" s="288" t="s">
        <v>7861</v>
      </c>
      <c r="F1041" s="272"/>
    </row>
    <row r="1042" spans="2:6" ht="15.75" x14ac:dyDescent="0.25">
      <c r="B1042" s="2204"/>
      <c r="C1042" s="293" t="s">
        <v>938</v>
      </c>
      <c r="D1042" s="318" t="s">
        <v>921</v>
      </c>
      <c r="E1042" s="288" t="s">
        <v>553</v>
      </c>
      <c r="F1042" s="272"/>
    </row>
    <row r="1043" spans="2:6" ht="15.75" x14ac:dyDescent="0.25">
      <c r="B1043" s="273"/>
      <c r="C1043" s="293" t="s">
        <v>937</v>
      </c>
      <c r="D1043" s="318" t="s">
        <v>762</v>
      </c>
      <c r="E1043" s="288" t="s">
        <v>806</v>
      </c>
      <c r="F1043" s="275"/>
    </row>
    <row r="1044" spans="2:6" ht="15.75" x14ac:dyDescent="0.25">
      <c r="B1044" s="2204"/>
      <c r="C1044" s="293" t="s">
        <v>936</v>
      </c>
      <c r="D1044" s="318" t="s">
        <v>12</v>
      </c>
      <c r="E1044" s="288" t="s">
        <v>557</v>
      </c>
      <c r="F1044" s="272"/>
    </row>
    <row r="1045" spans="2:6" ht="15.75" x14ac:dyDescent="0.25">
      <c r="B1045" s="2204"/>
      <c r="C1045" s="293" t="s">
        <v>935</v>
      </c>
      <c r="D1045" s="318" t="s">
        <v>763</v>
      </c>
      <c r="E1045" s="288" t="s">
        <v>807</v>
      </c>
      <c r="F1045" s="272"/>
    </row>
    <row r="1046" spans="2:6" ht="45.75" x14ac:dyDescent="0.25">
      <c r="B1046" s="2204"/>
      <c r="C1046" s="293" t="s">
        <v>934</v>
      </c>
      <c r="D1046" s="318" t="s">
        <v>3</v>
      </c>
      <c r="E1046" s="289" t="s">
        <v>1257</v>
      </c>
      <c r="F1046" s="272"/>
    </row>
    <row r="1047" spans="2:6" ht="46.5" x14ac:dyDescent="0.25">
      <c r="B1047" s="273"/>
      <c r="C1047" s="293" t="s">
        <v>933</v>
      </c>
      <c r="D1047" s="318" t="s">
        <v>2404</v>
      </c>
      <c r="E1047" s="287" t="s">
        <v>2405</v>
      </c>
      <c r="F1047" s="275"/>
    </row>
    <row r="1048" spans="2:6" ht="15.75" x14ac:dyDescent="0.25">
      <c r="B1048" s="2204"/>
      <c r="C1048" s="293" t="s">
        <v>932</v>
      </c>
      <c r="D1048" s="318" t="s">
        <v>403</v>
      </c>
      <c r="E1048" s="288" t="s">
        <v>560</v>
      </c>
      <c r="F1048" s="272"/>
    </row>
    <row r="1049" spans="2:6" ht="30" x14ac:dyDescent="0.25">
      <c r="B1049" s="2204"/>
      <c r="C1049" s="293" t="s">
        <v>931</v>
      </c>
      <c r="D1049" s="318" t="s">
        <v>1226</v>
      </c>
      <c r="E1049" s="287" t="s">
        <v>1251</v>
      </c>
      <c r="F1049" s="272"/>
    </row>
    <row r="1050" spans="2:6" ht="30" x14ac:dyDescent="0.25">
      <c r="B1050" s="2204"/>
      <c r="C1050" s="293" t="s">
        <v>930</v>
      </c>
      <c r="D1050" s="318" t="s">
        <v>96</v>
      </c>
      <c r="E1050" s="287" t="s">
        <v>548</v>
      </c>
      <c r="F1050" s="272"/>
    </row>
    <row r="1051" spans="2:6" ht="15.75" x14ac:dyDescent="0.25">
      <c r="B1051" s="273"/>
      <c r="C1051" s="293" t="s">
        <v>929</v>
      </c>
      <c r="D1051" s="318" t="s">
        <v>923</v>
      </c>
      <c r="E1051" s="288" t="s">
        <v>561</v>
      </c>
      <c r="F1051" s="275"/>
    </row>
    <row r="1052" spans="2:6" ht="15.75" x14ac:dyDescent="0.25">
      <c r="B1052" s="2204"/>
      <c r="C1052" s="294" t="s">
        <v>928</v>
      </c>
      <c r="D1052" s="320" t="s">
        <v>210</v>
      </c>
      <c r="E1052" s="291" t="s">
        <v>551</v>
      </c>
      <c r="F1052" s="272"/>
    </row>
    <row r="1053" spans="2:6" x14ac:dyDescent="0.25">
      <c r="B1053" s="2204"/>
      <c r="C1053" s="2205"/>
      <c r="D1053" s="73"/>
      <c r="E1053" s="2205"/>
      <c r="F1053" s="272"/>
    </row>
    <row r="1054" spans="2:6" ht="15.75" x14ac:dyDescent="0.25">
      <c r="B1054" s="276"/>
      <c r="C1054" s="2478" t="s">
        <v>7862</v>
      </c>
      <c r="D1054" s="2479"/>
      <c r="E1054" s="2480"/>
      <c r="F1054" s="275"/>
    </row>
    <row r="1055" spans="2:6" ht="30" x14ac:dyDescent="0.25">
      <c r="B1055" s="2204"/>
      <c r="C1055" s="293" t="s">
        <v>943</v>
      </c>
      <c r="D1055" s="318" t="s">
        <v>814</v>
      </c>
      <c r="E1055" s="287" t="s">
        <v>75</v>
      </c>
      <c r="F1055" s="271"/>
    </row>
    <row r="1056" spans="2:6" ht="15.75" x14ac:dyDescent="0.25">
      <c r="B1056" s="2204"/>
      <c r="C1056" s="293" t="s">
        <v>194</v>
      </c>
      <c r="D1056" s="318" t="s">
        <v>955</v>
      </c>
      <c r="E1056" s="287" t="s">
        <v>7863</v>
      </c>
      <c r="F1056" s="272"/>
    </row>
    <row r="1057" spans="2:6" ht="15.75" x14ac:dyDescent="0.25">
      <c r="B1057" s="2204"/>
      <c r="C1057" s="293" t="s">
        <v>942</v>
      </c>
      <c r="D1057" s="318" t="s">
        <v>7864</v>
      </c>
      <c r="E1057" s="288" t="s">
        <v>7865</v>
      </c>
      <c r="F1057" s="272"/>
    </row>
    <row r="1058" spans="2:6" ht="15.75" x14ac:dyDescent="0.25">
      <c r="B1058" s="2204"/>
      <c r="C1058" s="294" t="s">
        <v>941</v>
      </c>
      <c r="D1058" s="320" t="s">
        <v>954</v>
      </c>
      <c r="E1058" s="291" t="s">
        <v>76</v>
      </c>
      <c r="F1058" s="271"/>
    </row>
    <row r="1059" spans="2:6" x14ac:dyDescent="0.25">
      <c r="B1059" s="2204"/>
      <c r="C1059" s="2205"/>
      <c r="D1059" s="73"/>
      <c r="E1059" s="261"/>
      <c r="F1059" s="271"/>
    </row>
    <row r="1060" spans="2:6" ht="18.75" x14ac:dyDescent="0.3">
      <c r="B1060" s="329"/>
      <c r="C1060" s="330"/>
      <c r="D1060" s="330"/>
      <c r="E1060" s="330"/>
      <c r="F1060" s="324"/>
    </row>
    <row r="1061" spans="2:6" ht="15.75" x14ac:dyDescent="0.25">
      <c r="B1061" s="273"/>
      <c r="C1061" s="2414" t="s">
        <v>956</v>
      </c>
      <c r="D1061" s="2415"/>
      <c r="E1061" s="2416"/>
      <c r="F1061" s="272"/>
    </row>
    <row r="1062" spans="2:6" ht="31.5" x14ac:dyDescent="0.25">
      <c r="B1062" s="273"/>
      <c r="C1062" s="340" t="s">
        <v>943</v>
      </c>
      <c r="D1062" s="335" t="s">
        <v>963</v>
      </c>
      <c r="E1062" s="336" t="s">
        <v>7866</v>
      </c>
      <c r="F1062" s="274"/>
    </row>
    <row r="1063" spans="2:6" ht="30.75" x14ac:dyDescent="0.25">
      <c r="B1063" s="273"/>
      <c r="C1063" s="634" t="s">
        <v>194</v>
      </c>
      <c r="D1063" s="318" t="s">
        <v>386</v>
      </c>
      <c r="E1063" s="289" t="s">
        <v>7867</v>
      </c>
      <c r="F1063" s="274"/>
    </row>
    <row r="1064" spans="2:6" x14ac:dyDescent="0.25">
      <c r="B1064" s="273"/>
      <c r="C1064" s="154"/>
      <c r="D1064" s="74"/>
      <c r="E1064" s="262"/>
      <c r="F1064" s="274"/>
    </row>
    <row r="1065" spans="2:6" ht="15.75" x14ac:dyDescent="0.25">
      <c r="B1065" s="273"/>
      <c r="C1065" s="2414" t="s">
        <v>957</v>
      </c>
      <c r="D1065" s="2415"/>
      <c r="E1065" s="2416"/>
      <c r="F1065" s="274"/>
    </row>
    <row r="1066" spans="2:6" ht="45" x14ac:dyDescent="0.25">
      <c r="B1066" s="273"/>
      <c r="C1066" s="340" t="s">
        <v>943</v>
      </c>
      <c r="D1066" s="335" t="s">
        <v>71</v>
      </c>
      <c r="E1066" s="336" t="s">
        <v>597</v>
      </c>
      <c r="F1066" s="274"/>
    </row>
    <row r="1067" spans="2:6" ht="45" x14ac:dyDescent="0.25">
      <c r="B1067" s="273"/>
      <c r="C1067" s="293" t="s">
        <v>194</v>
      </c>
      <c r="D1067" s="318" t="s">
        <v>72</v>
      </c>
      <c r="E1067" s="289" t="s">
        <v>115</v>
      </c>
      <c r="F1067" s="274"/>
    </row>
    <row r="1068" spans="2:6" ht="15.75" x14ac:dyDescent="0.25">
      <c r="B1068" s="273"/>
      <c r="C1068" s="293" t="s">
        <v>942</v>
      </c>
      <c r="D1068" s="318" t="s">
        <v>598</v>
      </c>
      <c r="E1068" s="289" t="s">
        <v>92</v>
      </c>
      <c r="F1068" s="274"/>
    </row>
    <row r="1069" spans="2:6" ht="15.75" x14ac:dyDescent="0.25">
      <c r="B1069" s="273"/>
      <c r="C1069" s="293" t="s">
        <v>941</v>
      </c>
      <c r="D1069" s="318" t="s">
        <v>966</v>
      </c>
      <c r="E1069" s="290" t="s">
        <v>1253</v>
      </c>
      <c r="F1069" s="274"/>
    </row>
    <row r="1070" spans="2:6" ht="15.75" x14ac:dyDescent="0.25">
      <c r="B1070" s="273"/>
      <c r="C1070" s="293" t="s">
        <v>940</v>
      </c>
      <c r="D1070" s="318" t="s">
        <v>17</v>
      </c>
      <c r="E1070" s="290" t="s">
        <v>599</v>
      </c>
      <c r="F1070" s="274"/>
    </row>
    <row r="1071" spans="2:6" ht="15.75" x14ac:dyDescent="0.25">
      <c r="B1071" s="273"/>
      <c r="C1071" s="294" t="s">
        <v>938</v>
      </c>
      <c r="D1071" s="320" t="s">
        <v>968</v>
      </c>
      <c r="E1071" s="339" t="s">
        <v>600</v>
      </c>
      <c r="F1071" s="274"/>
    </row>
    <row r="1072" spans="2:6" x14ac:dyDescent="0.25">
      <c r="B1072" s="273"/>
      <c r="C1072" s="154"/>
      <c r="D1072" s="74"/>
      <c r="E1072" s="262"/>
      <c r="F1072" s="274"/>
    </row>
    <row r="1073" spans="2:6" ht="15.75" x14ac:dyDescent="0.25">
      <c r="B1073" s="273"/>
      <c r="C1073" s="2414" t="s">
        <v>7868</v>
      </c>
      <c r="D1073" s="2415"/>
      <c r="E1073" s="2416"/>
      <c r="F1073" s="274"/>
    </row>
    <row r="1074" spans="2:6" ht="15.75" x14ac:dyDescent="0.25">
      <c r="B1074" s="273"/>
      <c r="C1074" s="511" t="s">
        <v>943</v>
      </c>
      <c r="D1074" s="2217" t="s">
        <v>974</v>
      </c>
      <c r="E1074" s="657" t="s">
        <v>604</v>
      </c>
      <c r="F1074" s="274"/>
    </row>
    <row r="1075" spans="2:6" ht="15.75" x14ac:dyDescent="0.25">
      <c r="B1075" s="276"/>
      <c r="C1075" s="2218" t="s">
        <v>194</v>
      </c>
      <c r="D1075" s="2219" t="s">
        <v>973</v>
      </c>
      <c r="E1075" s="373" t="s">
        <v>605</v>
      </c>
      <c r="F1075" s="275"/>
    </row>
    <row r="1076" spans="2:6" ht="15.75" x14ac:dyDescent="0.25">
      <c r="B1076" s="276"/>
      <c r="C1076" s="2220" t="s">
        <v>942</v>
      </c>
      <c r="D1076" s="2221" t="s">
        <v>971</v>
      </c>
      <c r="E1076" s="338" t="s">
        <v>179</v>
      </c>
      <c r="F1076" s="275"/>
    </row>
    <row r="1077" spans="2:6" x14ac:dyDescent="0.25">
      <c r="B1077" s="2501"/>
      <c r="C1077" s="2523"/>
      <c r="D1077" s="2523"/>
      <c r="E1077" s="2523"/>
      <c r="F1077" s="272"/>
    </row>
    <row r="1078" spans="2:6" ht="18.75" x14ac:dyDescent="0.25">
      <c r="B1078" s="276"/>
      <c r="C1078" s="2414" t="s">
        <v>977</v>
      </c>
      <c r="D1078" s="2415"/>
      <c r="E1078" s="2416"/>
      <c r="F1078" s="367"/>
    </row>
    <row r="1079" spans="2:6" ht="15.75" x14ac:dyDescent="0.25">
      <c r="B1079" s="273"/>
      <c r="C1079" s="340" t="s">
        <v>943</v>
      </c>
      <c r="D1079" s="335" t="s">
        <v>10</v>
      </c>
      <c r="E1079" s="373" t="s">
        <v>565</v>
      </c>
      <c r="F1079" s="275"/>
    </row>
    <row r="1080" spans="2:6" ht="18.75" x14ac:dyDescent="0.25">
      <c r="B1080" s="368"/>
      <c r="C1080" s="293" t="s">
        <v>194</v>
      </c>
      <c r="D1080" s="318" t="s">
        <v>5</v>
      </c>
      <c r="E1080" s="289" t="s">
        <v>978</v>
      </c>
      <c r="F1080" s="274"/>
    </row>
    <row r="1081" spans="2:6" ht="18.75" x14ac:dyDescent="0.25">
      <c r="B1081" s="368"/>
      <c r="C1081" s="293"/>
      <c r="D1081" s="374" t="s">
        <v>979</v>
      </c>
      <c r="E1081" s="289" t="s">
        <v>980</v>
      </c>
      <c r="F1081" s="274"/>
    </row>
    <row r="1082" spans="2:6" ht="18.75" x14ac:dyDescent="0.25">
      <c r="B1082" s="368"/>
      <c r="C1082" s="293"/>
      <c r="D1082" s="374" t="s">
        <v>24</v>
      </c>
      <c r="E1082" s="289" t="s">
        <v>983</v>
      </c>
      <c r="F1082" s="274"/>
    </row>
    <row r="1083" spans="2:6" ht="18.75" x14ac:dyDescent="0.25">
      <c r="B1083" s="368"/>
      <c r="C1083" s="293"/>
      <c r="D1083" s="374" t="s">
        <v>80</v>
      </c>
      <c r="E1083" s="289" t="s">
        <v>984</v>
      </c>
      <c r="F1083" s="274"/>
    </row>
    <row r="1084" spans="2:6" ht="18.75" x14ac:dyDescent="0.25">
      <c r="B1084" s="368"/>
      <c r="C1084" s="293"/>
      <c r="D1084" s="374" t="s">
        <v>28</v>
      </c>
      <c r="E1084" s="289" t="s">
        <v>985</v>
      </c>
      <c r="F1084" s="274"/>
    </row>
    <row r="1085" spans="2:6" ht="18.75" x14ac:dyDescent="0.25">
      <c r="B1085" s="368"/>
      <c r="C1085" s="293"/>
      <c r="D1085" s="374" t="s">
        <v>82</v>
      </c>
      <c r="E1085" s="289" t="s">
        <v>986</v>
      </c>
      <c r="F1085" s="274"/>
    </row>
    <row r="1086" spans="2:6" ht="18.75" x14ac:dyDescent="0.25">
      <c r="B1086" s="368"/>
      <c r="C1086" s="293"/>
      <c r="D1086" s="374" t="s">
        <v>84</v>
      </c>
      <c r="E1086" s="289" t="s">
        <v>987</v>
      </c>
      <c r="F1086" s="274"/>
    </row>
    <row r="1087" spans="2:6" ht="18.75" x14ac:dyDescent="0.25">
      <c r="B1087" s="368"/>
      <c r="C1087" s="293"/>
      <c r="D1087" s="374" t="s">
        <v>86</v>
      </c>
      <c r="E1087" s="289" t="s">
        <v>990</v>
      </c>
      <c r="F1087" s="274"/>
    </row>
    <row r="1088" spans="2:6" ht="18.75" x14ac:dyDescent="0.25">
      <c r="B1088" s="368"/>
      <c r="C1088" s="293"/>
      <c r="D1088" s="374" t="s">
        <v>56</v>
      </c>
      <c r="E1088" s="289" t="s">
        <v>989</v>
      </c>
      <c r="F1088" s="274"/>
    </row>
    <row r="1089" spans="2:6" ht="30" x14ac:dyDescent="0.25">
      <c r="B1089" s="368"/>
      <c r="C1089" s="293"/>
      <c r="D1089" s="374" t="s">
        <v>378</v>
      </c>
      <c r="E1089" s="289" t="s">
        <v>988</v>
      </c>
      <c r="F1089" s="274"/>
    </row>
    <row r="1090" spans="2:6" ht="18.75" x14ac:dyDescent="0.25">
      <c r="B1090" s="368"/>
      <c r="C1090" s="293"/>
      <c r="D1090" s="374" t="s">
        <v>6474</v>
      </c>
      <c r="E1090" s="289" t="s">
        <v>7869</v>
      </c>
      <c r="F1090" s="274"/>
    </row>
    <row r="1091" spans="2:6" ht="18.75" x14ac:dyDescent="0.25">
      <c r="B1091" s="368"/>
      <c r="C1091" s="294"/>
      <c r="D1091" s="375" t="s">
        <v>981</v>
      </c>
      <c r="E1091" s="338" t="s">
        <v>982</v>
      </c>
      <c r="F1091" s="274"/>
    </row>
    <row r="1092" spans="2:6" ht="18.75" x14ac:dyDescent="0.25">
      <c r="B1092" s="368"/>
      <c r="C1092" s="154"/>
      <c r="D1092" s="73"/>
      <c r="E1092" s="262"/>
      <c r="F1092" s="274"/>
    </row>
    <row r="1093" spans="2:6" ht="18.75" x14ac:dyDescent="0.25">
      <c r="B1093" s="368"/>
      <c r="C1093" s="2414" t="s">
        <v>991</v>
      </c>
      <c r="D1093" s="2479"/>
      <c r="E1093" s="2480"/>
      <c r="F1093" s="274"/>
    </row>
    <row r="1094" spans="2:6" ht="15.75" x14ac:dyDescent="0.25">
      <c r="B1094" s="369"/>
      <c r="C1094" s="340" t="s">
        <v>943</v>
      </c>
      <c r="D1094" s="318" t="s">
        <v>6</v>
      </c>
      <c r="E1094" s="287" t="s">
        <v>7870</v>
      </c>
      <c r="F1094" s="271"/>
    </row>
    <row r="1095" spans="2:6" ht="15.75" x14ac:dyDescent="0.25">
      <c r="B1095" s="369"/>
      <c r="C1095" s="293"/>
      <c r="D1095" s="382" t="s">
        <v>993</v>
      </c>
      <c r="E1095" s="287" t="s">
        <v>1072</v>
      </c>
      <c r="F1095" s="271"/>
    </row>
    <row r="1096" spans="2:6" ht="15.75" x14ac:dyDescent="0.25">
      <c r="B1096" s="369"/>
      <c r="C1096" s="293"/>
      <c r="D1096" s="383" t="s">
        <v>994</v>
      </c>
      <c r="E1096" s="287" t="s">
        <v>999</v>
      </c>
      <c r="F1096" s="271"/>
    </row>
    <row r="1097" spans="2:6" ht="15.75" x14ac:dyDescent="0.25">
      <c r="B1097" s="369"/>
      <c r="C1097" s="293"/>
      <c r="D1097" s="384" t="s">
        <v>995</v>
      </c>
      <c r="E1097" s="287" t="s">
        <v>1000</v>
      </c>
      <c r="F1097" s="271"/>
    </row>
    <row r="1098" spans="2:6" ht="15.75" x14ac:dyDescent="0.25">
      <c r="B1098" s="369"/>
      <c r="C1098" s="293"/>
      <c r="D1098" s="385" t="s">
        <v>996</v>
      </c>
      <c r="E1098" s="287" t="s">
        <v>1001</v>
      </c>
      <c r="F1098" s="271"/>
    </row>
    <row r="1099" spans="2:6" ht="15.75" x14ac:dyDescent="0.25">
      <c r="B1099" s="369"/>
      <c r="C1099" s="293"/>
      <c r="D1099" s="386" t="s">
        <v>997</v>
      </c>
      <c r="E1099" s="287" t="s">
        <v>1002</v>
      </c>
      <c r="F1099" s="271"/>
    </row>
    <row r="1100" spans="2:6" ht="15.75" x14ac:dyDescent="0.25">
      <c r="B1100" s="369"/>
      <c r="C1100" s="294"/>
      <c r="D1100" s="2222" t="s">
        <v>998</v>
      </c>
      <c r="E1100" s="317" t="s">
        <v>1003</v>
      </c>
      <c r="F1100" s="271"/>
    </row>
    <row r="1101" spans="2:6" x14ac:dyDescent="0.25">
      <c r="B1101" s="273"/>
      <c r="C1101" s="154"/>
      <c r="D1101" s="73"/>
      <c r="E1101" s="261"/>
      <c r="F1101" s="271"/>
    </row>
    <row r="1102" spans="2:6" ht="15.75" x14ac:dyDescent="0.25">
      <c r="B1102" s="276"/>
      <c r="C1102" s="2414" t="s">
        <v>7871</v>
      </c>
      <c r="D1102" s="2479"/>
      <c r="E1102" s="2480"/>
      <c r="F1102" s="370"/>
    </row>
    <row r="1103" spans="2:6" ht="18.75" x14ac:dyDescent="0.25">
      <c r="B1103" s="368"/>
      <c r="C1103" s="340" t="s">
        <v>943</v>
      </c>
      <c r="D1103" s="318" t="s">
        <v>812</v>
      </c>
      <c r="E1103" s="290" t="s">
        <v>567</v>
      </c>
      <c r="F1103" s="275"/>
    </row>
    <row r="1104" spans="2:6" ht="18.75" x14ac:dyDescent="0.25">
      <c r="B1104" s="368"/>
      <c r="C1104" s="293" t="s">
        <v>194</v>
      </c>
      <c r="D1104" s="318" t="s">
        <v>15</v>
      </c>
      <c r="E1104" s="290" t="s">
        <v>94</v>
      </c>
      <c r="F1104" s="275"/>
    </row>
    <row r="1105" spans="2:6" ht="15.75" x14ac:dyDescent="0.25">
      <c r="B1105" s="273"/>
      <c r="C1105" s="293" t="s">
        <v>942</v>
      </c>
      <c r="D1105" s="318" t="s">
        <v>13</v>
      </c>
      <c r="E1105" s="288" t="s">
        <v>95</v>
      </c>
      <c r="F1105" s="272"/>
    </row>
    <row r="1106" spans="2:6" ht="15.75" x14ac:dyDescent="0.25">
      <c r="B1106" s="273"/>
      <c r="C1106" s="390" t="s">
        <v>941</v>
      </c>
      <c r="D1106" s="658" t="s">
        <v>7872</v>
      </c>
      <c r="E1106" s="2223" t="s">
        <v>7873</v>
      </c>
      <c r="F1106" s="272"/>
    </row>
    <row r="1107" spans="2:6" ht="15.75" x14ac:dyDescent="0.25">
      <c r="B1107" s="273"/>
      <c r="C1107" s="294" t="s">
        <v>940</v>
      </c>
      <c r="D1107" s="320" t="s">
        <v>407</v>
      </c>
      <c r="E1107" s="338" t="s">
        <v>7874</v>
      </c>
      <c r="F1107" s="272"/>
    </row>
    <row r="1108" spans="2:6" x14ac:dyDescent="0.25">
      <c r="B1108" s="273"/>
      <c r="C1108" s="164"/>
      <c r="D1108" s="73"/>
      <c r="E1108" s="2205"/>
      <c r="F1108" s="272"/>
    </row>
    <row r="1109" spans="2:6" ht="15.75" x14ac:dyDescent="0.25">
      <c r="B1109" s="276"/>
      <c r="C1109" s="2414" t="s">
        <v>7875</v>
      </c>
      <c r="D1109" s="2479"/>
      <c r="E1109" s="2480"/>
      <c r="F1109" s="272"/>
    </row>
    <row r="1110" spans="2:6" ht="60.75" x14ac:dyDescent="0.25">
      <c r="B1110" s="368"/>
      <c r="C1110" s="293" t="s">
        <v>943</v>
      </c>
      <c r="D1110" s="318" t="s">
        <v>1034</v>
      </c>
      <c r="E1110" s="289" t="s">
        <v>1040</v>
      </c>
      <c r="F1110" s="274"/>
    </row>
    <row r="1111" spans="2:6" ht="93.75" x14ac:dyDescent="0.25">
      <c r="B1111" s="368"/>
      <c r="C1111" s="293"/>
      <c r="D1111" s="385" t="s">
        <v>62</v>
      </c>
      <c r="E1111" s="289" t="s">
        <v>574</v>
      </c>
      <c r="F1111" s="274"/>
    </row>
    <row r="1112" spans="2:6" ht="45" x14ac:dyDescent="0.25">
      <c r="B1112" s="368"/>
      <c r="C1112" s="293"/>
      <c r="D1112" s="385" t="s">
        <v>63</v>
      </c>
      <c r="E1112" s="289" t="s">
        <v>575</v>
      </c>
      <c r="F1112" s="274"/>
    </row>
    <row r="1113" spans="2:6" ht="60" x14ac:dyDescent="0.25">
      <c r="B1113" s="368"/>
      <c r="C1113" s="293"/>
      <c r="D1113" s="385" t="s">
        <v>64</v>
      </c>
      <c r="E1113" s="289" t="s">
        <v>576</v>
      </c>
      <c r="F1113" s="274"/>
    </row>
    <row r="1114" spans="2:6" ht="105" x14ac:dyDescent="0.25">
      <c r="B1114" s="368"/>
      <c r="C1114" s="293"/>
      <c r="D1114" s="385" t="s">
        <v>65</v>
      </c>
      <c r="E1114" s="289" t="s">
        <v>577</v>
      </c>
      <c r="F1114" s="274"/>
    </row>
    <row r="1115" spans="2:6" ht="75" x14ac:dyDescent="0.25">
      <c r="B1115" s="368"/>
      <c r="C1115" s="293"/>
      <c r="D1115" s="385" t="s">
        <v>66</v>
      </c>
      <c r="E1115" s="289" t="s">
        <v>578</v>
      </c>
      <c r="F1115" s="274"/>
    </row>
    <row r="1116" spans="2:6" ht="30" x14ac:dyDescent="0.25">
      <c r="B1116" s="368"/>
      <c r="C1116" s="293"/>
      <c r="D1116" s="385" t="s">
        <v>67</v>
      </c>
      <c r="E1116" s="289" t="s">
        <v>579</v>
      </c>
      <c r="F1116" s="274"/>
    </row>
    <row r="1117" spans="2:6" ht="30" x14ac:dyDescent="0.25">
      <c r="B1117" s="368"/>
      <c r="C1117" s="293"/>
      <c r="D1117" s="385" t="s">
        <v>68</v>
      </c>
      <c r="E1117" s="289" t="s">
        <v>580</v>
      </c>
      <c r="F1117" s="274"/>
    </row>
    <row r="1118" spans="2:6" ht="18.75" x14ac:dyDescent="0.25">
      <c r="B1118" s="368"/>
      <c r="C1118" s="293"/>
      <c r="D1118" s="385" t="s">
        <v>182</v>
      </c>
      <c r="E1118" s="289" t="s">
        <v>858</v>
      </c>
      <c r="F1118" s="274"/>
    </row>
    <row r="1119" spans="2:6" ht="15.75" x14ac:dyDescent="0.25">
      <c r="B1119" s="369"/>
      <c r="C1119" s="293" t="s">
        <v>194</v>
      </c>
      <c r="D1119" s="318" t="s">
        <v>1035</v>
      </c>
      <c r="E1119" s="287" t="s">
        <v>570</v>
      </c>
      <c r="F1119" s="271"/>
    </row>
    <row r="1120" spans="2:6" ht="15.75" x14ac:dyDescent="0.25">
      <c r="B1120" s="273"/>
      <c r="C1120" s="293" t="s">
        <v>942</v>
      </c>
      <c r="D1120" s="318" t="s">
        <v>1036</v>
      </c>
      <c r="E1120" s="287" t="s">
        <v>572</v>
      </c>
      <c r="F1120" s="271"/>
    </row>
    <row r="1121" spans="2:6" ht="15.75" x14ac:dyDescent="0.25">
      <c r="B1121" s="273"/>
      <c r="C1121" s="293" t="s">
        <v>941</v>
      </c>
      <c r="D1121" s="318" t="s">
        <v>1037</v>
      </c>
      <c r="E1121" s="288" t="s">
        <v>571</v>
      </c>
      <c r="F1121" s="272"/>
    </row>
    <row r="1122" spans="2:6" ht="15.75" x14ac:dyDescent="0.25">
      <c r="B1122" s="273"/>
      <c r="C1122" s="293" t="s">
        <v>940</v>
      </c>
      <c r="D1122" s="318" t="s">
        <v>1038</v>
      </c>
      <c r="E1122" s="288" t="s">
        <v>573</v>
      </c>
      <c r="F1122" s="272"/>
    </row>
    <row r="1123" spans="2:6" ht="30" x14ac:dyDescent="0.25">
      <c r="B1123" s="273"/>
      <c r="C1123" s="293" t="s">
        <v>939</v>
      </c>
      <c r="D1123" s="318" t="s">
        <v>1039</v>
      </c>
      <c r="E1123" s="287" t="s">
        <v>569</v>
      </c>
      <c r="F1123" s="271"/>
    </row>
    <row r="1124" spans="2:6" ht="15.75" x14ac:dyDescent="0.25">
      <c r="B1124" s="369"/>
      <c r="C1124" s="294" t="s">
        <v>938</v>
      </c>
      <c r="D1124" s="320" t="s">
        <v>529</v>
      </c>
      <c r="E1124" s="291" t="s">
        <v>581</v>
      </c>
      <c r="F1124" s="272"/>
    </row>
    <row r="1125" spans="2:6" x14ac:dyDescent="0.25">
      <c r="B1125" s="369"/>
      <c r="C1125" s="165"/>
      <c r="D1125" s="73"/>
      <c r="E1125" s="2205"/>
      <c r="F1125" s="272"/>
    </row>
    <row r="1126" spans="2:6" ht="15.75" x14ac:dyDescent="0.25">
      <c r="B1126" s="276"/>
      <c r="C1126" s="2481" t="s">
        <v>7876</v>
      </c>
      <c r="D1126" s="2482"/>
      <c r="E1126" s="2483"/>
      <c r="F1126" s="272"/>
    </row>
    <row r="1127" spans="2:6" ht="15.75" x14ac:dyDescent="0.25">
      <c r="B1127" s="273"/>
      <c r="C1127" s="357" t="s">
        <v>943</v>
      </c>
      <c r="D1127" s="318" t="s">
        <v>7877</v>
      </c>
      <c r="E1127" s="392" t="s">
        <v>7878</v>
      </c>
      <c r="F1127" s="272"/>
    </row>
    <row r="1128" spans="2:6" ht="15.75" x14ac:dyDescent="0.25">
      <c r="B1128" s="273"/>
      <c r="C1128" s="682" t="s">
        <v>194</v>
      </c>
      <c r="D1128" s="658" t="s">
        <v>7721</v>
      </c>
      <c r="E1128" s="683" t="s">
        <v>7879</v>
      </c>
      <c r="F1128" s="272"/>
    </row>
    <row r="1129" spans="2:6" ht="30" x14ac:dyDescent="0.25">
      <c r="B1129" s="273"/>
      <c r="C1129" s="358" t="s">
        <v>942</v>
      </c>
      <c r="D1129" s="359" t="s">
        <v>7880</v>
      </c>
      <c r="E1129" s="659" t="s">
        <v>7881</v>
      </c>
      <c r="F1129" s="272"/>
    </row>
    <row r="1130" spans="2:6" x14ac:dyDescent="0.25">
      <c r="B1130" s="400"/>
      <c r="C1130" s="182"/>
      <c r="D1130" s="182"/>
      <c r="E1130" s="182"/>
      <c r="F1130" s="401"/>
    </row>
    <row r="1131" spans="2:6" ht="15.75" x14ac:dyDescent="0.25">
      <c r="B1131" s="408"/>
      <c r="C1131" s="2414" t="s">
        <v>1055</v>
      </c>
      <c r="D1131" s="2415"/>
      <c r="E1131" s="2416"/>
      <c r="F1131" s="402"/>
    </row>
    <row r="1132" spans="2:6" ht="30" x14ac:dyDescent="0.25">
      <c r="B1132" s="403"/>
      <c r="C1132" s="293" t="s">
        <v>943</v>
      </c>
      <c r="D1132" s="410" t="s">
        <v>1057</v>
      </c>
      <c r="E1132" s="412" t="s">
        <v>867</v>
      </c>
      <c r="F1132" s="405"/>
    </row>
    <row r="1133" spans="2:6" ht="30" x14ac:dyDescent="0.25">
      <c r="B1133" s="406"/>
      <c r="C1133" s="293" t="s">
        <v>194</v>
      </c>
      <c r="D1133" s="410" t="s">
        <v>150</v>
      </c>
      <c r="E1133" s="412" t="s">
        <v>1064</v>
      </c>
      <c r="F1133" s="405"/>
    </row>
    <row r="1134" spans="2:6" ht="15.75" x14ac:dyDescent="0.25">
      <c r="B1134" s="406"/>
      <c r="C1134" s="293" t="s">
        <v>942</v>
      </c>
      <c r="D1134" s="410" t="s">
        <v>7882</v>
      </c>
      <c r="E1134" s="412" t="s">
        <v>7883</v>
      </c>
      <c r="F1134" s="405"/>
    </row>
    <row r="1135" spans="2:6" ht="30" x14ac:dyDescent="0.25">
      <c r="B1135" s="406"/>
      <c r="C1135" s="294" t="s">
        <v>941</v>
      </c>
      <c r="D1135" s="411" t="s">
        <v>1229</v>
      </c>
      <c r="E1135" s="413" t="s">
        <v>7884</v>
      </c>
      <c r="F1135" s="404"/>
    </row>
    <row r="1136" spans="2:6" x14ac:dyDescent="0.25">
      <c r="B1136" s="407"/>
      <c r="C1136" s="2472"/>
      <c r="D1136" s="2472"/>
      <c r="E1136" s="2472"/>
      <c r="F1136" s="316"/>
    </row>
  </sheetData>
  <sheetProtection selectLockedCells="1" selectUnlockedCells="1"/>
  <mergeCells count="226">
    <mergeCell ref="C1131:E1131"/>
    <mergeCell ref="C1136:E1136"/>
    <mergeCell ref="B1077:E1077"/>
    <mergeCell ref="C1078:E1078"/>
    <mergeCell ref="C1093:E1093"/>
    <mergeCell ref="C1102:E1102"/>
    <mergeCell ref="C1109:E1109"/>
    <mergeCell ref="C1126:E1126"/>
    <mergeCell ref="C1061:E1061"/>
    <mergeCell ref="C1065:E1065"/>
    <mergeCell ref="C1073:E1073"/>
    <mergeCell ref="C1011:E1011"/>
    <mergeCell ref="C1013:E1013"/>
    <mergeCell ref="B1014:E1014"/>
    <mergeCell ref="C1015:E1015"/>
    <mergeCell ref="C1035:E1035"/>
    <mergeCell ref="C1054:E1054"/>
    <mergeCell ref="C699:F699"/>
    <mergeCell ref="C701:E701"/>
    <mergeCell ref="C702:E702"/>
    <mergeCell ref="C704:E704"/>
    <mergeCell ref="C706:E706"/>
    <mergeCell ref="C716:E716"/>
    <mergeCell ref="C918:E918"/>
    <mergeCell ref="B1007:F1007"/>
    <mergeCell ref="B1008:F1008"/>
    <mergeCell ref="C793:E793"/>
    <mergeCell ref="C820:F820"/>
    <mergeCell ref="C774:E774"/>
    <mergeCell ref="B741:F741"/>
    <mergeCell ref="C806:E806"/>
    <mergeCell ref="C778:E778"/>
    <mergeCell ref="C801:E801"/>
    <mergeCell ref="B798:F798"/>
    <mergeCell ref="C804:E804"/>
    <mergeCell ref="C1010:E1010"/>
    <mergeCell ref="C745:E745"/>
    <mergeCell ref="C693:E693"/>
    <mergeCell ref="B698:F698"/>
    <mergeCell ref="C900:E900"/>
    <mergeCell ref="C734:E734"/>
    <mergeCell ref="C822:E822"/>
    <mergeCell ref="B819:F819"/>
    <mergeCell ref="C744:E744"/>
    <mergeCell ref="C777:E777"/>
    <mergeCell ref="C773:E773"/>
    <mergeCell ref="C749:E749"/>
    <mergeCell ref="C730:E730"/>
    <mergeCell ref="C776:E776"/>
    <mergeCell ref="C823:E823"/>
    <mergeCell ref="C825:E825"/>
    <mergeCell ref="C732:E732"/>
    <mergeCell ref="C802:E802"/>
    <mergeCell ref="C955:E955"/>
    <mergeCell ref="C859:E859"/>
    <mergeCell ref="B865:F865"/>
    <mergeCell ref="C868:E868"/>
    <mergeCell ref="C871:E871"/>
    <mergeCell ref="C869:E869"/>
    <mergeCell ref="C883:E883"/>
    <mergeCell ref="C873:E873"/>
    <mergeCell ref="C890:E890"/>
    <mergeCell ref="B896:F896"/>
    <mergeCell ref="B949:F949"/>
    <mergeCell ref="C866:F866"/>
    <mergeCell ref="C897:F897"/>
    <mergeCell ref="C950:F950"/>
    <mergeCell ref="C952:E952"/>
    <mergeCell ref="C953:E953"/>
    <mergeCell ref="C904:E904"/>
    <mergeCell ref="C941:E941"/>
    <mergeCell ref="C927:E927"/>
    <mergeCell ref="C899:E899"/>
    <mergeCell ref="C846:E846"/>
    <mergeCell ref="B872:E872"/>
    <mergeCell ref="C891:E891"/>
    <mergeCell ref="B616:F616"/>
    <mergeCell ref="C619:E619"/>
    <mergeCell ref="C620:E620"/>
    <mergeCell ref="C622:E622"/>
    <mergeCell ref="C642:F642"/>
    <mergeCell ref="C624:E624"/>
    <mergeCell ref="C727:F727"/>
    <mergeCell ref="C742:F742"/>
    <mergeCell ref="C747:E747"/>
    <mergeCell ref="C765:E765"/>
    <mergeCell ref="B770:F770"/>
    <mergeCell ref="C771:F771"/>
    <mergeCell ref="C799:F799"/>
    <mergeCell ref="B726:F726"/>
    <mergeCell ref="C912:E912"/>
    <mergeCell ref="C902:E902"/>
    <mergeCell ref="C599:E599"/>
    <mergeCell ref="C600:E600"/>
    <mergeCell ref="C601:E601"/>
    <mergeCell ref="B679:F679"/>
    <mergeCell ref="C680:F680"/>
    <mergeCell ref="C682:E682"/>
    <mergeCell ref="C683:E683"/>
    <mergeCell ref="C685:E685"/>
    <mergeCell ref="C687:E687"/>
    <mergeCell ref="B641:F641"/>
    <mergeCell ref="C644:E644"/>
    <mergeCell ref="C645:E645"/>
    <mergeCell ref="C647:E647"/>
    <mergeCell ref="C674:E674"/>
    <mergeCell ref="C998:E998"/>
    <mergeCell ref="C1002:E1002"/>
    <mergeCell ref="B965:F965"/>
    <mergeCell ref="C968:E968"/>
    <mergeCell ref="C969:E969"/>
    <mergeCell ref="C971:E971"/>
    <mergeCell ref="C978:E978"/>
    <mergeCell ref="C982:E982"/>
    <mergeCell ref="B992:F992"/>
    <mergeCell ref="C993:F993"/>
    <mergeCell ref="C966:F966"/>
    <mergeCell ref="C995:E995"/>
    <mergeCell ref="C996:E996"/>
    <mergeCell ref="C193:E193"/>
    <mergeCell ref="C191:F191"/>
    <mergeCell ref="C194:E194"/>
    <mergeCell ref="C196:E196"/>
    <mergeCell ref="B197:E197"/>
    <mergeCell ref="C338:E338"/>
    <mergeCell ref="C454:E454"/>
    <mergeCell ref="C214:E214"/>
    <mergeCell ref="C261:E261"/>
    <mergeCell ref="C277:E277"/>
    <mergeCell ref="C313:E313"/>
    <mergeCell ref="B310:F310"/>
    <mergeCell ref="C250:E250"/>
    <mergeCell ref="C311:F311"/>
    <mergeCell ref="C348:F348"/>
    <mergeCell ref="C418:F418"/>
    <mergeCell ref="C450:E450"/>
    <mergeCell ref="C451:E451"/>
    <mergeCell ref="C453:E453"/>
    <mergeCell ref="C407:E407"/>
    <mergeCell ref="C444:E444"/>
    <mergeCell ref="B448:F448"/>
    <mergeCell ref="B417:F417"/>
    <mergeCell ref="C420:E420"/>
    <mergeCell ref="B2:F2"/>
    <mergeCell ref="B13:F13"/>
    <mergeCell ref="C14:F14"/>
    <mergeCell ref="B31:F31"/>
    <mergeCell ref="C34:E34"/>
    <mergeCell ref="C35:E35"/>
    <mergeCell ref="B8:E8"/>
    <mergeCell ref="C16:D16"/>
    <mergeCell ref="C32:F32"/>
    <mergeCell ref="B65:F65"/>
    <mergeCell ref="C73:E73"/>
    <mergeCell ref="C68:E68"/>
    <mergeCell ref="C69:E69"/>
    <mergeCell ref="C95:E95"/>
    <mergeCell ref="C66:F66"/>
    <mergeCell ref="C131:F131"/>
    <mergeCell ref="C37:E37"/>
    <mergeCell ref="C46:E46"/>
    <mergeCell ref="C44:E44"/>
    <mergeCell ref="C55:E55"/>
    <mergeCell ref="C198:E198"/>
    <mergeCell ref="C385:E385"/>
    <mergeCell ref="C314:E314"/>
    <mergeCell ref="C344:E344"/>
    <mergeCell ref="C334:E334"/>
    <mergeCell ref="C71:E71"/>
    <mergeCell ref="B72:E72"/>
    <mergeCell ref="C114:E114"/>
    <mergeCell ref="C122:E122"/>
    <mergeCell ref="B130:F130"/>
    <mergeCell ref="C303:E303"/>
    <mergeCell ref="C133:E133"/>
    <mergeCell ref="C134:E134"/>
    <mergeCell ref="C136:E136"/>
    <mergeCell ref="C316:E316"/>
    <mergeCell ref="C318:E318"/>
    <mergeCell ref="C138:E138"/>
    <mergeCell ref="C149:E149"/>
    <mergeCell ref="C163:E163"/>
    <mergeCell ref="C166:E166"/>
    <mergeCell ref="C171:E171"/>
    <mergeCell ref="C175:E175"/>
    <mergeCell ref="C181:E181"/>
    <mergeCell ref="B190:F190"/>
    <mergeCell ref="C425:E425"/>
    <mergeCell ref="B593:F593"/>
    <mergeCell ref="C596:E596"/>
    <mergeCell ref="C488:E488"/>
    <mergeCell ref="C493:E493"/>
    <mergeCell ref="C545:E545"/>
    <mergeCell ref="B485:F485"/>
    <mergeCell ref="C549:E549"/>
    <mergeCell ref="D513:D516"/>
    <mergeCell ref="D509:D512"/>
    <mergeCell ref="C572:E572"/>
    <mergeCell ref="C573:E573"/>
    <mergeCell ref="B447:F447"/>
    <mergeCell ref="B569:F569"/>
    <mergeCell ref="C577:E577"/>
    <mergeCell ref="C827:E827"/>
    <mergeCell ref="C594:F594"/>
    <mergeCell ref="C617:F617"/>
    <mergeCell ref="C351:E351"/>
    <mergeCell ref="C353:E353"/>
    <mergeCell ref="B347:F347"/>
    <mergeCell ref="C355:E355"/>
    <mergeCell ref="C396:E396"/>
    <mergeCell ref="C637:E637"/>
    <mergeCell ref="C729:E729"/>
    <mergeCell ref="C649:E649"/>
    <mergeCell ref="C655:E655"/>
    <mergeCell ref="C575:E575"/>
    <mergeCell ref="C489:E489"/>
    <mergeCell ref="C491:E491"/>
    <mergeCell ref="C550:E550"/>
    <mergeCell ref="C350:E350"/>
    <mergeCell ref="C480:E480"/>
    <mergeCell ref="C421:E421"/>
    <mergeCell ref="C423:E423"/>
    <mergeCell ref="C597:E597"/>
    <mergeCell ref="C623:E623"/>
    <mergeCell ref="C486:F486"/>
    <mergeCell ref="C570:F570"/>
  </mergeCells>
  <hyperlinks>
    <hyperlink ref="E23" r:id="rId1" xr:uid="{00000000-0004-0000-0000-000000000000}"/>
    <hyperlink ref="E24" r:id="rId2" xr:uid="{00000000-0004-0000-0000-000001000000}"/>
    <hyperlink ref="E26" r:id="rId3" xr:uid="{00000000-0004-0000-0000-000002000000}"/>
    <hyperlink ref="E27" r:id="rId4" xr:uid="{00000000-0004-0000-0000-000003000000}"/>
    <hyperlink ref="E28" r:id="rId5" xr:uid="{00000000-0004-0000-0000-000004000000}"/>
    <hyperlink ref="E17" r:id="rId6" xr:uid="{00000000-0004-0000-0000-000005000000}"/>
    <hyperlink ref="E19" r:id="rId7" xr:uid="{00000000-0004-0000-0000-000006000000}"/>
    <hyperlink ref="E20" r:id="rId8" xr:uid="{00000000-0004-0000-0000-000007000000}"/>
    <hyperlink ref="E21" r:id="rId9" xr:uid="{00000000-0004-0000-0000-000008000000}"/>
    <hyperlink ref="E25" r:id="rId10" xr:uid="{00000000-0004-0000-0000-000009000000}"/>
  </hyperlinks>
  <pageMargins left="0.7" right="0.7" top="0.75" bottom="0.75" header="0.3" footer="0.3"/>
  <pageSetup paperSize="9"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dimension ref="A1:L89"/>
  <sheetViews>
    <sheetView topLeftCell="A121" workbookViewId="0">
      <selection activeCell="H140" sqref="H140"/>
    </sheetView>
  </sheetViews>
  <sheetFormatPr defaultColWidth="9.140625" defaultRowHeight="12.75" x14ac:dyDescent="0.2"/>
  <cols>
    <col min="1" max="1" width="16.140625" style="85" customWidth="1"/>
    <col min="2" max="2" width="26.42578125" style="85" customWidth="1"/>
    <col min="3" max="3" width="11.5703125" style="85" bestFit="1" customWidth="1"/>
    <col min="4" max="4" width="10.85546875" style="85" customWidth="1"/>
    <col min="5" max="5" width="12.7109375" style="85" customWidth="1"/>
    <col min="6" max="6" width="9.140625" style="85" customWidth="1"/>
    <col min="7" max="7" width="9.140625" style="85"/>
    <col min="8" max="8" width="12.5703125" style="85" customWidth="1"/>
    <col min="9" max="16384" width="9.140625" style="85"/>
  </cols>
  <sheetData>
    <row r="1" spans="1:12" x14ac:dyDescent="0.2">
      <c r="A1" s="79"/>
      <c r="B1" s="80"/>
      <c r="C1" s="21"/>
      <c r="D1" s="21"/>
      <c r="E1" s="21"/>
      <c r="F1" s="21"/>
      <c r="G1" s="81"/>
      <c r="H1" s="82"/>
      <c r="I1" s="83"/>
      <c r="J1" s="84"/>
      <c r="K1" s="2524"/>
      <c r="L1" s="2525"/>
    </row>
    <row r="3" spans="1:12" x14ac:dyDescent="0.2">
      <c r="A3" s="2526" t="s">
        <v>195</v>
      </c>
      <c r="B3" s="2527"/>
      <c r="C3" s="2527"/>
      <c r="D3" s="2527"/>
      <c r="E3" s="2527"/>
      <c r="F3" s="2527"/>
      <c r="G3" s="2527"/>
      <c r="H3" s="2527"/>
      <c r="I3" s="2527"/>
      <c r="J3" s="86"/>
      <c r="K3" s="87"/>
    </row>
    <row r="4" spans="1:12" x14ac:dyDescent="0.2">
      <c r="A4" s="88" t="s">
        <v>60</v>
      </c>
      <c r="B4" s="88" t="s">
        <v>61</v>
      </c>
      <c r="C4" s="88" t="s">
        <v>77</v>
      </c>
      <c r="D4" s="88" t="s">
        <v>196</v>
      </c>
      <c r="E4" s="88" t="s">
        <v>197</v>
      </c>
      <c r="F4" s="88" t="s">
        <v>148</v>
      </c>
      <c r="G4" s="88" t="s">
        <v>198</v>
      </c>
      <c r="H4" s="88" t="s">
        <v>199</v>
      </c>
      <c r="I4" s="88" t="s">
        <v>118</v>
      </c>
      <c r="J4" s="88" t="s">
        <v>200</v>
      </c>
      <c r="K4" s="88" t="s">
        <v>147</v>
      </c>
      <c r="L4" s="89"/>
    </row>
    <row r="5" spans="1:12" x14ac:dyDescent="0.2">
      <c r="A5" s="90" t="s">
        <v>1486</v>
      </c>
      <c r="B5" s="183">
        <v>43405</v>
      </c>
      <c r="C5" s="184">
        <v>31</v>
      </c>
      <c r="D5" s="183">
        <v>43436</v>
      </c>
      <c r="E5" s="183">
        <v>43436</v>
      </c>
      <c r="F5" s="90">
        <v>0</v>
      </c>
      <c r="G5" s="91" t="e">
        <v>#N/A</v>
      </c>
      <c r="H5" s="92">
        <v>0</v>
      </c>
      <c r="I5" s="91" t="e">
        <v>#N/A</v>
      </c>
      <c r="J5" s="90">
        <v>31</v>
      </c>
      <c r="K5" s="90">
        <v>0</v>
      </c>
    </row>
    <row r="6" spans="1:12" x14ac:dyDescent="0.2">
      <c r="A6" s="91" t="s">
        <v>1920</v>
      </c>
      <c r="B6" s="183">
        <v>43436</v>
      </c>
      <c r="C6" s="185">
        <v>28</v>
      </c>
      <c r="D6" s="183">
        <v>43464</v>
      </c>
      <c r="E6" s="183">
        <v>43464</v>
      </c>
      <c r="F6" s="91">
        <v>0</v>
      </c>
      <c r="G6" s="91" t="e">
        <v>#N/A</v>
      </c>
      <c r="H6" s="93">
        <v>0</v>
      </c>
      <c r="I6" s="91" t="e">
        <v>#N/A</v>
      </c>
      <c r="J6" s="90">
        <v>28</v>
      </c>
      <c r="K6" s="90">
        <v>0</v>
      </c>
    </row>
    <row r="7" spans="1:12" x14ac:dyDescent="0.2">
      <c r="A7" s="91"/>
      <c r="B7" s="183"/>
      <c r="C7" s="185"/>
      <c r="D7" s="96"/>
      <c r="E7" s="96"/>
      <c r="F7" s="91"/>
      <c r="G7" s="91"/>
      <c r="H7" s="93"/>
      <c r="I7" s="91"/>
      <c r="J7" s="90"/>
      <c r="K7" s="90"/>
    </row>
    <row r="8" spans="1:12" x14ac:dyDescent="0.2">
      <c r="A8" s="91"/>
      <c r="B8" s="183"/>
      <c r="C8" s="185"/>
      <c r="D8" s="183"/>
      <c r="E8" s="183"/>
      <c r="F8" s="91"/>
      <c r="G8" s="91"/>
      <c r="H8" s="93"/>
      <c r="I8" s="91"/>
      <c r="J8" s="90"/>
      <c r="K8" s="90"/>
    </row>
    <row r="9" spans="1:12" x14ac:dyDescent="0.2">
      <c r="A9" s="91"/>
      <c r="B9" s="183"/>
      <c r="C9" s="185"/>
      <c r="D9" s="183"/>
      <c r="E9" s="183"/>
      <c r="F9" s="91"/>
      <c r="G9" s="91"/>
      <c r="H9" s="93"/>
      <c r="I9" s="91"/>
      <c r="J9" s="90"/>
      <c r="K9" s="90"/>
    </row>
    <row r="10" spans="1:12" x14ac:dyDescent="0.2">
      <c r="A10" s="91"/>
      <c r="B10" s="183"/>
      <c r="C10" s="185"/>
      <c r="D10" s="183"/>
      <c r="E10" s="183"/>
      <c r="F10" s="91"/>
      <c r="G10" s="91"/>
      <c r="H10" s="93"/>
      <c r="I10" s="91"/>
      <c r="J10" s="90"/>
      <c r="K10" s="90"/>
    </row>
    <row r="11" spans="1:12" x14ac:dyDescent="0.2">
      <c r="A11" s="91"/>
      <c r="B11" s="183"/>
      <c r="C11" s="185"/>
      <c r="D11" s="96"/>
      <c r="E11" s="96"/>
      <c r="F11" s="91"/>
      <c r="G11" s="91"/>
      <c r="H11" s="93"/>
      <c r="I11" s="91"/>
      <c r="J11" s="90"/>
      <c r="K11" s="90"/>
    </row>
    <row r="12" spans="1:12" x14ac:dyDescent="0.2">
      <c r="A12" s="91"/>
      <c r="B12" s="183"/>
      <c r="C12" s="185"/>
      <c r="D12" s="96"/>
      <c r="E12" s="96"/>
      <c r="F12" s="91"/>
      <c r="G12" s="91"/>
      <c r="H12" s="93"/>
      <c r="I12" s="91"/>
      <c r="J12" s="88"/>
      <c r="K12" s="88"/>
    </row>
    <row r="13" spans="1:12" x14ac:dyDescent="0.2">
      <c r="A13" s="91"/>
      <c r="B13" s="183"/>
      <c r="C13" s="185"/>
      <c r="D13" s="96"/>
      <c r="E13" s="96"/>
      <c r="F13" s="91"/>
      <c r="G13" s="91"/>
      <c r="H13" s="93"/>
      <c r="I13" s="91"/>
      <c r="J13" s="90"/>
      <c r="K13" s="90"/>
    </row>
    <row r="14" spans="1:12" x14ac:dyDescent="0.2">
      <c r="A14" s="94"/>
      <c r="B14" s="183"/>
      <c r="C14" s="185"/>
      <c r="D14" s="96"/>
      <c r="E14" s="96"/>
      <c r="F14" s="91"/>
      <c r="G14" s="91"/>
      <c r="H14" s="93"/>
      <c r="I14" s="91"/>
      <c r="J14" s="88"/>
      <c r="K14" s="90"/>
    </row>
    <row r="15" spans="1:12" x14ac:dyDescent="0.2">
      <c r="A15" s="94"/>
      <c r="B15" s="183"/>
      <c r="C15" s="185"/>
      <c r="D15" s="96"/>
      <c r="E15" s="96"/>
      <c r="F15" s="91"/>
      <c r="G15" s="91"/>
      <c r="H15" s="93"/>
      <c r="I15" s="91"/>
      <c r="J15" s="90"/>
      <c r="K15" s="88"/>
    </row>
    <row r="16" spans="1:12" x14ac:dyDescent="0.2">
      <c r="A16" s="94"/>
      <c r="B16" s="183"/>
      <c r="C16" s="185"/>
      <c r="D16" s="96"/>
      <c r="E16" s="96"/>
      <c r="F16" s="91"/>
      <c r="G16" s="91"/>
      <c r="H16" s="93"/>
      <c r="I16" s="91"/>
      <c r="J16" s="88"/>
      <c r="K16" s="90"/>
    </row>
    <row r="17" spans="1:11" x14ac:dyDescent="0.2">
      <c r="A17" s="94"/>
      <c r="B17" s="183"/>
      <c r="C17" s="185"/>
      <c r="D17" s="96"/>
      <c r="E17" s="96"/>
      <c r="F17" s="91"/>
      <c r="G17" s="91"/>
      <c r="H17" s="93"/>
      <c r="I17" s="91"/>
      <c r="J17" s="90"/>
      <c r="K17" s="90"/>
    </row>
    <row r="18" spans="1:11" x14ac:dyDescent="0.2">
      <c r="A18" s="91"/>
      <c r="B18" s="183"/>
      <c r="C18" s="185"/>
      <c r="D18" s="96"/>
      <c r="E18" s="96"/>
      <c r="F18" s="91"/>
      <c r="G18" s="91"/>
      <c r="H18" s="93"/>
      <c r="I18" s="91"/>
      <c r="J18" s="88"/>
      <c r="K18" s="88"/>
    </row>
    <row r="19" spans="1:11" x14ac:dyDescent="0.2">
      <c r="A19" s="91"/>
      <c r="B19" s="183"/>
      <c r="C19" s="185"/>
      <c r="D19" s="96"/>
      <c r="E19" s="96"/>
      <c r="F19" s="91"/>
      <c r="G19" s="91"/>
      <c r="H19" s="93"/>
      <c r="I19" s="91"/>
      <c r="J19" s="90"/>
      <c r="K19" s="90"/>
    </row>
    <row r="20" spans="1:11" x14ac:dyDescent="0.2">
      <c r="A20" s="91"/>
      <c r="B20" s="183"/>
      <c r="C20" s="185"/>
      <c r="D20" s="96"/>
      <c r="E20" s="96"/>
      <c r="F20" s="91"/>
      <c r="G20" s="91"/>
      <c r="H20" s="93"/>
      <c r="I20" s="91"/>
      <c r="J20" s="88"/>
      <c r="K20" s="90"/>
    </row>
    <row r="21" spans="1:11" x14ac:dyDescent="0.2">
      <c r="A21" s="91"/>
      <c r="B21" s="183"/>
      <c r="C21" s="185"/>
      <c r="D21" s="96"/>
      <c r="E21" s="96"/>
      <c r="F21" s="91"/>
      <c r="G21" s="91"/>
      <c r="H21" s="93"/>
      <c r="I21" s="91"/>
      <c r="J21" s="90"/>
      <c r="K21" s="88"/>
    </row>
    <row r="22" spans="1:11" x14ac:dyDescent="0.2">
      <c r="A22" s="91"/>
      <c r="B22" s="183"/>
      <c r="C22" s="185"/>
      <c r="D22" s="96"/>
      <c r="E22" s="96"/>
      <c r="F22" s="91"/>
      <c r="G22" s="91"/>
      <c r="H22" s="93"/>
      <c r="I22" s="91"/>
      <c r="J22" s="88"/>
      <c r="K22" s="90"/>
    </row>
    <row r="23" spans="1:11" x14ac:dyDescent="0.2">
      <c r="A23" s="91"/>
      <c r="B23" s="183"/>
      <c r="C23" s="185"/>
      <c r="D23" s="96"/>
      <c r="E23" s="96"/>
      <c r="F23" s="91"/>
      <c r="G23" s="91"/>
      <c r="H23" s="93"/>
      <c r="I23" s="91"/>
      <c r="J23" s="90"/>
      <c r="K23" s="90"/>
    </row>
    <row r="24" spans="1:11" x14ac:dyDescent="0.2">
      <c r="A24" s="91"/>
      <c r="B24" s="183"/>
      <c r="C24" s="185"/>
      <c r="D24" s="96"/>
      <c r="E24" s="96"/>
      <c r="F24" s="91"/>
      <c r="G24" s="91"/>
      <c r="H24" s="93"/>
      <c r="I24" s="91"/>
      <c r="J24" s="88"/>
      <c r="K24" s="88"/>
    </row>
    <row r="25" spans="1:11" x14ac:dyDescent="0.2">
      <c r="B25" s="208"/>
      <c r="D25" s="208"/>
      <c r="E25" s="208"/>
      <c r="H25" s="209"/>
    </row>
    <row r="26" spans="1:11" x14ac:dyDescent="0.2">
      <c r="B26" s="208"/>
      <c r="D26" s="208"/>
      <c r="E26" s="208"/>
      <c r="H26" s="209"/>
    </row>
    <row r="27" spans="1:11" x14ac:dyDescent="0.2">
      <c r="B27" s="208"/>
      <c r="D27" s="208"/>
      <c r="E27" s="208"/>
      <c r="H27" s="209"/>
    </row>
    <row r="28" spans="1:11" x14ac:dyDescent="0.2">
      <c r="B28" s="208"/>
      <c r="D28" s="208"/>
      <c r="E28" s="208"/>
      <c r="H28" s="209"/>
    </row>
    <row r="29" spans="1:11" x14ac:dyDescent="0.2">
      <c r="B29" s="208"/>
      <c r="D29" s="208"/>
      <c r="E29" s="208"/>
      <c r="H29" s="209"/>
    </row>
    <row r="30" spans="1:11" x14ac:dyDescent="0.2">
      <c r="B30" s="208"/>
      <c r="D30" s="208"/>
      <c r="E30" s="208"/>
      <c r="H30" s="209"/>
    </row>
    <row r="31" spans="1:11" x14ac:dyDescent="0.2">
      <c r="B31" s="208"/>
      <c r="D31" s="208"/>
      <c r="E31" s="208"/>
      <c r="H31" s="209"/>
    </row>
    <row r="32" spans="1:11" x14ac:dyDescent="0.2">
      <c r="B32" s="208"/>
      <c r="D32" s="208"/>
      <c r="E32" s="208"/>
      <c r="H32" s="209"/>
    </row>
    <row r="33" spans="2:8" x14ac:dyDescent="0.2">
      <c r="B33" s="208"/>
      <c r="D33" s="208"/>
      <c r="E33" s="208"/>
      <c r="H33" s="209"/>
    </row>
    <row r="34" spans="2:8" x14ac:dyDescent="0.2">
      <c r="B34" s="208"/>
      <c r="D34" s="208"/>
      <c r="E34" s="208"/>
      <c r="H34" s="209"/>
    </row>
    <row r="35" spans="2:8" x14ac:dyDescent="0.2">
      <c r="B35" s="208"/>
      <c r="D35" s="208"/>
      <c r="E35" s="208"/>
      <c r="H35" s="209"/>
    </row>
    <row r="36" spans="2:8" x14ac:dyDescent="0.2">
      <c r="B36" s="208"/>
      <c r="D36" s="208"/>
      <c r="E36" s="208"/>
      <c r="H36" s="209"/>
    </row>
    <row r="37" spans="2:8" x14ac:dyDescent="0.2">
      <c r="B37" s="208"/>
      <c r="D37" s="208"/>
      <c r="E37" s="208"/>
      <c r="H37" s="209"/>
    </row>
    <row r="38" spans="2:8" x14ac:dyDescent="0.2">
      <c r="B38" s="208"/>
      <c r="D38" s="208"/>
      <c r="E38" s="208"/>
      <c r="H38" s="209"/>
    </row>
    <row r="39" spans="2:8" x14ac:dyDescent="0.2">
      <c r="B39" s="208"/>
      <c r="D39" s="208"/>
      <c r="E39" s="208"/>
      <c r="H39" s="209"/>
    </row>
    <row r="40" spans="2:8" x14ac:dyDescent="0.2">
      <c r="B40" s="208"/>
      <c r="D40" s="208"/>
      <c r="E40" s="208"/>
      <c r="H40" s="209"/>
    </row>
    <row r="41" spans="2:8" x14ac:dyDescent="0.2">
      <c r="B41" s="208"/>
      <c r="D41" s="208"/>
      <c r="E41" s="208"/>
      <c r="H41" s="209"/>
    </row>
    <row r="42" spans="2:8" x14ac:dyDescent="0.2">
      <c r="B42" s="208"/>
      <c r="D42" s="208"/>
      <c r="E42" s="208"/>
      <c r="H42" s="209"/>
    </row>
    <row r="43" spans="2:8" x14ac:dyDescent="0.2">
      <c r="B43" s="208"/>
      <c r="D43" s="208"/>
      <c r="E43" s="208"/>
      <c r="H43" s="209"/>
    </row>
    <row r="44" spans="2:8" x14ac:dyDescent="0.2">
      <c r="H44" s="209"/>
    </row>
    <row r="45" spans="2:8" x14ac:dyDescent="0.2">
      <c r="H45" s="209"/>
    </row>
    <row r="46" spans="2:8" x14ac:dyDescent="0.2">
      <c r="H46" s="209"/>
    </row>
    <row r="47" spans="2:8" x14ac:dyDescent="0.2">
      <c r="H47" s="209"/>
    </row>
    <row r="48" spans="2:8" x14ac:dyDescent="0.2">
      <c r="H48" s="209"/>
    </row>
    <row r="49" spans="5:8" x14ac:dyDescent="0.2">
      <c r="G49" s="95"/>
      <c r="H49" s="209"/>
    </row>
    <row r="50" spans="5:8" x14ac:dyDescent="0.2">
      <c r="H50" s="209"/>
    </row>
    <row r="51" spans="5:8" x14ac:dyDescent="0.2">
      <c r="H51" s="209"/>
    </row>
    <row r="52" spans="5:8" x14ac:dyDescent="0.2">
      <c r="H52" s="209"/>
    </row>
    <row r="53" spans="5:8" x14ac:dyDescent="0.2">
      <c r="H53" s="209"/>
    </row>
    <row r="54" spans="5:8" x14ac:dyDescent="0.2">
      <c r="H54" s="209"/>
    </row>
    <row r="55" spans="5:8" x14ac:dyDescent="0.2">
      <c r="H55" s="209"/>
    </row>
    <row r="56" spans="5:8" x14ac:dyDescent="0.2">
      <c r="E56" s="186"/>
      <c r="H56" s="209"/>
    </row>
    <row r="57" spans="5:8" x14ac:dyDescent="0.2">
      <c r="H57" s="209"/>
    </row>
    <row r="58" spans="5:8" x14ac:dyDescent="0.2">
      <c r="H58" s="209"/>
    </row>
    <row r="59" spans="5:8" x14ac:dyDescent="0.2">
      <c r="H59" s="209"/>
    </row>
    <row r="60" spans="5:8" x14ac:dyDescent="0.2">
      <c r="H60" s="209"/>
    </row>
    <row r="61" spans="5:8" x14ac:dyDescent="0.2">
      <c r="H61" s="209"/>
    </row>
    <row r="62" spans="5:8" x14ac:dyDescent="0.2">
      <c r="H62" s="209"/>
    </row>
    <row r="63" spans="5:8" x14ac:dyDescent="0.2">
      <c r="H63" s="209"/>
    </row>
    <row r="64" spans="5:8" x14ac:dyDescent="0.2">
      <c r="H64" s="209"/>
    </row>
    <row r="65" spans="8:8" x14ac:dyDescent="0.2">
      <c r="H65" s="209"/>
    </row>
    <row r="66" spans="8:8" x14ac:dyDescent="0.2">
      <c r="H66" s="209"/>
    </row>
    <row r="67" spans="8:8" x14ac:dyDescent="0.2">
      <c r="H67" s="209"/>
    </row>
    <row r="68" spans="8:8" x14ac:dyDescent="0.2">
      <c r="H68" s="209"/>
    </row>
    <row r="69" spans="8:8" x14ac:dyDescent="0.2">
      <c r="H69" s="209"/>
    </row>
    <row r="70" spans="8:8" x14ac:dyDescent="0.2">
      <c r="H70" s="209"/>
    </row>
    <row r="71" spans="8:8" x14ac:dyDescent="0.2">
      <c r="H71" s="209"/>
    </row>
    <row r="72" spans="8:8" x14ac:dyDescent="0.2">
      <c r="H72" s="209"/>
    </row>
    <row r="73" spans="8:8" x14ac:dyDescent="0.2">
      <c r="H73" s="209"/>
    </row>
    <row r="74" spans="8:8" x14ac:dyDescent="0.2">
      <c r="H74" s="209"/>
    </row>
    <row r="75" spans="8:8" x14ac:dyDescent="0.2">
      <c r="H75" s="209"/>
    </row>
    <row r="76" spans="8:8" x14ac:dyDescent="0.2">
      <c r="H76" s="209"/>
    </row>
    <row r="77" spans="8:8" x14ac:dyDescent="0.2">
      <c r="H77" s="209"/>
    </row>
    <row r="78" spans="8:8" x14ac:dyDescent="0.2">
      <c r="H78" s="209"/>
    </row>
    <row r="79" spans="8:8" x14ac:dyDescent="0.2">
      <c r="H79" s="209"/>
    </row>
    <row r="80" spans="8:8" x14ac:dyDescent="0.2">
      <c r="H80" s="209"/>
    </row>
    <row r="81" spans="8:8" x14ac:dyDescent="0.2">
      <c r="H81" s="209"/>
    </row>
    <row r="82" spans="8:8" x14ac:dyDescent="0.2">
      <c r="H82" s="209"/>
    </row>
    <row r="83" spans="8:8" x14ac:dyDescent="0.2">
      <c r="H83" s="209"/>
    </row>
    <row r="84" spans="8:8" x14ac:dyDescent="0.2">
      <c r="H84" s="209"/>
    </row>
    <row r="85" spans="8:8" x14ac:dyDescent="0.2">
      <c r="H85" s="209"/>
    </row>
    <row r="86" spans="8:8" x14ac:dyDescent="0.2">
      <c r="H86" s="209"/>
    </row>
    <row r="87" spans="8:8" x14ac:dyDescent="0.2">
      <c r="H87" s="209"/>
    </row>
    <row r="88" spans="8:8" x14ac:dyDescent="0.2">
      <c r="H88" s="209"/>
    </row>
    <row r="89" spans="8:8" x14ac:dyDescent="0.2">
      <c r="H89" s="209"/>
    </row>
  </sheetData>
  <mergeCells count="2">
    <mergeCell ref="K1:L1"/>
    <mergeCell ref="A3:I3"/>
  </mergeCells>
  <conditionalFormatting sqref="J1">
    <cfRule type="expression" dxfId="643" priority="2" stopIfTrue="1">
      <formula>#REF!="G"</formula>
    </cfRule>
    <cfRule type="expression" dxfId="642" priority="3" stopIfTrue="1">
      <formula>#REF!="A"</formula>
    </cfRule>
    <cfRule type="expression" dxfId="641" priority="4" stopIfTrue="1">
      <formula>#REF!="R"</formula>
    </cfRule>
  </conditionalFormatting>
  <conditionalFormatting sqref="J1">
    <cfRule type="cellIs" dxfId="640" priority="1" operator="equal">
      <formula>1</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3">
    <tabColor theme="0" tint="-0.14999847407452621"/>
  </sheetPr>
  <dimension ref="B1:P57"/>
  <sheetViews>
    <sheetView showGridLines="0" zoomScale="80" zoomScaleNormal="80" workbookViewId="0">
      <pane ySplit="1" topLeftCell="A2" activePane="bottomLeft" state="frozen"/>
      <selection pane="bottomLeft" activeCell="F21" sqref="F21"/>
    </sheetView>
  </sheetViews>
  <sheetFormatPr defaultRowHeight="15" x14ac:dyDescent="0.25"/>
  <cols>
    <col min="1" max="1" width="1.140625" style="151" customWidth="1"/>
    <col min="2" max="2" width="28.85546875" style="151" customWidth="1"/>
    <col min="3" max="3" width="9.140625" style="151" customWidth="1"/>
    <col min="4" max="4" width="6.85546875" style="151" customWidth="1"/>
    <col min="5" max="5" width="25.85546875" style="151" customWidth="1"/>
    <col min="6" max="6" width="9.85546875" style="151" customWidth="1"/>
    <col min="7" max="7" width="5.7109375" style="151" customWidth="1"/>
    <col min="8" max="8" width="34" style="151" customWidth="1"/>
    <col min="9" max="9" width="8.85546875" style="151" customWidth="1"/>
    <col min="10" max="10" width="6.7109375" style="151" customWidth="1"/>
    <col min="11" max="11" width="33" style="151" customWidth="1"/>
    <col min="12" max="12" width="8.7109375" style="151" customWidth="1"/>
    <col min="13" max="13" width="7" style="151" customWidth="1"/>
    <col min="14" max="14" width="34.42578125" style="151" customWidth="1"/>
    <col min="15" max="15" width="10.28515625" style="151" customWidth="1"/>
    <col min="16" max="259" width="9.140625" style="151"/>
    <col min="260" max="265" width="30" style="151" customWidth="1"/>
    <col min="266" max="515" width="9.140625" style="151"/>
    <col min="516" max="521" width="30" style="151" customWidth="1"/>
    <col min="522" max="771" width="9.140625" style="151"/>
    <col min="772" max="777" width="30" style="151" customWidth="1"/>
    <col min="778" max="1027" width="9.140625" style="151"/>
    <col min="1028" max="1033" width="30" style="151" customWidth="1"/>
    <col min="1034" max="1283" width="9.140625" style="151"/>
    <col min="1284" max="1289" width="30" style="151" customWidth="1"/>
    <col min="1290" max="1539" width="9.140625" style="151"/>
    <col min="1540" max="1545" width="30" style="151" customWidth="1"/>
    <col min="1546" max="1795" width="9.140625" style="151"/>
    <col min="1796" max="1801" width="30" style="151" customWidth="1"/>
    <col min="1802" max="2051" width="9.140625" style="151"/>
    <col min="2052" max="2057" width="30" style="151" customWidth="1"/>
    <col min="2058" max="2307" width="9.140625" style="151"/>
    <col min="2308" max="2313" width="30" style="151" customWidth="1"/>
    <col min="2314" max="2563" width="9.140625" style="151"/>
    <col min="2564" max="2569" width="30" style="151" customWidth="1"/>
    <col min="2570" max="2819" width="9.140625" style="151"/>
    <col min="2820" max="2825" width="30" style="151" customWidth="1"/>
    <col min="2826" max="3075" width="9.140625" style="151"/>
    <col min="3076" max="3081" width="30" style="151" customWidth="1"/>
    <col min="3082" max="3331" width="9.140625" style="151"/>
    <col min="3332" max="3337" width="30" style="151" customWidth="1"/>
    <col min="3338" max="3587" width="9.140625" style="151"/>
    <col min="3588" max="3593" width="30" style="151" customWidth="1"/>
    <col min="3594" max="3843" width="9.140625" style="151"/>
    <col min="3844" max="3849" width="30" style="151" customWidth="1"/>
    <col min="3850" max="4099" width="9.140625" style="151"/>
    <col min="4100" max="4105" width="30" style="151" customWidth="1"/>
    <col min="4106" max="4355" width="9.140625" style="151"/>
    <col min="4356" max="4361" width="30" style="151" customWidth="1"/>
    <col min="4362" max="4611" width="9.140625" style="151"/>
    <col min="4612" max="4617" width="30" style="151" customWidth="1"/>
    <col min="4618" max="4867" width="9.140625" style="151"/>
    <col min="4868" max="4873" width="30" style="151" customWidth="1"/>
    <col min="4874" max="5123" width="9.140625" style="151"/>
    <col min="5124" max="5129" width="30" style="151" customWidth="1"/>
    <col min="5130" max="5379" width="9.140625" style="151"/>
    <col min="5380" max="5385" width="30" style="151" customWidth="1"/>
    <col min="5386" max="5635" width="9.140625" style="151"/>
    <col min="5636" max="5641" width="30" style="151" customWidth="1"/>
    <col min="5642" max="5891" width="9.140625" style="151"/>
    <col min="5892" max="5897" width="30" style="151" customWidth="1"/>
    <col min="5898" max="6147" width="9.140625" style="151"/>
    <col min="6148" max="6153" width="30" style="151" customWidth="1"/>
    <col min="6154" max="6403" width="9.140625" style="151"/>
    <col min="6404" max="6409" width="30" style="151" customWidth="1"/>
    <col min="6410" max="6659" width="9.140625" style="151"/>
    <col min="6660" max="6665" width="30" style="151" customWidth="1"/>
    <col min="6666" max="6915" width="9.140625" style="151"/>
    <col min="6916" max="6921" width="30" style="151" customWidth="1"/>
    <col min="6922" max="7171" width="9.140625" style="151"/>
    <col min="7172" max="7177" width="30" style="151" customWidth="1"/>
    <col min="7178" max="7427" width="9.140625" style="151"/>
    <col min="7428" max="7433" width="30" style="151" customWidth="1"/>
    <col min="7434" max="7683" width="9.140625" style="151"/>
    <col min="7684" max="7689" width="30" style="151" customWidth="1"/>
    <col min="7690" max="7939" width="9.140625" style="151"/>
    <col min="7940" max="7945" width="30" style="151" customWidth="1"/>
    <col min="7946" max="8195" width="9.140625" style="151"/>
    <col min="8196" max="8201" width="30" style="151" customWidth="1"/>
    <col min="8202" max="8451" width="9.140625" style="151"/>
    <col min="8452" max="8457" width="30" style="151" customWidth="1"/>
    <col min="8458" max="8707" width="9.140625" style="151"/>
    <col min="8708" max="8713" width="30" style="151" customWidth="1"/>
    <col min="8714" max="8963" width="9.140625" style="151"/>
    <col min="8964" max="8969" width="30" style="151" customWidth="1"/>
    <col min="8970" max="9219" width="9.140625" style="151"/>
    <col min="9220" max="9225" width="30" style="151" customWidth="1"/>
    <col min="9226" max="9475" width="9.140625" style="151"/>
    <col min="9476" max="9481" width="30" style="151" customWidth="1"/>
    <col min="9482" max="9731" width="9.140625" style="151"/>
    <col min="9732" max="9737" width="30" style="151" customWidth="1"/>
    <col min="9738" max="9987" width="9.140625" style="151"/>
    <col min="9988" max="9993" width="30" style="151" customWidth="1"/>
    <col min="9994" max="10243" width="9.140625" style="151"/>
    <col min="10244" max="10249" width="30" style="151" customWidth="1"/>
    <col min="10250" max="10499" width="9.140625" style="151"/>
    <col min="10500" max="10505" width="30" style="151" customWidth="1"/>
    <col min="10506" max="10755" width="9.140625" style="151"/>
    <col min="10756" max="10761" width="30" style="151" customWidth="1"/>
    <col min="10762" max="11011" width="9.140625" style="151"/>
    <col min="11012" max="11017" width="30" style="151" customWidth="1"/>
    <col min="11018" max="11267" width="9.140625" style="151"/>
    <col min="11268" max="11273" width="30" style="151" customWidth="1"/>
    <col min="11274" max="11523" width="9.140625" style="151"/>
    <col min="11524" max="11529" width="30" style="151" customWidth="1"/>
    <col min="11530" max="11779" width="9.140625" style="151"/>
    <col min="11780" max="11785" width="30" style="151" customWidth="1"/>
    <col min="11786" max="12035" width="9.140625" style="151"/>
    <col min="12036" max="12041" width="30" style="151" customWidth="1"/>
    <col min="12042" max="12291" width="9.140625" style="151"/>
    <col min="12292" max="12297" width="30" style="151" customWidth="1"/>
    <col min="12298" max="12547" width="9.140625" style="151"/>
    <col min="12548" max="12553" width="30" style="151" customWidth="1"/>
    <col min="12554" max="12803" width="9.140625" style="151"/>
    <col min="12804" max="12809" width="30" style="151" customWidth="1"/>
    <col min="12810" max="13059" width="9.140625" style="151"/>
    <col min="13060" max="13065" width="30" style="151" customWidth="1"/>
    <col min="13066" max="13315" width="9.140625" style="151"/>
    <col min="13316" max="13321" width="30" style="151" customWidth="1"/>
    <col min="13322" max="13571" width="9.140625" style="151"/>
    <col min="13572" max="13577" width="30" style="151" customWidth="1"/>
    <col min="13578" max="13827" width="9.140625" style="151"/>
    <col min="13828" max="13833" width="30" style="151" customWidth="1"/>
    <col min="13834" max="14083" width="9.140625" style="151"/>
    <col min="14084" max="14089" width="30" style="151" customWidth="1"/>
    <col min="14090" max="14339" width="9.140625" style="151"/>
    <col min="14340" max="14345" width="30" style="151" customWidth="1"/>
    <col min="14346" max="14595" width="9.140625" style="151"/>
    <col min="14596" max="14601" width="30" style="151" customWidth="1"/>
    <col min="14602" max="14851" width="9.140625" style="151"/>
    <col min="14852" max="14857" width="30" style="151" customWidth="1"/>
    <col min="14858" max="15107" width="9.140625" style="151"/>
    <col min="15108" max="15113" width="30" style="151" customWidth="1"/>
    <col min="15114" max="15363" width="9.140625" style="151"/>
    <col min="15364" max="15369" width="30" style="151" customWidth="1"/>
    <col min="15370" max="15619" width="9.140625" style="151"/>
    <col min="15620" max="15625" width="30" style="151" customWidth="1"/>
    <col min="15626" max="15875" width="9.140625" style="151"/>
    <col min="15876" max="15881" width="30" style="151" customWidth="1"/>
    <col min="15882" max="16131" width="9.140625" style="151"/>
    <col min="16132" max="16137" width="30" style="151" customWidth="1"/>
    <col min="16138" max="16384" width="9.140625" style="151"/>
  </cols>
  <sheetData>
    <row r="1" spans="2:15" ht="4.5" customHeight="1" x14ac:dyDescent="0.25">
      <c r="B1" s="157"/>
      <c r="C1" s="157"/>
      <c r="D1" s="157"/>
      <c r="E1" s="157"/>
      <c r="F1" s="157"/>
      <c r="G1" s="157"/>
      <c r="H1" s="157"/>
      <c r="I1" s="157"/>
    </row>
    <row r="2" spans="2:15" ht="42.75" customHeight="1" x14ac:dyDescent="0.25">
      <c r="B2" s="2489" t="s">
        <v>7325</v>
      </c>
      <c r="C2" s="2490"/>
      <c r="D2" s="2490"/>
      <c r="E2" s="2490"/>
      <c r="F2" s="2490"/>
      <c r="G2" s="2490"/>
      <c r="H2" s="2490"/>
      <c r="I2" s="2490"/>
      <c r="J2" s="2490"/>
      <c r="K2" s="2490"/>
      <c r="L2" s="2490"/>
      <c r="M2" s="2490"/>
      <c r="N2" s="2490"/>
      <c r="O2" s="2491"/>
    </row>
    <row r="3" spans="2:15" ht="16.5" hidden="1" customHeight="1" x14ac:dyDescent="0.25">
      <c r="B3" s="1973"/>
      <c r="C3" s="1973"/>
      <c r="D3" s="1973"/>
      <c r="E3" s="1973"/>
      <c r="F3" s="1973"/>
      <c r="G3" s="1973"/>
      <c r="H3" s="1973"/>
      <c r="I3" s="1973"/>
    </row>
    <row r="4" spans="2:15" ht="12.75" hidden="1" customHeight="1" x14ac:dyDescent="0.25">
      <c r="B4" s="1973"/>
      <c r="C4" s="1973"/>
      <c r="D4" s="1973"/>
      <c r="E4" s="1973"/>
      <c r="F4" s="1973"/>
      <c r="G4" s="1973"/>
      <c r="H4" s="1973"/>
      <c r="I4" s="1973"/>
    </row>
    <row r="5" spans="2:15" ht="16.5" hidden="1" customHeight="1" x14ac:dyDescent="0.25">
      <c r="B5" s="1973"/>
      <c r="C5" s="1973"/>
      <c r="D5" s="1973"/>
      <c r="E5" s="1973"/>
      <c r="F5" s="1973"/>
      <c r="G5" s="1973"/>
      <c r="H5" s="1973"/>
      <c r="I5" s="1973"/>
    </row>
    <row r="6" spans="2:15" ht="9.75" hidden="1" customHeight="1" x14ac:dyDescent="0.25">
      <c r="B6" s="1973"/>
      <c r="C6" s="1973"/>
      <c r="D6" s="1973"/>
      <c r="E6" s="1973"/>
      <c r="F6" s="1973"/>
      <c r="G6" s="1973"/>
      <c r="H6" s="1973"/>
      <c r="I6" s="1973"/>
    </row>
    <row r="7" spans="2:15" ht="10.5" hidden="1" customHeight="1" x14ac:dyDescent="0.25">
      <c r="B7" s="1973"/>
      <c r="C7" s="1973"/>
      <c r="D7" s="1973"/>
      <c r="E7" s="1973"/>
      <c r="F7" s="1973"/>
      <c r="G7" s="1973"/>
      <c r="H7" s="1973"/>
      <c r="I7" s="1973"/>
    </row>
    <row r="8" spans="2:15" ht="10.5" hidden="1" customHeight="1" x14ac:dyDescent="0.25">
      <c r="B8" s="1973"/>
      <c r="C8" s="1973"/>
      <c r="D8" s="1973"/>
      <c r="E8" s="1973"/>
      <c r="F8" s="1973"/>
      <c r="G8" s="1973"/>
      <c r="H8" s="1973"/>
      <c r="I8" s="1973"/>
    </row>
    <row r="9" spans="2:15" ht="2.25" hidden="1" customHeight="1" x14ac:dyDescent="0.25">
      <c r="B9" s="1973"/>
      <c r="C9" s="1973"/>
      <c r="D9" s="1973"/>
      <c r="E9" s="1973"/>
      <c r="F9" s="1973"/>
      <c r="G9" s="1973"/>
      <c r="H9" s="1973"/>
      <c r="I9" s="1973"/>
    </row>
    <row r="10" spans="2:15" ht="45" customHeight="1" x14ac:dyDescent="0.25">
      <c r="B10" s="1973"/>
      <c r="C10" s="1973"/>
      <c r="D10" s="1973"/>
      <c r="E10" s="1973"/>
      <c r="F10" s="1973"/>
      <c r="G10" s="1973"/>
      <c r="H10" s="1973"/>
      <c r="I10" s="1973"/>
    </row>
    <row r="11" spans="2:15" ht="7.5" customHeight="1" x14ac:dyDescent="0.25">
      <c r="B11" s="1740" t="s">
        <v>1874</v>
      </c>
      <c r="C11" s="1741"/>
      <c r="D11" s="1741"/>
      <c r="E11" s="1741"/>
      <c r="F11" s="2532"/>
      <c r="G11" s="2532"/>
      <c r="H11" s="2532"/>
      <c r="I11" s="2532"/>
      <c r="J11" s="1742">
        <v>1</v>
      </c>
      <c r="K11" s="1742"/>
      <c r="L11" s="1742"/>
      <c r="M11" s="1742"/>
      <c r="N11" s="1742"/>
      <c r="O11" s="1742"/>
    </row>
    <row r="12" spans="2:15" ht="18" customHeight="1" x14ac:dyDescent="0.25">
      <c r="B12" s="2533" t="s">
        <v>8170</v>
      </c>
      <c r="C12" s="2533"/>
      <c r="D12" s="2533"/>
      <c r="E12" s="2533"/>
      <c r="F12" s="2533"/>
      <c r="G12" s="2533"/>
      <c r="H12" s="2533"/>
      <c r="I12" s="2533"/>
      <c r="J12" s="2533"/>
      <c r="K12" s="2533"/>
      <c r="L12" s="2533"/>
      <c r="M12" s="2533"/>
      <c r="N12" s="2533"/>
      <c r="O12" s="2533"/>
    </row>
    <row r="13" spans="2:15" ht="45.75" customHeight="1" x14ac:dyDescent="0.25">
      <c r="B13" s="1730"/>
      <c r="C13" s="1730"/>
      <c r="D13" s="1730"/>
      <c r="E13" s="1730"/>
      <c r="F13" s="1730"/>
      <c r="G13" s="1730"/>
      <c r="H13" s="1730"/>
      <c r="I13" s="1730"/>
      <c r="J13" s="1730"/>
      <c r="K13" s="1730"/>
      <c r="L13" s="1730"/>
      <c r="M13" s="1730"/>
      <c r="N13" s="1730"/>
      <c r="O13" s="1730"/>
    </row>
    <row r="14" spans="2:15" ht="21" customHeight="1" x14ac:dyDescent="0.25">
      <c r="B14" s="2534" t="s">
        <v>7486</v>
      </c>
      <c r="C14" s="2534"/>
      <c r="D14" s="2534"/>
      <c r="E14" s="2534"/>
      <c r="F14" s="2534"/>
      <c r="G14" s="2534"/>
      <c r="H14" s="2534"/>
      <c r="I14" s="2534"/>
      <c r="J14" s="2534"/>
      <c r="K14" s="2534"/>
      <c r="L14" s="2534"/>
      <c r="M14" s="2534"/>
      <c r="N14" s="2534"/>
      <c r="O14" s="2534"/>
    </row>
    <row r="15" spans="2:15" ht="7.5" customHeight="1" x14ac:dyDescent="0.25">
      <c r="B15" s="846"/>
      <c r="C15" s="846"/>
      <c r="D15" s="846"/>
      <c r="E15" s="846"/>
      <c r="F15" s="157"/>
      <c r="G15" s="157"/>
      <c r="H15" s="157"/>
      <c r="I15" s="157"/>
    </row>
    <row r="16" spans="2:15" ht="9" hidden="1" customHeight="1" x14ac:dyDescent="0.25">
      <c r="B16" s="157"/>
      <c r="C16" s="157"/>
      <c r="D16" s="157"/>
      <c r="E16" s="157"/>
      <c r="F16" s="157"/>
      <c r="G16" s="157"/>
      <c r="H16" s="157"/>
      <c r="I16" s="157"/>
    </row>
    <row r="17" spans="2:16" ht="9.75" hidden="1" customHeight="1" x14ac:dyDescent="0.25">
      <c r="B17" s="846"/>
      <c r="C17" s="846"/>
      <c r="D17" s="846"/>
      <c r="E17" s="846" t="s">
        <v>51</v>
      </c>
      <c r="F17" s="157"/>
      <c r="G17" s="157"/>
      <c r="H17" s="157"/>
      <c r="I17" s="157"/>
      <c r="N17" s="59"/>
      <c r="O17" s="59"/>
    </row>
    <row r="18" spans="2:16" ht="21.95" customHeight="1" x14ac:dyDescent="0.25">
      <c r="B18" s="2535" t="s">
        <v>914</v>
      </c>
      <c r="C18" s="2536"/>
      <c r="D18" s="1723"/>
      <c r="E18" s="2537" t="s">
        <v>7491</v>
      </c>
      <c r="F18" s="2538"/>
      <c r="G18" s="59"/>
      <c r="H18" s="2528" t="s">
        <v>7492</v>
      </c>
      <c r="I18" s="2529"/>
      <c r="J18" s="59"/>
      <c r="K18" s="2528" t="s">
        <v>7492</v>
      </c>
      <c r="L18" s="2529"/>
      <c r="M18" s="59"/>
      <c r="N18" s="2530" t="s">
        <v>7493</v>
      </c>
      <c r="O18" s="2531"/>
      <c r="P18" s="157"/>
    </row>
    <row r="19" spans="2:16" ht="21.95" customHeight="1" x14ac:dyDescent="0.25">
      <c r="B19" s="1734" t="s">
        <v>388</v>
      </c>
      <c r="C19" s="1735" t="s">
        <v>51</v>
      </c>
      <c r="D19" s="776"/>
      <c r="E19" s="1978" t="s">
        <v>14</v>
      </c>
      <c r="F19" s="1979" t="s">
        <v>51</v>
      </c>
      <c r="G19" s="59"/>
      <c r="H19" s="1990" t="s">
        <v>7319</v>
      </c>
      <c r="I19" s="1991" t="s">
        <v>52</v>
      </c>
      <c r="J19" s="59"/>
      <c r="K19" s="2020" t="s">
        <v>821</v>
      </c>
      <c r="L19" s="2021" t="s">
        <v>52</v>
      </c>
      <c r="M19" s="59"/>
      <c r="N19" s="1724" t="s">
        <v>7348</v>
      </c>
      <c r="O19" s="1725" t="s">
        <v>52</v>
      </c>
    </row>
    <row r="20" spans="2:16" ht="21.95" customHeight="1" x14ac:dyDescent="0.25">
      <c r="B20" s="1736" t="s">
        <v>1331</v>
      </c>
      <c r="C20" s="1737" t="s">
        <v>52</v>
      </c>
      <c r="D20" s="59"/>
      <c r="E20" s="1978" t="s">
        <v>335</v>
      </c>
      <c r="F20" s="1979" t="s">
        <v>51</v>
      </c>
      <c r="G20" s="59"/>
      <c r="H20" s="1990" t="s">
        <v>505</v>
      </c>
      <c r="I20" s="1991" t="s">
        <v>52</v>
      </c>
      <c r="J20" s="59"/>
      <c r="K20" s="1990" t="s">
        <v>1303</v>
      </c>
      <c r="L20" s="1991" t="s">
        <v>52</v>
      </c>
      <c r="M20" s="59"/>
      <c r="N20" s="1728" t="s">
        <v>7349</v>
      </c>
      <c r="O20" s="1729" t="s">
        <v>52</v>
      </c>
    </row>
    <row r="21" spans="2:16" ht="21.95" customHeight="1" x14ac:dyDescent="0.25">
      <c r="B21" s="1736" t="s">
        <v>382</v>
      </c>
      <c r="C21" s="1737" t="s">
        <v>51</v>
      </c>
      <c r="D21" s="59"/>
      <c r="E21" s="1978" t="s">
        <v>184</v>
      </c>
      <c r="F21" s="1979" t="s">
        <v>51</v>
      </c>
      <c r="G21" s="59"/>
      <c r="H21" s="1990" t="s">
        <v>830</v>
      </c>
      <c r="I21" s="1991" t="s">
        <v>52</v>
      </c>
      <c r="J21" s="59"/>
      <c r="K21" s="1990" t="s">
        <v>6467</v>
      </c>
      <c r="L21" s="1991" t="s">
        <v>52</v>
      </c>
      <c r="M21" s="59"/>
      <c r="N21" s="1728" t="s">
        <v>7350</v>
      </c>
      <c r="O21" s="1729" t="s">
        <v>52</v>
      </c>
    </row>
    <row r="22" spans="2:16" ht="21.95" customHeight="1" x14ac:dyDescent="0.25">
      <c r="B22" s="1738" t="s">
        <v>187</v>
      </c>
      <c r="C22" s="1739" t="s">
        <v>52</v>
      </c>
      <c r="D22" s="59"/>
      <c r="E22" s="1978" t="s">
        <v>1174</v>
      </c>
      <c r="F22" s="1979" t="s">
        <v>52</v>
      </c>
      <c r="G22" s="59"/>
      <c r="H22" s="1990" t="s">
        <v>1230</v>
      </c>
      <c r="I22" s="1991" t="s">
        <v>52</v>
      </c>
      <c r="J22" s="59"/>
      <c r="K22" s="1990" t="s">
        <v>903</v>
      </c>
      <c r="L22" s="1991" t="s">
        <v>52</v>
      </c>
      <c r="M22" s="59"/>
      <c r="N22" s="1726" t="s">
        <v>7351</v>
      </c>
      <c r="O22" s="1727" t="s">
        <v>52</v>
      </c>
    </row>
    <row r="23" spans="2:16" ht="21.95" customHeight="1" x14ac:dyDescent="0.25">
      <c r="B23" s="2541" t="s">
        <v>7326</v>
      </c>
      <c r="C23" s="2541"/>
      <c r="D23" s="1733"/>
      <c r="E23" s="1978" t="s">
        <v>186</v>
      </c>
      <c r="F23" s="1979" t="s">
        <v>52</v>
      </c>
      <c r="G23" s="59"/>
      <c r="H23" s="1990" t="s">
        <v>739</v>
      </c>
      <c r="I23" s="1991" t="s">
        <v>52</v>
      </c>
      <c r="J23" s="59"/>
      <c r="K23" s="1990" t="s">
        <v>6208</v>
      </c>
      <c r="L23" s="1991" t="s">
        <v>52</v>
      </c>
      <c r="M23" s="59"/>
      <c r="N23" s="59"/>
      <c r="O23" s="59"/>
    </row>
    <row r="24" spans="2:16" ht="21.95" customHeight="1" x14ac:dyDescent="0.25">
      <c r="B24" s="2015" t="s">
        <v>7494</v>
      </c>
      <c r="C24" s="2016" t="s">
        <v>52</v>
      </c>
      <c r="D24" s="59"/>
      <c r="E24" s="1978" t="s">
        <v>7379</v>
      </c>
      <c r="F24" s="1979" t="s">
        <v>52</v>
      </c>
      <c r="G24" s="59"/>
      <c r="H24" s="1990" t="s">
        <v>7490</v>
      </c>
      <c r="I24" s="1991" t="s">
        <v>52</v>
      </c>
      <c r="J24" s="59"/>
      <c r="K24" s="1992" t="s">
        <v>6363</v>
      </c>
      <c r="L24" s="1993" t="s">
        <v>52</v>
      </c>
      <c r="M24" s="59"/>
      <c r="N24" s="59"/>
      <c r="O24" s="59"/>
    </row>
    <row r="25" spans="2:16" ht="21.95" customHeight="1" x14ac:dyDescent="0.25">
      <c r="B25" s="59"/>
      <c r="C25" s="59"/>
      <c r="D25" s="59"/>
      <c r="E25" s="1980" t="s">
        <v>7394</v>
      </c>
      <c r="F25" s="1981" t="s">
        <v>52</v>
      </c>
      <c r="G25" s="59"/>
      <c r="H25" s="1992" t="s">
        <v>284</v>
      </c>
      <c r="I25" s="1993" t="s">
        <v>52</v>
      </c>
      <c r="J25" s="59"/>
      <c r="K25" s="59"/>
      <c r="L25" s="59"/>
      <c r="M25" s="59"/>
      <c r="N25" s="59"/>
      <c r="O25" s="59"/>
    </row>
    <row r="26" spans="2:16" ht="21.95" customHeight="1" x14ac:dyDescent="0.25">
      <c r="B26" s="2013" t="s">
        <v>7318</v>
      </c>
      <c r="C26" s="2014"/>
      <c r="D26" s="59"/>
      <c r="E26" s="59"/>
      <c r="F26" s="59"/>
      <c r="G26" s="59"/>
      <c r="H26" s="59"/>
      <c r="I26" s="59"/>
      <c r="J26" s="59"/>
      <c r="K26" s="59"/>
      <c r="L26" s="59"/>
      <c r="M26" s="59"/>
      <c r="N26" s="59"/>
      <c r="O26" s="59"/>
    </row>
    <row r="27" spans="2:16" ht="21.95" customHeight="1" x14ac:dyDescent="0.25">
      <c r="B27" s="1734" t="s">
        <v>404</v>
      </c>
      <c r="C27" s="1735" t="s">
        <v>51</v>
      </c>
      <c r="D27" s="59"/>
      <c r="E27" s="59"/>
      <c r="F27" s="59"/>
      <c r="G27" s="59"/>
      <c r="H27" s="59"/>
      <c r="I27" s="59"/>
      <c r="J27" s="59"/>
      <c r="K27" s="59"/>
      <c r="L27" s="59"/>
      <c r="M27" s="59"/>
      <c r="N27" s="59"/>
      <c r="O27" s="59"/>
    </row>
    <row r="28" spans="2:16" ht="21.95" customHeight="1" x14ac:dyDescent="0.25">
      <c r="B28" s="1988" t="s">
        <v>415</v>
      </c>
      <c r="C28" s="1989" t="s">
        <v>51</v>
      </c>
      <c r="D28" s="59"/>
      <c r="E28" s="59"/>
      <c r="F28" s="59"/>
      <c r="G28" s="59"/>
      <c r="H28" s="59"/>
      <c r="I28" s="59"/>
      <c r="J28" s="59"/>
      <c r="K28" s="59"/>
      <c r="L28" s="59"/>
      <c r="M28" s="59"/>
      <c r="N28" s="59"/>
      <c r="O28" s="59"/>
    </row>
    <row r="29" spans="2:16" ht="14.25" customHeight="1" x14ac:dyDescent="0.25">
      <c r="B29" s="59"/>
      <c r="C29" s="59"/>
      <c r="D29" s="59"/>
      <c r="E29" s="59"/>
      <c r="F29" s="59"/>
      <c r="G29" s="59"/>
      <c r="H29" s="59"/>
      <c r="I29" s="59"/>
      <c r="J29" s="59"/>
      <c r="K29" s="59"/>
      <c r="L29" s="59"/>
      <c r="M29" s="59"/>
      <c r="N29" s="59"/>
      <c r="O29" s="59"/>
    </row>
    <row r="30" spans="2:16" ht="21.75" customHeight="1" x14ac:dyDescent="0.25"/>
    <row r="31" spans="2:16" ht="39.950000000000003" customHeight="1" x14ac:dyDescent="0.25">
      <c r="B31" s="2542" t="s">
        <v>7264</v>
      </c>
      <c r="C31" s="2543"/>
      <c r="D31" s="2543"/>
      <c r="E31" s="2543"/>
      <c r="F31" s="2543"/>
      <c r="G31" s="2543"/>
      <c r="H31" s="2543"/>
    </row>
    <row r="32" spans="2:16" ht="39.950000000000003" customHeight="1" x14ac:dyDescent="0.25">
      <c r="B32" s="2544" t="s">
        <v>916</v>
      </c>
      <c r="C32" s="2545"/>
      <c r="D32" s="2545"/>
      <c r="E32" s="2545" t="s">
        <v>7340</v>
      </c>
      <c r="F32" s="2545"/>
      <c r="G32" s="2545"/>
      <c r="H32" s="1777" t="s">
        <v>757</v>
      </c>
    </row>
    <row r="33" spans="2:8" ht="39.950000000000003" customHeight="1" x14ac:dyDescent="0.25">
      <c r="B33" s="2539" t="s">
        <v>7292</v>
      </c>
      <c r="C33" s="2539"/>
      <c r="D33" s="2539"/>
      <c r="E33" s="2539" t="s">
        <v>6632</v>
      </c>
      <c r="F33" s="2539"/>
      <c r="G33" s="2539"/>
      <c r="H33" s="2036" t="s">
        <v>51</v>
      </c>
    </row>
    <row r="34" spans="2:8" ht="39.950000000000003" hidden="1" customHeight="1" x14ac:dyDescent="0.25">
      <c r="B34" s="2539" t="s">
        <v>7292</v>
      </c>
      <c r="C34" s="2539"/>
      <c r="D34" s="2539"/>
      <c r="E34" s="2539" t="s">
        <v>6658</v>
      </c>
      <c r="F34" s="2539"/>
      <c r="G34" s="2539"/>
      <c r="H34" s="2036" t="s">
        <v>31</v>
      </c>
    </row>
    <row r="35" spans="2:8" ht="39.950000000000003" hidden="1" customHeight="1" x14ac:dyDescent="0.25">
      <c r="B35" s="2540" t="s">
        <v>187</v>
      </c>
      <c r="C35" s="2540"/>
      <c r="D35" s="2540"/>
      <c r="E35" s="2540" t="s">
        <v>7711</v>
      </c>
      <c r="F35" s="2540" t="s">
        <v>7306</v>
      </c>
      <c r="G35" s="2540"/>
      <c r="H35" s="2036" t="s">
        <v>7306</v>
      </c>
    </row>
    <row r="36" spans="2:8" ht="39.950000000000003" hidden="1" customHeight="1" x14ac:dyDescent="0.25">
      <c r="B36" s="2540" t="s">
        <v>14</v>
      </c>
      <c r="C36" s="2540"/>
      <c r="D36" s="2540"/>
      <c r="E36" s="2540" t="s">
        <v>7302</v>
      </c>
      <c r="F36" s="2540" t="s">
        <v>7306</v>
      </c>
      <c r="G36" s="2540"/>
      <c r="H36" s="2036" t="s">
        <v>7306</v>
      </c>
    </row>
    <row r="37" spans="2:8" ht="39.950000000000003" hidden="1" customHeight="1" x14ac:dyDescent="0.25">
      <c r="B37" s="2540" t="s">
        <v>14</v>
      </c>
      <c r="C37" s="2540"/>
      <c r="D37" s="2540"/>
      <c r="E37" s="2540" t="s">
        <v>1383</v>
      </c>
      <c r="F37" s="2540"/>
      <c r="G37" s="2540"/>
      <c r="H37" s="2037" t="s">
        <v>7303</v>
      </c>
    </row>
    <row r="38" spans="2:8" ht="39.950000000000003" hidden="1" customHeight="1" x14ac:dyDescent="0.25">
      <c r="B38" s="2540" t="s">
        <v>14</v>
      </c>
      <c r="C38" s="2540"/>
      <c r="D38" s="2540"/>
      <c r="E38" s="2540" t="s">
        <v>7300</v>
      </c>
      <c r="F38" s="2540" t="s">
        <v>7303</v>
      </c>
      <c r="G38" s="2540"/>
      <c r="H38" s="2036" t="s">
        <v>7303</v>
      </c>
    </row>
    <row r="39" spans="2:8" ht="39.950000000000003" hidden="1" customHeight="1" x14ac:dyDescent="0.25">
      <c r="B39" s="2540" t="s">
        <v>14</v>
      </c>
      <c r="C39" s="2540"/>
      <c r="D39" s="2540"/>
      <c r="E39" s="2540" t="s">
        <v>7301</v>
      </c>
      <c r="F39" s="2540" t="s">
        <v>7303</v>
      </c>
      <c r="G39" s="2540"/>
      <c r="H39" s="2036" t="s">
        <v>7303</v>
      </c>
    </row>
    <row r="40" spans="2:8" ht="39.950000000000003" hidden="1" customHeight="1" x14ac:dyDescent="0.25">
      <c r="B40" s="2540" t="s">
        <v>14</v>
      </c>
      <c r="C40" s="2540"/>
      <c r="D40" s="2540"/>
      <c r="E40" s="2540" t="s">
        <v>7304</v>
      </c>
      <c r="F40" s="2540" t="s">
        <v>7303</v>
      </c>
      <c r="G40" s="2540"/>
      <c r="H40" s="2036" t="s">
        <v>7303</v>
      </c>
    </row>
    <row r="41" spans="2:8" ht="39.950000000000003" hidden="1" customHeight="1" x14ac:dyDescent="0.25">
      <c r="B41" s="2540" t="s">
        <v>14</v>
      </c>
      <c r="C41" s="2540"/>
      <c r="D41" s="2540"/>
      <c r="E41" s="2540" t="s">
        <v>7305</v>
      </c>
      <c r="F41" s="2540" t="s">
        <v>7303</v>
      </c>
      <c r="G41" s="2540"/>
      <c r="H41" s="2036" t="s">
        <v>7303</v>
      </c>
    </row>
    <row r="42" spans="2:8" ht="39.950000000000003" customHeight="1" x14ac:dyDescent="0.25">
      <c r="B42" s="2540" t="s">
        <v>382</v>
      </c>
      <c r="C42" s="2540"/>
      <c r="D42" s="2540"/>
      <c r="E42" s="2540" t="s">
        <v>7897</v>
      </c>
      <c r="F42" s="2540"/>
      <c r="G42" s="2540"/>
      <c r="H42" s="2036" t="s">
        <v>52</v>
      </c>
    </row>
    <row r="43" spans="2:8" ht="39.950000000000003" customHeight="1" x14ac:dyDescent="0.25">
      <c r="B43" s="2540" t="s">
        <v>14</v>
      </c>
      <c r="C43" s="2540"/>
      <c r="D43" s="2540"/>
      <c r="E43" s="2540" t="s">
        <v>7747</v>
      </c>
      <c r="F43" s="2540" t="s">
        <v>7306</v>
      </c>
      <c r="G43" s="2540"/>
      <c r="H43" s="2036" t="s">
        <v>7748</v>
      </c>
    </row>
    <row r="44" spans="2:8" ht="42.75" customHeight="1" x14ac:dyDescent="0.25">
      <c r="B44" s="2546" t="s">
        <v>903</v>
      </c>
      <c r="C44" s="2547"/>
      <c r="D44" s="2548"/>
      <c r="E44" s="2546" t="s">
        <v>7341</v>
      </c>
      <c r="F44" s="2547"/>
      <c r="G44" s="2548"/>
      <c r="H44" s="2036" t="s">
        <v>51</v>
      </c>
    </row>
    <row r="45" spans="2:8" ht="42.75" customHeight="1" x14ac:dyDescent="0.25">
      <c r="B45" s="2546" t="s">
        <v>903</v>
      </c>
      <c r="C45" s="2547"/>
      <c r="D45" s="2548"/>
      <c r="E45" s="2546" t="s">
        <v>7342</v>
      </c>
      <c r="F45" s="2547"/>
      <c r="G45" s="2548"/>
      <c r="H45" s="2036" t="s">
        <v>51</v>
      </c>
    </row>
    <row r="46" spans="2:8" ht="42.75" customHeight="1" x14ac:dyDescent="0.25">
      <c r="B46" s="2546" t="s">
        <v>903</v>
      </c>
      <c r="C46" s="2547"/>
      <c r="D46" s="2548"/>
      <c r="E46" s="2546" t="s">
        <v>14</v>
      </c>
      <c r="F46" s="2547"/>
      <c r="G46" s="2548"/>
      <c r="H46" s="2036" t="s">
        <v>51</v>
      </c>
    </row>
    <row r="47" spans="2:8" ht="42.75" customHeight="1" x14ac:dyDescent="0.25">
      <c r="B47" s="2546" t="s">
        <v>903</v>
      </c>
      <c r="C47" s="2547"/>
      <c r="D47" s="2548"/>
      <c r="E47" s="2546" t="s">
        <v>7343</v>
      </c>
      <c r="F47" s="2547"/>
      <c r="G47" s="2548"/>
      <c r="H47" s="2036" t="s">
        <v>51</v>
      </c>
    </row>
    <row r="48" spans="2:8" ht="42.75" customHeight="1" x14ac:dyDescent="0.25">
      <c r="B48" s="2546" t="s">
        <v>903</v>
      </c>
      <c r="C48" s="2547"/>
      <c r="D48" s="2548"/>
      <c r="E48" s="2546" t="s">
        <v>184</v>
      </c>
      <c r="F48" s="2547"/>
      <c r="G48" s="2548"/>
      <c r="H48" s="2036" t="s">
        <v>51</v>
      </c>
    </row>
    <row r="49" spans="2:8" ht="42.75" customHeight="1" x14ac:dyDescent="0.25">
      <c r="B49" s="2546" t="s">
        <v>903</v>
      </c>
      <c r="C49" s="2547"/>
      <c r="D49" s="2548"/>
      <c r="E49" s="2546" t="s">
        <v>185</v>
      </c>
      <c r="F49" s="2547"/>
      <c r="G49" s="2548"/>
      <c r="H49" s="2036" t="s">
        <v>51</v>
      </c>
    </row>
    <row r="50" spans="2:8" ht="42.75" customHeight="1" x14ac:dyDescent="0.25">
      <c r="B50" s="2546" t="s">
        <v>903</v>
      </c>
      <c r="C50" s="2547"/>
      <c r="D50" s="2548"/>
      <c r="E50" s="2546" t="s">
        <v>186</v>
      </c>
      <c r="F50" s="2547"/>
      <c r="G50" s="2548"/>
      <c r="H50" s="2036" t="s">
        <v>51</v>
      </c>
    </row>
    <row r="51" spans="2:8" ht="42.75" customHeight="1" x14ac:dyDescent="0.25">
      <c r="B51" s="2546" t="s">
        <v>903</v>
      </c>
      <c r="C51" s="2547"/>
      <c r="D51" s="2548"/>
      <c r="E51" s="2546" t="s">
        <v>7344</v>
      </c>
      <c r="F51" s="2547"/>
      <c r="G51" s="2548"/>
      <c r="H51" s="2036" t="s">
        <v>51</v>
      </c>
    </row>
    <row r="52" spans="2:8" ht="42.75" customHeight="1" x14ac:dyDescent="0.25">
      <c r="B52" s="2546" t="s">
        <v>903</v>
      </c>
      <c r="C52" s="2547"/>
      <c r="D52" s="2548"/>
      <c r="E52" s="2546" t="s">
        <v>7379</v>
      </c>
      <c r="F52" s="2547"/>
      <c r="G52" s="2548"/>
      <c r="H52" s="2036" t="s">
        <v>51</v>
      </c>
    </row>
    <row r="53" spans="2:8" ht="42.75" customHeight="1" x14ac:dyDescent="0.25">
      <c r="B53" s="2546" t="s">
        <v>903</v>
      </c>
      <c r="C53" s="2547"/>
      <c r="D53" s="2548"/>
      <c r="E53" s="2546" t="s">
        <v>851</v>
      </c>
      <c r="F53" s="2547"/>
      <c r="G53" s="2548"/>
      <c r="H53" s="2036" t="s">
        <v>51</v>
      </c>
    </row>
    <row r="54" spans="2:8" ht="42.75" customHeight="1" x14ac:dyDescent="0.25">
      <c r="B54" s="2546" t="s">
        <v>903</v>
      </c>
      <c r="C54" s="2547"/>
      <c r="D54" s="2548"/>
      <c r="E54" s="2546" t="s">
        <v>7294</v>
      </c>
      <c r="F54" s="2547"/>
      <c r="G54" s="2548"/>
      <c r="H54" s="2036" t="s">
        <v>51</v>
      </c>
    </row>
    <row r="55" spans="2:8" ht="42.75" customHeight="1" x14ac:dyDescent="0.25">
      <c r="B55" s="2540" t="s">
        <v>903</v>
      </c>
      <c r="C55" s="2540"/>
      <c r="D55" s="2540"/>
      <c r="E55" s="2540" t="s">
        <v>1230</v>
      </c>
      <c r="F55" s="2540"/>
      <c r="G55" s="2540"/>
      <c r="H55" s="2036" t="s">
        <v>51</v>
      </c>
    </row>
    <row r="56" spans="2:8" ht="39.75" customHeight="1" x14ac:dyDescent="0.25">
      <c r="B56" s="2540" t="s">
        <v>7495</v>
      </c>
      <c r="C56" s="2540"/>
      <c r="D56" s="2540"/>
      <c r="E56" s="2540" t="s">
        <v>7496</v>
      </c>
      <c r="F56" s="2540"/>
      <c r="G56" s="2540"/>
      <c r="H56" s="2038" t="s">
        <v>2493</v>
      </c>
    </row>
    <row r="57" spans="2:8" ht="48" customHeight="1" x14ac:dyDescent="0.25">
      <c r="B57" s="2540" t="s">
        <v>7292</v>
      </c>
      <c r="C57" s="2540"/>
      <c r="D57" s="2540"/>
      <c r="E57" s="2540" t="s">
        <v>8119</v>
      </c>
      <c r="F57" s="2540"/>
      <c r="G57" s="2540"/>
      <c r="H57" s="2036" t="s">
        <v>51</v>
      </c>
    </row>
  </sheetData>
  <mergeCells count="63">
    <mergeCell ref="B57:D57"/>
    <mergeCell ref="E57:G57"/>
    <mergeCell ref="B54:D54"/>
    <mergeCell ref="E54:G54"/>
    <mergeCell ref="B55:D55"/>
    <mergeCell ref="E55:G55"/>
    <mergeCell ref="B56:D56"/>
    <mergeCell ref="E56:G56"/>
    <mergeCell ref="B51:D51"/>
    <mergeCell ref="E51:G51"/>
    <mergeCell ref="B52:D52"/>
    <mergeCell ref="E52:G52"/>
    <mergeCell ref="B53:D53"/>
    <mergeCell ref="E53:G53"/>
    <mergeCell ref="B48:D48"/>
    <mergeCell ref="E48:G48"/>
    <mergeCell ref="B49:D49"/>
    <mergeCell ref="E49:G49"/>
    <mergeCell ref="B50:D50"/>
    <mergeCell ref="E50:G50"/>
    <mergeCell ref="B45:D45"/>
    <mergeCell ref="E45:G45"/>
    <mergeCell ref="B46:D46"/>
    <mergeCell ref="E46:G46"/>
    <mergeCell ref="B47:D47"/>
    <mergeCell ref="E47:G47"/>
    <mergeCell ref="B42:D42"/>
    <mergeCell ref="E42:G42"/>
    <mergeCell ref="B43:D43"/>
    <mergeCell ref="E43:G43"/>
    <mergeCell ref="B44:D44"/>
    <mergeCell ref="E44:G44"/>
    <mergeCell ref="B39:D39"/>
    <mergeCell ref="E39:G39"/>
    <mergeCell ref="B40:D40"/>
    <mergeCell ref="E40:G40"/>
    <mergeCell ref="B41:D41"/>
    <mergeCell ref="E41:G41"/>
    <mergeCell ref="B36:D36"/>
    <mergeCell ref="E36:G36"/>
    <mergeCell ref="B37:D37"/>
    <mergeCell ref="E37:G37"/>
    <mergeCell ref="B38:D38"/>
    <mergeCell ref="E38:G38"/>
    <mergeCell ref="B33:D33"/>
    <mergeCell ref="E33:G33"/>
    <mergeCell ref="H18:I18"/>
    <mergeCell ref="B35:D35"/>
    <mergeCell ref="E35:G35"/>
    <mergeCell ref="B34:D34"/>
    <mergeCell ref="E34:G34"/>
    <mergeCell ref="B23:C23"/>
    <mergeCell ref="B31:H31"/>
    <mergeCell ref="B32:D32"/>
    <mergeCell ref="E32:G32"/>
    <mergeCell ref="K18:L18"/>
    <mergeCell ref="N18:O18"/>
    <mergeCell ref="B2:O2"/>
    <mergeCell ref="F11:I11"/>
    <mergeCell ref="B12:O12"/>
    <mergeCell ref="B14:O14"/>
    <mergeCell ref="B18:C18"/>
    <mergeCell ref="E18:F18"/>
  </mergeCells>
  <conditionalFormatting sqref="F27:F28">
    <cfRule type="cellIs" dxfId="639" priority="153" operator="equal">
      <formula>"N"</formula>
    </cfRule>
    <cfRule type="cellIs" dxfId="638" priority="154" operator="equal">
      <formula>"Y"</formula>
    </cfRule>
  </conditionalFormatting>
  <conditionalFormatting sqref="O24">
    <cfRule type="cellIs" dxfId="637" priority="155" operator="equal">
      <formula>"N"</formula>
    </cfRule>
    <cfRule type="cellIs" dxfId="636" priority="156" operator="equal">
      <formula>"Y"</formula>
    </cfRule>
  </conditionalFormatting>
  <conditionalFormatting sqref="C19:C22">
    <cfRule type="cellIs" dxfId="635" priority="163" operator="equal">
      <formula>"N"</formula>
    </cfRule>
    <cfRule type="cellIs" dxfId="634" priority="164" operator="equal">
      <formula>"Y"</formula>
    </cfRule>
  </conditionalFormatting>
  <conditionalFormatting sqref="I27:I28">
    <cfRule type="cellIs" dxfId="633" priority="151" operator="equal">
      <formula>"N"</formula>
    </cfRule>
    <cfRule type="cellIs" dxfId="632" priority="152" operator="equal">
      <formula>"Y"</formula>
    </cfRule>
  </conditionalFormatting>
  <conditionalFormatting sqref="O27:O28">
    <cfRule type="cellIs" dxfId="631" priority="149" operator="equal">
      <formula>"N"</formula>
    </cfRule>
    <cfRule type="cellIs" dxfId="630" priority="150" operator="equal">
      <formula>"Y"</formula>
    </cfRule>
  </conditionalFormatting>
  <conditionalFormatting sqref="L21:L22">
    <cfRule type="cellIs" dxfId="629" priority="91" operator="equal">
      <formula>"N"</formula>
    </cfRule>
    <cfRule type="cellIs" dxfId="628" priority="92" operator="equal">
      <formula>"Y"</formula>
    </cfRule>
  </conditionalFormatting>
  <conditionalFormatting sqref="I19">
    <cfRule type="cellIs" dxfId="627" priority="127" operator="equal">
      <formula>"N"</formula>
    </cfRule>
    <cfRule type="cellIs" dxfId="626" priority="128" operator="equal">
      <formula>"Y"</formula>
    </cfRule>
  </conditionalFormatting>
  <conditionalFormatting sqref="C28">
    <cfRule type="cellIs" dxfId="625" priority="49" operator="equal">
      <formula>"N"</formula>
    </cfRule>
    <cfRule type="cellIs" dxfId="624" priority="50" operator="equal">
      <formula>"Y"</formula>
    </cfRule>
  </conditionalFormatting>
  <conditionalFormatting sqref="F19">
    <cfRule type="cellIs" dxfId="623" priority="139" operator="equal">
      <formula>"N"</formula>
    </cfRule>
    <cfRule type="cellIs" dxfId="622" priority="140" operator="equal">
      <formula>"Y"</formula>
    </cfRule>
  </conditionalFormatting>
  <conditionalFormatting sqref="F20:F21">
    <cfRule type="cellIs" dxfId="621" priority="137" operator="equal">
      <formula>"N"</formula>
    </cfRule>
    <cfRule type="cellIs" dxfId="620" priority="138" operator="equal">
      <formula>"Y"</formula>
    </cfRule>
  </conditionalFormatting>
  <conditionalFormatting sqref="F22">
    <cfRule type="cellIs" dxfId="619" priority="135" operator="equal">
      <formula>"N"</formula>
    </cfRule>
    <cfRule type="cellIs" dxfId="618" priority="136" operator="equal">
      <formula>"Y"</formula>
    </cfRule>
  </conditionalFormatting>
  <conditionalFormatting sqref="F23">
    <cfRule type="cellIs" dxfId="617" priority="133" operator="equal">
      <formula>"N"</formula>
    </cfRule>
    <cfRule type="cellIs" dxfId="616" priority="134" operator="equal">
      <formula>"Y"</formula>
    </cfRule>
  </conditionalFormatting>
  <conditionalFormatting sqref="F24">
    <cfRule type="cellIs" dxfId="615" priority="131" operator="equal">
      <formula>"N"</formula>
    </cfRule>
    <cfRule type="cellIs" dxfId="614" priority="132" operator="equal">
      <formula>"Y"</formula>
    </cfRule>
  </conditionalFormatting>
  <conditionalFormatting sqref="F25">
    <cfRule type="cellIs" dxfId="613" priority="129" operator="equal">
      <formula>"N"</formula>
    </cfRule>
    <cfRule type="cellIs" dxfId="612" priority="130" operator="equal">
      <formula>"Y"</formula>
    </cfRule>
  </conditionalFormatting>
  <conditionalFormatting sqref="I20">
    <cfRule type="cellIs" dxfId="611" priority="125" operator="equal">
      <formula>"N"</formula>
    </cfRule>
    <cfRule type="cellIs" dxfId="610" priority="126" operator="equal">
      <formula>"Y"</formula>
    </cfRule>
  </conditionalFormatting>
  <conditionalFormatting sqref="I21">
    <cfRule type="cellIs" dxfId="609" priority="123" operator="equal">
      <formula>"N"</formula>
    </cfRule>
    <cfRule type="cellIs" dxfId="608" priority="124" operator="equal">
      <formula>"Y"</formula>
    </cfRule>
  </conditionalFormatting>
  <conditionalFormatting sqref="I22">
    <cfRule type="cellIs" dxfId="607" priority="121" operator="equal">
      <formula>"N"</formula>
    </cfRule>
    <cfRule type="cellIs" dxfId="606" priority="122" operator="equal">
      <formula>"Y"</formula>
    </cfRule>
  </conditionalFormatting>
  <conditionalFormatting sqref="C27">
    <cfRule type="cellIs" dxfId="605" priority="53" operator="equal">
      <formula>"N"</formula>
    </cfRule>
    <cfRule type="cellIs" dxfId="604" priority="54" operator="equal">
      <formula>"Y"</formula>
    </cfRule>
  </conditionalFormatting>
  <conditionalFormatting sqref="L19">
    <cfRule type="cellIs" dxfId="603" priority="95" operator="equal">
      <formula>"N"</formula>
    </cfRule>
    <cfRule type="cellIs" dxfId="602" priority="96" operator="equal">
      <formula>"Y"</formula>
    </cfRule>
  </conditionalFormatting>
  <conditionalFormatting sqref="L20">
    <cfRule type="cellIs" dxfId="601" priority="93" operator="equal">
      <formula>"N"</formula>
    </cfRule>
    <cfRule type="cellIs" dxfId="600" priority="94" operator="equal">
      <formula>"Y"</formula>
    </cfRule>
  </conditionalFormatting>
  <conditionalFormatting sqref="L23">
    <cfRule type="cellIs" dxfId="599" priority="89" operator="equal">
      <formula>"N"</formula>
    </cfRule>
    <cfRule type="cellIs" dxfId="598" priority="90" operator="equal">
      <formula>"Y"</formula>
    </cfRule>
  </conditionalFormatting>
  <conditionalFormatting sqref="O19:O22">
    <cfRule type="cellIs" dxfId="597" priority="85" operator="equal">
      <formula>"N"</formula>
    </cfRule>
    <cfRule type="cellIs" dxfId="596" priority="86" operator="equal">
      <formula>"Y"</formula>
    </cfRule>
  </conditionalFormatting>
  <conditionalFormatting sqref="C24">
    <cfRule type="cellIs" dxfId="595" priority="33" operator="equal">
      <formula>"N"</formula>
    </cfRule>
    <cfRule type="cellIs" dxfId="594" priority="34" operator="equal">
      <formula>"Y"</formula>
    </cfRule>
  </conditionalFormatting>
  <conditionalFormatting sqref="C28">
    <cfRule type="cellIs" dxfId="593" priority="51" operator="equal">
      <formula>"N"</formula>
    </cfRule>
    <cfRule type="cellIs" dxfId="592" priority="52" operator="equal">
      <formula>"Y"</formula>
    </cfRule>
  </conditionalFormatting>
  <conditionalFormatting sqref="C24">
    <cfRule type="cellIs" dxfId="591" priority="35" operator="equal">
      <formula>"N"</formula>
    </cfRule>
    <cfRule type="cellIs" dxfId="590" priority="36" operator="equal">
      <formula>"Y"</formula>
    </cfRule>
  </conditionalFormatting>
  <conditionalFormatting sqref="C28">
    <cfRule type="cellIs" dxfId="589" priority="59" operator="equal">
      <formula>"N"</formula>
    </cfRule>
    <cfRule type="cellIs" dxfId="588" priority="60" operator="equal">
      <formula>"Y"</formula>
    </cfRule>
  </conditionalFormatting>
  <conditionalFormatting sqref="C28">
    <cfRule type="cellIs" dxfId="587" priority="17" operator="equal">
      <formula>"N"</formula>
    </cfRule>
    <cfRule type="cellIs" dxfId="586" priority="18" operator="equal">
      <formula>"Y"</formula>
    </cfRule>
  </conditionalFormatting>
  <conditionalFormatting sqref="C27">
    <cfRule type="cellIs" dxfId="585" priority="21" operator="equal">
      <formula>"N"</formula>
    </cfRule>
    <cfRule type="cellIs" dxfId="584" priority="22" operator="equal">
      <formula>"Y"</formula>
    </cfRule>
  </conditionalFormatting>
  <conditionalFormatting sqref="C28">
    <cfRule type="cellIs" dxfId="583" priority="19" operator="equal">
      <formula>"N"</formula>
    </cfRule>
    <cfRule type="cellIs" dxfId="582" priority="20" operator="equal">
      <formula>"Y"</formula>
    </cfRule>
  </conditionalFormatting>
  <conditionalFormatting sqref="C24">
    <cfRule type="cellIs" dxfId="581" priority="37" operator="equal">
      <formula>"N"</formula>
    </cfRule>
    <cfRule type="cellIs" dxfId="580" priority="38" operator="equal">
      <formula>"Y"</formula>
    </cfRule>
  </conditionalFormatting>
  <conditionalFormatting sqref="C26">
    <cfRule type="cellIs" dxfId="579" priority="25" operator="equal">
      <formula>"N"</formula>
    </cfRule>
    <cfRule type="cellIs" dxfId="578" priority="26" operator="equal">
      <formula>"Y"</formula>
    </cfRule>
  </conditionalFormatting>
  <conditionalFormatting sqref="C28">
    <cfRule type="cellIs" dxfId="577" priority="27" operator="equal">
      <formula>"N"</formula>
    </cfRule>
    <cfRule type="cellIs" dxfId="576" priority="28" operator="equal">
      <formula>"Y"</formula>
    </cfRule>
  </conditionalFormatting>
  <conditionalFormatting sqref="C27">
    <cfRule type="cellIs" dxfId="575" priority="31" operator="equal">
      <formula>"N"</formula>
    </cfRule>
    <cfRule type="cellIs" dxfId="574" priority="32" operator="equal">
      <formula>"Y"</formula>
    </cfRule>
  </conditionalFormatting>
  <conditionalFormatting sqref="C28">
    <cfRule type="cellIs" dxfId="573" priority="29" operator="equal">
      <formula>"N"</formula>
    </cfRule>
    <cfRule type="cellIs" dxfId="572" priority="30" operator="equal">
      <formula>"Y"</formula>
    </cfRule>
  </conditionalFormatting>
  <conditionalFormatting sqref="C27">
    <cfRule type="cellIs" dxfId="571" priority="23" operator="equal">
      <formula>"N"</formula>
    </cfRule>
    <cfRule type="cellIs" dxfId="570" priority="24" operator="equal">
      <formula>"Y"</formula>
    </cfRule>
  </conditionalFormatting>
  <conditionalFormatting sqref="I25">
    <cfRule type="cellIs" dxfId="569" priority="11" operator="equal">
      <formula>"N"</formula>
    </cfRule>
    <cfRule type="cellIs" dxfId="568" priority="12" operator="equal">
      <formula>"Y"</formula>
    </cfRule>
  </conditionalFormatting>
  <conditionalFormatting sqref="I23">
    <cfRule type="cellIs" dxfId="567" priority="13" operator="equal">
      <formula>"N"</formula>
    </cfRule>
    <cfRule type="cellIs" dxfId="566" priority="14" operator="equal">
      <formula>"Y"</formula>
    </cfRule>
  </conditionalFormatting>
  <conditionalFormatting sqref="I24">
    <cfRule type="cellIs" dxfId="565" priority="9" operator="equal">
      <formula>"N"</formula>
    </cfRule>
    <cfRule type="cellIs" dxfId="564" priority="10" operator="equal">
      <formula>"Y"</formula>
    </cfRule>
  </conditionalFormatting>
  <conditionalFormatting sqref="L24">
    <cfRule type="cellIs" dxfId="563" priority="7" operator="equal">
      <formula>"N"</formula>
    </cfRule>
    <cfRule type="cellIs" dxfId="562" priority="8" operator="equal">
      <formula>"Y"</formula>
    </cfRule>
  </conditionalFormatting>
  <conditionalFormatting sqref="H44:H55 H33">
    <cfRule type="cellIs" dxfId="561" priority="5" operator="equal">
      <formula>"N"</formula>
    </cfRule>
    <cfRule type="cellIs" dxfId="560" priority="6" operator="equal">
      <formula>"Y"</formula>
    </cfRule>
  </conditionalFormatting>
  <conditionalFormatting sqref="H42">
    <cfRule type="cellIs" dxfId="559" priority="3" operator="equal">
      <formula>"N"</formula>
    </cfRule>
    <cfRule type="cellIs" dxfId="558" priority="4" operator="equal">
      <formula>"Y"</formula>
    </cfRule>
  </conditionalFormatting>
  <conditionalFormatting sqref="H57">
    <cfRule type="cellIs" dxfId="557" priority="1" operator="equal">
      <formula>"N"</formula>
    </cfRule>
    <cfRule type="cellIs" dxfId="556" priority="2" operator="equal">
      <formula>"Y"</formula>
    </cfRule>
  </conditionalFormatting>
  <dataValidations count="6">
    <dataValidation type="list" allowBlank="1" showInputMessage="1" showErrorMessage="1" sqref="F38:F41 H37:H41" xr:uid="{00000000-0002-0000-0200-000000000000}">
      <formula1>"Automatic, Manual"</formula1>
    </dataValidation>
    <dataValidation type="list" allowBlank="1" showInputMessage="1" showErrorMessage="1" sqref="F43 H35:H36 F35:F36" xr:uid="{00000000-0002-0000-0200-000001000000}">
      <formula1>"Hide, Show"</formula1>
    </dataValidation>
    <dataValidation type="list" allowBlank="1" showInputMessage="1" showErrorMessage="1" sqref="C19:C22 C27:C28 F19:F25 I19:I25 O19:O22 C24 L19:L24 H44:H55 H33 H42 H57" xr:uid="{00000000-0002-0000-0200-000002000000}">
      <formula1>"Y,N"</formula1>
    </dataValidation>
    <dataValidation type="list" allowBlank="1" showInputMessage="1" showErrorMessage="1" sqref="H56" xr:uid="{00000000-0002-0000-0200-000003000000}">
      <formula1>"Load Phases from current project, Load Multiple Project Phases "</formula1>
    </dataValidation>
    <dataValidation type="list" allowBlank="1" showInputMessage="1" showErrorMessage="1" sqref="H34" xr:uid="{00000000-0002-0000-0200-000004000000}">
      <formula1>Frequency</formula1>
    </dataValidation>
    <dataValidation type="list" allowBlank="1" showInputMessage="1" showErrorMessage="1" sqref="H43" xr:uid="{00000000-0002-0000-0200-000005000000}">
      <formula1>"Activate, Deactivate"</formula1>
    </dataValidation>
  </dataValidations>
  <pageMargins left="0.31496062992125984" right="0.31496062992125984" top="0.74803149606299213" bottom="0.74803149606299213" header="0.31496062992125984" footer="0.31496062992125984"/>
  <pageSetup paperSize="9" scale="80" orientation="portrait" r:id="rId1"/>
  <headerFooter>
    <oddHeader>&amp;A</oddHeader>
    <oddFooter>Page &amp;P of &amp;N</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6">
    <tabColor theme="9" tint="-0.249977111117893"/>
  </sheetPr>
  <dimension ref="B1:G9"/>
  <sheetViews>
    <sheetView showGridLines="0" zoomScale="80" zoomScaleNormal="80" workbookViewId="0">
      <selection activeCell="C11" sqref="C11"/>
    </sheetView>
  </sheetViews>
  <sheetFormatPr defaultRowHeight="15" x14ac:dyDescent="0.25"/>
  <cols>
    <col min="1" max="1" width="2.140625" customWidth="1"/>
    <col min="2" max="7" width="30.7109375" customWidth="1"/>
  </cols>
  <sheetData>
    <row r="1" spans="2:7" s="151" customFormat="1" ht="6.75" customHeight="1" x14ac:dyDescent="0.25"/>
    <row r="2" spans="2:7" ht="52.5" customHeight="1" x14ac:dyDescent="0.25">
      <c r="B2" s="2549" t="s">
        <v>7417</v>
      </c>
      <c r="C2" s="2549"/>
      <c r="D2" s="2549"/>
      <c r="E2" s="2549"/>
      <c r="F2" s="2549"/>
      <c r="G2" s="2549"/>
    </row>
    <row r="3" spans="2:7" ht="37.5" customHeight="1" x14ac:dyDescent="0.25">
      <c r="B3" s="141"/>
    </row>
    <row r="4" spans="2:7" s="151" customFormat="1" ht="30" customHeight="1" x14ac:dyDescent="0.25"/>
    <row r="5" spans="2:7" s="151" customFormat="1" ht="23.25" customHeight="1" x14ac:dyDescent="0.25"/>
    <row r="6" spans="2:7" ht="21" customHeight="1" x14ac:dyDescent="0.25">
      <c r="B6" s="2550" t="s">
        <v>7489</v>
      </c>
      <c r="C6" s="2550"/>
      <c r="D6" s="2550"/>
    </row>
    <row r="7" spans="2:7" ht="14.25" customHeight="1" x14ac:dyDescent="0.25"/>
    <row r="8" spans="2:7" ht="29.25" customHeight="1" x14ac:dyDescent="0.25">
      <c r="B8" s="1852" t="s">
        <v>7409</v>
      </c>
      <c r="C8" s="966" t="s">
        <v>7410</v>
      </c>
      <c r="D8" s="966" t="s">
        <v>7411</v>
      </c>
      <c r="E8" s="966" t="s">
        <v>7412</v>
      </c>
      <c r="F8" s="966" t="s">
        <v>7413</v>
      </c>
      <c r="G8" s="1853" t="s">
        <v>7414</v>
      </c>
    </row>
    <row r="9" spans="2:7" ht="41.25" customHeight="1" x14ac:dyDescent="0.25">
      <c r="B9" s="1854" t="s">
        <v>388</v>
      </c>
      <c r="C9" s="1854" t="s">
        <v>1331</v>
      </c>
      <c r="D9" s="1854" t="s">
        <v>382</v>
      </c>
      <c r="E9" s="1854" t="s">
        <v>187</v>
      </c>
      <c r="F9" s="1854" t="s">
        <v>404</v>
      </c>
      <c r="G9" s="1854" t="s">
        <v>7415</v>
      </c>
    </row>
  </sheetData>
  <mergeCells count="2">
    <mergeCell ref="B2:G2"/>
    <mergeCell ref="B6:D6"/>
  </mergeCells>
  <dataValidations count="1">
    <dataValidation type="list" allowBlank="1" showInputMessage="1" showErrorMessage="1" sqref="B9 C9:G9" xr:uid="{00000000-0002-0000-0300-000000000000}">
      <formula1>GPS_Templates</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CA1000"/>
  <sheetViews>
    <sheetView showGridLines="0" workbookViewId="0">
      <selection activeCell="C22" sqref="C22"/>
    </sheetView>
  </sheetViews>
  <sheetFormatPr defaultRowHeight="15" x14ac:dyDescent="0.25"/>
  <cols>
    <col min="1" max="1" width="22.42578125" customWidth="1"/>
    <col min="2" max="2" width="15.140625" customWidth="1"/>
    <col min="3" max="3" width="46.7109375" customWidth="1"/>
    <col min="4" max="4" width="30.28515625" customWidth="1"/>
    <col min="5" max="5" width="14.28515625" customWidth="1"/>
    <col min="6" max="6" width="19.7109375" customWidth="1"/>
    <col min="9" max="9" width="13.28515625" customWidth="1"/>
    <col min="10" max="10" width="17" customWidth="1"/>
    <col min="11" max="11" width="18.42578125" customWidth="1"/>
    <col min="12" max="12" width="18.28515625" customWidth="1"/>
    <col min="13" max="13" width="17.5703125" customWidth="1"/>
    <col min="14" max="14" width="24.28515625" customWidth="1"/>
    <col min="15" max="15" width="15" customWidth="1"/>
    <col min="16" max="16" width="43.7109375" customWidth="1"/>
    <col min="17" max="17" width="37.85546875" customWidth="1"/>
    <col min="18" max="18" width="14.42578125" customWidth="1"/>
    <col min="19" max="19" width="20" customWidth="1"/>
    <col min="20" max="20" width="16.7109375" customWidth="1"/>
    <col min="21" max="21" width="33.5703125" customWidth="1"/>
    <col min="22" max="22" width="28.85546875" customWidth="1"/>
    <col min="23" max="23" width="24.5703125" customWidth="1"/>
    <col min="24" max="24" width="18.140625" customWidth="1"/>
    <col min="25" max="25" width="20.140625" customWidth="1"/>
    <col min="26" max="26" width="47.42578125" customWidth="1"/>
    <col min="27" max="27" width="14.85546875" customWidth="1"/>
    <col min="28" max="28" width="22.5703125" customWidth="1"/>
    <col min="29" max="29" width="25.140625" customWidth="1"/>
    <col min="30" max="30" width="14.140625" customWidth="1"/>
    <col min="31" max="31" width="11.85546875" customWidth="1"/>
    <col min="32" max="32" width="23" customWidth="1"/>
    <col min="33" max="33" width="22.85546875" customWidth="1"/>
    <col min="34" max="34" width="16.140625" customWidth="1"/>
    <col min="35" max="35" width="16.5703125" customWidth="1"/>
    <col min="36" max="36" width="16.140625" customWidth="1"/>
    <col min="37" max="37" width="23.28515625" customWidth="1"/>
    <col min="38" max="38" width="13" customWidth="1"/>
    <col min="39" max="39" width="11.5703125" customWidth="1"/>
    <col min="44" max="44" width="26.28515625" customWidth="1"/>
    <col min="45" max="45" width="26.42578125" customWidth="1"/>
    <col min="46" max="46" width="16" customWidth="1"/>
    <col min="47" max="47" width="30.5703125" customWidth="1"/>
    <col min="48" max="48" width="18.85546875" customWidth="1"/>
    <col min="49" max="49" width="16.140625" customWidth="1"/>
    <col min="50" max="50" width="16.7109375" customWidth="1"/>
    <col min="51" max="51" width="17.85546875" customWidth="1"/>
    <col min="52" max="52" width="18.28515625" customWidth="1"/>
    <col min="53" max="53" width="27.85546875" customWidth="1"/>
    <col min="54" max="54" width="32.5703125" customWidth="1"/>
    <col min="55" max="55" width="33.7109375" customWidth="1"/>
    <col min="56" max="56" width="27" customWidth="1"/>
    <col min="57" max="57" width="30.5703125" customWidth="1"/>
    <col min="58" max="58" width="30.5703125" style="151" customWidth="1"/>
    <col min="59" max="59" width="29.7109375" customWidth="1"/>
    <col min="60" max="60" width="28" customWidth="1"/>
    <col min="61" max="65" width="28" style="151" customWidth="1"/>
    <col min="66" max="66" width="20.7109375" customWidth="1"/>
    <col min="67" max="67" width="22.7109375" customWidth="1"/>
    <col min="68" max="68" width="19.5703125" customWidth="1"/>
    <col min="69" max="69" width="22.7109375" style="151" customWidth="1"/>
    <col min="70" max="70" width="19.5703125" style="151" customWidth="1"/>
    <col min="71" max="71" width="22.7109375" style="151" customWidth="1"/>
    <col min="72" max="72" width="19.5703125" style="151" customWidth="1"/>
    <col min="73" max="73" width="22.7109375" style="151" customWidth="1"/>
    <col min="74" max="76" width="19.5703125" style="151" customWidth="1"/>
    <col min="77" max="77" width="37.140625" customWidth="1"/>
    <col min="78" max="78" width="30.5703125" customWidth="1"/>
    <col min="79" max="79" width="16" customWidth="1"/>
  </cols>
  <sheetData>
    <row r="1" spans="1:79" ht="45" customHeight="1" x14ac:dyDescent="0.25">
      <c r="A1" s="2551" t="s">
        <v>2420</v>
      </c>
      <c r="B1" s="2551"/>
      <c r="C1" s="2551"/>
      <c r="D1" s="2551"/>
      <c r="E1" s="2551"/>
      <c r="F1" s="2551"/>
      <c r="G1" s="2551"/>
      <c r="H1" s="2551"/>
      <c r="I1" s="2551"/>
      <c r="J1" s="2551"/>
      <c r="K1" s="151"/>
      <c r="L1" s="151"/>
      <c r="M1" s="151"/>
      <c r="N1" s="151"/>
      <c r="O1" s="151"/>
      <c r="P1" s="151"/>
      <c r="Q1" s="151"/>
      <c r="R1" s="151"/>
      <c r="S1" s="151"/>
      <c r="T1" s="151"/>
      <c r="U1" s="151"/>
      <c r="V1" s="151"/>
      <c r="W1" s="151"/>
      <c r="X1" s="151"/>
      <c r="Y1" s="151"/>
      <c r="Z1" s="151"/>
      <c r="AA1" s="151"/>
      <c r="AB1" s="151"/>
      <c r="AC1" s="151"/>
      <c r="AD1" s="151"/>
      <c r="AE1" s="151"/>
      <c r="AF1" s="151"/>
      <c r="AG1" s="151"/>
      <c r="AH1" s="151"/>
      <c r="AI1" s="151"/>
      <c r="AJ1" s="151"/>
      <c r="AK1" s="151"/>
      <c r="AL1" s="151"/>
      <c r="AM1" s="151"/>
      <c r="AN1" s="151"/>
      <c r="AO1" s="151"/>
      <c r="AP1" s="151"/>
      <c r="AQ1" s="151"/>
      <c r="AR1" s="151"/>
    </row>
    <row r="5" spans="1:79" ht="11.25" customHeight="1" x14ac:dyDescent="0.25"/>
    <row r="6" spans="1:79" ht="18.75" customHeight="1" x14ac:dyDescent="0.25">
      <c r="A6" s="2552" t="s">
        <v>388</v>
      </c>
      <c r="B6" s="2552"/>
      <c r="C6" s="2552"/>
      <c r="D6" s="2552"/>
      <c r="E6" s="2552"/>
      <c r="F6" s="2552"/>
      <c r="G6" s="2552"/>
      <c r="H6" s="2552"/>
      <c r="I6" s="2552"/>
      <c r="J6" s="2552"/>
      <c r="K6" s="778"/>
      <c r="L6" s="779" t="s">
        <v>187</v>
      </c>
      <c r="M6" s="777"/>
      <c r="N6" s="787" t="s">
        <v>1483</v>
      </c>
      <c r="O6" s="2555" t="s">
        <v>851</v>
      </c>
      <c r="P6" s="2555"/>
      <c r="Q6" s="2555"/>
      <c r="R6" s="2556" t="s">
        <v>38</v>
      </c>
      <c r="S6" s="2556"/>
      <c r="T6" s="2556"/>
      <c r="U6" s="2556"/>
      <c r="V6" s="2557" t="s">
        <v>35</v>
      </c>
      <c r="W6" s="2557"/>
      <c r="X6" s="2559" t="s">
        <v>1984</v>
      </c>
      <c r="Y6" s="2559"/>
      <c r="Z6" s="2559"/>
      <c r="AA6" s="2558" t="s">
        <v>40</v>
      </c>
      <c r="AB6" s="2558"/>
      <c r="AC6" s="2558"/>
      <c r="AD6" s="2560" t="s">
        <v>606</v>
      </c>
      <c r="AE6" s="2560"/>
      <c r="AF6" s="2560"/>
      <c r="AG6" s="2560"/>
      <c r="AH6" s="2560"/>
      <c r="AI6" s="2560"/>
      <c r="AJ6" s="151"/>
      <c r="AU6" s="2554" t="s">
        <v>6426</v>
      </c>
      <c r="AV6" s="2554"/>
      <c r="AW6" s="2554"/>
      <c r="AX6" s="2554"/>
      <c r="AY6" s="2554"/>
      <c r="AZ6" s="2554"/>
      <c r="BA6" s="2554"/>
      <c r="BB6" s="2553" t="s">
        <v>7503</v>
      </c>
      <c r="BC6" s="2553"/>
      <c r="BD6" s="2033"/>
    </row>
    <row r="7" spans="1:79" ht="21.75" customHeight="1" x14ac:dyDescent="0.25">
      <c r="A7" s="784" t="s">
        <v>6633</v>
      </c>
      <c r="B7" s="784" t="s">
        <v>1481</v>
      </c>
      <c r="C7" s="785" t="s">
        <v>4</v>
      </c>
      <c r="D7" s="785" t="s">
        <v>18</v>
      </c>
      <c r="E7" s="785" t="s">
        <v>3</v>
      </c>
      <c r="F7" s="785" t="s">
        <v>96</v>
      </c>
      <c r="G7" s="786" t="s">
        <v>103</v>
      </c>
      <c r="H7" s="785"/>
      <c r="I7" s="785" t="s">
        <v>921</v>
      </c>
      <c r="J7" s="785" t="s">
        <v>763</v>
      </c>
      <c r="K7" s="780" t="s">
        <v>299</v>
      </c>
      <c r="L7" s="780" t="s">
        <v>300</v>
      </c>
      <c r="M7" s="780" t="s">
        <v>1482</v>
      </c>
      <c r="N7" s="781" t="s">
        <v>9</v>
      </c>
      <c r="O7" s="789" t="s">
        <v>1484</v>
      </c>
      <c r="P7" s="789" t="s">
        <v>1887</v>
      </c>
      <c r="Q7" s="789" t="s">
        <v>6437</v>
      </c>
      <c r="R7" s="790" t="s">
        <v>735</v>
      </c>
      <c r="S7" s="790" t="s">
        <v>1258</v>
      </c>
      <c r="T7" s="790" t="s">
        <v>1263</v>
      </c>
      <c r="U7" s="790" t="s">
        <v>1264</v>
      </c>
      <c r="V7" s="788" t="s">
        <v>1265</v>
      </c>
      <c r="W7" s="788" t="s">
        <v>1266</v>
      </c>
      <c r="X7" s="793" t="s">
        <v>1882</v>
      </c>
      <c r="Y7" s="793" t="s">
        <v>1883</v>
      </c>
      <c r="Z7" s="793" t="s">
        <v>1899</v>
      </c>
      <c r="AA7" s="791" t="s">
        <v>1983</v>
      </c>
      <c r="AB7" s="791" t="s">
        <v>1911</v>
      </c>
      <c r="AC7" s="792" t="s">
        <v>1914</v>
      </c>
      <c r="AD7" s="897" t="s">
        <v>2487</v>
      </c>
      <c r="AE7" s="897" t="s">
        <v>606</v>
      </c>
      <c r="AF7" s="897" t="s">
        <v>2617</v>
      </c>
      <c r="AG7" s="897" t="s">
        <v>2618</v>
      </c>
      <c r="AH7" s="897" t="s">
        <v>2619</v>
      </c>
      <c r="AI7" s="897" t="s">
        <v>2620</v>
      </c>
      <c r="AJ7" s="897" t="s">
        <v>5811</v>
      </c>
      <c r="AK7" s="1220" t="s">
        <v>5826</v>
      </c>
      <c r="AL7" s="1220" t="s">
        <v>5834</v>
      </c>
      <c r="AM7" s="1228" t="s">
        <v>5835</v>
      </c>
      <c r="AN7" s="1228" t="s">
        <v>5890</v>
      </c>
      <c r="AO7" s="1228" t="s">
        <v>5836</v>
      </c>
      <c r="AP7" s="1228" t="s">
        <v>5905</v>
      </c>
      <c r="AQ7" s="1228" t="s">
        <v>5910</v>
      </c>
      <c r="AR7" s="785" t="s">
        <v>6221</v>
      </c>
      <c r="AS7" s="785" t="s">
        <v>6222</v>
      </c>
      <c r="AT7" s="1081" t="s">
        <v>6241</v>
      </c>
      <c r="AU7" s="1456" t="s">
        <v>6367</v>
      </c>
      <c r="AV7" s="1457" t="s">
        <v>6380</v>
      </c>
      <c r="AW7" s="1458" t="s">
        <v>6331</v>
      </c>
      <c r="AX7" s="1458" t="s">
        <v>6328</v>
      </c>
      <c r="AY7" s="1458" t="s">
        <v>6330</v>
      </c>
      <c r="AZ7" s="1458" t="s">
        <v>6327</v>
      </c>
      <c r="BA7" s="1459" t="s">
        <v>6381</v>
      </c>
      <c r="BB7" s="2010" t="s">
        <v>7501</v>
      </c>
      <c r="BC7" s="2087" t="s">
        <v>7502</v>
      </c>
      <c r="BD7" s="2034" t="s">
        <v>7512</v>
      </c>
      <c r="BE7" s="2034" t="s">
        <v>7895</v>
      </c>
      <c r="BF7" s="2034" t="s">
        <v>8017</v>
      </c>
      <c r="BG7" s="2324" t="s">
        <v>7946</v>
      </c>
      <c r="BH7" s="2324" t="s">
        <v>7941</v>
      </c>
      <c r="BI7" s="2324" t="s">
        <v>7942</v>
      </c>
      <c r="BJ7" s="2324" t="s">
        <v>7943</v>
      </c>
      <c r="BK7" s="2324" t="s">
        <v>7944</v>
      </c>
      <c r="BL7" s="2324" t="s">
        <v>7947</v>
      </c>
      <c r="BM7" s="2324" t="s">
        <v>7948</v>
      </c>
      <c r="BN7" s="2324" t="s">
        <v>8025</v>
      </c>
      <c r="BO7" s="2324" t="s">
        <v>6445</v>
      </c>
      <c r="BP7" s="2324" t="s">
        <v>8026</v>
      </c>
      <c r="BQ7" s="2324" t="s">
        <v>8027</v>
      </c>
      <c r="BR7" s="2324" t="s">
        <v>8028</v>
      </c>
      <c r="BS7" s="2344" t="s">
        <v>8029</v>
      </c>
      <c r="BT7" s="2344" t="s">
        <v>8030</v>
      </c>
      <c r="BU7" s="2324" t="s">
        <v>8018</v>
      </c>
      <c r="BV7" s="2324" t="s">
        <v>89</v>
      </c>
      <c r="BW7" s="2324" t="s">
        <v>178</v>
      </c>
      <c r="BX7" s="2380" t="s">
        <v>8175</v>
      </c>
      <c r="BY7" s="2380" t="s">
        <v>8172</v>
      </c>
      <c r="BZ7" s="2380" t="s">
        <v>8177</v>
      </c>
      <c r="CA7" s="2380" t="s">
        <v>8178</v>
      </c>
    </row>
    <row r="8" spans="1:79" x14ac:dyDescent="0.25">
      <c r="A8" s="1776" t="s">
        <v>6209</v>
      </c>
      <c r="B8" s="2337" t="s">
        <v>7970</v>
      </c>
      <c r="C8" s="773" t="s">
        <v>42</v>
      </c>
      <c r="D8" s="1222" t="s">
        <v>670</v>
      </c>
      <c r="E8" s="1222" t="s">
        <v>707</v>
      </c>
      <c r="F8" s="1222" t="s">
        <v>97</v>
      </c>
      <c r="G8" s="1222" t="s">
        <v>615</v>
      </c>
      <c r="H8" s="1222"/>
      <c r="I8" s="1222" t="s">
        <v>853</v>
      </c>
      <c r="J8" s="1222" t="s">
        <v>770</v>
      </c>
      <c r="K8" s="1222" t="s">
        <v>301</v>
      </c>
      <c r="L8" s="1222" t="s">
        <v>302</v>
      </c>
      <c r="M8" s="1222" t="s">
        <v>353</v>
      </c>
      <c r="N8" s="1222" t="s">
        <v>144</v>
      </c>
      <c r="O8" s="1222" t="s">
        <v>878</v>
      </c>
      <c r="P8" s="1222" t="s">
        <v>1469</v>
      </c>
      <c r="Q8" s="1222" t="s">
        <v>6451</v>
      </c>
      <c r="R8" s="1222" t="s">
        <v>711</v>
      </c>
      <c r="S8" s="1222" t="s">
        <v>8073</v>
      </c>
      <c r="T8" s="773" t="s">
        <v>8074</v>
      </c>
      <c r="U8" s="1222" t="s">
        <v>8076</v>
      </c>
      <c r="V8" s="1222" t="s">
        <v>6258</v>
      </c>
      <c r="W8" s="1222" t="s">
        <v>373</v>
      </c>
      <c r="X8" s="1222" t="s">
        <v>5755</v>
      </c>
      <c r="Y8" s="1222" t="s">
        <v>1886</v>
      </c>
      <c r="Z8" s="1222" t="s">
        <v>5761</v>
      </c>
      <c r="AA8" s="1222" t="s">
        <v>1903</v>
      </c>
      <c r="AB8" s="1222" t="s">
        <v>1912</v>
      </c>
      <c r="AC8" s="1222" t="s">
        <v>1915</v>
      </c>
      <c r="AD8" s="1222" t="s">
        <v>1309</v>
      </c>
      <c r="AE8" s="1222" t="s">
        <v>1309</v>
      </c>
      <c r="AF8" s="1222" t="s">
        <v>2621</v>
      </c>
      <c r="AG8" s="1222" t="s">
        <v>157</v>
      </c>
      <c r="AH8" s="1222" t="s">
        <v>2624</v>
      </c>
      <c r="AI8" s="1222" t="s">
        <v>2627</v>
      </c>
      <c r="AJ8" s="1222"/>
      <c r="AK8" s="1222" t="s">
        <v>5827</v>
      </c>
      <c r="AL8" s="1222">
        <v>0</v>
      </c>
      <c r="AM8" s="1222" t="s">
        <v>5837</v>
      </c>
      <c r="AN8" s="1222" t="s">
        <v>5838</v>
      </c>
      <c r="AO8" s="1222" t="s">
        <v>130</v>
      </c>
      <c r="AP8" s="1222" t="s">
        <v>5899</v>
      </c>
      <c r="AQ8" s="1222" t="s">
        <v>5900</v>
      </c>
      <c r="AR8" s="1222" t="s">
        <v>142</v>
      </c>
      <c r="AS8" s="1222" t="s">
        <v>6210</v>
      </c>
      <c r="AT8" s="1776">
        <v>1</v>
      </c>
      <c r="AU8" s="1222" t="s">
        <v>905</v>
      </c>
      <c r="AV8" s="1222" t="s">
        <v>37</v>
      </c>
      <c r="AW8" s="1222" t="s">
        <v>6382</v>
      </c>
      <c r="AX8" s="1222" t="s">
        <v>6383</v>
      </c>
      <c r="AY8" s="1222" t="s">
        <v>6384</v>
      </c>
      <c r="AZ8" s="1222" t="s">
        <v>6385</v>
      </c>
      <c r="BA8" s="1222" t="s">
        <v>6386</v>
      </c>
      <c r="BB8" s="1222"/>
      <c r="BC8" s="2011"/>
      <c r="BD8" s="773" t="s">
        <v>7372</v>
      </c>
      <c r="BE8" s="773" t="s">
        <v>7899</v>
      </c>
      <c r="BF8" s="773" t="s">
        <v>7972</v>
      </c>
      <c r="BG8" s="773" t="s">
        <v>7941</v>
      </c>
      <c r="BH8" s="773" t="s">
        <v>7949</v>
      </c>
      <c r="BI8" s="773" t="s">
        <v>7953</v>
      </c>
      <c r="BJ8" s="773" t="s">
        <v>7957</v>
      </c>
      <c r="BK8" s="773" t="s">
        <v>7962</v>
      </c>
      <c r="BL8" s="773" t="s">
        <v>7945</v>
      </c>
      <c r="BM8" s="773" t="s">
        <v>36</v>
      </c>
      <c r="BN8" s="773" t="s">
        <v>6445</v>
      </c>
      <c r="BO8" s="773" t="s">
        <v>8031</v>
      </c>
      <c r="BP8" s="773" t="s">
        <v>8041</v>
      </c>
      <c r="BQ8" s="773" t="s">
        <v>8054</v>
      </c>
      <c r="BR8" s="773" t="s">
        <v>8062</v>
      </c>
      <c r="BS8" s="773" t="s">
        <v>8079</v>
      </c>
      <c r="BT8" s="773" t="s">
        <v>8087</v>
      </c>
      <c r="BU8" s="773" t="s">
        <v>8094</v>
      </c>
      <c r="BV8" s="773" t="s">
        <v>8099</v>
      </c>
      <c r="BW8" s="773" t="s">
        <v>8105</v>
      </c>
      <c r="BX8" s="773" t="s">
        <v>142</v>
      </c>
      <c r="BY8" s="773" t="s">
        <v>8173</v>
      </c>
      <c r="BZ8" s="773" t="s">
        <v>8171</v>
      </c>
      <c r="CA8" s="773" t="s">
        <v>8179</v>
      </c>
    </row>
    <row r="9" spans="1:79" x14ac:dyDescent="0.25">
      <c r="A9" s="886" t="s">
        <v>698</v>
      </c>
      <c r="B9" s="886">
        <v>1</v>
      </c>
      <c r="C9" s="773" t="s">
        <v>6240</v>
      </c>
      <c r="D9" s="773" t="s">
        <v>6242</v>
      </c>
      <c r="E9" s="773" t="s">
        <v>105</v>
      </c>
      <c r="F9" s="773" t="s">
        <v>98</v>
      </c>
      <c r="G9" s="773" t="s">
        <v>684</v>
      </c>
      <c r="H9" s="773"/>
      <c r="I9" s="773" t="s">
        <v>764</v>
      </c>
      <c r="J9" s="773" t="s">
        <v>767</v>
      </c>
      <c r="K9" s="773" t="s">
        <v>105</v>
      </c>
      <c r="L9" s="773" t="s">
        <v>303</v>
      </c>
      <c r="M9" s="773" t="s">
        <v>354</v>
      </c>
      <c r="N9" s="773" t="s">
        <v>132</v>
      </c>
      <c r="O9" s="773" t="s">
        <v>879</v>
      </c>
      <c r="P9" s="773" t="s">
        <v>1468</v>
      </c>
      <c r="Q9" s="773" t="s">
        <v>6450</v>
      </c>
      <c r="R9" s="773" t="s">
        <v>380</v>
      </c>
      <c r="S9" s="773" t="s">
        <v>8120</v>
      </c>
      <c r="T9" s="773" t="s">
        <v>8072</v>
      </c>
      <c r="U9" s="773" t="s">
        <v>8075</v>
      </c>
      <c r="V9" s="773" t="s">
        <v>6259</v>
      </c>
      <c r="W9" s="773" t="s">
        <v>374</v>
      </c>
      <c r="X9" s="773" t="s">
        <v>1884</v>
      </c>
      <c r="Y9" s="773" t="s">
        <v>6251</v>
      </c>
      <c r="Z9" s="773" t="s">
        <v>5762</v>
      </c>
      <c r="AA9" s="773" t="s">
        <v>1904</v>
      </c>
      <c r="AB9" s="773" t="s">
        <v>1913</v>
      </c>
      <c r="AC9" s="773" t="s">
        <v>1916</v>
      </c>
      <c r="AD9" s="773" t="s">
        <v>2488</v>
      </c>
      <c r="AE9" s="773" t="s">
        <v>2488</v>
      </c>
      <c r="AF9" s="773" t="s">
        <v>127</v>
      </c>
      <c r="AG9" s="773" t="s">
        <v>2622</v>
      </c>
      <c r="AH9" s="773" t="s">
        <v>2625</v>
      </c>
      <c r="AI9" s="773" t="s">
        <v>2628</v>
      </c>
      <c r="AJ9" s="773"/>
      <c r="AK9" s="773" t="s">
        <v>5828</v>
      </c>
      <c r="AL9" s="773">
        <v>0</v>
      </c>
      <c r="AM9" s="773" t="s">
        <v>5839</v>
      </c>
      <c r="AN9" s="773" t="s">
        <v>5840</v>
      </c>
      <c r="AO9" s="773" t="s">
        <v>5841</v>
      </c>
      <c r="AP9" s="773" t="s">
        <v>5902</v>
      </c>
      <c r="AQ9" s="773" t="s">
        <v>5906</v>
      </c>
      <c r="AR9" s="773" t="s">
        <v>6223</v>
      </c>
      <c r="AS9" s="773" t="s">
        <v>8147</v>
      </c>
      <c r="AT9" s="886">
        <v>2</v>
      </c>
      <c r="AU9" s="773"/>
      <c r="AV9" s="773" t="s">
        <v>2649</v>
      </c>
      <c r="AW9" s="773" t="s">
        <v>6387</v>
      </c>
      <c r="AX9" s="773" t="s">
        <v>6388</v>
      </c>
      <c r="AY9" s="773" t="s">
        <v>6389</v>
      </c>
      <c r="AZ9" s="773" t="s">
        <v>6390</v>
      </c>
      <c r="BA9" s="773" t="s">
        <v>6385</v>
      </c>
      <c r="BB9" s="1222"/>
      <c r="BC9" s="2011"/>
      <c r="BD9" s="773" t="s">
        <v>7509</v>
      </c>
      <c r="BE9" s="773" t="s">
        <v>7886</v>
      </c>
      <c r="BF9" s="773" t="s">
        <v>8018</v>
      </c>
      <c r="BG9" s="773" t="s">
        <v>7942</v>
      </c>
      <c r="BH9" s="773" t="s">
        <v>7950</v>
      </c>
      <c r="BI9" s="773" t="s">
        <v>7954</v>
      </c>
      <c r="BJ9" s="773" t="s">
        <v>7958</v>
      </c>
      <c r="BK9" s="773" t="s">
        <v>7963</v>
      </c>
      <c r="BL9" s="773"/>
      <c r="BM9" s="773"/>
      <c r="BN9" s="773" t="s">
        <v>8026</v>
      </c>
      <c r="BO9" s="773" t="s">
        <v>8032</v>
      </c>
      <c r="BP9" s="773" t="s">
        <v>8051</v>
      </c>
      <c r="BQ9" s="773" t="s">
        <v>8060</v>
      </c>
      <c r="BR9" s="773" t="s">
        <v>8063</v>
      </c>
      <c r="BS9" s="773" t="s">
        <v>8080</v>
      </c>
      <c r="BT9" s="773" t="s">
        <v>8088</v>
      </c>
      <c r="BU9" s="773" t="s">
        <v>8095</v>
      </c>
      <c r="BV9" s="773" t="s">
        <v>8100</v>
      </c>
      <c r="BW9" s="773" t="s">
        <v>8106</v>
      </c>
      <c r="BX9" s="773"/>
      <c r="BY9" s="773" t="s">
        <v>8164</v>
      </c>
      <c r="BZ9" s="773"/>
      <c r="CA9" s="773" t="s">
        <v>8180</v>
      </c>
    </row>
    <row r="10" spans="1:79" x14ac:dyDescent="0.25">
      <c r="A10" s="886" t="s">
        <v>7533</v>
      </c>
      <c r="B10" s="886">
        <v>2</v>
      </c>
      <c r="C10" s="773" t="s">
        <v>177</v>
      </c>
      <c r="D10" s="773" t="s">
        <v>6243</v>
      </c>
      <c r="E10" s="773" t="s">
        <v>106</v>
      </c>
      <c r="F10" s="773" t="s">
        <v>99</v>
      </c>
      <c r="G10" s="773" t="s">
        <v>102</v>
      </c>
      <c r="H10" s="773"/>
      <c r="I10" s="773" t="s">
        <v>765</v>
      </c>
      <c r="J10" s="773" t="s">
        <v>771</v>
      </c>
      <c r="K10" s="773" t="s">
        <v>37</v>
      </c>
      <c r="L10" s="773" t="s">
        <v>304</v>
      </c>
      <c r="M10" s="773" t="s">
        <v>355</v>
      </c>
      <c r="N10" s="773" t="s">
        <v>143</v>
      </c>
      <c r="O10" s="773" t="s">
        <v>880</v>
      </c>
      <c r="P10" s="773" t="s">
        <v>1466</v>
      </c>
      <c r="Q10" s="773" t="s">
        <v>6452</v>
      </c>
      <c r="R10" s="773" t="s">
        <v>712</v>
      </c>
      <c r="S10" s="773" t="s">
        <v>8121</v>
      </c>
      <c r="T10" s="773" t="s">
        <v>8122</v>
      </c>
      <c r="U10" s="773" t="s">
        <v>8123</v>
      </c>
      <c r="V10" s="773" t="s">
        <v>6260</v>
      </c>
      <c r="W10" s="773" t="s">
        <v>375</v>
      </c>
      <c r="X10" s="773" t="s">
        <v>5756</v>
      </c>
      <c r="Y10" s="773"/>
      <c r="Z10" s="773" t="s">
        <v>5763</v>
      </c>
      <c r="AA10" s="773" t="s">
        <v>1905</v>
      </c>
      <c r="AB10" s="773"/>
      <c r="AC10" s="773" t="s">
        <v>1917</v>
      </c>
      <c r="AD10" s="773" t="s">
        <v>2489</v>
      </c>
      <c r="AE10" s="773"/>
      <c r="AF10" s="773" t="s">
        <v>2466</v>
      </c>
      <c r="AG10" s="773" t="s">
        <v>2623</v>
      </c>
      <c r="AH10" s="773" t="s">
        <v>2626</v>
      </c>
      <c r="AI10" s="773" t="s">
        <v>2629</v>
      </c>
      <c r="AJ10" s="773"/>
      <c r="AK10" s="773" t="s">
        <v>5829</v>
      </c>
      <c r="AL10" s="773">
        <v>1</v>
      </c>
      <c r="AM10" s="773" t="s">
        <v>5842</v>
      </c>
      <c r="AN10" s="773" t="s">
        <v>5843</v>
      </c>
      <c r="AO10" s="773" t="s">
        <v>5844</v>
      </c>
      <c r="AP10" s="773" t="s">
        <v>5903</v>
      </c>
      <c r="AQ10" s="773" t="s">
        <v>5907</v>
      </c>
      <c r="AR10" s="773" t="s">
        <v>8144</v>
      </c>
      <c r="AS10" s="773" t="s">
        <v>6239</v>
      </c>
      <c r="AT10" s="886">
        <v>3</v>
      </c>
      <c r="AU10" s="773"/>
      <c r="AV10" s="773" t="s">
        <v>6366</v>
      </c>
      <c r="AW10" s="773" t="s">
        <v>6391</v>
      </c>
      <c r="AX10" s="773" t="s">
        <v>6392</v>
      </c>
      <c r="AY10" s="773" t="s">
        <v>6393</v>
      </c>
      <c r="AZ10" s="773" t="s">
        <v>6394</v>
      </c>
      <c r="BA10" s="773" t="s">
        <v>6395</v>
      </c>
      <c r="BC10" s="766"/>
      <c r="BD10" s="773" t="s">
        <v>7513</v>
      </c>
      <c r="BE10" s="773" t="s">
        <v>7887</v>
      </c>
      <c r="BF10" s="773" t="s">
        <v>1448</v>
      </c>
      <c r="BG10" s="773" t="s">
        <v>7943</v>
      </c>
      <c r="BH10" s="773" t="s">
        <v>7951</v>
      </c>
      <c r="BI10" s="773" t="s">
        <v>7955</v>
      </c>
      <c r="BJ10" s="773" t="s">
        <v>7959</v>
      </c>
      <c r="BK10" s="773" t="s">
        <v>7964</v>
      </c>
      <c r="BL10" s="773"/>
      <c r="BM10" s="773"/>
      <c r="BN10" s="773" t="s">
        <v>8027</v>
      </c>
      <c r="BO10" s="773" t="s">
        <v>8033</v>
      </c>
      <c r="BP10" s="773" t="s">
        <v>8042</v>
      </c>
      <c r="BQ10" s="773" t="s">
        <v>8055</v>
      </c>
      <c r="BR10" s="773" t="s">
        <v>8064</v>
      </c>
      <c r="BS10" s="773" t="s">
        <v>8081</v>
      </c>
      <c r="BT10" s="773" t="s">
        <v>8093</v>
      </c>
      <c r="BU10" s="773" t="s">
        <v>79</v>
      </c>
      <c r="BV10" s="773" t="s">
        <v>8101</v>
      </c>
      <c r="BW10" s="773" t="s">
        <v>8107</v>
      </c>
      <c r="BX10" s="773"/>
      <c r="BY10" s="773" t="s">
        <v>6246</v>
      </c>
      <c r="BZ10" s="773"/>
      <c r="CA10" s="773" t="s">
        <v>8181</v>
      </c>
    </row>
    <row r="11" spans="1:79" x14ac:dyDescent="0.25">
      <c r="A11" s="886" t="s">
        <v>7587</v>
      </c>
      <c r="B11" s="886">
        <v>3</v>
      </c>
      <c r="C11" s="773" t="s">
        <v>178</v>
      </c>
      <c r="D11" s="773" t="s">
        <v>6240</v>
      </c>
      <c r="E11" s="773" t="s">
        <v>37</v>
      </c>
      <c r="F11" s="773" t="s">
        <v>672</v>
      </c>
      <c r="G11" s="773" t="s">
        <v>679</v>
      </c>
      <c r="H11" s="773"/>
      <c r="I11" s="773" t="s">
        <v>766</v>
      </c>
      <c r="J11" s="773" t="s">
        <v>772</v>
      </c>
      <c r="K11" s="773" t="s">
        <v>37</v>
      </c>
      <c r="L11" s="773" t="s">
        <v>305</v>
      </c>
      <c r="M11" s="773" t="s">
        <v>356</v>
      </c>
      <c r="N11" s="773" t="s">
        <v>11</v>
      </c>
      <c r="O11" s="773" t="s">
        <v>881</v>
      </c>
      <c r="P11" s="773" t="s">
        <v>1475</v>
      </c>
      <c r="Q11" s="773" t="s">
        <v>6453</v>
      </c>
      <c r="R11" s="773" t="s">
        <v>713</v>
      </c>
      <c r="S11" s="773" t="s">
        <v>8124</v>
      </c>
      <c r="T11" s="773"/>
      <c r="U11" s="773" t="s">
        <v>8078</v>
      </c>
      <c r="V11" s="773" t="s">
        <v>1267</v>
      </c>
      <c r="W11" s="773" t="s">
        <v>376</v>
      </c>
      <c r="X11" s="773" t="s">
        <v>5757</v>
      </c>
      <c r="Y11" s="773"/>
      <c r="Z11" s="773" t="s">
        <v>5758</v>
      </c>
      <c r="AA11" s="773" t="s">
        <v>1906</v>
      </c>
      <c r="AB11" s="773"/>
      <c r="AC11" s="773" t="s">
        <v>1918</v>
      </c>
      <c r="AD11" s="773"/>
      <c r="AE11" s="773"/>
      <c r="AF11" s="773" t="s">
        <v>145</v>
      </c>
      <c r="AG11" s="773" t="s">
        <v>145</v>
      </c>
      <c r="AH11" s="773" t="s">
        <v>145</v>
      </c>
      <c r="AI11" s="773" t="s">
        <v>2630</v>
      </c>
      <c r="AJ11" s="773"/>
      <c r="AK11" s="773" t="s">
        <v>5830</v>
      </c>
      <c r="AL11" s="773">
        <v>2</v>
      </c>
      <c r="AM11" s="773" t="s">
        <v>5845</v>
      </c>
      <c r="AN11" s="773" t="s">
        <v>5846</v>
      </c>
      <c r="AO11" s="773" t="s">
        <v>5847</v>
      </c>
      <c r="AP11" s="773" t="s">
        <v>5904</v>
      </c>
      <c r="AQ11" s="773" t="s">
        <v>5908</v>
      </c>
      <c r="AR11" s="773" t="s">
        <v>1448</v>
      </c>
      <c r="AS11" s="773" t="s">
        <v>8148</v>
      </c>
      <c r="AT11" s="886">
        <v>4</v>
      </c>
      <c r="AU11" s="773"/>
      <c r="AV11" s="773" t="s">
        <v>1884</v>
      </c>
      <c r="AW11" s="773" t="s">
        <v>6396</v>
      </c>
      <c r="AX11" s="773" t="s">
        <v>6397</v>
      </c>
      <c r="AY11" s="773" t="s">
        <v>6398</v>
      </c>
      <c r="AZ11" s="773" t="s">
        <v>6399</v>
      </c>
      <c r="BA11" s="773" t="s">
        <v>6400</v>
      </c>
      <c r="BC11" s="766"/>
      <c r="BD11" s="773" t="s">
        <v>7508</v>
      </c>
      <c r="BE11" s="773" t="s">
        <v>7888</v>
      </c>
      <c r="BF11" s="773" t="s">
        <v>1415</v>
      </c>
      <c r="BG11" s="773" t="s">
        <v>7944</v>
      </c>
      <c r="BH11" s="773" t="s">
        <v>7952</v>
      </c>
      <c r="BI11" s="773" t="s">
        <v>7956</v>
      </c>
      <c r="BJ11" s="773" t="s">
        <v>7960</v>
      </c>
      <c r="BK11" s="773" t="s">
        <v>7965</v>
      </c>
      <c r="BL11" s="773"/>
      <c r="BM11" s="773"/>
      <c r="BN11" s="773" t="s">
        <v>8028</v>
      </c>
      <c r="BO11" s="773" t="s">
        <v>8034</v>
      </c>
      <c r="BP11" s="773" t="s">
        <v>8043</v>
      </c>
      <c r="BQ11" s="773" t="s">
        <v>8056</v>
      </c>
      <c r="BR11" s="773" t="s">
        <v>8065</v>
      </c>
      <c r="BS11" s="773" t="s">
        <v>8082</v>
      </c>
      <c r="BT11" s="773" t="s">
        <v>8089</v>
      </c>
      <c r="BU11" s="773" t="s">
        <v>8097</v>
      </c>
      <c r="BV11" s="773" t="s">
        <v>8102</v>
      </c>
      <c r="BW11" s="773"/>
      <c r="BX11" s="773"/>
      <c r="BY11" s="773" t="s">
        <v>8163</v>
      </c>
      <c r="BZ11" s="773"/>
      <c r="CA11" s="773" t="s">
        <v>8182</v>
      </c>
    </row>
    <row r="12" spans="1:79" x14ac:dyDescent="0.25">
      <c r="A12" s="886" t="s">
        <v>7534</v>
      </c>
      <c r="B12" s="886">
        <v>4</v>
      </c>
      <c r="C12" s="773" t="s">
        <v>6248</v>
      </c>
      <c r="D12" s="773" t="s">
        <v>8137</v>
      </c>
      <c r="E12" s="773" t="s">
        <v>89</v>
      </c>
      <c r="F12" s="773" t="s">
        <v>673</v>
      </c>
      <c r="G12" s="773" t="s">
        <v>176</v>
      </c>
      <c r="H12" s="773"/>
      <c r="I12" s="773" t="s">
        <v>767</v>
      </c>
      <c r="J12" s="773"/>
      <c r="K12" s="773" t="s">
        <v>37</v>
      </c>
      <c r="L12" s="773" t="s">
        <v>804</v>
      </c>
      <c r="M12" s="773" t="s">
        <v>357</v>
      </c>
      <c r="N12" s="773" t="s">
        <v>390</v>
      </c>
      <c r="O12" s="773" t="s">
        <v>1</v>
      </c>
      <c r="P12" s="773" t="s">
        <v>1451</v>
      </c>
      <c r="Q12" s="773" t="s">
        <v>6454</v>
      </c>
      <c r="R12" s="773" t="s">
        <v>167</v>
      </c>
      <c r="S12" s="773" t="s">
        <v>8125</v>
      </c>
      <c r="T12" s="773"/>
      <c r="U12" s="773" t="s">
        <v>8077</v>
      </c>
      <c r="V12" s="773" t="s">
        <v>1268</v>
      </c>
      <c r="W12" s="773" t="s">
        <v>1274</v>
      </c>
      <c r="X12" s="773" t="s">
        <v>1885</v>
      </c>
      <c r="Y12" s="773"/>
      <c r="Z12" s="773" t="s">
        <v>5759</v>
      </c>
      <c r="AA12" s="773" t="s">
        <v>1907</v>
      </c>
      <c r="AB12" s="773"/>
      <c r="AC12" s="773" t="s">
        <v>1919</v>
      </c>
      <c r="AD12" s="773"/>
      <c r="AE12" s="773"/>
      <c r="AF12" s="773"/>
      <c r="AG12" s="773"/>
      <c r="AH12" s="773"/>
      <c r="AI12" s="773" t="s">
        <v>2631</v>
      </c>
      <c r="AJ12" s="773"/>
      <c r="AK12" s="773" t="s">
        <v>5831</v>
      </c>
      <c r="AL12" s="773">
        <v>3</v>
      </c>
      <c r="AM12" s="773" t="s">
        <v>5848</v>
      </c>
      <c r="AN12" s="773" t="s">
        <v>5849</v>
      </c>
      <c r="AO12" s="773" t="s">
        <v>144</v>
      </c>
      <c r="AP12" s="773"/>
      <c r="AQ12" s="773" t="s">
        <v>5909</v>
      </c>
      <c r="AR12" s="773" t="s">
        <v>8019</v>
      </c>
      <c r="AS12" s="773" t="s">
        <v>8149</v>
      </c>
      <c r="AT12" s="886">
        <v>5</v>
      </c>
      <c r="AU12" s="773"/>
      <c r="AV12" s="773" t="s">
        <v>108</v>
      </c>
      <c r="AW12" s="773" t="s">
        <v>6401</v>
      </c>
      <c r="AX12" s="773" t="s">
        <v>6402</v>
      </c>
      <c r="AY12" s="773" t="s">
        <v>6403</v>
      </c>
      <c r="AZ12" s="773" t="s">
        <v>6404</v>
      </c>
      <c r="BA12" s="773" t="s">
        <v>6405</v>
      </c>
      <c r="BC12" s="766"/>
      <c r="BD12" s="773" t="s">
        <v>7514</v>
      </c>
      <c r="BE12" s="773" t="s">
        <v>7889</v>
      </c>
      <c r="BF12" s="773" t="s">
        <v>8019</v>
      </c>
      <c r="BG12" s="773"/>
      <c r="BH12" s="773" t="s">
        <v>7598</v>
      </c>
      <c r="BI12" s="773"/>
      <c r="BJ12" s="773" t="s">
        <v>7961</v>
      </c>
      <c r="BK12" s="773"/>
      <c r="BL12" s="773"/>
      <c r="BM12" s="773"/>
      <c r="BN12" s="773" t="s">
        <v>8029</v>
      </c>
      <c r="BO12" s="773" t="s">
        <v>8035</v>
      </c>
      <c r="BP12" s="773" t="s">
        <v>8052</v>
      </c>
      <c r="BQ12" s="773" t="s">
        <v>8057</v>
      </c>
      <c r="BR12" s="773" t="s">
        <v>8066</v>
      </c>
      <c r="BS12" s="773" t="s">
        <v>8083</v>
      </c>
      <c r="BT12" s="773" t="s">
        <v>8090</v>
      </c>
      <c r="BU12" s="773" t="s">
        <v>8098</v>
      </c>
      <c r="BV12" s="773" t="s">
        <v>8103</v>
      </c>
      <c r="BW12" s="773"/>
      <c r="BX12" s="773"/>
      <c r="BY12" s="773" t="s">
        <v>8174</v>
      </c>
      <c r="BZ12" s="773"/>
      <c r="CA12" s="773"/>
    </row>
    <row r="13" spans="1:79" ht="15" customHeight="1" x14ac:dyDescent="0.25">
      <c r="A13" s="886" t="s">
        <v>7535</v>
      </c>
      <c r="B13" s="886">
        <v>5</v>
      </c>
      <c r="C13" s="773" t="s">
        <v>8136</v>
      </c>
      <c r="D13" s="773" t="s">
        <v>6244</v>
      </c>
      <c r="E13" s="773" t="s">
        <v>112</v>
      </c>
      <c r="F13" s="773"/>
      <c r="G13" s="773" t="s">
        <v>683</v>
      </c>
      <c r="H13" s="773"/>
      <c r="I13" s="773" t="s">
        <v>768</v>
      </c>
      <c r="J13" s="773"/>
      <c r="K13" s="773" t="s">
        <v>306</v>
      </c>
      <c r="L13" s="773" t="s">
        <v>307</v>
      </c>
      <c r="M13" s="773" t="s">
        <v>358</v>
      </c>
      <c r="N13" s="773" t="s">
        <v>141</v>
      </c>
      <c r="O13" s="773" t="s">
        <v>882</v>
      </c>
      <c r="P13" s="773" t="s">
        <v>1416</v>
      </c>
      <c r="Q13" s="773" t="s">
        <v>6455</v>
      </c>
      <c r="R13" s="773" t="s">
        <v>714</v>
      </c>
      <c r="S13" s="773" t="s">
        <v>8126</v>
      </c>
      <c r="T13" s="773"/>
      <c r="U13" s="773" t="s">
        <v>8127</v>
      </c>
      <c r="V13" s="773" t="s">
        <v>6261</v>
      </c>
      <c r="W13" s="773" t="s">
        <v>1275</v>
      </c>
      <c r="X13" s="773"/>
      <c r="Y13" s="773"/>
      <c r="Z13" s="773" t="s">
        <v>5760</v>
      </c>
      <c r="AA13" s="773" t="s">
        <v>1908</v>
      </c>
      <c r="AB13" s="773"/>
      <c r="AC13" s="773"/>
      <c r="AD13" s="773"/>
      <c r="AE13" s="773"/>
      <c r="AF13" s="773"/>
      <c r="AG13" s="773"/>
      <c r="AH13" s="773"/>
      <c r="AI13" s="773" t="s">
        <v>2632</v>
      </c>
      <c r="AJ13" s="773"/>
      <c r="AK13" s="773" t="s">
        <v>5832</v>
      </c>
      <c r="AL13" s="773">
        <v>4</v>
      </c>
      <c r="AM13" s="773" t="s">
        <v>5850</v>
      </c>
      <c r="AN13" s="773" t="s">
        <v>5851</v>
      </c>
      <c r="AO13" s="773" t="s">
        <v>5852</v>
      </c>
      <c r="AP13" s="773"/>
      <c r="AQ13" s="773"/>
      <c r="AR13" s="773" t="s">
        <v>6224</v>
      </c>
      <c r="AS13" s="773" t="s">
        <v>43</v>
      </c>
      <c r="AT13" s="886">
        <v>6</v>
      </c>
      <c r="AU13" s="773"/>
      <c r="AV13" s="773" t="s">
        <v>6406</v>
      </c>
      <c r="AW13" s="773"/>
      <c r="AX13" s="773" t="s">
        <v>6407</v>
      </c>
      <c r="AY13" s="773" t="s">
        <v>6408</v>
      </c>
      <c r="AZ13" s="773" t="s">
        <v>6409</v>
      </c>
      <c r="BA13" s="773" t="s">
        <v>6410</v>
      </c>
      <c r="BC13" s="766"/>
      <c r="BD13" s="773" t="s">
        <v>7515</v>
      </c>
      <c r="BE13" s="773" t="s">
        <v>7890</v>
      </c>
      <c r="BF13" s="773" t="s">
        <v>8176</v>
      </c>
      <c r="BG13" s="773"/>
      <c r="BH13" s="773"/>
      <c r="BI13" s="773"/>
      <c r="BJ13" s="773"/>
      <c r="BK13" s="773"/>
      <c r="BL13" s="773"/>
      <c r="BM13" s="773"/>
      <c r="BN13" s="773" t="s">
        <v>8030</v>
      </c>
      <c r="BO13" s="773" t="s">
        <v>8036</v>
      </c>
      <c r="BP13" s="773" t="s">
        <v>8053</v>
      </c>
      <c r="BQ13" s="773" t="s">
        <v>8058</v>
      </c>
      <c r="BR13" s="773" t="s">
        <v>8067</v>
      </c>
      <c r="BS13" s="773" t="s">
        <v>8084</v>
      </c>
      <c r="BT13" s="773" t="s">
        <v>8091</v>
      </c>
      <c r="BU13" s="773" t="s">
        <v>83</v>
      </c>
      <c r="BV13" s="773" t="s">
        <v>8104</v>
      </c>
      <c r="BW13" s="773"/>
      <c r="BX13" s="773"/>
      <c r="BY13" s="773" t="s">
        <v>8161</v>
      </c>
      <c r="BZ13" s="773"/>
      <c r="CA13" s="773"/>
    </row>
    <row r="14" spans="1:79" x14ac:dyDescent="0.25">
      <c r="A14" s="886" t="s">
        <v>2478</v>
      </c>
      <c r="B14" s="886">
        <v>6</v>
      </c>
      <c r="C14" s="773" t="s">
        <v>23</v>
      </c>
      <c r="D14" s="773" t="s">
        <v>178</v>
      </c>
      <c r="E14" s="773" t="s">
        <v>710</v>
      </c>
      <c r="F14" s="773"/>
      <c r="G14" s="773" t="s">
        <v>682</v>
      </c>
      <c r="H14" s="773"/>
      <c r="I14" s="773" t="s">
        <v>769</v>
      </c>
      <c r="J14" s="773"/>
      <c r="K14" s="773" t="s">
        <v>83</v>
      </c>
      <c r="L14" s="773" t="s">
        <v>308</v>
      </c>
      <c r="M14" s="773" t="s">
        <v>358</v>
      </c>
      <c r="N14" s="773" t="s">
        <v>392</v>
      </c>
      <c r="O14" s="773" t="s">
        <v>883</v>
      </c>
      <c r="P14" s="773" t="s">
        <v>1462</v>
      </c>
      <c r="Q14" s="773" t="s">
        <v>6461</v>
      </c>
      <c r="R14" s="773" t="s">
        <v>715</v>
      </c>
      <c r="S14" s="773"/>
      <c r="T14" s="773"/>
      <c r="U14" s="773" t="s">
        <v>8128</v>
      </c>
      <c r="V14" s="773" t="s">
        <v>6262</v>
      </c>
      <c r="W14" s="773" t="s">
        <v>1277</v>
      </c>
      <c r="X14" s="773"/>
      <c r="Y14" s="773"/>
      <c r="Z14" s="773" t="s">
        <v>5764</v>
      </c>
      <c r="AA14" s="773" t="s">
        <v>1909</v>
      </c>
      <c r="AB14" s="773"/>
      <c r="AC14" s="773"/>
      <c r="AD14" s="773"/>
      <c r="AE14" s="773"/>
      <c r="AF14" s="773"/>
      <c r="AG14" s="773"/>
      <c r="AH14" s="773"/>
      <c r="AI14" s="773" t="s">
        <v>2633</v>
      </c>
      <c r="AJ14" s="773"/>
      <c r="AK14" s="773" t="s">
        <v>5833</v>
      </c>
      <c r="AL14" s="773">
        <v>0</v>
      </c>
      <c r="AM14" s="773" t="s">
        <v>5853</v>
      </c>
      <c r="AN14" s="773" t="s">
        <v>5854</v>
      </c>
      <c r="AO14" s="773"/>
      <c r="AP14" s="773"/>
      <c r="AQ14" s="773"/>
      <c r="AR14" s="773" t="s">
        <v>8145</v>
      </c>
      <c r="AS14" s="773" t="s">
        <v>8150</v>
      </c>
      <c r="AT14" s="886">
        <v>7</v>
      </c>
      <c r="AU14" s="773"/>
      <c r="AV14" s="773" t="s">
        <v>6411</v>
      </c>
      <c r="AW14" s="773"/>
      <c r="AX14" s="773" t="s">
        <v>6412</v>
      </c>
      <c r="AY14" s="773" t="s">
        <v>6413</v>
      </c>
      <c r="AZ14" s="773"/>
      <c r="BA14" s="773" t="s">
        <v>6414</v>
      </c>
      <c r="BC14" s="766"/>
      <c r="BD14" s="773" t="s">
        <v>7516</v>
      </c>
      <c r="BE14" s="773" t="s">
        <v>7891</v>
      </c>
      <c r="BF14" s="773" t="s">
        <v>1408</v>
      </c>
      <c r="BG14" s="773"/>
      <c r="BH14" s="773"/>
      <c r="BI14" s="773"/>
      <c r="BJ14" s="773"/>
      <c r="BK14" s="773"/>
      <c r="BL14" s="773"/>
      <c r="BM14" s="773"/>
      <c r="BN14" s="773" t="s">
        <v>8018</v>
      </c>
      <c r="BO14" s="773" t="s">
        <v>8037</v>
      </c>
      <c r="BP14" s="773" t="s">
        <v>8044</v>
      </c>
      <c r="BQ14" s="773" t="s">
        <v>8059</v>
      </c>
      <c r="BR14" s="773" t="s">
        <v>8068</v>
      </c>
      <c r="BS14" s="773" t="s">
        <v>8085</v>
      </c>
      <c r="BT14" s="773" t="s">
        <v>8092</v>
      </c>
      <c r="BU14" s="773" t="s">
        <v>8096</v>
      </c>
      <c r="BV14" s="773"/>
      <c r="BW14" s="773"/>
      <c r="BX14" s="773"/>
      <c r="BY14" s="773"/>
      <c r="BZ14" s="773"/>
      <c r="CA14" s="773"/>
    </row>
    <row r="15" spans="1:79" x14ac:dyDescent="0.25">
      <c r="A15" s="886" t="s">
        <v>7536</v>
      </c>
      <c r="B15" s="886">
        <v>7</v>
      </c>
      <c r="C15" s="773" t="s">
        <v>8183</v>
      </c>
      <c r="D15" s="773" t="s">
        <v>6245</v>
      </c>
      <c r="E15" s="773" t="s">
        <v>709</v>
      </c>
      <c r="F15" s="773"/>
      <c r="G15" s="773" t="s">
        <v>678</v>
      </c>
      <c r="H15" s="773"/>
      <c r="I15" s="773" t="s">
        <v>813</v>
      </c>
      <c r="J15" s="773"/>
      <c r="K15" s="773" t="s">
        <v>83</v>
      </c>
      <c r="L15" s="773" t="s">
        <v>309</v>
      </c>
      <c r="M15" s="773" t="s">
        <v>359</v>
      </c>
      <c r="N15" s="773" t="s">
        <v>139</v>
      </c>
      <c r="O15" s="773" t="s">
        <v>884</v>
      </c>
      <c r="P15" s="773" t="s">
        <v>1460</v>
      </c>
      <c r="Q15" s="773" t="s">
        <v>6462</v>
      </c>
      <c r="R15" s="773" t="s">
        <v>716</v>
      </c>
      <c r="S15" s="773"/>
      <c r="T15" s="773"/>
      <c r="U15" s="773" t="s">
        <v>8129</v>
      </c>
      <c r="V15" s="773" t="s">
        <v>1269</v>
      </c>
      <c r="W15" s="773" t="s">
        <v>1276</v>
      </c>
      <c r="X15" s="773"/>
      <c r="Y15" s="773"/>
      <c r="Z15" s="773" t="s">
        <v>5765</v>
      </c>
      <c r="AA15" s="773" t="s">
        <v>1910</v>
      </c>
      <c r="AB15" s="773"/>
      <c r="AC15" s="773"/>
      <c r="AD15" s="773"/>
      <c r="AE15" s="773"/>
      <c r="AF15" s="773"/>
      <c r="AG15" s="773"/>
      <c r="AH15" s="773"/>
      <c r="AI15" s="773"/>
      <c r="AJ15" s="773"/>
      <c r="AK15" s="773"/>
      <c r="AL15" s="773"/>
      <c r="AM15" s="773" t="s">
        <v>5855</v>
      </c>
      <c r="AN15" s="773" t="s">
        <v>5856</v>
      </c>
      <c r="AO15" s="773"/>
      <c r="AP15" s="773"/>
      <c r="AQ15" s="773"/>
      <c r="AR15" s="773" t="s">
        <v>6225</v>
      </c>
      <c r="AS15" s="773" t="s">
        <v>6240</v>
      </c>
      <c r="AT15" s="886">
        <v>8</v>
      </c>
      <c r="AU15" s="773"/>
      <c r="AV15" s="773" t="s">
        <v>6415</v>
      </c>
      <c r="AW15" s="773"/>
      <c r="AX15" s="773"/>
      <c r="AY15" s="773" t="s">
        <v>6416</v>
      </c>
      <c r="AZ15" s="773"/>
      <c r="BA15" s="773" t="s">
        <v>6399</v>
      </c>
      <c r="BC15" s="766"/>
      <c r="BD15" s="773" t="s">
        <v>7517</v>
      </c>
      <c r="BE15" s="773" t="s">
        <v>7892</v>
      </c>
      <c r="BF15" s="773" t="s">
        <v>6225</v>
      </c>
      <c r="BG15" s="773"/>
      <c r="BH15" s="773"/>
      <c r="BI15" s="773"/>
      <c r="BJ15" s="773"/>
      <c r="BK15" s="773"/>
      <c r="BL15" s="773"/>
      <c r="BM15" s="773"/>
      <c r="BN15" s="773" t="s">
        <v>89</v>
      </c>
      <c r="BO15" s="773" t="s">
        <v>8038</v>
      </c>
      <c r="BP15" s="773" t="s">
        <v>8045</v>
      </c>
      <c r="BQ15" s="773" t="s">
        <v>8061</v>
      </c>
      <c r="BR15" s="773" t="s">
        <v>8069</v>
      </c>
      <c r="BS15" s="773" t="s">
        <v>8086</v>
      </c>
      <c r="BT15" s="773"/>
      <c r="BU15" s="773"/>
      <c r="BV15" s="773"/>
      <c r="BW15" s="773"/>
      <c r="BX15" s="773"/>
      <c r="BY15" s="773"/>
      <c r="BZ15" s="773"/>
      <c r="CA15" s="773"/>
    </row>
    <row r="16" spans="1:79" x14ac:dyDescent="0.25">
      <c r="A16" s="886" t="s">
        <v>1448</v>
      </c>
      <c r="B16" s="886">
        <v>8</v>
      </c>
      <c r="C16" s="773" t="s">
        <v>53</v>
      </c>
      <c r="D16" s="773" t="s">
        <v>671</v>
      </c>
      <c r="E16" s="773" t="s">
        <v>83</v>
      </c>
      <c r="F16" s="773"/>
      <c r="G16" s="773" t="s">
        <v>100</v>
      </c>
      <c r="H16" s="773"/>
      <c r="I16" s="773"/>
      <c r="J16" s="773"/>
      <c r="K16" s="773" t="s">
        <v>83</v>
      </c>
      <c r="L16" s="773" t="s">
        <v>703</v>
      </c>
      <c r="M16" s="773" t="s">
        <v>360</v>
      </c>
      <c r="N16" s="773" t="s">
        <v>393</v>
      </c>
      <c r="O16" s="773" t="s">
        <v>541</v>
      </c>
      <c r="P16" s="773" t="s">
        <v>1443</v>
      </c>
      <c r="Q16" s="773" t="s">
        <v>6435</v>
      </c>
      <c r="R16" s="773" t="s">
        <v>717</v>
      </c>
      <c r="S16" s="773"/>
      <c r="T16" s="773"/>
      <c r="U16" s="773" t="s">
        <v>8108</v>
      </c>
      <c r="V16" s="773" t="s">
        <v>1270</v>
      </c>
      <c r="W16" s="773"/>
      <c r="X16" s="773"/>
      <c r="Y16" s="773"/>
      <c r="Z16" s="773" t="s">
        <v>6252</v>
      </c>
      <c r="AA16" s="773"/>
      <c r="AB16" s="773"/>
      <c r="AC16" s="773"/>
      <c r="AD16" s="773"/>
      <c r="AE16" s="773"/>
      <c r="AF16" s="773"/>
      <c r="AG16" s="773"/>
      <c r="AH16" s="773"/>
      <c r="AI16" s="773"/>
      <c r="AJ16" s="773"/>
      <c r="AK16" s="773"/>
      <c r="AL16" s="773"/>
      <c r="AM16" s="773" t="s">
        <v>5857</v>
      </c>
      <c r="AN16" s="773" t="s">
        <v>5858</v>
      </c>
      <c r="AO16" s="773"/>
      <c r="AP16" s="773"/>
      <c r="AQ16" s="773"/>
      <c r="AR16" s="773" t="s">
        <v>6226</v>
      </c>
      <c r="AS16" s="773" t="s">
        <v>8151</v>
      </c>
      <c r="AT16" s="886">
        <v>9</v>
      </c>
      <c r="AU16" s="773"/>
      <c r="AV16" s="773"/>
      <c r="AW16" s="773"/>
      <c r="AX16" s="773"/>
      <c r="AY16" s="773" t="s">
        <v>6417</v>
      </c>
      <c r="AZ16" s="773"/>
      <c r="BA16" s="773" t="s">
        <v>6418</v>
      </c>
      <c r="BC16" s="766"/>
      <c r="BD16" s="773" t="s">
        <v>7510</v>
      </c>
      <c r="BE16" s="773" t="s">
        <v>7893</v>
      </c>
      <c r="BF16" s="773" t="s">
        <v>7908</v>
      </c>
      <c r="BG16" s="773"/>
      <c r="BH16" s="773"/>
      <c r="BI16" s="773"/>
      <c r="BJ16" s="773"/>
      <c r="BK16" s="773"/>
      <c r="BL16" s="773"/>
      <c r="BM16" s="773"/>
      <c r="BN16" s="773" t="s">
        <v>178</v>
      </c>
      <c r="BO16" s="773" t="s">
        <v>8039</v>
      </c>
      <c r="BP16" s="773" t="s">
        <v>8046</v>
      </c>
      <c r="BQ16" s="773"/>
      <c r="BR16" s="773" t="s">
        <v>8070</v>
      </c>
      <c r="BS16" s="773"/>
      <c r="BT16" s="773"/>
      <c r="BU16" s="773"/>
      <c r="BV16" s="773"/>
      <c r="BW16" s="773"/>
      <c r="BX16" s="773"/>
      <c r="BY16" s="773"/>
      <c r="BZ16" s="773"/>
      <c r="CA16" s="773"/>
    </row>
    <row r="17" spans="1:76" x14ac:dyDescent="0.25">
      <c r="A17" s="886" t="s">
        <v>7537</v>
      </c>
      <c r="B17" s="886">
        <v>9</v>
      </c>
      <c r="C17" s="773"/>
      <c r="D17" s="773" t="s">
        <v>8138</v>
      </c>
      <c r="E17" s="773" t="s">
        <v>708</v>
      </c>
      <c r="F17" s="773"/>
      <c r="G17" s="773" t="s">
        <v>8142</v>
      </c>
      <c r="H17" s="773"/>
      <c r="I17" s="773"/>
      <c r="J17" s="773"/>
      <c r="K17" s="773" t="s">
        <v>83</v>
      </c>
      <c r="L17" s="773" t="s">
        <v>705</v>
      </c>
      <c r="M17" s="773" t="s">
        <v>361</v>
      </c>
      <c r="N17" s="773" t="s">
        <v>136</v>
      </c>
      <c r="O17" s="773" t="s">
        <v>120</v>
      </c>
      <c r="P17" s="773" t="s">
        <v>1459</v>
      </c>
      <c r="Q17" s="773" t="s">
        <v>6434</v>
      </c>
      <c r="R17" s="773" t="s">
        <v>718</v>
      </c>
      <c r="S17" s="773"/>
      <c r="T17" s="773"/>
      <c r="U17" s="773" t="s">
        <v>8109</v>
      </c>
      <c r="V17" s="773" t="s">
        <v>1271</v>
      </c>
      <c r="W17" s="773"/>
      <c r="X17" s="773"/>
      <c r="Y17" s="773"/>
      <c r="Z17" s="773" t="s">
        <v>5766</v>
      </c>
      <c r="AA17" s="773"/>
      <c r="AB17" s="773"/>
      <c r="AC17" s="773"/>
      <c r="AD17" s="773"/>
      <c r="AE17" s="773"/>
      <c r="AF17" s="773"/>
      <c r="AG17" s="773"/>
      <c r="AH17" s="773"/>
      <c r="AI17" s="773"/>
      <c r="AJ17" s="773"/>
      <c r="AK17" s="773"/>
      <c r="AL17" s="773"/>
      <c r="AM17" s="773" t="s">
        <v>5859</v>
      </c>
      <c r="AN17" s="773" t="s">
        <v>5860</v>
      </c>
      <c r="AO17" s="773"/>
      <c r="AP17" s="773"/>
      <c r="AQ17" s="773"/>
      <c r="AR17" s="773" t="s">
        <v>6227</v>
      </c>
      <c r="AS17" s="773" t="s">
        <v>8152</v>
      </c>
      <c r="AT17" s="886">
        <v>10</v>
      </c>
      <c r="AU17" s="773"/>
      <c r="AV17" s="773"/>
      <c r="AW17" s="773"/>
      <c r="AX17" s="773"/>
      <c r="AY17" s="773" t="s">
        <v>6419</v>
      </c>
      <c r="AZ17" s="773"/>
      <c r="BA17" s="773" t="s">
        <v>6420</v>
      </c>
      <c r="BC17" s="766"/>
      <c r="BD17" s="773" t="s">
        <v>7518</v>
      </c>
      <c r="BE17" s="773" t="s">
        <v>145</v>
      </c>
      <c r="BF17" s="773" t="s">
        <v>6223</v>
      </c>
      <c r="BG17" s="773"/>
      <c r="BH17" s="773"/>
      <c r="BI17" s="773"/>
      <c r="BJ17" s="773"/>
      <c r="BK17" s="773"/>
      <c r="BL17" s="773"/>
      <c r="BM17" s="773"/>
      <c r="BN17" s="773"/>
      <c r="BO17" s="773" t="s">
        <v>8040</v>
      </c>
      <c r="BP17" s="773" t="s">
        <v>8047</v>
      </c>
      <c r="BQ17" s="773"/>
      <c r="BR17" s="773" t="s">
        <v>8071</v>
      </c>
      <c r="BS17" s="773"/>
      <c r="BT17" s="773"/>
      <c r="BU17" s="773"/>
      <c r="BV17" s="773"/>
      <c r="BW17" s="773"/>
      <c r="BX17" s="118"/>
    </row>
    <row r="18" spans="1:76" x14ac:dyDescent="0.25">
      <c r="A18" s="886" t="s">
        <v>1415</v>
      </c>
      <c r="B18" s="886">
        <v>10</v>
      </c>
      <c r="C18" s="773"/>
      <c r="D18" s="773" t="s">
        <v>8139</v>
      </c>
      <c r="E18" s="773" t="s">
        <v>78</v>
      </c>
      <c r="F18" s="773"/>
      <c r="G18" s="773" t="s">
        <v>8143</v>
      </c>
      <c r="H18" s="773"/>
      <c r="I18" s="773"/>
      <c r="J18" s="773"/>
      <c r="K18" s="773" t="s">
        <v>310</v>
      </c>
      <c r="L18" s="773" t="s">
        <v>704</v>
      </c>
      <c r="M18" s="773" t="s">
        <v>362</v>
      </c>
      <c r="N18" s="773" t="s">
        <v>391</v>
      </c>
      <c r="O18" s="773" t="s">
        <v>885</v>
      </c>
      <c r="P18" s="773" t="s">
        <v>1473</v>
      </c>
      <c r="Q18" s="773" t="s">
        <v>6463</v>
      </c>
      <c r="R18" s="773" t="s">
        <v>719</v>
      </c>
      <c r="S18" s="773"/>
      <c r="T18" s="773"/>
      <c r="U18" s="773" t="s">
        <v>8110</v>
      </c>
      <c r="V18" s="773" t="s">
        <v>1272</v>
      </c>
      <c r="W18" s="773"/>
      <c r="X18" s="773"/>
      <c r="Y18" s="773"/>
      <c r="Z18" s="773" t="s">
        <v>5767</v>
      </c>
      <c r="AA18" s="773"/>
      <c r="AB18" s="773"/>
      <c r="AC18" s="773"/>
      <c r="AD18" s="773"/>
      <c r="AE18" s="773"/>
      <c r="AF18" s="773"/>
      <c r="AG18" s="773"/>
      <c r="AH18" s="773"/>
      <c r="AI18" s="773"/>
      <c r="AJ18" s="773"/>
      <c r="AK18" s="773"/>
      <c r="AL18" s="773"/>
      <c r="AM18" s="773" t="s">
        <v>5861</v>
      </c>
      <c r="AN18" s="773" t="s">
        <v>5862</v>
      </c>
      <c r="AO18" s="773"/>
      <c r="AP18" s="773"/>
      <c r="AQ18" s="773"/>
      <c r="AR18" s="773" t="s">
        <v>8146</v>
      </c>
      <c r="AS18" s="773" t="s">
        <v>8153</v>
      </c>
      <c r="AT18" s="886">
        <v>11</v>
      </c>
      <c r="AU18" s="773"/>
      <c r="AV18" s="773"/>
      <c r="AW18" s="773"/>
      <c r="AX18" s="773"/>
      <c r="AY18" s="773" t="s">
        <v>6421</v>
      </c>
      <c r="AZ18" s="773"/>
      <c r="BA18" s="773" t="s">
        <v>6422</v>
      </c>
      <c r="BC18" s="766"/>
      <c r="BD18" s="773" t="s">
        <v>7511</v>
      </c>
      <c r="BE18" s="773" t="s">
        <v>7973</v>
      </c>
      <c r="BF18" s="773" t="s">
        <v>2650</v>
      </c>
      <c r="BG18" s="773"/>
      <c r="BH18" s="773"/>
      <c r="BI18" s="773"/>
      <c r="BJ18" s="773"/>
      <c r="BK18" s="773"/>
      <c r="BL18" s="773"/>
      <c r="BM18" s="773"/>
      <c r="BN18" s="773"/>
      <c r="BO18" s="773"/>
      <c r="BP18" s="773" t="s">
        <v>8048</v>
      </c>
      <c r="BQ18" s="773"/>
      <c r="BR18" s="773"/>
      <c r="BS18" s="773"/>
      <c r="BT18" s="773"/>
      <c r="BU18" s="773"/>
      <c r="BV18" s="773"/>
      <c r="BW18" s="773"/>
      <c r="BX18" s="118"/>
    </row>
    <row r="19" spans="1:76" x14ac:dyDescent="0.25">
      <c r="A19" s="886" t="s">
        <v>6225</v>
      </c>
      <c r="B19" s="886">
        <v>11</v>
      </c>
      <c r="C19" s="773"/>
      <c r="D19" s="773" t="s">
        <v>6248</v>
      </c>
      <c r="E19" s="773" t="s">
        <v>108</v>
      </c>
      <c r="F19" s="773"/>
      <c r="G19" s="773" t="s">
        <v>367</v>
      </c>
      <c r="H19" s="773"/>
      <c r="I19" s="773"/>
      <c r="J19" s="773"/>
      <c r="K19" s="773" t="s">
        <v>109</v>
      </c>
      <c r="L19" s="773" t="s">
        <v>311</v>
      </c>
      <c r="M19" s="773" t="s">
        <v>363</v>
      </c>
      <c r="N19" s="773" t="s">
        <v>133</v>
      </c>
      <c r="O19" s="773" t="s">
        <v>886</v>
      </c>
      <c r="P19" s="773" t="s">
        <v>1471</v>
      </c>
      <c r="Q19" s="773" t="s">
        <v>1469</v>
      </c>
      <c r="R19" s="773" t="s">
        <v>720</v>
      </c>
      <c r="S19" s="773"/>
      <c r="T19" s="773"/>
      <c r="U19" s="773" t="s">
        <v>8130</v>
      </c>
      <c r="V19" s="773" t="s">
        <v>6263</v>
      </c>
      <c r="W19" s="773"/>
      <c r="X19" s="773"/>
      <c r="Y19" s="773"/>
      <c r="Z19" s="773" t="s">
        <v>6253</v>
      </c>
      <c r="AA19" s="773"/>
      <c r="AB19" s="773"/>
      <c r="AC19" s="773"/>
      <c r="AD19" s="773"/>
      <c r="AE19" s="773"/>
      <c r="AF19" s="773"/>
      <c r="AG19" s="773"/>
      <c r="AH19" s="773"/>
      <c r="AI19" s="773"/>
      <c r="AJ19" s="773"/>
      <c r="AK19" s="773"/>
      <c r="AL19" s="773"/>
      <c r="AM19" s="773" t="s">
        <v>5863</v>
      </c>
      <c r="AN19" s="773" t="s">
        <v>5864</v>
      </c>
      <c r="AO19" s="773"/>
      <c r="AP19" s="773"/>
      <c r="AQ19" s="773"/>
      <c r="AR19" s="773" t="s">
        <v>6228</v>
      </c>
      <c r="AS19" s="773" t="s">
        <v>8154</v>
      </c>
      <c r="AT19" s="886">
        <v>12</v>
      </c>
      <c r="AU19" s="773"/>
      <c r="AV19" s="773"/>
      <c r="AW19" s="773"/>
      <c r="AX19" s="773"/>
      <c r="AY19" s="773" t="s">
        <v>6423</v>
      </c>
      <c r="AZ19" s="773"/>
      <c r="BA19" s="773" t="s">
        <v>6409</v>
      </c>
      <c r="BC19" s="766"/>
      <c r="BD19" s="773" t="s">
        <v>7519</v>
      </c>
      <c r="BE19" s="773" t="s">
        <v>7894</v>
      </c>
      <c r="BF19" s="773" t="s">
        <v>8020</v>
      </c>
      <c r="BG19" s="773"/>
      <c r="BH19" s="773"/>
      <c r="BI19" s="773"/>
      <c r="BJ19" s="773"/>
      <c r="BK19" s="773"/>
      <c r="BL19" s="773"/>
      <c r="BM19" s="773"/>
      <c r="BN19" s="773"/>
      <c r="BO19" s="773"/>
      <c r="BP19" s="773" t="s">
        <v>8049</v>
      </c>
      <c r="BQ19" s="773"/>
      <c r="BR19" s="773"/>
      <c r="BS19" s="773"/>
      <c r="BT19" s="773"/>
      <c r="BU19" s="773"/>
      <c r="BV19" s="773"/>
      <c r="BW19" s="773"/>
      <c r="BX19" s="118"/>
    </row>
    <row r="20" spans="1:76" x14ac:dyDescent="0.25">
      <c r="A20" s="886" t="s">
        <v>7908</v>
      </c>
      <c r="B20" s="886">
        <v>12</v>
      </c>
      <c r="C20" s="773"/>
      <c r="D20" s="773" t="s">
        <v>8140</v>
      </c>
      <c r="E20" s="773" t="s">
        <v>79</v>
      </c>
      <c r="F20" s="773"/>
      <c r="G20" s="773" t="s">
        <v>671</v>
      </c>
      <c r="H20" s="773"/>
      <c r="I20" s="773"/>
      <c r="J20" s="773"/>
      <c r="K20" s="773" t="s">
        <v>312</v>
      </c>
      <c r="L20" s="773" t="s">
        <v>313</v>
      </c>
      <c r="M20" s="773" t="s">
        <v>364</v>
      </c>
      <c r="N20" s="773" t="s">
        <v>142</v>
      </c>
      <c r="O20" s="773" t="s">
        <v>887</v>
      </c>
      <c r="P20" s="773" t="s">
        <v>1418</v>
      </c>
      <c r="Q20" s="773" t="s">
        <v>1468</v>
      </c>
      <c r="R20" s="773" t="s">
        <v>721</v>
      </c>
      <c r="S20" s="773"/>
      <c r="T20" s="773"/>
      <c r="U20" s="773" t="s">
        <v>8131</v>
      </c>
      <c r="V20" s="773" t="s">
        <v>1273</v>
      </c>
      <c r="W20" s="773"/>
      <c r="X20" s="773"/>
      <c r="Y20" s="773"/>
      <c r="Z20" s="773" t="s">
        <v>5768</v>
      </c>
      <c r="AA20" s="773"/>
      <c r="AB20" s="773"/>
      <c r="AC20" s="773"/>
      <c r="AD20" s="773"/>
      <c r="AE20" s="773"/>
      <c r="AF20" s="773"/>
      <c r="AG20" s="773"/>
      <c r="AH20" s="773"/>
      <c r="AI20" s="773"/>
      <c r="AJ20" s="773"/>
      <c r="AK20" s="773"/>
      <c r="AL20" s="773"/>
      <c r="AM20" s="773" t="s">
        <v>5865</v>
      </c>
      <c r="AN20" s="773" t="s">
        <v>5866</v>
      </c>
      <c r="AO20" s="773"/>
      <c r="AP20" s="773"/>
      <c r="AQ20" s="773"/>
      <c r="AR20" s="773" t="s">
        <v>6229</v>
      </c>
      <c r="AS20" s="773" t="s">
        <v>8155</v>
      </c>
      <c r="AT20" s="886">
        <v>13</v>
      </c>
      <c r="AU20" s="773"/>
      <c r="AV20" s="773"/>
      <c r="AW20" s="773"/>
      <c r="AX20" s="773"/>
      <c r="AY20" s="773" t="s">
        <v>6424</v>
      </c>
      <c r="AZ20" s="773"/>
      <c r="BA20" s="773"/>
      <c r="BC20" s="766"/>
      <c r="BD20" s="773" t="s">
        <v>7520</v>
      </c>
      <c r="BE20" s="773"/>
      <c r="BF20" s="773" t="s">
        <v>1331</v>
      </c>
      <c r="BG20" s="773"/>
      <c r="BH20" s="773"/>
      <c r="BI20" s="773"/>
      <c r="BJ20" s="773"/>
      <c r="BK20" s="773"/>
      <c r="BL20" s="773"/>
      <c r="BM20" s="773"/>
      <c r="BN20" s="773"/>
      <c r="BO20" s="773"/>
      <c r="BP20" s="773" t="s">
        <v>8050</v>
      </c>
      <c r="BQ20" s="773"/>
      <c r="BR20" s="773"/>
      <c r="BS20" s="773"/>
      <c r="BT20" s="773"/>
      <c r="BU20" s="773"/>
      <c r="BV20" s="773"/>
      <c r="BW20" s="773"/>
      <c r="BX20" s="118"/>
    </row>
    <row r="21" spans="1:76" x14ac:dyDescent="0.25">
      <c r="A21" s="886"/>
      <c r="B21" s="886">
        <v>13</v>
      </c>
      <c r="C21" s="773"/>
      <c r="D21" s="773" t="s">
        <v>8136</v>
      </c>
      <c r="E21" s="773" t="s">
        <v>109</v>
      </c>
      <c r="F21" s="773"/>
      <c r="G21" s="773" t="s">
        <v>369</v>
      </c>
      <c r="H21" s="773"/>
      <c r="I21" s="773"/>
      <c r="J21" s="773"/>
      <c r="K21" s="773" t="s">
        <v>314</v>
      </c>
      <c r="L21" s="773" t="s">
        <v>315</v>
      </c>
      <c r="M21" s="773" t="s">
        <v>365</v>
      </c>
      <c r="N21" s="773" t="s">
        <v>140</v>
      </c>
      <c r="O21" s="773" t="s">
        <v>47</v>
      </c>
      <c r="P21" s="773" t="s">
        <v>1464</v>
      </c>
      <c r="Q21" s="773" t="s">
        <v>1466</v>
      </c>
      <c r="R21" s="773" t="s">
        <v>722</v>
      </c>
      <c r="S21" s="773"/>
      <c r="T21" s="773"/>
      <c r="U21" s="773" t="s">
        <v>8132</v>
      </c>
      <c r="V21" s="773" t="s">
        <v>6264</v>
      </c>
      <c r="W21" s="773"/>
      <c r="X21" s="773"/>
      <c r="Y21" s="773"/>
      <c r="Z21" s="773" t="s">
        <v>6254</v>
      </c>
      <c r="AA21" s="773"/>
      <c r="AB21" s="773"/>
      <c r="AC21" s="773"/>
      <c r="AD21" s="773"/>
      <c r="AE21" s="773"/>
      <c r="AF21" s="773"/>
      <c r="AG21" s="773"/>
      <c r="AH21" s="773"/>
      <c r="AI21" s="773"/>
      <c r="AJ21" s="773"/>
      <c r="AK21" s="773"/>
      <c r="AL21" s="773"/>
      <c r="AM21" s="773" t="s">
        <v>5867</v>
      </c>
      <c r="AN21" s="773" t="s">
        <v>5868</v>
      </c>
      <c r="AO21" s="773"/>
      <c r="AP21" s="773"/>
      <c r="AQ21" s="773"/>
      <c r="AR21" s="773" t="s">
        <v>6230</v>
      </c>
      <c r="AS21" s="773" t="s">
        <v>8156</v>
      </c>
      <c r="AT21" s="886">
        <v>14</v>
      </c>
      <c r="AU21" s="773"/>
      <c r="AV21" s="773"/>
      <c r="AW21" s="773"/>
      <c r="AX21" s="773"/>
      <c r="AY21" s="773" t="s">
        <v>6425</v>
      </c>
      <c r="AZ21" s="773"/>
      <c r="BA21" s="773"/>
      <c r="BC21" s="766"/>
      <c r="BD21" s="773" t="s">
        <v>7521</v>
      </c>
      <c r="BE21" s="773"/>
      <c r="BF21" s="773" t="s">
        <v>8021</v>
      </c>
      <c r="BG21" s="773"/>
      <c r="BH21" s="773"/>
      <c r="BI21" s="773"/>
      <c r="BJ21" s="773"/>
      <c r="BK21" s="773"/>
      <c r="BL21" s="773"/>
      <c r="BM21" s="773"/>
      <c r="BN21" s="773"/>
      <c r="BO21" s="773"/>
      <c r="BP21" s="773"/>
      <c r="BQ21" s="773"/>
      <c r="BR21" s="773"/>
      <c r="BS21" s="773"/>
      <c r="BT21" s="773"/>
      <c r="BU21" s="773"/>
      <c r="BV21" s="773"/>
      <c r="BW21" s="773"/>
      <c r="BX21" s="118"/>
    </row>
    <row r="22" spans="1:76" x14ac:dyDescent="0.25">
      <c r="A22" s="886"/>
      <c r="B22" s="886">
        <v>14</v>
      </c>
      <c r="C22" s="773"/>
      <c r="D22" s="773" t="s">
        <v>412</v>
      </c>
      <c r="E22" s="773" t="s">
        <v>110</v>
      </c>
      <c r="F22" s="773"/>
      <c r="G22" s="773" t="s">
        <v>680</v>
      </c>
      <c r="H22" s="773"/>
      <c r="I22" s="773"/>
      <c r="J22" s="773"/>
      <c r="K22" s="773" t="s">
        <v>316</v>
      </c>
      <c r="L22" s="773" t="s">
        <v>317</v>
      </c>
      <c r="M22" s="773" t="s">
        <v>371</v>
      </c>
      <c r="N22" s="773" t="s">
        <v>138</v>
      </c>
      <c r="O22" s="773" t="s">
        <v>888</v>
      </c>
      <c r="P22" s="773" t="s">
        <v>47</v>
      </c>
      <c r="Q22" s="773" t="s">
        <v>1475</v>
      </c>
      <c r="R22" s="773" t="s">
        <v>723</v>
      </c>
      <c r="S22" s="773"/>
      <c r="T22" s="773"/>
      <c r="U22" s="773" t="s">
        <v>8133</v>
      </c>
      <c r="V22" s="773" t="s">
        <v>6265</v>
      </c>
      <c r="W22" s="773"/>
      <c r="X22" s="773"/>
      <c r="Y22" s="773"/>
      <c r="Z22" s="773" t="s">
        <v>6255</v>
      </c>
      <c r="AA22" s="773"/>
      <c r="AB22" s="773"/>
      <c r="AC22" s="773"/>
      <c r="AD22" s="773"/>
      <c r="AE22" s="773"/>
      <c r="AF22" s="773"/>
      <c r="AG22" s="773"/>
      <c r="AH22" s="773"/>
      <c r="AI22" s="773"/>
      <c r="AJ22" s="773"/>
      <c r="AK22" s="773"/>
      <c r="AL22" s="773"/>
      <c r="AM22" s="773" t="s">
        <v>5869</v>
      </c>
      <c r="AN22" s="773" t="s">
        <v>5870</v>
      </c>
      <c r="AO22" s="773"/>
      <c r="AP22" s="773"/>
      <c r="AQ22" s="773"/>
      <c r="AR22" s="773" t="s">
        <v>6231</v>
      </c>
      <c r="AS22" s="773" t="s">
        <v>8157</v>
      </c>
      <c r="AT22" s="886">
        <v>15</v>
      </c>
      <c r="AU22" s="773"/>
      <c r="AV22" s="773"/>
      <c r="AW22" s="773"/>
      <c r="AX22" s="773"/>
      <c r="AY22" s="773"/>
      <c r="AZ22" s="773"/>
      <c r="BA22" s="773"/>
      <c r="BC22" s="766"/>
      <c r="BD22" s="773" t="s">
        <v>7522</v>
      </c>
      <c r="BE22" s="773"/>
      <c r="BF22" s="773" t="s">
        <v>8022</v>
      </c>
      <c r="BG22" s="773"/>
      <c r="BH22" s="773"/>
      <c r="BI22" s="773"/>
      <c r="BJ22" s="773"/>
      <c r="BK22" s="773"/>
      <c r="BL22" s="773"/>
      <c r="BM22" s="773"/>
      <c r="BN22" s="773"/>
      <c r="BO22" s="773"/>
      <c r="BP22" s="773"/>
      <c r="BQ22" s="773"/>
      <c r="BR22" s="773"/>
      <c r="BS22" s="773"/>
      <c r="BT22" s="773"/>
      <c r="BU22" s="773"/>
      <c r="BV22" s="773"/>
      <c r="BW22" s="773"/>
      <c r="BX22" s="118"/>
    </row>
    <row r="23" spans="1:76" x14ac:dyDescent="0.25">
      <c r="A23" s="886"/>
      <c r="B23" s="886">
        <v>15</v>
      </c>
      <c r="C23" s="773"/>
      <c r="D23" s="773" t="s">
        <v>864</v>
      </c>
      <c r="E23" s="773" t="s">
        <v>107</v>
      </c>
      <c r="F23" s="773"/>
      <c r="G23" s="773" t="s">
        <v>675</v>
      </c>
      <c r="H23" s="773"/>
      <c r="I23" s="773"/>
      <c r="J23" s="773"/>
      <c r="K23" s="773" t="s">
        <v>318</v>
      </c>
      <c r="L23" s="773" t="s">
        <v>319</v>
      </c>
      <c r="M23" s="773" t="s">
        <v>171</v>
      </c>
      <c r="N23" s="773" t="s">
        <v>48</v>
      </c>
      <c r="O23" s="773" t="s">
        <v>889</v>
      </c>
      <c r="P23" s="773" t="s">
        <v>1467</v>
      </c>
      <c r="Q23" s="773" t="s">
        <v>1451</v>
      </c>
      <c r="R23" s="773" t="s">
        <v>724</v>
      </c>
      <c r="S23" s="773"/>
      <c r="T23" s="773"/>
      <c r="U23" s="773" t="s">
        <v>8134</v>
      </c>
      <c r="V23" s="773" t="s">
        <v>6266</v>
      </c>
      <c r="W23" s="773"/>
      <c r="X23" s="773"/>
      <c r="Y23" s="773"/>
      <c r="Z23" s="773" t="s">
        <v>5769</v>
      </c>
      <c r="AA23" s="773"/>
      <c r="AB23" s="773"/>
      <c r="AC23" s="773"/>
      <c r="AD23" s="773"/>
      <c r="AE23" s="773"/>
      <c r="AF23" s="773"/>
      <c r="AG23" s="773"/>
      <c r="AH23" s="773"/>
      <c r="AI23" s="773"/>
      <c r="AJ23" s="773"/>
      <c r="AK23" s="773"/>
      <c r="AL23" s="773"/>
      <c r="AM23" s="773" t="s">
        <v>145</v>
      </c>
      <c r="AN23" s="773" t="s">
        <v>5871</v>
      </c>
      <c r="AO23" s="773"/>
      <c r="AP23" s="773"/>
      <c r="AQ23" s="773"/>
      <c r="AR23" s="773" t="s">
        <v>6232</v>
      </c>
      <c r="AS23" s="773" t="s">
        <v>6235</v>
      </c>
      <c r="AT23" s="886">
        <v>16</v>
      </c>
      <c r="AU23" s="773"/>
      <c r="AV23" s="773"/>
      <c r="AW23" s="773"/>
      <c r="AX23" s="773"/>
      <c r="AY23" s="773"/>
      <c r="AZ23" s="773"/>
      <c r="BA23" s="773"/>
      <c r="BC23" s="766"/>
      <c r="BD23" s="773"/>
      <c r="BE23" s="773"/>
      <c r="BF23" s="773" t="s">
        <v>8146</v>
      </c>
      <c r="BG23" s="773"/>
      <c r="BH23" s="773"/>
      <c r="BI23" s="773"/>
      <c r="BJ23" s="773"/>
      <c r="BK23" s="773"/>
      <c r="BL23" s="773"/>
      <c r="BM23" s="773"/>
      <c r="BN23" s="773"/>
      <c r="BO23" s="773"/>
      <c r="BP23" s="773"/>
      <c r="BQ23" s="773"/>
      <c r="BR23" s="773"/>
      <c r="BS23" s="773"/>
      <c r="BT23" s="773"/>
      <c r="BU23" s="773"/>
      <c r="BV23" s="773"/>
      <c r="BW23" s="773"/>
      <c r="BX23" s="118"/>
    </row>
    <row r="24" spans="1:76" x14ac:dyDescent="0.25">
      <c r="A24" s="886"/>
      <c r="B24" s="886">
        <v>16</v>
      </c>
      <c r="C24" s="773"/>
      <c r="D24" s="773" t="s">
        <v>1431</v>
      </c>
      <c r="E24" s="773" t="s">
        <v>81</v>
      </c>
      <c r="F24" s="773"/>
      <c r="G24" s="773" t="s">
        <v>685</v>
      </c>
      <c r="H24" s="773"/>
      <c r="I24" s="773"/>
      <c r="J24" s="773"/>
      <c r="K24" s="773" t="s">
        <v>320</v>
      </c>
      <c r="L24" s="773" t="s">
        <v>706</v>
      </c>
      <c r="M24" s="773" t="s">
        <v>163</v>
      </c>
      <c r="N24" s="773" t="s">
        <v>135</v>
      </c>
      <c r="O24" s="773" t="s">
        <v>890</v>
      </c>
      <c r="P24" s="773" t="s">
        <v>1465</v>
      </c>
      <c r="Q24" s="773" t="s">
        <v>1416</v>
      </c>
      <c r="R24" s="773" t="s">
        <v>725</v>
      </c>
      <c r="S24" s="773"/>
      <c r="T24" s="773"/>
      <c r="U24" s="773" t="s">
        <v>8135</v>
      </c>
      <c r="V24" s="773" t="s">
        <v>6267</v>
      </c>
      <c r="W24" s="773"/>
      <c r="X24" s="773"/>
      <c r="Y24" s="773"/>
      <c r="Z24" s="773" t="s">
        <v>5770</v>
      </c>
      <c r="AA24" s="773"/>
      <c r="AB24" s="773"/>
      <c r="AC24" s="773"/>
      <c r="AD24" s="773"/>
      <c r="AE24" s="773"/>
      <c r="AF24" s="773"/>
      <c r="AG24" s="773"/>
      <c r="AH24" s="773"/>
      <c r="AI24" s="773"/>
      <c r="AJ24" s="773"/>
      <c r="AK24" s="773"/>
      <c r="AL24" s="773"/>
      <c r="AM24" s="773"/>
      <c r="AN24" s="773" t="s">
        <v>5872</v>
      </c>
      <c r="AO24" s="773"/>
      <c r="AP24" s="773"/>
      <c r="AQ24" s="773"/>
      <c r="AR24" s="773" t="s">
        <v>6233</v>
      </c>
      <c r="AS24" s="773" t="s">
        <v>8158</v>
      </c>
      <c r="AT24" s="886">
        <v>17</v>
      </c>
      <c r="AU24" s="773"/>
      <c r="AV24" s="773"/>
      <c r="AW24" s="773"/>
      <c r="AX24" s="773"/>
      <c r="AY24" s="773"/>
      <c r="AZ24" s="773"/>
      <c r="BA24" s="773"/>
      <c r="BC24" s="766"/>
      <c r="BD24" s="773"/>
      <c r="BE24" s="773"/>
      <c r="BF24" s="773" t="s">
        <v>53</v>
      </c>
      <c r="BG24" s="773"/>
      <c r="BH24" s="773"/>
      <c r="BI24" s="773"/>
      <c r="BJ24" s="773"/>
      <c r="BK24" s="773"/>
      <c r="BL24" s="773"/>
      <c r="BM24" s="773"/>
      <c r="BN24" s="773"/>
      <c r="BO24" s="773"/>
      <c r="BP24" s="773"/>
      <c r="BQ24" s="773"/>
      <c r="BR24" s="773"/>
      <c r="BS24" s="773"/>
      <c r="BT24" s="773"/>
      <c r="BU24" s="773"/>
      <c r="BV24" s="773"/>
      <c r="BW24" s="773"/>
      <c r="BX24" s="118"/>
    </row>
    <row r="25" spans="1:76" x14ac:dyDescent="0.25">
      <c r="A25" s="886"/>
      <c r="B25" s="886">
        <v>17</v>
      </c>
      <c r="C25" s="773"/>
      <c r="D25" s="773" t="s">
        <v>6247</v>
      </c>
      <c r="E25" s="773" t="s">
        <v>87</v>
      </c>
      <c r="F25" s="773"/>
      <c r="G25" s="773" t="s">
        <v>412</v>
      </c>
      <c r="H25" s="773"/>
      <c r="I25" s="773"/>
      <c r="J25" s="773"/>
      <c r="K25" s="773" t="s">
        <v>321</v>
      </c>
      <c r="L25" s="773" t="s">
        <v>322</v>
      </c>
      <c r="M25" s="773" t="s">
        <v>370</v>
      </c>
      <c r="N25" s="773" t="s">
        <v>130</v>
      </c>
      <c r="O25" s="773" t="s">
        <v>891</v>
      </c>
      <c r="P25" s="773" t="s">
        <v>1472</v>
      </c>
      <c r="Q25" s="773" t="s">
        <v>1462</v>
      </c>
      <c r="R25" s="773" t="s">
        <v>726</v>
      </c>
      <c r="S25" s="773"/>
      <c r="T25" s="773"/>
      <c r="U25" s="773"/>
      <c r="V25" s="773" t="s">
        <v>6268</v>
      </c>
      <c r="W25" s="773"/>
      <c r="X25" s="773"/>
      <c r="Y25" s="773"/>
      <c r="Z25" s="773"/>
      <c r="AA25" s="773"/>
      <c r="AB25" s="773"/>
      <c r="AC25" s="773"/>
      <c r="AD25" s="773"/>
      <c r="AE25" s="773"/>
      <c r="AF25" s="773"/>
      <c r="AG25" s="773"/>
      <c r="AH25" s="773"/>
      <c r="AI25" s="773"/>
      <c r="AJ25" s="773"/>
      <c r="AK25" s="773"/>
      <c r="AL25" s="773"/>
      <c r="AM25" s="773"/>
      <c r="AN25" s="773" t="s">
        <v>5873</v>
      </c>
      <c r="AO25" s="773"/>
      <c r="AP25" s="773"/>
      <c r="AQ25" s="773"/>
      <c r="AR25" s="773"/>
      <c r="AS25" s="773" t="s">
        <v>6246</v>
      </c>
      <c r="AT25" s="886">
        <v>18</v>
      </c>
      <c r="AU25" s="773"/>
      <c r="AV25" s="773"/>
      <c r="AW25" s="773"/>
      <c r="AX25" s="773"/>
      <c r="AY25" s="773"/>
      <c r="AZ25" s="773"/>
      <c r="BA25" s="773"/>
      <c r="BC25" s="766"/>
      <c r="BD25" s="773"/>
      <c r="BE25" s="773"/>
      <c r="BF25" s="773" t="s">
        <v>6209</v>
      </c>
      <c r="BG25" s="773"/>
      <c r="BH25" s="773"/>
      <c r="BI25" s="773"/>
      <c r="BJ25" s="773"/>
      <c r="BK25" s="773"/>
      <c r="BL25" s="773"/>
      <c r="BM25" s="773"/>
      <c r="BN25" s="773"/>
      <c r="BO25" s="773"/>
      <c r="BP25" s="773"/>
      <c r="BQ25" s="773"/>
      <c r="BR25" s="773"/>
      <c r="BS25" s="773"/>
      <c r="BT25" s="773"/>
      <c r="BU25" s="773"/>
      <c r="BV25" s="773"/>
      <c r="BW25" s="773"/>
      <c r="BX25" s="118"/>
    </row>
    <row r="26" spans="1:76" x14ac:dyDescent="0.25">
      <c r="A26" s="886"/>
      <c r="B26" s="886">
        <v>18</v>
      </c>
      <c r="C26" s="773"/>
      <c r="D26" s="773" t="s">
        <v>413</v>
      </c>
      <c r="E26" s="773" t="s">
        <v>36</v>
      </c>
      <c r="F26" s="773"/>
      <c r="G26" s="773" t="s">
        <v>7585</v>
      </c>
      <c r="H26" s="773"/>
      <c r="I26" s="773"/>
      <c r="J26" s="773"/>
      <c r="K26" s="773" t="s">
        <v>323</v>
      </c>
      <c r="L26" s="773" t="s">
        <v>324</v>
      </c>
      <c r="M26" s="773" t="s">
        <v>366</v>
      </c>
      <c r="N26" s="773" t="s">
        <v>121</v>
      </c>
      <c r="O26" s="773" t="s">
        <v>892</v>
      </c>
      <c r="P26" s="773" t="s">
        <v>1397</v>
      </c>
      <c r="Q26" s="773" t="s">
        <v>1460</v>
      </c>
      <c r="R26" s="773" t="s">
        <v>727</v>
      </c>
      <c r="S26" s="773"/>
      <c r="T26" s="773"/>
      <c r="U26" s="773"/>
      <c r="V26" s="773" t="s">
        <v>6269</v>
      </c>
      <c r="W26" s="773"/>
      <c r="X26" s="773"/>
      <c r="Y26" s="773"/>
      <c r="Z26" s="773"/>
      <c r="AA26" s="773"/>
      <c r="AB26" s="773"/>
      <c r="AC26" s="773"/>
      <c r="AD26" s="773"/>
      <c r="AE26" s="773"/>
      <c r="AF26" s="773"/>
      <c r="AG26" s="773"/>
      <c r="AH26" s="773"/>
      <c r="AI26" s="773"/>
      <c r="AJ26" s="773"/>
      <c r="AK26" s="773"/>
      <c r="AL26" s="773"/>
      <c r="AM26" s="773"/>
      <c r="AN26" s="773" t="s">
        <v>5874</v>
      </c>
      <c r="AO26" s="773"/>
      <c r="AP26" s="773"/>
      <c r="AQ26" s="773"/>
      <c r="AR26" s="773"/>
      <c r="AS26" s="773" t="s">
        <v>6237</v>
      </c>
      <c r="AT26" s="886">
        <v>19</v>
      </c>
      <c r="AU26" s="773"/>
      <c r="AV26" s="773"/>
      <c r="AW26" s="773"/>
      <c r="AX26" s="773"/>
      <c r="AY26" s="773"/>
      <c r="AZ26" s="773"/>
      <c r="BA26" s="773"/>
      <c r="BC26" s="766"/>
      <c r="BD26" s="773"/>
      <c r="BE26" s="773"/>
      <c r="BF26" s="773"/>
      <c r="BG26" s="773"/>
      <c r="BH26" s="773"/>
      <c r="BI26" s="773"/>
      <c r="BJ26" s="773"/>
      <c r="BK26" s="773"/>
      <c r="BL26" s="773"/>
      <c r="BM26" s="773"/>
      <c r="BN26" s="773"/>
      <c r="BO26" s="773"/>
      <c r="BP26" s="773"/>
      <c r="BQ26" s="773"/>
      <c r="BR26" s="773"/>
      <c r="BS26" s="773"/>
      <c r="BT26" s="773"/>
      <c r="BU26" s="773"/>
      <c r="BV26" s="773"/>
      <c r="BW26" s="773"/>
      <c r="BX26" s="118"/>
    </row>
    <row r="27" spans="1:76" x14ac:dyDescent="0.25">
      <c r="A27" s="886"/>
      <c r="B27" s="886">
        <v>19</v>
      </c>
      <c r="C27" s="773"/>
      <c r="D27" s="773" t="s">
        <v>6249</v>
      </c>
      <c r="E27" s="773" t="s">
        <v>104</v>
      </c>
      <c r="F27" s="773"/>
      <c r="G27" s="773" t="s">
        <v>676</v>
      </c>
      <c r="H27" s="773"/>
      <c r="I27" s="773"/>
      <c r="J27" s="773"/>
      <c r="K27" s="773" t="s">
        <v>325</v>
      </c>
      <c r="L27" s="773" t="s">
        <v>326</v>
      </c>
      <c r="M27" s="773" t="s">
        <v>170</v>
      </c>
      <c r="N27" s="773" t="s">
        <v>907</v>
      </c>
      <c r="O27" s="773" t="s">
        <v>893</v>
      </c>
      <c r="P27" s="773" t="s">
        <v>1401</v>
      </c>
      <c r="Q27" s="773" t="s">
        <v>1443</v>
      </c>
      <c r="R27" s="773" t="s">
        <v>728</v>
      </c>
      <c r="S27" s="773"/>
      <c r="T27" s="773"/>
      <c r="U27" s="773"/>
      <c r="V27" s="773" t="s">
        <v>6270</v>
      </c>
      <c r="W27" s="773"/>
      <c r="X27" s="773"/>
      <c r="Y27" s="773"/>
      <c r="Z27" s="773"/>
      <c r="AA27" s="773"/>
      <c r="AB27" s="773"/>
      <c r="AC27" s="773"/>
      <c r="AD27" s="773"/>
      <c r="AE27" s="773"/>
      <c r="AF27" s="773"/>
      <c r="AG27" s="773"/>
      <c r="AH27" s="773"/>
      <c r="AI27" s="773"/>
      <c r="AJ27" s="773"/>
      <c r="AK27" s="773"/>
      <c r="AL27" s="773"/>
      <c r="AM27" s="773"/>
      <c r="AN27" s="773" t="s">
        <v>5875</v>
      </c>
      <c r="AO27" s="773"/>
      <c r="AP27" s="773"/>
      <c r="AQ27" s="773"/>
      <c r="AR27" s="773"/>
      <c r="AS27" s="773" t="s">
        <v>8159</v>
      </c>
      <c r="AT27" s="886">
        <v>20</v>
      </c>
      <c r="AU27" s="773"/>
      <c r="AV27" s="773"/>
      <c r="AW27" s="773"/>
      <c r="AX27" s="773"/>
      <c r="AY27" s="773"/>
      <c r="AZ27" s="773"/>
      <c r="BA27" s="773"/>
      <c r="BC27" s="766"/>
      <c r="BD27" s="773"/>
      <c r="BE27" s="773"/>
      <c r="BF27" s="773"/>
      <c r="BG27" s="773"/>
      <c r="BH27" s="773"/>
      <c r="BI27" s="773"/>
      <c r="BJ27" s="773"/>
      <c r="BK27" s="773"/>
      <c r="BL27" s="773"/>
      <c r="BM27" s="773"/>
      <c r="BN27" s="773"/>
      <c r="BO27" s="773"/>
      <c r="BP27" s="773"/>
      <c r="BQ27" s="773"/>
      <c r="BR27" s="773"/>
      <c r="BS27" s="773"/>
      <c r="BT27" s="773"/>
      <c r="BU27" s="773"/>
      <c r="BV27" s="773"/>
      <c r="BW27" s="773"/>
      <c r="BX27" s="118"/>
    </row>
    <row r="28" spans="1:76" x14ac:dyDescent="0.25">
      <c r="A28" s="886"/>
      <c r="B28" s="886">
        <v>20</v>
      </c>
      <c r="C28" s="773"/>
      <c r="D28" s="773" t="s">
        <v>8141</v>
      </c>
      <c r="E28" s="773" t="s">
        <v>88</v>
      </c>
      <c r="F28" s="773"/>
      <c r="G28" s="773" t="s">
        <v>101</v>
      </c>
      <c r="H28" s="773"/>
      <c r="I28" s="773"/>
      <c r="J28" s="773"/>
      <c r="K28" s="773" t="s">
        <v>327</v>
      </c>
      <c r="L28" s="773" t="s">
        <v>328</v>
      </c>
      <c r="M28" s="773" t="s">
        <v>160</v>
      </c>
      <c r="N28" s="773" t="s">
        <v>394</v>
      </c>
      <c r="O28" s="773" t="s">
        <v>894</v>
      </c>
      <c r="P28" s="773" t="s">
        <v>1407</v>
      </c>
      <c r="Q28" s="773" t="s">
        <v>1459</v>
      </c>
      <c r="R28" s="773" t="s">
        <v>729</v>
      </c>
      <c r="S28" s="773"/>
      <c r="T28" s="773"/>
      <c r="U28" s="773"/>
      <c r="V28" s="773" t="s">
        <v>6271</v>
      </c>
      <c r="W28" s="773"/>
      <c r="X28" s="773"/>
      <c r="Y28" s="773"/>
      <c r="Z28" s="773"/>
      <c r="AA28" s="773"/>
      <c r="AB28" s="773"/>
      <c r="AC28" s="773"/>
      <c r="AD28" s="773"/>
      <c r="AE28" s="773"/>
      <c r="AF28" s="773"/>
      <c r="AG28" s="773"/>
      <c r="AH28" s="773"/>
      <c r="AI28" s="773"/>
      <c r="AJ28" s="773"/>
      <c r="AK28" s="773"/>
      <c r="AL28" s="773"/>
      <c r="AM28" s="773"/>
      <c r="AN28" s="773" t="s">
        <v>5876</v>
      </c>
      <c r="AO28" s="773"/>
      <c r="AP28" s="773"/>
      <c r="AQ28" s="773"/>
      <c r="AR28" s="773"/>
      <c r="AS28" s="773" t="s">
        <v>8160</v>
      </c>
      <c r="AT28" s="886"/>
      <c r="AU28" s="773"/>
      <c r="AV28" s="773"/>
      <c r="AW28" s="773"/>
      <c r="AX28" s="773"/>
      <c r="AY28" s="773"/>
      <c r="AZ28" s="773"/>
      <c r="BA28" s="773"/>
      <c r="BC28" s="766"/>
      <c r="BD28" s="773"/>
      <c r="BE28" s="773"/>
      <c r="BF28" s="773"/>
      <c r="BG28" s="773"/>
      <c r="BH28" s="773"/>
      <c r="BI28" s="773"/>
      <c r="BJ28" s="773"/>
      <c r="BK28" s="773"/>
      <c r="BL28" s="773"/>
      <c r="BM28" s="773"/>
      <c r="BN28" s="773"/>
      <c r="BO28" s="773"/>
      <c r="BP28" s="773"/>
      <c r="BQ28" s="773"/>
      <c r="BR28" s="773"/>
      <c r="BS28" s="773"/>
      <c r="BT28" s="773"/>
      <c r="BU28" s="773"/>
      <c r="BV28" s="773"/>
      <c r="BW28" s="773"/>
      <c r="BX28" s="118"/>
    </row>
    <row r="29" spans="1:76" x14ac:dyDescent="0.25">
      <c r="A29" s="886"/>
      <c r="B29" s="886"/>
      <c r="C29" s="773"/>
      <c r="D29" s="773" t="s">
        <v>53</v>
      </c>
      <c r="E29" s="773" t="s">
        <v>111</v>
      </c>
      <c r="F29" s="773"/>
      <c r="G29" s="773" t="s">
        <v>677</v>
      </c>
      <c r="H29" s="773"/>
      <c r="I29" s="773"/>
      <c r="J29" s="773"/>
      <c r="K29" s="773" t="s">
        <v>327</v>
      </c>
      <c r="L29" s="773" t="s">
        <v>329</v>
      </c>
      <c r="M29" s="773" t="s">
        <v>161</v>
      </c>
      <c r="N29" s="773" t="s">
        <v>134</v>
      </c>
      <c r="O29" s="773" t="s">
        <v>121</v>
      </c>
      <c r="P29" s="773" t="s">
        <v>1403</v>
      </c>
      <c r="Q29" s="773" t="s">
        <v>1473</v>
      </c>
      <c r="R29" s="773" t="s">
        <v>730</v>
      </c>
      <c r="S29" s="773"/>
      <c r="T29" s="773"/>
      <c r="U29" s="773"/>
      <c r="V29" s="773" t="s">
        <v>6272</v>
      </c>
      <c r="W29" s="773"/>
      <c r="X29" s="773"/>
      <c r="Y29" s="773"/>
      <c r="Z29" s="773"/>
      <c r="AA29" s="773"/>
      <c r="AB29" s="773"/>
      <c r="AC29" s="773"/>
      <c r="AD29" s="773"/>
      <c r="AE29" s="773"/>
      <c r="AF29" s="773"/>
      <c r="AG29" s="773"/>
      <c r="AH29" s="773"/>
      <c r="AI29" s="773"/>
      <c r="AJ29" s="773"/>
      <c r="AK29" s="773"/>
      <c r="AL29" s="773"/>
      <c r="AM29" s="773"/>
      <c r="AN29" s="773" t="s">
        <v>5877</v>
      </c>
      <c r="AO29" s="773"/>
      <c r="AP29" s="773"/>
      <c r="AQ29" s="773"/>
      <c r="AR29" s="773"/>
      <c r="AS29" s="773" t="s">
        <v>8161</v>
      </c>
      <c r="AT29" s="886"/>
      <c r="AU29" s="773"/>
      <c r="AV29" s="773"/>
      <c r="AW29" s="773"/>
      <c r="AX29" s="773"/>
      <c r="AY29" s="773"/>
      <c r="AZ29" s="773"/>
      <c r="BA29" s="773"/>
      <c r="BC29" s="766"/>
      <c r="BD29" s="773"/>
      <c r="BE29" s="773"/>
      <c r="BF29" s="773"/>
      <c r="BG29" s="773"/>
      <c r="BH29" s="773"/>
      <c r="BI29" s="773"/>
      <c r="BJ29" s="773"/>
      <c r="BK29" s="773"/>
      <c r="BL29" s="773"/>
      <c r="BM29" s="773"/>
      <c r="BN29" s="773"/>
      <c r="BO29" s="773"/>
      <c r="BP29" s="773"/>
      <c r="BQ29" s="773"/>
      <c r="BR29" s="773"/>
      <c r="BS29" s="773"/>
      <c r="BT29" s="773"/>
      <c r="BU29" s="773"/>
      <c r="BV29" s="773"/>
      <c r="BW29" s="773"/>
      <c r="BX29" s="118"/>
    </row>
    <row r="30" spans="1:76" x14ac:dyDescent="0.25">
      <c r="A30" s="886"/>
      <c r="B30" s="886"/>
      <c r="C30" s="773"/>
      <c r="D30" s="773" t="s">
        <v>594</v>
      </c>
      <c r="E30" s="773"/>
      <c r="F30" s="773"/>
      <c r="G30" s="773" t="s">
        <v>681</v>
      </c>
      <c r="H30" s="773"/>
      <c r="I30" s="773"/>
      <c r="J30" s="773"/>
      <c r="K30" s="773" t="s">
        <v>327</v>
      </c>
      <c r="L30" s="773" t="s">
        <v>330</v>
      </c>
      <c r="M30" s="773" t="s">
        <v>162</v>
      </c>
      <c r="N30" s="773" t="s">
        <v>131</v>
      </c>
      <c r="O30" s="773" t="s">
        <v>895</v>
      </c>
      <c r="P30" s="773" t="s">
        <v>1405</v>
      </c>
      <c r="Q30" s="773" t="s">
        <v>1471</v>
      </c>
      <c r="R30" s="773" t="s">
        <v>731</v>
      </c>
      <c r="S30" s="773"/>
      <c r="T30" s="773"/>
      <c r="U30" s="773"/>
      <c r="V30" s="773"/>
      <c r="W30" s="773"/>
      <c r="X30" s="773"/>
      <c r="Y30" s="773"/>
      <c r="Z30" s="773"/>
      <c r="AA30" s="773"/>
      <c r="AB30" s="773"/>
      <c r="AC30" s="773"/>
      <c r="AD30" s="773"/>
      <c r="AE30" s="773"/>
      <c r="AF30" s="773"/>
      <c r="AG30" s="773"/>
      <c r="AH30" s="773"/>
      <c r="AI30" s="773"/>
      <c r="AJ30" s="773"/>
      <c r="AK30" s="773"/>
      <c r="AL30" s="773"/>
      <c r="AM30" s="773"/>
      <c r="AN30" s="773" t="s">
        <v>5878</v>
      </c>
      <c r="AO30" s="773"/>
      <c r="AP30" s="773"/>
      <c r="AQ30" s="773"/>
      <c r="AR30" s="773"/>
      <c r="AS30" s="773" t="s">
        <v>8162</v>
      </c>
      <c r="AT30" s="886"/>
      <c r="AU30" s="773"/>
      <c r="AV30" s="773"/>
      <c r="AW30" s="773"/>
      <c r="AX30" s="773"/>
      <c r="AY30" s="773"/>
      <c r="AZ30" s="773"/>
      <c r="BA30" s="773"/>
      <c r="BC30" s="766"/>
      <c r="BD30" s="773"/>
      <c r="BE30" s="773"/>
      <c r="BF30" s="773"/>
      <c r="BG30" s="773"/>
      <c r="BH30" s="773"/>
      <c r="BI30" s="773"/>
      <c r="BJ30" s="773"/>
      <c r="BK30" s="773"/>
      <c r="BL30" s="773"/>
      <c r="BM30" s="773"/>
      <c r="BN30" s="773"/>
      <c r="BO30" s="773"/>
      <c r="BP30" s="773"/>
      <c r="BQ30" s="773"/>
      <c r="BR30" s="773"/>
      <c r="BS30" s="773"/>
      <c r="BT30" s="773"/>
      <c r="BU30" s="773"/>
      <c r="BV30" s="773"/>
      <c r="BW30" s="773"/>
      <c r="BX30" s="118"/>
    </row>
    <row r="31" spans="1:76" x14ac:dyDescent="0.25">
      <c r="A31" s="886"/>
      <c r="B31" s="886"/>
      <c r="C31" s="773"/>
      <c r="D31" s="773"/>
      <c r="E31" s="773"/>
      <c r="F31" s="773"/>
      <c r="G31" s="773" t="s">
        <v>413</v>
      </c>
      <c r="H31" s="773"/>
      <c r="I31" s="773"/>
      <c r="J31" s="773"/>
      <c r="K31" s="773" t="s">
        <v>327</v>
      </c>
      <c r="L31" s="773" t="s">
        <v>331</v>
      </c>
      <c r="M31" s="773" t="s">
        <v>372</v>
      </c>
      <c r="N31" s="773" t="s">
        <v>389</v>
      </c>
      <c r="O31" s="773" t="s">
        <v>14</v>
      </c>
      <c r="P31" s="773" t="s">
        <v>891</v>
      </c>
      <c r="Q31" s="773" t="s">
        <v>1418</v>
      </c>
      <c r="R31" s="773" t="s">
        <v>391</v>
      </c>
      <c r="S31" s="773"/>
      <c r="T31" s="773"/>
      <c r="U31" s="773"/>
      <c r="V31" s="773"/>
      <c r="W31" s="773"/>
      <c r="X31" s="773"/>
      <c r="Y31" s="773"/>
      <c r="Z31" s="773"/>
      <c r="AA31" s="773"/>
      <c r="AB31" s="773"/>
      <c r="AC31" s="773"/>
      <c r="AD31" s="773"/>
      <c r="AE31" s="773"/>
      <c r="AF31" s="773"/>
      <c r="AG31" s="773"/>
      <c r="AH31" s="773"/>
      <c r="AI31" s="773"/>
      <c r="AJ31" s="773"/>
      <c r="AK31" s="773"/>
      <c r="AL31" s="773"/>
      <c r="AM31" s="773"/>
      <c r="AN31" s="773" t="s">
        <v>5879</v>
      </c>
      <c r="AO31" s="773"/>
      <c r="AP31" s="773"/>
      <c r="AQ31" s="773"/>
      <c r="AR31" s="773"/>
      <c r="AS31" s="773" t="s">
        <v>6238</v>
      </c>
      <c r="AT31" s="886"/>
      <c r="AU31" s="773"/>
      <c r="AV31" s="773"/>
      <c r="AW31" s="773"/>
      <c r="AX31" s="773"/>
      <c r="AY31" s="773"/>
      <c r="AZ31" s="773"/>
      <c r="BA31" s="773"/>
      <c r="BC31" s="766"/>
      <c r="BD31" s="773"/>
      <c r="BE31" s="773"/>
      <c r="BF31" s="773"/>
      <c r="BG31" s="773"/>
      <c r="BH31" s="773"/>
      <c r="BI31" s="773"/>
      <c r="BJ31" s="773"/>
      <c r="BK31" s="773"/>
      <c r="BL31" s="773"/>
      <c r="BM31" s="773"/>
      <c r="BN31" s="773"/>
      <c r="BO31" s="773"/>
      <c r="BP31" s="773"/>
      <c r="BQ31" s="773"/>
      <c r="BR31" s="773"/>
      <c r="BS31" s="773"/>
      <c r="BT31" s="773"/>
      <c r="BU31" s="773"/>
      <c r="BV31" s="773"/>
      <c r="BW31" s="773"/>
      <c r="BX31" s="118"/>
    </row>
    <row r="32" spans="1:76" x14ac:dyDescent="0.25">
      <c r="A32" s="886"/>
      <c r="B32" s="886"/>
      <c r="C32" s="773"/>
      <c r="D32" s="773"/>
      <c r="E32" s="773"/>
      <c r="F32" s="773"/>
      <c r="G32" s="773" t="s">
        <v>674</v>
      </c>
      <c r="H32" s="773"/>
      <c r="I32" s="773"/>
      <c r="J32" s="773"/>
      <c r="K32" s="773" t="s">
        <v>327</v>
      </c>
      <c r="L32" s="773" t="s">
        <v>332</v>
      </c>
      <c r="M32" s="773" t="s">
        <v>173</v>
      </c>
      <c r="N32" s="773" t="s">
        <v>41</v>
      </c>
      <c r="O32" s="773" t="s">
        <v>896</v>
      </c>
      <c r="P32" s="773" t="s">
        <v>1449</v>
      </c>
      <c r="Q32" s="773" t="s">
        <v>1464</v>
      </c>
      <c r="R32" s="773" t="s">
        <v>732</v>
      </c>
      <c r="S32" s="773"/>
      <c r="T32" s="773"/>
      <c r="U32" s="773"/>
      <c r="V32" s="773"/>
      <c r="W32" s="773"/>
      <c r="X32" s="773"/>
      <c r="Y32" s="773"/>
      <c r="Z32" s="773"/>
      <c r="AA32" s="773"/>
      <c r="AB32" s="773"/>
      <c r="AC32" s="773"/>
      <c r="AD32" s="773"/>
      <c r="AE32" s="773"/>
      <c r="AF32" s="773"/>
      <c r="AG32" s="773"/>
      <c r="AH32" s="773"/>
      <c r="AI32" s="773"/>
      <c r="AJ32" s="773"/>
      <c r="AK32" s="773"/>
      <c r="AL32" s="773"/>
      <c r="AM32" s="773"/>
      <c r="AN32" s="773" t="s">
        <v>5880</v>
      </c>
      <c r="AO32" s="773"/>
      <c r="AP32" s="773"/>
      <c r="AQ32" s="773"/>
      <c r="AR32" s="773"/>
      <c r="AS32" s="773" t="s">
        <v>8163</v>
      </c>
      <c r="AT32" s="886"/>
      <c r="AU32" s="773"/>
      <c r="AV32" s="773"/>
      <c r="AW32" s="773"/>
      <c r="AX32" s="773"/>
      <c r="AY32" s="773"/>
      <c r="AZ32" s="773"/>
      <c r="BA32" s="773"/>
      <c r="BC32" s="766"/>
      <c r="BD32" s="773"/>
      <c r="BE32" s="773"/>
      <c r="BF32" s="773"/>
      <c r="BG32" s="773"/>
      <c r="BH32" s="773"/>
      <c r="BI32" s="773"/>
      <c r="BJ32" s="773"/>
      <c r="BK32" s="773"/>
      <c r="BL32" s="773"/>
      <c r="BM32" s="773"/>
      <c r="BN32" s="773"/>
      <c r="BO32" s="773"/>
      <c r="BP32" s="773"/>
      <c r="BQ32" s="773"/>
      <c r="BR32" s="773"/>
      <c r="BS32" s="773"/>
      <c r="BT32" s="773"/>
      <c r="BU32" s="773"/>
      <c r="BV32" s="773"/>
      <c r="BW32" s="773"/>
      <c r="BX32" s="118"/>
    </row>
    <row r="33" spans="1:76" x14ac:dyDescent="0.25">
      <c r="A33" s="886"/>
      <c r="B33" s="886"/>
      <c r="C33" s="773"/>
      <c r="D33" s="773"/>
      <c r="E33" s="773"/>
      <c r="F33" s="773"/>
      <c r="G33" s="773" t="s">
        <v>7909</v>
      </c>
      <c r="H33" s="773"/>
      <c r="I33" s="773"/>
      <c r="J33" s="773"/>
      <c r="K33" s="773" t="s">
        <v>327</v>
      </c>
      <c r="L33" s="773" t="s">
        <v>333</v>
      </c>
      <c r="M33" s="773" t="s">
        <v>165</v>
      </c>
      <c r="N33" s="773" t="s">
        <v>395</v>
      </c>
      <c r="O33" s="773" t="s">
        <v>897</v>
      </c>
      <c r="P33" s="773" t="s">
        <v>1438</v>
      </c>
      <c r="Q33" s="773" t="s">
        <v>47</v>
      </c>
      <c r="R33" s="773" t="s">
        <v>733</v>
      </c>
      <c r="S33" s="773"/>
      <c r="T33" s="773"/>
      <c r="U33" s="773"/>
      <c r="V33" s="773"/>
      <c r="W33" s="773"/>
      <c r="X33" s="773"/>
      <c r="Y33" s="773"/>
      <c r="Z33" s="773"/>
      <c r="AA33" s="773"/>
      <c r="AB33" s="773"/>
      <c r="AC33" s="773"/>
      <c r="AD33" s="773"/>
      <c r="AE33" s="773"/>
      <c r="AF33" s="773"/>
      <c r="AG33" s="773"/>
      <c r="AH33" s="773"/>
      <c r="AI33" s="773"/>
      <c r="AJ33" s="773"/>
      <c r="AK33" s="773"/>
      <c r="AL33" s="773"/>
      <c r="AM33" s="773"/>
      <c r="AN33" s="773" t="s">
        <v>5881</v>
      </c>
      <c r="AO33" s="773"/>
      <c r="AP33" s="773"/>
      <c r="AQ33" s="773"/>
      <c r="AR33" s="773"/>
      <c r="AS33" s="773" t="s">
        <v>8164</v>
      </c>
      <c r="AT33" s="773"/>
      <c r="AU33" s="773"/>
      <c r="AV33" s="773"/>
      <c r="AW33" s="773"/>
      <c r="AX33" s="773"/>
      <c r="AY33" s="773"/>
      <c r="AZ33" s="773"/>
      <c r="BA33" s="773"/>
      <c r="BC33" s="766"/>
      <c r="BD33" s="773"/>
      <c r="BE33" s="773"/>
      <c r="BF33" s="773"/>
      <c r="BG33" s="773"/>
      <c r="BH33" s="773"/>
      <c r="BI33" s="773"/>
      <c r="BJ33" s="773"/>
      <c r="BK33" s="773"/>
      <c r="BL33" s="773"/>
      <c r="BM33" s="773"/>
      <c r="BN33" s="773"/>
      <c r="BO33" s="773"/>
      <c r="BP33" s="773"/>
      <c r="BQ33" s="773"/>
      <c r="BR33" s="773"/>
      <c r="BS33" s="773"/>
      <c r="BT33" s="773"/>
      <c r="BU33" s="773"/>
      <c r="BV33" s="773"/>
      <c r="BW33" s="773"/>
      <c r="BX33" s="118"/>
    </row>
    <row r="34" spans="1:76" x14ac:dyDescent="0.25">
      <c r="A34" s="886"/>
      <c r="B34" s="886"/>
      <c r="C34" s="773"/>
      <c r="D34" s="773"/>
      <c r="E34" s="773"/>
      <c r="F34" s="773"/>
      <c r="G34" s="773" t="s">
        <v>594</v>
      </c>
      <c r="H34" s="773"/>
      <c r="I34" s="773"/>
      <c r="J34" s="773"/>
      <c r="K34" s="773"/>
      <c r="L34" s="773"/>
      <c r="M34" s="773" t="s">
        <v>174</v>
      </c>
      <c r="N34" s="773" t="s">
        <v>137</v>
      </c>
      <c r="O34" s="773" t="s">
        <v>898</v>
      </c>
      <c r="P34" s="773" t="s">
        <v>1461</v>
      </c>
      <c r="Q34" s="773" t="s">
        <v>1467</v>
      </c>
      <c r="R34" s="773" t="s">
        <v>171</v>
      </c>
      <c r="S34" s="773"/>
      <c r="T34" s="773"/>
      <c r="U34" s="773"/>
      <c r="V34" s="773"/>
      <c r="W34" s="773"/>
      <c r="X34" s="773"/>
      <c r="Y34" s="773"/>
      <c r="Z34" s="773"/>
      <c r="AA34" s="773"/>
      <c r="AB34" s="773"/>
      <c r="AC34" s="773"/>
      <c r="AD34" s="773"/>
      <c r="AE34" s="773"/>
      <c r="AF34" s="773"/>
      <c r="AG34" s="773"/>
      <c r="AH34" s="773"/>
      <c r="AI34" s="773"/>
      <c r="AJ34" s="773"/>
      <c r="AK34" s="773"/>
      <c r="AL34" s="773"/>
      <c r="AM34" s="773"/>
      <c r="AN34" s="773" t="s">
        <v>5882</v>
      </c>
      <c r="AO34" s="773"/>
      <c r="AP34" s="773"/>
      <c r="AQ34" s="773"/>
      <c r="AR34" s="773"/>
      <c r="AS34" s="773" t="s">
        <v>6236</v>
      </c>
      <c r="AT34" s="773"/>
      <c r="AU34" s="773"/>
      <c r="AV34" s="773"/>
      <c r="AW34" s="773"/>
      <c r="AX34" s="773"/>
      <c r="AY34" s="773"/>
      <c r="AZ34" s="773"/>
      <c r="BA34" s="773"/>
      <c r="BC34" s="766"/>
      <c r="BD34" s="773"/>
      <c r="BE34" s="773"/>
      <c r="BF34" s="773"/>
      <c r="BG34" s="773"/>
      <c r="BH34" s="773"/>
      <c r="BI34" s="773"/>
      <c r="BJ34" s="773"/>
      <c r="BK34" s="773"/>
      <c r="BL34" s="773"/>
      <c r="BM34" s="773"/>
      <c r="BN34" s="773"/>
      <c r="BO34" s="773"/>
      <c r="BP34" s="773"/>
      <c r="BQ34" s="773"/>
      <c r="BR34" s="773"/>
      <c r="BS34" s="773"/>
      <c r="BT34" s="773"/>
      <c r="BU34" s="773"/>
      <c r="BV34" s="773"/>
      <c r="BW34" s="773"/>
      <c r="BX34" s="118"/>
    </row>
    <row r="35" spans="1:76" x14ac:dyDescent="0.25">
      <c r="A35" s="886"/>
      <c r="B35" s="886"/>
      <c r="C35" s="773"/>
      <c r="D35" s="773"/>
      <c r="E35" s="773"/>
      <c r="F35" s="773"/>
      <c r="G35" s="773"/>
      <c r="H35" s="773"/>
      <c r="I35" s="773"/>
      <c r="J35" s="773"/>
      <c r="K35" s="773"/>
      <c r="L35" s="773"/>
      <c r="M35" s="773" t="s">
        <v>166</v>
      </c>
      <c r="N35" s="773" t="s">
        <v>145</v>
      </c>
      <c r="O35" s="773" t="s">
        <v>899</v>
      </c>
      <c r="P35" s="773" t="s">
        <v>1463</v>
      </c>
      <c r="Q35" s="773" t="s">
        <v>1465</v>
      </c>
      <c r="R35" s="773" t="s">
        <v>734</v>
      </c>
      <c r="S35" s="773"/>
      <c r="T35" s="773"/>
      <c r="U35" s="773"/>
      <c r="V35" s="773"/>
      <c r="W35" s="773"/>
      <c r="X35" s="773"/>
      <c r="Y35" s="773"/>
      <c r="Z35" s="773"/>
      <c r="AA35" s="773"/>
      <c r="AB35" s="773"/>
      <c r="AC35" s="773"/>
      <c r="AD35" s="773"/>
      <c r="AE35" s="773"/>
      <c r="AF35" s="773"/>
      <c r="AG35" s="773"/>
      <c r="AH35" s="773"/>
      <c r="AI35" s="773"/>
      <c r="AJ35" s="773"/>
      <c r="AK35" s="773"/>
      <c r="AL35" s="773"/>
      <c r="AM35" s="773"/>
      <c r="AN35" s="773" t="s">
        <v>5883</v>
      </c>
      <c r="AO35" s="773"/>
      <c r="AP35" s="773"/>
      <c r="AQ35" s="773"/>
      <c r="AR35" s="773"/>
      <c r="AS35" s="773" t="s">
        <v>6234</v>
      </c>
      <c r="AT35" s="773"/>
      <c r="AU35" s="773"/>
      <c r="AV35" s="773"/>
      <c r="AW35" s="773"/>
      <c r="AX35" s="773"/>
      <c r="AY35" s="773"/>
      <c r="AZ35" s="773"/>
      <c r="BA35" s="773"/>
      <c r="BC35" s="766"/>
      <c r="BD35" s="773"/>
      <c r="BE35" s="773"/>
      <c r="BF35" s="773"/>
      <c r="BG35" s="773"/>
      <c r="BH35" s="773"/>
      <c r="BI35" s="773"/>
      <c r="BJ35" s="773"/>
      <c r="BK35" s="773"/>
      <c r="BL35" s="773"/>
      <c r="BM35" s="773"/>
      <c r="BN35" s="773"/>
      <c r="BO35" s="773"/>
      <c r="BP35" s="773"/>
      <c r="BQ35" s="773"/>
      <c r="BR35" s="773"/>
      <c r="BS35" s="773"/>
      <c r="BT35" s="773"/>
      <c r="BU35" s="773"/>
      <c r="BV35" s="773"/>
      <c r="BW35" s="773"/>
      <c r="BX35" s="118"/>
    </row>
    <row r="36" spans="1:76" x14ac:dyDescent="0.25">
      <c r="A36" s="886"/>
      <c r="B36" s="886"/>
      <c r="C36" s="773"/>
      <c r="D36" s="773"/>
      <c r="E36" s="773"/>
      <c r="F36" s="773"/>
      <c r="G36" s="773"/>
      <c r="H36" s="773"/>
      <c r="I36" s="773"/>
      <c r="J36" s="773"/>
      <c r="K36" s="773"/>
      <c r="L36" s="773"/>
      <c r="M36" s="773" t="s">
        <v>23</v>
      </c>
      <c r="N36" s="773"/>
      <c r="O36" s="773"/>
      <c r="P36" s="773" t="s">
        <v>1470</v>
      </c>
      <c r="Q36" s="773" t="s">
        <v>1472</v>
      </c>
      <c r="R36" s="773"/>
      <c r="S36" s="773"/>
      <c r="T36" s="773"/>
      <c r="U36" s="773"/>
      <c r="V36" s="773"/>
      <c r="W36" s="773"/>
      <c r="X36" s="773"/>
      <c r="Y36" s="773"/>
      <c r="Z36" s="773"/>
      <c r="AA36" s="773"/>
      <c r="AB36" s="773"/>
      <c r="AC36" s="773"/>
      <c r="AD36" s="773"/>
      <c r="AE36" s="773"/>
      <c r="AF36" s="773"/>
      <c r="AG36" s="773"/>
      <c r="AH36" s="773"/>
      <c r="AI36" s="773"/>
      <c r="AJ36" s="773"/>
      <c r="AK36" s="773"/>
      <c r="AL36" s="773"/>
      <c r="AM36" s="773"/>
      <c r="AN36" s="773" t="s">
        <v>5884</v>
      </c>
      <c r="AO36" s="773"/>
      <c r="AP36" s="773"/>
      <c r="AQ36" s="773"/>
      <c r="AR36" s="773"/>
      <c r="AS36" s="773" t="s">
        <v>8165</v>
      </c>
      <c r="AT36" s="773"/>
      <c r="AU36" s="773"/>
      <c r="AV36" s="773"/>
      <c r="AW36" s="773"/>
      <c r="AX36" s="773"/>
      <c r="AY36" s="773"/>
      <c r="AZ36" s="773"/>
      <c r="BA36" s="773"/>
      <c r="BC36" s="766"/>
      <c r="BD36" s="773"/>
      <c r="BE36" s="773"/>
      <c r="BF36" s="773"/>
      <c r="BG36" s="773"/>
      <c r="BH36" s="773"/>
      <c r="BI36" s="773"/>
      <c r="BJ36" s="773"/>
      <c r="BK36" s="773"/>
      <c r="BL36" s="773"/>
      <c r="BM36" s="773"/>
      <c r="BN36" s="773"/>
      <c r="BO36" s="773"/>
      <c r="BP36" s="773"/>
      <c r="BQ36" s="773"/>
      <c r="BR36" s="773"/>
      <c r="BS36" s="773"/>
      <c r="BT36" s="773"/>
      <c r="BU36" s="773"/>
      <c r="BV36" s="773"/>
      <c r="BW36" s="773"/>
      <c r="BX36" s="118"/>
    </row>
    <row r="37" spans="1:76" x14ac:dyDescent="0.25">
      <c r="A37" s="886"/>
      <c r="B37" s="886"/>
      <c r="C37" s="773"/>
      <c r="D37" s="773"/>
      <c r="E37" s="773"/>
      <c r="F37" s="773"/>
      <c r="G37" s="773"/>
      <c r="H37" s="773"/>
      <c r="I37" s="773"/>
      <c r="J37" s="773"/>
      <c r="K37" s="773"/>
      <c r="L37" s="773"/>
      <c r="M37" s="773" t="s">
        <v>168</v>
      </c>
      <c r="N37" s="773"/>
      <c r="O37" s="773"/>
      <c r="P37" s="773" t="s">
        <v>1474</v>
      </c>
      <c r="Q37" s="773" t="s">
        <v>1397</v>
      </c>
      <c r="R37" s="773"/>
      <c r="S37" s="773"/>
      <c r="T37" s="773"/>
      <c r="U37" s="773"/>
      <c r="V37" s="773"/>
      <c r="W37" s="773"/>
      <c r="X37" s="773"/>
      <c r="Y37" s="773"/>
      <c r="Z37" s="773"/>
      <c r="AA37" s="773"/>
      <c r="AB37" s="773"/>
      <c r="AC37" s="773"/>
      <c r="AD37" s="773"/>
      <c r="AE37" s="773"/>
      <c r="AF37" s="773"/>
      <c r="AG37" s="773"/>
      <c r="AH37" s="773"/>
      <c r="AI37" s="773"/>
      <c r="AJ37" s="773"/>
      <c r="AK37" s="773"/>
      <c r="AL37" s="773"/>
      <c r="AM37" s="773"/>
      <c r="AN37" s="773" t="s">
        <v>5885</v>
      </c>
      <c r="AO37" s="773"/>
      <c r="AP37" s="773"/>
      <c r="AQ37" s="773"/>
      <c r="AR37" s="773"/>
      <c r="AS37" s="773" t="s">
        <v>8166</v>
      </c>
      <c r="AT37" s="773"/>
      <c r="AU37" s="773"/>
      <c r="AV37" s="773"/>
      <c r="AW37" s="773"/>
      <c r="AX37" s="773"/>
      <c r="AY37" s="773"/>
      <c r="AZ37" s="773"/>
      <c r="BA37" s="773"/>
      <c r="BC37" s="766"/>
      <c r="BD37" s="773"/>
      <c r="BE37" s="773"/>
      <c r="BF37" s="773"/>
      <c r="BG37" s="773"/>
      <c r="BH37" s="773"/>
      <c r="BI37" s="773"/>
      <c r="BJ37" s="773"/>
      <c r="BK37" s="773"/>
      <c r="BL37" s="773"/>
      <c r="BM37" s="773"/>
      <c r="BN37" s="773"/>
      <c r="BO37" s="773"/>
      <c r="BP37" s="773"/>
      <c r="BQ37" s="773"/>
      <c r="BR37" s="773"/>
      <c r="BS37" s="773"/>
      <c r="BT37" s="773"/>
      <c r="BU37" s="773"/>
      <c r="BV37" s="773"/>
      <c r="BW37" s="773"/>
      <c r="BX37" s="118"/>
    </row>
    <row r="38" spans="1:76" x14ac:dyDescent="0.25">
      <c r="A38" s="886"/>
      <c r="B38" s="886"/>
      <c r="C38" s="773"/>
      <c r="D38" s="773"/>
      <c r="E38" s="773"/>
      <c r="F38" s="773"/>
      <c r="G38" s="773"/>
      <c r="H38" s="773"/>
      <c r="I38" s="773"/>
      <c r="J38" s="773"/>
      <c r="K38" s="773"/>
      <c r="L38" s="773"/>
      <c r="M38" s="773" t="s">
        <v>169</v>
      </c>
      <c r="N38" s="773"/>
      <c r="O38" s="773"/>
      <c r="P38" s="773" t="s">
        <v>1454</v>
      </c>
      <c r="Q38" s="773" t="s">
        <v>1401</v>
      </c>
      <c r="R38" s="773"/>
      <c r="S38" s="773"/>
      <c r="T38" s="773"/>
      <c r="U38" s="773"/>
      <c r="V38" s="773"/>
      <c r="W38" s="773"/>
      <c r="X38" s="773"/>
      <c r="Y38" s="773"/>
      <c r="Z38" s="773"/>
      <c r="AA38" s="773"/>
      <c r="AB38" s="773"/>
      <c r="AC38" s="773"/>
      <c r="AD38" s="773"/>
      <c r="AE38" s="773"/>
      <c r="AF38" s="773"/>
      <c r="AG38" s="773"/>
      <c r="AH38" s="773"/>
      <c r="AI38" s="773"/>
      <c r="AJ38" s="773"/>
      <c r="AK38" s="773"/>
      <c r="AL38" s="773"/>
      <c r="AM38" s="773"/>
      <c r="AN38" s="773" t="s">
        <v>5886</v>
      </c>
      <c r="AO38" s="773"/>
      <c r="AP38" s="773"/>
      <c r="AQ38" s="773"/>
      <c r="AR38" s="773"/>
      <c r="AS38" s="773" t="s">
        <v>8167</v>
      </c>
      <c r="AT38" s="773"/>
      <c r="AU38" s="773"/>
      <c r="AV38" s="773"/>
      <c r="AW38" s="773"/>
      <c r="AX38" s="773"/>
      <c r="AY38" s="773"/>
      <c r="AZ38" s="773"/>
      <c r="BA38" s="773"/>
      <c r="BC38" s="766"/>
      <c r="BD38" s="773"/>
      <c r="BE38" s="773"/>
      <c r="BF38" s="773"/>
      <c r="BG38" s="773"/>
      <c r="BH38" s="773"/>
      <c r="BI38" s="773"/>
      <c r="BJ38" s="773"/>
      <c r="BK38" s="773"/>
      <c r="BL38" s="773"/>
      <c r="BM38" s="773"/>
      <c r="BN38" s="773"/>
      <c r="BO38" s="773"/>
      <c r="BP38" s="773"/>
      <c r="BQ38" s="773"/>
      <c r="BR38" s="773"/>
      <c r="BS38" s="773"/>
      <c r="BT38" s="773"/>
      <c r="BU38" s="773"/>
      <c r="BV38" s="773"/>
      <c r="BW38" s="773"/>
      <c r="BX38" s="118"/>
    </row>
    <row r="39" spans="1:76" x14ac:dyDescent="0.25">
      <c r="A39" s="886"/>
      <c r="B39" s="886"/>
      <c r="C39" s="773"/>
      <c r="D39" s="773"/>
      <c r="E39" s="773"/>
      <c r="F39" s="773"/>
      <c r="G39" s="773"/>
      <c r="H39" s="773"/>
      <c r="I39" s="773"/>
      <c r="J39" s="773"/>
      <c r="K39" s="773"/>
      <c r="L39" s="773"/>
      <c r="M39" s="773" t="s">
        <v>159</v>
      </c>
      <c r="N39" s="773"/>
      <c r="O39" s="773"/>
      <c r="P39" s="773" t="s">
        <v>6451</v>
      </c>
      <c r="Q39" s="773" t="s">
        <v>1407</v>
      </c>
      <c r="R39" s="773"/>
      <c r="S39" s="773"/>
      <c r="T39" s="773"/>
      <c r="U39" s="773"/>
      <c r="V39" s="773"/>
      <c r="W39" s="773"/>
      <c r="X39" s="773"/>
      <c r="Y39" s="773"/>
      <c r="Z39" s="773"/>
      <c r="AA39" s="773"/>
      <c r="AB39" s="773"/>
      <c r="AC39" s="773"/>
      <c r="AD39" s="773"/>
      <c r="AE39" s="773"/>
      <c r="AF39" s="773"/>
      <c r="AG39" s="773"/>
      <c r="AH39" s="773"/>
      <c r="AI39" s="773"/>
      <c r="AJ39" s="773"/>
      <c r="AK39" s="773"/>
      <c r="AL39" s="773"/>
      <c r="AM39" s="773"/>
      <c r="AN39" s="773" t="s">
        <v>5887</v>
      </c>
      <c r="AO39" s="773"/>
      <c r="AP39" s="773"/>
      <c r="AQ39" s="773"/>
      <c r="AR39" s="773"/>
      <c r="AS39" s="773" t="s">
        <v>8168</v>
      </c>
      <c r="AT39" s="773"/>
      <c r="AU39" s="773"/>
      <c r="AV39" s="773"/>
      <c r="AW39" s="773"/>
      <c r="AX39" s="773"/>
      <c r="AY39" s="773"/>
      <c r="AZ39" s="773"/>
      <c r="BA39" s="773"/>
      <c r="BC39" s="766"/>
      <c r="BD39" s="773"/>
      <c r="BE39" s="773"/>
      <c r="BF39" s="773"/>
      <c r="BG39" s="773"/>
      <c r="BH39" s="773"/>
      <c r="BI39" s="773"/>
      <c r="BJ39" s="773"/>
      <c r="BK39" s="773"/>
      <c r="BL39" s="773"/>
      <c r="BM39" s="773"/>
      <c r="BN39" s="773"/>
      <c r="BO39" s="773"/>
      <c r="BP39" s="773"/>
      <c r="BQ39" s="773"/>
      <c r="BR39" s="773"/>
      <c r="BS39" s="773"/>
      <c r="BT39" s="773"/>
      <c r="BU39" s="773"/>
      <c r="BV39" s="773"/>
      <c r="BW39" s="773"/>
      <c r="BX39" s="118"/>
    </row>
    <row r="40" spans="1:76" x14ac:dyDescent="0.25">
      <c r="A40" s="886"/>
      <c r="B40" s="886"/>
      <c r="C40" s="773"/>
      <c r="D40" s="773"/>
      <c r="E40" s="773"/>
      <c r="F40" s="773"/>
      <c r="G40" s="773"/>
      <c r="H40" s="773"/>
      <c r="I40" s="773"/>
      <c r="J40" s="773"/>
      <c r="K40" s="773"/>
      <c r="L40" s="773"/>
      <c r="M40" s="773" t="s">
        <v>175</v>
      </c>
      <c r="N40" s="773"/>
      <c r="O40" s="773"/>
      <c r="P40" s="773" t="s">
        <v>6450</v>
      </c>
      <c r="Q40" s="773" t="s">
        <v>1403</v>
      </c>
      <c r="R40" s="773"/>
      <c r="S40" s="773"/>
      <c r="T40" s="773"/>
      <c r="U40" s="773"/>
      <c r="V40" s="773"/>
      <c r="W40" s="773"/>
      <c r="X40" s="773"/>
      <c r="Y40" s="773"/>
      <c r="Z40" s="773"/>
      <c r="AA40" s="773"/>
      <c r="AB40" s="773"/>
      <c r="AC40" s="773"/>
      <c r="AD40" s="773"/>
      <c r="AE40" s="773"/>
      <c r="AF40" s="773"/>
      <c r="AG40" s="773"/>
      <c r="AH40" s="773"/>
      <c r="AI40" s="773"/>
      <c r="AJ40" s="773"/>
      <c r="AK40" s="773"/>
      <c r="AL40" s="773"/>
      <c r="AM40" s="773"/>
      <c r="AN40" s="773" t="s">
        <v>5888</v>
      </c>
      <c r="AO40" s="773"/>
      <c r="AP40" s="773"/>
      <c r="AQ40" s="773"/>
      <c r="AR40" s="773"/>
      <c r="AS40" s="773"/>
      <c r="AT40" s="773"/>
      <c r="AU40" s="773"/>
      <c r="AV40" s="773"/>
      <c r="AW40" s="773"/>
      <c r="AX40" s="773"/>
      <c r="AY40" s="773"/>
      <c r="AZ40" s="773"/>
      <c r="BA40" s="773"/>
      <c r="BC40" s="766"/>
      <c r="BD40" s="773"/>
      <c r="BE40" s="773"/>
      <c r="BF40" s="773"/>
      <c r="BG40" s="773"/>
      <c r="BH40" s="773"/>
      <c r="BI40" s="773"/>
      <c r="BJ40" s="773"/>
      <c r="BK40" s="773"/>
      <c r="BL40" s="773"/>
      <c r="BM40" s="773"/>
      <c r="BN40" s="773"/>
      <c r="BO40" s="773"/>
      <c r="BP40" s="773"/>
      <c r="BQ40" s="773"/>
      <c r="BR40" s="773"/>
      <c r="BS40" s="773"/>
      <c r="BT40" s="773"/>
      <c r="BU40" s="773"/>
      <c r="BV40" s="773"/>
      <c r="BW40" s="773"/>
      <c r="BX40" s="118"/>
    </row>
    <row r="41" spans="1:76" x14ac:dyDescent="0.25">
      <c r="A41" s="886"/>
      <c r="B41" s="886"/>
      <c r="C41" s="773"/>
      <c r="D41" s="773"/>
      <c r="E41" s="773"/>
      <c r="F41" s="773"/>
      <c r="G41" s="773"/>
      <c r="H41" s="773"/>
      <c r="I41" s="773"/>
      <c r="J41" s="773"/>
      <c r="K41" s="773"/>
      <c r="L41" s="773"/>
      <c r="M41" s="773" t="s">
        <v>167</v>
      </c>
      <c r="N41" s="773"/>
      <c r="O41" s="773"/>
      <c r="P41" s="773" t="s">
        <v>6452</v>
      </c>
      <c r="Q41" s="773" t="s">
        <v>1405</v>
      </c>
      <c r="R41" s="773"/>
      <c r="S41" s="773"/>
      <c r="T41" s="773"/>
      <c r="U41" s="773"/>
      <c r="V41" s="773"/>
      <c r="W41" s="773"/>
      <c r="X41" s="773"/>
      <c r="Y41" s="773"/>
      <c r="Z41" s="773"/>
      <c r="AA41" s="773"/>
      <c r="AB41" s="773"/>
      <c r="AC41" s="773"/>
      <c r="AD41" s="773"/>
      <c r="AE41" s="773"/>
      <c r="AF41" s="773"/>
      <c r="AG41" s="773"/>
      <c r="AH41" s="773"/>
      <c r="AI41" s="773"/>
      <c r="AJ41" s="773"/>
      <c r="AK41" s="773"/>
      <c r="AL41" s="773"/>
      <c r="AM41" s="773"/>
      <c r="AN41" s="773" t="s">
        <v>5889</v>
      </c>
      <c r="AO41" s="773"/>
      <c r="AP41" s="773"/>
      <c r="AQ41" s="773"/>
      <c r="AR41" s="773"/>
      <c r="AS41" s="773"/>
      <c r="AT41" s="773"/>
      <c r="AU41" s="773"/>
      <c r="AV41" s="773"/>
      <c r="AW41" s="773"/>
      <c r="AX41" s="773"/>
      <c r="AY41" s="773"/>
      <c r="AZ41" s="773"/>
      <c r="BA41" s="773"/>
      <c r="BC41" s="766"/>
      <c r="BD41" s="773"/>
      <c r="BE41" s="773"/>
      <c r="BF41" s="773"/>
      <c r="BG41" s="773"/>
      <c r="BH41" s="773"/>
      <c r="BI41" s="773"/>
      <c r="BJ41" s="773"/>
      <c r="BK41" s="773"/>
      <c r="BL41" s="773"/>
      <c r="BM41" s="773"/>
      <c r="BN41" s="773"/>
      <c r="BO41" s="773"/>
      <c r="BP41" s="773"/>
      <c r="BQ41" s="773"/>
      <c r="BR41" s="773"/>
      <c r="BS41" s="773"/>
      <c r="BT41" s="773"/>
      <c r="BU41" s="773"/>
      <c r="BV41" s="773"/>
      <c r="BW41" s="773"/>
      <c r="BX41" s="118"/>
    </row>
    <row r="42" spans="1:76" x14ac:dyDescent="0.25">
      <c r="A42" s="886"/>
      <c r="B42" s="886"/>
      <c r="C42" s="773"/>
      <c r="D42" s="773"/>
      <c r="E42" s="773"/>
      <c r="F42" s="773"/>
      <c r="G42" s="773"/>
      <c r="H42" s="773"/>
      <c r="I42" s="773"/>
      <c r="J42" s="773"/>
      <c r="K42" s="773"/>
      <c r="L42" s="773"/>
      <c r="M42" s="773" t="s">
        <v>172</v>
      </c>
      <c r="N42" s="773"/>
      <c r="O42" s="773"/>
      <c r="P42" s="773" t="s">
        <v>6453</v>
      </c>
      <c r="Q42" s="773" t="s">
        <v>891</v>
      </c>
      <c r="R42" s="773"/>
      <c r="S42" s="773"/>
      <c r="T42" s="773"/>
      <c r="U42" s="773"/>
      <c r="V42" s="773"/>
      <c r="W42" s="773"/>
      <c r="X42" s="773"/>
      <c r="Y42" s="773"/>
      <c r="Z42" s="773"/>
      <c r="AA42" s="773"/>
      <c r="AB42" s="773"/>
      <c r="AC42" s="773"/>
      <c r="AD42" s="773"/>
      <c r="AE42" s="773"/>
      <c r="AF42" s="773"/>
      <c r="AG42" s="773"/>
      <c r="AH42" s="773"/>
      <c r="AI42" s="773"/>
      <c r="AJ42" s="773"/>
      <c r="AK42" s="773"/>
      <c r="AL42" s="773"/>
      <c r="AM42" s="773"/>
      <c r="AN42" s="773"/>
      <c r="AO42" s="773"/>
      <c r="AP42" s="773"/>
      <c r="AQ42" s="773"/>
      <c r="AR42" s="773"/>
      <c r="AS42" s="773"/>
      <c r="AT42" s="773"/>
      <c r="AU42" s="773"/>
      <c r="AV42" s="773"/>
      <c r="AW42" s="773"/>
      <c r="AX42" s="773"/>
      <c r="AY42" s="773"/>
      <c r="AZ42" s="773"/>
      <c r="BA42" s="773"/>
      <c r="BC42" s="766"/>
      <c r="BD42" s="773"/>
      <c r="BE42" s="773"/>
      <c r="BF42" s="773"/>
      <c r="BG42" s="773"/>
      <c r="BH42" s="773"/>
      <c r="BI42" s="773"/>
      <c r="BJ42" s="773"/>
      <c r="BK42" s="773"/>
      <c r="BL42" s="773"/>
      <c r="BM42" s="773"/>
      <c r="BN42" s="773"/>
      <c r="BO42" s="773"/>
      <c r="BP42" s="773"/>
      <c r="BQ42" s="773"/>
      <c r="BR42" s="773"/>
      <c r="BS42" s="773"/>
      <c r="BT42" s="773"/>
      <c r="BU42" s="773"/>
      <c r="BV42" s="773"/>
      <c r="BW42" s="773"/>
      <c r="BX42" s="118"/>
    </row>
    <row r="43" spans="1:76" x14ac:dyDescent="0.25">
      <c r="A43" s="886"/>
      <c r="B43" s="886"/>
      <c r="C43" s="773"/>
      <c r="D43" s="773"/>
      <c r="E43" s="773"/>
      <c r="F43" s="773"/>
      <c r="G43" s="773"/>
      <c r="H43" s="773"/>
      <c r="I43" s="773"/>
      <c r="J43" s="773"/>
      <c r="K43" s="773"/>
      <c r="L43" s="773"/>
      <c r="M43" s="773" t="s">
        <v>164</v>
      </c>
      <c r="N43" s="773"/>
      <c r="O43" s="773"/>
      <c r="P43" s="773" t="s">
        <v>6454</v>
      </c>
      <c r="Q43" s="773" t="s">
        <v>1449</v>
      </c>
      <c r="R43" s="773"/>
      <c r="S43" s="773"/>
      <c r="T43" s="773"/>
      <c r="U43" s="773"/>
      <c r="V43" s="773"/>
      <c r="W43" s="773"/>
      <c r="X43" s="773"/>
      <c r="Y43" s="773"/>
      <c r="Z43" s="773"/>
      <c r="AA43" s="773"/>
      <c r="AB43" s="773"/>
      <c r="AC43" s="773"/>
      <c r="AD43" s="773"/>
      <c r="AE43" s="773"/>
      <c r="AF43" s="773"/>
      <c r="AG43" s="773"/>
      <c r="AH43" s="773"/>
      <c r="AI43" s="773"/>
      <c r="AJ43" s="773"/>
      <c r="AK43" s="773"/>
      <c r="AL43" s="773"/>
      <c r="AM43" s="773"/>
      <c r="AN43" s="773"/>
      <c r="AO43" s="773"/>
      <c r="AP43" s="773"/>
      <c r="AQ43" s="773"/>
      <c r="AR43" s="773"/>
      <c r="AS43" s="773"/>
      <c r="AT43" s="773"/>
      <c r="AU43" s="773"/>
      <c r="AV43" s="773"/>
      <c r="AW43" s="773"/>
      <c r="AX43" s="773"/>
      <c r="AY43" s="773"/>
      <c r="AZ43" s="773"/>
      <c r="BA43" s="773"/>
      <c r="BC43" s="766"/>
      <c r="BD43" s="773"/>
      <c r="BE43" s="773"/>
      <c r="BF43" s="773"/>
      <c r="BG43" s="773"/>
      <c r="BH43" s="773"/>
      <c r="BI43" s="773"/>
      <c r="BJ43" s="773"/>
      <c r="BK43" s="773"/>
      <c r="BL43" s="773"/>
      <c r="BM43" s="773"/>
      <c r="BN43" s="773"/>
      <c r="BO43" s="773"/>
      <c r="BP43" s="773"/>
      <c r="BQ43" s="773"/>
      <c r="BR43" s="773"/>
      <c r="BS43" s="773"/>
      <c r="BT43" s="773"/>
      <c r="BU43" s="773"/>
      <c r="BV43" s="773"/>
      <c r="BW43" s="773"/>
      <c r="BX43" s="118"/>
    </row>
    <row r="44" spans="1:76" x14ac:dyDescent="0.25">
      <c r="A44" s="886"/>
      <c r="B44" s="886"/>
      <c r="C44" s="773"/>
      <c r="D44" s="773"/>
      <c r="E44" s="773"/>
      <c r="F44" s="773"/>
      <c r="G44" s="773"/>
      <c r="H44" s="773"/>
      <c r="I44" s="773"/>
      <c r="J44" s="773"/>
      <c r="K44" s="773"/>
      <c r="L44" s="773"/>
      <c r="M44" s="773"/>
      <c r="N44" s="773"/>
      <c r="O44" s="773"/>
      <c r="P44" s="773" t="s">
        <v>6455</v>
      </c>
      <c r="Q44" s="773" t="s">
        <v>1438</v>
      </c>
      <c r="R44" s="773"/>
      <c r="S44" s="773"/>
      <c r="T44" s="773"/>
      <c r="U44" s="773"/>
      <c r="V44" s="773"/>
      <c r="W44" s="773"/>
      <c r="X44" s="773"/>
      <c r="Y44" s="773"/>
      <c r="Z44" s="773"/>
      <c r="AA44" s="773"/>
      <c r="AB44" s="773"/>
      <c r="AC44" s="773"/>
      <c r="AD44" s="773"/>
      <c r="AE44" s="773"/>
      <c r="AF44" s="773"/>
      <c r="AG44" s="773"/>
      <c r="AH44" s="773"/>
      <c r="AI44" s="773"/>
      <c r="AJ44" s="773"/>
      <c r="AK44" s="773"/>
      <c r="AL44" s="773"/>
      <c r="AM44" s="773"/>
      <c r="AN44" s="773"/>
      <c r="AO44" s="773"/>
      <c r="AP44" s="773"/>
      <c r="AQ44" s="773"/>
      <c r="AR44" s="773"/>
      <c r="AS44" s="773"/>
      <c r="AT44" s="773"/>
      <c r="AU44" s="773"/>
      <c r="AV44" s="773"/>
      <c r="AW44" s="773"/>
      <c r="AX44" s="773"/>
      <c r="AY44" s="773"/>
      <c r="AZ44" s="773"/>
      <c r="BA44" s="773"/>
      <c r="BC44" s="766"/>
      <c r="BD44" s="773"/>
      <c r="BE44" s="773"/>
      <c r="BF44" s="773"/>
      <c r="BG44" s="773"/>
      <c r="BH44" s="773"/>
      <c r="BI44" s="773"/>
      <c r="BJ44" s="773"/>
      <c r="BK44" s="773"/>
      <c r="BL44" s="773"/>
      <c r="BM44" s="773"/>
      <c r="BN44" s="773"/>
      <c r="BO44" s="773"/>
      <c r="BP44" s="773"/>
      <c r="BQ44" s="773"/>
      <c r="BR44" s="773"/>
      <c r="BS44" s="773"/>
      <c r="BT44" s="773"/>
      <c r="BU44" s="773"/>
      <c r="BV44" s="773"/>
      <c r="BW44" s="773"/>
      <c r="BX44" s="118"/>
    </row>
    <row r="45" spans="1:76" x14ac:dyDescent="0.25">
      <c r="A45" s="886"/>
      <c r="B45" s="886"/>
      <c r="C45" s="773"/>
      <c r="D45" s="773"/>
      <c r="E45" s="773"/>
      <c r="F45" s="773"/>
      <c r="G45" s="773"/>
      <c r="H45" s="773"/>
      <c r="I45" s="773"/>
      <c r="J45" s="773"/>
      <c r="K45" s="773"/>
      <c r="L45" s="773"/>
      <c r="M45" s="773"/>
      <c r="N45" s="773"/>
      <c r="O45" s="773"/>
      <c r="P45" s="773" t="s">
        <v>6461</v>
      </c>
      <c r="Q45" s="773" t="s">
        <v>1461</v>
      </c>
      <c r="R45" s="773"/>
      <c r="S45" s="773"/>
      <c r="T45" s="773"/>
      <c r="U45" s="773"/>
      <c r="V45" s="773"/>
      <c r="W45" s="773"/>
      <c r="X45" s="773"/>
      <c r="Y45" s="773"/>
      <c r="Z45" s="773"/>
      <c r="AA45" s="773"/>
      <c r="AB45" s="773"/>
      <c r="AC45" s="773"/>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C45" s="766"/>
      <c r="BD45" s="773"/>
      <c r="BE45" s="773"/>
      <c r="BF45" s="773"/>
      <c r="BG45" s="773"/>
      <c r="BH45" s="773"/>
      <c r="BI45" s="773"/>
      <c r="BJ45" s="773"/>
      <c r="BK45" s="773"/>
      <c r="BL45" s="773"/>
      <c r="BM45" s="773"/>
      <c r="BN45" s="773"/>
      <c r="BO45" s="773"/>
      <c r="BP45" s="773"/>
      <c r="BQ45" s="773"/>
      <c r="BR45" s="773"/>
      <c r="BS45" s="773"/>
      <c r="BT45" s="773"/>
      <c r="BU45" s="773"/>
      <c r="BV45" s="773"/>
      <c r="BW45" s="773"/>
      <c r="BX45" s="118"/>
    </row>
    <row r="46" spans="1:76" x14ac:dyDescent="0.25">
      <c r="A46" s="886"/>
      <c r="B46" s="886"/>
      <c r="C46" s="773"/>
      <c r="D46" s="773"/>
      <c r="E46" s="773"/>
      <c r="F46" s="773"/>
      <c r="G46" s="773"/>
      <c r="H46" s="773"/>
      <c r="I46" s="773"/>
      <c r="J46" s="773"/>
      <c r="K46" s="773"/>
      <c r="L46" s="773"/>
      <c r="M46" s="773"/>
      <c r="N46" s="773"/>
      <c r="O46" s="773"/>
      <c r="P46" s="773" t="s">
        <v>6462</v>
      </c>
      <c r="Q46" s="773" t="s">
        <v>1463</v>
      </c>
      <c r="R46" s="773"/>
      <c r="S46" s="773"/>
      <c r="T46" s="773"/>
      <c r="U46" s="773"/>
      <c r="V46" s="773"/>
      <c r="W46" s="773"/>
      <c r="X46" s="773"/>
      <c r="Y46" s="773"/>
      <c r="Z46" s="773"/>
      <c r="AA46" s="773"/>
      <c r="AB46" s="773"/>
      <c r="AC46" s="773"/>
      <c r="AD46" s="773"/>
      <c r="AE46" s="773"/>
      <c r="AF46" s="773"/>
      <c r="AG46" s="773"/>
      <c r="AH46" s="773"/>
      <c r="AI46" s="773"/>
      <c r="AJ46" s="773"/>
      <c r="AK46" s="773"/>
      <c r="AL46" s="773"/>
      <c r="AM46" s="773"/>
      <c r="AN46" s="773"/>
      <c r="AO46" s="773"/>
      <c r="AP46" s="773"/>
      <c r="AQ46" s="773"/>
      <c r="AR46" s="773"/>
      <c r="AS46" s="773"/>
      <c r="AT46" s="773"/>
      <c r="AU46" s="773"/>
      <c r="AV46" s="773"/>
      <c r="AW46" s="773"/>
      <c r="AX46" s="773"/>
      <c r="AY46" s="773"/>
      <c r="AZ46" s="773"/>
      <c r="BA46" s="773"/>
      <c r="BC46" s="766"/>
      <c r="BD46" s="773"/>
      <c r="BE46" s="773"/>
      <c r="BF46" s="773"/>
      <c r="BG46" s="773"/>
      <c r="BH46" s="773"/>
      <c r="BI46" s="773"/>
      <c r="BJ46" s="773"/>
      <c r="BK46" s="773"/>
      <c r="BL46" s="773"/>
      <c r="BM46" s="773"/>
      <c r="BN46" s="773"/>
      <c r="BO46" s="773"/>
      <c r="BP46" s="773"/>
      <c r="BQ46" s="773"/>
      <c r="BR46" s="773"/>
      <c r="BS46" s="773"/>
      <c r="BT46" s="773"/>
      <c r="BU46" s="773"/>
      <c r="BV46" s="773"/>
      <c r="BW46" s="773"/>
      <c r="BX46" s="118"/>
    </row>
    <row r="47" spans="1:76" x14ac:dyDescent="0.25">
      <c r="A47" s="886"/>
      <c r="B47" s="886"/>
      <c r="C47" s="773"/>
      <c r="D47" s="773"/>
      <c r="E47" s="773"/>
      <c r="F47" s="773"/>
      <c r="G47" s="773"/>
      <c r="H47" s="773"/>
      <c r="I47" s="773"/>
      <c r="J47" s="773"/>
      <c r="K47" s="773"/>
      <c r="L47" s="773"/>
      <c r="M47" s="773"/>
      <c r="N47" s="773"/>
      <c r="O47" s="773"/>
      <c r="P47" s="773" t="s">
        <v>6435</v>
      </c>
      <c r="Q47" s="773" t="s">
        <v>1470</v>
      </c>
      <c r="R47" s="773"/>
      <c r="S47" s="773"/>
      <c r="T47" s="773"/>
      <c r="U47" s="773"/>
      <c r="V47" s="773"/>
      <c r="W47" s="773"/>
      <c r="X47" s="773"/>
      <c r="Y47" s="773"/>
      <c r="Z47" s="773"/>
      <c r="AA47" s="773"/>
      <c r="AB47" s="773"/>
      <c r="AC47" s="773"/>
      <c r="AD47" s="773"/>
      <c r="AE47" s="773"/>
      <c r="AF47" s="773"/>
      <c r="AG47" s="773"/>
      <c r="AH47" s="773"/>
      <c r="AI47" s="773"/>
      <c r="AJ47" s="773"/>
      <c r="AK47" s="773"/>
      <c r="AL47" s="773"/>
      <c r="AM47" s="773"/>
      <c r="AN47" s="773"/>
      <c r="AO47" s="773"/>
      <c r="AP47" s="773"/>
      <c r="AQ47" s="773"/>
      <c r="AR47" s="773"/>
      <c r="AS47" s="773"/>
      <c r="AT47" s="773"/>
      <c r="AU47" s="773"/>
      <c r="AV47" s="773"/>
      <c r="AW47" s="773"/>
      <c r="AX47" s="773"/>
      <c r="AY47" s="773"/>
      <c r="AZ47" s="773"/>
      <c r="BA47" s="773"/>
      <c r="BC47" s="766"/>
      <c r="BD47" s="773"/>
      <c r="BE47" s="773"/>
      <c r="BF47" s="773"/>
      <c r="BG47" s="773"/>
      <c r="BH47" s="773"/>
      <c r="BI47" s="773"/>
      <c r="BJ47" s="773"/>
      <c r="BK47" s="773"/>
      <c r="BL47" s="773"/>
      <c r="BM47" s="773"/>
      <c r="BN47" s="773"/>
      <c r="BO47" s="773"/>
      <c r="BP47" s="773"/>
      <c r="BQ47" s="773"/>
      <c r="BR47" s="773"/>
      <c r="BS47" s="773"/>
      <c r="BT47" s="773"/>
      <c r="BU47" s="773"/>
      <c r="BV47" s="773"/>
      <c r="BW47" s="773"/>
      <c r="BX47" s="118"/>
    </row>
    <row r="48" spans="1:76" x14ac:dyDescent="0.25">
      <c r="A48" s="886"/>
      <c r="B48" s="886"/>
      <c r="C48" s="773"/>
      <c r="D48" s="773"/>
      <c r="E48" s="773"/>
      <c r="F48" s="773"/>
      <c r="G48" s="773"/>
      <c r="H48" s="773"/>
      <c r="I48" s="773"/>
      <c r="J48" s="773"/>
      <c r="K48" s="773"/>
      <c r="L48" s="773"/>
      <c r="M48" s="773"/>
      <c r="N48" s="773"/>
      <c r="O48" s="773"/>
      <c r="P48" s="773" t="s">
        <v>6434</v>
      </c>
      <c r="Q48" s="773" t="s">
        <v>1474</v>
      </c>
      <c r="R48" s="773"/>
      <c r="S48" s="773"/>
      <c r="T48" s="773"/>
      <c r="U48" s="773"/>
      <c r="V48" s="773"/>
      <c r="W48" s="773"/>
      <c r="X48" s="773"/>
      <c r="Y48" s="773"/>
      <c r="Z48" s="773"/>
      <c r="AA48" s="773"/>
      <c r="AB48" s="773"/>
      <c r="AC48" s="773"/>
      <c r="AD48" s="773"/>
      <c r="AE48" s="773"/>
      <c r="AF48" s="773"/>
      <c r="AG48" s="773"/>
      <c r="AH48" s="773"/>
      <c r="AI48" s="773"/>
      <c r="AJ48" s="773"/>
      <c r="AK48" s="773"/>
      <c r="AL48" s="773"/>
      <c r="AM48" s="773"/>
      <c r="AN48" s="773"/>
      <c r="AO48" s="773"/>
      <c r="AP48" s="773"/>
      <c r="AQ48" s="773"/>
      <c r="AR48" s="773"/>
      <c r="AS48" s="773"/>
      <c r="AT48" s="773"/>
      <c r="AU48" s="773"/>
      <c r="AV48" s="773"/>
      <c r="AW48" s="773"/>
      <c r="AX48" s="773"/>
      <c r="AY48" s="773"/>
      <c r="AZ48" s="773"/>
      <c r="BA48" s="773"/>
      <c r="BC48" s="766"/>
      <c r="BD48" s="773"/>
      <c r="BE48" s="773"/>
      <c r="BF48" s="773"/>
      <c r="BG48" s="773"/>
      <c r="BH48" s="773"/>
      <c r="BI48" s="773"/>
      <c r="BJ48" s="773"/>
      <c r="BK48" s="773"/>
      <c r="BL48" s="773"/>
      <c r="BM48" s="773"/>
      <c r="BN48" s="773"/>
      <c r="BO48" s="773"/>
      <c r="BP48" s="773"/>
      <c r="BQ48" s="773"/>
      <c r="BR48" s="773"/>
      <c r="BS48" s="773"/>
      <c r="BT48" s="773"/>
      <c r="BU48" s="773"/>
      <c r="BV48" s="773"/>
      <c r="BW48" s="773"/>
      <c r="BX48" s="118"/>
    </row>
    <row r="49" spans="1:76" x14ac:dyDescent="0.25">
      <c r="A49" s="886"/>
      <c r="B49" s="886"/>
      <c r="C49" s="773"/>
      <c r="D49" s="773"/>
      <c r="E49" s="773"/>
      <c r="F49" s="773"/>
      <c r="G49" s="773"/>
      <c r="H49" s="773"/>
      <c r="I49" s="773"/>
      <c r="J49" s="773"/>
      <c r="K49" s="773"/>
      <c r="L49" s="773"/>
      <c r="M49" s="773"/>
      <c r="N49" s="773"/>
      <c r="O49" s="773"/>
      <c r="P49" s="773" t="s">
        <v>6463</v>
      </c>
      <c r="Q49" s="773" t="s">
        <v>1454</v>
      </c>
      <c r="R49" s="773"/>
      <c r="S49" s="773"/>
      <c r="T49" s="773"/>
      <c r="U49" s="773"/>
      <c r="V49" s="773"/>
      <c r="W49" s="773"/>
      <c r="X49" s="773"/>
      <c r="Y49" s="773"/>
      <c r="Z49" s="773"/>
      <c r="AA49" s="773"/>
      <c r="AB49" s="773"/>
      <c r="AC49" s="773"/>
      <c r="AD49" s="773"/>
      <c r="AE49" s="773"/>
      <c r="AF49" s="773"/>
      <c r="AG49" s="773"/>
      <c r="AH49" s="773"/>
      <c r="AI49" s="773"/>
      <c r="AJ49" s="773"/>
      <c r="AK49" s="773"/>
      <c r="AL49" s="773"/>
      <c r="AM49" s="773"/>
      <c r="AN49" s="773"/>
      <c r="AO49" s="773"/>
      <c r="AP49" s="773"/>
      <c r="AQ49" s="773"/>
      <c r="AR49" s="773"/>
      <c r="AS49" s="773"/>
      <c r="AT49" s="773"/>
      <c r="AU49" s="773"/>
      <c r="AV49" s="773"/>
      <c r="AW49" s="773"/>
      <c r="AX49" s="773"/>
      <c r="AY49" s="773"/>
      <c r="AZ49" s="773"/>
      <c r="BA49" s="773"/>
      <c r="BC49" s="766"/>
      <c r="BD49" s="773"/>
      <c r="BE49" s="773"/>
      <c r="BF49" s="773"/>
      <c r="BG49" s="773"/>
      <c r="BH49" s="773"/>
      <c r="BI49" s="773"/>
      <c r="BJ49" s="773"/>
      <c r="BK49" s="773"/>
      <c r="BL49" s="773"/>
      <c r="BM49" s="773"/>
      <c r="BN49" s="773"/>
      <c r="BO49" s="773"/>
      <c r="BP49" s="773"/>
      <c r="BQ49" s="773"/>
      <c r="BR49" s="773"/>
      <c r="BS49" s="773"/>
      <c r="BT49" s="773"/>
      <c r="BU49" s="773"/>
      <c r="BV49" s="773"/>
      <c r="BW49" s="773"/>
      <c r="BX49" s="118"/>
    </row>
    <row r="50" spans="1:76" x14ac:dyDescent="0.25">
      <c r="A50" s="886"/>
      <c r="B50" s="886"/>
      <c r="C50" s="773"/>
      <c r="D50" s="773"/>
      <c r="E50" s="773"/>
      <c r="F50" s="773"/>
      <c r="G50" s="773"/>
      <c r="H50" s="773"/>
      <c r="I50" s="773"/>
      <c r="J50" s="773"/>
      <c r="K50" s="773"/>
      <c r="L50" s="773"/>
      <c r="M50" s="773"/>
      <c r="N50" s="773"/>
      <c r="O50" s="773"/>
      <c r="P50" s="773"/>
      <c r="Q50" s="773"/>
      <c r="R50" s="773"/>
      <c r="S50" s="773"/>
      <c r="T50" s="773"/>
      <c r="U50" s="773"/>
      <c r="V50" s="773"/>
      <c r="W50" s="773"/>
      <c r="X50" s="773"/>
      <c r="Y50" s="773"/>
      <c r="Z50" s="773"/>
      <c r="AA50" s="773"/>
      <c r="AB50" s="773"/>
      <c r="AC50" s="773"/>
      <c r="AD50" s="773"/>
      <c r="AE50" s="773"/>
      <c r="AF50" s="773"/>
      <c r="AG50" s="773"/>
      <c r="AH50" s="773"/>
      <c r="AI50" s="773"/>
      <c r="AJ50" s="773"/>
      <c r="AK50" s="773"/>
      <c r="AL50" s="773"/>
      <c r="AM50" s="773"/>
      <c r="AN50" s="773"/>
      <c r="AO50" s="773"/>
      <c r="AP50" s="773"/>
      <c r="AQ50" s="773"/>
      <c r="AR50" s="773"/>
      <c r="AS50" s="773"/>
      <c r="AT50" s="773"/>
      <c r="AU50" s="773"/>
      <c r="AV50" s="773"/>
      <c r="AW50" s="773"/>
      <c r="AX50" s="773"/>
      <c r="AY50" s="773"/>
      <c r="AZ50" s="773"/>
      <c r="BA50" s="773"/>
      <c r="BC50" s="766"/>
      <c r="BD50" s="773"/>
      <c r="BE50" s="773"/>
      <c r="BF50" s="773"/>
      <c r="BG50" s="773"/>
      <c r="BH50" s="773"/>
      <c r="BI50" s="773"/>
      <c r="BJ50" s="773"/>
      <c r="BK50" s="773"/>
      <c r="BL50" s="773"/>
      <c r="BM50" s="773"/>
      <c r="BN50" s="773"/>
      <c r="BO50" s="773"/>
      <c r="BP50" s="773"/>
      <c r="BQ50" s="773"/>
      <c r="BR50" s="773"/>
      <c r="BS50" s="773"/>
      <c r="BT50" s="773"/>
      <c r="BU50" s="773"/>
      <c r="BV50" s="773"/>
      <c r="BW50" s="773"/>
      <c r="BX50" s="118"/>
    </row>
    <row r="51" spans="1:76" x14ac:dyDescent="0.25">
      <c r="A51" s="886"/>
      <c r="B51" s="886"/>
      <c r="C51" s="773"/>
      <c r="D51" s="773"/>
      <c r="E51" s="773"/>
      <c r="F51" s="773"/>
      <c r="G51" s="773"/>
      <c r="H51" s="773"/>
      <c r="I51" s="773"/>
      <c r="J51" s="773"/>
      <c r="K51" s="773"/>
      <c r="L51" s="773"/>
      <c r="M51" s="773"/>
      <c r="N51" s="773"/>
      <c r="O51" s="773"/>
      <c r="P51" s="773"/>
      <c r="Q51" s="773"/>
      <c r="R51" s="773"/>
      <c r="S51" s="773"/>
      <c r="T51" s="773"/>
      <c r="U51" s="773"/>
      <c r="V51" s="773"/>
      <c r="W51" s="773"/>
      <c r="X51" s="773"/>
      <c r="Y51" s="773"/>
      <c r="Z51" s="773"/>
      <c r="AA51" s="773"/>
      <c r="AB51" s="773"/>
      <c r="AC51" s="773"/>
      <c r="AD51" s="773"/>
      <c r="AE51" s="773"/>
      <c r="AF51" s="773"/>
      <c r="AG51" s="773"/>
      <c r="AH51" s="773"/>
      <c r="AI51" s="773"/>
      <c r="AJ51" s="773"/>
      <c r="AK51" s="773"/>
      <c r="AL51" s="773"/>
      <c r="AM51" s="773"/>
      <c r="AN51" s="773"/>
      <c r="AO51" s="773"/>
      <c r="AP51" s="773"/>
      <c r="AQ51" s="773"/>
      <c r="AR51" s="773"/>
      <c r="AS51" s="773"/>
      <c r="AT51" s="773"/>
      <c r="AU51" s="773"/>
      <c r="AV51" s="773"/>
      <c r="AW51" s="773"/>
      <c r="AX51" s="773"/>
      <c r="AY51" s="773"/>
      <c r="AZ51" s="773"/>
      <c r="BA51" s="773"/>
      <c r="BC51" s="766"/>
    </row>
    <row r="52" spans="1:76" x14ac:dyDescent="0.25">
      <c r="A52" s="886"/>
      <c r="B52" s="886"/>
      <c r="C52" s="773"/>
      <c r="D52" s="773"/>
      <c r="E52" s="773"/>
      <c r="F52" s="773"/>
      <c r="G52" s="773"/>
      <c r="H52" s="773"/>
      <c r="I52" s="773"/>
      <c r="J52" s="773"/>
      <c r="K52" s="773"/>
      <c r="L52" s="773"/>
      <c r="M52" s="773"/>
      <c r="N52" s="773"/>
      <c r="O52" s="773"/>
      <c r="P52" s="773"/>
      <c r="Q52" s="773"/>
      <c r="R52" s="773"/>
      <c r="S52" s="773"/>
      <c r="T52" s="773"/>
      <c r="U52" s="773"/>
      <c r="V52" s="773"/>
      <c r="W52" s="773"/>
      <c r="X52" s="773"/>
      <c r="Y52" s="773"/>
      <c r="Z52" s="773"/>
      <c r="AA52" s="773"/>
      <c r="AB52" s="773"/>
      <c r="AC52" s="773"/>
      <c r="AD52" s="773"/>
      <c r="AE52" s="773"/>
      <c r="AF52" s="773"/>
      <c r="AG52" s="773"/>
      <c r="AH52" s="773"/>
      <c r="AI52" s="773"/>
      <c r="AJ52" s="773"/>
      <c r="AK52" s="773"/>
      <c r="AL52" s="773"/>
      <c r="AM52" s="773"/>
      <c r="AN52" s="773"/>
      <c r="AO52" s="773"/>
      <c r="AP52" s="773"/>
      <c r="AQ52" s="773"/>
      <c r="AR52" s="773"/>
      <c r="AS52" s="773"/>
      <c r="AT52" s="773"/>
      <c r="AU52" s="773"/>
      <c r="AV52" s="773"/>
      <c r="AW52" s="773"/>
      <c r="AX52" s="773"/>
      <c r="AY52" s="773"/>
      <c r="AZ52" s="773"/>
      <c r="BA52" s="773"/>
      <c r="BC52" s="766"/>
    </row>
    <row r="53" spans="1:76" x14ac:dyDescent="0.25">
      <c r="A53" s="886"/>
      <c r="B53" s="886"/>
      <c r="C53" s="773"/>
      <c r="D53" s="773"/>
      <c r="E53" s="773"/>
      <c r="F53" s="773"/>
      <c r="G53" s="773"/>
      <c r="H53" s="773"/>
      <c r="I53" s="773"/>
      <c r="J53" s="773"/>
      <c r="K53" s="773"/>
      <c r="L53" s="773"/>
      <c r="M53" s="773"/>
      <c r="N53" s="773"/>
      <c r="O53" s="773"/>
      <c r="P53" s="773"/>
      <c r="Q53" s="773"/>
      <c r="R53" s="773"/>
      <c r="S53" s="773"/>
      <c r="T53" s="773"/>
      <c r="U53" s="773"/>
      <c r="V53" s="773"/>
      <c r="W53" s="773"/>
      <c r="X53" s="773"/>
      <c r="Y53" s="773"/>
      <c r="Z53" s="773"/>
      <c r="AA53" s="773"/>
      <c r="AB53" s="773"/>
      <c r="AC53" s="773"/>
      <c r="AD53" s="773"/>
      <c r="AE53" s="773"/>
      <c r="AF53" s="773"/>
      <c r="AG53" s="773"/>
      <c r="AH53" s="773"/>
      <c r="AI53" s="773"/>
      <c r="AJ53" s="773"/>
      <c r="AK53" s="773"/>
      <c r="AL53" s="773"/>
      <c r="AM53" s="773"/>
      <c r="AN53" s="773"/>
      <c r="AO53" s="773"/>
      <c r="AP53" s="773"/>
      <c r="AQ53" s="773"/>
      <c r="AR53" s="773"/>
      <c r="AS53" s="773"/>
      <c r="AT53" s="773"/>
      <c r="AU53" s="773"/>
      <c r="AV53" s="773"/>
      <c r="AW53" s="773"/>
      <c r="AX53" s="773"/>
      <c r="AY53" s="773"/>
      <c r="AZ53" s="773"/>
      <c r="BA53" s="773"/>
      <c r="BC53" s="766"/>
    </row>
    <row r="54" spans="1:76" x14ac:dyDescent="0.25">
      <c r="A54" s="886"/>
      <c r="B54" s="886"/>
      <c r="C54" s="773"/>
      <c r="D54" s="773"/>
      <c r="E54" s="773"/>
      <c r="F54" s="773"/>
      <c r="G54" s="773"/>
      <c r="H54" s="773"/>
      <c r="I54" s="773"/>
      <c r="J54" s="773"/>
      <c r="K54" s="773"/>
      <c r="L54" s="773"/>
      <c r="M54" s="773"/>
      <c r="N54" s="773"/>
      <c r="O54" s="773"/>
      <c r="P54" s="773"/>
      <c r="Q54" s="773"/>
      <c r="R54" s="773"/>
      <c r="S54" s="773"/>
      <c r="T54" s="773"/>
      <c r="U54" s="773"/>
      <c r="V54" s="773"/>
      <c r="W54" s="773"/>
      <c r="X54" s="773"/>
      <c r="Y54" s="773"/>
      <c r="Z54" s="773"/>
      <c r="AA54" s="773"/>
      <c r="AB54" s="773"/>
      <c r="AC54" s="773"/>
      <c r="AD54" s="773"/>
      <c r="AE54" s="773"/>
      <c r="AF54" s="773"/>
      <c r="AG54" s="773"/>
      <c r="AH54" s="773"/>
      <c r="AI54" s="773"/>
      <c r="AJ54" s="773"/>
      <c r="AK54" s="773"/>
      <c r="AL54" s="773"/>
      <c r="AM54" s="773"/>
      <c r="AN54" s="773"/>
      <c r="AO54" s="773"/>
      <c r="AP54" s="773"/>
      <c r="AQ54" s="773"/>
      <c r="AR54" s="773"/>
      <c r="AS54" s="773"/>
      <c r="AT54" s="773"/>
      <c r="AU54" s="773"/>
      <c r="AV54" s="773"/>
      <c r="AW54" s="773"/>
      <c r="AX54" s="773"/>
      <c r="AY54" s="773"/>
      <c r="AZ54" s="773"/>
      <c r="BA54" s="773"/>
      <c r="BC54" s="766"/>
    </row>
    <row r="55" spans="1:76" x14ac:dyDescent="0.25">
      <c r="A55" s="886"/>
      <c r="B55" s="886"/>
      <c r="C55" s="773"/>
      <c r="D55" s="773"/>
      <c r="E55" s="773"/>
      <c r="F55" s="773"/>
      <c r="G55" s="773"/>
      <c r="H55" s="773"/>
      <c r="I55" s="773"/>
      <c r="J55" s="773"/>
      <c r="K55" s="773"/>
      <c r="L55" s="773"/>
      <c r="M55" s="773"/>
      <c r="N55" s="773"/>
      <c r="O55" s="773"/>
      <c r="P55" s="773"/>
      <c r="Q55" s="773"/>
      <c r="R55" s="773"/>
      <c r="S55" s="773"/>
      <c r="T55" s="773"/>
      <c r="U55" s="773"/>
      <c r="V55" s="773"/>
      <c r="W55" s="773"/>
      <c r="X55" s="773"/>
      <c r="Y55" s="773"/>
      <c r="Z55" s="773"/>
      <c r="AA55" s="773"/>
      <c r="AB55" s="773"/>
      <c r="AC55" s="773"/>
      <c r="AD55" s="773"/>
      <c r="AE55" s="773"/>
      <c r="AF55" s="773"/>
      <c r="AG55" s="773"/>
      <c r="AH55" s="773"/>
      <c r="AI55" s="773"/>
      <c r="AJ55" s="773"/>
      <c r="AK55" s="773"/>
      <c r="AL55" s="773"/>
      <c r="AM55" s="773"/>
      <c r="AN55" s="773"/>
      <c r="AO55" s="773"/>
      <c r="AP55" s="773"/>
      <c r="AQ55" s="773"/>
      <c r="AR55" s="773"/>
      <c r="AS55" s="773"/>
      <c r="AT55" s="773"/>
      <c r="AU55" s="773"/>
      <c r="AV55" s="773"/>
      <c r="AW55" s="773"/>
      <c r="AX55" s="773"/>
      <c r="AY55" s="773"/>
      <c r="AZ55" s="773"/>
      <c r="BA55" s="773"/>
      <c r="BC55" s="766"/>
    </row>
    <row r="56" spans="1:76" x14ac:dyDescent="0.25">
      <c r="A56" s="886"/>
      <c r="B56" s="886"/>
      <c r="C56" s="773"/>
      <c r="D56" s="773"/>
      <c r="E56" s="773"/>
      <c r="F56" s="773"/>
      <c r="G56" s="773"/>
      <c r="H56" s="773"/>
      <c r="I56" s="773"/>
      <c r="J56" s="773"/>
      <c r="K56" s="773"/>
      <c r="L56" s="773"/>
      <c r="M56" s="773"/>
      <c r="N56" s="773"/>
      <c r="O56" s="773"/>
      <c r="P56" s="773"/>
      <c r="Q56" s="773"/>
      <c r="R56" s="773"/>
      <c r="S56" s="773"/>
      <c r="T56" s="773"/>
      <c r="U56" s="773"/>
      <c r="V56" s="773"/>
      <c r="W56" s="773"/>
      <c r="X56" s="773"/>
      <c r="Y56" s="773"/>
      <c r="Z56" s="773"/>
      <c r="AA56" s="773"/>
      <c r="AB56" s="773"/>
      <c r="AC56" s="773"/>
      <c r="AD56" s="773"/>
      <c r="AE56" s="773"/>
      <c r="AF56" s="773"/>
      <c r="AG56" s="773"/>
      <c r="AH56" s="773"/>
      <c r="AI56" s="773"/>
      <c r="AJ56" s="773"/>
      <c r="AK56" s="773"/>
      <c r="AL56" s="773"/>
      <c r="AM56" s="773"/>
      <c r="AN56" s="773"/>
      <c r="AO56" s="773"/>
      <c r="AP56" s="773"/>
      <c r="AQ56" s="773"/>
      <c r="AR56" s="773"/>
      <c r="AS56" s="773"/>
      <c r="AT56" s="773"/>
      <c r="AU56" s="773"/>
      <c r="AV56" s="773"/>
      <c r="AW56" s="773"/>
      <c r="AX56" s="773"/>
      <c r="AY56" s="773"/>
      <c r="AZ56" s="773"/>
      <c r="BA56" s="773"/>
      <c r="BC56" s="766"/>
    </row>
    <row r="57" spans="1:76" x14ac:dyDescent="0.25">
      <c r="A57" s="886"/>
      <c r="B57" s="886"/>
      <c r="C57" s="773"/>
      <c r="D57" s="773"/>
      <c r="E57" s="773"/>
      <c r="F57" s="773"/>
      <c r="G57" s="773"/>
      <c r="H57" s="773"/>
      <c r="I57" s="773"/>
      <c r="J57" s="773"/>
      <c r="K57" s="773"/>
      <c r="L57" s="773"/>
      <c r="M57" s="773"/>
      <c r="N57" s="773"/>
      <c r="O57" s="773"/>
      <c r="P57" s="773"/>
      <c r="Q57" s="773"/>
      <c r="R57" s="773"/>
      <c r="S57" s="773"/>
      <c r="T57" s="773"/>
      <c r="U57" s="773"/>
      <c r="V57" s="773"/>
      <c r="W57" s="773"/>
      <c r="X57" s="773"/>
      <c r="Y57" s="773"/>
      <c r="Z57" s="773"/>
      <c r="AA57" s="773"/>
      <c r="AB57" s="773"/>
      <c r="AC57" s="773"/>
      <c r="AD57" s="773"/>
      <c r="AE57" s="773"/>
      <c r="AF57" s="773"/>
      <c r="AG57" s="773"/>
      <c r="AH57" s="773"/>
      <c r="AI57" s="773"/>
      <c r="AJ57" s="773"/>
      <c r="AK57" s="773"/>
      <c r="AL57" s="773"/>
      <c r="AM57" s="773"/>
      <c r="AN57" s="773"/>
      <c r="AO57" s="773"/>
      <c r="AP57" s="773"/>
      <c r="AQ57" s="773"/>
      <c r="AR57" s="773"/>
      <c r="AS57" s="773"/>
      <c r="AT57" s="773"/>
      <c r="AU57" s="773"/>
      <c r="AV57" s="773"/>
      <c r="AW57" s="773"/>
      <c r="AX57" s="773"/>
      <c r="AY57" s="773"/>
      <c r="AZ57" s="773"/>
      <c r="BA57" s="773"/>
      <c r="BC57" s="766"/>
    </row>
    <row r="58" spans="1:76" x14ac:dyDescent="0.25">
      <c r="A58" s="886"/>
      <c r="B58" s="886"/>
      <c r="C58" s="773"/>
      <c r="D58" s="773"/>
      <c r="E58" s="773"/>
      <c r="F58" s="773"/>
      <c r="G58" s="773"/>
      <c r="H58" s="773"/>
      <c r="I58" s="773"/>
      <c r="J58" s="773"/>
      <c r="K58" s="773"/>
      <c r="L58" s="773"/>
      <c r="M58" s="773"/>
      <c r="N58" s="773"/>
      <c r="O58" s="773"/>
      <c r="P58" s="773"/>
      <c r="Q58" s="773"/>
      <c r="R58" s="773"/>
      <c r="S58" s="773"/>
      <c r="T58" s="773"/>
      <c r="U58" s="773"/>
      <c r="V58" s="773"/>
      <c r="W58" s="773"/>
      <c r="X58" s="773"/>
      <c r="Y58" s="773"/>
      <c r="Z58" s="773"/>
      <c r="AA58" s="773"/>
      <c r="AB58" s="773"/>
      <c r="AC58" s="773"/>
      <c r="AD58" s="773"/>
      <c r="AE58" s="773"/>
      <c r="AF58" s="773"/>
      <c r="AG58" s="773"/>
      <c r="AH58" s="773"/>
      <c r="AI58" s="773"/>
      <c r="AJ58" s="773"/>
      <c r="AK58" s="773"/>
      <c r="AL58" s="773"/>
      <c r="AM58" s="773"/>
      <c r="AN58" s="773"/>
      <c r="AO58" s="773"/>
      <c r="AP58" s="773"/>
      <c r="AQ58" s="773"/>
      <c r="AR58" s="773"/>
      <c r="AS58" s="773"/>
      <c r="AT58" s="773"/>
      <c r="AU58" s="773"/>
      <c r="AV58" s="773"/>
      <c r="AW58" s="773"/>
      <c r="AX58" s="773"/>
      <c r="AY58" s="773"/>
      <c r="AZ58" s="773"/>
      <c r="BA58" s="773"/>
      <c r="BC58" s="766"/>
    </row>
    <row r="59" spans="1:76" x14ac:dyDescent="0.25">
      <c r="A59" s="886"/>
      <c r="B59" s="886"/>
      <c r="C59" s="773"/>
      <c r="D59" s="773"/>
      <c r="E59" s="773"/>
      <c r="F59" s="773"/>
      <c r="G59" s="773"/>
      <c r="H59" s="773"/>
      <c r="I59" s="773"/>
      <c r="J59" s="773"/>
      <c r="K59" s="773"/>
      <c r="L59" s="773"/>
      <c r="M59" s="773"/>
      <c r="N59" s="773"/>
      <c r="O59" s="773"/>
      <c r="P59" s="773"/>
      <c r="Q59" s="773"/>
      <c r="R59" s="773"/>
      <c r="S59" s="773"/>
      <c r="T59" s="773"/>
      <c r="U59" s="773"/>
      <c r="V59" s="773"/>
      <c r="W59" s="773"/>
      <c r="X59" s="773"/>
      <c r="Y59" s="773"/>
      <c r="Z59" s="773"/>
      <c r="AA59" s="773"/>
      <c r="AB59" s="773"/>
      <c r="AC59" s="773"/>
      <c r="AD59" s="773"/>
      <c r="AE59" s="773"/>
      <c r="AF59" s="773"/>
      <c r="AG59" s="773"/>
      <c r="AH59" s="773"/>
      <c r="AI59" s="773"/>
      <c r="AJ59" s="773"/>
      <c r="AK59" s="773"/>
      <c r="AL59" s="773"/>
      <c r="AM59" s="773"/>
      <c r="AN59" s="773"/>
      <c r="AO59" s="773"/>
      <c r="AP59" s="773"/>
      <c r="AQ59" s="773"/>
      <c r="AR59" s="773"/>
      <c r="AS59" s="773"/>
      <c r="AT59" s="773"/>
      <c r="AU59" s="773"/>
      <c r="AV59" s="773"/>
      <c r="AW59" s="773"/>
      <c r="AX59" s="773"/>
      <c r="AY59" s="773"/>
      <c r="AZ59" s="773"/>
      <c r="BA59" s="773"/>
      <c r="BC59" s="766"/>
    </row>
    <row r="60" spans="1:76" x14ac:dyDescent="0.25">
      <c r="A60" s="886"/>
      <c r="B60" s="886"/>
      <c r="C60" s="773"/>
      <c r="D60" s="773"/>
      <c r="E60" s="773"/>
      <c r="F60" s="773"/>
      <c r="G60" s="773"/>
      <c r="H60" s="773"/>
      <c r="I60" s="773"/>
      <c r="J60" s="773"/>
      <c r="K60" s="773"/>
      <c r="L60" s="773"/>
      <c r="M60" s="773"/>
      <c r="N60" s="773"/>
      <c r="O60" s="773"/>
      <c r="P60" s="773"/>
      <c r="Q60" s="773"/>
      <c r="R60" s="773"/>
      <c r="S60" s="773"/>
      <c r="T60" s="773"/>
      <c r="U60" s="773"/>
      <c r="V60" s="773"/>
      <c r="W60" s="773"/>
      <c r="X60" s="773"/>
      <c r="Y60" s="773"/>
      <c r="Z60" s="773"/>
      <c r="AA60" s="773"/>
      <c r="AB60" s="773"/>
      <c r="AC60" s="773"/>
      <c r="AD60" s="773"/>
      <c r="AE60" s="773"/>
      <c r="AF60" s="773"/>
      <c r="AG60" s="773"/>
      <c r="AH60" s="773"/>
      <c r="AI60" s="773"/>
      <c r="AJ60" s="773"/>
      <c r="AK60" s="773"/>
      <c r="AL60" s="773"/>
      <c r="AM60" s="773"/>
      <c r="AN60" s="773"/>
      <c r="AO60" s="773"/>
      <c r="AP60" s="773"/>
      <c r="AQ60" s="773"/>
      <c r="AR60" s="773"/>
      <c r="AS60" s="773"/>
      <c r="AT60" s="773"/>
      <c r="AU60" s="773"/>
      <c r="AV60" s="773"/>
      <c r="AW60" s="773"/>
      <c r="AX60" s="773"/>
      <c r="AY60" s="773"/>
      <c r="AZ60" s="773"/>
      <c r="BA60" s="773"/>
      <c r="BC60" s="766"/>
    </row>
    <row r="61" spans="1:76" x14ac:dyDescent="0.25">
      <c r="A61" s="886"/>
      <c r="B61" s="886"/>
      <c r="C61" s="773"/>
      <c r="D61" s="773"/>
      <c r="E61" s="773"/>
      <c r="F61" s="773"/>
      <c r="G61" s="773"/>
      <c r="H61" s="773"/>
      <c r="I61" s="773"/>
      <c r="J61" s="773"/>
      <c r="K61" s="773"/>
      <c r="L61" s="773"/>
      <c r="M61" s="773"/>
      <c r="N61" s="773"/>
      <c r="O61" s="773"/>
      <c r="P61" s="773"/>
      <c r="Q61" s="773"/>
      <c r="R61" s="773"/>
      <c r="S61" s="773"/>
      <c r="T61" s="773"/>
      <c r="U61" s="773"/>
      <c r="V61" s="773"/>
      <c r="W61" s="773"/>
      <c r="X61" s="773"/>
      <c r="Y61" s="773"/>
      <c r="Z61" s="773"/>
      <c r="AA61" s="773"/>
      <c r="AB61" s="773"/>
      <c r="AC61" s="773"/>
      <c r="AD61" s="773"/>
      <c r="AE61" s="773"/>
      <c r="AF61" s="773"/>
      <c r="AG61" s="773"/>
      <c r="AH61" s="773"/>
      <c r="AI61" s="773"/>
      <c r="AJ61" s="773"/>
      <c r="AK61" s="773"/>
      <c r="AL61" s="773"/>
      <c r="AM61" s="773"/>
      <c r="AN61" s="773"/>
      <c r="AO61" s="773"/>
      <c r="AP61" s="773"/>
      <c r="AQ61" s="773"/>
      <c r="AR61" s="773"/>
      <c r="AS61" s="773"/>
      <c r="AT61" s="773"/>
      <c r="AU61" s="773"/>
      <c r="AV61" s="773"/>
      <c r="AW61" s="773"/>
      <c r="AX61" s="773"/>
      <c r="AY61" s="773"/>
      <c r="AZ61" s="773"/>
      <c r="BA61" s="773"/>
      <c r="BC61" s="766"/>
    </row>
    <row r="62" spans="1:76" x14ac:dyDescent="0.25">
      <c r="A62" s="886"/>
      <c r="B62" s="886"/>
      <c r="C62" s="773"/>
      <c r="D62" s="773"/>
      <c r="E62" s="773"/>
      <c r="F62" s="773"/>
      <c r="G62" s="773"/>
      <c r="H62" s="773"/>
      <c r="I62" s="773"/>
      <c r="J62" s="773"/>
      <c r="K62" s="773"/>
      <c r="L62" s="773"/>
      <c r="M62" s="773"/>
      <c r="N62" s="773"/>
      <c r="O62" s="773"/>
      <c r="P62" s="773"/>
      <c r="Q62" s="773"/>
      <c r="R62" s="773"/>
      <c r="S62" s="773"/>
      <c r="T62" s="773"/>
      <c r="U62" s="773"/>
      <c r="V62" s="773"/>
      <c r="W62" s="773"/>
      <c r="X62" s="773"/>
      <c r="Y62" s="773"/>
      <c r="Z62" s="773"/>
      <c r="AA62" s="773"/>
      <c r="AB62" s="773"/>
      <c r="AC62" s="773"/>
      <c r="AD62" s="773"/>
      <c r="AE62" s="773"/>
      <c r="AF62" s="773"/>
      <c r="AG62" s="773"/>
      <c r="AH62" s="773"/>
      <c r="AI62" s="773"/>
      <c r="AJ62" s="773"/>
      <c r="AK62" s="773"/>
      <c r="AL62" s="773"/>
      <c r="AM62" s="773"/>
      <c r="AN62" s="773"/>
      <c r="AO62" s="773"/>
      <c r="AP62" s="773"/>
      <c r="AQ62" s="773"/>
      <c r="AR62" s="773"/>
      <c r="AS62" s="773"/>
      <c r="AT62" s="773"/>
      <c r="AU62" s="773"/>
      <c r="AV62" s="773"/>
      <c r="AW62" s="773"/>
      <c r="AX62" s="773"/>
      <c r="AY62" s="773"/>
      <c r="AZ62" s="773"/>
      <c r="BA62" s="773"/>
      <c r="BC62" s="766"/>
    </row>
    <row r="63" spans="1:76" x14ac:dyDescent="0.25">
      <c r="A63" s="886"/>
      <c r="B63" s="886"/>
      <c r="C63" s="773"/>
      <c r="D63" s="773"/>
      <c r="E63" s="773"/>
      <c r="F63" s="773"/>
      <c r="G63" s="773"/>
      <c r="H63" s="773"/>
      <c r="I63" s="773"/>
      <c r="J63" s="773"/>
      <c r="K63" s="773"/>
      <c r="L63" s="773"/>
      <c r="M63" s="773"/>
      <c r="N63" s="773"/>
      <c r="O63" s="773"/>
      <c r="P63" s="773"/>
      <c r="Q63" s="773"/>
      <c r="R63" s="773"/>
      <c r="S63" s="773"/>
      <c r="T63" s="773"/>
      <c r="U63" s="773"/>
      <c r="V63" s="773"/>
      <c r="W63" s="773"/>
      <c r="X63" s="773"/>
      <c r="Y63" s="773"/>
      <c r="Z63" s="773"/>
      <c r="AA63" s="773"/>
      <c r="AB63" s="773"/>
      <c r="AC63" s="773"/>
      <c r="AD63" s="773"/>
      <c r="AE63" s="773"/>
      <c r="AF63" s="773"/>
      <c r="AG63" s="773"/>
      <c r="AH63" s="773"/>
      <c r="AI63" s="773"/>
      <c r="AJ63" s="773"/>
      <c r="AK63" s="773"/>
      <c r="AL63" s="773"/>
      <c r="AM63" s="773"/>
      <c r="AN63" s="773"/>
      <c r="AO63" s="773"/>
      <c r="AP63" s="773"/>
      <c r="AQ63" s="773"/>
      <c r="AR63" s="773"/>
      <c r="AS63" s="773"/>
      <c r="AT63" s="773"/>
      <c r="AU63" s="773"/>
      <c r="AV63" s="773"/>
      <c r="AW63" s="773"/>
      <c r="AX63" s="773"/>
      <c r="AY63" s="773"/>
      <c r="AZ63" s="773"/>
      <c r="BA63" s="773"/>
      <c r="BC63" s="766"/>
    </row>
    <row r="64" spans="1:76" x14ac:dyDescent="0.25">
      <c r="A64" s="886"/>
      <c r="B64" s="886"/>
      <c r="C64" s="773"/>
      <c r="D64" s="773"/>
      <c r="E64" s="773"/>
      <c r="F64" s="773"/>
      <c r="G64" s="773"/>
      <c r="H64" s="773"/>
      <c r="I64" s="773"/>
      <c r="J64" s="773"/>
      <c r="K64" s="773"/>
      <c r="L64" s="773"/>
      <c r="M64" s="773"/>
      <c r="N64" s="773"/>
      <c r="O64" s="773"/>
      <c r="P64" s="773"/>
      <c r="Q64" s="773"/>
      <c r="R64" s="773"/>
      <c r="S64" s="773"/>
      <c r="T64" s="773"/>
      <c r="U64" s="773"/>
      <c r="V64" s="773"/>
      <c r="W64" s="773"/>
      <c r="X64" s="773"/>
      <c r="Y64" s="773"/>
      <c r="Z64" s="773"/>
      <c r="AA64" s="773"/>
      <c r="AB64" s="773"/>
      <c r="AC64" s="773"/>
      <c r="AD64" s="773"/>
      <c r="AE64" s="773"/>
      <c r="AF64" s="773"/>
      <c r="AG64" s="773"/>
      <c r="AH64" s="773"/>
      <c r="AI64" s="773"/>
      <c r="AJ64" s="773"/>
      <c r="AK64" s="773"/>
      <c r="AL64" s="773"/>
      <c r="AM64" s="773"/>
      <c r="AN64" s="773"/>
      <c r="AO64" s="773"/>
      <c r="AP64" s="773"/>
      <c r="AQ64" s="773"/>
      <c r="AR64" s="773"/>
      <c r="AS64" s="773"/>
      <c r="AT64" s="773"/>
      <c r="AU64" s="773"/>
      <c r="AV64" s="773"/>
      <c r="AW64" s="773"/>
      <c r="AX64" s="773"/>
      <c r="AY64" s="773"/>
      <c r="AZ64" s="773"/>
      <c r="BA64" s="773"/>
      <c r="BC64" s="766"/>
    </row>
    <row r="65" spans="1:55" x14ac:dyDescent="0.25">
      <c r="A65" s="886"/>
      <c r="B65" s="886"/>
      <c r="C65" s="773"/>
      <c r="D65" s="773"/>
      <c r="E65" s="773"/>
      <c r="F65" s="773"/>
      <c r="G65" s="773"/>
      <c r="H65" s="773"/>
      <c r="I65" s="773"/>
      <c r="J65" s="773"/>
      <c r="K65" s="773"/>
      <c r="L65" s="773"/>
      <c r="M65" s="773"/>
      <c r="N65" s="773"/>
      <c r="O65" s="773"/>
      <c r="P65" s="773"/>
      <c r="Q65" s="773"/>
      <c r="R65" s="773"/>
      <c r="S65" s="773"/>
      <c r="T65" s="773"/>
      <c r="U65" s="773"/>
      <c r="V65" s="773"/>
      <c r="W65" s="773"/>
      <c r="X65" s="773"/>
      <c r="Y65" s="773"/>
      <c r="Z65" s="773"/>
      <c r="AA65" s="773"/>
      <c r="AB65" s="773"/>
      <c r="AC65" s="773"/>
      <c r="AD65" s="773"/>
      <c r="AE65" s="773"/>
      <c r="AF65" s="773"/>
      <c r="AG65" s="773"/>
      <c r="AH65" s="773"/>
      <c r="AI65" s="773"/>
      <c r="AJ65" s="773"/>
      <c r="AK65" s="773"/>
      <c r="AL65" s="773"/>
      <c r="AM65" s="773"/>
      <c r="AN65" s="773"/>
      <c r="AO65" s="773"/>
      <c r="AP65" s="773"/>
      <c r="AQ65" s="773"/>
      <c r="AR65" s="773"/>
      <c r="AS65" s="773"/>
      <c r="AT65" s="773"/>
      <c r="AU65" s="773"/>
      <c r="AV65" s="773"/>
      <c r="AW65" s="773"/>
      <c r="AX65" s="773"/>
      <c r="AY65" s="773"/>
      <c r="AZ65" s="773"/>
      <c r="BA65" s="773"/>
      <c r="BC65" s="766"/>
    </row>
    <row r="66" spans="1:55" x14ac:dyDescent="0.25">
      <c r="A66" s="886"/>
      <c r="B66" s="886"/>
      <c r="C66" s="773"/>
      <c r="D66" s="773"/>
      <c r="E66" s="773"/>
      <c r="F66" s="773"/>
      <c r="G66" s="773"/>
      <c r="H66" s="773"/>
      <c r="I66" s="773"/>
      <c r="J66" s="773"/>
      <c r="K66" s="773"/>
      <c r="L66" s="773"/>
      <c r="M66" s="773"/>
      <c r="N66" s="773"/>
      <c r="O66" s="773"/>
      <c r="P66" s="773"/>
      <c r="Q66" s="773"/>
      <c r="R66" s="773"/>
      <c r="S66" s="773"/>
      <c r="T66" s="773"/>
      <c r="U66" s="773"/>
      <c r="V66" s="773"/>
      <c r="W66" s="773"/>
      <c r="X66" s="773"/>
      <c r="Y66" s="773"/>
      <c r="Z66" s="773"/>
      <c r="AA66" s="773"/>
      <c r="AB66" s="773"/>
      <c r="AC66" s="773"/>
      <c r="AD66" s="773"/>
      <c r="AE66" s="773"/>
      <c r="AF66" s="773"/>
      <c r="AG66" s="773"/>
      <c r="AH66" s="773"/>
      <c r="AI66" s="773"/>
      <c r="AJ66" s="773"/>
      <c r="AK66" s="773"/>
      <c r="AL66" s="773"/>
      <c r="AM66" s="773"/>
      <c r="AN66" s="773"/>
      <c r="AO66" s="773"/>
      <c r="AP66" s="773"/>
      <c r="AQ66" s="773"/>
      <c r="AR66" s="773"/>
      <c r="AS66" s="773"/>
      <c r="AT66" s="773"/>
      <c r="AU66" s="773"/>
      <c r="AV66" s="773"/>
      <c r="AW66" s="773"/>
      <c r="AX66" s="773"/>
      <c r="AY66" s="773"/>
      <c r="AZ66" s="773"/>
      <c r="BA66" s="773"/>
      <c r="BC66" s="766"/>
    </row>
    <row r="67" spans="1:55" x14ac:dyDescent="0.25">
      <c r="B67" s="731"/>
      <c r="BC67" s="766"/>
    </row>
    <row r="68" spans="1:55" x14ac:dyDescent="0.25">
      <c r="B68" s="731"/>
      <c r="BC68" s="766"/>
    </row>
    <row r="69" spans="1:55" x14ac:dyDescent="0.25">
      <c r="B69" s="731"/>
      <c r="BC69" s="766"/>
    </row>
    <row r="70" spans="1:55" x14ac:dyDescent="0.25">
      <c r="B70" s="731"/>
      <c r="BC70" s="766"/>
    </row>
    <row r="71" spans="1:55" x14ac:dyDescent="0.25">
      <c r="B71" s="731"/>
      <c r="BC71" s="766"/>
    </row>
    <row r="72" spans="1:55" x14ac:dyDescent="0.25">
      <c r="B72" s="731"/>
      <c r="BC72" s="766"/>
    </row>
    <row r="73" spans="1:55" x14ac:dyDescent="0.25">
      <c r="BC73" s="766"/>
    </row>
    <row r="74" spans="1:55" x14ac:dyDescent="0.25">
      <c r="BC74" s="766"/>
    </row>
    <row r="75" spans="1:55" x14ac:dyDescent="0.25">
      <c r="BC75" s="766"/>
    </row>
    <row r="76" spans="1:55" x14ac:dyDescent="0.25">
      <c r="BC76" s="766"/>
    </row>
    <row r="77" spans="1:55" x14ac:dyDescent="0.25">
      <c r="BC77" s="766"/>
    </row>
    <row r="78" spans="1:55" x14ac:dyDescent="0.25">
      <c r="BC78" s="766"/>
    </row>
    <row r="79" spans="1:55" x14ac:dyDescent="0.25">
      <c r="BC79" s="766"/>
    </row>
    <row r="80" spans="1:55" x14ac:dyDescent="0.25">
      <c r="BC80" s="766"/>
    </row>
    <row r="81" spans="55:55" x14ac:dyDescent="0.25">
      <c r="BC81" s="766"/>
    </row>
    <row r="82" spans="55:55" x14ac:dyDescent="0.25">
      <c r="BC82" s="766"/>
    </row>
    <row r="83" spans="55:55" x14ac:dyDescent="0.25">
      <c r="BC83" s="766"/>
    </row>
    <row r="84" spans="55:55" x14ac:dyDescent="0.25">
      <c r="BC84" s="766"/>
    </row>
    <row r="85" spans="55:55" x14ac:dyDescent="0.25">
      <c r="BC85" s="766"/>
    </row>
    <row r="86" spans="55:55" x14ac:dyDescent="0.25">
      <c r="BC86" s="766"/>
    </row>
    <row r="87" spans="55:55" x14ac:dyDescent="0.25">
      <c r="BC87" s="766"/>
    </row>
    <row r="88" spans="55:55" x14ac:dyDescent="0.25">
      <c r="BC88" s="766"/>
    </row>
    <row r="89" spans="55:55" x14ac:dyDescent="0.25">
      <c r="BC89" s="766"/>
    </row>
    <row r="90" spans="55:55" x14ac:dyDescent="0.25">
      <c r="BC90" s="766"/>
    </row>
    <row r="91" spans="55:55" x14ac:dyDescent="0.25">
      <c r="BC91" s="766"/>
    </row>
    <row r="92" spans="55:55" x14ac:dyDescent="0.25">
      <c r="BC92" s="766"/>
    </row>
    <row r="93" spans="55:55" x14ac:dyDescent="0.25">
      <c r="BC93" s="766"/>
    </row>
    <row r="94" spans="55:55" x14ac:dyDescent="0.25">
      <c r="BC94" s="766"/>
    </row>
    <row r="95" spans="55:55" x14ac:dyDescent="0.25">
      <c r="BC95" s="766"/>
    </row>
    <row r="96" spans="55:55" x14ac:dyDescent="0.25">
      <c r="BC96" s="766"/>
    </row>
    <row r="97" spans="55:55" x14ac:dyDescent="0.25">
      <c r="BC97" s="766"/>
    </row>
    <row r="98" spans="55:55" x14ac:dyDescent="0.25">
      <c r="BC98" s="766"/>
    </row>
    <row r="99" spans="55:55" x14ac:dyDescent="0.25">
      <c r="BC99" s="766"/>
    </row>
    <row r="100" spans="55:55" x14ac:dyDescent="0.25">
      <c r="BC100" s="766"/>
    </row>
    <row r="101" spans="55:55" x14ac:dyDescent="0.25">
      <c r="BC101" s="766"/>
    </row>
    <row r="102" spans="55:55" x14ac:dyDescent="0.25">
      <c r="BC102" s="766"/>
    </row>
    <row r="103" spans="55:55" x14ac:dyDescent="0.25">
      <c r="BC103" s="766"/>
    </row>
    <row r="104" spans="55:55" x14ac:dyDescent="0.25">
      <c r="BC104" s="766"/>
    </row>
    <row r="105" spans="55:55" x14ac:dyDescent="0.25">
      <c r="BC105" s="766"/>
    </row>
    <row r="106" spans="55:55" x14ac:dyDescent="0.25">
      <c r="BC106" s="766"/>
    </row>
    <row r="107" spans="55:55" x14ac:dyDescent="0.25">
      <c r="BC107" s="766"/>
    </row>
    <row r="108" spans="55:55" x14ac:dyDescent="0.25">
      <c r="BC108" s="766"/>
    </row>
    <row r="109" spans="55:55" x14ac:dyDescent="0.25">
      <c r="BC109" s="766"/>
    </row>
    <row r="110" spans="55:55" x14ac:dyDescent="0.25">
      <c r="BC110" s="766"/>
    </row>
    <row r="111" spans="55:55" x14ac:dyDescent="0.25">
      <c r="BC111" s="766"/>
    </row>
    <row r="112" spans="55:55" x14ac:dyDescent="0.25">
      <c r="BC112" s="766"/>
    </row>
    <row r="113" spans="55:55" x14ac:dyDescent="0.25">
      <c r="BC113" s="766"/>
    </row>
    <row r="114" spans="55:55" x14ac:dyDescent="0.25">
      <c r="BC114" s="766"/>
    </row>
    <row r="115" spans="55:55" x14ac:dyDescent="0.25">
      <c r="BC115" s="766"/>
    </row>
    <row r="116" spans="55:55" x14ac:dyDescent="0.25">
      <c r="BC116" s="766"/>
    </row>
    <row r="117" spans="55:55" x14ac:dyDescent="0.25">
      <c r="BC117" s="766"/>
    </row>
    <row r="118" spans="55:55" x14ac:dyDescent="0.25">
      <c r="BC118" s="766"/>
    </row>
    <row r="119" spans="55:55" x14ac:dyDescent="0.25">
      <c r="BC119" s="766"/>
    </row>
    <row r="120" spans="55:55" x14ac:dyDescent="0.25">
      <c r="BC120" s="766"/>
    </row>
    <row r="121" spans="55:55" x14ac:dyDescent="0.25">
      <c r="BC121" s="766"/>
    </row>
    <row r="122" spans="55:55" x14ac:dyDescent="0.25">
      <c r="BC122" s="766"/>
    </row>
    <row r="123" spans="55:55" x14ac:dyDescent="0.25">
      <c r="BC123" s="766"/>
    </row>
    <row r="124" spans="55:55" x14ac:dyDescent="0.25">
      <c r="BC124" s="766"/>
    </row>
    <row r="125" spans="55:55" x14ac:dyDescent="0.25">
      <c r="BC125" s="766"/>
    </row>
    <row r="126" spans="55:55" x14ac:dyDescent="0.25">
      <c r="BC126" s="766"/>
    </row>
    <row r="127" spans="55:55" x14ac:dyDescent="0.25">
      <c r="BC127" s="766"/>
    </row>
    <row r="128" spans="55:55" x14ac:dyDescent="0.25">
      <c r="BC128" s="766"/>
    </row>
    <row r="129" spans="55:55" x14ac:dyDescent="0.25">
      <c r="BC129" s="766"/>
    </row>
    <row r="130" spans="55:55" x14ac:dyDescent="0.25">
      <c r="BC130" s="766"/>
    </row>
    <row r="131" spans="55:55" x14ac:dyDescent="0.25">
      <c r="BC131" s="766"/>
    </row>
    <row r="132" spans="55:55" x14ac:dyDescent="0.25">
      <c r="BC132" s="766"/>
    </row>
    <row r="133" spans="55:55" x14ac:dyDescent="0.25">
      <c r="BC133" s="766"/>
    </row>
    <row r="134" spans="55:55" x14ac:dyDescent="0.25">
      <c r="BC134" s="766"/>
    </row>
    <row r="135" spans="55:55" x14ac:dyDescent="0.25">
      <c r="BC135" s="766"/>
    </row>
    <row r="136" spans="55:55" x14ac:dyDescent="0.25">
      <c r="BC136" s="766"/>
    </row>
    <row r="137" spans="55:55" x14ac:dyDescent="0.25">
      <c r="BC137" s="766"/>
    </row>
    <row r="138" spans="55:55" x14ac:dyDescent="0.25">
      <c r="BC138" s="766"/>
    </row>
    <row r="139" spans="55:55" x14ac:dyDescent="0.25">
      <c r="BC139" s="766"/>
    </row>
    <row r="140" spans="55:55" x14ac:dyDescent="0.25">
      <c r="BC140" s="766"/>
    </row>
    <row r="141" spans="55:55" x14ac:dyDescent="0.25">
      <c r="BC141" s="766"/>
    </row>
    <row r="142" spans="55:55" x14ac:dyDescent="0.25">
      <c r="BC142" s="766"/>
    </row>
    <row r="143" spans="55:55" x14ac:dyDescent="0.25">
      <c r="BC143" s="766"/>
    </row>
    <row r="144" spans="55:55" x14ac:dyDescent="0.25">
      <c r="BC144" s="766"/>
    </row>
    <row r="145" spans="55:55" x14ac:dyDescent="0.25">
      <c r="BC145" s="766"/>
    </row>
    <row r="146" spans="55:55" x14ac:dyDescent="0.25">
      <c r="BC146" s="766"/>
    </row>
    <row r="147" spans="55:55" x14ac:dyDescent="0.25">
      <c r="BC147" s="766"/>
    </row>
    <row r="148" spans="55:55" x14ac:dyDescent="0.25">
      <c r="BC148" s="766"/>
    </row>
    <row r="149" spans="55:55" x14ac:dyDescent="0.25">
      <c r="BC149" s="766"/>
    </row>
    <row r="150" spans="55:55" x14ac:dyDescent="0.25">
      <c r="BC150" s="766"/>
    </row>
    <row r="151" spans="55:55" x14ac:dyDescent="0.25">
      <c r="BC151" s="766"/>
    </row>
    <row r="152" spans="55:55" x14ac:dyDescent="0.25">
      <c r="BC152" s="766"/>
    </row>
    <row r="153" spans="55:55" x14ac:dyDescent="0.25">
      <c r="BC153" s="766"/>
    </row>
    <row r="154" spans="55:55" x14ac:dyDescent="0.25">
      <c r="BC154" s="766"/>
    </row>
    <row r="155" spans="55:55" x14ac:dyDescent="0.25">
      <c r="BC155" s="766"/>
    </row>
    <row r="156" spans="55:55" x14ac:dyDescent="0.25">
      <c r="BC156" s="766"/>
    </row>
    <row r="157" spans="55:55" x14ac:dyDescent="0.25">
      <c r="BC157" s="766"/>
    </row>
    <row r="158" spans="55:55" x14ac:dyDescent="0.25">
      <c r="BC158" s="766"/>
    </row>
    <row r="159" spans="55:55" x14ac:dyDescent="0.25">
      <c r="BC159" s="766"/>
    </row>
    <row r="160" spans="55:55" x14ac:dyDescent="0.25">
      <c r="BC160" s="766"/>
    </row>
    <row r="161" spans="55:55" x14ac:dyDescent="0.25">
      <c r="BC161" s="766"/>
    </row>
    <row r="162" spans="55:55" x14ac:dyDescent="0.25">
      <c r="BC162" s="766"/>
    </row>
    <row r="163" spans="55:55" x14ac:dyDescent="0.25">
      <c r="BC163" s="766"/>
    </row>
    <row r="164" spans="55:55" x14ac:dyDescent="0.25">
      <c r="BC164" s="766"/>
    </row>
    <row r="165" spans="55:55" x14ac:dyDescent="0.25">
      <c r="BC165" s="766"/>
    </row>
    <row r="166" spans="55:55" x14ac:dyDescent="0.25">
      <c r="BC166" s="766"/>
    </row>
    <row r="167" spans="55:55" x14ac:dyDescent="0.25">
      <c r="BC167" s="766"/>
    </row>
    <row r="168" spans="55:55" x14ac:dyDescent="0.25">
      <c r="BC168" s="766"/>
    </row>
    <row r="169" spans="55:55" x14ac:dyDescent="0.25">
      <c r="BC169" s="766"/>
    </row>
    <row r="170" spans="55:55" x14ac:dyDescent="0.25">
      <c r="BC170" s="766"/>
    </row>
    <row r="171" spans="55:55" x14ac:dyDescent="0.25">
      <c r="BC171" s="766"/>
    </row>
    <row r="172" spans="55:55" x14ac:dyDescent="0.25">
      <c r="BC172" s="766"/>
    </row>
    <row r="173" spans="55:55" x14ac:dyDescent="0.25">
      <c r="BC173" s="766"/>
    </row>
    <row r="174" spans="55:55" x14ac:dyDescent="0.25">
      <c r="BC174" s="766"/>
    </row>
    <row r="175" spans="55:55" x14ac:dyDescent="0.25">
      <c r="BC175" s="766"/>
    </row>
    <row r="176" spans="55:55" x14ac:dyDescent="0.25">
      <c r="BC176" s="766"/>
    </row>
    <row r="177" spans="55:55" x14ac:dyDescent="0.25">
      <c r="BC177" s="766"/>
    </row>
    <row r="178" spans="55:55" x14ac:dyDescent="0.25">
      <c r="BC178" s="766"/>
    </row>
    <row r="179" spans="55:55" x14ac:dyDescent="0.25">
      <c r="BC179" s="766"/>
    </row>
    <row r="180" spans="55:55" x14ac:dyDescent="0.25">
      <c r="BC180" s="766"/>
    </row>
    <row r="181" spans="55:55" x14ac:dyDescent="0.25">
      <c r="BC181" s="766"/>
    </row>
    <row r="182" spans="55:55" x14ac:dyDescent="0.25">
      <c r="BC182" s="766"/>
    </row>
    <row r="183" spans="55:55" x14ac:dyDescent="0.25">
      <c r="BC183" s="766"/>
    </row>
    <row r="184" spans="55:55" x14ac:dyDescent="0.25">
      <c r="BC184" s="766"/>
    </row>
    <row r="185" spans="55:55" x14ac:dyDescent="0.25">
      <c r="BC185" s="766"/>
    </row>
    <row r="186" spans="55:55" x14ac:dyDescent="0.25">
      <c r="BC186" s="766"/>
    </row>
    <row r="187" spans="55:55" x14ac:dyDescent="0.25">
      <c r="BC187" s="766"/>
    </row>
    <row r="188" spans="55:55" x14ac:dyDescent="0.25">
      <c r="BC188" s="766"/>
    </row>
    <row r="189" spans="55:55" x14ac:dyDescent="0.25">
      <c r="BC189" s="766"/>
    </row>
    <row r="190" spans="55:55" x14ac:dyDescent="0.25">
      <c r="BC190" s="766"/>
    </row>
    <row r="191" spans="55:55" x14ac:dyDescent="0.25">
      <c r="BC191" s="766"/>
    </row>
    <row r="192" spans="55:55" x14ac:dyDescent="0.25">
      <c r="BC192" s="766"/>
    </row>
    <row r="193" spans="55:55" x14ac:dyDescent="0.25">
      <c r="BC193" s="766"/>
    </row>
    <row r="194" spans="55:55" x14ac:dyDescent="0.25">
      <c r="BC194" s="766"/>
    </row>
    <row r="195" spans="55:55" x14ac:dyDescent="0.25">
      <c r="BC195" s="766"/>
    </row>
    <row r="196" spans="55:55" x14ac:dyDescent="0.25">
      <c r="BC196" s="766"/>
    </row>
    <row r="197" spans="55:55" x14ac:dyDescent="0.25">
      <c r="BC197" s="766"/>
    </row>
    <row r="198" spans="55:55" x14ac:dyDescent="0.25">
      <c r="BC198" s="766"/>
    </row>
    <row r="199" spans="55:55" x14ac:dyDescent="0.25">
      <c r="BC199" s="766"/>
    </row>
    <row r="200" spans="55:55" x14ac:dyDescent="0.25">
      <c r="BC200" s="766"/>
    </row>
    <row r="201" spans="55:55" x14ac:dyDescent="0.25">
      <c r="BC201" s="766"/>
    </row>
    <row r="202" spans="55:55" x14ac:dyDescent="0.25">
      <c r="BC202" s="766"/>
    </row>
    <row r="203" spans="55:55" x14ac:dyDescent="0.25">
      <c r="BC203" s="766"/>
    </row>
    <row r="204" spans="55:55" x14ac:dyDescent="0.25">
      <c r="BC204" s="766"/>
    </row>
    <row r="205" spans="55:55" x14ac:dyDescent="0.25">
      <c r="BC205" s="766"/>
    </row>
    <row r="206" spans="55:55" x14ac:dyDescent="0.25">
      <c r="BC206" s="766"/>
    </row>
    <row r="207" spans="55:55" x14ac:dyDescent="0.25">
      <c r="BC207" s="766"/>
    </row>
    <row r="208" spans="55:55" x14ac:dyDescent="0.25">
      <c r="BC208" s="766"/>
    </row>
    <row r="209" spans="55:55" x14ac:dyDescent="0.25">
      <c r="BC209" s="766"/>
    </row>
    <row r="210" spans="55:55" x14ac:dyDescent="0.25">
      <c r="BC210" s="766"/>
    </row>
    <row r="211" spans="55:55" x14ac:dyDescent="0.25">
      <c r="BC211" s="766"/>
    </row>
    <row r="212" spans="55:55" x14ac:dyDescent="0.25">
      <c r="BC212" s="766"/>
    </row>
    <row r="213" spans="55:55" x14ac:dyDescent="0.25">
      <c r="BC213" s="766"/>
    </row>
    <row r="214" spans="55:55" x14ac:dyDescent="0.25">
      <c r="BC214" s="766"/>
    </row>
    <row r="215" spans="55:55" x14ac:dyDescent="0.25">
      <c r="BC215" s="766"/>
    </row>
    <row r="216" spans="55:55" x14ac:dyDescent="0.25">
      <c r="BC216" s="766"/>
    </row>
    <row r="217" spans="55:55" x14ac:dyDescent="0.25">
      <c r="BC217" s="766"/>
    </row>
    <row r="218" spans="55:55" x14ac:dyDescent="0.25">
      <c r="BC218" s="766"/>
    </row>
    <row r="219" spans="55:55" x14ac:dyDescent="0.25">
      <c r="BC219" s="766"/>
    </row>
    <row r="220" spans="55:55" x14ac:dyDescent="0.25">
      <c r="BC220" s="766"/>
    </row>
    <row r="221" spans="55:55" x14ac:dyDescent="0.25">
      <c r="BC221" s="766"/>
    </row>
    <row r="222" spans="55:55" x14ac:dyDescent="0.25">
      <c r="BC222" s="766"/>
    </row>
    <row r="223" spans="55:55" x14ac:dyDescent="0.25">
      <c r="BC223" s="766"/>
    </row>
    <row r="224" spans="55:55" x14ac:dyDescent="0.25">
      <c r="BC224" s="766"/>
    </row>
    <row r="225" spans="55:55" x14ac:dyDescent="0.25">
      <c r="BC225" s="766"/>
    </row>
    <row r="226" spans="55:55" x14ac:dyDescent="0.25">
      <c r="BC226" s="766"/>
    </row>
    <row r="227" spans="55:55" x14ac:dyDescent="0.25">
      <c r="BC227" s="766"/>
    </row>
    <row r="228" spans="55:55" x14ac:dyDescent="0.25">
      <c r="BC228" s="766"/>
    </row>
    <row r="229" spans="55:55" x14ac:dyDescent="0.25">
      <c r="BC229" s="766"/>
    </row>
    <row r="230" spans="55:55" x14ac:dyDescent="0.25">
      <c r="BC230" s="766"/>
    </row>
    <row r="231" spans="55:55" x14ac:dyDescent="0.25">
      <c r="BC231" s="766"/>
    </row>
    <row r="232" spans="55:55" x14ac:dyDescent="0.25">
      <c r="BC232" s="766"/>
    </row>
    <row r="233" spans="55:55" x14ac:dyDescent="0.25">
      <c r="BC233" s="766"/>
    </row>
    <row r="234" spans="55:55" x14ac:dyDescent="0.25">
      <c r="BC234" s="766"/>
    </row>
    <row r="235" spans="55:55" x14ac:dyDescent="0.25">
      <c r="BC235" s="766"/>
    </row>
    <row r="236" spans="55:55" x14ac:dyDescent="0.25">
      <c r="BC236" s="766"/>
    </row>
    <row r="237" spans="55:55" x14ac:dyDescent="0.25">
      <c r="BC237" s="766"/>
    </row>
    <row r="238" spans="55:55" x14ac:dyDescent="0.25">
      <c r="BC238" s="766"/>
    </row>
    <row r="239" spans="55:55" x14ac:dyDescent="0.25">
      <c r="BC239" s="766"/>
    </row>
    <row r="240" spans="55:55" x14ac:dyDescent="0.25">
      <c r="BC240" s="766"/>
    </row>
    <row r="241" spans="55:55" x14ac:dyDescent="0.25">
      <c r="BC241" s="766"/>
    </row>
    <row r="242" spans="55:55" x14ac:dyDescent="0.25">
      <c r="BC242" s="766"/>
    </row>
    <row r="243" spans="55:55" x14ac:dyDescent="0.25">
      <c r="BC243" s="766"/>
    </row>
    <row r="244" spans="55:55" x14ac:dyDescent="0.25">
      <c r="BC244" s="766"/>
    </row>
    <row r="245" spans="55:55" x14ac:dyDescent="0.25">
      <c r="BC245" s="766"/>
    </row>
    <row r="246" spans="55:55" x14ac:dyDescent="0.25">
      <c r="BC246" s="766"/>
    </row>
    <row r="247" spans="55:55" x14ac:dyDescent="0.25">
      <c r="BC247" s="766"/>
    </row>
    <row r="248" spans="55:55" x14ac:dyDescent="0.25">
      <c r="BC248" s="766"/>
    </row>
    <row r="249" spans="55:55" x14ac:dyDescent="0.25">
      <c r="BC249" s="766"/>
    </row>
    <row r="250" spans="55:55" x14ac:dyDescent="0.25">
      <c r="BC250" s="766"/>
    </row>
    <row r="251" spans="55:55" x14ac:dyDescent="0.25">
      <c r="BC251" s="766"/>
    </row>
    <row r="252" spans="55:55" x14ac:dyDescent="0.25">
      <c r="BC252" s="766"/>
    </row>
    <row r="253" spans="55:55" x14ac:dyDescent="0.25">
      <c r="BC253" s="766"/>
    </row>
    <row r="254" spans="55:55" x14ac:dyDescent="0.25">
      <c r="BC254" s="766"/>
    </row>
    <row r="255" spans="55:55" x14ac:dyDescent="0.25">
      <c r="BC255" s="766"/>
    </row>
    <row r="256" spans="55:55" x14ac:dyDescent="0.25">
      <c r="BC256" s="766"/>
    </row>
    <row r="257" spans="55:55" x14ac:dyDescent="0.25">
      <c r="BC257" s="766"/>
    </row>
    <row r="258" spans="55:55" x14ac:dyDescent="0.25">
      <c r="BC258" s="766"/>
    </row>
    <row r="259" spans="55:55" x14ac:dyDescent="0.25">
      <c r="BC259" s="766"/>
    </row>
    <row r="260" spans="55:55" x14ac:dyDescent="0.25">
      <c r="BC260" s="766"/>
    </row>
    <row r="261" spans="55:55" x14ac:dyDescent="0.25">
      <c r="BC261" s="766"/>
    </row>
    <row r="262" spans="55:55" x14ac:dyDescent="0.25">
      <c r="BC262" s="766"/>
    </row>
    <row r="263" spans="55:55" x14ac:dyDescent="0.25">
      <c r="BC263" s="766"/>
    </row>
    <row r="264" spans="55:55" x14ac:dyDescent="0.25">
      <c r="BC264" s="766"/>
    </row>
    <row r="265" spans="55:55" x14ac:dyDescent="0.25">
      <c r="BC265" s="766"/>
    </row>
    <row r="266" spans="55:55" x14ac:dyDescent="0.25">
      <c r="BC266" s="766"/>
    </row>
    <row r="267" spans="55:55" x14ac:dyDescent="0.25">
      <c r="BC267" s="766"/>
    </row>
    <row r="268" spans="55:55" x14ac:dyDescent="0.25">
      <c r="BC268" s="766"/>
    </row>
    <row r="269" spans="55:55" x14ac:dyDescent="0.25">
      <c r="BC269" s="766"/>
    </row>
    <row r="270" spans="55:55" x14ac:dyDescent="0.25">
      <c r="BC270" s="766"/>
    </row>
    <row r="271" spans="55:55" x14ac:dyDescent="0.25">
      <c r="BC271" s="766"/>
    </row>
    <row r="272" spans="55:55" x14ac:dyDescent="0.25">
      <c r="BC272" s="766"/>
    </row>
    <row r="273" spans="55:55" x14ac:dyDescent="0.25">
      <c r="BC273" s="766"/>
    </row>
    <row r="274" spans="55:55" x14ac:dyDescent="0.25">
      <c r="BC274" s="766"/>
    </row>
    <row r="275" spans="55:55" x14ac:dyDescent="0.25">
      <c r="BC275" s="766"/>
    </row>
    <row r="276" spans="55:55" x14ac:dyDescent="0.25">
      <c r="BC276" s="766"/>
    </row>
    <row r="277" spans="55:55" x14ac:dyDescent="0.25">
      <c r="BC277" s="766"/>
    </row>
    <row r="278" spans="55:55" x14ac:dyDescent="0.25">
      <c r="BC278" s="766"/>
    </row>
    <row r="279" spans="55:55" x14ac:dyDescent="0.25">
      <c r="BC279" s="766"/>
    </row>
    <row r="280" spans="55:55" x14ac:dyDescent="0.25">
      <c r="BC280" s="766"/>
    </row>
    <row r="281" spans="55:55" x14ac:dyDescent="0.25">
      <c r="BC281" s="766"/>
    </row>
    <row r="282" spans="55:55" x14ac:dyDescent="0.25">
      <c r="BC282" s="766"/>
    </row>
    <row r="283" spans="55:55" x14ac:dyDescent="0.25">
      <c r="BC283" s="766"/>
    </row>
    <row r="284" spans="55:55" x14ac:dyDescent="0.25">
      <c r="BC284" s="766"/>
    </row>
    <row r="285" spans="55:55" x14ac:dyDescent="0.25">
      <c r="BC285" s="766"/>
    </row>
    <row r="286" spans="55:55" x14ac:dyDescent="0.25">
      <c r="BC286" s="766"/>
    </row>
    <row r="287" spans="55:55" x14ac:dyDescent="0.25">
      <c r="BC287" s="766"/>
    </row>
    <row r="288" spans="55:55" x14ac:dyDescent="0.25">
      <c r="BC288" s="766"/>
    </row>
    <row r="289" spans="55:55" x14ac:dyDescent="0.25">
      <c r="BC289" s="766"/>
    </row>
    <row r="290" spans="55:55" x14ac:dyDescent="0.25">
      <c r="BC290" s="766"/>
    </row>
    <row r="291" spans="55:55" x14ac:dyDescent="0.25">
      <c r="BC291" s="766"/>
    </row>
    <row r="292" spans="55:55" x14ac:dyDescent="0.25">
      <c r="BC292" s="766"/>
    </row>
    <row r="293" spans="55:55" x14ac:dyDescent="0.25">
      <c r="BC293" s="766"/>
    </row>
    <row r="294" spans="55:55" x14ac:dyDescent="0.25">
      <c r="BC294" s="766"/>
    </row>
    <row r="295" spans="55:55" x14ac:dyDescent="0.25">
      <c r="BC295" s="766"/>
    </row>
    <row r="296" spans="55:55" x14ac:dyDescent="0.25">
      <c r="BC296" s="766"/>
    </row>
    <row r="297" spans="55:55" x14ac:dyDescent="0.25">
      <c r="BC297" s="766"/>
    </row>
    <row r="298" spans="55:55" x14ac:dyDescent="0.25">
      <c r="BC298" s="766"/>
    </row>
    <row r="299" spans="55:55" x14ac:dyDescent="0.25">
      <c r="BC299" s="766"/>
    </row>
    <row r="300" spans="55:55" x14ac:dyDescent="0.25">
      <c r="BC300" s="766"/>
    </row>
    <row r="301" spans="55:55" x14ac:dyDescent="0.25">
      <c r="BC301" s="766"/>
    </row>
    <row r="302" spans="55:55" x14ac:dyDescent="0.25">
      <c r="BC302" s="766"/>
    </row>
    <row r="303" spans="55:55" x14ac:dyDescent="0.25">
      <c r="BC303" s="766"/>
    </row>
    <row r="304" spans="55:55" x14ac:dyDescent="0.25">
      <c r="BC304" s="766"/>
    </row>
    <row r="305" spans="55:55" x14ac:dyDescent="0.25">
      <c r="BC305" s="766"/>
    </row>
    <row r="306" spans="55:55" x14ac:dyDescent="0.25">
      <c r="BC306" s="766"/>
    </row>
    <row r="307" spans="55:55" x14ac:dyDescent="0.25">
      <c r="BC307" s="766"/>
    </row>
    <row r="308" spans="55:55" x14ac:dyDescent="0.25">
      <c r="BC308" s="766"/>
    </row>
    <row r="309" spans="55:55" x14ac:dyDescent="0.25">
      <c r="BC309" s="766"/>
    </row>
    <row r="310" spans="55:55" x14ac:dyDescent="0.25">
      <c r="BC310" s="766"/>
    </row>
    <row r="311" spans="55:55" x14ac:dyDescent="0.25">
      <c r="BC311" s="766"/>
    </row>
    <row r="312" spans="55:55" x14ac:dyDescent="0.25">
      <c r="BC312" s="766"/>
    </row>
    <row r="313" spans="55:55" x14ac:dyDescent="0.25">
      <c r="BC313" s="766"/>
    </row>
    <row r="314" spans="55:55" x14ac:dyDescent="0.25">
      <c r="BC314" s="766"/>
    </row>
    <row r="315" spans="55:55" x14ac:dyDescent="0.25">
      <c r="BC315" s="766"/>
    </row>
    <row r="316" spans="55:55" x14ac:dyDescent="0.25">
      <c r="BC316" s="766"/>
    </row>
    <row r="317" spans="55:55" x14ac:dyDescent="0.25">
      <c r="BC317" s="766"/>
    </row>
    <row r="318" spans="55:55" x14ac:dyDescent="0.25">
      <c r="BC318" s="766"/>
    </row>
    <row r="319" spans="55:55" x14ac:dyDescent="0.25">
      <c r="BC319" s="766"/>
    </row>
    <row r="320" spans="55:55" x14ac:dyDescent="0.25">
      <c r="BC320" s="766"/>
    </row>
    <row r="321" spans="55:55" x14ac:dyDescent="0.25">
      <c r="BC321" s="766"/>
    </row>
    <row r="322" spans="55:55" x14ac:dyDescent="0.25">
      <c r="BC322" s="766"/>
    </row>
    <row r="323" spans="55:55" x14ac:dyDescent="0.25">
      <c r="BC323" s="766"/>
    </row>
    <row r="324" spans="55:55" x14ac:dyDescent="0.25">
      <c r="BC324" s="766"/>
    </row>
    <row r="325" spans="55:55" x14ac:dyDescent="0.25">
      <c r="BC325" s="766"/>
    </row>
    <row r="326" spans="55:55" x14ac:dyDescent="0.25">
      <c r="BC326" s="766"/>
    </row>
    <row r="327" spans="55:55" x14ac:dyDescent="0.25">
      <c r="BC327" s="766"/>
    </row>
    <row r="328" spans="55:55" x14ac:dyDescent="0.25">
      <c r="BC328" s="766"/>
    </row>
    <row r="329" spans="55:55" x14ac:dyDescent="0.25">
      <c r="BC329" s="766"/>
    </row>
    <row r="330" spans="55:55" x14ac:dyDescent="0.25">
      <c r="BC330" s="766"/>
    </row>
    <row r="331" spans="55:55" x14ac:dyDescent="0.25">
      <c r="BC331" s="766"/>
    </row>
    <row r="332" spans="55:55" x14ac:dyDescent="0.25">
      <c r="BC332" s="766"/>
    </row>
    <row r="333" spans="55:55" x14ac:dyDescent="0.25">
      <c r="BC333" s="766"/>
    </row>
    <row r="334" spans="55:55" x14ac:dyDescent="0.25">
      <c r="BC334" s="766"/>
    </row>
    <row r="335" spans="55:55" x14ac:dyDescent="0.25">
      <c r="BC335" s="766"/>
    </row>
    <row r="336" spans="55:55" x14ac:dyDescent="0.25">
      <c r="BC336" s="766"/>
    </row>
    <row r="337" spans="55:55" x14ac:dyDescent="0.25">
      <c r="BC337" s="766"/>
    </row>
    <row r="338" spans="55:55" x14ac:dyDescent="0.25">
      <c r="BC338" s="766"/>
    </row>
    <row r="339" spans="55:55" x14ac:dyDescent="0.25">
      <c r="BC339" s="766"/>
    </row>
    <row r="340" spans="55:55" x14ac:dyDescent="0.25">
      <c r="BC340" s="766"/>
    </row>
    <row r="341" spans="55:55" x14ac:dyDescent="0.25">
      <c r="BC341" s="766"/>
    </row>
    <row r="342" spans="55:55" x14ac:dyDescent="0.25">
      <c r="BC342" s="766"/>
    </row>
    <row r="343" spans="55:55" x14ac:dyDescent="0.25">
      <c r="BC343" s="766"/>
    </row>
    <row r="344" spans="55:55" x14ac:dyDescent="0.25">
      <c r="BC344" s="766"/>
    </row>
    <row r="345" spans="55:55" x14ac:dyDescent="0.25">
      <c r="BC345" s="766"/>
    </row>
    <row r="346" spans="55:55" x14ac:dyDescent="0.25">
      <c r="BC346" s="766"/>
    </row>
    <row r="347" spans="55:55" x14ac:dyDescent="0.25">
      <c r="BC347" s="766"/>
    </row>
    <row r="348" spans="55:55" x14ac:dyDescent="0.25">
      <c r="BC348" s="766"/>
    </row>
    <row r="349" spans="55:55" x14ac:dyDescent="0.25">
      <c r="BC349" s="766"/>
    </row>
    <row r="350" spans="55:55" x14ac:dyDescent="0.25">
      <c r="BC350" s="766"/>
    </row>
    <row r="351" spans="55:55" x14ac:dyDescent="0.25">
      <c r="BC351" s="766"/>
    </row>
    <row r="352" spans="55:55" x14ac:dyDescent="0.25">
      <c r="BC352" s="766"/>
    </row>
    <row r="353" spans="55:55" x14ac:dyDescent="0.25">
      <c r="BC353" s="766"/>
    </row>
    <row r="354" spans="55:55" x14ac:dyDescent="0.25">
      <c r="BC354" s="766"/>
    </row>
    <row r="355" spans="55:55" x14ac:dyDescent="0.25">
      <c r="BC355" s="766"/>
    </row>
    <row r="356" spans="55:55" x14ac:dyDescent="0.25">
      <c r="BC356" s="766"/>
    </row>
    <row r="357" spans="55:55" x14ac:dyDescent="0.25">
      <c r="BC357" s="766"/>
    </row>
    <row r="358" spans="55:55" x14ac:dyDescent="0.25">
      <c r="BC358" s="766"/>
    </row>
    <row r="359" spans="55:55" x14ac:dyDescent="0.25">
      <c r="BC359" s="766"/>
    </row>
    <row r="360" spans="55:55" x14ac:dyDescent="0.25">
      <c r="BC360" s="766"/>
    </row>
    <row r="361" spans="55:55" x14ac:dyDescent="0.25">
      <c r="BC361" s="766"/>
    </row>
    <row r="362" spans="55:55" x14ac:dyDescent="0.25">
      <c r="BC362" s="766"/>
    </row>
    <row r="363" spans="55:55" x14ac:dyDescent="0.25">
      <c r="BC363" s="766"/>
    </row>
    <row r="364" spans="55:55" x14ac:dyDescent="0.25">
      <c r="BC364" s="766"/>
    </row>
    <row r="365" spans="55:55" x14ac:dyDescent="0.25">
      <c r="BC365" s="766"/>
    </row>
    <row r="366" spans="55:55" x14ac:dyDescent="0.25">
      <c r="BC366" s="766"/>
    </row>
    <row r="367" spans="55:55" x14ac:dyDescent="0.25">
      <c r="BC367" s="766"/>
    </row>
    <row r="368" spans="55:55" x14ac:dyDescent="0.25">
      <c r="BC368" s="766"/>
    </row>
    <row r="369" spans="55:55" x14ac:dyDescent="0.25">
      <c r="BC369" s="766"/>
    </row>
    <row r="370" spans="55:55" x14ac:dyDescent="0.25">
      <c r="BC370" s="766"/>
    </row>
    <row r="371" spans="55:55" x14ac:dyDescent="0.25">
      <c r="BC371" s="766"/>
    </row>
    <row r="372" spans="55:55" x14ac:dyDescent="0.25">
      <c r="BC372" s="766"/>
    </row>
    <row r="373" spans="55:55" x14ac:dyDescent="0.25">
      <c r="BC373" s="766"/>
    </row>
    <row r="374" spans="55:55" x14ac:dyDescent="0.25">
      <c r="BC374" s="766"/>
    </row>
    <row r="375" spans="55:55" x14ac:dyDescent="0.25">
      <c r="BC375" s="766"/>
    </row>
    <row r="376" spans="55:55" x14ac:dyDescent="0.25">
      <c r="BC376" s="766"/>
    </row>
    <row r="377" spans="55:55" x14ac:dyDescent="0.25">
      <c r="BC377" s="766"/>
    </row>
    <row r="378" spans="55:55" x14ac:dyDescent="0.25">
      <c r="BC378" s="766"/>
    </row>
    <row r="379" spans="55:55" x14ac:dyDescent="0.25">
      <c r="BC379" s="766"/>
    </row>
    <row r="380" spans="55:55" x14ac:dyDescent="0.25">
      <c r="BC380" s="766"/>
    </row>
    <row r="381" spans="55:55" x14ac:dyDescent="0.25">
      <c r="BC381" s="766"/>
    </row>
    <row r="382" spans="55:55" x14ac:dyDescent="0.25">
      <c r="BC382" s="766"/>
    </row>
    <row r="383" spans="55:55" x14ac:dyDescent="0.25">
      <c r="BC383" s="766"/>
    </row>
    <row r="384" spans="55:55" x14ac:dyDescent="0.25">
      <c r="BC384" s="766"/>
    </row>
    <row r="385" spans="55:55" x14ac:dyDescent="0.25">
      <c r="BC385" s="766"/>
    </row>
    <row r="386" spans="55:55" x14ac:dyDescent="0.25">
      <c r="BC386" s="766"/>
    </row>
    <row r="387" spans="55:55" x14ac:dyDescent="0.25">
      <c r="BC387" s="766"/>
    </row>
    <row r="388" spans="55:55" x14ac:dyDescent="0.25">
      <c r="BC388" s="766"/>
    </row>
    <row r="389" spans="55:55" x14ac:dyDescent="0.25">
      <c r="BC389" s="766"/>
    </row>
    <row r="390" spans="55:55" x14ac:dyDescent="0.25">
      <c r="BC390" s="766"/>
    </row>
    <row r="391" spans="55:55" x14ac:dyDescent="0.25">
      <c r="BC391" s="766"/>
    </row>
    <row r="392" spans="55:55" x14ac:dyDescent="0.25">
      <c r="BC392" s="766"/>
    </row>
    <row r="393" spans="55:55" x14ac:dyDescent="0.25">
      <c r="BC393" s="766"/>
    </row>
    <row r="394" spans="55:55" x14ac:dyDescent="0.25">
      <c r="BC394" s="766"/>
    </row>
    <row r="395" spans="55:55" x14ac:dyDescent="0.25">
      <c r="BC395" s="766"/>
    </row>
    <row r="396" spans="55:55" x14ac:dyDescent="0.25">
      <c r="BC396" s="766"/>
    </row>
    <row r="397" spans="55:55" x14ac:dyDescent="0.25">
      <c r="BC397" s="766"/>
    </row>
    <row r="398" spans="55:55" x14ac:dyDescent="0.25">
      <c r="BC398" s="766"/>
    </row>
    <row r="399" spans="55:55" x14ac:dyDescent="0.25">
      <c r="BC399" s="766"/>
    </row>
    <row r="400" spans="55:55" x14ac:dyDescent="0.25">
      <c r="BC400" s="766"/>
    </row>
    <row r="401" spans="55:55" x14ac:dyDescent="0.25">
      <c r="BC401" s="766"/>
    </row>
    <row r="402" spans="55:55" x14ac:dyDescent="0.25">
      <c r="BC402" s="766"/>
    </row>
    <row r="403" spans="55:55" x14ac:dyDescent="0.25">
      <c r="BC403" s="766"/>
    </row>
    <row r="404" spans="55:55" x14ac:dyDescent="0.25">
      <c r="BC404" s="766"/>
    </row>
    <row r="405" spans="55:55" x14ac:dyDescent="0.25">
      <c r="BC405" s="766"/>
    </row>
    <row r="406" spans="55:55" x14ac:dyDescent="0.25">
      <c r="BC406" s="766"/>
    </row>
    <row r="407" spans="55:55" x14ac:dyDescent="0.25">
      <c r="BC407" s="766"/>
    </row>
    <row r="408" spans="55:55" x14ac:dyDescent="0.25">
      <c r="BC408" s="766"/>
    </row>
    <row r="409" spans="55:55" x14ac:dyDescent="0.25">
      <c r="BC409" s="766"/>
    </row>
    <row r="410" spans="55:55" x14ac:dyDescent="0.25">
      <c r="BC410" s="766"/>
    </row>
    <row r="411" spans="55:55" x14ac:dyDescent="0.25">
      <c r="BC411" s="766"/>
    </row>
    <row r="412" spans="55:55" x14ac:dyDescent="0.25">
      <c r="BC412" s="766"/>
    </row>
    <row r="413" spans="55:55" x14ac:dyDescent="0.25">
      <c r="BC413" s="766"/>
    </row>
    <row r="414" spans="55:55" x14ac:dyDescent="0.25">
      <c r="BC414" s="766"/>
    </row>
    <row r="415" spans="55:55" x14ac:dyDescent="0.25">
      <c r="BC415" s="766"/>
    </row>
    <row r="416" spans="55:55" x14ac:dyDescent="0.25">
      <c r="BC416" s="766"/>
    </row>
    <row r="417" spans="55:55" x14ac:dyDescent="0.25">
      <c r="BC417" s="766"/>
    </row>
    <row r="418" spans="55:55" x14ac:dyDescent="0.25">
      <c r="BC418" s="766"/>
    </row>
    <row r="419" spans="55:55" x14ac:dyDescent="0.25">
      <c r="BC419" s="766"/>
    </row>
    <row r="420" spans="55:55" x14ac:dyDescent="0.25">
      <c r="BC420" s="766"/>
    </row>
    <row r="421" spans="55:55" x14ac:dyDescent="0.25">
      <c r="BC421" s="766"/>
    </row>
    <row r="422" spans="55:55" x14ac:dyDescent="0.25">
      <c r="BC422" s="766"/>
    </row>
    <row r="423" spans="55:55" x14ac:dyDescent="0.25">
      <c r="BC423" s="766"/>
    </row>
    <row r="424" spans="55:55" x14ac:dyDescent="0.25">
      <c r="BC424" s="766"/>
    </row>
    <row r="425" spans="55:55" x14ac:dyDescent="0.25">
      <c r="BC425" s="766"/>
    </row>
    <row r="426" spans="55:55" x14ac:dyDescent="0.25">
      <c r="BC426" s="766"/>
    </row>
    <row r="427" spans="55:55" x14ac:dyDescent="0.25">
      <c r="BC427" s="766"/>
    </row>
    <row r="428" spans="55:55" x14ac:dyDescent="0.25">
      <c r="BC428" s="766"/>
    </row>
    <row r="429" spans="55:55" x14ac:dyDescent="0.25">
      <c r="BC429" s="766"/>
    </row>
    <row r="430" spans="55:55" x14ac:dyDescent="0.25">
      <c r="BC430" s="766"/>
    </row>
    <row r="431" spans="55:55" x14ac:dyDescent="0.25">
      <c r="BC431" s="766"/>
    </row>
    <row r="432" spans="55:55" x14ac:dyDescent="0.25">
      <c r="BC432" s="766"/>
    </row>
    <row r="433" spans="55:55" x14ac:dyDescent="0.25">
      <c r="BC433" s="766"/>
    </row>
    <row r="434" spans="55:55" x14ac:dyDescent="0.25">
      <c r="BC434" s="766"/>
    </row>
    <row r="435" spans="55:55" x14ac:dyDescent="0.25">
      <c r="BC435" s="766"/>
    </row>
    <row r="436" spans="55:55" x14ac:dyDescent="0.25">
      <c r="BC436" s="766"/>
    </row>
    <row r="437" spans="55:55" x14ac:dyDescent="0.25">
      <c r="BC437" s="766"/>
    </row>
    <row r="438" spans="55:55" x14ac:dyDescent="0.25">
      <c r="BC438" s="766"/>
    </row>
    <row r="439" spans="55:55" x14ac:dyDescent="0.25">
      <c r="BC439" s="766"/>
    </row>
    <row r="440" spans="55:55" x14ac:dyDescent="0.25">
      <c r="BC440" s="766"/>
    </row>
    <row r="441" spans="55:55" x14ac:dyDescent="0.25">
      <c r="BC441" s="766"/>
    </row>
    <row r="442" spans="55:55" x14ac:dyDescent="0.25">
      <c r="BC442" s="766"/>
    </row>
    <row r="443" spans="55:55" x14ac:dyDescent="0.25">
      <c r="BC443" s="766"/>
    </row>
    <row r="444" spans="55:55" x14ac:dyDescent="0.25">
      <c r="BC444" s="766"/>
    </row>
    <row r="445" spans="55:55" x14ac:dyDescent="0.25">
      <c r="BC445" s="766"/>
    </row>
    <row r="446" spans="55:55" x14ac:dyDescent="0.25">
      <c r="BC446" s="766"/>
    </row>
    <row r="447" spans="55:55" x14ac:dyDescent="0.25">
      <c r="BC447" s="766"/>
    </row>
    <row r="448" spans="55:55" x14ac:dyDescent="0.25">
      <c r="BC448" s="766"/>
    </row>
    <row r="449" spans="55:55" x14ac:dyDescent="0.25">
      <c r="BC449" s="766"/>
    </row>
    <row r="450" spans="55:55" x14ac:dyDescent="0.25">
      <c r="BC450" s="766"/>
    </row>
    <row r="451" spans="55:55" x14ac:dyDescent="0.25">
      <c r="BC451" s="766"/>
    </row>
    <row r="452" spans="55:55" x14ac:dyDescent="0.25">
      <c r="BC452" s="766"/>
    </row>
    <row r="453" spans="55:55" x14ac:dyDescent="0.25">
      <c r="BC453" s="766"/>
    </row>
    <row r="454" spans="55:55" x14ac:dyDescent="0.25">
      <c r="BC454" s="766"/>
    </row>
    <row r="455" spans="55:55" x14ac:dyDescent="0.25">
      <c r="BC455" s="766"/>
    </row>
    <row r="456" spans="55:55" x14ac:dyDescent="0.25">
      <c r="BC456" s="766"/>
    </row>
    <row r="457" spans="55:55" x14ac:dyDescent="0.25">
      <c r="BC457" s="766"/>
    </row>
    <row r="458" spans="55:55" x14ac:dyDescent="0.25">
      <c r="BC458" s="766"/>
    </row>
    <row r="459" spans="55:55" x14ac:dyDescent="0.25">
      <c r="BC459" s="766"/>
    </row>
    <row r="460" spans="55:55" x14ac:dyDescent="0.25">
      <c r="BC460" s="766"/>
    </row>
    <row r="461" spans="55:55" x14ac:dyDescent="0.25">
      <c r="BC461" s="766"/>
    </row>
    <row r="462" spans="55:55" x14ac:dyDescent="0.25">
      <c r="BC462" s="766"/>
    </row>
    <row r="463" spans="55:55" x14ac:dyDescent="0.25">
      <c r="BC463" s="766"/>
    </row>
    <row r="464" spans="55:55" x14ac:dyDescent="0.25">
      <c r="BC464" s="766"/>
    </row>
    <row r="465" spans="55:55" x14ac:dyDescent="0.25">
      <c r="BC465" s="766"/>
    </row>
    <row r="466" spans="55:55" x14ac:dyDescent="0.25">
      <c r="BC466" s="766"/>
    </row>
    <row r="467" spans="55:55" x14ac:dyDescent="0.25">
      <c r="BC467" s="766"/>
    </row>
    <row r="468" spans="55:55" x14ac:dyDescent="0.25">
      <c r="BC468" s="766"/>
    </row>
    <row r="469" spans="55:55" x14ac:dyDescent="0.25">
      <c r="BC469" s="766"/>
    </row>
    <row r="470" spans="55:55" x14ac:dyDescent="0.25">
      <c r="BC470" s="766"/>
    </row>
    <row r="471" spans="55:55" x14ac:dyDescent="0.25">
      <c r="BC471" s="766"/>
    </row>
    <row r="472" spans="55:55" x14ac:dyDescent="0.25">
      <c r="BC472" s="766"/>
    </row>
    <row r="473" spans="55:55" x14ac:dyDescent="0.25">
      <c r="BC473" s="766"/>
    </row>
    <row r="474" spans="55:55" x14ac:dyDescent="0.25">
      <c r="BC474" s="766"/>
    </row>
    <row r="475" spans="55:55" x14ac:dyDescent="0.25">
      <c r="BC475" s="766"/>
    </row>
    <row r="476" spans="55:55" x14ac:dyDescent="0.25">
      <c r="BC476" s="766"/>
    </row>
    <row r="477" spans="55:55" x14ac:dyDescent="0.25">
      <c r="BC477" s="766"/>
    </row>
    <row r="478" spans="55:55" x14ac:dyDescent="0.25">
      <c r="BC478" s="766"/>
    </row>
    <row r="479" spans="55:55" x14ac:dyDescent="0.25">
      <c r="BC479" s="766"/>
    </row>
    <row r="480" spans="55:55" x14ac:dyDescent="0.25">
      <c r="BC480" s="766"/>
    </row>
    <row r="481" spans="55:55" x14ac:dyDescent="0.25">
      <c r="BC481" s="766"/>
    </row>
    <row r="482" spans="55:55" x14ac:dyDescent="0.25">
      <c r="BC482" s="766"/>
    </row>
    <row r="483" spans="55:55" x14ac:dyDescent="0.25">
      <c r="BC483" s="766"/>
    </row>
    <row r="484" spans="55:55" x14ac:dyDescent="0.25">
      <c r="BC484" s="766"/>
    </row>
    <row r="485" spans="55:55" x14ac:dyDescent="0.25">
      <c r="BC485" s="766"/>
    </row>
    <row r="486" spans="55:55" x14ac:dyDescent="0.25">
      <c r="BC486" s="766"/>
    </row>
    <row r="487" spans="55:55" x14ac:dyDescent="0.25">
      <c r="BC487" s="766"/>
    </row>
    <row r="488" spans="55:55" x14ac:dyDescent="0.25">
      <c r="BC488" s="766"/>
    </row>
    <row r="489" spans="55:55" x14ac:dyDescent="0.25">
      <c r="BC489" s="766"/>
    </row>
    <row r="490" spans="55:55" x14ac:dyDescent="0.25">
      <c r="BC490" s="766"/>
    </row>
    <row r="491" spans="55:55" x14ac:dyDescent="0.25">
      <c r="BC491" s="766"/>
    </row>
    <row r="492" spans="55:55" x14ac:dyDescent="0.25">
      <c r="BC492" s="766"/>
    </row>
    <row r="493" spans="55:55" x14ac:dyDescent="0.25">
      <c r="BC493" s="766"/>
    </row>
    <row r="494" spans="55:55" x14ac:dyDescent="0.25">
      <c r="BC494" s="766"/>
    </row>
    <row r="495" spans="55:55" x14ac:dyDescent="0.25">
      <c r="BC495" s="766"/>
    </row>
    <row r="496" spans="55:55" x14ac:dyDescent="0.25">
      <c r="BC496" s="766"/>
    </row>
    <row r="497" spans="55:55" x14ac:dyDescent="0.25">
      <c r="BC497" s="766"/>
    </row>
    <row r="498" spans="55:55" x14ac:dyDescent="0.25">
      <c r="BC498" s="766"/>
    </row>
    <row r="499" spans="55:55" x14ac:dyDescent="0.25">
      <c r="BC499" s="766"/>
    </row>
    <row r="500" spans="55:55" x14ac:dyDescent="0.25">
      <c r="BC500" s="766"/>
    </row>
    <row r="501" spans="55:55" x14ac:dyDescent="0.25">
      <c r="BC501" s="766"/>
    </row>
    <row r="502" spans="55:55" x14ac:dyDescent="0.25">
      <c r="BC502" s="766"/>
    </row>
    <row r="503" spans="55:55" x14ac:dyDescent="0.25">
      <c r="BC503" s="766"/>
    </row>
    <row r="504" spans="55:55" x14ac:dyDescent="0.25">
      <c r="BC504" s="766"/>
    </row>
    <row r="505" spans="55:55" x14ac:dyDescent="0.25">
      <c r="BC505" s="766"/>
    </row>
    <row r="506" spans="55:55" x14ac:dyDescent="0.25">
      <c r="BC506" s="766"/>
    </row>
    <row r="507" spans="55:55" x14ac:dyDescent="0.25">
      <c r="BC507" s="766"/>
    </row>
    <row r="508" spans="55:55" x14ac:dyDescent="0.25">
      <c r="BC508" s="766"/>
    </row>
    <row r="509" spans="55:55" x14ac:dyDescent="0.25">
      <c r="BC509" s="766"/>
    </row>
    <row r="510" spans="55:55" x14ac:dyDescent="0.25">
      <c r="BC510" s="766"/>
    </row>
    <row r="511" spans="55:55" x14ac:dyDescent="0.25">
      <c r="BC511" s="766"/>
    </row>
    <row r="512" spans="55:55" x14ac:dyDescent="0.25">
      <c r="BC512" s="766"/>
    </row>
    <row r="513" spans="55:55" x14ac:dyDescent="0.25">
      <c r="BC513" s="766"/>
    </row>
    <row r="514" spans="55:55" x14ac:dyDescent="0.25">
      <c r="BC514" s="766"/>
    </row>
    <row r="515" spans="55:55" x14ac:dyDescent="0.25">
      <c r="BC515" s="766"/>
    </row>
    <row r="516" spans="55:55" x14ac:dyDescent="0.25">
      <c r="BC516" s="766"/>
    </row>
    <row r="517" spans="55:55" x14ac:dyDescent="0.25">
      <c r="BC517" s="766"/>
    </row>
    <row r="518" spans="55:55" x14ac:dyDescent="0.25">
      <c r="BC518" s="766"/>
    </row>
    <row r="519" spans="55:55" x14ac:dyDescent="0.25">
      <c r="BC519" s="766"/>
    </row>
    <row r="520" spans="55:55" x14ac:dyDescent="0.25">
      <c r="BC520" s="766"/>
    </row>
    <row r="521" spans="55:55" x14ac:dyDescent="0.25">
      <c r="BC521" s="766"/>
    </row>
    <row r="522" spans="55:55" x14ac:dyDescent="0.25">
      <c r="BC522" s="766"/>
    </row>
    <row r="523" spans="55:55" x14ac:dyDescent="0.25">
      <c r="BC523" s="766"/>
    </row>
    <row r="524" spans="55:55" x14ac:dyDescent="0.25">
      <c r="BC524" s="766"/>
    </row>
    <row r="525" spans="55:55" x14ac:dyDescent="0.25">
      <c r="BC525" s="766"/>
    </row>
    <row r="526" spans="55:55" x14ac:dyDescent="0.25">
      <c r="BC526" s="766"/>
    </row>
    <row r="527" spans="55:55" x14ac:dyDescent="0.25">
      <c r="BC527" s="766"/>
    </row>
    <row r="528" spans="55:55" x14ac:dyDescent="0.25">
      <c r="BC528" s="766"/>
    </row>
    <row r="529" spans="55:55" x14ac:dyDescent="0.25">
      <c r="BC529" s="766"/>
    </row>
    <row r="530" spans="55:55" x14ac:dyDescent="0.25">
      <c r="BC530" s="766"/>
    </row>
    <row r="531" spans="55:55" x14ac:dyDescent="0.25">
      <c r="BC531" s="766"/>
    </row>
    <row r="532" spans="55:55" x14ac:dyDescent="0.25">
      <c r="BC532" s="766"/>
    </row>
    <row r="533" spans="55:55" x14ac:dyDescent="0.25">
      <c r="BC533" s="766"/>
    </row>
    <row r="534" spans="55:55" x14ac:dyDescent="0.25">
      <c r="BC534" s="766"/>
    </row>
    <row r="535" spans="55:55" x14ac:dyDescent="0.25">
      <c r="BC535" s="766"/>
    </row>
    <row r="536" spans="55:55" x14ac:dyDescent="0.25">
      <c r="BC536" s="766"/>
    </row>
    <row r="537" spans="55:55" x14ac:dyDescent="0.25">
      <c r="BC537" s="766"/>
    </row>
    <row r="538" spans="55:55" x14ac:dyDescent="0.25">
      <c r="BC538" s="766"/>
    </row>
    <row r="539" spans="55:55" x14ac:dyDescent="0.25">
      <c r="BC539" s="766"/>
    </row>
    <row r="540" spans="55:55" x14ac:dyDescent="0.25">
      <c r="BC540" s="766"/>
    </row>
    <row r="541" spans="55:55" x14ac:dyDescent="0.25">
      <c r="BC541" s="766"/>
    </row>
    <row r="542" spans="55:55" x14ac:dyDescent="0.25">
      <c r="BC542" s="766"/>
    </row>
    <row r="543" spans="55:55" x14ac:dyDescent="0.25">
      <c r="BC543" s="766"/>
    </row>
    <row r="544" spans="55:55" x14ac:dyDescent="0.25">
      <c r="BC544" s="766"/>
    </row>
    <row r="545" spans="55:55" x14ac:dyDescent="0.25">
      <c r="BC545" s="766"/>
    </row>
    <row r="546" spans="55:55" x14ac:dyDescent="0.25">
      <c r="BC546" s="766"/>
    </row>
    <row r="547" spans="55:55" x14ac:dyDescent="0.25">
      <c r="BC547" s="766"/>
    </row>
    <row r="548" spans="55:55" x14ac:dyDescent="0.25">
      <c r="BC548" s="766"/>
    </row>
    <row r="549" spans="55:55" x14ac:dyDescent="0.25">
      <c r="BC549" s="766"/>
    </row>
    <row r="550" spans="55:55" x14ac:dyDescent="0.25">
      <c r="BC550" s="766"/>
    </row>
    <row r="551" spans="55:55" x14ac:dyDescent="0.25">
      <c r="BC551" s="766"/>
    </row>
    <row r="552" spans="55:55" x14ac:dyDescent="0.25">
      <c r="BC552" s="766"/>
    </row>
    <row r="553" spans="55:55" x14ac:dyDescent="0.25">
      <c r="BC553" s="766"/>
    </row>
    <row r="554" spans="55:55" x14ac:dyDescent="0.25">
      <c r="BC554" s="766"/>
    </row>
    <row r="555" spans="55:55" x14ac:dyDescent="0.25">
      <c r="BC555" s="766"/>
    </row>
    <row r="556" spans="55:55" x14ac:dyDescent="0.25">
      <c r="BC556" s="766"/>
    </row>
    <row r="557" spans="55:55" x14ac:dyDescent="0.25">
      <c r="BC557" s="766"/>
    </row>
    <row r="558" spans="55:55" x14ac:dyDescent="0.25">
      <c r="BC558" s="766"/>
    </row>
    <row r="559" spans="55:55" x14ac:dyDescent="0.25">
      <c r="BC559" s="766"/>
    </row>
    <row r="560" spans="55:55" x14ac:dyDescent="0.25">
      <c r="BC560" s="766"/>
    </row>
    <row r="561" spans="55:55" x14ac:dyDescent="0.25">
      <c r="BC561" s="766"/>
    </row>
    <row r="562" spans="55:55" x14ac:dyDescent="0.25">
      <c r="BC562" s="766"/>
    </row>
    <row r="563" spans="55:55" x14ac:dyDescent="0.25">
      <c r="BC563" s="766"/>
    </row>
    <row r="564" spans="55:55" x14ac:dyDescent="0.25">
      <c r="BC564" s="766"/>
    </row>
    <row r="565" spans="55:55" x14ac:dyDescent="0.25">
      <c r="BC565" s="766"/>
    </row>
    <row r="566" spans="55:55" x14ac:dyDescent="0.25">
      <c r="BC566" s="766"/>
    </row>
    <row r="567" spans="55:55" x14ac:dyDescent="0.25">
      <c r="BC567" s="766"/>
    </row>
    <row r="568" spans="55:55" x14ac:dyDescent="0.25">
      <c r="BC568" s="766"/>
    </row>
    <row r="569" spans="55:55" x14ac:dyDescent="0.25">
      <c r="BC569" s="766"/>
    </row>
    <row r="570" spans="55:55" x14ac:dyDescent="0.25">
      <c r="BC570" s="766"/>
    </row>
    <row r="571" spans="55:55" x14ac:dyDescent="0.25">
      <c r="BC571" s="766"/>
    </row>
    <row r="572" spans="55:55" x14ac:dyDescent="0.25">
      <c r="BC572" s="766"/>
    </row>
    <row r="573" spans="55:55" x14ac:dyDescent="0.25">
      <c r="BC573" s="766"/>
    </row>
    <row r="574" spans="55:55" x14ac:dyDescent="0.25">
      <c r="BC574" s="766"/>
    </row>
    <row r="575" spans="55:55" x14ac:dyDescent="0.25">
      <c r="BC575" s="766"/>
    </row>
    <row r="576" spans="55:55" x14ac:dyDescent="0.25">
      <c r="BC576" s="766"/>
    </row>
    <row r="577" spans="55:55" x14ac:dyDescent="0.25">
      <c r="BC577" s="766"/>
    </row>
    <row r="578" spans="55:55" x14ac:dyDescent="0.25">
      <c r="BC578" s="766"/>
    </row>
    <row r="579" spans="55:55" x14ac:dyDescent="0.25">
      <c r="BC579" s="766"/>
    </row>
    <row r="580" spans="55:55" x14ac:dyDescent="0.25">
      <c r="BC580" s="766"/>
    </row>
    <row r="581" spans="55:55" x14ac:dyDescent="0.25">
      <c r="BC581" s="766"/>
    </row>
    <row r="582" spans="55:55" x14ac:dyDescent="0.25">
      <c r="BC582" s="766"/>
    </row>
    <row r="583" spans="55:55" x14ac:dyDescent="0.25">
      <c r="BC583" s="766"/>
    </row>
    <row r="584" spans="55:55" x14ac:dyDescent="0.25">
      <c r="BC584" s="766"/>
    </row>
    <row r="585" spans="55:55" x14ac:dyDescent="0.25">
      <c r="BC585" s="766"/>
    </row>
    <row r="586" spans="55:55" x14ac:dyDescent="0.25">
      <c r="BC586" s="766"/>
    </row>
    <row r="587" spans="55:55" x14ac:dyDescent="0.25">
      <c r="BC587" s="766"/>
    </row>
    <row r="588" spans="55:55" x14ac:dyDescent="0.25">
      <c r="BC588" s="766"/>
    </row>
    <row r="589" spans="55:55" x14ac:dyDescent="0.25">
      <c r="BC589" s="766"/>
    </row>
    <row r="590" spans="55:55" x14ac:dyDescent="0.25">
      <c r="BC590" s="766"/>
    </row>
    <row r="591" spans="55:55" x14ac:dyDescent="0.25">
      <c r="BC591" s="766"/>
    </row>
    <row r="592" spans="55:55" x14ac:dyDescent="0.25">
      <c r="BC592" s="766"/>
    </row>
    <row r="593" spans="55:55" x14ac:dyDescent="0.25">
      <c r="BC593" s="766"/>
    </row>
    <row r="594" spans="55:55" x14ac:dyDescent="0.25">
      <c r="BC594" s="766"/>
    </row>
    <row r="595" spans="55:55" x14ac:dyDescent="0.25">
      <c r="BC595" s="766"/>
    </row>
    <row r="596" spans="55:55" x14ac:dyDescent="0.25">
      <c r="BC596" s="766"/>
    </row>
    <row r="597" spans="55:55" x14ac:dyDescent="0.25">
      <c r="BC597" s="766"/>
    </row>
    <row r="598" spans="55:55" x14ac:dyDescent="0.25">
      <c r="BC598" s="766"/>
    </row>
    <row r="599" spans="55:55" x14ac:dyDescent="0.25">
      <c r="BC599" s="766"/>
    </row>
    <row r="600" spans="55:55" x14ac:dyDescent="0.25">
      <c r="BC600" s="766"/>
    </row>
    <row r="601" spans="55:55" x14ac:dyDescent="0.25">
      <c r="BC601" s="766"/>
    </row>
    <row r="602" spans="55:55" x14ac:dyDescent="0.25">
      <c r="BC602" s="766"/>
    </row>
    <row r="603" spans="55:55" x14ac:dyDescent="0.25">
      <c r="BC603" s="766"/>
    </row>
    <row r="604" spans="55:55" x14ac:dyDescent="0.25">
      <c r="BC604" s="766"/>
    </row>
    <row r="605" spans="55:55" x14ac:dyDescent="0.25">
      <c r="BC605" s="766"/>
    </row>
    <row r="606" spans="55:55" x14ac:dyDescent="0.25">
      <c r="BC606" s="766"/>
    </row>
    <row r="607" spans="55:55" x14ac:dyDescent="0.25">
      <c r="BC607" s="766"/>
    </row>
    <row r="608" spans="55:55" x14ac:dyDescent="0.25">
      <c r="BC608" s="766"/>
    </row>
    <row r="609" spans="55:55" x14ac:dyDescent="0.25">
      <c r="BC609" s="766"/>
    </row>
    <row r="610" spans="55:55" x14ac:dyDescent="0.25">
      <c r="BC610" s="766"/>
    </row>
    <row r="611" spans="55:55" x14ac:dyDescent="0.25">
      <c r="BC611" s="766"/>
    </row>
    <row r="612" spans="55:55" x14ac:dyDescent="0.25">
      <c r="BC612" s="766"/>
    </row>
    <row r="613" spans="55:55" x14ac:dyDescent="0.25">
      <c r="BC613" s="766"/>
    </row>
    <row r="614" spans="55:55" x14ac:dyDescent="0.25">
      <c r="BC614" s="766"/>
    </row>
    <row r="615" spans="55:55" x14ac:dyDescent="0.25">
      <c r="BC615" s="766"/>
    </row>
    <row r="616" spans="55:55" x14ac:dyDescent="0.25">
      <c r="BC616" s="766"/>
    </row>
    <row r="617" spans="55:55" x14ac:dyDescent="0.25">
      <c r="BC617" s="766"/>
    </row>
    <row r="618" spans="55:55" x14ac:dyDescent="0.25">
      <c r="BC618" s="766"/>
    </row>
    <row r="619" spans="55:55" x14ac:dyDescent="0.25">
      <c r="BC619" s="766"/>
    </row>
    <row r="620" spans="55:55" x14ac:dyDescent="0.25">
      <c r="BC620" s="766"/>
    </row>
    <row r="621" spans="55:55" x14ac:dyDescent="0.25">
      <c r="BC621" s="766"/>
    </row>
    <row r="622" spans="55:55" x14ac:dyDescent="0.25">
      <c r="BC622" s="766"/>
    </row>
    <row r="623" spans="55:55" x14ac:dyDescent="0.25">
      <c r="BC623" s="766"/>
    </row>
    <row r="624" spans="55:55" x14ac:dyDescent="0.25">
      <c r="BC624" s="766"/>
    </row>
    <row r="625" spans="55:55" x14ac:dyDescent="0.25">
      <c r="BC625" s="766"/>
    </row>
    <row r="626" spans="55:55" x14ac:dyDescent="0.25">
      <c r="BC626" s="766"/>
    </row>
    <row r="627" spans="55:55" x14ac:dyDescent="0.25">
      <c r="BC627" s="766"/>
    </row>
    <row r="628" spans="55:55" x14ac:dyDescent="0.25">
      <c r="BC628" s="766"/>
    </row>
    <row r="629" spans="55:55" x14ac:dyDescent="0.25">
      <c r="BC629" s="766"/>
    </row>
    <row r="630" spans="55:55" x14ac:dyDescent="0.25">
      <c r="BC630" s="766"/>
    </row>
    <row r="631" spans="55:55" x14ac:dyDescent="0.25">
      <c r="BC631" s="766"/>
    </row>
    <row r="632" spans="55:55" x14ac:dyDescent="0.25">
      <c r="BC632" s="766"/>
    </row>
    <row r="633" spans="55:55" x14ac:dyDescent="0.25">
      <c r="BC633" s="766"/>
    </row>
    <row r="634" spans="55:55" x14ac:dyDescent="0.25">
      <c r="BC634" s="766"/>
    </row>
    <row r="635" spans="55:55" x14ac:dyDescent="0.25">
      <c r="BC635" s="766"/>
    </row>
    <row r="636" spans="55:55" x14ac:dyDescent="0.25">
      <c r="BC636" s="766"/>
    </row>
    <row r="637" spans="55:55" x14ac:dyDescent="0.25">
      <c r="BC637" s="766"/>
    </row>
    <row r="638" spans="55:55" x14ac:dyDescent="0.25">
      <c r="BC638" s="766"/>
    </row>
    <row r="639" spans="55:55" x14ac:dyDescent="0.25">
      <c r="BC639" s="766"/>
    </row>
    <row r="640" spans="55:55" x14ac:dyDescent="0.25">
      <c r="BC640" s="766"/>
    </row>
    <row r="641" spans="55:55" x14ac:dyDescent="0.25">
      <c r="BC641" s="766"/>
    </row>
    <row r="642" spans="55:55" x14ac:dyDescent="0.25">
      <c r="BC642" s="766"/>
    </row>
    <row r="643" spans="55:55" x14ac:dyDescent="0.25">
      <c r="BC643" s="766"/>
    </row>
    <row r="644" spans="55:55" x14ac:dyDescent="0.25">
      <c r="BC644" s="766"/>
    </row>
    <row r="645" spans="55:55" x14ac:dyDescent="0.25">
      <c r="BC645" s="766"/>
    </row>
    <row r="646" spans="55:55" x14ac:dyDescent="0.25">
      <c r="BC646" s="766"/>
    </row>
    <row r="647" spans="55:55" x14ac:dyDescent="0.25">
      <c r="BC647" s="766"/>
    </row>
    <row r="648" spans="55:55" x14ac:dyDescent="0.25">
      <c r="BC648" s="766"/>
    </row>
    <row r="649" spans="55:55" x14ac:dyDescent="0.25">
      <c r="BC649" s="766"/>
    </row>
    <row r="650" spans="55:55" x14ac:dyDescent="0.25">
      <c r="BC650" s="766"/>
    </row>
    <row r="651" spans="55:55" x14ac:dyDescent="0.25">
      <c r="BC651" s="766"/>
    </row>
    <row r="652" spans="55:55" x14ac:dyDescent="0.25">
      <c r="BC652" s="766"/>
    </row>
    <row r="653" spans="55:55" x14ac:dyDescent="0.25">
      <c r="BC653" s="766"/>
    </row>
    <row r="654" spans="55:55" x14ac:dyDescent="0.25">
      <c r="BC654" s="766"/>
    </row>
    <row r="655" spans="55:55" x14ac:dyDescent="0.25">
      <c r="BC655" s="766"/>
    </row>
    <row r="656" spans="55:55" x14ac:dyDescent="0.25">
      <c r="BC656" s="766"/>
    </row>
    <row r="657" spans="55:55" x14ac:dyDescent="0.25">
      <c r="BC657" s="766"/>
    </row>
    <row r="658" spans="55:55" x14ac:dyDescent="0.25">
      <c r="BC658" s="766"/>
    </row>
    <row r="659" spans="55:55" x14ac:dyDescent="0.25">
      <c r="BC659" s="766"/>
    </row>
    <row r="660" spans="55:55" x14ac:dyDescent="0.25">
      <c r="BC660" s="766"/>
    </row>
    <row r="661" spans="55:55" x14ac:dyDescent="0.25">
      <c r="BC661" s="766"/>
    </row>
    <row r="662" spans="55:55" x14ac:dyDescent="0.25">
      <c r="BC662" s="766"/>
    </row>
    <row r="663" spans="55:55" x14ac:dyDescent="0.25">
      <c r="BC663" s="766"/>
    </row>
    <row r="664" spans="55:55" x14ac:dyDescent="0.25">
      <c r="BC664" s="766"/>
    </row>
    <row r="665" spans="55:55" x14ac:dyDescent="0.25">
      <c r="BC665" s="766"/>
    </row>
    <row r="666" spans="55:55" x14ac:dyDescent="0.25">
      <c r="BC666" s="766"/>
    </row>
    <row r="667" spans="55:55" x14ac:dyDescent="0.25">
      <c r="BC667" s="766"/>
    </row>
    <row r="668" spans="55:55" x14ac:dyDescent="0.25">
      <c r="BC668" s="766"/>
    </row>
    <row r="669" spans="55:55" x14ac:dyDescent="0.25">
      <c r="BC669" s="766"/>
    </row>
    <row r="670" spans="55:55" x14ac:dyDescent="0.25">
      <c r="BC670" s="766"/>
    </row>
    <row r="671" spans="55:55" x14ac:dyDescent="0.25">
      <c r="BC671" s="766"/>
    </row>
    <row r="672" spans="55:55" x14ac:dyDescent="0.25">
      <c r="BC672" s="766"/>
    </row>
    <row r="673" spans="55:55" x14ac:dyDescent="0.25">
      <c r="BC673" s="766"/>
    </row>
    <row r="674" spans="55:55" x14ac:dyDescent="0.25">
      <c r="BC674" s="766"/>
    </row>
    <row r="675" spans="55:55" x14ac:dyDescent="0.25">
      <c r="BC675" s="766"/>
    </row>
    <row r="676" spans="55:55" x14ac:dyDescent="0.25">
      <c r="BC676" s="766"/>
    </row>
    <row r="677" spans="55:55" x14ac:dyDescent="0.25">
      <c r="BC677" s="766"/>
    </row>
    <row r="678" spans="55:55" x14ac:dyDescent="0.25">
      <c r="BC678" s="766"/>
    </row>
    <row r="679" spans="55:55" x14ac:dyDescent="0.25">
      <c r="BC679" s="766"/>
    </row>
    <row r="680" spans="55:55" x14ac:dyDescent="0.25">
      <c r="BC680" s="766"/>
    </row>
    <row r="681" spans="55:55" x14ac:dyDescent="0.25">
      <c r="BC681" s="766"/>
    </row>
    <row r="682" spans="55:55" x14ac:dyDescent="0.25">
      <c r="BC682" s="766"/>
    </row>
    <row r="683" spans="55:55" x14ac:dyDescent="0.25">
      <c r="BC683" s="766"/>
    </row>
    <row r="684" spans="55:55" x14ac:dyDescent="0.25">
      <c r="BC684" s="766"/>
    </row>
    <row r="685" spans="55:55" x14ac:dyDescent="0.25">
      <c r="BC685" s="766"/>
    </row>
    <row r="686" spans="55:55" x14ac:dyDescent="0.25">
      <c r="BC686" s="766"/>
    </row>
    <row r="687" spans="55:55" x14ac:dyDescent="0.25">
      <c r="BC687" s="766"/>
    </row>
    <row r="688" spans="55:55" x14ac:dyDescent="0.25">
      <c r="BC688" s="766"/>
    </row>
    <row r="689" spans="55:55" x14ac:dyDescent="0.25">
      <c r="BC689" s="766"/>
    </row>
    <row r="690" spans="55:55" x14ac:dyDescent="0.25">
      <c r="BC690" s="766"/>
    </row>
    <row r="691" spans="55:55" x14ac:dyDescent="0.25">
      <c r="BC691" s="766"/>
    </row>
    <row r="692" spans="55:55" x14ac:dyDescent="0.25">
      <c r="BC692" s="766"/>
    </row>
    <row r="693" spans="55:55" x14ac:dyDescent="0.25">
      <c r="BC693" s="766"/>
    </row>
    <row r="694" spans="55:55" x14ac:dyDescent="0.25">
      <c r="BC694" s="766"/>
    </row>
    <row r="695" spans="55:55" x14ac:dyDescent="0.25">
      <c r="BC695" s="766"/>
    </row>
    <row r="696" spans="55:55" x14ac:dyDescent="0.25">
      <c r="BC696" s="766"/>
    </row>
    <row r="697" spans="55:55" x14ac:dyDescent="0.25">
      <c r="BC697" s="766"/>
    </row>
    <row r="698" spans="55:55" x14ac:dyDescent="0.25">
      <c r="BC698" s="766"/>
    </row>
    <row r="699" spans="55:55" x14ac:dyDescent="0.25">
      <c r="BC699" s="766"/>
    </row>
    <row r="700" spans="55:55" x14ac:dyDescent="0.25">
      <c r="BC700" s="766"/>
    </row>
    <row r="701" spans="55:55" x14ac:dyDescent="0.25">
      <c r="BC701" s="766"/>
    </row>
    <row r="702" spans="55:55" x14ac:dyDescent="0.25">
      <c r="BC702" s="766"/>
    </row>
    <row r="703" spans="55:55" x14ac:dyDescent="0.25">
      <c r="BC703" s="766"/>
    </row>
    <row r="704" spans="55:55" x14ac:dyDescent="0.25">
      <c r="BC704" s="766"/>
    </row>
    <row r="705" spans="55:55" x14ac:dyDescent="0.25">
      <c r="BC705" s="766"/>
    </row>
    <row r="706" spans="55:55" x14ac:dyDescent="0.25">
      <c r="BC706" s="766"/>
    </row>
    <row r="707" spans="55:55" x14ac:dyDescent="0.25">
      <c r="BC707" s="766"/>
    </row>
    <row r="708" spans="55:55" x14ac:dyDescent="0.25">
      <c r="BC708" s="766"/>
    </row>
    <row r="709" spans="55:55" x14ac:dyDescent="0.25">
      <c r="BC709" s="766"/>
    </row>
    <row r="710" spans="55:55" x14ac:dyDescent="0.25">
      <c r="BC710" s="766"/>
    </row>
    <row r="711" spans="55:55" x14ac:dyDescent="0.25">
      <c r="BC711" s="766"/>
    </row>
    <row r="712" spans="55:55" x14ac:dyDescent="0.25">
      <c r="BC712" s="766"/>
    </row>
    <row r="713" spans="55:55" x14ac:dyDescent="0.25">
      <c r="BC713" s="766"/>
    </row>
    <row r="714" spans="55:55" x14ac:dyDescent="0.25">
      <c r="BC714" s="766"/>
    </row>
    <row r="715" spans="55:55" x14ac:dyDescent="0.25">
      <c r="BC715" s="766"/>
    </row>
    <row r="716" spans="55:55" x14ac:dyDescent="0.25">
      <c r="BC716" s="766"/>
    </row>
    <row r="717" spans="55:55" x14ac:dyDescent="0.25">
      <c r="BC717" s="766"/>
    </row>
    <row r="718" spans="55:55" x14ac:dyDescent="0.25">
      <c r="BC718" s="766"/>
    </row>
    <row r="719" spans="55:55" x14ac:dyDescent="0.25">
      <c r="BC719" s="766"/>
    </row>
    <row r="720" spans="55:55" x14ac:dyDescent="0.25">
      <c r="BC720" s="766"/>
    </row>
    <row r="721" spans="55:55" x14ac:dyDescent="0.25">
      <c r="BC721" s="766"/>
    </row>
    <row r="722" spans="55:55" x14ac:dyDescent="0.25">
      <c r="BC722" s="766"/>
    </row>
    <row r="723" spans="55:55" x14ac:dyDescent="0.25">
      <c r="BC723" s="766"/>
    </row>
    <row r="724" spans="55:55" x14ac:dyDescent="0.25">
      <c r="BC724" s="766"/>
    </row>
    <row r="725" spans="55:55" x14ac:dyDescent="0.25">
      <c r="BC725" s="766"/>
    </row>
    <row r="726" spans="55:55" x14ac:dyDescent="0.25">
      <c r="BC726" s="766"/>
    </row>
    <row r="727" spans="55:55" x14ac:dyDescent="0.25">
      <c r="BC727" s="766"/>
    </row>
    <row r="728" spans="55:55" x14ac:dyDescent="0.25">
      <c r="BC728" s="766"/>
    </row>
    <row r="729" spans="55:55" x14ac:dyDescent="0.25">
      <c r="BC729" s="766"/>
    </row>
    <row r="730" spans="55:55" x14ac:dyDescent="0.25">
      <c r="BC730" s="766"/>
    </row>
    <row r="731" spans="55:55" x14ac:dyDescent="0.25">
      <c r="BC731" s="766"/>
    </row>
    <row r="732" spans="55:55" x14ac:dyDescent="0.25">
      <c r="BC732" s="766"/>
    </row>
    <row r="733" spans="55:55" x14ac:dyDescent="0.25">
      <c r="BC733" s="766"/>
    </row>
    <row r="734" spans="55:55" x14ac:dyDescent="0.25">
      <c r="BC734" s="766"/>
    </row>
    <row r="735" spans="55:55" x14ac:dyDescent="0.25">
      <c r="BC735" s="766"/>
    </row>
    <row r="736" spans="55:55" x14ac:dyDescent="0.25">
      <c r="BC736" s="766"/>
    </row>
    <row r="737" spans="55:55" x14ac:dyDescent="0.25">
      <c r="BC737" s="766"/>
    </row>
    <row r="738" spans="55:55" x14ac:dyDescent="0.25">
      <c r="BC738" s="766"/>
    </row>
    <row r="739" spans="55:55" x14ac:dyDescent="0.25">
      <c r="BC739" s="766"/>
    </row>
    <row r="740" spans="55:55" x14ac:dyDescent="0.25">
      <c r="BC740" s="766"/>
    </row>
    <row r="741" spans="55:55" x14ac:dyDescent="0.25">
      <c r="BC741" s="766"/>
    </row>
    <row r="742" spans="55:55" x14ac:dyDescent="0.25">
      <c r="BC742" s="766"/>
    </row>
    <row r="743" spans="55:55" x14ac:dyDescent="0.25">
      <c r="BC743" s="766"/>
    </row>
    <row r="744" spans="55:55" x14ac:dyDescent="0.25">
      <c r="BC744" s="766"/>
    </row>
    <row r="745" spans="55:55" x14ac:dyDescent="0.25">
      <c r="BC745" s="766"/>
    </row>
    <row r="746" spans="55:55" x14ac:dyDescent="0.25">
      <c r="BC746" s="766"/>
    </row>
    <row r="747" spans="55:55" x14ac:dyDescent="0.25">
      <c r="BC747" s="766"/>
    </row>
    <row r="748" spans="55:55" x14ac:dyDescent="0.25">
      <c r="BC748" s="766"/>
    </row>
    <row r="749" spans="55:55" x14ac:dyDescent="0.25">
      <c r="BC749" s="766"/>
    </row>
    <row r="750" spans="55:55" x14ac:dyDescent="0.25">
      <c r="BC750" s="766"/>
    </row>
    <row r="751" spans="55:55" x14ac:dyDescent="0.25">
      <c r="BC751" s="766"/>
    </row>
    <row r="752" spans="55:55" x14ac:dyDescent="0.25">
      <c r="BC752" s="766"/>
    </row>
    <row r="753" spans="55:55" x14ac:dyDescent="0.25">
      <c r="BC753" s="766"/>
    </row>
    <row r="754" spans="55:55" x14ac:dyDescent="0.25">
      <c r="BC754" s="766"/>
    </row>
    <row r="755" spans="55:55" x14ac:dyDescent="0.25">
      <c r="BC755" s="766"/>
    </row>
    <row r="756" spans="55:55" x14ac:dyDescent="0.25">
      <c r="BC756" s="766"/>
    </row>
    <row r="757" spans="55:55" x14ac:dyDescent="0.25">
      <c r="BC757" s="766"/>
    </row>
    <row r="758" spans="55:55" x14ac:dyDescent="0.25">
      <c r="BC758" s="766"/>
    </row>
    <row r="759" spans="55:55" x14ac:dyDescent="0.25">
      <c r="BC759" s="766"/>
    </row>
    <row r="760" spans="55:55" x14ac:dyDescent="0.25">
      <c r="BC760" s="766"/>
    </row>
    <row r="761" spans="55:55" x14ac:dyDescent="0.25">
      <c r="BC761" s="766"/>
    </row>
    <row r="762" spans="55:55" x14ac:dyDescent="0.25">
      <c r="BC762" s="766"/>
    </row>
    <row r="763" spans="55:55" x14ac:dyDescent="0.25">
      <c r="BC763" s="766"/>
    </row>
    <row r="764" spans="55:55" x14ac:dyDescent="0.25">
      <c r="BC764" s="766"/>
    </row>
    <row r="765" spans="55:55" x14ac:dyDescent="0.25">
      <c r="BC765" s="766"/>
    </row>
    <row r="766" spans="55:55" x14ac:dyDescent="0.25">
      <c r="BC766" s="766"/>
    </row>
    <row r="767" spans="55:55" x14ac:dyDescent="0.25">
      <c r="BC767" s="766"/>
    </row>
    <row r="768" spans="55:55" x14ac:dyDescent="0.25">
      <c r="BC768" s="766"/>
    </row>
    <row r="769" spans="55:55" x14ac:dyDescent="0.25">
      <c r="BC769" s="766"/>
    </row>
    <row r="770" spans="55:55" x14ac:dyDescent="0.25">
      <c r="BC770" s="766"/>
    </row>
    <row r="771" spans="55:55" x14ac:dyDescent="0.25">
      <c r="BC771" s="766"/>
    </row>
    <row r="772" spans="55:55" x14ac:dyDescent="0.25">
      <c r="BC772" s="766"/>
    </row>
    <row r="773" spans="55:55" x14ac:dyDescent="0.25">
      <c r="BC773" s="766"/>
    </row>
    <row r="774" spans="55:55" x14ac:dyDescent="0.25">
      <c r="BC774" s="766"/>
    </row>
    <row r="775" spans="55:55" x14ac:dyDescent="0.25">
      <c r="BC775" s="766"/>
    </row>
    <row r="776" spans="55:55" x14ac:dyDescent="0.25">
      <c r="BC776" s="766"/>
    </row>
    <row r="777" spans="55:55" x14ac:dyDescent="0.25">
      <c r="BC777" s="766"/>
    </row>
    <row r="778" spans="55:55" x14ac:dyDescent="0.25">
      <c r="BC778" s="766"/>
    </row>
    <row r="779" spans="55:55" x14ac:dyDescent="0.25">
      <c r="BC779" s="766"/>
    </row>
    <row r="780" spans="55:55" x14ac:dyDescent="0.25">
      <c r="BC780" s="766"/>
    </row>
    <row r="781" spans="55:55" x14ac:dyDescent="0.25">
      <c r="BC781" s="766"/>
    </row>
    <row r="782" spans="55:55" x14ac:dyDescent="0.25">
      <c r="BC782" s="766"/>
    </row>
    <row r="783" spans="55:55" x14ac:dyDescent="0.25">
      <c r="BC783" s="766"/>
    </row>
    <row r="784" spans="55:55" x14ac:dyDescent="0.25">
      <c r="BC784" s="766"/>
    </row>
    <row r="785" spans="55:55" x14ac:dyDescent="0.25">
      <c r="BC785" s="766"/>
    </row>
    <row r="786" spans="55:55" x14ac:dyDescent="0.25">
      <c r="BC786" s="766"/>
    </row>
    <row r="787" spans="55:55" x14ac:dyDescent="0.25">
      <c r="BC787" s="766"/>
    </row>
    <row r="788" spans="55:55" x14ac:dyDescent="0.25">
      <c r="BC788" s="766"/>
    </row>
    <row r="789" spans="55:55" x14ac:dyDescent="0.25">
      <c r="BC789" s="766"/>
    </row>
    <row r="790" spans="55:55" x14ac:dyDescent="0.25">
      <c r="BC790" s="766"/>
    </row>
    <row r="791" spans="55:55" x14ac:dyDescent="0.25">
      <c r="BC791" s="766"/>
    </row>
    <row r="792" spans="55:55" x14ac:dyDescent="0.25">
      <c r="BC792" s="766"/>
    </row>
    <row r="793" spans="55:55" x14ac:dyDescent="0.25">
      <c r="BC793" s="766"/>
    </row>
    <row r="794" spans="55:55" x14ac:dyDescent="0.25">
      <c r="BC794" s="766"/>
    </row>
    <row r="795" spans="55:55" x14ac:dyDescent="0.25">
      <c r="BC795" s="766"/>
    </row>
    <row r="796" spans="55:55" x14ac:dyDescent="0.25">
      <c r="BC796" s="766"/>
    </row>
    <row r="797" spans="55:55" x14ac:dyDescent="0.25">
      <c r="BC797" s="766"/>
    </row>
    <row r="798" spans="55:55" x14ac:dyDescent="0.25">
      <c r="BC798" s="766"/>
    </row>
    <row r="799" spans="55:55" x14ac:dyDescent="0.25">
      <c r="BC799" s="766"/>
    </row>
    <row r="800" spans="55:55" x14ac:dyDescent="0.25">
      <c r="BC800" s="766"/>
    </row>
    <row r="801" spans="55:55" x14ac:dyDescent="0.25">
      <c r="BC801" s="766"/>
    </row>
    <row r="802" spans="55:55" x14ac:dyDescent="0.25">
      <c r="BC802" s="766"/>
    </row>
    <row r="803" spans="55:55" x14ac:dyDescent="0.25">
      <c r="BC803" s="766"/>
    </row>
    <row r="804" spans="55:55" x14ac:dyDescent="0.25">
      <c r="BC804" s="766"/>
    </row>
    <row r="805" spans="55:55" x14ac:dyDescent="0.25">
      <c r="BC805" s="766"/>
    </row>
    <row r="806" spans="55:55" x14ac:dyDescent="0.25">
      <c r="BC806" s="766"/>
    </row>
    <row r="807" spans="55:55" x14ac:dyDescent="0.25">
      <c r="BC807" s="766"/>
    </row>
    <row r="808" spans="55:55" x14ac:dyDescent="0.25">
      <c r="BC808" s="766"/>
    </row>
    <row r="809" spans="55:55" x14ac:dyDescent="0.25">
      <c r="BC809" s="766"/>
    </row>
    <row r="810" spans="55:55" x14ac:dyDescent="0.25">
      <c r="BC810" s="766"/>
    </row>
    <row r="811" spans="55:55" x14ac:dyDescent="0.25">
      <c r="BC811" s="766"/>
    </row>
    <row r="812" spans="55:55" x14ac:dyDescent="0.25">
      <c r="BC812" s="766"/>
    </row>
    <row r="813" spans="55:55" x14ac:dyDescent="0.25">
      <c r="BC813" s="766"/>
    </row>
    <row r="814" spans="55:55" x14ac:dyDescent="0.25">
      <c r="BC814" s="766"/>
    </row>
    <row r="815" spans="55:55" x14ac:dyDescent="0.25">
      <c r="BC815" s="766"/>
    </row>
    <row r="816" spans="55:55" x14ac:dyDescent="0.25">
      <c r="BC816" s="766"/>
    </row>
    <row r="817" spans="55:55" x14ac:dyDescent="0.25">
      <c r="BC817" s="766"/>
    </row>
    <row r="818" spans="55:55" x14ac:dyDescent="0.25">
      <c r="BC818" s="766"/>
    </row>
    <row r="819" spans="55:55" x14ac:dyDescent="0.25">
      <c r="BC819" s="766"/>
    </row>
    <row r="820" spans="55:55" x14ac:dyDescent="0.25">
      <c r="BC820" s="766"/>
    </row>
    <row r="821" spans="55:55" x14ac:dyDescent="0.25">
      <c r="BC821" s="766"/>
    </row>
    <row r="822" spans="55:55" x14ac:dyDescent="0.25">
      <c r="BC822" s="766"/>
    </row>
    <row r="823" spans="55:55" x14ac:dyDescent="0.25">
      <c r="BC823" s="766"/>
    </row>
    <row r="824" spans="55:55" x14ac:dyDescent="0.25">
      <c r="BC824" s="766"/>
    </row>
    <row r="825" spans="55:55" x14ac:dyDescent="0.25">
      <c r="BC825" s="766"/>
    </row>
    <row r="826" spans="55:55" x14ac:dyDescent="0.25">
      <c r="BC826" s="766"/>
    </row>
    <row r="827" spans="55:55" x14ac:dyDescent="0.25">
      <c r="BC827" s="766"/>
    </row>
    <row r="828" spans="55:55" x14ac:dyDescent="0.25">
      <c r="BC828" s="766"/>
    </row>
    <row r="829" spans="55:55" x14ac:dyDescent="0.25">
      <c r="BC829" s="766"/>
    </row>
    <row r="830" spans="55:55" x14ac:dyDescent="0.25">
      <c r="BC830" s="766"/>
    </row>
    <row r="831" spans="55:55" x14ac:dyDescent="0.25">
      <c r="BC831" s="766"/>
    </row>
    <row r="832" spans="55:55" x14ac:dyDescent="0.25">
      <c r="BC832" s="766"/>
    </row>
    <row r="833" spans="55:55" x14ac:dyDescent="0.25">
      <c r="BC833" s="766"/>
    </row>
    <row r="834" spans="55:55" x14ac:dyDescent="0.25">
      <c r="BC834" s="766"/>
    </row>
    <row r="835" spans="55:55" x14ac:dyDescent="0.25">
      <c r="BC835" s="766"/>
    </row>
    <row r="836" spans="55:55" x14ac:dyDescent="0.25">
      <c r="BC836" s="766"/>
    </row>
    <row r="837" spans="55:55" x14ac:dyDescent="0.25">
      <c r="BC837" s="766"/>
    </row>
    <row r="838" spans="55:55" x14ac:dyDescent="0.25">
      <c r="BC838" s="766"/>
    </row>
    <row r="839" spans="55:55" x14ac:dyDescent="0.25">
      <c r="BC839" s="766"/>
    </row>
    <row r="840" spans="55:55" x14ac:dyDescent="0.25">
      <c r="BC840" s="766"/>
    </row>
    <row r="841" spans="55:55" x14ac:dyDescent="0.25">
      <c r="BC841" s="766"/>
    </row>
    <row r="842" spans="55:55" x14ac:dyDescent="0.25">
      <c r="BC842" s="766"/>
    </row>
    <row r="843" spans="55:55" x14ac:dyDescent="0.25">
      <c r="BC843" s="766"/>
    </row>
    <row r="844" spans="55:55" x14ac:dyDescent="0.25">
      <c r="BC844" s="766"/>
    </row>
    <row r="845" spans="55:55" x14ac:dyDescent="0.25">
      <c r="BC845" s="766"/>
    </row>
    <row r="846" spans="55:55" x14ac:dyDescent="0.25">
      <c r="BC846" s="766"/>
    </row>
    <row r="847" spans="55:55" x14ac:dyDescent="0.25">
      <c r="BC847" s="766"/>
    </row>
    <row r="848" spans="55:55" x14ac:dyDescent="0.25">
      <c r="BC848" s="766"/>
    </row>
    <row r="849" spans="55:55" x14ac:dyDescent="0.25">
      <c r="BC849" s="766"/>
    </row>
    <row r="850" spans="55:55" x14ac:dyDescent="0.25">
      <c r="BC850" s="766"/>
    </row>
    <row r="851" spans="55:55" x14ac:dyDescent="0.25">
      <c r="BC851" s="766"/>
    </row>
    <row r="852" spans="55:55" x14ac:dyDescent="0.25">
      <c r="BC852" s="766"/>
    </row>
    <row r="853" spans="55:55" x14ac:dyDescent="0.25">
      <c r="BC853" s="766"/>
    </row>
    <row r="854" spans="55:55" x14ac:dyDescent="0.25">
      <c r="BC854" s="766"/>
    </row>
    <row r="855" spans="55:55" x14ac:dyDescent="0.25">
      <c r="BC855" s="766"/>
    </row>
    <row r="856" spans="55:55" x14ac:dyDescent="0.25">
      <c r="BC856" s="766"/>
    </row>
    <row r="857" spans="55:55" x14ac:dyDescent="0.25">
      <c r="BC857" s="766"/>
    </row>
    <row r="858" spans="55:55" x14ac:dyDescent="0.25">
      <c r="BC858" s="766"/>
    </row>
    <row r="859" spans="55:55" x14ac:dyDescent="0.25">
      <c r="BC859" s="766"/>
    </row>
    <row r="860" spans="55:55" x14ac:dyDescent="0.25">
      <c r="BC860" s="766"/>
    </row>
    <row r="861" spans="55:55" x14ac:dyDescent="0.25">
      <c r="BC861" s="766"/>
    </row>
    <row r="862" spans="55:55" x14ac:dyDescent="0.25">
      <c r="BC862" s="766"/>
    </row>
    <row r="863" spans="55:55" x14ac:dyDescent="0.25">
      <c r="BC863" s="766"/>
    </row>
    <row r="864" spans="55:55" x14ac:dyDescent="0.25">
      <c r="BC864" s="766"/>
    </row>
    <row r="865" spans="55:55" x14ac:dyDescent="0.25">
      <c r="BC865" s="766"/>
    </row>
    <row r="866" spans="55:55" x14ac:dyDescent="0.25">
      <c r="BC866" s="766"/>
    </row>
    <row r="867" spans="55:55" x14ac:dyDescent="0.25">
      <c r="BC867" s="766"/>
    </row>
    <row r="868" spans="55:55" x14ac:dyDescent="0.25">
      <c r="BC868" s="766"/>
    </row>
    <row r="869" spans="55:55" x14ac:dyDescent="0.25">
      <c r="BC869" s="766"/>
    </row>
    <row r="870" spans="55:55" x14ac:dyDescent="0.25">
      <c r="BC870" s="766"/>
    </row>
    <row r="871" spans="55:55" x14ac:dyDescent="0.25">
      <c r="BC871" s="766"/>
    </row>
    <row r="872" spans="55:55" x14ac:dyDescent="0.25">
      <c r="BC872" s="766"/>
    </row>
    <row r="873" spans="55:55" x14ac:dyDescent="0.25">
      <c r="BC873" s="766"/>
    </row>
    <row r="874" spans="55:55" x14ac:dyDescent="0.25">
      <c r="BC874" s="766"/>
    </row>
    <row r="875" spans="55:55" x14ac:dyDescent="0.25">
      <c r="BC875" s="766"/>
    </row>
    <row r="876" spans="55:55" x14ac:dyDescent="0.25">
      <c r="BC876" s="766"/>
    </row>
    <row r="877" spans="55:55" x14ac:dyDescent="0.25">
      <c r="BC877" s="766"/>
    </row>
    <row r="878" spans="55:55" x14ac:dyDescent="0.25">
      <c r="BC878" s="766"/>
    </row>
    <row r="879" spans="55:55" x14ac:dyDescent="0.25">
      <c r="BC879" s="766"/>
    </row>
    <row r="880" spans="55:55" x14ac:dyDescent="0.25">
      <c r="BC880" s="766"/>
    </row>
    <row r="881" spans="55:55" x14ac:dyDescent="0.25">
      <c r="BC881" s="766"/>
    </row>
    <row r="882" spans="55:55" x14ac:dyDescent="0.25">
      <c r="BC882" s="766"/>
    </row>
    <row r="883" spans="55:55" x14ac:dyDescent="0.25">
      <c r="BC883" s="766"/>
    </row>
    <row r="884" spans="55:55" x14ac:dyDescent="0.25">
      <c r="BC884" s="766"/>
    </row>
    <row r="885" spans="55:55" x14ac:dyDescent="0.25">
      <c r="BC885" s="766"/>
    </row>
    <row r="886" spans="55:55" x14ac:dyDescent="0.25">
      <c r="BC886" s="766"/>
    </row>
    <row r="887" spans="55:55" x14ac:dyDescent="0.25">
      <c r="BC887" s="766"/>
    </row>
    <row r="888" spans="55:55" x14ac:dyDescent="0.25">
      <c r="BC888" s="766"/>
    </row>
    <row r="889" spans="55:55" x14ac:dyDescent="0.25">
      <c r="BC889" s="766"/>
    </row>
    <row r="890" spans="55:55" x14ac:dyDescent="0.25">
      <c r="BC890" s="766"/>
    </row>
    <row r="891" spans="55:55" x14ac:dyDescent="0.25">
      <c r="BC891" s="766"/>
    </row>
    <row r="892" spans="55:55" x14ac:dyDescent="0.25">
      <c r="BC892" s="766"/>
    </row>
    <row r="893" spans="55:55" x14ac:dyDescent="0.25">
      <c r="BC893" s="766"/>
    </row>
    <row r="894" spans="55:55" x14ac:dyDescent="0.25">
      <c r="BC894" s="766"/>
    </row>
    <row r="895" spans="55:55" x14ac:dyDescent="0.25">
      <c r="BC895" s="766"/>
    </row>
    <row r="896" spans="55:55" x14ac:dyDescent="0.25">
      <c r="BC896" s="766"/>
    </row>
    <row r="897" spans="55:55" x14ac:dyDescent="0.25">
      <c r="BC897" s="766"/>
    </row>
    <row r="898" spans="55:55" x14ac:dyDescent="0.25">
      <c r="BC898" s="766"/>
    </row>
    <row r="899" spans="55:55" x14ac:dyDescent="0.25">
      <c r="BC899" s="766"/>
    </row>
    <row r="900" spans="55:55" x14ac:dyDescent="0.25">
      <c r="BC900" s="766"/>
    </row>
    <row r="901" spans="55:55" x14ac:dyDescent="0.25">
      <c r="BC901" s="766"/>
    </row>
    <row r="902" spans="55:55" x14ac:dyDescent="0.25">
      <c r="BC902" s="766"/>
    </row>
    <row r="903" spans="55:55" x14ac:dyDescent="0.25">
      <c r="BC903" s="766"/>
    </row>
    <row r="904" spans="55:55" x14ac:dyDescent="0.25">
      <c r="BC904" s="766"/>
    </row>
    <row r="905" spans="55:55" x14ac:dyDescent="0.25">
      <c r="BC905" s="766"/>
    </row>
    <row r="906" spans="55:55" x14ac:dyDescent="0.25">
      <c r="BC906" s="766"/>
    </row>
    <row r="907" spans="55:55" x14ac:dyDescent="0.25">
      <c r="BC907" s="766"/>
    </row>
    <row r="908" spans="55:55" x14ac:dyDescent="0.25">
      <c r="BC908" s="766"/>
    </row>
    <row r="909" spans="55:55" x14ac:dyDescent="0.25">
      <c r="BC909" s="766"/>
    </row>
    <row r="910" spans="55:55" x14ac:dyDescent="0.25">
      <c r="BC910" s="766"/>
    </row>
    <row r="911" spans="55:55" x14ac:dyDescent="0.25">
      <c r="BC911" s="766"/>
    </row>
    <row r="912" spans="55:55" x14ac:dyDescent="0.25">
      <c r="BC912" s="766"/>
    </row>
    <row r="913" spans="55:55" x14ac:dyDescent="0.25">
      <c r="BC913" s="766"/>
    </row>
    <row r="914" spans="55:55" x14ac:dyDescent="0.25">
      <c r="BC914" s="766"/>
    </row>
    <row r="915" spans="55:55" x14ac:dyDescent="0.25">
      <c r="BC915" s="766"/>
    </row>
    <row r="916" spans="55:55" x14ac:dyDescent="0.25">
      <c r="BC916" s="766"/>
    </row>
    <row r="917" spans="55:55" x14ac:dyDescent="0.25">
      <c r="BC917" s="766"/>
    </row>
    <row r="918" spans="55:55" x14ac:dyDescent="0.25">
      <c r="BC918" s="766"/>
    </row>
    <row r="919" spans="55:55" x14ac:dyDescent="0.25">
      <c r="BC919" s="766"/>
    </row>
    <row r="920" spans="55:55" x14ac:dyDescent="0.25">
      <c r="BC920" s="766"/>
    </row>
    <row r="921" spans="55:55" x14ac:dyDescent="0.25">
      <c r="BC921" s="766"/>
    </row>
    <row r="922" spans="55:55" x14ac:dyDescent="0.25">
      <c r="BC922" s="766"/>
    </row>
    <row r="923" spans="55:55" x14ac:dyDescent="0.25">
      <c r="BC923" s="766"/>
    </row>
    <row r="924" spans="55:55" x14ac:dyDescent="0.25">
      <c r="BC924" s="766"/>
    </row>
    <row r="925" spans="55:55" x14ac:dyDescent="0.25">
      <c r="BC925" s="766"/>
    </row>
    <row r="926" spans="55:55" x14ac:dyDescent="0.25">
      <c r="BC926" s="766"/>
    </row>
    <row r="927" spans="55:55" x14ac:dyDescent="0.25">
      <c r="BC927" s="766"/>
    </row>
    <row r="928" spans="55:55" x14ac:dyDescent="0.25">
      <c r="BC928" s="766"/>
    </row>
    <row r="929" spans="55:55" x14ac:dyDescent="0.25">
      <c r="BC929" s="766"/>
    </row>
    <row r="930" spans="55:55" x14ac:dyDescent="0.25">
      <c r="BC930" s="766"/>
    </row>
    <row r="931" spans="55:55" x14ac:dyDescent="0.25">
      <c r="BC931" s="766"/>
    </row>
    <row r="932" spans="55:55" x14ac:dyDescent="0.25">
      <c r="BC932" s="766"/>
    </row>
    <row r="933" spans="55:55" x14ac:dyDescent="0.25">
      <c r="BC933" s="766"/>
    </row>
    <row r="934" spans="55:55" x14ac:dyDescent="0.25">
      <c r="BC934" s="766"/>
    </row>
    <row r="935" spans="55:55" x14ac:dyDescent="0.25">
      <c r="BC935" s="766"/>
    </row>
    <row r="936" spans="55:55" x14ac:dyDescent="0.25">
      <c r="BC936" s="766"/>
    </row>
    <row r="937" spans="55:55" x14ac:dyDescent="0.25">
      <c r="BC937" s="766"/>
    </row>
    <row r="938" spans="55:55" x14ac:dyDescent="0.25">
      <c r="BC938" s="766"/>
    </row>
    <row r="939" spans="55:55" x14ac:dyDescent="0.25">
      <c r="BC939" s="766"/>
    </row>
    <row r="940" spans="55:55" x14ac:dyDescent="0.25">
      <c r="BC940" s="766"/>
    </row>
    <row r="941" spans="55:55" x14ac:dyDescent="0.25">
      <c r="BC941" s="766"/>
    </row>
    <row r="942" spans="55:55" x14ac:dyDescent="0.25">
      <c r="BC942" s="766"/>
    </row>
    <row r="943" spans="55:55" x14ac:dyDescent="0.25">
      <c r="BC943" s="766"/>
    </row>
    <row r="944" spans="55:55" x14ac:dyDescent="0.25">
      <c r="BC944" s="766"/>
    </row>
    <row r="945" spans="55:55" x14ac:dyDescent="0.25">
      <c r="BC945" s="766"/>
    </row>
    <row r="946" spans="55:55" x14ac:dyDescent="0.25">
      <c r="BC946" s="766"/>
    </row>
    <row r="947" spans="55:55" x14ac:dyDescent="0.25">
      <c r="BC947" s="766"/>
    </row>
    <row r="948" spans="55:55" x14ac:dyDescent="0.25">
      <c r="BC948" s="766"/>
    </row>
    <row r="949" spans="55:55" x14ac:dyDescent="0.25">
      <c r="BC949" s="766"/>
    </row>
    <row r="950" spans="55:55" x14ac:dyDescent="0.25">
      <c r="BC950" s="766"/>
    </row>
    <row r="951" spans="55:55" x14ac:dyDescent="0.25">
      <c r="BC951" s="766"/>
    </row>
    <row r="952" spans="55:55" x14ac:dyDescent="0.25">
      <c r="BC952" s="766"/>
    </row>
    <row r="953" spans="55:55" x14ac:dyDescent="0.25">
      <c r="BC953" s="766"/>
    </row>
    <row r="954" spans="55:55" x14ac:dyDescent="0.25">
      <c r="BC954" s="766"/>
    </row>
    <row r="955" spans="55:55" x14ac:dyDescent="0.25">
      <c r="BC955" s="766"/>
    </row>
    <row r="956" spans="55:55" x14ac:dyDescent="0.25">
      <c r="BC956" s="766"/>
    </row>
    <row r="957" spans="55:55" x14ac:dyDescent="0.25">
      <c r="BC957" s="766"/>
    </row>
    <row r="958" spans="55:55" x14ac:dyDescent="0.25">
      <c r="BC958" s="766"/>
    </row>
    <row r="959" spans="55:55" x14ac:dyDescent="0.25">
      <c r="BC959" s="766"/>
    </row>
    <row r="960" spans="55:55" x14ac:dyDescent="0.25">
      <c r="BC960" s="766"/>
    </row>
    <row r="961" spans="55:55" x14ac:dyDescent="0.25">
      <c r="BC961" s="766"/>
    </row>
    <row r="962" spans="55:55" x14ac:dyDescent="0.25">
      <c r="BC962" s="766"/>
    </row>
    <row r="963" spans="55:55" x14ac:dyDescent="0.25">
      <c r="BC963" s="766"/>
    </row>
    <row r="964" spans="55:55" x14ac:dyDescent="0.25">
      <c r="BC964" s="766"/>
    </row>
    <row r="965" spans="55:55" x14ac:dyDescent="0.25">
      <c r="BC965" s="766"/>
    </row>
    <row r="966" spans="55:55" x14ac:dyDescent="0.25">
      <c r="BC966" s="766"/>
    </row>
    <row r="967" spans="55:55" x14ac:dyDescent="0.25">
      <c r="BC967" s="766"/>
    </row>
    <row r="968" spans="55:55" x14ac:dyDescent="0.25">
      <c r="BC968" s="766"/>
    </row>
    <row r="969" spans="55:55" x14ac:dyDescent="0.25">
      <c r="BC969" s="766"/>
    </row>
    <row r="970" spans="55:55" x14ac:dyDescent="0.25">
      <c r="BC970" s="766"/>
    </row>
    <row r="971" spans="55:55" x14ac:dyDescent="0.25">
      <c r="BC971" s="766"/>
    </row>
    <row r="972" spans="55:55" x14ac:dyDescent="0.25">
      <c r="BC972" s="766"/>
    </row>
    <row r="973" spans="55:55" x14ac:dyDescent="0.25">
      <c r="BC973" s="766"/>
    </row>
    <row r="974" spans="55:55" x14ac:dyDescent="0.25">
      <c r="BC974" s="766"/>
    </row>
    <row r="975" spans="55:55" x14ac:dyDescent="0.25">
      <c r="BC975" s="766"/>
    </row>
    <row r="976" spans="55:55" x14ac:dyDescent="0.25">
      <c r="BC976" s="766"/>
    </row>
    <row r="977" spans="55:55" x14ac:dyDescent="0.25">
      <c r="BC977" s="766"/>
    </row>
    <row r="978" spans="55:55" x14ac:dyDescent="0.25">
      <c r="BC978" s="766"/>
    </row>
    <row r="979" spans="55:55" x14ac:dyDescent="0.25">
      <c r="BC979" s="766"/>
    </row>
    <row r="980" spans="55:55" x14ac:dyDescent="0.25">
      <c r="BC980" s="766"/>
    </row>
    <row r="981" spans="55:55" x14ac:dyDescent="0.25">
      <c r="BC981" s="766"/>
    </row>
    <row r="982" spans="55:55" x14ac:dyDescent="0.25">
      <c r="BC982" s="766"/>
    </row>
    <row r="983" spans="55:55" x14ac:dyDescent="0.25">
      <c r="BC983" s="766"/>
    </row>
    <row r="984" spans="55:55" x14ac:dyDescent="0.25">
      <c r="BC984" s="766"/>
    </row>
    <row r="985" spans="55:55" x14ac:dyDescent="0.25">
      <c r="BC985" s="766"/>
    </row>
    <row r="986" spans="55:55" x14ac:dyDescent="0.25">
      <c r="BC986" s="766"/>
    </row>
    <row r="987" spans="55:55" x14ac:dyDescent="0.25">
      <c r="BC987" s="766"/>
    </row>
    <row r="988" spans="55:55" x14ac:dyDescent="0.25">
      <c r="BC988" s="766"/>
    </row>
    <row r="989" spans="55:55" x14ac:dyDescent="0.25">
      <c r="BC989" s="766"/>
    </row>
    <row r="990" spans="55:55" x14ac:dyDescent="0.25">
      <c r="BC990" s="766"/>
    </row>
    <row r="991" spans="55:55" x14ac:dyDescent="0.25">
      <c r="BC991" s="766"/>
    </row>
    <row r="992" spans="55:55" x14ac:dyDescent="0.25">
      <c r="BC992" s="766"/>
    </row>
    <row r="993" spans="55:55" x14ac:dyDescent="0.25">
      <c r="BC993" s="766"/>
    </row>
    <row r="994" spans="55:55" x14ac:dyDescent="0.25">
      <c r="BC994" s="766"/>
    </row>
    <row r="995" spans="55:55" x14ac:dyDescent="0.25">
      <c r="BC995" s="766"/>
    </row>
    <row r="996" spans="55:55" x14ac:dyDescent="0.25">
      <c r="BC996" s="766"/>
    </row>
    <row r="997" spans="55:55" x14ac:dyDescent="0.25">
      <c r="BC997" s="766"/>
    </row>
    <row r="998" spans="55:55" x14ac:dyDescent="0.25">
      <c r="BC998" s="766"/>
    </row>
    <row r="999" spans="55:55" x14ac:dyDescent="0.25">
      <c r="BC999" s="766"/>
    </row>
    <row r="1000" spans="55:55" x14ac:dyDescent="0.25">
      <c r="BC1000" s="766"/>
    </row>
  </sheetData>
  <sortState xmlns:xlrd2="http://schemas.microsoft.com/office/spreadsheetml/2017/richdata2" ref="BC8:BC73">
    <sortCondition ref="BC8"/>
  </sortState>
  <mergeCells count="10">
    <mergeCell ref="A1:J1"/>
    <mergeCell ref="A6:J6"/>
    <mergeCell ref="BB6:BC6"/>
    <mergeCell ref="AU6:BA6"/>
    <mergeCell ref="O6:Q6"/>
    <mergeCell ref="R6:U6"/>
    <mergeCell ref="V6:W6"/>
    <mergeCell ref="AA6:AC6"/>
    <mergeCell ref="X6:Z6"/>
    <mergeCell ref="AD6:AI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6">
    <tabColor theme="0" tint="-0.14999847407452621"/>
  </sheetPr>
  <dimension ref="A1:U106"/>
  <sheetViews>
    <sheetView showGridLines="0" zoomScale="80" zoomScaleNormal="80" workbookViewId="0">
      <selection activeCell="D22" sqref="D22"/>
    </sheetView>
  </sheetViews>
  <sheetFormatPr defaultRowHeight="15" x14ac:dyDescent="0.25"/>
  <cols>
    <col min="1" max="1" width="2" customWidth="1"/>
    <col min="2" max="2" width="15.7109375" customWidth="1"/>
    <col min="3" max="3" width="24.140625" customWidth="1"/>
    <col min="4" max="26" width="15.7109375" customWidth="1"/>
  </cols>
  <sheetData>
    <row r="1" spans="1:21" x14ac:dyDescent="0.25">
      <c r="A1" s="141" t="s">
        <v>6204</v>
      </c>
    </row>
    <row r="2" spans="1:21" ht="51.75" customHeight="1" x14ac:dyDescent="0.25">
      <c r="B2" s="2561" t="s">
        <v>7348</v>
      </c>
      <c r="C2" s="2561"/>
      <c r="D2" s="2561"/>
      <c r="E2" s="2561"/>
      <c r="F2" s="2561"/>
      <c r="G2" s="2561"/>
      <c r="H2" s="2561"/>
      <c r="I2" s="2561"/>
      <c r="J2" s="2561"/>
      <c r="K2" s="2561"/>
      <c r="L2" s="2561"/>
      <c r="M2" s="2561"/>
      <c r="N2" s="2561"/>
      <c r="O2" s="2561"/>
    </row>
    <row r="3" spans="1:21" hidden="1" x14ac:dyDescent="0.25"/>
    <row r="4" spans="1:21" s="151" customFormat="1" hidden="1" x14ac:dyDescent="0.25"/>
    <row r="5" spans="1:21" s="151" customFormat="1" hidden="1" x14ac:dyDescent="0.25"/>
    <row r="6" spans="1:21" s="151" customFormat="1" hidden="1" x14ac:dyDescent="0.25"/>
    <row r="7" spans="1:21" s="151" customFormat="1" hidden="1" x14ac:dyDescent="0.25"/>
    <row r="8" spans="1:21" s="151" customFormat="1" hidden="1" x14ac:dyDescent="0.25"/>
    <row r="9" spans="1:21" s="151" customFormat="1" hidden="1" x14ac:dyDescent="0.25"/>
    <row r="10" spans="1:21" s="151" customFormat="1" ht="45.75" customHeight="1" x14ac:dyDescent="0.25"/>
    <row r="11" spans="1:21" s="151" customFormat="1" ht="32.25" hidden="1" customHeight="1" x14ac:dyDescent="0.25">
      <c r="B11" s="2562" t="s">
        <v>5797</v>
      </c>
      <c r="C11" s="2563"/>
      <c r="D11" s="2564" t="s">
        <v>5926</v>
      </c>
      <c r="E11" s="2565"/>
    </row>
    <row r="12" spans="1:21" ht="10.5" customHeight="1" x14ac:dyDescent="0.25"/>
    <row r="13" spans="1:21" ht="24.95" customHeight="1" x14ac:dyDescent="0.25">
      <c r="B13" s="773"/>
      <c r="C13" s="773"/>
      <c r="D13" s="773"/>
      <c r="E13" s="773"/>
      <c r="F13" s="773"/>
      <c r="G13" s="773"/>
      <c r="H13" s="773"/>
      <c r="I13" s="773"/>
      <c r="J13" s="773"/>
      <c r="K13" s="773"/>
      <c r="L13" s="773"/>
      <c r="M13" s="773"/>
      <c r="N13" s="773"/>
      <c r="O13" s="773"/>
      <c r="P13" s="773"/>
      <c r="Q13" s="773"/>
      <c r="R13" s="773"/>
      <c r="S13" s="773"/>
      <c r="T13" s="773"/>
      <c r="U13" s="773"/>
    </row>
    <row r="14" spans="1:21" ht="24.95" customHeight="1" x14ac:dyDescent="0.25">
      <c r="B14" s="1222"/>
      <c r="C14" s="1222"/>
      <c r="D14" s="1222"/>
      <c r="E14" s="1222"/>
      <c r="F14" s="1222"/>
      <c r="G14" s="1222"/>
      <c r="H14" s="1222"/>
      <c r="I14" s="1222"/>
      <c r="J14" s="1222"/>
      <c r="K14" s="1222"/>
      <c r="L14" s="1222"/>
      <c r="M14" s="1222"/>
      <c r="N14" s="1222"/>
      <c r="O14" s="1222"/>
      <c r="P14" s="1222"/>
      <c r="Q14" s="1222"/>
      <c r="R14" s="1222"/>
      <c r="S14" s="1222"/>
      <c r="T14" s="1222"/>
      <c r="U14" s="1222"/>
    </row>
    <row r="15" spans="1:21" ht="24.95" customHeight="1" x14ac:dyDescent="0.25">
      <c r="B15" s="773"/>
      <c r="C15" s="773"/>
      <c r="D15" s="773"/>
      <c r="E15" s="773"/>
      <c r="F15" s="773"/>
      <c r="G15" s="773"/>
      <c r="H15" s="773"/>
      <c r="I15" s="773"/>
      <c r="J15" s="773"/>
      <c r="K15" s="773"/>
      <c r="L15" s="773"/>
      <c r="M15" s="773"/>
      <c r="N15" s="773"/>
      <c r="O15" s="773"/>
      <c r="P15" s="773"/>
      <c r="Q15" s="773"/>
      <c r="R15" s="773"/>
      <c r="S15" s="773"/>
      <c r="T15" s="773"/>
      <c r="U15" s="773"/>
    </row>
    <row r="16" spans="1:21" ht="24.95" customHeight="1" x14ac:dyDescent="0.25">
      <c r="B16" s="773"/>
      <c r="C16" s="773"/>
      <c r="D16" s="773"/>
      <c r="E16" s="773"/>
      <c r="F16" s="773"/>
      <c r="G16" s="773"/>
      <c r="H16" s="773"/>
      <c r="I16" s="773"/>
      <c r="J16" s="773"/>
      <c r="K16" s="773"/>
      <c r="L16" s="773"/>
      <c r="M16" s="773"/>
      <c r="N16" s="773"/>
      <c r="O16" s="773"/>
      <c r="P16" s="773"/>
      <c r="Q16" s="773"/>
      <c r="R16" s="773"/>
      <c r="S16" s="773"/>
      <c r="T16" s="773"/>
      <c r="U16" s="773"/>
    </row>
    <row r="17" spans="2:21" ht="24.95" customHeight="1" x14ac:dyDescent="0.25">
      <c r="B17" s="773"/>
      <c r="C17" s="773"/>
      <c r="D17" s="773"/>
      <c r="E17" s="773"/>
      <c r="F17" s="773"/>
      <c r="G17" s="773"/>
      <c r="H17" s="773"/>
      <c r="I17" s="773"/>
      <c r="J17" s="773"/>
      <c r="K17" s="773"/>
      <c r="L17" s="773"/>
      <c r="M17" s="773"/>
      <c r="N17" s="773"/>
      <c r="O17" s="773"/>
      <c r="P17" s="773"/>
      <c r="Q17" s="773"/>
      <c r="R17" s="773"/>
      <c r="S17" s="773"/>
      <c r="T17" s="773"/>
      <c r="U17" s="773"/>
    </row>
    <row r="18" spans="2:21" ht="24.95" customHeight="1" x14ac:dyDescent="0.25">
      <c r="B18" s="773"/>
      <c r="C18" s="773"/>
      <c r="D18" s="773"/>
      <c r="E18" s="773"/>
      <c r="F18" s="773"/>
      <c r="G18" s="773"/>
      <c r="H18" s="773"/>
      <c r="I18" s="773"/>
      <c r="J18" s="773"/>
      <c r="K18" s="773"/>
      <c r="L18" s="773"/>
      <c r="M18" s="773"/>
      <c r="N18" s="773"/>
      <c r="O18" s="773"/>
      <c r="P18" s="773"/>
      <c r="Q18" s="773"/>
      <c r="R18" s="773"/>
      <c r="S18" s="773"/>
      <c r="T18" s="773"/>
      <c r="U18" s="773"/>
    </row>
    <row r="19" spans="2:21" ht="24.95" customHeight="1" x14ac:dyDescent="0.25">
      <c r="B19" s="773"/>
      <c r="C19" s="773"/>
      <c r="D19" s="773"/>
      <c r="E19" s="773"/>
      <c r="F19" s="773"/>
      <c r="G19" s="773"/>
      <c r="H19" s="773"/>
      <c r="I19" s="773"/>
      <c r="J19" s="773"/>
      <c r="K19" s="773"/>
      <c r="L19" s="773"/>
      <c r="M19" s="773"/>
      <c r="N19" s="773"/>
      <c r="O19" s="773"/>
      <c r="P19" s="773"/>
      <c r="Q19" s="773"/>
      <c r="R19" s="773"/>
      <c r="S19" s="773"/>
      <c r="T19" s="773"/>
      <c r="U19" s="773"/>
    </row>
    <row r="20" spans="2:21" ht="24.95" customHeight="1" x14ac:dyDescent="0.25">
      <c r="B20" s="773"/>
      <c r="C20" s="773"/>
      <c r="D20" s="773"/>
      <c r="E20" s="773"/>
      <c r="F20" s="773"/>
      <c r="G20" s="773"/>
      <c r="H20" s="773"/>
      <c r="I20" s="773"/>
      <c r="J20" s="773"/>
      <c r="K20" s="773"/>
      <c r="L20" s="773"/>
      <c r="M20" s="773"/>
      <c r="N20" s="773"/>
      <c r="O20" s="773"/>
      <c r="P20" s="773"/>
      <c r="Q20" s="773"/>
      <c r="R20" s="773"/>
      <c r="S20" s="773"/>
      <c r="T20" s="773"/>
      <c r="U20" s="773"/>
    </row>
    <row r="21" spans="2:21" ht="24.95" customHeight="1" x14ac:dyDescent="0.25">
      <c r="B21" s="773"/>
      <c r="C21" s="773"/>
      <c r="D21" s="773"/>
      <c r="E21" s="773"/>
      <c r="F21" s="773"/>
      <c r="G21" s="773"/>
      <c r="H21" s="773"/>
      <c r="I21" s="773"/>
      <c r="J21" s="773"/>
      <c r="K21" s="773"/>
      <c r="L21" s="773"/>
      <c r="M21" s="773"/>
      <c r="N21" s="773"/>
      <c r="O21" s="773"/>
      <c r="P21" s="773"/>
      <c r="Q21" s="773"/>
      <c r="R21" s="773"/>
      <c r="S21" s="773"/>
      <c r="T21" s="773"/>
      <c r="U21" s="773"/>
    </row>
    <row r="22" spans="2:21" ht="24.95" customHeight="1" x14ac:dyDescent="0.25">
      <c r="B22" s="773"/>
      <c r="C22" s="773"/>
      <c r="D22" s="773"/>
      <c r="E22" s="773"/>
      <c r="F22" s="773"/>
      <c r="G22" s="773"/>
      <c r="H22" s="773"/>
      <c r="I22" s="773"/>
      <c r="J22" s="773"/>
      <c r="K22" s="773"/>
      <c r="L22" s="773"/>
      <c r="M22" s="773"/>
      <c r="N22" s="773"/>
      <c r="O22" s="773"/>
      <c r="P22" s="773"/>
      <c r="Q22" s="773"/>
      <c r="R22" s="773"/>
      <c r="S22" s="773"/>
      <c r="T22" s="773"/>
      <c r="U22" s="773"/>
    </row>
    <row r="23" spans="2:21" ht="24.95" customHeight="1" x14ac:dyDescent="0.25">
      <c r="B23" s="773"/>
      <c r="C23" s="773"/>
      <c r="D23" s="773"/>
      <c r="E23" s="773"/>
      <c r="F23" s="773"/>
      <c r="G23" s="773"/>
      <c r="H23" s="773"/>
      <c r="I23" s="773"/>
      <c r="J23" s="773"/>
      <c r="K23" s="773"/>
      <c r="L23" s="773"/>
      <c r="M23" s="773"/>
      <c r="N23" s="773"/>
      <c r="O23" s="773"/>
      <c r="P23" s="773"/>
      <c r="Q23" s="773"/>
      <c r="R23" s="773"/>
      <c r="S23" s="773"/>
      <c r="T23" s="773"/>
      <c r="U23" s="773"/>
    </row>
    <row r="24" spans="2:21" ht="24.95" customHeight="1" x14ac:dyDescent="0.25">
      <c r="B24" s="773"/>
      <c r="C24" s="773"/>
      <c r="D24" s="773"/>
      <c r="E24" s="773"/>
      <c r="F24" s="773"/>
      <c r="G24" s="773"/>
      <c r="H24" s="773"/>
      <c r="I24" s="773"/>
      <c r="J24" s="773"/>
      <c r="K24" s="773"/>
      <c r="L24" s="773"/>
      <c r="M24" s="773"/>
      <c r="N24" s="773"/>
      <c r="O24" s="773"/>
      <c r="P24" s="773"/>
      <c r="Q24" s="773"/>
      <c r="R24" s="773"/>
      <c r="S24" s="773"/>
      <c r="T24" s="773"/>
      <c r="U24" s="773"/>
    </row>
    <row r="25" spans="2:21" ht="24.95" customHeight="1" x14ac:dyDescent="0.25">
      <c r="B25" s="773"/>
      <c r="C25" s="773"/>
      <c r="D25" s="773"/>
      <c r="E25" s="773"/>
      <c r="F25" s="773"/>
      <c r="G25" s="773"/>
      <c r="H25" s="773"/>
      <c r="I25" s="773"/>
      <c r="J25" s="773"/>
      <c r="K25" s="773"/>
      <c r="L25" s="773"/>
      <c r="M25" s="773"/>
      <c r="N25" s="773"/>
      <c r="O25" s="773"/>
      <c r="P25" s="773"/>
      <c r="Q25" s="773"/>
      <c r="R25" s="773"/>
      <c r="S25" s="773"/>
      <c r="T25" s="773"/>
      <c r="U25" s="773"/>
    </row>
    <row r="26" spans="2:21" ht="24.95" customHeight="1" x14ac:dyDescent="0.25">
      <c r="B26" s="773"/>
      <c r="C26" s="773"/>
      <c r="D26" s="773"/>
      <c r="E26" s="773"/>
      <c r="F26" s="773"/>
      <c r="G26" s="773"/>
      <c r="H26" s="773"/>
      <c r="I26" s="773"/>
      <c r="J26" s="773"/>
      <c r="K26" s="773"/>
      <c r="L26" s="773"/>
      <c r="M26" s="773"/>
      <c r="N26" s="773"/>
      <c r="O26" s="773"/>
      <c r="P26" s="773"/>
      <c r="Q26" s="773"/>
      <c r="R26" s="773"/>
      <c r="S26" s="773"/>
      <c r="T26" s="773"/>
      <c r="U26" s="773"/>
    </row>
    <row r="27" spans="2:21" ht="24.95" customHeight="1" x14ac:dyDescent="0.25">
      <c r="B27" s="773"/>
      <c r="C27" s="773"/>
      <c r="D27" s="773"/>
      <c r="E27" s="773"/>
      <c r="F27" s="773"/>
      <c r="G27" s="773"/>
      <c r="H27" s="773"/>
      <c r="I27" s="773"/>
      <c r="J27" s="773"/>
      <c r="K27" s="773"/>
      <c r="L27" s="773"/>
      <c r="M27" s="773"/>
      <c r="N27" s="773"/>
      <c r="O27" s="773"/>
      <c r="P27" s="773"/>
      <c r="Q27" s="773"/>
      <c r="R27" s="773"/>
      <c r="S27" s="773"/>
      <c r="T27" s="773"/>
      <c r="U27" s="773"/>
    </row>
    <row r="28" spans="2:21" ht="24.95" customHeight="1" x14ac:dyDescent="0.25">
      <c r="B28" s="773"/>
      <c r="C28" s="773"/>
      <c r="D28" s="773"/>
      <c r="E28" s="773"/>
      <c r="F28" s="773"/>
      <c r="G28" s="773"/>
      <c r="H28" s="773"/>
      <c r="I28" s="773"/>
      <c r="J28" s="773"/>
      <c r="K28" s="773"/>
      <c r="L28" s="773"/>
      <c r="M28" s="773"/>
      <c r="N28" s="773"/>
      <c r="O28" s="773"/>
      <c r="P28" s="773"/>
      <c r="Q28" s="773"/>
      <c r="R28" s="773"/>
      <c r="S28" s="773"/>
      <c r="T28" s="773"/>
      <c r="U28" s="773"/>
    </row>
    <row r="29" spans="2:21" ht="24.95" customHeight="1" x14ac:dyDescent="0.25">
      <c r="B29" s="773"/>
      <c r="C29" s="773"/>
      <c r="D29" s="773"/>
      <c r="E29" s="773"/>
      <c r="F29" s="773"/>
      <c r="G29" s="773"/>
      <c r="H29" s="773"/>
      <c r="I29" s="773"/>
      <c r="J29" s="773"/>
      <c r="K29" s="773"/>
      <c r="L29" s="773"/>
      <c r="M29" s="773"/>
      <c r="N29" s="773"/>
      <c r="O29" s="773"/>
      <c r="P29" s="773"/>
      <c r="Q29" s="773"/>
      <c r="R29" s="773"/>
      <c r="S29" s="773"/>
      <c r="T29" s="773"/>
      <c r="U29" s="773"/>
    </row>
    <row r="30" spans="2:21" ht="24.95" customHeight="1" x14ac:dyDescent="0.25">
      <c r="B30" s="773"/>
      <c r="C30" s="773"/>
      <c r="D30" s="773"/>
      <c r="E30" s="773"/>
      <c r="F30" s="773"/>
      <c r="G30" s="773"/>
      <c r="H30" s="773"/>
      <c r="I30" s="773"/>
      <c r="J30" s="773"/>
      <c r="K30" s="773"/>
      <c r="L30" s="773"/>
      <c r="M30" s="773"/>
      <c r="N30" s="773"/>
      <c r="O30" s="773"/>
      <c r="P30" s="773"/>
      <c r="Q30" s="773"/>
      <c r="R30" s="773"/>
      <c r="S30" s="773"/>
      <c r="T30" s="773"/>
      <c r="U30" s="773"/>
    </row>
    <row r="31" spans="2:21" ht="24.95" customHeight="1" x14ac:dyDescent="0.25">
      <c r="B31" s="773"/>
      <c r="C31" s="773"/>
      <c r="D31" s="773"/>
      <c r="E31" s="773"/>
      <c r="F31" s="773"/>
      <c r="G31" s="773"/>
      <c r="H31" s="773"/>
      <c r="I31" s="773"/>
      <c r="J31" s="773"/>
      <c r="K31" s="773"/>
      <c r="L31" s="773"/>
      <c r="M31" s="773"/>
      <c r="N31" s="773"/>
      <c r="O31" s="773"/>
      <c r="P31" s="773"/>
      <c r="Q31" s="773"/>
      <c r="R31" s="773"/>
      <c r="S31" s="773"/>
      <c r="T31" s="773"/>
      <c r="U31" s="773"/>
    </row>
    <row r="32" spans="2:21" ht="24.95" customHeight="1" x14ac:dyDescent="0.25">
      <c r="B32" s="773"/>
      <c r="C32" s="773"/>
      <c r="D32" s="773"/>
      <c r="E32" s="773"/>
      <c r="F32" s="773"/>
      <c r="G32" s="773"/>
      <c r="H32" s="773"/>
      <c r="I32" s="773"/>
      <c r="J32" s="773"/>
      <c r="K32" s="773"/>
      <c r="L32" s="773"/>
      <c r="M32" s="773"/>
      <c r="N32" s="773"/>
      <c r="O32" s="773"/>
      <c r="P32" s="773"/>
      <c r="Q32" s="773"/>
      <c r="R32" s="773"/>
      <c r="S32" s="773"/>
      <c r="T32" s="773"/>
      <c r="U32" s="773"/>
    </row>
    <row r="33" spans="2:21" ht="24.95" customHeight="1" x14ac:dyDescent="0.25">
      <c r="B33" s="773"/>
      <c r="C33" s="773"/>
      <c r="D33" s="773"/>
      <c r="E33" s="773"/>
      <c r="F33" s="773"/>
      <c r="G33" s="773"/>
      <c r="H33" s="773"/>
      <c r="I33" s="773"/>
      <c r="J33" s="773"/>
      <c r="K33" s="773"/>
      <c r="L33" s="773"/>
      <c r="M33" s="773"/>
      <c r="N33" s="773"/>
      <c r="O33" s="773"/>
      <c r="P33" s="773"/>
      <c r="Q33" s="773"/>
      <c r="R33" s="773"/>
      <c r="S33" s="773"/>
      <c r="T33" s="773"/>
      <c r="U33" s="773"/>
    </row>
    <row r="34" spans="2:21" ht="24.95" customHeight="1" x14ac:dyDescent="0.25">
      <c r="B34" s="773"/>
      <c r="C34" s="773"/>
      <c r="D34" s="773"/>
      <c r="E34" s="773"/>
      <c r="F34" s="773"/>
      <c r="G34" s="773"/>
      <c r="H34" s="773"/>
      <c r="I34" s="773"/>
      <c r="J34" s="773"/>
      <c r="K34" s="773"/>
      <c r="L34" s="773"/>
      <c r="M34" s="773"/>
      <c r="N34" s="773"/>
      <c r="O34" s="773"/>
      <c r="P34" s="773"/>
      <c r="Q34" s="773"/>
      <c r="R34" s="773"/>
      <c r="S34" s="773"/>
      <c r="T34" s="773"/>
      <c r="U34" s="773"/>
    </row>
    <row r="35" spans="2:21" ht="24.95" customHeight="1" x14ac:dyDescent="0.25">
      <c r="B35" s="773"/>
      <c r="C35" s="773"/>
      <c r="D35" s="773"/>
      <c r="E35" s="773"/>
      <c r="F35" s="773"/>
      <c r="G35" s="773"/>
      <c r="H35" s="773"/>
      <c r="I35" s="773"/>
      <c r="J35" s="773"/>
      <c r="K35" s="773"/>
      <c r="L35" s="773"/>
      <c r="M35" s="773"/>
      <c r="N35" s="773"/>
      <c r="O35" s="773"/>
      <c r="P35" s="773"/>
      <c r="Q35" s="773"/>
      <c r="R35" s="773"/>
      <c r="S35" s="773"/>
      <c r="T35" s="773"/>
      <c r="U35" s="773"/>
    </row>
    <row r="36" spans="2:21" ht="24.95" customHeight="1" x14ac:dyDescent="0.25">
      <c r="B36" s="773"/>
      <c r="C36" s="773"/>
      <c r="D36" s="773"/>
      <c r="E36" s="773"/>
      <c r="F36" s="773"/>
      <c r="G36" s="773"/>
      <c r="H36" s="773"/>
      <c r="I36" s="773"/>
      <c r="J36" s="773"/>
      <c r="K36" s="773"/>
      <c r="L36" s="773"/>
      <c r="M36" s="773"/>
      <c r="N36" s="773"/>
      <c r="O36" s="773"/>
      <c r="P36" s="773"/>
      <c r="Q36" s="773"/>
      <c r="R36" s="773"/>
      <c r="S36" s="773"/>
      <c r="T36" s="773"/>
      <c r="U36" s="773"/>
    </row>
    <row r="37" spans="2:21" ht="24.95" customHeight="1" x14ac:dyDescent="0.25">
      <c r="B37" s="773"/>
      <c r="C37" s="773"/>
      <c r="D37" s="773"/>
      <c r="E37" s="773"/>
      <c r="F37" s="773"/>
      <c r="G37" s="773"/>
      <c r="H37" s="773"/>
      <c r="I37" s="773"/>
      <c r="J37" s="773"/>
      <c r="K37" s="773"/>
      <c r="L37" s="773"/>
      <c r="M37" s="773"/>
      <c r="N37" s="773"/>
      <c r="O37" s="773"/>
      <c r="P37" s="773"/>
      <c r="Q37" s="773"/>
      <c r="R37" s="773"/>
      <c r="S37" s="773"/>
      <c r="T37" s="773"/>
      <c r="U37" s="773"/>
    </row>
    <row r="38" spans="2:21" ht="24.95" customHeight="1" x14ac:dyDescent="0.25">
      <c r="B38" s="773"/>
      <c r="C38" s="773"/>
      <c r="D38" s="773"/>
      <c r="E38" s="773"/>
      <c r="F38" s="773"/>
      <c r="G38" s="773"/>
      <c r="H38" s="773"/>
      <c r="I38" s="773"/>
      <c r="J38" s="773"/>
      <c r="K38" s="773"/>
      <c r="L38" s="773"/>
      <c r="M38" s="773"/>
      <c r="N38" s="773"/>
      <c r="O38" s="773"/>
      <c r="P38" s="773"/>
      <c r="Q38" s="773"/>
      <c r="R38" s="773"/>
      <c r="S38" s="773"/>
      <c r="T38" s="773"/>
      <c r="U38" s="773"/>
    </row>
    <row r="39" spans="2:21" ht="24.95" customHeight="1" x14ac:dyDescent="0.25">
      <c r="B39" s="773"/>
      <c r="C39" s="773"/>
      <c r="D39" s="773"/>
      <c r="E39" s="773"/>
      <c r="F39" s="773"/>
      <c r="G39" s="773"/>
      <c r="H39" s="773"/>
      <c r="I39" s="773"/>
      <c r="J39" s="773"/>
      <c r="K39" s="773"/>
      <c r="L39" s="773"/>
      <c r="M39" s="773"/>
      <c r="N39" s="773"/>
      <c r="O39" s="773"/>
      <c r="P39" s="773"/>
      <c r="Q39" s="773"/>
      <c r="R39" s="773"/>
      <c r="S39" s="773"/>
      <c r="T39" s="773"/>
      <c r="U39" s="773"/>
    </row>
    <row r="40" spans="2:21" ht="24.95" customHeight="1" x14ac:dyDescent="0.25">
      <c r="B40" s="773"/>
      <c r="C40" s="773"/>
      <c r="D40" s="773"/>
      <c r="E40" s="773"/>
      <c r="F40" s="773"/>
      <c r="G40" s="773"/>
      <c r="H40" s="773"/>
      <c r="I40" s="773"/>
      <c r="J40" s="773"/>
      <c r="K40" s="773"/>
      <c r="L40" s="773"/>
      <c r="M40" s="773"/>
      <c r="N40" s="773"/>
      <c r="O40" s="773"/>
      <c r="P40" s="773"/>
      <c r="Q40" s="773"/>
      <c r="R40" s="773"/>
      <c r="S40" s="773"/>
      <c r="T40" s="773"/>
      <c r="U40" s="773"/>
    </row>
    <row r="41" spans="2:21" ht="24.95" customHeight="1" x14ac:dyDescent="0.25">
      <c r="B41" s="773"/>
      <c r="C41" s="773"/>
      <c r="D41" s="773"/>
      <c r="E41" s="773"/>
      <c r="F41" s="773"/>
      <c r="G41" s="773"/>
      <c r="H41" s="773"/>
      <c r="I41" s="773"/>
      <c r="J41" s="773"/>
      <c r="K41" s="773"/>
      <c r="L41" s="773"/>
      <c r="M41" s="773"/>
      <c r="N41" s="773"/>
      <c r="O41" s="773"/>
      <c r="P41" s="773"/>
      <c r="Q41" s="773"/>
      <c r="R41" s="773"/>
      <c r="S41" s="773"/>
      <c r="T41" s="773"/>
      <c r="U41" s="773"/>
    </row>
    <row r="42" spans="2:21" ht="24.95" customHeight="1" x14ac:dyDescent="0.25">
      <c r="B42" s="773"/>
      <c r="C42" s="773"/>
      <c r="D42" s="773"/>
      <c r="E42" s="773"/>
      <c r="F42" s="773"/>
      <c r="G42" s="773"/>
      <c r="H42" s="773"/>
      <c r="I42" s="773"/>
      <c r="J42" s="773"/>
      <c r="K42" s="773"/>
      <c r="L42" s="773"/>
      <c r="M42" s="773"/>
      <c r="N42" s="773"/>
      <c r="O42" s="773"/>
      <c r="P42" s="773"/>
      <c r="Q42" s="773"/>
      <c r="R42" s="773"/>
      <c r="S42" s="773"/>
      <c r="T42" s="773"/>
      <c r="U42" s="773"/>
    </row>
    <row r="43" spans="2:21" ht="24.95" customHeight="1" x14ac:dyDescent="0.25">
      <c r="B43" s="773"/>
      <c r="C43" s="773"/>
      <c r="D43" s="773"/>
      <c r="E43" s="773"/>
      <c r="F43" s="773"/>
      <c r="G43" s="773"/>
      <c r="H43" s="773"/>
      <c r="I43" s="773"/>
      <c r="J43" s="773"/>
      <c r="K43" s="773"/>
      <c r="L43" s="773"/>
      <c r="M43" s="773"/>
      <c r="N43" s="773"/>
      <c r="O43" s="773"/>
      <c r="P43" s="773"/>
      <c r="Q43" s="773"/>
      <c r="R43" s="773"/>
      <c r="S43" s="773"/>
      <c r="T43" s="773"/>
      <c r="U43" s="773"/>
    </row>
    <row r="44" spans="2:21" ht="24.95" customHeight="1" x14ac:dyDescent="0.25">
      <c r="B44" s="773"/>
      <c r="C44" s="773"/>
      <c r="D44" s="773"/>
      <c r="E44" s="773"/>
      <c r="F44" s="773"/>
      <c r="G44" s="773"/>
      <c r="H44" s="773"/>
      <c r="I44" s="773"/>
      <c r="J44" s="773"/>
      <c r="K44" s="773"/>
      <c r="L44" s="773"/>
      <c r="M44" s="773"/>
      <c r="N44" s="773"/>
      <c r="O44" s="773"/>
      <c r="P44" s="773"/>
      <c r="Q44" s="773"/>
      <c r="R44" s="773"/>
      <c r="S44" s="773"/>
      <c r="T44" s="773"/>
      <c r="U44" s="773"/>
    </row>
    <row r="45" spans="2:21" ht="24.95" customHeight="1" x14ac:dyDescent="0.25">
      <c r="B45" s="773"/>
      <c r="C45" s="773"/>
      <c r="D45" s="773"/>
      <c r="E45" s="773"/>
      <c r="F45" s="773"/>
      <c r="G45" s="773"/>
      <c r="H45" s="773"/>
      <c r="I45" s="773"/>
      <c r="J45" s="773"/>
      <c r="K45" s="773"/>
      <c r="L45" s="773"/>
      <c r="M45" s="773"/>
      <c r="N45" s="773"/>
      <c r="O45" s="773"/>
      <c r="P45" s="773"/>
      <c r="Q45" s="773"/>
      <c r="R45" s="773"/>
      <c r="S45" s="773"/>
      <c r="T45" s="773"/>
      <c r="U45" s="773"/>
    </row>
    <row r="46" spans="2:21" ht="24.95" customHeight="1" x14ac:dyDescent="0.25">
      <c r="B46" s="773"/>
      <c r="C46" s="773"/>
      <c r="D46" s="773"/>
      <c r="E46" s="773"/>
      <c r="F46" s="773"/>
      <c r="G46" s="773"/>
      <c r="H46" s="773"/>
      <c r="I46" s="773"/>
      <c r="J46" s="773"/>
      <c r="K46" s="773"/>
      <c r="L46" s="773"/>
      <c r="M46" s="773"/>
      <c r="N46" s="773"/>
      <c r="O46" s="773"/>
      <c r="P46" s="773"/>
      <c r="Q46" s="773"/>
      <c r="R46" s="773"/>
      <c r="S46" s="773"/>
      <c r="T46" s="773"/>
      <c r="U46" s="773"/>
    </row>
    <row r="47" spans="2:21" ht="24.95" customHeight="1" x14ac:dyDescent="0.25">
      <c r="B47" s="773"/>
      <c r="C47" s="773"/>
      <c r="D47" s="773"/>
      <c r="E47" s="773"/>
      <c r="F47" s="773"/>
      <c r="G47" s="773"/>
      <c r="H47" s="773"/>
      <c r="I47" s="773"/>
      <c r="J47" s="773"/>
      <c r="K47" s="773"/>
      <c r="L47" s="773"/>
      <c r="M47" s="773"/>
      <c r="N47" s="773"/>
      <c r="O47" s="773"/>
      <c r="P47" s="773"/>
      <c r="Q47" s="773"/>
      <c r="R47" s="773"/>
      <c r="S47" s="773"/>
      <c r="T47" s="773"/>
      <c r="U47" s="773"/>
    </row>
    <row r="48" spans="2:21" ht="24.95" customHeight="1" x14ac:dyDescent="0.25">
      <c r="B48" s="773"/>
      <c r="C48" s="773"/>
      <c r="D48" s="773"/>
      <c r="E48" s="773"/>
      <c r="F48" s="773"/>
      <c r="G48" s="773"/>
      <c r="H48" s="773"/>
      <c r="I48" s="773"/>
      <c r="J48" s="773"/>
      <c r="K48" s="773"/>
      <c r="L48" s="773"/>
      <c r="M48" s="773"/>
      <c r="N48" s="773"/>
      <c r="O48" s="773"/>
      <c r="P48" s="773"/>
      <c r="Q48" s="773"/>
      <c r="R48" s="773"/>
      <c r="S48" s="773"/>
      <c r="T48" s="773"/>
      <c r="U48" s="773"/>
    </row>
    <row r="49" spans="2:21" ht="24.95" customHeight="1" x14ac:dyDescent="0.25">
      <c r="B49" s="773"/>
      <c r="C49" s="773"/>
      <c r="D49" s="773"/>
      <c r="E49" s="773"/>
      <c r="F49" s="773"/>
      <c r="G49" s="773"/>
      <c r="H49" s="773"/>
      <c r="I49" s="773"/>
      <c r="J49" s="773"/>
      <c r="K49" s="773"/>
      <c r="L49" s="773"/>
      <c r="M49" s="773"/>
      <c r="N49" s="773"/>
      <c r="O49" s="773"/>
      <c r="P49" s="773"/>
      <c r="Q49" s="773"/>
      <c r="R49" s="773"/>
      <c r="S49" s="773"/>
      <c r="T49" s="773"/>
      <c r="U49" s="773"/>
    </row>
    <row r="50" spans="2:21" ht="24.95" customHeight="1" x14ac:dyDescent="0.25">
      <c r="B50" s="773"/>
      <c r="C50" s="773"/>
      <c r="D50" s="773"/>
      <c r="E50" s="773"/>
      <c r="F50" s="773"/>
      <c r="G50" s="773"/>
      <c r="H50" s="773"/>
      <c r="I50" s="773"/>
      <c r="J50" s="773"/>
      <c r="K50" s="773"/>
      <c r="L50" s="773"/>
      <c r="M50" s="773"/>
      <c r="N50" s="773"/>
      <c r="O50" s="773"/>
      <c r="P50" s="773"/>
      <c r="Q50" s="773"/>
      <c r="R50" s="773"/>
      <c r="S50" s="773"/>
      <c r="T50" s="773"/>
      <c r="U50" s="773"/>
    </row>
    <row r="51" spans="2:21" ht="24.95" customHeight="1" x14ac:dyDescent="0.25">
      <c r="B51" s="773"/>
      <c r="C51" s="773"/>
      <c r="D51" s="773"/>
      <c r="E51" s="773"/>
      <c r="F51" s="773"/>
      <c r="G51" s="773"/>
      <c r="H51" s="773"/>
      <c r="I51" s="773"/>
      <c r="J51" s="773"/>
      <c r="K51" s="773"/>
      <c r="L51" s="773"/>
      <c r="M51" s="773"/>
      <c r="N51" s="773"/>
      <c r="O51" s="773"/>
      <c r="P51" s="773"/>
      <c r="Q51" s="773"/>
      <c r="R51" s="773"/>
      <c r="S51" s="773"/>
      <c r="T51" s="773"/>
      <c r="U51" s="773"/>
    </row>
    <row r="52" spans="2:21" ht="24.95" customHeight="1" x14ac:dyDescent="0.25">
      <c r="B52" s="773"/>
      <c r="C52" s="773"/>
      <c r="D52" s="773"/>
      <c r="E52" s="773"/>
      <c r="F52" s="773"/>
      <c r="G52" s="773"/>
      <c r="H52" s="773"/>
      <c r="I52" s="773"/>
      <c r="J52" s="773"/>
      <c r="K52" s="773"/>
      <c r="L52" s="773"/>
      <c r="M52" s="773"/>
      <c r="N52" s="773"/>
      <c r="O52" s="773"/>
      <c r="P52" s="773"/>
      <c r="Q52" s="773"/>
      <c r="R52" s="773"/>
      <c r="S52" s="773"/>
      <c r="T52" s="773"/>
      <c r="U52" s="773"/>
    </row>
    <row r="53" spans="2:21" ht="24.95" customHeight="1" x14ac:dyDescent="0.25">
      <c r="B53" s="773"/>
      <c r="C53" s="773"/>
      <c r="D53" s="773"/>
      <c r="E53" s="773"/>
      <c r="F53" s="773"/>
      <c r="G53" s="773"/>
      <c r="H53" s="773"/>
      <c r="I53" s="773"/>
      <c r="J53" s="773"/>
      <c r="K53" s="773"/>
      <c r="L53" s="773"/>
      <c r="M53" s="773"/>
      <c r="N53" s="773"/>
      <c r="O53" s="773"/>
      <c r="P53" s="773"/>
      <c r="Q53" s="773"/>
      <c r="R53" s="773"/>
      <c r="S53" s="773"/>
      <c r="T53" s="773"/>
      <c r="U53" s="773"/>
    </row>
    <row r="54" spans="2:21" ht="24.95" customHeight="1" x14ac:dyDescent="0.25">
      <c r="B54" s="773"/>
      <c r="C54" s="773"/>
      <c r="D54" s="773"/>
      <c r="E54" s="773"/>
      <c r="F54" s="773"/>
      <c r="G54" s="773"/>
      <c r="H54" s="773"/>
      <c r="I54" s="773"/>
      <c r="J54" s="773"/>
      <c r="K54" s="773"/>
      <c r="L54" s="773"/>
      <c r="M54" s="773"/>
      <c r="N54" s="773"/>
      <c r="O54" s="773"/>
      <c r="P54" s="773"/>
      <c r="Q54" s="773"/>
      <c r="R54" s="773"/>
      <c r="S54" s="773"/>
      <c r="T54" s="773"/>
      <c r="U54" s="773"/>
    </row>
    <row r="55" spans="2:21" ht="24.95" customHeight="1" x14ac:dyDescent="0.25">
      <c r="B55" s="773"/>
      <c r="C55" s="773"/>
      <c r="D55" s="773"/>
      <c r="E55" s="773"/>
      <c r="F55" s="773"/>
      <c r="G55" s="773"/>
      <c r="H55" s="773"/>
      <c r="I55" s="773"/>
      <c r="J55" s="773"/>
      <c r="K55" s="773"/>
      <c r="L55" s="773"/>
      <c r="M55" s="773"/>
      <c r="N55" s="773"/>
      <c r="O55" s="773"/>
      <c r="P55" s="773"/>
      <c r="Q55" s="773"/>
      <c r="R55" s="773"/>
      <c r="S55" s="773"/>
      <c r="T55" s="773"/>
      <c r="U55" s="773"/>
    </row>
    <row r="56" spans="2:21" ht="24.95" customHeight="1" x14ac:dyDescent="0.25">
      <c r="B56" s="773"/>
      <c r="C56" s="773"/>
      <c r="D56" s="773"/>
      <c r="E56" s="773"/>
      <c r="F56" s="773"/>
      <c r="G56" s="773"/>
      <c r="H56" s="773"/>
      <c r="I56" s="773"/>
      <c r="J56" s="773"/>
      <c r="K56" s="773"/>
      <c r="L56" s="773"/>
      <c r="M56" s="773"/>
      <c r="N56" s="773"/>
      <c r="O56" s="773"/>
      <c r="P56" s="773"/>
      <c r="Q56" s="773"/>
      <c r="R56" s="773"/>
      <c r="S56" s="773"/>
      <c r="T56" s="773"/>
      <c r="U56" s="773"/>
    </row>
    <row r="57" spans="2:21" ht="24.95" customHeight="1" x14ac:dyDescent="0.25">
      <c r="B57" s="773"/>
      <c r="C57" s="773"/>
      <c r="D57" s="773"/>
      <c r="E57" s="773"/>
      <c r="F57" s="773"/>
      <c r="G57" s="773"/>
      <c r="H57" s="773"/>
      <c r="I57" s="773"/>
      <c r="J57" s="773"/>
      <c r="K57" s="773"/>
      <c r="L57" s="773"/>
      <c r="M57" s="773"/>
      <c r="N57" s="773"/>
      <c r="O57" s="773"/>
      <c r="P57" s="773"/>
      <c r="Q57" s="773"/>
      <c r="R57" s="773"/>
      <c r="S57" s="773"/>
      <c r="T57" s="773"/>
      <c r="U57" s="773"/>
    </row>
    <row r="58" spans="2:21" ht="24.95" customHeight="1" x14ac:dyDescent="0.25">
      <c r="B58" s="773"/>
      <c r="C58" s="773"/>
      <c r="D58" s="773"/>
      <c r="E58" s="773"/>
      <c r="F58" s="773"/>
      <c r="G58" s="773"/>
      <c r="H58" s="773"/>
      <c r="I58" s="773"/>
      <c r="J58" s="773"/>
      <c r="K58" s="773"/>
      <c r="L58" s="773"/>
      <c r="M58" s="773"/>
      <c r="N58" s="773"/>
      <c r="O58" s="773"/>
      <c r="P58" s="773"/>
      <c r="Q58" s="773"/>
      <c r="R58" s="773"/>
      <c r="S58" s="773"/>
      <c r="T58" s="773"/>
      <c r="U58" s="773"/>
    </row>
    <row r="59" spans="2:21" ht="24.95" customHeight="1" x14ac:dyDescent="0.25">
      <c r="B59" s="773"/>
      <c r="C59" s="773"/>
      <c r="D59" s="773"/>
      <c r="E59" s="773"/>
      <c r="F59" s="773"/>
      <c r="G59" s="773"/>
      <c r="H59" s="773"/>
      <c r="I59" s="773"/>
      <c r="J59" s="773"/>
      <c r="K59" s="773"/>
      <c r="L59" s="773"/>
      <c r="M59" s="773"/>
      <c r="N59" s="773"/>
      <c r="O59" s="773"/>
      <c r="P59" s="773"/>
      <c r="Q59" s="773"/>
      <c r="R59" s="773"/>
      <c r="S59" s="773"/>
      <c r="T59" s="773"/>
      <c r="U59" s="773"/>
    </row>
    <row r="60" spans="2:21" ht="24.95" customHeight="1" x14ac:dyDescent="0.25">
      <c r="B60" s="773"/>
      <c r="C60" s="773"/>
      <c r="D60" s="773"/>
      <c r="E60" s="773"/>
      <c r="F60" s="773"/>
      <c r="G60" s="773"/>
      <c r="H60" s="773"/>
      <c r="I60" s="773"/>
      <c r="J60" s="773"/>
      <c r="K60" s="773"/>
      <c r="L60" s="773"/>
      <c r="M60" s="773"/>
      <c r="N60" s="773"/>
      <c r="O60" s="773"/>
      <c r="P60" s="773"/>
      <c r="Q60" s="773"/>
      <c r="R60" s="773"/>
      <c r="S60" s="773"/>
      <c r="T60" s="773"/>
      <c r="U60" s="773"/>
    </row>
    <row r="61" spans="2:21" ht="24.95" customHeight="1" x14ac:dyDescent="0.25">
      <c r="B61" s="773"/>
      <c r="C61" s="773"/>
      <c r="D61" s="773"/>
      <c r="E61" s="773"/>
      <c r="F61" s="773"/>
      <c r="G61" s="773"/>
      <c r="H61" s="773"/>
      <c r="I61" s="773"/>
      <c r="J61" s="773"/>
      <c r="K61" s="773"/>
      <c r="L61" s="773"/>
      <c r="M61" s="773"/>
      <c r="N61" s="773"/>
      <c r="O61" s="773"/>
      <c r="P61" s="773"/>
      <c r="Q61" s="773"/>
      <c r="R61" s="773"/>
      <c r="S61" s="773"/>
      <c r="T61" s="773"/>
      <c r="U61" s="773"/>
    </row>
    <row r="62" spans="2:21" ht="24.95" customHeight="1" x14ac:dyDescent="0.25">
      <c r="B62" s="773"/>
      <c r="C62" s="773"/>
      <c r="D62" s="773"/>
      <c r="E62" s="773"/>
      <c r="F62" s="773"/>
      <c r="G62" s="773"/>
      <c r="H62" s="773"/>
      <c r="I62" s="773"/>
      <c r="J62" s="773"/>
      <c r="K62" s="773"/>
      <c r="L62" s="773"/>
      <c r="M62" s="773"/>
      <c r="N62" s="773"/>
      <c r="O62" s="773"/>
      <c r="P62" s="773"/>
      <c r="Q62" s="773"/>
      <c r="R62" s="773"/>
      <c r="S62" s="773"/>
      <c r="T62" s="773"/>
      <c r="U62" s="773"/>
    </row>
    <row r="63" spans="2:21" ht="24.95" customHeight="1" x14ac:dyDescent="0.25">
      <c r="B63" s="773"/>
      <c r="C63" s="773"/>
      <c r="D63" s="773"/>
      <c r="E63" s="773"/>
      <c r="F63" s="773"/>
      <c r="G63" s="773"/>
      <c r="H63" s="773"/>
      <c r="I63" s="773"/>
      <c r="J63" s="773"/>
      <c r="K63" s="773"/>
      <c r="L63" s="773"/>
      <c r="M63" s="773"/>
      <c r="N63" s="773"/>
      <c r="O63" s="773"/>
      <c r="P63" s="773"/>
      <c r="Q63" s="773"/>
      <c r="R63" s="773"/>
      <c r="S63" s="773"/>
      <c r="T63" s="773"/>
      <c r="U63" s="773"/>
    </row>
    <row r="64" spans="2:21" ht="24.95" customHeight="1" x14ac:dyDescent="0.25">
      <c r="B64" s="773"/>
      <c r="C64" s="773"/>
      <c r="D64" s="773"/>
      <c r="E64" s="773"/>
      <c r="F64" s="773"/>
      <c r="G64" s="773"/>
      <c r="H64" s="773"/>
      <c r="I64" s="773"/>
      <c r="J64" s="773"/>
      <c r="K64" s="773"/>
      <c r="L64" s="773"/>
      <c r="M64" s="773"/>
      <c r="N64" s="773"/>
      <c r="O64" s="773"/>
      <c r="P64" s="773"/>
      <c r="Q64" s="773"/>
      <c r="R64" s="773"/>
      <c r="S64" s="773"/>
      <c r="T64" s="773"/>
      <c r="U64" s="773"/>
    </row>
    <row r="65" spans="2:21" ht="24.95" customHeight="1" x14ac:dyDescent="0.25">
      <c r="B65" s="773"/>
      <c r="C65" s="773"/>
      <c r="D65" s="773"/>
      <c r="E65" s="773"/>
      <c r="F65" s="773"/>
      <c r="G65" s="773"/>
      <c r="H65" s="773"/>
      <c r="I65" s="773"/>
      <c r="J65" s="773"/>
      <c r="K65" s="773"/>
      <c r="L65" s="773"/>
      <c r="M65" s="773"/>
      <c r="N65" s="773"/>
      <c r="O65" s="773"/>
      <c r="P65" s="773"/>
      <c r="Q65" s="773"/>
      <c r="R65" s="773"/>
      <c r="S65" s="773"/>
      <c r="T65" s="773"/>
      <c r="U65" s="773"/>
    </row>
    <row r="66" spans="2:21" ht="24.95" customHeight="1" x14ac:dyDescent="0.25">
      <c r="B66" s="773"/>
      <c r="C66" s="773"/>
      <c r="D66" s="773"/>
      <c r="E66" s="773"/>
      <c r="F66" s="773"/>
      <c r="G66" s="773"/>
      <c r="H66" s="773"/>
      <c r="I66" s="773"/>
      <c r="J66" s="773"/>
      <c r="K66" s="773"/>
      <c r="L66" s="773"/>
      <c r="M66" s="773"/>
      <c r="N66" s="773"/>
      <c r="O66" s="773"/>
      <c r="P66" s="773"/>
      <c r="Q66" s="773"/>
      <c r="R66" s="773"/>
      <c r="S66" s="773"/>
      <c r="T66" s="773"/>
      <c r="U66" s="773"/>
    </row>
    <row r="67" spans="2:21" ht="24.95" customHeight="1" x14ac:dyDescent="0.25">
      <c r="B67" s="773"/>
      <c r="C67" s="773"/>
      <c r="D67" s="773"/>
      <c r="E67" s="773"/>
      <c r="F67" s="773"/>
      <c r="G67" s="773"/>
      <c r="H67" s="773"/>
      <c r="I67" s="773"/>
      <c r="J67" s="773"/>
      <c r="K67" s="773"/>
      <c r="L67" s="773"/>
      <c r="M67" s="773"/>
      <c r="N67" s="773"/>
      <c r="O67" s="773"/>
      <c r="P67" s="773"/>
      <c r="Q67" s="773"/>
      <c r="R67" s="773"/>
      <c r="S67" s="773"/>
      <c r="T67" s="773"/>
      <c r="U67" s="773"/>
    </row>
    <row r="68" spans="2:21" ht="24.95" customHeight="1" x14ac:dyDescent="0.25">
      <c r="B68" s="773"/>
      <c r="C68" s="773"/>
      <c r="D68" s="773"/>
      <c r="E68" s="773"/>
      <c r="F68" s="773"/>
      <c r="G68" s="773"/>
      <c r="H68" s="773"/>
      <c r="I68" s="773"/>
      <c r="J68" s="773"/>
      <c r="K68" s="773"/>
      <c r="L68" s="773"/>
      <c r="M68" s="773"/>
      <c r="N68" s="773"/>
      <c r="O68" s="773"/>
      <c r="P68" s="773"/>
      <c r="Q68" s="773"/>
      <c r="R68" s="773"/>
      <c r="S68" s="773"/>
      <c r="T68" s="773"/>
      <c r="U68" s="773"/>
    </row>
    <row r="69" spans="2:21" ht="24.95" customHeight="1" x14ac:dyDescent="0.25">
      <c r="B69" s="773"/>
      <c r="C69" s="773"/>
      <c r="D69" s="773"/>
      <c r="E69" s="773"/>
      <c r="F69" s="773"/>
      <c r="G69" s="773"/>
      <c r="H69" s="773"/>
      <c r="I69" s="773"/>
      <c r="J69" s="773"/>
      <c r="K69" s="773"/>
      <c r="L69" s="773"/>
      <c r="M69" s="773"/>
      <c r="N69" s="773"/>
      <c r="O69" s="773"/>
      <c r="P69" s="773"/>
      <c r="Q69" s="773"/>
      <c r="R69" s="773"/>
      <c r="S69" s="773"/>
      <c r="T69" s="773"/>
      <c r="U69" s="773"/>
    </row>
    <row r="70" spans="2:21" ht="24.95" customHeight="1" x14ac:dyDescent="0.25">
      <c r="B70" s="773"/>
      <c r="C70" s="773"/>
      <c r="D70" s="773"/>
      <c r="E70" s="773"/>
      <c r="F70" s="773"/>
      <c r="G70" s="773"/>
      <c r="H70" s="773"/>
      <c r="I70" s="773"/>
      <c r="J70" s="773"/>
      <c r="K70" s="773"/>
      <c r="L70" s="773"/>
      <c r="M70" s="773"/>
      <c r="N70" s="773"/>
      <c r="O70" s="773"/>
      <c r="P70" s="773"/>
      <c r="Q70" s="773"/>
      <c r="R70" s="773"/>
      <c r="S70" s="773"/>
      <c r="T70" s="773"/>
      <c r="U70" s="773"/>
    </row>
    <row r="71" spans="2:21" ht="24.95" customHeight="1" x14ac:dyDescent="0.25">
      <c r="B71" s="773"/>
      <c r="C71" s="773"/>
      <c r="D71" s="773"/>
      <c r="E71" s="773"/>
      <c r="F71" s="773"/>
      <c r="G71" s="773"/>
      <c r="H71" s="773"/>
      <c r="I71" s="773"/>
      <c r="J71" s="773"/>
      <c r="K71" s="773"/>
      <c r="L71" s="773"/>
      <c r="M71" s="773"/>
      <c r="N71" s="773"/>
      <c r="O71" s="773"/>
      <c r="P71" s="773"/>
      <c r="Q71" s="773"/>
      <c r="R71" s="773"/>
      <c r="S71" s="773"/>
      <c r="T71" s="773"/>
      <c r="U71" s="773"/>
    </row>
    <row r="72" spans="2:21" ht="24.95" customHeight="1" x14ac:dyDescent="0.25">
      <c r="B72" s="773"/>
      <c r="C72" s="773"/>
      <c r="D72" s="773"/>
      <c r="E72" s="773"/>
      <c r="F72" s="773"/>
      <c r="G72" s="773"/>
      <c r="H72" s="773"/>
      <c r="I72" s="773"/>
      <c r="J72" s="773"/>
      <c r="K72" s="773"/>
      <c r="L72" s="773"/>
      <c r="M72" s="773"/>
      <c r="N72" s="773"/>
      <c r="O72" s="773"/>
      <c r="P72" s="773"/>
      <c r="Q72" s="773"/>
      <c r="R72" s="773"/>
      <c r="S72" s="773"/>
      <c r="T72" s="773"/>
      <c r="U72" s="773"/>
    </row>
    <row r="73" spans="2:21" ht="24.95" customHeight="1" x14ac:dyDescent="0.25">
      <c r="B73" s="773"/>
      <c r="C73" s="773"/>
      <c r="D73" s="773"/>
      <c r="E73" s="773"/>
      <c r="F73" s="773"/>
      <c r="G73" s="773"/>
      <c r="H73" s="773"/>
      <c r="I73" s="773"/>
      <c r="J73" s="773"/>
      <c r="K73" s="773"/>
      <c r="L73" s="773"/>
      <c r="M73" s="773"/>
      <c r="N73" s="773"/>
      <c r="O73" s="773"/>
      <c r="P73" s="773"/>
      <c r="Q73" s="773"/>
      <c r="R73" s="773"/>
      <c r="S73" s="773"/>
      <c r="T73" s="773"/>
      <c r="U73" s="773"/>
    </row>
    <row r="74" spans="2:21" ht="24.95" customHeight="1" x14ac:dyDescent="0.25">
      <c r="B74" s="773"/>
      <c r="C74" s="773"/>
      <c r="D74" s="773"/>
      <c r="E74" s="773"/>
      <c r="F74" s="773"/>
      <c r="G74" s="773"/>
      <c r="H74" s="773"/>
      <c r="I74" s="773"/>
      <c r="J74" s="773"/>
      <c r="K74" s="773"/>
      <c r="L74" s="773"/>
      <c r="M74" s="773"/>
      <c r="N74" s="773"/>
      <c r="O74" s="773"/>
      <c r="P74" s="773"/>
      <c r="Q74" s="773"/>
      <c r="R74" s="773"/>
      <c r="S74" s="773"/>
      <c r="T74" s="773"/>
      <c r="U74" s="773"/>
    </row>
    <row r="75" spans="2:21" ht="24.95" customHeight="1" x14ac:dyDescent="0.25">
      <c r="B75" s="773"/>
      <c r="C75" s="773"/>
      <c r="D75" s="773"/>
      <c r="E75" s="773"/>
      <c r="F75" s="773"/>
      <c r="G75" s="773"/>
      <c r="H75" s="773"/>
      <c r="I75" s="773"/>
      <c r="J75" s="773"/>
      <c r="K75" s="773"/>
      <c r="L75" s="773"/>
      <c r="M75" s="773"/>
      <c r="N75" s="773"/>
      <c r="O75" s="773"/>
      <c r="P75" s="773"/>
      <c r="Q75" s="773"/>
      <c r="R75" s="773"/>
      <c r="S75" s="773"/>
      <c r="T75" s="773"/>
      <c r="U75" s="773"/>
    </row>
    <row r="76" spans="2:21" ht="24.95" customHeight="1" x14ac:dyDescent="0.25">
      <c r="B76" s="773"/>
      <c r="C76" s="773"/>
      <c r="D76" s="773"/>
      <c r="E76" s="773"/>
      <c r="F76" s="773"/>
      <c r="G76" s="773"/>
      <c r="H76" s="773"/>
      <c r="I76" s="773"/>
      <c r="J76" s="773"/>
      <c r="K76" s="773"/>
      <c r="L76" s="773"/>
      <c r="M76" s="773"/>
      <c r="N76" s="773"/>
      <c r="O76" s="773"/>
      <c r="P76" s="773"/>
      <c r="Q76" s="773"/>
      <c r="R76" s="773"/>
      <c r="S76" s="773"/>
      <c r="T76" s="773"/>
      <c r="U76" s="773"/>
    </row>
    <row r="77" spans="2:21" ht="24.95" customHeight="1" x14ac:dyDescent="0.25">
      <c r="B77" s="773"/>
      <c r="C77" s="773"/>
      <c r="D77" s="773"/>
      <c r="E77" s="773"/>
      <c r="F77" s="773"/>
      <c r="G77" s="773"/>
      <c r="H77" s="773"/>
      <c r="I77" s="773"/>
      <c r="J77" s="773"/>
      <c r="K77" s="773"/>
      <c r="L77" s="773"/>
      <c r="M77" s="773"/>
      <c r="N77" s="773"/>
      <c r="O77" s="773"/>
      <c r="P77" s="773"/>
      <c r="Q77" s="773"/>
      <c r="R77" s="773"/>
      <c r="S77" s="773"/>
      <c r="T77" s="773"/>
      <c r="U77" s="773"/>
    </row>
    <row r="78" spans="2:21" ht="24.95" customHeight="1" x14ac:dyDescent="0.25">
      <c r="B78" s="773"/>
      <c r="C78" s="773"/>
      <c r="D78" s="773"/>
      <c r="E78" s="773"/>
      <c r="F78" s="773"/>
      <c r="G78" s="773"/>
      <c r="H78" s="773"/>
      <c r="I78" s="773"/>
      <c r="J78" s="773"/>
      <c r="K78" s="773"/>
      <c r="L78" s="773"/>
      <c r="M78" s="773"/>
      <c r="N78" s="773"/>
      <c r="O78" s="773"/>
      <c r="P78" s="773"/>
      <c r="Q78" s="773"/>
      <c r="R78" s="773"/>
      <c r="S78" s="773"/>
      <c r="T78" s="773"/>
      <c r="U78" s="773"/>
    </row>
    <row r="79" spans="2:21" ht="24.95" customHeight="1" x14ac:dyDescent="0.25">
      <c r="B79" s="773"/>
      <c r="C79" s="773"/>
      <c r="D79" s="773"/>
      <c r="E79" s="773"/>
      <c r="F79" s="773"/>
      <c r="G79" s="773"/>
      <c r="H79" s="773"/>
      <c r="I79" s="773"/>
      <c r="J79" s="773"/>
      <c r="K79" s="773"/>
      <c r="L79" s="773"/>
      <c r="M79" s="773"/>
      <c r="N79" s="773"/>
      <c r="O79" s="773"/>
      <c r="P79" s="773"/>
      <c r="Q79" s="773"/>
      <c r="R79" s="773"/>
      <c r="S79" s="773"/>
      <c r="T79" s="773"/>
      <c r="U79" s="773"/>
    </row>
    <row r="80" spans="2:21" ht="24.95" customHeight="1" x14ac:dyDescent="0.25">
      <c r="B80" s="773"/>
      <c r="C80" s="773"/>
      <c r="D80" s="773"/>
      <c r="E80" s="773"/>
      <c r="F80" s="773"/>
      <c r="G80" s="773"/>
      <c r="H80" s="773"/>
      <c r="I80" s="773"/>
      <c r="J80" s="773"/>
      <c r="K80" s="773"/>
      <c r="L80" s="773"/>
      <c r="M80" s="773"/>
      <c r="N80" s="773"/>
      <c r="O80" s="773"/>
      <c r="P80" s="773"/>
      <c r="Q80" s="773"/>
      <c r="R80" s="773"/>
      <c r="S80" s="773"/>
      <c r="T80" s="773"/>
      <c r="U80" s="773"/>
    </row>
    <row r="81" spans="2:21" ht="24.95" customHeight="1" x14ac:dyDescent="0.25">
      <c r="B81" s="773"/>
      <c r="C81" s="773"/>
      <c r="D81" s="773"/>
      <c r="E81" s="773"/>
      <c r="F81" s="773"/>
      <c r="G81" s="773"/>
      <c r="H81" s="773"/>
      <c r="I81" s="773"/>
      <c r="J81" s="773"/>
      <c r="K81" s="773"/>
      <c r="L81" s="773"/>
      <c r="M81" s="773"/>
      <c r="N81" s="773"/>
      <c r="O81" s="773"/>
      <c r="P81" s="773"/>
      <c r="Q81" s="773"/>
      <c r="R81" s="773"/>
      <c r="S81" s="773"/>
      <c r="T81" s="773"/>
      <c r="U81" s="773"/>
    </row>
    <row r="82" spans="2:21" ht="24.95" customHeight="1" x14ac:dyDescent="0.25">
      <c r="B82" s="773"/>
      <c r="C82" s="773"/>
      <c r="D82" s="773"/>
      <c r="E82" s="773"/>
      <c r="F82" s="773"/>
      <c r="G82" s="773"/>
      <c r="H82" s="773"/>
      <c r="I82" s="773"/>
      <c r="J82" s="773"/>
      <c r="K82" s="773"/>
      <c r="L82" s="773"/>
      <c r="M82" s="773"/>
      <c r="N82" s="773"/>
      <c r="O82" s="773"/>
      <c r="P82" s="773"/>
      <c r="Q82" s="773"/>
      <c r="R82" s="773"/>
      <c r="S82" s="773"/>
      <c r="T82" s="773"/>
      <c r="U82" s="773"/>
    </row>
    <row r="83" spans="2:21" ht="24.95" customHeight="1" x14ac:dyDescent="0.25">
      <c r="B83" s="773"/>
      <c r="C83" s="773"/>
      <c r="D83" s="773"/>
      <c r="E83" s="773"/>
      <c r="F83" s="773"/>
      <c r="G83" s="773"/>
      <c r="H83" s="773"/>
      <c r="I83" s="773"/>
      <c r="J83" s="773"/>
      <c r="K83" s="773"/>
      <c r="L83" s="773"/>
      <c r="M83" s="773"/>
      <c r="N83" s="773"/>
      <c r="O83" s="773"/>
      <c r="P83" s="773"/>
      <c r="Q83" s="773"/>
      <c r="R83" s="773"/>
      <c r="S83" s="773"/>
      <c r="T83" s="773"/>
      <c r="U83" s="773"/>
    </row>
    <row r="84" spans="2:21" ht="24.95" customHeight="1" x14ac:dyDescent="0.25">
      <c r="B84" s="773"/>
      <c r="C84" s="773"/>
      <c r="D84" s="773"/>
      <c r="E84" s="773"/>
      <c r="F84" s="773"/>
      <c r="G84" s="773"/>
      <c r="H84" s="773"/>
      <c r="I84" s="773"/>
      <c r="J84" s="773"/>
      <c r="K84" s="773"/>
      <c r="L84" s="773"/>
      <c r="M84" s="773"/>
      <c r="N84" s="773"/>
      <c r="O84" s="773"/>
      <c r="P84" s="773"/>
      <c r="Q84" s="773"/>
      <c r="R84" s="773"/>
      <c r="S84" s="773"/>
      <c r="T84" s="773"/>
      <c r="U84" s="773"/>
    </row>
    <row r="85" spans="2:21" ht="24.95" customHeight="1" x14ac:dyDescent="0.25">
      <c r="B85" s="773"/>
      <c r="C85" s="773"/>
      <c r="D85" s="773"/>
      <c r="E85" s="773"/>
      <c r="F85" s="773"/>
      <c r="G85" s="773"/>
      <c r="H85" s="773"/>
      <c r="I85" s="773"/>
      <c r="J85" s="773"/>
      <c r="K85" s="773"/>
      <c r="L85" s="773"/>
      <c r="M85" s="773"/>
      <c r="N85" s="773"/>
      <c r="O85" s="773"/>
      <c r="P85" s="773"/>
      <c r="Q85" s="773"/>
      <c r="R85" s="773"/>
      <c r="S85" s="773"/>
      <c r="T85" s="773"/>
      <c r="U85" s="773"/>
    </row>
    <row r="86" spans="2:21" ht="24.95" customHeight="1" x14ac:dyDescent="0.25">
      <c r="B86" s="773"/>
      <c r="C86" s="773"/>
      <c r="D86" s="773"/>
      <c r="E86" s="773"/>
      <c r="F86" s="773"/>
      <c r="G86" s="773"/>
      <c r="H86" s="773"/>
      <c r="I86" s="773"/>
      <c r="J86" s="773"/>
      <c r="K86" s="773"/>
      <c r="L86" s="773"/>
      <c r="M86" s="773"/>
      <c r="N86" s="773"/>
      <c r="O86" s="773"/>
      <c r="P86" s="773"/>
      <c r="Q86" s="773"/>
      <c r="R86" s="773"/>
      <c r="S86" s="773"/>
      <c r="T86" s="773"/>
      <c r="U86" s="773"/>
    </row>
    <row r="87" spans="2:21" ht="24.95" customHeight="1" x14ac:dyDescent="0.25">
      <c r="B87" s="773"/>
      <c r="C87" s="773"/>
      <c r="D87" s="773"/>
      <c r="E87" s="773"/>
      <c r="F87" s="773"/>
      <c r="G87" s="773"/>
      <c r="H87" s="773"/>
      <c r="I87" s="773"/>
      <c r="J87" s="773"/>
      <c r="K87" s="773"/>
      <c r="L87" s="773"/>
      <c r="M87" s="773"/>
      <c r="N87" s="773"/>
      <c r="O87" s="773"/>
      <c r="P87" s="773"/>
      <c r="Q87" s="773"/>
      <c r="R87" s="773"/>
      <c r="S87" s="773"/>
      <c r="T87" s="773"/>
      <c r="U87" s="773"/>
    </row>
    <row r="88" spans="2:21" ht="24.95" customHeight="1" x14ac:dyDescent="0.25">
      <c r="B88" s="773"/>
      <c r="C88" s="773"/>
      <c r="D88" s="773"/>
      <c r="E88" s="773"/>
      <c r="F88" s="773"/>
      <c r="G88" s="773"/>
      <c r="H88" s="773"/>
      <c r="I88" s="773"/>
      <c r="J88" s="773"/>
      <c r="K88" s="773"/>
      <c r="L88" s="773"/>
      <c r="M88" s="773"/>
      <c r="N88" s="773"/>
      <c r="O88" s="773"/>
      <c r="P88" s="773"/>
      <c r="Q88" s="773"/>
      <c r="R88" s="773"/>
      <c r="S88" s="773"/>
      <c r="T88" s="773"/>
      <c r="U88" s="773"/>
    </row>
    <row r="89" spans="2:21" ht="24.95" customHeight="1" x14ac:dyDescent="0.25">
      <c r="B89" s="773"/>
      <c r="C89" s="773"/>
      <c r="D89" s="773"/>
      <c r="E89" s="773"/>
      <c r="F89" s="773"/>
      <c r="G89" s="773"/>
      <c r="H89" s="773"/>
      <c r="I89" s="773"/>
      <c r="J89" s="773"/>
      <c r="K89" s="773"/>
      <c r="L89" s="773"/>
      <c r="M89" s="773"/>
      <c r="N89" s="773"/>
      <c r="O89" s="773"/>
      <c r="P89" s="773"/>
      <c r="Q89" s="773"/>
      <c r="R89" s="773"/>
      <c r="S89" s="773"/>
      <c r="T89" s="773"/>
      <c r="U89" s="773"/>
    </row>
    <row r="90" spans="2:21" ht="24.95" customHeight="1" x14ac:dyDescent="0.25">
      <c r="B90" s="773"/>
      <c r="C90" s="773"/>
      <c r="D90" s="773"/>
      <c r="E90" s="773"/>
      <c r="F90" s="773"/>
      <c r="G90" s="773"/>
      <c r="H90" s="773"/>
      <c r="I90" s="773"/>
      <c r="J90" s="773"/>
      <c r="K90" s="773"/>
      <c r="L90" s="773"/>
      <c r="M90" s="773"/>
      <c r="N90" s="773"/>
      <c r="O90" s="773"/>
      <c r="P90" s="773"/>
      <c r="Q90" s="773"/>
      <c r="R90" s="773"/>
      <c r="S90" s="773"/>
      <c r="T90" s="773"/>
      <c r="U90" s="773"/>
    </row>
    <row r="91" spans="2:21" ht="24.95" customHeight="1" x14ac:dyDescent="0.25">
      <c r="B91" s="773"/>
      <c r="C91" s="773"/>
      <c r="D91" s="773"/>
      <c r="E91" s="773"/>
      <c r="F91" s="773"/>
      <c r="G91" s="773"/>
      <c r="H91" s="773"/>
      <c r="I91" s="773"/>
      <c r="J91" s="773"/>
      <c r="K91" s="773"/>
      <c r="L91" s="773"/>
      <c r="M91" s="773"/>
      <c r="N91" s="773"/>
      <c r="O91" s="773"/>
      <c r="P91" s="773"/>
      <c r="Q91" s="773"/>
      <c r="R91" s="773"/>
      <c r="S91" s="773"/>
      <c r="T91" s="773"/>
      <c r="U91" s="773"/>
    </row>
    <row r="92" spans="2:21" ht="24.95" customHeight="1" x14ac:dyDescent="0.25">
      <c r="B92" s="773"/>
      <c r="C92" s="773"/>
      <c r="D92" s="773"/>
      <c r="E92" s="773"/>
      <c r="F92" s="773"/>
      <c r="G92" s="773"/>
      <c r="H92" s="773"/>
      <c r="I92" s="773"/>
      <c r="J92" s="773"/>
      <c r="K92" s="773"/>
      <c r="L92" s="773"/>
      <c r="M92" s="773"/>
      <c r="N92" s="773"/>
      <c r="O92" s="773"/>
      <c r="P92" s="773"/>
      <c r="Q92" s="773"/>
      <c r="R92" s="773"/>
      <c r="S92" s="773"/>
      <c r="T92" s="773"/>
      <c r="U92" s="773"/>
    </row>
    <row r="93" spans="2:21" ht="24.95" customHeight="1" x14ac:dyDescent="0.25">
      <c r="B93" s="773"/>
      <c r="C93" s="773"/>
      <c r="D93" s="773"/>
      <c r="E93" s="773"/>
      <c r="F93" s="773"/>
      <c r="G93" s="773"/>
      <c r="H93" s="773"/>
      <c r="I93" s="773"/>
      <c r="J93" s="773"/>
      <c r="K93" s="773"/>
      <c r="L93" s="773"/>
      <c r="M93" s="773"/>
      <c r="N93" s="773"/>
      <c r="O93" s="773"/>
      <c r="P93" s="773"/>
      <c r="Q93" s="773"/>
      <c r="R93" s="773"/>
      <c r="S93" s="773"/>
      <c r="T93" s="773"/>
      <c r="U93" s="773"/>
    </row>
    <row r="94" spans="2:21" ht="24.95" customHeight="1" x14ac:dyDescent="0.25">
      <c r="B94" s="773"/>
      <c r="C94" s="773"/>
      <c r="D94" s="773"/>
      <c r="E94" s="773"/>
      <c r="F94" s="773"/>
      <c r="G94" s="773"/>
      <c r="H94" s="773"/>
      <c r="I94" s="773"/>
      <c r="J94" s="773"/>
      <c r="K94" s="773"/>
      <c r="L94" s="773"/>
      <c r="M94" s="773"/>
      <c r="N94" s="773"/>
      <c r="O94" s="773"/>
      <c r="P94" s="773"/>
      <c r="Q94" s="773"/>
      <c r="R94" s="773"/>
      <c r="S94" s="773"/>
      <c r="T94" s="773"/>
      <c r="U94" s="773"/>
    </row>
    <row r="95" spans="2:21" ht="24.95" customHeight="1" x14ac:dyDescent="0.25">
      <c r="B95" s="773"/>
      <c r="C95" s="773"/>
      <c r="D95" s="773"/>
      <c r="E95" s="773"/>
      <c r="F95" s="773"/>
      <c r="G95" s="773"/>
      <c r="H95" s="773"/>
      <c r="I95" s="773"/>
      <c r="J95" s="773"/>
      <c r="K95" s="773"/>
      <c r="L95" s="773"/>
      <c r="M95" s="773"/>
      <c r="N95" s="773"/>
      <c r="O95" s="773"/>
      <c r="P95" s="773"/>
      <c r="Q95" s="773"/>
      <c r="R95" s="773"/>
      <c r="S95" s="773"/>
      <c r="T95" s="773"/>
      <c r="U95" s="773"/>
    </row>
    <row r="96" spans="2:21" ht="24.95" customHeight="1" x14ac:dyDescent="0.25">
      <c r="B96" s="773"/>
      <c r="C96" s="773"/>
      <c r="D96" s="773"/>
      <c r="E96" s="773"/>
      <c r="F96" s="773"/>
      <c r="G96" s="773"/>
      <c r="H96" s="773"/>
      <c r="I96" s="773"/>
      <c r="J96" s="773"/>
      <c r="K96" s="773"/>
      <c r="L96" s="773"/>
      <c r="M96" s="773"/>
      <c r="N96" s="773"/>
      <c r="O96" s="773"/>
      <c r="P96" s="773"/>
      <c r="Q96" s="773"/>
      <c r="R96" s="773"/>
      <c r="S96" s="773"/>
      <c r="T96" s="773"/>
      <c r="U96" s="773"/>
    </row>
    <row r="97" spans="2:21" ht="24.95" customHeight="1" x14ac:dyDescent="0.25">
      <c r="B97" s="773"/>
      <c r="C97" s="773"/>
      <c r="D97" s="773"/>
      <c r="E97" s="773"/>
      <c r="F97" s="773"/>
      <c r="G97" s="773"/>
      <c r="H97" s="773"/>
      <c r="I97" s="773"/>
      <c r="J97" s="773"/>
      <c r="K97" s="773"/>
      <c r="L97" s="773"/>
      <c r="M97" s="773"/>
      <c r="N97" s="773"/>
      <c r="O97" s="773"/>
      <c r="P97" s="773"/>
      <c r="Q97" s="773"/>
      <c r="R97" s="773"/>
      <c r="S97" s="773"/>
      <c r="T97" s="773"/>
      <c r="U97" s="773"/>
    </row>
    <row r="98" spans="2:21" ht="24.95" customHeight="1" x14ac:dyDescent="0.25">
      <c r="B98" s="773"/>
      <c r="C98" s="773"/>
      <c r="D98" s="773"/>
      <c r="E98" s="773"/>
      <c r="F98" s="773"/>
      <c r="G98" s="773"/>
      <c r="H98" s="773"/>
      <c r="I98" s="773"/>
      <c r="J98" s="773"/>
      <c r="K98" s="773"/>
      <c r="L98" s="773"/>
      <c r="M98" s="773"/>
      <c r="N98" s="773"/>
      <c r="O98" s="773"/>
      <c r="P98" s="773"/>
      <c r="Q98" s="773"/>
      <c r="R98" s="773"/>
      <c r="S98" s="773"/>
      <c r="T98" s="773"/>
      <c r="U98" s="773"/>
    </row>
    <row r="99" spans="2:21" ht="24.95" customHeight="1" x14ac:dyDescent="0.25">
      <c r="B99" s="773"/>
      <c r="C99" s="773"/>
      <c r="D99" s="773"/>
      <c r="E99" s="773"/>
      <c r="F99" s="773"/>
      <c r="G99" s="773"/>
      <c r="H99" s="773"/>
      <c r="I99" s="773"/>
      <c r="J99" s="773"/>
      <c r="K99" s="773"/>
      <c r="L99" s="773"/>
      <c r="M99" s="773"/>
      <c r="N99" s="773"/>
      <c r="O99" s="773"/>
      <c r="P99" s="773"/>
      <c r="Q99" s="773"/>
      <c r="R99" s="773"/>
      <c r="S99" s="773"/>
      <c r="T99" s="773"/>
      <c r="U99" s="773"/>
    </row>
    <row r="100" spans="2:21" ht="24.95" customHeight="1" x14ac:dyDescent="0.25">
      <c r="B100" s="773"/>
      <c r="C100" s="773"/>
      <c r="D100" s="773"/>
      <c r="E100" s="773"/>
      <c r="F100" s="773"/>
      <c r="G100" s="773"/>
      <c r="H100" s="773"/>
      <c r="I100" s="773"/>
      <c r="J100" s="773"/>
      <c r="K100" s="773"/>
      <c r="L100" s="773"/>
      <c r="M100" s="773"/>
      <c r="N100" s="773"/>
      <c r="O100" s="773"/>
      <c r="P100" s="773"/>
      <c r="Q100" s="773"/>
      <c r="R100" s="773"/>
      <c r="S100" s="773"/>
      <c r="T100" s="773"/>
      <c r="U100" s="773"/>
    </row>
    <row r="101" spans="2:21" ht="24.95" customHeight="1" x14ac:dyDescent="0.25">
      <c r="B101" s="773"/>
      <c r="C101" s="773"/>
      <c r="D101" s="773"/>
      <c r="E101" s="773"/>
      <c r="F101" s="773"/>
      <c r="G101" s="773"/>
      <c r="H101" s="773"/>
      <c r="I101" s="773"/>
      <c r="J101" s="773"/>
      <c r="K101" s="773"/>
      <c r="L101" s="773"/>
      <c r="M101" s="773"/>
      <c r="N101" s="773"/>
      <c r="O101" s="773"/>
      <c r="P101" s="773"/>
      <c r="Q101" s="773"/>
      <c r="R101" s="773"/>
      <c r="S101" s="773"/>
      <c r="T101" s="773"/>
      <c r="U101" s="773"/>
    </row>
    <row r="102" spans="2:21" ht="24.95" customHeight="1" x14ac:dyDescent="0.25">
      <c r="B102" s="773"/>
      <c r="C102" s="773"/>
      <c r="D102" s="773"/>
      <c r="E102" s="773"/>
      <c r="F102" s="773"/>
      <c r="G102" s="773"/>
      <c r="H102" s="773"/>
      <c r="I102" s="773"/>
      <c r="J102" s="773"/>
      <c r="K102" s="773"/>
      <c r="L102" s="773"/>
      <c r="M102" s="773"/>
      <c r="N102" s="773"/>
      <c r="O102" s="773"/>
      <c r="P102" s="773"/>
      <c r="Q102" s="773"/>
      <c r="R102" s="773"/>
      <c r="S102" s="773"/>
      <c r="T102" s="773"/>
      <c r="U102" s="773"/>
    </row>
    <row r="103" spans="2:21" ht="24.95" customHeight="1" x14ac:dyDescent="0.25">
      <c r="B103" s="773"/>
      <c r="C103" s="773"/>
      <c r="D103" s="773"/>
      <c r="E103" s="773"/>
      <c r="F103" s="773"/>
      <c r="G103" s="773"/>
      <c r="H103" s="773"/>
      <c r="I103" s="773"/>
      <c r="J103" s="773"/>
      <c r="K103" s="773"/>
      <c r="L103" s="773"/>
      <c r="M103" s="773"/>
      <c r="N103" s="773"/>
      <c r="O103" s="773"/>
      <c r="P103" s="773"/>
      <c r="Q103" s="773"/>
      <c r="R103" s="773"/>
      <c r="S103" s="773"/>
      <c r="T103" s="773"/>
      <c r="U103" s="773"/>
    </row>
    <row r="104" spans="2:21" ht="24.95" customHeight="1" x14ac:dyDescent="0.25">
      <c r="B104" s="773"/>
      <c r="C104" s="773"/>
      <c r="D104" s="773"/>
      <c r="E104" s="773"/>
      <c r="F104" s="773"/>
      <c r="G104" s="773"/>
      <c r="H104" s="773"/>
      <c r="I104" s="773"/>
      <c r="J104" s="773"/>
      <c r="K104" s="773"/>
      <c r="L104" s="773"/>
      <c r="M104" s="773"/>
      <c r="N104" s="773"/>
      <c r="O104" s="773"/>
      <c r="P104" s="773"/>
      <c r="Q104" s="773"/>
      <c r="R104" s="773"/>
      <c r="S104" s="773"/>
      <c r="T104" s="773"/>
      <c r="U104" s="773"/>
    </row>
    <row r="105" spans="2:21" ht="24.95" customHeight="1" x14ac:dyDescent="0.25">
      <c r="B105" s="773"/>
      <c r="C105" s="773"/>
      <c r="D105" s="773"/>
      <c r="E105" s="773"/>
      <c r="F105" s="773"/>
      <c r="G105" s="773"/>
      <c r="H105" s="773"/>
      <c r="I105" s="773"/>
      <c r="J105" s="773"/>
      <c r="K105" s="773"/>
      <c r="L105" s="773"/>
      <c r="M105" s="773"/>
      <c r="N105" s="773"/>
      <c r="O105" s="773"/>
      <c r="P105" s="773"/>
      <c r="Q105" s="773"/>
      <c r="R105" s="773"/>
      <c r="S105" s="773"/>
      <c r="T105" s="773"/>
      <c r="U105" s="773"/>
    </row>
    <row r="106" spans="2:21" ht="24.95" customHeight="1" x14ac:dyDescent="0.25">
      <c r="B106" s="773"/>
      <c r="C106" s="773"/>
      <c r="D106" s="773"/>
      <c r="E106" s="773"/>
      <c r="F106" s="773"/>
      <c r="G106" s="773"/>
      <c r="H106" s="773"/>
      <c r="I106" s="773"/>
      <c r="J106" s="773"/>
      <c r="K106" s="773"/>
      <c r="L106" s="773"/>
      <c r="M106" s="773"/>
      <c r="N106" s="773"/>
      <c r="O106" s="773"/>
      <c r="P106" s="773"/>
      <c r="Q106" s="773"/>
      <c r="R106" s="773"/>
      <c r="S106" s="773"/>
      <c r="T106" s="773"/>
      <c r="U106" s="773"/>
    </row>
  </sheetData>
  <mergeCells count="3">
    <mergeCell ref="B2:O2"/>
    <mergeCell ref="B11:C11"/>
    <mergeCell ref="D11:E11"/>
  </mergeCells>
  <dataValidations count="1">
    <dataValidation type="list" allowBlank="1" showInputMessage="1" sqref="D11:E11" xr:uid="{00000000-0002-0000-0500-000000000000}">
      <formula1>"Default List, EAJ Reference List"</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U2"/>
  <sheetViews>
    <sheetView workbookViewId="0">
      <selection activeCell="B2" sqref="B2:U2"/>
    </sheetView>
  </sheetViews>
  <sheetFormatPr defaultRowHeight="15" x14ac:dyDescent="0.25"/>
  <cols>
    <col min="1" max="1" width="2.7109375" style="151" customWidth="1"/>
  </cols>
  <sheetData>
    <row r="1" spans="2:21" x14ac:dyDescent="0.25">
      <c r="B1" t="s">
        <v>6184</v>
      </c>
      <c r="C1" t="s">
        <v>6185</v>
      </c>
      <c r="D1" t="s">
        <v>6186</v>
      </c>
      <c r="E1" t="s">
        <v>6187</v>
      </c>
      <c r="F1" t="s">
        <v>6188</v>
      </c>
      <c r="G1" t="s">
        <v>6189</v>
      </c>
      <c r="H1" t="s">
        <v>6190</v>
      </c>
      <c r="I1" t="s">
        <v>6191</v>
      </c>
      <c r="J1" t="s">
        <v>6192</v>
      </c>
      <c r="K1" t="s">
        <v>6193</v>
      </c>
      <c r="L1" t="s">
        <v>6194</v>
      </c>
      <c r="M1" t="s">
        <v>6195</v>
      </c>
      <c r="N1" t="s">
        <v>6196</v>
      </c>
      <c r="O1" t="s">
        <v>6197</v>
      </c>
      <c r="P1" t="s">
        <v>6198</v>
      </c>
      <c r="Q1" t="s">
        <v>6199</v>
      </c>
      <c r="R1" t="s">
        <v>6200</v>
      </c>
      <c r="S1" t="s">
        <v>6201</v>
      </c>
      <c r="T1" t="s">
        <v>6202</v>
      </c>
      <c r="U1" t="s">
        <v>6203</v>
      </c>
    </row>
    <row r="2" spans="2:21" x14ac:dyDescent="0.25">
      <c r="B2" t="s">
        <v>5772</v>
      </c>
      <c r="C2" t="s">
        <v>5773</v>
      </c>
      <c r="D2" t="s">
        <v>5774</v>
      </c>
      <c r="E2" t="s">
        <v>5775</v>
      </c>
      <c r="F2" t="s">
        <v>5776</v>
      </c>
      <c r="G2" t="s">
        <v>5777</v>
      </c>
      <c r="H2" t="s">
        <v>5778</v>
      </c>
      <c r="I2" t="s">
        <v>5779</v>
      </c>
      <c r="J2" t="s">
        <v>5780</v>
      </c>
      <c r="K2" t="s">
        <v>5781</v>
      </c>
      <c r="L2" t="s">
        <v>5782</v>
      </c>
      <c r="M2" t="s">
        <v>5783</v>
      </c>
      <c r="N2" t="s">
        <v>5784</v>
      </c>
      <c r="O2" t="s">
        <v>5785</v>
      </c>
      <c r="P2" t="s">
        <v>5786</v>
      </c>
      <c r="Q2" t="s">
        <v>5787</v>
      </c>
      <c r="R2" t="s">
        <v>5788</v>
      </c>
      <c r="S2" t="s">
        <v>5789</v>
      </c>
      <c r="T2" t="s">
        <v>5790</v>
      </c>
      <c r="U2" t="s">
        <v>5791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8">
    <tabColor theme="0" tint="-0.14999847407452621"/>
  </sheetPr>
  <dimension ref="A1:U106"/>
  <sheetViews>
    <sheetView showGridLines="0" zoomScale="80" zoomScaleNormal="80" workbookViewId="0">
      <selection activeCell="O10" sqref="O10"/>
    </sheetView>
  </sheetViews>
  <sheetFormatPr defaultColWidth="9.140625" defaultRowHeight="15" x14ac:dyDescent="0.25"/>
  <cols>
    <col min="1" max="1" width="2.42578125" style="151" customWidth="1"/>
    <col min="2" max="26" width="15.7109375" style="151" customWidth="1"/>
    <col min="27" max="16384" width="9.140625" style="151"/>
  </cols>
  <sheetData>
    <row r="1" spans="1:21" ht="10.5" customHeight="1" x14ac:dyDescent="0.25">
      <c r="A1" s="141" t="s">
        <v>6205</v>
      </c>
    </row>
    <row r="2" spans="1:21" ht="51.75" customHeight="1" x14ac:dyDescent="0.25">
      <c r="B2" s="2561" t="s">
        <v>7349</v>
      </c>
      <c r="C2" s="2561"/>
      <c r="D2" s="2561"/>
      <c r="E2" s="2561"/>
      <c r="F2" s="2561"/>
      <c r="G2" s="2561"/>
      <c r="H2" s="2561"/>
      <c r="I2" s="2561"/>
      <c r="J2" s="2561"/>
      <c r="K2" s="2561"/>
      <c r="L2" s="2561"/>
      <c r="M2" s="2561"/>
      <c r="N2" s="2561"/>
      <c r="O2" s="2561"/>
    </row>
    <row r="3" spans="1:21" hidden="1" x14ac:dyDescent="0.25"/>
    <row r="4" spans="1:21" ht="14.25" hidden="1" customHeight="1" x14ac:dyDescent="0.25"/>
    <row r="5" spans="1:21" hidden="1" x14ac:dyDescent="0.25"/>
    <row r="6" spans="1:21" ht="10.5" hidden="1" customHeight="1" x14ac:dyDescent="0.25"/>
    <row r="7" spans="1:21" ht="12" hidden="1" customHeight="1" x14ac:dyDescent="0.25"/>
    <row r="8" spans="1:21" ht="9.75" hidden="1" customHeight="1" x14ac:dyDescent="0.25"/>
    <row r="9" spans="1:21" hidden="1" x14ac:dyDescent="0.25"/>
    <row r="10" spans="1:21" ht="43.5" customHeight="1" x14ac:dyDescent="0.25"/>
    <row r="11" spans="1:21" ht="32.25" hidden="1" customHeight="1" x14ac:dyDescent="0.25">
      <c r="B11" s="2562" t="s">
        <v>5797</v>
      </c>
      <c r="C11" s="2563"/>
      <c r="D11" s="2564" t="s">
        <v>5926</v>
      </c>
      <c r="E11" s="2565"/>
    </row>
    <row r="13" spans="1:21" ht="24.95" customHeight="1" x14ac:dyDescent="0.25">
      <c r="B13" s="773"/>
      <c r="C13" s="773"/>
      <c r="D13" s="773"/>
      <c r="E13" s="773"/>
      <c r="F13" s="773"/>
      <c r="G13" s="773"/>
      <c r="H13" s="773"/>
      <c r="I13" s="773"/>
      <c r="J13" s="773"/>
      <c r="K13" s="773"/>
      <c r="L13" s="773"/>
      <c r="M13" s="773"/>
      <c r="N13" s="773"/>
      <c r="O13" s="773"/>
      <c r="P13" s="773"/>
      <c r="Q13" s="773"/>
      <c r="R13" s="773"/>
      <c r="S13" s="773"/>
      <c r="T13" s="773"/>
      <c r="U13" s="773"/>
    </row>
    <row r="14" spans="1:21" ht="24.95" customHeight="1" x14ac:dyDescent="0.25">
      <c r="B14" s="773"/>
      <c r="C14" s="773"/>
      <c r="D14" s="773"/>
      <c r="E14" s="773"/>
      <c r="F14" s="773"/>
      <c r="G14" s="773"/>
      <c r="H14" s="773"/>
      <c r="I14" s="773"/>
      <c r="J14" s="773"/>
      <c r="K14" s="773"/>
      <c r="L14" s="773"/>
      <c r="M14" s="773"/>
      <c r="N14" s="773"/>
      <c r="O14" s="773"/>
      <c r="P14" s="773"/>
      <c r="Q14" s="773"/>
      <c r="R14" s="773"/>
      <c r="S14" s="773"/>
      <c r="T14" s="773"/>
      <c r="U14" s="773"/>
    </row>
    <row r="15" spans="1:21" ht="24.95" customHeight="1" x14ac:dyDescent="0.25">
      <c r="B15" s="773"/>
      <c r="C15" s="773"/>
      <c r="D15" s="773"/>
      <c r="E15" s="773"/>
      <c r="F15" s="773"/>
      <c r="G15" s="773"/>
      <c r="H15" s="773"/>
      <c r="I15" s="773"/>
      <c r="J15" s="773"/>
      <c r="K15" s="773"/>
      <c r="L15" s="773"/>
      <c r="M15" s="773"/>
      <c r="N15" s="773"/>
      <c r="O15" s="773"/>
      <c r="P15" s="773"/>
      <c r="Q15" s="773"/>
      <c r="R15" s="773"/>
      <c r="S15" s="773"/>
      <c r="T15" s="773"/>
      <c r="U15" s="773"/>
    </row>
    <row r="16" spans="1:21" ht="24.95" customHeight="1" x14ac:dyDescent="0.25">
      <c r="B16" s="773"/>
      <c r="C16" s="773"/>
      <c r="D16" s="773"/>
      <c r="E16" s="773"/>
      <c r="F16" s="773"/>
      <c r="G16" s="773"/>
      <c r="H16" s="773"/>
      <c r="I16" s="773"/>
      <c r="J16" s="773"/>
      <c r="K16" s="773"/>
      <c r="L16" s="773"/>
      <c r="M16" s="773"/>
      <c r="N16" s="773"/>
      <c r="O16" s="773"/>
      <c r="P16" s="773"/>
      <c r="Q16" s="773"/>
      <c r="R16" s="773"/>
      <c r="S16" s="773"/>
      <c r="T16" s="773"/>
      <c r="U16" s="773"/>
    </row>
    <row r="17" spans="2:21" ht="24.95" customHeight="1" x14ac:dyDescent="0.25">
      <c r="B17" s="773"/>
      <c r="C17" s="773"/>
      <c r="D17" s="773"/>
      <c r="E17" s="773"/>
      <c r="F17" s="773"/>
      <c r="G17" s="773"/>
      <c r="H17" s="773"/>
      <c r="I17" s="773"/>
      <c r="J17" s="773"/>
      <c r="K17" s="773"/>
      <c r="L17" s="773"/>
      <c r="M17" s="773"/>
      <c r="N17" s="773"/>
      <c r="O17" s="773"/>
      <c r="P17" s="773"/>
      <c r="Q17" s="773"/>
      <c r="R17" s="773"/>
      <c r="S17" s="773"/>
      <c r="T17" s="773"/>
      <c r="U17" s="773"/>
    </row>
    <row r="18" spans="2:21" ht="24.95" customHeight="1" x14ac:dyDescent="0.25">
      <c r="B18" s="773"/>
      <c r="C18" s="773"/>
      <c r="D18" s="773"/>
      <c r="E18" s="773"/>
      <c r="F18" s="773"/>
      <c r="G18" s="773"/>
      <c r="H18" s="773"/>
      <c r="I18" s="773"/>
      <c r="J18" s="773"/>
      <c r="K18" s="773"/>
      <c r="L18" s="773"/>
      <c r="M18" s="773"/>
      <c r="N18" s="773"/>
      <c r="O18" s="773"/>
      <c r="P18" s="773"/>
      <c r="Q18" s="773"/>
      <c r="R18" s="773"/>
      <c r="S18" s="773"/>
      <c r="T18" s="773"/>
      <c r="U18" s="773"/>
    </row>
    <row r="19" spans="2:21" ht="24.95" customHeight="1" x14ac:dyDescent="0.25">
      <c r="B19" s="773"/>
      <c r="C19" s="773"/>
      <c r="D19" s="773"/>
      <c r="E19" s="773"/>
      <c r="F19" s="773"/>
      <c r="G19" s="773"/>
      <c r="H19" s="773"/>
      <c r="I19" s="773"/>
      <c r="J19" s="773"/>
      <c r="K19" s="773"/>
      <c r="L19" s="773"/>
      <c r="M19" s="773"/>
      <c r="N19" s="773"/>
      <c r="O19" s="773"/>
      <c r="P19" s="773"/>
      <c r="Q19" s="773"/>
      <c r="R19" s="773"/>
      <c r="S19" s="773"/>
      <c r="T19" s="773"/>
      <c r="U19" s="773"/>
    </row>
    <row r="20" spans="2:21" ht="24.95" customHeight="1" x14ac:dyDescent="0.25">
      <c r="B20" s="773"/>
      <c r="C20" s="773"/>
      <c r="D20" s="773"/>
      <c r="E20" s="773"/>
      <c r="F20" s="773"/>
      <c r="G20" s="773"/>
      <c r="H20" s="773"/>
      <c r="I20" s="773"/>
      <c r="J20" s="773"/>
      <c r="K20" s="773"/>
      <c r="L20" s="773"/>
      <c r="M20" s="773"/>
      <c r="N20" s="773"/>
      <c r="O20" s="773"/>
      <c r="P20" s="773"/>
      <c r="Q20" s="773"/>
      <c r="R20" s="773"/>
      <c r="S20" s="773"/>
      <c r="T20" s="773"/>
      <c r="U20" s="773"/>
    </row>
    <row r="21" spans="2:21" ht="24.95" customHeight="1" x14ac:dyDescent="0.25">
      <c r="B21" s="773"/>
      <c r="C21" s="773"/>
      <c r="D21" s="773"/>
      <c r="E21" s="773"/>
      <c r="F21" s="773"/>
      <c r="G21" s="773"/>
      <c r="H21" s="773"/>
      <c r="I21" s="773"/>
      <c r="J21" s="773"/>
      <c r="K21" s="773"/>
      <c r="L21" s="773"/>
      <c r="M21" s="773"/>
      <c r="N21" s="773"/>
      <c r="O21" s="773"/>
      <c r="P21" s="773"/>
      <c r="Q21" s="773"/>
      <c r="R21" s="773"/>
      <c r="S21" s="773"/>
      <c r="T21" s="773"/>
      <c r="U21" s="773"/>
    </row>
    <row r="22" spans="2:21" ht="24.95" customHeight="1" x14ac:dyDescent="0.25">
      <c r="B22" s="773"/>
      <c r="C22" s="773"/>
      <c r="D22" s="773"/>
      <c r="E22" s="773"/>
      <c r="F22" s="773"/>
      <c r="G22" s="773"/>
      <c r="H22" s="773"/>
      <c r="I22" s="773"/>
      <c r="J22" s="773"/>
      <c r="K22" s="773"/>
      <c r="L22" s="773"/>
      <c r="M22" s="773"/>
      <c r="N22" s="773"/>
      <c r="O22" s="773"/>
      <c r="P22" s="773"/>
      <c r="Q22" s="773"/>
      <c r="R22" s="773"/>
      <c r="S22" s="773"/>
      <c r="T22" s="773"/>
      <c r="U22" s="773"/>
    </row>
    <row r="23" spans="2:21" ht="24.95" customHeight="1" x14ac:dyDescent="0.25">
      <c r="B23" s="773"/>
      <c r="C23" s="773"/>
      <c r="D23" s="773"/>
      <c r="E23" s="773"/>
      <c r="F23" s="773"/>
      <c r="G23" s="773"/>
      <c r="H23" s="773"/>
      <c r="I23" s="773"/>
      <c r="J23" s="773"/>
      <c r="K23" s="773"/>
      <c r="L23" s="773"/>
      <c r="M23" s="773"/>
      <c r="N23" s="773"/>
      <c r="O23" s="773"/>
      <c r="P23" s="773"/>
      <c r="Q23" s="773"/>
      <c r="R23" s="773"/>
      <c r="S23" s="773"/>
      <c r="T23" s="773"/>
      <c r="U23" s="773"/>
    </row>
    <row r="24" spans="2:21" ht="24.95" customHeight="1" x14ac:dyDescent="0.25">
      <c r="B24" s="773"/>
      <c r="C24" s="773"/>
      <c r="D24" s="773"/>
      <c r="E24" s="773"/>
      <c r="F24" s="773"/>
      <c r="G24" s="773"/>
      <c r="H24" s="773"/>
      <c r="I24" s="773"/>
      <c r="J24" s="773"/>
      <c r="K24" s="773"/>
      <c r="L24" s="773"/>
      <c r="M24" s="773"/>
      <c r="N24" s="773"/>
      <c r="O24" s="773"/>
      <c r="P24" s="773"/>
      <c r="Q24" s="773"/>
      <c r="R24" s="773"/>
      <c r="S24" s="773"/>
      <c r="T24" s="773"/>
      <c r="U24" s="773"/>
    </row>
    <row r="25" spans="2:21" ht="24.95" customHeight="1" x14ac:dyDescent="0.25">
      <c r="B25" s="773"/>
      <c r="C25" s="773"/>
      <c r="D25" s="773"/>
      <c r="E25" s="773"/>
      <c r="F25" s="773"/>
      <c r="G25" s="773"/>
      <c r="H25" s="773"/>
      <c r="I25" s="773"/>
      <c r="J25" s="773"/>
      <c r="K25" s="773"/>
      <c r="L25" s="773"/>
      <c r="M25" s="773"/>
      <c r="N25" s="773"/>
      <c r="O25" s="773"/>
      <c r="P25" s="773"/>
      <c r="Q25" s="773"/>
      <c r="R25" s="773"/>
      <c r="S25" s="773"/>
      <c r="T25" s="773"/>
      <c r="U25" s="773"/>
    </row>
    <row r="26" spans="2:21" ht="24.95" customHeight="1" x14ac:dyDescent="0.25">
      <c r="B26" s="773"/>
      <c r="C26" s="773"/>
      <c r="D26" s="773"/>
      <c r="E26" s="773"/>
      <c r="F26" s="773"/>
      <c r="G26" s="773"/>
      <c r="H26" s="773"/>
      <c r="I26" s="773"/>
      <c r="J26" s="773"/>
      <c r="K26" s="773"/>
      <c r="L26" s="773"/>
      <c r="M26" s="773"/>
      <c r="N26" s="773"/>
      <c r="O26" s="773"/>
      <c r="P26" s="773"/>
      <c r="Q26" s="773"/>
      <c r="R26" s="773"/>
      <c r="S26" s="773"/>
      <c r="T26" s="773"/>
      <c r="U26" s="773"/>
    </row>
    <row r="27" spans="2:21" ht="24.95" customHeight="1" x14ac:dyDescent="0.25">
      <c r="B27" s="773"/>
      <c r="C27" s="773"/>
      <c r="D27" s="773"/>
      <c r="E27" s="773"/>
      <c r="F27" s="773"/>
      <c r="G27" s="773"/>
      <c r="H27" s="773"/>
      <c r="I27" s="773"/>
      <c r="J27" s="773"/>
      <c r="K27" s="773"/>
      <c r="L27" s="773"/>
      <c r="M27" s="773"/>
      <c r="N27" s="773"/>
      <c r="O27" s="773"/>
      <c r="P27" s="773"/>
      <c r="Q27" s="773"/>
      <c r="R27" s="773"/>
      <c r="S27" s="773"/>
      <c r="T27" s="773"/>
      <c r="U27" s="773"/>
    </row>
    <row r="28" spans="2:21" ht="24.95" customHeight="1" x14ac:dyDescent="0.25">
      <c r="B28" s="773"/>
      <c r="C28" s="773"/>
      <c r="D28" s="773"/>
      <c r="E28" s="773"/>
      <c r="F28" s="773"/>
      <c r="G28" s="773"/>
      <c r="H28" s="773"/>
      <c r="I28" s="773"/>
      <c r="J28" s="773"/>
      <c r="K28" s="773"/>
      <c r="L28" s="773"/>
      <c r="M28" s="773"/>
      <c r="N28" s="773"/>
      <c r="O28" s="773"/>
      <c r="P28" s="773"/>
      <c r="Q28" s="773"/>
      <c r="R28" s="773"/>
      <c r="S28" s="773"/>
      <c r="T28" s="773"/>
      <c r="U28" s="773"/>
    </row>
    <row r="29" spans="2:21" ht="24.95" customHeight="1" x14ac:dyDescent="0.25">
      <c r="B29" s="773"/>
      <c r="C29" s="773"/>
      <c r="D29" s="773"/>
      <c r="E29" s="773"/>
      <c r="F29" s="773"/>
      <c r="G29" s="773"/>
      <c r="H29" s="773"/>
      <c r="I29" s="773"/>
      <c r="J29" s="773"/>
      <c r="K29" s="773"/>
      <c r="L29" s="773"/>
      <c r="M29" s="773"/>
      <c r="N29" s="773"/>
      <c r="O29" s="773"/>
      <c r="P29" s="773"/>
      <c r="Q29" s="773"/>
      <c r="R29" s="773"/>
      <c r="S29" s="773"/>
      <c r="T29" s="773"/>
      <c r="U29" s="773"/>
    </row>
    <row r="30" spans="2:21" ht="24.95" customHeight="1" x14ac:dyDescent="0.25">
      <c r="B30" s="773"/>
      <c r="C30" s="773"/>
      <c r="D30" s="773"/>
      <c r="E30" s="773"/>
      <c r="F30" s="773"/>
      <c r="G30" s="773"/>
      <c r="H30" s="773"/>
      <c r="I30" s="773"/>
      <c r="J30" s="773"/>
      <c r="K30" s="773"/>
      <c r="L30" s="773"/>
      <c r="M30" s="773"/>
      <c r="N30" s="773"/>
      <c r="O30" s="773"/>
      <c r="P30" s="773"/>
      <c r="Q30" s="773"/>
      <c r="R30" s="773"/>
      <c r="S30" s="773"/>
      <c r="T30" s="773"/>
      <c r="U30" s="773"/>
    </row>
    <row r="31" spans="2:21" ht="24.95" customHeight="1" x14ac:dyDescent="0.25">
      <c r="B31" s="773"/>
      <c r="C31" s="773"/>
      <c r="D31" s="773"/>
      <c r="E31" s="773"/>
      <c r="F31" s="773"/>
      <c r="G31" s="773"/>
      <c r="H31" s="773"/>
      <c r="I31" s="773"/>
      <c r="J31" s="773"/>
      <c r="K31" s="773"/>
      <c r="L31" s="773"/>
      <c r="M31" s="773"/>
      <c r="N31" s="773"/>
      <c r="O31" s="773"/>
      <c r="P31" s="773"/>
      <c r="Q31" s="773"/>
      <c r="R31" s="773"/>
      <c r="S31" s="773"/>
      <c r="T31" s="773"/>
      <c r="U31" s="773"/>
    </row>
    <row r="32" spans="2:21" ht="24.95" customHeight="1" x14ac:dyDescent="0.25">
      <c r="B32" s="773"/>
      <c r="C32" s="773"/>
      <c r="D32" s="773"/>
      <c r="E32" s="773"/>
      <c r="F32" s="773"/>
      <c r="G32" s="773"/>
      <c r="H32" s="773"/>
      <c r="I32" s="773"/>
      <c r="J32" s="773"/>
      <c r="K32" s="773"/>
      <c r="L32" s="773"/>
      <c r="M32" s="773"/>
      <c r="N32" s="773"/>
      <c r="O32" s="773"/>
      <c r="P32" s="773"/>
      <c r="Q32" s="773"/>
      <c r="R32" s="773"/>
      <c r="S32" s="773"/>
      <c r="T32" s="773"/>
      <c r="U32" s="773"/>
    </row>
    <row r="33" spans="2:21" ht="24.95" customHeight="1" x14ac:dyDescent="0.25">
      <c r="B33" s="773"/>
      <c r="C33" s="773"/>
      <c r="D33" s="773"/>
      <c r="E33" s="773"/>
      <c r="F33" s="773"/>
      <c r="G33" s="773"/>
      <c r="H33" s="773"/>
      <c r="I33" s="773"/>
      <c r="J33" s="773"/>
      <c r="K33" s="773"/>
      <c r="L33" s="773"/>
      <c r="M33" s="773"/>
      <c r="N33" s="773"/>
      <c r="O33" s="773"/>
      <c r="P33" s="773"/>
      <c r="Q33" s="773"/>
      <c r="R33" s="773"/>
      <c r="S33" s="773"/>
      <c r="T33" s="773"/>
      <c r="U33" s="773"/>
    </row>
    <row r="34" spans="2:21" ht="24.95" customHeight="1" x14ac:dyDescent="0.25">
      <c r="B34" s="773"/>
      <c r="C34" s="773"/>
      <c r="D34" s="773"/>
      <c r="E34" s="773"/>
      <c r="F34" s="773"/>
      <c r="G34" s="773"/>
      <c r="H34" s="773"/>
      <c r="I34" s="773"/>
      <c r="J34" s="773"/>
      <c r="K34" s="773"/>
      <c r="L34" s="773"/>
      <c r="M34" s="773"/>
      <c r="N34" s="773"/>
      <c r="O34" s="773"/>
      <c r="P34" s="773"/>
      <c r="Q34" s="773"/>
      <c r="R34" s="773"/>
      <c r="S34" s="773"/>
      <c r="T34" s="773"/>
      <c r="U34" s="773"/>
    </row>
    <row r="35" spans="2:21" ht="24.95" customHeight="1" x14ac:dyDescent="0.25">
      <c r="B35" s="773"/>
      <c r="C35" s="773"/>
      <c r="D35" s="773"/>
      <c r="E35" s="773"/>
      <c r="F35" s="773"/>
      <c r="G35" s="773"/>
      <c r="H35" s="773"/>
      <c r="I35" s="773"/>
      <c r="J35" s="773"/>
      <c r="K35" s="773"/>
      <c r="L35" s="773"/>
      <c r="M35" s="773"/>
      <c r="N35" s="773"/>
      <c r="O35" s="773"/>
      <c r="P35" s="773"/>
      <c r="Q35" s="773"/>
      <c r="R35" s="773"/>
      <c r="S35" s="773"/>
      <c r="T35" s="773"/>
      <c r="U35" s="773"/>
    </row>
    <row r="36" spans="2:21" ht="24.95" customHeight="1" x14ac:dyDescent="0.25">
      <c r="B36" s="773"/>
      <c r="C36" s="773"/>
      <c r="D36" s="773"/>
      <c r="E36" s="773"/>
      <c r="F36" s="773"/>
      <c r="G36" s="773"/>
      <c r="H36" s="773"/>
      <c r="I36" s="773"/>
      <c r="J36" s="773"/>
      <c r="K36" s="773"/>
      <c r="L36" s="773"/>
      <c r="M36" s="773"/>
      <c r="N36" s="773"/>
      <c r="O36" s="773"/>
      <c r="P36" s="773"/>
      <c r="Q36" s="773"/>
      <c r="R36" s="773"/>
      <c r="S36" s="773"/>
      <c r="T36" s="773"/>
      <c r="U36" s="773"/>
    </row>
    <row r="37" spans="2:21" ht="24.95" customHeight="1" x14ac:dyDescent="0.25">
      <c r="B37" s="773"/>
      <c r="C37" s="773"/>
      <c r="D37" s="773"/>
      <c r="E37" s="773"/>
      <c r="F37" s="773"/>
      <c r="G37" s="773"/>
      <c r="H37" s="773"/>
      <c r="I37" s="773"/>
      <c r="J37" s="773"/>
      <c r="K37" s="773"/>
      <c r="L37" s="773"/>
      <c r="M37" s="773"/>
      <c r="N37" s="773"/>
      <c r="O37" s="773"/>
      <c r="P37" s="773"/>
      <c r="Q37" s="773"/>
      <c r="R37" s="773"/>
      <c r="S37" s="773"/>
      <c r="T37" s="773"/>
      <c r="U37" s="773"/>
    </row>
    <row r="38" spans="2:21" ht="24.95" customHeight="1" x14ac:dyDescent="0.25">
      <c r="B38" s="773"/>
      <c r="C38" s="773"/>
      <c r="D38" s="773"/>
      <c r="E38" s="773"/>
      <c r="F38" s="773"/>
      <c r="G38" s="773"/>
      <c r="H38" s="773"/>
      <c r="I38" s="773"/>
      <c r="J38" s="773"/>
      <c r="K38" s="773"/>
      <c r="L38" s="773"/>
      <c r="M38" s="773"/>
      <c r="N38" s="773"/>
      <c r="O38" s="773"/>
      <c r="P38" s="773"/>
      <c r="Q38" s="773"/>
      <c r="R38" s="773"/>
      <c r="S38" s="773"/>
      <c r="T38" s="773"/>
      <c r="U38" s="773"/>
    </row>
    <row r="39" spans="2:21" ht="24.95" customHeight="1" x14ac:dyDescent="0.25">
      <c r="B39" s="773"/>
      <c r="C39" s="773"/>
      <c r="D39" s="773"/>
      <c r="E39" s="773"/>
      <c r="F39" s="773"/>
      <c r="G39" s="773"/>
      <c r="H39" s="773"/>
      <c r="I39" s="773"/>
      <c r="J39" s="773"/>
      <c r="K39" s="773"/>
      <c r="L39" s="773"/>
      <c r="M39" s="773"/>
      <c r="N39" s="773"/>
      <c r="O39" s="773"/>
      <c r="P39" s="773"/>
      <c r="Q39" s="773"/>
      <c r="R39" s="773"/>
      <c r="S39" s="773"/>
      <c r="T39" s="773"/>
      <c r="U39" s="773"/>
    </row>
    <row r="40" spans="2:21" ht="24.95" customHeight="1" x14ac:dyDescent="0.25">
      <c r="B40" s="773"/>
      <c r="C40" s="773"/>
      <c r="D40" s="773"/>
      <c r="E40" s="773"/>
      <c r="F40" s="773"/>
      <c r="G40" s="773"/>
      <c r="H40" s="773"/>
      <c r="I40" s="773"/>
      <c r="J40" s="773"/>
      <c r="K40" s="773"/>
      <c r="L40" s="773"/>
      <c r="M40" s="773"/>
      <c r="N40" s="773"/>
      <c r="O40" s="773"/>
      <c r="P40" s="773"/>
      <c r="Q40" s="773"/>
      <c r="R40" s="773"/>
      <c r="S40" s="773"/>
      <c r="T40" s="773"/>
      <c r="U40" s="773"/>
    </row>
    <row r="41" spans="2:21" ht="24.95" customHeight="1" x14ac:dyDescent="0.25">
      <c r="B41" s="773"/>
      <c r="C41" s="773"/>
      <c r="D41" s="773"/>
      <c r="E41" s="773"/>
      <c r="F41" s="773"/>
      <c r="G41" s="773"/>
      <c r="H41" s="773"/>
      <c r="I41" s="773"/>
      <c r="J41" s="773"/>
      <c r="K41" s="773"/>
      <c r="L41" s="773"/>
      <c r="M41" s="773"/>
      <c r="N41" s="773"/>
      <c r="O41" s="773"/>
      <c r="P41" s="773"/>
      <c r="Q41" s="773"/>
      <c r="R41" s="773"/>
      <c r="S41" s="773"/>
      <c r="T41" s="773"/>
      <c r="U41" s="773"/>
    </row>
    <row r="42" spans="2:21" ht="24.95" customHeight="1" x14ac:dyDescent="0.25">
      <c r="B42" s="773"/>
      <c r="C42" s="773"/>
      <c r="D42" s="773"/>
      <c r="E42" s="773"/>
      <c r="F42" s="773"/>
      <c r="G42" s="773"/>
      <c r="H42" s="773"/>
      <c r="I42" s="773"/>
      <c r="J42" s="773"/>
      <c r="K42" s="773"/>
      <c r="L42" s="773"/>
      <c r="M42" s="773"/>
      <c r="N42" s="773"/>
      <c r="O42" s="773"/>
      <c r="P42" s="773"/>
      <c r="Q42" s="773"/>
      <c r="R42" s="773"/>
      <c r="S42" s="773"/>
      <c r="T42" s="773"/>
      <c r="U42" s="773"/>
    </row>
    <row r="43" spans="2:21" ht="24.95" customHeight="1" x14ac:dyDescent="0.25">
      <c r="B43" s="773"/>
      <c r="C43" s="773"/>
      <c r="D43" s="773"/>
      <c r="E43" s="773"/>
      <c r="F43" s="773"/>
      <c r="G43" s="773"/>
      <c r="H43" s="773"/>
      <c r="I43" s="773"/>
      <c r="J43" s="773"/>
      <c r="K43" s="773"/>
      <c r="L43" s="773"/>
      <c r="M43" s="773"/>
      <c r="N43" s="773"/>
      <c r="O43" s="773"/>
      <c r="P43" s="773"/>
      <c r="Q43" s="773"/>
      <c r="R43" s="773"/>
      <c r="S43" s="773"/>
      <c r="T43" s="773"/>
      <c r="U43" s="773"/>
    </row>
    <row r="44" spans="2:21" ht="24.95" customHeight="1" x14ac:dyDescent="0.25">
      <c r="B44" s="773"/>
      <c r="C44" s="773"/>
      <c r="D44" s="773"/>
      <c r="E44" s="773"/>
      <c r="F44" s="773"/>
      <c r="G44" s="773"/>
      <c r="H44" s="773"/>
      <c r="I44" s="773"/>
      <c r="J44" s="773"/>
      <c r="K44" s="773"/>
      <c r="L44" s="773"/>
      <c r="M44" s="773"/>
      <c r="N44" s="773"/>
      <c r="O44" s="773"/>
      <c r="P44" s="773"/>
      <c r="Q44" s="773"/>
      <c r="R44" s="773"/>
      <c r="S44" s="773"/>
      <c r="T44" s="773"/>
      <c r="U44" s="773"/>
    </row>
    <row r="45" spans="2:21" ht="24.95" customHeight="1" x14ac:dyDescent="0.25">
      <c r="B45" s="773"/>
      <c r="C45" s="773"/>
      <c r="D45" s="773"/>
      <c r="E45" s="773"/>
      <c r="F45" s="773"/>
      <c r="G45" s="773"/>
      <c r="H45" s="773"/>
      <c r="I45" s="773"/>
      <c r="J45" s="773"/>
      <c r="K45" s="773"/>
      <c r="L45" s="773"/>
      <c r="M45" s="773"/>
      <c r="N45" s="773"/>
      <c r="O45" s="773"/>
      <c r="P45" s="773"/>
      <c r="Q45" s="773"/>
      <c r="R45" s="773"/>
      <c r="S45" s="773"/>
      <c r="T45" s="773"/>
      <c r="U45" s="773"/>
    </row>
    <row r="46" spans="2:21" ht="24.95" customHeight="1" x14ac:dyDescent="0.25">
      <c r="B46" s="773"/>
      <c r="C46" s="773"/>
      <c r="D46" s="773"/>
      <c r="E46" s="773"/>
      <c r="F46" s="773"/>
      <c r="G46" s="773"/>
      <c r="H46" s="773"/>
      <c r="I46" s="773"/>
      <c r="J46" s="773"/>
      <c r="K46" s="773"/>
      <c r="L46" s="773"/>
      <c r="M46" s="773"/>
      <c r="N46" s="773"/>
      <c r="O46" s="773"/>
      <c r="P46" s="773"/>
      <c r="Q46" s="773"/>
      <c r="R46" s="773"/>
      <c r="S46" s="773"/>
      <c r="T46" s="773"/>
      <c r="U46" s="773"/>
    </row>
    <row r="47" spans="2:21" ht="24.95" customHeight="1" x14ac:dyDescent="0.25">
      <c r="B47" s="773"/>
      <c r="C47" s="773"/>
      <c r="D47" s="773"/>
      <c r="E47" s="773"/>
      <c r="F47" s="773"/>
      <c r="G47" s="773"/>
      <c r="H47" s="773"/>
      <c r="I47" s="773"/>
      <c r="J47" s="773"/>
      <c r="K47" s="773"/>
      <c r="L47" s="773"/>
      <c r="M47" s="773"/>
      <c r="N47" s="773"/>
      <c r="O47" s="773"/>
      <c r="P47" s="773"/>
      <c r="Q47" s="773"/>
      <c r="R47" s="773"/>
      <c r="S47" s="773"/>
      <c r="T47" s="773"/>
      <c r="U47" s="773"/>
    </row>
    <row r="48" spans="2:21" ht="24.95" customHeight="1" x14ac:dyDescent="0.25">
      <c r="B48" s="773"/>
      <c r="C48" s="773"/>
      <c r="D48" s="773"/>
      <c r="E48" s="773"/>
      <c r="F48" s="773"/>
      <c r="G48" s="773"/>
      <c r="H48" s="773"/>
      <c r="I48" s="773"/>
      <c r="J48" s="773"/>
      <c r="K48" s="773"/>
      <c r="L48" s="773"/>
      <c r="M48" s="773"/>
      <c r="N48" s="773"/>
      <c r="O48" s="773"/>
      <c r="P48" s="773"/>
      <c r="Q48" s="773"/>
      <c r="R48" s="773"/>
      <c r="S48" s="773"/>
      <c r="T48" s="773"/>
      <c r="U48" s="773"/>
    </row>
    <row r="49" spans="2:21" ht="24.95" customHeight="1" x14ac:dyDescent="0.25">
      <c r="B49" s="773"/>
      <c r="C49" s="773"/>
      <c r="D49" s="773"/>
      <c r="E49" s="773"/>
      <c r="F49" s="773"/>
      <c r="G49" s="773"/>
      <c r="H49" s="773"/>
      <c r="I49" s="773"/>
      <c r="J49" s="773"/>
      <c r="K49" s="773"/>
      <c r="L49" s="773"/>
      <c r="M49" s="773"/>
      <c r="N49" s="773"/>
      <c r="O49" s="773"/>
      <c r="P49" s="773"/>
      <c r="Q49" s="773"/>
      <c r="R49" s="773"/>
      <c r="S49" s="773"/>
      <c r="T49" s="773"/>
      <c r="U49" s="773"/>
    </row>
    <row r="50" spans="2:21" ht="24.95" customHeight="1" x14ac:dyDescent="0.25">
      <c r="B50" s="773"/>
      <c r="C50" s="773"/>
      <c r="D50" s="773"/>
      <c r="E50" s="773"/>
      <c r="F50" s="773"/>
      <c r="G50" s="773"/>
      <c r="H50" s="773"/>
      <c r="I50" s="773"/>
      <c r="J50" s="773"/>
      <c r="K50" s="773"/>
      <c r="L50" s="773"/>
      <c r="M50" s="773"/>
      <c r="N50" s="773"/>
      <c r="O50" s="773"/>
      <c r="P50" s="773"/>
      <c r="Q50" s="773"/>
      <c r="R50" s="773"/>
      <c r="S50" s="773"/>
      <c r="T50" s="773"/>
      <c r="U50" s="773"/>
    </row>
    <row r="51" spans="2:21" ht="24.95" customHeight="1" x14ac:dyDescent="0.25">
      <c r="B51" s="773"/>
      <c r="C51" s="773"/>
      <c r="D51" s="773"/>
      <c r="E51" s="773"/>
      <c r="F51" s="773"/>
      <c r="G51" s="773"/>
      <c r="H51" s="773"/>
      <c r="I51" s="773"/>
      <c r="J51" s="773"/>
      <c r="K51" s="773"/>
      <c r="L51" s="773"/>
      <c r="M51" s="773"/>
      <c r="N51" s="773"/>
      <c r="O51" s="773"/>
      <c r="P51" s="773"/>
      <c r="Q51" s="773"/>
      <c r="R51" s="773"/>
      <c r="S51" s="773"/>
      <c r="T51" s="773"/>
      <c r="U51" s="773"/>
    </row>
    <row r="52" spans="2:21" ht="24.95" customHeight="1" x14ac:dyDescent="0.25">
      <c r="B52" s="773"/>
      <c r="C52" s="773"/>
      <c r="D52" s="773"/>
      <c r="E52" s="773"/>
      <c r="F52" s="773"/>
      <c r="G52" s="773"/>
      <c r="H52" s="773"/>
      <c r="I52" s="773"/>
      <c r="J52" s="773"/>
      <c r="K52" s="773"/>
      <c r="L52" s="773"/>
      <c r="M52" s="773"/>
      <c r="N52" s="773"/>
      <c r="O52" s="773"/>
      <c r="P52" s="773"/>
      <c r="Q52" s="773"/>
      <c r="R52" s="773"/>
      <c r="S52" s="773"/>
      <c r="T52" s="773"/>
      <c r="U52" s="773"/>
    </row>
    <row r="53" spans="2:21" ht="24.95" customHeight="1" x14ac:dyDescent="0.25">
      <c r="B53" s="773"/>
      <c r="C53" s="773"/>
      <c r="D53" s="773"/>
      <c r="E53" s="773"/>
      <c r="F53" s="773"/>
      <c r="G53" s="773"/>
      <c r="H53" s="773"/>
      <c r="I53" s="773"/>
      <c r="J53" s="773"/>
      <c r="K53" s="773"/>
      <c r="L53" s="773"/>
      <c r="M53" s="773"/>
      <c r="N53" s="773"/>
      <c r="O53" s="773"/>
      <c r="P53" s="773"/>
      <c r="Q53" s="773"/>
      <c r="R53" s="773"/>
      <c r="S53" s="773"/>
      <c r="T53" s="773"/>
      <c r="U53" s="773"/>
    </row>
    <row r="54" spans="2:21" ht="24.95" customHeight="1" x14ac:dyDescent="0.25">
      <c r="B54" s="773"/>
      <c r="C54" s="773"/>
      <c r="D54" s="773"/>
      <c r="E54" s="773"/>
      <c r="F54" s="773"/>
      <c r="G54" s="773"/>
      <c r="H54" s="773"/>
      <c r="I54" s="773"/>
      <c r="J54" s="773"/>
      <c r="K54" s="773"/>
      <c r="L54" s="773"/>
      <c r="M54" s="773"/>
      <c r="N54" s="773"/>
      <c r="O54" s="773"/>
      <c r="P54" s="773"/>
      <c r="Q54" s="773"/>
      <c r="R54" s="773"/>
      <c r="S54" s="773"/>
      <c r="T54" s="773"/>
      <c r="U54" s="773"/>
    </row>
    <row r="55" spans="2:21" ht="24.95" customHeight="1" x14ac:dyDescent="0.25">
      <c r="B55" s="773"/>
      <c r="C55" s="773"/>
      <c r="D55" s="773"/>
      <c r="E55" s="773"/>
      <c r="F55" s="773"/>
      <c r="G55" s="773"/>
      <c r="H55" s="773"/>
      <c r="I55" s="773"/>
      <c r="J55" s="773"/>
      <c r="K55" s="773"/>
      <c r="L55" s="773"/>
      <c r="M55" s="773"/>
      <c r="N55" s="773"/>
      <c r="O55" s="773"/>
      <c r="P55" s="773"/>
      <c r="Q55" s="773"/>
      <c r="R55" s="773"/>
      <c r="S55" s="773"/>
      <c r="T55" s="773"/>
      <c r="U55" s="773"/>
    </row>
    <row r="56" spans="2:21" ht="24.95" customHeight="1" x14ac:dyDescent="0.25">
      <c r="B56" s="773"/>
      <c r="C56" s="773"/>
      <c r="D56" s="773"/>
      <c r="E56" s="773"/>
      <c r="F56" s="773"/>
      <c r="G56" s="773"/>
      <c r="H56" s="773"/>
      <c r="I56" s="773"/>
      <c r="J56" s="773"/>
      <c r="K56" s="773"/>
      <c r="L56" s="773"/>
      <c r="M56" s="773"/>
      <c r="N56" s="773"/>
      <c r="O56" s="773"/>
      <c r="P56" s="773"/>
      <c r="Q56" s="773"/>
      <c r="R56" s="773"/>
      <c r="S56" s="773"/>
      <c r="T56" s="773"/>
      <c r="U56" s="773"/>
    </row>
    <row r="57" spans="2:21" ht="24.95" customHeight="1" x14ac:dyDescent="0.25">
      <c r="B57" s="773"/>
      <c r="C57" s="773"/>
      <c r="D57" s="773"/>
      <c r="E57" s="773"/>
      <c r="F57" s="773"/>
      <c r="G57" s="773"/>
      <c r="H57" s="773"/>
      <c r="I57" s="773"/>
      <c r="J57" s="773"/>
      <c r="K57" s="773"/>
      <c r="L57" s="773"/>
      <c r="M57" s="773"/>
      <c r="N57" s="773"/>
      <c r="O57" s="773"/>
      <c r="P57" s="773"/>
      <c r="Q57" s="773"/>
      <c r="R57" s="773"/>
      <c r="S57" s="773"/>
      <c r="T57" s="773"/>
      <c r="U57" s="773"/>
    </row>
    <row r="58" spans="2:21" ht="24.95" customHeight="1" x14ac:dyDescent="0.25">
      <c r="B58" s="773"/>
      <c r="C58" s="773"/>
      <c r="D58" s="773"/>
      <c r="E58" s="773"/>
      <c r="F58" s="773"/>
      <c r="G58" s="773"/>
      <c r="H58" s="773"/>
      <c r="I58" s="773"/>
      <c r="J58" s="773"/>
      <c r="K58" s="773"/>
      <c r="L58" s="773"/>
      <c r="M58" s="773"/>
      <c r="N58" s="773"/>
      <c r="O58" s="773"/>
      <c r="P58" s="773"/>
      <c r="Q58" s="773"/>
      <c r="R58" s="773"/>
      <c r="S58" s="773"/>
      <c r="T58" s="773"/>
      <c r="U58" s="773"/>
    </row>
    <row r="59" spans="2:21" ht="24.95" customHeight="1" x14ac:dyDescent="0.25">
      <c r="B59" s="773"/>
      <c r="C59" s="773"/>
      <c r="D59" s="773"/>
      <c r="E59" s="773"/>
      <c r="F59" s="773"/>
      <c r="G59" s="773"/>
      <c r="H59" s="773"/>
      <c r="I59" s="773"/>
      <c r="J59" s="773"/>
      <c r="K59" s="773"/>
      <c r="L59" s="773"/>
      <c r="M59" s="773"/>
      <c r="N59" s="773"/>
      <c r="O59" s="773"/>
      <c r="P59" s="773"/>
      <c r="Q59" s="773"/>
      <c r="R59" s="773"/>
      <c r="S59" s="773"/>
      <c r="T59" s="773"/>
      <c r="U59" s="773"/>
    </row>
    <row r="60" spans="2:21" ht="24.95" customHeight="1" x14ac:dyDescent="0.25">
      <c r="B60" s="773"/>
      <c r="C60" s="773"/>
      <c r="D60" s="773"/>
      <c r="E60" s="773"/>
      <c r="F60" s="773"/>
      <c r="G60" s="773"/>
      <c r="H60" s="773"/>
      <c r="I60" s="773"/>
      <c r="J60" s="773"/>
      <c r="K60" s="773"/>
      <c r="L60" s="773"/>
      <c r="M60" s="773"/>
      <c r="N60" s="773"/>
      <c r="O60" s="773"/>
      <c r="P60" s="773"/>
      <c r="Q60" s="773"/>
      <c r="R60" s="773"/>
      <c r="S60" s="773"/>
      <c r="T60" s="773"/>
      <c r="U60" s="773"/>
    </row>
    <row r="61" spans="2:21" ht="24.95" customHeight="1" x14ac:dyDescent="0.25">
      <c r="B61" s="773"/>
      <c r="C61" s="773"/>
      <c r="D61" s="773"/>
      <c r="E61" s="773"/>
      <c r="F61" s="773"/>
      <c r="G61" s="773"/>
      <c r="H61" s="773"/>
      <c r="I61" s="773"/>
      <c r="J61" s="773"/>
      <c r="K61" s="773"/>
      <c r="L61" s="773"/>
      <c r="M61" s="773"/>
      <c r="N61" s="773"/>
      <c r="O61" s="773"/>
      <c r="P61" s="773"/>
      <c r="Q61" s="773"/>
      <c r="R61" s="773"/>
      <c r="S61" s="773"/>
      <c r="T61" s="773"/>
      <c r="U61" s="773"/>
    </row>
    <row r="62" spans="2:21" ht="24.95" customHeight="1" x14ac:dyDescent="0.25">
      <c r="B62" s="773"/>
      <c r="C62" s="773"/>
      <c r="D62" s="773"/>
      <c r="E62" s="773"/>
      <c r="F62" s="773"/>
      <c r="G62" s="773"/>
      <c r="H62" s="773"/>
      <c r="I62" s="773"/>
      <c r="J62" s="773"/>
      <c r="K62" s="773"/>
      <c r="L62" s="773"/>
      <c r="M62" s="773"/>
      <c r="N62" s="773"/>
      <c r="O62" s="773"/>
      <c r="P62" s="773"/>
      <c r="Q62" s="773"/>
      <c r="R62" s="773"/>
      <c r="S62" s="773"/>
      <c r="T62" s="773"/>
      <c r="U62" s="773"/>
    </row>
    <row r="63" spans="2:21" ht="24.95" customHeight="1" x14ac:dyDescent="0.25">
      <c r="B63" s="773"/>
      <c r="C63" s="773"/>
      <c r="D63" s="773"/>
      <c r="E63" s="773"/>
      <c r="F63" s="773"/>
      <c r="G63" s="773"/>
      <c r="H63" s="773"/>
      <c r="I63" s="773"/>
      <c r="J63" s="773"/>
      <c r="K63" s="773"/>
      <c r="L63" s="773"/>
      <c r="M63" s="773"/>
      <c r="N63" s="773"/>
      <c r="O63" s="773"/>
      <c r="P63" s="773"/>
      <c r="Q63" s="773"/>
      <c r="R63" s="773"/>
      <c r="S63" s="773"/>
      <c r="T63" s="773"/>
      <c r="U63" s="773"/>
    </row>
    <row r="64" spans="2:21" ht="24.95" customHeight="1" x14ac:dyDescent="0.25">
      <c r="B64" s="773"/>
      <c r="C64" s="773"/>
      <c r="D64" s="773"/>
      <c r="E64" s="773"/>
      <c r="F64" s="773"/>
      <c r="G64" s="773"/>
      <c r="H64" s="773"/>
      <c r="I64" s="773"/>
      <c r="J64" s="773"/>
      <c r="K64" s="773"/>
      <c r="L64" s="773"/>
      <c r="M64" s="773"/>
      <c r="N64" s="773"/>
      <c r="O64" s="773"/>
      <c r="P64" s="773"/>
      <c r="Q64" s="773"/>
      <c r="R64" s="773"/>
      <c r="S64" s="773"/>
      <c r="T64" s="773"/>
      <c r="U64" s="773"/>
    </row>
    <row r="65" spans="2:21" ht="24.95" customHeight="1" x14ac:dyDescent="0.25">
      <c r="B65" s="773"/>
      <c r="C65" s="773"/>
      <c r="D65" s="773"/>
      <c r="E65" s="773"/>
      <c r="F65" s="773"/>
      <c r="G65" s="773"/>
      <c r="H65" s="773"/>
      <c r="I65" s="773"/>
      <c r="J65" s="773"/>
      <c r="K65" s="773"/>
      <c r="L65" s="773"/>
      <c r="M65" s="773"/>
      <c r="N65" s="773"/>
      <c r="O65" s="773"/>
      <c r="P65" s="773"/>
      <c r="Q65" s="773"/>
      <c r="R65" s="773"/>
      <c r="S65" s="773"/>
      <c r="T65" s="773"/>
      <c r="U65" s="773"/>
    </row>
    <row r="66" spans="2:21" ht="24.95" customHeight="1" x14ac:dyDescent="0.25">
      <c r="B66" s="773"/>
      <c r="C66" s="773"/>
      <c r="D66" s="773"/>
      <c r="E66" s="773"/>
      <c r="F66" s="773"/>
      <c r="G66" s="773"/>
      <c r="H66" s="773"/>
      <c r="I66" s="773"/>
      <c r="J66" s="773"/>
      <c r="K66" s="773"/>
      <c r="L66" s="773"/>
      <c r="M66" s="773"/>
      <c r="N66" s="773"/>
      <c r="O66" s="773"/>
      <c r="P66" s="773"/>
      <c r="Q66" s="773"/>
      <c r="R66" s="773"/>
      <c r="S66" s="773"/>
      <c r="T66" s="773"/>
      <c r="U66" s="773"/>
    </row>
    <row r="67" spans="2:21" ht="24.95" customHeight="1" x14ac:dyDescent="0.25">
      <c r="B67" s="773"/>
      <c r="C67" s="773"/>
      <c r="D67" s="773"/>
      <c r="E67" s="773"/>
      <c r="F67" s="773"/>
      <c r="G67" s="773"/>
      <c r="H67" s="773"/>
      <c r="I67" s="773"/>
      <c r="J67" s="773"/>
      <c r="K67" s="773"/>
      <c r="L67" s="773"/>
      <c r="M67" s="773"/>
      <c r="N67" s="773"/>
      <c r="O67" s="773"/>
      <c r="P67" s="773"/>
      <c r="Q67" s="773"/>
      <c r="R67" s="773"/>
      <c r="S67" s="773"/>
      <c r="T67" s="773"/>
      <c r="U67" s="773"/>
    </row>
    <row r="68" spans="2:21" ht="24.95" customHeight="1" x14ac:dyDescent="0.25">
      <c r="B68" s="773"/>
      <c r="C68" s="773"/>
      <c r="D68" s="773"/>
      <c r="E68" s="773"/>
      <c r="F68" s="773"/>
      <c r="G68" s="773"/>
      <c r="H68" s="773"/>
      <c r="I68" s="773"/>
      <c r="J68" s="773"/>
      <c r="K68" s="773"/>
      <c r="L68" s="773"/>
      <c r="M68" s="773"/>
      <c r="N68" s="773"/>
      <c r="O68" s="773"/>
      <c r="P68" s="773"/>
      <c r="Q68" s="773"/>
      <c r="R68" s="773"/>
      <c r="S68" s="773"/>
      <c r="T68" s="773"/>
      <c r="U68" s="773"/>
    </row>
    <row r="69" spans="2:21" ht="24.95" customHeight="1" x14ac:dyDescent="0.25">
      <c r="B69" s="773"/>
      <c r="C69" s="773"/>
      <c r="D69" s="773"/>
      <c r="E69" s="773"/>
      <c r="F69" s="773"/>
      <c r="G69" s="773"/>
      <c r="H69" s="773"/>
      <c r="I69" s="773"/>
      <c r="J69" s="773"/>
      <c r="K69" s="773"/>
      <c r="L69" s="773"/>
      <c r="M69" s="773"/>
      <c r="N69" s="773"/>
      <c r="O69" s="773"/>
      <c r="P69" s="773"/>
      <c r="Q69" s="773"/>
      <c r="R69" s="773"/>
      <c r="S69" s="773"/>
      <c r="T69" s="773"/>
      <c r="U69" s="773"/>
    </row>
    <row r="70" spans="2:21" ht="24.95" customHeight="1" x14ac:dyDescent="0.25">
      <c r="B70" s="773"/>
      <c r="C70" s="773"/>
      <c r="D70" s="773"/>
      <c r="E70" s="773"/>
      <c r="F70" s="773"/>
      <c r="G70" s="773"/>
      <c r="H70" s="773"/>
      <c r="I70" s="773"/>
      <c r="J70" s="773"/>
      <c r="K70" s="773"/>
      <c r="L70" s="773"/>
      <c r="M70" s="773"/>
      <c r="N70" s="773"/>
      <c r="O70" s="773"/>
      <c r="P70" s="773"/>
      <c r="Q70" s="773"/>
      <c r="R70" s="773"/>
      <c r="S70" s="773"/>
      <c r="T70" s="773"/>
      <c r="U70" s="773"/>
    </row>
    <row r="71" spans="2:21" ht="24.95" customHeight="1" x14ac:dyDescent="0.25">
      <c r="B71" s="773"/>
      <c r="C71" s="773"/>
      <c r="D71" s="773"/>
      <c r="E71" s="773"/>
      <c r="F71" s="773"/>
      <c r="G71" s="773"/>
      <c r="H71" s="773"/>
      <c r="I71" s="773"/>
      <c r="J71" s="773"/>
      <c r="K71" s="773"/>
      <c r="L71" s="773"/>
      <c r="M71" s="773"/>
      <c r="N71" s="773"/>
      <c r="O71" s="773"/>
      <c r="P71" s="773"/>
      <c r="Q71" s="773"/>
      <c r="R71" s="773"/>
      <c r="S71" s="773"/>
      <c r="T71" s="773"/>
      <c r="U71" s="773"/>
    </row>
    <row r="72" spans="2:21" ht="24.95" customHeight="1" x14ac:dyDescent="0.25">
      <c r="B72" s="773"/>
      <c r="C72" s="773"/>
      <c r="D72" s="773"/>
      <c r="E72" s="773"/>
      <c r="F72" s="773"/>
      <c r="G72" s="773"/>
      <c r="H72" s="773"/>
      <c r="I72" s="773"/>
      <c r="J72" s="773"/>
      <c r="K72" s="773"/>
      <c r="L72" s="773"/>
      <c r="M72" s="773"/>
      <c r="N72" s="773"/>
      <c r="O72" s="773"/>
      <c r="P72" s="773"/>
      <c r="Q72" s="773"/>
      <c r="R72" s="773"/>
      <c r="S72" s="773"/>
      <c r="T72" s="773"/>
      <c r="U72" s="773"/>
    </row>
    <row r="73" spans="2:21" ht="24.95" customHeight="1" x14ac:dyDescent="0.25">
      <c r="B73" s="773"/>
      <c r="C73" s="773"/>
      <c r="D73" s="773"/>
      <c r="E73" s="773"/>
      <c r="F73" s="773"/>
      <c r="G73" s="773"/>
      <c r="H73" s="773"/>
      <c r="I73" s="773"/>
      <c r="J73" s="773"/>
      <c r="K73" s="773"/>
      <c r="L73" s="773"/>
      <c r="M73" s="773"/>
      <c r="N73" s="773"/>
      <c r="O73" s="773"/>
      <c r="P73" s="773"/>
      <c r="Q73" s="773"/>
      <c r="R73" s="773"/>
      <c r="S73" s="773"/>
      <c r="T73" s="773"/>
      <c r="U73" s="773"/>
    </row>
    <row r="74" spans="2:21" ht="24.95" customHeight="1" x14ac:dyDescent="0.25">
      <c r="B74" s="773"/>
      <c r="C74" s="773"/>
      <c r="D74" s="773"/>
      <c r="E74" s="773"/>
      <c r="F74" s="773"/>
      <c r="G74" s="773"/>
      <c r="H74" s="773"/>
      <c r="I74" s="773"/>
      <c r="J74" s="773"/>
      <c r="K74" s="773"/>
      <c r="L74" s="773"/>
      <c r="M74" s="773"/>
      <c r="N74" s="773"/>
      <c r="O74" s="773"/>
      <c r="P74" s="773"/>
      <c r="Q74" s="773"/>
      <c r="R74" s="773"/>
      <c r="S74" s="773"/>
      <c r="T74" s="773"/>
      <c r="U74" s="773"/>
    </row>
    <row r="75" spans="2:21" ht="24.95" customHeight="1" x14ac:dyDescent="0.25">
      <c r="B75" s="773"/>
      <c r="C75" s="773"/>
      <c r="D75" s="773"/>
      <c r="E75" s="773"/>
      <c r="F75" s="773"/>
      <c r="G75" s="773"/>
      <c r="H75" s="773"/>
      <c r="I75" s="773"/>
      <c r="J75" s="773"/>
      <c r="K75" s="773"/>
      <c r="L75" s="773"/>
      <c r="M75" s="773"/>
      <c r="N75" s="773"/>
      <c r="O75" s="773"/>
      <c r="P75" s="773"/>
      <c r="Q75" s="773"/>
      <c r="R75" s="773"/>
      <c r="S75" s="773"/>
      <c r="T75" s="773"/>
      <c r="U75" s="773"/>
    </row>
    <row r="76" spans="2:21" ht="24.95" customHeight="1" x14ac:dyDescent="0.25">
      <c r="B76" s="773"/>
      <c r="C76" s="773"/>
      <c r="D76" s="773"/>
      <c r="E76" s="773"/>
      <c r="F76" s="773"/>
      <c r="G76" s="773"/>
      <c r="H76" s="773"/>
      <c r="I76" s="773"/>
      <c r="J76" s="773"/>
      <c r="K76" s="773"/>
      <c r="L76" s="773"/>
      <c r="M76" s="773"/>
      <c r="N76" s="773"/>
      <c r="O76" s="773"/>
      <c r="P76" s="773"/>
      <c r="Q76" s="773"/>
      <c r="R76" s="773"/>
      <c r="S76" s="773"/>
      <c r="T76" s="773"/>
      <c r="U76" s="773"/>
    </row>
    <row r="77" spans="2:21" ht="24.95" customHeight="1" x14ac:dyDescent="0.25">
      <c r="B77" s="773"/>
      <c r="C77" s="773"/>
      <c r="D77" s="773"/>
      <c r="E77" s="773"/>
      <c r="F77" s="773"/>
      <c r="G77" s="773"/>
      <c r="H77" s="773"/>
      <c r="I77" s="773"/>
      <c r="J77" s="773"/>
      <c r="K77" s="773"/>
      <c r="L77" s="773"/>
      <c r="M77" s="773"/>
      <c r="N77" s="773"/>
      <c r="O77" s="773"/>
      <c r="P77" s="773"/>
      <c r="Q77" s="773"/>
      <c r="R77" s="773"/>
      <c r="S77" s="773"/>
      <c r="T77" s="773"/>
      <c r="U77" s="773"/>
    </row>
    <row r="78" spans="2:21" ht="24.95" customHeight="1" x14ac:dyDescent="0.25">
      <c r="B78" s="773"/>
      <c r="C78" s="773"/>
      <c r="D78" s="773"/>
      <c r="E78" s="773"/>
      <c r="F78" s="773"/>
      <c r="G78" s="773"/>
      <c r="H78" s="773"/>
      <c r="I78" s="773"/>
      <c r="J78" s="773"/>
      <c r="K78" s="773"/>
      <c r="L78" s="773"/>
      <c r="M78" s="773"/>
      <c r="N78" s="773"/>
      <c r="O78" s="773"/>
      <c r="P78" s="773"/>
      <c r="Q78" s="773"/>
      <c r="R78" s="773"/>
      <c r="S78" s="773"/>
      <c r="T78" s="773"/>
      <c r="U78" s="773"/>
    </row>
    <row r="79" spans="2:21" ht="24.95" customHeight="1" x14ac:dyDescent="0.25">
      <c r="B79" s="773"/>
      <c r="C79" s="773"/>
      <c r="D79" s="773"/>
      <c r="E79" s="773"/>
      <c r="F79" s="773"/>
      <c r="G79" s="773"/>
      <c r="H79" s="773"/>
      <c r="I79" s="773"/>
      <c r="J79" s="773"/>
      <c r="K79" s="773"/>
      <c r="L79" s="773"/>
      <c r="M79" s="773"/>
      <c r="N79" s="773"/>
      <c r="O79" s="773"/>
      <c r="P79" s="773"/>
      <c r="Q79" s="773"/>
      <c r="R79" s="773"/>
      <c r="S79" s="773"/>
      <c r="T79" s="773"/>
      <c r="U79" s="773"/>
    </row>
    <row r="80" spans="2:21" ht="24.95" customHeight="1" x14ac:dyDescent="0.25">
      <c r="B80" s="773"/>
      <c r="C80" s="773"/>
      <c r="D80" s="773"/>
      <c r="E80" s="773"/>
      <c r="F80" s="773"/>
      <c r="G80" s="773"/>
      <c r="H80" s="773"/>
      <c r="I80" s="773"/>
      <c r="J80" s="773"/>
      <c r="K80" s="773"/>
      <c r="L80" s="773"/>
      <c r="M80" s="773"/>
      <c r="N80" s="773"/>
      <c r="O80" s="773"/>
      <c r="P80" s="773"/>
      <c r="Q80" s="773"/>
      <c r="R80" s="773"/>
      <c r="S80" s="773"/>
      <c r="T80" s="773"/>
      <c r="U80" s="773"/>
    </row>
    <row r="81" spans="2:21" ht="24.95" customHeight="1" x14ac:dyDescent="0.25">
      <c r="B81" s="773"/>
      <c r="C81" s="773"/>
      <c r="D81" s="773"/>
      <c r="E81" s="773"/>
      <c r="F81" s="773"/>
      <c r="G81" s="773"/>
      <c r="H81" s="773"/>
      <c r="I81" s="773"/>
      <c r="J81" s="773"/>
      <c r="K81" s="773"/>
      <c r="L81" s="773"/>
      <c r="M81" s="773"/>
      <c r="N81" s="773"/>
      <c r="O81" s="773"/>
      <c r="P81" s="773"/>
      <c r="Q81" s="773"/>
      <c r="R81" s="773"/>
      <c r="S81" s="773"/>
      <c r="T81" s="773"/>
      <c r="U81" s="773"/>
    </row>
    <row r="82" spans="2:21" ht="24.95" customHeight="1" x14ac:dyDescent="0.25">
      <c r="B82" s="773"/>
      <c r="C82" s="773"/>
      <c r="D82" s="773"/>
      <c r="E82" s="773"/>
      <c r="F82" s="773"/>
      <c r="G82" s="773"/>
      <c r="H82" s="773"/>
      <c r="I82" s="773"/>
      <c r="J82" s="773"/>
      <c r="K82" s="773"/>
      <c r="L82" s="773"/>
      <c r="M82" s="773"/>
      <c r="N82" s="773"/>
      <c r="O82" s="773"/>
      <c r="P82" s="773"/>
      <c r="Q82" s="773"/>
      <c r="R82" s="773"/>
      <c r="S82" s="773"/>
      <c r="T82" s="773"/>
      <c r="U82" s="773"/>
    </row>
    <row r="83" spans="2:21" ht="24.95" customHeight="1" x14ac:dyDescent="0.25">
      <c r="B83" s="773"/>
      <c r="C83" s="773"/>
      <c r="D83" s="773"/>
      <c r="E83" s="773"/>
      <c r="F83" s="773"/>
      <c r="G83" s="773"/>
      <c r="H83" s="773"/>
      <c r="I83" s="773"/>
      <c r="J83" s="773"/>
      <c r="K83" s="773"/>
      <c r="L83" s="773"/>
      <c r="M83" s="773"/>
      <c r="N83" s="773"/>
      <c r="O83" s="773"/>
      <c r="P83" s="773"/>
      <c r="Q83" s="773"/>
      <c r="R83" s="773"/>
      <c r="S83" s="773"/>
      <c r="T83" s="773"/>
      <c r="U83" s="773"/>
    </row>
    <row r="84" spans="2:21" ht="24.95" customHeight="1" x14ac:dyDescent="0.25">
      <c r="B84" s="773"/>
      <c r="C84" s="773"/>
      <c r="D84" s="773"/>
      <c r="E84" s="773"/>
      <c r="F84" s="773"/>
      <c r="G84" s="773"/>
      <c r="H84" s="773"/>
      <c r="I84" s="773"/>
      <c r="J84" s="773"/>
      <c r="K84" s="773"/>
      <c r="L84" s="773"/>
      <c r="M84" s="773"/>
      <c r="N84" s="773"/>
      <c r="O84" s="773"/>
      <c r="P84" s="773"/>
      <c r="Q84" s="773"/>
      <c r="R84" s="773"/>
      <c r="S84" s="773"/>
      <c r="T84" s="773"/>
      <c r="U84" s="773"/>
    </row>
    <row r="85" spans="2:21" ht="24.95" customHeight="1" x14ac:dyDescent="0.25">
      <c r="B85" s="773"/>
      <c r="C85" s="773"/>
      <c r="D85" s="773"/>
      <c r="E85" s="773"/>
      <c r="F85" s="773"/>
      <c r="G85" s="773"/>
      <c r="H85" s="773"/>
      <c r="I85" s="773"/>
      <c r="J85" s="773"/>
      <c r="K85" s="773"/>
      <c r="L85" s="773"/>
      <c r="M85" s="773"/>
      <c r="N85" s="773"/>
      <c r="O85" s="773"/>
      <c r="P85" s="773"/>
      <c r="Q85" s="773"/>
      <c r="R85" s="773"/>
      <c r="S85" s="773"/>
      <c r="T85" s="773"/>
      <c r="U85" s="773"/>
    </row>
    <row r="86" spans="2:21" ht="24.95" customHeight="1" x14ac:dyDescent="0.25">
      <c r="B86" s="773"/>
      <c r="C86" s="773"/>
      <c r="D86" s="773"/>
      <c r="E86" s="773"/>
      <c r="F86" s="773"/>
      <c r="G86" s="773"/>
      <c r="H86" s="773"/>
      <c r="I86" s="773"/>
      <c r="J86" s="773"/>
      <c r="K86" s="773"/>
      <c r="L86" s="773"/>
      <c r="M86" s="773"/>
      <c r="N86" s="773"/>
      <c r="O86" s="773"/>
      <c r="P86" s="773"/>
      <c r="Q86" s="773"/>
      <c r="R86" s="773"/>
      <c r="S86" s="773"/>
      <c r="T86" s="773"/>
      <c r="U86" s="773"/>
    </row>
    <row r="87" spans="2:21" ht="24.95" customHeight="1" x14ac:dyDescent="0.25">
      <c r="B87" s="773"/>
      <c r="C87" s="773"/>
      <c r="D87" s="773"/>
      <c r="E87" s="773"/>
      <c r="F87" s="773"/>
      <c r="G87" s="773"/>
      <c r="H87" s="773"/>
      <c r="I87" s="773"/>
      <c r="J87" s="773"/>
      <c r="K87" s="773"/>
      <c r="L87" s="773"/>
      <c r="M87" s="773"/>
      <c r="N87" s="773"/>
      <c r="O87" s="773"/>
      <c r="P87" s="773"/>
      <c r="Q87" s="773"/>
      <c r="R87" s="773"/>
      <c r="S87" s="773"/>
      <c r="T87" s="773"/>
      <c r="U87" s="773"/>
    </row>
    <row r="88" spans="2:21" ht="24.95" customHeight="1" x14ac:dyDescent="0.25">
      <c r="B88" s="773"/>
      <c r="C88" s="773"/>
      <c r="D88" s="773"/>
      <c r="E88" s="773"/>
      <c r="F88" s="773"/>
      <c r="G88" s="773"/>
      <c r="H88" s="773"/>
      <c r="I88" s="773"/>
      <c r="J88" s="773"/>
      <c r="K88" s="773"/>
      <c r="L88" s="773"/>
      <c r="M88" s="773"/>
      <c r="N88" s="773"/>
      <c r="O88" s="773"/>
      <c r="P88" s="773"/>
      <c r="Q88" s="773"/>
      <c r="R88" s="773"/>
      <c r="S88" s="773"/>
      <c r="T88" s="773"/>
      <c r="U88" s="773"/>
    </row>
    <row r="89" spans="2:21" ht="24.95" customHeight="1" x14ac:dyDescent="0.25">
      <c r="B89" s="773"/>
      <c r="C89" s="773"/>
      <c r="D89" s="773"/>
      <c r="E89" s="773"/>
      <c r="F89" s="773"/>
      <c r="G89" s="773"/>
      <c r="H89" s="773"/>
      <c r="I89" s="773"/>
      <c r="J89" s="773"/>
      <c r="K89" s="773"/>
      <c r="L89" s="773"/>
      <c r="M89" s="773"/>
      <c r="N89" s="773"/>
      <c r="O89" s="773"/>
      <c r="P89" s="773"/>
      <c r="Q89" s="773"/>
      <c r="R89" s="773"/>
      <c r="S89" s="773"/>
      <c r="T89" s="773"/>
      <c r="U89" s="773"/>
    </row>
    <row r="90" spans="2:21" ht="24.95" customHeight="1" x14ac:dyDescent="0.25">
      <c r="B90" s="773"/>
      <c r="C90" s="773"/>
      <c r="D90" s="773"/>
      <c r="E90" s="773"/>
      <c r="F90" s="773"/>
      <c r="G90" s="773"/>
      <c r="H90" s="773"/>
      <c r="I90" s="773"/>
      <c r="J90" s="773"/>
      <c r="K90" s="773"/>
      <c r="L90" s="773"/>
      <c r="M90" s="773"/>
      <c r="N90" s="773"/>
      <c r="O90" s="773"/>
      <c r="P90" s="773"/>
      <c r="Q90" s="773"/>
      <c r="R90" s="773"/>
      <c r="S90" s="773"/>
      <c r="T90" s="773"/>
      <c r="U90" s="773"/>
    </row>
    <row r="91" spans="2:21" ht="24.95" customHeight="1" x14ac:dyDescent="0.25">
      <c r="B91" s="773"/>
      <c r="C91" s="773"/>
      <c r="D91" s="773"/>
      <c r="E91" s="773"/>
      <c r="F91" s="773"/>
      <c r="G91" s="773"/>
      <c r="H91" s="773"/>
      <c r="I91" s="773"/>
      <c r="J91" s="773"/>
      <c r="K91" s="773"/>
      <c r="L91" s="773"/>
      <c r="M91" s="773"/>
      <c r="N91" s="773"/>
      <c r="O91" s="773"/>
      <c r="P91" s="773"/>
      <c r="Q91" s="773"/>
      <c r="R91" s="773"/>
      <c r="S91" s="773"/>
      <c r="T91" s="773"/>
      <c r="U91" s="773"/>
    </row>
    <row r="92" spans="2:21" ht="24.95" customHeight="1" x14ac:dyDescent="0.25">
      <c r="B92" s="773"/>
      <c r="C92" s="773"/>
      <c r="D92" s="773"/>
      <c r="E92" s="773"/>
      <c r="F92" s="773"/>
      <c r="G92" s="773"/>
      <c r="H92" s="773"/>
      <c r="I92" s="773"/>
      <c r="J92" s="773"/>
      <c r="K92" s="773"/>
      <c r="L92" s="773"/>
      <c r="M92" s="773"/>
      <c r="N92" s="773"/>
      <c r="O92" s="773"/>
      <c r="P92" s="773"/>
      <c r="Q92" s="773"/>
      <c r="R92" s="773"/>
      <c r="S92" s="773"/>
      <c r="T92" s="773"/>
      <c r="U92" s="773"/>
    </row>
    <row r="93" spans="2:21" ht="24.95" customHeight="1" x14ac:dyDescent="0.25">
      <c r="B93" s="773"/>
      <c r="C93" s="773"/>
      <c r="D93" s="773"/>
      <c r="E93" s="773"/>
      <c r="F93" s="773"/>
      <c r="G93" s="773"/>
      <c r="H93" s="773"/>
      <c r="I93" s="773"/>
      <c r="J93" s="773"/>
      <c r="K93" s="773"/>
      <c r="L93" s="773"/>
      <c r="M93" s="773"/>
      <c r="N93" s="773"/>
      <c r="O93" s="773"/>
      <c r="P93" s="773"/>
      <c r="Q93" s="773"/>
      <c r="R93" s="773"/>
      <c r="S93" s="773"/>
      <c r="T93" s="773"/>
      <c r="U93" s="773"/>
    </row>
    <row r="94" spans="2:21" ht="24.95" customHeight="1" x14ac:dyDescent="0.25">
      <c r="B94" s="773"/>
      <c r="C94" s="773"/>
      <c r="D94" s="773"/>
      <c r="E94" s="773"/>
      <c r="F94" s="773"/>
      <c r="G94" s="773"/>
      <c r="H94" s="773"/>
      <c r="I94" s="773"/>
      <c r="J94" s="773"/>
      <c r="K94" s="773"/>
      <c r="L94" s="773"/>
      <c r="M94" s="773"/>
      <c r="N94" s="773"/>
      <c r="O94" s="773"/>
      <c r="P94" s="773"/>
      <c r="Q94" s="773"/>
      <c r="R94" s="773"/>
      <c r="S94" s="773"/>
      <c r="T94" s="773"/>
      <c r="U94" s="773"/>
    </row>
    <row r="95" spans="2:21" ht="24.95" customHeight="1" x14ac:dyDescent="0.25">
      <c r="B95" s="773"/>
      <c r="C95" s="773"/>
      <c r="D95" s="773"/>
      <c r="E95" s="773"/>
      <c r="F95" s="773"/>
      <c r="G95" s="773"/>
      <c r="H95" s="773"/>
      <c r="I95" s="773"/>
      <c r="J95" s="773"/>
      <c r="K95" s="773"/>
      <c r="L95" s="773"/>
      <c r="M95" s="773"/>
      <c r="N95" s="773"/>
      <c r="O95" s="773"/>
      <c r="P95" s="773"/>
      <c r="Q95" s="773"/>
      <c r="R95" s="773"/>
      <c r="S95" s="773"/>
      <c r="T95" s="773"/>
      <c r="U95" s="773"/>
    </row>
    <row r="96" spans="2:21" ht="24.95" customHeight="1" x14ac:dyDescent="0.25">
      <c r="B96" s="773"/>
      <c r="C96" s="773"/>
      <c r="D96" s="773"/>
      <c r="E96" s="773"/>
      <c r="F96" s="773"/>
      <c r="G96" s="773"/>
      <c r="H96" s="773"/>
      <c r="I96" s="773"/>
      <c r="J96" s="773"/>
      <c r="K96" s="773"/>
      <c r="L96" s="773"/>
      <c r="M96" s="773"/>
      <c r="N96" s="773"/>
      <c r="O96" s="773"/>
      <c r="P96" s="773"/>
      <c r="Q96" s="773"/>
      <c r="R96" s="773"/>
      <c r="S96" s="773"/>
      <c r="T96" s="773"/>
      <c r="U96" s="773"/>
    </row>
    <row r="97" spans="2:21" ht="24.95" customHeight="1" x14ac:dyDescent="0.25">
      <c r="B97" s="773"/>
      <c r="C97" s="773"/>
      <c r="D97" s="773"/>
      <c r="E97" s="773"/>
      <c r="F97" s="773"/>
      <c r="G97" s="773"/>
      <c r="H97" s="773"/>
      <c r="I97" s="773"/>
      <c r="J97" s="773"/>
      <c r="K97" s="773"/>
      <c r="L97" s="773"/>
      <c r="M97" s="773"/>
      <c r="N97" s="773"/>
      <c r="O97" s="773"/>
      <c r="P97" s="773"/>
      <c r="Q97" s="773"/>
      <c r="R97" s="773"/>
      <c r="S97" s="773"/>
      <c r="T97" s="773"/>
      <c r="U97" s="773"/>
    </row>
    <row r="98" spans="2:21" ht="24.95" customHeight="1" x14ac:dyDescent="0.25">
      <c r="B98" s="773"/>
      <c r="C98" s="773"/>
      <c r="D98" s="773"/>
      <c r="E98" s="773"/>
      <c r="F98" s="773"/>
      <c r="G98" s="773"/>
      <c r="H98" s="773"/>
      <c r="I98" s="773"/>
      <c r="J98" s="773"/>
      <c r="K98" s="773"/>
      <c r="L98" s="773"/>
      <c r="M98" s="773"/>
      <c r="N98" s="773"/>
      <c r="O98" s="773"/>
      <c r="P98" s="773"/>
      <c r="Q98" s="773"/>
      <c r="R98" s="773"/>
      <c r="S98" s="773"/>
      <c r="T98" s="773"/>
      <c r="U98" s="773"/>
    </row>
    <row r="99" spans="2:21" ht="24.95" customHeight="1" x14ac:dyDescent="0.25">
      <c r="B99" s="773"/>
      <c r="C99" s="773"/>
      <c r="D99" s="773"/>
      <c r="E99" s="773"/>
      <c r="F99" s="773"/>
      <c r="G99" s="773"/>
      <c r="H99" s="773"/>
      <c r="I99" s="773"/>
      <c r="J99" s="773"/>
      <c r="K99" s="773"/>
      <c r="L99" s="773"/>
      <c r="M99" s="773"/>
      <c r="N99" s="773"/>
      <c r="O99" s="773"/>
      <c r="P99" s="773"/>
      <c r="Q99" s="773"/>
      <c r="R99" s="773"/>
      <c r="S99" s="773"/>
      <c r="T99" s="773"/>
      <c r="U99" s="773"/>
    </row>
    <row r="100" spans="2:21" ht="24.95" customHeight="1" x14ac:dyDescent="0.25">
      <c r="B100" s="773"/>
      <c r="C100" s="773"/>
      <c r="D100" s="773"/>
      <c r="E100" s="773"/>
      <c r="F100" s="773"/>
      <c r="G100" s="773"/>
      <c r="H100" s="773"/>
      <c r="I100" s="773"/>
      <c r="J100" s="773"/>
      <c r="K100" s="773"/>
      <c r="L100" s="773"/>
      <c r="M100" s="773"/>
      <c r="N100" s="773"/>
      <c r="O100" s="773"/>
      <c r="P100" s="773"/>
      <c r="Q100" s="773"/>
      <c r="R100" s="773"/>
      <c r="S100" s="773"/>
      <c r="T100" s="773"/>
      <c r="U100" s="773"/>
    </row>
    <row r="101" spans="2:21" ht="24.95" customHeight="1" x14ac:dyDescent="0.25">
      <c r="B101" s="773"/>
      <c r="C101" s="773"/>
      <c r="D101" s="773"/>
      <c r="E101" s="773"/>
      <c r="F101" s="773"/>
      <c r="G101" s="773"/>
      <c r="H101" s="773"/>
      <c r="I101" s="773"/>
      <c r="J101" s="773"/>
      <c r="K101" s="773"/>
      <c r="L101" s="773"/>
      <c r="M101" s="773"/>
      <c r="N101" s="773"/>
      <c r="O101" s="773"/>
      <c r="P101" s="773"/>
      <c r="Q101" s="773"/>
      <c r="R101" s="773"/>
      <c r="S101" s="773"/>
      <c r="T101" s="773"/>
      <c r="U101" s="773"/>
    </row>
    <row r="102" spans="2:21" ht="24.95" customHeight="1" x14ac:dyDescent="0.25">
      <c r="B102" s="773"/>
      <c r="C102" s="773"/>
      <c r="D102" s="773"/>
      <c r="E102" s="773"/>
      <c r="F102" s="773"/>
      <c r="G102" s="773"/>
      <c r="H102" s="773"/>
      <c r="I102" s="773"/>
      <c r="J102" s="773"/>
      <c r="K102" s="773"/>
      <c r="L102" s="773"/>
      <c r="M102" s="773"/>
      <c r="N102" s="773"/>
      <c r="O102" s="773"/>
      <c r="P102" s="773"/>
      <c r="Q102" s="773"/>
      <c r="R102" s="773"/>
      <c r="S102" s="773"/>
      <c r="T102" s="773"/>
      <c r="U102" s="773"/>
    </row>
    <row r="103" spans="2:21" ht="24.95" customHeight="1" x14ac:dyDescent="0.25">
      <c r="B103" s="773"/>
      <c r="C103" s="773"/>
      <c r="D103" s="773"/>
      <c r="E103" s="773"/>
      <c r="F103" s="773"/>
      <c r="G103" s="773"/>
      <c r="H103" s="773"/>
      <c r="I103" s="773"/>
      <c r="J103" s="773"/>
      <c r="K103" s="773"/>
      <c r="L103" s="773"/>
      <c r="M103" s="773"/>
      <c r="N103" s="773"/>
      <c r="O103" s="773"/>
      <c r="P103" s="773"/>
      <c r="Q103" s="773"/>
      <c r="R103" s="773"/>
      <c r="S103" s="773"/>
      <c r="T103" s="773"/>
      <c r="U103" s="773"/>
    </row>
    <row r="104" spans="2:21" ht="24.95" customHeight="1" x14ac:dyDescent="0.25">
      <c r="B104" s="773"/>
      <c r="C104" s="773"/>
      <c r="D104" s="773"/>
      <c r="E104" s="773"/>
      <c r="F104" s="773"/>
      <c r="G104" s="773"/>
      <c r="H104" s="773"/>
      <c r="I104" s="773"/>
      <c r="J104" s="773"/>
      <c r="K104" s="773"/>
      <c r="L104" s="773"/>
      <c r="M104" s="773"/>
      <c r="N104" s="773"/>
      <c r="O104" s="773"/>
      <c r="P104" s="773"/>
      <c r="Q104" s="773"/>
      <c r="R104" s="773"/>
      <c r="S104" s="773"/>
      <c r="T104" s="773"/>
      <c r="U104" s="773"/>
    </row>
    <row r="105" spans="2:21" ht="24.95" customHeight="1" x14ac:dyDescent="0.25">
      <c r="B105" s="773"/>
      <c r="C105" s="773"/>
      <c r="D105" s="773"/>
      <c r="E105" s="773"/>
      <c r="F105" s="773"/>
      <c r="G105" s="773"/>
      <c r="H105" s="773"/>
      <c r="I105" s="773"/>
      <c r="J105" s="773"/>
      <c r="K105" s="773"/>
      <c r="L105" s="773"/>
      <c r="M105" s="773"/>
      <c r="N105" s="773"/>
      <c r="O105" s="773"/>
      <c r="P105" s="773"/>
      <c r="Q105" s="773"/>
      <c r="R105" s="773"/>
      <c r="S105" s="773"/>
      <c r="T105" s="773"/>
      <c r="U105" s="773"/>
    </row>
    <row r="106" spans="2:21" ht="24.95" customHeight="1" x14ac:dyDescent="0.25">
      <c r="B106" s="773"/>
      <c r="C106" s="773"/>
      <c r="D106" s="773"/>
      <c r="E106" s="773"/>
      <c r="F106" s="773"/>
      <c r="G106" s="773"/>
      <c r="H106" s="773"/>
      <c r="I106" s="773"/>
      <c r="J106" s="773"/>
      <c r="K106" s="773"/>
      <c r="L106" s="773"/>
      <c r="M106" s="773"/>
      <c r="N106" s="773"/>
      <c r="O106" s="773"/>
      <c r="P106" s="773"/>
      <c r="Q106" s="773"/>
      <c r="R106" s="773"/>
      <c r="S106" s="773"/>
      <c r="T106" s="773"/>
      <c r="U106" s="773"/>
    </row>
  </sheetData>
  <mergeCells count="3">
    <mergeCell ref="B2:O2"/>
    <mergeCell ref="B11:C11"/>
    <mergeCell ref="D11:E11"/>
  </mergeCells>
  <dataValidations count="1">
    <dataValidation type="list" allowBlank="1" showInputMessage="1" sqref="D11:E11" xr:uid="{00000000-0002-0000-0700-000000000000}">
      <formula1>"Default List, EAJ Reference List"</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9">
    <tabColor theme="0" tint="-0.14999847407452621"/>
  </sheetPr>
  <dimension ref="A1:U106"/>
  <sheetViews>
    <sheetView showGridLines="0" zoomScale="80" zoomScaleNormal="80" workbookViewId="0">
      <selection activeCell="N16" sqref="N16"/>
    </sheetView>
  </sheetViews>
  <sheetFormatPr defaultColWidth="9.140625" defaultRowHeight="15" x14ac:dyDescent="0.25"/>
  <cols>
    <col min="1" max="1" width="2" style="151" customWidth="1"/>
    <col min="2" max="26" width="15.7109375" style="151" customWidth="1"/>
    <col min="27" max="16384" width="9.140625" style="151"/>
  </cols>
  <sheetData>
    <row r="1" spans="1:21" ht="9.75" customHeight="1" x14ac:dyDescent="0.25">
      <c r="A1" s="141" t="s">
        <v>6206</v>
      </c>
    </row>
    <row r="2" spans="1:21" ht="51.75" customHeight="1" x14ac:dyDescent="0.25">
      <c r="B2" s="2561" t="s">
        <v>7350</v>
      </c>
      <c r="C2" s="2561"/>
      <c r="D2" s="2561"/>
      <c r="E2" s="2561"/>
      <c r="F2" s="2561"/>
      <c r="G2" s="2561"/>
      <c r="H2" s="2561"/>
      <c r="I2" s="2561"/>
      <c r="J2" s="2561"/>
      <c r="K2" s="2561"/>
      <c r="L2" s="2561"/>
      <c r="M2" s="2561"/>
      <c r="N2" s="2561"/>
      <c r="O2" s="2561"/>
    </row>
    <row r="3" spans="1:21" ht="12.75" hidden="1" customHeight="1" x14ac:dyDescent="0.25"/>
    <row r="4" spans="1:21" ht="12.75" hidden="1" customHeight="1" x14ac:dyDescent="0.25"/>
    <row r="5" spans="1:21" ht="11.25" hidden="1" customHeight="1" x14ac:dyDescent="0.25"/>
    <row r="6" spans="1:21" ht="13.5" hidden="1" customHeight="1" x14ac:dyDescent="0.25"/>
    <row r="7" spans="1:21" ht="12.75" hidden="1" customHeight="1" x14ac:dyDescent="0.25"/>
    <row r="8" spans="1:21" ht="12" hidden="1" customHeight="1" x14ac:dyDescent="0.25"/>
    <row r="9" spans="1:21" ht="12.75" hidden="1" customHeight="1" x14ac:dyDescent="0.25"/>
    <row r="10" spans="1:21" ht="42" customHeight="1" x14ac:dyDescent="0.25"/>
    <row r="11" spans="1:21" ht="30" hidden="1" customHeight="1" x14ac:dyDescent="0.25">
      <c r="B11" s="2562" t="s">
        <v>5797</v>
      </c>
      <c r="C11" s="2563"/>
      <c r="D11" s="2564" t="s">
        <v>5926</v>
      </c>
      <c r="E11" s="2565"/>
    </row>
    <row r="12" spans="1:21" ht="15" customHeight="1" x14ac:dyDescent="0.25"/>
    <row r="13" spans="1:21" ht="24.95" customHeight="1" x14ac:dyDescent="0.25">
      <c r="B13" s="773"/>
      <c r="C13" s="773"/>
      <c r="D13" s="773"/>
      <c r="E13" s="773"/>
      <c r="F13" s="773"/>
      <c r="G13" s="773"/>
      <c r="H13" s="773"/>
      <c r="I13" s="773"/>
      <c r="J13" s="773"/>
      <c r="K13" s="773"/>
      <c r="L13" s="773"/>
      <c r="M13" s="773"/>
      <c r="N13" s="773"/>
      <c r="O13" s="773"/>
      <c r="P13" s="773"/>
      <c r="Q13" s="773"/>
      <c r="R13" s="773"/>
      <c r="S13" s="773"/>
      <c r="T13" s="773"/>
      <c r="U13" s="773"/>
    </row>
    <row r="14" spans="1:21" ht="24.95" customHeight="1" x14ac:dyDescent="0.25">
      <c r="B14" s="773"/>
      <c r="C14" s="773"/>
      <c r="D14" s="773"/>
      <c r="E14" s="773"/>
      <c r="F14" s="773"/>
      <c r="G14" s="773"/>
      <c r="H14" s="773"/>
      <c r="I14" s="773"/>
      <c r="J14" s="773"/>
      <c r="K14" s="773"/>
      <c r="L14" s="773"/>
      <c r="M14" s="773"/>
      <c r="N14" s="773"/>
      <c r="O14" s="773"/>
      <c r="P14" s="773"/>
      <c r="Q14" s="773"/>
      <c r="R14" s="773"/>
      <c r="S14" s="773"/>
      <c r="T14" s="773"/>
      <c r="U14" s="773"/>
    </row>
    <row r="15" spans="1:21" ht="24.95" customHeight="1" x14ac:dyDescent="0.25">
      <c r="B15" s="773"/>
      <c r="C15" s="773"/>
      <c r="D15" s="773"/>
      <c r="E15" s="773"/>
      <c r="F15" s="773"/>
      <c r="G15" s="773"/>
      <c r="H15" s="773"/>
      <c r="I15" s="773"/>
      <c r="J15" s="773"/>
      <c r="K15" s="773"/>
      <c r="L15" s="773"/>
      <c r="M15" s="773"/>
      <c r="N15" s="773"/>
      <c r="O15" s="773"/>
      <c r="P15" s="773"/>
      <c r="Q15" s="773"/>
      <c r="R15" s="773"/>
      <c r="S15" s="773"/>
      <c r="T15" s="773"/>
      <c r="U15" s="773"/>
    </row>
    <row r="16" spans="1:21" ht="24.95" customHeight="1" x14ac:dyDescent="0.25">
      <c r="B16" s="773"/>
      <c r="C16" s="773"/>
      <c r="D16" s="773"/>
      <c r="E16" s="773"/>
      <c r="F16" s="773"/>
      <c r="G16" s="773"/>
      <c r="H16" s="773"/>
      <c r="I16" s="773"/>
      <c r="J16" s="773"/>
      <c r="K16" s="773"/>
      <c r="L16" s="773"/>
      <c r="M16" s="773"/>
      <c r="N16" s="773"/>
      <c r="O16" s="773"/>
      <c r="P16" s="773"/>
      <c r="Q16" s="773"/>
      <c r="R16" s="773"/>
      <c r="S16" s="773"/>
      <c r="T16" s="773"/>
      <c r="U16" s="773"/>
    </row>
    <row r="17" spans="2:21" ht="24.95" customHeight="1" x14ac:dyDescent="0.25">
      <c r="B17" s="773"/>
      <c r="C17" s="773"/>
      <c r="D17" s="773"/>
      <c r="E17" s="773"/>
      <c r="F17" s="773"/>
      <c r="G17" s="773"/>
      <c r="H17" s="773"/>
      <c r="I17" s="773"/>
      <c r="J17" s="773"/>
      <c r="K17" s="773"/>
      <c r="L17" s="773"/>
      <c r="M17" s="773"/>
      <c r="N17" s="773"/>
      <c r="O17" s="773"/>
      <c r="P17" s="773"/>
      <c r="Q17" s="773"/>
      <c r="R17" s="773"/>
      <c r="S17" s="773"/>
      <c r="T17" s="773"/>
      <c r="U17" s="773"/>
    </row>
    <row r="18" spans="2:21" ht="24.95" customHeight="1" x14ac:dyDescent="0.25">
      <c r="B18" s="773"/>
      <c r="C18" s="773"/>
      <c r="D18" s="773"/>
      <c r="E18" s="773"/>
      <c r="F18" s="773"/>
      <c r="G18" s="773"/>
      <c r="H18" s="773"/>
      <c r="I18" s="773"/>
      <c r="J18" s="773"/>
      <c r="K18" s="773"/>
      <c r="L18" s="773"/>
      <c r="M18" s="773"/>
      <c r="N18" s="773"/>
      <c r="O18" s="773"/>
      <c r="P18" s="773"/>
      <c r="Q18" s="773"/>
      <c r="R18" s="773"/>
      <c r="S18" s="773"/>
      <c r="T18" s="773"/>
      <c r="U18" s="773"/>
    </row>
    <row r="19" spans="2:21" ht="24.95" customHeight="1" x14ac:dyDescent="0.25">
      <c r="B19" s="773"/>
      <c r="C19" s="773"/>
      <c r="D19" s="773"/>
      <c r="E19" s="773"/>
      <c r="F19" s="773"/>
      <c r="G19" s="773"/>
      <c r="H19" s="773"/>
      <c r="I19" s="773"/>
      <c r="J19" s="773"/>
      <c r="K19" s="773"/>
      <c r="L19" s="773"/>
      <c r="M19" s="773"/>
      <c r="N19" s="773"/>
      <c r="O19" s="773"/>
      <c r="P19" s="773"/>
      <c r="Q19" s="773"/>
      <c r="R19" s="773"/>
      <c r="S19" s="773"/>
      <c r="T19" s="773"/>
      <c r="U19" s="773"/>
    </row>
    <row r="20" spans="2:21" ht="24.95" customHeight="1" x14ac:dyDescent="0.25">
      <c r="B20" s="773"/>
      <c r="C20" s="773"/>
      <c r="D20" s="773"/>
      <c r="E20" s="773"/>
      <c r="F20" s="773"/>
      <c r="G20" s="773"/>
      <c r="H20" s="773"/>
      <c r="I20" s="773"/>
      <c r="J20" s="773"/>
      <c r="K20" s="773"/>
      <c r="L20" s="773"/>
      <c r="M20" s="773"/>
      <c r="N20" s="773"/>
      <c r="O20" s="773"/>
      <c r="P20" s="773"/>
      <c r="Q20" s="773"/>
      <c r="R20" s="773"/>
      <c r="S20" s="773"/>
      <c r="T20" s="773"/>
      <c r="U20" s="773"/>
    </row>
    <row r="21" spans="2:21" ht="24.95" customHeight="1" x14ac:dyDescent="0.25">
      <c r="B21" s="773"/>
      <c r="C21" s="773"/>
      <c r="D21" s="773"/>
      <c r="E21" s="773"/>
      <c r="F21" s="773"/>
      <c r="G21" s="773"/>
      <c r="H21" s="773"/>
      <c r="I21" s="773"/>
      <c r="J21" s="773"/>
      <c r="K21" s="773"/>
      <c r="L21" s="773"/>
      <c r="M21" s="773"/>
      <c r="N21" s="773"/>
      <c r="O21" s="773"/>
      <c r="P21" s="773"/>
      <c r="Q21" s="773"/>
      <c r="R21" s="773"/>
      <c r="S21" s="773"/>
      <c r="T21" s="773"/>
      <c r="U21" s="773"/>
    </row>
    <row r="22" spans="2:21" ht="24.95" customHeight="1" x14ac:dyDescent="0.25">
      <c r="B22" s="773"/>
      <c r="C22" s="773"/>
      <c r="D22" s="773"/>
      <c r="E22" s="773"/>
      <c r="F22" s="773"/>
      <c r="G22" s="773"/>
      <c r="H22" s="773"/>
      <c r="I22" s="773"/>
      <c r="J22" s="773"/>
      <c r="K22" s="773"/>
      <c r="L22" s="773"/>
      <c r="M22" s="773"/>
      <c r="N22" s="773"/>
      <c r="O22" s="773"/>
      <c r="P22" s="773"/>
      <c r="Q22" s="773"/>
      <c r="R22" s="773"/>
      <c r="S22" s="773"/>
      <c r="T22" s="773"/>
      <c r="U22" s="773"/>
    </row>
    <row r="23" spans="2:21" ht="24.95" customHeight="1" x14ac:dyDescent="0.25">
      <c r="B23" s="773"/>
      <c r="C23" s="773"/>
      <c r="D23" s="773"/>
      <c r="E23" s="773"/>
      <c r="F23" s="773"/>
      <c r="G23" s="773"/>
      <c r="H23" s="773"/>
      <c r="I23" s="773"/>
      <c r="J23" s="773"/>
      <c r="K23" s="773"/>
      <c r="L23" s="773"/>
      <c r="M23" s="773"/>
      <c r="N23" s="773"/>
      <c r="O23" s="773"/>
      <c r="P23" s="773"/>
      <c r="Q23" s="773"/>
      <c r="R23" s="773"/>
      <c r="S23" s="773"/>
      <c r="T23" s="773"/>
      <c r="U23" s="773"/>
    </row>
    <row r="24" spans="2:21" ht="24.95" customHeight="1" x14ac:dyDescent="0.25">
      <c r="B24" s="773"/>
      <c r="C24" s="773"/>
      <c r="D24" s="773"/>
      <c r="E24" s="773"/>
      <c r="F24" s="773"/>
      <c r="G24" s="773"/>
      <c r="H24" s="773"/>
      <c r="I24" s="773"/>
      <c r="J24" s="773"/>
      <c r="K24" s="773"/>
      <c r="L24" s="773"/>
      <c r="M24" s="773"/>
      <c r="N24" s="773"/>
      <c r="O24" s="773"/>
      <c r="P24" s="773"/>
      <c r="Q24" s="773"/>
      <c r="R24" s="773"/>
      <c r="S24" s="773"/>
      <c r="T24" s="773"/>
      <c r="U24" s="773"/>
    </row>
    <row r="25" spans="2:21" ht="24.95" customHeight="1" x14ac:dyDescent="0.25">
      <c r="B25" s="773"/>
      <c r="C25" s="773"/>
      <c r="D25" s="773"/>
      <c r="E25" s="773"/>
      <c r="F25" s="773"/>
      <c r="G25" s="773"/>
      <c r="H25" s="773"/>
      <c r="I25" s="773"/>
      <c r="J25" s="773"/>
      <c r="K25" s="773"/>
      <c r="L25" s="773"/>
      <c r="M25" s="773"/>
      <c r="N25" s="773"/>
      <c r="O25" s="773"/>
      <c r="P25" s="773"/>
      <c r="Q25" s="773"/>
      <c r="R25" s="773"/>
      <c r="S25" s="773"/>
      <c r="T25" s="773"/>
      <c r="U25" s="773"/>
    </row>
    <row r="26" spans="2:21" ht="24.95" customHeight="1" x14ac:dyDescent="0.25">
      <c r="B26" s="773"/>
      <c r="C26" s="773"/>
      <c r="D26" s="773"/>
      <c r="E26" s="773"/>
      <c r="F26" s="773"/>
      <c r="G26" s="773"/>
      <c r="H26" s="773"/>
      <c r="I26" s="773"/>
      <c r="J26" s="773"/>
      <c r="K26" s="773"/>
      <c r="L26" s="773"/>
      <c r="M26" s="773"/>
      <c r="N26" s="773"/>
      <c r="O26" s="773"/>
      <c r="P26" s="773"/>
      <c r="Q26" s="773"/>
      <c r="R26" s="773"/>
      <c r="S26" s="773"/>
      <c r="T26" s="773"/>
      <c r="U26" s="773"/>
    </row>
    <row r="27" spans="2:21" ht="24.95" customHeight="1" x14ac:dyDescent="0.25">
      <c r="B27" s="773"/>
      <c r="C27" s="773"/>
      <c r="D27" s="773"/>
      <c r="E27" s="773"/>
      <c r="F27" s="773"/>
      <c r="G27" s="773"/>
      <c r="H27" s="773"/>
      <c r="I27" s="773"/>
      <c r="J27" s="773"/>
      <c r="K27" s="773"/>
      <c r="L27" s="773"/>
      <c r="M27" s="773"/>
      <c r="N27" s="773"/>
      <c r="O27" s="773"/>
      <c r="P27" s="773"/>
      <c r="Q27" s="773"/>
      <c r="R27" s="773"/>
      <c r="S27" s="773"/>
      <c r="T27" s="773"/>
      <c r="U27" s="773"/>
    </row>
    <row r="28" spans="2:21" ht="24.95" customHeight="1" x14ac:dyDescent="0.25">
      <c r="B28" s="773"/>
      <c r="C28" s="773"/>
      <c r="D28" s="773"/>
      <c r="E28" s="773"/>
      <c r="F28" s="773"/>
      <c r="G28" s="773"/>
      <c r="H28" s="773"/>
      <c r="I28" s="773"/>
      <c r="J28" s="773"/>
      <c r="K28" s="773"/>
      <c r="L28" s="773"/>
      <c r="M28" s="773"/>
      <c r="N28" s="773"/>
      <c r="O28" s="773"/>
      <c r="P28" s="773"/>
      <c r="Q28" s="773"/>
      <c r="R28" s="773"/>
      <c r="S28" s="773"/>
      <c r="T28" s="773"/>
      <c r="U28" s="773"/>
    </row>
    <row r="29" spans="2:21" ht="24.95" customHeight="1" x14ac:dyDescent="0.25">
      <c r="B29" s="773"/>
      <c r="C29" s="773"/>
      <c r="D29" s="773"/>
      <c r="E29" s="773"/>
      <c r="F29" s="773"/>
      <c r="G29" s="773"/>
      <c r="H29" s="773"/>
      <c r="I29" s="773"/>
      <c r="J29" s="773"/>
      <c r="K29" s="773"/>
      <c r="L29" s="773"/>
      <c r="M29" s="773"/>
      <c r="N29" s="773"/>
      <c r="O29" s="773"/>
      <c r="P29" s="773"/>
      <c r="Q29" s="773"/>
      <c r="R29" s="773"/>
      <c r="S29" s="773"/>
      <c r="T29" s="773"/>
      <c r="U29" s="773"/>
    </row>
    <row r="30" spans="2:21" ht="24.95" customHeight="1" x14ac:dyDescent="0.25">
      <c r="B30" s="773"/>
      <c r="C30" s="773"/>
      <c r="D30" s="773"/>
      <c r="E30" s="773"/>
      <c r="F30" s="773"/>
      <c r="G30" s="773"/>
      <c r="H30" s="773"/>
      <c r="I30" s="773"/>
      <c r="J30" s="773"/>
      <c r="K30" s="773"/>
      <c r="L30" s="773"/>
      <c r="M30" s="773"/>
      <c r="N30" s="773"/>
      <c r="O30" s="773"/>
      <c r="P30" s="773"/>
      <c r="Q30" s="773"/>
      <c r="R30" s="773"/>
      <c r="S30" s="773"/>
      <c r="T30" s="773"/>
      <c r="U30" s="773"/>
    </row>
    <row r="31" spans="2:21" ht="24.95" customHeight="1" x14ac:dyDescent="0.25">
      <c r="B31" s="773"/>
      <c r="C31" s="773"/>
      <c r="D31" s="773"/>
      <c r="E31" s="773"/>
      <c r="F31" s="773"/>
      <c r="G31" s="773"/>
      <c r="H31" s="773"/>
      <c r="I31" s="773"/>
      <c r="J31" s="773"/>
      <c r="K31" s="773"/>
      <c r="L31" s="773"/>
      <c r="M31" s="773"/>
      <c r="N31" s="773"/>
      <c r="O31" s="773"/>
      <c r="P31" s="773"/>
      <c r="Q31" s="773"/>
      <c r="R31" s="773"/>
      <c r="S31" s="773"/>
      <c r="T31" s="773"/>
      <c r="U31" s="773"/>
    </row>
    <row r="32" spans="2:21" ht="24.95" customHeight="1" x14ac:dyDescent="0.25">
      <c r="B32" s="773"/>
      <c r="C32" s="773"/>
      <c r="D32" s="773"/>
      <c r="E32" s="773"/>
      <c r="F32" s="773"/>
      <c r="G32" s="773"/>
      <c r="H32" s="773"/>
      <c r="I32" s="773"/>
      <c r="J32" s="773"/>
      <c r="K32" s="773"/>
      <c r="L32" s="773"/>
      <c r="M32" s="773"/>
      <c r="N32" s="773"/>
      <c r="O32" s="773"/>
      <c r="P32" s="773"/>
      <c r="Q32" s="773"/>
      <c r="R32" s="773"/>
      <c r="S32" s="773"/>
      <c r="T32" s="773"/>
      <c r="U32" s="773"/>
    </row>
    <row r="33" spans="2:21" ht="24.95" customHeight="1" x14ac:dyDescent="0.25">
      <c r="B33" s="773"/>
      <c r="C33" s="773"/>
      <c r="D33" s="773"/>
      <c r="E33" s="773"/>
      <c r="F33" s="773"/>
      <c r="G33" s="773"/>
      <c r="H33" s="773"/>
      <c r="I33" s="773"/>
      <c r="J33" s="773"/>
      <c r="K33" s="773"/>
      <c r="L33" s="773"/>
      <c r="M33" s="773"/>
      <c r="N33" s="773"/>
      <c r="O33" s="773"/>
      <c r="P33" s="773"/>
      <c r="Q33" s="773"/>
      <c r="R33" s="773"/>
      <c r="S33" s="773"/>
      <c r="T33" s="773"/>
      <c r="U33" s="773"/>
    </row>
    <row r="34" spans="2:21" ht="24.95" customHeight="1" x14ac:dyDescent="0.25">
      <c r="B34" s="773"/>
      <c r="C34" s="773"/>
      <c r="D34" s="773"/>
      <c r="E34" s="773"/>
      <c r="F34" s="773"/>
      <c r="G34" s="773"/>
      <c r="H34" s="773"/>
      <c r="I34" s="773"/>
      <c r="J34" s="773"/>
      <c r="K34" s="773"/>
      <c r="L34" s="773"/>
      <c r="M34" s="773"/>
      <c r="N34" s="773"/>
      <c r="O34" s="773"/>
      <c r="P34" s="773"/>
      <c r="Q34" s="773"/>
      <c r="R34" s="773"/>
      <c r="S34" s="773"/>
      <c r="T34" s="773"/>
      <c r="U34" s="773"/>
    </row>
    <row r="35" spans="2:21" ht="24.95" customHeight="1" x14ac:dyDescent="0.25">
      <c r="B35" s="773"/>
      <c r="C35" s="773"/>
      <c r="D35" s="773"/>
      <c r="E35" s="773"/>
      <c r="F35" s="773"/>
      <c r="G35" s="773"/>
      <c r="H35" s="773"/>
      <c r="I35" s="773"/>
      <c r="J35" s="773"/>
      <c r="K35" s="773"/>
      <c r="L35" s="773"/>
      <c r="M35" s="773"/>
      <c r="N35" s="773"/>
      <c r="O35" s="773"/>
      <c r="P35" s="773"/>
      <c r="Q35" s="773"/>
      <c r="R35" s="773"/>
      <c r="S35" s="773"/>
      <c r="T35" s="773"/>
      <c r="U35" s="773"/>
    </row>
    <row r="36" spans="2:21" ht="24.95" customHeight="1" x14ac:dyDescent="0.25">
      <c r="B36" s="773"/>
      <c r="C36" s="773"/>
      <c r="D36" s="773"/>
      <c r="E36" s="773"/>
      <c r="F36" s="773"/>
      <c r="G36" s="773"/>
      <c r="H36" s="773"/>
      <c r="I36" s="773"/>
      <c r="J36" s="773"/>
      <c r="K36" s="773"/>
      <c r="L36" s="773"/>
      <c r="M36" s="773"/>
      <c r="N36" s="773"/>
      <c r="O36" s="773"/>
      <c r="P36" s="773"/>
      <c r="Q36" s="773"/>
      <c r="R36" s="773"/>
      <c r="S36" s="773"/>
      <c r="T36" s="773"/>
      <c r="U36" s="773"/>
    </row>
    <row r="37" spans="2:21" ht="24.95" customHeight="1" x14ac:dyDescent="0.25">
      <c r="B37" s="773"/>
      <c r="C37" s="773"/>
      <c r="D37" s="773"/>
      <c r="E37" s="773"/>
      <c r="F37" s="773"/>
      <c r="G37" s="773"/>
      <c r="H37" s="773"/>
      <c r="I37" s="773"/>
      <c r="J37" s="773"/>
      <c r="K37" s="773"/>
      <c r="L37" s="773"/>
      <c r="M37" s="773"/>
      <c r="N37" s="773"/>
      <c r="O37" s="773"/>
      <c r="P37" s="773"/>
      <c r="Q37" s="773"/>
      <c r="R37" s="773"/>
      <c r="S37" s="773"/>
      <c r="T37" s="773"/>
      <c r="U37" s="773"/>
    </row>
    <row r="38" spans="2:21" ht="24.95" customHeight="1" x14ac:dyDescent="0.25">
      <c r="B38" s="773"/>
      <c r="C38" s="773"/>
      <c r="D38" s="773"/>
      <c r="E38" s="773"/>
      <c r="F38" s="773"/>
      <c r="G38" s="773"/>
      <c r="H38" s="773"/>
      <c r="I38" s="773"/>
      <c r="J38" s="773"/>
      <c r="K38" s="773"/>
      <c r="L38" s="773"/>
      <c r="M38" s="773"/>
      <c r="N38" s="773"/>
      <c r="O38" s="773"/>
      <c r="P38" s="773"/>
      <c r="Q38" s="773"/>
      <c r="R38" s="773"/>
      <c r="S38" s="773"/>
      <c r="T38" s="773"/>
      <c r="U38" s="773"/>
    </row>
    <row r="39" spans="2:21" ht="24.95" customHeight="1" x14ac:dyDescent="0.25">
      <c r="B39" s="773"/>
      <c r="C39" s="773"/>
      <c r="D39" s="773"/>
      <c r="E39" s="773"/>
      <c r="F39" s="773"/>
      <c r="G39" s="773"/>
      <c r="H39" s="773"/>
      <c r="I39" s="773"/>
      <c r="J39" s="773"/>
      <c r="K39" s="773"/>
      <c r="L39" s="773"/>
      <c r="M39" s="773"/>
      <c r="N39" s="773"/>
      <c r="O39" s="773"/>
      <c r="P39" s="773"/>
      <c r="Q39" s="773"/>
      <c r="R39" s="773"/>
      <c r="S39" s="773"/>
      <c r="T39" s="773"/>
      <c r="U39" s="773"/>
    </row>
    <row r="40" spans="2:21" ht="24.95" customHeight="1" x14ac:dyDescent="0.25">
      <c r="B40" s="773"/>
      <c r="C40" s="773"/>
      <c r="D40" s="773"/>
      <c r="E40" s="773"/>
      <c r="F40" s="773"/>
      <c r="G40" s="773"/>
      <c r="H40" s="773"/>
      <c r="I40" s="773"/>
      <c r="J40" s="773"/>
      <c r="K40" s="773"/>
      <c r="L40" s="773"/>
      <c r="M40" s="773"/>
      <c r="N40" s="773"/>
      <c r="O40" s="773"/>
      <c r="P40" s="773"/>
      <c r="Q40" s="773"/>
      <c r="R40" s="773"/>
      <c r="S40" s="773"/>
      <c r="T40" s="773"/>
      <c r="U40" s="773"/>
    </row>
    <row r="41" spans="2:21" ht="24.95" customHeight="1" x14ac:dyDescent="0.25">
      <c r="B41" s="773"/>
      <c r="C41" s="773"/>
      <c r="D41" s="773"/>
      <c r="E41" s="773"/>
      <c r="F41" s="773"/>
      <c r="G41" s="773"/>
      <c r="H41" s="773"/>
      <c r="I41" s="773"/>
      <c r="J41" s="773"/>
      <c r="K41" s="773"/>
      <c r="L41" s="773"/>
      <c r="M41" s="773"/>
      <c r="N41" s="773"/>
      <c r="O41" s="773"/>
      <c r="P41" s="773"/>
      <c r="Q41" s="773"/>
      <c r="R41" s="773"/>
      <c r="S41" s="773"/>
      <c r="T41" s="773"/>
      <c r="U41" s="773"/>
    </row>
    <row r="42" spans="2:21" ht="24.95" customHeight="1" x14ac:dyDescent="0.25">
      <c r="B42" s="773"/>
      <c r="C42" s="773"/>
      <c r="D42" s="773"/>
      <c r="E42" s="773"/>
      <c r="F42" s="773"/>
      <c r="G42" s="773"/>
      <c r="H42" s="773"/>
      <c r="I42" s="773"/>
      <c r="J42" s="773"/>
      <c r="K42" s="773"/>
      <c r="L42" s="773"/>
      <c r="M42" s="773"/>
      <c r="N42" s="773"/>
      <c r="O42" s="773"/>
      <c r="P42" s="773"/>
      <c r="Q42" s="773"/>
      <c r="R42" s="773"/>
      <c r="S42" s="773"/>
      <c r="T42" s="773"/>
      <c r="U42" s="773"/>
    </row>
    <row r="43" spans="2:21" ht="24.95" customHeight="1" x14ac:dyDescent="0.25">
      <c r="B43" s="773"/>
      <c r="C43" s="773"/>
      <c r="D43" s="773"/>
      <c r="E43" s="773"/>
      <c r="F43" s="773"/>
      <c r="G43" s="773"/>
      <c r="H43" s="773"/>
      <c r="I43" s="773"/>
      <c r="J43" s="773"/>
      <c r="K43" s="773"/>
      <c r="L43" s="773"/>
      <c r="M43" s="773"/>
      <c r="N43" s="773"/>
      <c r="O43" s="773"/>
      <c r="P43" s="773"/>
      <c r="Q43" s="773"/>
      <c r="R43" s="773"/>
      <c r="S43" s="773"/>
      <c r="T43" s="773"/>
      <c r="U43" s="773"/>
    </row>
    <row r="44" spans="2:21" ht="24.95" customHeight="1" x14ac:dyDescent="0.25">
      <c r="B44" s="773"/>
      <c r="C44" s="773"/>
      <c r="D44" s="773"/>
      <c r="E44" s="773"/>
      <c r="F44" s="773"/>
      <c r="G44" s="773"/>
      <c r="H44" s="773"/>
      <c r="I44" s="773"/>
      <c r="J44" s="773"/>
      <c r="K44" s="773"/>
      <c r="L44" s="773"/>
      <c r="M44" s="773"/>
      <c r="N44" s="773"/>
      <c r="O44" s="773"/>
      <c r="P44" s="773"/>
      <c r="Q44" s="773"/>
      <c r="R44" s="773"/>
      <c r="S44" s="773"/>
      <c r="T44" s="773"/>
      <c r="U44" s="773"/>
    </row>
    <row r="45" spans="2:21" ht="24.95" customHeight="1" x14ac:dyDescent="0.25">
      <c r="B45" s="773"/>
      <c r="C45" s="773"/>
      <c r="D45" s="773"/>
      <c r="E45" s="773"/>
      <c r="F45" s="773"/>
      <c r="G45" s="773"/>
      <c r="H45" s="773"/>
      <c r="I45" s="773"/>
      <c r="J45" s="773"/>
      <c r="K45" s="773"/>
      <c r="L45" s="773"/>
      <c r="M45" s="773"/>
      <c r="N45" s="773"/>
      <c r="O45" s="773"/>
      <c r="P45" s="773"/>
      <c r="Q45" s="773"/>
      <c r="R45" s="773"/>
      <c r="S45" s="773"/>
      <c r="T45" s="773"/>
      <c r="U45" s="773"/>
    </row>
    <row r="46" spans="2:21" ht="24.95" customHeight="1" x14ac:dyDescent="0.25">
      <c r="B46" s="773"/>
      <c r="C46" s="773"/>
      <c r="D46" s="773"/>
      <c r="E46" s="773"/>
      <c r="F46" s="773"/>
      <c r="G46" s="773"/>
      <c r="H46" s="773"/>
      <c r="I46" s="773"/>
      <c r="J46" s="773"/>
      <c r="K46" s="773"/>
      <c r="L46" s="773"/>
      <c r="M46" s="773"/>
      <c r="N46" s="773"/>
      <c r="O46" s="773"/>
      <c r="P46" s="773"/>
      <c r="Q46" s="773"/>
      <c r="R46" s="773"/>
      <c r="S46" s="773"/>
      <c r="T46" s="773"/>
      <c r="U46" s="773"/>
    </row>
    <row r="47" spans="2:21" ht="24.95" customHeight="1" x14ac:dyDescent="0.25">
      <c r="B47" s="773"/>
      <c r="C47" s="773"/>
      <c r="D47" s="773"/>
      <c r="E47" s="773"/>
      <c r="F47" s="773"/>
      <c r="G47" s="773"/>
      <c r="H47" s="773"/>
      <c r="I47" s="773"/>
      <c r="J47" s="773"/>
      <c r="K47" s="773"/>
      <c r="L47" s="773"/>
      <c r="M47" s="773"/>
      <c r="N47" s="773"/>
      <c r="O47" s="773"/>
      <c r="P47" s="773"/>
      <c r="Q47" s="773"/>
      <c r="R47" s="773"/>
      <c r="S47" s="773"/>
      <c r="T47" s="773"/>
      <c r="U47" s="773"/>
    </row>
    <row r="48" spans="2:21" ht="24.95" customHeight="1" x14ac:dyDescent="0.25">
      <c r="B48" s="773"/>
      <c r="C48" s="773"/>
      <c r="D48" s="773"/>
      <c r="E48" s="773"/>
      <c r="F48" s="773"/>
      <c r="G48" s="773"/>
      <c r="H48" s="773"/>
      <c r="I48" s="773"/>
      <c r="J48" s="773"/>
      <c r="K48" s="773"/>
      <c r="L48" s="773"/>
      <c r="M48" s="773"/>
      <c r="N48" s="773"/>
      <c r="O48" s="773"/>
      <c r="P48" s="773"/>
      <c r="Q48" s="773"/>
      <c r="R48" s="773"/>
      <c r="S48" s="773"/>
      <c r="T48" s="773"/>
      <c r="U48" s="773"/>
    </row>
    <row r="49" spans="2:21" ht="24.95" customHeight="1" x14ac:dyDescent="0.25">
      <c r="B49" s="773"/>
      <c r="C49" s="773"/>
      <c r="D49" s="773"/>
      <c r="E49" s="773"/>
      <c r="F49" s="773"/>
      <c r="G49" s="773"/>
      <c r="H49" s="773"/>
      <c r="I49" s="773"/>
      <c r="J49" s="773"/>
      <c r="K49" s="773"/>
      <c r="L49" s="773"/>
      <c r="M49" s="773"/>
      <c r="N49" s="773"/>
      <c r="O49" s="773"/>
      <c r="P49" s="773"/>
      <c r="Q49" s="773"/>
      <c r="R49" s="773"/>
      <c r="S49" s="773"/>
      <c r="T49" s="773"/>
      <c r="U49" s="773"/>
    </row>
    <row r="50" spans="2:21" ht="24.95" customHeight="1" x14ac:dyDescent="0.25">
      <c r="B50" s="773"/>
      <c r="C50" s="773"/>
      <c r="D50" s="773"/>
      <c r="E50" s="773"/>
      <c r="F50" s="773"/>
      <c r="G50" s="773"/>
      <c r="H50" s="773"/>
      <c r="I50" s="773"/>
      <c r="J50" s="773"/>
      <c r="K50" s="773"/>
      <c r="L50" s="773"/>
      <c r="M50" s="773"/>
      <c r="N50" s="773"/>
      <c r="O50" s="773"/>
      <c r="P50" s="773"/>
      <c r="Q50" s="773"/>
      <c r="R50" s="773"/>
      <c r="S50" s="773"/>
      <c r="T50" s="773"/>
      <c r="U50" s="773"/>
    </row>
    <row r="51" spans="2:21" ht="24.95" customHeight="1" x14ac:dyDescent="0.25">
      <c r="B51" s="773"/>
      <c r="C51" s="773"/>
      <c r="D51" s="773"/>
      <c r="E51" s="773"/>
      <c r="F51" s="773"/>
      <c r="G51" s="773"/>
      <c r="H51" s="773"/>
      <c r="I51" s="773"/>
      <c r="J51" s="773"/>
      <c r="K51" s="773"/>
      <c r="L51" s="773"/>
      <c r="M51" s="773"/>
      <c r="N51" s="773"/>
      <c r="O51" s="773"/>
      <c r="P51" s="773"/>
      <c r="Q51" s="773"/>
      <c r="R51" s="773"/>
      <c r="S51" s="773"/>
      <c r="T51" s="773"/>
      <c r="U51" s="773"/>
    </row>
    <row r="52" spans="2:21" ht="24.95" customHeight="1" x14ac:dyDescent="0.25">
      <c r="B52" s="773"/>
      <c r="C52" s="773"/>
      <c r="D52" s="773"/>
      <c r="E52" s="773"/>
      <c r="F52" s="773"/>
      <c r="G52" s="773"/>
      <c r="H52" s="773"/>
      <c r="I52" s="773"/>
      <c r="J52" s="773"/>
      <c r="K52" s="773"/>
      <c r="L52" s="773"/>
      <c r="M52" s="773"/>
      <c r="N52" s="773"/>
      <c r="O52" s="773"/>
      <c r="P52" s="773"/>
      <c r="Q52" s="773"/>
      <c r="R52" s="773"/>
      <c r="S52" s="773"/>
      <c r="T52" s="773"/>
      <c r="U52" s="773"/>
    </row>
    <row r="53" spans="2:21" ht="24.95" customHeight="1" x14ac:dyDescent="0.25">
      <c r="B53" s="773"/>
      <c r="C53" s="773"/>
      <c r="D53" s="773"/>
      <c r="E53" s="773"/>
      <c r="F53" s="773"/>
      <c r="G53" s="773"/>
      <c r="H53" s="773"/>
      <c r="I53" s="773"/>
      <c r="J53" s="773"/>
      <c r="K53" s="773"/>
      <c r="L53" s="773"/>
      <c r="M53" s="773"/>
      <c r="N53" s="773"/>
      <c r="O53" s="773"/>
      <c r="P53" s="773"/>
      <c r="Q53" s="773"/>
      <c r="R53" s="773"/>
      <c r="S53" s="773"/>
      <c r="T53" s="773"/>
      <c r="U53" s="773"/>
    </row>
    <row r="54" spans="2:21" ht="24.95" customHeight="1" x14ac:dyDescent="0.25">
      <c r="B54" s="773"/>
      <c r="C54" s="773"/>
      <c r="D54" s="773"/>
      <c r="E54" s="773"/>
      <c r="F54" s="773"/>
      <c r="G54" s="773"/>
      <c r="H54" s="773"/>
      <c r="I54" s="773"/>
      <c r="J54" s="773"/>
      <c r="K54" s="773"/>
      <c r="L54" s="773"/>
      <c r="M54" s="773"/>
      <c r="N54" s="773"/>
      <c r="O54" s="773"/>
      <c r="P54" s="773"/>
      <c r="Q54" s="773"/>
      <c r="R54" s="773"/>
      <c r="S54" s="773"/>
      <c r="T54" s="773"/>
      <c r="U54" s="773"/>
    </row>
    <row r="55" spans="2:21" ht="24.95" customHeight="1" x14ac:dyDescent="0.25">
      <c r="B55" s="773"/>
      <c r="C55" s="773"/>
      <c r="D55" s="773"/>
      <c r="E55" s="773"/>
      <c r="F55" s="773"/>
      <c r="G55" s="773"/>
      <c r="H55" s="773"/>
      <c r="I55" s="773"/>
      <c r="J55" s="773"/>
      <c r="K55" s="773"/>
      <c r="L55" s="773"/>
      <c r="M55" s="773"/>
      <c r="N55" s="773"/>
      <c r="O55" s="773"/>
      <c r="P55" s="773"/>
      <c r="Q55" s="773"/>
      <c r="R55" s="773"/>
      <c r="S55" s="773"/>
      <c r="T55" s="773"/>
      <c r="U55" s="773"/>
    </row>
    <row r="56" spans="2:21" ht="24.95" customHeight="1" x14ac:dyDescent="0.25">
      <c r="B56" s="773"/>
      <c r="C56" s="773"/>
      <c r="D56" s="773"/>
      <c r="E56" s="773"/>
      <c r="F56" s="773"/>
      <c r="G56" s="773"/>
      <c r="H56" s="773"/>
      <c r="I56" s="773"/>
      <c r="J56" s="773"/>
      <c r="K56" s="773"/>
      <c r="L56" s="773"/>
      <c r="M56" s="773"/>
      <c r="N56" s="773"/>
      <c r="O56" s="773"/>
      <c r="P56" s="773"/>
      <c r="Q56" s="773"/>
      <c r="R56" s="773"/>
      <c r="S56" s="773"/>
      <c r="T56" s="773"/>
      <c r="U56" s="773"/>
    </row>
    <row r="57" spans="2:21" ht="24.95" customHeight="1" x14ac:dyDescent="0.25">
      <c r="B57" s="773"/>
      <c r="C57" s="773"/>
      <c r="D57" s="773"/>
      <c r="E57" s="773"/>
      <c r="F57" s="773"/>
      <c r="G57" s="773"/>
      <c r="H57" s="773"/>
      <c r="I57" s="773"/>
      <c r="J57" s="773"/>
      <c r="K57" s="773"/>
      <c r="L57" s="773"/>
      <c r="M57" s="773"/>
      <c r="N57" s="773"/>
      <c r="O57" s="773"/>
      <c r="P57" s="773"/>
      <c r="Q57" s="773"/>
      <c r="R57" s="773"/>
      <c r="S57" s="773"/>
      <c r="T57" s="773"/>
      <c r="U57" s="773"/>
    </row>
    <row r="58" spans="2:21" ht="24.95" customHeight="1" x14ac:dyDescent="0.25">
      <c r="B58" s="773"/>
      <c r="C58" s="773"/>
      <c r="D58" s="773"/>
      <c r="E58" s="773"/>
      <c r="F58" s="773"/>
      <c r="G58" s="773"/>
      <c r="H58" s="773"/>
      <c r="I58" s="773"/>
      <c r="J58" s="773"/>
      <c r="K58" s="773"/>
      <c r="L58" s="773"/>
      <c r="M58" s="773"/>
      <c r="N58" s="773"/>
      <c r="O58" s="773"/>
      <c r="P58" s="773"/>
      <c r="Q58" s="773"/>
      <c r="R58" s="773"/>
      <c r="S58" s="773"/>
      <c r="T58" s="773"/>
      <c r="U58" s="773"/>
    </row>
    <row r="59" spans="2:21" ht="24.95" customHeight="1" x14ac:dyDescent="0.25">
      <c r="B59" s="773"/>
      <c r="C59" s="773"/>
      <c r="D59" s="773"/>
      <c r="E59" s="773"/>
      <c r="F59" s="773"/>
      <c r="G59" s="773"/>
      <c r="H59" s="773"/>
      <c r="I59" s="773"/>
      <c r="J59" s="773"/>
      <c r="K59" s="773"/>
      <c r="L59" s="773"/>
      <c r="M59" s="773"/>
      <c r="N59" s="773"/>
      <c r="O59" s="773"/>
      <c r="P59" s="773"/>
      <c r="Q59" s="773"/>
      <c r="R59" s="773"/>
      <c r="S59" s="773"/>
      <c r="T59" s="773"/>
      <c r="U59" s="773"/>
    </row>
    <row r="60" spans="2:21" ht="24.95" customHeight="1" x14ac:dyDescent="0.25">
      <c r="B60" s="773"/>
      <c r="C60" s="773"/>
      <c r="D60" s="773"/>
      <c r="E60" s="773"/>
      <c r="F60" s="773"/>
      <c r="G60" s="773"/>
      <c r="H60" s="773"/>
      <c r="I60" s="773"/>
      <c r="J60" s="773"/>
      <c r="K60" s="773"/>
      <c r="L60" s="773"/>
      <c r="M60" s="773"/>
      <c r="N60" s="773"/>
      <c r="O60" s="773"/>
      <c r="P60" s="773"/>
      <c r="Q60" s="773"/>
      <c r="R60" s="773"/>
      <c r="S60" s="773"/>
      <c r="T60" s="773"/>
      <c r="U60" s="773"/>
    </row>
    <row r="61" spans="2:21" ht="24.95" customHeight="1" x14ac:dyDescent="0.25">
      <c r="B61" s="773"/>
      <c r="C61" s="773"/>
      <c r="D61" s="773"/>
      <c r="E61" s="773"/>
      <c r="F61" s="773"/>
      <c r="G61" s="773"/>
      <c r="H61" s="773"/>
      <c r="I61" s="773"/>
      <c r="J61" s="773"/>
      <c r="K61" s="773"/>
      <c r="L61" s="773"/>
      <c r="M61" s="773"/>
      <c r="N61" s="773"/>
      <c r="O61" s="773"/>
      <c r="P61" s="773"/>
      <c r="Q61" s="773"/>
      <c r="R61" s="773"/>
      <c r="S61" s="773"/>
      <c r="T61" s="773"/>
      <c r="U61" s="773"/>
    </row>
    <row r="62" spans="2:21" ht="24.95" customHeight="1" x14ac:dyDescent="0.25">
      <c r="B62" s="773"/>
      <c r="C62" s="773"/>
      <c r="D62" s="773"/>
      <c r="E62" s="773"/>
      <c r="F62" s="773"/>
      <c r="G62" s="773"/>
      <c r="H62" s="773"/>
      <c r="I62" s="773"/>
      <c r="J62" s="773"/>
      <c r="K62" s="773"/>
      <c r="L62" s="773"/>
      <c r="M62" s="773"/>
      <c r="N62" s="773"/>
      <c r="O62" s="773"/>
      <c r="P62" s="773"/>
      <c r="Q62" s="773"/>
      <c r="R62" s="773"/>
      <c r="S62" s="773"/>
      <c r="T62" s="773"/>
      <c r="U62" s="773"/>
    </row>
    <row r="63" spans="2:21" ht="24.95" customHeight="1" x14ac:dyDescent="0.25">
      <c r="B63" s="773"/>
      <c r="C63" s="773"/>
      <c r="D63" s="773"/>
      <c r="E63" s="773"/>
      <c r="F63" s="773"/>
      <c r="G63" s="773"/>
      <c r="H63" s="773"/>
      <c r="I63" s="773"/>
      <c r="J63" s="773"/>
      <c r="K63" s="773"/>
      <c r="L63" s="773"/>
      <c r="M63" s="773"/>
      <c r="N63" s="773"/>
      <c r="O63" s="773"/>
      <c r="P63" s="773"/>
      <c r="Q63" s="773"/>
      <c r="R63" s="773"/>
      <c r="S63" s="773"/>
      <c r="T63" s="773"/>
      <c r="U63" s="773"/>
    </row>
    <row r="64" spans="2:21" ht="24.95" customHeight="1" x14ac:dyDescent="0.25">
      <c r="B64" s="773"/>
      <c r="C64" s="773"/>
      <c r="D64" s="773"/>
      <c r="E64" s="773"/>
      <c r="F64" s="773"/>
      <c r="G64" s="773"/>
      <c r="H64" s="773"/>
      <c r="I64" s="773"/>
      <c r="J64" s="773"/>
      <c r="K64" s="773"/>
      <c r="L64" s="773"/>
      <c r="M64" s="773"/>
      <c r="N64" s="773"/>
      <c r="O64" s="773"/>
      <c r="P64" s="773"/>
      <c r="Q64" s="773"/>
      <c r="R64" s="773"/>
      <c r="S64" s="773"/>
      <c r="T64" s="773"/>
      <c r="U64" s="773"/>
    </row>
    <row r="65" spans="2:21" ht="24.95" customHeight="1" x14ac:dyDescent="0.25">
      <c r="B65" s="773"/>
      <c r="C65" s="773"/>
      <c r="D65" s="773"/>
      <c r="E65" s="773"/>
      <c r="F65" s="773"/>
      <c r="G65" s="773"/>
      <c r="H65" s="773"/>
      <c r="I65" s="773"/>
      <c r="J65" s="773"/>
      <c r="K65" s="773"/>
      <c r="L65" s="773"/>
      <c r="M65" s="773"/>
      <c r="N65" s="773"/>
      <c r="O65" s="773"/>
      <c r="P65" s="773"/>
      <c r="Q65" s="773"/>
      <c r="R65" s="773"/>
      <c r="S65" s="773"/>
      <c r="T65" s="773"/>
      <c r="U65" s="773"/>
    </row>
    <row r="66" spans="2:21" ht="24.95" customHeight="1" x14ac:dyDescent="0.25">
      <c r="B66" s="773"/>
      <c r="C66" s="773"/>
      <c r="D66" s="773"/>
      <c r="E66" s="773"/>
      <c r="F66" s="773"/>
      <c r="G66" s="773"/>
      <c r="H66" s="773"/>
      <c r="I66" s="773"/>
      <c r="J66" s="773"/>
      <c r="K66" s="773"/>
      <c r="L66" s="773"/>
      <c r="M66" s="773"/>
      <c r="N66" s="773"/>
      <c r="O66" s="773"/>
      <c r="P66" s="773"/>
      <c r="Q66" s="773"/>
      <c r="R66" s="773"/>
      <c r="S66" s="773"/>
      <c r="T66" s="773"/>
      <c r="U66" s="773"/>
    </row>
    <row r="67" spans="2:21" ht="24.95" customHeight="1" x14ac:dyDescent="0.25">
      <c r="B67" s="773"/>
      <c r="C67" s="773"/>
      <c r="D67" s="773"/>
      <c r="E67" s="773"/>
      <c r="F67" s="773"/>
      <c r="G67" s="773"/>
      <c r="H67" s="773"/>
      <c r="I67" s="773"/>
      <c r="J67" s="773"/>
      <c r="K67" s="773"/>
      <c r="L67" s="773"/>
      <c r="M67" s="773"/>
      <c r="N67" s="773"/>
      <c r="O67" s="773"/>
      <c r="P67" s="773"/>
      <c r="Q67" s="773"/>
      <c r="R67" s="773"/>
      <c r="S67" s="773"/>
      <c r="T67" s="773"/>
      <c r="U67" s="773"/>
    </row>
    <row r="68" spans="2:21" ht="24.95" customHeight="1" x14ac:dyDescent="0.25">
      <c r="B68" s="773"/>
      <c r="C68" s="773"/>
      <c r="D68" s="773"/>
      <c r="E68" s="773"/>
      <c r="F68" s="773"/>
      <c r="G68" s="773"/>
      <c r="H68" s="773"/>
      <c r="I68" s="773"/>
      <c r="J68" s="773"/>
      <c r="K68" s="773"/>
      <c r="L68" s="773"/>
      <c r="M68" s="773"/>
      <c r="N68" s="773"/>
      <c r="O68" s="773"/>
      <c r="P68" s="773"/>
      <c r="Q68" s="773"/>
      <c r="R68" s="773"/>
      <c r="S68" s="773"/>
      <c r="T68" s="773"/>
      <c r="U68" s="773"/>
    </row>
    <row r="69" spans="2:21" ht="24.95" customHeight="1" x14ac:dyDescent="0.25">
      <c r="B69" s="773"/>
      <c r="C69" s="773"/>
      <c r="D69" s="773"/>
      <c r="E69" s="773"/>
      <c r="F69" s="773"/>
      <c r="G69" s="773"/>
      <c r="H69" s="773"/>
      <c r="I69" s="773"/>
      <c r="J69" s="773"/>
      <c r="K69" s="773"/>
      <c r="L69" s="773"/>
      <c r="M69" s="773"/>
      <c r="N69" s="773"/>
      <c r="O69" s="773"/>
      <c r="P69" s="773"/>
      <c r="Q69" s="773"/>
      <c r="R69" s="773"/>
      <c r="S69" s="773"/>
      <c r="T69" s="773"/>
      <c r="U69" s="773"/>
    </row>
    <row r="70" spans="2:21" ht="24.95" customHeight="1" x14ac:dyDescent="0.25">
      <c r="B70" s="773"/>
      <c r="C70" s="773"/>
      <c r="D70" s="773"/>
      <c r="E70" s="773"/>
      <c r="F70" s="773"/>
      <c r="G70" s="773"/>
      <c r="H70" s="773"/>
      <c r="I70" s="773"/>
      <c r="J70" s="773"/>
      <c r="K70" s="773"/>
      <c r="L70" s="773"/>
      <c r="M70" s="773"/>
      <c r="N70" s="773"/>
      <c r="O70" s="773"/>
      <c r="P70" s="773"/>
      <c r="Q70" s="773"/>
      <c r="R70" s="773"/>
      <c r="S70" s="773"/>
      <c r="T70" s="773"/>
      <c r="U70" s="773"/>
    </row>
    <row r="71" spans="2:21" ht="24.95" customHeight="1" x14ac:dyDescent="0.25">
      <c r="B71" s="773"/>
      <c r="C71" s="773"/>
      <c r="D71" s="773"/>
      <c r="E71" s="773"/>
      <c r="F71" s="773"/>
      <c r="G71" s="773"/>
      <c r="H71" s="773"/>
      <c r="I71" s="773"/>
      <c r="J71" s="773"/>
      <c r="K71" s="773"/>
      <c r="L71" s="773"/>
      <c r="M71" s="773"/>
      <c r="N71" s="773"/>
      <c r="O71" s="773"/>
      <c r="P71" s="773"/>
      <c r="Q71" s="773"/>
      <c r="R71" s="773"/>
      <c r="S71" s="773"/>
      <c r="T71" s="773"/>
      <c r="U71" s="773"/>
    </row>
    <row r="72" spans="2:21" ht="24.95" customHeight="1" x14ac:dyDescent="0.25">
      <c r="B72" s="773"/>
      <c r="C72" s="773"/>
      <c r="D72" s="773"/>
      <c r="E72" s="773"/>
      <c r="F72" s="773"/>
      <c r="G72" s="773"/>
      <c r="H72" s="773"/>
      <c r="I72" s="773"/>
      <c r="J72" s="773"/>
      <c r="K72" s="773"/>
      <c r="L72" s="773"/>
      <c r="M72" s="773"/>
      <c r="N72" s="773"/>
      <c r="O72" s="773"/>
      <c r="P72" s="773"/>
      <c r="Q72" s="773"/>
      <c r="R72" s="773"/>
      <c r="S72" s="773"/>
      <c r="T72" s="773"/>
      <c r="U72" s="773"/>
    </row>
    <row r="73" spans="2:21" ht="24.95" customHeight="1" x14ac:dyDescent="0.25">
      <c r="B73" s="773"/>
      <c r="C73" s="773"/>
      <c r="D73" s="773"/>
      <c r="E73" s="773"/>
      <c r="F73" s="773"/>
      <c r="G73" s="773"/>
      <c r="H73" s="773"/>
      <c r="I73" s="773"/>
      <c r="J73" s="773"/>
      <c r="K73" s="773"/>
      <c r="L73" s="773"/>
      <c r="M73" s="773"/>
      <c r="N73" s="773"/>
      <c r="O73" s="773"/>
      <c r="P73" s="773"/>
      <c r="Q73" s="773"/>
      <c r="R73" s="773"/>
      <c r="S73" s="773"/>
      <c r="T73" s="773"/>
      <c r="U73" s="773"/>
    </row>
    <row r="74" spans="2:21" ht="24.95" customHeight="1" x14ac:dyDescent="0.25">
      <c r="B74" s="773"/>
      <c r="C74" s="773"/>
      <c r="D74" s="773"/>
      <c r="E74" s="773"/>
      <c r="F74" s="773"/>
      <c r="G74" s="773"/>
      <c r="H74" s="773"/>
      <c r="I74" s="773"/>
      <c r="J74" s="773"/>
      <c r="K74" s="773"/>
      <c r="L74" s="773"/>
      <c r="M74" s="773"/>
      <c r="N74" s="773"/>
      <c r="O74" s="773"/>
      <c r="P74" s="773"/>
      <c r="Q74" s="773"/>
      <c r="R74" s="773"/>
      <c r="S74" s="773"/>
      <c r="T74" s="773"/>
      <c r="U74" s="773"/>
    </row>
    <row r="75" spans="2:21" ht="24.95" customHeight="1" x14ac:dyDescent="0.25">
      <c r="B75" s="773"/>
      <c r="C75" s="773"/>
      <c r="D75" s="773"/>
      <c r="E75" s="773"/>
      <c r="F75" s="773"/>
      <c r="G75" s="773"/>
      <c r="H75" s="773"/>
      <c r="I75" s="773"/>
      <c r="J75" s="773"/>
      <c r="K75" s="773"/>
      <c r="L75" s="773"/>
      <c r="M75" s="773"/>
      <c r="N75" s="773"/>
      <c r="O75" s="773"/>
      <c r="P75" s="773"/>
      <c r="Q75" s="773"/>
      <c r="R75" s="773"/>
      <c r="S75" s="773"/>
      <c r="T75" s="773"/>
      <c r="U75" s="773"/>
    </row>
    <row r="76" spans="2:21" ht="24.95" customHeight="1" x14ac:dyDescent="0.25">
      <c r="B76" s="773"/>
      <c r="C76" s="773"/>
      <c r="D76" s="773"/>
      <c r="E76" s="773"/>
      <c r="F76" s="773"/>
      <c r="G76" s="773"/>
      <c r="H76" s="773"/>
      <c r="I76" s="773"/>
      <c r="J76" s="773"/>
      <c r="K76" s="773"/>
      <c r="L76" s="773"/>
      <c r="M76" s="773"/>
      <c r="N76" s="773"/>
      <c r="O76" s="773"/>
      <c r="P76" s="773"/>
      <c r="Q76" s="773"/>
      <c r="R76" s="773"/>
      <c r="S76" s="773"/>
      <c r="T76" s="773"/>
      <c r="U76" s="773"/>
    </row>
    <row r="77" spans="2:21" ht="24.95" customHeight="1" x14ac:dyDescent="0.25">
      <c r="B77" s="773"/>
      <c r="C77" s="773"/>
      <c r="D77" s="773"/>
      <c r="E77" s="773"/>
      <c r="F77" s="773"/>
      <c r="G77" s="773"/>
      <c r="H77" s="773"/>
      <c r="I77" s="773"/>
      <c r="J77" s="773"/>
      <c r="K77" s="773"/>
      <c r="L77" s="773"/>
      <c r="M77" s="773"/>
      <c r="N77" s="773"/>
      <c r="O77" s="773"/>
      <c r="P77" s="773"/>
      <c r="Q77" s="773"/>
      <c r="R77" s="773"/>
      <c r="S77" s="773"/>
      <c r="T77" s="773"/>
      <c r="U77" s="773"/>
    </row>
    <row r="78" spans="2:21" ht="24.95" customHeight="1" x14ac:dyDescent="0.25">
      <c r="B78" s="773"/>
      <c r="C78" s="773"/>
      <c r="D78" s="773"/>
      <c r="E78" s="773"/>
      <c r="F78" s="773"/>
      <c r="G78" s="773"/>
      <c r="H78" s="773"/>
      <c r="I78" s="773"/>
      <c r="J78" s="773"/>
      <c r="K78" s="773"/>
      <c r="L78" s="773"/>
      <c r="M78" s="773"/>
      <c r="N78" s="773"/>
      <c r="O78" s="773"/>
      <c r="P78" s="773"/>
      <c r="Q78" s="773"/>
      <c r="R78" s="773"/>
      <c r="S78" s="773"/>
      <c r="T78" s="773"/>
      <c r="U78" s="773"/>
    </row>
    <row r="79" spans="2:21" ht="24.95" customHeight="1" x14ac:dyDescent="0.25">
      <c r="B79" s="773"/>
      <c r="C79" s="773"/>
      <c r="D79" s="773"/>
      <c r="E79" s="773"/>
      <c r="F79" s="773"/>
      <c r="G79" s="773"/>
      <c r="H79" s="773"/>
      <c r="I79" s="773"/>
      <c r="J79" s="773"/>
      <c r="K79" s="773"/>
      <c r="L79" s="773"/>
      <c r="M79" s="773"/>
      <c r="N79" s="773"/>
      <c r="O79" s="773"/>
      <c r="P79" s="773"/>
      <c r="Q79" s="773"/>
      <c r="R79" s="773"/>
      <c r="S79" s="773"/>
      <c r="T79" s="773"/>
      <c r="U79" s="773"/>
    </row>
    <row r="80" spans="2:21" ht="24.95" customHeight="1" x14ac:dyDescent="0.25">
      <c r="B80" s="773"/>
      <c r="C80" s="773"/>
      <c r="D80" s="773"/>
      <c r="E80" s="773"/>
      <c r="F80" s="773"/>
      <c r="G80" s="773"/>
      <c r="H80" s="773"/>
      <c r="I80" s="773"/>
      <c r="J80" s="773"/>
      <c r="K80" s="773"/>
      <c r="L80" s="773"/>
      <c r="M80" s="773"/>
      <c r="N80" s="773"/>
      <c r="O80" s="773"/>
      <c r="P80" s="773"/>
      <c r="Q80" s="773"/>
      <c r="R80" s="773"/>
      <c r="S80" s="773"/>
      <c r="T80" s="773"/>
      <c r="U80" s="773"/>
    </row>
    <row r="81" spans="2:21" ht="24.95" customHeight="1" x14ac:dyDescent="0.25">
      <c r="B81" s="773"/>
      <c r="C81" s="773"/>
      <c r="D81" s="773"/>
      <c r="E81" s="773"/>
      <c r="F81" s="773"/>
      <c r="G81" s="773"/>
      <c r="H81" s="773"/>
      <c r="I81" s="773"/>
      <c r="J81" s="773"/>
      <c r="K81" s="773"/>
      <c r="L81" s="773"/>
      <c r="M81" s="773"/>
      <c r="N81" s="773"/>
      <c r="O81" s="773"/>
      <c r="P81" s="773"/>
      <c r="Q81" s="773"/>
      <c r="R81" s="773"/>
      <c r="S81" s="773"/>
      <c r="T81" s="773"/>
      <c r="U81" s="773"/>
    </row>
    <row r="82" spans="2:21" ht="24.95" customHeight="1" x14ac:dyDescent="0.25">
      <c r="B82" s="773"/>
      <c r="C82" s="773"/>
      <c r="D82" s="773"/>
      <c r="E82" s="773"/>
      <c r="F82" s="773"/>
      <c r="G82" s="773"/>
      <c r="H82" s="773"/>
      <c r="I82" s="773"/>
      <c r="J82" s="773"/>
      <c r="K82" s="773"/>
      <c r="L82" s="773"/>
      <c r="M82" s="773"/>
      <c r="N82" s="773"/>
      <c r="O82" s="773"/>
      <c r="P82" s="773"/>
      <c r="Q82" s="773"/>
      <c r="R82" s="773"/>
      <c r="S82" s="773"/>
      <c r="T82" s="773"/>
      <c r="U82" s="773"/>
    </row>
    <row r="83" spans="2:21" ht="24.95" customHeight="1" x14ac:dyDescent="0.25">
      <c r="B83" s="773"/>
      <c r="C83" s="773"/>
      <c r="D83" s="773"/>
      <c r="E83" s="773"/>
      <c r="F83" s="773"/>
      <c r="G83" s="773"/>
      <c r="H83" s="773"/>
      <c r="I83" s="773"/>
      <c r="J83" s="773"/>
      <c r="K83" s="773"/>
      <c r="L83" s="773"/>
      <c r="M83" s="773"/>
      <c r="N83" s="773"/>
      <c r="O83" s="773"/>
      <c r="P83" s="773"/>
      <c r="Q83" s="773"/>
      <c r="R83" s="773"/>
      <c r="S83" s="773"/>
      <c r="T83" s="773"/>
      <c r="U83" s="773"/>
    </row>
    <row r="84" spans="2:21" ht="24.95" customHeight="1" x14ac:dyDescent="0.25">
      <c r="B84" s="773"/>
      <c r="C84" s="773"/>
      <c r="D84" s="773"/>
      <c r="E84" s="773"/>
      <c r="F84" s="773"/>
      <c r="G84" s="773"/>
      <c r="H84" s="773"/>
      <c r="I84" s="773"/>
      <c r="J84" s="773"/>
      <c r="K84" s="773"/>
      <c r="L84" s="773"/>
      <c r="M84" s="773"/>
      <c r="N84" s="773"/>
      <c r="O84" s="773"/>
      <c r="P84" s="773"/>
      <c r="Q84" s="773"/>
      <c r="R84" s="773"/>
      <c r="S84" s="773"/>
      <c r="T84" s="773"/>
      <c r="U84" s="773"/>
    </row>
    <row r="85" spans="2:21" ht="24.95" customHeight="1" x14ac:dyDescent="0.25">
      <c r="B85" s="773"/>
      <c r="C85" s="773"/>
      <c r="D85" s="773"/>
      <c r="E85" s="773"/>
      <c r="F85" s="773"/>
      <c r="G85" s="773"/>
      <c r="H85" s="773"/>
      <c r="I85" s="773"/>
      <c r="J85" s="773"/>
      <c r="K85" s="773"/>
      <c r="L85" s="773"/>
      <c r="M85" s="773"/>
      <c r="N85" s="773"/>
      <c r="O85" s="773"/>
      <c r="P85" s="773"/>
      <c r="Q85" s="773"/>
      <c r="R85" s="773"/>
      <c r="S85" s="773"/>
      <c r="T85" s="773"/>
      <c r="U85" s="773"/>
    </row>
    <row r="86" spans="2:21" ht="24.95" customHeight="1" x14ac:dyDescent="0.25">
      <c r="B86" s="773"/>
      <c r="C86" s="773"/>
      <c r="D86" s="773"/>
      <c r="E86" s="773"/>
      <c r="F86" s="773"/>
      <c r="G86" s="773"/>
      <c r="H86" s="773"/>
      <c r="I86" s="773"/>
      <c r="J86" s="773"/>
      <c r="K86" s="773"/>
      <c r="L86" s="773"/>
      <c r="M86" s="773"/>
      <c r="N86" s="773"/>
      <c r="O86" s="773"/>
      <c r="P86" s="773"/>
      <c r="Q86" s="773"/>
      <c r="R86" s="773"/>
      <c r="S86" s="773"/>
      <c r="T86" s="773"/>
      <c r="U86" s="773"/>
    </row>
    <row r="87" spans="2:21" ht="24.95" customHeight="1" x14ac:dyDescent="0.25">
      <c r="B87" s="773"/>
      <c r="C87" s="773"/>
      <c r="D87" s="773"/>
      <c r="E87" s="773"/>
      <c r="F87" s="773"/>
      <c r="G87" s="773"/>
      <c r="H87" s="773"/>
      <c r="I87" s="773"/>
      <c r="J87" s="773"/>
      <c r="K87" s="773"/>
      <c r="L87" s="773"/>
      <c r="M87" s="773"/>
      <c r="N87" s="773"/>
      <c r="O87" s="773"/>
      <c r="P87" s="773"/>
      <c r="Q87" s="773"/>
      <c r="R87" s="773"/>
      <c r="S87" s="773"/>
      <c r="T87" s="773"/>
      <c r="U87" s="773"/>
    </row>
    <row r="88" spans="2:21" ht="24.95" customHeight="1" x14ac:dyDescent="0.25">
      <c r="B88" s="773"/>
      <c r="C88" s="773"/>
      <c r="D88" s="773"/>
      <c r="E88" s="773"/>
      <c r="F88" s="773"/>
      <c r="G88" s="773"/>
      <c r="H88" s="773"/>
      <c r="I88" s="773"/>
      <c r="J88" s="773"/>
      <c r="K88" s="773"/>
      <c r="L88" s="773"/>
      <c r="M88" s="773"/>
      <c r="N88" s="773"/>
      <c r="O88" s="773"/>
      <c r="P88" s="773"/>
      <c r="Q88" s="773"/>
      <c r="R88" s="773"/>
      <c r="S88" s="773"/>
      <c r="T88" s="773"/>
      <c r="U88" s="773"/>
    </row>
    <row r="89" spans="2:21" ht="24.95" customHeight="1" x14ac:dyDescent="0.25">
      <c r="B89" s="773"/>
      <c r="C89" s="773"/>
      <c r="D89" s="773"/>
      <c r="E89" s="773"/>
      <c r="F89" s="773"/>
      <c r="G89" s="773"/>
      <c r="H89" s="773"/>
      <c r="I89" s="773"/>
      <c r="J89" s="773"/>
      <c r="K89" s="773"/>
      <c r="L89" s="773"/>
      <c r="M89" s="773"/>
      <c r="N89" s="773"/>
      <c r="O89" s="773"/>
      <c r="P89" s="773"/>
      <c r="Q89" s="773"/>
      <c r="R89" s="773"/>
      <c r="S89" s="773"/>
      <c r="T89" s="773"/>
      <c r="U89" s="773"/>
    </row>
    <row r="90" spans="2:21" ht="24.95" customHeight="1" x14ac:dyDescent="0.25">
      <c r="B90" s="773"/>
      <c r="C90" s="773"/>
      <c r="D90" s="773"/>
      <c r="E90" s="773"/>
      <c r="F90" s="773"/>
      <c r="G90" s="773"/>
      <c r="H90" s="773"/>
      <c r="I90" s="773"/>
      <c r="J90" s="773"/>
      <c r="K90" s="773"/>
      <c r="L90" s="773"/>
      <c r="M90" s="773"/>
      <c r="N90" s="773"/>
      <c r="O90" s="773"/>
      <c r="P90" s="773"/>
      <c r="Q90" s="773"/>
      <c r="R90" s="773"/>
      <c r="S90" s="773"/>
      <c r="T90" s="773"/>
      <c r="U90" s="773"/>
    </row>
    <row r="91" spans="2:21" ht="24.95" customHeight="1" x14ac:dyDescent="0.25">
      <c r="B91" s="773"/>
      <c r="C91" s="773"/>
      <c r="D91" s="773"/>
      <c r="E91" s="773"/>
      <c r="F91" s="773"/>
      <c r="G91" s="773"/>
      <c r="H91" s="773"/>
      <c r="I91" s="773"/>
      <c r="J91" s="773"/>
      <c r="K91" s="773"/>
      <c r="L91" s="773"/>
      <c r="M91" s="773"/>
      <c r="N91" s="773"/>
      <c r="O91" s="773"/>
      <c r="P91" s="773"/>
      <c r="Q91" s="773"/>
      <c r="R91" s="773"/>
      <c r="S91" s="773"/>
      <c r="T91" s="773"/>
      <c r="U91" s="773"/>
    </row>
    <row r="92" spans="2:21" ht="24.95" customHeight="1" x14ac:dyDescent="0.25">
      <c r="B92" s="773"/>
      <c r="C92" s="773"/>
      <c r="D92" s="773"/>
      <c r="E92" s="773"/>
      <c r="F92" s="773"/>
      <c r="G92" s="773"/>
      <c r="H92" s="773"/>
      <c r="I92" s="773"/>
      <c r="J92" s="773"/>
      <c r="K92" s="773"/>
      <c r="L92" s="773"/>
      <c r="M92" s="773"/>
      <c r="N92" s="773"/>
      <c r="O92" s="773"/>
      <c r="P92" s="773"/>
      <c r="Q92" s="773"/>
      <c r="R92" s="773"/>
      <c r="S92" s="773"/>
      <c r="T92" s="773"/>
      <c r="U92" s="773"/>
    </row>
    <row r="93" spans="2:21" ht="24.95" customHeight="1" x14ac:dyDescent="0.25">
      <c r="B93" s="773"/>
      <c r="C93" s="773"/>
      <c r="D93" s="773"/>
      <c r="E93" s="773"/>
      <c r="F93" s="773"/>
      <c r="G93" s="773"/>
      <c r="H93" s="773"/>
      <c r="I93" s="773"/>
      <c r="J93" s="773"/>
      <c r="K93" s="773"/>
      <c r="L93" s="773"/>
      <c r="M93" s="773"/>
      <c r="N93" s="773"/>
      <c r="O93" s="773"/>
      <c r="P93" s="773"/>
      <c r="Q93" s="773"/>
      <c r="R93" s="773"/>
      <c r="S93" s="773"/>
      <c r="T93" s="773"/>
      <c r="U93" s="773"/>
    </row>
    <row r="94" spans="2:21" ht="24.95" customHeight="1" x14ac:dyDescent="0.25">
      <c r="B94" s="773"/>
      <c r="C94" s="773"/>
      <c r="D94" s="773"/>
      <c r="E94" s="773"/>
      <c r="F94" s="773"/>
      <c r="G94" s="773"/>
      <c r="H94" s="773"/>
      <c r="I94" s="773"/>
      <c r="J94" s="773"/>
      <c r="K94" s="773"/>
      <c r="L94" s="773"/>
      <c r="M94" s="773"/>
      <c r="N94" s="773"/>
      <c r="O94" s="773"/>
      <c r="P94" s="773"/>
      <c r="Q94" s="773"/>
      <c r="R94" s="773"/>
      <c r="S94" s="773"/>
      <c r="T94" s="773"/>
      <c r="U94" s="773"/>
    </row>
    <row r="95" spans="2:21" ht="24.95" customHeight="1" x14ac:dyDescent="0.25">
      <c r="B95" s="773"/>
      <c r="C95" s="773"/>
      <c r="D95" s="773"/>
      <c r="E95" s="773"/>
      <c r="F95" s="773"/>
      <c r="G95" s="773"/>
      <c r="H95" s="773"/>
      <c r="I95" s="773"/>
      <c r="J95" s="773"/>
      <c r="K95" s="773"/>
      <c r="L95" s="773"/>
      <c r="M95" s="773"/>
      <c r="N95" s="773"/>
      <c r="O95" s="773"/>
      <c r="P95" s="773"/>
      <c r="Q95" s="773"/>
      <c r="R95" s="773"/>
      <c r="S95" s="773"/>
      <c r="T95" s="773"/>
      <c r="U95" s="773"/>
    </row>
    <row r="96" spans="2:21" ht="24.95" customHeight="1" x14ac:dyDescent="0.25">
      <c r="B96" s="773"/>
      <c r="C96" s="773"/>
      <c r="D96" s="773"/>
      <c r="E96" s="773"/>
      <c r="F96" s="773"/>
      <c r="G96" s="773"/>
      <c r="H96" s="773"/>
      <c r="I96" s="773"/>
      <c r="J96" s="773"/>
      <c r="K96" s="773"/>
      <c r="L96" s="773"/>
      <c r="M96" s="773"/>
      <c r="N96" s="773"/>
      <c r="O96" s="773"/>
      <c r="P96" s="773"/>
      <c r="Q96" s="773"/>
      <c r="R96" s="773"/>
      <c r="S96" s="773"/>
      <c r="T96" s="773"/>
      <c r="U96" s="773"/>
    </row>
    <row r="97" spans="2:21" ht="24.95" customHeight="1" x14ac:dyDescent="0.25">
      <c r="B97" s="773"/>
      <c r="C97" s="773"/>
      <c r="D97" s="773"/>
      <c r="E97" s="773"/>
      <c r="F97" s="773"/>
      <c r="G97" s="773"/>
      <c r="H97" s="773"/>
      <c r="I97" s="773"/>
      <c r="J97" s="773"/>
      <c r="K97" s="773"/>
      <c r="L97" s="773"/>
      <c r="M97" s="773"/>
      <c r="N97" s="773"/>
      <c r="O97" s="773"/>
      <c r="P97" s="773"/>
      <c r="Q97" s="773"/>
      <c r="R97" s="773"/>
      <c r="S97" s="773"/>
      <c r="T97" s="773"/>
      <c r="U97" s="773"/>
    </row>
    <row r="98" spans="2:21" ht="24.95" customHeight="1" x14ac:dyDescent="0.25">
      <c r="B98" s="773"/>
      <c r="C98" s="773"/>
      <c r="D98" s="773"/>
      <c r="E98" s="773"/>
      <c r="F98" s="773"/>
      <c r="G98" s="773"/>
      <c r="H98" s="773"/>
      <c r="I98" s="773"/>
      <c r="J98" s="773"/>
      <c r="K98" s="773"/>
      <c r="L98" s="773"/>
      <c r="M98" s="773"/>
      <c r="N98" s="773"/>
      <c r="O98" s="773"/>
      <c r="P98" s="773"/>
      <c r="Q98" s="773"/>
      <c r="R98" s="773"/>
      <c r="S98" s="773"/>
      <c r="T98" s="773"/>
      <c r="U98" s="773"/>
    </row>
    <row r="99" spans="2:21" ht="24.95" customHeight="1" x14ac:dyDescent="0.25">
      <c r="B99" s="773"/>
      <c r="C99" s="773"/>
      <c r="D99" s="773"/>
      <c r="E99" s="773"/>
      <c r="F99" s="773"/>
      <c r="G99" s="773"/>
      <c r="H99" s="773"/>
      <c r="I99" s="773"/>
      <c r="J99" s="773"/>
      <c r="K99" s="773"/>
      <c r="L99" s="773"/>
      <c r="M99" s="773"/>
      <c r="N99" s="773"/>
      <c r="O99" s="773"/>
      <c r="P99" s="773"/>
      <c r="Q99" s="773"/>
      <c r="R99" s="773"/>
      <c r="S99" s="773"/>
      <c r="T99" s="773"/>
      <c r="U99" s="773"/>
    </row>
    <row r="100" spans="2:21" ht="24.95" customHeight="1" x14ac:dyDescent="0.25">
      <c r="B100" s="773"/>
      <c r="C100" s="773"/>
      <c r="D100" s="773"/>
      <c r="E100" s="773"/>
      <c r="F100" s="773"/>
      <c r="G100" s="773"/>
      <c r="H100" s="773"/>
      <c r="I100" s="773"/>
      <c r="J100" s="773"/>
      <c r="K100" s="773"/>
      <c r="L100" s="773"/>
      <c r="M100" s="773"/>
      <c r="N100" s="773"/>
      <c r="O100" s="773"/>
      <c r="P100" s="773"/>
      <c r="Q100" s="773"/>
      <c r="R100" s="773"/>
      <c r="S100" s="773"/>
      <c r="T100" s="773"/>
      <c r="U100" s="773"/>
    </row>
    <row r="101" spans="2:21" ht="24.95" customHeight="1" x14ac:dyDescent="0.25">
      <c r="B101" s="773"/>
      <c r="C101" s="773"/>
      <c r="D101" s="773"/>
      <c r="E101" s="773"/>
      <c r="F101" s="773"/>
      <c r="G101" s="773"/>
      <c r="H101" s="773"/>
      <c r="I101" s="773"/>
      <c r="J101" s="773"/>
      <c r="K101" s="773"/>
      <c r="L101" s="773"/>
      <c r="M101" s="773"/>
      <c r="N101" s="773"/>
      <c r="O101" s="773"/>
      <c r="P101" s="773"/>
      <c r="Q101" s="773"/>
      <c r="R101" s="773"/>
      <c r="S101" s="773"/>
      <c r="T101" s="773"/>
      <c r="U101" s="773"/>
    </row>
    <row r="102" spans="2:21" ht="24.95" customHeight="1" x14ac:dyDescent="0.25">
      <c r="B102" s="773"/>
      <c r="C102" s="773"/>
      <c r="D102" s="773"/>
      <c r="E102" s="773"/>
      <c r="F102" s="773"/>
      <c r="G102" s="773"/>
      <c r="H102" s="773"/>
      <c r="I102" s="773"/>
      <c r="J102" s="773"/>
      <c r="K102" s="773"/>
      <c r="L102" s="773"/>
      <c r="M102" s="773"/>
      <c r="N102" s="773"/>
      <c r="O102" s="773"/>
      <c r="P102" s="773"/>
      <c r="Q102" s="773"/>
      <c r="R102" s="773"/>
      <c r="S102" s="773"/>
      <c r="T102" s="773"/>
      <c r="U102" s="773"/>
    </row>
    <row r="103" spans="2:21" ht="24.95" customHeight="1" x14ac:dyDescent="0.25">
      <c r="B103" s="773"/>
      <c r="C103" s="773"/>
      <c r="D103" s="773"/>
      <c r="E103" s="773"/>
      <c r="F103" s="773"/>
      <c r="G103" s="773"/>
      <c r="H103" s="773"/>
      <c r="I103" s="773"/>
      <c r="J103" s="773"/>
      <c r="K103" s="773"/>
      <c r="L103" s="773"/>
      <c r="M103" s="773"/>
      <c r="N103" s="773"/>
      <c r="O103" s="773"/>
      <c r="P103" s="773"/>
      <c r="Q103" s="773"/>
      <c r="R103" s="773"/>
      <c r="S103" s="773"/>
      <c r="T103" s="773"/>
      <c r="U103" s="773"/>
    </row>
    <row r="104" spans="2:21" ht="24.95" customHeight="1" x14ac:dyDescent="0.25">
      <c r="B104" s="773"/>
      <c r="C104" s="773"/>
      <c r="D104" s="773"/>
      <c r="E104" s="773"/>
      <c r="F104" s="773"/>
      <c r="G104" s="773"/>
      <c r="H104" s="773"/>
      <c r="I104" s="773"/>
      <c r="J104" s="773"/>
      <c r="K104" s="773"/>
      <c r="L104" s="773"/>
      <c r="M104" s="773"/>
      <c r="N104" s="773"/>
      <c r="O104" s="773"/>
      <c r="P104" s="773"/>
      <c r="Q104" s="773"/>
      <c r="R104" s="773"/>
      <c r="S104" s="773"/>
      <c r="T104" s="773"/>
      <c r="U104" s="773"/>
    </row>
    <row r="105" spans="2:21" ht="24.95" customHeight="1" x14ac:dyDescent="0.25">
      <c r="B105" s="773"/>
      <c r="C105" s="773"/>
      <c r="D105" s="773"/>
      <c r="E105" s="773"/>
      <c r="F105" s="773"/>
      <c r="G105" s="773"/>
      <c r="H105" s="773"/>
      <c r="I105" s="773"/>
      <c r="J105" s="773"/>
      <c r="K105" s="773"/>
      <c r="L105" s="773"/>
      <c r="M105" s="773"/>
      <c r="N105" s="773"/>
      <c r="O105" s="773"/>
      <c r="P105" s="773"/>
      <c r="Q105" s="773"/>
      <c r="R105" s="773"/>
      <c r="S105" s="773"/>
      <c r="T105" s="773"/>
      <c r="U105" s="773"/>
    </row>
    <row r="106" spans="2:21" ht="24.95" customHeight="1" x14ac:dyDescent="0.25">
      <c r="B106" s="773"/>
      <c r="C106" s="773"/>
      <c r="D106" s="773"/>
      <c r="E106" s="773"/>
      <c r="F106" s="773"/>
      <c r="G106" s="773"/>
      <c r="H106" s="773"/>
      <c r="I106" s="773"/>
      <c r="J106" s="773"/>
      <c r="K106" s="773"/>
      <c r="L106" s="773"/>
      <c r="M106" s="773"/>
      <c r="N106" s="773"/>
      <c r="O106" s="773"/>
      <c r="P106" s="773"/>
      <c r="Q106" s="773"/>
      <c r="R106" s="773"/>
      <c r="S106" s="773"/>
      <c r="T106" s="773"/>
      <c r="U106" s="773"/>
    </row>
  </sheetData>
  <mergeCells count="3">
    <mergeCell ref="B2:O2"/>
    <mergeCell ref="B11:C11"/>
    <mergeCell ref="D11:E11"/>
  </mergeCells>
  <dataValidations count="1">
    <dataValidation type="list" allowBlank="1" showInputMessage="1" sqref="D11:E11" xr:uid="{00000000-0002-0000-0800-000000000000}">
      <formula1>"Default List, EAJ Reference List"</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0">
    <tabColor theme="0" tint="-0.14999847407452621"/>
  </sheetPr>
  <dimension ref="A1:U106"/>
  <sheetViews>
    <sheetView showGridLines="0" zoomScale="80" zoomScaleNormal="80" workbookViewId="0">
      <selection activeCell="L16" sqref="L16"/>
    </sheetView>
  </sheetViews>
  <sheetFormatPr defaultColWidth="9.140625" defaultRowHeight="15" x14ac:dyDescent="0.25"/>
  <cols>
    <col min="1" max="1" width="2" style="151" customWidth="1"/>
    <col min="2" max="26" width="15.7109375" style="151" customWidth="1"/>
    <col min="27" max="16384" width="9.140625" style="151"/>
  </cols>
  <sheetData>
    <row r="1" spans="1:21" ht="9.75" customHeight="1" x14ac:dyDescent="0.25">
      <c r="A1" s="141" t="s">
        <v>6206</v>
      </c>
    </row>
    <row r="2" spans="1:21" ht="51.75" customHeight="1" x14ac:dyDescent="0.25">
      <c r="B2" s="2561" t="s">
        <v>7351</v>
      </c>
      <c r="C2" s="2561"/>
      <c r="D2" s="2561"/>
      <c r="E2" s="2561"/>
      <c r="F2" s="2561"/>
      <c r="G2" s="2561"/>
      <c r="H2" s="2561"/>
      <c r="I2" s="2561"/>
      <c r="J2" s="2561"/>
      <c r="K2" s="2561"/>
      <c r="L2" s="2561"/>
      <c r="M2" s="2561"/>
      <c r="N2" s="2561"/>
      <c r="O2" s="2561"/>
    </row>
    <row r="3" spans="1:21" ht="12.75" hidden="1" customHeight="1" x14ac:dyDescent="0.25"/>
    <row r="4" spans="1:21" ht="12.75" hidden="1" customHeight="1" x14ac:dyDescent="0.25"/>
    <row r="5" spans="1:21" ht="11.25" hidden="1" customHeight="1" x14ac:dyDescent="0.25"/>
    <row r="6" spans="1:21" ht="13.5" hidden="1" customHeight="1" x14ac:dyDescent="0.25"/>
    <row r="7" spans="1:21" ht="12.75" hidden="1" customHeight="1" x14ac:dyDescent="0.25"/>
    <row r="8" spans="1:21" ht="12" hidden="1" customHeight="1" x14ac:dyDescent="0.25"/>
    <row r="9" spans="1:21" ht="12.75" hidden="1" customHeight="1" x14ac:dyDescent="0.25"/>
    <row r="10" spans="1:21" ht="45.75" customHeight="1" x14ac:dyDescent="0.25"/>
    <row r="11" spans="1:21" ht="30" hidden="1" customHeight="1" x14ac:dyDescent="0.25">
      <c r="B11" s="2562" t="s">
        <v>5797</v>
      </c>
      <c r="C11" s="2563"/>
      <c r="D11" s="2564" t="s">
        <v>5926</v>
      </c>
      <c r="E11" s="2565"/>
    </row>
    <row r="12" spans="1:21" ht="22.5" customHeight="1" x14ac:dyDescent="0.25"/>
    <row r="13" spans="1:21" ht="24.95" customHeight="1" x14ac:dyDescent="0.25">
      <c r="B13" s="773"/>
      <c r="C13" s="773"/>
      <c r="D13" s="773"/>
      <c r="E13" s="773"/>
      <c r="F13" s="773"/>
      <c r="G13" s="773"/>
      <c r="H13" s="773"/>
      <c r="I13" s="773"/>
      <c r="J13" s="773"/>
      <c r="K13" s="773"/>
      <c r="L13" s="773"/>
      <c r="M13" s="773"/>
      <c r="N13" s="773"/>
      <c r="O13" s="773"/>
      <c r="P13" s="773"/>
      <c r="Q13" s="773"/>
      <c r="R13" s="773"/>
      <c r="S13" s="773"/>
      <c r="T13" s="773"/>
      <c r="U13" s="773"/>
    </row>
    <row r="14" spans="1:21" ht="24.95" customHeight="1" x14ac:dyDescent="0.25">
      <c r="B14" s="773"/>
      <c r="C14" s="773"/>
      <c r="D14" s="773"/>
      <c r="E14" s="773"/>
      <c r="F14" s="773"/>
      <c r="G14" s="773"/>
      <c r="H14" s="773"/>
      <c r="I14" s="773"/>
      <c r="J14" s="773"/>
      <c r="K14" s="773"/>
      <c r="L14" s="773"/>
      <c r="M14" s="773"/>
      <c r="N14" s="773"/>
      <c r="O14" s="773"/>
      <c r="P14" s="773"/>
      <c r="Q14" s="773"/>
      <c r="R14" s="773"/>
      <c r="S14" s="773"/>
      <c r="T14" s="773"/>
      <c r="U14" s="773"/>
    </row>
    <row r="15" spans="1:21" ht="24.95" customHeight="1" x14ac:dyDescent="0.25">
      <c r="B15" s="773"/>
      <c r="C15" s="773"/>
      <c r="D15" s="773"/>
      <c r="E15" s="773"/>
      <c r="F15" s="773"/>
      <c r="G15" s="773"/>
      <c r="H15" s="773"/>
      <c r="I15" s="773"/>
      <c r="J15" s="773"/>
      <c r="K15" s="773"/>
      <c r="L15" s="773"/>
      <c r="M15" s="773"/>
      <c r="N15" s="773"/>
      <c r="O15" s="773"/>
      <c r="P15" s="773"/>
      <c r="Q15" s="773"/>
      <c r="R15" s="773"/>
      <c r="S15" s="773"/>
      <c r="T15" s="773"/>
      <c r="U15" s="773"/>
    </row>
    <row r="16" spans="1:21" ht="24.95" customHeight="1" x14ac:dyDescent="0.25">
      <c r="B16" s="773"/>
      <c r="C16" s="773"/>
      <c r="D16" s="773"/>
      <c r="E16" s="773"/>
      <c r="F16" s="773"/>
      <c r="G16" s="773"/>
      <c r="H16" s="773"/>
      <c r="I16" s="773"/>
      <c r="J16" s="773"/>
      <c r="K16" s="773"/>
      <c r="L16" s="773"/>
      <c r="M16" s="773"/>
      <c r="N16" s="773"/>
      <c r="O16" s="773"/>
      <c r="P16" s="773"/>
      <c r="Q16" s="773"/>
      <c r="R16" s="773"/>
      <c r="S16" s="773"/>
      <c r="T16" s="773"/>
      <c r="U16" s="773"/>
    </row>
    <row r="17" spans="2:21" ht="24.95" customHeight="1" x14ac:dyDescent="0.25">
      <c r="B17" s="773"/>
      <c r="C17" s="773"/>
      <c r="D17" s="773"/>
      <c r="E17" s="773"/>
      <c r="F17" s="773"/>
      <c r="G17" s="773"/>
      <c r="H17" s="773"/>
      <c r="I17" s="773"/>
      <c r="J17" s="773"/>
      <c r="K17" s="773"/>
      <c r="L17" s="773"/>
      <c r="M17" s="773"/>
      <c r="N17" s="773"/>
      <c r="O17" s="773"/>
      <c r="P17" s="773"/>
      <c r="Q17" s="773"/>
      <c r="R17" s="773"/>
      <c r="S17" s="773"/>
      <c r="T17" s="773"/>
      <c r="U17" s="773"/>
    </row>
    <row r="18" spans="2:21" ht="24.95" customHeight="1" x14ac:dyDescent="0.25">
      <c r="B18" s="773"/>
      <c r="C18" s="773"/>
      <c r="D18" s="773"/>
      <c r="E18" s="773"/>
      <c r="F18" s="773"/>
      <c r="G18" s="773"/>
      <c r="H18" s="773"/>
      <c r="I18" s="773"/>
      <c r="J18" s="773"/>
      <c r="K18" s="773"/>
      <c r="L18" s="773"/>
      <c r="M18" s="773"/>
      <c r="N18" s="773"/>
      <c r="O18" s="773"/>
      <c r="P18" s="773"/>
      <c r="Q18" s="773"/>
      <c r="R18" s="773"/>
      <c r="S18" s="773"/>
      <c r="T18" s="773"/>
      <c r="U18" s="773"/>
    </row>
    <row r="19" spans="2:21" ht="24.95" customHeight="1" x14ac:dyDescent="0.25">
      <c r="B19" s="773"/>
      <c r="C19" s="773"/>
      <c r="D19" s="773"/>
      <c r="E19" s="773"/>
      <c r="F19" s="773"/>
      <c r="G19" s="773"/>
      <c r="H19" s="773"/>
      <c r="I19" s="773"/>
      <c r="J19" s="773"/>
      <c r="K19" s="773"/>
      <c r="L19" s="773"/>
      <c r="M19" s="773"/>
      <c r="N19" s="773"/>
      <c r="O19" s="773"/>
      <c r="P19" s="773"/>
      <c r="Q19" s="773"/>
      <c r="R19" s="773"/>
      <c r="S19" s="773"/>
      <c r="T19" s="773"/>
      <c r="U19" s="773"/>
    </row>
    <row r="20" spans="2:21" ht="24.95" customHeight="1" x14ac:dyDescent="0.25">
      <c r="B20" s="773"/>
      <c r="C20" s="773"/>
      <c r="D20" s="773"/>
      <c r="E20" s="773"/>
      <c r="F20" s="773"/>
      <c r="G20" s="773"/>
      <c r="H20" s="773"/>
      <c r="I20" s="773"/>
      <c r="J20" s="773"/>
      <c r="K20" s="773"/>
      <c r="L20" s="773"/>
      <c r="M20" s="773"/>
      <c r="N20" s="773"/>
      <c r="O20" s="773"/>
      <c r="P20" s="773"/>
      <c r="Q20" s="773"/>
      <c r="R20" s="773"/>
      <c r="S20" s="773"/>
      <c r="T20" s="773"/>
      <c r="U20" s="773"/>
    </row>
    <row r="21" spans="2:21" ht="24.95" customHeight="1" x14ac:dyDescent="0.25">
      <c r="B21" s="773"/>
      <c r="C21" s="773"/>
      <c r="D21" s="773"/>
      <c r="E21" s="773"/>
      <c r="F21" s="773"/>
      <c r="G21" s="773"/>
      <c r="H21" s="773"/>
      <c r="I21" s="773"/>
      <c r="J21" s="773"/>
      <c r="K21" s="773"/>
      <c r="L21" s="773"/>
      <c r="M21" s="773"/>
      <c r="N21" s="773"/>
      <c r="O21" s="773"/>
      <c r="P21" s="773"/>
      <c r="Q21" s="773"/>
      <c r="R21" s="773"/>
      <c r="S21" s="773"/>
      <c r="T21" s="773"/>
      <c r="U21" s="773"/>
    </row>
    <row r="22" spans="2:21" ht="24.95" customHeight="1" x14ac:dyDescent="0.25">
      <c r="B22" s="773"/>
      <c r="C22" s="773"/>
      <c r="D22" s="773"/>
      <c r="E22" s="773"/>
      <c r="F22" s="773"/>
      <c r="G22" s="773"/>
      <c r="H22" s="773"/>
      <c r="I22" s="773"/>
      <c r="J22" s="773"/>
      <c r="K22" s="773"/>
      <c r="L22" s="773"/>
      <c r="M22" s="773"/>
      <c r="N22" s="773"/>
      <c r="O22" s="773"/>
      <c r="P22" s="773"/>
      <c r="Q22" s="773"/>
      <c r="R22" s="773"/>
      <c r="S22" s="773"/>
      <c r="T22" s="773"/>
      <c r="U22" s="773"/>
    </row>
    <row r="23" spans="2:21" ht="24.95" customHeight="1" x14ac:dyDescent="0.25">
      <c r="B23" s="773"/>
      <c r="C23" s="773"/>
      <c r="D23" s="773"/>
      <c r="E23" s="773"/>
      <c r="F23" s="773"/>
      <c r="G23" s="773"/>
      <c r="H23" s="773"/>
      <c r="I23" s="773"/>
      <c r="J23" s="773"/>
      <c r="K23" s="773"/>
      <c r="L23" s="773"/>
      <c r="M23" s="773"/>
      <c r="N23" s="773"/>
      <c r="O23" s="773"/>
      <c r="P23" s="773"/>
      <c r="Q23" s="773"/>
      <c r="R23" s="773"/>
      <c r="S23" s="773"/>
      <c r="T23" s="773"/>
      <c r="U23" s="773"/>
    </row>
    <row r="24" spans="2:21" ht="24.95" customHeight="1" x14ac:dyDescent="0.25">
      <c r="B24" s="773"/>
      <c r="C24" s="773"/>
      <c r="D24" s="773"/>
      <c r="E24" s="773"/>
      <c r="F24" s="773"/>
      <c r="G24" s="773"/>
      <c r="H24" s="773"/>
      <c r="I24" s="773"/>
      <c r="J24" s="773"/>
      <c r="K24" s="773"/>
      <c r="L24" s="773"/>
      <c r="M24" s="773"/>
      <c r="N24" s="773"/>
      <c r="O24" s="773"/>
      <c r="P24" s="773"/>
      <c r="Q24" s="773"/>
      <c r="R24" s="773"/>
      <c r="S24" s="773"/>
      <c r="T24" s="773"/>
      <c r="U24" s="773"/>
    </row>
    <row r="25" spans="2:21" ht="24.95" customHeight="1" x14ac:dyDescent="0.25">
      <c r="B25" s="773"/>
      <c r="C25" s="773"/>
      <c r="D25" s="773"/>
      <c r="E25" s="773"/>
      <c r="F25" s="773"/>
      <c r="G25" s="773"/>
      <c r="H25" s="773"/>
      <c r="I25" s="773"/>
      <c r="J25" s="773"/>
      <c r="K25" s="773"/>
      <c r="L25" s="773"/>
      <c r="M25" s="773"/>
      <c r="N25" s="773"/>
      <c r="O25" s="773"/>
      <c r="P25" s="773"/>
      <c r="Q25" s="773"/>
      <c r="R25" s="773"/>
      <c r="S25" s="773"/>
      <c r="T25" s="773"/>
      <c r="U25" s="773"/>
    </row>
    <row r="26" spans="2:21" ht="24.95" customHeight="1" x14ac:dyDescent="0.25">
      <c r="B26" s="773"/>
      <c r="C26" s="773"/>
      <c r="D26" s="773"/>
      <c r="E26" s="773"/>
      <c r="F26" s="773"/>
      <c r="G26" s="773"/>
      <c r="H26" s="773"/>
      <c r="I26" s="773"/>
      <c r="J26" s="773"/>
      <c r="K26" s="773"/>
      <c r="L26" s="773"/>
      <c r="M26" s="773"/>
      <c r="N26" s="773"/>
      <c r="O26" s="773"/>
      <c r="P26" s="773"/>
      <c r="Q26" s="773"/>
      <c r="R26" s="773"/>
      <c r="S26" s="773"/>
      <c r="T26" s="773"/>
      <c r="U26" s="773"/>
    </row>
    <row r="27" spans="2:21" ht="24.95" customHeight="1" x14ac:dyDescent="0.25">
      <c r="B27" s="773"/>
      <c r="C27" s="773"/>
      <c r="D27" s="773"/>
      <c r="E27" s="773"/>
      <c r="F27" s="773"/>
      <c r="G27" s="773"/>
      <c r="H27" s="773"/>
      <c r="I27" s="773"/>
      <c r="J27" s="773"/>
      <c r="K27" s="773"/>
      <c r="L27" s="773"/>
      <c r="M27" s="773"/>
      <c r="N27" s="773"/>
      <c r="O27" s="773"/>
      <c r="P27" s="773"/>
      <c r="Q27" s="773"/>
      <c r="R27" s="773"/>
      <c r="S27" s="773"/>
      <c r="T27" s="773"/>
      <c r="U27" s="773"/>
    </row>
    <row r="28" spans="2:21" ht="24.95" customHeight="1" x14ac:dyDescent="0.25">
      <c r="B28" s="773"/>
      <c r="C28" s="773"/>
      <c r="D28" s="773"/>
      <c r="E28" s="773"/>
      <c r="F28" s="773"/>
      <c r="G28" s="773"/>
      <c r="H28" s="773"/>
      <c r="I28" s="773"/>
      <c r="J28" s="773"/>
      <c r="K28" s="773"/>
      <c r="L28" s="773"/>
      <c r="M28" s="773"/>
      <c r="N28" s="773"/>
      <c r="O28" s="773"/>
      <c r="P28" s="773"/>
      <c r="Q28" s="773"/>
      <c r="R28" s="773"/>
      <c r="S28" s="773"/>
      <c r="T28" s="773"/>
      <c r="U28" s="773"/>
    </row>
    <row r="29" spans="2:21" ht="24.95" customHeight="1" x14ac:dyDescent="0.25">
      <c r="B29" s="773"/>
      <c r="C29" s="773"/>
      <c r="D29" s="773"/>
      <c r="E29" s="773"/>
      <c r="F29" s="773"/>
      <c r="G29" s="773"/>
      <c r="H29" s="773"/>
      <c r="I29" s="773"/>
      <c r="J29" s="773"/>
      <c r="K29" s="773"/>
      <c r="L29" s="773"/>
      <c r="M29" s="773"/>
      <c r="N29" s="773"/>
      <c r="O29" s="773"/>
      <c r="P29" s="773"/>
      <c r="Q29" s="773"/>
      <c r="R29" s="773"/>
      <c r="S29" s="773"/>
      <c r="T29" s="773"/>
      <c r="U29" s="773"/>
    </row>
    <row r="30" spans="2:21" ht="24.95" customHeight="1" x14ac:dyDescent="0.25">
      <c r="B30" s="773"/>
      <c r="C30" s="773"/>
      <c r="D30" s="773"/>
      <c r="E30" s="773"/>
      <c r="F30" s="773"/>
      <c r="G30" s="773"/>
      <c r="H30" s="773"/>
      <c r="I30" s="773"/>
      <c r="J30" s="773"/>
      <c r="K30" s="773"/>
      <c r="L30" s="773"/>
      <c r="M30" s="773"/>
      <c r="N30" s="773"/>
      <c r="O30" s="773"/>
      <c r="P30" s="773"/>
      <c r="Q30" s="773"/>
      <c r="R30" s="773"/>
      <c r="S30" s="773"/>
      <c r="T30" s="773"/>
      <c r="U30" s="773"/>
    </row>
    <row r="31" spans="2:21" ht="24.95" customHeight="1" x14ac:dyDescent="0.25">
      <c r="B31" s="773"/>
      <c r="C31" s="773"/>
      <c r="D31" s="773"/>
      <c r="E31" s="773"/>
      <c r="F31" s="773"/>
      <c r="G31" s="773"/>
      <c r="H31" s="773"/>
      <c r="I31" s="773"/>
      <c r="J31" s="773"/>
      <c r="K31" s="773"/>
      <c r="L31" s="773"/>
      <c r="M31" s="773"/>
      <c r="N31" s="773"/>
      <c r="O31" s="773"/>
      <c r="P31" s="773"/>
      <c r="Q31" s="773"/>
      <c r="R31" s="773"/>
      <c r="S31" s="773"/>
      <c r="T31" s="773"/>
      <c r="U31" s="773"/>
    </row>
    <row r="32" spans="2:21" ht="24.95" customHeight="1" x14ac:dyDescent="0.25">
      <c r="B32" s="773"/>
      <c r="C32" s="773"/>
      <c r="D32" s="773"/>
      <c r="E32" s="773"/>
      <c r="F32" s="773"/>
      <c r="G32" s="773"/>
      <c r="H32" s="773"/>
      <c r="I32" s="773"/>
      <c r="J32" s="773"/>
      <c r="K32" s="773"/>
      <c r="L32" s="773"/>
      <c r="M32" s="773"/>
      <c r="N32" s="773"/>
      <c r="O32" s="773"/>
      <c r="P32" s="773"/>
      <c r="Q32" s="773"/>
      <c r="R32" s="773"/>
      <c r="S32" s="773"/>
      <c r="T32" s="773"/>
      <c r="U32" s="773"/>
    </row>
    <row r="33" spans="2:21" ht="24.95" customHeight="1" x14ac:dyDescent="0.25">
      <c r="B33" s="773"/>
      <c r="C33" s="773"/>
      <c r="D33" s="773"/>
      <c r="E33" s="773"/>
      <c r="F33" s="773"/>
      <c r="G33" s="773"/>
      <c r="H33" s="773"/>
      <c r="I33" s="773"/>
      <c r="J33" s="773"/>
      <c r="K33" s="773"/>
      <c r="L33" s="773"/>
      <c r="M33" s="773"/>
      <c r="N33" s="773"/>
      <c r="O33" s="773"/>
      <c r="P33" s="773"/>
      <c r="Q33" s="773"/>
      <c r="R33" s="773"/>
      <c r="S33" s="773"/>
      <c r="T33" s="773"/>
      <c r="U33" s="773"/>
    </row>
    <row r="34" spans="2:21" ht="24.95" customHeight="1" x14ac:dyDescent="0.25">
      <c r="B34" s="773"/>
      <c r="C34" s="773"/>
      <c r="D34" s="773"/>
      <c r="E34" s="773"/>
      <c r="F34" s="773"/>
      <c r="G34" s="773"/>
      <c r="H34" s="773"/>
      <c r="I34" s="773"/>
      <c r="J34" s="773"/>
      <c r="K34" s="773"/>
      <c r="L34" s="773"/>
      <c r="M34" s="773"/>
      <c r="N34" s="773"/>
      <c r="O34" s="773"/>
      <c r="P34" s="773"/>
      <c r="Q34" s="773"/>
      <c r="R34" s="773"/>
      <c r="S34" s="773"/>
      <c r="T34" s="773"/>
      <c r="U34" s="773"/>
    </row>
    <row r="35" spans="2:21" ht="24.95" customHeight="1" x14ac:dyDescent="0.25">
      <c r="B35" s="773"/>
      <c r="C35" s="773"/>
      <c r="D35" s="773"/>
      <c r="E35" s="773"/>
      <c r="F35" s="773"/>
      <c r="G35" s="773"/>
      <c r="H35" s="773"/>
      <c r="I35" s="773"/>
      <c r="J35" s="773"/>
      <c r="K35" s="773"/>
      <c r="L35" s="773"/>
      <c r="M35" s="773"/>
      <c r="N35" s="773"/>
      <c r="O35" s="773"/>
      <c r="P35" s="773"/>
      <c r="Q35" s="773"/>
      <c r="R35" s="773"/>
      <c r="S35" s="773"/>
      <c r="T35" s="773"/>
      <c r="U35" s="773"/>
    </row>
    <row r="36" spans="2:21" ht="24.95" customHeight="1" x14ac:dyDescent="0.25">
      <c r="B36" s="773"/>
      <c r="C36" s="773"/>
      <c r="D36" s="773"/>
      <c r="E36" s="773"/>
      <c r="F36" s="773"/>
      <c r="G36" s="773"/>
      <c r="H36" s="773"/>
      <c r="I36" s="773"/>
      <c r="J36" s="773"/>
      <c r="K36" s="773"/>
      <c r="L36" s="773"/>
      <c r="M36" s="773"/>
      <c r="N36" s="773"/>
      <c r="O36" s="773"/>
      <c r="P36" s="773"/>
      <c r="Q36" s="773"/>
      <c r="R36" s="773"/>
      <c r="S36" s="773"/>
      <c r="T36" s="773"/>
      <c r="U36" s="773"/>
    </row>
    <row r="37" spans="2:21" ht="24.95" customHeight="1" x14ac:dyDescent="0.25">
      <c r="B37" s="773"/>
      <c r="C37" s="773"/>
      <c r="D37" s="773"/>
      <c r="E37" s="773"/>
      <c r="F37" s="773"/>
      <c r="G37" s="773"/>
      <c r="H37" s="773"/>
      <c r="I37" s="773"/>
      <c r="J37" s="773"/>
      <c r="K37" s="773"/>
      <c r="L37" s="773"/>
      <c r="M37" s="773"/>
      <c r="N37" s="773"/>
      <c r="O37" s="773"/>
      <c r="P37" s="773"/>
      <c r="Q37" s="773"/>
      <c r="R37" s="773"/>
      <c r="S37" s="773"/>
      <c r="T37" s="773"/>
      <c r="U37" s="773"/>
    </row>
    <row r="38" spans="2:21" ht="24.95" customHeight="1" x14ac:dyDescent="0.25">
      <c r="B38" s="773"/>
      <c r="C38" s="773"/>
      <c r="D38" s="773"/>
      <c r="E38" s="773"/>
      <c r="F38" s="773"/>
      <c r="G38" s="773"/>
      <c r="H38" s="773"/>
      <c r="I38" s="773"/>
      <c r="J38" s="773"/>
      <c r="K38" s="773"/>
      <c r="L38" s="773"/>
      <c r="M38" s="773"/>
      <c r="N38" s="773"/>
      <c r="O38" s="773"/>
      <c r="P38" s="773"/>
      <c r="Q38" s="773"/>
      <c r="R38" s="773"/>
      <c r="S38" s="773"/>
      <c r="T38" s="773"/>
      <c r="U38" s="773"/>
    </row>
    <row r="39" spans="2:21" ht="24.95" customHeight="1" x14ac:dyDescent="0.25">
      <c r="B39" s="773"/>
      <c r="C39" s="773"/>
      <c r="D39" s="773"/>
      <c r="E39" s="773"/>
      <c r="F39" s="773"/>
      <c r="G39" s="773"/>
      <c r="H39" s="773"/>
      <c r="I39" s="773"/>
      <c r="J39" s="773"/>
      <c r="K39" s="773"/>
      <c r="L39" s="773"/>
      <c r="M39" s="773"/>
      <c r="N39" s="773"/>
      <c r="O39" s="773"/>
      <c r="P39" s="773"/>
      <c r="Q39" s="773"/>
      <c r="R39" s="773"/>
      <c r="S39" s="773"/>
      <c r="T39" s="773"/>
      <c r="U39" s="773"/>
    </row>
    <row r="40" spans="2:21" ht="24.95" customHeight="1" x14ac:dyDescent="0.25">
      <c r="B40" s="773"/>
      <c r="C40" s="773"/>
      <c r="D40" s="773"/>
      <c r="E40" s="773"/>
      <c r="F40" s="773"/>
      <c r="G40" s="773"/>
      <c r="H40" s="773"/>
      <c r="I40" s="773"/>
      <c r="J40" s="773"/>
      <c r="K40" s="773"/>
      <c r="L40" s="773"/>
      <c r="M40" s="773"/>
      <c r="N40" s="773"/>
      <c r="O40" s="773"/>
      <c r="P40" s="773"/>
      <c r="Q40" s="773"/>
      <c r="R40" s="773"/>
      <c r="S40" s="773"/>
      <c r="T40" s="773"/>
      <c r="U40" s="773"/>
    </row>
    <row r="41" spans="2:21" ht="24.95" customHeight="1" x14ac:dyDescent="0.25">
      <c r="B41" s="773"/>
      <c r="C41" s="773"/>
      <c r="D41" s="773"/>
      <c r="E41" s="773"/>
      <c r="F41" s="773"/>
      <c r="G41" s="773"/>
      <c r="H41" s="773"/>
      <c r="I41" s="773"/>
      <c r="J41" s="773"/>
      <c r="K41" s="773"/>
      <c r="L41" s="773"/>
      <c r="M41" s="773"/>
      <c r="N41" s="773"/>
      <c r="O41" s="773"/>
      <c r="P41" s="773"/>
      <c r="Q41" s="773"/>
      <c r="R41" s="773"/>
      <c r="S41" s="773"/>
      <c r="T41" s="773"/>
      <c r="U41" s="773"/>
    </row>
    <row r="42" spans="2:21" ht="24.95" customHeight="1" x14ac:dyDescent="0.25">
      <c r="B42" s="773"/>
      <c r="C42" s="773"/>
      <c r="D42" s="773"/>
      <c r="E42" s="773"/>
      <c r="F42" s="773"/>
      <c r="G42" s="773"/>
      <c r="H42" s="773"/>
      <c r="I42" s="773"/>
      <c r="J42" s="773"/>
      <c r="K42" s="773"/>
      <c r="L42" s="773"/>
      <c r="M42" s="773"/>
      <c r="N42" s="773"/>
      <c r="O42" s="773"/>
      <c r="P42" s="773"/>
      <c r="Q42" s="773"/>
      <c r="R42" s="773"/>
      <c r="S42" s="773"/>
      <c r="T42" s="773"/>
      <c r="U42" s="773"/>
    </row>
    <row r="43" spans="2:21" ht="24.95" customHeight="1" x14ac:dyDescent="0.25">
      <c r="B43" s="773"/>
      <c r="C43" s="773"/>
      <c r="D43" s="773"/>
      <c r="E43" s="773"/>
      <c r="F43" s="773"/>
      <c r="G43" s="773"/>
      <c r="H43" s="773"/>
      <c r="I43" s="773"/>
      <c r="J43" s="773"/>
      <c r="K43" s="773"/>
      <c r="L43" s="773"/>
      <c r="M43" s="773"/>
      <c r="N43" s="773"/>
      <c r="O43" s="773"/>
      <c r="P43" s="773"/>
      <c r="Q43" s="773"/>
      <c r="R43" s="773"/>
      <c r="S43" s="773"/>
      <c r="T43" s="773"/>
      <c r="U43" s="773"/>
    </row>
    <row r="44" spans="2:21" ht="24.95" customHeight="1" x14ac:dyDescent="0.25">
      <c r="B44" s="773"/>
      <c r="C44" s="773"/>
      <c r="D44" s="773"/>
      <c r="E44" s="773"/>
      <c r="F44" s="773"/>
      <c r="G44" s="773"/>
      <c r="H44" s="773"/>
      <c r="I44" s="773"/>
      <c r="J44" s="773"/>
      <c r="K44" s="773"/>
      <c r="L44" s="773"/>
      <c r="M44" s="773"/>
      <c r="N44" s="773"/>
      <c r="O44" s="773"/>
      <c r="P44" s="773"/>
      <c r="Q44" s="773"/>
      <c r="R44" s="773"/>
      <c r="S44" s="773"/>
      <c r="T44" s="773"/>
      <c r="U44" s="773"/>
    </row>
    <row r="45" spans="2:21" ht="24.95" customHeight="1" x14ac:dyDescent="0.25">
      <c r="B45" s="773"/>
      <c r="C45" s="773"/>
      <c r="D45" s="773"/>
      <c r="E45" s="773"/>
      <c r="F45" s="773"/>
      <c r="G45" s="773"/>
      <c r="H45" s="773"/>
      <c r="I45" s="773"/>
      <c r="J45" s="773"/>
      <c r="K45" s="773"/>
      <c r="L45" s="773"/>
      <c r="M45" s="773"/>
      <c r="N45" s="773"/>
      <c r="O45" s="773"/>
      <c r="P45" s="773"/>
      <c r="Q45" s="773"/>
      <c r="R45" s="773"/>
      <c r="S45" s="773"/>
      <c r="T45" s="773"/>
      <c r="U45" s="773"/>
    </row>
    <row r="46" spans="2:21" ht="24.95" customHeight="1" x14ac:dyDescent="0.25">
      <c r="B46" s="773"/>
      <c r="C46" s="773"/>
      <c r="D46" s="773"/>
      <c r="E46" s="773"/>
      <c r="F46" s="773"/>
      <c r="G46" s="773"/>
      <c r="H46" s="773"/>
      <c r="I46" s="773"/>
      <c r="J46" s="773"/>
      <c r="K46" s="773"/>
      <c r="L46" s="773"/>
      <c r="M46" s="773"/>
      <c r="N46" s="773"/>
      <c r="O46" s="773"/>
      <c r="P46" s="773"/>
      <c r="Q46" s="773"/>
      <c r="R46" s="773"/>
      <c r="S46" s="773"/>
      <c r="T46" s="773"/>
      <c r="U46" s="773"/>
    </row>
    <row r="47" spans="2:21" ht="24.95" customHeight="1" x14ac:dyDescent="0.25">
      <c r="B47" s="773"/>
      <c r="C47" s="773"/>
      <c r="D47" s="773"/>
      <c r="E47" s="773"/>
      <c r="F47" s="773"/>
      <c r="G47" s="773"/>
      <c r="H47" s="773"/>
      <c r="I47" s="773"/>
      <c r="J47" s="773"/>
      <c r="K47" s="773"/>
      <c r="L47" s="773"/>
      <c r="M47" s="773"/>
      <c r="N47" s="773"/>
      <c r="O47" s="773"/>
      <c r="P47" s="773"/>
      <c r="Q47" s="773"/>
      <c r="R47" s="773"/>
      <c r="S47" s="773"/>
      <c r="T47" s="773"/>
      <c r="U47" s="773"/>
    </row>
    <row r="48" spans="2:21" ht="24.95" customHeight="1" x14ac:dyDescent="0.25">
      <c r="B48" s="773"/>
      <c r="C48" s="773"/>
      <c r="D48" s="773"/>
      <c r="E48" s="773"/>
      <c r="F48" s="773"/>
      <c r="G48" s="773"/>
      <c r="H48" s="773"/>
      <c r="I48" s="773"/>
      <c r="J48" s="773"/>
      <c r="K48" s="773"/>
      <c r="L48" s="773"/>
      <c r="M48" s="773"/>
      <c r="N48" s="773"/>
      <c r="O48" s="773"/>
      <c r="P48" s="773"/>
      <c r="Q48" s="773"/>
      <c r="R48" s="773"/>
      <c r="S48" s="773"/>
      <c r="T48" s="773"/>
      <c r="U48" s="773"/>
    </row>
    <row r="49" spans="2:21" ht="24.95" customHeight="1" x14ac:dyDescent="0.25">
      <c r="B49" s="773"/>
      <c r="C49" s="773"/>
      <c r="D49" s="773"/>
      <c r="E49" s="773"/>
      <c r="F49" s="773"/>
      <c r="G49" s="773"/>
      <c r="H49" s="773"/>
      <c r="I49" s="773"/>
      <c r="J49" s="773"/>
      <c r="K49" s="773"/>
      <c r="L49" s="773"/>
      <c r="M49" s="773"/>
      <c r="N49" s="773"/>
      <c r="O49" s="773"/>
      <c r="P49" s="773"/>
      <c r="Q49" s="773"/>
      <c r="R49" s="773"/>
      <c r="S49" s="773"/>
      <c r="T49" s="773"/>
      <c r="U49" s="773"/>
    </row>
    <row r="50" spans="2:21" ht="24.95" customHeight="1" x14ac:dyDescent="0.25">
      <c r="B50" s="773"/>
      <c r="C50" s="773"/>
      <c r="D50" s="773"/>
      <c r="E50" s="773"/>
      <c r="F50" s="773"/>
      <c r="G50" s="773"/>
      <c r="H50" s="773"/>
      <c r="I50" s="773"/>
      <c r="J50" s="773"/>
      <c r="K50" s="773"/>
      <c r="L50" s="773"/>
      <c r="M50" s="773"/>
      <c r="N50" s="773"/>
      <c r="O50" s="773"/>
      <c r="P50" s="773"/>
      <c r="Q50" s="773"/>
      <c r="R50" s="773"/>
      <c r="S50" s="773"/>
      <c r="T50" s="773"/>
      <c r="U50" s="773"/>
    </row>
    <row r="51" spans="2:21" ht="24.95" customHeight="1" x14ac:dyDescent="0.25">
      <c r="B51" s="773"/>
      <c r="C51" s="773"/>
      <c r="D51" s="773"/>
      <c r="E51" s="773"/>
      <c r="F51" s="773"/>
      <c r="G51" s="773"/>
      <c r="H51" s="773"/>
      <c r="I51" s="773"/>
      <c r="J51" s="773"/>
      <c r="K51" s="773"/>
      <c r="L51" s="773"/>
      <c r="M51" s="773"/>
      <c r="N51" s="773"/>
      <c r="O51" s="773"/>
      <c r="P51" s="773"/>
      <c r="Q51" s="773"/>
      <c r="R51" s="773"/>
      <c r="S51" s="773"/>
      <c r="T51" s="773"/>
      <c r="U51" s="773"/>
    </row>
    <row r="52" spans="2:21" ht="24.95" customHeight="1" x14ac:dyDescent="0.25">
      <c r="B52" s="773"/>
      <c r="C52" s="773"/>
      <c r="D52" s="773"/>
      <c r="E52" s="773"/>
      <c r="F52" s="773"/>
      <c r="G52" s="773"/>
      <c r="H52" s="773"/>
      <c r="I52" s="773"/>
      <c r="J52" s="773"/>
      <c r="K52" s="773"/>
      <c r="L52" s="773"/>
      <c r="M52" s="773"/>
      <c r="N52" s="773"/>
      <c r="O52" s="773"/>
      <c r="P52" s="773"/>
      <c r="Q52" s="773"/>
      <c r="R52" s="773"/>
      <c r="S52" s="773"/>
      <c r="T52" s="773"/>
      <c r="U52" s="773"/>
    </row>
    <row r="53" spans="2:21" ht="24.95" customHeight="1" x14ac:dyDescent="0.25">
      <c r="B53" s="773"/>
      <c r="C53" s="773"/>
      <c r="D53" s="773"/>
      <c r="E53" s="773"/>
      <c r="F53" s="773"/>
      <c r="G53" s="773"/>
      <c r="H53" s="773"/>
      <c r="I53" s="773"/>
      <c r="J53" s="773"/>
      <c r="K53" s="773"/>
      <c r="L53" s="773"/>
      <c r="M53" s="773"/>
      <c r="N53" s="773"/>
      <c r="O53" s="773"/>
      <c r="P53" s="773"/>
      <c r="Q53" s="773"/>
      <c r="R53" s="773"/>
      <c r="S53" s="773"/>
      <c r="T53" s="773"/>
      <c r="U53" s="773"/>
    </row>
    <row r="54" spans="2:21" ht="24.95" customHeight="1" x14ac:dyDescent="0.25">
      <c r="B54" s="773"/>
      <c r="C54" s="773"/>
      <c r="D54" s="773"/>
      <c r="E54" s="773"/>
      <c r="F54" s="773"/>
      <c r="G54" s="773"/>
      <c r="H54" s="773"/>
      <c r="I54" s="773"/>
      <c r="J54" s="773"/>
      <c r="K54" s="773"/>
      <c r="L54" s="773"/>
      <c r="M54" s="773"/>
      <c r="N54" s="773"/>
      <c r="O54" s="773"/>
      <c r="P54" s="773"/>
      <c r="Q54" s="773"/>
      <c r="R54" s="773"/>
      <c r="S54" s="773"/>
      <c r="T54" s="773"/>
      <c r="U54" s="773"/>
    </row>
    <row r="55" spans="2:21" ht="24.95" customHeight="1" x14ac:dyDescent="0.25">
      <c r="B55" s="773"/>
      <c r="C55" s="773"/>
      <c r="D55" s="773"/>
      <c r="E55" s="773"/>
      <c r="F55" s="773"/>
      <c r="G55" s="773"/>
      <c r="H55" s="773"/>
      <c r="I55" s="773"/>
      <c r="J55" s="773"/>
      <c r="K55" s="773"/>
      <c r="L55" s="773"/>
      <c r="M55" s="773"/>
      <c r="N55" s="773"/>
      <c r="O55" s="773"/>
      <c r="P55" s="773"/>
      <c r="Q55" s="773"/>
      <c r="R55" s="773"/>
      <c r="S55" s="773"/>
      <c r="T55" s="773"/>
      <c r="U55" s="773"/>
    </row>
    <row r="56" spans="2:21" ht="24.95" customHeight="1" x14ac:dyDescent="0.25">
      <c r="B56" s="773"/>
      <c r="C56" s="773"/>
      <c r="D56" s="773"/>
      <c r="E56" s="773"/>
      <c r="F56" s="773"/>
      <c r="G56" s="773"/>
      <c r="H56" s="773"/>
      <c r="I56" s="773"/>
      <c r="J56" s="773"/>
      <c r="K56" s="773"/>
      <c r="L56" s="773"/>
      <c r="M56" s="773"/>
      <c r="N56" s="773"/>
      <c r="O56" s="773"/>
      <c r="P56" s="773"/>
      <c r="Q56" s="773"/>
      <c r="R56" s="773"/>
      <c r="S56" s="773"/>
      <c r="T56" s="773"/>
      <c r="U56" s="773"/>
    </row>
    <row r="57" spans="2:21" ht="24.95" customHeight="1" x14ac:dyDescent="0.25">
      <c r="B57" s="773"/>
      <c r="C57" s="773"/>
      <c r="D57" s="773"/>
      <c r="E57" s="773"/>
      <c r="F57" s="773"/>
      <c r="G57" s="773"/>
      <c r="H57" s="773"/>
      <c r="I57" s="773"/>
      <c r="J57" s="773"/>
      <c r="K57" s="773"/>
      <c r="L57" s="773"/>
      <c r="M57" s="773"/>
      <c r="N57" s="773"/>
      <c r="O57" s="773"/>
      <c r="P57" s="773"/>
      <c r="Q57" s="773"/>
      <c r="R57" s="773"/>
      <c r="S57" s="773"/>
      <c r="T57" s="773"/>
      <c r="U57" s="773"/>
    </row>
    <row r="58" spans="2:21" ht="24.95" customHeight="1" x14ac:dyDescent="0.25">
      <c r="B58" s="773"/>
      <c r="C58" s="773"/>
      <c r="D58" s="773"/>
      <c r="E58" s="773"/>
      <c r="F58" s="773"/>
      <c r="G58" s="773"/>
      <c r="H58" s="773"/>
      <c r="I58" s="773"/>
      <c r="J58" s="773"/>
      <c r="K58" s="773"/>
      <c r="L58" s="773"/>
      <c r="M58" s="773"/>
      <c r="N58" s="773"/>
      <c r="O58" s="773"/>
      <c r="P58" s="773"/>
      <c r="Q58" s="773"/>
      <c r="R58" s="773"/>
      <c r="S58" s="773"/>
      <c r="T58" s="773"/>
      <c r="U58" s="773"/>
    </row>
    <row r="59" spans="2:21" ht="24.95" customHeight="1" x14ac:dyDescent="0.25">
      <c r="B59" s="773"/>
      <c r="C59" s="773"/>
      <c r="D59" s="773"/>
      <c r="E59" s="773"/>
      <c r="F59" s="773"/>
      <c r="G59" s="773"/>
      <c r="H59" s="773"/>
      <c r="I59" s="773"/>
      <c r="J59" s="773"/>
      <c r="K59" s="773"/>
      <c r="L59" s="773"/>
      <c r="M59" s="773"/>
      <c r="N59" s="773"/>
      <c r="O59" s="773"/>
      <c r="P59" s="773"/>
      <c r="Q59" s="773"/>
      <c r="R59" s="773"/>
      <c r="S59" s="773"/>
      <c r="T59" s="773"/>
      <c r="U59" s="773"/>
    </row>
    <row r="60" spans="2:21" ht="24.95" customHeight="1" x14ac:dyDescent="0.25">
      <c r="B60" s="773"/>
      <c r="C60" s="773"/>
      <c r="D60" s="773"/>
      <c r="E60" s="773"/>
      <c r="F60" s="773"/>
      <c r="G60" s="773"/>
      <c r="H60" s="773"/>
      <c r="I60" s="773"/>
      <c r="J60" s="773"/>
      <c r="K60" s="773"/>
      <c r="L60" s="773"/>
      <c r="M60" s="773"/>
      <c r="N60" s="773"/>
      <c r="O60" s="773"/>
      <c r="P60" s="773"/>
      <c r="Q60" s="773"/>
      <c r="R60" s="773"/>
      <c r="S60" s="773"/>
      <c r="T60" s="773"/>
      <c r="U60" s="773"/>
    </row>
    <row r="61" spans="2:21" ht="24.95" customHeight="1" x14ac:dyDescent="0.25">
      <c r="B61" s="773"/>
      <c r="C61" s="773"/>
      <c r="D61" s="773"/>
      <c r="E61" s="773"/>
      <c r="F61" s="773"/>
      <c r="G61" s="773"/>
      <c r="H61" s="773"/>
      <c r="I61" s="773"/>
      <c r="J61" s="773"/>
      <c r="K61" s="773"/>
      <c r="L61" s="773"/>
      <c r="M61" s="773"/>
      <c r="N61" s="773"/>
      <c r="O61" s="773"/>
      <c r="P61" s="773"/>
      <c r="Q61" s="773"/>
      <c r="R61" s="773"/>
      <c r="S61" s="773"/>
      <c r="T61" s="773"/>
      <c r="U61" s="773"/>
    </row>
    <row r="62" spans="2:21" ht="24.95" customHeight="1" x14ac:dyDescent="0.25">
      <c r="B62" s="773"/>
      <c r="C62" s="773"/>
      <c r="D62" s="773"/>
      <c r="E62" s="773"/>
      <c r="F62" s="773"/>
      <c r="G62" s="773"/>
      <c r="H62" s="773"/>
      <c r="I62" s="773"/>
      <c r="J62" s="773"/>
      <c r="K62" s="773"/>
      <c r="L62" s="773"/>
      <c r="M62" s="773"/>
      <c r="N62" s="773"/>
      <c r="O62" s="773"/>
      <c r="P62" s="773"/>
      <c r="Q62" s="773"/>
      <c r="R62" s="773"/>
      <c r="S62" s="773"/>
      <c r="T62" s="773"/>
      <c r="U62" s="773"/>
    </row>
    <row r="63" spans="2:21" ht="24.95" customHeight="1" x14ac:dyDescent="0.25">
      <c r="B63" s="773"/>
      <c r="C63" s="773"/>
      <c r="D63" s="773"/>
      <c r="E63" s="773"/>
      <c r="F63" s="773"/>
      <c r="G63" s="773"/>
      <c r="H63" s="773"/>
      <c r="I63" s="773"/>
      <c r="J63" s="773"/>
      <c r="K63" s="773"/>
      <c r="L63" s="773"/>
      <c r="M63" s="773"/>
      <c r="N63" s="773"/>
      <c r="O63" s="773"/>
      <c r="P63" s="773"/>
      <c r="Q63" s="773"/>
      <c r="R63" s="773"/>
      <c r="S63" s="773"/>
      <c r="T63" s="773"/>
      <c r="U63" s="773"/>
    </row>
    <row r="64" spans="2:21" ht="24.95" customHeight="1" x14ac:dyDescent="0.25">
      <c r="B64" s="773"/>
      <c r="C64" s="773"/>
      <c r="D64" s="773"/>
      <c r="E64" s="773"/>
      <c r="F64" s="773"/>
      <c r="G64" s="773"/>
      <c r="H64" s="773"/>
      <c r="I64" s="773"/>
      <c r="J64" s="773"/>
      <c r="K64" s="773"/>
      <c r="L64" s="773"/>
      <c r="M64" s="773"/>
      <c r="N64" s="773"/>
      <c r="O64" s="773"/>
      <c r="P64" s="773"/>
      <c r="Q64" s="773"/>
      <c r="R64" s="773"/>
      <c r="S64" s="773"/>
      <c r="T64" s="773"/>
      <c r="U64" s="773"/>
    </row>
    <row r="65" spans="2:21" ht="24.95" customHeight="1" x14ac:dyDescent="0.25">
      <c r="B65" s="773"/>
      <c r="C65" s="773"/>
      <c r="D65" s="773"/>
      <c r="E65" s="773"/>
      <c r="F65" s="773"/>
      <c r="G65" s="773"/>
      <c r="H65" s="773"/>
      <c r="I65" s="773"/>
      <c r="J65" s="773"/>
      <c r="K65" s="773"/>
      <c r="L65" s="773"/>
      <c r="M65" s="773"/>
      <c r="N65" s="773"/>
      <c r="O65" s="773"/>
      <c r="P65" s="773"/>
      <c r="Q65" s="773"/>
      <c r="R65" s="773"/>
      <c r="S65" s="773"/>
      <c r="T65" s="773"/>
      <c r="U65" s="773"/>
    </row>
    <row r="66" spans="2:21" ht="24.95" customHeight="1" x14ac:dyDescent="0.25">
      <c r="B66" s="773"/>
      <c r="C66" s="773"/>
      <c r="D66" s="773"/>
      <c r="E66" s="773"/>
      <c r="F66" s="773"/>
      <c r="G66" s="773"/>
      <c r="H66" s="773"/>
      <c r="I66" s="773"/>
      <c r="J66" s="773"/>
      <c r="K66" s="773"/>
      <c r="L66" s="773"/>
      <c r="M66" s="773"/>
      <c r="N66" s="773"/>
      <c r="O66" s="773"/>
      <c r="P66" s="773"/>
      <c r="Q66" s="773"/>
      <c r="R66" s="773"/>
      <c r="S66" s="773"/>
      <c r="T66" s="773"/>
      <c r="U66" s="773"/>
    </row>
    <row r="67" spans="2:21" ht="24.95" customHeight="1" x14ac:dyDescent="0.25">
      <c r="B67" s="773"/>
      <c r="C67" s="773"/>
      <c r="D67" s="773"/>
      <c r="E67" s="773"/>
      <c r="F67" s="773"/>
      <c r="G67" s="773"/>
      <c r="H67" s="773"/>
      <c r="I67" s="773"/>
      <c r="J67" s="773"/>
      <c r="K67" s="773"/>
      <c r="L67" s="773"/>
      <c r="M67" s="773"/>
      <c r="N67" s="773"/>
      <c r="O67" s="773"/>
      <c r="P67" s="773"/>
      <c r="Q67" s="773"/>
      <c r="R67" s="773"/>
      <c r="S67" s="773"/>
      <c r="T67" s="773"/>
      <c r="U67" s="773"/>
    </row>
    <row r="68" spans="2:21" ht="24.95" customHeight="1" x14ac:dyDescent="0.25">
      <c r="B68" s="773"/>
      <c r="C68" s="773"/>
      <c r="D68" s="773"/>
      <c r="E68" s="773"/>
      <c r="F68" s="773"/>
      <c r="G68" s="773"/>
      <c r="H68" s="773"/>
      <c r="I68" s="773"/>
      <c r="J68" s="773"/>
      <c r="K68" s="773"/>
      <c r="L68" s="773"/>
      <c r="M68" s="773"/>
      <c r="N68" s="773"/>
      <c r="O68" s="773"/>
      <c r="P68" s="773"/>
      <c r="Q68" s="773"/>
      <c r="R68" s="773"/>
      <c r="S68" s="773"/>
      <c r="T68" s="773"/>
      <c r="U68" s="773"/>
    </row>
    <row r="69" spans="2:21" ht="24.95" customHeight="1" x14ac:dyDescent="0.25">
      <c r="B69" s="773"/>
      <c r="C69" s="773"/>
      <c r="D69" s="773"/>
      <c r="E69" s="773"/>
      <c r="F69" s="773"/>
      <c r="G69" s="773"/>
      <c r="H69" s="773"/>
      <c r="I69" s="773"/>
      <c r="J69" s="773"/>
      <c r="K69" s="773"/>
      <c r="L69" s="773"/>
      <c r="M69" s="773"/>
      <c r="N69" s="773"/>
      <c r="O69" s="773"/>
      <c r="P69" s="773"/>
      <c r="Q69" s="773"/>
      <c r="R69" s="773"/>
      <c r="S69" s="773"/>
      <c r="T69" s="773"/>
      <c r="U69" s="773"/>
    </row>
    <row r="70" spans="2:21" ht="24.95" customHeight="1" x14ac:dyDescent="0.25">
      <c r="B70" s="773"/>
      <c r="C70" s="773"/>
      <c r="D70" s="773"/>
      <c r="E70" s="773"/>
      <c r="F70" s="773"/>
      <c r="G70" s="773"/>
      <c r="H70" s="773"/>
      <c r="I70" s="773"/>
      <c r="J70" s="773"/>
      <c r="K70" s="773"/>
      <c r="L70" s="773"/>
      <c r="M70" s="773"/>
      <c r="N70" s="773"/>
      <c r="O70" s="773"/>
      <c r="P70" s="773"/>
      <c r="Q70" s="773"/>
      <c r="R70" s="773"/>
      <c r="S70" s="773"/>
      <c r="T70" s="773"/>
      <c r="U70" s="773"/>
    </row>
    <row r="71" spans="2:21" ht="24.95" customHeight="1" x14ac:dyDescent="0.25">
      <c r="B71" s="773"/>
      <c r="C71" s="773"/>
      <c r="D71" s="773"/>
      <c r="E71" s="773"/>
      <c r="F71" s="773"/>
      <c r="G71" s="773"/>
      <c r="H71" s="773"/>
      <c r="I71" s="773"/>
      <c r="J71" s="773"/>
      <c r="K71" s="773"/>
      <c r="L71" s="773"/>
      <c r="M71" s="773"/>
      <c r="N71" s="773"/>
      <c r="O71" s="773"/>
      <c r="P71" s="773"/>
      <c r="Q71" s="773"/>
      <c r="R71" s="773"/>
      <c r="S71" s="773"/>
      <c r="T71" s="773"/>
      <c r="U71" s="773"/>
    </row>
    <row r="72" spans="2:21" ht="24.95" customHeight="1" x14ac:dyDescent="0.25">
      <c r="B72" s="773"/>
      <c r="C72" s="773"/>
      <c r="D72" s="773"/>
      <c r="E72" s="773"/>
      <c r="F72" s="773"/>
      <c r="G72" s="773"/>
      <c r="H72" s="773"/>
      <c r="I72" s="773"/>
      <c r="J72" s="773"/>
      <c r="K72" s="773"/>
      <c r="L72" s="773"/>
      <c r="M72" s="773"/>
      <c r="N72" s="773"/>
      <c r="O72" s="773"/>
      <c r="P72" s="773"/>
      <c r="Q72" s="773"/>
      <c r="R72" s="773"/>
      <c r="S72" s="773"/>
      <c r="T72" s="773"/>
      <c r="U72" s="773"/>
    </row>
    <row r="73" spans="2:21" ht="24.95" customHeight="1" x14ac:dyDescent="0.25">
      <c r="B73" s="773"/>
      <c r="C73" s="773"/>
      <c r="D73" s="773"/>
      <c r="E73" s="773"/>
      <c r="F73" s="773"/>
      <c r="G73" s="773"/>
      <c r="H73" s="773"/>
      <c r="I73" s="773"/>
      <c r="J73" s="773"/>
      <c r="K73" s="773"/>
      <c r="L73" s="773"/>
      <c r="M73" s="773"/>
      <c r="N73" s="773"/>
      <c r="O73" s="773"/>
      <c r="P73" s="773"/>
      <c r="Q73" s="773"/>
      <c r="R73" s="773"/>
      <c r="S73" s="773"/>
      <c r="T73" s="773"/>
      <c r="U73" s="773"/>
    </row>
    <row r="74" spans="2:21" ht="24.95" customHeight="1" x14ac:dyDescent="0.25">
      <c r="B74" s="773"/>
      <c r="C74" s="773"/>
      <c r="D74" s="773"/>
      <c r="E74" s="773"/>
      <c r="F74" s="773"/>
      <c r="G74" s="773"/>
      <c r="H74" s="773"/>
      <c r="I74" s="773"/>
      <c r="J74" s="773"/>
      <c r="K74" s="773"/>
      <c r="L74" s="773"/>
      <c r="M74" s="773"/>
      <c r="N74" s="773"/>
      <c r="O74" s="773"/>
      <c r="P74" s="773"/>
      <c r="Q74" s="773"/>
      <c r="R74" s="773"/>
      <c r="S74" s="773"/>
      <c r="T74" s="773"/>
      <c r="U74" s="773"/>
    </row>
    <row r="75" spans="2:21" ht="24.95" customHeight="1" x14ac:dyDescent="0.25">
      <c r="B75" s="773"/>
      <c r="C75" s="773"/>
      <c r="D75" s="773"/>
      <c r="E75" s="773"/>
      <c r="F75" s="773"/>
      <c r="G75" s="773"/>
      <c r="H75" s="773"/>
      <c r="I75" s="773"/>
      <c r="J75" s="773"/>
      <c r="K75" s="773"/>
      <c r="L75" s="773"/>
      <c r="M75" s="773"/>
      <c r="N75" s="773"/>
      <c r="O75" s="773"/>
      <c r="P75" s="773"/>
      <c r="Q75" s="773"/>
      <c r="R75" s="773"/>
      <c r="S75" s="773"/>
      <c r="T75" s="773"/>
      <c r="U75" s="773"/>
    </row>
    <row r="76" spans="2:21" ht="24.95" customHeight="1" x14ac:dyDescent="0.25">
      <c r="B76" s="773"/>
      <c r="C76" s="773"/>
      <c r="D76" s="773"/>
      <c r="E76" s="773"/>
      <c r="F76" s="773"/>
      <c r="G76" s="773"/>
      <c r="H76" s="773"/>
      <c r="I76" s="773"/>
      <c r="J76" s="773"/>
      <c r="K76" s="773"/>
      <c r="L76" s="773"/>
      <c r="M76" s="773"/>
      <c r="N76" s="773"/>
      <c r="O76" s="773"/>
      <c r="P76" s="773"/>
      <c r="Q76" s="773"/>
      <c r="R76" s="773"/>
      <c r="S76" s="773"/>
      <c r="T76" s="773"/>
      <c r="U76" s="773"/>
    </row>
    <row r="77" spans="2:21" ht="24.95" customHeight="1" x14ac:dyDescent="0.25">
      <c r="B77" s="773"/>
      <c r="C77" s="773"/>
      <c r="D77" s="773"/>
      <c r="E77" s="773"/>
      <c r="F77" s="773"/>
      <c r="G77" s="773"/>
      <c r="H77" s="773"/>
      <c r="I77" s="773"/>
      <c r="J77" s="773"/>
      <c r="K77" s="773"/>
      <c r="L77" s="773"/>
      <c r="M77" s="773"/>
      <c r="N77" s="773"/>
      <c r="O77" s="773"/>
      <c r="P77" s="773"/>
      <c r="Q77" s="773"/>
      <c r="R77" s="773"/>
      <c r="S77" s="773"/>
      <c r="T77" s="773"/>
      <c r="U77" s="773"/>
    </row>
    <row r="78" spans="2:21" ht="24.95" customHeight="1" x14ac:dyDescent="0.25">
      <c r="B78" s="773"/>
      <c r="C78" s="773"/>
      <c r="D78" s="773"/>
      <c r="E78" s="773"/>
      <c r="F78" s="773"/>
      <c r="G78" s="773"/>
      <c r="H78" s="773"/>
      <c r="I78" s="773"/>
      <c r="J78" s="773"/>
      <c r="K78" s="773"/>
      <c r="L78" s="773"/>
      <c r="M78" s="773"/>
      <c r="N78" s="773"/>
      <c r="O78" s="773"/>
      <c r="P78" s="773"/>
      <c r="Q78" s="773"/>
      <c r="R78" s="773"/>
      <c r="S78" s="773"/>
      <c r="T78" s="773"/>
      <c r="U78" s="773"/>
    </row>
    <row r="79" spans="2:21" ht="24.95" customHeight="1" x14ac:dyDescent="0.25">
      <c r="B79" s="773"/>
      <c r="C79" s="773"/>
      <c r="D79" s="773"/>
      <c r="E79" s="773"/>
      <c r="F79" s="773"/>
      <c r="G79" s="773"/>
      <c r="H79" s="773"/>
      <c r="I79" s="773"/>
      <c r="J79" s="773"/>
      <c r="K79" s="773"/>
      <c r="L79" s="773"/>
      <c r="M79" s="773"/>
      <c r="N79" s="773"/>
      <c r="O79" s="773"/>
      <c r="P79" s="773"/>
      <c r="Q79" s="773"/>
      <c r="R79" s="773"/>
      <c r="S79" s="773"/>
      <c r="T79" s="773"/>
      <c r="U79" s="773"/>
    </row>
    <row r="80" spans="2:21" ht="24.95" customHeight="1" x14ac:dyDescent="0.25">
      <c r="B80" s="773"/>
      <c r="C80" s="773"/>
      <c r="D80" s="773"/>
      <c r="E80" s="773"/>
      <c r="F80" s="773"/>
      <c r="G80" s="773"/>
      <c r="H80" s="773"/>
      <c r="I80" s="773"/>
      <c r="J80" s="773"/>
      <c r="K80" s="773"/>
      <c r="L80" s="773"/>
      <c r="M80" s="773"/>
      <c r="N80" s="773"/>
      <c r="O80" s="773"/>
      <c r="P80" s="773"/>
      <c r="Q80" s="773"/>
      <c r="R80" s="773"/>
      <c r="S80" s="773"/>
      <c r="T80" s="773"/>
      <c r="U80" s="773"/>
    </row>
    <row r="81" spans="2:21" ht="24.95" customHeight="1" x14ac:dyDescent="0.25">
      <c r="B81" s="773"/>
      <c r="C81" s="773"/>
      <c r="D81" s="773"/>
      <c r="E81" s="773"/>
      <c r="F81" s="773"/>
      <c r="G81" s="773"/>
      <c r="H81" s="773"/>
      <c r="I81" s="773"/>
      <c r="J81" s="773"/>
      <c r="K81" s="773"/>
      <c r="L81" s="773"/>
      <c r="M81" s="773"/>
      <c r="N81" s="773"/>
      <c r="O81" s="773"/>
      <c r="P81" s="773"/>
      <c r="Q81" s="773"/>
      <c r="R81" s="773"/>
      <c r="S81" s="773"/>
      <c r="T81" s="773"/>
      <c r="U81" s="773"/>
    </row>
    <row r="82" spans="2:21" ht="24.95" customHeight="1" x14ac:dyDescent="0.25">
      <c r="B82" s="773"/>
      <c r="C82" s="773"/>
      <c r="D82" s="773"/>
      <c r="E82" s="773"/>
      <c r="F82" s="773"/>
      <c r="G82" s="773"/>
      <c r="H82" s="773"/>
      <c r="I82" s="773"/>
      <c r="J82" s="773"/>
      <c r="K82" s="773"/>
      <c r="L82" s="773"/>
      <c r="M82" s="773"/>
      <c r="N82" s="773"/>
      <c r="O82" s="773"/>
      <c r="P82" s="773"/>
      <c r="Q82" s="773"/>
      <c r="R82" s="773"/>
      <c r="S82" s="773"/>
      <c r="T82" s="773"/>
      <c r="U82" s="773"/>
    </row>
    <row r="83" spans="2:21" ht="24.95" customHeight="1" x14ac:dyDescent="0.25">
      <c r="B83" s="773"/>
      <c r="C83" s="773"/>
      <c r="D83" s="773"/>
      <c r="E83" s="773"/>
      <c r="F83" s="773"/>
      <c r="G83" s="773"/>
      <c r="H83" s="773"/>
      <c r="I83" s="773"/>
      <c r="J83" s="773"/>
      <c r="K83" s="773"/>
      <c r="L83" s="773"/>
      <c r="M83" s="773"/>
      <c r="N83" s="773"/>
      <c r="O83" s="773"/>
      <c r="P83" s="773"/>
      <c r="Q83" s="773"/>
      <c r="R83" s="773"/>
      <c r="S83" s="773"/>
      <c r="T83" s="773"/>
      <c r="U83" s="773"/>
    </row>
    <row r="84" spans="2:21" ht="24.95" customHeight="1" x14ac:dyDescent="0.25">
      <c r="B84" s="773"/>
      <c r="C84" s="773"/>
      <c r="D84" s="773"/>
      <c r="E84" s="773"/>
      <c r="F84" s="773"/>
      <c r="G84" s="773"/>
      <c r="H84" s="773"/>
      <c r="I84" s="773"/>
      <c r="J84" s="773"/>
      <c r="K84" s="773"/>
      <c r="L84" s="773"/>
      <c r="M84" s="773"/>
      <c r="N84" s="773"/>
      <c r="O84" s="773"/>
      <c r="P84" s="773"/>
      <c r="Q84" s="773"/>
      <c r="R84" s="773"/>
      <c r="S84" s="773"/>
      <c r="T84" s="773"/>
      <c r="U84" s="773"/>
    </row>
    <row r="85" spans="2:21" ht="24.95" customHeight="1" x14ac:dyDescent="0.25">
      <c r="B85" s="773"/>
      <c r="C85" s="773"/>
      <c r="D85" s="773"/>
      <c r="E85" s="773"/>
      <c r="F85" s="773"/>
      <c r="G85" s="773"/>
      <c r="H85" s="773"/>
      <c r="I85" s="773"/>
      <c r="J85" s="773"/>
      <c r="K85" s="773"/>
      <c r="L85" s="773"/>
      <c r="M85" s="773"/>
      <c r="N85" s="773"/>
      <c r="O85" s="773"/>
      <c r="P85" s="773"/>
      <c r="Q85" s="773"/>
      <c r="R85" s="773"/>
      <c r="S85" s="773"/>
      <c r="T85" s="773"/>
      <c r="U85" s="773"/>
    </row>
    <row r="86" spans="2:21" ht="24.95" customHeight="1" x14ac:dyDescent="0.25">
      <c r="B86" s="773"/>
      <c r="C86" s="773"/>
      <c r="D86" s="773"/>
      <c r="E86" s="773"/>
      <c r="F86" s="773"/>
      <c r="G86" s="773"/>
      <c r="H86" s="773"/>
      <c r="I86" s="773"/>
      <c r="J86" s="773"/>
      <c r="K86" s="773"/>
      <c r="L86" s="773"/>
      <c r="M86" s="773"/>
      <c r="N86" s="773"/>
      <c r="O86" s="773"/>
      <c r="P86" s="773"/>
      <c r="Q86" s="773"/>
      <c r="R86" s="773"/>
      <c r="S86" s="773"/>
      <c r="T86" s="773"/>
      <c r="U86" s="773"/>
    </row>
    <row r="87" spans="2:21" ht="24.95" customHeight="1" x14ac:dyDescent="0.25">
      <c r="B87" s="773"/>
      <c r="C87" s="773"/>
      <c r="D87" s="773"/>
      <c r="E87" s="773"/>
      <c r="F87" s="773"/>
      <c r="G87" s="773"/>
      <c r="H87" s="773"/>
      <c r="I87" s="773"/>
      <c r="J87" s="773"/>
      <c r="K87" s="773"/>
      <c r="L87" s="773"/>
      <c r="M87" s="773"/>
      <c r="N87" s="773"/>
      <c r="O87" s="773"/>
      <c r="P87" s="773"/>
      <c r="Q87" s="773"/>
      <c r="R87" s="773"/>
      <c r="S87" s="773"/>
      <c r="T87" s="773"/>
      <c r="U87" s="773"/>
    </row>
    <row r="88" spans="2:21" ht="24.95" customHeight="1" x14ac:dyDescent="0.25">
      <c r="B88" s="773"/>
      <c r="C88" s="773"/>
      <c r="D88" s="773"/>
      <c r="E88" s="773"/>
      <c r="F88" s="773"/>
      <c r="G88" s="773"/>
      <c r="H88" s="773"/>
      <c r="I88" s="773"/>
      <c r="J88" s="773"/>
      <c r="K88" s="773"/>
      <c r="L88" s="773"/>
      <c r="M88" s="773"/>
      <c r="N88" s="773"/>
      <c r="O88" s="773"/>
      <c r="P88" s="773"/>
      <c r="Q88" s="773"/>
      <c r="R88" s="773"/>
      <c r="S88" s="773"/>
      <c r="T88" s="773"/>
      <c r="U88" s="773"/>
    </row>
    <row r="89" spans="2:21" ht="24.95" customHeight="1" x14ac:dyDescent="0.25">
      <c r="B89" s="773"/>
      <c r="C89" s="773"/>
      <c r="D89" s="773"/>
      <c r="E89" s="773"/>
      <c r="F89" s="773"/>
      <c r="G89" s="773"/>
      <c r="H89" s="773"/>
      <c r="I89" s="773"/>
      <c r="J89" s="773"/>
      <c r="K89" s="773"/>
      <c r="L89" s="773"/>
      <c r="M89" s="773"/>
      <c r="N89" s="773"/>
      <c r="O89" s="773"/>
      <c r="P89" s="773"/>
      <c r="Q89" s="773"/>
      <c r="R89" s="773"/>
      <c r="S89" s="773"/>
      <c r="T89" s="773"/>
      <c r="U89" s="773"/>
    </row>
    <row r="90" spans="2:21" ht="24.95" customHeight="1" x14ac:dyDescent="0.25">
      <c r="B90" s="773"/>
      <c r="C90" s="773"/>
      <c r="D90" s="773"/>
      <c r="E90" s="773"/>
      <c r="F90" s="773"/>
      <c r="G90" s="773"/>
      <c r="H90" s="773"/>
      <c r="I90" s="773"/>
      <c r="J90" s="773"/>
      <c r="K90" s="773"/>
      <c r="L90" s="773"/>
      <c r="M90" s="773"/>
      <c r="N90" s="773"/>
      <c r="O90" s="773"/>
      <c r="P90" s="773"/>
      <c r="Q90" s="773"/>
      <c r="R90" s="773"/>
      <c r="S90" s="773"/>
      <c r="T90" s="773"/>
      <c r="U90" s="773"/>
    </row>
    <row r="91" spans="2:21" ht="24.95" customHeight="1" x14ac:dyDescent="0.25">
      <c r="B91" s="773"/>
      <c r="C91" s="773"/>
      <c r="D91" s="773"/>
      <c r="E91" s="773"/>
      <c r="F91" s="773"/>
      <c r="G91" s="773"/>
      <c r="H91" s="773"/>
      <c r="I91" s="773"/>
      <c r="J91" s="773"/>
      <c r="K91" s="773"/>
      <c r="L91" s="773"/>
      <c r="M91" s="773"/>
      <c r="N91" s="773"/>
      <c r="O91" s="773"/>
      <c r="P91" s="773"/>
      <c r="Q91" s="773"/>
      <c r="R91" s="773"/>
      <c r="S91" s="773"/>
      <c r="T91" s="773"/>
      <c r="U91" s="773"/>
    </row>
    <row r="92" spans="2:21" ht="24.95" customHeight="1" x14ac:dyDescent="0.25">
      <c r="B92" s="773"/>
      <c r="C92" s="773"/>
      <c r="D92" s="773"/>
      <c r="E92" s="773"/>
      <c r="F92" s="773"/>
      <c r="G92" s="773"/>
      <c r="H92" s="773"/>
      <c r="I92" s="773"/>
      <c r="J92" s="773"/>
      <c r="K92" s="773"/>
      <c r="L92" s="773"/>
      <c r="M92" s="773"/>
      <c r="N92" s="773"/>
      <c r="O92" s="773"/>
      <c r="P92" s="773"/>
      <c r="Q92" s="773"/>
      <c r="R92" s="773"/>
      <c r="S92" s="773"/>
      <c r="T92" s="773"/>
      <c r="U92" s="773"/>
    </row>
    <row r="93" spans="2:21" ht="24.95" customHeight="1" x14ac:dyDescent="0.25">
      <c r="B93" s="773"/>
      <c r="C93" s="773"/>
      <c r="D93" s="773"/>
      <c r="E93" s="773"/>
      <c r="F93" s="773"/>
      <c r="G93" s="773"/>
      <c r="H93" s="773"/>
      <c r="I93" s="773"/>
      <c r="J93" s="773"/>
      <c r="K93" s="773"/>
      <c r="L93" s="773"/>
      <c r="M93" s="773"/>
      <c r="N93" s="773"/>
      <c r="O93" s="773"/>
      <c r="P93" s="773"/>
      <c r="Q93" s="773"/>
      <c r="R93" s="773"/>
      <c r="S93" s="773"/>
      <c r="T93" s="773"/>
      <c r="U93" s="773"/>
    </row>
    <row r="94" spans="2:21" ht="24.95" customHeight="1" x14ac:dyDescent="0.25">
      <c r="B94" s="773"/>
      <c r="C94" s="773"/>
      <c r="D94" s="773"/>
      <c r="E94" s="773"/>
      <c r="F94" s="773"/>
      <c r="G94" s="773"/>
      <c r="H94" s="773"/>
      <c r="I94" s="773"/>
      <c r="J94" s="773"/>
      <c r="K94" s="773"/>
      <c r="L94" s="773"/>
      <c r="M94" s="773"/>
      <c r="N94" s="773"/>
      <c r="O94" s="773"/>
      <c r="P94" s="773"/>
      <c r="Q94" s="773"/>
      <c r="R94" s="773"/>
      <c r="S94" s="773"/>
      <c r="T94" s="773"/>
      <c r="U94" s="773"/>
    </row>
    <row r="95" spans="2:21" ht="24.95" customHeight="1" x14ac:dyDescent="0.25">
      <c r="B95" s="773"/>
      <c r="C95" s="773"/>
      <c r="D95" s="773"/>
      <c r="E95" s="773"/>
      <c r="F95" s="773"/>
      <c r="G95" s="773"/>
      <c r="H95" s="773"/>
      <c r="I95" s="773"/>
      <c r="J95" s="773"/>
      <c r="K95" s="773"/>
      <c r="L95" s="773"/>
      <c r="M95" s="773"/>
      <c r="N95" s="773"/>
      <c r="O95" s="773"/>
      <c r="P95" s="773"/>
      <c r="Q95" s="773"/>
      <c r="R95" s="773"/>
      <c r="S95" s="773"/>
      <c r="T95" s="773"/>
      <c r="U95" s="773"/>
    </row>
    <row r="96" spans="2:21" ht="24.95" customHeight="1" x14ac:dyDescent="0.25">
      <c r="B96" s="773"/>
      <c r="C96" s="773"/>
      <c r="D96" s="773"/>
      <c r="E96" s="773"/>
      <c r="F96" s="773"/>
      <c r="G96" s="773"/>
      <c r="H96" s="773"/>
      <c r="I96" s="773"/>
      <c r="J96" s="773"/>
      <c r="K96" s="773"/>
      <c r="L96" s="773"/>
      <c r="M96" s="773"/>
      <c r="N96" s="773"/>
      <c r="O96" s="773"/>
      <c r="P96" s="773"/>
      <c r="Q96" s="773"/>
      <c r="R96" s="773"/>
      <c r="S96" s="773"/>
      <c r="T96" s="773"/>
      <c r="U96" s="773"/>
    </row>
    <row r="97" spans="2:21" ht="24.95" customHeight="1" x14ac:dyDescent="0.25">
      <c r="B97" s="773"/>
      <c r="C97" s="773"/>
      <c r="D97" s="773"/>
      <c r="E97" s="773"/>
      <c r="F97" s="773"/>
      <c r="G97" s="773"/>
      <c r="H97" s="773"/>
      <c r="I97" s="773"/>
      <c r="J97" s="773"/>
      <c r="K97" s="773"/>
      <c r="L97" s="773"/>
      <c r="M97" s="773"/>
      <c r="N97" s="773"/>
      <c r="O97" s="773"/>
      <c r="P97" s="773"/>
      <c r="Q97" s="773"/>
      <c r="R97" s="773"/>
      <c r="S97" s="773"/>
      <c r="T97" s="773"/>
      <c r="U97" s="773"/>
    </row>
    <row r="98" spans="2:21" ht="24.95" customHeight="1" x14ac:dyDescent="0.25">
      <c r="B98" s="773"/>
      <c r="C98" s="773"/>
      <c r="D98" s="773"/>
      <c r="E98" s="773"/>
      <c r="F98" s="773"/>
      <c r="G98" s="773"/>
      <c r="H98" s="773"/>
      <c r="I98" s="773"/>
      <c r="J98" s="773"/>
      <c r="K98" s="773"/>
      <c r="L98" s="773"/>
      <c r="M98" s="773"/>
      <c r="N98" s="773"/>
      <c r="O98" s="773"/>
      <c r="P98" s="773"/>
      <c r="Q98" s="773"/>
      <c r="R98" s="773"/>
      <c r="S98" s="773"/>
      <c r="T98" s="773"/>
      <c r="U98" s="773"/>
    </row>
    <row r="99" spans="2:21" ht="24.95" customHeight="1" x14ac:dyDescent="0.25">
      <c r="B99" s="773"/>
      <c r="C99" s="773"/>
      <c r="D99" s="773"/>
      <c r="E99" s="773"/>
      <c r="F99" s="773"/>
      <c r="G99" s="773"/>
      <c r="H99" s="773"/>
      <c r="I99" s="773"/>
      <c r="J99" s="773"/>
      <c r="K99" s="773"/>
      <c r="L99" s="773"/>
      <c r="M99" s="773"/>
      <c r="N99" s="773"/>
      <c r="O99" s="773"/>
      <c r="P99" s="773"/>
      <c r="Q99" s="773"/>
      <c r="R99" s="773"/>
      <c r="S99" s="773"/>
      <c r="T99" s="773"/>
      <c r="U99" s="773"/>
    </row>
    <row r="100" spans="2:21" ht="24.95" customHeight="1" x14ac:dyDescent="0.25">
      <c r="B100" s="773"/>
      <c r="C100" s="773"/>
      <c r="D100" s="773"/>
      <c r="E100" s="773"/>
      <c r="F100" s="773"/>
      <c r="G100" s="773"/>
      <c r="H100" s="773"/>
      <c r="I100" s="773"/>
      <c r="J100" s="773"/>
      <c r="K100" s="773"/>
      <c r="L100" s="773"/>
      <c r="M100" s="773"/>
      <c r="N100" s="773"/>
      <c r="O100" s="773"/>
      <c r="P100" s="773"/>
      <c r="Q100" s="773"/>
      <c r="R100" s="773"/>
      <c r="S100" s="773"/>
      <c r="T100" s="773"/>
      <c r="U100" s="773"/>
    </row>
    <row r="101" spans="2:21" ht="24.95" customHeight="1" x14ac:dyDescent="0.25">
      <c r="B101" s="773"/>
      <c r="C101" s="773"/>
      <c r="D101" s="773"/>
      <c r="E101" s="773"/>
      <c r="F101" s="773"/>
      <c r="G101" s="773"/>
      <c r="H101" s="773"/>
      <c r="I101" s="773"/>
      <c r="J101" s="773"/>
      <c r="K101" s="773"/>
      <c r="L101" s="773"/>
      <c r="M101" s="773"/>
      <c r="N101" s="773"/>
      <c r="O101" s="773"/>
      <c r="P101" s="773"/>
      <c r="Q101" s="773"/>
      <c r="R101" s="773"/>
      <c r="S101" s="773"/>
      <c r="T101" s="773"/>
      <c r="U101" s="773"/>
    </row>
    <row r="102" spans="2:21" ht="24.95" customHeight="1" x14ac:dyDescent="0.25">
      <c r="B102" s="773"/>
      <c r="C102" s="773"/>
      <c r="D102" s="773"/>
      <c r="E102" s="773"/>
      <c r="F102" s="773"/>
      <c r="G102" s="773"/>
      <c r="H102" s="773"/>
      <c r="I102" s="773"/>
      <c r="J102" s="773"/>
      <c r="K102" s="773"/>
      <c r="L102" s="773"/>
      <c r="M102" s="773"/>
      <c r="N102" s="773"/>
      <c r="O102" s="773"/>
      <c r="P102" s="773"/>
      <c r="Q102" s="773"/>
      <c r="R102" s="773"/>
      <c r="S102" s="773"/>
      <c r="T102" s="773"/>
      <c r="U102" s="773"/>
    </row>
    <row r="103" spans="2:21" ht="24.95" customHeight="1" x14ac:dyDescent="0.25">
      <c r="B103" s="773"/>
      <c r="C103" s="773"/>
      <c r="D103" s="773"/>
      <c r="E103" s="773"/>
      <c r="F103" s="773"/>
      <c r="G103" s="773"/>
      <c r="H103" s="773"/>
      <c r="I103" s="773"/>
      <c r="J103" s="773"/>
      <c r="K103" s="773"/>
      <c r="L103" s="773"/>
      <c r="M103" s="773"/>
      <c r="N103" s="773"/>
      <c r="O103" s="773"/>
      <c r="P103" s="773"/>
      <c r="Q103" s="773"/>
      <c r="R103" s="773"/>
      <c r="S103" s="773"/>
      <c r="T103" s="773"/>
      <c r="U103" s="773"/>
    </row>
    <row r="104" spans="2:21" ht="24.95" customHeight="1" x14ac:dyDescent="0.25">
      <c r="B104" s="773"/>
      <c r="C104" s="773"/>
      <c r="D104" s="773"/>
      <c r="E104" s="773"/>
      <c r="F104" s="773"/>
      <c r="G104" s="773"/>
      <c r="H104" s="773"/>
      <c r="I104" s="773"/>
      <c r="J104" s="773"/>
      <c r="K104" s="773"/>
      <c r="L104" s="773"/>
      <c r="M104" s="773"/>
      <c r="N104" s="773"/>
      <c r="O104" s="773"/>
      <c r="P104" s="773"/>
      <c r="Q104" s="773"/>
      <c r="R104" s="773"/>
      <c r="S104" s="773"/>
      <c r="T104" s="773"/>
      <c r="U104" s="773"/>
    </row>
    <row r="105" spans="2:21" ht="24.95" customHeight="1" x14ac:dyDescent="0.25">
      <c r="B105" s="773"/>
      <c r="C105" s="773"/>
      <c r="D105" s="773"/>
      <c r="E105" s="773"/>
      <c r="F105" s="773"/>
      <c r="G105" s="773"/>
      <c r="H105" s="773"/>
      <c r="I105" s="773"/>
      <c r="J105" s="773"/>
      <c r="K105" s="773"/>
      <c r="L105" s="773"/>
      <c r="M105" s="773"/>
      <c r="N105" s="773"/>
      <c r="O105" s="773"/>
      <c r="P105" s="773"/>
      <c r="Q105" s="773"/>
      <c r="R105" s="773"/>
      <c r="S105" s="773"/>
      <c r="T105" s="773"/>
      <c r="U105" s="773"/>
    </row>
    <row r="106" spans="2:21" ht="24.95" customHeight="1" x14ac:dyDescent="0.25">
      <c r="B106" s="773"/>
      <c r="C106" s="773"/>
      <c r="D106" s="773"/>
      <c r="E106" s="773"/>
      <c r="F106" s="773"/>
      <c r="G106" s="773"/>
      <c r="H106" s="773"/>
      <c r="I106" s="773"/>
      <c r="J106" s="773"/>
      <c r="K106" s="773"/>
      <c r="L106" s="773"/>
      <c r="M106" s="773"/>
      <c r="N106" s="773"/>
      <c r="O106" s="773"/>
      <c r="P106" s="773"/>
      <c r="Q106" s="773"/>
      <c r="R106" s="773"/>
      <c r="S106" s="773"/>
      <c r="T106" s="773"/>
      <c r="U106" s="773"/>
    </row>
  </sheetData>
  <mergeCells count="3">
    <mergeCell ref="B2:O2"/>
    <mergeCell ref="B11:C11"/>
    <mergeCell ref="D11:E11"/>
  </mergeCells>
  <dataValidations count="1">
    <dataValidation type="list" allowBlank="1" showInputMessage="1" sqref="D11:E11" xr:uid="{00000000-0002-0000-0900-000000000000}">
      <formula1>"Default List, EAJ Reference List"</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7">
    <tabColor theme="0" tint="-0.14999847407452621"/>
  </sheetPr>
  <dimension ref="B1:N109"/>
  <sheetViews>
    <sheetView showGridLines="0" zoomScale="90" zoomScaleNormal="90" workbookViewId="0">
      <selection activeCell="I13" sqref="I13"/>
    </sheetView>
  </sheetViews>
  <sheetFormatPr defaultColWidth="9.140625" defaultRowHeight="15" x14ac:dyDescent="0.25"/>
  <cols>
    <col min="1" max="1" width="2" style="151" customWidth="1"/>
    <col min="2" max="2" width="10" style="151" customWidth="1"/>
    <col min="3" max="3" width="18.42578125" style="151" customWidth="1"/>
    <col min="4" max="9" width="15.7109375" style="151" customWidth="1"/>
    <col min="10" max="10" width="17.5703125" style="151" customWidth="1"/>
    <col min="11" max="13" width="15.7109375" style="151" customWidth="1"/>
    <col min="14" max="14" width="18.5703125" style="151" customWidth="1"/>
    <col min="15" max="19" width="15.7109375" style="151" customWidth="1"/>
    <col min="20" max="16384" width="9.140625" style="151"/>
  </cols>
  <sheetData>
    <row r="1" spans="2:14" ht="9.75" customHeight="1" x14ac:dyDescent="0.25"/>
    <row r="2" spans="2:14" ht="51.75" customHeight="1" x14ac:dyDescent="0.25">
      <c r="B2" s="2561" t="s">
        <v>6208</v>
      </c>
      <c r="C2" s="2561"/>
      <c r="D2" s="2561"/>
      <c r="E2" s="2561"/>
      <c r="F2" s="2561"/>
      <c r="G2" s="2561"/>
      <c r="H2" s="2561"/>
      <c r="I2" s="2561"/>
      <c r="J2" s="2561"/>
      <c r="K2" s="2561"/>
      <c r="L2" s="2561"/>
      <c r="M2" s="2561"/>
      <c r="N2" s="2561"/>
    </row>
    <row r="3" spans="2:14" ht="12.75" hidden="1" customHeight="1" x14ac:dyDescent="0.25"/>
    <row r="4" spans="2:14" ht="10.5" hidden="1" customHeight="1" x14ac:dyDescent="0.25"/>
    <row r="5" spans="2:14" ht="15" hidden="1" customHeight="1" x14ac:dyDescent="0.25"/>
    <row r="6" spans="2:14" ht="11.25" hidden="1" customHeight="1" x14ac:dyDescent="0.25"/>
    <row r="7" spans="2:14" ht="12" hidden="1" customHeight="1" x14ac:dyDescent="0.25"/>
    <row r="8" spans="2:14" ht="10.5" hidden="1" customHeight="1" x14ac:dyDescent="0.25"/>
    <row r="9" spans="2:14" ht="12" hidden="1" customHeight="1" x14ac:dyDescent="0.25"/>
    <row r="10" spans="2:14" ht="38.25" customHeight="1" x14ac:dyDescent="0.25"/>
    <row r="11" spans="2:14" ht="29.25" customHeight="1" x14ac:dyDescent="0.25"/>
    <row r="12" spans="2:14" ht="51" customHeight="1" x14ac:dyDescent="0.25">
      <c r="B12" s="1229" t="s">
        <v>5891</v>
      </c>
      <c r="C12" s="1232" t="s">
        <v>5892</v>
      </c>
      <c r="D12" s="1232" t="s">
        <v>5893</v>
      </c>
      <c r="E12" s="1230" t="s">
        <v>711</v>
      </c>
      <c r="F12" s="1230" t="s">
        <v>5894</v>
      </c>
      <c r="G12" s="1230" t="s">
        <v>5895</v>
      </c>
      <c r="H12" s="1230" t="s">
        <v>5896</v>
      </c>
      <c r="I12" s="1230" t="s">
        <v>5897</v>
      </c>
      <c r="J12" s="1231" t="s">
        <v>5898</v>
      </c>
      <c r="K12" s="2566" t="s">
        <v>5901</v>
      </c>
      <c r="L12" s="2567"/>
    </row>
    <row r="13" spans="2:14" ht="33.75" customHeight="1" x14ac:dyDescent="0.25">
      <c r="B13" s="1233"/>
      <c r="C13" s="773"/>
      <c r="D13" s="773"/>
      <c r="E13" s="773"/>
      <c r="F13" s="773"/>
      <c r="G13" s="773"/>
      <c r="H13" s="773"/>
      <c r="I13" s="773">
        <f>IF(G13="",0,IF(H13="",0,IF(WEEKNUM(H13,1)-WEEKNUM(G13,1)+1&lt;1,1,IF(WEEKNUM(H13,1)-WEEKNUM(G13,1)+1&gt;4,4,(WEEKNUM(H13,1)-WEEKNUM(G13,1)+1)))))</f>
        <v>0</v>
      </c>
      <c r="J13" s="773" t="str">
        <f>IFERROR(VLOOKUP(I13,'Defects Summary'!G6:I9,3),"")</f>
        <v/>
      </c>
      <c r="K13" s="773"/>
      <c r="L13" s="773"/>
    </row>
    <row r="14" spans="2:14" ht="16.5" customHeight="1" x14ac:dyDescent="0.25"/>
    <row r="15" spans="2:14" ht="13.5" customHeight="1" x14ac:dyDescent="0.25"/>
    <row r="16" spans="2:14" ht="37.5" customHeight="1" x14ac:dyDescent="0.25">
      <c r="B16" s="1218" t="s">
        <v>5813</v>
      </c>
      <c r="C16" s="1224" t="s">
        <v>5814</v>
      </c>
      <c r="D16" s="1224" t="s">
        <v>5815</v>
      </c>
      <c r="E16" s="1225" t="s">
        <v>5816</v>
      </c>
      <c r="F16" s="1224" t="s">
        <v>5817</v>
      </c>
      <c r="G16" s="1224" t="s">
        <v>5818</v>
      </c>
      <c r="H16" s="1224" t="s">
        <v>5819</v>
      </c>
      <c r="I16" s="1224" t="s">
        <v>5820</v>
      </c>
      <c r="J16" s="1225" t="s">
        <v>5821</v>
      </c>
      <c r="K16" s="1226" t="s">
        <v>5822</v>
      </c>
      <c r="L16" s="1226" t="s">
        <v>5823</v>
      </c>
      <c r="M16" s="1226" t="s">
        <v>5824</v>
      </c>
      <c r="N16" s="1227" t="s">
        <v>5825</v>
      </c>
    </row>
    <row r="17" spans="2:14" ht="24.95" customHeight="1" x14ac:dyDescent="0.25">
      <c r="B17" s="1222"/>
      <c r="C17" s="2105"/>
      <c r="D17" s="1222"/>
      <c r="E17" s="1222"/>
      <c r="F17" s="1222"/>
      <c r="G17" s="1222"/>
      <c r="H17" s="1222"/>
      <c r="I17" s="1222"/>
      <c r="J17" s="1222"/>
      <c r="K17" s="1223" t="str">
        <f>IF($N17="","",IF($N17=0,"",IF($G17="Defect",$N17,"")))</f>
        <v/>
      </c>
      <c r="L17" s="1223" t="str">
        <f>IF($N17="","",IF($N17=0,"",IF($G17="Defect",$H17,"")))</f>
        <v/>
      </c>
      <c r="M17" s="1223" t="str">
        <f>IF($N17="","",IF($N17=0,"",IF($G17="Defect",$I17,"")))</f>
        <v/>
      </c>
      <c r="N17" s="1223" t="str">
        <f>IF($D17="","",VLOOKUP($D17,'Drop Down Configurator'!$AK$8:$AL$14,2,FALSE))</f>
        <v/>
      </c>
    </row>
    <row r="18" spans="2:14" ht="24.95" customHeight="1" x14ac:dyDescent="0.25">
      <c r="B18" s="773"/>
      <c r="C18" s="2106"/>
      <c r="D18" s="773"/>
      <c r="E18" s="773"/>
      <c r="F18" s="773"/>
      <c r="G18" s="773"/>
      <c r="H18" s="773"/>
      <c r="I18" s="773"/>
      <c r="J18" s="773"/>
      <c r="K18" s="1221" t="str">
        <f t="shared" ref="K18:K81" si="0">IF($N18="","",IF($N18=0,"",IF($G18="Defect",$N18,"")))</f>
        <v/>
      </c>
      <c r="L18" s="1221" t="str">
        <f t="shared" ref="L18:L81" si="1">IF($N18="","",IF($N18=0,"",IF($G18="Defect",$H18,"")))</f>
        <v/>
      </c>
      <c r="M18" s="1221" t="str">
        <f t="shared" ref="M18:M81" si="2">IF($N18="","",IF($N18=0,"",IF($G18="Defect",$I18,"")))</f>
        <v/>
      </c>
      <c r="N18" s="1221" t="str">
        <f>IF($D18="","",VLOOKUP($D18,'Drop Down Configurator'!$AK$8:$AL$14,2,FALSE))</f>
        <v/>
      </c>
    </row>
    <row r="19" spans="2:14" ht="24.95" customHeight="1" x14ac:dyDescent="0.25">
      <c r="B19" s="773"/>
      <c r="C19" s="2106"/>
      <c r="D19" s="773"/>
      <c r="E19" s="773"/>
      <c r="F19" s="773"/>
      <c r="G19" s="773"/>
      <c r="H19" s="773"/>
      <c r="I19" s="773"/>
      <c r="J19" s="773"/>
      <c r="K19" s="1221" t="str">
        <f t="shared" si="0"/>
        <v/>
      </c>
      <c r="L19" s="1221" t="str">
        <f t="shared" si="1"/>
        <v/>
      </c>
      <c r="M19" s="1221" t="str">
        <f t="shared" si="2"/>
        <v/>
      </c>
      <c r="N19" s="1221" t="str">
        <f>IF($D19="","",VLOOKUP($D19,'Drop Down Configurator'!$AK$8:$AL$14,2,FALSE))</f>
        <v/>
      </c>
    </row>
    <row r="20" spans="2:14" ht="24.95" customHeight="1" x14ac:dyDescent="0.25">
      <c r="B20" s="773"/>
      <c r="C20" s="2106"/>
      <c r="D20" s="773"/>
      <c r="E20" s="773"/>
      <c r="F20" s="773"/>
      <c r="G20" s="773"/>
      <c r="H20" s="773"/>
      <c r="I20" s="773"/>
      <c r="J20" s="773"/>
      <c r="K20" s="1221" t="str">
        <f t="shared" si="0"/>
        <v/>
      </c>
      <c r="L20" s="1221" t="str">
        <f t="shared" si="1"/>
        <v/>
      </c>
      <c r="M20" s="1221" t="str">
        <f t="shared" si="2"/>
        <v/>
      </c>
      <c r="N20" s="1221" t="str">
        <f>IF($D20="","",VLOOKUP($D20,'Drop Down Configurator'!$AK$8:$AL$14,2,FALSE))</f>
        <v/>
      </c>
    </row>
    <row r="21" spans="2:14" ht="24.95" customHeight="1" x14ac:dyDescent="0.25">
      <c r="B21" s="773"/>
      <c r="C21" s="773"/>
      <c r="D21" s="773"/>
      <c r="E21" s="773"/>
      <c r="F21" s="773"/>
      <c r="G21" s="773"/>
      <c r="H21" s="773"/>
      <c r="I21" s="773"/>
      <c r="J21" s="773"/>
      <c r="K21" s="1221" t="str">
        <f t="shared" si="0"/>
        <v/>
      </c>
      <c r="L21" s="1221" t="str">
        <f t="shared" si="1"/>
        <v/>
      </c>
      <c r="M21" s="1221" t="str">
        <f t="shared" si="2"/>
        <v/>
      </c>
      <c r="N21" s="1221" t="str">
        <f>IF($D21="","",VLOOKUP($D21,'Drop Down Configurator'!$AK$8:$AL$14,2,FALSE))</f>
        <v/>
      </c>
    </row>
    <row r="22" spans="2:14" ht="24.95" customHeight="1" x14ac:dyDescent="0.25">
      <c r="B22" s="773"/>
      <c r="C22" s="773"/>
      <c r="D22" s="773"/>
      <c r="E22" s="773"/>
      <c r="F22" s="773"/>
      <c r="G22" s="773"/>
      <c r="H22" s="773"/>
      <c r="I22" s="773"/>
      <c r="J22" s="773"/>
      <c r="K22" s="1221" t="str">
        <f t="shared" si="0"/>
        <v/>
      </c>
      <c r="L22" s="1221" t="str">
        <f t="shared" si="1"/>
        <v/>
      </c>
      <c r="M22" s="1221" t="str">
        <f t="shared" si="2"/>
        <v/>
      </c>
      <c r="N22" s="1221" t="str">
        <f>IF($D22="","",VLOOKUP($D22,'Drop Down Configurator'!$AK$8:$AL$14,2,FALSE))</f>
        <v/>
      </c>
    </row>
    <row r="23" spans="2:14" ht="24.95" customHeight="1" x14ac:dyDescent="0.25">
      <c r="B23" s="773"/>
      <c r="C23" s="773"/>
      <c r="D23" s="773"/>
      <c r="E23" s="773"/>
      <c r="F23" s="773"/>
      <c r="G23" s="773"/>
      <c r="H23" s="773"/>
      <c r="I23" s="773"/>
      <c r="J23" s="773"/>
      <c r="K23" s="1221" t="str">
        <f t="shared" si="0"/>
        <v/>
      </c>
      <c r="L23" s="1221" t="str">
        <f t="shared" si="1"/>
        <v/>
      </c>
      <c r="M23" s="1221" t="str">
        <f t="shared" si="2"/>
        <v/>
      </c>
      <c r="N23" s="1221" t="str">
        <f>IF($D23="","",VLOOKUP($D23,'Drop Down Configurator'!$AK$8:$AL$14,2,FALSE))</f>
        <v/>
      </c>
    </row>
    <row r="24" spans="2:14" ht="24.95" customHeight="1" x14ac:dyDescent="0.25">
      <c r="B24" s="773"/>
      <c r="C24" s="773"/>
      <c r="D24" s="773"/>
      <c r="E24" s="773"/>
      <c r="F24" s="773"/>
      <c r="G24" s="773"/>
      <c r="H24" s="773"/>
      <c r="I24" s="773"/>
      <c r="J24" s="773"/>
      <c r="K24" s="1221" t="str">
        <f t="shared" si="0"/>
        <v/>
      </c>
      <c r="L24" s="1221" t="str">
        <f t="shared" si="1"/>
        <v/>
      </c>
      <c r="M24" s="1221" t="str">
        <f t="shared" si="2"/>
        <v/>
      </c>
      <c r="N24" s="1221" t="str">
        <f>IF($D24="","",VLOOKUP($D24,'Drop Down Configurator'!$AK$8:$AL$14,2,FALSE))</f>
        <v/>
      </c>
    </row>
    <row r="25" spans="2:14" ht="24.95" customHeight="1" x14ac:dyDescent="0.25">
      <c r="B25" s="773"/>
      <c r="C25" s="773"/>
      <c r="D25" s="773"/>
      <c r="E25" s="773"/>
      <c r="F25" s="773"/>
      <c r="G25" s="773"/>
      <c r="H25" s="773"/>
      <c r="I25" s="773"/>
      <c r="J25" s="773"/>
      <c r="K25" s="1221" t="str">
        <f t="shared" si="0"/>
        <v/>
      </c>
      <c r="L25" s="1221" t="str">
        <f t="shared" si="1"/>
        <v/>
      </c>
      <c r="M25" s="1221" t="str">
        <f t="shared" si="2"/>
        <v/>
      </c>
      <c r="N25" s="1221" t="str">
        <f>IF($D25="","",VLOOKUP($D25,'Drop Down Configurator'!$AK$8:$AL$14,2,FALSE))</f>
        <v/>
      </c>
    </row>
    <row r="26" spans="2:14" ht="24.95" customHeight="1" x14ac:dyDescent="0.25">
      <c r="B26" s="773"/>
      <c r="C26" s="773"/>
      <c r="D26" s="773"/>
      <c r="E26" s="773"/>
      <c r="F26" s="773"/>
      <c r="G26" s="773"/>
      <c r="H26" s="773"/>
      <c r="I26" s="773"/>
      <c r="J26" s="773"/>
      <c r="K26" s="1221" t="str">
        <f t="shared" si="0"/>
        <v/>
      </c>
      <c r="L26" s="1221" t="str">
        <f t="shared" si="1"/>
        <v/>
      </c>
      <c r="M26" s="1221" t="str">
        <f t="shared" si="2"/>
        <v/>
      </c>
      <c r="N26" s="1221" t="str">
        <f>IF($D26="","",VLOOKUP($D26,'Drop Down Configurator'!$AK$8:$AL$14,2,FALSE))</f>
        <v/>
      </c>
    </row>
    <row r="27" spans="2:14" ht="24.95" customHeight="1" x14ac:dyDescent="0.25">
      <c r="B27" s="773"/>
      <c r="C27" s="773"/>
      <c r="D27" s="773"/>
      <c r="E27" s="773"/>
      <c r="F27" s="773"/>
      <c r="G27" s="773"/>
      <c r="H27" s="773"/>
      <c r="I27" s="773"/>
      <c r="J27" s="773"/>
      <c r="K27" s="1221" t="str">
        <f t="shared" si="0"/>
        <v/>
      </c>
      <c r="L27" s="1221" t="str">
        <f t="shared" si="1"/>
        <v/>
      </c>
      <c r="M27" s="1221" t="str">
        <f t="shared" si="2"/>
        <v/>
      </c>
      <c r="N27" s="1221" t="str">
        <f>IF($D27="","",VLOOKUP($D27,'Drop Down Configurator'!$AK$8:$AL$14,2,FALSE))</f>
        <v/>
      </c>
    </row>
    <row r="28" spans="2:14" ht="24.95" customHeight="1" x14ac:dyDescent="0.25">
      <c r="B28" s="773"/>
      <c r="C28" s="773"/>
      <c r="D28" s="773"/>
      <c r="E28" s="773"/>
      <c r="F28" s="773"/>
      <c r="G28" s="773"/>
      <c r="H28" s="773"/>
      <c r="I28" s="773"/>
      <c r="J28" s="773"/>
      <c r="K28" s="1221" t="str">
        <f t="shared" si="0"/>
        <v/>
      </c>
      <c r="L28" s="1221" t="str">
        <f t="shared" si="1"/>
        <v/>
      </c>
      <c r="M28" s="1221" t="str">
        <f t="shared" si="2"/>
        <v/>
      </c>
      <c r="N28" s="1221" t="str">
        <f>IF($D28="","",VLOOKUP($D28,'Drop Down Configurator'!$AK$8:$AL$14,2,FALSE))</f>
        <v/>
      </c>
    </row>
    <row r="29" spans="2:14" ht="24.95" customHeight="1" x14ac:dyDescent="0.25">
      <c r="B29" s="773"/>
      <c r="C29" s="773"/>
      <c r="D29" s="773"/>
      <c r="E29" s="773"/>
      <c r="F29" s="773"/>
      <c r="G29" s="773"/>
      <c r="H29" s="773"/>
      <c r="I29" s="773"/>
      <c r="J29" s="773"/>
      <c r="K29" s="1221" t="str">
        <f t="shared" si="0"/>
        <v/>
      </c>
      <c r="L29" s="1221" t="str">
        <f t="shared" si="1"/>
        <v/>
      </c>
      <c r="M29" s="1221" t="str">
        <f t="shared" si="2"/>
        <v/>
      </c>
      <c r="N29" s="1221" t="str">
        <f>IF($D29="","",VLOOKUP($D29,'Drop Down Configurator'!$AK$8:$AL$14,2,FALSE))</f>
        <v/>
      </c>
    </row>
    <row r="30" spans="2:14" ht="24.95" customHeight="1" x14ac:dyDescent="0.25">
      <c r="B30" s="773"/>
      <c r="C30" s="773"/>
      <c r="D30" s="773"/>
      <c r="E30" s="773"/>
      <c r="F30" s="773"/>
      <c r="G30" s="773"/>
      <c r="H30" s="773"/>
      <c r="I30" s="773"/>
      <c r="J30" s="773"/>
      <c r="K30" s="1221" t="str">
        <f t="shared" si="0"/>
        <v/>
      </c>
      <c r="L30" s="1221" t="str">
        <f t="shared" si="1"/>
        <v/>
      </c>
      <c r="M30" s="1221" t="str">
        <f t="shared" si="2"/>
        <v/>
      </c>
      <c r="N30" s="1221" t="str">
        <f>IF($D30="","",VLOOKUP($D30,'Drop Down Configurator'!$AK$8:$AL$14,2,FALSE))</f>
        <v/>
      </c>
    </row>
    <row r="31" spans="2:14" ht="24.95" customHeight="1" x14ac:dyDescent="0.25">
      <c r="B31" s="773"/>
      <c r="C31" s="773"/>
      <c r="D31" s="773"/>
      <c r="E31" s="773"/>
      <c r="F31" s="773"/>
      <c r="G31" s="773"/>
      <c r="H31" s="773"/>
      <c r="I31" s="773"/>
      <c r="J31" s="773"/>
      <c r="K31" s="1221" t="str">
        <f t="shared" si="0"/>
        <v/>
      </c>
      <c r="L31" s="1221" t="str">
        <f t="shared" si="1"/>
        <v/>
      </c>
      <c r="M31" s="1221" t="str">
        <f t="shared" si="2"/>
        <v/>
      </c>
      <c r="N31" s="1221" t="str">
        <f>IF($D31="","",VLOOKUP($D31,'Drop Down Configurator'!$AK$8:$AL$14,2,FALSE))</f>
        <v/>
      </c>
    </row>
    <row r="32" spans="2:14" ht="24.95" customHeight="1" x14ac:dyDescent="0.25">
      <c r="B32" s="773"/>
      <c r="C32" s="773"/>
      <c r="D32" s="773"/>
      <c r="E32" s="773"/>
      <c r="F32" s="773"/>
      <c r="G32" s="773"/>
      <c r="H32" s="773"/>
      <c r="I32" s="773"/>
      <c r="J32" s="773"/>
      <c r="K32" s="1221" t="str">
        <f t="shared" si="0"/>
        <v/>
      </c>
      <c r="L32" s="1221" t="str">
        <f t="shared" si="1"/>
        <v/>
      </c>
      <c r="M32" s="1221" t="str">
        <f t="shared" si="2"/>
        <v/>
      </c>
      <c r="N32" s="1221" t="str">
        <f>IF($D32="","",VLOOKUP($D32,'Drop Down Configurator'!$AK$8:$AL$14,2,FALSE))</f>
        <v/>
      </c>
    </row>
    <row r="33" spans="2:14" ht="24.95" customHeight="1" x14ac:dyDescent="0.25">
      <c r="B33" s="773"/>
      <c r="C33" s="773"/>
      <c r="D33" s="773"/>
      <c r="E33" s="773"/>
      <c r="F33" s="773"/>
      <c r="G33" s="773"/>
      <c r="H33" s="773"/>
      <c r="I33" s="773"/>
      <c r="J33" s="773"/>
      <c r="K33" s="1221" t="str">
        <f t="shared" si="0"/>
        <v/>
      </c>
      <c r="L33" s="1221" t="str">
        <f t="shared" si="1"/>
        <v/>
      </c>
      <c r="M33" s="1221" t="str">
        <f t="shared" si="2"/>
        <v/>
      </c>
      <c r="N33" s="1221" t="str">
        <f>IF($D33="","",VLOOKUP($D33,'Drop Down Configurator'!$AK$8:$AL$14,2,FALSE))</f>
        <v/>
      </c>
    </row>
    <row r="34" spans="2:14" ht="24.95" customHeight="1" x14ac:dyDescent="0.25">
      <c r="B34" s="773"/>
      <c r="C34" s="773"/>
      <c r="D34" s="773"/>
      <c r="E34" s="773"/>
      <c r="F34" s="773"/>
      <c r="G34" s="773"/>
      <c r="H34" s="773"/>
      <c r="I34" s="773"/>
      <c r="J34" s="773"/>
      <c r="K34" s="1221" t="str">
        <f t="shared" si="0"/>
        <v/>
      </c>
      <c r="L34" s="1221" t="str">
        <f t="shared" si="1"/>
        <v/>
      </c>
      <c r="M34" s="1221" t="str">
        <f t="shared" si="2"/>
        <v/>
      </c>
      <c r="N34" s="1221" t="str">
        <f>IF($D34="","",VLOOKUP($D34,'Drop Down Configurator'!$AK$8:$AL$14,2,FALSE))</f>
        <v/>
      </c>
    </row>
    <row r="35" spans="2:14" ht="24.95" customHeight="1" x14ac:dyDescent="0.25">
      <c r="B35" s="773"/>
      <c r="C35" s="773"/>
      <c r="D35" s="773"/>
      <c r="E35" s="773"/>
      <c r="F35" s="773"/>
      <c r="G35" s="773"/>
      <c r="H35" s="773"/>
      <c r="I35" s="773"/>
      <c r="J35" s="773"/>
      <c r="K35" s="1221" t="str">
        <f t="shared" si="0"/>
        <v/>
      </c>
      <c r="L35" s="1221" t="str">
        <f t="shared" si="1"/>
        <v/>
      </c>
      <c r="M35" s="1221" t="str">
        <f t="shared" si="2"/>
        <v/>
      </c>
      <c r="N35" s="1221" t="str">
        <f>IF($D35="","",VLOOKUP($D35,'Drop Down Configurator'!$AK$8:$AL$14,2,FALSE))</f>
        <v/>
      </c>
    </row>
    <row r="36" spans="2:14" ht="24.95" customHeight="1" x14ac:dyDescent="0.25">
      <c r="B36" s="773"/>
      <c r="C36" s="773"/>
      <c r="D36" s="773"/>
      <c r="E36" s="773"/>
      <c r="F36" s="773"/>
      <c r="G36" s="773"/>
      <c r="H36" s="773"/>
      <c r="I36" s="773"/>
      <c r="J36" s="773"/>
      <c r="K36" s="1221" t="str">
        <f t="shared" si="0"/>
        <v/>
      </c>
      <c r="L36" s="1221" t="str">
        <f t="shared" si="1"/>
        <v/>
      </c>
      <c r="M36" s="1221" t="str">
        <f t="shared" si="2"/>
        <v/>
      </c>
      <c r="N36" s="1221" t="str">
        <f>IF($D36="","",VLOOKUP($D36,'Drop Down Configurator'!$AK$8:$AL$14,2,FALSE))</f>
        <v/>
      </c>
    </row>
    <row r="37" spans="2:14" ht="24.95" customHeight="1" x14ac:dyDescent="0.25">
      <c r="B37" s="773"/>
      <c r="C37" s="773"/>
      <c r="D37" s="773"/>
      <c r="E37" s="773"/>
      <c r="F37" s="773"/>
      <c r="G37" s="773"/>
      <c r="H37" s="773"/>
      <c r="I37" s="773"/>
      <c r="J37" s="773"/>
      <c r="K37" s="1221" t="str">
        <f t="shared" si="0"/>
        <v/>
      </c>
      <c r="L37" s="1221" t="str">
        <f t="shared" si="1"/>
        <v/>
      </c>
      <c r="M37" s="1221" t="str">
        <f t="shared" si="2"/>
        <v/>
      </c>
      <c r="N37" s="1221" t="str">
        <f>IF($D37="","",VLOOKUP($D37,'Drop Down Configurator'!$AK$8:$AL$14,2,FALSE))</f>
        <v/>
      </c>
    </row>
    <row r="38" spans="2:14" ht="24.95" customHeight="1" x14ac:dyDescent="0.25">
      <c r="B38" s="773"/>
      <c r="C38" s="773"/>
      <c r="D38" s="773"/>
      <c r="E38" s="773"/>
      <c r="F38" s="773"/>
      <c r="G38" s="773"/>
      <c r="H38" s="773"/>
      <c r="I38" s="773"/>
      <c r="J38" s="773"/>
      <c r="K38" s="1221" t="str">
        <f t="shared" si="0"/>
        <v/>
      </c>
      <c r="L38" s="1221" t="str">
        <f t="shared" si="1"/>
        <v/>
      </c>
      <c r="M38" s="1221" t="str">
        <f t="shared" si="2"/>
        <v/>
      </c>
      <c r="N38" s="1221" t="str">
        <f>IF($D38="","",VLOOKUP($D38,'Drop Down Configurator'!$AK$8:$AL$14,2,FALSE))</f>
        <v/>
      </c>
    </row>
    <row r="39" spans="2:14" ht="24.95" customHeight="1" x14ac:dyDescent="0.25">
      <c r="B39" s="773"/>
      <c r="C39" s="773"/>
      <c r="D39" s="773"/>
      <c r="E39" s="773"/>
      <c r="F39" s="773"/>
      <c r="G39" s="773"/>
      <c r="H39" s="773"/>
      <c r="I39" s="773"/>
      <c r="J39" s="773"/>
      <c r="K39" s="1221" t="str">
        <f t="shared" si="0"/>
        <v/>
      </c>
      <c r="L39" s="1221" t="str">
        <f t="shared" si="1"/>
        <v/>
      </c>
      <c r="M39" s="1221" t="str">
        <f t="shared" si="2"/>
        <v/>
      </c>
      <c r="N39" s="1221" t="str">
        <f>IF($D39="","",VLOOKUP($D39,'Drop Down Configurator'!$AK$8:$AL$14,2,FALSE))</f>
        <v/>
      </c>
    </row>
    <row r="40" spans="2:14" ht="24.95" customHeight="1" x14ac:dyDescent="0.25">
      <c r="B40" s="773"/>
      <c r="C40" s="773"/>
      <c r="D40" s="773"/>
      <c r="E40" s="773"/>
      <c r="F40" s="773"/>
      <c r="G40" s="773"/>
      <c r="H40" s="773"/>
      <c r="I40" s="773"/>
      <c r="J40" s="773"/>
      <c r="K40" s="1221" t="str">
        <f t="shared" si="0"/>
        <v/>
      </c>
      <c r="L40" s="1221" t="str">
        <f t="shared" si="1"/>
        <v/>
      </c>
      <c r="M40" s="1221" t="str">
        <f t="shared" si="2"/>
        <v/>
      </c>
      <c r="N40" s="1221" t="str">
        <f>IF($D40="","",VLOOKUP($D40,'Drop Down Configurator'!$AK$8:$AL$14,2,FALSE))</f>
        <v/>
      </c>
    </row>
    <row r="41" spans="2:14" ht="24.95" customHeight="1" x14ac:dyDescent="0.25">
      <c r="B41" s="773"/>
      <c r="C41" s="773"/>
      <c r="D41" s="773"/>
      <c r="E41" s="773"/>
      <c r="F41" s="773"/>
      <c r="G41" s="773"/>
      <c r="H41" s="773"/>
      <c r="I41" s="773"/>
      <c r="J41" s="773"/>
      <c r="K41" s="1221" t="str">
        <f t="shared" si="0"/>
        <v/>
      </c>
      <c r="L41" s="1221" t="str">
        <f t="shared" si="1"/>
        <v/>
      </c>
      <c r="M41" s="1221" t="str">
        <f t="shared" si="2"/>
        <v/>
      </c>
      <c r="N41" s="1221" t="str">
        <f>IF($D41="","",VLOOKUP($D41,'Drop Down Configurator'!$AK$8:$AL$14,2,FALSE))</f>
        <v/>
      </c>
    </row>
    <row r="42" spans="2:14" ht="24.95" customHeight="1" x14ac:dyDescent="0.25">
      <c r="B42" s="773"/>
      <c r="C42" s="773"/>
      <c r="D42" s="773"/>
      <c r="E42" s="773"/>
      <c r="F42" s="773"/>
      <c r="G42" s="773"/>
      <c r="H42" s="773"/>
      <c r="I42" s="773"/>
      <c r="J42" s="773"/>
      <c r="K42" s="1221" t="str">
        <f t="shared" si="0"/>
        <v/>
      </c>
      <c r="L42" s="1221" t="str">
        <f t="shared" si="1"/>
        <v/>
      </c>
      <c r="M42" s="1221" t="str">
        <f t="shared" si="2"/>
        <v/>
      </c>
      <c r="N42" s="1221" t="str">
        <f>IF($D42="","",VLOOKUP($D42,'Drop Down Configurator'!$AK$8:$AL$14,2,FALSE))</f>
        <v/>
      </c>
    </row>
    <row r="43" spans="2:14" ht="24.95" customHeight="1" x14ac:dyDescent="0.25">
      <c r="B43" s="773"/>
      <c r="C43" s="773"/>
      <c r="D43" s="773"/>
      <c r="E43" s="773"/>
      <c r="F43" s="773"/>
      <c r="G43" s="773"/>
      <c r="H43" s="773"/>
      <c r="I43" s="773"/>
      <c r="J43" s="773"/>
      <c r="K43" s="1221" t="str">
        <f t="shared" si="0"/>
        <v/>
      </c>
      <c r="L43" s="1221" t="str">
        <f t="shared" si="1"/>
        <v/>
      </c>
      <c r="M43" s="1221" t="str">
        <f t="shared" si="2"/>
        <v/>
      </c>
      <c r="N43" s="1221" t="str">
        <f>IF($D43="","",VLOOKUP($D43,'Drop Down Configurator'!$AK$8:$AL$14,2,FALSE))</f>
        <v/>
      </c>
    </row>
    <row r="44" spans="2:14" ht="24.95" customHeight="1" x14ac:dyDescent="0.25">
      <c r="B44" s="773"/>
      <c r="C44" s="773"/>
      <c r="D44" s="773"/>
      <c r="E44" s="773"/>
      <c r="F44" s="773"/>
      <c r="G44" s="773"/>
      <c r="H44" s="773"/>
      <c r="I44" s="773"/>
      <c r="J44" s="773"/>
      <c r="K44" s="1221" t="str">
        <f t="shared" si="0"/>
        <v/>
      </c>
      <c r="L44" s="1221" t="str">
        <f t="shared" si="1"/>
        <v/>
      </c>
      <c r="M44" s="1221" t="str">
        <f t="shared" si="2"/>
        <v/>
      </c>
      <c r="N44" s="1221" t="str">
        <f>IF($D44="","",VLOOKUP($D44,'Drop Down Configurator'!$AK$8:$AL$14,2,FALSE))</f>
        <v/>
      </c>
    </row>
    <row r="45" spans="2:14" ht="24.95" customHeight="1" x14ac:dyDescent="0.25">
      <c r="B45" s="773"/>
      <c r="C45" s="773"/>
      <c r="D45" s="773"/>
      <c r="E45" s="773"/>
      <c r="F45" s="773"/>
      <c r="G45" s="773"/>
      <c r="H45" s="773"/>
      <c r="I45" s="773"/>
      <c r="J45" s="773"/>
      <c r="K45" s="1221" t="str">
        <f t="shared" si="0"/>
        <v/>
      </c>
      <c r="L45" s="1221" t="str">
        <f t="shared" si="1"/>
        <v/>
      </c>
      <c r="M45" s="1221" t="str">
        <f t="shared" si="2"/>
        <v/>
      </c>
      <c r="N45" s="1221" t="str">
        <f>IF($D45="","",VLOOKUP($D45,'Drop Down Configurator'!$AK$8:$AL$14,2,FALSE))</f>
        <v/>
      </c>
    </row>
    <row r="46" spans="2:14" ht="24.95" customHeight="1" x14ac:dyDescent="0.25">
      <c r="B46" s="773"/>
      <c r="C46" s="773"/>
      <c r="D46" s="773"/>
      <c r="E46" s="773"/>
      <c r="F46" s="773"/>
      <c r="G46" s="773"/>
      <c r="H46" s="773"/>
      <c r="I46" s="773"/>
      <c r="J46" s="773"/>
      <c r="K46" s="1221" t="str">
        <f t="shared" si="0"/>
        <v/>
      </c>
      <c r="L46" s="1221" t="str">
        <f t="shared" si="1"/>
        <v/>
      </c>
      <c r="M46" s="1221" t="str">
        <f t="shared" si="2"/>
        <v/>
      </c>
      <c r="N46" s="1221" t="str">
        <f>IF($D46="","",VLOOKUP($D46,'Drop Down Configurator'!$AK$8:$AL$14,2,FALSE))</f>
        <v/>
      </c>
    </row>
    <row r="47" spans="2:14" ht="24.95" customHeight="1" x14ac:dyDescent="0.25">
      <c r="B47" s="773"/>
      <c r="C47" s="773"/>
      <c r="D47" s="773"/>
      <c r="E47" s="773"/>
      <c r="F47" s="773"/>
      <c r="G47" s="773"/>
      <c r="H47" s="773"/>
      <c r="I47" s="773"/>
      <c r="J47" s="773"/>
      <c r="K47" s="1221" t="str">
        <f t="shared" si="0"/>
        <v/>
      </c>
      <c r="L47" s="1221" t="str">
        <f t="shared" si="1"/>
        <v/>
      </c>
      <c r="M47" s="1221" t="str">
        <f t="shared" si="2"/>
        <v/>
      </c>
      <c r="N47" s="1221" t="str">
        <f>IF($D47="","",VLOOKUP($D47,'Drop Down Configurator'!$AK$8:$AL$14,2,FALSE))</f>
        <v/>
      </c>
    </row>
    <row r="48" spans="2:14" ht="24.95" customHeight="1" x14ac:dyDescent="0.25">
      <c r="B48" s="773"/>
      <c r="C48" s="773"/>
      <c r="D48" s="773"/>
      <c r="E48" s="773"/>
      <c r="F48" s="773"/>
      <c r="G48" s="773"/>
      <c r="H48" s="773"/>
      <c r="I48" s="773"/>
      <c r="J48" s="773"/>
      <c r="K48" s="1221" t="str">
        <f t="shared" si="0"/>
        <v/>
      </c>
      <c r="L48" s="1221" t="str">
        <f t="shared" si="1"/>
        <v/>
      </c>
      <c r="M48" s="1221" t="str">
        <f t="shared" si="2"/>
        <v/>
      </c>
      <c r="N48" s="1221" t="str">
        <f>IF($D48="","",VLOOKUP($D48,'Drop Down Configurator'!$AK$8:$AL$14,2,FALSE))</f>
        <v/>
      </c>
    </row>
    <row r="49" spans="2:14" ht="24.95" customHeight="1" x14ac:dyDescent="0.25">
      <c r="B49" s="773"/>
      <c r="C49" s="773"/>
      <c r="D49" s="773"/>
      <c r="E49" s="773"/>
      <c r="F49" s="773"/>
      <c r="G49" s="773"/>
      <c r="H49" s="773"/>
      <c r="I49" s="773"/>
      <c r="J49" s="773"/>
      <c r="K49" s="1221" t="str">
        <f t="shared" si="0"/>
        <v/>
      </c>
      <c r="L49" s="1221" t="str">
        <f t="shared" si="1"/>
        <v/>
      </c>
      <c r="M49" s="1221" t="str">
        <f t="shared" si="2"/>
        <v/>
      </c>
      <c r="N49" s="1221" t="str">
        <f>IF($D49="","",VLOOKUP($D49,'Drop Down Configurator'!$AK$8:$AL$14,2,FALSE))</f>
        <v/>
      </c>
    </row>
    <row r="50" spans="2:14" ht="24.95" customHeight="1" x14ac:dyDescent="0.25">
      <c r="B50" s="773"/>
      <c r="C50" s="773"/>
      <c r="D50" s="773"/>
      <c r="E50" s="773"/>
      <c r="F50" s="773"/>
      <c r="G50" s="773"/>
      <c r="H50" s="773"/>
      <c r="I50" s="773"/>
      <c r="J50" s="773"/>
      <c r="K50" s="1221" t="str">
        <f t="shared" si="0"/>
        <v/>
      </c>
      <c r="L50" s="1221" t="str">
        <f t="shared" si="1"/>
        <v/>
      </c>
      <c r="M50" s="1221" t="str">
        <f t="shared" si="2"/>
        <v/>
      </c>
      <c r="N50" s="1221" t="str">
        <f>IF($D50="","",VLOOKUP($D50,'Drop Down Configurator'!$AK$8:$AL$14,2,FALSE))</f>
        <v/>
      </c>
    </row>
    <row r="51" spans="2:14" ht="24.95" customHeight="1" x14ac:dyDescent="0.25">
      <c r="B51" s="773"/>
      <c r="C51" s="773"/>
      <c r="D51" s="773"/>
      <c r="E51" s="773"/>
      <c r="F51" s="773"/>
      <c r="G51" s="773"/>
      <c r="H51" s="773"/>
      <c r="I51" s="773"/>
      <c r="J51" s="773"/>
      <c r="K51" s="1221" t="str">
        <f t="shared" si="0"/>
        <v/>
      </c>
      <c r="L51" s="1221" t="str">
        <f t="shared" si="1"/>
        <v/>
      </c>
      <c r="M51" s="1221" t="str">
        <f t="shared" si="2"/>
        <v/>
      </c>
      <c r="N51" s="1221" t="str">
        <f>IF($D51="","",VLOOKUP($D51,'Drop Down Configurator'!$AK$8:$AL$14,2,FALSE))</f>
        <v/>
      </c>
    </row>
    <row r="52" spans="2:14" ht="24.95" customHeight="1" x14ac:dyDescent="0.25">
      <c r="B52" s="773"/>
      <c r="C52" s="773"/>
      <c r="D52" s="773"/>
      <c r="E52" s="773"/>
      <c r="F52" s="773"/>
      <c r="G52" s="773"/>
      <c r="H52" s="773"/>
      <c r="I52" s="773"/>
      <c r="J52" s="773"/>
      <c r="K52" s="1221" t="str">
        <f t="shared" si="0"/>
        <v/>
      </c>
      <c r="L52" s="1221" t="str">
        <f t="shared" si="1"/>
        <v/>
      </c>
      <c r="M52" s="1221" t="str">
        <f t="shared" si="2"/>
        <v/>
      </c>
      <c r="N52" s="1221" t="str">
        <f>IF($D52="","",VLOOKUP($D52,'Drop Down Configurator'!$AK$8:$AL$14,2,FALSE))</f>
        <v/>
      </c>
    </row>
    <row r="53" spans="2:14" ht="24.95" customHeight="1" x14ac:dyDescent="0.25">
      <c r="B53" s="773"/>
      <c r="C53" s="773"/>
      <c r="D53" s="773"/>
      <c r="E53" s="773"/>
      <c r="F53" s="773"/>
      <c r="G53" s="773"/>
      <c r="H53" s="773"/>
      <c r="I53" s="773"/>
      <c r="J53" s="773"/>
      <c r="K53" s="1221" t="str">
        <f t="shared" si="0"/>
        <v/>
      </c>
      <c r="L53" s="1221" t="str">
        <f t="shared" si="1"/>
        <v/>
      </c>
      <c r="M53" s="1221" t="str">
        <f t="shared" si="2"/>
        <v/>
      </c>
      <c r="N53" s="1221" t="str">
        <f>IF($D53="","",VLOOKUP($D53,'Drop Down Configurator'!$AK$8:$AL$14,2,FALSE))</f>
        <v/>
      </c>
    </row>
    <row r="54" spans="2:14" ht="24.95" customHeight="1" x14ac:dyDescent="0.25">
      <c r="B54" s="773"/>
      <c r="C54" s="773"/>
      <c r="D54" s="773"/>
      <c r="E54" s="773"/>
      <c r="F54" s="773"/>
      <c r="G54" s="773"/>
      <c r="H54" s="773"/>
      <c r="I54" s="773"/>
      <c r="J54" s="773"/>
      <c r="K54" s="1221" t="str">
        <f t="shared" si="0"/>
        <v/>
      </c>
      <c r="L54" s="1221" t="str">
        <f t="shared" si="1"/>
        <v/>
      </c>
      <c r="M54" s="1221" t="str">
        <f t="shared" si="2"/>
        <v/>
      </c>
      <c r="N54" s="1221" t="str">
        <f>IF($D54="","",VLOOKUP($D54,'Drop Down Configurator'!$AK$8:$AL$14,2,FALSE))</f>
        <v/>
      </c>
    </row>
    <row r="55" spans="2:14" ht="24.95" customHeight="1" x14ac:dyDescent="0.25">
      <c r="B55" s="773"/>
      <c r="C55" s="773"/>
      <c r="D55" s="773"/>
      <c r="E55" s="773"/>
      <c r="F55" s="773"/>
      <c r="G55" s="773"/>
      <c r="H55" s="773"/>
      <c r="I55" s="773"/>
      <c r="J55" s="773"/>
      <c r="K55" s="1221" t="str">
        <f t="shared" si="0"/>
        <v/>
      </c>
      <c r="L55" s="1221" t="str">
        <f t="shared" si="1"/>
        <v/>
      </c>
      <c r="M55" s="1221" t="str">
        <f t="shared" si="2"/>
        <v/>
      </c>
      <c r="N55" s="1221" t="str">
        <f>IF($D55="","",VLOOKUP($D55,'Drop Down Configurator'!$AK$8:$AL$14,2,FALSE))</f>
        <v/>
      </c>
    </row>
    <row r="56" spans="2:14" ht="24.95" customHeight="1" x14ac:dyDescent="0.25">
      <c r="B56" s="773"/>
      <c r="C56" s="773"/>
      <c r="D56" s="773"/>
      <c r="E56" s="773"/>
      <c r="F56" s="773"/>
      <c r="G56" s="773"/>
      <c r="H56" s="773"/>
      <c r="I56" s="773"/>
      <c r="J56" s="773"/>
      <c r="K56" s="1221" t="str">
        <f t="shared" si="0"/>
        <v/>
      </c>
      <c r="L56" s="1221" t="str">
        <f t="shared" si="1"/>
        <v/>
      </c>
      <c r="M56" s="1221" t="str">
        <f t="shared" si="2"/>
        <v/>
      </c>
      <c r="N56" s="1221" t="str">
        <f>IF($D56="","",VLOOKUP($D56,'Drop Down Configurator'!$AK$8:$AL$14,2,FALSE))</f>
        <v/>
      </c>
    </row>
    <row r="57" spans="2:14" ht="24.95" customHeight="1" x14ac:dyDescent="0.25">
      <c r="B57" s="773"/>
      <c r="C57" s="773"/>
      <c r="D57" s="773"/>
      <c r="E57" s="773"/>
      <c r="F57" s="773"/>
      <c r="G57" s="773"/>
      <c r="H57" s="773"/>
      <c r="I57" s="773"/>
      <c r="J57" s="773"/>
      <c r="K57" s="1221" t="str">
        <f t="shared" si="0"/>
        <v/>
      </c>
      <c r="L57" s="1221" t="str">
        <f t="shared" si="1"/>
        <v/>
      </c>
      <c r="M57" s="1221" t="str">
        <f t="shared" si="2"/>
        <v/>
      </c>
      <c r="N57" s="1221" t="str">
        <f>IF($D57="","",VLOOKUP($D57,'Drop Down Configurator'!$AK$8:$AL$14,2,FALSE))</f>
        <v/>
      </c>
    </row>
    <row r="58" spans="2:14" ht="24.95" customHeight="1" x14ac:dyDescent="0.25">
      <c r="B58" s="773"/>
      <c r="C58" s="773"/>
      <c r="D58" s="773"/>
      <c r="E58" s="773"/>
      <c r="F58" s="773"/>
      <c r="G58" s="773"/>
      <c r="H58" s="773"/>
      <c r="I58" s="773"/>
      <c r="J58" s="773"/>
      <c r="K58" s="1221" t="str">
        <f t="shared" si="0"/>
        <v/>
      </c>
      <c r="L58" s="1221" t="str">
        <f t="shared" si="1"/>
        <v/>
      </c>
      <c r="M58" s="1221" t="str">
        <f t="shared" si="2"/>
        <v/>
      </c>
      <c r="N58" s="1221" t="str">
        <f>IF($D58="","",VLOOKUP($D58,'Drop Down Configurator'!$AK$8:$AL$14,2,FALSE))</f>
        <v/>
      </c>
    </row>
    <row r="59" spans="2:14" ht="24.95" customHeight="1" x14ac:dyDescent="0.25">
      <c r="B59" s="773"/>
      <c r="C59" s="773"/>
      <c r="D59" s="773"/>
      <c r="E59" s="773"/>
      <c r="F59" s="773"/>
      <c r="G59" s="773"/>
      <c r="H59" s="773"/>
      <c r="I59" s="773"/>
      <c r="J59" s="773"/>
      <c r="K59" s="1221" t="str">
        <f t="shared" si="0"/>
        <v/>
      </c>
      <c r="L59" s="1221" t="str">
        <f t="shared" si="1"/>
        <v/>
      </c>
      <c r="M59" s="1221" t="str">
        <f t="shared" si="2"/>
        <v/>
      </c>
      <c r="N59" s="1221" t="str">
        <f>IF($D59="","",VLOOKUP($D59,'Drop Down Configurator'!$AK$8:$AL$14,2,FALSE))</f>
        <v/>
      </c>
    </row>
    <row r="60" spans="2:14" ht="24.95" customHeight="1" x14ac:dyDescent="0.25">
      <c r="B60" s="773"/>
      <c r="C60" s="773"/>
      <c r="D60" s="773"/>
      <c r="E60" s="773"/>
      <c r="F60" s="773"/>
      <c r="G60" s="773"/>
      <c r="H60" s="773"/>
      <c r="I60" s="773"/>
      <c r="J60" s="773"/>
      <c r="K60" s="1221" t="str">
        <f t="shared" si="0"/>
        <v/>
      </c>
      <c r="L60" s="1221" t="str">
        <f t="shared" si="1"/>
        <v/>
      </c>
      <c r="M60" s="1221" t="str">
        <f t="shared" si="2"/>
        <v/>
      </c>
      <c r="N60" s="1221" t="str">
        <f>IF($D60="","",VLOOKUP($D60,'Drop Down Configurator'!$AK$8:$AL$14,2,FALSE))</f>
        <v/>
      </c>
    </row>
    <row r="61" spans="2:14" ht="24.95" customHeight="1" x14ac:dyDescent="0.25">
      <c r="B61" s="773"/>
      <c r="C61" s="773"/>
      <c r="D61" s="773"/>
      <c r="E61" s="773"/>
      <c r="F61" s="773"/>
      <c r="G61" s="773"/>
      <c r="H61" s="773"/>
      <c r="I61" s="773"/>
      <c r="J61" s="773"/>
      <c r="K61" s="1221" t="str">
        <f t="shared" si="0"/>
        <v/>
      </c>
      <c r="L61" s="1221" t="str">
        <f t="shared" si="1"/>
        <v/>
      </c>
      <c r="M61" s="1221" t="str">
        <f t="shared" si="2"/>
        <v/>
      </c>
      <c r="N61" s="1221" t="str">
        <f>IF($D61="","",VLOOKUP($D61,'Drop Down Configurator'!$AK$8:$AL$14,2,FALSE))</f>
        <v/>
      </c>
    </row>
    <row r="62" spans="2:14" ht="24.95" customHeight="1" x14ac:dyDescent="0.25">
      <c r="B62" s="773"/>
      <c r="C62" s="773"/>
      <c r="D62" s="773"/>
      <c r="E62" s="773"/>
      <c r="F62" s="773"/>
      <c r="G62" s="773"/>
      <c r="H62" s="773"/>
      <c r="I62" s="773"/>
      <c r="J62" s="773"/>
      <c r="K62" s="1221" t="str">
        <f t="shared" si="0"/>
        <v/>
      </c>
      <c r="L62" s="1221" t="str">
        <f t="shared" si="1"/>
        <v/>
      </c>
      <c r="M62" s="1221" t="str">
        <f t="shared" si="2"/>
        <v/>
      </c>
      <c r="N62" s="1221" t="str">
        <f>IF($D62="","",VLOOKUP($D62,'Drop Down Configurator'!$AK$8:$AL$14,2,FALSE))</f>
        <v/>
      </c>
    </row>
    <row r="63" spans="2:14" ht="24.95" customHeight="1" x14ac:dyDescent="0.25">
      <c r="B63" s="773"/>
      <c r="C63" s="773"/>
      <c r="D63" s="773"/>
      <c r="E63" s="773"/>
      <c r="F63" s="773"/>
      <c r="G63" s="773"/>
      <c r="H63" s="773"/>
      <c r="I63" s="773"/>
      <c r="J63" s="773"/>
      <c r="K63" s="1221" t="str">
        <f t="shared" si="0"/>
        <v/>
      </c>
      <c r="L63" s="1221" t="str">
        <f t="shared" si="1"/>
        <v/>
      </c>
      <c r="M63" s="1221" t="str">
        <f t="shared" si="2"/>
        <v/>
      </c>
      <c r="N63" s="1221" t="str">
        <f>IF($D63="","",VLOOKUP($D63,'Drop Down Configurator'!$AK$8:$AL$14,2,FALSE))</f>
        <v/>
      </c>
    </row>
    <row r="64" spans="2:14" ht="24.95" customHeight="1" x14ac:dyDescent="0.25">
      <c r="B64" s="773"/>
      <c r="C64" s="773"/>
      <c r="D64" s="773"/>
      <c r="E64" s="773"/>
      <c r="F64" s="773"/>
      <c r="G64" s="773"/>
      <c r="H64" s="773"/>
      <c r="I64" s="773"/>
      <c r="J64" s="773"/>
      <c r="K64" s="1221" t="str">
        <f t="shared" si="0"/>
        <v/>
      </c>
      <c r="L64" s="1221" t="str">
        <f t="shared" si="1"/>
        <v/>
      </c>
      <c r="M64" s="1221" t="str">
        <f t="shared" si="2"/>
        <v/>
      </c>
      <c r="N64" s="1221" t="str">
        <f>IF($D64="","",VLOOKUP($D64,'Drop Down Configurator'!$AK$8:$AL$14,2,FALSE))</f>
        <v/>
      </c>
    </row>
    <row r="65" spans="2:14" ht="24.95" customHeight="1" x14ac:dyDescent="0.25">
      <c r="B65" s="773"/>
      <c r="C65" s="773"/>
      <c r="D65" s="773"/>
      <c r="E65" s="773"/>
      <c r="F65" s="773"/>
      <c r="G65" s="773"/>
      <c r="H65" s="773"/>
      <c r="I65" s="773"/>
      <c r="J65" s="773"/>
      <c r="K65" s="1221" t="str">
        <f t="shared" si="0"/>
        <v/>
      </c>
      <c r="L65" s="1221" t="str">
        <f t="shared" si="1"/>
        <v/>
      </c>
      <c r="M65" s="1221" t="str">
        <f t="shared" si="2"/>
        <v/>
      </c>
      <c r="N65" s="1221" t="str">
        <f>IF($D65="","",VLOOKUP($D65,'Drop Down Configurator'!$AK$8:$AL$14,2,FALSE))</f>
        <v/>
      </c>
    </row>
    <row r="66" spans="2:14" ht="24.95" customHeight="1" x14ac:dyDescent="0.25">
      <c r="B66" s="773"/>
      <c r="C66" s="773"/>
      <c r="D66" s="773"/>
      <c r="E66" s="773"/>
      <c r="F66" s="773"/>
      <c r="G66" s="773"/>
      <c r="H66" s="773"/>
      <c r="I66" s="773"/>
      <c r="J66" s="773"/>
      <c r="K66" s="1221" t="str">
        <f t="shared" si="0"/>
        <v/>
      </c>
      <c r="L66" s="1221" t="str">
        <f t="shared" si="1"/>
        <v/>
      </c>
      <c r="M66" s="1221" t="str">
        <f t="shared" si="2"/>
        <v/>
      </c>
      <c r="N66" s="1221" t="str">
        <f>IF($D66="","",VLOOKUP($D66,'Drop Down Configurator'!$AK$8:$AL$14,2,FALSE))</f>
        <v/>
      </c>
    </row>
    <row r="67" spans="2:14" ht="24.95" customHeight="1" x14ac:dyDescent="0.25">
      <c r="B67" s="773"/>
      <c r="C67" s="773"/>
      <c r="D67" s="773"/>
      <c r="E67" s="773"/>
      <c r="F67" s="773"/>
      <c r="G67" s="773"/>
      <c r="H67" s="773"/>
      <c r="I67" s="773"/>
      <c r="J67" s="773"/>
      <c r="K67" s="1221" t="str">
        <f t="shared" si="0"/>
        <v/>
      </c>
      <c r="L67" s="1221" t="str">
        <f t="shared" si="1"/>
        <v/>
      </c>
      <c r="M67" s="1221" t="str">
        <f t="shared" si="2"/>
        <v/>
      </c>
      <c r="N67" s="1221" t="str">
        <f>IF($D67="","",VLOOKUP($D67,'Drop Down Configurator'!$AK$8:$AL$14,2,FALSE))</f>
        <v/>
      </c>
    </row>
    <row r="68" spans="2:14" ht="24.95" customHeight="1" x14ac:dyDescent="0.25">
      <c r="B68" s="773"/>
      <c r="C68" s="773"/>
      <c r="D68" s="773"/>
      <c r="E68" s="773"/>
      <c r="F68" s="773"/>
      <c r="G68" s="773"/>
      <c r="H68" s="773"/>
      <c r="I68" s="773"/>
      <c r="J68" s="773"/>
      <c r="K68" s="1221" t="str">
        <f t="shared" si="0"/>
        <v/>
      </c>
      <c r="L68" s="1221" t="str">
        <f t="shared" si="1"/>
        <v/>
      </c>
      <c r="M68" s="1221" t="str">
        <f t="shared" si="2"/>
        <v/>
      </c>
      <c r="N68" s="1221" t="str">
        <f>IF($D68="","",VLOOKUP($D68,'Drop Down Configurator'!$AK$8:$AL$14,2,FALSE))</f>
        <v/>
      </c>
    </row>
    <row r="69" spans="2:14" ht="24.95" customHeight="1" x14ac:dyDescent="0.25">
      <c r="B69" s="773"/>
      <c r="C69" s="773"/>
      <c r="D69" s="773"/>
      <c r="E69" s="773"/>
      <c r="F69" s="773"/>
      <c r="G69" s="773"/>
      <c r="H69" s="773"/>
      <c r="I69" s="773"/>
      <c r="J69" s="773"/>
      <c r="K69" s="1221" t="str">
        <f t="shared" si="0"/>
        <v/>
      </c>
      <c r="L69" s="1221" t="str">
        <f t="shared" si="1"/>
        <v/>
      </c>
      <c r="M69" s="1221" t="str">
        <f t="shared" si="2"/>
        <v/>
      </c>
      <c r="N69" s="1221" t="str">
        <f>IF($D69="","",VLOOKUP($D69,'Drop Down Configurator'!$AK$8:$AL$14,2,FALSE))</f>
        <v/>
      </c>
    </row>
    <row r="70" spans="2:14" ht="24.95" customHeight="1" x14ac:dyDescent="0.25">
      <c r="B70" s="773"/>
      <c r="C70" s="773"/>
      <c r="D70" s="773"/>
      <c r="E70" s="773"/>
      <c r="F70" s="773"/>
      <c r="G70" s="773"/>
      <c r="H70" s="773"/>
      <c r="I70" s="773"/>
      <c r="J70" s="773"/>
      <c r="K70" s="1221" t="str">
        <f t="shared" si="0"/>
        <v/>
      </c>
      <c r="L70" s="1221" t="str">
        <f t="shared" si="1"/>
        <v/>
      </c>
      <c r="M70" s="1221" t="str">
        <f t="shared" si="2"/>
        <v/>
      </c>
      <c r="N70" s="1221" t="str">
        <f>IF($D70="","",VLOOKUP($D70,'Drop Down Configurator'!$AK$8:$AL$14,2,FALSE))</f>
        <v/>
      </c>
    </row>
    <row r="71" spans="2:14" ht="24.95" customHeight="1" x14ac:dyDescent="0.25">
      <c r="B71" s="773"/>
      <c r="C71" s="773"/>
      <c r="D71" s="773"/>
      <c r="E71" s="773"/>
      <c r="F71" s="773"/>
      <c r="G71" s="773"/>
      <c r="H71" s="773"/>
      <c r="I71" s="773"/>
      <c r="J71" s="773"/>
      <c r="K71" s="1221" t="str">
        <f t="shared" si="0"/>
        <v/>
      </c>
      <c r="L71" s="1221" t="str">
        <f t="shared" si="1"/>
        <v/>
      </c>
      <c r="M71" s="1221" t="str">
        <f t="shared" si="2"/>
        <v/>
      </c>
      <c r="N71" s="1221" t="str">
        <f>IF($D71="","",VLOOKUP($D71,'Drop Down Configurator'!$AK$8:$AL$14,2,FALSE))</f>
        <v/>
      </c>
    </row>
    <row r="72" spans="2:14" ht="24.95" customHeight="1" x14ac:dyDescent="0.25">
      <c r="B72" s="773"/>
      <c r="C72" s="773"/>
      <c r="D72" s="773"/>
      <c r="E72" s="773"/>
      <c r="F72" s="773"/>
      <c r="G72" s="773"/>
      <c r="H72" s="773"/>
      <c r="I72" s="773"/>
      <c r="J72" s="773"/>
      <c r="K72" s="1221" t="str">
        <f t="shared" si="0"/>
        <v/>
      </c>
      <c r="L72" s="1221" t="str">
        <f t="shared" si="1"/>
        <v/>
      </c>
      <c r="M72" s="1221" t="str">
        <f t="shared" si="2"/>
        <v/>
      </c>
      <c r="N72" s="1221" t="str">
        <f>IF($D72="","",VLOOKUP($D72,'Drop Down Configurator'!$AK$8:$AL$14,2,FALSE))</f>
        <v/>
      </c>
    </row>
    <row r="73" spans="2:14" ht="24.95" customHeight="1" x14ac:dyDescent="0.25">
      <c r="B73" s="773"/>
      <c r="C73" s="773"/>
      <c r="D73" s="773"/>
      <c r="E73" s="773"/>
      <c r="F73" s="773"/>
      <c r="G73" s="773"/>
      <c r="H73" s="773"/>
      <c r="I73" s="773"/>
      <c r="J73" s="773"/>
      <c r="K73" s="1221" t="str">
        <f t="shared" si="0"/>
        <v/>
      </c>
      <c r="L73" s="1221" t="str">
        <f t="shared" si="1"/>
        <v/>
      </c>
      <c r="M73" s="1221" t="str">
        <f t="shared" si="2"/>
        <v/>
      </c>
      <c r="N73" s="1221" t="str">
        <f>IF($D73="","",VLOOKUP($D73,'Drop Down Configurator'!$AK$8:$AL$14,2,FALSE))</f>
        <v/>
      </c>
    </row>
    <row r="74" spans="2:14" ht="24.95" customHeight="1" x14ac:dyDescent="0.25">
      <c r="B74" s="773"/>
      <c r="C74" s="773"/>
      <c r="D74" s="773"/>
      <c r="E74" s="773"/>
      <c r="F74" s="773"/>
      <c r="G74" s="773"/>
      <c r="H74" s="773"/>
      <c r="I74" s="773"/>
      <c r="J74" s="773"/>
      <c r="K74" s="1221" t="str">
        <f t="shared" si="0"/>
        <v/>
      </c>
      <c r="L74" s="1221" t="str">
        <f t="shared" si="1"/>
        <v/>
      </c>
      <c r="M74" s="1221" t="str">
        <f t="shared" si="2"/>
        <v/>
      </c>
      <c r="N74" s="1221" t="str">
        <f>IF($D74="","",VLOOKUP($D74,'Drop Down Configurator'!$AK$8:$AL$14,2,FALSE))</f>
        <v/>
      </c>
    </row>
    <row r="75" spans="2:14" ht="24.95" customHeight="1" x14ac:dyDescent="0.25">
      <c r="B75" s="773"/>
      <c r="C75" s="773"/>
      <c r="D75" s="773"/>
      <c r="E75" s="773"/>
      <c r="F75" s="773"/>
      <c r="G75" s="773"/>
      <c r="H75" s="773"/>
      <c r="I75" s="773"/>
      <c r="J75" s="773"/>
      <c r="K75" s="1221" t="str">
        <f t="shared" si="0"/>
        <v/>
      </c>
      <c r="L75" s="1221" t="str">
        <f t="shared" si="1"/>
        <v/>
      </c>
      <c r="M75" s="1221" t="str">
        <f t="shared" si="2"/>
        <v/>
      </c>
      <c r="N75" s="1221" t="str">
        <f>IF($D75="","",VLOOKUP($D75,'Drop Down Configurator'!$AK$8:$AL$14,2,FALSE))</f>
        <v/>
      </c>
    </row>
    <row r="76" spans="2:14" ht="24.95" customHeight="1" x14ac:dyDescent="0.25">
      <c r="B76" s="773"/>
      <c r="C76" s="773"/>
      <c r="D76" s="773"/>
      <c r="E76" s="773"/>
      <c r="F76" s="773"/>
      <c r="G76" s="773"/>
      <c r="H76" s="773"/>
      <c r="I76" s="773"/>
      <c r="J76" s="773"/>
      <c r="K76" s="1221" t="str">
        <f t="shared" si="0"/>
        <v/>
      </c>
      <c r="L76" s="1221" t="str">
        <f t="shared" si="1"/>
        <v/>
      </c>
      <c r="M76" s="1221" t="str">
        <f t="shared" si="2"/>
        <v/>
      </c>
      <c r="N76" s="1221" t="str">
        <f>IF($D76="","",VLOOKUP($D76,'Drop Down Configurator'!$AK$8:$AL$14,2,FALSE))</f>
        <v/>
      </c>
    </row>
    <row r="77" spans="2:14" ht="24.95" customHeight="1" x14ac:dyDescent="0.25">
      <c r="B77" s="773"/>
      <c r="C77" s="773"/>
      <c r="D77" s="773"/>
      <c r="E77" s="773"/>
      <c r="F77" s="773"/>
      <c r="G77" s="773"/>
      <c r="H77" s="773"/>
      <c r="I77" s="773"/>
      <c r="J77" s="773"/>
      <c r="K77" s="1221" t="str">
        <f t="shared" si="0"/>
        <v/>
      </c>
      <c r="L77" s="1221" t="str">
        <f t="shared" si="1"/>
        <v/>
      </c>
      <c r="M77" s="1221" t="str">
        <f t="shared" si="2"/>
        <v/>
      </c>
      <c r="N77" s="1221" t="str">
        <f>IF($D77="","",VLOOKUP($D77,'Drop Down Configurator'!$AK$8:$AL$14,2,FALSE))</f>
        <v/>
      </c>
    </row>
    <row r="78" spans="2:14" ht="24.95" customHeight="1" x14ac:dyDescent="0.25">
      <c r="B78" s="773"/>
      <c r="C78" s="773"/>
      <c r="D78" s="773"/>
      <c r="E78" s="773"/>
      <c r="F78" s="773"/>
      <c r="G78" s="773"/>
      <c r="H78" s="773"/>
      <c r="I78" s="773"/>
      <c r="J78" s="773"/>
      <c r="K78" s="1221" t="str">
        <f t="shared" si="0"/>
        <v/>
      </c>
      <c r="L78" s="1221" t="str">
        <f t="shared" si="1"/>
        <v/>
      </c>
      <c r="M78" s="1221" t="str">
        <f t="shared" si="2"/>
        <v/>
      </c>
      <c r="N78" s="1221" t="str">
        <f>IF($D78="","",VLOOKUP($D78,'Drop Down Configurator'!$AK$8:$AL$14,2,FALSE))</f>
        <v/>
      </c>
    </row>
    <row r="79" spans="2:14" ht="24.95" customHeight="1" x14ac:dyDescent="0.25">
      <c r="B79" s="773"/>
      <c r="C79" s="773"/>
      <c r="D79" s="773"/>
      <c r="E79" s="773"/>
      <c r="F79" s="773"/>
      <c r="G79" s="773"/>
      <c r="H79" s="773"/>
      <c r="I79" s="773"/>
      <c r="J79" s="773"/>
      <c r="K79" s="1221" t="str">
        <f t="shared" si="0"/>
        <v/>
      </c>
      <c r="L79" s="1221" t="str">
        <f t="shared" si="1"/>
        <v/>
      </c>
      <c r="M79" s="1221" t="str">
        <f t="shared" si="2"/>
        <v/>
      </c>
      <c r="N79" s="1221" t="str">
        <f>IF($D79="","",VLOOKUP($D79,'Drop Down Configurator'!$AK$8:$AL$14,2,FALSE))</f>
        <v/>
      </c>
    </row>
    <row r="80" spans="2:14" ht="24.95" customHeight="1" x14ac:dyDescent="0.25">
      <c r="B80" s="773"/>
      <c r="C80" s="773"/>
      <c r="D80" s="773"/>
      <c r="E80" s="773"/>
      <c r="F80" s="773"/>
      <c r="G80" s="773"/>
      <c r="H80" s="773"/>
      <c r="I80" s="773"/>
      <c r="J80" s="773"/>
      <c r="K80" s="1221" t="str">
        <f t="shared" si="0"/>
        <v/>
      </c>
      <c r="L80" s="1221" t="str">
        <f t="shared" si="1"/>
        <v/>
      </c>
      <c r="M80" s="1221" t="str">
        <f t="shared" si="2"/>
        <v/>
      </c>
      <c r="N80" s="1221" t="str">
        <f>IF($D80="","",VLOOKUP($D80,'Drop Down Configurator'!$AK$8:$AL$14,2,FALSE))</f>
        <v/>
      </c>
    </row>
    <row r="81" spans="2:14" ht="24.95" customHeight="1" x14ac:dyDescent="0.25">
      <c r="B81" s="773"/>
      <c r="C81" s="773"/>
      <c r="D81" s="773"/>
      <c r="E81" s="773"/>
      <c r="F81" s="773"/>
      <c r="G81" s="773"/>
      <c r="H81" s="773"/>
      <c r="I81" s="773"/>
      <c r="J81" s="773"/>
      <c r="K81" s="1221" t="str">
        <f t="shared" si="0"/>
        <v/>
      </c>
      <c r="L81" s="1221" t="str">
        <f t="shared" si="1"/>
        <v/>
      </c>
      <c r="M81" s="1221" t="str">
        <f t="shared" si="2"/>
        <v/>
      </c>
      <c r="N81" s="1221" t="str">
        <f>IF($D81="","",VLOOKUP($D81,'Drop Down Configurator'!$AK$8:$AL$14,2,FALSE))</f>
        <v/>
      </c>
    </row>
    <row r="82" spans="2:14" ht="24.95" customHeight="1" x14ac:dyDescent="0.25">
      <c r="B82" s="773"/>
      <c r="C82" s="773"/>
      <c r="D82" s="773"/>
      <c r="E82" s="773"/>
      <c r="F82" s="773"/>
      <c r="G82" s="773"/>
      <c r="H82" s="773"/>
      <c r="I82" s="773"/>
      <c r="J82" s="773"/>
      <c r="K82" s="1221" t="str">
        <f t="shared" ref="K82:K109" si="3">IF($N82="","",IF($N82=0,"",IF($G82="Defect",$N82,"")))</f>
        <v/>
      </c>
      <c r="L82" s="1221" t="str">
        <f t="shared" ref="L82:L109" si="4">IF($N82="","",IF($N82=0,"",IF($G82="Defect",$H82,"")))</f>
        <v/>
      </c>
      <c r="M82" s="1221" t="str">
        <f t="shared" ref="M82:M109" si="5">IF($N82="","",IF($N82=0,"",IF($G82="Defect",$I82,"")))</f>
        <v/>
      </c>
      <c r="N82" s="1221" t="str">
        <f>IF($D82="","",VLOOKUP($D82,'Drop Down Configurator'!$AK$8:$AL$14,2,FALSE))</f>
        <v/>
      </c>
    </row>
    <row r="83" spans="2:14" ht="24.95" customHeight="1" x14ac:dyDescent="0.25">
      <c r="B83" s="773"/>
      <c r="C83" s="773"/>
      <c r="D83" s="773"/>
      <c r="E83" s="773"/>
      <c r="F83" s="773"/>
      <c r="G83" s="773"/>
      <c r="H83" s="773"/>
      <c r="I83" s="773"/>
      <c r="J83" s="773"/>
      <c r="K83" s="1221" t="str">
        <f t="shared" si="3"/>
        <v/>
      </c>
      <c r="L83" s="1221" t="str">
        <f t="shared" si="4"/>
        <v/>
      </c>
      <c r="M83" s="1221" t="str">
        <f t="shared" si="5"/>
        <v/>
      </c>
      <c r="N83" s="1221" t="str">
        <f>IF($D83="","",VLOOKUP($D83,'Drop Down Configurator'!$AK$8:$AL$14,2,FALSE))</f>
        <v/>
      </c>
    </row>
    <row r="84" spans="2:14" ht="24.95" customHeight="1" x14ac:dyDescent="0.25">
      <c r="B84" s="773"/>
      <c r="C84" s="773"/>
      <c r="D84" s="773"/>
      <c r="E84" s="773"/>
      <c r="F84" s="773"/>
      <c r="G84" s="773"/>
      <c r="H84" s="773"/>
      <c r="I84" s="773"/>
      <c r="J84" s="773"/>
      <c r="K84" s="1221" t="str">
        <f t="shared" si="3"/>
        <v/>
      </c>
      <c r="L84" s="1221" t="str">
        <f t="shared" si="4"/>
        <v/>
      </c>
      <c r="M84" s="1221" t="str">
        <f t="shared" si="5"/>
        <v/>
      </c>
      <c r="N84" s="1221" t="str">
        <f>IF($D84="","",VLOOKUP($D84,'Drop Down Configurator'!$AK$8:$AL$14,2,FALSE))</f>
        <v/>
      </c>
    </row>
    <row r="85" spans="2:14" ht="24.95" customHeight="1" x14ac:dyDescent="0.25">
      <c r="B85" s="773"/>
      <c r="C85" s="773"/>
      <c r="D85" s="773"/>
      <c r="E85" s="773"/>
      <c r="F85" s="773"/>
      <c r="G85" s="773"/>
      <c r="H85" s="773"/>
      <c r="I85" s="773"/>
      <c r="J85" s="773"/>
      <c r="K85" s="1221" t="str">
        <f t="shared" si="3"/>
        <v/>
      </c>
      <c r="L85" s="1221" t="str">
        <f t="shared" si="4"/>
        <v/>
      </c>
      <c r="M85" s="1221" t="str">
        <f t="shared" si="5"/>
        <v/>
      </c>
      <c r="N85" s="1221" t="str">
        <f>IF($D85="","",VLOOKUP($D85,'Drop Down Configurator'!$AK$8:$AL$14,2,FALSE))</f>
        <v/>
      </c>
    </row>
    <row r="86" spans="2:14" ht="24.95" customHeight="1" x14ac:dyDescent="0.25">
      <c r="B86" s="773"/>
      <c r="C86" s="773"/>
      <c r="D86" s="773"/>
      <c r="E86" s="773"/>
      <c r="F86" s="773"/>
      <c r="G86" s="773"/>
      <c r="H86" s="773"/>
      <c r="I86" s="773"/>
      <c r="J86" s="773"/>
      <c r="K86" s="1221" t="str">
        <f t="shared" si="3"/>
        <v/>
      </c>
      <c r="L86" s="1221" t="str">
        <f t="shared" si="4"/>
        <v/>
      </c>
      <c r="M86" s="1221" t="str">
        <f t="shared" si="5"/>
        <v/>
      </c>
      <c r="N86" s="1221" t="str">
        <f>IF($D86="","",VLOOKUP($D86,'Drop Down Configurator'!$AK$8:$AL$14,2,FALSE))</f>
        <v/>
      </c>
    </row>
    <row r="87" spans="2:14" ht="24.95" customHeight="1" x14ac:dyDescent="0.25">
      <c r="B87" s="773"/>
      <c r="C87" s="773"/>
      <c r="D87" s="773"/>
      <c r="E87" s="773"/>
      <c r="F87" s="773"/>
      <c r="G87" s="773"/>
      <c r="H87" s="773"/>
      <c r="I87" s="773"/>
      <c r="J87" s="773"/>
      <c r="K87" s="1221" t="str">
        <f t="shared" si="3"/>
        <v/>
      </c>
      <c r="L87" s="1221" t="str">
        <f t="shared" si="4"/>
        <v/>
      </c>
      <c r="M87" s="1221" t="str">
        <f t="shared" si="5"/>
        <v/>
      </c>
      <c r="N87" s="1221" t="str">
        <f>IF($D87="","",VLOOKUP($D87,'Drop Down Configurator'!$AK$8:$AL$14,2,FALSE))</f>
        <v/>
      </c>
    </row>
    <row r="88" spans="2:14" ht="24.95" customHeight="1" x14ac:dyDescent="0.25">
      <c r="B88" s="773"/>
      <c r="C88" s="773"/>
      <c r="D88" s="773"/>
      <c r="E88" s="773"/>
      <c r="F88" s="773"/>
      <c r="G88" s="773"/>
      <c r="H88" s="773"/>
      <c r="I88" s="773"/>
      <c r="J88" s="773"/>
      <c r="K88" s="1221" t="str">
        <f t="shared" si="3"/>
        <v/>
      </c>
      <c r="L88" s="1221" t="str">
        <f t="shared" si="4"/>
        <v/>
      </c>
      <c r="M88" s="1221" t="str">
        <f t="shared" si="5"/>
        <v/>
      </c>
      <c r="N88" s="1221" t="str">
        <f>IF($D88="","",VLOOKUP($D88,'Drop Down Configurator'!$AK$8:$AL$14,2,FALSE))</f>
        <v/>
      </c>
    </row>
    <row r="89" spans="2:14" ht="24.95" customHeight="1" x14ac:dyDescent="0.25">
      <c r="B89" s="773"/>
      <c r="C89" s="773"/>
      <c r="D89" s="773"/>
      <c r="E89" s="773"/>
      <c r="F89" s="773"/>
      <c r="G89" s="773"/>
      <c r="H89" s="773"/>
      <c r="I89" s="773"/>
      <c r="J89" s="773"/>
      <c r="K89" s="1221" t="str">
        <f t="shared" si="3"/>
        <v/>
      </c>
      <c r="L89" s="1221" t="str">
        <f t="shared" si="4"/>
        <v/>
      </c>
      <c r="M89" s="1221" t="str">
        <f t="shared" si="5"/>
        <v/>
      </c>
      <c r="N89" s="1221" t="str">
        <f>IF($D89="","",VLOOKUP($D89,'Drop Down Configurator'!$AK$8:$AL$14,2,FALSE))</f>
        <v/>
      </c>
    </row>
    <row r="90" spans="2:14" ht="24.95" customHeight="1" x14ac:dyDescent="0.25">
      <c r="B90" s="773"/>
      <c r="C90" s="773"/>
      <c r="D90" s="773"/>
      <c r="E90" s="773"/>
      <c r="F90" s="773"/>
      <c r="G90" s="773"/>
      <c r="H90" s="773"/>
      <c r="I90" s="773"/>
      <c r="J90" s="773"/>
      <c r="K90" s="1221" t="str">
        <f t="shared" si="3"/>
        <v/>
      </c>
      <c r="L90" s="1221" t="str">
        <f t="shared" si="4"/>
        <v/>
      </c>
      <c r="M90" s="1221" t="str">
        <f t="shared" si="5"/>
        <v/>
      </c>
      <c r="N90" s="1221" t="str">
        <f>IF($D90="","",VLOOKUP($D90,'Drop Down Configurator'!$AK$8:$AL$14,2,FALSE))</f>
        <v/>
      </c>
    </row>
    <row r="91" spans="2:14" ht="24.95" customHeight="1" x14ac:dyDescent="0.25">
      <c r="B91" s="773"/>
      <c r="C91" s="773"/>
      <c r="D91" s="773"/>
      <c r="E91" s="773"/>
      <c r="F91" s="773"/>
      <c r="G91" s="773"/>
      <c r="H91" s="773"/>
      <c r="I91" s="773"/>
      <c r="J91" s="773"/>
      <c r="K91" s="1221" t="str">
        <f t="shared" si="3"/>
        <v/>
      </c>
      <c r="L91" s="1221" t="str">
        <f t="shared" si="4"/>
        <v/>
      </c>
      <c r="M91" s="1221" t="str">
        <f t="shared" si="5"/>
        <v/>
      </c>
      <c r="N91" s="1221" t="str">
        <f>IF($D91="","",VLOOKUP($D91,'Drop Down Configurator'!$AK$8:$AL$14,2,FALSE))</f>
        <v/>
      </c>
    </row>
    <row r="92" spans="2:14" ht="24.95" customHeight="1" x14ac:dyDescent="0.25">
      <c r="B92" s="773"/>
      <c r="C92" s="773"/>
      <c r="D92" s="773"/>
      <c r="E92" s="773"/>
      <c r="F92" s="773"/>
      <c r="G92" s="773"/>
      <c r="H92" s="773"/>
      <c r="I92" s="773"/>
      <c r="J92" s="773"/>
      <c r="K92" s="1221" t="str">
        <f t="shared" si="3"/>
        <v/>
      </c>
      <c r="L92" s="1221" t="str">
        <f t="shared" si="4"/>
        <v/>
      </c>
      <c r="M92" s="1221" t="str">
        <f t="shared" si="5"/>
        <v/>
      </c>
      <c r="N92" s="1221" t="str">
        <f>IF($D92="","",VLOOKUP($D92,'Drop Down Configurator'!$AK$8:$AL$14,2,FALSE))</f>
        <v/>
      </c>
    </row>
    <row r="93" spans="2:14" ht="24.95" customHeight="1" x14ac:dyDescent="0.25">
      <c r="B93" s="773"/>
      <c r="C93" s="773"/>
      <c r="D93" s="773"/>
      <c r="E93" s="773"/>
      <c r="F93" s="773"/>
      <c r="G93" s="773"/>
      <c r="H93" s="773"/>
      <c r="I93" s="773"/>
      <c r="J93" s="773"/>
      <c r="K93" s="1221" t="str">
        <f t="shared" si="3"/>
        <v/>
      </c>
      <c r="L93" s="1221" t="str">
        <f t="shared" si="4"/>
        <v/>
      </c>
      <c r="M93" s="1221" t="str">
        <f t="shared" si="5"/>
        <v/>
      </c>
      <c r="N93" s="1221" t="str">
        <f>IF($D93="","",VLOOKUP($D93,'Drop Down Configurator'!$AK$8:$AL$14,2,FALSE))</f>
        <v/>
      </c>
    </row>
    <row r="94" spans="2:14" ht="24.95" customHeight="1" x14ac:dyDescent="0.25">
      <c r="B94" s="773"/>
      <c r="C94" s="773"/>
      <c r="D94" s="773"/>
      <c r="E94" s="773"/>
      <c r="F94" s="773"/>
      <c r="G94" s="773"/>
      <c r="H94" s="773"/>
      <c r="I94" s="773"/>
      <c r="J94" s="773"/>
      <c r="K94" s="1221" t="str">
        <f t="shared" si="3"/>
        <v/>
      </c>
      <c r="L94" s="1221" t="str">
        <f t="shared" si="4"/>
        <v/>
      </c>
      <c r="M94" s="1221" t="str">
        <f t="shared" si="5"/>
        <v/>
      </c>
      <c r="N94" s="1221" t="str">
        <f>IF($D94="","",VLOOKUP($D94,'Drop Down Configurator'!$AK$8:$AL$14,2,FALSE))</f>
        <v/>
      </c>
    </row>
    <row r="95" spans="2:14" ht="24.95" customHeight="1" x14ac:dyDescent="0.25">
      <c r="B95" s="773"/>
      <c r="C95" s="773"/>
      <c r="D95" s="773"/>
      <c r="E95" s="773"/>
      <c r="F95" s="773"/>
      <c r="G95" s="773"/>
      <c r="H95" s="773"/>
      <c r="I95" s="773"/>
      <c r="J95" s="773"/>
      <c r="K95" s="1221" t="str">
        <f t="shared" si="3"/>
        <v/>
      </c>
      <c r="L95" s="1221" t="str">
        <f t="shared" si="4"/>
        <v/>
      </c>
      <c r="M95" s="1221" t="str">
        <f t="shared" si="5"/>
        <v/>
      </c>
      <c r="N95" s="1221" t="str">
        <f>IF($D95="","",VLOOKUP($D95,'Drop Down Configurator'!$AK$8:$AL$14,2,FALSE))</f>
        <v/>
      </c>
    </row>
    <row r="96" spans="2:14" ht="24.95" customHeight="1" x14ac:dyDescent="0.25">
      <c r="B96" s="773"/>
      <c r="C96" s="773"/>
      <c r="D96" s="773"/>
      <c r="E96" s="773"/>
      <c r="F96" s="773"/>
      <c r="G96" s="773"/>
      <c r="H96" s="773"/>
      <c r="I96" s="773"/>
      <c r="J96" s="773"/>
      <c r="K96" s="1221" t="str">
        <f t="shared" si="3"/>
        <v/>
      </c>
      <c r="L96" s="1221" t="str">
        <f t="shared" si="4"/>
        <v/>
      </c>
      <c r="M96" s="1221" t="str">
        <f t="shared" si="5"/>
        <v/>
      </c>
      <c r="N96" s="1221" t="str">
        <f>IF($D96="","",VLOOKUP($D96,'Drop Down Configurator'!$AK$8:$AL$14,2,FALSE))</f>
        <v/>
      </c>
    </row>
    <row r="97" spans="2:14" ht="24.95" customHeight="1" x14ac:dyDescent="0.25">
      <c r="B97" s="773"/>
      <c r="C97" s="773"/>
      <c r="D97" s="773"/>
      <c r="E97" s="773"/>
      <c r="F97" s="773"/>
      <c r="G97" s="773"/>
      <c r="H97" s="773"/>
      <c r="I97" s="773"/>
      <c r="J97" s="773"/>
      <c r="K97" s="1221" t="str">
        <f t="shared" si="3"/>
        <v/>
      </c>
      <c r="L97" s="1221" t="str">
        <f t="shared" si="4"/>
        <v/>
      </c>
      <c r="M97" s="1221" t="str">
        <f t="shared" si="5"/>
        <v/>
      </c>
      <c r="N97" s="1221" t="str">
        <f>IF($D97="","",VLOOKUP($D97,'Drop Down Configurator'!$AK$8:$AL$14,2,FALSE))</f>
        <v/>
      </c>
    </row>
    <row r="98" spans="2:14" ht="24.95" customHeight="1" x14ac:dyDescent="0.25">
      <c r="B98" s="773"/>
      <c r="C98" s="773"/>
      <c r="D98" s="773"/>
      <c r="E98" s="773"/>
      <c r="F98" s="773"/>
      <c r="G98" s="773"/>
      <c r="H98" s="773"/>
      <c r="I98" s="773"/>
      <c r="J98" s="773"/>
      <c r="K98" s="1221" t="str">
        <f t="shared" si="3"/>
        <v/>
      </c>
      <c r="L98" s="1221" t="str">
        <f t="shared" si="4"/>
        <v/>
      </c>
      <c r="M98" s="1221" t="str">
        <f t="shared" si="5"/>
        <v/>
      </c>
      <c r="N98" s="1221" t="str">
        <f>IF($D98="","",VLOOKUP($D98,'Drop Down Configurator'!$AK$8:$AL$14,2,FALSE))</f>
        <v/>
      </c>
    </row>
    <row r="99" spans="2:14" ht="24.95" customHeight="1" x14ac:dyDescent="0.25">
      <c r="B99" s="773"/>
      <c r="C99" s="773"/>
      <c r="D99" s="773"/>
      <c r="E99" s="773"/>
      <c r="F99" s="773"/>
      <c r="G99" s="773"/>
      <c r="H99" s="773"/>
      <c r="I99" s="773"/>
      <c r="J99" s="773"/>
      <c r="K99" s="1221" t="str">
        <f t="shared" si="3"/>
        <v/>
      </c>
      <c r="L99" s="1221" t="str">
        <f t="shared" si="4"/>
        <v/>
      </c>
      <c r="M99" s="1221" t="str">
        <f t="shared" si="5"/>
        <v/>
      </c>
      <c r="N99" s="1221" t="str">
        <f>IF($D99="","",VLOOKUP($D99,'Drop Down Configurator'!$AK$8:$AL$14,2,FALSE))</f>
        <v/>
      </c>
    </row>
    <row r="100" spans="2:14" ht="24.95" customHeight="1" x14ac:dyDescent="0.25">
      <c r="B100" s="773"/>
      <c r="C100" s="773"/>
      <c r="D100" s="773"/>
      <c r="E100" s="773"/>
      <c r="F100" s="773"/>
      <c r="G100" s="773"/>
      <c r="H100" s="773"/>
      <c r="I100" s="773"/>
      <c r="J100" s="773"/>
      <c r="K100" s="1221" t="str">
        <f t="shared" si="3"/>
        <v/>
      </c>
      <c r="L100" s="1221" t="str">
        <f t="shared" si="4"/>
        <v/>
      </c>
      <c r="M100" s="1221" t="str">
        <f t="shared" si="5"/>
        <v/>
      </c>
      <c r="N100" s="1221" t="str">
        <f>IF($D100="","",VLOOKUP($D100,'Drop Down Configurator'!$AK$8:$AL$14,2,FALSE))</f>
        <v/>
      </c>
    </row>
    <row r="101" spans="2:14" ht="24.95" customHeight="1" x14ac:dyDescent="0.25">
      <c r="B101" s="773"/>
      <c r="C101" s="773"/>
      <c r="D101" s="773"/>
      <c r="E101" s="773"/>
      <c r="F101" s="773"/>
      <c r="G101" s="773"/>
      <c r="H101" s="773"/>
      <c r="I101" s="773"/>
      <c r="J101" s="773"/>
      <c r="K101" s="1221" t="str">
        <f t="shared" si="3"/>
        <v/>
      </c>
      <c r="L101" s="1221" t="str">
        <f t="shared" si="4"/>
        <v/>
      </c>
      <c r="M101" s="1221" t="str">
        <f t="shared" si="5"/>
        <v/>
      </c>
      <c r="N101" s="1221" t="str">
        <f>IF($D101="","",VLOOKUP($D101,'Drop Down Configurator'!$AK$8:$AL$14,2,FALSE))</f>
        <v/>
      </c>
    </row>
    <row r="102" spans="2:14" ht="24.95" customHeight="1" x14ac:dyDescent="0.25">
      <c r="B102" s="773"/>
      <c r="C102" s="773"/>
      <c r="D102" s="773"/>
      <c r="E102" s="773"/>
      <c r="F102" s="773"/>
      <c r="G102" s="773"/>
      <c r="H102" s="773"/>
      <c r="I102" s="773"/>
      <c r="J102" s="773"/>
      <c r="K102" s="1221" t="str">
        <f t="shared" si="3"/>
        <v/>
      </c>
      <c r="L102" s="1221" t="str">
        <f t="shared" si="4"/>
        <v/>
      </c>
      <c r="M102" s="1221" t="str">
        <f t="shared" si="5"/>
        <v/>
      </c>
      <c r="N102" s="1221" t="str">
        <f>IF($D102="","",VLOOKUP($D102,'Drop Down Configurator'!$AK$8:$AL$14,2,FALSE))</f>
        <v/>
      </c>
    </row>
    <row r="103" spans="2:14" ht="24.95" customHeight="1" x14ac:dyDescent="0.25">
      <c r="B103" s="773"/>
      <c r="C103" s="773"/>
      <c r="D103" s="773"/>
      <c r="E103" s="773"/>
      <c r="F103" s="773"/>
      <c r="G103" s="773"/>
      <c r="H103" s="773"/>
      <c r="I103" s="773"/>
      <c r="J103" s="773"/>
      <c r="K103" s="1221" t="str">
        <f t="shared" si="3"/>
        <v/>
      </c>
      <c r="L103" s="1221" t="str">
        <f t="shared" si="4"/>
        <v/>
      </c>
      <c r="M103" s="1221" t="str">
        <f t="shared" si="5"/>
        <v/>
      </c>
      <c r="N103" s="1221" t="str">
        <f>IF($D103="","",VLOOKUP($D103,'Drop Down Configurator'!$AK$8:$AL$14,2,FALSE))</f>
        <v/>
      </c>
    </row>
    <row r="104" spans="2:14" ht="24.95" customHeight="1" x14ac:dyDescent="0.25">
      <c r="B104" s="773"/>
      <c r="C104" s="773"/>
      <c r="D104" s="773"/>
      <c r="E104" s="773"/>
      <c r="F104" s="773"/>
      <c r="G104" s="773"/>
      <c r="H104" s="773"/>
      <c r="I104" s="773"/>
      <c r="J104" s="773"/>
      <c r="K104" s="1221" t="str">
        <f t="shared" si="3"/>
        <v/>
      </c>
      <c r="L104" s="1221" t="str">
        <f t="shared" si="4"/>
        <v/>
      </c>
      <c r="M104" s="1221" t="str">
        <f t="shared" si="5"/>
        <v/>
      </c>
      <c r="N104" s="1221" t="str">
        <f>IF($D104="","",VLOOKUP($D104,'Drop Down Configurator'!$AK$8:$AL$14,2,FALSE))</f>
        <v/>
      </c>
    </row>
    <row r="105" spans="2:14" ht="24.95" customHeight="1" x14ac:dyDescent="0.25">
      <c r="B105" s="773"/>
      <c r="C105" s="773"/>
      <c r="D105" s="773"/>
      <c r="E105" s="773"/>
      <c r="F105" s="773"/>
      <c r="G105" s="773"/>
      <c r="H105" s="773"/>
      <c r="I105" s="773"/>
      <c r="J105" s="773"/>
      <c r="K105" s="1221" t="str">
        <f t="shared" si="3"/>
        <v/>
      </c>
      <c r="L105" s="1221" t="str">
        <f t="shared" si="4"/>
        <v/>
      </c>
      <c r="M105" s="1221" t="str">
        <f t="shared" si="5"/>
        <v/>
      </c>
      <c r="N105" s="1221" t="str">
        <f>IF($D105="","",VLOOKUP($D105,'Drop Down Configurator'!$AK$8:$AL$14,2,FALSE))</f>
        <v/>
      </c>
    </row>
    <row r="106" spans="2:14" ht="24.95" customHeight="1" x14ac:dyDescent="0.25">
      <c r="B106" s="773"/>
      <c r="C106" s="773"/>
      <c r="D106" s="773"/>
      <c r="E106" s="773"/>
      <c r="F106" s="773"/>
      <c r="G106" s="773"/>
      <c r="H106" s="773"/>
      <c r="I106" s="773"/>
      <c r="J106" s="773"/>
      <c r="K106" s="1221" t="str">
        <f t="shared" si="3"/>
        <v/>
      </c>
      <c r="L106" s="1221" t="str">
        <f t="shared" si="4"/>
        <v/>
      </c>
      <c r="M106" s="1221" t="str">
        <f t="shared" si="5"/>
        <v/>
      </c>
      <c r="N106" s="1221" t="str">
        <f>IF($D106="","",VLOOKUP($D106,'Drop Down Configurator'!$AK$8:$AL$14,2,FALSE))</f>
        <v/>
      </c>
    </row>
    <row r="107" spans="2:14" ht="24.95" customHeight="1" x14ac:dyDescent="0.25">
      <c r="B107" s="773"/>
      <c r="C107" s="773"/>
      <c r="D107" s="773"/>
      <c r="E107" s="773"/>
      <c r="F107" s="773"/>
      <c r="G107" s="773"/>
      <c r="H107" s="773"/>
      <c r="I107" s="773"/>
      <c r="J107" s="773"/>
      <c r="K107" s="1221" t="str">
        <f t="shared" si="3"/>
        <v/>
      </c>
      <c r="L107" s="1221" t="str">
        <f t="shared" si="4"/>
        <v/>
      </c>
      <c r="M107" s="1221" t="str">
        <f t="shared" si="5"/>
        <v/>
      </c>
      <c r="N107" s="1221" t="str">
        <f>IF($D107="","",VLOOKUP($D107,'Drop Down Configurator'!$AK$8:$AL$14,2,FALSE))</f>
        <v/>
      </c>
    </row>
    <row r="108" spans="2:14" ht="24.95" customHeight="1" x14ac:dyDescent="0.25">
      <c r="B108" s="773"/>
      <c r="C108" s="773"/>
      <c r="D108" s="773"/>
      <c r="E108" s="773"/>
      <c r="F108" s="773"/>
      <c r="G108" s="773"/>
      <c r="H108" s="773"/>
      <c r="I108" s="773"/>
      <c r="J108" s="773"/>
      <c r="K108" s="1221" t="str">
        <f t="shared" si="3"/>
        <v/>
      </c>
      <c r="L108" s="1221" t="str">
        <f t="shared" si="4"/>
        <v/>
      </c>
      <c r="M108" s="1221" t="str">
        <f t="shared" si="5"/>
        <v/>
      </c>
      <c r="N108" s="1221" t="str">
        <f>IF($D108="","",VLOOKUP($D108,'Drop Down Configurator'!$AK$8:$AL$14,2,FALSE))</f>
        <v/>
      </c>
    </row>
    <row r="109" spans="2:14" ht="24.95" customHeight="1" x14ac:dyDescent="0.25">
      <c r="B109" s="773"/>
      <c r="C109" s="773"/>
      <c r="D109" s="773"/>
      <c r="E109" s="773"/>
      <c r="F109" s="773"/>
      <c r="G109" s="773"/>
      <c r="H109" s="773"/>
      <c r="I109" s="773"/>
      <c r="J109" s="773"/>
      <c r="K109" s="1221" t="str">
        <f t="shared" si="3"/>
        <v/>
      </c>
      <c r="L109" s="1221" t="str">
        <f t="shared" si="4"/>
        <v/>
      </c>
      <c r="M109" s="1221" t="str">
        <f t="shared" si="5"/>
        <v/>
      </c>
      <c r="N109" s="1221" t="str">
        <f>IF($D109="","",VLOOKUP($D109,'Drop Down Configurator'!$AK$8:$AL$14,2,FALSE))</f>
        <v/>
      </c>
    </row>
  </sheetData>
  <mergeCells count="2">
    <mergeCell ref="B2:N2"/>
    <mergeCell ref="K12:L12"/>
  </mergeCells>
  <dataValidations count="6">
    <dataValidation type="list" allowBlank="1" showInputMessage="1" sqref="D17:D109" xr:uid="{00000000-0002-0000-0A00-000000000000}">
      <formula1>CapturePeriod</formula1>
    </dataValidation>
    <dataValidation type="list" allowBlank="1" showInputMessage="1" sqref="G17:G109" xr:uid="{00000000-0002-0000-0A00-000001000000}">
      <formula1>"Defect,Suggestion,Enhancement,Duplicte,Clarification,Cosmetic"</formula1>
    </dataValidation>
    <dataValidation type="list" allowBlank="1" showInputMessage="1" sqref="I17:I109" xr:uid="{00000000-0002-0000-0A00-000002000000}">
      <formula1>Injected</formula1>
    </dataValidation>
    <dataValidation type="list" allowBlank="1" showInputMessage="1" showErrorMessage="1" sqref="C13" xr:uid="{00000000-0002-0000-0A00-000003000000}">
      <formula1>IPO_Impact_Criteria</formula1>
    </dataValidation>
    <dataValidation type="list" allowBlank="1" showInputMessage="1" showErrorMessage="1" sqref="D13" xr:uid="{00000000-0002-0000-0A00-000004000000}">
      <formula1>IPO_Project_Type</formula1>
    </dataValidation>
    <dataValidation type="list" allowBlank="1" showInputMessage="1" showErrorMessage="1" sqref="H17:H109" xr:uid="{00000000-0002-0000-0A00-000005000000}">
      <formula1>"Critical (Blocking), High, Medium, Low"</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B1:M21"/>
  <sheetViews>
    <sheetView showGridLines="0" zoomScale="90" zoomScaleNormal="90" workbookViewId="0"/>
  </sheetViews>
  <sheetFormatPr defaultRowHeight="15" x14ac:dyDescent="0.25"/>
  <cols>
    <col min="1" max="1" width="1.85546875" customWidth="1"/>
    <col min="2" max="2" width="17.7109375" customWidth="1"/>
    <col min="4" max="4" width="14.7109375" customWidth="1"/>
    <col min="5" max="5" width="7.28515625" customWidth="1"/>
    <col min="6" max="6" width="6.140625" customWidth="1"/>
    <col min="7" max="7" width="29" customWidth="1"/>
    <col min="8" max="8" width="15.85546875" customWidth="1"/>
    <col min="9" max="9" width="40.28515625" customWidth="1"/>
  </cols>
  <sheetData>
    <row r="1" spans="2:13" s="151" customFormat="1" ht="9" customHeight="1" x14ac:dyDescent="0.25"/>
    <row r="2" spans="2:13" ht="47.25" customHeight="1" x14ac:dyDescent="0.25">
      <c r="B2" s="2561" t="s">
        <v>5924</v>
      </c>
      <c r="C2" s="2561"/>
      <c r="D2" s="2561"/>
      <c r="E2" s="2561"/>
      <c r="F2" s="2561"/>
      <c r="G2" s="2561"/>
      <c r="H2" s="2561"/>
      <c r="I2" s="2561"/>
      <c r="J2" s="151"/>
      <c r="K2" s="151"/>
      <c r="L2" s="151"/>
      <c r="M2" s="151"/>
    </row>
    <row r="3" spans="2:13" ht="34.5" customHeight="1" thickBot="1" x14ac:dyDescent="0.3"/>
    <row r="4" spans="2:13" ht="31.5" customHeight="1" x14ac:dyDescent="0.25">
      <c r="B4" s="2568" t="s">
        <v>5911</v>
      </c>
      <c r="C4" s="2569"/>
      <c r="D4" s="2570"/>
      <c r="E4" s="151"/>
      <c r="F4" s="151"/>
      <c r="G4" s="2568" t="s">
        <v>5912</v>
      </c>
      <c r="H4" s="2569"/>
      <c r="I4" s="1243" t="s">
        <v>5913</v>
      </c>
    </row>
    <row r="5" spans="2:13" ht="25.5" customHeight="1" x14ac:dyDescent="0.25">
      <c r="B5" s="1255" t="s">
        <v>5914</v>
      </c>
      <c r="C5" s="1256" t="s">
        <v>5915</v>
      </c>
      <c r="D5" s="1257" t="s">
        <v>5916</v>
      </c>
      <c r="E5" s="151"/>
      <c r="F5" s="151"/>
      <c r="G5" s="1239" t="s">
        <v>5917</v>
      </c>
      <c r="H5" s="1240" t="s">
        <v>5918</v>
      </c>
      <c r="I5" s="1242" t="s">
        <v>5919</v>
      </c>
    </row>
    <row r="6" spans="2:13" x14ac:dyDescent="0.25">
      <c r="B6" s="1237" t="s">
        <v>5920</v>
      </c>
      <c r="C6" s="1251">
        <f>COUNTIF('Defects Log'!$L$17:$L$107,$B6)</f>
        <v>0</v>
      </c>
      <c r="D6" s="1252">
        <f>IF($C$10=0,0,C6/$C$10)</f>
        <v>0</v>
      </c>
      <c r="E6" s="151"/>
      <c r="F6" s="151"/>
      <c r="G6" s="1241">
        <v>1</v>
      </c>
      <c r="H6" s="1244">
        <f>COUNTIF('Defects Log'!$K$17:$K$107,$G6)</f>
        <v>0</v>
      </c>
      <c r="I6" s="1245">
        <f>H6/1</f>
        <v>0</v>
      </c>
    </row>
    <row r="7" spans="2:13" x14ac:dyDescent="0.25">
      <c r="B7" s="1237" t="s">
        <v>295</v>
      </c>
      <c r="C7" s="1251">
        <f>COUNTIF('Defects Log'!$L$17:$L$107,$B7)</f>
        <v>0</v>
      </c>
      <c r="D7" s="1252">
        <f t="shared" ref="D7:D9" si="0">IF($C$10=0,0,C7/$C$10)</f>
        <v>0</v>
      </c>
      <c r="E7" s="151"/>
      <c r="F7" s="151"/>
      <c r="G7" s="1241">
        <v>2</v>
      </c>
      <c r="H7" s="1244">
        <f>COUNTIF('Defects Log'!$K$17:$K$107,$G7)</f>
        <v>0</v>
      </c>
      <c r="I7" s="1245">
        <f>SUM(H6:H7)/2</f>
        <v>0</v>
      </c>
    </row>
    <row r="8" spans="2:13" x14ac:dyDescent="0.25">
      <c r="B8" s="1237" t="s">
        <v>296</v>
      </c>
      <c r="C8" s="1251">
        <f>COUNTIF('Defects Log'!$L$17:$L$107,$B8)</f>
        <v>0</v>
      </c>
      <c r="D8" s="1252">
        <f t="shared" si="0"/>
        <v>0</v>
      </c>
      <c r="E8" s="151"/>
      <c r="F8" s="151"/>
      <c r="G8" s="1241">
        <v>3</v>
      </c>
      <c r="H8" s="1244">
        <f>COUNTIF('Defects Log'!$K$17:$K$107,$G8)</f>
        <v>0</v>
      </c>
      <c r="I8" s="1245">
        <f>SUM(H6:H8)/3</f>
        <v>0</v>
      </c>
    </row>
    <row r="9" spans="2:13" x14ac:dyDescent="0.25">
      <c r="B9" s="1237" t="s">
        <v>297</v>
      </c>
      <c r="C9" s="1251">
        <f>COUNTIF('Defects Log'!$L$17:$L$107,$B9)</f>
        <v>0</v>
      </c>
      <c r="D9" s="1252">
        <f t="shared" si="0"/>
        <v>0</v>
      </c>
      <c r="E9" s="151"/>
      <c r="F9" s="151"/>
      <c r="G9" s="1241">
        <v>4</v>
      </c>
      <c r="H9" s="1244">
        <f>COUNTIF('Defects Log'!$K$17:$K$107,$G9)</f>
        <v>0</v>
      </c>
      <c r="I9" s="1245">
        <f>SUM(H6:H9)/4</f>
        <v>0</v>
      </c>
    </row>
    <row r="10" spans="2:13" ht="15.75" thickBot="1" x14ac:dyDescent="0.3">
      <c r="B10" s="1253" t="s">
        <v>447</v>
      </c>
      <c r="C10" s="1254">
        <f>SUM(C6:C9)</f>
        <v>0</v>
      </c>
      <c r="D10" s="1238">
        <f>SUM(D6:D9)</f>
        <v>0</v>
      </c>
      <c r="E10" s="151"/>
      <c r="F10" s="151"/>
      <c r="G10" s="1246" t="s">
        <v>5921</v>
      </c>
      <c r="H10" s="1247">
        <f>SUM(H6:H9)</f>
        <v>0</v>
      </c>
      <c r="I10" s="1245"/>
    </row>
    <row r="11" spans="2:13" ht="15.75" thickBot="1" x14ac:dyDescent="0.3">
      <c r="B11" s="1234"/>
      <c r="C11" s="1234"/>
      <c r="D11" s="1234"/>
      <c r="E11" s="151"/>
      <c r="F11" s="151"/>
      <c r="G11" s="1248" t="s">
        <v>5922</v>
      </c>
      <c r="H11" s="1249">
        <f>VLOOKUP('Defects Log'!I13,H6:I9,2,FALSE)</f>
        <v>0</v>
      </c>
      <c r="I11" s="1250"/>
    </row>
    <row r="12" spans="2:13" ht="15.75" thickBot="1" x14ac:dyDescent="0.3">
      <c r="B12" s="1234"/>
      <c r="C12" s="1234"/>
      <c r="D12" s="1234"/>
      <c r="E12" s="151"/>
      <c r="F12" s="151"/>
      <c r="G12" s="1235"/>
      <c r="H12" s="151"/>
      <c r="I12" s="151"/>
    </row>
    <row r="13" spans="2:13" x14ac:dyDescent="0.25">
      <c r="B13" s="2571" t="s">
        <v>5923</v>
      </c>
      <c r="C13" s="2572"/>
      <c r="D13" s="2573"/>
      <c r="E13" s="151"/>
      <c r="F13" s="151"/>
      <c r="G13" s="151"/>
      <c r="H13" s="151"/>
      <c r="I13" s="151"/>
    </row>
    <row r="14" spans="2:13" x14ac:dyDescent="0.25">
      <c r="B14" s="1258" t="s">
        <v>130</v>
      </c>
      <c r="C14" s="1251">
        <f>COUNTIF('Defects Log'!$M$17:$M$107,$B14)</f>
        <v>0</v>
      </c>
      <c r="D14" s="1252">
        <f>IF($C$14=0,0,C14/$C$20)</f>
        <v>0</v>
      </c>
      <c r="E14" s="151"/>
      <c r="F14" s="151"/>
      <c r="G14" s="151"/>
      <c r="H14" s="151"/>
      <c r="I14" s="151"/>
    </row>
    <row r="15" spans="2:13" x14ac:dyDescent="0.25">
      <c r="B15" s="1258" t="s">
        <v>5841</v>
      </c>
      <c r="C15" s="1251">
        <f>COUNTIF('Defects Log'!$M$17:$M$107,$B15)</f>
        <v>0</v>
      </c>
      <c r="D15" s="1252">
        <f t="shared" ref="D15:D19" si="1">IF($C$14=0,0,C15/$C$20)</f>
        <v>0</v>
      </c>
      <c r="E15" s="151"/>
      <c r="F15" s="151"/>
      <c r="G15" s="151"/>
      <c r="H15" s="151"/>
      <c r="I15" s="151"/>
    </row>
    <row r="16" spans="2:13" x14ac:dyDescent="0.25">
      <c r="B16" s="1258" t="s">
        <v>5844</v>
      </c>
      <c r="C16" s="1251">
        <f>COUNTIF('Defects Log'!$M$17:$M$107,$B16)</f>
        <v>0</v>
      </c>
      <c r="D16" s="1252">
        <f t="shared" si="1"/>
        <v>0</v>
      </c>
      <c r="E16" s="151"/>
      <c r="F16" s="1236"/>
      <c r="G16" s="151"/>
      <c r="H16" s="151"/>
      <c r="I16" s="151"/>
    </row>
    <row r="17" spans="2:9" x14ac:dyDescent="0.25">
      <c r="B17" s="1258" t="s">
        <v>5847</v>
      </c>
      <c r="C17" s="1251">
        <f>COUNTIF('Defects Log'!$M$17:$M$107,$B17)</f>
        <v>0</v>
      </c>
      <c r="D17" s="1252">
        <f t="shared" si="1"/>
        <v>0</v>
      </c>
      <c r="E17" s="151"/>
      <c r="F17" s="1236"/>
      <c r="G17" s="151"/>
      <c r="H17" s="151"/>
      <c r="I17" s="151"/>
    </row>
    <row r="18" spans="2:9" x14ac:dyDescent="0.25">
      <c r="B18" s="1258" t="s">
        <v>144</v>
      </c>
      <c r="C18" s="1251">
        <f>COUNTIF('Defects Log'!$M$17:$M$107,$B18)</f>
        <v>0</v>
      </c>
      <c r="D18" s="1252">
        <f t="shared" si="1"/>
        <v>0</v>
      </c>
      <c r="E18" s="151"/>
      <c r="F18" s="1236"/>
      <c r="G18" s="151"/>
      <c r="H18" s="151"/>
      <c r="I18" s="151"/>
    </row>
    <row r="19" spans="2:9" ht="25.5" x14ac:dyDescent="0.25">
      <c r="B19" s="1258" t="s">
        <v>5852</v>
      </c>
      <c r="C19" s="1251">
        <f>COUNTIF('Defects Log'!$M$17:$M$107,$B19)</f>
        <v>0</v>
      </c>
      <c r="D19" s="1252">
        <f t="shared" si="1"/>
        <v>0</v>
      </c>
      <c r="E19" s="151"/>
      <c r="F19" s="1236"/>
      <c r="G19" s="151"/>
      <c r="H19" s="151"/>
      <c r="I19" s="151"/>
    </row>
    <row r="20" spans="2:9" ht="15.75" thickBot="1" x14ac:dyDescent="0.3">
      <c r="B20" s="1253" t="s">
        <v>447</v>
      </c>
      <c r="C20" s="1254">
        <f>SUM(C14:C19)</f>
        <v>0</v>
      </c>
      <c r="D20" s="1259">
        <f>SUM(D14:D19)</f>
        <v>0</v>
      </c>
      <c r="E20" s="151"/>
      <c r="F20" s="151"/>
      <c r="G20" s="151"/>
      <c r="H20" s="151"/>
      <c r="I20" s="151"/>
    </row>
    <row r="21" spans="2:9" x14ac:dyDescent="0.25">
      <c r="G21" s="151"/>
      <c r="H21" s="151"/>
      <c r="I21" s="151"/>
    </row>
  </sheetData>
  <mergeCells count="4">
    <mergeCell ref="B4:D4"/>
    <mergeCell ref="G4:H4"/>
    <mergeCell ref="B13:D13"/>
    <mergeCell ref="B2:I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tabColor theme="9" tint="-0.249977111117893"/>
    <pageSetUpPr autoPageBreaks="0"/>
  </sheetPr>
  <dimension ref="B1:N64"/>
  <sheetViews>
    <sheetView showGridLines="0" topLeftCell="A43" zoomScale="90" zoomScaleNormal="90" zoomScaleSheetLayoutView="90" workbookViewId="0">
      <selection activeCell="E31" sqref="E31:G40"/>
    </sheetView>
  </sheetViews>
  <sheetFormatPr defaultColWidth="9.140625" defaultRowHeight="12.75" x14ac:dyDescent="0.2"/>
  <cols>
    <col min="1" max="1" width="1.42578125" style="1" customWidth="1"/>
    <col min="2" max="2" width="37.140625" style="1" customWidth="1"/>
    <col min="3" max="3" width="25.5703125" style="1" customWidth="1"/>
    <col min="4" max="4" width="25.7109375" style="1" customWidth="1"/>
    <col min="5" max="5" width="45.140625" style="1" customWidth="1"/>
    <col min="6" max="6" width="26.7109375" style="1" customWidth="1"/>
    <col min="7" max="7" width="29.7109375" style="1" customWidth="1"/>
    <col min="8" max="8" width="6.7109375" style="1" customWidth="1"/>
    <col min="9" max="9" width="39.140625" style="1" hidden="1" customWidth="1"/>
    <col min="10" max="10" width="9.140625" style="1" customWidth="1"/>
    <col min="11" max="18" width="6.140625" style="1" customWidth="1"/>
    <col min="19" max="19" width="11" style="1" customWidth="1"/>
    <col min="20" max="20" width="10.42578125" style="1" customWidth="1"/>
    <col min="21" max="29" width="9.140625" style="1"/>
    <col min="30" max="30" width="19.140625" style="1" customWidth="1"/>
    <col min="31" max="16384" width="9.140625" style="1"/>
  </cols>
  <sheetData>
    <row r="1" spans="2:14" s="111" customFormat="1" ht="6.75" customHeight="1" x14ac:dyDescent="0.2">
      <c r="B1" s="126"/>
      <c r="C1" s="126"/>
      <c r="D1" s="126"/>
      <c r="E1" s="126"/>
      <c r="F1" s="126"/>
      <c r="G1" s="1577"/>
    </row>
    <row r="2" spans="2:14" ht="48" customHeight="1" x14ac:dyDescent="0.2">
      <c r="B2" s="2604" t="s">
        <v>388</v>
      </c>
      <c r="C2" s="2605"/>
      <c r="D2" s="2605"/>
      <c r="E2" s="2605"/>
      <c r="F2" s="2605"/>
      <c r="G2" s="2606"/>
      <c r="I2" s="111"/>
      <c r="N2" s="10"/>
    </row>
    <row r="3" spans="2:14" s="111" customFormat="1" ht="10.5" hidden="1" customHeight="1" x14ac:dyDescent="0.2">
      <c r="B3" s="238"/>
      <c r="C3" s="238"/>
      <c r="D3" s="238"/>
      <c r="E3" s="238"/>
      <c r="F3" s="238"/>
      <c r="G3" s="238"/>
      <c r="N3" s="112"/>
    </row>
    <row r="4" spans="2:14" s="111" customFormat="1" ht="25.5" hidden="1" customHeight="1" x14ac:dyDescent="0.2">
      <c r="B4" s="1977"/>
      <c r="C4" s="1974"/>
      <c r="D4" s="1975"/>
      <c r="E4" s="1974"/>
      <c r="F4" s="238"/>
      <c r="G4" s="238"/>
      <c r="I4" s="1793"/>
      <c r="N4" s="112"/>
    </row>
    <row r="5" spans="2:14" s="111" customFormat="1" ht="19.5" hidden="1" customHeight="1" x14ac:dyDescent="0.2">
      <c r="B5" s="238"/>
      <c r="C5" s="238"/>
      <c r="D5" s="238"/>
      <c r="E5" s="238"/>
      <c r="F5" s="238"/>
      <c r="G5" s="238"/>
      <c r="I5" s="1793"/>
      <c r="N5" s="112"/>
    </row>
    <row r="6" spans="2:14" s="111" customFormat="1" ht="18.75" hidden="1" customHeight="1" x14ac:dyDescent="0.2">
      <c r="B6" s="238"/>
      <c r="C6" s="238"/>
      <c r="D6" s="238"/>
      <c r="E6" s="238"/>
      <c r="F6" s="238"/>
      <c r="G6" s="238"/>
      <c r="I6" s="126"/>
      <c r="N6" s="112"/>
    </row>
    <row r="7" spans="2:14" s="111" customFormat="1" ht="3.75" customHeight="1" x14ac:dyDescent="0.2">
      <c r="B7" s="238"/>
      <c r="C7" s="238"/>
      <c r="D7" s="238"/>
      <c r="E7" s="238"/>
      <c r="F7" s="238"/>
      <c r="G7" s="238"/>
      <c r="I7" s="1793"/>
      <c r="N7" s="112"/>
    </row>
    <row r="8" spans="2:14" s="111" customFormat="1" ht="24.75" customHeight="1" x14ac:dyDescent="0.2">
      <c r="B8" s="1982" t="s">
        <v>7484</v>
      </c>
      <c r="C8" s="1976"/>
      <c r="D8" s="2115" t="s">
        <v>7691</v>
      </c>
      <c r="E8" s="1976"/>
      <c r="F8" s="238"/>
      <c r="G8" s="238"/>
      <c r="I8" s="1793"/>
      <c r="N8" s="112"/>
    </row>
    <row r="9" spans="2:14" s="111" customFormat="1" ht="6" hidden="1" customHeight="1" x14ac:dyDescent="0.2">
      <c r="B9" s="238"/>
      <c r="C9" s="238"/>
      <c r="D9" s="238"/>
      <c r="E9" s="238"/>
      <c r="F9" s="238"/>
      <c r="G9" s="238"/>
      <c r="I9" s="1793"/>
      <c r="N9" s="112"/>
    </row>
    <row r="10" spans="2:14" s="111" customFormat="1" ht="41.25" customHeight="1" x14ac:dyDescent="0.2">
      <c r="B10" s="238"/>
      <c r="C10" s="238"/>
      <c r="D10" s="238"/>
      <c r="E10" s="238"/>
      <c r="F10" s="238"/>
      <c r="G10" s="238"/>
      <c r="I10" s="1793"/>
      <c r="N10" s="112"/>
    </row>
    <row r="11" spans="2:14" ht="27.75" customHeight="1" x14ac:dyDescent="0.2">
      <c r="B11" s="2613" t="s">
        <v>7483</v>
      </c>
      <c r="C11" s="2614"/>
      <c r="D11" s="2614"/>
      <c r="E11" s="2614"/>
      <c r="F11" s="2614"/>
      <c r="G11" s="2615"/>
      <c r="I11" s="2641" t="s">
        <v>2446</v>
      </c>
    </row>
    <row r="12" spans="2:14" ht="9" customHeight="1" x14ac:dyDescent="0.2">
      <c r="B12" s="772"/>
      <c r="C12" s="2612"/>
      <c r="D12" s="2612"/>
      <c r="E12" s="772"/>
      <c r="F12" s="2611"/>
      <c r="G12" s="2611"/>
      <c r="I12" s="2641"/>
    </row>
    <row r="13" spans="2:14" ht="24.95" customHeight="1" x14ac:dyDescent="0.2">
      <c r="B13" s="1639" t="s">
        <v>8023</v>
      </c>
      <c r="C13" s="2607"/>
      <c r="D13" s="2608"/>
      <c r="E13" s="1642" t="s">
        <v>7314</v>
      </c>
      <c r="F13" s="2609"/>
      <c r="G13" s="2609"/>
      <c r="I13" s="2642"/>
    </row>
    <row r="14" spans="2:14" ht="24.95" customHeight="1" x14ac:dyDescent="0.2">
      <c r="B14" s="1640" t="str">
        <f>CONCATENATE(F13," Name")</f>
        <v xml:space="preserve"> Name</v>
      </c>
      <c r="C14" s="2580"/>
      <c r="D14" s="2580"/>
      <c r="E14" s="1642" t="s">
        <v>224</v>
      </c>
      <c r="F14" s="2610"/>
      <c r="G14" s="2610"/>
      <c r="I14" s="2643"/>
    </row>
    <row r="15" spans="2:14" ht="24.95" customHeight="1" thickBot="1" x14ac:dyDescent="0.25">
      <c r="B15" s="1640" t="str">
        <f>CONCATENATE(F13," #")</f>
        <v xml:space="preserve"> #</v>
      </c>
      <c r="C15" s="2583"/>
      <c r="D15" s="2584"/>
      <c r="E15" s="1643" t="s">
        <v>7939</v>
      </c>
      <c r="F15" s="2644"/>
      <c r="G15" s="2645"/>
    </row>
    <row r="16" spans="2:14" ht="24.95" customHeight="1" thickBot="1" x14ac:dyDescent="0.25">
      <c r="B16" s="1640" t="s">
        <v>7313</v>
      </c>
      <c r="C16" s="2581"/>
      <c r="D16" s="2582"/>
      <c r="E16" s="2078" t="s">
        <v>7978</v>
      </c>
      <c r="F16" s="2338"/>
      <c r="G16" s="2343"/>
    </row>
    <row r="17" spans="2:8" ht="24.95" customHeight="1" x14ac:dyDescent="0.2">
      <c r="B17" s="1640" t="s">
        <v>18</v>
      </c>
      <c r="C17" s="2585"/>
      <c r="D17" s="2586"/>
      <c r="E17" s="1643" t="s">
        <v>377</v>
      </c>
      <c r="F17" s="2579"/>
      <c r="G17" s="2580"/>
    </row>
    <row r="18" spans="2:8" ht="24.95" customHeight="1" x14ac:dyDescent="0.2">
      <c r="B18" s="1640" t="s">
        <v>2</v>
      </c>
      <c r="C18" s="2637"/>
      <c r="D18" s="2637"/>
      <c r="E18" s="1643" t="s">
        <v>57</v>
      </c>
      <c r="F18" s="2625"/>
      <c r="G18" s="2625"/>
    </row>
    <row r="19" spans="2:8" ht="24.95" customHeight="1" x14ac:dyDescent="0.2">
      <c r="B19" s="1641" t="s">
        <v>380</v>
      </c>
      <c r="C19" s="2583"/>
      <c r="D19" s="2584"/>
      <c r="E19" s="1643" t="s">
        <v>103</v>
      </c>
      <c r="F19" s="2581"/>
      <c r="G19" s="2582"/>
    </row>
    <row r="20" spans="2:8" ht="24.95" customHeight="1" x14ac:dyDescent="0.2">
      <c r="B20" s="1640" t="str">
        <f>IF(F13="Program","Program Manager","Project Manager")</f>
        <v>Project Manager</v>
      </c>
      <c r="C20" s="2587"/>
      <c r="D20" s="2588"/>
      <c r="E20" s="1643" t="s">
        <v>9</v>
      </c>
      <c r="F20" s="2581"/>
      <c r="G20" s="2582"/>
    </row>
    <row r="21" spans="2:8" ht="24.95" customHeight="1" x14ac:dyDescent="0.2">
      <c r="B21" s="1643" t="s">
        <v>6468</v>
      </c>
      <c r="C21" s="2589" t="s">
        <v>52</v>
      </c>
      <c r="D21" s="2589"/>
      <c r="E21" s="1643" t="s">
        <v>8</v>
      </c>
      <c r="F21" s="2589"/>
      <c r="G21" s="2589"/>
    </row>
    <row r="22" spans="2:8" ht="24.95" customHeight="1" x14ac:dyDescent="0.2">
      <c r="B22" s="1640" t="str">
        <f>IF(F14="Program","Schneider Digital Program Manager","Schneider Digital Project Manager")</f>
        <v>Schneider Digital Project Manager</v>
      </c>
      <c r="C22" s="2629"/>
      <c r="D22" s="2630"/>
      <c r="E22" s="1643" t="s">
        <v>7368</v>
      </c>
      <c r="F22" s="2631"/>
      <c r="G22" s="2632"/>
    </row>
    <row r="23" spans="2:8" ht="32.25" customHeight="1" x14ac:dyDescent="0.2"/>
    <row r="24" spans="2:8" ht="26.25" customHeight="1" x14ac:dyDescent="0.2">
      <c r="B24" s="2594" t="s">
        <v>349</v>
      </c>
      <c r="C24" s="2594"/>
      <c r="D24" s="1645"/>
      <c r="E24" s="2591" t="s">
        <v>350</v>
      </c>
      <c r="F24" s="2592"/>
      <c r="G24" s="1644"/>
    </row>
    <row r="25" spans="2:8" ht="154.5" customHeight="1" x14ac:dyDescent="0.2">
      <c r="B25" s="2590"/>
      <c r="C25" s="2590"/>
      <c r="D25" s="2590"/>
      <c r="E25" s="2590"/>
      <c r="F25" s="2593"/>
      <c r="G25" s="2593"/>
    </row>
    <row r="27" spans="2:8" ht="24" customHeight="1" x14ac:dyDescent="0.2">
      <c r="B27" s="2594" t="s">
        <v>5807</v>
      </c>
      <c r="C27" s="2594"/>
      <c r="D27" s="1645" t="str">
        <f>CONCATENATE("Counter : ",840 - LEN(B28))</f>
        <v>Counter : 840</v>
      </c>
      <c r="E27" s="2591" t="s">
        <v>1262</v>
      </c>
      <c r="F27" s="2592"/>
      <c r="G27" s="1644" t="str">
        <f>CONCATENATE("Counter : ",840 - LEN(E28))</f>
        <v>Counter : 840</v>
      </c>
      <c r="H27" s="2"/>
    </row>
    <row r="28" spans="2:8" ht="150.75" customHeight="1" x14ac:dyDescent="0.2">
      <c r="B28" s="2590"/>
      <c r="C28" s="2590"/>
      <c r="D28" s="2590"/>
      <c r="E28" s="2590"/>
      <c r="F28" s="2593"/>
      <c r="G28" s="2593"/>
      <c r="H28" s="936"/>
    </row>
    <row r="30" spans="2:8" ht="28.5" customHeight="1" x14ac:dyDescent="0.2">
      <c r="B30" s="2638" t="s">
        <v>851</v>
      </c>
      <c r="C30" s="2639"/>
      <c r="D30" s="1651" t="s">
        <v>7498</v>
      </c>
      <c r="E30" s="2634" t="s">
        <v>385</v>
      </c>
      <c r="F30" s="2635"/>
      <c r="G30" s="1650" t="str">
        <f>CONCATENATE("Counter : ",840 - LEN(E31))</f>
        <v>Counter : 840</v>
      </c>
    </row>
    <row r="31" spans="2:8" ht="24.95" customHeight="1" x14ac:dyDescent="0.2">
      <c r="B31" s="2636"/>
      <c r="C31" s="2636"/>
      <c r="D31" s="1646"/>
      <c r="E31" s="2616"/>
      <c r="F31" s="2617"/>
      <c r="G31" s="2618"/>
    </row>
    <row r="32" spans="2:8" ht="24.95" customHeight="1" x14ac:dyDescent="0.2">
      <c r="B32" s="2640"/>
      <c r="C32" s="2640"/>
      <c r="D32" s="1647"/>
      <c r="E32" s="2616"/>
      <c r="F32" s="2617"/>
      <c r="G32" s="2618"/>
    </row>
    <row r="33" spans="2:7" ht="24.95" customHeight="1" x14ac:dyDescent="0.2">
      <c r="B33" s="2622"/>
      <c r="C33" s="2622"/>
      <c r="D33" s="1647"/>
      <c r="E33" s="2616"/>
      <c r="F33" s="2617"/>
      <c r="G33" s="2618"/>
    </row>
    <row r="34" spans="2:7" ht="24.95" customHeight="1" x14ac:dyDescent="0.2">
      <c r="B34" s="2622"/>
      <c r="C34" s="2622"/>
      <c r="D34" s="1647"/>
      <c r="E34" s="2616"/>
      <c r="F34" s="2617"/>
      <c r="G34" s="2618"/>
    </row>
    <row r="35" spans="2:7" ht="24.95" customHeight="1" x14ac:dyDescent="0.2">
      <c r="B35" s="2622"/>
      <c r="C35" s="2622"/>
      <c r="D35" s="1647"/>
      <c r="E35" s="2616"/>
      <c r="F35" s="2617"/>
      <c r="G35" s="2618"/>
    </row>
    <row r="36" spans="2:7" ht="24.95" customHeight="1" x14ac:dyDescent="0.2">
      <c r="B36" s="2622"/>
      <c r="C36" s="2622"/>
      <c r="D36" s="1648"/>
      <c r="E36" s="2616"/>
      <c r="F36" s="2617"/>
      <c r="G36" s="2618"/>
    </row>
    <row r="37" spans="2:7" ht="24.95" customHeight="1" x14ac:dyDescent="0.2">
      <c r="B37" s="2622"/>
      <c r="C37" s="2622"/>
      <c r="D37" s="1648"/>
      <c r="E37" s="2616"/>
      <c r="F37" s="2617"/>
      <c r="G37" s="2618"/>
    </row>
    <row r="38" spans="2:7" ht="24.95" customHeight="1" x14ac:dyDescent="0.2">
      <c r="B38" s="2622"/>
      <c r="C38" s="2622"/>
      <c r="D38" s="1648"/>
      <c r="E38" s="2616"/>
      <c r="F38" s="2617"/>
      <c r="G38" s="2618"/>
    </row>
    <row r="39" spans="2:7" ht="24.95" customHeight="1" x14ac:dyDescent="0.2">
      <c r="B39" s="2622"/>
      <c r="C39" s="2622"/>
      <c r="D39" s="1648"/>
      <c r="E39" s="2616"/>
      <c r="F39" s="2617"/>
      <c r="G39" s="2618"/>
    </row>
    <row r="40" spans="2:7" ht="24.95" customHeight="1" x14ac:dyDescent="0.2">
      <c r="B40" s="2628"/>
      <c r="C40" s="2628"/>
      <c r="D40" s="1649"/>
      <c r="E40" s="2619"/>
      <c r="F40" s="2620"/>
      <c r="G40" s="2621"/>
    </row>
    <row r="41" spans="2:7" ht="8.25" customHeight="1" x14ac:dyDescent="0.2"/>
    <row r="42" spans="2:7" ht="24.95" customHeight="1" x14ac:dyDescent="0.2">
      <c r="B42" s="2633" t="str">
        <f>IF(G42="Y","Additional Key Information","Are there any Additional Key Information that you would like to add?")</f>
        <v>Additional Key Information</v>
      </c>
      <c r="C42" s="2633"/>
      <c r="D42" s="2633"/>
      <c r="E42" s="2633"/>
      <c r="F42" s="2633"/>
      <c r="G42" s="1149" t="s">
        <v>51</v>
      </c>
    </row>
    <row r="43" spans="2:7" ht="9.75" customHeight="1" x14ac:dyDescent="0.2">
      <c r="B43" s="752"/>
      <c r="C43" s="770"/>
      <c r="D43" s="770"/>
      <c r="E43" s="752"/>
      <c r="F43" s="751"/>
      <c r="G43" s="751"/>
    </row>
    <row r="44" spans="2:7" ht="24.95" customHeight="1" x14ac:dyDescent="0.2">
      <c r="B44" s="1611" t="s">
        <v>119</v>
      </c>
      <c r="C44" s="2627"/>
      <c r="D44" s="2627"/>
      <c r="E44" s="1611" t="s">
        <v>697</v>
      </c>
      <c r="F44" s="2627"/>
      <c r="G44" s="2627"/>
    </row>
    <row r="45" spans="2:7" ht="24.95" customHeight="1" x14ac:dyDescent="0.2">
      <c r="B45" s="1611" t="s">
        <v>124</v>
      </c>
      <c r="C45" s="2626"/>
      <c r="D45" s="2626"/>
      <c r="E45" s="1611" t="s">
        <v>701</v>
      </c>
      <c r="F45" s="2626"/>
      <c r="G45" s="2626"/>
    </row>
    <row r="46" spans="2:7" ht="24.95" customHeight="1" x14ac:dyDescent="0.2">
      <c r="B46" s="1611" t="s">
        <v>1875</v>
      </c>
      <c r="C46" s="2626"/>
      <c r="D46" s="2626"/>
      <c r="E46" s="1611" t="s">
        <v>1879</v>
      </c>
      <c r="F46" s="2626"/>
      <c r="G46" s="2626"/>
    </row>
    <row r="47" spans="2:7" ht="24.95" customHeight="1" x14ac:dyDescent="0.2">
      <c r="B47" s="1611" t="s">
        <v>85</v>
      </c>
      <c r="C47" s="2589"/>
      <c r="D47" s="2589"/>
      <c r="E47" s="1611" t="s">
        <v>12</v>
      </c>
      <c r="F47" s="2626"/>
      <c r="G47" s="2626"/>
    </row>
    <row r="48" spans="2:7" ht="24.95" customHeight="1" x14ac:dyDescent="0.2">
      <c r="B48" s="1611" t="s">
        <v>762</v>
      </c>
      <c r="C48" s="2626"/>
      <c r="D48" s="2626"/>
      <c r="E48" s="2339" t="s">
        <v>7979</v>
      </c>
      <c r="F48" s="2350" t="s">
        <v>8184</v>
      </c>
      <c r="G48" s="2350" t="s">
        <v>8185</v>
      </c>
    </row>
    <row r="49" spans="2:7" ht="24.95" customHeight="1" x14ac:dyDescent="0.2">
      <c r="B49" s="1611" t="s">
        <v>1900</v>
      </c>
      <c r="C49" s="2589"/>
      <c r="D49" s="2589"/>
      <c r="E49" s="1611" t="s">
        <v>1901</v>
      </c>
      <c r="F49" s="2625"/>
      <c r="G49" s="2625"/>
    </row>
    <row r="50" spans="2:7" ht="24.95" customHeight="1" x14ac:dyDescent="0.2">
      <c r="B50" s="1611" t="s">
        <v>403</v>
      </c>
      <c r="C50" s="2625"/>
      <c r="D50" s="2625"/>
      <c r="E50" s="1610" t="s">
        <v>1226</v>
      </c>
      <c r="F50" s="2589"/>
      <c r="G50" s="2589"/>
    </row>
    <row r="51" spans="2:7" ht="24.95" customHeight="1" x14ac:dyDescent="0.2">
      <c r="B51" s="1611" t="s">
        <v>96</v>
      </c>
      <c r="C51" s="2625"/>
      <c r="D51" s="2625"/>
      <c r="E51" s="1611" t="s">
        <v>419</v>
      </c>
      <c r="F51" s="2625"/>
      <c r="G51" s="2625"/>
    </row>
    <row r="52" spans="2:7" ht="46.5" customHeight="1" x14ac:dyDescent="0.2">
      <c r="B52" s="1611" t="s">
        <v>210</v>
      </c>
      <c r="C52" s="2623"/>
      <c r="D52" s="2623"/>
      <c r="E52" s="2624"/>
      <c r="F52" s="2623"/>
      <c r="G52" s="2623"/>
    </row>
    <row r="53" spans="2:7" ht="8.25" customHeight="1" x14ac:dyDescent="0.2"/>
    <row r="54" spans="2:7" ht="24.75" customHeight="1" x14ac:dyDescent="0.2">
      <c r="B54" s="2576" t="str">
        <f>IF(G54="Y","Dependencies","Does this initiative have any dependencies?")</f>
        <v>Dependencies</v>
      </c>
      <c r="C54" s="2577"/>
      <c r="D54" s="2577"/>
      <c r="E54" s="2577"/>
      <c r="F54" s="2578"/>
      <c r="G54" s="2018" t="s">
        <v>51</v>
      </c>
    </row>
    <row r="55" spans="2:7" ht="27" customHeight="1" x14ac:dyDescent="0.2">
      <c r="B55" s="2595" t="s">
        <v>123</v>
      </c>
      <c r="C55" s="2596"/>
      <c r="D55" s="2596"/>
      <c r="E55" s="1612" t="s">
        <v>152</v>
      </c>
      <c r="F55" s="1612" t="s">
        <v>122</v>
      </c>
      <c r="G55" s="1638" t="s">
        <v>153</v>
      </c>
    </row>
    <row r="56" spans="2:7" ht="24.95" customHeight="1" x14ac:dyDescent="0.2">
      <c r="B56" s="2574"/>
      <c r="C56" s="2575"/>
      <c r="D56" s="2575"/>
      <c r="E56" s="1632"/>
      <c r="F56" s="1635"/>
      <c r="G56" s="2194"/>
    </row>
    <row r="57" spans="2:7" ht="24.95" customHeight="1" x14ac:dyDescent="0.2">
      <c r="B57" s="2599"/>
      <c r="C57" s="2600"/>
      <c r="D57" s="2600"/>
      <c r="E57" s="1633"/>
      <c r="F57" s="1636"/>
      <c r="G57" s="2195"/>
    </row>
    <row r="58" spans="2:7" ht="24.95" customHeight="1" x14ac:dyDescent="0.2">
      <c r="B58" s="2599"/>
      <c r="C58" s="2600"/>
      <c r="D58" s="2600"/>
      <c r="E58" s="1633"/>
      <c r="F58" s="1636"/>
      <c r="G58" s="2195"/>
    </row>
    <row r="59" spans="2:7" ht="24.95" customHeight="1" x14ac:dyDescent="0.2">
      <c r="B59" s="2599"/>
      <c r="C59" s="2600"/>
      <c r="D59" s="2600"/>
      <c r="E59" s="1633"/>
      <c r="F59" s="1636"/>
      <c r="G59" s="2195"/>
    </row>
    <row r="60" spans="2:7" ht="24.95" customHeight="1" x14ac:dyDescent="0.2">
      <c r="B60" s="2599"/>
      <c r="C60" s="2600"/>
      <c r="D60" s="2600"/>
      <c r="E60" s="1633"/>
      <c r="F60" s="1636"/>
      <c r="G60" s="2195"/>
    </row>
    <row r="61" spans="2:7" ht="24.95" customHeight="1" x14ac:dyDescent="0.2">
      <c r="B61" s="2599"/>
      <c r="C61" s="2600"/>
      <c r="D61" s="2600"/>
      <c r="E61" s="1633"/>
      <c r="F61" s="1636"/>
      <c r="G61" s="2195"/>
    </row>
    <row r="62" spans="2:7" ht="24.95" customHeight="1" x14ac:dyDescent="0.2">
      <c r="B62" s="2601"/>
      <c r="C62" s="2602"/>
      <c r="D62" s="2603"/>
      <c r="E62" s="1633"/>
      <c r="F62" s="1636"/>
      <c r="G62" s="2195"/>
    </row>
    <row r="63" spans="2:7" ht="24.95" customHeight="1" x14ac:dyDescent="0.2">
      <c r="B63" s="2599"/>
      <c r="C63" s="2600"/>
      <c r="D63" s="2600"/>
      <c r="E63" s="1633"/>
      <c r="F63" s="1636"/>
      <c r="G63" s="2195"/>
    </row>
    <row r="64" spans="2:7" ht="24.95" customHeight="1" thickBot="1" x14ac:dyDescent="0.25">
      <c r="B64" s="2597"/>
      <c r="C64" s="2598"/>
      <c r="D64" s="2598"/>
      <c r="E64" s="1634"/>
      <c r="F64" s="1637"/>
      <c r="G64" s="2196"/>
    </row>
  </sheetData>
  <mergeCells count="74">
    <mergeCell ref="I11:I12"/>
    <mergeCell ref="I13:I14"/>
    <mergeCell ref="C15:D15"/>
    <mergeCell ref="C16:D16"/>
    <mergeCell ref="F15:G15"/>
    <mergeCell ref="F18:G18"/>
    <mergeCell ref="F19:G19"/>
    <mergeCell ref="F21:G21"/>
    <mergeCell ref="C45:D45"/>
    <mergeCell ref="B33:C33"/>
    <mergeCell ref="C22:D22"/>
    <mergeCell ref="F22:G22"/>
    <mergeCell ref="B42:F42"/>
    <mergeCell ref="C44:D44"/>
    <mergeCell ref="E30:F30"/>
    <mergeCell ref="B31:C31"/>
    <mergeCell ref="C18:D18"/>
    <mergeCell ref="B30:C30"/>
    <mergeCell ref="B37:C37"/>
    <mergeCell ref="B38:C38"/>
    <mergeCell ref="B32:C32"/>
    <mergeCell ref="C51:D51"/>
    <mergeCell ref="F51:G51"/>
    <mergeCell ref="C46:D46"/>
    <mergeCell ref="F46:G46"/>
    <mergeCell ref="C47:D47"/>
    <mergeCell ref="E25:G25"/>
    <mergeCell ref="E31:G40"/>
    <mergeCell ref="B39:C39"/>
    <mergeCell ref="C52:G52"/>
    <mergeCell ref="C49:D49"/>
    <mergeCell ref="F49:G49"/>
    <mergeCell ref="C50:D50"/>
    <mergeCell ref="F50:G50"/>
    <mergeCell ref="F45:G45"/>
    <mergeCell ref="F44:G44"/>
    <mergeCell ref="B34:C34"/>
    <mergeCell ref="B40:C40"/>
    <mergeCell ref="B35:C35"/>
    <mergeCell ref="B36:C36"/>
    <mergeCell ref="F47:G47"/>
    <mergeCell ref="C48:D48"/>
    <mergeCell ref="B2:G2"/>
    <mergeCell ref="C13:D13"/>
    <mergeCell ref="F13:G13"/>
    <mergeCell ref="F14:G14"/>
    <mergeCell ref="C14:D14"/>
    <mergeCell ref="F12:G12"/>
    <mergeCell ref="C12:D12"/>
    <mergeCell ref="B11:G11"/>
    <mergeCell ref="B64:D64"/>
    <mergeCell ref="B57:D57"/>
    <mergeCell ref="B58:D58"/>
    <mergeCell ref="B59:D59"/>
    <mergeCell ref="B60:D60"/>
    <mergeCell ref="B61:D61"/>
    <mergeCell ref="B62:D62"/>
    <mergeCell ref="B63:D63"/>
    <mergeCell ref="B56:D56"/>
    <mergeCell ref="B54:F54"/>
    <mergeCell ref="F17:G17"/>
    <mergeCell ref="F20:G20"/>
    <mergeCell ref="C19:D19"/>
    <mergeCell ref="C17:D17"/>
    <mergeCell ref="C20:D20"/>
    <mergeCell ref="C21:D21"/>
    <mergeCell ref="B28:D28"/>
    <mergeCell ref="E27:F27"/>
    <mergeCell ref="E28:G28"/>
    <mergeCell ref="B24:C24"/>
    <mergeCell ref="B25:D25"/>
    <mergeCell ref="E24:F24"/>
    <mergeCell ref="B27:C27"/>
    <mergeCell ref="B55:D55"/>
  </mergeCells>
  <conditionalFormatting sqref="B25:D25">
    <cfRule type="expression" dxfId="555" priority="118">
      <formula>IF(LEN(B25)&gt;500,TRUE,FALSE)</formula>
    </cfRule>
  </conditionalFormatting>
  <conditionalFormatting sqref="G56">
    <cfRule type="expression" dxfId="554" priority="138">
      <formula>AND($F$56="Other Project",$G$56&lt;&gt;"")</formula>
    </cfRule>
    <cfRule type="expression" dxfId="553" priority="139">
      <formula>AND($F$56="Other Project",$G$56="")</formula>
    </cfRule>
  </conditionalFormatting>
  <conditionalFormatting sqref="G57">
    <cfRule type="expression" dxfId="552" priority="129">
      <formula>AND($F$57="Other Project",$G$57="")</formula>
    </cfRule>
    <cfRule type="expression" dxfId="551" priority="137">
      <formula>AND($F$57="Other Project",$G$57&lt;&gt;"")</formula>
    </cfRule>
  </conditionalFormatting>
  <conditionalFormatting sqref="G58">
    <cfRule type="expression" dxfId="550" priority="128">
      <formula>AND($F$58="Other Project",$G$58="")</formula>
    </cfRule>
    <cfRule type="expression" dxfId="549" priority="136">
      <formula>AND($F$58="Other Project",$G$58&lt;&gt;"")</formula>
    </cfRule>
  </conditionalFormatting>
  <conditionalFormatting sqref="G59">
    <cfRule type="expression" dxfId="548" priority="127">
      <formula>AND($F$59="Other Project",$G$59="")</formula>
    </cfRule>
    <cfRule type="expression" dxfId="547" priority="135">
      <formula>AND($F$59="Other Project",$G$59&lt;&gt;"")</formula>
    </cfRule>
  </conditionalFormatting>
  <conditionalFormatting sqref="G60">
    <cfRule type="expression" dxfId="546" priority="126">
      <formula>AND($F$60="Other Project",$G$60="")</formula>
    </cfRule>
    <cfRule type="expression" dxfId="545" priority="134">
      <formula>AND($F$60="Other Project",$G$60&lt;&gt;"")</formula>
    </cfRule>
  </conditionalFormatting>
  <conditionalFormatting sqref="G61">
    <cfRule type="expression" dxfId="544" priority="125">
      <formula>AND($F$61="Other Project",$G$61="")</formula>
    </cfRule>
    <cfRule type="expression" dxfId="543" priority="133">
      <formula>AND($F$61="Other Project",$G$61&lt;&gt;"")</formula>
    </cfRule>
  </conditionalFormatting>
  <conditionalFormatting sqref="G62">
    <cfRule type="expression" dxfId="542" priority="124">
      <formula>AND($F$62="Other Project",$G$62="")</formula>
    </cfRule>
    <cfRule type="expression" dxfId="541" priority="132">
      <formula>AND($F$62="Other Project",$G$62&lt;&gt;"")</formula>
    </cfRule>
  </conditionalFormatting>
  <conditionalFormatting sqref="G63">
    <cfRule type="expression" dxfId="540" priority="123">
      <formula>AND($F$63="Other Project",$G$63="")</formula>
    </cfRule>
    <cfRule type="expression" dxfId="539" priority="131">
      <formula>AND($F$63="Other Project",$G$63&lt;&gt;"")</formula>
    </cfRule>
  </conditionalFormatting>
  <conditionalFormatting sqref="G64">
    <cfRule type="expression" dxfId="538" priority="122">
      <formula>AND($F$64="Other Project",$G$64="")</formula>
    </cfRule>
    <cfRule type="expression" dxfId="537" priority="130">
      <formula>AND($F$64="Other Project",$G$64&lt;&gt;"")</formula>
    </cfRule>
  </conditionalFormatting>
  <conditionalFormatting sqref="E25:G25">
    <cfRule type="expression" dxfId="536" priority="117">
      <formula>IF(LEN(E25)&gt;840,TRUE,FALSE)</formula>
    </cfRule>
  </conditionalFormatting>
  <conditionalFormatting sqref="B56:G64">
    <cfRule type="expression" dxfId="535" priority="104">
      <formula>IF(LEN($B$56)+LEN($B$57)+LEN($B$58)+LEN($B$59)+LEN($B$60)+LEN($B$61)+LEN($B$62)+LEN($E$56)+LEN($E$57)+LEN($E$58)+LEN($E$59)+LEN($E$60)+LEN($E$61)+LEN($E$62)+LEN($F$56)+LEN($F$57)+LEN($F$58)+LEN($F$59)+LEN($F$60)+LEN($F$61)+LEN($F$62)&gt;1150,TRUE,FALSE)</formula>
    </cfRule>
  </conditionalFormatting>
  <conditionalFormatting sqref="G54 F20:F22">
    <cfRule type="cellIs" dxfId="534" priority="88" operator="equal">
      <formula>"Y"</formula>
    </cfRule>
  </conditionalFormatting>
  <conditionalFormatting sqref="D31:D40">
    <cfRule type="cellIs" dxfId="533" priority="12" operator="equal">
      <formula>"N"</formula>
    </cfRule>
    <cfRule type="cellIs" dxfId="532" priority="13" operator="equal">
      <formula>"Y"</formula>
    </cfRule>
  </conditionalFormatting>
  <conditionalFormatting sqref="G42 F44 C50 F51">
    <cfRule type="cellIs" dxfId="531" priority="10" operator="equal">
      <formula>"N"</formula>
    </cfRule>
    <cfRule type="cellIs" dxfId="530" priority="11" operator="equal">
      <formula>"Y"</formula>
    </cfRule>
  </conditionalFormatting>
  <conditionalFormatting sqref="C51 C49 F45">
    <cfRule type="expression" dxfId="529" priority="9">
      <formula>$C$13="EAJ Logistics"</formula>
    </cfRule>
  </conditionalFormatting>
  <conditionalFormatting sqref="F44:G51 C44:D51">
    <cfRule type="expression" dxfId="528" priority="8">
      <formula>$C$13="Procurement"</formula>
    </cfRule>
  </conditionalFormatting>
  <conditionalFormatting sqref="B28:D28">
    <cfRule type="expression" dxfId="527" priority="7">
      <formula>IF(LEN(B28)&gt;500,TRUE,FALSE)</formula>
    </cfRule>
  </conditionalFormatting>
  <conditionalFormatting sqref="E28:G28">
    <cfRule type="expression" dxfId="526" priority="6">
      <formula>IF(LEN(E28)&gt;840,TRUE,FALSE)</formula>
    </cfRule>
  </conditionalFormatting>
  <conditionalFormatting sqref="C21">
    <cfRule type="cellIs" dxfId="525" priority="3" operator="equal">
      <formula>"N"</formula>
    </cfRule>
    <cfRule type="cellIs" dxfId="524" priority="4" operator="equal">
      <formula>"Y"</formula>
    </cfRule>
  </conditionalFormatting>
  <conditionalFormatting sqref="F19 F18">
    <cfRule type="expression" dxfId="523" priority="2">
      <formula>$C$13="EAJ Logistics"</formula>
    </cfRule>
  </conditionalFormatting>
  <conditionalFormatting sqref="F20 F19">
    <cfRule type="expression" dxfId="522" priority="1">
      <formula>$C$13="Procurement"</formula>
    </cfRule>
  </conditionalFormatting>
  <conditionalFormatting sqref="G54 F21:F22">
    <cfRule type="cellIs" dxfId="521" priority="87" operator="equal">
      <formula>"N"</formula>
    </cfRule>
  </conditionalFormatting>
  <dataValidations count="29">
    <dataValidation type="list" allowBlank="1" showInputMessage="1" showErrorMessage="1" sqref="C18:D18" xr:uid="{00000000-0002-0000-0C00-000000000000}">
      <formula1>Global</formula1>
    </dataValidation>
    <dataValidation type="list" allowBlank="1" showInputMessage="1" showErrorMessage="1" sqref="F20:G20" xr:uid="{00000000-0002-0000-0C00-000001000000}">
      <formula1>Impact</formula1>
    </dataValidation>
    <dataValidation type="list" allowBlank="1" showInputMessage="1" showErrorMessage="1" sqref="F18:G18" xr:uid="{00000000-0002-0000-0C00-000002000000}">
      <formula1>Access</formula1>
    </dataValidation>
    <dataValidation type="list" allowBlank="1" showInputMessage="1" sqref="C51" xr:uid="{00000000-0002-0000-0C00-000003000000}">
      <formula1>Final_DM</formula1>
    </dataValidation>
    <dataValidation type="list" allowBlank="1" showInputMessage="1" showErrorMessage="1" sqref="G54 C21:D21 G42 F51:G51 G44 C50:D50 F43:F44 G21 F21:F22" xr:uid="{00000000-0002-0000-0C00-000004000000}">
      <formula1>YN</formula1>
    </dataValidation>
    <dataValidation type="list" allowBlank="1" showInputMessage="1" sqref="F56:F64" xr:uid="{00000000-0002-0000-0C00-000005000000}">
      <formula1>Dependency</formula1>
    </dataValidation>
    <dataValidation type="date" operator="greaterThan" allowBlank="1" showInputMessage="1" showErrorMessage="1" error="Only Dates are allowed_x000a_" sqref="E57:E64" xr:uid="{00000000-0002-0000-0C00-000006000000}">
      <formula1>40179</formula1>
    </dataValidation>
    <dataValidation type="date" operator="greaterThan" allowBlank="1" showInputMessage="1" showErrorMessage="1" error="Only dates are allowed." sqref="E56" xr:uid="{00000000-0002-0000-0C00-000007000000}">
      <formula1>40179</formula1>
    </dataValidation>
    <dataValidation type="list" allowBlank="1" showInputMessage="1" sqref="F48" xr:uid="{00000000-0002-0000-0C00-000008000000}">
      <formula1>Industrial_Cluster</formula1>
    </dataValidation>
    <dataValidation allowBlank="1" showInputMessage="1" sqref="C20:D20 C15:D15 C48 I4:I10 C12:D12 F12:G12" xr:uid="{00000000-0002-0000-0C00-000009000000}"/>
    <dataValidation type="list" allowBlank="1" showInputMessage="1" sqref="F14:G14" xr:uid="{00000000-0002-0000-0C00-00000A000000}">
      <formula1>"Priority 1,Priority 2,Priority 3"</formula1>
    </dataValidation>
    <dataValidation errorStyle="information" allowBlank="1" showInputMessage="1" sqref="F17" xr:uid="{00000000-0002-0000-0C00-00000B000000}"/>
    <dataValidation type="list" allowBlank="1" showInputMessage="1" showErrorMessage="1" sqref="F13:G13" xr:uid="{00000000-0002-0000-0C00-00000C000000}">
      <formula1>"Prestudy, Project, Program, Activity, Multi Project, Multi Program, Multi Prestudy, Multi Activity"</formula1>
    </dataValidation>
    <dataValidation type="list" allowBlank="1" showInputMessage="1" sqref="C47:D47" xr:uid="{00000000-0002-0000-0C00-00000D000000}">
      <formula1>BUs</formula1>
    </dataValidation>
    <dataValidation type="list" allowBlank="1" showInputMessage="1" sqref="F50:G50" xr:uid="{00000000-0002-0000-0C00-00000E000000}">
      <formula1>"Simple, Medium, High"</formula1>
    </dataValidation>
    <dataValidation type="list" allowBlank="1" showInputMessage="1" showErrorMessage="1" sqref="F49:G49" xr:uid="{00000000-0002-0000-0C00-00000F000000}">
      <formula1>"Spot, Recurrent"</formula1>
    </dataValidation>
    <dataValidation type="list" allowBlank="1" showInputMessage="1" showErrorMessage="1" sqref="D31:D35 D40" xr:uid="{00000000-0002-0000-0C00-000010000000}">
      <formula1>"Y,N"</formula1>
    </dataValidation>
    <dataValidation type="list" allowBlank="1" showInputMessage="1" sqref="B31:C40" xr:uid="{00000000-0002-0000-0C00-000011000000}">
      <formula1>KPI_Lib</formula1>
    </dataValidation>
    <dataValidation type="list" allowBlank="1" showInputMessage="1" sqref="C13:D13" xr:uid="{00000000-0002-0000-0C00-000012000000}">
      <formula1>User_Function</formula1>
    </dataValidation>
    <dataValidation type="list" allowBlank="1" showInputMessage="1" showErrorMessage="1" sqref="I13:I14" xr:uid="{00000000-0002-0000-0C00-000013000000}">
      <formula1>M_Project</formula1>
    </dataValidation>
    <dataValidation type="list" allowBlank="1" showInputMessage="1" sqref="B30" xr:uid="{00000000-0002-0000-0C00-000014000000}">
      <formula1>KPI_Lib_SBO</formula1>
    </dataValidation>
    <dataValidation type="list" allowBlank="1" showInputMessage="1" sqref="F15:G15" xr:uid="{00000000-0002-0000-0C00-000015000000}">
      <formula1>Hoshin_Level</formula1>
    </dataValidation>
    <dataValidation type="list" allowBlank="1" showInputMessage="1" sqref="C9:D9 C16:D16" xr:uid="{00000000-0002-0000-0C00-000016000000}">
      <formula1>Domain</formula1>
    </dataValidation>
    <dataValidation type="list" allowBlank="1" showInputMessage="1" sqref="C10:D10 C17:D17" xr:uid="{00000000-0002-0000-0C00-000017000000}">
      <formula1>Program</formula1>
    </dataValidation>
    <dataValidation type="list" allowBlank="1" showInputMessage="1" sqref="F9:G9" xr:uid="{00000000-0002-0000-0C00-000018000000}">
      <formula1>Hoshin_GSC</formula1>
    </dataValidation>
    <dataValidation type="list" errorStyle="warning" allowBlank="1" showInputMessage="1" showErrorMessage="1" sqref="F16" xr:uid="{00000000-0002-0000-0C00-000019000000}">
      <formula1>Hoshin</formula1>
    </dataValidation>
    <dataValidation errorStyle="warning" allowBlank="1" showInputMessage="1" showErrorMessage="1" sqref="G16" xr:uid="{00000000-0002-0000-0C00-00001A000000}"/>
    <dataValidation type="list" allowBlank="1" showInputMessage="1" sqref="C49:D49" xr:uid="{FC9D76D6-2DDA-4763-B542-DCA373D3A5D7}">
      <formula1>Zone</formula1>
    </dataValidation>
    <dataValidation type="list" allowBlank="1" showInputMessage="1" sqref="F19:G19" xr:uid="{EDC6E2D4-8A7E-43A6-9D8F-9350355BC094}">
      <formula1>Governance_Body</formula1>
    </dataValidation>
  </dataValidations>
  <hyperlinks>
    <hyperlink ref="D8" r:id="rId1" xr:uid="{00000000-0004-0000-0C00-000000000000}"/>
  </hyperlinks>
  <pageMargins left="0.7" right="0.7" top="0.75" bottom="0.75" header="0.3" footer="0.3"/>
  <pageSetup paperSize="9"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5">
    <tabColor rgb="FFC00000"/>
    <pageSetUpPr autoPageBreaks="0"/>
  </sheetPr>
  <dimension ref="B1:BQ153"/>
  <sheetViews>
    <sheetView showGridLines="0" zoomScale="90" zoomScaleNormal="90" workbookViewId="0">
      <pane ySplit="1" topLeftCell="A2" activePane="bottomLeft" state="frozen"/>
      <selection pane="bottomLeft" activeCell="D13" sqref="D13"/>
    </sheetView>
  </sheetViews>
  <sheetFormatPr defaultColWidth="9.140625" defaultRowHeight="12.75" x14ac:dyDescent="0.2"/>
  <cols>
    <col min="1" max="1" width="2.140625" style="1" customWidth="1"/>
    <col min="2" max="2" width="23.7109375" style="1" customWidth="1"/>
    <col min="3" max="4" width="19.140625" style="1" customWidth="1"/>
    <col min="5" max="5" width="14.85546875" style="1" customWidth="1"/>
    <col min="6" max="6" width="18" style="1" customWidth="1"/>
    <col min="7" max="7" width="16.7109375" style="1" customWidth="1"/>
    <col min="8" max="8" width="18.140625" style="1" customWidth="1"/>
    <col min="9" max="9" width="16.85546875" style="1" customWidth="1"/>
    <col min="10" max="10" width="15.7109375" style="1" customWidth="1"/>
    <col min="11" max="11" width="19" style="1" customWidth="1"/>
    <col min="12" max="12" width="15.28515625" style="1" customWidth="1"/>
    <col min="13" max="27" width="18.7109375" style="1" hidden="1" customWidth="1"/>
    <col min="28" max="61" width="18.7109375" style="1" customWidth="1"/>
    <col min="62" max="64" width="13.7109375" style="1" customWidth="1"/>
    <col min="65" max="66" width="25.7109375" style="1" customWidth="1"/>
    <col min="67" max="69" width="13.7109375" style="1" customWidth="1"/>
    <col min="70" max="16384" width="9.140625" style="1"/>
  </cols>
  <sheetData>
    <row r="1" spans="2:35" ht="7.5" customHeight="1" x14ac:dyDescent="0.2">
      <c r="B1" s="126"/>
      <c r="C1" s="126"/>
      <c r="D1" s="126"/>
      <c r="E1" s="126"/>
      <c r="F1" s="126"/>
      <c r="G1" s="126"/>
      <c r="H1" s="126"/>
      <c r="I1" s="126"/>
      <c r="J1" s="115"/>
      <c r="K1" s="115"/>
      <c r="L1" s="115"/>
      <c r="M1" s="115"/>
      <c r="N1" s="115"/>
      <c r="O1" s="115"/>
      <c r="P1" s="115"/>
      <c r="Q1" s="115"/>
      <c r="R1" s="115"/>
      <c r="S1" s="126"/>
      <c r="T1" s="126"/>
      <c r="U1" s="126"/>
      <c r="V1" s="126"/>
      <c r="W1" s="126"/>
      <c r="X1" s="126"/>
      <c r="Y1" s="126"/>
      <c r="Z1" s="126"/>
      <c r="AA1" s="126"/>
      <c r="AB1" s="126"/>
      <c r="AC1" s="126"/>
    </row>
    <row r="2" spans="2:35" ht="41.25" customHeight="1" x14ac:dyDescent="0.2">
      <c r="B2" s="2655" t="s">
        <v>606</v>
      </c>
      <c r="C2" s="2655"/>
      <c r="D2" s="2655"/>
      <c r="E2" s="2655"/>
      <c r="F2" s="2655"/>
      <c r="G2" s="2655"/>
      <c r="H2" s="2655"/>
      <c r="I2" s="2655"/>
      <c r="J2" s="2655"/>
      <c r="K2" s="2655"/>
      <c r="L2" s="2655"/>
      <c r="M2" s="655"/>
      <c r="N2" s="655"/>
      <c r="O2" s="655"/>
      <c r="P2" s="655"/>
      <c r="Q2" s="655"/>
      <c r="R2" s="655"/>
      <c r="S2" s="655"/>
      <c r="T2" s="655"/>
      <c r="U2" s="655"/>
      <c r="V2" s="655"/>
      <c r="W2" s="655"/>
      <c r="X2" s="655"/>
      <c r="Y2" s="655"/>
      <c r="Z2" s="655"/>
      <c r="AA2" s="655"/>
      <c r="AB2" s="655"/>
      <c r="AC2" s="655"/>
      <c r="AI2" s="10"/>
    </row>
    <row r="3" spans="2:35" ht="9" hidden="1" customHeight="1" x14ac:dyDescent="0.2">
      <c r="B3" s="1578"/>
      <c r="C3" s="1578"/>
      <c r="D3" s="1578"/>
      <c r="E3" s="1578"/>
      <c r="F3" s="1578"/>
      <c r="G3" s="1578"/>
      <c r="H3" s="1578"/>
      <c r="I3" s="1578"/>
      <c r="J3" s="1578"/>
      <c r="K3" s="655"/>
      <c r="L3" s="655"/>
      <c r="M3" s="655"/>
      <c r="N3" s="655"/>
      <c r="O3" s="655"/>
      <c r="P3" s="655"/>
      <c r="Q3" s="655"/>
      <c r="R3" s="655"/>
      <c r="S3" s="655"/>
      <c r="T3" s="655"/>
      <c r="U3" s="655"/>
      <c r="V3" s="655"/>
      <c r="W3" s="655"/>
      <c r="X3" s="655"/>
      <c r="Y3" s="655"/>
      <c r="Z3" s="655"/>
      <c r="AA3" s="655"/>
      <c r="AB3" s="655"/>
      <c r="AC3" s="655"/>
      <c r="AI3" s="10"/>
    </row>
    <row r="4" spans="2:35" ht="19.5" hidden="1" customHeight="1" x14ac:dyDescent="0.2">
      <c r="B4" s="1578"/>
      <c r="C4" s="1578"/>
      <c r="D4" s="1578"/>
      <c r="E4" s="1578"/>
      <c r="F4" s="1578"/>
      <c r="G4" s="1578"/>
      <c r="H4" s="1578"/>
      <c r="I4" s="1578"/>
      <c r="J4" s="3"/>
      <c r="K4" s="655"/>
      <c r="L4" s="655"/>
      <c r="M4" s="655"/>
      <c r="N4" s="655"/>
      <c r="O4" s="655"/>
      <c r="P4" s="655"/>
      <c r="Q4" s="655"/>
      <c r="R4" s="655"/>
      <c r="S4" s="655"/>
      <c r="T4" s="655"/>
      <c r="U4" s="655"/>
      <c r="V4" s="655"/>
      <c r="W4" s="655"/>
      <c r="X4" s="655"/>
      <c r="Y4" s="655"/>
      <c r="Z4" s="655"/>
      <c r="AA4" s="655"/>
      <c r="AB4" s="655"/>
      <c r="AC4" s="655"/>
      <c r="AI4" s="10"/>
    </row>
    <row r="5" spans="2:35" ht="19.5" hidden="1" customHeight="1" x14ac:dyDescent="0.2">
      <c r="B5" s="1578"/>
      <c r="C5" s="1578"/>
      <c r="D5" s="1578"/>
      <c r="E5" s="1578"/>
      <c r="F5" s="1578"/>
      <c r="G5" s="1578"/>
      <c r="H5" s="1578"/>
      <c r="I5" s="1578"/>
      <c r="J5" s="3"/>
      <c r="K5" s="655"/>
      <c r="L5" s="655"/>
      <c r="M5" s="655"/>
      <c r="N5" s="655"/>
      <c r="O5" s="655"/>
      <c r="P5" s="655"/>
      <c r="Q5" s="655"/>
      <c r="R5" s="655"/>
      <c r="S5" s="655"/>
      <c r="T5" s="655"/>
      <c r="U5" s="655"/>
      <c r="V5" s="655"/>
      <c r="W5" s="655"/>
      <c r="X5" s="655"/>
      <c r="Y5" s="655"/>
      <c r="Z5" s="655"/>
      <c r="AA5" s="655"/>
      <c r="AB5" s="655"/>
      <c r="AC5" s="655"/>
      <c r="AI5" s="10"/>
    </row>
    <row r="6" spans="2:35" ht="15.75" hidden="1" customHeight="1" x14ac:dyDescent="0.2">
      <c r="B6" s="1578"/>
      <c r="C6" s="1578"/>
      <c r="D6" s="1578"/>
      <c r="E6" s="1578"/>
      <c r="F6" s="1578"/>
      <c r="G6" s="1578"/>
      <c r="H6" s="1578"/>
      <c r="I6" s="1578"/>
      <c r="J6" s="3"/>
      <c r="K6" s="655"/>
      <c r="L6" s="655"/>
      <c r="M6" s="655"/>
      <c r="N6" s="655"/>
      <c r="O6" s="655"/>
      <c r="P6" s="655"/>
      <c r="Q6" s="655"/>
      <c r="R6" s="655"/>
      <c r="S6" s="655"/>
      <c r="T6" s="655"/>
      <c r="U6" s="655"/>
      <c r="V6" s="655"/>
      <c r="W6" s="655"/>
      <c r="X6" s="655"/>
      <c r="Y6" s="655"/>
      <c r="Z6" s="655"/>
      <c r="AA6" s="655"/>
      <c r="AB6" s="655"/>
      <c r="AC6" s="655"/>
      <c r="AI6" s="10"/>
    </row>
    <row r="7" spans="2:35" ht="14.25" hidden="1" customHeight="1" x14ac:dyDescent="0.2">
      <c r="B7" s="1578"/>
      <c r="C7" s="1578"/>
      <c r="D7" s="1578"/>
      <c r="E7" s="1578"/>
      <c r="F7" s="1578"/>
      <c r="G7" s="1578"/>
      <c r="H7" s="1578"/>
      <c r="I7" s="1578"/>
      <c r="J7" s="3"/>
      <c r="K7" s="655"/>
      <c r="L7" s="655"/>
      <c r="M7" s="655"/>
      <c r="N7" s="655"/>
      <c r="O7" s="655"/>
      <c r="P7" s="655"/>
      <c r="Q7" s="655"/>
      <c r="R7" s="655"/>
      <c r="S7" s="655"/>
      <c r="T7" s="655"/>
      <c r="U7" s="655"/>
      <c r="V7" s="655"/>
      <c r="W7" s="655"/>
      <c r="X7" s="655"/>
      <c r="Y7" s="655"/>
      <c r="Z7" s="655"/>
      <c r="AA7" s="655"/>
      <c r="AB7" s="655"/>
      <c r="AC7" s="655"/>
      <c r="AI7" s="10"/>
    </row>
    <row r="8" spans="2:35" ht="6" hidden="1" customHeight="1" x14ac:dyDescent="0.2">
      <c r="B8" s="1578"/>
      <c r="C8" s="1578"/>
      <c r="D8" s="1578"/>
      <c r="E8" s="1578"/>
      <c r="F8" s="1578"/>
      <c r="G8" s="1578"/>
      <c r="H8" s="1578"/>
      <c r="I8" s="1578"/>
      <c r="J8" s="3"/>
      <c r="K8" s="655"/>
      <c r="L8" s="655"/>
      <c r="M8" s="655"/>
      <c r="N8" s="655"/>
      <c r="O8" s="655"/>
      <c r="P8" s="655"/>
      <c r="Q8" s="655"/>
      <c r="R8" s="655"/>
      <c r="S8" s="655"/>
      <c r="T8" s="655"/>
      <c r="U8" s="655"/>
      <c r="V8" s="655"/>
      <c r="W8" s="655"/>
      <c r="X8" s="655"/>
      <c r="Y8" s="655"/>
      <c r="Z8" s="655"/>
      <c r="AA8" s="655"/>
      <c r="AB8" s="655"/>
      <c r="AC8" s="655"/>
      <c r="AI8" s="10"/>
    </row>
    <row r="9" spans="2:35" ht="14.25" hidden="1" customHeight="1" x14ac:dyDescent="0.2">
      <c r="B9" s="1578"/>
      <c r="C9" s="1578"/>
      <c r="D9" s="1578"/>
      <c r="E9" s="1578"/>
      <c r="F9" s="1578"/>
      <c r="G9" s="1578"/>
      <c r="H9" s="1578"/>
      <c r="I9" s="1578"/>
      <c r="J9" s="3"/>
      <c r="K9" s="655"/>
      <c r="L9" s="655"/>
      <c r="M9" s="655"/>
      <c r="N9" s="655"/>
      <c r="O9" s="655"/>
      <c r="P9" s="655"/>
      <c r="Q9" s="655"/>
      <c r="R9" s="655"/>
      <c r="S9" s="655"/>
      <c r="T9" s="655"/>
      <c r="U9" s="655"/>
      <c r="V9" s="655"/>
      <c r="W9" s="655"/>
      <c r="X9" s="655"/>
      <c r="Y9" s="655"/>
      <c r="Z9" s="655"/>
      <c r="AA9" s="655"/>
      <c r="AB9" s="655"/>
      <c r="AC9" s="655"/>
      <c r="AI9" s="10"/>
    </row>
    <row r="10" spans="2:35" ht="42.75" customHeight="1" x14ac:dyDescent="0.2">
      <c r="B10" s="892" t="s">
        <v>2446</v>
      </c>
      <c r="C10" s="892" t="s">
        <v>2446</v>
      </c>
      <c r="D10" s="1579"/>
      <c r="E10" s="892" t="s">
        <v>2446</v>
      </c>
      <c r="F10" s="892" t="s">
        <v>2446</v>
      </c>
      <c r="G10" s="892" t="s">
        <v>2446</v>
      </c>
      <c r="H10" s="892"/>
      <c r="I10" s="893"/>
      <c r="J10" s="3"/>
      <c r="K10" s="3"/>
      <c r="L10" s="3"/>
      <c r="M10" s="2"/>
      <c r="N10" s="2"/>
      <c r="O10" s="2"/>
      <c r="P10" s="2"/>
      <c r="Q10" s="2"/>
      <c r="R10" s="2"/>
      <c r="S10" s="2"/>
      <c r="T10" s="2"/>
      <c r="U10" s="2"/>
      <c r="V10" s="2"/>
      <c r="W10" s="2"/>
      <c r="X10" s="2"/>
      <c r="Y10" s="2"/>
      <c r="Z10" s="2"/>
      <c r="AA10" s="2"/>
      <c r="AB10" s="2"/>
    </row>
    <row r="11" spans="2:35" ht="15.75" customHeight="1" x14ac:dyDescent="0.2">
      <c r="B11" s="99"/>
      <c r="C11" s="99"/>
      <c r="D11" s="99"/>
      <c r="E11" s="2"/>
      <c r="F11" s="2"/>
      <c r="G11" s="2"/>
      <c r="H11" s="2"/>
      <c r="I11" s="2"/>
      <c r="J11" s="639"/>
      <c r="K11" s="639"/>
      <c r="L11" s="639"/>
      <c r="M11" s="639"/>
      <c r="N11" s="639"/>
      <c r="O11" s="639"/>
      <c r="P11" s="639"/>
      <c r="Q11" s="639"/>
      <c r="R11" s="2"/>
      <c r="S11" s="2"/>
      <c r="T11" s="2"/>
      <c r="U11" s="2"/>
      <c r="V11" s="2"/>
      <c r="W11" s="2"/>
      <c r="X11" s="2"/>
      <c r="Y11" s="2"/>
      <c r="Z11" s="2"/>
      <c r="AA11" s="2"/>
      <c r="AB11" s="2"/>
    </row>
    <row r="12" spans="2:35" ht="33" customHeight="1" x14ac:dyDescent="0.2">
      <c r="B12" s="1116" t="s">
        <v>1236</v>
      </c>
      <c r="C12" s="1097" t="s">
        <v>386</v>
      </c>
      <c r="D12" s="1097" t="s">
        <v>401</v>
      </c>
      <c r="E12" s="1097" t="s">
        <v>7322</v>
      </c>
      <c r="F12" s="1097" t="s">
        <v>1239</v>
      </c>
      <c r="G12" s="962" t="s">
        <v>1237</v>
      </c>
    </row>
    <row r="13" spans="2:35" ht="31.5" customHeight="1" x14ac:dyDescent="0.2">
      <c r="B13" s="1626">
        <v>2019</v>
      </c>
      <c r="C13" s="1625">
        <v>5</v>
      </c>
      <c r="D13" s="1627" t="s">
        <v>594</v>
      </c>
      <c r="E13" s="1627" t="s">
        <v>51</v>
      </c>
      <c r="F13" s="1625"/>
      <c r="G13" s="1625" t="s">
        <v>52</v>
      </c>
    </row>
    <row r="14" spans="2:35" ht="16.5" customHeight="1" x14ac:dyDescent="0.25">
      <c r="B14" s="101"/>
    </row>
    <row r="15" spans="2:35" ht="27.75" customHeight="1" x14ac:dyDescent="0.2">
      <c r="B15" s="1613" t="s">
        <v>7321</v>
      </c>
      <c r="C15" s="2657" t="s">
        <v>1259</v>
      </c>
      <c r="D15" s="2657"/>
      <c r="E15" s="2657"/>
      <c r="F15" s="2657"/>
      <c r="G15" s="2657"/>
      <c r="H15" s="2658" t="s">
        <v>1261</v>
      </c>
      <c r="I15" s="2658"/>
      <c r="J15" s="2658"/>
      <c r="K15" s="2658"/>
      <c r="L15" s="2658"/>
      <c r="M15" s="2646" t="s">
        <v>744</v>
      </c>
      <c r="N15" s="2646"/>
      <c r="O15" s="2646"/>
      <c r="P15" s="2646"/>
      <c r="Q15" s="2646"/>
      <c r="R15" s="2646"/>
      <c r="S15" s="2646"/>
      <c r="T15" s="2646"/>
      <c r="U15" s="2646"/>
      <c r="V15" s="2646"/>
      <c r="W15" s="2646"/>
      <c r="X15" s="2646"/>
      <c r="Y15" s="2646"/>
      <c r="Z15" s="2646"/>
      <c r="AA15" s="2646"/>
    </row>
    <row r="16" spans="2:35" ht="34.5" customHeight="1" x14ac:dyDescent="0.2">
      <c r="B16" s="1622" t="s">
        <v>1283</v>
      </c>
      <c r="C16" s="1619" t="s">
        <v>71</v>
      </c>
      <c r="D16" s="1619" t="s">
        <v>7320</v>
      </c>
      <c r="E16" s="1619" t="s">
        <v>598</v>
      </c>
      <c r="F16" s="2039" t="s">
        <v>7523</v>
      </c>
      <c r="G16" s="1619" t="s">
        <v>17</v>
      </c>
      <c r="H16" s="1619" t="s">
        <v>71</v>
      </c>
      <c r="I16" s="1619" t="s">
        <v>7320</v>
      </c>
      <c r="J16" s="1619" t="s">
        <v>598</v>
      </c>
      <c r="K16" s="2039" t="s">
        <v>7523</v>
      </c>
      <c r="L16" s="1619" t="s">
        <v>17</v>
      </c>
      <c r="M16" s="1623" t="s">
        <v>7327</v>
      </c>
      <c r="N16" s="1623" t="s">
        <v>7328</v>
      </c>
      <c r="O16" s="1623" t="s">
        <v>7329</v>
      </c>
      <c r="P16" s="1623" t="s">
        <v>7336</v>
      </c>
      <c r="Q16" s="1623" t="s">
        <v>7330</v>
      </c>
      <c r="R16" s="1624" t="s">
        <v>7352</v>
      </c>
      <c r="S16" s="1624" t="s">
        <v>7353</v>
      </c>
      <c r="T16" s="1624" t="s">
        <v>7354</v>
      </c>
      <c r="U16" s="1624" t="s">
        <v>7355</v>
      </c>
      <c r="V16" s="1624" t="s">
        <v>7356</v>
      </c>
      <c r="W16" s="1624" t="s">
        <v>7331</v>
      </c>
      <c r="X16" s="1624" t="s">
        <v>7332</v>
      </c>
      <c r="Y16" s="1624" t="s">
        <v>7333</v>
      </c>
      <c r="Z16" s="1624" t="s">
        <v>7334</v>
      </c>
      <c r="AA16" s="1624" t="s">
        <v>7335</v>
      </c>
    </row>
    <row r="17" spans="2:69" ht="34.5" customHeight="1" x14ac:dyDescent="0.2">
      <c r="B17" s="1618" t="str">
        <f>D13</f>
        <v>N/A</v>
      </c>
      <c r="C17" s="2127"/>
      <c r="D17" s="2128"/>
      <c r="E17" s="2128"/>
      <c r="F17" s="2129">
        <f>C17+D17</f>
        <v>0</v>
      </c>
      <c r="G17" s="2130"/>
      <c r="H17" s="2131"/>
      <c r="I17" s="2128"/>
      <c r="J17" s="2128"/>
      <c r="K17" s="2129">
        <f>H17+I17</f>
        <v>0</v>
      </c>
      <c r="L17" s="2132"/>
      <c r="M17" s="2133"/>
      <c r="N17" s="2133"/>
      <c r="O17" s="2133"/>
      <c r="P17" s="2134">
        <f>M17+N17</f>
        <v>0</v>
      </c>
      <c r="Q17" s="2135"/>
      <c r="R17" s="2136" t="str">
        <f>IFERROR(M17/C17,"")</f>
        <v/>
      </c>
      <c r="S17" s="2137" t="str">
        <f>IFERROR(N17/D17,"")</f>
        <v/>
      </c>
      <c r="T17" s="2137" t="str">
        <f>IFERROR(O17/E17,"")</f>
        <v/>
      </c>
      <c r="U17" s="2137" t="str">
        <f t="shared" ref="U17" si="0">IFERROR(P17/F17,"")</f>
        <v/>
      </c>
      <c r="V17" s="2137" t="str">
        <f>IFERROR(Q17/G17,"")</f>
        <v/>
      </c>
      <c r="W17" s="2138" t="str">
        <f>IFERROR(M17/H17,"")</f>
        <v/>
      </c>
      <c r="X17" s="2137" t="str">
        <f t="shared" ref="X17:AA26" si="1">IFERROR(N17/I17,"")</f>
        <v/>
      </c>
      <c r="Y17" s="2137" t="str">
        <f t="shared" si="1"/>
        <v/>
      </c>
      <c r="Z17" s="2137" t="str">
        <f t="shared" ref="Z17" si="2">IFERROR(P17/K17,"")</f>
        <v/>
      </c>
      <c r="AA17" s="2137" t="str">
        <f t="shared" si="1"/>
        <v/>
      </c>
    </row>
    <row r="18" spans="2:69" ht="34.5" customHeight="1" x14ac:dyDescent="0.2">
      <c r="B18" s="1621" t="e">
        <f t="shared" ref="B18:B26" si="3">B17+1</f>
        <v>#VALUE!</v>
      </c>
      <c r="C18" s="2139"/>
      <c r="D18" s="2140"/>
      <c r="E18" s="2140"/>
      <c r="F18" s="2141">
        <f t="shared" ref="F18:F27" si="4">C18+D18</f>
        <v>0</v>
      </c>
      <c r="G18" s="2142"/>
      <c r="H18" s="2143"/>
      <c r="I18" s="2140"/>
      <c r="J18" s="2140"/>
      <c r="K18" s="2144">
        <f t="shared" ref="K18:K27" si="5">H18+I18</f>
        <v>0</v>
      </c>
      <c r="L18" s="2145"/>
      <c r="M18" s="2146"/>
      <c r="N18" s="2146"/>
      <c r="O18" s="2146"/>
      <c r="P18" s="2147">
        <f t="shared" ref="P18:P27" si="6">M18+N18</f>
        <v>0</v>
      </c>
      <c r="Q18" s="2148"/>
      <c r="R18" s="2149" t="str">
        <f t="shared" ref="R18:R26" si="7">IFERROR(M18/C18,"")</f>
        <v/>
      </c>
      <c r="S18" s="2137" t="str">
        <f t="shared" ref="S18:S26" si="8">IFERROR(N18/D18,"")</f>
        <v/>
      </c>
      <c r="T18" s="2137" t="str">
        <f t="shared" ref="T18:T26" si="9">IFERROR(O18/E18,"")</f>
        <v/>
      </c>
      <c r="U18" s="2150" t="str">
        <f t="shared" ref="U18:U27" si="10">IFERROR(P18/F18,"")</f>
        <v/>
      </c>
      <c r="V18" s="2137" t="str">
        <f t="shared" ref="V18:V26" si="11">IFERROR(Q18/G18,"")</f>
        <v/>
      </c>
      <c r="W18" s="2138" t="str">
        <f t="shared" ref="W18:W26" si="12">IFERROR(M18/H18,"")</f>
        <v/>
      </c>
      <c r="X18" s="2137" t="str">
        <f t="shared" ref="X18:X26" si="13">IFERROR(N18/I18,"")</f>
        <v/>
      </c>
      <c r="Y18" s="2137" t="str">
        <f t="shared" ref="Y18:Y26" si="14">IFERROR(O18/J18,"")</f>
        <v/>
      </c>
      <c r="Z18" s="2150" t="str">
        <f t="shared" ref="Z18:Z27" si="15">IFERROR(P18/K18,"")</f>
        <v/>
      </c>
      <c r="AA18" s="2137" t="str">
        <f t="shared" si="1"/>
        <v/>
      </c>
    </row>
    <row r="19" spans="2:69" ht="34.5" customHeight="1" x14ac:dyDescent="0.2">
      <c r="B19" s="1621" t="e">
        <f t="shared" si="3"/>
        <v>#VALUE!</v>
      </c>
      <c r="C19" s="2139"/>
      <c r="D19" s="2140"/>
      <c r="E19" s="2140"/>
      <c r="F19" s="2141">
        <f t="shared" si="4"/>
        <v>0</v>
      </c>
      <c r="G19" s="2142"/>
      <c r="H19" s="2143"/>
      <c r="I19" s="2140"/>
      <c r="J19" s="2140"/>
      <c r="K19" s="2144">
        <f t="shared" si="5"/>
        <v>0</v>
      </c>
      <c r="L19" s="2145"/>
      <c r="M19" s="2146"/>
      <c r="N19" s="2146"/>
      <c r="O19" s="2146"/>
      <c r="P19" s="2147">
        <f t="shared" si="6"/>
        <v>0</v>
      </c>
      <c r="Q19" s="2148"/>
      <c r="R19" s="2136" t="str">
        <f t="shared" si="7"/>
        <v/>
      </c>
      <c r="S19" s="2137" t="str">
        <f t="shared" si="8"/>
        <v/>
      </c>
      <c r="T19" s="2137" t="str">
        <f t="shared" si="9"/>
        <v/>
      </c>
      <c r="U19" s="2150" t="str">
        <f t="shared" si="10"/>
        <v/>
      </c>
      <c r="V19" s="2137" t="str">
        <f t="shared" si="11"/>
        <v/>
      </c>
      <c r="W19" s="2138" t="str">
        <f t="shared" si="12"/>
        <v/>
      </c>
      <c r="X19" s="2137" t="str">
        <f t="shared" si="13"/>
        <v/>
      </c>
      <c r="Y19" s="2137" t="str">
        <f t="shared" si="14"/>
        <v/>
      </c>
      <c r="Z19" s="2150" t="str">
        <f t="shared" si="15"/>
        <v/>
      </c>
      <c r="AA19" s="2137" t="str">
        <f t="shared" si="1"/>
        <v/>
      </c>
    </row>
    <row r="20" spans="2:69" ht="34.5" customHeight="1" x14ac:dyDescent="0.2">
      <c r="B20" s="1621" t="e">
        <f t="shared" si="3"/>
        <v>#VALUE!</v>
      </c>
      <c r="C20" s="2139"/>
      <c r="D20" s="2140"/>
      <c r="E20" s="2140"/>
      <c r="F20" s="2141">
        <f t="shared" si="4"/>
        <v>0</v>
      </c>
      <c r="G20" s="2142"/>
      <c r="H20" s="2143"/>
      <c r="I20" s="2140"/>
      <c r="J20" s="2140"/>
      <c r="K20" s="2144">
        <f t="shared" si="5"/>
        <v>0</v>
      </c>
      <c r="L20" s="2145"/>
      <c r="M20" s="2146"/>
      <c r="N20" s="2146"/>
      <c r="O20" s="2146"/>
      <c r="P20" s="2147">
        <f t="shared" si="6"/>
        <v>0</v>
      </c>
      <c r="Q20" s="2148"/>
      <c r="R20" s="2149" t="str">
        <f t="shared" si="7"/>
        <v/>
      </c>
      <c r="S20" s="2137" t="str">
        <f t="shared" si="8"/>
        <v/>
      </c>
      <c r="T20" s="2137" t="str">
        <f t="shared" si="9"/>
        <v/>
      </c>
      <c r="U20" s="2150" t="str">
        <f t="shared" si="10"/>
        <v/>
      </c>
      <c r="V20" s="2137" t="str">
        <f t="shared" si="11"/>
        <v/>
      </c>
      <c r="W20" s="2138" t="str">
        <f t="shared" si="12"/>
        <v/>
      </c>
      <c r="X20" s="2137" t="str">
        <f t="shared" si="13"/>
        <v/>
      </c>
      <c r="Y20" s="2137" t="str">
        <f t="shared" si="14"/>
        <v/>
      </c>
      <c r="Z20" s="2150" t="str">
        <f t="shared" si="15"/>
        <v/>
      </c>
      <c r="AA20" s="2137" t="str">
        <f t="shared" si="1"/>
        <v/>
      </c>
    </row>
    <row r="21" spans="2:69" ht="34.5" customHeight="1" x14ac:dyDescent="0.2">
      <c r="B21" s="1621" t="e">
        <f t="shared" si="3"/>
        <v>#VALUE!</v>
      </c>
      <c r="C21" s="2139"/>
      <c r="D21" s="2140"/>
      <c r="E21" s="2140"/>
      <c r="F21" s="2141">
        <f t="shared" si="4"/>
        <v>0</v>
      </c>
      <c r="G21" s="2142"/>
      <c r="H21" s="2143">
        <v>0</v>
      </c>
      <c r="I21" s="2140">
        <v>0</v>
      </c>
      <c r="J21" s="2140">
        <v>0</v>
      </c>
      <c r="K21" s="2144">
        <f t="shared" si="5"/>
        <v>0</v>
      </c>
      <c r="L21" s="2145">
        <v>0</v>
      </c>
      <c r="M21" s="2146"/>
      <c r="N21" s="2146"/>
      <c r="O21" s="2146"/>
      <c r="P21" s="2147">
        <f t="shared" si="6"/>
        <v>0</v>
      </c>
      <c r="Q21" s="2148"/>
      <c r="R21" s="2149" t="str">
        <f t="shared" si="7"/>
        <v/>
      </c>
      <c r="S21" s="2137" t="str">
        <f t="shared" si="8"/>
        <v/>
      </c>
      <c r="T21" s="2137" t="str">
        <f t="shared" si="9"/>
        <v/>
      </c>
      <c r="U21" s="2150" t="str">
        <f t="shared" si="10"/>
        <v/>
      </c>
      <c r="V21" s="2137" t="str">
        <f t="shared" si="11"/>
        <v/>
      </c>
      <c r="W21" s="2138" t="str">
        <f t="shared" si="12"/>
        <v/>
      </c>
      <c r="X21" s="2137" t="str">
        <f t="shared" si="13"/>
        <v/>
      </c>
      <c r="Y21" s="2137" t="str">
        <f t="shared" si="14"/>
        <v/>
      </c>
      <c r="Z21" s="2150" t="str">
        <f t="shared" si="15"/>
        <v/>
      </c>
      <c r="AA21" s="2137" t="str">
        <f t="shared" si="1"/>
        <v/>
      </c>
    </row>
    <row r="22" spans="2:69" ht="34.5" hidden="1" customHeight="1" x14ac:dyDescent="0.2">
      <c r="B22" s="1621" t="e">
        <f t="shared" si="3"/>
        <v>#VALUE!</v>
      </c>
      <c r="C22" s="2139"/>
      <c r="D22" s="2140"/>
      <c r="E22" s="2140"/>
      <c r="F22" s="2141">
        <f t="shared" si="4"/>
        <v>0</v>
      </c>
      <c r="G22" s="2142"/>
      <c r="H22" s="2143"/>
      <c r="I22" s="2140"/>
      <c r="J22" s="2140"/>
      <c r="K22" s="2144">
        <f t="shared" si="5"/>
        <v>0</v>
      </c>
      <c r="L22" s="2145"/>
      <c r="M22" s="2146"/>
      <c r="N22" s="2146"/>
      <c r="O22" s="2146"/>
      <c r="P22" s="2147">
        <f t="shared" si="6"/>
        <v>0</v>
      </c>
      <c r="Q22" s="2148"/>
      <c r="R22" s="2149" t="str">
        <f t="shared" si="7"/>
        <v/>
      </c>
      <c r="S22" s="2137" t="str">
        <f t="shared" si="8"/>
        <v/>
      </c>
      <c r="T22" s="2137" t="str">
        <f t="shared" si="9"/>
        <v/>
      </c>
      <c r="U22" s="2150" t="str">
        <f t="shared" si="10"/>
        <v/>
      </c>
      <c r="V22" s="2137" t="str">
        <f t="shared" si="11"/>
        <v/>
      </c>
      <c r="W22" s="2138" t="str">
        <f t="shared" si="12"/>
        <v/>
      </c>
      <c r="X22" s="2137" t="str">
        <f t="shared" si="13"/>
        <v/>
      </c>
      <c r="Y22" s="2137" t="str">
        <f t="shared" si="14"/>
        <v/>
      </c>
      <c r="Z22" s="2150" t="str">
        <f t="shared" si="15"/>
        <v/>
      </c>
      <c r="AA22" s="2137" t="str">
        <f t="shared" si="1"/>
        <v/>
      </c>
    </row>
    <row r="23" spans="2:69" ht="34.5" hidden="1" customHeight="1" x14ac:dyDescent="0.2">
      <c r="B23" s="1621" t="e">
        <f t="shared" si="3"/>
        <v>#VALUE!</v>
      </c>
      <c r="C23" s="2139"/>
      <c r="D23" s="2140"/>
      <c r="E23" s="2140"/>
      <c r="F23" s="2141">
        <f t="shared" si="4"/>
        <v>0</v>
      </c>
      <c r="G23" s="2142"/>
      <c r="H23" s="2143"/>
      <c r="I23" s="2140"/>
      <c r="J23" s="2140"/>
      <c r="K23" s="2144">
        <f t="shared" si="5"/>
        <v>0</v>
      </c>
      <c r="L23" s="2145"/>
      <c r="M23" s="2146"/>
      <c r="N23" s="2146"/>
      <c r="O23" s="2146"/>
      <c r="P23" s="2147">
        <f t="shared" si="6"/>
        <v>0</v>
      </c>
      <c r="Q23" s="2148"/>
      <c r="R23" s="2149" t="str">
        <f t="shared" si="7"/>
        <v/>
      </c>
      <c r="S23" s="2137" t="str">
        <f t="shared" si="8"/>
        <v/>
      </c>
      <c r="T23" s="2137" t="str">
        <f t="shared" si="9"/>
        <v/>
      </c>
      <c r="U23" s="2150" t="str">
        <f t="shared" si="10"/>
        <v/>
      </c>
      <c r="V23" s="2137" t="str">
        <f t="shared" si="11"/>
        <v/>
      </c>
      <c r="W23" s="2138" t="str">
        <f t="shared" si="12"/>
        <v/>
      </c>
      <c r="X23" s="2137" t="str">
        <f t="shared" si="13"/>
        <v/>
      </c>
      <c r="Y23" s="2137" t="str">
        <f t="shared" si="14"/>
        <v/>
      </c>
      <c r="Z23" s="2150" t="str">
        <f t="shared" si="15"/>
        <v/>
      </c>
      <c r="AA23" s="2137" t="str">
        <f t="shared" si="1"/>
        <v/>
      </c>
    </row>
    <row r="24" spans="2:69" ht="34.5" hidden="1" customHeight="1" x14ac:dyDescent="0.2">
      <c r="B24" s="1621" t="e">
        <f t="shared" si="3"/>
        <v>#VALUE!</v>
      </c>
      <c r="C24" s="2139"/>
      <c r="D24" s="2140"/>
      <c r="E24" s="2140"/>
      <c r="F24" s="2141">
        <f t="shared" si="4"/>
        <v>0</v>
      </c>
      <c r="G24" s="2142"/>
      <c r="H24" s="2143"/>
      <c r="I24" s="2140"/>
      <c r="J24" s="2140"/>
      <c r="K24" s="2144">
        <f t="shared" si="5"/>
        <v>0</v>
      </c>
      <c r="L24" s="2145"/>
      <c r="M24" s="2146"/>
      <c r="N24" s="2146"/>
      <c r="O24" s="2146"/>
      <c r="P24" s="2147">
        <f t="shared" si="6"/>
        <v>0</v>
      </c>
      <c r="Q24" s="2148"/>
      <c r="R24" s="2149" t="str">
        <f t="shared" si="7"/>
        <v/>
      </c>
      <c r="S24" s="2137" t="str">
        <f t="shared" si="8"/>
        <v/>
      </c>
      <c r="T24" s="2137" t="str">
        <f t="shared" si="9"/>
        <v/>
      </c>
      <c r="U24" s="2150" t="str">
        <f t="shared" si="10"/>
        <v/>
      </c>
      <c r="V24" s="2137" t="str">
        <f t="shared" si="11"/>
        <v/>
      </c>
      <c r="W24" s="2138" t="str">
        <f t="shared" si="12"/>
        <v/>
      </c>
      <c r="X24" s="2137" t="str">
        <f t="shared" si="13"/>
        <v/>
      </c>
      <c r="Y24" s="2137" t="str">
        <f t="shared" si="14"/>
        <v/>
      </c>
      <c r="Z24" s="2150" t="str">
        <f t="shared" si="15"/>
        <v/>
      </c>
      <c r="AA24" s="2137" t="str">
        <f t="shared" si="1"/>
        <v/>
      </c>
    </row>
    <row r="25" spans="2:69" ht="34.5" hidden="1" customHeight="1" x14ac:dyDescent="0.2">
      <c r="B25" s="1621" t="e">
        <f t="shared" si="3"/>
        <v>#VALUE!</v>
      </c>
      <c r="C25" s="2139"/>
      <c r="D25" s="2140"/>
      <c r="E25" s="2140"/>
      <c r="F25" s="2141">
        <f t="shared" si="4"/>
        <v>0</v>
      </c>
      <c r="G25" s="2142"/>
      <c r="H25" s="2143"/>
      <c r="I25" s="2140"/>
      <c r="J25" s="2140"/>
      <c r="K25" s="2144">
        <f t="shared" si="5"/>
        <v>0</v>
      </c>
      <c r="L25" s="2145"/>
      <c r="M25" s="2146"/>
      <c r="N25" s="2146"/>
      <c r="O25" s="2146"/>
      <c r="P25" s="2147">
        <f t="shared" si="6"/>
        <v>0</v>
      </c>
      <c r="Q25" s="2148"/>
      <c r="R25" s="2149" t="str">
        <f t="shared" si="7"/>
        <v/>
      </c>
      <c r="S25" s="2137" t="str">
        <f t="shared" si="8"/>
        <v/>
      </c>
      <c r="T25" s="2137" t="str">
        <f t="shared" si="9"/>
        <v/>
      </c>
      <c r="U25" s="2150" t="str">
        <f t="shared" si="10"/>
        <v/>
      </c>
      <c r="V25" s="2137" t="str">
        <f t="shared" si="11"/>
        <v/>
      </c>
      <c r="W25" s="2138" t="str">
        <f t="shared" si="12"/>
        <v/>
      </c>
      <c r="X25" s="2137" t="str">
        <f t="shared" si="13"/>
        <v/>
      </c>
      <c r="Y25" s="2137" t="str">
        <f t="shared" si="14"/>
        <v/>
      </c>
      <c r="Z25" s="2150" t="str">
        <f t="shared" si="15"/>
        <v/>
      </c>
      <c r="AA25" s="2137" t="str">
        <f t="shared" si="1"/>
        <v/>
      </c>
    </row>
    <row r="26" spans="2:69" ht="34.5" hidden="1" customHeight="1" x14ac:dyDescent="0.2">
      <c r="B26" s="1621" t="e">
        <f t="shared" si="3"/>
        <v>#VALUE!</v>
      </c>
      <c r="C26" s="2139"/>
      <c r="D26" s="2140"/>
      <c r="E26" s="2140"/>
      <c r="F26" s="2141">
        <f t="shared" si="4"/>
        <v>0</v>
      </c>
      <c r="G26" s="2142"/>
      <c r="H26" s="2143"/>
      <c r="I26" s="2140"/>
      <c r="J26" s="2140"/>
      <c r="K26" s="2144">
        <f t="shared" si="5"/>
        <v>0</v>
      </c>
      <c r="L26" s="2145"/>
      <c r="M26" s="2146"/>
      <c r="N26" s="2146"/>
      <c r="O26" s="2146"/>
      <c r="P26" s="2147">
        <f t="shared" si="6"/>
        <v>0</v>
      </c>
      <c r="Q26" s="2148"/>
      <c r="R26" s="2149" t="str">
        <f t="shared" si="7"/>
        <v/>
      </c>
      <c r="S26" s="2137" t="str">
        <f t="shared" si="8"/>
        <v/>
      </c>
      <c r="T26" s="2137" t="str">
        <f t="shared" si="9"/>
        <v/>
      </c>
      <c r="U26" s="2150" t="str">
        <f t="shared" si="10"/>
        <v/>
      </c>
      <c r="V26" s="2137" t="str">
        <f t="shared" si="11"/>
        <v/>
      </c>
      <c r="W26" s="2138" t="str">
        <f t="shared" si="12"/>
        <v/>
      </c>
      <c r="X26" s="2137" t="str">
        <f t="shared" si="13"/>
        <v/>
      </c>
      <c r="Y26" s="2137" t="str">
        <f t="shared" si="14"/>
        <v/>
      </c>
      <c r="Z26" s="2150" t="str">
        <f t="shared" si="15"/>
        <v/>
      </c>
      <c r="AA26" s="2137" t="str">
        <f t="shared" si="1"/>
        <v/>
      </c>
    </row>
    <row r="27" spans="2:69" ht="34.5" customHeight="1" x14ac:dyDescent="0.2">
      <c r="B27" s="2040" t="str">
        <f>CONCATENATE(Charter!$F$13," (Full Life Cycle)")</f>
        <v xml:space="preserve"> (Full Life Cycle)</v>
      </c>
      <c r="C27" s="2185">
        <f>SUM(C17:C26)</f>
        <v>0</v>
      </c>
      <c r="D27" s="2185">
        <f t="shared" ref="D27:E27" si="16">SUM(D17:D26)</f>
        <v>0</v>
      </c>
      <c r="E27" s="2185">
        <f t="shared" si="16"/>
        <v>0</v>
      </c>
      <c r="F27" s="2141">
        <f t="shared" si="4"/>
        <v>0</v>
      </c>
      <c r="G27" s="2153">
        <f t="shared" ref="G27" si="17">SUM(G17:G26)</f>
        <v>0</v>
      </c>
      <c r="H27" s="2185"/>
      <c r="I27" s="2185"/>
      <c r="J27" s="2185"/>
      <c r="K27" s="2141">
        <f t="shared" si="5"/>
        <v>0</v>
      </c>
      <c r="L27" s="2153"/>
      <c r="M27" s="2154">
        <f t="shared" ref="M27:Q27" si="18">SUM(M17:M26)</f>
        <v>0</v>
      </c>
      <c r="N27" s="2152">
        <f t="shared" si="18"/>
        <v>0</v>
      </c>
      <c r="O27" s="2152">
        <f t="shared" si="18"/>
        <v>0</v>
      </c>
      <c r="P27" s="2147">
        <f t="shared" si="6"/>
        <v>0</v>
      </c>
      <c r="Q27" s="2155">
        <f t="shared" si="18"/>
        <v>0</v>
      </c>
      <c r="R27" s="2156" t="str">
        <f>IFERROR(AVERAGE(R17:R26),"")</f>
        <v/>
      </c>
      <c r="S27" s="2157" t="str">
        <f t="shared" ref="S27:AA27" si="19">IFERROR(AVERAGE(S17:S26),"")</f>
        <v/>
      </c>
      <c r="T27" s="2157" t="str">
        <f t="shared" si="19"/>
        <v/>
      </c>
      <c r="U27" s="2150" t="str">
        <f t="shared" si="10"/>
        <v/>
      </c>
      <c r="V27" s="2157" t="str">
        <f t="shared" si="19"/>
        <v/>
      </c>
      <c r="W27" s="2158" t="str">
        <f t="shared" si="19"/>
        <v/>
      </c>
      <c r="X27" s="2157" t="str">
        <f t="shared" si="19"/>
        <v/>
      </c>
      <c r="Y27" s="2157" t="str">
        <f t="shared" si="19"/>
        <v/>
      </c>
      <c r="Z27" s="2150" t="str">
        <f t="shared" si="15"/>
        <v/>
      </c>
      <c r="AA27" s="2157" t="str">
        <f t="shared" si="19"/>
        <v/>
      </c>
    </row>
    <row r="28" spans="2:69" ht="21.75" customHeight="1" thickBot="1" x14ac:dyDescent="0.35">
      <c r="B28" s="100"/>
      <c r="C28" s="102"/>
      <c r="D28" s="103"/>
      <c r="E28" s="103"/>
      <c r="F28" s="103"/>
      <c r="G28" s="103"/>
      <c r="H28" s="104"/>
      <c r="I28" s="104"/>
      <c r="J28" s="104"/>
      <c r="K28" s="104"/>
      <c r="L28" s="104"/>
      <c r="M28"/>
      <c r="N28" s="151"/>
      <c r="O28" s="151"/>
      <c r="P28" s="151"/>
      <c r="Q28" s="151"/>
      <c r="R28"/>
      <c r="S28" s="151"/>
      <c r="T28" s="151"/>
      <c r="U28" s="151"/>
      <c r="V28" s="151"/>
      <c r="W28" s="151"/>
      <c r="X28" s="151"/>
      <c r="Y28" s="151"/>
      <c r="Z28" s="151"/>
      <c r="AA28" s="151"/>
      <c r="AH28" s="151"/>
      <c r="AI28"/>
      <c r="AJ28"/>
      <c r="AK28" s="151"/>
      <c r="AL28" s="151"/>
      <c r="AM28" s="151"/>
      <c r="AN28"/>
      <c r="AO28" s="151"/>
      <c r="AP28" s="151"/>
      <c r="AQ28" s="151"/>
      <c r="AR28"/>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51"/>
      <c r="BQ28" s="151"/>
    </row>
    <row r="29" spans="2:69" ht="32.25" customHeight="1" x14ac:dyDescent="0.25">
      <c r="B29" s="2650" t="s">
        <v>352</v>
      </c>
      <c r="C29" s="2651"/>
      <c r="D29" s="2651"/>
      <c r="E29" s="2651"/>
      <c r="F29" s="2651"/>
      <c r="G29" s="938" t="str">
        <f>CONCATENATE("Counter : ",870 - LEN(B30))</f>
        <v>Counter : 870</v>
      </c>
      <c r="H29" s="640"/>
      <c r="AN29"/>
      <c r="AO29" s="151"/>
      <c r="AP29" s="151"/>
      <c r="AQ29" s="151"/>
      <c r="AR29"/>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51"/>
      <c r="BQ29" s="151"/>
    </row>
    <row r="30" spans="2:69" ht="97.5" customHeight="1" thickBot="1" x14ac:dyDescent="0.3">
      <c r="B30" s="2652"/>
      <c r="C30" s="2653"/>
      <c r="D30" s="2653"/>
      <c r="E30" s="2653"/>
      <c r="F30" s="2653"/>
      <c r="G30" s="2654"/>
      <c r="H30" s="640"/>
      <c r="AN30"/>
      <c r="AO30" s="151"/>
      <c r="AP30" s="151"/>
      <c r="AQ30" s="151"/>
      <c r="AR30"/>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51"/>
      <c r="BQ30" s="151"/>
    </row>
    <row r="31" spans="2:69" ht="12" customHeight="1" x14ac:dyDescent="0.3">
      <c r="B31" s="100"/>
      <c r="C31" s="102"/>
      <c r="D31" s="103"/>
      <c r="E31" s="103"/>
      <c r="F31" s="103"/>
      <c r="G31" s="103"/>
      <c r="H31" s="104"/>
      <c r="I31" s="104"/>
      <c r="J31" s="104"/>
      <c r="K31" s="104"/>
      <c r="L31" s="104"/>
      <c r="M31" s="151"/>
      <c r="N31" s="151"/>
      <c r="O31" s="151"/>
      <c r="P31" s="151"/>
      <c r="Q31" s="151"/>
      <c r="R31" s="151"/>
      <c r="S31" s="151"/>
      <c r="T31" s="151"/>
      <c r="U31" s="151"/>
      <c r="V31" s="151"/>
      <c r="W31" s="151"/>
      <c r="X31" s="151"/>
      <c r="Y31" s="151"/>
      <c r="Z31" s="151"/>
      <c r="AA31" s="151"/>
      <c r="AB31" s="151"/>
      <c r="AC31" s="151"/>
      <c r="AD31" s="151"/>
      <c r="AE31" s="151"/>
      <c r="AF31" s="151"/>
      <c r="AG31" s="151"/>
      <c r="AH31" s="151"/>
      <c r="AI31" s="151"/>
      <c r="AJ31" s="151"/>
      <c r="AK31" s="151"/>
      <c r="AL31" s="151"/>
      <c r="AM31" s="151"/>
      <c r="AN31"/>
      <c r="AO31" s="151"/>
      <c r="AP31" s="151"/>
      <c r="AQ31" s="151"/>
      <c r="AR31"/>
      <c r="AS31" s="151"/>
      <c r="AT31" s="151"/>
      <c r="AU31" s="151"/>
      <c r="AV31" s="151"/>
      <c r="AW31" s="151"/>
      <c r="AX31" s="151"/>
      <c r="AY31" s="151"/>
      <c r="AZ31" s="151"/>
      <c r="BA31" s="151"/>
      <c r="BB31" s="151"/>
      <c r="BC31" s="151"/>
      <c r="BD31" s="151"/>
      <c r="BE31" s="151"/>
      <c r="BF31" s="151"/>
      <c r="BG31" s="151"/>
      <c r="BH31" s="151"/>
      <c r="BI31" s="151"/>
      <c r="BJ31" s="151"/>
      <c r="BK31" s="151"/>
      <c r="BL31" s="151"/>
      <c r="BM31" s="151"/>
      <c r="BN31" s="151"/>
      <c r="BO31" s="151"/>
      <c r="BP31" s="151"/>
      <c r="BQ31" s="151"/>
    </row>
    <row r="32" spans="2:69" ht="32.25" customHeight="1" x14ac:dyDescent="0.25">
      <c r="B32" s="2647" t="s">
        <v>564</v>
      </c>
      <c r="C32" s="2648"/>
      <c r="D32" s="2648"/>
      <c r="E32" s="2648"/>
      <c r="F32" s="2648"/>
      <c r="G32" s="2648"/>
      <c r="H32" s="2649"/>
      <c r="I32" s="104"/>
      <c r="J32" s="641"/>
      <c r="K32" s="104"/>
      <c r="L32" s="104"/>
      <c r="M32" s="151"/>
      <c r="N32" s="151"/>
      <c r="O32" s="151"/>
      <c r="P32" s="151"/>
      <c r="Q32" s="151"/>
      <c r="R32" s="151"/>
      <c r="S32" s="151"/>
      <c r="T32" s="151"/>
      <c r="U32" s="151"/>
      <c r="V32" s="151"/>
      <c r="W32" s="151"/>
      <c r="X32" s="151"/>
      <c r="Y32" s="151"/>
      <c r="Z32" s="151"/>
      <c r="AA32" s="151"/>
      <c r="AB32" s="151"/>
      <c r="AC32" s="151"/>
      <c r="AD32" s="151"/>
      <c r="AE32" s="151"/>
      <c r="AF32" s="151"/>
      <c r="AG32" s="151"/>
      <c r="AH32" s="151"/>
      <c r="AI32" s="151"/>
      <c r="AJ32" s="151"/>
      <c r="AK32" s="151"/>
      <c r="AL32" s="151"/>
      <c r="AM32" s="151"/>
      <c r="AN32"/>
      <c r="AO32" s="151"/>
      <c r="AP32" s="151"/>
      <c r="AQ32" s="151"/>
      <c r="AR32"/>
      <c r="AS32" s="151"/>
      <c r="AT32" s="151"/>
      <c r="AU32" s="151"/>
      <c r="AV32" s="151"/>
      <c r="AW32" s="151"/>
      <c r="AX32" s="151"/>
      <c r="AY32" s="151"/>
      <c r="AZ32" s="151"/>
      <c r="BA32" s="151"/>
      <c r="BB32" s="151"/>
      <c r="BC32" s="151"/>
      <c r="BD32" s="151"/>
      <c r="BE32" s="151"/>
      <c r="BF32" s="151"/>
      <c r="BG32" s="151"/>
      <c r="BH32" s="151"/>
      <c r="BI32" s="151"/>
      <c r="BJ32" s="151"/>
      <c r="BK32" s="151"/>
      <c r="BL32" s="151"/>
      <c r="BM32" s="151"/>
      <c r="BN32" s="151"/>
      <c r="BO32" s="151"/>
      <c r="BP32" s="151"/>
      <c r="BQ32" s="151"/>
    </row>
    <row r="33" spans="2:69" ht="18" customHeight="1" x14ac:dyDescent="0.25">
      <c r="B33" s="104"/>
      <c r="C33" s="104"/>
      <c r="D33" s="104"/>
      <c r="E33" s="104"/>
      <c r="F33" s="104"/>
      <c r="G33" s="104"/>
      <c r="H33" s="104"/>
      <c r="I33" s="104"/>
      <c r="J33" s="641"/>
      <c r="K33" s="104"/>
      <c r="L33" s="104"/>
      <c r="M33" s="151"/>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c r="AU33" s="151"/>
      <c r="AV33" s="151"/>
      <c r="AW33" s="151"/>
      <c r="AX33" s="151"/>
      <c r="AY33" s="151"/>
      <c r="AZ33" s="151"/>
      <c r="BA33" s="151"/>
      <c r="BB33" s="151"/>
      <c r="BC33" s="151"/>
      <c r="BD33" s="151"/>
      <c r="BE33" s="151"/>
      <c r="BF33" s="151"/>
      <c r="BG33" s="151"/>
      <c r="BH33" s="151"/>
      <c r="BI33" s="151"/>
      <c r="BJ33" s="151"/>
      <c r="BK33" s="151"/>
      <c r="BL33" s="151"/>
      <c r="BM33" s="151"/>
      <c r="BN33" s="151"/>
      <c r="BO33" s="151"/>
      <c r="BP33" s="151"/>
      <c r="BQ33" s="151"/>
    </row>
    <row r="34" spans="2:69" ht="32.25" customHeight="1" x14ac:dyDescent="0.25">
      <c r="B34" s="1743" t="s">
        <v>1876</v>
      </c>
      <c r="C34" s="1743" t="s">
        <v>1880</v>
      </c>
      <c r="D34" s="1744" t="s">
        <v>7323</v>
      </c>
      <c r="E34" s="104"/>
      <c r="F34" s="104"/>
      <c r="G34" s="104"/>
      <c r="H34" s="104"/>
      <c r="I34" s="104"/>
      <c r="J34" s="641"/>
      <c r="K34" s="104"/>
      <c r="L34" s="104"/>
      <c r="M34" s="151"/>
      <c r="N34" s="151"/>
      <c r="O34" s="151"/>
      <c r="P34" s="151"/>
      <c r="Q34" s="151"/>
      <c r="R34" s="151"/>
      <c r="S34" s="151"/>
      <c r="T34" s="151"/>
      <c r="U34" s="151"/>
      <c r="V34" s="151"/>
      <c r="W34" s="151"/>
      <c r="X34" s="151"/>
      <c r="Y34" s="151"/>
      <c r="Z34" s="151"/>
      <c r="AA34" s="151"/>
      <c r="AB34" s="151"/>
      <c r="AC34" s="151"/>
      <c r="AD34" s="151"/>
      <c r="AE34" s="151"/>
      <c r="AF34" s="151"/>
      <c r="AG34" s="151"/>
      <c r="AH34" s="151"/>
      <c r="AI34" s="151"/>
      <c r="AJ34" s="151"/>
      <c r="AK34" s="151"/>
      <c r="AL34" s="151"/>
      <c r="AM34" s="151"/>
      <c r="AN34" s="151"/>
      <c r="AO34" s="151"/>
      <c r="AP34" s="151"/>
      <c r="AQ34" s="151"/>
      <c r="AR34" s="151"/>
      <c r="AS34" s="151"/>
      <c r="AT34" s="151"/>
      <c r="AU34" s="151"/>
      <c r="AV34" s="151"/>
      <c r="AW34" s="151"/>
      <c r="AX34" s="151"/>
      <c r="AY34" s="151"/>
      <c r="AZ34" s="151"/>
      <c r="BA34" s="151"/>
      <c r="BB34" s="151"/>
      <c r="BC34" s="151"/>
      <c r="BD34" s="151"/>
      <c r="BE34" s="151"/>
      <c r="BF34" s="151"/>
      <c r="BG34" s="151"/>
      <c r="BH34" s="151"/>
      <c r="BI34" s="151"/>
      <c r="BJ34" s="151"/>
      <c r="BK34" s="151"/>
      <c r="BL34" s="151"/>
      <c r="BM34" s="151"/>
      <c r="BN34" s="151"/>
      <c r="BO34" s="151"/>
      <c r="BP34" s="151"/>
      <c r="BQ34" s="151"/>
    </row>
    <row r="35" spans="2:69" ht="32.25" customHeight="1" x14ac:dyDescent="0.25">
      <c r="B35" s="1337"/>
      <c r="C35" s="1338"/>
      <c r="D35" s="998"/>
      <c r="E35" s="104"/>
      <c r="F35" s="104"/>
      <c r="G35" s="104"/>
      <c r="H35" s="104"/>
      <c r="I35" s="104"/>
      <c r="J35" s="641"/>
      <c r="K35" s="104"/>
      <c r="L35" s="104"/>
      <c r="M35" s="151"/>
      <c r="N35" s="151"/>
      <c r="O35" s="151"/>
      <c r="P35" s="151"/>
      <c r="Q35" s="151"/>
      <c r="R35" s="151"/>
      <c r="S35" s="151"/>
      <c r="T35" s="151"/>
      <c r="U35" s="151"/>
      <c r="V35" s="151"/>
      <c r="W35" s="151"/>
      <c r="X35" s="151"/>
      <c r="Y35" s="151"/>
      <c r="Z35" s="151"/>
      <c r="AA35" s="151"/>
      <c r="AB35" s="151"/>
      <c r="AC35" s="151"/>
      <c r="AD35" s="151"/>
      <c r="AE35" s="151"/>
      <c r="AF35" s="151"/>
      <c r="AG35" s="151"/>
      <c r="AH35" s="151"/>
      <c r="AI35" s="151"/>
      <c r="AJ35" s="151"/>
      <c r="AK35" s="151"/>
      <c r="AL35" s="151"/>
      <c r="AM35" s="151"/>
      <c r="AN35" s="151"/>
      <c r="AO35" s="151"/>
      <c r="AP35" s="151"/>
      <c r="AQ35" s="151"/>
      <c r="AR35" s="151"/>
      <c r="AS35" s="151"/>
      <c r="AT35" s="151"/>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51"/>
      <c r="BQ35" s="151"/>
    </row>
    <row r="36" spans="2:69" ht="28.5" customHeight="1" x14ac:dyDescent="0.3">
      <c r="B36" s="100"/>
      <c r="C36" s="102"/>
      <c r="D36" s="103"/>
      <c r="E36" s="103"/>
      <c r="F36" s="103"/>
      <c r="G36" s="103"/>
      <c r="H36" s="104"/>
      <c r="I36" s="104"/>
      <c r="J36" s="641"/>
      <c r="K36" s="104"/>
      <c r="L36" s="104"/>
      <c r="M36" s="151"/>
      <c r="N36" s="151"/>
      <c r="O36" s="151"/>
      <c r="P36" s="151"/>
      <c r="Q36" s="151"/>
      <c r="R36" s="151"/>
      <c r="S36" s="151"/>
      <c r="T36" s="151"/>
      <c r="U36" s="151"/>
      <c r="V36" s="151"/>
      <c r="W36" s="151"/>
      <c r="X36" s="151"/>
      <c r="Y36" s="151"/>
      <c r="Z36" s="151"/>
      <c r="AA36" s="151"/>
      <c r="AB36" s="151"/>
      <c r="AC36" s="151"/>
      <c r="AD36" s="151"/>
      <c r="AE36" s="151"/>
      <c r="AF36" s="151"/>
      <c r="AG36" s="151"/>
      <c r="AH36" s="151"/>
      <c r="AI36" s="151"/>
      <c r="AJ36" s="151"/>
      <c r="AK36" s="151"/>
      <c r="AL36" s="151"/>
      <c r="AM36" s="151"/>
      <c r="AN36"/>
      <c r="AO36" s="151"/>
      <c r="AP36" s="151"/>
      <c r="AQ36" s="151"/>
      <c r="AR36"/>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51"/>
      <c r="BQ36" s="151"/>
    </row>
    <row r="37" spans="2:69" ht="21.75" customHeight="1" x14ac:dyDescent="0.3">
      <c r="B37" s="100"/>
      <c r="C37" s="102"/>
      <c r="D37" s="103"/>
      <c r="E37" s="103"/>
      <c r="F37" s="103"/>
      <c r="G37" s="103"/>
      <c r="H37" s="104"/>
      <c r="I37" s="104"/>
      <c r="J37" s="104"/>
      <c r="K37" s="104"/>
      <c r="L37" s="104"/>
      <c r="M37" s="151"/>
      <c r="N37" s="151"/>
      <c r="O37" s="151"/>
      <c r="P37" s="151"/>
      <c r="Q37" s="151"/>
      <c r="R37" s="151"/>
      <c r="S37" s="151"/>
      <c r="T37" s="151"/>
      <c r="U37" s="151"/>
      <c r="V37" s="151"/>
      <c r="W37" s="151"/>
      <c r="X37" s="151"/>
      <c r="Y37" s="151"/>
      <c r="Z37" s="151"/>
      <c r="AA37" s="151"/>
      <c r="AB37" s="151"/>
      <c r="AC37" s="151"/>
      <c r="AD37" s="151"/>
      <c r="AE37" s="151"/>
      <c r="AF37" s="151"/>
      <c r="AG37" s="151"/>
      <c r="AH37" s="151"/>
      <c r="AI37" s="151"/>
      <c r="AJ37" s="151"/>
      <c r="AK37" s="151"/>
      <c r="AL37" s="151"/>
      <c r="AM37" s="151"/>
      <c r="AN37" s="151"/>
      <c r="AO37" s="151"/>
      <c r="AP37" s="151"/>
      <c r="AQ37" s="151"/>
      <c r="AR37" s="151"/>
      <c r="AS37" s="151"/>
      <c r="AT37" s="151"/>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51"/>
      <c r="BQ37" s="151"/>
    </row>
    <row r="38" spans="2:69" ht="41.25" customHeight="1" x14ac:dyDescent="0.25">
      <c r="B38" s="2656" t="str">
        <f>CONCATENATE("Cost Breakdown (in ",C13,")")</f>
        <v>Cost Breakdown (in 5)</v>
      </c>
      <c r="C38" s="2656"/>
      <c r="D38" s="2656"/>
      <c r="E38" s="651"/>
      <c r="F38" s="2656" t="str">
        <f>CONCATENATE("Savings Breakdown (in ",C13,")")</f>
        <v>Savings Breakdown (in 5)</v>
      </c>
      <c r="G38" s="2656"/>
      <c r="H38" s="2656"/>
      <c r="I38" s="641"/>
      <c r="AN38"/>
      <c r="AO38" s="151"/>
      <c r="AP38" s="151"/>
      <c r="AQ38" s="151"/>
      <c r="AR38"/>
      <c r="AS38" s="151"/>
      <c r="AT38" s="151"/>
      <c r="AU38" s="151"/>
      <c r="AV38" s="151"/>
      <c r="AW38" s="151"/>
      <c r="AX38" s="151"/>
      <c r="AY38" s="151"/>
      <c r="AZ38" s="151"/>
      <c r="BA38" s="151"/>
      <c r="BB38" s="151"/>
      <c r="BC38" s="151"/>
      <c r="BD38" s="151"/>
      <c r="BE38" s="151"/>
      <c r="BF38" s="151"/>
      <c r="BG38" s="151"/>
      <c r="BH38" s="151"/>
      <c r="BI38" s="151"/>
      <c r="BJ38" s="151"/>
      <c r="BK38" s="151"/>
      <c r="BL38" s="151"/>
      <c r="BM38" s="151"/>
      <c r="BN38" s="151"/>
      <c r="BO38" s="151"/>
      <c r="BP38" s="151"/>
      <c r="BQ38" s="151"/>
    </row>
    <row r="39" spans="2:69" ht="24.95" customHeight="1" x14ac:dyDescent="0.2">
      <c r="B39" s="2660"/>
      <c r="C39" s="2660"/>
      <c r="D39" s="1630"/>
      <c r="E39" s="645"/>
      <c r="F39" s="2660"/>
      <c r="G39" s="2660"/>
      <c r="H39" s="1630"/>
      <c r="I39" s="641"/>
      <c r="J39" s="641"/>
      <c r="K39" s="641"/>
      <c r="L39" s="641"/>
    </row>
    <row r="40" spans="2:69" ht="24.95" customHeight="1" x14ac:dyDescent="0.2">
      <c r="B40" s="2660"/>
      <c r="C40" s="2660"/>
      <c r="D40" s="1630"/>
      <c r="E40" s="645"/>
      <c r="F40" s="2660"/>
      <c r="G40" s="2660"/>
      <c r="H40" s="1630"/>
      <c r="I40" s="641"/>
      <c r="J40" s="641"/>
      <c r="K40" s="641"/>
      <c r="L40" s="641"/>
    </row>
    <row r="41" spans="2:69" ht="24.95" customHeight="1" x14ac:dyDescent="0.2">
      <c r="B41" s="2660"/>
      <c r="C41" s="2660"/>
      <c r="D41" s="1630"/>
      <c r="E41" s="645"/>
      <c r="F41" s="2660"/>
      <c r="G41" s="2660"/>
      <c r="H41" s="1630"/>
      <c r="I41" s="641"/>
      <c r="J41" s="642"/>
      <c r="K41" s="642"/>
      <c r="L41" s="642"/>
    </row>
    <row r="42" spans="2:69" ht="24.95" customHeight="1" x14ac:dyDescent="0.2">
      <c r="B42" s="2660"/>
      <c r="C42" s="2660"/>
      <c r="D42" s="1630"/>
      <c r="E42" s="645"/>
      <c r="F42" s="2660"/>
      <c r="G42" s="2660"/>
      <c r="H42" s="1630"/>
      <c r="I42" s="641"/>
      <c r="J42" s="641"/>
      <c r="K42" s="641"/>
      <c r="L42" s="641"/>
    </row>
    <row r="43" spans="2:69" ht="24.95" customHeight="1" x14ac:dyDescent="0.2">
      <c r="B43" s="2660"/>
      <c r="C43" s="2660"/>
      <c r="D43" s="1631"/>
      <c r="E43" s="645"/>
      <c r="F43" s="2660"/>
      <c r="G43" s="2660"/>
      <c r="H43" s="1631"/>
      <c r="I43" s="641"/>
      <c r="J43" s="641"/>
      <c r="K43" s="641"/>
      <c r="L43" s="641"/>
    </row>
    <row r="44" spans="2:69" ht="24.95" customHeight="1" x14ac:dyDescent="0.2">
      <c r="B44" s="2660" t="s">
        <v>1222</v>
      </c>
      <c r="C44" s="2660"/>
      <c r="D44" s="1631">
        <v>0</v>
      </c>
      <c r="E44" s="645"/>
      <c r="F44" s="2660" t="s">
        <v>1223</v>
      </c>
      <c r="G44" s="2660"/>
      <c r="H44" s="1631">
        <v>0</v>
      </c>
      <c r="I44" s="641"/>
      <c r="J44" s="643"/>
      <c r="K44" s="643"/>
      <c r="L44" s="643"/>
    </row>
    <row r="45" spans="2:69" ht="25.5" customHeight="1" x14ac:dyDescent="0.3">
      <c r="B45" s="100"/>
      <c r="C45" s="102"/>
      <c r="D45" s="103"/>
      <c r="E45" s="103"/>
      <c r="F45" s="103"/>
      <c r="G45" s="103"/>
      <c r="H45" s="104"/>
      <c r="I45" s="104"/>
      <c r="J45" s="104"/>
      <c r="K45" s="104"/>
      <c r="L45" s="104"/>
      <c r="M45" s="151"/>
      <c r="N45" s="151"/>
      <c r="O45" s="151"/>
      <c r="P45" s="151"/>
      <c r="Q45" s="151"/>
      <c r="R45" s="151"/>
      <c r="S45" s="151"/>
      <c r="T45" s="151"/>
      <c r="U45" s="151"/>
      <c r="V45" s="151"/>
      <c r="W45" s="151"/>
      <c r="X45" s="151"/>
      <c r="Y45" s="151"/>
      <c r="Z45" s="151"/>
      <c r="AA45" s="151"/>
      <c r="AB45" s="151"/>
      <c r="AC45" s="151"/>
      <c r="AD45" s="151"/>
      <c r="AE45" s="151"/>
      <c r="AF45" s="151"/>
      <c r="AG45" s="151"/>
      <c r="AH45" s="151"/>
      <c r="AI45" s="151"/>
      <c r="AJ45" s="151"/>
      <c r="AK45" s="151"/>
      <c r="AL45" s="151"/>
      <c r="AM45" s="151"/>
      <c r="AN45" s="151"/>
      <c r="AO45" s="151"/>
      <c r="AP45" s="151"/>
      <c r="AQ45" s="151"/>
      <c r="AR45" s="151"/>
      <c r="AS45" s="151"/>
      <c r="AT45" s="151"/>
      <c r="AU45" s="151"/>
      <c r="AV45" s="151"/>
      <c r="AW45" s="151"/>
      <c r="AX45" s="151"/>
      <c r="AY45" s="151"/>
      <c r="AZ45" s="151"/>
      <c r="BA45" s="151"/>
      <c r="BB45" s="151"/>
      <c r="BC45" s="151"/>
      <c r="BD45" s="151"/>
      <c r="BE45" s="151"/>
      <c r="BF45" s="151"/>
      <c r="BG45" s="151"/>
      <c r="BH45" s="151"/>
      <c r="BI45" s="151"/>
      <c r="BJ45" s="151"/>
      <c r="BK45" s="151"/>
      <c r="BL45" s="151"/>
      <c r="BM45" s="151"/>
      <c r="BN45" s="151"/>
      <c r="BO45" s="151"/>
      <c r="BP45" s="151"/>
      <c r="BQ45" s="151"/>
    </row>
    <row r="46" spans="2:69" ht="25.5" customHeight="1" x14ac:dyDescent="0.25">
      <c r="B46" s="2659"/>
      <c r="C46" s="2659"/>
      <c r="D46" s="2659"/>
      <c r="E46" s="2659"/>
      <c r="F46" s="2659"/>
      <c r="G46" s="2659"/>
      <c r="H46" s="2659"/>
      <c r="I46" s="2659"/>
      <c r="J46" s="652"/>
      <c r="K46" s="638"/>
      <c r="L46" s="638"/>
      <c r="M46" s="151"/>
      <c r="N46" s="151"/>
      <c r="O46" s="151"/>
      <c r="P46" s="151"/>
      <c r="Q46" s="151"/>
      <c r="R46" s="151"/>
      <c r="S46" s="151"/>
      <c r="T46" s="151"/>
      <c r="U46" s="151"/>
      <c r="V46" s="151"/>
      <c r="W46" s="151"/>
      <c r="X46" s="151"/>
      <c r="Y46" s="151"/>
      <c r="Z46" s="151"/>
      <c r="AA46" s="151"/>
      <c r="AB46" s="151"/>
      <c r="AC46" s="151"/>
      <c r="AD46" s="151"/>
      <c r="AE46" s="151"/>
      <c r="AF46" s="151"/>
      <c r="AG46" s="151"/>
      <c r="AH46" s="151"/>
      <c r="AI46" s="151"/>
      <c r="AJ46" s="151"/>
      <c r="AK46" s="151"/>
      <c r="AL46" s="151"/>
      <c r="AM46" s="151"/>
      <c r="AN46" s="151"/>
      <c r="AO46" s="151"/>
      <c r="AP46" s="151"/>
      <c r="AQ46" s="151"/>
      <c r="AR46" s="151"/>
      <c r="AS46" s="151"/>
      <c r="AT46" s="151"/>
      <c r="AU46" s="151"/>
      <c r="AV46" s="151"/>
      <c r="AW46" s="151"/>
      <c r="AX46" s="151"/>
      <c r="AY46" s="151"/>
      <c r="AZ46" s="151"/>
      <c r="BA46" s="151"/>
      <c r="BB46" s="151"/>
      <c r="BC46" s="151"/>
      <c r="BD46" s="151"/>
      <c r="BE46" s="151"/>
      <c r="BF46" s="151"/>
      <c r="BG46" s="151"/>
      <c r="BH46" s="151"/>
      <c r="BI46" s="151"/>
      <c r="BJ46" s="151"/>
      <c r="BK46" s="151"/>
      <c r="BL46" s="151"/>
      <c r="BM46" s="151"/>
      <c r="BN46" s="151"/>
      <c r="BO46" s="151"/>
      <c r="BP46" s="151"/>
      <c r="BQ46" s="151"/>
    </row>
    <row r="47" spans="2:69" ht="32.25" customHeight="1" x14ac:dyDescent="0.25">
      <c r="B47" s="2670" t="s">
        <v>7261</v>
      </c>
      <c r="C47" s="2670"/>
      <c r="D47" s="1628"/>
      <c r="E47" s="2"/>
      <c r="F47" s="2670" t="s">
        <v>409</v>
      </c>
      <c r="G47" s="2670"/>
      <c r="H47" s="1628"/>
      <c r="I47" s="2"/>
      <c r="J47" s="2"/>
      <c r="K47" s="2"/>
      <c r="L47" s="2"/>
      <c r="M47" s="106"/>
      <c r="N47" s="106"/>
      <c r="O47" s="106"/>
      <c r="P47" s="106"/>
      <c r="Q47" s="106"/>
      <c r="R47" s="106"/>
      <c r="S47" s="106"/>
      <c r="T47" s="106"/>
      <c r="U47" s="106"/>
      <c r="V47" s="106"/>
      <c r="W47" s="106"/>
      <c r="X47" s="106"/>
      <c r="Y47" s="106"/>
      <c r="Z47" s="106"/>
      <c r="AA47" s="106"/>
      <c r="AB47" s="106"/>
      <c r="AC47" s="106"/>
    </row>
    <row r="48" spans="2:69" ht="15" customHeight="1" x14ac:dyDescent="0.25">
      <c r="B48" s="2"/>
      <c r="C48" s="2"/>
      <c r="D48" s="2"/>
      <c r="E48" s="2"/>
      <c r="F48" s="2"/>
      <c r="G48" s="2"/>
      <c r="H48" s="2"/>
      <c r="I48" s="2"/>
      <c r="J48" s="2"/>
      <c r="K48" s="2"/>
      <c r="L48" s="2"/>
      <c r="M48" s="106"/>
      <c r="N48" s="106"/>
      <c r="O48" s="106"/>
      <c r="P48" s="106"/>
      <c r="Q48" s="106"/>
      <c r="R48" s="106"/>
      <c r="S48" s="106"/>
      <c r="T48" s="106"/>
      <c r="U48" s="106"/>
      <c r="V48" s="106"/>
      <c r="W48" s="106"/>
      <c r="X48" s="106"/>
      <c r="Y48" s="106"/>
      <c r="Z48" s="106"/>
      <c r="AA48" s="106"/>
      <c r="AB48" s="106"/>
      <c r="AC48" s="106"/>
    </row>
    <row r="49" spans="2:27" ht="34.5" customHeight="1" x14ac:dyDescent="0.2">
      <c r="B49" s="1613" t="s">
        <v>6619</v>
      </c>
      <c r="C49" s="2664" t="s">
        <v>1259</v>
      </c>
      <c r="D49" s="2665"/>
      <c r="E49" s="2665"/>
      <c r="F49" s="2666"/>
      <c r="G49" s="2667" t="s">
        <v>1261</v>
      </c>
      <c r="H49" s="2668"/>
      <c r="I49" s="2668"/>
      <c r="J49" s="2669"/>
      <c r="K49" s="2"/>
      <c r="L49" s="2"/>
      <c r="M49" s="2661" t="s">
        <v>744</v>
      </c>
      <c r="N49" s="2662"/>
      <c r="O49" s="2662"/>
      <c r="P49" s="2662"/>
      <c r="Q49" s="2662"/>
      <c r="R49" s="2662"/>
      <c r="S49" s="2662"/>
      <c r="T49" s="2662"/>
      <c r="U49" s="2662"/>
      <c r="V49" s="2662"/>
      <c r="W49" s="2662"/>
      <c r="X49" s="2662"/>
      <c r="Y49" s="2662"/>
      <c r="Z49" s="2663"/>
      <c r="AA49" s="2"/>
    </row>
    <row r="50" spans="2:27" ht="34.5" customHeight="1" x14ac:dyDescent="0.2">
      <c r="B50" s="1622" t="s">
        <v>1283</v>
      </c>
      <c r="C50" s="1619" t="s">
        <v>71</v>
      </c>
      <c r="D50" s="1619" t="s">
        <v>7320</v>
      </c>
      <c r="E50" s="1619" t="s">
        <v>598</v>
      </c>
      <c r="F50" s="2039" t="s">
        <v>7523</v>
      </c>
      <c r="G50" s="1619" t="s">
        <v>71</v>
      </c>
      <c r="H50" s="1619" t="s">
        <v>7320</v>
      </c>
      <c r="I50" s="1619" t="s">
        <v>598</v>
      </c>
      <c r="J50" s="2039" t="s">
        <v>7523</v>
      </c>
      <c r="K50" s="2"/>
      <c r="L50" s="2"/>
      <c r="M50" s="2041" t="s">
        <v>7327</v>
      </c>
      <c r="N50" s="1623" t="s">
        <v>7328</v>
      </c>
      <c r="O50" s="1623" t="s">
        <v>7329</v>
      </c>
      <c r="P50" s="2043" t="s">
        <v>7336</v>
      </c>
      <c r="Q50" s="2045"/>
      <c r="R50" s="2044" t="s">
        <v>7352</v>
      </c>
      <c r="S50" s="1624" t="s">
        <v>7353</v>
      </c>
      <c r="T50" s="1624" t="s">
        <v>7354</v>
      </c>
      <c r="U50" s="1624" t="s">
        <v>7355</v>
      </c>
      <c r="V50" s="2045"/>
      <c r="W50" s="1624" t="s">
        <v>7331</v>
      </c>
      <c r="X50" s="1624" t="s">
        <v>7332</v>
      </c>
      <c r="Y50" s="1624" t="s">
        <v>7333</v>
      </c>
      <c r="Z50" s="2042" t="s">
        <v>7334</v>
      </c>
      <c r="AA50" s="2"/>
    </row>
    <row r="51" spans="2:27" ht="34.5" customHeight="1" x14ac:dyDescent="0.2">
      <c r="B51" s="1618" t="str">
        <f>D13</f>
        <v>N/A</v>
      </c>
      <c r="C51" s="2133"/>
      <c r="D51" s="2159"/>
      <c r="E51" s="2159"/>
      <c r="F51" s="2129">
        <f>C51+D51</f>
        <v>0</v>
      </c>
      <c r="G51" s="2160"/>
      <c r="H51" s="2159"/>
      <c r="I51" s="2159"/>
      <c r="J51" s="2129">
        <f>G51+H51</f>
        <v>0</v>
      </c>
      <c r="K51" s="2"/>
      <c r="L51" s="2"/>
      <c r="M51" s="2160"/>
      <c r="N51" s="2133"/>
      <c r="O51" s="2133"/>
      <c r="P51" s="2134">
        <f>M51+N51</f>
        <v>0</v>
      </c>
      <c r="Q51" s="2045"/>
      <c r="R51" s="2167" t="str">
        <f t="shared" ref="R51:R55" si="20">IFERROR(M51/C51,"")</f>
        <v/>
      </c>
      <c r="S51" s="2137" t="str">
        <f t="shared" ref="S51:S55" si="21">IFERROR(N51/D51,"")</f>
        <v/>
      </c>
      <c r="T51" s="2137" t="str">
        <f t="shared" ref="T51:T55" si="22">IFERROR(O51/E51,"")</f>
        <v/>
      </c>
      <c r="U51" s="2137" t="str">
        <f t="shared" ref="U51:U60" si="23">IFERROR(P51/F51,"")</f>
        <v/>
      </c>
      <c r="V51" s="2045"/>
      <c r="W51" s="2138" t="str">
        <f t="shared" ref="W51:W55" si="24">IFERROR(M51/H51,"")</f>
        <v/>
      </c>
      <c r="X51" s="2137" t="str">
        <f t="shared" ref="X51:X55" si="25">IFERROR(N51/I51,"")</f>
        <v/>
      </c>
      <c r="Y51" s="2137" t="str">
        <f t="shared" ref="Y51:Y55" si="26">IFERROR(O51/J51,"")</f>
        <v/>
      </c>
      <c r="Z51" s="2171" t="str">
        <f t="shared" ref="Z51:Z60" si="27">IFERROR(P51/K51,"")</f>
        <v/>
      </c>
      <c r="AA51" s="2"/>
    </row>
    <row r="52" spans="2:27" ht="34.5" customHeight="1" x14ac:dyDescent="0.2">
      <c r="B52" s="1621" t="e">
        <f t="shared" ref="B52:B60" si="28">B51+1</f>
        <v>#VALUE!</v>
      </c>
      <c r="C52" s="2146"/>
      <c r="D52" s="2161"/>
      <c r="E52" s="2161"/>
      <c r="F52" s="2129">
        <f t="shared" ref="F52:F61" si="29">C52+D52</f>
        <v>0</v>
      </c>
      <c r="G52" s="2162"/>
      <c r="H52" s="2161"/>
      <c r="I52" s="2161"/>
      <c r="J52" s="2129">
        <f t="shared" ref="J52:J61" si="30">G52+H52</f>
        <v>0</v>
      </c>
      <c r="K52" s="2"/>
      <c r="L52" s="2"/>
      <c r="M52" s="2162"/>
      <c r="N52" s="2146"/>
      <c r="O52" s="2146"/>
      <c r="P52" s="2134">
        <f t="shared" ref="P52:P60" si="31">M52+N52</f>
        <v>0</v>
      </c>
      <c r="Q52" s="2045"/>
      <c r="R52" s="2168" t="str">
        <f t="shared" si="20"/>
        <v/>
      </c>
      <c r="S52" s="2150" t="str">
        <f t="shared" si="21"/>
        <v/>
      </c>
      <c r="T52" s="2150" t="str">
        <f t="shared" si="22"/>
        <v/>
      </c>
      <c r="U52" s="2150" t="str">
        <f t="shared" si="23"/>
        <v/>
      </c>
      <c r="V52" s="2045"/>
      <c r="W52" s="2151" t="str">
        <f t="shared" si="24"/>
        <v/>
      </c>
      <c r="X52" s="2150" t="str">
        <f t="shared" si="25"/>
        <v/>
      </c>
      <c r="Y52" s="2150" t="str">
        <f t="shared" si="26"/>
        <v/>
      </c>
      <c r="Z52" s="2172" t="str">
        <f t="shared" si="27"/>
        <v/>
      </c>
      <c r="AA52" s="2"/>
    </row>
    <row r="53" spans="2:27" ht="34.5" customHeight="1" x14ac:dyDescent="0.2">
      <c r="B53" s="1621" t="e">
        <f t="shared" si="28"/>
        <v>#VALUE!</v>
      </c>
      <c r="C53" s="2146"/>
      <c r="D53" s="2161"/>
      <c r="E53" s="2161"/>
      <c r="F53" s="2129">
        <f t="shared" si="29"/>
        <v>0</v>
      </c>
      <c r="G53" s="2162"/>
      <c r="H53" s="2161"/>
      <c r="I53" s="2161"/>
      <c r="J53" s="2129">
        <f t="shared" si="30"/>
        <v>0</v>
      </c>
      <c r="K53" s="2"/>
      <c r="L53" s="2"/>
      <c r="M53" s="2162"/>
      <c r="N53" s="2146"/>
      <c r="O53" s="2146"/>
      <c r="P53" s="2134">
        <f t="shared" si="31"/>
        <v>0</v>
      </c>
      <c r="Q53" s="2045"/>
      <c r="R53" s="2168" t="str">
        <f t="shared" si="20"/>
        <v/>
      </c>
      <c r="S53" s="2150" t="str">
        <f t="shared" si="21"/>
        <v/>
      </c>
      <c r="T53" s="2150" t="str">
        <f t="shared" si="22"/>
        <v/>
      </c>
      <c r="U53" s="2150" t="str">
        <f t="shared" si="23"/>
        <v/>
      </c>
      <c r="V53" s="2045"/>
      <c r="W53" s="2151" t="str">
        <f t="shared" si="24"/>
        <v/>
      </c>
      <c r="X53" s="2150" t="str">
        <f t="shared" si="25"/>
        <v/>
      </c>
      <c r="Y53" s="2150" t="str">
        <f t="shared" si="26"/>
        <v/>
      </c>
      <c r="Z53" s="2172" t="str">
        <f t="shared" si="27"/>
        <v/>
      </c>
      <c r="AA53" s="2"/>
    </row>
    <row r="54" spans="2:27" ht="34.5" customHeight="1" x14ac:dyDescent="0.2">
      <c r="B54" s="1621" t="e">
        <f t="shared" si="28"/>
        <v>#VALUE!</v>
      </c>
      <c r="C54" s="2146"/>
      <c r="D54" s="2161"/>
      <c r="E54" s="2161"/>
      <c r="F54" s="2129">
        <f t="shared" si="29"/>
        <v>0</v>
      </c>
      <c r="G54" s="2162"/>
      <c r="H54" s="2161"/>
      <c r="I54" s="2161"/>
      <c r="J54" s="2129">
        <f t="shared" si="30"/>
        <v>0</v>
      </c>
      <c r="K54" s="2"/>
      <c r="L54" s="2"/>
      <c r="M54" s="2162"/>
      <c r="N54" s="2146"/>
      <c r="O54" s="2146"/>
      <c r="P54" s="2134">
        <f t="shared" si="31"/>
        <v>0</v>
      </c>
      <c r="Q54" s="2045"/>
      <c r="R54" s="2168" t="str">
        <f t="shared" si="20"/>
        <v/>
      </c>
      <c r="S54" s="2150" t="str">
        <f t="shared" si="21"/>
        <v/>
      </c>
      <c r="T54" s="2150" t="str">
        <f t="shared" si="22"/>
        <v/>
      </c>
      <c r="U54" s="2150" t="str">
        <f t="shared" si="23"/>
        <v/>
      </c>
      <c r="V54" s="2045"/>
      <c r="W54" s="2151" t="str">
        <f t="shared" si="24"/>
        <v/>
      </c>
      <c r="X54" s="2150" t="str">
        <f t="shared" si="25"/>
        <v/>
      </c>
      <c r="Y54" s="2150" t="str">
        <f t="shared" si="26"/>
        <v/>
      </c>
      <c r="Z54" s="2172" t="str">
        <f t="shared" si="27"/>
        <v/>
      </c>
      <c r="AA54" s="2"/>
    </row>
    <row r="55" spans="2:27" ht="32.25" customHeight="1" x14ac:dyDescent="0.2">
      <c r="B55" s="1621" t="e">
        <f t="shared" si="28"/>
        <v>#VALUE!</v>
      </c>
      <c r="C55" s="2146"/>
      <c r="D55" s="2161"/>
      <c r="E55" s="2161"/>
      <c r="F55" s="2129">
        <f t="shared" si="29"/>
        <v>0</v>
      </c>
      <c r="G55" s="2162"/>
      <c r="H55" s="2161"/>
      <c r="I55" s="2161"/>
      <c r="J55" s="2129">
        <f t="shared" si="30"/>
        <v>0</v>
      </c>
      <c r="K55" s="2"/>
      <c r="L55" s="2"/>
      <c r="M55" s="2162"/>
      <c r="N55" s="2146"/>
      <c r="O55" s="2146"/>
      <c r="P55" s="2134">
        <f t="shared" si="31"/>
        <v>0</v>
      </c>
      <c r="Q55" s="2045"/>
      <c r="R55" s="2168" t="str">
        <f t="shared" si="20"/>
        <v/>
      </c>
      <c r="S55" s="2150" t="str">
        <f t="shared" si="21"/>
        <v/>
      </c>
      <c r="T55" s="2150" t="str">
        <f t="shared" si="22"/>
        <v/>
      </c>
      <c r="U55" s="2150" t="str">
        <f t="shared" si="23"/>
        <v/>
      </c>
      <c r="V55" s="2045"/>
      <c r="W55" s="2151" t="str">
        <f t="shared" si="24"/>
        <v/>
      </c>
      <c r="X55" s="2150" t="str">
        <f t="shared" si="25"/>
        <v/>
      </c>
      <c r="Y55" s="2150" t="str">
        <f t="shared" si="26"/>
        <v/>
      </c>
      <c r="Z55" s="2172" t="str">
        <f t="shared" si="27"/>
        <v/>
      </c>
      <c r="AA55" s="2"/>
    </row>
    <row r="56" spans="2:27" ht="32.25" customHeight="1" x14ac:dyDescent="0.2">
      <c r="B56" s="1621" t="e">
        <f t="shared" si="28"/>
        <v>#VALUE!</v>
      </c>
      <c r="C56" s="2146"/>
      <c r="D56" s="2161"/>
      <c r="E56" s="2161"/>
      <c r="F56" s="2129">
        <f t="shared" si="29"/>
        <v>0</v>
      </c>
      <c r="G56" s="2162"/>
      <c r="H56" s="2161"/>
      <c r="I56" s="2161"/>
      <c r="J56" s="2129">
        <f t="shared" si="30"/>
        <v>0</v>
      </c>
      <c r="K56" s="2"/>
      <c r="L56" s="2"/>
      <c r="M56" s="2162"/>
      <c r="N56" s="2146"/>
      <c r="O56" s="2146"/>
      <c r="P56" s="2134">
        <f t="shared" si="31"/>
        <v>0</v>
      </c>
      <c r="Q56" s="2045"/>
      <c r="R56" s="2168" t="str">
        <f t="shared" ref="R56:R60" si="32">IFERROR(M56/C56,"")</f>
        <v/>
      </c>
      <c r="S56" s="2150" t="str">
        <f t="shared" ref="S56:S60" si="33">IFERROR(N56/D56,"")</f>
        <v/>
      </c>
      <c r="T56" s="2150" t="str">
        <f t="shared" ref="T56:T60" si="34">IFERROR(O56/E56,"")</f>
        <v/>
      </c>
      <c r="U56" s="2150" t="str">
        <f t="shared" si="23"/>
        <v/>
      </c>
      <c r="V56" s="2045"/>
      <c r="W56" s="2151" t="str">
        <f t="shared" ref="W56:W60" si="35">IFERROR(M56/H56,"")</f>
        <v/>
      </c>
      <c r="X56" s="2150" t="str">
        <f t="shared" ref="X56:X60" si="36">IFERROR(N56/I56,"")</f>
        <v/>
      </c>
      <c r="Y56" s="2150" t="str">
        <f t="shared" ref="Y56:Y60" si="37">IFERROR(O56/J56,"")</f>
        <v/>
      </c>
      <c r="Z56" s="2172" t="str">
        <f t="shared" si="27"/>
        <v/>
      </c>
      <c r="AA56" s="2"/>
    </row>
    <row r="57" spans="2:27" ht="32.25" customHeight="1" x14ac:dyDescent="0.2">
      <c r="B57" s="1621" t="e">
        <f t="shared" si="28"/>
        <v>#VALUE!</v>
      </c>
      <c r="C57" s="2146"/>
      <c r="D57" s="2161"/>
      <c r="E57" s="2161"/>
      <c r="F57" s="2129">
        <f t="shared" si="29"/>
        <v>0</v>
      </c>
      <c r="G57" s="2162"/>
      <c r="H57" s="2161"/>
      <c r="I57" s="2161"/>
      <c r="J57" s="2129">
        <f t="shared" si="30"/>
        <v>0</v>
      </c>
      <c r="K57" s="2"/>
      <c r="L57" s="2"/>
      <c r="M57" s="2162"/>
      <c r="N57" s="2146"/>
      <c r="O57" s="2146"/>
      <c r="P57" s="2134">
        <f t="shared" si="31"/>
        <v>0</v>
      </c>
      <c r="Q57" s="2045"/>
      <c r="R57" s="2168" t="str">
        <f t="shared" si="32"/>
        <v/>
      </c>
      <c r="S57" s="2150" t="str">
        <f t="shared" si="33"/>
        <v/>
      </c>
      <c r="T57" s="2150" t="str">
        <f t="shared" si="34"/>
        <v/>
      </c>
      <c r="U57" s="2150" t="str">
        <f t="shared" si="23"/>
        <v/>
      </c>
      <c r="V57" s="2045"/>
      <c r="W57" s="2151" t="str">
        <f t="shared" si="35"/>
        <v/>
      </c>
      <c r="X57" s="2150" t="str">
        <f t="shared" si="36"/>
        <v/>
      </c>
      <c r="Y57" s="2150" t="str">
        <f t="shared" si="37"/>
        <v/>
      </c>
      <c r="Z57" s="2172" t="str">
        <f t="shared" si="27"/>
        <v/>
      </c>
      <c r="AA57" s="2"/>
    </row>
    <row r="58" spans="2:27" ht="32.25" customHeight="1" x14ac:dyDescent="0.2">
      <c r="B58" s="1621" t="e">
        <f t="shared" si="28"/>
        <v>#VALUE!</v>
      </c>
      <c r="C58" s="2146"/>
      <c r="D58" s="2161"/>
      <c r="E58" s="2161"/>
      <c r="F58" s="2129">
        <f t="shared" si="29"/>
        <v>0</v>
      </c>
      <c r="G58" s="2162"/>
      <c r="H58" s="2161"/>
      <c r="I58" s="2161"/>
      <c r="J58" s="2129">
        <f t="shared" si="30"/>
        <v>0</v>
      </c>
      <c r="K58" s="644"/>
      <c r="L58" s="2"/>
      <c r="M58" s="2162"/>
      <c r="N58" s="2146"/>
      <c r="O58" s="2146"/>
      <c r="P58" s="2134">
        <f t="shared" si="31"/>
        <v>0</v>
      </c>
      <c r="Q58" s="2045"/>
      <c r="R58" s="2168" t="str">
        <f t="shared" si="32"/>
        <v/>
      </c>
      <c r="S58" s="2150" t="str">
        <f t="shared" si="33"/>
        <v/>
      </c>
      <c r="T58" s="2150" t="str">
        <f t="shared" si="34"/>
        <v/>
      </c>
      <c r="U58" s="2150" t="str">
        <f t="shared" si="23"/>
        <v/>
      </c>
      <c r="V58" s="2045"/>
      <c r="W58" s="2151" t="str">
        <f t="shared" si="35"/>
        <v/>
      </c>
      <c r="X58" s="2150" t="str">
        <f t="shared" si="36"/>
        <v/>
      </c>
      <c r="Y58" s="2150" t="str">
        <f t="shared" si="37"/>
        <v/>
      </c>
      <c r="Z58" s="2172" t="str">
        <f t="shared" si="27"/>
        <v/>
      </c>
      <c r="AA58" s="2"/>
    </row>
    <row r="59" spans="2:27" ht="32.25" customHeight="1" x14ac:dyDescent="0.2">
      <c r="B59" s="1621" t="e">
        <f t="shared" si="28"/>
        <v>#VALUE!</v>
      </c>
      <c r="C59" s="2146"/>
      <c r="D59" s="2161"/>
      <c r="E59" s="2161"/>
      <c r="F59" s="2129">
        <f t="shared" si="29"/>
        <v>0</v>
      </c>
      <c r="G59" s="2162"/>
      <c r="H59" s="2161"/>
      <c r="I59" s="2161"/>
      <c r="J59" s="2129">
        <f t="shared" si="30"/>
        <v>0</v>
      </c>
      <c r="K59" s="644"/>
      <c r="L59" s="2"/>
      <c r="M59" s="2162"/>
      <c r="N59" s="2146"/>
      <c r="O59" s="2146"/>
      <c r="P59" s="2134">
        <f t="shared" si="31"/>
        <v>0</v>
      </c>
      <c r="Q59" s="2045"/>
      <c r="R59" s="2168" t="str">
        <f t="shared" si="32"/>
        <v/>
      </c>
      <c r="S59" s="2150" t="str">
        <f t="shared" si="33"/>
        <v/>
      </c>
      <c r="T59" s="2150" t="str">
        <f t="shared" si="34"/>
        <v/>
      </c>
      <c r="U59" s="2150" t="str">
        <f t="shared" si="23"/>
        <v/>
      </c>
      <c r="V59" s="2045"/>
      <c r="W59" s="2151" t="str">
        <f t="shared" si="35"/>
        <v/>
      </c>
      <c r="X59" s="2150" t="str">
        <f t="shared" si="36"/>
        <v/>
      </c>
      <c r="Y59" s="2150" t="str">
        <f t="shared" si="37"/>
        <v/>
      </c>
      <c r="Z59" s="2172" t="str">
        <f t="shared" si="27"/>
        <v/>
      </c>
      <c r="AA59" s="2"/>
    </row>
    <row r="60" spans="2:27" ht="32.25" customHeight="1" x14ac:dyDescent="0.2">
      <c r="B60" s="1621" t="e">
        <f t="shared" si="28"/>
        <v>#VALUE!</v>
      </c>
      <c r="C60" s="2146"/>
      <c r="D60" s="2161"/>
      <c r="E60" s="2161"/>
      <c r="F60" s="2129">
        <f t="shared" si="29"/>
        <v>0</v>
      </c>
      <c r="G60" s="2162"/>
      <c r="H60" s="2161"/>
      <c r="I60" s="2161"/>
      <c r="J60" s="2129">
        <f t="shared" si="30"/>
        <v>0</v>
      </c>
      <c r="K60" s="644"/>
      <c r="L60" s="2"/>
      <c r="M60" s="2162"/>
      <c r="N60" s="2146"/>
      <c r="O60" s="2146"/>
      <c r="P60" s="2134">
        <f t="shared" si="31"/>
        <v>0</v>
      </c>
      <c r="Q60" s="2045"/>
      <c r="R60" s="2168" t="str">
        <f t="shared" si="32"/>
        <v/>
      </c>
      <c r="S60" s="2150" t="str">
        <f t="shared" si="33"/>
        <v/>
      </c>
      <c r="T60" s="2150" t="str">
        <f t="shared" si="34"/>
        <v/>
      </c>
      <c r="U60" s="2150" t="str">
        <f t="shared" si="23"/>
        <v/>
      </c>
      <c r="V60" s="2045"/>
      <c r="W60" s="2151" t="str">
        <f t="shared" si="35"/>
        <v/>
      </c>
      <c r="X60" s="2150" t="str">
        <f t="shared" si="36"/>
        <v/>
      </c>
      <c r="Y60" s="2150" t="str">
        <f t="shared" si="37"/>
        <v/>
      </c>
      <c r="Z60" s="2172" t="str">
        <f t="shared" si="27"/>
        <v/>
      </c>
      <c r="AA60" s="2"/>
    </row>
    <row r="61" spans="2:27" ht="32.25" customHeight="1" x14ac:dyDescent="0.2">
      <c r="B61" s="2040" t="str">
        <f>CONCATENATE(Charter!$F$13," (Full Life Cycle)")</f>
        <v xml:space="preserve"> (Full Life Cycle)</v>
      </c>
      <c r="C61" s="2163">
        <f t="shared" ref="C61:E61" si="38">SUM(C51:C60)</f>
        <v>0</v>
      </c>
      <c r="D61" s="2163">
        <f t="shared" si="38"/>
        <v>0</v>
      </c>
      <c r="E61" s="2163">
        <f t="shared" si="38"/>
        <v>0</v>
      </c>
      <c r="F61" s="2129">
        <f t="shared" si="29"/>
        <v>0</v>
      </c>
      <c r="G61" s="2163">
        <f t="shared" ref="G61:I61" si="39">SUM(G51:G60)</f>
        <v>0</v>
      </c>
      <c r="H61" s="2163">
        <f t="shared" si="39"/>
        <v>0</v>
      </c>
      <c r="I61" s="2163">
        <f t="shared" si="39"/>
        <v>0</v>
      </c>
      <c r="J61" s="2129">
        <f t="shared" si="30"/>
        <v>0</v>
      </c>
      <c r="K61" s="105"/>
      <c r="L61" s="644"/>
      <c r="M61" s="2164">
        <f t="shared" ref="M61:P61" si="40">SUM(M51:M60)</f>
        <v>0</v>
      </c>
      <c r="N61" s="2165">
        <f t="shared" si="40"/>
        <v>0</v>
      </c>
      <c r="O61" s="2165">
        <f t="shared" si="40"/>
        <v>0</v>
      </c>
      <c r="P61" s="2166">
        <f t="shared" si="40"/>
        <v>0</v>
      </c>
      <c r="Q61" s="2046"/>
      <c r="R61" s="2169" t="str">
        <f>IFERROR(AVERAGE(R51:R60),"")</f>
        <v/>
      </c>
      <c r="S61" s="2170" t="str">
        <f t="shared" ref="S61:U61" si="41">IFERROR(AVERAGE(S51:S60),"")</f>
        <v/>
      </c>
      <c r="T61" s="2170" t="str">
        <f t="shared" si="41"/>
        <v/>
      </c>
      <c r="U61" s="2170" t="str">
        <f t="shared" si="41"/>
        <v/>
      </c>
      <c r="V61" s="2046"/>
      <c r="W61" s="2173" t="str">
        <f t="shared" ref="W61:Z61" si="42">IFERROR(AVERAGE(W51:W60),"")</f>
        <v/>
      </c>
      <c r="X61" s="2170" t="str">
        <f t="shared" si="42"/>
        <v/>
      </c>
      <c r="Y61" s="2170" t="str">
        <f t="shared" si="42"/>
        <v/>
      </c>
      <c r="Z61" s="2174" t="str">
        <f t="shared" si="42"/>
        <v/>
      </c>
      <c r="AA61" s="2"/>
    </row>
    <row r="62" spans="2:27" ht="26.25" customHeight="1" x14ac:dyDescent="0.2">
      <c r="B62" s="105"/>
      <c r="C62" s="105"/>
      <c r="D62" s="105"/>
      <c r="E62" s="105"/>
      <c r="F62" s="105"/>
      <c r="G62" s="105"/>
      <c r="H62" s="105"/>
      <c r="I62" s="105"/>
      <c r="J62" s="105"/>
      <c r="K62" s="105"/>
      <c r="L62" s="105"/>
      <c r="M62" s="2"/>
      <c r="N62" s="2"/>
      <c r="O62" s="2"/>
      <c r="P62" s="2"/>
      <c r="Q62" s="2"/>
      <c r="R62" s="2"/>
      <c r="S62" s="2"/>
      <c r="T62" s="2"/>
      <c r="U62" s="2"/>
      <c r="V62" s="2"/>
      <c r="W62" s="2"/>
      <c r="X62" s="2"/>
      <c r="Y62" s="2"/>
      <c r="Z62" s="2"/>
      <c r="AA62" s="2"/>
    </row>
    <row r="63" spans="2:27" ht="21.75" customHeight="1" x14ac:dyDescent="0.2">
      <c r="B63" s="105"/>
      <c r="C63" s="105"/>
      <c r="D63" s="105"/>
      <c r="E63" s="105"/>
      <c r="F63" s="105"/>
      <c r="G63" s="105"/>
      <c r="H63" s="105"/>
      <c r="I63" s="105"/>
      <c r="J63" s="105"/>
      <c r="K63" s="105"/>
      <c r="L63" s="105"/>
      <c r="M63" s="2"/>
      <c r="N63" s="2"/>
      <c r="O63" s="2"/>
      <c r="P63" s="2"/>
      <c r="Q63" s="2"/>
      <c r="R63" s="2"/>
      <c r="S63" s="2"/>
      <c r="T63" s="2"/>
      <c r="U63" s="2"/>
      <c r="V63" s="2"/>
      <c r="W63" s="2"/>
      <c r="X63" s="2"/>
      <c r="Y63" s="2"/>
      <c r="Z63" s="2"/>
      <c r="AA63" s="2"/>
    </row>
    <row r="64" spans="2:27" ht="36" customHeight="1" x14ac:dyDescent="0.2">
      <c r="B64" s="2671" t="s">
        <v>414</v>
      </c>
      <c r="C64" s="2672"/>
      <c r="D64" s="2673"/>
      <c r="K64" s="105"/>
      <c r="L64" s="105"/>
      <c r="M64" s="2"/>
      <c r="N64" s="2"/>
      <c r="O64" s="2"/>
      <c r="P64" s="2"/>
      <c r="Q64" s="2"/>
      <c r="R64" s="2"/>
      <c r="S64" s="2"/>
      <c r="T64" s="2"/>
      <c r="U64" s="2"/>
      <c r="V64" s="2"/>
      <c r="W64" s="2"/>
      <c r="X64" s="2"/>
      <c r="Y64" s="2"/>
      <c r="Z64" s="2"/>
      <c r="AA64" s="2"/>
    </row>
    <row r="65" spans="2:27" ht="36" customHeight="1" x14ac:dyDescent="0.2">
      <c r="B65" s="1746" t="s">
        <v>1337</v>
      </c>
      <c r="C65" s="1746" t="s">
        <v>416</v>
      </c>
      <c r="D65" s="1746" t="s">
        <v>976</v>
      </c>
    </row>
    <row r="66" spans="2:27" ht="33.75" customHeight="1" x14ac:dyDescent="0.2">
      <c r="B66" s="1745" t="s">
        <v>52</v>
      </c>
      <c r="C66" s="1745">
        <v>1</v>
      </c>
      <c r="D66" s="1745">
        <v>1</v>
      </c>
      <c r="E66" s="639"/>
      <c r="M66" s="2"/>
      <c r="N66" s="2"/>
      <c r="O66" s="2"/>
      <c r="P66" s="2"/>
      <c r="Q66" s="2"/>
      <c r="R66" s="2"/>
      <c r="S66" s="2"/>
      <c r="T66" s="2"/>
      <c r="U66" s="2"/>
      <c r="V66" s="2"/>
      <c r="W66" s="2"/>
      <c r="X66" s="2"/>
      <c r="Y66" s="2"/>
      <c r="Z66" s="2"/>
      <c r="AA66" s="2"/>
    </row>
    <row r="67" spans="2:27" ht="9" customHeight="1" x14ac:dyDescent="0.2">
      <c r="M67" s="2"/>
      <c r="N67" s="2"/>
      <c r="O67" s="2"/>
      <c r="P67" s="2"/>
      <c r="Q67" s="2"/>
      <c r="R67" s="2"/>
      <c r="S67" s="2"/>
      <c r="T67" s="2"/>
      <c r="U67" s="2"/>
      <c r="V67" s="2"/>
      <c r="W67" s="2"/>
      <c r="X67" s="2"/>
      <c r="Y67" s="2"/>
      <c r="Z67" s="2"/>
      <c r="AA67" s="2"/>
    </row>
    <row r="68" spans="2:27" ht="8.25" customHeight="1" x14ac:dyDescent="0.2">
      <c r="M68" s="2"/>
      <c r="N68" s="2"/>
      <c r="O68" s="2"/>
      <c r="P68" s="2"/>
      <c r="Q68" s="2"/>
      <c r="R68" s="2"/>
      <c r="S68" s="2"/>
      <c r="T68" s="2"/>
      <c r="U68" s="2"/>
      <c r="V68" s="2"/>
      <c r="W68" s="2"/>
      <c r="X68" s="2"/>
      <c r="Y68" s="2"/>
      <c r="Z68" s="2"/>
      <c r="AA68" s="2"/>
    </row>
    <row r="69" spans="2:27" ht="7.5" customHeight="1" x14ac:dyDescent="0.2">
      <c r="M69" s="2"/>
      <c r="N69" s="2"/>
      <c r="O69" s="2"/>
      <c r="P69" s="2"/>
      <c r="Q69" s="2"/>
      <c r="R69" s="2"/>
      <c r="S69" s="2"/>
      <c r="T69" s="2"/>
      <c r="U69" s="2"/>
      <c r="V69" s="2"/>
      <c r="W69" s="2"/>
      <c r="X69" s="2"/>
      <c r="Y69" s="2"/>
      <c r="Z69" s="2"/>
      <c r="AA69" s="2"/>
    </row>
    <row r="70" spans="2:27" ht="33.75" customHeight="1" x14ac:dyDescent="0.2">
      <c r="B70" s="1629" t="s">
        <v>7902</v>
      </c>
      <c r="C70" s="2657" t="s">
        <v>1259</v>
      </c>
      <c r="D70" s="2657"/>
      <c r="E70" s="2657"/>
      <c r="F70" s="2657"/>
      <c r="G70" s="2657"/>
      <c r="H70" s="2658" t="s">
        <v>1261</v>
      </c>
      <c r="I70" s="2658"/>
      <c r="J70" s="2658"/>
      <c r="K70" s="2658"/>
      <c r="L70" s="2658"/>
      <c r="M70" s="2"/>
      <c r="N70" s="2"/>
      <c r="O70" s="2"/>
      <c r="P70" s="2"/>
      <c r="Q70" s="2"/>
      <c r="R70" s="2"/>
      <c r="S70" s="2"/>
      <c r="T70" s="2"/>
      <c r="U70" s="2"/>
      <c r="V70" s="2"/>
      <c r="W70" s="2"/>
      <c r="X70" s="2"/>
      <c r="Y70" s="2"/>
      <c r="Z70" s="2"/>
      <c r="AA70" s="2"/>
    </row>
    <row r="71" spans="2:27" ht="33.75" customHeight="1" x14ac:dyDescent="0.2">
      <c r="B71" s="1622" t="s">
        <v>1283</v>
      </c>
      <c r="C71" s="1619" t="s">
        <v>71</v>
      </c>
      <c r="D71" s="1619" t="s">
        <v>7320</v>
      </c>
      <c r="E71" s="1619" t="s">
        <v>598</v>
      </c>
      <c r="F71" s="2039" t="s">
        <v>7523</v>
      </c>
      <c r="G71" s="1619" t="s">
        <v>17</v>
      </c>
      <c r="H71" s="1619" t="s">
        <v>71</v>
      </c>
      <c r="I71" s="1619" t="s">
        <v>7320</v>
      </c>
      <c r="J71" s="1619" t="s">
        <v>598</v>
      </c>
      <c r="K71" s="2039" t="s">
        <v>7523</v>
      </c>
      <c r="L71" s="1619" t="s">
        <v>17</v>
      </c>
      <c r="M71" s="2"/>
      <c r="N71" s="2"/>
      <c r="O71" s="2"/>
      <c r="P71" s="2"/>
      <c r="Q71" s="2"/>
      <c r="R71" s="2"/>
      <c r="S71" s="2"/>
      <c r="T71" s="2"/>
      <c r="U71" s="2"/>
      <c r="V71" s="2"/>
      <c r="W71" s="2"/>
      <c r="X71" s="2"/>
      <c r="Y71" s="2"/>
      <c r="Z71" s="2"/>
      <c r="AA71" s="2"/>
    </row>
    <row r="72" spans="2:27" ht="24.95" customHeight="1" x14ac:dyDescent="0.2">
      <c r="B72" s="1618">
        <v>2018</v>
      </c>
      <c r="C72" s="2175"/>
      <c r="D72" s="2176"/>
      <c r="E72" s="2176"/>
      <c r="F72" s="2129">
        <f>C72+D72</f>
        <v>0</v>
      </c>
      <c r="G72" s="2177"/>
      <c r="H72" s="2178"/>
      <c r="I72" s="2176"/>
      <c r="J72" s="2176"/>
      <c r="K72" s="2129">
        <f>H72+I72</f>
        <v>0</v>
      </c>
      <c r="L72" s="2179"/>
      <c r="M72" s="2"/>
      <c r="N72" s="2"/>
      <c r="O72" s="2"/>
      <c r="P72" s="2"/>
      <c r="Q72" s="2"/>
      <c r="R72" s="2"/>
      <c r="S72" s="2"/>
      <c r="T72" s="2"/>
      <c r="U72" s="2"/>
      <c r="V72" s="2"/>
      <c r="W72" s="2"/>
      <c r="X72" s="2"/>
      <c r="Y72" s="2"/>
      <c r="Z72" s="2"/>
      <c r="AA72" s="2"/>
    </row>
    <row r="73" spans="2:27" ht="24.95" customHeight="1" x14ac:dyDescent="0.2">
      <c r="B73" s="1621">
        <f t="shared" ref="B73:B81" si="43">B72+1</f>
        <v>2019</v>
      </c>
      <c r="C73" s="2180"/>
      <c r="D73" s="2181"/>
      <c r="E73" s="2181"/>
      <c r="F73" s="2141">
        <f t="shared" ref="F73:F82" si="44">C73+D73</f>
        <v>0</v>
      </c>
      <c r="G73" s="2182"/>
      <c r="H73" s="2183"/>
      <c r="I73" s="2181"/>
      <c r="J73" s="2181"/>
      <c r="K73" s="2141">
        <f t="shared" ref="K73:K82" si="45">H73+I73</f>
        <v>0</v>
      </c>
      <c r="L73" s="2184"/>
      <c r="M73" s="2"/>
      <c r="N73" s="2"/>
      <c r="O73" s="2"/>
      <c r="P73" s="2"/>
      <c r="Q73" s="2"/>
      <c r="R73" s="2"/>
      <c r="S73" s="2"/>
      <c r="T73" s="2"/>
      <c r="U73" s="2"/>
      <c r="V73" s="2"/>
      <c r="W73" s="2"/>
      <c r="X73" s="2"/>
      <c r="Y73" s="2"/>
      <c r="Z73" s="2"/>
      <c r="AA73" s="2"/>
    </row>
    <row r="74" spans="2:27" ht="24.95" customHeight="1" x14ac:dyDescent="0.2">
      <c r="B74" s="1621">
        <f t="shared" si="43"/>
        <v>2020</v>
      </c>
      <c r="C74" s="2180"/>
      <c r="D74" s="2181"/>
      <c r="E74" s="2181"/>
      <c r="F74" s="2141">
        <f t="shared" si="44"/>
        <v>0</v>
      </c>
      <c r="G74" s="2182"/>
      <c r="H74" s="2183"/>
      <c r="I74" s="2181"/>
      <c r="J74" s="2181"/>
      <c r="K74" s="2141">
        <f t="shared" si="45"/>
        <v>0</v>
      </c>
      <c r="L74" s="2184"/>
      <c r="M74" s="2"/>
      <c r="N74" s="2"/>
      <c r="O74" s="2"/>
      <c r="P74" s="2"/>
      <c r="Q74" s="2"/>
      <c r="R74" s="2"/>
      <c r="S74" s="2"/>
      <c r="T74" s="2"/>
      <c r="U74" s="2"/>
      <c r="V74" s="2"/>
      <c r="W74" s="2"/>
      <c r="X74" s="2"/>
      <c r="Y74" s="2"/>
      <c r="Z74" s="2"/>
      <c r="AA74" s="2"/>
    </row>
    <row r="75" spans="2:27" ht="24.95" customHeight="1" x14ac:dyDescent="0.2">
      <c r="B75" s="1621">
        <f t="shared" si="43"/>
        <v>2021</v>
      </c>
      <c r="C75" s="2180"/>
      <c r="D75" s="2181"/>
      <c r="E75" s="2181"/>
      <c r="F75" s="2141">
        <f t="shared" si="44"/>
        <v>0</v>
      </c>
      <c r="G75" s="2182"/>
      <c r="H75" s="2183"/>
      <c r="I75" s="2181"/>
      <c r="J75" s="2181"/>
      <c r="K75" s="2141">
        <f t="shared" si="45"/>
        <v>0</v>
      </c>
      <c r="L75" s="2184"/>
      <c r="M75" s="2"/>
      <c r="N75" s="2"/>
      <c r="O75" s="2"/>
      <c r="P75" s="2"/>
      <c r="Q75" s="2"/>
      <c r="R75" s="2"/>
      <c r="S75" s="2"/>
      <c r="T75" s="2"/>
      <c r="U75" s="2"/>
      <c r="V75" s="2"/>
      <c r="W75" s="2"/>
      <c r="X75" s="2"/>
      <c r="Y75" s="2"/>
      <c r="Z75" s="2"/>
      <c r="AA75" s="2"/>
    </row>
    <row r="76" spans="2:27" ht="24.95" customHeight="1" x14ac:dyDescent="0.2">
      <c r="B76" s="1621">
        <f t="shared" si="43"/>
        <v>2022</v>
      </c>
      <c r="C76" s="2180"/>
      <c r="D76" s="2181"/>
      <c r="E76" s="2181"/>
      <c r="F76" s="2141">
        <f t="shared" si="44"/>
        <v>0</v>
      </c>
      <c r="G76" s="2182"/>
      <c r="H76" s="2183"/>
      <c r="I76" s="2181"/>
      <c r="J76" s="2181"/>
      <c r="K76" s="2141">
        <f t="shared" si="45"/>
        <v>0</v>
      </c>
      <c r="L76" s="2184"/>
      <c r="M76" s="2"/>
      <c r="N76" s="2"/>
      <c r="O76" s="2"/>
      <c r="P76" s="2"/>
      <c r="Q76" s="2"/>
      <c r="R76" s="2"/>
      <c r="S76" s="2"/>
      <c r="T76" s="2"/>
      <c r="U76" s="2"/>
      <c r="V76" s="2"/>
      <c r="W76" s="2"/>
      <c r="X76" s="2"/>
      <c r="Y76" s="2"/>
      <c r="Z76" s="2"/>
      <c r="AA76" s="2"/>
    </row>
    <row r="77" spans="2:27" ht="24.95" hidden="1" customHeight="1" x14ac:dyDescent="0.2">
      <c r="B77" s="1621">
        <f t="shared" si="43"/>
        <v>2023</v>
      </c>
      <c r="C77" s="2180"/>
      <c r="D77" s="2181"/>
      <c r="E77" s="2181"/>
      <c r="F77" s="2141">
        <f t="shared" si="44"/>
        <v>0</v>
      </c>
      <c r="G77" s="2182"/>
      <c r="H77" s="2183"/>
      <c r="I77" s="2181"/>
      <c r="J77" s="2181"/>
      <c r="K77" s="2141">
        <f t="shared" si="45"/>
        <v>0</v>
      </c>
      <c r="L77" s="2184"/>
      <c r="M77" s="2"/>
      <c r="N77" s="2"/>
      <c r="O77" s="2"/>
      <c r="P77" s="2"/>
      <c r="Q77" s="2"/>
      <c r="R77" s="2"/>
      <c r="S77" s="2"/>
      <c r="T77" s="2"/>
      <c r="U77" s="2"/>
      <c r="V77" s="2"/>
      <c r="W77" s="2"/>
      <c r="X77" s="2"/>
      <c r="Y77" s="2"/>
      <c r="Z77" s="2"/>
      <c r="AA77" s="2"/>
    </row>
    <row r="78" spans="2:27" ht="24.95" hidden="1" customHeight="1" x14ac:dyDescent="0.2">
      <c r="B78" s="1621">
        <f t="shared" si="43"/>
        <v>2024</v>
      </c>
      <c r="C78" s="2180"/>
      <c r="D78" s="2181"/>
      <c r="E78" s="2181"/>
      <c r="F78" s="2141">
        <f t="shared" si="44"/>
        <v>0</v>
      </c>
      <c r="G78" s="2182"/>
      <c r="H78" s="2183"/>
      <c r="I78" s="2181"/>
      <c r="J78" s="2181"/>
      <c r="K78" s="2141">
        <f t="shared" si="45"/>
        <v>0</v>
      </c>
      <c r="L78" s="2184"/>
      <c r="M78" s="2"/>
      <c r="N78" s="2"/>
      <c r="O78" s="2"/>
      <c r="P78" s="2"/>
      <c r="Q78" s="2"/>
      <c r="R78" s="2"/>
      <c r="S78" s="2"/>
      <c r="T78" s="2"/>
      <c r="U78" s="2"/>
      <c r="V78" s="2"/>
      <c r="W78" s="2"/>
      <c r="X78" s="2"/>
      <c r="Y78" s="2"/>
      <c r="Z78" s="2"/>
      <c r="AA78" s="2"/>
    </row>
    <row r="79" spans="2:27" ht="24.95" hidden="1" customHeight="1" x14ac:dyDescent="0.2">
      <c r="B79" s="1621">
        <f t="shared" si="43"/>
        <v>2025</v>
      </c>
      <c r="C79" s="2180"/>
      <c r="D79" s="2181"/>
      <c r="E79" s="2181"/>
      <c r="F79" s="2141">
        <f t="shared" si="44"/>
        <v>0</v>
      </c>
      <c r="G79" s="2182"/>
      <c r="H79" s="2183"/>
      <c r="I79" s="2181"/>
      <c r="J79" s="2181"/>
      <c r="K79" s="2141">
        <f t="shared" si="45"/>
        <v>0</v>
      </c>
      <c r="L79" s="2184"/>
      <c r="M79" s="2"/>
      <c r="N79" s="2"/>
      <c r="O79" s="2"/>
      <c r="P79" s="2"/>
      <c r="Q79" s="2"/>
      <c r="R79" s="2"/>
      <c r="S79" s="2"/>
      <c r="T79" s="2"/>
      <c r="U79" s="2"/>
      <c r="V79" s="2"/>
      <c r="W79" s="2"/>
      <c r="X79" s="2"/>
      <c r="Y79" s="2"/>
      <c r="Z79" s="2"/>
      <c r="AA79" s="2"/>
    </row>
    <row r="80" spans="2:27" ht="24.95" hidden="1" customHeight="1" x14ac:dyDescent="0.2">
      <c r="B80" s="1621">
        <f t="shared" si="43"/>
        <v>2026</v>
      </c>
      <c r="C80" s="2180"/>
      <c r="D80" s="2181"/>
      <c r="E80" s="2181"/>
      <c r="F80" s="2141">
        <f t="shared" si="44"/>
        <v>0</v>
      </c>
      <c r="G80" s="2182"/>
      <c r="H80" s="2183"/>
      <c r="I80" s="2181"/>
      <c r="J80" s="2181"/>
      <c r="K80" s="2141">
        <f t="shared" si="45"/>
        <v>0</v>
      </c>
      <c r="L80" s="2184"/>
      <c r="M80" s="2"/>
      <c r="N80" s="2"/>
      <c r="O80" s="2"/>
      <c r="P80" s="2"/>
      <c r="Q80" s="2"/>
      <c r="R80" s="2"/>
      <c r="S80" s="2"/>
      <c r="T80" s="2"/>
      <c r="U80" s="2"/>
      <c r="V80" s="2"/>
      <c r="W80" s="2"/>
      <c r="X80" s="2"/>
      <c r="Y80" s="2"/>
      <c r="Z80" s="2"/>
      <c r="AA80" s="2"/>
    </row>
    <row r="81" spans="2:27" ht="24.95" hidden="1" customHeight="1" x14ac:dyDescent="0.2">
      <c r="B81" s="1621">
        <f t="shared" si="43"/>
        <v>2027</v>
      </c>
      <c r="C81" s="2180"/>
      <c r="D81" s="2181"/>
      <c r="E81" s="2181"/>
      <c r="F81" s="2141">
        <f t="shared" si="44"/>
        <v>0</v>
      </c>
      <c r="G81" s="2182"/>
      <c r="H81" s="2183"/>
      <c r="I81" s="2181"/>
      <c r="J81" s="2181"/>
      <c r="K81" s="2141">
        <f t="shared" si="45"/>
        <v>0</v>
      </c>
      <c r="L81" s="2184"/>
      <c r="M81" s="2"/>
      <c r="N81" s="2"/>
      <c r="O81" s="2"/>
      <c r="P81" s="2"/>
      <c r="Q81" s="2"/>
      <c r="R81" s="2"/>
      <c r="S81" s="2"/>
      <c r="T81" s="2"/>
      <c r="U81" s="2"/>
      <c r="V81" s="2"/>
      <c r="W81" s="2"/>
      <c r="X81" s="2"/>
      <c r="Y81" s="2"/>
      <c r="Z81" s="2"/>
      <c r="AA81" s="2"/>
    </row>
    <row r="82" spans="2:27" ht="32.25" customHeight="1" x14ac:dyDescent="0.2">
      <c r="B82" s="2040" t="str">
        <f>CONCATENATE(Charter!$F$13," (Full Life Cycle)")</f>
        <v xml:space="preserve"> (Full Life Cycle)</v>
      </c>
      <c r="C82" s="2185">
        <f t="shared" ref="C82:E82" si="46">SUM(C72:C81)</f>
        <v>0</v>
      </c>
      <c r="D82" s="2185">
        <f t="shared" si="46"/>
        <v>0</v>
      </c>
      <c r="E82" s="2185">
        <f t="shared" si="46"/>
        <v>0</v>
      </c>
      <c r="F82" s="2141">
        <f t="shared" si="44"/>
        <v>0</v>
      </c>
      <c r="G82" s="2185">
        <f t="shared" ref="G82:L82" si="47">SUM(G72:G81)</f>
        <v>0</v>
      </c>
      <c r="H82" s="2185">
        <f t="shared" si="47"/>
        <v>0</v>
      </c>
      <c r="I82" s="2185">
        <f t="shared" si="47"/>
        <v>0</v>
      </c>
      <c r="J82" s="2185">
        <f t="shared" si="47"/>
        <v>0</v>
      </c>
      <c r="K82" s="2141">
        <f t="shared" si="45"/>
        <v>0</v>
      </c>
      <c r="L82" s="2185">
        <f t="shared" si="47"/>
        <v>0</v>
      </c>
      <c r="M82" s="2"/>
      <c r="N82" s="2"/>
      <c r="O82" s="2"/>
      <c r="P82" s="2"/>
      <c r="Q82" s="2"/>
      <c r="R82" s="2"/>
      <c r="S82" s="2"/>
      <c r="T82" s="2"/>
      <c r="U82" s="2"/>
      <c r="V82" s="2"/>
      <c r="W82" s="2"/>
      <c r="X82" s="2"/>
      <c r="Y82" s="2"/>
      <c r="Z82" s="2"/>
      <c r="AA82" s="2"/>
    </row>
    <row r="83" spans="2:27" ht="13.5" thickBot="1" x14ac:dyDescent="0.25">
      <c r="M83" s="2"/>
      <c r="N83" s="2"/>
      <c r="O83" s="2"/>
      <c r="P83" s="2"/>
      <c r="Q83" s="2"/>
      <c r="R83" s="2"/>
      <c r="S83" s="2"/>
      <c r="T83" s="2"/>
      <c r="U83" s="2"/>
      <c r="V83" s="2"/>
      <c r="W83" s="2"/>
      <c r="X83" s="2"/>
      <c r="Y83" s="2"/>
      <c r="Z83" s="2"/>
      <c r="AA83" s="2"/>
    </row>
    <row r="84" spans="2:27" ht="24" customHeight="1" x14ac:dyDescent="0.2">
      <c r="B84" s="2650" t="s">
        <v>352</v>
      </c>
      <c r="C84" s="2651"/>
      <c r="D84" s="2651"/>
      <c r="E84" s="2651"/>
      <c r="F84" s="2651"/>
      <c r="G84" s="938" t="str">
        <f>CONCATENATE("Counter : ",870 - LEN(B85))</f>
        <v>Counter : 870</v>
      </c>
      <c r="M84" s="2"/>
      <c r="N84" s="2"/>
      <c r="O84" s="2"/>
      <c r="P84" s="2"/>
      <c r="Q84" s="2"/>
      <c r="R84" s="2"/>
      <c r="S84" s="2"/>
      <c r="T84" s="2"/>
      <c r="U84" s="2"/>
      <c r="V84" s="2"/>
      <c r="W84" s="2"/>
      <c r="X84" s="2"/>
      <c r="Y84" s="2"/>
      <c r="Z84" s="2"/>
      <c r="AA84" s="2"/>
    </row>
    <row r="85" spans="2:27" ht="77.25" customHeight="1" thickBot="1" x14ac:dyDescent="0.25">
      <c r="B85" s="2674"/>
      <c r="C85" s="2675"/>
      <c r="D85" s="2675"/>
      <c r="E85" s="2675"/>
      <c r="F85" s="2675"/>
      <c r="G85" s="2676"/>
      <c r="M85" s="2"/>
      <c r="N85" s="2"/>
      <c r="O85" s="2"/>
      <c r="P85" s="2"/>
      <c r="Q85" s="2"/>
      <c r="R85" s="2"/>
      <c r="S85" s="2"/>
      <c r="T85" s="2"/>
      <c r="U85" s="2"/>
      <c r="V85" s="2"/>
      <c r="W85" s="2"/>
      <c r="X85" s="2"/>
      <c r="Y85" s="2"/>
      <c r="Z85" s="2"/>
      <c r="AA85" s="2"/>
    </row>
    <row r="86" spans="2:27" x14ac:dyDescent="0.2">
      <c r="M86" s="2"/>
      <c r="N86" s="2"/>
      <c r="O86" s="2"/>
      <c r="P86" s="2"/>
      <c r="Q86" s="2"/>
      <c r="R86" s="2"/>
      <c r="S86" s="2"/>
      <c r="T86" s="2"/>
      <c r="U86" s="2"/>
      <c r="V86" s="2"/>
      <c r="W86" s="2"/>
      <c r="X86" s="2"/>
      <c r="Y86" s="2"/>
      <c r="Z86" s="2"/>
      <c r="AA86" s="2"/>
    </row>
    <row r="87" spans="2:27" ht="30.75" customHeight="1" x14ac:dyDescent="0.2">
      <c r="B87" s="1629" t="s">
        <v>7903</v>
      </c>
      <c r="C87" s="2657" t="s">
        <v>1259</v>
      </c>
      <c r="D87" s="2657"/>
      <c r="E87" s="2657"/>
      <c r="F87" s="2657"/>
      <c r="G87" s="2657"/>
      <c r="H87" s="2658" t="s">
        <v>1261</v>
      </c>
      <c r="I87" s="2658"/>
      <c r="J87" s="2658"/>
      <c r="K87" s="2658"/>
      <c r="L87" s="2658"/>
      <c r="M87" s="2"/>
      <c r="N87" s="2"/>
      <c r="O87" s="2"/>
      <c r="P87" s="2"/>
      <c r="Q87" s="2"/>
      <c r="R87" s="2"/>
      <c r="S87" s="2"/>
      <c r="T87" s="2"/>
      <c r="U87" s="2"/>
      <c r="V87" s="2"/>
      <c r="W87" s="2"/>
      <c r="X87" s="2"/>
      <c r="Y87" s="2"/>
      <c r="Z87" s="2"/>
      <c r="AA87" s="2"/>
    </row>
    <row r="88" spans="2:27" ht="36.75" customHeight="1" x14ac:dyDescent="0.2">
      <c r="B88" s="1622" t="s">
        <v>1283</v>
      </c>
      <c r="C88" s="1619" t="s">
        <v>71</v>
      </c>
      <c r="D88" s="1619" t="s">
        <v>7320</v>
      </c>
      <c r="E88" s="1619" t="s">
        <v>598</v>
      </c>
      <c r="F88" s="2039" t="s">
        <v>7523</v>
      </c>
      <c r="G88" s="1619" t="s">
        <v>17</v>
      </c>
      <c r="H88" s="1619" t="s">
        <v>71</v>
      </c>
      <c r="I88" s="1619" t="s">
        <v>7320</v>
      </c>
      <c r="J88" s="1619" t="s">
        <v>598</v>
      </c>
      <c r="K88" s="2039" t="s">
        <v>7523</v>
      </c>
      <c r="L88" s="1619" t="s">
        <v>17</v>
      </c>
      <c r="M88" s="2"/>
      <c r="N88" s="2"/>
      <c r="O88" s="2"/>
      <c r="P88" s="2"/>
      <c r="Q88" s="2"/>
      <c r="R88" s="2"/>
      <c r="S88" s="2"/>
      <c r="T88" s="2"/>
      <c r="U88" s="2"/>
      <c r="V88" s="2"/>
      <c r="W88" s="2"/>
      <c r="X88" s="2"/>
      <c r="Y88" s="2"/>
      <c r="Z88" s="2"/>
      <c r="AA88" s="2"/>
    </row>
    <row r="89" spans="2:27" ht="24.95" customHeight="1" x14ac:dyDescent="0.2">
      <c r="B89" s="1618">
        <v>2018</v>
      </c>
      <c r="C89" s="2175"/>
      <c r="D89" s="2176"/>
      <c r="E89" s="2176"/>
      <c r="F89" s="2129">
        <f>C89+D89</f>
        <v>0</v>
      </c>
      <c r="G89" s="2177"/>
      <c r="H89" s="2178"/>
      <c r="I89" s="2176"/>
      <c r="J89" s="2176"/>
      <c r="K89" s="2129">
        <f>H89+I89</f>
        <v>0</v>
      </c>
      <c r="L89" s="2179"/>
      <c r="M89" s="2"/>
      <c r="N89" s="2"/>
      <c r="O89" s="2"/>
      <c r="P89" s="2"/>
      <c r="Q89" s="2"/>
      <c r="R89" s="2"/>
      <c r="S89" s="2"/>
      <c r="T89" s="2"/>
      <c r="U89" s="2"/>
      <c r="V89" s="2"/>
      <c r="W89" s="2"/>
      <c r="X89" s="2"/>
      <c r="Y89" s="2"/>
      <c r="Z89" s="2"/>
      <c r="AA89" s="2"/>
    </row>
    <row r="90" spans="2:27" ht="24.95" customHeight="1" x14ac:dyDescent="0.2">
      <c r="B90" s="1621">
        <f t="shared" ref="B90:B98" si="48">B89+1</f>
        <v>2019</v>
      </c>
      <c r="C90" s="2180"/>
      <c r="D90" s="2181"/>
      <c r="E90" s="2181"/>
      <c r="F90" s="2141">
        <f t="shared" ref="F90:F99" si="49">C90+D90</f>
        <v>0</v>
      </c>
      <c r="G90" s="2182"/>
      <c r="H90" s="2183"/>
      <c r="I90" s="2181"/>
      <c r="J90" s="2181"/>
      <c r="K90" s="2141">
        <f t="shared" ref="K90:K99" si="50">H90+I90</f>
        <v>0</v>
      </c>
      <c r="L90" s="2184"/>
      <c r="M90" s="2"/>
      <c r="N90" s="2"/>
      <c r="O90" s="2"/>
      <c r="P90" s="2"/>
      <c r="Q90" s="2"/>
      <c r="R90" s="2"/>
      <c r="S90" s="2"/>
      <c r="T90" s="2"/>
      <c r="U90" s="2"/>
      <c r="V90" s="2"/>
      <c r="W90" s="2"/>
      <c r="X90" s="2"/>
      <c r="Y90" s="2"/>
      <c r="Z90" s="2"/>
      <c r="AA90" s="2"/>
    </row>
    <row r="91" spans="2:27" ht="24.95" customHeight="1" x14ac:dyDescent="0.2">
      <c r="B91" s="1621">
        <f t="shared" si="48"/>
        <v>2020</v>
      </c>
      <c r="C91" s="2180"/>
      <c r="D91" s="2181"/>
      <c r="E91" s="2181"/>
      <c r="F91" s="2141">
        <f t="shared" si="49"/>
        <v>0</v>
      </c>
      <c r="G91" s="2182"/>
      <c r="H91" s="2183"/>
      <c r="I91" s="2181"/>
      <c r="J91" s="2181"/>
      <c r="K91" s="2141">
        <f t="shared" si="50"/>
        <v>0</v>
      </c>
      <c r="L91" s="2184"/>
      <c r="M91" s="2"/>
      <c r="N91" s="2"/>
      <c r="O91" s="2"/>
      <c r="P91" s="2"/>
      <c r="Q91" s="2"/>
      <c r="R91" s="2"/>
      <c r="S91" s="2"/>
      <c r="T91" s="2"/>
      <c r="U91" s="2"/>
      <c r="V91" s="2"/>
      <c r="W91" s="2"/>
      <c r="X91" s="2"/>
      <c r="Y91" s="2"/>
      <c r="Z91" s="2"/>
      <c r="AA91" s="2"/>
    </row>
    <row r="92" spans="2:27" ht="24.95" customHeight="1" x14ac:dyDescent="0.2">
      <c r="B92" s="1621">
        <f t="shared" si="48"/>
        <v>2021</v>
      </c>
      <c r="C92" s="2180"/>
      <c r="D92" s="2181"/>
      <c r="E92" s="2181"/>
      <c r="F92" s="2141">
        <f t="shared" si="49"/>
        <v>0</v>
      </c>
      <c r="G92" s="2182"/>
      <c r="H92" s="2183"/>
      <c r="I92" s="2181"/>
      <c r="J92" s="2181"/>
      <c r="K92" s="2141">
        <f t="shared" si="50"/>
        <v>0</v>
      </c>
      <c r="L92" s="2184"/>
    </row>
    <row r="93" spans="2:27" ht="24.95" customHeight="1" x14ac:dyDescent="0.2">
      <c r="B93" s="1621">
        <f t="shared" si="48"/>
        <v>2022</v>
      </c>
      <c r="C93" s="2180"/>
      <c r="D93" s="2181"/>
      <c r="E93" s="2181"/>
      <c r="F93" s="2141">
        <f t="shared" si="49"/>
        <v>0</v>
      </c>
      <c r="G93" s="2182"/>
      <c r="H93" s="2183"/>
      <c r="I93" s="2181"/>
      <c r="J93" s="2181"/>
      <c r="K93" s="2141">
        <f t="shared" si="50"/>
        <v>0</v>
      </c>
      <c r="L93" s="2184"/>
    </row>
    <row r="94" spans="2:27" ht="24.95" customHeight="1" x14ac:dyDescent="0.2">
      <c r="B94" s="1621">
        <f t="shared" si="48"/>
        <v>2023</v>
      </c>
      <c r="C94" s="2180"/>
      <c r="D94" s="2181"/>
      <c r="E94" s="2181"/>
      <c r="F94" s="2141">
        <f t="shared" si="49"/>
        <v>0</v>
      </c>
      <c r="G94" s="2182"/>
      <c r="H94" s="2183"/>
      <c r="I94" s="2181"/>
      <c r="J94" s="2181"/>
      <c r="K94" s="2141">
        <f t="shared" si="50"/>
        <v>0</v>
      </c>
      <c r="L94" s="2184"/>
    </row>
    <row r="95" spans="2:27" ht="24.95" customHeight="1" x14ac:dyDescent="0.2">
      <c r="B95" s="1621">
        <f t="shared" si="48"/>
        <v>2024</v>
      </c>
      <c r="C95" s="2180"/>
      <c r="D95" s="2181"/>
      <c r="E95" s="2181"/>
      <c r="F95" s="2141">
        <f t="shared" si="49"/>
        <v>0</v>
      </c>
      <c r="G95" s="2182"/>
      <c r="H95" s="2183"/>
      <c r="I95" s="2181"/>
      <c r="J95" s="2181"/>
      <c r="K95" s="2141">
        <f t="shared" si="50"/>
        <v>0</v>
      </c>
      <c r="L95" s="2184"/>
    </row>
    <row r="96" spans="2:27" ht="24.95" customHeight="1" x14ac:dyDescent="0.2">
      <c r="B96" s="1621">
        <f t="shared" si="48"/>
        <v>2025</v>
      </c>
      <c r="C96" s="2180"/>
      <c r="D96" s="2181"/>
      <c r="E96" s="2181"/>
      <c r="F96" s="2141">
        <f t="shared" si="49"/>
        <v>0</v>
      </c>
      <c r="G96" s="2182"/>
      <c r="H96" s="2183"/>
      <c r="I96" s="2181"/>
      <c r="J96" s="2181"/>
      <c r="K96" s="2141">
        <f t="shared" si="50"/>
        <v>0</v>
      </c>
      <c r="L96" s="2184"/>
    </row>
    <row r="97" spans="2:12" ht="24.95" customHeight="1" x14ac:dyDescent="0.2">
      <c r="B97" s="1621">
        <f t="shared" si="48"/>
        <v>2026</v>
      </c>
      <c r="C97" s="2180"/>
      <c r="D97" s="2181"/>
      <c r="E97" s="2181"/>
      <c r="F97" s="2141">
        <f t="shared" si="49"/>
        <v>0</v>
      </c>
      <c r="G97" s="2182"/>
      <c r="H97" s="2183"/>
      <c r="I97" s="2181"/>
      <c r="J97" s="2181"/>
      <c r="K97" s="2141">
        <f t="shared" si="50"/>
        <v>0</v>
      </c>
      <c r="L97" s="2184"/>
    </row>
    <row r="98" spans="2:12" ht="24.95" customHeight="1" x14ac:dyDescent="0.2">
      <c r="B98" s="1621">
        <f t="shared" si="48"/>
        <v>2027</v>
      </c>
      <c r="C98" s="2180"/>
      <c r="D98" s="2181"/>
      <c r="E98" s="2181"/>
      <c r="F98" s="2141">
        <f t="shared" si="49"/>
        <v>0</v>
      </c>
      <c r="G98" s="2182"/>
      <c r="H98" s="2183"/>
      <c r="I98" s="2181"/>
      <c r="J98" s="2181"/>
      <c r="K98" s="2141">
        <f t="shared" si="50"/>
        <v>0</v>
      </c>
      <c r="L98" s="2184"/>
    </row>
    <row r="99" spans="2:12" ht="35.25" customHeight="1" x14ac:dyDescent="0.2">
      <c r="B99" s="2040" t="str">
        <f>CONCATENATE(Charter!$F$13," (Full Life Cycle)")</f>
        <v xml:space="preserve"> (Full Life Cycle)</v>
      </c>
      <c r="C99" s="2185">
        <f t="shared" ref="C99:E99" si="51">SUM(C89:C98)</f>
        <v>0</v>
      </c>
      <c r="D99" s="2185">
        <f t="shared" si="51"/>
        <v>0</v>
      </c>
      <c r="E99" s="2185">
        <f t="shared" si="51"/>
        <v>0</v>
      </c>
      <c r="F99" s="2141">
        <f t="shared" si="49"/>
        <v>0</v>
      </c>
      <c r="G99" s="2185">
        <f t="shared" ref="G99:L99" si="52">SUM(G89:G98)</f>
        <v>0</v>
      </c>
      <c r="H99" s="2185">
        <f t="shared" si="52"/>
        <v>0</v>
      </c>
      <c r="I99" s="2185">
        <f t="shared" si="52"/>
        <v>0</v>
      </c>
      <c r="J99" s="2185">
        <f t="shared" si="52"/>
        <v>0</v>
      </c>
      <c r="K99" s="2141">
        <f t="shared" si="50"/>
        <v>0</v>
      </c>
      <c r="L99" s="2185">
        <f t="shared" si="52"/>
        <v>0</v>
      </c>
    </row>
    <row r="100" spans="2:12" ht="13.5" thickBot="1" x14ac:dyDescent="0.25"/>
    <row r="101" spans="2:12" ht="25.5" customHeight="1" x14ac:dyDescent="0.2">
      <c r="B101" s="2650" t="s">
        <v>352</v>
      </c>
      <c r="C101" s="2651"/>
      <c r="D101" s="2651"/>
      <c r="E101" s="2651"/>
      <c r="F101" s="2651"/>
      <c r="G101" s="938" t="str">
        <f>CONCATENATE("Counter : ",870 - LEN(B102))</f>
        <v>Counter : 870</v>
      </c>
    </row>
    <row r="102" spans="2:12" ht="84" customHeight="1" thickBot="1" x14ac:dyDescent="0.25">
      <c r="B102" s="2674"/>
      <c r="C102" s="2675"/>
      <c r="D102" s="2675"/>
      <c r="E102" s="2675"/>
      <c r="F102" s="2675"/>
      <c r="G102" s="2676"/>
    </row>
    <row r="104" spans="2:12" ht="31.5" customHeight="1" x14ac:dyDescent="0.2">
      <c r="B104" s="1629" t="s">
        <v>7904</v>
      </c>
      <c r="C104" s="2657" t="s">
        <v>1259</v>
      </c>
      <c r="D104" s="2657"/>
      <c r="E104" s="2657"/>
      <c r="F104" s="2657"/>
      <c r="G104" s="2657"/>
      <c r="H104" s="2658" t="s">
        <v>1261</v>
      </c>
      <c r="I104" s="2658"/>
      <c r="J104" s="2658"/>
      <c r="K104" s="2658"/>
      <c r="L104" s="2658"/>
    </row>
    <row r="105" spans="2:12" ht="33.75" customHeight="1" x14ac:dyDescent="0.2">
      <c r="B105" s="1622" t="s">
        <v>1283</v>
      </c>
      <c r="C105" s="1619" t="s">
        <v>71</v>
      </c>
      <c r="D105" s="1619" t="s">
        <v>7320</v>
      </c>
      <c r="E105" s="1619" t="s">
        <v>598</v>
      </c>
      <c r="F105" s="2039" t="s">
        <v>7523</v>
      </c>
      <c r="G105" s="1619" t="s">
        <v>17</v>
      </c>
      <c r="H105" s="1619" t="s">
        <v>71</v>
      </c>
      <c r="I105" s="1619" t="s">
        <v>7320</v>
      </c>
      <c r="J105" s="1619" t="s">
        <v>598</v>
      </c>
      <c r="K105" s="2039" t="s">
        <v>7523</v>
      </c>
      <c r="L105" s="1619" t="s">
        <v>17</v>
      </c>
    </row>
    <row r="106" spans="2:12" ht="24.95" customHeight="1" x14ac:dyDescent="0.2">
      <c r="B106" s="1618">
        <v>2018</v>
      </c>
      <c r="C106" s="2175"/>
      <c r="D106" s="2176"/>
      <c r="E106" s="2176"/>
      <c r="F106" s="2129">
        <f>C106+D106</f>
        <v>0</v>
      </c>
      <c r="G106" s="2177"/>
      <c r="H106" s="2178"/>
      <c r="I106" s="2176"/>
      <c r="J106" s="2176"/>
      <c r="K106" s="2129">
        <f>H106+I106</f>
        <v>0</v>
      </c>
      <c r="L106" s="2179"/>
    </row>
    <row r="107" spans="2:12" ht="24.95" customHeight="1" x14ac:dyDescent="0.2">
      <c r="B107" s="1621">
        <f t="shared" ref="B107:B115" si="53">B106+1</f>
        <v>2019</v>
      </c>
      <c r="C107" s="2180"/>
      <c r="D107" s="2181"/>
      <c r="E107" s="2181"/>
      <c r="F107" s="2141">
        <f t="shared" ref="F107:F116" si="54">C107+D107</f>
        <v>0</v>
      </c>
      <c r="G107" s="2182"/>
      <c r="H107" s="2183"/>
      <c r="I107" s="2181"/>
      <c r="J107" s="2181"/>
      <c r="K107" s="2141">
        <f t="shared" ref="K107:K116" si="55">H107+I107</f>
        <v>0</v>
      </c>
      <c r="L107" s="2184"/>
    </row>
    <row r="108" spans="2:12" ht="24.95" customHeight="1" x14ac:dyDescent="0.2">
      <c r="B108" s="1621">
        <f t="shared" si="53"/>
        <v>2020</v>
      </c>
      <c r="C108" s="2180"/>
      <c r="D108" s="2181"/>
      <c r="E108" s="2181"/>
      <c r="F108" s="2141">
        <f t="shared" si="54"/>
        <v>0</v>
      </c>
      <c r="G108" s="2182"/>
      <c r="H108" s="2183"/>
      <c r="I108" s="2181"/>
      <c r="J108" s="2181"/>
      <c r="K108" s="2141">
        <f t="shared" si="55"/>
        <v>0</v>
      </c>
      <c r="L108" s="2184"/>
    </row>
    <row r="109" spans="2:12" ht="24.95" customHeight="1" x14ac:dyDescent="0.2">
      <c r="B109" s="1621">
        <f t="shared" si="53"/>
        <v>2021</v>
      </c>
      <c r="C109" s="2180"/>
      <c r="D109" s="2181"/>
      <c r="E109" s="2181"/>
      <c r="F109" s="2141">
        <f t="shared" si="54"/>
        <v>0</v>
      </c>
      <c r="G109" s="2182"/>
      <c r="H109" s="2183"/>
      <c r="I109" s="2181"/>
      <c r="J109" s="2181"/>
      <c r="K109" s="2141">
        <f t="shared" si="55"/>
        <v>0</v>
      </c>
      <c r="L109" s="2184"/>
    </row>
    <row r="110" spans="2:12" ht="24.95" customHeight="1" x14ac:dyDescent="0.2">
      <c r="B110" s="1621">
        <f t="shared" si="53"/>
        <v>2022</v>
      </c>
      <c r="C110" s="2180"/>
      <c r="D110" s="2181"/>
      <c r="E110" s="2181"/>
      <c r="F110" s="2141">
        <f t="shared" si="54"/>
        <v>0</v>
      </c>
      <c r="G110" s="2182"/>
      <c r="H110" s="2183"/>
      <c r="I110" s="2181"/>
      <c r="J110" s="2181"/>
      <c r="K110" s="2141">
        <f t="shared" si="55"/>
        <v>0</v>
      </c>
      <c r="L110" s="2184"/>
    </row>
    <row r="111" spans="2:12" ht="24.95" customHeight="1" x14ac:dyDescent="0.2">
      <c r="B111" s="1621">
        <f t="shared" si="53"/>
        <v>2023</v>
      </c>
      <c r="C111" s="2180"/>
      <c r="D111" s="2181"/>
      <c r="E111" s="2181"/>
      <c r="F111" s="2141">
        <f t="shared" si="54"/>
        <v>0</v>
      </c>
      <c r="G111" s="2182"/>
      <c r="H111" s="2183"/>
      <c r="I111" s="2181"/>
      <c r="J111" s="2181"/>
      <c r="K111" s="2141">
        <f t="shared" si="55"/>
        <v>0</v>
      </c>
      <c r="L111" s="2184"/>
    </row>
    <row r="112" spans="2:12" ht="24.95" customHeight="1" x14ac:dyDescent="0.2">
      <c r="B112" s="1621">
        <f t="shared" si="53"/>
        <v>2024</v>
      </c>
      <c r="C112" s="2180"/>
      <c r="D112" s="2181"/>
      <c r="E112" s="2181"/>
      <c r="F112" s="2141">
        <f t="shared" si="54"/>
        <v>0</v>
      </c>
      <c r="G112" s="2182"/>
      <c r="H112" s="2183"/>
      <c r="I112" s="2181"/>
      <c r="J112" s="2181"/>
      <c r="K112" s="2141">
        <f t="shared" si="55"/>
        <v>0</v>
      </c>
      <c r="L112" s="2184"/>
    </row>
    <row r="113" spans="2:12" ht="24.95" customHeight="1" x14ac:dyDescent="0.2">
      <c r="B113" s="1621">
        <f t="shared" si="53"/>
        <v>2025</v>
      </c>
      <c r="C113" s="2180"/>
      <c r="D113" s="2181"/>
      <c r="E113" s="2181"/>
      <c r="F113" s="2141">
        <f t="shared" si="54"/>
        <v>0</v>
      </c>
      <c r="G113" s="2182"/>
      <c r="H113" s="2183"/>
      <c r="I113" s="2181"/>
      <c r="J113" s="2181"/>
      <c r="K113" s="2141">
        <f t="shared" si="55"/>
        <v>0</v>
      </c>
      <c r="L113" s="2184"/>
    </row>
    <row r="114" spans="2:12" ht="24.95" customHeight="1" x14ac:dyDescent="0.2">
      <c r="B114" s="1621">
        <f t="shared" si="53"/>
        <v>2026</v>
      </c>
      <c r="C114" s="2180"/>
      <c r="D114" s="2181"/>
      <c r="E114" s="2181"/>
      <c r="F114" s="2141">
        <f t="shared" si="54"/>
        <v>0</v>
      </c>
      <c r="G114" s="2182"/>
      <c r="H114" s="2183"/>
      <c r="I114" s="2181"/>
      <c r="J114" s="2181"/>
      <c r="K114" s="2141">
        <f t="shared" si="55"/>
        <v>0</v>
      </c>
      <c r="L114" s="2184"/>
    </row>
    <row r="115" spans="2:12" ht="24.95" customHeight="1" x14ac:dyDescent="0.2">
      <c r="B115" s="1621">
        <f t="shared" si="53"/>
        <v>2027</v>
      </c>
      <c r="C115" s="2180"/>
      <c r="D115" s="2181"/>
      <c r="E115" s="2181"/>
      <c r="F115" s="2141">
        <f t="shared" si="54"/>
        <v>0</v>
      </c>
      <c r="G115" s="2182"/>
      <c r="H115" s="2183"/>
      <c r="I115" s="2181"/>
      <c r="J115" s="2181"/>
      <c r="K115" s="2141">
        <f t="shared" si="55"/>
        <v>0</v>
      </c>
      <c r="L115" s="2184"/>
    </row>
    <row r="116" spans="2:12" ht="36.75" customHeight="1" x14ac:dyDescent="0.2">
      <c r="B116" s="2040" t="str">
        <f>CONCATENATE(Charter!$F$13," (Full Life Cycle)")</f>
        <v xml:space="preserve"> (Full Life Cycle)</v>
      </c>
      <c r="C116" s="2185">
        <f t="shared" ref="C116:E116" si="56">SUM(C106:C115)</f>
        <v>0</v>
      </c>
      <c r="D116" s="2185">
        <f t="shared" si="56"/>
        <v>0</v>
      </c>
      <c r="E116" s="2185">
        <f t="shared" si="56"/>
        <v>0</v>
      </c>
      <c r="F116" s="2141">
        <f t="shared" si="54"/>
        <v>0</v>
      </c>
      <c r="G116" s="2185">
        <f t="shared" ref="G116:L116" si="57">SUM(G106:G115)</f>
        <v>0</v>
      </c>
      <c r="H116" s="2185">
        <f t="shared" si="57"/>
        <v>0</v>
      </c>
      <c r="I116" s="2185">
        <f t="shared" si="57"/>
        <v>0</v>
      </c>
      <c r="J116" s="2185">
        <f t="shared" si="57"/>
        <v>0</v>
      </c>
      <c r="K116" s="2141">
        <f t="shared" si="55"/>
        <v>0</v>
      </c>
      <c r="L116" s="2185">
        <f t="shared" si="57"/>
        <v>0</v>
      </c>
    </row>
    <row r="117" spans="2:12" ht="24.95" customHeight="1" thickBot="1" x14ac:dyDescent="0.25"/>
    <row r="118" spans="2:12" ht="24.95" customHeight="1" x14ac:dyDescent="0.2">
      <c r="B118" s="2650" t="s">
        <v>352</v>
      </c>
      <c r="C118" s="2651"/>
      <c r="D118" s="2651"/>
      <c r="E118" s="2651"/>
      <c r="F118" s="2651"/>
      <c r="G118" s="938" t="str">
        <f>CONCATENATE("Counter : ",870 - LEN(B119))</f>
        <v>Counter : 870</v>
      </c>
    </row>
    <row r="119" spans="2:12" ht="73.5" customHeight="1" thickBot="1" x14ac:dyDescent="0.25">
      <c r="B119" s="2674"/>
      <c r="C119" s="2675"/>
      <c r="D119" s="2675"/>
      <c r="E119" s="2675"/>
      <c r="F119" s="2675"/>
      <c r="G119" s="2676"/>
    </row>
    <row r="121" spans="2:12" ht="33" customHeight="1" x14ac:dyDescent="0.2">
      <c r="B121" s="1629" t="s">
        <v>7905</v>
      </c>
      <c r="C121" s="2657" t="s">
        <v>1259</v>
      </c>
      <c r="D121" s="2657"/>
      <c r="E121" s="2657"/>
      <c r="F121" s="2657"/>
      <c r="G121" s="2657"/>
      <c r="H121" s="2658" t="s">
        <v>1261</v>
      </c>
      <c r="I121" s="2658"/>
      <c r="J121" s="2658"/>
      <c r="K121" s="2658"/>
      <c r="L121" s="2658"/>
    </row>
    <row r="122" spans="2:12" ht="37.5" customHeight="1" x14ac:dyDescent="0.2">
      <c r="B122" s="1622" t="s">
        <v>1283</v>
      </c>
      <c r="C122" s="1619" t="s">
        <v>71</v>
      </c>
      <c r="D122" s="1619" t="s">
        <v>7320</v>
      </c>
      <c r="E122" s="1619" t="s">
        <v>598</v>
      </c>
      <c r="F122" s="2039" t="s">
        <v>7523</v>
      </c>
      <c r="G122" s="1619" t="s">
        <v>17</v>
      </c>
      <c r="H122" s="1619" t="s">
        <v>71</v>
      </c>
      <c r="I122" s="1619" t="s">
        <v>7320</v>
      </c>
      <c r="J122" s="1619" t="s">
        <v>598</v>
      </c>
      <c r="K122" s="2039" t="s">
        <v>7523</v>
      </c>
      <c r="L122" s="1619" t="s">
        <v>17</v>
      </c>
    </row>
    <row r="123" spans="2:12" ht="24.95" customHeight="1" x14ac:dyDescent="0.2">
      <c r="B123" s="1618">
        <v>2018</v>
      </c>
      <c r="C123" s="2175"/>
      <c r="D123" s="2176"/>
      <c r="E123" s="2176"/>
      <c r="F123" s="2129">
        <f>C123+D123</f>
        <v>0</v>
      </c>
      <c r="G123" s="2177"/>
      <c r="H123" s="2178"/>
      <c r="I123" s="2176"/>
      <c r="J123" s="2176"/>
      <c r="K123" s="2129">
        <f>H123+I123</f>
        <v>0</v>
      </c>
      <c r="L123" s="2179"/>
    </row>
    <row r="124" spans="2:12" ht="24.95" customHeight="1" x14ac:dyDescent="0.2">
      <c r="B124" s="1621">
        <f t="shared" ref="B124:B132" si="58">B123+1</f>
        <v>2019</v>
      </c>
      <c r="C124" s="2180"/>
      <c r="D124" s="2181"/>
      <c r="E124" s="2181"/>
      <c r="F124" s="2141">
        <f t="shared" ref="F124:F133" si="59">C124+D124</f>
        <v>0</v>
      </c>
      <c r="G124" s="2182"/>
      <c r="H124" s="2183"/>
      <c r="I124" s="2181"/>
      <c r="J124" s="2181"/>
      <c r="K124" s="2141">
        <f t="shared" ref="K124:K133" si="60">H124+I124</f>
        <v>0</v>
      </c>
      <c r="L124" s="2184"/>
    </row>
    <row r="125" spans="2:12" ht="24.95" customHeight="1" x14ac:dyDescent="0.2">
      <c r="B125" s="1621">
        <f t="shared" si="58"/>
        <v>2020</v>
      </c>
      <c r="C125" s="2180"/>
      <c r="D125" s="2181"/>
      <c r="E125" s="2181"/>
      <c r="F125" s="2141">
        <f t="shared" si="59"/>
        <v>0</v>
      </c>
      <c r="G125" s="2182"/>
      <c r="H125" s="2183"/>
      <c r="I125" s="2181"/>
      <c r="J125" s="2181"/>
      <c r="K125" s="2141">
        <f t="shared" si="60"/>
        <v>0</v>
      </c>
      <c r="L125" s="2184"/>
    </row>
    <row r="126" spans="2:12" ht="24.95" customHeight="1" x14ac:dyDescent="0.2">
      <c r="B126" s="1621">
        <f t="shared" si="58"/>
        <v>2021</v>
      </c>
      <c r="C126" s="2180"/>
      <c r="D126" s="2181"/>
      <c r="E126" s="2181"/>
      <c r="F126" s="2141">
        <f t="shared" si="59"/>
        <v>0</v>
      </c>
      <c r="G126" s="2182"/>
      <c r="H126" s="2183"/>
      <c r="I126" s="2181"/>
      <c r="J126" s="2181"/>
      <c r="K126" s="2141">
        <f t="shared" si="60"/>
        <v>0</v>
      </c>
      <c r="L126" s="2184"/>
    </row>
    <row r="127" spans="2:12" ht="24.95" customHeight="1" x14ac:dyDescent="0.2">
      <c r="B127" s="1621">
        <f t="shared" si="58"/>
        <v>2022</v>
      </c>
      <c r="C127" s="2180"/>
      <c r="D127" s="2181"/>
      <c r="E127" s="2181"/>
      <c r="F127" s="2141">
        <f t="shared" si="59"/>
        <v>0</v>
      </c>
      <c r="G127" s="2182"/>
      <c r="H127" s="2183"/>
      <c r="I127" s="2181"/>
      <c r="J127" s="2181"/>
      <c r="K127" s="2141">
        <f t="shared" si="60"/>
        <v>0</v>
      </c>
      <c r="L127" s="2184"/>
    </row>
    <row r="128" spans="2:12" ht="24.95" customHeight="1" x14ac:dyDescent="0.2">
      <c r="B128" s="1621">
        <f t="shared" si="58"/>
        <v>2023</v>
      </c>
      <c r="C128" s="2180"/>
      <c r="D128" s="2181"/>
      <c r="E128" s="2181"/>
      <c r="F128" s="2141">
        <f t="shared" si="59"/>
        <v>0</v>
      </c>
      <c r="G128" s="2182"/>
      <c r="H128" s="2183"/>
      <c r="I128" s="2181"/>
      <c r="J128" s="2181"/>
      <c r="K128" s="2141">
        <f t="shared" si="60"/>
        <v>0</v>
      </c>
      <c r="L128" s="2184"/>
    </row>
    <row r="129" spans="2:12" ht="24.95" customHeight="1" x14ac:dyDescent="0.2">
      <c r="B129" s="1621">
        <f t="shared" si="58"/>
        <v>2024</v>
      </c>
      <c r="C129" s="2180"/>
      <c r="D129" s="2181"/>
      <c r="E129" s="2181"/>
      <c r="F129" s="2141">
        <f t="shared" si="59"/>
        <v>0</v>
      </c>
      <c r="G129" s="2182"/>
      <c r="H129" s="2183"/>
      <c r="I129" s="2181"/>
      <c r="J129" s="2181"/>
      <c r="K129" s="2141">
        <f t="shared" si="60"/>
        <v>0</v>
      </c>
      <c r="L129" s="2184"/>
    </row>
    <row r="130" spans="2:12" ht="24.95" customHeight="1" x14ac:dyDescent="0.2">
      <c r="B130" s="1621">
        <f t="shared" si="58"/>
        <v>2025</v>
      </c>
      <c r="C130" s="2180"/>
      <c r="D130" s="2181"/>
      <c r="E130" s="2181"/>
      <c r="F130" s="2141">
        <f t="shared" si="59"/>
        <v>0</v>
      </c>
      <c r="G130" s="2182"/>
      <c r="H130" s="2183"/>
      <c r="I130" s="2181"/>
      <c r="J130" s="2181"/>
      <c r="K130" s="2141">
        <f t="shared" si="60"/>
        <v>0</v>
      </c>
      <c r="L130" s="2184"/>
    </row>
    <row r="131" spans="2:12" ht="24.95" customHeight="1" x14ac:dyDescent="0.2">
      <c r="B131" s="1621">
        <f t="shared" si="58"/>
        <v>2026</v>
      </c>
      <c r="C131" s="2180"/>
      <c r="D131" s="2181"/>
      <c r="E131" s="2181"/>
      <c r="F131" s="2141">
        <f t="shared" si="59"/>
        <v>0</v>
      </c>
      <c r="G131" s="2182"/>
      <c r="H131" s="2183"/>
      <c r="I131" s="2181"/>
      <c r="J131" s="2181"/>
      <c r="K131" s="2141">
        <f t="shared" si="60"/>
        <v>0</v>
      </c>
      <c r="L131" s="2184"/>
    </row>
    <row r="132" spans="2:12" ht="24.95" customHeight="1" x14ac:dyDescent="0.2">
      <c r="B132" s="1621">
        <f t="shared" si="58"/>
        <v>2027</v>
      </c>
      <c r="C132" s="2180"/>
      <c r="D132" s="2181"/>
      <c r="E132" s="2181"/>
      <c r="F132" s="2141">
        <f t="shared" si="59"/>
        <v>0</v>
      </c>
      <c r="G132" s="2182"/>
      <c r="H132" s="2183"/>
      <c r="I132" s="2181"/>
      <c r="J132" s="2181"/>
      <c r="K132" s="2141">
        <f t="shared" si="60"/>
        <v>0</v>
      </c>
      <c r="L132" s="2184"/>
    </row>
    <row r="133" spans="2:12" ht="39.75" customHeight="1" x14ac:dyDescent="0.2">
      <c r="B133" s="2040" t="str">
        <f>CONCATENATE(Charter!$F$13," (Full Life Cycle)")</f>
        <v xml:space="preserve"> (Full Life Cycle)</v>
      </c>
      <c r="C133" s="2185">
        <f t="shared" ref="C133:E133" si="61">SUM(C123:C132)</f>
        <v>0</v>
      </c>
      <c r="D133" s="2185">
        <f t="shared" si="61"/>
        <v>0</v>
      </c>
      <c r="E133" s="2185">
        <f t="shared" si="61"/>
        <v>0</v>
      </c>
      <c r="F133" s="2141">
        <f t="shared" si="59"/>
        <v>0</v>
      </c>
      <c r="G133" s="2185">
        <f t="shared" ref="G133:L133" si="62">SUM(G123:G132)</f>
        <v>0</v>
      </c>
      <c r="H133" s="2185">
        <f t="shared" si="62"/>
        <v>0</v>
      </c>
      <c r="I133" s="2185">
        <f t="shared" si="62"/>
        <v>0</v>
      </c>
      <c r="J133" s="2185">
        <f t="shared" si="62"/>
        <v>0</v>
      </c>
      <c r="K133" s="2141">
        <f t="shared" si="60"/>
        <v>0</v>
      </c>
      <c r="L133" s="2185">
        <f t="shared" si="62"/>
        <v>0</v>
      </c>
    </row>
    <row r="134" spans="2:12" ht="24.95" customHeight="1" thickBot="1" x14ac:dyDescent="0.25"/>
    <row r="135" spans="2:12" ht="24.95" customHeight="1" x14ac:dyDescent="0.2">
      <c r="B135" s="2650" t="s">
        <v>352</v>
      </c>
      <c r="C135" s="2651"/>
      <c r="D135" s="2651"/>
      <c r="E135" s="2651"/>
      <c r="F135" s="2651"/>
      <c r="G135" s="938" t="str">
        <f>CONCATENATE("Counter : ",870 - LEN(B136))</f>
        <v>Counter : 870</v>
      </c>
    </row>
    <row r="136" spans="2:12" ht="69.75" customHeight="1" thickBot="1" x14ac:dyDescent="0.25">
      <c r="B136" s="2674"/>
      <c r="C136" s="2675"/>
      <c r="D136" s="2675"/>
      <c r="E136" s="2675"/>
      <c r="F136" s="2675"/>
      <c r="G136" s="2676"/>
    </row>
    <row r="138" spans="2:12" ht="35.25" customHeight="1" x14ac:dyDescent="0.2">
      <c r="B138" s="1629" t="s">
        <v>7906</v>
      </c>
      <c r="C138" s="2657" t="s">
        <v>1259</v>
      </c>
      <c r="D138" s="2657"/>
      <c r="E138" s="2657"/>
      <c r="F138" s="2657"/>
      <c r="G138" s="2657"/>
      <c r="H138" s="2658" t="s">
        <v>1261</v>
      </c>
      <c r="I138" s="2658"/>
      <c r="J138" s="2658"/>
      <c r="K138" s="2658"/>
      <c r="L138" s="2658"/>
    </row>
    <row r="139" spans="2:12" ht="33.75" customHeight="1" x14ac:dyDescent="0.2">
      <c r="B139" s="1622" t="s">
        <v>1283</v>
      </c>
      <c r="C139" s="1619" t="s">
        <v>71</v>
      </c>
      <c r="D139" s="1619" t="s">
        <v>7320</v>
      </c>
      <c r="E139" s="1619" t="s">
        <v>598</v>
      </c>
      <c r="F139" s="2039" t="s">
        <v>7523</v>
      </c>
      <c r="G139" s="1619" t="s">
        <v>17</v>
      </c>
      <c r="H139" s="1619" t="s">
        <v>71</v>
      </c>
      <c r="I139" s="1619" t="s">
        <v>7320</v>
      </c>
      <c r="J139" s="1619" t="s">
        <v>598</v>
      </c>
      <c r="K139" s="2039" t="s">
        <v>7523</v>
      </c>
      <c r="L139" s="1619" t="s">
        <v>17</v>
      </c>
    </row>
    <row r="140" spans="2:12" ht="24.95" customHeight="1" x14ac:dyDescent="0.2">
      <c r="B140" s="1618">
        <v>2018</v>
      </c>
      <c r="C140" s="2175"/>
      <c r="D140" s="2176"/>
      <c r="E140" s="2176"/>
      <c r="F140" s="2129">
        <f>C140+D140</f>
        <v>0</v>
      </c>
      <c r="G140" s="2177"/>
      <c r="H140" s="2178"/>
      <c r="I140" s="2176"/>
      <c r="J140" s="2176"/>
      <c r="K140" s="2129">
        <f>H140+I140</f>
        <v>0</v>
      </c>
      <c r="L140" s="2179"/>
    </row>
    <row r="141" spans="2:12" ht="24.95" customHeight="1" x14ac:dyDescent="0.2">
      <c r="B141" s="1621">
        <f t="shared" ref="B141:B149" si="63">B140+1</f>
        <v>2019</v>
      </c>
      <c r="C141" s="2180"/>
      <c r="D141" s="2181"/>
      <c r="E141" s="2181"/>
      <c r="F141" s="2141">
        <f t="shared" ref="F141:F150" si="64">C141+D141</f>
        <v>0</v>
      </c>
      <c r="G141" s="2182"/>
      <c r="H141" s="2183"/>
      <c r="I141" s="2181"/>
      <c r="J141" s="2181"/>
      <c r="K141" s="2141">
        <f t="shared" ref="K141:K150" si="65">H141+I141</f>
        <v>0</v>
      </c>
      <c r="L141" s="2184"/>
    </row>
    <row r="142" spans="2:12" ht="24.95" customHeight="1" x14ac:dyDescent="0.2">
      <c r="B142" s="1621">
        <f t="shared" si="63"/>
        <v>2020</v>
      </c>
      <c r="C142" s="2180"/>
      <c r="D142" s="2181"/>
      <c r="E142" s="2181"/>
      <c r="F142" s="2141">
        <f t="shared" si="64"/>
        <v>0</v>
      </c>
      <c r="G142" s="2182"/>
      <c r="H142" s="2183"/>
      <c r="I142" s="2181"/>
      <c r="J142" s="2181"/>
      <c r="K142" s="2141">
        <f t="shared" si="65"/>
        <v>0</v>
      </c>
      <c r="L142" s="2184"/>
    </row>
    <row r="143" spans="2:12" ht="24.95" customHeight="1" x14ac:dyDescent="0.2">
      <c r="B143" s="1621">
        <f t="shared" si="63"/>
        <v>2021</v>
      </c>
      <c r="C143" s="2180"/>
      <c r="D143" s="2181"/>
      <c r="E143" s="2181"/>
      <c r="F143" s="2141">
        <f t="shared" si="64"/>
        <v>0</v>
      </c>
      <c r="G143" s="2182"/>
      <c r="H143" s="2183"/>
      <c r="I143" s="2181"/>
      <c r="J143" s="2181"/>
      <c r="K143" s="2141">
        <f t="shared" si="65"/>
        <v>0</v>
      </c>
      <c r="L143" s="2184"/>
    </row>
    <row r="144" spans="2:12" ht="24.95" customHeight="1" x14ac:dyDescent="0.2">
      <c r="B144" s="1621">
        <f t="shared" si="63"/>
        <v>2022</v>
      </c>
      <c r="C144" s="2180"/>
      <c r="D144" s="2181"/>
      <c r="E144" s="2181"/>
      <c r="F144" s="2141">
        <f t="shared" si="64"/>
        <v>0</v>
      </c>
      <c r="G144" s="2182"/>
      <c r="H144" s="2183"/>
      <c r="I144" s="2181"/>
      <c r="J144" s="2181"/>
      <c r="K144" s="2141">
        <f t="shared" si="65"/>
        <v>0</v>
      </c>
      <c r="L144" s="2184"/>
    </row>
    <row r="145" spans="2:12" ht="24.95" customHeight="1" x14ac:dyDescent="0.2">
      <c r="B145" s="1621">
        <f t="shared" si="63"/>
        <v>2023</v>
      </c>
      <c r="C145" s="2180"/>
      <c r="D145" s="2181"/>
      <c r="E145" s="2181"/>
      <c r="F145" s="2141">
        <f t="shared" si="64"/>
        <v>0</v>
      </c>
      <c r="G145" s="2182"/>
      <c r="H145" s="2183"/>
      <c r="I145" s="2181"/>
      <c r="J145" s="2181"/>
      <c r="K145" s="2141">
        <f t="shared" si="65"/>
        <v>0</v>
      </c>
      <c r="L145" s="2184"/>
    </row>
    <row r="146" spans="2:12" ht="24.95" customHeight="1" x14ac:dyDescent="0.2">
      <c r="B146" s="1621">
        <f t="shared" si="63"/>
        <v>2024</v>
      </c>
      <c r="C146" s="2180"/>
      <c r="D146" s="2181"/>
      <c r="E146" s="2181"/>
      <c r="F146" s="2141">
        <f t="shared" si="64"/>
        <v>0</v>
      </c>
      <c r="G146" s="2182"/>
      <c r="H146" s="2183"/>
      <c r="I146" s="2181"/>
      <c r="J146" s="2181"/>
      <c r="K146" s="2141">
        <f t="shared" si="65"/>
        <v>0</v>
      </c>
      <c r="L146" s="2184"/>
    </row>
    <row r="147" spans="2:12" ht="24.95" customHeight="1" x14ac:dyDescent="0.2">
      <c r="B147" s="1621">
        <f t="shared" si="63"/>
        <v>2025</v>
      </c>
      <c r="C147" s="2180"/>
      <c r="D147" s="2181"/>
      <c r="E147" s="2181"/>
      <c r="F147" s="2141">
        <f t="shared" si="64"/>
        <v>0</v>
      </c>
      <c r="G147" s="2182"/>
      <c r="H147" s="2183"/>
      <c r="I147" s="2181"/>
      <c r="J147" s="2181"/>
      <c r="K147" s="2141">
        <f t="shared" si="65"/>
        <v>0</v>
      </c>
      <c r="L147" s="2184"/>
    </row>
    <row r="148" spans="2:12" ht="24.95" customHeight="1" x14ac:dyDescent="0.2">
      <c r="B148" s="1621">
        <f t="shared" si="63"/>
        <v>2026</v>
      </c>
      <c r="C148" s="2180"/>
      <c r="D148" s="2181"/>
      <c r="E148" s="2181"/>
      <c r="F148" s="2141">
        <f t="shared" si="64"/>
        <v>0</v>
      </c>
      <c r="G148" s="2182"/>
      <c r="H148" s="2183"/>
      <c r="I148" s="2181"/>
      <c r="J148" s="2181"/>
      <c r="K148" s="2141">
        <f t="shared" si="65"/>
        <v>0</v>
      </c>
      <c r="L148" s="2184"/>
    </row>
    <row r="149" spans="2:12" ht="24.95" customHeight="1" x14ac:dyDescent="0.2">
      <c r="B149" s="1621">
        <f t="shared" si="63"/>
        <v>2027</v>
      </c>
      <c r="C149" s="2180"/>
      <c r="D149" s="2181"/>
      <c r="E149" s="2181"/>
      <c r="F149" s="2141">
        <f t="shared" si="64"/>
        <v>0</v>
      </c>
      <c r="G149" s="2182"/>
      <c r="H149" s="2183"/>
      <c r="I149" s="2181"/>
      <c r="J149" s="2181"/>
      <c r="K149" s="2141">
        <f t="shared" si="65"/>
        <v>0</v>
      </c>
      <c r="L149" s="2184"/>
    </row>
    <row r="150" spans="2:12" ht="32.25" customHeight="1" x14ac:dyDescent="0.2">
      <c r="B150" s="2040" t="str">
        <f>CONCATENATE(Charter!$F$13," (Full Life Cycle)")</f>
        <v xml:space="preserve"> (Full Life Cycle)</v>
      </c>
      <c r="C150" s="2185">
        <f t="shared" ref="C150:E150" si="66">SUM(C140:C149)</f>
        <v>0</v>
      </c>
      <c r="D150" s="2185">
        <f t="shared" si="66"/>
        <v>0</v>
      </c>
      <c r="E150" s="2185">
        <f t="shared" si="66"/>
        <v>0</v>
      </c>
      <c r="F150" s="2141">
        <f t="shared" si="64"/>
        <v>0</v>
      </c>
      <c r="G150" s="2185">
        <f t="shared" ref="G150:L150" si="67">SUM(G140:G149)</f>
        <v>0</v>
      </c>
      <c r="H150" s="2185">
        <f t="shared" si="67"/>
        <v>0</v>
      </c>
      <c r="I150" s="2185">
        <f t="shared" si="67"/>
        <v>0</v>
      </c>
      <c r="J150" s="2185">
        <f t="shared" si="67"/>
        <v>0</v>
      </c>
      <c r="K150" s="2141">
        <f t="shared" si="65"/>
        <v>0</v>
      </c>
      <c r="L150" s="2185">
        <f t="shared" si="67"/>
        <v>0</v>
      </c>
    </row>
    <row r="151" spans="2:12" ht="24.95" customHeight="1" thickBot="1" x14ac:dyDescent="0.25"/>
    <row r="152" spans="2:12" ht="24.95" customHeight="1" x14ac:dyDescent="0.2">
      <c r="B152" s="2650" t="s">
        <v>352</v>
      </c>
      <c r="C152" s="2651"/>
      <c r="D152" s="2651"/>
      <c r="E152" s="2651"/>
      <c r="F152" s="2651"/>
      <c r="G152" s="938" t="str">
        <f>CONCATENATE("Counter : ",870 - LEN(B153))</f>
        <v>Counter : 870</v>
      </c>
    </row>
    <row r="153" spans="2:12" ht="85.5" customHeight="1" thickBot="1" x14ac:dyDescent="0.25">
      <c r="B153" s="2674"/>
      <c r="C153" s="2675"/>
      <c r="D153" s="2675"/>
      <c r="E153" s="2675"/>
      <c r="F153" s="2675"/>
      <c r="G153" s="2676"/>
    </row>
  </sheetData>
  <sheetProtection formatCells="0"/>
  <mergeCells count="48">
    <mergeCell ref="B152:F152"/>
    <mergeCell ref="B153:G153"/>
    <mergeCell ref="B84:F84"/>
    <mergeCell ref="B85:G85"/>
    <mergeCell ref="C87:G87"/>
    <mergeCell ref="B101:F101"/>
    <mergeCell ref="B102:G102"/>
    <mergeCell ref="C104:G104"/>
    <mergeCell ref="B118:F118"/>
    <mergeCell ref="B119:G119"/>
    <mergeCell ref="C121:G121"/>
    <mergeCell ref="B135:F135"/>
    <mergeCell ref="B136:G136"/>
    <mergeCell ref="C70:G70"/>
    <mergeCell ref="H70:L70"/>
    <mergeCell ref="B64:D64"/>
    <mergeCell ref="C138:G138"/>
    <mergeCell ref="H138:L138"/>
    <mergeCell ref="H87:L87"/>
    <mergeCell ref="H104:L104"/>
    <mergeCell ref="H121:L121"/>
    <mergeCell ref="M49:Z49"/>
    <mergeCell ref="F44:G44"/>
    <mergeCell ref="C49:F49"/>
    <mergeCell ref="G49:J49"/>
    <mergeCell ref="B47:C47"/>
    <mergeCell ref="F47:G47"/>
    <mergeCell ref="B38:D38"/>
    <mergeCell ref="F38:H38"/>
    <mergeCell ref="C15:G15"/>
    <mergeCell ref="H15:L15"/>
    <mergeCell ref="B46:I46"/>
    <mergeCell ref="B39:C39"/>
    <mergeCell ref="B40:C40"/>
    <mergeCell ref="B41:C41"/>
    <mergeCell ref="B42:C42"/>
    <mergeCell ref="B43:C43"/>
    <mergeCell ref="B44:C44"/>
    <mergeCell ref="F39:G39"/>
    <mergeCell ref="F40:G40"/>
    <mergeCell ref="F41:G41"/>
    <mergeCell ref="F42:G42"/>
    <mergeCell ref="F43:G43"/>
    <mergeCell ref="M15:AA15"/>
    <mergeCell ref="B32:H32"/>
    <mergeCell ref="B29:F29"/>
    <mergeCell ref="B30:G30"/>
    <mergeCell ref="B2:L2"/>
  </mergeCells>
  <conditionalFormatting sqref="B30">
    <cfRule type="expression" dxfId="520" priority="32">
      <formula>IF(LEN(B30)&gt;870,TRUE,FALSE)</formula>
    </cfRule>
  </conditionalFormatting>
  <conditionalFormatting sqref="B66">
    <cfRule type="cellIs" dxfId="519" priority="15" operator="equal">
      <formula>"Y"</formula>
    </cfRule>
  </conditionalFormatting>
  <conditionalFormatting sqref="B66">
    <cfRule type="cellIs" dxfId="518" priority="14" operator="equal">
      <formula>"N"</formula>
    </cfRule>
  </conditionalFormatting>
  <conditionalFormatting sqref="B13">
    <cfRule type="cellIs" dxfId="517" priority="13" operator="equal">
      <formula>"Y"</formula>
    </cfRule>
  </conditionalFormatting>
  <conditionalFormatting sqref="B13">
    <cfRule type="cellIs" dxfId="516" priority="12" operator="equal">
      <formula>"N"</formula>
    </cfRule>
  </conditionalFormatting>
  <conditionalFormatting sqref="F13">
    <cfRule type="cellIs" dxfId="515" priority="11" operator="equal">
      <formula>"N/A"</formula>
    </cfRule>
  </conditionalFormatting>
  <conditionalFormatting sqref="F13">
    <cfRule type="cellIs" dxfId="514" priority="10" operator="equal">
      <formula>"Y"</formula>
    </cfRule>
  </conditionalFormatting>
  <conditionalFormatting sqref="F13">
    <cfRule type="cellIs" dxfId="513" priority="9" operator="equal">
      <formula>"N"</formula>
    </cfRule>
  </conditionalFormatting>
  <conditionalFormatting sqref="G13">
    <cfRule type="cellIs" dxfId="512" priority="8" operator="equal">
      <formula>"Y"</formula>
    </cfRule>
  </conditionalFormatting>
  <conditionalFormatting sqref="G13">
    <cfRule type="cellIs" dxfId="511" priority="7" operator="equal">
      <formula>"N"</formula>
    </cfRule>
  </conditionalFormatting>
  <conditionalFormatting sqref="B30:G30">
    <cfRule type="expression" dxfId="510" priority="6">
      <formula>IF(LEN($B$30)&gt;870,TRUE,FALSE)</formula>
    </cfRule>
  </conditionalFormatting>
  <conditionalFormatting sqref="B85">
    <cfRule type="expression" dxfId="509" priority="5">
      <formula>IF(LEN(B85)&gt;870,TRUE,FALSE)</formula>
    </cfRule>
  </conditionalFormatting>
  <conditionalFormatting sqref="B102">
    <cfRule type="expression" dxfId="508" priority="4">
      <formula>IF(LEN(B102)&gt;870,TRUE,FALSE)</formula>
    </cfRule>
  </conditionalFormatting>
  <conditionalFormatting sqref="B119">
    <cfRule type="expression" dxfId="507" priority="3">
      <formula>IF(LEN(B119)&gt;870,TRUE,FALSE)</formula>
    </cfRule>
  </conditionalFormatting>
  <conditionalFormatting sqref="B136">
    <cfRule type="expression" dxfId="506" priority="2">
      <formula>IF(LEN(B136)&gt;870,TRUE,FALSE)</formula>
    </cfRule>
  </conditionalFormatting>
  <conditionalFormatting sqref="B153">
    <cfRule type="expression" dxfId="505" priority="1">
      <formula>IF(LEN(B153)&gt;870,TRUE,FALSE)</formula>
    </cfRule>
  </conditionalFormatting>
  <dataValidations count="10">
    <dataValidation type="list" allowBlank="1" showInputMessage="1" showErrorMessage="1" sqref="C66:E66" xr:uid="{00000000-0002-0000-0D00-000000000000}">
      <formula1>"1,2,3,4,5"</formula1>
    </dataValidation>
    <dataValidation type="list" allowBlank="1" showInputMessage="1" showErrorMessage="1" sqref="B66 B13" xr:uid="{00000000-0002-0000-0D00-000001000000}">
      <formula1>YN</formula1>
    </dataValidation>
    <dataValidation allowBlank="1" showInputMessage="1" sqref="B35:C35 I10" xr:uid="{00000000-0002-0000-0D00-000002000000}"/>
    <dataValidation type="list" allowBlank="1" showInputMessage="1" showErrorMessage="1" sqref="F13" xr:uid="{00000000-0002-0000-0D00-000003000000}">
      <formula1>"Y,N,N/A"</formula1>
    </dataValidation>
    <dataValidation type="list" allowBlank="1" showInputMessage="1" sqref="D13" xr:uid="{00000000-0002-0000-0D00-000004000000}">
      <formula1>"2015,2016,2017,2018,2019,2020,2021"</formula1>
    </dataValidation>
    <dataValidation type="list" allowBlank="1" showInputMessage="1" sqref="D35" xr:uid="{00000000-0002-0000-0D00-000005000000}">
      <formula1>"Monthly, Quarterly"</formula1>
    </dataValidation>
    <dataValidation type="list" allowBlank="1" showInputMessage="1" sqref="G13" xr:uid="{00000000-0002-0000-0D00-000006000000}">
      <formula1>YN</formula1>
    </dataValidation>
    <dataValidation type="list" allowBlank="1" showInputMessage="1" sqref="D10" xr:uid="{00000000-0002-0000-0D00-000007000000}">
      <formula1>M_Project</formula1>
    </dataValidation>
    <dataValidation type="list" allowBlank="1" showInputMessage="1" showErrorMessage="1" sqref="E13" xr:uid="{00000000-0002-0000-0D00-000008000000}">
      <formula1>"1,2,3,4,5,6,7,8,9,10"</formula1>
    </dataValidation>
    <dataValidation type="list" allowBlank="1" showInputMessage="1" sqref="C11 C13" xr:uid="{00000000-0002-0000-0D00-000009000000}">
      <formula1>Finan</formula1>
    </dataValidation>
  </dataValidation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9">
    <tabColor rgb="FFB10043"/>
    <pageSetUpPr fitToPage="1"/>
  </sheetPr>
  <dimension ref="A1:AR122"/>
  <sheetViews>
    <sheetView showGridLines="0" zoomScale="80" zoomScaleNormal="80" workbookViewId="0">
      <selection activeCell="B39" sqref="B39"/>
    </sheetView>
  </sheetViews>
  <sheetFormatPr defaultColWidth="11.42578125" defaultRowHeight="15" x14ac:dyDescent="0.25"/>
  <cols>
    <col min="1" max="1" width="1.85546875" style="151" customWidth="1"/>
    <col min="2" max="2" width="25.28515625" style="151" customWidth="1"/>
    <col min="3" max="3" width="14.5703125" style="151" customWidth="1"/>
    <col min="4" max="4" width="12.28515625" style="151" customWidth="1"/>
    <col min="5" max="5" width="21.42578125" style="151" customWidth="1"/>
    <col min="6" max="8" width="12.28515625" style="151" customWidth="1"/>
    <col min="9" max="9" width="13.28515625" style="151" customWidth="1"/>
    <col min="10" max="16" width="12.28515625" style="151" customWidth="1"/>
    <col min="17" max="17" width="18.28515625" style="151" customWidth="1"/>
    <col min="18" max="18" width="16.42578125" style="151" customWidth="1"/>
    <col min="19" max="24" width="12.28515625" style="151" customWidth="1"/>
    <col min="25" max="26" width="10" style="151" customWidth="1"/>
    <col min="27" max="30" width="11.42578125" style="151"/>
    <col min="31" max="31" width="16.140625" style="151" customWidth="1"/>
    <col min="32" max="32" width="17.42578125" style="151" customWidth="1"/>
    <col min="33" max="37" width="11.42578125" style="151"/>
    <col min="38" max="38" width="14.5703125" style="151" customWidth="1"/>
    <col min="39" max="16384" width="11.42578125" style="151"/>
  </cols>
  <sheetData>
    <row r="1" spans="1:26" ht="8.25" customHeight="1" x14ac:dyDescent="0.25"/>
    <row r="2" spans="1:26" ht="54.75" customHeight="1" x14ac:dyDescent="0.25">
      <c r="B2" s="2561" t="s">
        <v>6363</v>
      </c>
      <c r="C2" s="2561"/>
      <c r="D2" s="2561"/>
      <c r="E2" s="2561"/>
      <c r="F2" s="2561"/>
      <c r="G2" s="2561"/>
      <c r="H2" s="2561"/>
      <c r="I2" s="2561"/>
      <c r="J2" s="2561"/>
      <c r="K2" s="2561"/>
      <c r="L2" s="2561"/>
      <c r="M2" s="2561"/>
      <c r="N2" s="2561"/>
      <c r="O2" s="2561"/>
      <c r="P2" s="2561"/>
      <c r="Q2" s="2561"/>
      <c r="R2" s="2561"/>
      <c r="S2" s="2561"/>
      <c r="T2" s="2561"/>
      <c r="U2" s="2561"/>
      <c r="V2" s="2561"/>
      <c r="W2" s="2561"/>
      <c r="X2" s="2561"/>
    </row>
    <row r="3" spans="1:26" ht="9.75" hidden="1" customHeight="1" x14ac:dyDescent="0.25"/>
    <row r="4" spans="1:26" ht="13.5" hidden="1" customHeight="1" x14ac:dyDescent="0.25"/>
    <row r="5" spans="1:26" ht="20.25" hidden="1" customHeight="1" x14ac:dyDescent="0.25"/>
    <row r="6" spans="1:26" ht="18" hidden="1" customHeight="1" x14ac:dyDescent="0.25"/>
    <row r="7" spans="1:26" ht="14.25" hidden="1" customHeight="1" x14ac:dyDescent="0.25"/>
    <row r="8" spans="1:26" ht="14.25" hidden="1" customHeight="1" x14ac:dyDescent="0.25"/>
    <row r="9" spans="1:26" ht="9.75" hidden="1" customHeight="1" x14ac:dyDescent="0.25"/>
    <row r="10" spans="1:26" ht="49.5" customHeight="1" x14ac:dyDescent="0.25"/>
    <row r="11" spans="1:26" ht="32.25" hidden="1" customHeight="1" x14ac:dyDescent="0.25">
      <c r="N11" s="2677" t="s">
        <v>6364</v>
      </c>
      <c r="O11" s="2677"/>
      <c r="P11" s="2677"/>
      <c r="Q11" s="2677"/>
      <c r="R11" s="2677"/>
    </row>
    <row r="12" spans="1:26" hidden="1" x14ac:dyDescent="0.25"/>
    <row r="13" spans="1:26" hidden="1" x14ac:dyDescent="0.25"/>
    <row r="14" spans="1:26" ht="34.5" customHeight="1" x14ac:dyDescent="0.25"/>
    <row r="15" spans="1:26" ht="24" customHeight="1" x14ac:dyDescent="0.25">
      <c r="A15" s="141" t="s">
        <v>6438</v>
      </c>
      <c r="B15" s="2688" t="s">
        <v>6326</v>
      </c>
      <c r="C15" s="2689"/>
      <c r="D15" s="2690" t="str">
        <f>CONCATENATE(P16," ",P15)</f>
        <v xml:space="preserve"> </v>
      </c>
      <c r="E15" s="2691"/>
      <c r="F15" s="2692"/>
      <c r="G15" s="5"/>
      <c r="H15" s="2688" t="s">
        <v>6327</v>
      </c>
      <c r="I15" s="2693"/>
      <c r="J15" s="2693"/>
      <c r="K15" s="2682"/>
      <c r="L15" s="2683"/>
      <c r="M15" s="5"/>
      <c r="N15" s="2688" t="s">
        <v>6331</v>
      </c>
      <c r="O15" s="2693"/>
      <c r="P15" s="2686"/>
      <c r="Q15" s="2686"/>
      <c r="R15" s="2687"/>
      <c r="T15" s="5"/>
      <c r="Z15" s="1386"/>
    </row>
    <row r="16" spans="1:26" ht="25.5" customHeight="1" x14ac:dyDescent="0.25">
      <c r="B16" s="2678" t="s">
        <v>6329</v>
      </c>
      <c r="C16" s="2679"/>
      <c r="D16" s="2564"/>
      <c r="E16" s="2564"/>
      <c r="F16" s="2565"/>
      <c r="G16" s="5"/>
      <c r="H16" s="2680" t="s">
        <v>6328</v>
      </c>
      <c r="I16" s="2681"/>
      <c r="J16" s="2681"/>
      <c r="K16" s="2682"/>
      <c r="L16" s="2683"/>
      <c r="M16" s="5"/>
      <c r="N16" s="2684" t="s">
        <v>910</v>
      </c>
      <c r="O16" s="2685"/>
      <c r="P16" s="2686"/>
      <c r="Q16" s="2686"/>
      <c r="R16" s="2687"/>
      <c r="T16" s="5"/>
      <c r="Z16" s="1387"/>
    </row>
    <row r="17" spans="1:44" ht="25.5" customHeight="1" x14ac:dyDescent="0.25">
      <c r="B17" s="2702" t="s">
        <v>6330</v>
      </c>
      <c r="C17" s="2703"/>
      <c r="D17" s="2564"/>
      <c r="E17" s="2564"/>
      <c r="F17" s="2565"/>
      <c r="G17" s="5"/>
      <c r="M17" s="5"/>
      <c r="N17" s="2680" t="s">
        <v>6365</v>
      </c>
      <c r="O17" s="2681"/>
      <c r="P17" s="2704"/>
      <c r="Q17" s="2704"/>
      <c r="R17" s="2705"/>
      <c r="V17" s="5"/>
      <c r="W17" s="5"/>
      <c r="X17" s="5"/>
      <c r="Z17" s="1387"/>
    </row>
    <row r="18" spans="1:44" ht="15" customHeight="1" x14ac:dyDescent="0.25">
      <c r="Z18" s="1387"/>
    </row>
    <row r="19" spans="1:44" ht="24.75" customHeight="1" x14ac:dyDescent="0.25">
      <c r="B19" s="2709" t="s">
        <v>6332</v>
      </c>
      <c r="C19" s="2709"/>
      <c r="D19" s="2709"/>
      <c r="E19" s="2709"/>
      <c r="F19" s="2709"/>
      <c r="G19" s="2709"/>
      <c r="H19" s="2709"/>
      <c r="I19" s="2709"/>
      <c r="J19" s="2709"/>
      <c r="K19" s="2709"/>
      <c r="L19" s="2709"/>
      <c r="M19" s="2709"/>
      <c r="N19" s="2709"/>
      <c r="O19" s="2709"/>
      <c r="P19" s="2709"/>
      <c r="Z19" s="1388"/>
    </row>
    <row r="20" spans="1:44" ht="15" customHeight="1" x14ac:dyDescent="0.25">
      <c r="B20" s="1460"/>
      <c r="C20" s="2711" t="s">
        <v>7552</v>
      </c>
      <c r="D20" s="2711"/>
      <c r="E20" s="2710" t="s">
        <v>6334</v>
      </c>
      <c r="F20" s="2710"/>
      <c r="G20" s="2710"/>
      <c r="H20" s="2710"/>
      <c r="I20" s="2710"/>
      <c r="J20" s="2710"/>
      <c r="K20" s="1390"/>
      <c r="L20" s="2706" t="s">
        <v>7359</v>
      </c>
      <c r="M20" s="2707"/>
      <c r="N20" s="2707"/>
      <c r="O20" s="2707"/>
      <c r="P20" s="2708"/>
    </row>
    <row r="21" spans="1:44" ht="67.5" customHeight="1" x14ac:dyDescent="0.25">
      <c r="B21" s="1452"/>
      <c r="C21" s="2346" t="s">
        <v>6333</v>
      </c>
      <c r="D21" s="1410" t="s">
        <v>6626</v>
      </c>
      <c r="E21" s="1410" t="s">
        <v>8115</v>
      </c>
      <c r="F21" s="1410" t="s">
        <v>7362</v>
      </c>
      <c r="G21" s="1410" t="s">
        <v>7357</v>
      </c>
      <c r="H21" s="1410" t="s">
        <v>744</v>
      </c>
      <c r="I21" s="1410" t="s">
        <v>7358</v>
      </c>
      <c r="J21" s="1410" t="s">
        <v>6339</v>
      </c>
      <c r="K21" s="1390"/>
      <c r="L21" s="1410" t="s">
        <v>6336</v>
      </c>
      <c r="M21" s="1410" t="s">
        <v>7357</v>
      </c>
      <c r="N21" s="1410" t="s">
        <v>744</v>
      </c>
      <c r="O21" s="1410" t="s">
        <v>7358</v>
      </c>
      <c r="P21" s="1410" t="s">
        <v>6339</v>
      </c>
    </row>
    <row r="22" spans="1:44" x14ac:dyDescent="0.25">
      <c r="A22" s="169"/>
      <c r="B22" s="1415" t="s">
        <v>6340</v>
      </c>
      <c r="C22" s="1411">
        <f t="shared" ref="C22:E23" si="0">C79</f>
        <v>0</v>
      </c>
      <c r="D22" s="1474">
        <f t="shared" si="0"/>
        <v>0</v>
      </c>
      <c r="E22" s="1411">
        <f t="shared" si="0"/>
        <v>0</v>
      </c>
      <c r="F22" s="1411">
        <f>H79</f>
        <v>0</v>
      </c>
      <c r="G22" s="1411"/>
      <c r="H22" s="1412"/>
      <c r="I22" s="1412"/>
      <c r="J22" s="1411">
        <f>E22-I22-F22</f>
        <v>0</v>
      </c>
      <c r="K22" s="1390"/>
      <c r="L22" s="1411">
        <f>E22</f>
        <v>0</v>
      </c>
      <c r="M22" s="1471"/>
      <c r="N22" s="1474"/>
      <c r="O22" s="1474"/>
      <c r="P22" s="1471">
        <f>L22-I22-O22-F22</f>
        <v>0</v>
      </c>
    </row>
    <row r="23" spans="1:44" x14ac:dyDescent="0.25">
      <c r="A23" s="169"/>
      <c r="B23" s="1416" t="s">
        <v>6341</v>
      </c>
      <c r="C23" s="1408">
        <f t="shared" si="0"/>
        <v>0</v>
      </c>
      <c r="D23" s="1476">
        <f t="shared" si="0"/>
        <v>0</v>
      </c>
      <c r="E23" s="1408">
        <f t="shared" si="0"/>
        <v>0</v>
      </c>
      <c r="F23" s="1408">
        <f>H80</f>
        <v>0</v>
      </c>
      <c r="G23" s="1408"/>
      <c r="H23" s="1409"/>
      <c r="I23" s="1409"/>
      <c r="J23" s="1408">
        <f t="shared" ref="J23:J26" si="1">E23-I23-F23</f>
        <v>0</v>
      </c>
      <c r="K23" s="1390"/>
      <c r="L23" s="1408">
        <f t="shared" ref="L23:L26" si="2">E23</f>
        <v>0</v>
      </c>
      <c r="M23" s="1408"/>
      <c r="N23" s="1475"/>
      <c r="O23" s="1409"/>
      <c r="P23" s="1472">
        <f t="shared" ref="P23:P26" si="3">L23-I23-O23-F23</f>
        <v>0</v>
      </c>
    </row>
    <row r="24" spans="1:44" x14ac:dyDescent="0.25">
      <c r="A24" s="169"/>
      <c r="B24" s="1416" t="s">
        <v>8114</v>
      </c>
      <c r="C24" s="1408"/>
      <c r="D24" s="1390"/>
      <c r="E24" s="1408"/>
      <c r="F24" s="1408"/>
      <c r="G24" s="1408"/>
      <c r="H24" s="1409"/>
      <c r="I24" s="1409"/>
      <c r="J24" s="1408">
        <f t="shared" si="1"/>
        <v>0</v>
      </c>
      <c r="K24" s="1390"/>
      <c r="L24" s="1408">
        <f t="shared" si="2"/>
        <v>0</v>
      </c>
      <c r="M24" s="1408"/>
      <c r="N24" s="1475"/>
      <c r="O24" s="1409"/>
      <c r="P24" s="1472">
        <f t="shared" si="3"/>
        <v>0</v>
      </c>
    </row>
    <row r="25" spans="1:44" x14ac:dyDescent="0.25">
      <c r="A25" s="169"/>
      <c r="B25" s="1416" t="s">
        <v>7382</v>
      </c>
      <c r="C25" s="1408">
        <f>C81</f>
        <v>0</v>
      </c>
      <c r="D25" s="1390"/>
      <c r="E25" s="1408">
        <f>E81</f>
        <v>0</v>
      </c>
      <c r="F25" s="1408">
        <f>H81</f>
        <v>0</v>
      </c>
      <c r="G25" s="1408"/>
      <c r="H25" s="1409"/>
      <c r="I25" s="1409"/>
      <c r="J25" s="1408">
        <f t="shared" si="1"/>
        <v>0</v>
      </c>
      <c r="K25" s="1390"/>
      <c r="L25" s="1408">
        <f t="shared" si="2"/>
        <v>0</v>
      </c>
      <c r="M25" s="1408"/>
      <c r="N25" s="1475"/>
      <c r="O25" s="1409"/>
      <c r="P25" s="1472">
        <f t="shared" si="3"/>
        <v>0</v>
      </c>
      <c r="X25" s="1393"/>
      <c r="Y25" s="1394"/>
      <c r="Z25" s="169"/>
    </row>
    <row r="26" spans="1:44" ht="15.75" x14ac:dyDescent="0.25">
      <c r="A26" s="169"/>
      <c r="B26" s="1417" t="s">
        <v>7364</v>
      </c>
      <c r="C26" s="1413"/>
      <c r="D26" s="1390"/>
      <c r="E26" s="1413"/>
      <c r="F26" s="1413"/>
      <c r="G26" s="1413"/>
      <c r="H26" s="1414"/>
      <c r="I26" s="1414"/>
      <c r="J26" s="1413">
        <f t="shared" si="1"/>
        <v>0</v>
      </c>
      <c r="K26" s="1390"/>
      <c r="L26" s="1413">
        <f t="shared" si="2"/>
        <v>0</v>
      </c>
      <c r="M26" s="1413"/>
      <c r="N26" s="1476"/>
      <c r="O26" s="1414"/>
      <c r="P26" s="1473">
        <f t="shared" si="3"/>
        <v>0</v>
      </c>
      <c r="R26" s="1397"/>
      <c r="X26" s="1393"/>
      <c r="Y26" s="1394"/>
      <c r="Z26" s="169"/>
    </row>
    <row r="27" spans="1:44" ht="15.75" customHeight="1" x14ac:dyDescent="0.25">
      <c r="A27" s="169"/>
      <c r="C27" s="1395"/>
      <c r="G27" s="1396"/>
      <c r="H27" s="1396"/>
      <c r="I27" s="1396"/>
      <c r="J27" s="1396"/>
      <c r="K27" s="1396"/>
      <c r="P27" s="1396"/>
      <c r="R27" s="1397"/>
      <c r="S27" s="2701"/>
      <c r="T27" s="2701"/>
      <c r="U27" s="2701"/>
      <c r="V27" s="1397"/>
      <c r="W27" s="1397"/>
      <c r="X27" s="169"/>
      <c r="Y27" s="169"/>
      <c r="Z27" s="169"/>
    </row>
    <row r="28" spans="1:44" ht="23.25" customHeight="1" x14ac:dyDescent="0.25">
      <c r="A28" s="169"/>
      <c r="B28" s="2696" t="s">
        <v>121</v>
      </c>
      <c r="C28" s="2697"/>
      <c r="D28" s="2697"/>
      <c r="E28" s="2697"/>
      <c r="F28" s="2697"/>
      <c r="G28" s="2697"/>
      <c r="H28" s="2697"/>
      <c r="I28" s="2697"/>
      <c r="J28" s="1398"/>
      <c r="K28" s="2696" t="s">
        <v>6343</v>
      </c>
      <c r="L28" s="2697"/>
      <c r="M28" s="2697"/>
      <c r="N28" s="2697"/>
      <c r="O28" s="2697"/>
      <c r="P28" s="2697"/>
      <c r="Q28" s="2697"/>
      <c r="R28" s="2697"/>
      <c r="S28" s="1389"/>
      <c r="T28" s="2694" t="s">
        <v>6344</v>
      </c>
      <c r="U28" s="2695"/>
      <c r="V28" s="2695"/>
      <c r="W28" s="2695"/>
      <c r="X28" s="2695"/>
      <c r="Y28" s="2695"/>
      <c r="Z28" s="2695"/>
      <c r="AA28" s="2695"/>
    </row>
    <row r="29" spans="1:44" ht="19.5" customHeight="1" x14ac:dyDescent="0.25">
      <c r="A29" s="169"/>
      <c r="B29" s="1794"/>
      <c r="C29" s="2698" t="s">
        <v>6345</v>
      </c>
      <c r="D29" s="2699"/>
      <c r="E29" s="2699"/>
      <c r="F29" s="2699"/>
      <c r="G29" s="2699"/>
      <c r="H29" s="2699"/>
      <c r="I29" s="2700"/>
      <c r="J29" s="1398"/>
      <c r="K29" s="2698" t="s">
        <v>6346</v>
      </c>
      <c r="L29" s="2699"/>
      <c r="M29" s="2699"/>
      <c r="N29" s="2699"/>
      <c r="O29" s="2699"/>
      <c r="P29" s="2699"/>
      <c r="Q29" s="2699"/>
      <c r="R29" s="2700"/>
      <c r="S29" s="1389"/>
      <c r="T29" s="1451"/>
      <c r="U29" s="2698" t="s">
        <v>6347</v>
      </c>
      <c r="V29" s="2699"/>
      <c r="W29" s="2699"/>
      <c r="X29" s="2699"/>
      <c r="Y29" s="2699"/>
      <c r="Z29" s="2699"/>
      <c r="AA29" s="2700"/>
      <c r="AE29" s="1830"/>
      <c r="AF29" s="2721" t="s">
        <v>6333</v>
      </c>
      <c r="AG29" s="2723" t="s">
        <v>7380</v>
      </c>
      <c r="AH29" s="2723"/>
      <c r="AI29" s="2723"/>
      <c r="AJ29" s="2723"/>
      <c r="AK29" s="2724"/>
      <c r="AM29" s="2725" t="s">
        <v>7383</v>
      </c>
      <c r="AN29" s="2726"/>
      <c r="AO29" s="2726"/>
      <c r="AP29" s="2726"/>
      <c r="AQ29" s="2726"/>
      <c r="AR29" s="2727"/>
    </row>
    <row r="30" spans="1:44" ht="60" x14ac:dyDescent="0.25">
      <c r="A30" s="169"/>
      <c r="B30" s="1795"/>
      <c r="C30" s="1996" t="s">
        <v>7366</v>
      </c>
      <c r="D30" s="1795" t="s">
        <v>6336</v>
      </c>
      <c r="E30" s="1795" t="s">
        <v>7365</v>
      </c>
      <c r="F30" s="1996" t="s">
        <v>7357</v>
      </c>
      <c r="G30" s="1996" t="s">
        <v>744</v>
      </c>
      <c r="H30" s="1996" t="s">
        <v>7358</v>
      </c>
      <c r="I30" s="1996" t="s">
        <v>6339</v>
      </c>
      <c r="J30" s="1398"/>
      <c r="K30" s="1996" t="s">
        <v>7366</v>
      </c>
      <c r="L30" s="1996" t="s">
        <v>6336</v>
      </c>
      <c r="M30" s="1996" t="s">
        <v>7365</v>
      </c>
      <c r="N30" s="1996" t="s">
        <v>7357</v>
      </c>
      <c r="O30" s="1996" t="s">
        <v>744</v>
      </c>
      <c r="P30" s="1996" t="s">
        <v>7358</v>
      </c>
      <c r="Q30" s="1996" t="s">
        <v>6339</v>
      </c>
      <c r="R30" s="1996" t="s">
        <v>6349</v>
      </c>
      <c r="S30" s="1389"/>
      <c r="T30" s="1452"/>
      <c r="U30" s="1427" t="s">
        <v>6350</v>
      </c>
      <c r="V30" s="1427" t="s">
        <v>7360</v>
      </c>
      <c r="W30" s="1427" t="s">
        <v>7357</v>
      </c>
      <c r="X30" s="1427" t="s">
        <v>744</v>
      </c>
      <c r="Y30" s="1461" t="s">
        <v>7358</v>
      </c>
      <c r="Z30" s="1996" t="s">
        <v>7361</v>
      </c>
      <c r="AA30" s="1462" t="s">
        <v>6339</v>
      </c>
      <c r="AE30" s="1829"/>
      <c r="AF30" s="2722"/>
      <c r="AG30" s="1822" t="s">
        <v>7390</v>
      </c>
      <c r="AH30" s="1828" t="s">
        <v>7381</v>
      </c>
      <c r="AI30" s="1799" t="s">
        <v>7357</v>
      </c>
      <c r="AJ30" s="1799" t="s">
        <v>7363</v>
      </c>
      <c r="AK30" s="1800" t="s">
        <v>7389</v>
      </c>
      <c r="AM30" s="1807"/>
      <c r="AN30" s="1822" t="s">
        <v>7390</v>
      </c>
      <c r="AO30" s="1808" t="s">
        <v>7357</v>
      </c>
      <c r="AP30" s="1808" t="s">
        <v>744</v>
      </c>
      <c r="AQ30" s="1809" t="s">
        <v>7387</v>
      </c>
      <c r="AR30" s="1810" t="s">
        <v>7388</v>
      </c>
    </row>
    <row r="31" spans="1:44" x14ac:dyDescent="0.25">
      <c r="A31" s="169"/>
      <c r="B31" s="1415" t="s">
        <v>6351</v>
      </c>
      <c r="C31" s="1411">
        <f>IFERROR(K31/R31,0)</f>
        <v>0</v>
      </c>
      <c r="D31" s="1411">
        <f>IFERROR(L31/$R31,0)</f>
        <v>0</v>
      </c>
      <c r="E31" s="1411">
        <f>IFERROR(M31/R31,0)</f>
        <v>0</v>
      </c>
      <c r="F31" s="1411">
        <f>IFERROR(N31/R31,0)</f>
        <v>0</v>
      </c>
      <c r="G31" s="1412"/>
      <c r="H31" s="1412"/>
      <c r="I31" s="1411">
        <f t="shared" ref="I31:I37" si="4">IFERROR(D31-H31-E31,0)</f>
        <v>0</v>
      </c>
      <c r="J31" s="1398"/>
      <c r="K31" s="1412"/>
      <c r="L31" s="1411">
        <f>K86</f>
        <v>0</v>
      </c>
      <c r="M31" s="1411">
        <f>N86</f>
        <v>0</v>
      </c>
      <c r="N31" s="1411"/>
      <c r="O31" s="1411">
        <f t="shared" ref="O31:P33" si="5">IFERROR(G31*$R31,0)</f>
        <v>0</v>
      </c>
      <c r="P31" s="1411">
        <f t="shared" si="5"/>
        <v>0</v>
      </c>
      <c r="Q31" s="1411">
        <f>IFERROR(L31-P31-M31,0)</f>
        <v>0</v>
      </c>
      <c r="R31" s="1474">
        <f>P86</f>
        <v>0</v>
      </c>
      <c r="S31" s="1389"/>
      <c r="T31" s="1424" t="s">
        <v>6627</v>
      </c>
      <c r="U31" s="1411">
        <f>S86</f>
        <v>0</v>
      </c>
      <c r="V31" s="1411">
        <f>V86</f>
        <v>0</v>
      </c>
      <c r="W31" s="1412"/>
      <c r="X31" s="1412"/>
      <c r="Y31" s="1412"/>
      <c r="Z31" s="1412"/>
      <c r="AA31" s="1411">
        <f>IFERROR(U31-Z31,0)</f>
        <v>0</v>
      </c>
      <c r="AE31" s="1801" t="s">
        <v>6340</v>
      </c>
      <c r="AF31" s="1802"/>
      <c r="AG31" s="1802"/>
      <c r="AH31" s="1802"/>
      <c r="AI31" s="1802"/>
      <c r="AJ31" s="1831"/>
      <c r="AK31" s="1832"/>
      <c r="AM31" s="1819" t="s">
        <v>6627</v>
      </c>
      <c r="AN31" s="1823"/>
      <c r="AO31" s="1811"/>
      <c r="AP31" s="1811"/>
      <c r="AQ31" s="1811"/>
      <c r="AR31" s="1812"/>
    </row>
    <row r="32" spans="1:44" x14ac:dyDescent="0.25">
      <c r="A32" s="169"/>
      <c r="B32" s="1416" t="s">
        <v>6353</v>
      </c>
      <c r="C32" s="1408">
        <f>IFERROR(K32/R32,0)</f>
        <v>0</v>
      </c>
      <c r="D32" s="1408">
        <f>IFERROR(L32/$R32,0)</f>
        <v>0</v>
      </c>
      <c r="E32" s="1408">
        <f>IFERROR(M32/R32,0)</f>
        <v>0</v>
      </c>
      <c r="F32" s="1408">
        <f>IFERROR(N32/R32,0)</f>
        <v>0</v>
      </c>
      <c r="G32" s="1409"/>
      <c r="H32" s="1409"/>
      <c r="I32" s="1408">
        <f t="shared" si="4"/>
        <v>0</v>
      </c>
      <c r="J32" s="1398"/>
      <c r="K32" s="1409"/>
      <c r="L32" s="1408">
        <f>K87</f>
        <v>0</v>
      </c>
      <c r="M32" s="1408">
        <f>N87</f>
        <v>0</v>
      </c>
      <c r="N32" s="1408"/>
      <c r="O32" s="1408">
        <f t="shared" si="5"/>
        <v>0</v>
      </c>
      <c r="P32" s="1408">
        <f t="shared" si="5"/>
        <v>0</v>
      </c>
      <c r="Q32" s="1408">
        <f>IFERROR(L32-P32-M32,0)</f>
        <v>0</v>
      </c>
      <c r="R32" s="1475">
        <f>P87</f>
        <v>0</v>
      </c>
      <c r="S32" s="1389"/>
      <c r="T32" s="1425"/>
      <c r="U32" s="1408"/>
      <c r="V32" s="1408"/>
      <c r="W32" s="1409"/>
      <c r="X32" s="1409"/>
      <c r="Y32" s="1409"/>
      <c r="Z32" s="1409"/>
      <c r="AA32" s="1408"/>
      <c r="AE32" s="1803" t="s">
        <v>6341</v>
      </c>
      <c r="AF32" s="1804"/>
      <c r="AG32" s="1804"/>
      <c r="AH32" s="1804"/>
      <c r="AI32" s="1804"/>
      <c r="AJ32" s="1833"/>
      <c r="AK32" s="1834"/>
      <c r="AM32" s="1819" t="s">
        <v>6352</v>
      </c>
      <c r="AN32" s="1824"/>
      <c r="AO32" s="1804"/>
      <c r="AP32" s="1804"/>
      <c r="AQ32" s="1804"/>
      <c r="AR32" s="1813"/>
    </row>
    <row r="33" spans="1:44" x14ac:dyDescent="0.25">
      <c r="A33" s="169"/>
      <c r="B33" s="1416" t="s">
        <v>6355</v>
      </c>
      <c r="C33" s="1408">
        <f>IFERROR(K33/R33,0)</f>
        <v>0</v>
      </c>
      <c r="D33" s="1408">
        <f>IFERROR(L33/$R33,0)</f>
        <v>0</v>
      </c>
      <c r="E33" s="1408">
        <f>IFERROR(M33/R33,0)</f>
        <v>0</v>
      </c>
      <c r="F33" s="1408">
        <f>IFERROR(N33/R33,0)</f>
        <v>0</v>
      </c>
      <c r="G33" s="1409"/>
      <c r="H33" s="1409"/>
      <c r="I33" s="1408">
        <f t="shared" si="4"/>
        <v>0</v>
      </c>
      <c r="J33" s="1398"/>
      <c r="K33" s="1409"/>
      <c r="L33" s="1408">
        <f>K88</f>
        <v>0</v>
      </c>
      <c r="M33" s="1408">
        <f>N88</f>
        <v>0</v>
      </c>
      <c r="N33" s="1408"/>
      <c r="O33" s="1408">
        <f t="shared" si="5"/>
        <v>0</v>
      </c>
      <c r="P33" s="1408">
        <f t="shared" si="5"/>
        <v>0</v>
      </c>
      <c r="Q33" s="1408">
        <f>IFERROR(L33-P33-M33,0)</f>
        <v>0</v>
      </c>
      <c r="R33" s="1475">
        <f>P88</f>
        <v>0</v>
      </c>
      <c r="S33" s="1389"/>
      <c r="T33" s="1425" t="s">
        <v>6352</v>
      </c>
      <c r="U33" s="1408">
        <f>S87</f>
        <v>0</v>
      </c>
      <c r="V33" s="1408">
        <f>V87</f>
        <v>0</v>
      </c>
      <c r="W33" s="1409"/>
      <c r="X33" s="1409"/>
      <c r="Y33" s="1409"/>
      <c r="Z33" s="1409"/>
      <c r="AA33" s="1408">
        <f>IFERROR(U33-Z33,0)</f>
        <v>0</v>
      </c>
      <c r="AE33" s="1805" t="s">
        <v>7382</v>
      </c>
      <c r="AF33" s="1806"/>
      <c r="AG33" s="1806"/>
      <c r="AH33" s="1806"/>
      <c r="AI33" s="1806"/>
      <c r="AJ33" s="1835"/>
      <c r="AK33" s="1836"/>
      <c r="AM33" s="1819" t="s">
        <v>6354</v>
      </c>
      <c r="AN33" s="1825"/>
      <c r="AO33" s="1806"/>
      <c r="AP33" s="1806"/>
      <c r="AQ33" s="1806"/>
      <c r="AR33" s="1814"/>
    </row>
    <row r="34" spans="1:44" ht="17.25" customHeight="1" x14ac:dyDescent="0.25">
      <c r="A34" s="169"/>
      <c r="B34" s="1416" t="s">
        <v>6356</v>
      </c>
      <c r="C34" s="1407">
        <f t="shared" ref="C34:H34" si="6">IFERROR(SUM(C31:C33),0)</f>
        <v>0</v>
      </c>
      <c r="D34" s="1418">
        <f t="shared" si="6"/>
        <v>0</v>
      </c>
      <c r="E34" s="1418">
        <f t="shared" si="6"/>
        <v>0</v>
      </c>
      <c r="F34" s="1418">
        <f t="shared" si="6"/>
        <v>0</v>
      </c>
      <c r="G34" s="1418">
        <f t="shared" si="6"/>
        <v>0</v>
      </c>
      <c r="H34" s="1418">
        <f t="shared" si="6"/>
        <v>0</v>
      </c>
      <c r="I34" s="1407">
        <f t="shared" si="4"/>
        <v>0</v>
      </c>
      <c r="J34" s="1398"/>
      <c r="K34" s="1418">
        <f>IFERROR(SUM(K31:K33),0)</f>
        <v>0</v>
      </c>
      <c r="L34" s="1418">
        <f>IFERROR(SUM(L31:L33),0)</f>
        <v>0</v>
      </c>
      <c r="M34" s="1418">
        <f t="shared" ref="M34:M40" si="7">N89</f>
        <v>0</v>
      </c>
      <c r="N34" s="1418">
        <f t="shared" ref="N34:Q34" si="8">IFERROR(SUM(N31:N33),0)</f>
        <v>0</v>
      </c>
      <c r="O34" s="1418">
        <f t="shared" si="8"/>
        <v>0</v>
      </c>
      <c r="P34" s="1418">
        <f t="shared" si="8"/>
        <v>0</v>
      </c>
      <c r="Q34" s="1418">
        <f t="shared" si="8"/>
        <v>0</v>
      </c>
      <c r="R34" s="1407">
        <f>IFERROR(L34/D34,0)</f>
        <v>0</v>
      </c>
      <c r="S34" s="1389"/>
      <c r="T34" s="1425" t="s">
        <v>6354</v>
      </c>
      <c r="U34" s="1408">
        <f>S88</f>
        <v>0</v>
      </c>
      <c r="V34" s="1408">
        <f>V88</f>
        <v>0</v>
      </c>
      <c r="W34" s="1409"/>
      <c r="X34" s="1409"/>
      <c r="Y34" s="1409"/>
      <c r="Z34" s="1409"/>
      <c r="AA34" s="1408">
        <f>IFERROR(U34-Z34,0)</f>
        <v>0</v>
      </c>
      <c r="AM34" s="1819" t="s">
        <v>7384</v>
      </c>
      <c r="AN34" s="1826"/>
      <c r="AO34" s="1815"/>
      <c r="AP34" s="1816"/>
      <c r="AQ34" s="1815"/>
      <c r="AR34" s="1837"/>
    </row>
    <row r="35" spans="1:44" x14ac:dyDescent="0.25">
      <c r="A35" s="169"/>
      <c r="B35" s="1419" t="s">
        <v>6357</v>
      </c>
      <c r="C35" s="1431"/>
      <c r="D35" s="1408">
        <f>D90</f>
        <v>0</v>
      </c>
      <c r="E35" s="1408">
        <f>G90</f>
        <v>0</v>
      </c>
      <c r="F35" s="1408"/>
      <c r="G35" s="1475"/>
      <c r="H35" s="1475"/>
      <c r="I35" s="1408">
        <f t="shared" si="4"/>
        <v>0</v>
      </c>
      <c r="J35" s="1398"/>
      <c r="K35" s="1409"/>
      <c r="L35" s="1408">
        <f t="shared" ref="L35:L37" si="9">D35</f>
        <v>0</v>
      </c>
      <c r="M35" s="1408">
        <f t="shared" si="7"/>
        <v>0</v>
      </c>
      <c r="N35" s="1408">
        <f t="shared" ref="N35:N37" si="10">F35</f>
        <v>0</v>
      </c>
      <c r="O35" s="1408">
        <f t="shared" ref="O35:O37" si="11">G35</f>
        <v>0</v>
      </c>
      <c r="P35" s="1408">
        <f>H35</f>
        <v>0</v>
      </c>
      <c r="Q35" s="1408">
        <f>L35-P35-M35</f>
        <v>0</v>
      </c>
      <c r="S35" s="1389"/>
      <c r="T35" s="1426" t="s">
        <v>447</v>
      </c>
      <c r="U35" s="1407">
        <f t="shared" ref="U35:AA35" si="12">IFERROR(SUM(U31:U34),0)</f>
        <v>0</v>
      </c>
      <c r="V35" s="1407">
        <f t="shared" si="12"/>
        <v>0</v>
      </c>
      <c r="W35" s="1407">
        <f t="shared" si="12"/>
        <v>0</v>
      </c>
      <c r="X35" s="1407">
        <f t="shared" si="12"/>
        <v>0</v>
      </c>
      <c r="Y35" s="1407">
        <f t="shared" si="12"/>
        <v>0</v>
      </c>
      <c r="Z35" s="1407">
        <f t="shared" si="12"/>
        <v>0</v>
      </c>
      <c r="AA35" s="1407">
        <f t="shared" si="12"/>
        <v>0</v>
      </c>
      <c r="AM35" s="1817" t="s">
        <v>7385</v>
      </c>
      <c r="AN35" s="1827"/>
      <c r="AO35" s="1818"/>
      <c r="AP35" s="1818"/>
      <c r="AQ35" s="1838"/>
      <c r="AR35" s="1838"/>
    </row>
    <row r="36" spans="1:44" ht="21" x14ac:dyDescent="0.25">
      <c r="A36" s="169"/>
      <c r="B36" s="1419" t="s">
        <v>6359</v>
      </c>
      <c r="C36" s="1431"/>
      <c r="D36" s="1408">
        <f>D91</f>
        <v>0</v>
      </c>
      <c r="E36" s="1408">
        <f>G91</f>
        <v>0</v>
      </c>
      <c r="F36" s="1408"/>
      <c r="G36" s="1475"/>
      <c r="H36" s="1475"/>
      <c r="I36" s="1408">
        <f t="shared" si="4"/>
        <v>0</v>
      </c>
      <c r="J36" s="1398"/>
      <c r="K36" s="1409"/>
      <c r="L36" s="1408">
        <f t="shared" si="9"/>
        <v>0</v>
      </c>
      <c r="M36" s="1408">
        <f t="shared" si="7"/>
        <v>0</v>
      </c>
      <c r="N36" s="1408">
        <f t="shared" si="10"/>
        <v>0</v>
      </c>
      <c r="O36" s="1408">
        <f t="shared" si="11"/>
        <v>0</v>
      </c>
      <c r="P36" s="1408">
        <f>H36</f>
        <v>0</v>
      </c>
      <c r="Q36" s="1408">
        <f>L36-P36-M36</f>
        <v>0</v>
      </c>
      <c r="S36" s="1389"/>
      <c r="T36" s="1402"/>
      <c r="U36" s="1402"/>
      <c r="V36" s="1402"/>
      <c r="W36" s="1402"/>
      <c r="X36" s="1402"/>
      <c r="Y36" s="1402"/>
      <c r="Z36" s="1402"/>
      <c r="AA36" s="1402"/>
      <c r="AM36" s="1819" t="s">
        <v>7386</v>
      </c>
      <c r="AN36" s="1819"/>
      <c r="AO36" s="1820"/>
      <c r="AP36" s="1821"/>
      <c r="AQ36" s="1839"/>
      <c r="AR36" s="1839"/>
    </row>
    <row r="37" spans="1:44" x14ac:dyDescent="0.25">
      <c r="A37" s="169"/>
      <c r="B37" s="1419" t="s">
        <v>6360</v>
      </c>
      <c r="C37" s="1431"/>
      <c r="D37" s="1413">
        <f>D92</f>
        <v>0</v>
      </c>
      <c r="E37" s="1413">
        <f>G92</f>
        <v>0</v>
      </c>
      <c r="F37" s="1413"/>
      <c r="G37" s="1476"/>
      <c r="H37" s="1476"/>
      <c r="I37" s="1413">
        <f t="shared" si="4"/>
        <v>0</v>
      </c>
      <c r="J37" s="1398"/>
      <c r="K37" s="1409"/>
      <c r="L37" s="1408">
        <f t="shared" si="9"/>
        <v>0</v>
      </c>
      <c r="M37" s="1408">
        <f t="shared" si="7"/>
        <v>0</v>
      </c>
      <c r="N37" s="1408">
        <f t="shared" si="10"/>
        <v>0</v>
      </c>
      <c r="O37" s="1408">
        <f t="shared" si="11"/>
        <v>0</v>
      </c>
      <c r="P37" s="1408">
        <f>H37</f>
        <v>0</v>
      </c>
      <c r="Q37" s="1408">
        <f>L37-P37-M37</f>
        <v>0</v>
      </c>
      <c r="S37" s="1389"/>
      <c r="T37" s="1428" t="s">
        <v>6358</v>
      </c>
      <c r="U37" s="1429">
        <f>IFERROR(U35/M40,0)</f>
        <v>0</v>
      </c>
      <c r="V37" s="1429">
        <f>IFERROR(V35/L40,0)</f>
        <v>0</v>
      </c>
      <c r="W37" s="1429">
        <f>IFERROR(W35/N40,0)</f>
        <v>0</v>
      </c>
      <c r="X37" s="1429">
        <f>IFERROR(X35/O40,0)</f>
        <v>0</v>
      </c>
      <c r="Y37" s="1429">
        <f>IFERROR(Y35/P40,0)</f>
        <v>0</v>
      </c>
      <c r="Z37" s="1429">
        <f>IFERROR(Z35/P40,0)</f>
        <v>0</v>
      </c>
      <c r="AA37" s="1429">
        <f>IFERROR(AA35/Q40,0)</f>
        <v>0</v>
      </c>
    </row>
    <row r="38" spans="1:44" ht="15.75" x14ac:dyDescent="0.25">
      <c r="A38" s="169"/>
      <c r="B38" s="1419" t="s">
        <v>6361</v>
      </c>
      <c r="C38" s="1432"/>
      <c r="D38" s="1401"/>
      <c r="E38" s="1401"/>
      <c r="F38" s="1401"/>
      <c r="G38" s="1401"/>
      <c r="H38" s="1401"/>
      <c r="I38" s="1433"/>
      <c r="J38" s="1398"/>
      <c r="K38" s="1418">
        <f>IFERROR(K34+SUM(K35:K37),0)</f>
        <v>0</v>
      </c>
      <c r="L38" s="1418">
        <f>IFERROR(L34+SUM(L35:L37),0)</f>
        <v>0</v>
      </c>
      <c r="M38" s="1418">
        <f t="shared" si="7"/>
        <v>0</v>
      </c>
      <c r="N38" s="1418">
        <f t="shared" ref="N38:Q38" si="13">IFERROR(N34+SUM(N35:N37),0)</f>
        <v>0</v>
      </c>
      <c r="O38" s="1418">
        <f t="shared" si="13"/>
        <v>0</v>
      </c>
      <c r="P38" s="1418">
        <f t="shared" si="13"/>
        <v>0</v>
      </c>
      <c r="Q38" s="1418">
        <f t="shared" si="13"/>
        <v>0</v>
      </c>
      <c r="S38" s="1389"/>
      <c r="T38" s="1397"/>
      <c r="U38" s="1394"/>
      <c r="V38" s="1394"/>
      <c r="W38" s="1394"/>
      <c r="X38" s="169"/>
      <c r="Y38" s="1394"/>
      <c r="Z38" s="169"/>
    </row>
    <row r="39" spans="1:44" ht="16.5" customHeight="1" x14ac:dyDescent="0.25">
      <c r="A39" s="169"/>
      <c r="B39" s="1420" t="s">
        <v>6362</v>
      </c>
      <c r="C39" s="1432"/>
      <c r="D39" s="1418">
        <f>D94</f>
        <v>0</v>
      </c>
      <c r="E39" s="1418">
        <f>G94</f>
        <v>0</v>
      </c>
      <c r="F39" s="1418"/>
      <c r="G39" s="1422"/>
      <c r="H39" s="1422"/>
      <c r="I39" s="1407">
        <f>IFERROR(D39-H39-E39,0)</f>
        <v>0</v>
      </c>
      <c r="J39" s="1398"/>
      <c r="K39" s="1997"/>
      <c r="L39" s="1423">
        <f>D39</f>
        <v>0</v>
      </c>
      <c r="M39" s="1423">
        <f t="shared" si="7"/>
        <v>0</v>
      </c>
      <c r="N39" s="1423">
        <f>F39</f>
        <v>0</v>
      </c>
      <c r="O39" s="1423">
        <f>G39</f>
        <v>0</v>
      </c>
      <c r="P39" s="1423">
        <f>H39</f>
        <v>0</v>
      </c>
      <c r="Q39" s="1423">
        <f>I39</f>
        <v>0</v>
      </c>
      <c r="S39" s="1403"/>
      <c r="T39" s="1397"/>
      <c r="U39" s="1394"/>
      <c r="V39" s="1394"/>
      <c r="W39" s="1394"/>
      <c r="X39" s="169"/>
      <c r="Y39" s="1394"/>
      <c r="Z39" s="169"/>
    </row>
    <row r="40" spans="1:44" ht="13.5" customHeight="1" x14ac:dyDescent="0.25">
      <c r="A40" s="169"/>
      <c r="B40" s="1421" t="s">
        <v>447</v>
      </c>
      <c r="C40" s="1418"/>
      <c r="D40" s="1418">
        <f>D95</f>
        <v>0</v>
      </c>
      <c r="E40" s="1418">
        <f>G95</f>
        <v>0</v>
      </c>
      <c r="F40" s="1418"/>
      <c r="G40" s="1418"/>
      <c r="H40" s="1418"/>
      <c r="I40" s="1418">
        <f>IFERROR(D40-H40-E40,0)</f>
        <v>0</v>
      </c>
      <c r="J40" s="1398"/>
      <c r="K40" s="1407">
        <f>K38</f>
        <v>0</v>
      </c>
      <c r="L40" s="1407">
        <f t="shared" ref="L40" si="14">IFERROR(L38+L39,0)</f>
        <v>0</v>
      </c>
      <c r="M40" s="1407">
        <f t="shared" si="7"/>
        <v>0</v>
      </c>
      <c r="N40" s="1407">
        <f t="shared" ref="N40:Q40" si="15">IFERROR(N38+N39,0)</f>
        <v>0</v>
      </c>
      <c r="O40" s="1407">
        <f t="shared" si="15"/>
        <v>0</v>
      </c>
      <c r="P40" s="1407">
        <f t="shared" si="15"/>
        <v>0</v>
      </c>
      <c r="Q40" s="1407">
        <f t="shared" si="15"/>
        <v>0</v>
      </c>
      <c r="S40" s="1403"/>
      <c r="T40" s="1397"/>
      <c r="U40" s="1394"/>
      <c r="V40" s="1394"/>
      <c r="W40" s="1394"/>
      <c r="X40" s="169"/>
      <c r="Y40" s="1394"/>
      <c r="Z40" s="1387"/>
    </row>
    <row r="41" spans="1:44" s="1387" customFormat="1" ht="19.5" customHeight="1" x14ac:dyDescent="0.25">
      <c r="A41" s="169"/>
      <c r="B41" s="1394"/>
      <c r="C41" s="1404"/>
      <c r="D41" s="1394"/>
      <c r="E41" s="1394"/>
      <c r="F41" s="1394"/>
      <c r="G41" s="62"/>
      <c r="H41" s="62"/>
      <c r="I41" s="62"/>
      <c r="J41" s="1398"/>
      <c r="K41" s="1404"/>
      <c r="L41" s="62"/>
      <c r="M41" s="62"/>
      <c r="N41" s="62"/>
      <c r="O41" s="62"/>
      <c r="P41" s="62"/>
      <c r="Q41" s="151"/>
      <c r="R41" s="1402"/>
      <c r="S41" s="1406"/>
      <c r="T41" s="1406"/>
      <c r="U41" s="1394"/>
      <c r="V41" s="1394"/>
      <c r="W41" s="1394"/>
      <c r="X41" s="1394"/>
      <c r="Y41" s="1394"/>
      <c r="Z41" s="151"/>
    </row>
    <row r="42" spans="1:44" s="1387" customFormat="1" ht="22.5" customHeight="1" x14ac:dyDescent="0.25">
      <c r="A42" s="169"/>
      <c r="B42" s="2712" t="s">
        <v>6441</v>
      </c>
      <c r="C42" s="2712"/>
      <c r="D42" s="2712"/>
      <c r="E42" s="2712"/>
      <c r="F42" s="2712"/>
      <c r="G42" s="2712"/>
      <c r="H42" s="2712"/>
      <c r="I42" s="2712"/>
      <c r="J42" s="2712"/>
      <c r="K42" s="2712"/>
      <c r="L42" s="2712"/>
      <c r="M42" s="2712"/>
      <c r="N42" s="2712"/>
      <c r="O42" s="2712"/>
      <c r="P42" s="2712"/>
      <c r="Q42" s="151"/>
      <c r="R42" s="1402"/>
      <c r="S42" s="1406"/>
      <c r="T42" s="1406"/>
      <c r="U42" s="1394"/>
      <c r="V42" s="1394"/>
      <c r="W42" s="1394"/>
      <c r="X42" s="1394"/>
      <c r="Y42" s="1394"/>
      <c r="Z42" s="151"/>
    </row>
    <row r="43" spans="1:44" s="1387" customFormat="1" ht="19.5" customHeight="1" x14ac:dyDescent="0.25">
      <c r="A43" s="169"/>
      <c r="B43" s="1461"/>
      <c r="C43" s="2698" t="s">
        <v>7363</v>
      </c>
      <c r="D43" s="2699"/>
      <c r="E43" s="2699"/>
      <c r="F43" s="2699"/>
      <c r="G43" s="2699"/>
      <c r="H43" s="2699"/>
      <c r="I43" s="2700"/>
      <c r="J43" s="2698" t="s">
        <v>7367</v>
      </c>
      <c r="K43" s="2699"/>
      <c r="L43" s="2699"/>
      <c r="M43" s="2699"/>
      <c r="N43" s="2699"/>
      <c r="O43" s="2699"/>
      <c r="P43" s="2700"/>
      <c r="Q43" s="151"/>
      <c r="R43" s="1402"/>
      <c r="S43" s="1406"/>
      <c r="T43" s="1406"/>
      <c r="U43" s="1394"/>
      <c r="V43" s="1394"/>
      <c r="W43" s="1394"/>
      <c r="X43" s="1394"/>
      <c r="Y43" s="1394"/>
      <c r="Z43" s="151"/>
    </row>
    <row r="44" spans="1:44" s="1387" customFormat="1" ht="29.25" customHeight="1" x14ac:dyDescent="0.25">
      <c r="A44" s="169"/>
      <c r="B44" s="1461" t="s">
        <v>6444</v>
      </c>
      <c r="C44" s="1410" t="s">
        <v>6445</v>
      </c>
      <c r="D44" s="1410" t="s">
        <v>771</v>
      </c>
      <c r="E44" s="1410" t="s">
        <v>6446</v>
      </c>
      <c r="F44" s="1410" t="s">
        <v>6447</v>
      </c>
      <c r="G44" s="1410" t="s">
        <v>764</v>
      </c>
      <c r="H44" s="1410" t="s">
        <v>766</v>
      </c>
      <c r="I44" s="1410" t="s">
        <v>447</v>
      </c>
      <c r="J44" s="1410" t="s">
        <v>6445</v>
      </c>
      <c r="K44" s="1410" t="s">
        <v>771</v>
      </c>
      <c r="L44" s="1410" t="s">
        <v>6446</v>
      </c>
      <c r="M44" s="1410" t="s">
        <v>6447</v>
      </c>
      <c r="N44" s="1410" t="s">
        <v>764</v>
      </c>
      <c r="O44" s="1410" t="s">
        <v>766</v>
      </c>
      <c r="P44" s="1410" t="s">
        <v>447</v>
      </c>
      <c r="Q44" s="151"/>
      <c r="R44" s="1402"/>
      <c r="S44" s="1406"/>
      <c r="T44" s="1406"/>
      <c r="U44" s="1394"/>
      <c r="V44" s="1394"/>
      <c r="W44" s="1394"/>
      <c r="X44" s="1394"/>
      <c r="Y44" s="1394"/>
      <c r="Z44" s="151"/>
    </row>
    <row r="45" spans="1:44" s="1387" customFormat="1" ht="19.5" customHeight="1" x14ac:dyDescent="0.25">
      <c r="A45" s="169"/>
      <c r="B45" s="1415" t="s">
        <v>6448</v>
      </c>
      <c r="C45" s="1465"/>
      <c r="D45" s="1409"/>
      <c r="E45" s="1409"/>
      <c r="F45" s="1463"/>
      <c r="G45" s="1464"/>
      <c r="H45" s="1409"/>
      <c r="I45" s="1408">
        <f>SUM(C45:H45)</f>
        <v>0</v>
      </c>
      <c r="J45" s="1409"/>
      <c r="K45" s="1463"/>
      <c r="L45" s="1463"/>
      <c r="M45" s="1463"/>
      <c r="N45" s="1463"/>
      <c r="O45" s="1409"/>
      <c r="P45" s="1408">
        <f>SUM(J45:O45)</f>
        <v>0</v>
      </c>
      <c r="Q45" s="151"/>
      <c r="R45" s="1402"/>
      <c r="S45" s="1406"/>
      <c r="T45" s="1406"/>
      <c r="U45" s="1394"/>
      <c r="V45" s="1394"/>
      <c r="W45" s="1394"/>
      <c r="X45" s="1394"/>
      <c r="Y45" s="1394"/>
      <c r="Z45" s="151"/>
    </row>
    <row r="46" spans="1:44" s="1387" customFormat="1" ht="19.5" customHeight="1" x14ac:dyDescent="0.25">
      <c r="A46" s="169"/>
      <c r="B46" s="1416" t="s">
        <v>6449</v>
      </c>
      <c r="C46" s="1465"/>
      <c r="D46" s="1409"/>
      <c r="E46" s="1409"/>
      <c r="F46" s="1463"/>
      <c r="G46" s="1464"/>
      <c r="H46" s="1409"/>
      <c r="I46" s="1408">
        <f t="shared" ref="I46:I47" si="16">SUM(C46:H46)</f>
        <v>0</v>
      </c>
      <c r="J46" s="1409"/>
      <c r="K46" s="1463"/>
      <c r="L46" s="1463"/>
      <c r="M46" s="1463"/>
      <c r="N46" s="1463"/>
      <c r="O46" s="1409"/>
      <c r="P46" s="1408">
        <f t="shared" ref="P46:P47" si="17">SUM(J46:O46)</f>
        <v>0</v>
      </c>
      <c r="Q46" s="151"/>
      <c r="R46" s="1402"/>
      <c r="S46" s="1406"/>
      <c r="T46" s="1406"/>
      <c r="U46" s="1394"/>
      <c r="V46" s="1394"/>
      <c r="W46" s="1394"/>
      <c r="X46" s="1394"/>
      <c r="Y46" s="1394"/>
      <c r="Z46" s="151"/>
    </row>
    <row r="47" spans="1:44" s="1387" customFormat="1" ht="19.5" customHeight="1" x14ac:dyDescent="0.25">
      <c r="A47" s="169"/>
      <c r="B47" s="1416" t="s">
        <v>1448</v>
      </c>
      <c r="C47" s="1468"/>
      <c r="D47" s="1414"/>
      <c r="E47" s="1414"/>
      <c r="F47" s="1469"/>
      <c r="G47" s="1470"/>
      <c r="H47" s="1414"/>
      <c r="I47" s="1413">
        <f t="shared" si="16"/>
        <v>0</v>
      </c>
      <c r="J47" s="1414"/>
      <c r="K47" s="1469"/>
      <c r="L47" s="1469"/>
      <c r="M47" s="1469"/>
      <c r="N47" s="1469"/>
      <c r="O47" s="1414"/>
      <c r="P47" s="1413">
        <f t="shared" si="17"/>
        <v>0</v>
      </c>
      <c r="Q47" s="151"/>
      <c r="R47" s="1402"/>
      <c r="S47" s="1406"/>
      <c r="T47" s="1406"/>
      <c r="U47" s="1394"/>
      <c r="V47" s="1394"/>
      <c r="W47" s="1394"/>
      <c r="X47" s="1394"/>
      <c r="Y47" s="1394"/>
      <c r="Z47" s="151"/>
    </row>
    <row r="48" spans="1:44" s="1387" customFormat="1" ht="19.5" customHeight="1" x14ac:dyDescent="0.25">
      <c r="A48" s="169"/>
      <c r="B48" s="1417" t="s">
        <v>447</v>
      </c>
      <c r="C48" s="1466">
        <f>SUM(C45:C47)</f>
        <v>0</v>
      </c>
      <c r="D48" s="1467">
        <f t="shared" ref="D48:I48" si="18">SUM(D45:D47)</f>
        <v>0</v>
      </c>
      <c r="E48" s="1467">
        <f t="shared" si="18"/>
        <v>0</v>
      </c>
      <c r="F48" s="1467">
        <f t="shared" si="18"/>
        <v>0</v>
      </c>
      <c r="G48" s="1467">
        <f t="shared" si="18"/>
        <v>0</v>
      </c>
      <c r="H48" s="1467">
        <f t="shared" si="18"/>
        <v>0</v>
      </c>
      <c r="I48" s="1467">
        <f t="shared" si="18"/>
        <v>0</v>
      </c>
      <c r="J48" s="1467">
        <f>SUM(J45:J47)</f>
        <v>0</v>
      </c>
      <c r="K48" s="1467">
        <f t="shared" ref="K48:P48" si="19">SUM(K45:K47)</f>
        <v>0</v>
      </c>
      <c r="L48" s="1467">
        <f t="shared" si="19"/>
        <v>0</v>
      </c>
      <c r="M48" s="1467">
        <f t="shared" si="19"/>
        <v>0</v>
      </c>
      <c r="N48" s="1467">
        <f t="shared" si="19"/>
        <v>0</v>
      </c>
      <c r="O48" s="1467">
        <f t="shared" si="19"/>
        <v>0</v>
      </c>
      <c r="P48" s="1467">
        <f t="shared" si="19"/>
        <v>0</v>
      </c>
      <c r="Q48" s="151"/>
      <c r="R48" s="1402"/>
      <c r="S48" s="1406"/>
      <c r="T48" s="1406"/>
      <c r="U48" s="1394"/>
      <c r="V48" s="1394"/>
      <c r="W48" s="1394"/>
      <c r="X48" s="1394"/>
      <c r="Y48" s="1394"/>
      <c r="Z48" s="151"/>
    </row>
    <row r="49" spans="1:26" s="1387" customFormat="1" ht="19.5" customHeight="1" x14ac:dyDescent="0.25">
      <c r="A49" s="169"/>
      <c r="B49" s="1394"/>
      <c r="C49" s="1404"/>
      <c r="D49" s="1394"/>
      <c r="E49" s="1394"/>
      <c r="F49" s="1394"/>
      <c r="G49" s="62"/>
      <c r="H49" s="62"/>
      <c r="I49" s="62"/>
      <c r="J49" s="1405"/>
      <c r="K49" s="1404"/>
      <c r="L49" s="62"/>
      <c r="M49" s="62"/>
      <c r="N49" s="62"/>
      <c r="O49" s="62"/>
      <c r="P49" s="62"/>
      <c r="Q49" s="151"/>
      <c r="R49" s="1402"/>
      <c r="S49" s="1406"/>
      <c r="T49" s="1406"/>
      <c r="U49" s="1394"/>
      <c r="V49" s="1394"/>
      <c r="W49" s="1394"/>
      <c r="X49" s="1394"/>
      <c r="Y49" s="1394"/>
      <c r="Z49" s="151"/>
    </row>
    <row r="50" spans="1:26" s="1387" customFormat="1" ht="23.25" customHeight="1" x14ac:dyDescent="0.25">
      <c r="A50" s="169"/>
      <c r="B50" s="2696" t="s">
        <v>6368</v>
      </c>
      <c r="C50" s="2697"/>
      <c r="D50" s="2697"/>
      <c r="E50" s="2697"/>
      <c r="F50" s="2697"/>
      <c r="G50" s="2697"/>
      <c r="H50" s="2697"/>
      <c r="I50" s="2697"/>
      <c r="J50" s="1405"/>
      <c r="K50" s="1404"/>
      <c r="L50" s="62"/>
      <c r="M50" s="62"/>
      <c r="N50" s="62"/>
      <c r="O50" s="62"/>
      <c r="P50" s="62"/>
      <c r="Q50" s="151"/>
      <c r="R50" s="1402"/>
      <c r="S50" s="1406"/>
      <c r="T50" s="1406"/>
      <c r="U50" s="1394"/>
      <c r="V50" s="1394"/>
      <c r="W50" s="1394"/>
      <c r="X50" s="1394"/>
      <c r="Y50" s="1394"/>
      <c r="Z50" s="151"/>
    </row>
    <row r="51" spans="1:26" s="1387" customFormat="1" ht="19.5" customHeight="1" x14ac:dyDescent="0.25">
      <c r="A51" s="169"/>
      <c r="B51" s="1796"/>
      <c r="C51" s="2713" t="s">
        <v>6333</v>
      </c>
      <c r="D51" s="2698" t="s">
        <v>6334</v>
      </c>
      <c r="E51" s="2699"/>
      <c r="F51" s="2699"/>
      <c r="G51" s="2699"/>
      <c r="H51" s="2699"/>
      <c r="I51" s="2700"/>
      <c r="J51" s="1405"/>
      <c r="K51" s="1404"/>
      <c r="L51" s="62"/>
      <c r="M51" s="62"/>
      <c r="N51" s="62"/>
      <c r="O51" s="62"/>
      <c r="P51" s="62"/>
      <c r="Q51" s="151"/>
      <c r="R51" s="1402"/>
      <c r="S51" s="1406"/>
      <c r="T51" s="1406"/>
      <c r="U51" s="1394"/>
      <c r="V51" s="1394"/>
      <c r="W51" s="1394"/>
      <c r="X51" s="1394"/>
      <c r="Y51" s="1394"/>
      <c r="Z51" s="151"/>
    </row>
    <row r="52" spans="1:26" ht="30" x14ac:dyDescent="0.25">
      <c r="A52" s="169"/>
      <c r="B52" s="1797"/>
      <c r="C52" s="2711"/>
      <c r="D52" s="1448" t="s">
        <v>6336</v>
      </c>
      <c r="E52" s="1410" t="s">
        <v>7497</v>
      </c>
      <c r="F52" s="1410" t="s">
        <v>7357</v>
      </c>
      <c r="G52" s="1449" t="s">
        <v>744</v>
      </c>
      <c r="H52" s="1410" t="s">
        <v>7358</v>
      </c>
      <c r="I52" s="1450" t="s">
        <v>7361</v>
      </c>
      <c r="O52" s="1453"/>
    </row>
    <row r="53" spans="1:26" x14ac:dyDescent="0.25">
      <c r="A53" s="169"/>
      <c r="B53" s="1425" t="s">
        <v>6370</v>
      </c>
      <c r="C53" s="1408">
        <f>IFERROR(C23/C22,0)</f>
        <v>0</v>
      </c>
      <c r="D53" s="1438">
        <f>IFERROR(E23/E22,0)</f>
        <v>0</v>
      </c>
      <c r="E53" s="1408">
        <f>IFERROR(F23/F22,0)</f>
        <v>0</v>
      </c>
      <c r="F53" s="1408">
        <f>IFERROR(G23/G22,0)</f>
        <v>0</v>
      </c>
      <c r="G53" s="1438">
        <f>IFERROR(H23/H22,0)</f>
        <v>0</v>
      </c>
      <c r="H53" s="1408">
        <f>IFERROR(I23/I22,0)</f>
        <v>0</v>
      </c>
      <c r="I53" s="1430"/>
      <c r="O53" s="1453"/>
    </row>
    <row r="54" spans="1:26" x14ac:dyDescent="0.25">
      <c r="A54" s="169"/>
      <c r="B54" s="1425" t="s">
        <v>6371</v>
      </c>
      <c r="C54" s="1408">
        <f>IFERROR(C23/C25,0)</f>
        <v>0</v>
      </c>
      <c r="D54" s="1438">
        <f>IFERROR(E23/E25,0)</f>
        <v>0</v>
      </c>
      <c r="E54" s="1408">
        <f>IFERROR(F23/F25,0)</f>
        <v>0</v>
      </c>
      <c r="F54" s="1408">
        <f>IFERROR(G23/G25,0)</f>
        <v>0</v>
      </c>
      <c r="G54" s="1438">
        <f>IFERROR(H23/H25,0)</f>
        <v>0</v>
      </c>
      <c r="H54" s="1408">
        <f>IFERROR(I23/I25,0)</f>
        <v>0</v>
      </c>
      <c r="I54" s="1430"/>
      <c r="O54" s="1453"/>
    </row>
    <row r="55" spans="1:26" x14ac:dyDescent="0.25">
      <c r="A55" s="169"/>
      <c r="B55" s="1425" t="s">
        <v>6372</v>
      </c>
      <c r="C55" s="1408">
        <f>IFERROR(C25/C22,0)</f>
        <v>0</v>
      </c>
      <c r="D55" s="1438">
        <f>IFERROR(E25/E22,0)</f>
        <v>0</v>
      </c>
      <c r="E55" s="1408">
        <f>IFERROR(F25/F22,0)</f>
        <v>0</v>
      </c>
      <c r="F55" s="1408">
        <f>IFERROR(G25/G22,0)</f>
        <v>0</v>
      </c>
      <c r="G55" s="1438">
        <f>IFERROR(H25/H22,0)</f>
        <v>0</v>
      </c>
      <c r="H55" s="1408">
        <f>IFERROR(I25/I22,0)</f>
        <v>0</v>
      </c>
      <c r="I55" s="1430"/>
      <c r="O55" s="1453"/>
    </row>
    <row r="56" spans="1:26" x14ac:dyDescent="0.25">
      <c r="A56" s="169"/>
      <c r="B56" s="1425" t="s">
        <v>6373</v>
      </c>
      <c r="C56" s="1436"/>
      <c r="D56" s="1439">
        <f>IFERROR(E25/D34,0)</f>
        <v>0</v>
      </c>
      <c r="E56" s="1423">
        <f>IFERROR(F25/E34,0)</f>
        <v>0</v>
      </c>
      <c r="F56" s="1423">
        <f>IFERROR(G25/F34,0)</f>
        <v>0</v>
      </c>
      <c r="G56" s="1439">
        <f>IFERROR(H25/G34,0)</f>
        <v>0</v>
      </c>
      <c r="H56" s="1423">
        <f>IFERROR(I25/H34,0)</f>
        <v>0</v>
      </c>
      <c r="I56" s="1433"/>
      <c r="O56" s="1453"/>
    </row>
    <row r="57" spans="1:26" x14ac:dyDescent="0.25">
      <c r="A57" s="169"/>
      <c r="B57" s="1434" t="s">
        <v>6374</v>
      </c>
      <c r="C57" s="1436"/>
      <c r="D57" s="1440">
        <f>IFERROR(L38/E25,0)</f>
        <v>0</v>
      </c>
      <c r="E57" s="1443">
        <f>IFERROR(M38/F25,0)</f>
        <v>0</v>
      </c>
      <c r="F57" s="1443">
        <f>IFERROR(N38/G25,0)</f>
        <v>0</v>
      </c>
      <c r="G57" s="1440">
        <f>IFERROR(O38/H25,0)</f>
        <v>0</v>
      </c>
      <c r="H57" s="1443">
        <f>IFERROR(P38/I25,0)</f>
        <v>0</v>
      </c>
      <c r="I57" s="1445"/>
      <c r="O57" s="1453"/>
    </row>
    <row r="58" spans="1:26" x14ac:dyDescent="0.25">
      <c r="A58" s="169"/>
      <c r="B58" s="1434" t="s">
        <v>6375</v>
      </c>
      <c r="C58" s="1436"/>
      <c r="D58" s="1440">
        <f>IFERROR(L39/E25,0)</f>
        <v>0</v>
      </c>
      <c r="E58" s="1443">
        <f>IFERROR(M39/F25,0)</f>
        <v>0</v>
      </c>
      <c r="F58" s="1443">
        <f>IFERROR(N39/G25,0)</f>
        <v>0</v>
      </c>
      <c r="G58" s="1440">
        <f>IFERROR(O39/H25,0)</f>
        <v>0</v>
      </c>
      <c r="H58" s="1443">
        <f>IFERROR(P39/I25,0)</f>
        <v>0</v>
      </c>
      <c r="I58" s="1445"/>
      <c r="O58" s="1453"/>
    </row>
    <row r="59" spans="1:26" x14ac:dyDescent="0.25">
      <c r="A59" s="169"/>
      <c r="B59" s="1434" t="s">
        <v>6376</v>
      </c>
      <c r="C59" s="1436"/>
      <c r="D59" s="1441">
        <f>IFERROR(U34/E23,0)</f>
        <v>0</v>
      </c>
      <c r="E59" s="1444">
        <f>IFERROR(V34/F23,0)</f>
        <v>0</v>
      </c>
      <c r="F59" s="1444">
        <f>IFERROR(W34/G23,0)</f>
        <v>0</v>
      </c>
      <c r="G59" s="1441">
        <f>IFERROR(X34/H23,0)</f>
        <v>0</v>
      </c>
      <c r="H59" s="1444">
        <f>IFERROR(Y34/I23,0)</f>
        <v>0</v>
      </c>
      <c r="I59" s="1446">
        <f>IFERROR(Z34/H23,0)</f>
        <v>0</v>
      </c>
      <c r="O59" s="1453"/>
    </row>
    <row r="60" spans="1:26" x14ac:dyDescent="0.25">
      <c r="A60" s="169"/>
      <c r="B60" s="1434" t="s">
        <v>6628</v>
      </c>
      <c r="C60" s="1437"/>
      <c r="D60" s="1441">
        <f>IFERROR(U33/D23,0)</f>
        <v>0</v>
      </c>
      <c r="E60" s="1444">
        <f>IFERROR(V33/D23,0)</f>
        <v>0</v>
      </c>
      <c r="F60" s="1444">
        <f>IFERROR(W33/D23,0)</f>
        <v>0</v>
      </c>
      <c r="G60" s="1441">
        <f>IFERROR(X33/D23,0)</f>
        <v>0</v>
      </c>
      <c r="H60" s="1444">
        <f>IFERROR(Y33/D23,0)</f>
        <v>0</v>
      </c>
      <c r="I60" s="1446">
        <f>IFERROR(Z33/D23,0)</f>
        <v>0</v>
      </c>
      <c r="O60" s="1453"/>
    </row>
    <row r="61" spans="1:26" x14ac:dyDescent="0.25">
      <c r="A61" s="169"/>
      <c r="B61" s="1434" t="s">
        <v>6629</v>
      </c>
      <c r="C61" s="1437"/>
      <c r="D61" s="1441">
        <f>IFERROR(U35/($D$23+$E$23),0)</f>
        <v>0</v>
      </c>
      <c r="E61" s="1444">
        <f>IFERROR(V35/($D$23+$F$23),0)</f>
        <v>0</v>
      </c>
      <c r="F61" s="1444">
        <f>IFERROR(W35/($D$23+$G$23),0)</f>
        <v>0</v>
      </c>
      <c r="G61" s="1441">
        <f>IFERROR(X35/($D$23+$H$23),0)</f>
        <v>0</v>
      </c>
      <c r="H61" s="1444">
        <f>IFERROR(Y35/($D$23+$I$23),0)</f>
        <v>0</v>
      </c>
      <c r="I61" s="1441">
        <f>IFERROR(Z35/($D$23+$H$23),0)</f>
        <v>0</v>
      </c>
      <c r="O61" s="1453"/>
    </row>
    <row r="62" spans="1:26" x14ac:dyDescent="0.25">
      <c r="A62" s="169"/>
      <c r="B62" s="1434" t="s">
        <v>6630</v>
      </c>
      <c r="C62" s="1437"/>
      <c r="D62" s="1441">
        <f>IFERROR(E23/$D23,0)</f>
        <v>0</v>
      </c>
      <c r="E62" s="1444">
        <f>IFERROR(F23/$D23,0)</f>
        <v>0</v>
      </c>
      <c r="F62" s="1444">
        <f>IFERROR(G23/$D23,0)</f>
        <v>0</v>
      </c>
      <c r="G62" s="1441">
        <f>IFERROR(H23/$D23,0)</f>
        <v>0</v>
      </c>
      <c r="H62" s="1444">
        <f>IFERROR(I23/$D23,0)</f>
        <v>0</v>
      </c>
      <c r="I62" s="1447"/>
      <c r="O62" s="1453"/>
    </row>
    <row r="63" spans="1:26" x14ac:dyDescent="0.25">
      <c r="A63" s="169"/>
      <c r="B63" s="1434" t="s">
        <v>6377</v>
      </c>
      <c r="C63" s="1437"/>
      <c r="D63" s="1442"/>
      <c r="E63" s="1444">
        <f>G118</f>
        <v>0</v>
      </c>
      <c r="F63" s="1444">
        <f>IFERROR(K40/N38,0)</f>
        <v>0</v>
      </c>
      <c r="G63" s="1442"/>
      <c r="H63" s="1444">
        <f>IFERROR(K40/P38,0)</f>
        <v>0</v>
      </c>
      <c r="I63" s="1447"/>
      <c r="O63" s="1453"/>
    </row>
    <row r="64" spans="1:26" x14ac:dyDescent="0.25">
      <c r="A64" s="169"/>
      <c r="B64" s="1434" t="s">
        <v>6378</v>
      </c>
      <c r="C64" s="1437"/>
      <c r="D64" s="1442"/>
      <c r="E64" s="1444">
        <f>G119</f>
        <v>0</v>
      </c>
      <c r="F64" s="1444">
        <f>IFERROR(W34/K40,0)</f>
        <v>0</v>
      </c>
      <c r="G64" s="1442"/>
      <c r="H64" s="1444">
        <f>IFERROR(Y34/K40,0)</f>
        <v>0</v>
      </c>
      <c r="I64" s="1446">
        <f>IFERROR(Z34/K40,0)</f>
        <v>0</v>
      </c>
      <c r="O64" s="1453"/>
    </row>
    <row r="65" spans="1:26" x14ac:dyDescent="0.25">
      <c r="A65" s="169"/>
      <c r="B65" s="1434" t="s">
        <v>8116</v>
      </c>
      <c r="C65" s="2347">
        <f>IFERROR(C24/C23,0)</f>
        <v>0</v>
      </c>
      <c r="D65" s="2347">
        <f>IFERROR(($C$24+E$24)/$C$23,0)</f>
        <v>0</v>
      </c>
      <c r="E65" s="2347">
        <f t="shared" ref="E65:I65" si="20">IFERROR(($C$24+F$24)/$C$23,0)</f>
        <v>0</v>
      </c>
      <c r="F65" s="2347">
        <f t="shared" si="20"/>
        <v>0</v>
      </c>
      <c r="G65" s="2348">
        <f t="shared" si="20"/>
        <v>0</v>
      </c>
      <c r="H65" s="2347">
        <f t="shared" si="20"/>
        <v>0</v>
      </c>
      <c r="I65" s="2349">
        <f t="shared" si="20"/>
        <v>0</v>
      </c>
      <c r="O65" s="1453"/>
    </row>
    <row r="66" spans="1:26" x14ac:dyDescent="0.25">
      <c r="A66" s="169"/>
      <c r="B66" s="1434" t="s">
        <v>8117</v>
      </c>
      <c r="C66" s="2347">
        <f>IFERROR($D$23/$C$23,0)</f>
        <v>0</v>
      </c>
      <c r="D66" s="2347">
        <f>IFERROR(($D$23+E$23)/$C$23,0)</f>
        <v>0</v>
      </c>
      <c r="E66" s="2347">
        <f t="shared" ref="E66:I66" si="21">IFERROR(($D$23+F$23)/$C$23,0)</f>
        <v>0</v>
      </c>
      <c r="F66" s="2347">
        <f t="shared" si="21"/>
        <v>0</v>
      </c>
      <c r="G66" s="2348">
        <f t="shared" si="21"/>
        <v>0</v>
      </c>
      <c r="H66" s="2347">
        <f t="shared" si="21"/>
        <v>0</v>
      </c>
      <c r="I66" s="2349">
        <f t="shared" si="21"/>
        <v>0</v>
      </c>
      <c r="O66" s="1453"/>
    </row>
    <row r="67" spans="1:26" x14ac:dyDescent="0.25">
      <c r="A67" s="169"/>
      <c r="B67" s="1435" t="s">
        <v>6379</v>
      </c>
      <c r="C67" s="1479"/>
      <c r="D67" s="1480"/>
      <c r="E67" s="1481">
        <f>G120</f>
        <v>0</v>
      </c>
      <c r="F67" s="1481">
        <f>IFERROR(K40/G25,0)</f>
        <v>0</v>
      </c>
      <c r="G67" s="1480"/>
      <c r="H67" s="1481">
        <f>IFERROR(K40/I25,0)</f>
        <v>0</v>
      </c>
      <c r="I67" s="1482"/>
      <c r="O67" s="1453"/>
    </row>
    <row r="68" spans="1:26" x14ac:dyDescent="0.25">
      <c r="A68" s="169"/>
      <c r="O68" s="1453"/>
    </row>
    <row r="69" spans="1:26" x14ac:dyDescent="0.25">
      <c r="A69" s="169"/>
      <c r="O69" s="1453"/>
    </row>
    <row r="70" spans="1:26" ht="24" customHeight="1" x14ac:dyDescent="0.25">
      <c r="A70" s="169"/>
      <c r="B70" s="2728" t="s">
        <v>7391</v>
      </c>
      <c r="C70" s="2728"/>
      <c r="D70" s="2728"/>
      <c r="E70" s="2728"/>
      <c r="F70" s="2728"/>
      <c r="G70" s="2728"/>
      <c r="H70" s="2728"/>
      <c r="I70" s="2728"/>
      <c r="J70" s="2728"/>
      <c r="K70" s="2728"/>
      <c r="L70" s="2728"/>
      <c r="M70" s="2728"/>
      <c r="N70" s="2728"/>
      <c r="O70" s="2728"/>
      <c r="P70" s="2728"/>
      <c r="Q70" s="2728"/>
      <c r="R70" s="2728"/>
    </row>
    <row r="71" spans="1:26" x14ac:dyDescent="0.25">
      <c r="O71" s="1453"/>
    </row>
    <row r="72" spans="1:26" ht="17.100000000000001" customHeight="1" x14ac:dyDescent="0.25">
      <c r="A72" s="141" t="s">
        <v>6439</v>
      </c>
      <c r="B72" s="2688" t="s">
        <v>6326</v>
      </c>
      <c r="C72" s="2689"/>
      <c r="D72" s="2690" t="str">
        <f>CONCATENATE(P73," ",P72)</f>
        <v xml:space="preserve"> </v>
      </c>
      <c r="E72" s="2691"/>
      <c r="F72" s="2692"/>
      <c r="G72" s="5"/>
      <c r="H72" s="2688" t="s">
        <v>6327</v>
      </c>
      <c r="I72" s="2693"/>
      <c r="J72" s="2693"/>
      <c r="K72" s="2682"/>
      <c r="L72" s="2683"/>
      <c r="M72" s="5"/>
      <c r="N72" s="2688" t="s">
        <v>6331</v>
      </c>
      <c r="O72" s="2693"/>
      <c r="P72" s="2686"/>
      <c r="Q72" s="2686"/>
      <c r="R72" s="2687"/>
      <c r="T72" s="5"/>
      <c r="Z72" s="1386"/>
    </row>
    <row r="73" spans="1:26" ht="17.100000000000001" customHeight="1" x14ac:dyDescent="0.25">
      <c r="B73" s="2678" t="s">
        <v>6329</v>
      </c>
      <c r="C73" s="2679"/>
      <c r="D73" s="2564"/>
      <c r="E73" s="2564"/>
      <c r="F73" s="2565"/>
      <c r="G73" s="5"/>
      <c r="H73" s="2680" t="s">
        <v>6328</v>
      </c>
      <c r="I73" s="2681"/>
      <c r="J73" s="2681"/>
      <c r="K73" s="2682"/>
      <c r="L73" s="2683"/>
      <c r="M73" s="5"/>
      <c r="N73" s="2684" t="s">
        <v>910</v>
      </c>
      <c r="O73" s="2685"/>
      <c r="P73" s="2686"/>
      <c r="Q73" s="2686"/>
      <c r="R73" s="2687"/>
      <c r="T73" s="5"/>
      <c r="Z73" s="1387"/>
    </row>
    <row r="74" spans="1:26" ht="17.100000000000001" customHeight="1" x14ac:dyDescent="0.25">
      <c r="B74" s="2702" t="s">
        <v>6330</v>
      </c>
      <c r="C74" s="2703"/>
      <c r="D74" s="2564"/>
      <c r="E74" s="2564"/>
      <c r="F74" s="2565"/>
      <c r="G74" s="5"/>
      <c r="M74" s="5"/>
      <c r="N74" s="2680" t="s">
        <v>6365</v>
      </c>
      <c r="O74" s="2681"/>
      <c r="P74" s="2704"/>
      <c r="Q74" s="2704"/>
      <c r="R74" s="2705"/>
      <c r="V74" s="5"/>
      <c r="W74" s="5"/>
      <c r="X74" s="5"/>
      <c r="Z74" s="1387"/>
    </row>
    <row r="75" spans="1:26" ht="15" customHeight="1" x14ac:dyDescent="0.25">
      <c r="Z75" s="1387"/>
    </row>
    <row r="76" spans="1:26" ht="24.75" customHeight="1" x14ac:dyDescent="0.25">
      <c r="B76" s="2712" t="s">
        <v>6332</v>
      </c>
      <c r="C76" s="2712"/>
      <c r="D76" s="2712"/>
      <c r="E76" s="2712"/>
      <c r="F76" s="2712"/>
      <c r="G76" s="2712"/>
      <c r="H76" s="2712"/>
      <c r="I76" s="2712"/>
      <c r="J76" s="2712"/>
      <c r="K76" s="2712"/>
      <c r="L76" s="2712"/>
      <c r="M76" s="2712"/>
      <c r="N76" s="2712"/>
      <c r="O76" s="2712"/>
      <c r="Z76" s="1388"/>
    </row>
    <row r="77" spans="1:26" ht="15" customHeight="1" x14ac:dyDescent="0.25">
      <c r="B77" s="1460"/>
      <c r="C77" s="2714" t="s">
        <v>6333</v>
      </c>
      <c r="D77" s="2698" t="s">
        <v>6334</v>
      </c>
      <c r="E77" s="2699"/>
      <c r="F77" s="2699"/>
      <c r="G77" s="2699"/>
      <c r="H77" s="2699"/>
      <c r="I77" s="2700"/>
      <c r="J77" s="1389"/>
      <c r="K77" s="2698" t="s">
        <v>6335</v>
      </c>
      <c r="L77" s="2699"/>
      <c r="M77" s="2699"/>
      <c r="N77" s="2699"/>
      <c r="O77" s="2700"/>
    </row>
    <row r="78" spans="1:26" ht="60" x14ac:dyDescent="0.25">
      <c r="B78" s="1452"/>
      <c r="C78" s="2715"/>
      <c r="D78" s="1410" t="s">
        <v>6626</v>
      </c>
      <c r="E78" s="1410" t="s">
        <v>6336</v>
      </c>
      <c r="F78" s="1410" t="s">
        <v>6337</v>
      </c>
      <c r="G78" s="1410" t="s">
        <v>744</v>
      </c>
      <c r="H78" s="1410" t="s">
        <v>6338</v>
      </c>
      <c r="I78" s="1410" t="s">
        <v>6339</v>
      </c>
      <c r="J78" s="1390"/>
      <c r="K78" s="1410" t="s">
        <v>6336</v>
      </c>
      <c r="L78" s="1410" t="s">
        <v>6337</v>
      </c>
      <c r="M78" s="1410" t="s">
        <v>744</v>
      </c>
      <c r="N78" s="1410" t="s">
        <v>6338</v>
      </c>
      <c r="O78" s="1410" t="s">
        <v>6339</v>
      </c>
    </row>
    <row r="79" spans="1:26" x14ac:dyDescent="0.25">
      <c r="B79" s="1415" t="s">
        <v>6340</v>
      </c>
      <c r="C79" s="1411"/>
      <c r="D79" s="1474"/>
      <c r="E79" s="1411"/>
      <c r="F79" s="1411"/>
      <c r="G79" s="1412"/>
      <c r="H79" s="1412"/>
      <c r="I79" s="1411">
        <f>E79-H79</f>
        <v>0</v>
      </c>
      <c r="J79" s="1392"/>
      <c r="K79" s="1411">
        <f>E79</f>
        <v>0</v>
      </c>
      <c r="L79" s="1471"/>
      <c r="M79" s="1474"/>
      <c r="N79" s="1474"/>
      <c r="O79" s="1471">
        <f>K79-H79-N79</f>
        <v>0</v>
      </c>
    </row>
    <row r="80" spans="1:26" x14ac:dyDescent="0.25">
      <c r="B80" s="1416" t="s">
        <v>6341</v>
      </c>
      <c r="C80" s="1408"/>
      <c r="D80" s="1476"/>
      <c r="E80" s="1408"/>
      <c r="F80" s="1408"/>
      <c r="G80" s="1409"/>
      <c r="H80" s="1409"/>
      <c r="I80" s="1408">
        <f t="shared" ref="I80:I81" si="22">E80-H80</f>
        <v>0</v>
      </c>
      <c r="J80" s="1392"/>
      <c r="K80" s="1408">
        <f>E80</f>
        <v>0</v>
      </c>
      <c r="L80" s="1408"/>
      <c r="M80" s="1475"/>
      <c r="N80" s="1409"/>
      <c r="O80" s="1472">
        <f>K80-H80-N80</f>
        <v>0</v>
      </c>
    </row>
    <row r="81" spans="2:26" x14ac:dyDescent="0.25">
      <c r="B81" s="1417" t="s">
        <v>6342</v>
      </c>
      <c r="C81" s="1413"/>
      <c r="D81" s="1390"/>
      <c r="E81" s="1413"/>
      <c r="F81" s="1413"/>
      <c r="G81" s="1414"/>
      <c r="H81" s="1414"/>
      <c r="I81" s="1413">
        <f t="shared" si="22"/>
        <v>0</v>
      </c>
      <c r="J81" s="1392"/>
      <c r="K81" s="1413">
        <f>E81</f>
        <v>0</v>
      </c>
      <c r="L81" s="1413"/>
      <c r="M81" s="1476"/>
      <c r="N81" s="1414"/>
      <c r="O81" s="1473">
        <f>K81-H81-N81</f>
        <v>0</v>
      </c>
      <c r="X81" s="1393"/>
      <c r="Y81" s="1394"/>
      <c r="Z81" s="169"/>
    </row>
    <row r="82" spans="2:26" ht="8.25" customHeight="1" x14ac:dyDescent="0.25">
      <c r="C82" s="1395"/>
      <c r="G82" s="1396"/>
      <c r="H82" s="1396"/>
      <c r="I82" s="1396"/>
      <c r="J82" s="1396"/>
      <c r="K82" s="1396"/>
      <c r="P82" s="1396"/>
      <c r="R82" s="1394"/>
      <c r="S82" s="2701"/>
      <c r="T82" s="2701"/>
      <c r="U82" s="2701"/>
      <c r="V82" s="1397"/>
      <c r="W82" s="1397"/>
      <c r="X82" s="169"/>
      <c r="Y82" s="169"/>
      <c r="Z82" s="169"/>
    </row>
    <row r="83" spans="2:26" ht="23.25" customHeight="1" x14ac:dyDescent="0.25">
      <c r="B83" s="2712" t="s">
        <v>121</v>
      </c>
      <c r="C83" s="2712"/>
      <c r="D83" s="2712"/>
      <c r="E83" s="2712"/>
      <c r="F83" s="2712"/>
      <c r="G83" s="2712"/>
      <c r="H83" s="2712"/>
      <c r="I83" s="1398"/>
      <c r="J83" s="2712" t="s">
        <v>6343</v>
      </c>
      <c r="K83" s="2712"/>
      <c r="L83" s="2712"/>
      <c r="M83" s="2712"/>
      <c r="N83" s="2712"/>
      <c r="O83" s="2712"/>
      <c r="P83" s="2712"/>
      <c r="R83" s="2712" t="s">
        <v>6344</v>
      </c>
      <c r="S83" s="2712"/>
      <c r="T83" s="2712"/>
      <c r="U83" s="2712"/>
      <c r="V83" s="2712"/>
      <c r="W83" s="2712"/>
      <c r="X83" s="2712"/>
      <c r="Y83" s="1399"/>
      <c r="Z83" s="169"/>
    </row>
    <row r="84" spans="2:26" ht="33" customHeight="1" x14ac:dyDescent="0.25">
      <c r="B84" s="1794"/>
      <c r="C84" s="2729" t="s">
        <v>6345</v>
      </c>
      <c r="D84" s="2730"/>
      <c r="E84" s="2730"/>
      <c r="F84" s="2730"/>
      <c r="G84" s="2730"/>
      <c r="H84" s="2731"/>
      <c r="I84" s="1398"/>
      <c r="J84" s="2729" t="s">
        <v>6346</v>
      </c>
      <c r="K84" s="2730"/>
      <c r="L84" s="2730"/>
      <c r="M84" s="2730"/>
      <c r="N84" s="2730"/>
      <c r="O84" s="2730"/>
      <c r="P84" s="2731"/>
      <c r="R84" s="1451"/>
      <c r="S84" s="2698" t="s">
        <v>6347</v>
      </c>
      <c r="T84" s="2699"/>
      <c r="U84" s="2699"/>
      <c r="V84" s="2699"/>
      <c r="W84" s="2699"/>
      <c r="X84" s="2700"/>
    </row>
    <row r="85" spans="2:26" ht="47.25" customHeight="1" x14ac:dyDescent="0.25">
      <c r="B85" s="1795"/>
      <c r="C85" s="1410" t="s">
        <v>6348</v>
      </c>
      <c r="D85" s="1795" t="s">
        <v>6336</v>
      </c>
      <c r="E85" s="1795" t="s">
        <v>6337</v>
      </c>
      <c r="F85" s="1795" t="s">
        <v>744</v>
      </c>
      <c r="G85" s="1795" t="s">
        <v>6338</v>
      </c>
      <c r="H85" s="1795" t="s">
        <v>6339</v>
      </c>
      <c r="I85" s="1390"/>
      <c r="J85" s="1795" t="s">
        <v>6348</v>
      </c>
      <c r="K85" s="1795" t="s">
        <v>6336</v>
      </c>
      <c r="L85" s="1795" t="s">
        <v>6337</v>
      </c>
      <c r="M85" s="1795" t="s">
        <v>744</v>
      </c>
      <c r="N85" s="1795" t="s">
        <v>6338</v>
      </c>
      <c r="O85" s="1795" t="s">
        <v>6339</v>
      </c>
      <c r="P85" s="1795" t="s">
        <v>6349</v>
      </c>
      <c r="R85" s="1452"/>
      <c r="S85" s="1427" t="s">
        <v>6350</v>
      </c>
      <c r="T85" s="1427" t="s">
        <v>6337</v>
      </c>
      <c r="U85" s="1427" t="s">
        <v>744</v>
      </c>
      <c r="V85" s="1427" t="s">
        <v>6338</v>
      </c>
      <c r="W85" s="1410" t="s">
        <v>6369</v>
      </c>
      <c r="X85" s="1427" t="s">
        <v>6339</v>
      </c>
    </row>
    <row r="86" spans="2:26" x14ac:dyDescent="0.25">
      <c r="B86" s="1415" t="s">
        <v>6351</v>
      </c>
      <c r="C86" s="1411">
        <f>IFERROR(J86/P86,0)</f>
        <v>0</v>
      </c>
      <c r="D86" s="1411">
        <f>IFERROR(K86/$P86,0)</f>
        <v>0</v>
      </c>
      <c r="E86" s="1411">
        <f>IFERROR(L86/P86,0)</f>
        <v>0</v>
      </c>
      <c r="F86" s="1412"/>
      <c r="G86" s="1412"/>
      <c r="H86" s="1411">
        <f t="shared" ref="H86:H92" si="23">IFERROR(D86-G86,0)</f>
        <v>0</v>
      </c>
      <c r="I86" s="1391"/>
      <c r="J86" s="1411"/>
      <c r="K86" s="1411"/>
      <c r="L86" s="1411"/>
      <c r="M86" s="1411">
        <f t="shared" ref="M86:N88" si="24">IFERROR(F86*$P86,0)</f>
        <v>0</v>
      </c>
      <c r="N86" s="1411">
        <f t="shared" si="24"/>
        <v>0</v>
      </c>
      <c r="O86" s="1411">
        <f>IFERROR(K86-N86,0)</f>
        <v>0</v>
      </c>
      <c r="P86" s="1474"/>
      <c r="R86" s="1424" t="s">
        <v>6627</v>
      </c>
      <c r="S86" s="1411"/>
      <c r="T86" s="1411"/>
      <c r="U86" s="1412"/>
      <c r="V86" s="1412"/>
      <c r="W86" s="1412"/>
      <c r="X86" s="1411">
        <f>IFERROR(S86-W86,0)</f>
        <v>0</v>
      </c>
    </row>
    <row r="87" spans="2:26" x14ac:dyDescent="0.25">
      <c r="B87" s="1416" t="s">
        <v>6353</v>
      </c>
      <c r="C87" s="1408">
        <f>IFERROR(J87/P87,0)</f>
        <v>0</v>
      </c>
      <c r="D87" s="1408">
        <f>IFERROR(K87/$P87,0)</f>
        <v>0</v>
      </c>
      <c r="E87" s="1408">
        <f>IFERROR(L87/P87,0)</f>
        <v>0</v>
      </c>
      <c r="F87" s="1409"/>
      <c r="G87" s="1409"/>
      <c r="H87" s="1408">
        <f t="shared" si="23"/>
        <v>0</v>
      </c>
      <c r="I87" s="1391"/>
      <c r="J87" s="1408"/>
      <c r="K87" s="1408"/>
      <c r="L87" s="1408"/>
      <c r="M87" s="1408">
        <f t="shared" si="24"/>
        <v>0</v>
      </c>
      <c r="N87" s="1408">
        <f t="shared" si="24"/>
        <v>0</v>
      </c>
      <c r="O87" s="1408">
        <f>IFERROR(K87-N87,0)</f>
        <v>0</v>
      </c>
      <c r="P87" s="1475"/>
      <c r="R87" s="1425" t="s">
        <v>6352</v>
      </c>
      <c r="S87" s="1408"/>
      <c r="T87" s="1408"/>
      <c r="U87" s="1409"/>
      <c r="V87" s="1409"/>
      <c r="W87" s="1409"/>
      <c r="X87" s="1408">
        <f>IFERROR(S87-W87,0)</f>
        <v>0</v>
      </c>
    </row>
    <row r="88" spans="2:26" x14ac:dyDescent="0.25">
      <c r="B88" s="1416" t="s">
        <v>6355</v>
      </c>
      <c r="C88" s="1408">
        <f>IFERROR(J88/P88,0)</f>
        <v>0</v>
      </c>
      <c r="D88" s="1408">
        <f>IFERROR(K88/$P88,0)</f>
        <v>0</v>
      </c>
      <c r="E88" s="1408">
        <f>IFERROR(L88/P88,0)</f>
        <v>0</v>
      </c>
      <c r="F88" s="1409"/>
      <c r="G88" s="1409"/>
      <c r="H88" s="1408">
        <f t="shared" si="23"/>
        <v>0</v>
      </c>
      <c r="I88" s="1391"/>
      <c r="J88" s="1408"/>
      <c r="K88" s="1408"/>
      <c r="L88" s="1408"/>
      <c r="M88" s="1408">
        <f t="shared" si="24"/>
        <v>0</v>
      </c>
      <c r="N88" s="1408">
        <f t="shared" si="24"/>
        <v>0</v>
      </c>
      <c r="O88" s="1408">
        <f>IFERROR(K88-N88,0)</f>
        <v>0</v>
      </c>
      <c r="P88" s="1475"/>
      <c r="R88" s="1425" t="s">
        <v>6354</v>
      </c>
      <c r="S88" s="1408"/>
      <c r="T88" s="1408"/>
      <c r="U88" s="1409"/>
      <c r="V88" s="1409"/>
      <c r="W88" s="1409"/>
      <c r="X88" s="1408">
        <f>IFERROR(S88-W88,0)</f>
        <v>0</v>
      </c>
    </row>
    <row r="89" spans="2:26" ht="17.25" customHeight="1" x14ac:dyDescent="0.25">
      <c r="B89" s="1416" t="s">
        <v>6356</v>
      </c>
      <c r="C89" s="1407">
        <f>IFERROR(SUM(C86:C88),0)</f>
        <v>0</v>
      </c>
      <c r="D89" s="1418">
        <f>IFERROR(SUM(D86:D88),0)</f>
        <v>0</v>
      </c>
      <c r="E89" s="1418">
        <f>IFERROR(SUM(E86:E88),0)</f>
        <v>0</v>
      </c>
      <c r="F89" s="1418">
        <f>IFERROR(SUM(F86:F88),0)</f>
        <v>0</v>
      </c>
      <c r="G89" s="1418">
        <f>IFERROR(SUM(G86:G88),0)</f>
        <v>0</v>
      </c>
      <c r="H89" s="1407">
        <f t="shared" si="23"/>
        <v>0</v>
      </c>
      <c r="I89" s="1391"/>
      <c r="J89" s="1418">
        <f t="shared" ref="J89:O89" si="25">IFERROR(SUM(J86:J88),0)</f>
        <v>0</v>
      </c>
      <c r="K89" s="1418">
        <f t="shared" si="25"/>
        <v>0</v>
      </c>
      <c r="L89" s="1418">
        <f t="shared" si="25"/>
        <v>0</v>
      </c>
      <c r="M89" s="1418">
        <f t="shared" si="25"/>
        <v>0</v>
      </c>
      <c r="N89" s="1418">
        <f t="shared" si="25"/>
        <v>0</v>
      </c>
      <c r="O89" s="1418">
        <f t="shared" si="25"/>
        <v>0</v>
      </c>
      <c r="P89" s="1407">
        <f>IFERROR(K89/D89,0)</f>
        <v>0</v>
      </c>
      <c r="R89" s="1426" t="s">
        <v>447</v>
      </c>
      <c r="S89" s="1407">
        <f t="shared" ref="S89" si="26">IFERROR(SUM(S86:S88),0)</f>
        <v>0</v>
      </c>
      <c r="T89" s="1407">
        <f t="shared" ref="T89:X89" si="27">IFERROR(SUM(T86:T88),0)</f>
        <v>0</v>
      </c>
      <c r="U89" s="1407">
        <f t="shared" si="27"/>
        <v>0</v>
      </c>
      <c r="V89" s="1407">
        <f t="shared" si="27"/>
        <v>0</v>
      </c>
      <c r="W89" s="1407">
        <f t="shared" si="27"/>
        <v>0</v>
      </c>
      <c r="X89" s="1407">
        <f t="shared" si="27"/>
        <v>0</v>
      </c>
      <c r="Y89" s="1394"/>
      <c r="Z89" s="169"/>
    </row>
    <row r="90" spans="2:26" x14ac:dyDescent="0.25">
      <c r="B90" s="1419" t="s">
        <v>6357</v>
      </c>
      <c r="C90" s="1431"/>
      <c r="D90" s="1408"/>
      <c r="E90" s="1408"/>
      <c r="F90" s="1475"/>
      <c r="G90" s="1475"/>
      <c r="H90" s="1408">
        <f t="shared" si="23"/>
        <v>0</v>
      </c>
      <c r="I90" s="1391"/>
      <c r="J90" s="1408"/>
      <c r="K90" s="1408">
        <f>D90</f>
        <v>0</v>
      </c>
      <c r="L90" s="1408">
        <f t="shared" ref="L90:N92" si="28">E90</f>
        <v>0</v>
      </c>
      <c r="M90" s="1408">
        <f t="shared" si="28"/>
        <v>0</v>
      </c>
      <c r="N90" s="1408">
        <f t="shared" si="28"/>
        <v>0</v>
      </c>
      <c r="O90" s="1408">
        <f t="shared" ref="O90:O92" si="29">K90-N90</f>
        <v>0</v>
      </c>
      <c r="P90" s="1400"/>
      <c r="R90" s="1403"/>
      <c r="S90" s="1403"/>
      <c r="T90" s="1403"/>
      <c r="U90" s="1403"/>
      <c r="V90" s="1403"/>
      <c r="W90" s="1403"/>
      <c r="X90" s="1403"/>
      <c r="Z90" s="169"/>
    </row>
    <row r="91" spans="2:26" x14ac:dyDescent="0.25">
      <c r="B91" s="1419" t="s">
        <v>6359</v>
      </c>
      <c r="C91" s="1431"/>
      <c r="D91" s="1408"/>
      <c r="E91" s="1408"/>
      <c r="F91" s="1475"/>
      <c r="G91" s="1475"/>
      <c r="H91" s="1408">
        <f t="shared" si="23"/>
        <v>0</v>
      </c>
      <c r="I91" s="1391"/>
      <c r="J91" s="1408"/>
      <c r="K91" s="1408">
        <f t="shared" ref="K91:K92" si="30">D91</f>
        <v>0</v>
      </c>
      <c r="L91" s="1408">
        <f t="shared" si="28"/>
        <v>0</v>
      </c>
      <c r="M91" s="1408">
        <f t="shared" si="28"/>
        <v>0</v>
      </c>
      <c r="N91" s="1408">
        <f t="shared" si="28"/>
        <v>0</v>
      </c>
      <c r="O91" s="1408">
        <f t="shared" si="29"/>
        <v>0</v>
      </c>
      <c r="P91" s="1400"/>
      <c r="R91" s="1428" t="s">
        <v>6358</v>
      </c>
      <c r="S91" s="1429">
        <f>IFERROR(S89/K95,0)</f>
        <v>0</v>
      </c>
      <c r="T91" s="1429">
        <f>IFERROR(T89/L95,0)</f>
        <v>0</v>
      </c>
      <c r="U91" s="1429">
        <f>IFERROR(U89/M95,0)</f>
        <v>0</v>
      </c>
      <c r="V91" s="1429">
        <f>IFERROR(V89/N95,0)</f>
        <v>0</v>
      </c>
      <c r="W91" s="1429">
        <f>IFERROR(W89/N95,0)</f>
        <v>0</v>
      </c>
      <c r="X91" s="1429">
        <f>IFERROR(X89/O95,0)</f>
        <v>0</v>
      </c>
      <c r="Y91" s="1394"/>
      <c r="Z91" s="169"/>
    </row>
    <row r="92" spans="2:26" ht="15" customHeight="1" x14ac:dyDescent="0.25">
      <c r="B92" s="1419" t="s">
        <v>6360</v>
      </c>
      <c r="C92" s="1431"/>
      <c r="D92" s="1413"/>
      <c r="E92" s="1413"/>
      <c r="F92" s="1476"/>
      <c r="G92" s="1476"/>
      <c r="H92" s="1413">
        <f t="shared" si="23"/>
        <v>0</v>
      </c>
      <c r="I92" s="1391"/>
      <c r="J92" s="1408"/>
      <c r="K92" s="1408">
        <f t="shared" si="30"/>
        <v>0</v>
      </c>
      <c r="L92" s="1408">
        <f t="shared" si="28"/>
        <v>0</v>
      </c>
      <c r="M92" s="1408">
        <f t="shared" si="28"/>
        <v>0</v>
      </c>
      <c r="N92" s="1408">
        <f t="shared" si="28"/>
        <v>0</v>
      </c>
      <c r="O92" s="1408">
        <f t="shared" si="29"/>
        <v>0</v>
      </c>
      <c r="P92" s="1400"/>
      <c r="R92" s="1389"/>
      <c r="S92" s="1389"/>
      <c r="T92" s="1389"/>
      <c r="U92" s="1389"/>
      <c r="V92" s="1389"/>
      <c r="W92" s="1389"/>
      <c r="X92" s="1389"/>
      <c r="Y92" s="1394"/>
      <c r="Z92" s="169"/>
    </row>
    <row r="93" spans="2:26" ht="21" x14ac:dyDescent="0.25">
      <c r="B93" s="1419" t="s">
        <v>6361</v>
      </c>
      <c r="C93" s="1432"/>
      <c r="D93" s="1401"/>
      <c r="E93" s="1401"/>
      <c r="F93" s="1401"/>
      <c r="G93" s="1401"/>
      <c r="H93" s="1433"/>
      <c r="I93" s="1430"/>
      <c r="J93" s="1418">
        <f t="shared" ref="J93:O93" si="31">IFERROR(J89+SUM(J90:J92),0)</f>
        <v>0</v>
      </c>
      <c r="K93" s="1418">
        <f t="shared" si="31"/>
        <v>0</v>
      </c>
      <c r="L93" s="1418">
        <f t="shared" si="31"/>
        <v>0</v>
      </c>
      <c r="M93" s="1418">
        <f t="shared" si="31"/>
        <v>0</v>
      </c>
      <c r="N93" s="1418">
        <f t="shared" si="31"/>
        <v>0</v>
      </c>
      <c r="O93" s="1418">
        <f t="shared" si="31"/>
        <v>0</v>
      </c>
      <c r="P93" s="1400"/>
      <c r="R93" s="1402"/>
      <c r="S93" s="1403"/>
      <c r="T93" s="1397"/>
      <c r="U93" s="1394"/>
      <c r="V93" s="1394"/>
      <c r="W93" s="1394"/>
      <c r="X93" s="169"/>
      <c r="Y93" s="1394"/>
      <c r="Z93" s="169"/>
    </row>
    <row r="94" spans="2:26" ht="16.5" customHeight="1" x14ac:dyDescent="0.25">
      <c r="B94" s="1420" t="s">
        <v>6362</v>
      </c>
      <c r="C94" s="1432"/>
      <c r="D94" s="1418"/>
      <c r="E94" s="1418"/>
      <c r="F94" s="1422"/>
      <c r="G94" s="1422"/>
      <c r="H94" s="1407">
        <f>IFERROR(D94-G94,0)</f>
        <v>0</v>
      </c>
      <c r="I94" s="1391"/>
      <c r="J94" s="1408"/>
      <c r="K94" s="1423">
        <f>D94</f>
        <v>0</v>
      </c>
      <c r="L94" s="1423">
        <f t="shared" ref="L94:O94" si="32">E94</f>
        <v>0</v>
      </c>
      <c r="M94" s="1423">
        <f t="shared" si="32"/>
        <v>0</v>
      </c>
      <c r="N94" s="1423">
        <f t="shared" si="32"/>
        <v>0</v>
      </c>
      <c r="O94" s="1423">
        <f t="shared" si="32"/>
        <v>0</v>
      </c>
      <c r="P94" s="1400"/>
      <c r="R94" s="1402"/>
      <c r="S94" s="1403"/>
      <c r="T94" s="1397"/>
      <c r="U94" s="1394"/>
      <c r="V94" s="1394"/>
      <c r="W94" s="1394"/>
      <c r="X94" s="169"/>
      <c r="Y94" s="1394"/>
      <c r="Z94" s="169"/>
    </row>
    <row r="95" spans="2:26" ht="13.5" customHeight="1" x14ac:dyDescent="0.25">
      <c r="B95" s="1421" t="s">
        <v>447</v>
      </c>
      <c r="C95" s="1418"/>
      <c r="D95" s="1418"/>
      <c r="E95" s="1418"/>
      <c r="F95" s="1418"/>
      <c r="G95" s="1418"/>
      <c r="H95" s="1418"/>
      <c r="I95" s="1391"/>
      <c r="J95" s="1407">
        <f t="shared" ref="J95:O95" si="33">IFERROR(J93+J94,0)</f>
        <v>0</v>
      </c>
      <c r="K95" s="1407">
        <f t="shared" si="33"/>
        <v>0</v>
      </c>
      <c r="L95" s="1407">
        <f t="shared" si="33"/>
        <v>0</v>
      </c>
      <c r="M95" s="1407">
        <f t="shared" si="33"/>
        <v>0</v>
      </c>
      <c r="N95" s="1407">
        <f t="shared" si="33"/>
        <v>0</v>
      </c>
      <c r="O95" s="1407">
        <f t="shared" si="33"/>
        <v>0</v>
      </c>
      <c r="P95" s="1400"/>
      <c r="R95" s="1402"/>
      <c r="S95" s="1403"/>
      <c r="T95" s="1397"/>
      <c r="U95" s="1394"/>
      <c r="V95" s="1394"/>
      <c r="W95" s="1394"/>
      <c r="X95" s="169"/>
      <c r="Y95" s="1394"/>
      <c r="Z95" s="1387"/>
    </row>
    <row r="96" spans="2:26" ht="13.5" customHeight="1" x14ac:dyDescent="0.25">
      <c r="B96" s="1454"/>
      <c r="C96" s="1401"/>
      <c r="D96" s="1401"/>
      <c r="E96" s="1401"/>
      <c r="F96" s="1401"/>
      <c r="G96" s="1401"/>
      <c r="H96" s="1401"/>
      <c r="I96" s="1391"/>
      <c r="J96" s="1391"/>
      <c r="K96" s="1391"/>
      <c r="L96" s="1391"/>
      <c r="M96" s="1391"/>
      <c r="N96" s="1391"/>
      <c r="O96" s="1391"/>
      <c r="P96" s="1400"/>
      <c r="R96" s="1402"/>
      <c r="S96" s="1403"/>
      <c r="T96" s="1397"/>
      <c r="U96" s="1394"/>
      <c r="V96" s="1394"/>
      <c r="W96" s="1394"/>
      <c r="X96" s="169"/>
      <c r="Y96" s="1394"/>
      <c r="Z96" s="1387"/>
    </row>
    <row r="97" spans="1:36" s="1387" customFormat="1" ht="22.5" customHeight="1" x14ac:dyDescent="0.25">
      <c r="A97" s="169"/>
      <c r="B97" s="2712" t="s">
        <v>6441</v>
      </c>
      <c r="C97" s="2712"/>
      <c r="D97" s="2712"/>
      <c r="E97" s="2712"/>
      <c r="F97" s="2712"/>
      <c r="G97" s="2712"/>
      <c r="H97" s="2712"/>
      <c r="I97" s="2712"/>
      <c r="J97" s="2712"/>
      <c r="K97" s="2712"/>
      <c r="L97" s="2712"/>
      <c r="M97" s="2712"/>
      <c r="N97" s="2712"/>
      <c r="O97" s="2712"/>
      <c r="P97" s="2712"/>
      <c r="Q97" s="151"/>
      <c r="R97" s="1402"/>
      <c r="S97" s="1406"/>
      <c r="T97" s="1406"/>
      <c r="U97" s="1394"/>
      <c r="V97" s="1394"/>
      <c r="W97" s="1394"/>
      <c r="X97" s="1394"/>
      <c r="Y97" s="1394"/>
      <c r="Z97" s="151"/>
      <c r="AB97" s="151"/>
      <c r="AC97" s="151"/>
      <c r="AD97" s="151"/>
      <c r="AE97" s="151"/>
      <c r="AF97" s="151"/>
      <c r="AG97" s="151"/>
      <c r="AH97" s="151"/>
      <c r="AI97" s="151"/>
      <c r="AJ97" s="151"/>
    </row>
    <row r="98" spans="1:36" s="1387" customFormat="1" ht="19.5" customHeight="1" x14ac:dyDescent="0.25">
      <c r="A98" s="169"/>
      <c r="B98" s="1461"/>
      <c r="C98" s="2698" t="s">
        <v>6442</v>
      </c>
      <c r="D98" s="2699"/>
      <c r="E98" s="2699"/>
      <c r="F98" s="2699"/>
      <c r="G98" s="2699"/>
      <c r="H98" s="2699"/>
      <c r="I98" s="2700"/>
      <c r="J98" s="2698" t="s">
        <v>6443</v>
      </c>
      <c r="K98" s="2699"/>
      <c r="L98" s="2699"/>
      <c r="M98" s="2699"/>
      <c r="N98" s="2699"/>
      <c r="O98" s="2699"/>
      <c r="P98" s="2700"/>
      <c r="Q98" s="151"/>
      <c r="R98" s="1402"/>
      <c r="S98" s="1406"/>
      <c r="T98" s="1406"/>
      <c r="U98" s="1394"/>
      <c r="V98" s="1394"/>
      <c r="W98" s="1394"/>
      <c r="X98" s="1394"/>
      <c r="Y98" s="1394"/>
      <c r="Z98" s="151"/>
      <c r="AB98" s="151"/>
      <c r="AC98" s="151"/>
      <c r="AD98" s="151"/>
      <c r="AE98" s="151"/>
      <c r="AF98" s="151"/>
      <c r="AG98" s="151"/>
      <c r="AH98" s="151"/>
      <c r="AI98" s="151"/>
      <c r="AJ98" s="151"/>
    </row>
    <row r="99" spans="1:36" s="1387" customFormat="1" ht="29.25" customHeight="1" x14ac:dyDescent="0.25">
      <c r="A99" s="169"/>
      <c r="B99" s="1461" t="s">
        <v>6444</v>
      </c>
      <c r="C99" s="1410" t="s">
        <v>6445</v>
      </c>
      <c r="D99" s="1410" t="s">
        <v>771</v>
      </c>
      <c r="E99" s="1410" t="s">
        <v>6446</v>
      </c>
      <c r="F99" s="1410" t="s">
        <v>6447</v>
      </c>
      <c r="G99" s="1410" t="s">
        <v>764</v>
      </c>
      <c r="H99" s="1410" t="s">
        <v>766</v>
      </c>
      <c r="I99" s="1410" t="s">
        <v>447</v>
      </c>
      <c r="J99" s="1410" t="s">
        <v>6445</v>
      </c>
      <c r="K99" s="1410" t="s">
        <v>771</v>
      </c>
      <c r="L99" s="1410" t="s">
        <v>6446</v>
      </c>
      <c r="M99" s="1410" t="s">
        <v>6447</v>
      </c>
      <c r="N99" s="1410" t="s">
        <v>764</v>
      </c>
      <c r="O99" s="1410" t="s">
        <v>766</v>
      </c>
      <c r="P99" s="1410" t="s">
        <v>447</v>
      </c>
      <c r="Q99" s="151"/>
      <c r="R99" s="1402"/>
      <c r="S99" s="1406"/>
      <c r="T99" s="1406"/>
      <c r="U99" s="1394"/>
      <c r="V99" s="1394"/>
      <c r="W99" s="1394"/>
      <c r="X99" s="1394"/>
      <c r="Y99" s="1394"/>
      <c r="Z99" s="151"/>
      <c r="AB99" s="151"/>
      <c r="AC99" s="151"/>
      <c r="AD99" s="151"/>
      <c r="AE99" s="151"/>
      <c r="AF99" s="151"/>
      <c r="AG99" s="151"/>
      <c r="AH99" s="151"/>
      <c r="AI99" s="151"/>
      <c r="AJ99" s="151"/>
    </row>
    <row r="100" spans="1:36" s="1387" customFormat="1" ht="19.5" customHeight="1" x14ac:dyDescent="0.25">
      <c r="A100" s="169"/>
      <c r="B100" s="1415" t="s">
        <v>6448</v>
      </c>
      <c r="C100" s="1465"/>
      <c r="D100" s="1409"/>
      <c r="E100" s="1409"/>
      <c r="F100" s="1463"/>
      <c r="G100" s="1464"/>
      <c r="H100" s="1409"/>
      <c r="I100" s="1408">
        <f>SUM(C100:H100)</f>
        <v>0</v>
      </c>
      <c r="J100" s="1409"/>
      <c r="K100" s="1463"/>
      <c r="L100" s="1463"/>
      <c r="M100" s="1463"/>
      <c r="N100" s="1463"/>
      <c r="O100" s="1409"/>
      <c r="P100" s="1408">
        <f>SUM(J100:O100)</f>
        <v>0</v>
      </c>
      <c r="Q100" s="151"/>
      <c r="R100" s="1402"/>
      <c r="S100" s="1406"/>
      <c r="T100" s="1406"/>
      <c r="U100" s="1394"/>
      <c r="V100" s="1394"/>
      <c r="W100" s="1394"/>
      <c r="X100" s="1394"/>
      <c r="Y100" s="1394"/>
      <c r="Z100" s="151"/>
      <c r="AB100" s="151"/>
      <c r="AC100" s="151"/>
      <c r="AD100" s="151"/>
      <c r="AE100" s="151"/>
      <c r="AF100" s="151"/>
      <c r="AG100" s="151"/>
      <c r="AH100" s="151"/>
      <c r="AI100" s="151"/>
      <c r="AJ100" s="151"/>
    </row>
    <row r="101" spans="1:36" s="1387" customFormat="1" ht="19.5" customHeight="1" x14ac:dyDescent="0.25">
      <c r="A101" s="169"/>
      <c r="B101" s="1416" t="s">
        <v>6449</v>
      </c>
      <c r="C101" s="1465"/>
      <c r="D101" s="1409"/>
      <c r="E101" s="1409"/>
      <c r="F101" s="1463"/>
      <c r="G101" s="1464"/>
      <c r="H101" s="1409"/>
      <c r="I101" s="1408">
        <f t="shared" ref="I101:I102" si="34">SUM(C101:H101)</f>
        <v>0</v>
      </c>
      <c r="J101" s="1409"/>
      <c r="K101" s="1463"/>
      <c r="L101" s="1463"/>
      <c r="M101" s="1463"/>
      <c r="N101" s="1463"/>
      <c r="O101" s="1409"/>
      <c r="P101" s="1408">
        <f t="shared" ref="P101:P102" si="35">SUM(J101:O101)</f>
        <v>0</v>
      </c>
      <c r="Q101" s="151"/>
      <c r="R101" s="1402"/>
      <c r="S101" s="1406"/>
      <c r="T101" s="1406"/>
      <c r="U101" s="1394"/>
      <c r="V101" s="1394"/>
      <c r="W101" s="1394"/>
      <c r="X101" s="1394"/>
      <c r="Y101" s="1394"/>
      <c r="Z101" s="151"/>
      <c r="AB101" s="151"/>
      <c r="AC101" s="151"/>
      <c r="AD101" s="151"/>
      <c r="AE101" s="151"/>
      <c r="AF101" s="151"/>
      <c r="AG101" s="151"/>
      <c r="AH101" s="151"/>
      <c r="AI101" s="151"/>
      <c r="AJ101" s="151"/>
    </row>
    <row r="102" spans="1:36" s="1387" customFormat="1" ht="19.5" customHeight="1" x14ac:dyDescent="0.25">
      <c r="A102" s="169"/>
      <c r="B102" s="1416" t="s">
        <v>1448</v>
      </c>
      <c r="C102" s="1468"/>
      <c r="D102" s="1414"/>
      <c r="E102" s="1414"/>
      <c r="F102" s="1469"/>
      <c r="G102" s="1470"/>
      <c r="H102" s="1414"/>
      <c r="I102" s="1413">
        <f t="shared" si="34"/>
        <v>0</v>
      </c>
      <c r="J102" s="1414"/>
      <c r="K102" s="1469"/>
      <c r="L102" s="1469"/>
      <c r="M102" s="1469"/>
      <c r="N102" s="1469"/>
      <c r="O102" s="1414"/>
      <c r="P102" s="1413">
        <f t="shared" si="35"/>
        <v>0</v>
      </c>
      <c r="Q102" s="151"/>
      <c r="R102" s="1402"/>
      <c r="S102" s="1406"/>
      <c r="T102" s="1406"/>
      <c r="U102" s="1394"/>
      <c r="V102" s="1394"/>
      <c r="W102" s="1394"/>
      <c r="X102" s="1394"/>
      <c r="Y102" s="1394"/>
      <c r="Z102" s="151"/>
      <c r="AB102" s="151"/>
      <c r="AC102" s="151"/>
      <c r="AD102" s="151"/>
      <c r="AE102" s="151"/>
      <c r="AF102" s="151"/>
      <c r="AG102" s="151"/>
      <c r="AH102" s="151"/>
      <c r="AI102" s="151"/>
      <c r="AJ102" s="151"/>
    </row>
    <row r="103" spans="1:36" s="1387" customFormat="1" ht="19.5" customHeight="1" x14ac:dyDescent="0.25">
      <c r="A103" s="169"/>
      <c r="B103" s="1417" t="s">
        <v>447</v>
      </c>
      <c r="C103" s="1466">
        <f>SUM(C100:C102)</f>
        <v>0</v>
      </c>
      <c r="D103" s="1467">
        <f t="shared" ref="D103:I103" si="36">SUM(D100:D102)</f>
        <v>0</v>
      </c>
      <c r="E103" s="1467">
        <f t="shared" si="36"/>
        <v>0</v>
      </c>
      <c r="F103" s="1467">
        <f t="shared" si="36"/>
        <v>0</v>
      </c>
      <c r="G103" s="1467">
        <f t="shared" si="36"/>
        <v>0</v>
      </c>
      <c r="H103" s="1467">
        <f t="shared" si="36"/>
        <v>0</v>
      </c>
      <c r="I103" s="1467">
        <f t="shared" si="36"/>
        <v>0</v>
      </c>
      <c r="J103" s="1467">
        <f>SUM(J100:J102)</f>
        <v>0</v>
      </c>
      <c r="K103" s="1467">
        <f t="shared" ref="K103:P103" si="37">SUM(K100:K102)</f>
        <v>0</v>
      </c>
      <c r="L103" s="1467">
        <f t="shared" si="37"/>
        <v>0</v>
      </c>
      <c r="M103" s="1467">
        <f t="shared" si="37"/>
        <v>0</v>
      </c>
      <c r="N103" s="1467">
        <f t="shared" si="37"/>
        <v>0</v>
      </c>
      <c r="O103" s="1467">
        <f t="shared" si="37"/>
        <v>0</v>
      </c>
      <c r="P103" s="1467">
        <f t="shared" si="37"/>
        <v>0</v>
      </c>
      <c r="Q103" s="151"/>
      <c r="R103" s="1402"/>
      <c r="S103" s="1406"/>
      <c r="T103" s="1406"/>
      <c r="U103" s="1394"/>
      <c r="V103" s="1394"/>
      <c r="W103" s="1394"/>
      <c r="X103" s="1394"/>
      <c r="Y103" s="1394"/>
      <c r="Z103" s="151"/>
      <c r="AB103" s="151"/>
      <c r="AC103" s="151"/>
      <c r="AD103" s="151"/>
      <c r="AE103" s="151"/>
      <c r="AF103" s="151"/>
      <c r="AG103" s="151"/>
      <c r="AH103" s="151"/>
      <c r="AI103" s="151"/>
      <c r="AJ103" s="151"/>
    </row>
    <row r="104" spans="1:36" ht="13.5" customHeight="1" x14ac:dyDescent="0.25">
      <c r="B104" s="1454"/>
      <c r="C104" s="1401"/>
      <c r="D104" s="1401"/>
      <c r="E104" s="1401"/>
      <c r="F104" s="1401"/>
      <c r="G104" s="1401"/>
      <c r="H104" s="1401"/>
      <c r="I104" s="1391"/>
      <c r="J104" s="1391"/>
      <c r="K104" s="1391"/>
      <c r="L104" s="1391"/>
      <c r="M104" s="1391"/>
      <c r="N104" s="1391"/>
      <c r="O104" s="1391"/>
      <c r="P104" s="1400"/>
      <c r="R104" s="1402"/>
      <c r="S104" s="1403"/>
      <c r="T104" s="1397"/>
      <c r="U104" s="1394"/>
      <c r="V104" s="1394"/>
      <c r="W104" s="1394"/>
      <c r="X104" s="169"/>
      <c r="Y104" s="1394"/>
      <c r="Z104" s="1387"/>
    </row>
    <row r="105" spans="1:36" ht="23.25" x14ac:dyDescent="0.25">
      <c r="B105" s="2716" t="s">
        <v>6368</v>
      </c>
      <c r="C105" s="2717"/>
      <c r="D105" s="2717"/>
      <c r="E105" s="2717"/>
      <c r="F105" s="2717"/>
      <c r="G105" s="2717"/>
      <c r="H105" s="2718"/>
    </row>
    <row r="106" spans="1:36" x14ac:dyDescent="0.25">
      <c r="B106" s="1796"/>
      <c r="C106" s="2713" t="s">
        <v>6333</v>
      </c>
      <c r="D106" s="2719" t="s">
        <v>6334</v>
      </c>
      <c r="E106" s="2719"/>
      <c r="F106" s="2719"/>
      <c r="G106" s="2719"/>
      <c r="H106" s="2720"/>
    </row>
    <row r="107" spans="1:36" ht="30" x14ac:dyDescent="0.25">
      <c r="B107" s="1797"/>
      <c r="C107" s="2711"/>
      <c r="D107" s="1448" t="s">
        <v>6336</v>
      </c>
      <c r="E107" s="1410" t="s">
        <v>6337</v>
      </c>
      <c r="F107" s="1449" t="s">
        <v>744</v>
      </c>
      <c r="G107" s="1410" t="s">
        <v>6338</v>
      </c>
      <c r="H107" s="1450" t="s">
        <v>6369</v>
      </c>
    </row>
    <row r="108" spans="1:36" x14ac:dyDescent="0.25">
      <c r="B108" s="1425" t="s">
        <v>6370</v>
      </c>
      <c r="C108" s="1408">
        <f>IFERROR(C80/C79,0)</f>
        <v>0</v>
      </c>
      <c r="D108" s="1438">
        <f>IFERROR(E80/E79,0)</f>
        <v>0</v>
      </c>
      <c r="E108" s="1408">
        <f>IFERROR(F80/F79,0)</f>
        <v>0</v>
      </c>
      <c r="F108" s="1438">
        <f>IFERROR(G80/G79,0)</f>
        <v>0</v>
      </c>
      <c r="G108" s="1408">
        <f>IFERROR(H80/H79,0)</f>
        <v>0</v>
      </c>
      <c r="H108" s="1430"/>
    </row>
    <row r="109" spans="1:36" x14ac:dyDescent="0.25">
      <c r="B109" s="1425" t="s">
        <v>6371</v>
      </c>
      <c r="C109" s="1408">
        <f>IFERROR(C80/C81,0)</f>
        <v>0</v>
      </c>
      <c r="D109" s="1438">
        <f>IFERROR(E80/E81,0)</f>
        <v>0</v>
      </c>
      <c r="E109" s="1408">
        <f>IFERROR(F80/F81,0)</f>
        <v>0</v>
      </c>
      <c r="F109" s="1438">
        <f>IFERROR(G80/G81,0)</f>
        <v>0</v>
      </c>
      <c r="G109" s="1408">
        <f>IFERROR(H80/H81,0)</f>
        <v>0</v>
      </c>
      <c r="H109" s="1430"/>
    </row>
    <row r="110" spans="1:36" x14ac:dyDescent="0.25">
      <c r="B110" s="1425" t="s">
        <v>6372</v>
      </c>
      <c r="C110" s="1408">
        <f>IFERROR(C81/C79,0)</f>
        <v>0</v>
      </c>
      <c r="D110" s="1438">
        <f>IFERROR(E81/E79,0)</f>
        <v>0</v>
      </c>
      <c r="E110" s="1408">
        <f>IFERROR(F81/F79,0)</f>
        <v>0</v>
      </c>
      <c r="F110" s="1438">
        <f>IFERROR(G81/G79,0)</f>
        <v>0</v>
      </c>
      <c r="G110" s="1408">
        <f>IFERROR(H81/H79,0)</f>
        <v>0</v>
      </c>
      <c r="H110" s="1430"/>
    </row>
    <row r="111" spans="1:36" x14ac:dyDescent="0.25">
      <c r="B111" s="1425" t="s">
        <v>6373</v>
      </c>
      <c r="C111" s="1436"/>
      <c r="D111" s="1439">
        <f>IFERROR(E81/D89,0)</f>
        <v>0</v>
      </c>
      <c r="E111" s="1423">
        <f>IFERROR(F81/E89,0)</f>
        <v>0</v>
      </c>
      <c r="F111" s="1439">
        <f>IFERROR(G81/F89,0)</f>
        <v>0</v>
      </c>
      <c r="G111" s="1423">
        <f>IFERROR(H81/G89,0)</f>
        <v>0</v>
      </c>
      <c r="H111" s="1433"/>
    </row>
    <row r="112" spans="1:36" x14ac:dyDescent="0.25">
      <c r="B112" s="1434" t="s">
        <v>6374</v>
      </c>
      <c r="C112" s="1436"/>
      <c r="D112" s="1440">
        <f>IFERROR(K93/E81,0)</f>
        <v>0</v>
      </c>
      <c r="E112" s="1443">
        <f>IFERROR(L93/F81,0)</f>
        <v>0</v>
      </c>
      <c r="F112" s="1440">
        <f>IFERROR(M93/G81,0)</f>
        <v>0</v>
      </c>
      <c r="G112" s="1443">
        <f>IFERROR(N93/H81,0)</f>
        <v>0</v>
      </c>
      <c r="H112" s="1445"/>
    </row>
    <row r="113" spans="2:8" x14ac:dyDescent="0.25">
      <c r="B113" s="1434" t="s">
        <v>6375</v>
      </c>
      <c r="C113" s="1436"/>
      <c r="D113" s="1440">
        <f>IFERROR(K94/E81,0)</f>
        <v>0</v>
      </c>
      <c r="E113" s="1443">
        <f>IFERROR(L94/F81,0)</f>
        <v>0</v>
      </c>
      <c r="F113" s="1440">
        <f>IFERROR(M94/G81,0)</f>
        <v>0</v>
      </c>
      <c r="G113" s="1443">
        <f>IFERROR(N94/H81,0)</f>
        <v>0</v>
      </c>
      <c r="H113" s="1445"/>
    </row>
    <row r="114" spans="2:8" x14ac:dyDescent="0.25">
      <c r="B114" s="1434" t="s">
        <v>6376</v>
      </c>
      <c r="C114" s="1436"/>
      <c r="D114" s="1441">
        <f>IFERROR(S88/E80,0)</f>
        <v>0</v>
      </c>
      <c r="E114" s="1444">
        <f>IFERROR(T88/F80,0)</f>
        <v>0</v>
      </c>
      <c r="F114" s="1441">
        <f>IFERROR(U88/G80,0)</f>
        <v>0</v>
      </c>
      <c r="G114" s="1444">
        <f>IFERROR(V88/H80,0)</f>
        <v>0</v>
      </c>
      <c r="H114" s="1446">
        <f>IFERROR(W88/H80,0)</f>
        <v>0</v>
      </c>
    </row>
    <row r="115" spans="2:8" x14ac:dyDescent="0.25">
      <c r="B115" s="1434" t="s">
        <v>6628</v>
      </c>
      <c r="C115" s="1437"/>
      <c r="D115" s="1441">
        <f>IFERROR(S87/D80,0)</f>
        <v>0</v>
      </c>
      <c r="E115" s="1444">
        <f>IFERROR(T87/D80,0)</f>
        <v>0</v>
      </c>
      <c r="F115" s="1441">
        <f>IFERROR(U87/D80,0)</f>
        <v>0</v>
      </c>
      <c r="G115" s="1444">
        <f>IFERROR(V87/D80,0)</f>
        <v>0</v>
      </c>
      <c r="H115" s="1446">
        <f>IFERROR(W87/D80,0)</f>
        <v>0</v>
      </c>
    </row>
    <row r="116" spans="2:8" x14ac:dyDescent="0.25">
      <c r="B116" s="1434" t="s">
        <v>6629</v>
      </c>
      <c r="C116" s="1437"/>
      <c r="D116" s="1441">
        <f>IFERROR(S89/($D$80+$E$80),0)</f>
        <v>0</v>
      </c>
      <c r="E116" s="1444">
        <f>IFERROR(T89/($D$80+$F$80),0)</f>
        <v>0</v>
      </c>
      <c r="F116" s="1441">
        <f>IFERROR(U89/($D$80+$G$80),0)</f>
        <v>0</v>
      </c>
      <c r="G116" s="1444">
        <f>IFERROR(V89/($D$80+$H$80),0)</f>
        <v>0</v>
      </c>
      <c r="H116" s="1441">
        <f>IFERROR(W89/($D$80+$H$80),0)</f>
        <v>0</v>
      </c>
    </row>
    <row r="117" spans="2:8" x14ac:dyDescent="0.25">
      <c r="B117" s="1434" t="s">
        <v>6630</v>
      </c>
      <c r="C117" s="1437"/>
      <c r="D117" s="1441">
        <f>IFERROR(E80/$D80,0)</f>
        <v>0</v>
      </c>
      <c r="E117" s="1444">
        <f>IFERROR(F80/$D80,0)</f>
        <v>0</v>
      </c>
      <c r="F117" s="1441">
        <f>IFERROR(G80/$D80,0)</f>
        <v>0</v>
      </c>
      <c r="G117" s="1444">
        <f>IFERROR(H80/$D80,0)</f>
        <v>0</v>
      </c>
      <c r="H117" s="1447"/>
    </row>
    <row r="118" spans="2:8" x14ac:dyDescent="0.25">
      <c r="B118" s="1434" t="s">
        <v>6377</v>
      </c>
      <c r="C118" s="1437"/>
      <c r="D118" s="1442"/>
      <c r="E118" s="1444">
        <f>IFERROR(J95/L93,0)</f>
        <v>0</v>
      </c>
      <c r="F118" s="1442"/>
      <c r="G118" s="1444">
        <f>IFERROR(J95/N93,0)</f>
        <v>0</v>
      </c>
      <c r="H118" s="1447"/>
    </row>
    <row r="119" spans="2:8" x14ac:dyDescent="0.25">
      <c r="B119" s="1434" t="s">
        <v>6378</v>
      </c>
      <c r="C119" s="1437"/>
      <c r="D119" s="1442"/>
      <c r="E119" s="1444">
        <f>IFERROR(T89/J95,0)</f>
        <v>0</v>
      </c>
      <c r="F119" s="1442"/>
      <c r="G119" s="1444">
        <f>IFERROR(V89/J95,0)</f>
        <v>0</v>
      </c>
      <c r="H119" s="1446">
        <f>IFERROR(W89/J95,0)</f>
        <v>0</v>
      </c>
    </row>
    <row r="120" spans="2:8" x14ac:dyDescent="0.25">
      <c r="B120" s="1435" t="s">
        <v>6379</v>
      </c>
      <c r="C120" s="1479"/>
      <c r="D120" s="1480"/>
      <c r="E120" s="1481">
        <f>IFERROR(J95/F81,0)</f>
        <v>0</v>
      </c>
      <c r="F120" s="1480"/>
      <c r="G120" s="1481">
        <f>IFERROR(J95/H81,0)</f>
        <v>0</v>
      </c>
      <c r="H120" s="1482"/>
    </row>
    <row r="121" spans="2:8" x14ac:dyDescent="0.25">
      <c r="B121" s="1455"/>
    </row>
    <row r="122" spans="2:8" x14ac:dyDescent="0.25">
      <c r="B122" s="1455"/>
    </row>
  </sheetData>
  <mergeCells count="73">
    <mergeCell ref="AF29:AF30"/>
    <mergeCell ref="AG29:AK29"/>
    <mergeCell ref="AM29:AR29"/>
    <mergeCell ref="B70:R70"/>
    <mergeCell ref="B97:P97"/>
    <mergeCell ref="S82:U82"/>
    <mergeCell ref="B83:H83"/>
    <mergeCell ref="J83:P83"/>
    <mergeCell ref="R83:X83"/>
    <mergeCell ref="C84:H84"/>
    <mergeCell ref="J84:P84"/>
    <mergeCell ref="S84:X84"/>
    <mergeCell ref="B74:C74"/>
    <mergeCell ref="D74:F74"/>
    <mergeCell ref="N74:O74"/>
    <mergeCell ref="P74:R74"/>
    <mergeCell ref="C98:I98"/>
    <mergeCell ref="J98:P98"/>
    <mergeCell ref="B105:H105"/>
    <mergeCell ref="C106:C107"/>
    <mergeCell ref="D106:H106"/>
    <mergeCell ref="B76:O76"/>
    <mergeCell ref="C77:C78"/>
    <mergeCell ref="D77:I77"/>
    <mergeCell ref="K77:O77"/>
    <mergeCell ref="B73:C73"/>
    <mergeCell ref="D73:F73"/>
    <mergeCell ref="H73:J73"/>
    <mergeCell ref="K73:L73"/>
    <mergeCell ref="N73:O73"/>
    <mergeCell ref="P73:R73"/>
    <mergeCell ref="B72:C72"/>
    <mergeCell ref="D72:F72"/>
    <mergeCell ref="H72:J72"/>
    <mergeCell ref="K72:L72"/>
    <mergeCell ref="N72:O72"/>
    <mergeCell ref="P72:R72"/>
    <mergeCell ref="B42:P42"/>
    <mergeCell ref="C43:I43"/>
    <mergeCell ref="J43:P43"/>
    <mergeCell ref="C51:C52"/>
    <mergeCell ref="B50:I50"/>
    <mergeCell ref="D51:I51"/>
    <mergeCell ref="S27:U27"/>
    <mergeCell ref="B17:C17"/>
    <mergeCell ref="D17:F17"/>
    <mergeCell ref="N17:O17"/>
    <mergeCell ref="P17:R17"/>
    <mergeCell ref="L20:P20"/>
    <mergeCell ref="B19:P19"/>
    <mergeCell ref="E20:J20"/>
    <mergeCell ref="C20:D20"/>
    <mergeCell ref="T28:AA28"/>
    <mergeCell ref="K28:R28"/>
    <mergeCell ref="K29:R29"/>
    <mergeCell ref="B28:I28"/>
    <mergeCell ref="C29:I29"/>
    <mergeCell ref="U29:AA29"/>
    <mergeCell ref="B2:X2"/>
    <mergeCell ref="N11:O11"/>
    <mergeCell ref="P11:R11"/>
    <mergeCell ref="B16:C16"/>
    <mergeCell ref="D16:F16"/>
    <mergeCell ref="H16:J16"/>
    <mergeCell ref="K16:L16"/>
    <mergeCell ref="N16:O16"/>
    <mergeCell ref="P16:R16"/>
    <mergeCell ref="B15:C15"/>
    <mergeCell ref="D15:F15"/>
    <mergeCell ref="H15:J15"/>
    <mergeCell ref="K15:L15"/>
    <mergeCell ref="N15:O15"/>
    <mergeCell ref="P15:R15"/>
  </mergeCells>
  <conditionalFormatting sqref="P48">
    <cfRule type="cellIs" dxfId="504" priority="112" operator="greaterThan">
      <formula>$J$40</formula>
    </cfRule>
    <cfRule type="cellIs" dxfId="503" priority="113" operator="lessThanOrEqual">
      <formula>$J$40</formula>
    </cfRule>
  </conditionalFormatting>
  <conditionalFormatting sqref="S91:X91">
    <cfRule type="cellIs" dxfId="502" priority="106" operator="lessThan">
      <formula>0.8</formula>
    </cfRule>
    <cfRule type="cellIs" dxfId="501" priority="107" operator="between">
      <formula>0.8</formula>
      <formula>1</formula>
    </cfRule>
    <cfRule type="cellIs" dxfId="500" priority="108" operator="greaterThan">
      <formula>1</formula>
    </cfRule>
  </conditionalFormatting>
  <conditionalFormatting sqref="P103">
    <cfRule type="cellIs" dxfId="499" priority="80" operator="greaterThan">
      <formula>$J95</formula>
    </cfRule>
    <cfRule type="cellIs" dxfId="498" priority="81" operator="lessThanOrEqual">
      <formula>$J95</formula>
    </cfRule>
  </conditionalFormatting>
  <conditionalFormatting sqref="Z37">
    <cfRule type="cellIs" dxfId="497" priority="28" operator="lessThan">
      <formula>0.8</formula>
    </cfRule>
    <cfRule type="cellIs" dxfId="496" priority="29" operator="between">
      <formula>0.8</formula>
      <formula>1</formula>
    </cfRule>
    <cfRule type="cellIs" dxfId="495" priority="30" operator="greaterThan">
      <formula>1</formula>
    </cfRule>
  </conditionalFormatting>
  <conditionalFormatting sqref="Y37">
    <cfRule type="cellIs" dxfId="494" priority="25" operator="lessThan">
      <formula>0.8</formula>
    </cfRule>
    <cfRule type="cellIs" dxfId="493" priority="26" operator="between">
      <formula>0.8</formula>
      <formula>1</formula>
    </cfRule>
    <cfRule type="cellIs" dxfId="492" priority="27" operator="greaterThan">
      <formula>1</formula>
    </cfRule>
  </conditionalFormatting>
  <conditionalFormatting sqref="X37">
    <cfRule type="cellIs" dxfId="491" priority="22" operator="lessThan">
      <formula>0.8</formula>
    </cfRule>
    <cfRule type="cellIs" dxfId="490" priority="23" operator="between">
      <formula>0.8</formula>
      <formula>1</formula>
    </cfRule>
    <cfRule type="cellIs" dxfId="489" priority="24" operator="greaterThan">
      <formula>1</formula>
    </cfRule>
  </conditionalFormatting>
  <conditionalFormatting sqref="V37:X37">
    <cfRule type="cellIs" dxfId="488" priority="19" operator="lessThan">
      <formula>0.8</formula>
    </cfRule>
    <cfRule type="cellIs" dxfId="487" priority="20" operator="between">
      <formula>0.8</formula>
      <formula>1</formula>
    </cfRule>
    <cfRule type="cellIs" dxfId="486" priority="21" operator="greaterThan">
      <formula>1</formula>
    </cfRule>
  </conditionalFormatting>
  <conditionalFormatting sqref="U37">
    <cfRule type="cellIs" dxfId="485" priority="16" operator="lessThan">
      <formula>0.8</formula>
    </cfRule>
    <cfRule type="cellIs" dxfId="484" priority="17" operator="between">
      <formula>0.8</formula>
      <formula>1</formula>
    </cfRule>
    <cfRule type="cellIs" dxfId="483" priority="18" operator="greaterThan">
      <formula>1</formula>
    </cfRule>
  </conditionalFormatting>
  <conditionalFormatting sqref="AA37">
    <cfRule type="cellIs" dxfId="482" priority="13" operator="lessThan">
      <formula>0.8</formula>
    </cfRule>
    <cfRule type="cellIs" dxfId="481" priority="14" operator="between">
      <formula>0.8</formula>
      <formula>1</formula>
    </cfRule>
    <cfRule type="cellIs" dxfId="480" priority="15" operator="greaterThan">
      <formula>1</formula>
    </cfRule>
  </conditionalFormatting>
  <conditionalFormatting sqref="Z37">
    <cfRule type="cellIs" dxfId="479" priority="10" operator="lessThan">
      <formula>0.8</formula>
    </cfRule>
    <cfRule type="cellIs" dxfId="478" priority="11" operator="between">
      <formula>0.8</formula>
      <formula>1</formula>
    </cfRule>
    <cfRule type="cellIs" dxfId="477" priority="12" operator="greaterThan">
      <formula>1</formula>
    </cfRule>
  </conditionalFormatting>
  <conditionalFormatting sqref="Y37">
    <cfRule type="cellIs" dxfId="476" priority="7" operator="lessThan">
      <formula>0.8</formula>
    </cfRule>
    <cfRule type="cellIs" dxfId="475" priority="8" operator="between">
      <formula>0.8</formula>
      <formula>1</formula>
    </cfRule>
    <cfRule type="cellIs" dxfId="474" priority="9" operator="greaterThan">
      <formula>1</formula>
    </cfRule>
  </conditionalFormatting>
  <conditionalFormatting sqref="U37">
    <cfRule type="cellIs" dxfId="473" priority="4" operator="lessThan">
      <formula>0.8</formula>
    </cfRule>
    <cfRule type="cellIs" dxfId="472" priority="5" operator="between">
      <formula>0.8</formula>
      <formula>1</formula>
    </cfRule>
    <cfRule type="cellIs" dxfId="471" priority="6" operator="greaterThan">
      <formula>1</formula>
    </cfRule>
  </conditionalFormatting>
  <conditionalFormatting sqref="V37">
    <cfRule type="cellIs" dxfId="470" priority="1" operator="lessThan">
      <formula>0.8</formula>
    </cfRule>
    <cfRule type="cellIs" dxfId="469" priority="2" operator="between">
      <formula>0.8</formula>
      <formula>1</formula>
    </cfRule>
    <cfRule type="cellIs" dxfId="468" priority="3" operator="greaterThan">
      <formula>1</formula>
    </cfRule>
  </conditionalFormatting>
  <dataValidations count="6">
    <dataValidation type="list" allowBlank="1" showInputMessage="1" sqref="P16:R16 P73:R73" xr:uid="{00000000-0002-0000-0E00-000000000000}">
      <formula1>ID_Card_Regions</formula1>
    </dataValidation>
    <dataValidation type="list" allowBlank="1" showInputMessage="1" sqref="P15:R15 P72:R72" xr:uid="{00000000-0002-0000-0E00-000001000000}">
      <formula1>ID_Card_Categories</formula1>
    </dataValidation>
    <dataValidation type="list" allowBlank="1" showInputMessage="1" sqref="K16:L16 K73:L73" xr:uid="{00000000-0002-0000-0E00-000002000000}">
      <formula1>ID_Card_Fin_Controller</formula1>
    </dataValidation>
    <dataValidation type="list" allowBlank="1" showInputMessage="1" sqref="K15:L15 K72:L72" xr:uid="{00000000-0002-0000-0E00-000003000000}">
      <formula1>ID_Card_Region_Leader</formula1>
    </dataValidation>
    <dataValidation type="list" allowBlank="1" showInputMessage="1" sqref="D17:F17 D74:F74" xr:uid="{00000000-0002-0000-0E00-000004000000}">
      <formula1>ID_Card_Funding_Owner</formula1>
    </dataValidation>
    <dataValidation type="list" allowBlank="1" showInputMessage="1" sqref="D16:F16 D73:F73" xr:uid="{00000000-0002-0000-0E00-000005000000}">
      <formula1>ID_Card_Cat_Leader</formula1>
    </dataValidation>
  </dataValidations>
  <pageMargins left="0.70866141732283472" right="0.70866141732283472" top="0.74803149606299213" bottom="0.74803149606299213" header="0.31496062992125984" footer="0.31496062992125984"/>
  <pageSetup paperSize="9" scale="48" orientation="landscape" horizontalDpi="4294967293" verticalDpi="4294967293"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8">
    <tabColor rgb="FFFFE181"/>
  </sheetPr>
  <dimension ref="B1:M40"/>
  <sheetViews>
    <sheetView showGridLines="0" zoomScale="90" zoomScaleNormal="90" workbookViewId="0">
      <pane ySplit="1" topLeftCell="A2" activePane="bottomLeft" state="frozen"/>
      <selection activeCell="B1" sqref="B1"/>
      <selection pane="bottomLeft" activeCell="B15" sqref="B15"/>
    </sheetView>
  </sheetViews>
  <sheetFormatPr defaultColWidth="9.140625" defaultRowHeight="15" x14ac:dyDescent="0.25"/>
  <cols>
    <col min="1" max="1" width="1.5703125" style="151" customWidth="1"/>
    <col min="2" max="2" width="22.42578125" style="151" customWidth="1"/>
    <col min="3" max="3" width="22.7109375" style="151" customWidth="1"/>
    <col min="4" max="4" width="21" style="151" customWidth="1"/>
    <col min="5" max="5" width="9.85546875" style="151" customWidth="1"/>
    <col min="6" max="6" width="30.140625" style="151" customWidth="1"/>
    <col min="7" max="7" width="21.140625" style="151" customWidth="1"/>
    <col min="8" max="8" width="12" style="151" customWidth="1"/>
    <col min="9" max="9" width="41.85546875" style="151" customWidth="1"/>
    <col min="10" max="10" width="31.85546875" style="151" customWidth="1"/>
    <col min="11" max="11" width="3.140625" style="151" customWidth="1"/>
    <col min="12" max="12" width="15.7109375" style="151" customWidth="1"/>
    <col min="13" max="13" width="29.42578125" style="151" customWidth="1"/>
    <col min="14" max="14" width="12.85546875" style="151" customWidth="1"/>
    <col min="15" max="16384" width="9.140625" style="151"/>
  </cols>
  <sheetData>
    <row r="1" spans="2:13" ht="6.75" customHeight="1" x14ac:dyDescent="0.25"/>
    <row r="2" spans="2:13" ht="60.75" customHeight="1" x14ac:dyDescent="0.25">
      <c r="B2" s="2604" t="s">
        <v>6464</v>
      </c>
      <c r="C2" s="2605"/>
      <c r="D2" s="2605"/>
      <c r="E2" s="2605"/>
      <c r="F2" s="2605"/>
      <c r="G2" s="2605"/>
      <c r="H2" s="2605"/>
      <c r="I2" s="2605"/>
      <c r="J2" s="2606"/>
    </row>
    <row r="3" spans="2:13" ht="12.75" hidden="1" customHeight="1" x14ac:dyDescent="0.25"/>
    <row r="4" spans="2:13" ht="12.75" hidden="1" customHeight="1" x14ac:dyDescent="0.25"/>
    <row r="5" spans="2:13" ht="15.75" hidden="1" customHeight="1" x14ac:dyDescent="0.25"/>
    <row r="6" spans="2:13" ht="13.5" hidden="1" customHeight="1" x14ac:dyDescent="0.25"/>
    <row r="7" spans="2:13" ht="15" hidden="1" customHeight="1" x14ac:dyDescent="0.25"/>
    <row r="8" spans="2:13" ht="10.5" hidden="1" customHeight="1" x14ac:dyDescent="0.25"/>
    <row r="9" spans="2:13" ht="7.5" hidden="1" customHeight="1" x14ac:dyDescent="0.25"/>
    <row r="10" spans="2:13" ht="49.5" customHeight="1" x14ac:dyDescent="0.25"/>
    <row r="11" spans="2:13" s="5" customFormat="1" ht="30" customHeight="1" x14ac:dyDescent="0.25">
      <c r="B11" s="1614" t="s">
        <v>773</v>
      </c>
      <c r="C11" s="2758"/>
      <c r="D11" s="2759"/>
      <c r="E11" s="151"/>
      <c r="F11" s="2745" t="s">
        <v>775</v>
      </c>
      <c r="G11" s="2745"/>
      <c r="H11" s="151"/>
      <c r="I11" s="2744" t="s">
        <v>776</v>
      </c>
      <c r="J11" s="2745"/>
      <c r="K11" s="151"/>
      <c r="L11" s="151"/>
      <c r="M11" s="151"/>
    </row>
    <row r="12" spans="2:13" s="5" customFormat="1" ht="24.95" customHeight="1" x14ac:dyDescent="0.25">
      <c r="B12" s="201"/>
      <c r="C12" s="200"/>
      <c r="D12" s="200"/>
      <c r="E12" s="157"/>
      <c r="F12" s="2744" t="s">
        <v>777</v>
      </c>
      <c r="G12" s="2744"/>
      <c r="H12" s="157"/>
      <c r="I12" s="1691" t="s">
        <v>131</v>
      </c>
      <c r="J12" s="1688"/>
      <c r="K12" s="157"/>
      <c r="L12" s="157"/>
      <c r="M12" s="157"/>
    </row>
    <row r="13" spans="2:13" s="5" customFormat="1" ht="24.95" customHeight="1" x14ac:dyDescent="0.25">
      <c r="B13" s="1679" t="s">
        <v>420</v>
      </c>
      <c r="C13" s="1617" t="s">
        <v>774</v>
      </c>
      <c r="D13" s="1685" t="s">
        <v>752</v>
      </c>
      <c r="E13" s="61"/>
      <c r="F13" s="1689" t="s">
        <v>240</v>
      </c>
      <c r="G13" s="2049" t="s">
        <v>52</v>
      </c>
      <c r="H13" s="61"/>
      <c r="I13" s="1689" t="s">
        <v>428</v>
      </c>
      <c r="J13" s="2050" t="s">
        <v>52</v>
      </c>
      <c r="K13" s="151"/>
      <c r="L13" s="151"/>
      <c r="M13" s="151"/>
    </row>
    <row r="14" spans="2:13" s="5" customFormat="1" ht="24.95" customHeight="1" x14ac:dyDescent="0.25">
      <c r="B14" s="1680" t="s">
        <v>421</v>
      </c>
      <c r="C14" s="1686" t="s">
        <v>52</v>
      </c>
      <c r="D14" s="1687" t="s">
        <v>52</v>
      </c>
      <c r="E14" s="61"/>
      <c r="F14" s="1689" t="s">
        <v>423</v>
      </c>
      <c r="G14" s="2050" t="s">
        <v>52</v>
      </c>
      <c r="H14" s="61"/>
      <c r="I14" s="1689" t="s">
        <v>429</v>
      </c>
      <c r="J14" s="2050" t="s">
        <v>52</v>
      </c>
      <c r="K14" s="151"/>
      <c r="L14" s="151"/>
      <c r="M14" s="151"/>
    </row>
    <row r="15" spans="2:13" s="5" customFormat="1" ht="24.95" customHeight="1" x14ac:dyDescent="0.25">
      <c r="B15" s="1680" t="s">
        <v>422</v>
      </c>
      <c r="C15" s="1678" t="s">
        <v>52</v>
      </c>
      <c r="D15" s="1681" t="s">
        <v>52</v>
      </c>
      <c r="E15" s="61"/>
      <c r="F15" s="1689" t="s">
        <v>425</v>
      </c>
      <c r="G15" s="2050" t="s">
        <v>52</v>
      </c>
      <c r="H15" s="61"/>
      <c r="I15" s="1689" t="s">
        <v>431</v>
      </c>
      <c r="J15" s="2050" t="s">
        <v>52</v>
      </c>
      <c r="K15" s="151"/>
      <c r="L15" s="151"/>
      <c r="M15" s="151"/>
    </row>
    <row r="16" spans="2:13" s="5" customFormat="1" ht="24.95" customHeight="1" x14ac:dyDescent="0.25">
      <c r="B16" s="1680" t="s">
        <v>424</v>
      </c>
      <c r="C16" s="1678" t="s">
        <v>52</v>
      </c>
      <c r="D16" s="1681" t="s">
        <v>52</v>
      </c>
      <c r="E16" s="61"/>
      <c r="F16" s="1689" t="s">
        <v>427</v>
      </c>
      <c r="G16" s="2050" t="s">
        <v>52</v>
      </c>
      <c r="H16" s="61"/>
      <c r="I16" s="1689" t="s">
        <v>432</v>
      </c>
      <c r="J16" s="2050" t="s">
        <v>52</v>
      </c>
      <c r="K16" s="151"/>
      <c r="L16" s="151"/>
      <c r="M16" s="151"/>
    </row>
    <row r="17" spans="2:13" s="5" customFormat="1" ht="24.95" customHeight="1" x14ac:dyDescent="0.25">
      <c r="B17" s="1682" t="s">
        <v>426</v>
      </c>
      <c r="C17" s="1683" t="s">
        <v>52</v>
      </c>
      <c r="D17" s="1684" t="s">
        <v>52</v>
      </c>
      <c r="E17" s="61"/>
      <c r="F17" s="1690" t="s">
        <v>6466</v>
      </c>
      <c r="G17" s="2051" t="s">
        <v>52</v>
      </c>
      <c r="H17" s="61"/>
      <c r="I17" s="1690" t="s">
        <v>433</v>
      </c>
      <c r="J17" s="2051" t="s">
        <v>52</v>
      </c>
      <c r="K17" s="151"/>
      <c r="L17" s="151"/>
      <c r="M17" s="151"/>
    </row>
    <row r="18" spans="2:13" s="5" customFormat="1" ht="28.5" customHeight="1" x14ac:dyDescent="0.25">
      <c r="B18" s="61"/>
      <c r="C18" s="61"/>
      <c r="E18" s="61"/>
      <c r="F18" s="61"/>
      <c r="G18" s="61"/>
      <c r="H18" s="61"/>
      <c r="I18" s="61"/>
      <c r="J18" s="61"/>
      <c r="K18" s="151"/>
      <c r="L18" s="151"/>
      <c r="M18" s="151"/>
    </row>
    <row r="19" spans="2:13" ht="30" customHeight="1" thickBot="1" x14ac:dyDescent="0.3">
      <c r="B19" s="2744" t="s">
        <v>778</v>
      </c>
      <c r="C19" s="2744"/>
      <c r="D19" s="2744"/>
      <c r="E19" s="61"/>
      <c r="F19" s="2744" t="s">
        <v>399</v>
      </c>
      <c r="G19" s="2745"/>
      <c r="H19" s="61"/>
      <c r="I19" s="2746" t="s">
        <v>6465</v>
      </c>
      <c r="J19" s="2747"/>
    </row>
    <row r="20" spans="2:13" ht="24.95" customHeight="1" x14ac:dyDescent="0.25">
      <c r="B20" s="1692" t="s">
        <v>298</v>
      </c>
      <c r="C20" s="1693" t="s">
        <v>781</v>
      </c>
      <c r="D20" s="1694" t="s">
        <v>782</v>
      </c>
      <c r="E20" s="61"/>
      <c r="F20" s="1699" t="s">
        <v>131</v>
      </c>
      <c r="G20" s="1780"/>
      <c r="H20" s="61"/>
      <c r="I20" s="1689" t="s">
        <v>5803</v>
      </c>
      <c r="J20" s="2052" t="s">
        <v>52</v>
      </c>
    </row>
    <row r="21" spans="2:13" ht="24.95" customHeight="1" x14ac:dyDescent="0.25">
      <c r="B21" s="1689" t="s">
        <v>779</v>
      </c>
      <c r="C21" s="1695"/>
      <c r="D21" s="1696"/>
      <c r="E21" s="61"/>
      <c r="F21" s="1699" t="s">
        <v>121</v>
      </c>
      <c r="G21" s="1781"/>
      <c r="H21" s="61"/>
      <c r="I21" s="1689" t="s">
        <v>5802</v>
      </c>
      <c r="J21" s="2050" t="s">
        <v>52</v>
      </c>
    </row>
    <row r="22" spans="2:13" ht="28.5" customHeight="1" x14ac:dyDescent="0.25">
      <c r="B22" s="1690" t="s">
        <v>780</v>
      </c>
      <c r="C22" s="1697"/>
      <c r="D22" s="1698"/>
      <c r="E22" s="61"/>
      <c r="F22" s="1700" t="s">
        <v>430</v>
      </c>
      <c r="G22" s="1782"/>
      <c r="H22" s="61"/>
      <c r="I22" s="1701" t="s">
        <v>5801</v>
      </c>
      <c r="J22" s="2050" t="s">
        <v>52</v>
      </c>
    </row>
    <row r="23" spans="2:13" ht="24.95" customHeight="1" x14ac:dyDescent="0.25">
      <c r="I23" s="1689" t="s">
        <v>5800</v>
      </c>
      <c r="J23" s="2050" t="s">
        <v>52</v>
      </c>
    </row>
    <row r="24" spans="2:13" ht="24.95" customHeight="1" x14ac:dyDescent="0.25">
      <c r="B24" s="2746" t="s">
        <v>783</v>
      </c>
      <c r="C24" s="2750"/>
      <c r="D24" s="2750"/>
      <c r="E24" s="2750"/>
      <c r="F24" s="2750"/>
      <c r="G24" s="2751"/>
      <c r="I24" s="1689" t="s">
        <v>5798</v>
      </c>
      <c r="J24" s="2050" t="s">
        <v>52</v>
      </c>
    </row>
    <row r="25" spans="2:13" ht="24.95" customHeight="1" x14ac:dyDescent="0.25">
      <c r="B25" s="2752"/>
      <c r="C25" s="2753"/>
      <c r="D25" s="2753"/>
      <c r="E25" s="2753"/>
      <c r="F25" s="2753"/>
      <c r="G25" s="2754"/>
      <c r="I25" s="1690" t="s">
        <v>5799</v>
      </c>
      <c r="J25" s="2051" t="s">
        <v>52</v>
      </c>
    </row>
    <row r="26" spans="2:13" ht="20.100000000000001" customHeight="1" x14ac:dyDescent="0.25">
      <c r="B26" s="2752"/>
      <c r="C26" s="2753"/>
      <c r="D26" s="2753"/>
      <c r="E26" s="2753"/>
      <c r="F26" s="2753"/>
      <c r="G26" s="2754"/>
    </row>
    <row r="27" spans="2:13" ht="20.100000000000001" customHeight="1" x14ac:dyDescent="0.25">
      <c r="B27" s="2755"/>
      <c r="C27" s="2756"/>
      <c r="D27" s="2756"/>
      <c r="E27" s="2756"/>
      <c r="F27" s="2756"/>
      <c r="G27" s="2757"/>
    </row>
    <row r="28" spans="2:13" ht="20.100000000000001" customHeight="1" thickBot="1" x14ac:dyDescent="0.3"/>
    <row r="29" spans="2:13" ht="33" customHeight="1" thickBot="1" x14ac:dyDescent="0.3">
      <c r="B29" s="2733" t="s">
        <v>788</v>
      </c>
      <c r="C29" s="2734"/>
      <c r="D29" s="2734"/>
      <c r="E29" s="2734"/>
      <c r="F29" s="2734"/>
      <c r="G29" s="2734"/>
      <c r="H29" s="2734"/>
      <c r="I29" s="2734"/>
      <c r="J29" s="2735"/>
    </row>
    <row r="30" spans="2:13" ht="12.75" customHeight="1" x14ac:dyDescent="0.25">
      <c r="B30" s="200"/>
      <c r="C30" s="200"/>
      <c r="D30" s="200"/>
      <c r="E30" s="200"/>
      <c r="F30" s="200"/>
      <c r="G30" s="200"/>
      <c r="H30" s="200"/>
      <c r="I30" s="200"/>
      <c r="J30" s="200"/>
    </row>
    <row r="31" spans="2:13" ht="27" customHeight="1" x14ac:dyDescent="0.25">
      <c r="B31" s="2473" t="s">
        <v>784</v>
      </c>
      <c r="C31" s="2474"/>
      <c r="D31" s="1706"/>
    </row>
    <row r="32" spans="2:13" ht="31.5" customHeight="1" x14ac:dyDescent="0.25">
      <c r="B32" s="2736" t="s">
        <v>789</v>
      </c>
      <c r="C32" s="2737"/>
      <c r="D32" s="1707"/>
      <c r="E32" s="61"/>
      <c r="F32" s="2738" t="s">
        <v>785</v>
      </c>
      <c r="G32" s="2738"/>
      <c r="H32" s="61"/>
      <c r="I32" s="2738" t="s">
        <v>786</v>
      </c>
      <c r="J32" s="2738"/>
    </row>
    <row r="33" spans="2:10" ht="20.100000000000001" customHeight="1" x14ac:dyDescent="0.25">
      <c r="B33" s="2739" t="s">
        <v>787</v>
      </c>
      <c r="C33" s="2740"/>
      <c r="D33" s="2741"/>
      <c r="E33" s="61"/>
      <c r="F33" s="1702" t="s">
        <v>428</v>
      </c>
      <c r="G33" s="1709"/>
      <c r="H33" s="61"/>
      <c r="I33" s="1702" t="s">
        <v>434</v>
      </c>
      <c r="J33" s="1709"/>
    </row>
    <row r="34" spans="2:10" ht="20.100000000000001" customHeight="1" x14ac:dyDescent="0.25">
      <c r="B34" s="1702" t="s">
        <v>435</v>
      </c>
      <c r="C34" s="2742"/>
      <c r="D34" s="2742"/>
      <c r="E34" s="61"/>
      <c r="F34" s="1702" t="s">
        <v>436</v>
      </c>
      <c r="G34" s="1704"/>
      <c r="H34" s="61"/>
      <c r="I34" s="1702" t="s">
        <v>437</v>
      </c>
      <c r="J34" s="1704"/>
    </row>
    <row r="35" spans="2:10" ht="20.100000000000001" customHeight="1" x14ac:dyDescent="0.25">
      <c r="B35" s="1702" t="s">
        <v>438</v>
      </c>
      <c r="C35" s="2743"/>
      <c r="D35" s="2743"/>
      <c r="E35" s="61"/>
      <c r="F35" s="1702" t="s">
        <v>439</v>
      </c>
      <c r="G35" s="1704"/>
      <c r="H35" s="61"/>
      <c r="I35" s="1702" t="s">
        <v>440</v>
      </c>
      <c r="J35" s="1704"/>
    </row>
    <row r="36" spans="2:10" ht="20.100000000000001" customHeight="1" x14ac:dyDescent="0.25">
      <c r="B36" s="1703" t="s">
        <v>441</v>
      </c>
      <c r="C36" s="2748"/>
      <c r="D36" s="2748"/>
      <c r="E36" s="61"/>
      <c r="F36" s="1703" t="s">
        <v>442</v>
      </c>
      <c r="G36" s="1705"/>
      <c r="H36" s="61"/>
      <c r="I36" s="1703" t="s">
        <v>442</v>
      </c>
      <c r="J36" s="1705"/>
    </row>
    <row r="39" spans="2:10" ht="24.75" customHeight="1" x14ac:dyDescent="0.25">
      <c r="B39" s="2749" t="s">
        <v>828</v>
      </c>
      <c r="C39" s="2749"/>
      <c r="D39" s="2749"/>
    </row>
    <row r="40" spans="2:10" ht="54.75" customHeight="1" x14ac:dyDescent="0.25">
      <c r="B40" s="2732" t="s">
        <v>908</v>
      </c>
      <c r="C40" s="2732"/>
      <c r="D40" s="1708" t="s">
        <v>51</v>
      </c>
    </row>
  </sheetData>
  <mergeCells count="21">
    <mergeCell ref="B2:J2"/>
    <mergeCell ref="C11:D11"/>
    <mergeCell ref="F11:G11"/>
    <mergeCell ref="I11:J11"/>
    <mergeCell ref="F12:G12"/>
    <mergeCell ref="B19:D19"/>
    <mergeCell ref="F19:G19"/>
    <mergeCell ref="I19:J19"/>
    <mergeCell ref="C36:D36"/>
    <mergeCell ref="B39:D39"/>
    <mergeCell ref="B24:G24"/>
    <mergeCell ref="B25:G27"/>
    <mergeCell ref="B40:C40"/>
    <mergeCell ref="B29:J29"/>
    <mergeCell ref="B31:C31"/>
    <mergeCell ref="B32:C32"/>
    <mergeCell ref="F32:G32"/>
    <mergeCell ref="I32:J32"/>
    <mergeCell ref="B33:D33"/>
    <mergeCell ref="C34:D34"/>
    <mergeCell ref="C35:D35"/>
  </mergeCells>
  <conditionalFormatting sqref="D40">
    <cfRule type="cellIs" dxfId="467" priority="9" operator="equal">
      <formula>"N"</formula>
    </cfRule>
    <cfRule type="cellIs" dxfId="466" priority="10" operator="equal">
      <formula>"Y"</formula>
    </cfRule>
  </conditionalFormatting>
  <conditionalFormatting sqref="G33:G36">
    <cfRule type="cellIs" dxfId="465" priority="3" operator="equal">
      <formula>"N"</formula>
    </cfRule>
    <cfRule type="cellIs" dxfId="464" priority="4" operator="equal">
      <formula>"Y"</formula>
    </cfRule>
  </conditionalFormatting>
  <conditionalFormatting sqref="J33:J36">
    <cfRule type="cellIs" dxfId="463" priority="1" operator="equal">
      <formula>"N"</formula>
    </cfRule>
    <cfRule type="cellIs" dxfId="462" priority="2" operator="equal">
      <formula>"Y"</formula>
    </cfRule>
  </conditionalFormatting>
  <conditionalFormatting sqref="J20:J25">
    <cfRule type="cellIs" dxfId="461" priority="7" operator="equal">
      <formula>"N"</formula>
    </cfRule>
    <cfRule type="cellIs" dxfId="460" priority="8" operator="equal">
      <formula>"Y"</formula>
    </cfRule>
  </conditionalFormatting>
  <conditionalFormatting sqref="C14:D17 G13:G17 J13:J17 D31">
    <cfRule type="cellIs" dxfId="459" priority="11" operator="equal">
      <formula>"N"</formula>
    </cfRule>
    <cfRule type="cellIs" dxfId="458" priority="12" operator="equal">
      <formula>"Y"</formula>
    </cfRule>
  </conditionalFormatting>
  <dataValidations count="3">
    <dataValidation type="list" allowBlank="1" showInputMessage="1" showErrorMessage="1" sqref="G20:G22 D32" xr:uid="{00000000-0002-0000-0F00-000000000000}">
      <formula1>"High,Medium,Low"</formula1>
    </dataValidation>
    <dataValidation type="list" allowBlank="1" showInputMessage="1" showErrorMessage="1" sqref="C11:D12" xr:uid="{00000000-0002-0000-0F00-000001000000}">
      <formula1>"In Flight, Pre Study,Incubation"</formula1>
    </dataValidation>
    <dataValidation type="list" allowBlank="1" showInputMessage="1" showErrorMessage="1" sqref="G33:G36 D31 J13:J17 G13:G17 C14:D17 J33:J36 D40 J20:J25" xr:uid="{00000000-0002-0000-0F00-000002000000}">
      <formula1>YN</formula1>
    </dataValidation>
  </dataValidations>
  <pageMargins left="0.7" right="0.7" top="0.75" bottom="0.75" header="0.3" footer="0.3"/>
  <pageSetup paperSize="9"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0B050"/>
  </sheetPr>
  <dimension ref="B1:Q68"/>
  <sheetViews>
    <sheetView showGridLines="0" zoomScale="80" zoomScaleNormal="80" workbookViewId="0">
      <pane ySplit="1" topLeftCell="A48" activePane="bottomLeft" state="frozen"/>
      <selection pane="bottomLeft" activeCell="E83" sqref="E83"/>
    </sheetView>
  </sheetViews>
  <sheetFormatPr defaultColWidth="9.140625" defaultRowHeight="12.75" x14ac:dyDescent="0.2"/>
  <cols>
    <col min="1" max="1" width="2.140625" style="1" customWidth="1"/>
    <col min="2" max="2" width="27.42578125" style="1" customWidth="1"/>
    <col min="3" max="3" width="24" style="1" customWidth="1"/>
    <col min="4" max="5" width="29.7109375" style="1" customWidth="1"/>
    <col min="6" max="6" width="29.140625" style="1" customWidth="1"/>
    <col min="7" max="7" width="23.42578125" style="1" customWidth="1"/>
    <col min="8" max="8" width="26.85546875" style="1" customWidth="1"/>
    <col min="9" max="9" width="26.140625" style="1" customWidth="1"/>
    <col min="10" max="10" width="22.7109375" style="1" customWidth="1"/>
    <col min="11" max="11" width="20.85546875" style="1" customWidth="1"/>
    <col min="12" max="12" width="38.7109375" style="1" hidden="1" customWidth="1"/>
    <col min="13" max="18" width="6.140625" style="1" customWidth="1"/>
    <col min="19" max="19" width="32" style="1" customWidth="1"/>
    <col min="20" max="21" width="6.140625" style="1" customWidth="1"/>
    <col min="22" max="22" width="11" style="1" customWidth="1"/>
    <col min="23" max="23" width="10.42578125" style="1" customWidth="1"/>
    <col min="24" max="32" width="9.140625" style="1"/>
    <col min="33" max="33" width="19.140625" style="1" customWidth="1"/>
    <col min="34" max="16384" width="9.140625" style="1"/>
  </cols>
  <sheetData>
    <row r="1" spans="2:17" ht="11.25" customHeight="1" x14ac:dyDescent="0.2">
      <c r="B1" s="126"/>
      <c r="C1" s="126"/>
      <c r="D1" s="126"/>
      <c r="E1" s="126"/>
      <c r="F1" s="126"/>
      <c r="G1" s="126"/>
      <c r="H1" s="126"/>
      <c r="I1" s="126"/>
      <c r="J1" s="126"/>
    </row>
    <row r="2" spans="2:17" ht="54.75" customHeight="1" x14ac:dyDescent="0.2">
      <c r="B2" s="2604" t="s">
        <v>382</v>
      </c>
      <c r="C2" s="2605"/>
      <c r="D2" s="2605"/>
      <c r="E2" s="2605"/>
      <c r="F2" s="2605"/>
      <c r="G2" s="2605"/>
      <c r="H2" s="2605"/>
      <c r="I2" s="2605"/>
      <c r="J2" s="2606"/>
      <c r="L2" s="892" t="s">
        <v>2446</v>
      </c>
      <c r="Q2" s="10"/>
    </row>
    <row r="3" spans="2:17" ht="10.5" hidden="1" customHeight="1" x14ac:dyDescent="0.2">
      <c r="B3" s="97"/>
      <c r="C3" s="2"/>
      <c r="D3" s="2"/>
      <c r="E3" s="2"/>
      <c r="F3" s="2"/>
      <c r="G3" s="2"/>
      <c r="H3" s="2"/>
      <c r="I3" s="2"/>
      <c r="J3" s="98"/>
      <c r="L3" s="1577"/>
    </row>
    <row r="4" spans="2:17" ht="10.5" hidden="1" customHeight="1" x14ac:dyDescent="0.2">
      <c r="B4" s="97"/>
      <c r="C4" s="2"/>
      <c r="D4" s="2"/>
      <c r="E4" s="2"/>
      <c r="F4" s="2"/>
      <c r="G4" s="2"/>
      <c r="H4" s="2"/>
      <c r="I4" s="2"/>
      <c r="J4" s="98"/>
      <c r="L4" s="1577"/>
    </row>
    <row r="5" spans="2:17" ht="13.5" hidden="1" customHeight="1" x14ac:dyDescent="0.2">
      <c r="B5" s="97"/>
      <c r="C5" s="2"/>
      <c r="D5" s="2"/>
      <c r="E5" s="2"/>
      <c r="F5" s="2"/>
      <c r="G5" s="2"/>
      <c r="H5" s="2"/>
      <c r="I5" s="2"/>
      <c r="J5" s="1580"/>
      <c r="L5" s="1577"/>
    </row>
    <row r="6" spans="2:17" ht="12" hidden="1" customHeight="1" x14ac:dyDescent="0.2">
      <c r="B6" s="97"/>
      <c r="C6" s="2"/>
      <c r="D6" s="2"/>
      <c r="E6" s="2"/>
      <c r="F6" s="2"/>
      <c r="G6" s="2"/>
      <c r="H6" s="2"/>
      <c r="I6" s="2"/>
      <c r="J6" s="98"/>
      <c r="L6" s="1577"/>
    </row>
    <row r="7" spans="2:17" ht="17.25" hidden="1" customHeight="1" x14ac:dyDescent="0.2">
      <c r="B7" s="97"/>
      <c r="C7" s="2"/>
      <c r="D7" s="2"/>
      <c r="E7" s="2"/>
      <c r="F7" s="2"/>
      <c r="G7" s="2"/>
      <c r="H7" s="2"/>
      <c r="I7" s="2"/>
      <c r="J7" s="98"/>
      <c r="L7" s="1577"/>
    </row>
    <row r="8" spans="2:17" ht="11.25" hidden="1" customHeight="1" x14ac:dyDescent="0.2">
      <c r="B8" s="97"/>
      <c r="C8" s="2"/>
      <c r="D8" s="2"/>
      <c r="E8" s="2"/>
      <c r="F8" s="2"/>
      <c r="G8" s="2"/>
      <c r="H8" s="2"/>
      <c r="I8" s="2"/>
      <c r="J8" s="98"/>
      <c r="L8" s="1577"/>
    </row>
    <row r="9" spans="2:17" ht="11.25" hidden="1" customHeight="1" x14ac:dyDescent="0.2">
      <c r="B9" s="97"/>
      <c r="C9" s="2"/>
      <c r="D9" s="2"/>
      <c r="E9" s="2"/>
      <c r="F9" s="2"/>
      <c r="G9" s="2"/>
      <c r="H9" s="2"/>
      <c r="I9" s="2"/>
      <c r="J9" s="98"/>
      <c r="L9" s="1577"/>
    </row>
    <row r="10" spans="2:17" ht="48" customHeight="1" x14ac:dyDescent="0.2">
      <c r="B10" s="97"/>
      <c r="C10" s="2"/>
      <c r="D10" s="2"/>
      <c r="E10" s="2"/>
      <c r="F10" s="2"/>
      <c r="G10" s="2"/>
      <c r="H10" s="2"/>
      <c r="I10" s="2"/>
      <c r="J10" s="98"/>
      <c r="L10" s="1577"/>
    </row>
    <row r="11" spans="2:17" ht="35.25" customHeight="1" x14ac:dyDescent="0.2">
      <c r="B11" s="2019" t="s">
        <v>5</v>
      </c>
      <c r="C11" s="2788"/>
      <c r="D11" s="2789"/>
      <c r="E11" s="2019" t="s">
        <v>10</v>
      </c>
      <c r="F11" s="2772"/>
      <c r="G11" s="2773"/>
      <c r="H11" s="2019" t="s">
        <v>183</v>
      </c>
      <c r="I11" s="2186">
        <v>43861</v>
      </c>
    </row>
    <row r="12" spans="2:17" ht="23.25" customHeight="1" x14ac:dyDescent="0.2">
      <c r="C12" s="2230"/>
      <c r="G12" s="1478"/>
    </row>
    <row r="13" spans="2:17" ht="30" customHeight="1" thickBot="1" x14ac:dyDescent="0.25">
      <c r="B13" s="2778" t="s">
        <v>19</v>
      </c>
      <c r="C13" s="2779"/>
      <c r="D13" s="2779"/>
      <c r="E13" s="2779"/>
      <c r="F13" s="2779"/>
      <c r="G13" s="2779"/>
      <c r="H13" s="2779"/>
      <c r="I13" s="2780"/>
      <c r="L13" s="2054" t="s">
        <v>2446</v>
      </c>
    </row>
    <row r="14" spans="2:17" ht="61.5" customHeight="1" x14ac:dyDescent="0.2">
      <c r="B14" s="1712" t="str">
        <f>IF(Charter!F13="Program","Program Status","Project Status")</f>
        <v>Project Status</v>
      </c>
      <c r="C14" s="1666" t="s">
        <v>20</v>
      </c>
      <c r="D14" s="2781"/>
      <c r="E14" s="2782"/>
      <c r="F14" s="2782"/>
      <c r="G14" s="2782"/>
      <c r="H14" s="2782"/>
      <c r="I14" s="2783"/>
      <c r="L14" s="2074"/>
    </row>
    <row r="15" spans="2:17" ht="47.25" customHeight="1" x14ac:dyDescent="0.2">
      <c r="B15" s="1713" t="s">
        <v>14</v>
      </c>
      <c r="C15" s="1715" t="s">
        <v>20</v>
      </c>
      <c r="D15" s="2770"/>
      <c r="E15" s="2771"/>
      <c r="F15" s="1713" t="s">
        <v>120</v>
      </c>
      <c r="G15" s="1722" t="s">
        <v>20</v>
      </c>
      <c r="H15" s="2784"/>
      <c r="I15" s="2785"/>
    </row>
    <row r="16" spans="2:17" ht="44.25" customHeight="1" x14ac:dyDescent="0.2">
      <c r="B16" s="1714" t="s">
        <v>1</v>
      </c>
      <c r="C16" s="1666" t="s">
        <v>20</v>
      </c>
      <c r="D16" s="2774"/>
      <c r="E16" s="2775"/>
      <c r="F16" s="1714" t="s">
        <v>121</v>
      </c>
      <c r="G16" s="1666" t="s">
        <v>20</v>
      </c>
      <c r="H16" s="2786"/>
      <c r="I16" s="2787"/>
    </row>
    <row r="17" spans="2:9" ht="46.5" customHeight="1" x14ac:dyDescent="0.2">
      <c r="B17" s="1714" t="s">
        <v>13</v>
      </c>
      <c r="C17" s="1666" t="s">
        <v>20</v>
      </c>
      <c r="D17" s="2768"/>
      <c r="E17" s="2769"/>
      <c r="F17" s="1714" t="s">
        <v>383</v>
      </c>
      <c r="G17" s="1666" t="s">
        <v>20</v>
      </c>
      <c r="H17" s="2776"/>
      <c r="I17" s="2777"/>
    </row>
    <row r="19" spans="2:9" ht="9.75" customHeight="1" x14ac:dyDescent="0.2"/>
    <row r="20" spans="2:9" ht="24.95" customHeight="1" x14ac:dyDescent="0.2">
      <c r="B20" s="2764" t="s">
        <v>5805</v>
      </c>
      <c r="C20" s="2765"/>
      <c r="D20" s="2765"/>
      <c r="E20" s="2765"/>
      <c r="F20" s="2765"/>
      <c r="G20" s="2765"/>
      <c r="H20" s="1660" t="s">
        <v>5810</v>
      </c>
      <c r="I20" s="1661">
        <v>6</v>
      </c>
    </row>
    <row r="21" spans="2:9" ht="24.95" customHeight="1" x14ac:dyDescent="0.2">
      <c r="B21" s="2762" t="s">
        <v>5806</v>
      </c>
      <c r="C21" s="2763"/>
      <c r="D21" s="2763"/>
      <c r="E21" s="1615" t="s">
        <v>6</v>
      </c>
      <c r="F21" s="1219" t="s">
        <v>1259</v>
      </c>
      <c r="G21" s="1616" t="s">
        <v>744</v>
      </c>
      <c r="H21" s="1616"/>
      <c r="I21" s="1616"/>
    </row>
    <row r="22" spans="2:9" ht="24.95" customHeight="1" x14ac:dyDescent="0.2">
      <c r="B22" s="2822"/>
      <c r="C22" s="2822"/>
      <c r="D22" s="2822"/>
      <c r="E22" s="1710"/>
      <c r="F22" s="2197"/>
      <c r="G22" s="2208"/>
      <c r="H22" s="2198"/>
      <c r="I22" s="2199"/>
    </row>
    <row r="23" spans="2:9" ht="24.95" customHeight="1" x14ac:dyDescent="0.2">
      <c r="B23" s="2823"/>
      <c r="C23" s="2823"/>
      <c r="D23" s="2823"/>
      <c r="E23" s="1711"/>
      <c r="F23" s="2090"/>
      <c r="G23" s="2209"/>
      <c r="H23" s="2002"/>
      <c r="I23" s="2003"/>
    </row>
    <row r="24" spans="2:9" ht="24.95" customHeight="1" x14ac:dyDescent="0.2">
      <c r="B24" s="2823"/>
      <c r="C24" s="2823"/>
      <c r="D24" s="2823"/>
      <c r="E24" s="1711"/>
      <c r="F24" s="2090"/>
      <c r="G24" s="2091"/>
      <c r="H24" s="2002"/>
      <c r="I24" s="2003"/>
    </row>
    <row r="25" spans="2:9" ht="24.95" customHeight="1" x14ac:dyDescent="0.2">
      <c r="B25" s="2823"/>
      <c r="C25" s="2823"/>
      <c r="D25" s="2823"/>
      <c r="E25" s="1711"/>
      <c r="F25" s="2090"/>
      <c r="G25" s="2200"/>
      <c r="H25" s="2002"/>
      <c r="I25" s="2003"/>
    </row>
    <row r="26" spans="2:9" ht="24.95" customHeight="1" x14ac:dyDescent="0.2">
      <c r="B26" s="2823"/>
      <c r="C26" s="2823"/>
      <c r="D26" s="2823"/>
      <c r="E26" s="1711"/>
      <c r="F26" s="2090"/>
      <c r="G26" s="2091"/>
      <c r="H26" s="2002"/>
      <c r="I26" s="2003"/>
    </row>
    <row r="27" spans="2:9" ht="24.95" customHeight="1" x14ac:dyDescent="0.2">
      <c r="B27" s="2824"/>
      <c r="C27" s="2825"/>
      <c r="D27" s="2826"/>
      <c r="E27" s="2007"/>
      <c r="F27" s="2006"/>
      <c r="G27" s="2092"/>
      <c r="H27" s="2004"/>
      <c r="I27" s="2005"/>
    </row>
    <row r="28" spans="2:9" ht="12" customHeight="1" x14ac:dyDescent="0.2"/>
    <row r="29" spans="2:9" ht="7.5" customHeight="1" x14ac:dyDescent="0.2"/>
    <row r="30" spans="2:9" ht="24.75" customHeight="1" x14ac:dyDescent="0.3">
      <c r="B30" s="2828" t="s">
        <v>351</v>
      </c>
      <c r="C30" s="2828"/>
      <c r="D30" s="2828"/>
      <c r="E30" s="1717" t="str">
        <f>CONCATENATE("Counter : ",510 - LEN(B31))</f>
        <v>Counter : 510</v>
      </c>
      <c r="F30" s="2836" t="s">
        <v>400</v>
      </c>
      <c r="G30" s="2837"/>
      <c r="H30" s="2838"/>
      <c r="I30" s="1716" t="str">
        <f>CONCATENATE("Counter : ",510 - LEN(F31))</f>
        <v>Counter : 510</v>
      </c>
    </row>
    <row r="31" spans="2:9" ht="204" customHeight="1" x14ac:dyDescent="0.2">
      <c r="B31" s="2834"/>
      <c r="C31" s="2835"/>
      <c r="D31" s="2835"/>
      <c r="E31" s="2835"/>
      <c r="F31" s="2810"/>
      <c r="G31" s="2811"/>
      <c r="H31" s="2811"/>
      <c r="I31" s="2839"/>
    </row>
    <row r="34" spans="2:10" ht="27.75" customHeight="1" thickBot="1" x14ac:dyDescent="0.25">
      <c r="B34" s="2827" t="s">
        <v>399</v>
      </c>
      <c r="C34" s="2827"/>
      <c r="D34" s="1719" t="str">
        <f>CONCATENATE("Counter : ",510 - (LEN(B35)+LEN(B36)+LEN(B37)+LEN(B38)+LEN(B39)+LEN(B40)))</f>
        <v>Counter : 510</v>
      </c>
      <c r="E34" s="2844" t="s">
        <v>180</v>
      </c>
      <c r="F34" s="2844"/>
      <c r="G34" s="2829" t="s">
        <v>7743</v>
      </c>
      <c r="H34" s="2830"/>
      <c r="I34" s="1718" t="str">
        <f>CONCATENATE("Counter : ",510 - (LEN(G35)+LEN(G36)+LEN(G37)+LEN(G38)+LEN(G39)+LEN(G40)))</f>
        <v>Counter : 510</v>
      </c>
    </row>
    <row r="35" spans="2:10" ht="45" customHeight="1" x14ac:dyDescent="0.2">
      <c r="B35" s="2840"/>
      <c r="C35" s="2841"/>
      <c r="D35" s="2842"/>
      <c r="E35" s="2843"/>
      <c r="F35" s="2843"/>
      <c r="G35" s="2831"/>
      <c r="H35" s="2832"/>
      <c r="I35" s="2833"/>
    </row>
    <row r="36" spans="2:10" ht="45" customHeight="1" x14ac:dyDescent="0.2">
      <c r="B36" s="2801"/>
      <c r="C36" s="2802"/>
      <c r="D36" s="2802"/>
      <c r="E36" s="2793"/>
      <c r="F36" s="2793"/>
      <c r="G36" s="2790"/>
      <c r="H36" s="2791"/>
      <c r="I36" s="2792"/>
    </row>
    <row r="37" spans="2:10" ht="45" customHeight="1" x14ac:dyDescent="0.2">
      <c r="B37" s="2801"/>
      <c r="C37" s="2802"/>
      <c r="D37" s="2802"/>
      <c r="E37" s="2793"/>
      <c r="F37" s="2793"/>
      <c r="G37" s="2790"/>
      <c r="H37" s="2791"/>
      <c r="I37" s="2792"/>
    </row>
    <row r="38" spans="2:10" ht="45" customHeight="1" x14ac:dyDescent="0.2">
      <c r="B38" s="2802"/>
      <c r="C38" s="2802"/>
      <c r="D38" s="2802"/>
      <c r="E38" s="2793"/>
      <c r="F38" s="2793"/>
      <c r="G38" s="2790"/>
      <c r="H38" s="2791"/>
      <c r="I38" s="2792"/>
    </row>
    <row r="39" spans="2:10" ht="45" customHeight="1" x14ac:dyDescent="0.2">
      <c r="B39" s="2801"/>
      <c r="C39" s="2802"/>
      <c r="D39" s="2802"/>
      <c r="E39" s="2793"/>
      <c r="F39" s="2793"/>
      <c r="G39" s="2790"/>
      <c r="H39" s="2791"/>
      <c r="I39" s="2792"/>
    </row>
    <row r="40" spans="2:10" ht="45" customHeight="1" x14ac:dyDescent="0.2">
      <c r="B40" s="2813"/>
      <c r="C40" s="2813"/>
      <c r="D40" s="2813"/>
      <c r="E40" s="2812"/>
      <c r="F40" s="2812"/>
      <c r="G40" s="2807"/>
      <c r="H40" s="2808"/>
      <c r="I40" s="2809"/>
    </row>
    <row r="41" spans="2:10" ht="22.5" customHeight="1" x14ac:dyDescent="0.2"/>
    <row r="42" spans="2:10" ht="15" customHeight="1" x14ac:dyDescent="0.2"/>
    <row r="43" spans="2:10" ht="29.25" customHeight="1" x14ac:dyDescent="0.2">
      <c r="B43" s="2778" t="s">
        <v>1031</v>
      </c>
      <c r="C43" s="2779"/>
      <c r="D43" s="2779"/>
      <c r="E43" s="1720" t="str">
        <f>CONCATENATE("Counter : ",510 - LEN(B44))</f>
        <v>Counter : 510</v>
      </c>
      <c r="F43" s="2814" t="s">
        <v>1032</v>
      </c>
      <c r="G43" s="2765"/>
      <c r="H43" s="2815"/>
      <c r="I43" s="1721" t="str">
        <f>CONCATENATE("Counter : ",510 - LEN(F44))</f>
        <v>Counter : 510</v>
      </c>
    </row>
    <row r="44" spans="2:10" ht="219.75" customHeight="1" x14ac:dyDescent="0.2">
      <c r="B44" s="2810"/>
      <c r="C44" s="2811"/>
      <c r="D44" s="2811"/>
      <c r="E44" s="2811"/>
      <c r="F44" s="2816"/>
      <c r="G44" s="2817"/>
      <c r="H44" s="2817"/>
      <c r="I44" s="2818"/>
    </row>
    <row r="45" spans="2:10" ht="25.5" customHeight="1" thickBot="1" x14ac:dyDescent="0.25"/>
    <row r="46" spans="2:10" ht="24.75" customHeight="1" thickBot="1" x14ac:dyDescent="0.25">
      <c r="B46" s="2799" t="s">
        <v>70</v>
      </c>
      <c r="C46" s="2800"/>
      <c r="D46" s="2800"/>
      <c r="E46" s="2800"/>
      <c r="F46" s="2805" t="s">
        <v>1033</v>
      </c>
      <c r="G46" s="2806"/>
      <c r="H46" s="2806"/>
      <c r="I46" s="2766" t="s">
        <v>32</v>
      </c>
      <c r="J46" s="2767"/>
    </row>
    <row r="47" spans="2:10" ht="12" customHeight="1" x14ac:dyDescent="0.2">
      <c r="B47" s="2796"/>
      <c r="C47" s="2797"/>
      <c r="D47" s="2797"/>
      <c r="E47" s="2797"/>
      <c r="F47" s="2797"/>
      <c r="G47" s="2797"/>
      <c r="H47" s="2797"/>
      <c r="I47" s="2797"/>
      <c r="J47" s="2798"/>
    </row>
    <row r="48" spans="2:10" ht="9" customHeight="1" x14ac:dyDescent="0.2">
      <c r="B48" s="1731"/>
      <c r="C48" s="1732"/>
      <c r="D48" s="1732"/>
      <c r="E48" s="1732"/>
      <c r="F48" s="2345">
        <f ca="1">IF((MAX(E53:E68))=0,0,IF((MAX(H53:H68))=0,IF(TODAY()&lt;MIN(E53:E68),0%,IF(TODAY()&gt;=MAX(F53:F68),100%,(((TODAY()-MIN(D53:D68))/(MAX(F53:F68)-MIN(E53:E68)))*1))),IF(TODAY()&lt;MIN(G53:G68),0%,IF(TODAY()&gt;=MAX(H53:H68),100%,(((TODAY()-MIN(G53:G68))/(MAX(H53:H68)-MIN(G53:G68)))*1)))))</f>
        <v>0</v>
      </c>
      <c r="G48" s="1732"/>
      <c r="H48" s="1732"/>
      <c r="I48" s="1732"/>
      <c r="J48" s="2101"/>
    </row>
    <row r="49" spans="2:11" ht="9" customHeight="1" x14ac:dyDescent="0.2">
      <c r="B49" s="1731"/>
      <c r="C49" s="1732"/>
      <c r="D49" s="1732"/>
      <c r="E49" s="1732"/>
      <c r="F49" s="1732"/>
      <c r="G49" s="1732"/>
      <c r="H49" s="1732"/>
      <c r="I49" s="1732"/>
      <c r="J49" s="2101"/>
    </row>
    <row r="50" spans="2:11" ht="6" customHeight="1" x14ac:dyDescent="0.2">
      <c r="B50" s="2102"/>
      <c r="C50" s="2103"/>
      <c r="D50" s="2103"/>
      <c r="E50" s="2103"/>
      <c r="F50" s="2103"/>
      <c r="G50" s="2103"/>
      <c r="H50" s="2103"/>
      <c r="I50" s="2103"/>
      <c r="J50" s="2104"/>
    </row>
    <row r="51" spans="2:11" ht="24.75" customHeight="1" x14ac:dyDescent="0.2">
      <c r="B51" s="2845" t="str">
        <f>IF(Charter!F13="Program","Initiative","Phase / Project")</f>
        <v>Phase / Project</v>
      </c>
      <c r="C51" s="2846"/>
      <c r="D51" s="2803" t="s">
        <v>6487</v>
      </c>
      <c r="E51" s="2819" t="s">
        <v>116</v>
      </c>
      <c r="F51" s="2819"/>
      <c r="G51" s="2794" t="s">
        <v>117</v>
      </c>
      <c r="H51" s="2795"/>
      <c r="I51" s="2803" t="s">
        <v>5</v>
      </c>
      <c r="J51" s="2803" t="s">
        <v>6</v>
      </c>
      <c r="K51" s="2820" t="s">
        <v>529</v>
      </c>
    </row>
    <row r="52" spans="2:11" ht="21.75" customHeight="1" x14ac:dyDescent="0.2">
      <c r="B52" s="2847"/>
      <c r="C52" s="2848"/>
      <c r="D52" s="2804"/>
      <c r="E52" s="939" t="s">
        <v>61</v>
      </c>
      <c r="F52" s="940" t="s">
        <v>368</v>
      </c>
      <c r="G52" s="2089" t="s">
        <v>61</v>
      </c>
      <c r="H52" s="2088" t="s">
        <v>368</v>
      </c>
      <c r="I52" s="2804"/>
      <c r="J52" s="2804"/>
      <c r="K52" s="2821"/>
    </row>
    <row r="53" spans="2:11" ht="24.95" customHeight="1" x14ac:dyDescent="0.2">
      <c r="B53" s="2849"/>
      <c r="C53" s="2850"/>
      <c r="D53" s="941"/>
      <c r="E53" s="942"/>
      <c r="F53" s="942"/>
      <c r="G53" s="1588"/>
      <c r="H53" s="942"/>
      <c r="I53" s="941"/>
      <c r="J53" s="943"/>
      <c r="K53" s="944"/>
    </row>
    <row r="54" spans="2:11" ht="24.95" customHeight="1" x14ac:dyDescent="0.2">
      <c r="B54" s="2760"/>
      <c r="C54" s="2761"/>
      <c r="D54" s="945"/>
      <c r="E54" s="946"/>
      <c r="F54" s="942"/>
      <c r="G54" s="1589"/>
      <c r="H54" s="946"/>
      <c r="I54" s="945"/>
      <c r="J54" s="947"/>
      <c r="K54" s="948"/>
    </row>
    <row r="55" spans="2:11" ht="24.95" customHeight="1" x14ac:dyDescent="0.2">
      <c r="B55" s="2760"/>
      <c r="C55" s="2761"/>
      <c r="D55" s="945"/>
      <c r="E55" s="946"/>
      <c r="F55" s="946"/>
      <c r="G55" s="1589"/>
      <c r="H55" s="946"/>
      <c r="I55" s="945"/>
      <c r="J55" s="947"/>
      <c r="K55" s="948"/>
    </row>
    <row r="56" spans="2:11" ht="24.95" customHeight="1" x14ac:dyDescent="0.2">
      <c r="B56" s="2760"/>
      <c r="C56" s="2761"/>
      <c r="D56" s="945"/>
      <c r="E56" s="946"/>
      <c r="F56" s="946"/>
      <c r="G56" s="1589"/>
      <c r="H56" s="946"/>
      <c r="I56" s="945"/>
      <c r="J56" s="947"/>
      <c r="K56" s="948"/>
    </row>
    <row r="57" spans="2:11" ht="24.95" customHeight="1" x14ac:dyDescent="0.2">
      <c r="B57" s="2760"/>
      <c r="C57" s="2761"/>
      <c r="D57" s="945"/>
      <c r="E57" s="946"/>
      <c r="F57" s="946"/>
      <c r="G57" s="1589"/>
      <c r="H57" s="946"/>
      <c r="I57" s="945"/>
      <c r="J57" s="947"/>
      <c r="K57" s="948"/>
    </row>
    <row r="58" spans="2:11" ht="24.95" customHeight="1" x14ac:dyDescent="0.2">
      <c r="B58" s="2760"/>
      <c r="C58" s="2761"/>
      <c r="D58" s="945"/>
      <c r="E58" s="946"/>
      <c r="F58" s="946"/>
      <c r="G58" s="1589"/>
      <c r="H58" s="946"/>
      <c r="I58" s="945"/>
      <c r="J58" s="947"/>
      <c r="K58" s="948"/>
    </row>
    <row r="59" spans="2:11" ht="24.95" customHeight="1" x14ac:dyDescent="0.2">
      <c r="B59" s="2760"/>
      <c r="C59" s="2761"/>
      <c r="D59" s="945"/>
      <c r="E59" s="946"/>
      <c r="F59" s="946"/>
      <c r="G59" s="1589"/>
      <c r="H59" s="946"/>
      <c r="I59" s="945"/>
      <c r="J59" s="947"/>
      <c r="K59" s="948"/>
    </row>
    <row r="60" spans="2:11" ht="24.95" customHeight="1" x14ac:dyDescent="0.2">
      <c r="B60" s="2760"/>
      <c r="C60" s="2761"/>
      <c r="D60" s="945"/>
      <c r="E60" s="946"/>
      <c r="F60" s="946"/>
      <c r="G60" s="1589"/>
      <c r="H60" s="946"/>
      <c r="I60" s="945"/>
      <c r="J60" s="947"/>
      <c r="K60" s="948"/>
    </row>
    <row r="61" spans="2:11" ht="24.95" customHeight="1" x14ac:dyDescent="0.2">
      <c r="B61" s="2760"/>
      <c r="C61" s="2761"/>
      <c r="D61" s="945"/>
      <c r="E61" s="946"/>
      <c r="F61" s="946"/>
      <c r="G61" s="1589"/>
      <c r="H61" s="946"/>
      <c r="I61" s="945"/>
      <c r="J61" s="947"/>
      <c r="K61" s="948"/>
    </row>
    <row r="62" spans="2:11" ht="24.95" customHeight="1" x14ac:dyDescent="0.2">
      <c r="B62" s="2760"/>
      <c r="C62" s="2761"/>
      <c r="D62" s="945"/>
      <c r="E62" s="946"/>
      <c r="F62" s="946"/>
      <c r="G62" s="1589"/>
      <c r="H62" s="946"/>
      <c r="I62" s="945"/>
      <c r="J62" s="947"/>
      <c r="K62" s="948"/>
    </row>
    <row r="63" spans="2:11" ht="24.95" customHeight="1" x14ac:dyDescent="0.2">
      <c r="B63" s="2760"/>
      <c r="C63" s="2761"/>
      <c r="D63" s="945"/>
      <c r="E63" s="946"/>
      <c r="F63" s="946"/>
      <c r="G63" s="1589"/>
      <c r="H63" s="946"/>
      <c r="I63" s="945"/>
      <c r="J63" s="947"/>
      <c r="K63" s="948"/>
    </row>
    <row r="64" spans="2:11" ht="24.95" customHeight="1" x14ac:dyDescent="0.2">
      <c r="B64" s="2760"/>
      <c r="C64" s="2761"/>
      <c r="D64" s="945"/>
      <c r="E64" s="946"/>
      <c r="F64" s="946"/>
      <c r="G64" s="1589"/>
      <c r="H64" s="946"/>
      <c r="I64" s="945"/>
      <c r="J64" s="947"/>
      <c r="K64" s="948"/>
    </row>
    <row r="65" spans="2:11" ht="24.95" customHeight="1" x14ac:dyDescent="0.2">
      <c r="B65" s="2760"/>
      <c r="C65" s="2761"/>
      <c r="D65" s="945"/>
      <c r="E65" s="946"/>
      <c r="F65" s="946"/>
      <c r="G65" s="1589"/>
      <c r="H65" s="946"/>
      <c r="I65" s="945"/>
      <c r="J65" s="947"/>
      <c r="K65" s="948"/>
    </row>
    <row r="66" spans="2:11" ht="24.95" customHeight="1" x14ac:dyDescent="0.2">
      <c r="B66" s="2760"/>
      <c r="C66" s="2761"/>
      <c r="D66" s="945"/>
      <c r="E66" s="946"/>
      <c r="F66" s="946"/>
      <c r="G66" s="1589"/>
      <c r="H66" s="946"/>
      <c r="I66" s="945"/>
      <c r="J66" s="947"/>
      <c r="K66" s="948"/>
    </row>
    <row r="67" spans="2:11" ht="24.95" customHeight="1" x14ac:dyDescent="0.2">
      <c r="B67" s="2760"/>
      <c r="C67" s="2761"/>
      <c r="D67" s="945"/>
      <c r="E67" s="946"/>
      <c r="F67" s="946"/>
      <c r="G67" s="1589"/>
      <c r="H67" s="946"/>
      <c r="I67" s="945"/>
      <c r="J67" s="947"/>
      <c r="K67" s="948"/>
    </row>
    <row r="68" spans="2:11" ht="24.95" customHeight="1" x14ac:dyDescent="0.2">
      <c r="B68" s="2760"/>
      <c r="C68" s="2761"/>
      <c r="D68" s="945"/>
      <c r="E68" s="946"/>
      <c r="F68" s="946"/>
      <c r="G68" s="1589"/>
      <c r="H68" s="946"/>
      <c r="I68" s="945"/>
      <c r="J68" s="947"/>
      <c r="K68" s="948"/>
    </row>
  </sheetData>
  <sheetProtection formatCells="0"/>
  <mergeCells count="75">
    <mergeCell ref="B68:C68"/>
    <mergeCell ref="B63:C63"/>
    <mergeCell ref="B64:C64"/>
    <mergeCell ref="B65:C65"/>
    <mergeCell ref="B66:C66"/>
    <mergeCell ref="B67:C67"/>
    <mergeCell ref="B51:C52"/>
    <mergeCell ref="B54:C54"/>
    <mergeCell ref="B56:C56"/>
    <mergeCell ref="B55:C55"/>
    <mergeCell ref="B53:C53"/>
    <mergeCell ref="G34:H34"/>
    <mergeCell ref="G35:I35"/>
    <mergeCell ref="B31:E31"/>
    <mergeCell ref="B36:D36"/>
    <mergeCell ref="F30:H30"/>
    <mergeCell ref="F31:I31"/>
    <mergeCell ref="B35:D35"/>
    <mergeCell ref="E36:F36"/>
    <mergeCell ref="E35:F35"/>
    <mergeCell ref="E34:F34"/>
    <mergeCell ref="K51:K52"/>
    <mergeCell ref="J51:J52"/>
    <mergeCell ref="B38:D38"/>
    <mergeCell ref="B43:D43"/>
    <mergeCell ref="B22:D22"/>
    <mergeCell ref="B23:D23"/>
    <mergeCell ref="B25:D25"/>
    <mergeCell ref="G38:I38"/>
    <mergeCell ref="G39:I39"/>
    <mergeCell ref="E39:F39"/>
    <mergeCell ref="B39:D39"/>
    <mergeCell ref="B26:D26"/>
    <mergeCell ref="B24:D24"/>
    <mergeCell ref="B27:D27"/>
    <mergeCell ref="B34:C34"/>
    <mergeCell ref="B30:D30"/>
    <mergeCell ref="E37:F37"/>
    <mergeCell ref="E38:F38"/>
    <mergeCell ref="G51:H51"/>
    <mergeCell ref="B47:J47"/>
    <mergeCell ref="B46:E46"/>
    <mergeCell ref="B37:D37"/>
    <mergeCell ref="I51:I52"/>
    <mergeCell ref="F46:H46"/>
    <mergeCell ref="G40:I40"/>
    <mergeCell ref="B44:E44"/>
    <mergeCell ref="E40:F40"/>
    <mergeCell ref="B40:D40"/>
    <mergeCell ref="F43:H43"/>
    <mergeCell ref="F44:I44"/>
    <mergeCell ref="D51:D52"/>
    <mergeCell ref="E51:F51"/>
    <mergeCell ref="B21:D21"/>
    <mergeCell ref="B20:G20"/>
    <mergeCell ref="I46:J46"/>
    <mergeCell ref="B2:J2"/>
    <mergeCell ref="D17:E17"/>
    <mergeCell ref="D15:E15"/>
    <mergeCell ref="F11:G11"/>
    <mergeCell ref="D16:E16"/>
    <mergeCell ref="H17:I17"/>
    <mergeCell ref="B13:I13"/>
    <mergeCell ref="D14:I14"/>
    <mergeCell ref="H15:I15"/>
    <mergeCell ref="H16:I16"/>
    <mergeCell ref="C11:D11"/>
    <mergeCell ref="G36:I36"/>
    <mergeCell ref="G37:I37"/>
    <mergeCell ref="B62:C62"/>
    <mergeCell ref="B57:C57"/>
    <mergeCell ref="B58:C58"/>
    <mergeCell ref="B59:C59"/>
    <mergeCell ref="B60:C60"/>
    <mergeCell ref="B61:C61"/>
  </mergeCells>
  <conditionalFormatting sqref="C15:C17 G15:H17 E22:E27">
    <cfRule type="cellIs" dxfId="457" priority="7300" operator="equal">
      <formula>"A"</formula>
    </cfRule>
  </conditionalFormatting>
  <conditionalFormatting sqref="C14">
    <cfRule type="cellIs" dxfId="456" priority="7301" operator="equal">
      <formula>"W"</formula>
    </cfRule>
    <cfRule type="cellIs" dxfId="455" priority="7302" operator="equal">
      <formula>"P"</formula>
    </cfRule>
    <cfRule type="cellIs" dxfId="454" priority="7306" operator="equal">
      <formula>"B"</formula>
    </cfRule>
    <cfRule type="cellIs" dxfId="453" priority="7310" operator="equal">
      <formula>"A"</formula>
    </cfRule>
    <cfRule type="cellIs" dxfId="452" priority="7310" operator="equal">
      <formula>"G"</formula>
    </cfRule>
    <cfRule type="cellIs" dxfId="451" priority="7311" operator="equal">
      <formula>"R"</formula>
    </cfRule>
  </conditionalFormatting>
  <conditionalFormatting sqref="B31:F31 B44:F44">
    <cfRule type="expression" dxfId="450" priority="7309">
      <formula>IF(LEN(B31)&gt;510,TRUE,FALSE)</formula>
    </cfRule>
  </conditionalFormatting>
  <conditionalFormatting sqref="B35:D40">
    <cfRule type="expression" dxfId="449" priority="6786">
      <formula>IF(LEN($B$35)+LEN($B$36)+LEN($B$37)+LEN($B$38)+LEN($B$39)+LEN($B$40)&gt;510,TRUE,FALSE)</formula>
    </cfRule>
  </conditionalFormatting>
  <conditionalFormatting sqref="G15 G17 C16">
    <cfRule type="cellIs" dxfId="448" priority="5559" operator="equal">
      <formula>"N/A"</formula>
    </cfRule>
  </conditionalFormatting>
  <conditionalFormatting sqref="D14">
    <cfRule type="expression" dxfId="447" priority="1871">
      <formula>$D$14=""</formula>
    </cfRule>
  </conditionalFormatting>
  <conditionalFormatting sqref="H53:H56">
    <cfRule type="expression" dxfId="446" priority="1765">
      <formula>IF($F53&lt;$H53,1,0)</formula>
    </cfRule>
  </conditionalFormatting>
  <conditionalFormatting sqref="G35:G40">
    <cfRule type="expression" dxfId="445" priority="1761">
      <formula>IF(LEN($G$35)+LEN($G$36)+LEN($G$37)+LEN($G$38)+LEN($G$39)+LEN($G$40)&gt;510,TRUE,FALSE)</formula>
    </cfRule>
  </conditionalFormatting>
  <conditionalFormatting sqref="C15:C17 G15:G17 E22:E27">
    <cfRule type="cellIs" dxfId="444" priority="7004" operator="equal">
      <formula>"G"</formula>
    </cfRule>
    <cfRule type="cellIs" dxfId="443" priority="7299" operator="equal">
      <formula>"R"</formula>
    </cfRule>
  </conditionalFormatting>
  <conditionalFormatting sqref="J53:J56">
    <cfRule type="cellIs" dxfId="442" priority="1755" operator="equal">
      <formula>"W"</formula>
    </cfRule>
    <cfRule type="cellIs" dxfId="441" priority="1756" operator="equal">
      <formula>"P"</formula>
    </cfRule>
    <cfRule type="cellIs" dxfId="440" priority="1757" operator="equal">
      <formula>"B"</formula>
    </cfRule>
    <cfRule type="cellIs" dxfId="439" priority="1758" operator="equal">
      <formula>"R"</formula>
    </cfRule>
    <cfRule type="cellIs" dxfId="438" priority="1759" operator="equal">
      <formula>"A"</formula>
    </cfRule>
    <cfRule type="cellIs" dxfId="437" priority="1760" operator="equal">
      <formula>"G"</formula>
    </cfRule>
  </conditionalFormatting>
  <conditionalFormatting sqref="H57:H68">
    <cfRule type="expression" dxfId="436" priority="7">
      <formula>IF($F57&lt;$H57,1,0)</formula>
    </cfRule>
  </conditionalFormatting>
  <conditionalFormatting sqref="J57:J68">
    <cfRule type="cellIs" dxfId="435" priority="1" operator="equal">
      <formula>"W"</formula>
    </cfRule>
    <cfRule type="cellIs" dxfId="434" priority="2" operator="equal">
      <formula>"P"</formula>
    </cfRule>
    <cfRule type="cellIs" dxfId="433" priority="3" operator="equal">
      <formula>"B"</formula>
    </cfRule>
    <cfRule type="cellIs" dxfId="432" priority="4" operator="equal">
      <formula>"R"</formula>
    </cfRule>
    <cfRule type="cellIs" dxfId="431" priority="5" operator="equal">
      <formula>"A"</formula>
    </cfRule>
    <cfRule type="cellIs" dxfId="430" priority="6" operator="equal">
      <formula>"G"</formula>
    </cfRule>
  </conditionalFormatting>
  <dataValidations count="13">
    <dataValidation type="list" allowBlank="1" showInputMessage="1" showErrorMessage="1" sqref="C11 I53:I62" xr:uid="{00000000-0002-0000-1000-000000000000}">
      <formula1>Stage_Gate</formula1>
    </dataValidation>
    <dataValidation type="list" allowBlank="1" showInputMessage="1" showErrorMessage="1" sqref="I46:J46" xr:uid="{00000000-0002-0000-1000-000001000000}">
      <formula1>"Weekly,Monthly,Quarterly"</formula1>
    </dataValidation>
    <dataValidation type="list" allowBlank="1" showInputMessage="1" showErrorMessage="1" sqref="G16 C17 C15 E22:E26" xr:uid="{00000000-0002-0000-1000-000002000000}">
      <formula1>GAR</formula1>
    </dataValidation>
    <dataValidation type="list" allowBlank="1" showInputMessage="1" showErrorMessage="1" sqref="E35:F40" xr:uid="{00000000-0002-0000-1000-000003000000}">
      <formula1>Risk</formula1>
    </dataValidation>
    <dataValidation type="list" allowBlank="1" showInputMessage="1" showErrorMessage="1" sqref="C14 J53:J62" xr:uid="{00000000-0002-0000-1000-000004000000}">
      <formula1>Status</formula1>
    </dataValidation>
    <dataValidation type="list" allowBlank="1" showInputMessage="1" showErrorMessage="1" sqref="G15 C16 G17" xr:uid="{00000000-0002-0000-1000-000005000000}">
      <formula1>"G,A,R,N/A"</formula1>
    </dataValidation>
    <dataValidation type="list" allowBlank="1" showInputMessage="1" sqref="B22:D22" xr:uid="{00000000-0002-0000-1000-000006000000}">
      <formula1>KPI_Charter</formula1>
    </dataValidation>
    <dataValidation type="list" allowBlank="1" showInputMessage="1" showErrorMessage="1" sqref="I20" xr:uid="{00000000-0002-0000-1000-000007000000}">
      <formula1>"0,1,2,3,4,5,6"</formula1>
    </dataValidation>
    <dataValidation type="list" allowBlank="1" showInputMessage="1" showErrorMessage="1" sqref="F11:G11" xr:uid="{00000000-0002-0000-1000-000008000000}">
      <formula1>Frequency</formula1>
    </dataValidation>
    <dataValidation type="list" allowBlank="1" showInputMessage="1" showErrorMessage="1" sqref="L14" xr:uid="{00000000-0002-0000-1000-000009000000}">
      <formula1>M_Project</formula1>
    </dataValidation>
    <dataValidation type="list" errorStyle="warning" allowBlank="1" showInputMessage="1" showErrorMessage="1" error="In order to maintain consistency, please try to use the same KPI measure names as the ones in the Charter._x000a_" sqref="B23:D27" xr:uid="{00000000-0002-0000-1000-00000A000000}">
      <formula1>KPI_Charter</formula1>
    </dataValidation>
    <dataValidation type="list" allowBlank="1" showInputMessage="1" showErrorMessage="1" sqref="D53:D62" xr:uid="{00000000-0002-0000-1000-00000B000000}">
      <formula1>IPO_Phases</formula1>
    </dataValidation>
    <dataValidation type="date" operator="greaterThan" allowBlank="1" showInputMessage="1" showErrorMessage="1" error="Please add a valid date" sqref="E53:H62" xr:uid="{00000000-0002-0000-1000-00000C000000}">
      <formula1>40179</formula1>
    </dataValidation>
  </dataValidation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tabColor rgb="FF00B0F0"/>
  </sheetPr>
  <dimension ref="A1:GY107"/>
  <sheetViews>
    <sheetView showGridLines="0" zoomScale="80" zoomScaleNormal="80" workbookViewId="0">
      <selection activeCell="E19" sqref="E19"/>
    </sheetView>
  </sheetViews>
  <sheetFormatPr defaultColWidth="9.140625" defaultRowHeight="15" x14ac:dyDescent="0.25"/>
  <cols>
    <col min="1" max="1" width="1.85546875" style="63" customWidth="1"/>
    <col min="2" max="2" width="6.28515625" style="63" customWidth="1"/>
    <col min="3" max="3" width="37.28515625" style="63" customWidth="1"/>
    <col min="4" max="4" width="20" style="63" customWidth="1"/>
    <col min="5" max="5" width="17.42578125" style="63" customWidth="1"/>
    <col min="6" max="6" width="13.28515625" style="1377" customWidth="1"/>
    <col min="7" max="7" width="20.5703125" style="63" customWidth="1"/>
    <col min="8" max="8" width="16.7109375" style="63" customWidth="1"/>
    <col min="9" max="9" width="25.42578125" style="63" customWidth="1"/>
    <col min="10" max="10" width="15.85546875" style="63" customWidth="1"/>
    <col min="11" max="11" width="20.28515625" style="63" customWidth="1"/>
    <col min="12" max="12" width="22.140625" style="63" customWidth="1"/>
    <col min="13" max="13" width="22.42578125" style="63" customWidth="1"/>
    <col min="14" max="14" width="27.28515625" style="63" customWidth="1"/>
    <col min="15" max="15" width="13.5703125" style="65" customWidth="1"/>
    <col min="16" max="16" width="13.28515625" style="63" customWidth="1"/>
    <col min="17" max="18" width="11.42578125" style="64" customWidth="1"/>
    <col min="19" max="19" width="11.7109375" style="64" customWidth="1"/>
    <col min="20" max="21" width="11.42578125" style="64" customWidth="1"/>
    <col min="22" max="22" width="12.85546875" style="64" customWidth="1"/>
    <col min="23" max="36" width="11.42578125" style="64" customWidth="1"/>
    <col min="37" max="43" width="11.42578125" style="65" customWidth="1"/>
    <col min="44" max="44" width="9.140625" style="63" customWidth="1"/>
    <col min="45" max="45" width="9.7109375" style="63" customWidth="1"/>
    <col min="46" max="51" width="9.140625" style="63" customWidth="1"/>
    <col min="52" max="207" width="12.7109375" style="63" hidden="1" customWidth="1"/>
    <col min="208" max="16384" width="9.140625" style="63"/>
  </cols>
  <sheetData>
    <row r="1" spans="1:207" s="107" customFormat="1" ht="14.25" customHeight="1" x14ac:dyDescent="0.25">
      <c r="A1" s="151"/>
      <c r="B1" s="156"/>
      <c r="C1" s="156"/>
      <c r="D1" s="156"/>
      <c r="E1" s="156"/>
      <c r="F1" s="654"/>
      <c r="G1" s="156"/>
      <c r="H1" s="156"/>
      <c r="I1" s="156"/>
      <c r="J1" s="156"/>
      <c r="K1" s="156"/>
      <c r="M1" s="151"/>
      <c r="N1" s="151"/>
      <c r="O1" s="62"/>
      <c r="Q1" s="62"/>
      <c r="R1" s="62"/>
      <c r="S1" s="62"/>
      <c r="T1" s="62"/>
      <c r="U1" s="62"/>
      <c r="V1" s="108"/>
      <c r="W1" s="109"/>
      <c r="X1" s="62"/>
      <c r="Y1" s="108"/>
      <c r="Z1" s="62"/>
      <c r="AA1" s="62"/>
      <c r="AB1" s="62"/>
      <c r="AC1" s="62"/>
      <c r="AD1" s="62"/>
      <c r="AE1" s="62"/>
      <c r="AF1" s="62"/>
      <c r="AG1" s="62"/>
      <c r="AH1" s="62"/>
      <c r="AI1" s="62"/>
      <c r="AJ1" s="62"/>
      <c r="AK1" s="62"/>
      <c r="AL1" s="62"/>
      <c r="AM1" s="62"/>
      <c r="AN1" s="62"/>
      <c r="AO1" s="62"/>
      <c r="AP1" s="62"/>
      <c r="AQ1" s="62"/>
      <c r="AZ1" s="113"/>
      <c r="BA1" s="113"/>
      <c r="BB1" s="113"/>
      <c r="BC1" s="113"/>
      <c r="BD1" s="113"/>
      <c r="BE1" s="113"/>
      <c r="BF1" s="113"/>
      <c r="BG1" s="113"/>
      <c r="BH1" s="113"/>
      <c r="BI1" s="113"/>
      <c r="BJ1" s="113"/>
      <c r="BK1" s="113"/>
    </row>
    <row r="2" spans="1:207" customFormat="1" ht="46.5" customHeight="1" x14ac:dyDescent="0.25">
      <c r="A2" s="151"/>
      <c r="B2" s="2489" t="s">
        <v>187</v>
      </c>
      <c r="C2" s="2490"/>
      <c r="D2" s="2490"/>
      <c r="E2" s="2490"/>
      <c r="F2" s="2490"/>
      <c r="G2" s="2490"/>
      <c r="H2" s="2490"/>
      <c r="I2" s="2490"/>
      <c r="J2" s="2491"/>
      <c r="K2" s="1590"/>
      <c r="L2" s="996"/>
      <c r="M2" s="996"/>
      <c r="N2" s="996"/>
      <c r="O2" s="996"/>
      <c r="P2" s="996"/>
      <c r="Q2" s="996"/>
      <c r="R2" s="996"/>
      <c r="S2" s="996"/>
      <c r="T2" s="996"/>
      <c r="U2" s="996"/>
      <c r="V2" s="996"/>
      <c r="W2" s="996"/>
      <c r="X2" s="996"/>
      <c r="Y2" s="996"/>
      <c r="Z2" s="996"/>
      <c r="AA2" s="996"/>
      <c r="AB2" s="996"/>
      <c r="AC2" s="996"/>
      <c r="AD2" s="996"/>
      <c r="AE2" s="996"/>
      <c r="AF2" s="996"/>
      <c r="AG2" s="996"/>
      <c r="AH2" s="996"/>
      <c r="AI2" s="996"/>
      <c r="AJ2" s="996"/>
      <c r="AK2" s="996"/>
      <c r="AL2" s="996"/>
      <c r="AM2" s="996"/>
      <c r="AN2" s="996"/>
      <c r="AO2" s="996"/>
      <c r="AP2" s="996"/>
      <c r="AQ2" s="996"/>
      <c r="AR2" s="996"/>
      <c r="AS2" s="996"/>
      <c r="AT2" s="996"/>
      <c r="AU2" s="996"/>
      <c r="AV2" s="996"/>
      <c r="AW2" s="996"/>
      <c r="AX2" s="996"/>
      <c r="AY2" s="996"/>
      <c r="AZ2" s="996"/>
      <c r="BA2" s="996"/>
      <c r="BB2" s="996"/>
      <c r="BC2" s="996"/>
      <c r="BD2" s="996"/>
      <c r="BE2" s="996"/>
      <c r="BF2" s="996"/>
      <c r="BG2" s="996"/>
      <c r="BH2" s="996"/>
      <c r="BI2" s="996"/>
      <c r="BJ2" s="996"/>
      <c r="BK2" s="996"/>
      <c r="BL2" s="996"/>
      <c r="BM2" s="996"/>
      <c r="BN2" s="996"/>
      <c r="BO2" s="996"/>
      <c r="BP2" s="996"/>
      <c r="BQ2" s="996"/>
      <c r="BR2" s="996"/>
      <c r="BS2" s="996"/>
      <c r="BT2" s="996"/>
      <c r="BU2" s="996"/>
      <c r="BV2" s="996"/>
      <c r="BW2" s="996"/>
      <c r="BX2" s="996"/>
      <c r="BY2" s="996"/>
      <c r="BZ2" s="996"/>
      <c r="CA2" s="996"/>
      <c r="CB2" s="996"/>
      <c r="CC2" s="996"/>
      <c r="CD2" s="996"/>
      <c r="CE2" s="996"/>
      <c r="CF2" s="996"/>
      <c r="CG2" s="996"/>
      <c r="CH2" s="996"/>
      <c r="CI2" s="996"/>
      <c r="CJ2" s="996"/>
      <c r="CK2" s="996"/>
      <c r="CL2" s="996"/>
      <c r="CM2" s="996"/>
      <c r="CN2" s="996"/>
      <c r="CO2" s="996"/>
      <c r="CP2" s="996"/>
      <c r="CQ2" s="996"/>
      <c r="CR2" s="996"/>
      <c r="CS2" s="996"/>
      <c r="CT2" s="996"/>
      <c r="CU2" s="996"/>
      <c r="CV2" s="996"/>
      <c r="CW2" s="996"/>
      <c r="CX2" s="996"/>
      <c r="CY2" s="996"/>
      <c r="CZ2" s="996"/>
      <c r="DA2" s="996"/>
      <c r="DB2" s="996"/>
      <c r="DC2" s="996"/>
      <c r="DD2" s="996"/>
      <c r="DE2" s="996"/>
      <c r="DF2" s="996"/>
      <c r="DG2" s="996"/>
      <c r="DH2" s="996"/>
      <c r="DI2" s="996"/>
      <c r="DJ2" s="996"/>
      <c r="DK2" s="996"/>
      <c r="DL2" s="996"/>
      <c r="DM2" s="996"/>
      <c r="DN2" s="996"/>
      <c r="DO2" s="996"/>
      <c r="DP2" s="996"/>
      <c r="DQ2" s="996"/>
      <c r="DR2" s="996"/>
      <c r="DS2" s="996"/>
      <c r="DT2" s="996"/>
      <c r="DU2" s="996"/>
      <c r="DV2" s="996"/>
      <c r="DW2" s="996"/>
      <c r="DX2" s="996"/>
      <c r="DY2" s="996"/>
      <c r="DZ2" s="996"/>
      <c r="EA2" s="996"/>
      <c r="EB2" s="996"/>
      <c r="EC2" s="996"/>
      <c r="ED2" s="996"/>
      <c r="EE2" s="996"/>
      <c r="EF2" s="996"/>
      <c r="EG2" s="996"/>
      <c r="EH2" s="996"/>
      <c r="EI2" s="996"/>
      <c r="EJ2" s="996"/>
      <c r="EK2" s="996"/>
      <c r="EL2" s="996"/>
      <c r="EM2" s="996"/>
      <c r="EN2" s="996"/>
      <c r="EO2" s="996"/>
      <c r="EP2" s="996"/>
      <c r="EQ2" s="996"/>
      <c r="ER2" s="996"/>
      <c r="ES2" s="996"/>
      <c r="ET2" s="996"/>
      <c r="EU2" s="996"/>
      <c r="EV2" s="996"/>
      <c r="EW2" s="996"/>
      <c r="EX2" s="996"/>
      <c r="EY2" s="996"/>
      <c r="EZ2" s="996"/>
      <c r="FA2" s="996"/>
      <c r="FB2" s="996"/>
      <c r="FC2" s="996"/>
      <c r="FD2" s="996"/>
      <c r="FE2" s="996"/>
      <c r="FF2" s="996"/>
      <c r="FG2" s="996"/>
      <c r="FH2" s="996"/>
      <c r="FI2" s="996"/>
      <c r="FJ2" s="996"/>
      <c r="FK2" s="996"/>
      <c r="FL2" s="996"/>
      <c r="FM2" s="996"/>
      <c r="FN2" s="996"/>
      <c r="FO2" s="996"/>
      <c r="FP2" s="996"/>
      <c r="FQ2" s="996"/>
      <c r="FR2" s="996"/>
      <c r="FS2" s="996"/>
      <c r="FT2" s="996"/>
      <c r="FU2" s="996"/>
      <c r="FV2" s="996"/>
      <c r="FW2" s="996"/>
      <c r="FX2" s="996"/>
      <c r="FY2" s="996"/>
      <c r="FZ2" s="996"/>
      <c r="GA2" s="996"/>
      <c r="GB2" s="996"/>
      <c r="GC2" s="996"/>
      <c r="GD2" s="996"/>
      <c r="GE2" s="996"/>
      <c r="GF2" s="996"/>
      <c r="GG2" s="996"/>
      <c r="GH2" s="996"/>
      <c r="GI2" s="996"/>
      <c r="GJ2" s="996"/>
      <c r="GK2" s="996"/>
      <c r="GL2" s="996"/>
      <c r="GM2" s="996"/>
      <c r="GN2" s="996"/>
      <c r="GO2" s="996"/>
      <c r="GP2" s="996"/>
      <c r="GQ2" s="996"/>
      <c r="GR2" s="996"/>
      <c r="GS2" s="996"/>
      <c r="GT2" s="996"/>
      <c r="GU2" s="996"/>
      <c r="GV2" s="996"/>
      <c r="GW2" s="996"/>
      <c r="GX2" s="996"/>
      <c r="GY2" s="996"/>
    </row>
    <row r="3" spans="1:207" s="151" customFormat="1" ht="19.5" hidden="1" customHeight="1" x14ac:dyDescent="0.25">
      <c r="B3" s="1581"/>
      <c r="C3" s="1581"/>
      <c r="D3" s="1581"/>
      <c r="E3" s="1581"/>
      <c r="F3" s="1581"/>
      <c r="G3" s="1581"/>
      <c r="H3" s="1581"/>
      <c r="I3" s="1581"/>
      <c r="J3" s="1581"/>
      <c r="K3" s="996"/>
      <c r="L3" s="996"/>
      <c r="M3" s="996"/>
      <c r="N3" s="996"/>
      <c r="O3" s="996"/>
      <c r="P3" s="996"/>
      <c r="Q3" s="996"/>
      <c r="R3" s="996"/>
      <c r="S3" s="996"/>
      <c r="T3" s="996"/>
      <c r="U3" s="996"/>
      <c r="V3" s="996"/>
      <c r="W3" s="996"/>
      <c r="X3" s="996"/>
      <c r="Y3" s="996"/>
      <c r="Z3" s="996"/>
      <c r="AA3" s="996"/>
      <c r="AB3" s="996"/>
      <c r="AC3" s="996"/>
      <c r="AD3" s="996"/>
      <c r="AE3" s="996"/>
      <c r="AF3" s="996"/>
      <c r="AG3" s="996"/>
      <c r="AH3" s="996"/>
      <c r="AI3" s="996"/>
      <c r="AJ3" s="996"/>
      <c r="AK3" s="996"/>
      <c r="AL3" s="996"/>
      <c r="AM3" s="996"/>
      <c r="AN3" s="996"/>
      <c r="AO3" s="996"/>
      <c r="AP3" s="996"/>
      <c r="AQ3" s="996"/>
      <c r="AR3" s="996"/>
      <c r="AS3" s="996"/>
      <c r="AT3" s="996"/>
      <c r="AU3" s="996"/>
      <c r="AV3" s="996"/>
      <c r="AW3" s="996"/>
      <c r="AX3" s="996"/>
      <c r="AY3" s="996"/>
      <c r="AZ3" s="996"/>
      <c r="BA3" s="996"/>
      <c r="BB3" s="996"/>
      <c r="BC3" s="996"/>
      <c r="BD3" s="996"/>
      <c r="BE3" s="996"/>
      <c r="BF3" s="996"/>
      <c r="BG3" s="996"/>
      <c r="BH3" s="996"/>
      <c r="BI3" s="996"/>
      <c r="BJ3" s="996"/>
      <c r="BK3" s="996"/>
      <c r="BL3" s="996"/>
      <c r="BM3" s="996"/>
      <c r="BN3" s="996"/>
      <c r="BO3" s="996"/>
      <c r="BP3" s="996"/>
      <c r="BQ3" s="996"/>
      <c r="BR3" s="996"/>
      <c r="BS3" s="996"/>
      <c r="BT3" s="996"/>
      <c r="BU3" s="996"/>
      <c r="BV3" s="996"/>
      <c r="BW3" s="996"/>
      <c r="BX3" s="996"/>
      <c r="BY3" s="996"/>
      <c r="BZ3" s="996"/>
      <c r="CA3" s="996"/>
      <c r="CB3" s="996"/>
      <c r="CC3" s="996"/>
      <c r="CD3" s="996"/>
      <c r="CE3" s="996"/>
      <c r="CF3" s="996"/>
      <c r="CG3" s="996"/>
      <c r="CH3" s="996"/>
      <c r="CI3" s="996"/>
      <c r="CJ3" s="996"/>
      <c r="CK3" s="996"/>
      <c r="CL3" s="996"/>
      <c r="CM3" s="996"/>
      <c r="CN3" s="996"/>
      <c r="CO3" s="996"/>
      <c r="CP3" s="996"/>
      <c r="CQ3" s="996"/>
      <c r="CR3" s="996"/>
      <c r="CS3" s="996"/>
      <c r="CT3" s="996"/>
      <c r="CU3" s="996"/>
      <c r="CV3" s="996"/>
      <c r="CW3" s="996"/>
      <c r="CX3" s="996"/>
      <c r="CY3" s="996"/>
      <c r="CZ3" s="996"/>
      <c r="DA3" s="996"/>
      <c r="DB3" s="996"/>
      <c r="DC3" s="996"/>
      <c r="DD3" s="996"/>
      <c r="DE3" s="996"/>
      <c r="DF3" s="996"/>
      <c r="DG3" s="996"/>
      <c r="DH3" s="996"/>
      <c r="DI3" s="996"/>
      <c r="DJ3" s="996"/>
      <c r="DK3" s="996"/>
      <c r="DL3" s="996"/>
      <c r="DM3" s="996"/>
      <c r="DN3" s="996"/>
      <c r="DO3" s="996"/>
      <c r="DP3" s="996"/>
      <c r="DQ3" s="996"/>
      <c r="DR3" s="996"/>
      <c r="DS3" s="996"/>
      <c r="DT3" s="996"/>
      <c r="DU3" s="996"/>
      <c r="DV3" s="996"/>
      <c r="DW3" s="996"/>
      <c r="DX3" s="996"/>
      <c r="DY3" s="996"/>
      <c r="DZ3" s="996"/>
      <c r="EA3" s="996"/>
      <c r="EB3" s="996"/>
      <c r="EC3" s="996"/>
      <c r="ED3" s="996"/>
      <c r="EE3" s="996"/>
      <c r="EF3" s="996"/>
      <c r="EG3" s="996"/>
      <c r="EH3" s="996"/>
      <c r="EI3" s="996"/>
      <c r="EJ3" s="996"/>
      <c r="EK3" s="996"/>
      <c r="EL3" s="996"/>
      <c r="EM3" s="996"/>
      <c r="EN3" s="996"/>
      <c r="EO3" s="996"/>
      <c r="EP3" s="996"/>
      <c r="EQ3" s="996"/>
      <c r="ER3" s="996"/>
      <c r="ES3" s="996"/>
      <c r="ET3" s="996"/>
      <c r="EU3" s="996"/>
      <c r="EV3" s="996"/>
      <c r="EW3" s="996"/>
      <c r="EX3" s="996"/>
      <c r="EY3" s="996"/>
      <c r="EZ3" s="996"/>
      <c r="FA3" s="996"/>
      <c r="FB3" s="996"/>
      <c r="FC3" s="996"/>
      <c r="FD3" s="996"/>
      <c r="FE3" s="996"/>
      <c r="FF3" s="996"/>
      <c r="FG3" s="996"/>
      <c r="FH3" s="996"/>
      <c r="FI3" s="996"/>
      <c r="FJ3" s="996"/>
      <c r="FK3" s="996"/>
      <c r="FL3" s="996"/>
      <c r="FM3" s="996"/>
      <c r="FN3" s="996"/>
      <c r="FO3" s="996"/>
      <c r="FP3" s="996"/>
      <c r="FQ3" s="996"/>
      <c r="FR3" s="996"/>
      <c r="FS3" s="996"/>
      <c r="FT3" s="996"/>
      <c r="FU3" s="996"/>
      <c r="FV3" s="996"/>
      <c r="FW3" s="996"/>
      <c r="FX3" s="996"/>
      <c r="FY3" s="996"/>
      <c r="FZ3" s="996"/>
      <c r="GA3" s="996"/>
      <c r="GB3" s="996"/>
      <c r="GC3" s="996"/>
      <c r="GD3" s="996"/>
      <c r="GE3" s="996"/>
      <c r="GF3" s="996"/>
      <c r="GG3" s="996"/>
      <c r="GH3" s="996"/>
      <c r="GI3" s="996"/>
      <c r="GJ3" s="996"/>
      <c r="GK3" s="996"/>
      <c r="GL3" s="996"/>
      <c r="GM3" s="996"/>
      <c r="GN3" s="996"/>
      <c r="GO3" s="996"/>
      <c r="GP3" s="996"/>
      <c r="GQ3" s="996"/>
      <c r="GR3" s="996"/>
      <c r="GS3" s="996"/>
      <c r="GT3" s="996"/>
      <c r="GU3" s="996"/>
      <c r="GV3" s="996"/>
      <c r="GW3" s="996"/>
      <c r="GX3" s="996"/>
      <c r="GY3" s="996"/>
    </row>
    <row r="4" spans="1:207" customFormat="1" ht="12.75" hidden="1" customHeight="1" x14ac:dyDescent="0.25">
      <c r="A4" s="151"/>
      <c r="B4" s="994"/>
      <c r="C4" s="994"/>
      <c r="D4" s="994"/>
      <c r="E4" s="994"/>
      <c r="F4" s="1376"/>
      <c r="G4" s="994"/>
      <c r="H4" s="994"/>
      <c r="I4" s="994"/>
      <c r="J4" s="994"/>
      <c r="K4" s="994"/>
      <c r="L4" s="994"/>
      <c r="M4" s="994"/>
      <c r="N4" s="994"/>
      <c r="O4" s="994"/>
      <c r="P4" s="994"/>
      <c r="Q4" s="994"/>
      <c r="R4" s="995"/>
      <c r="S4" s="995"/>
      <c r="T4" s="995"/>
      <c r="U4" s="995"/>
      <c r="V4" s="995"/>
      <c r="W4" s="995"/>
      <c r="X4" s="995"/>
      <c r="Y4" s="995"/>
      <c r="Z4" s="995"/>
      <c r="AA4" s="995"/>
      <c r="AB4" s="995"/>
      <c r="AC4" s="995"/>
      <c r="AD4" s="995"/>
      <c r="AE4" s="995"/>
      <c r="AF4" s="995"/>
      <c r="AG4" s="995"/>
      <c r="AH4" s="995"/>
      <c r="AI4" s="995"/>
      <c r="AJ4" s="995"/>
      <c r="AK4" s="995"/>
      <c r="AL4" s="995"/>
      <c r="AM4" s="995"/>
      <c r="AN4" s="995"/>
      <c r="AO4" s="995"/>
      <c r="AP4" s="995"/>
      <c r="AQ4" s="995"/>
      <c r="AR4" s="995"/>
      <c r="AS4" s="995"/>
      <c r="AT4" s="995"/>
      <c r="AU4" s="995"/>
      <c r="AV4" s="995"/>
      <c r="AW4" s="995"/>
      <c r="AX4" s="995"/>
      <c r="AY4" s="995"/>
      <c r="AZ4" s="995"/>
      <c r="BA4" s="995"/>
      <c r="BB4" s="995"/>
      <c r="BC4" s="995"/>
      <c r="BD4" s="995"/>
      <c r="BE4" s="995"/>
      <c r="BF4" s="995"/>
      <c r="BG4" s="995"/>
      <c r="BH4" s="995"/>
      <c r="BI4" s="995"/>
      <c r="BJ4" s="995"/>
      <c r="BK4" s="995"/>
      <c r="BL4" s="995"/>
      <c r="BM4" s="995"/>
      <c r="BN4" s="995"/>
      <c r="BO4" s="995"/>
      <c r="BP4" s="995"/>
      <c r="BQ4" s="995"/>
      <c r="BR4" s="995"/>
      <c r="BS4" s="995"/>
      <c r="BT4" s="995"/>
      <c r="BU4" s="995"/>
      <c r="BV4" s="995"/>
      <c r="BW4" s="995"/>
      <c r="BX4" s="995"/>
      <c r="BY4" s="995"/>
      <c r="BZ4" s="995"/>
      <c r="CA4" s="995"/>
      <c r="CB4" s="995"/>
      <c r="CC4" s="995"/>
      <c r="CD4" s="995"/>
      <c r="CE4" s="995"/>
      <c r="CF4" s="995"/>
      <c r="CG4" s="995"/>
      <c r="CH4" s="995"/>
      <c r="CI4" s="995"/>
      <c r="CJ4" s="995"/>
      <c r="CK4" s="995"/>
      <c r="CL4" s="995"/>
      <c r="CM4" s="995"/>
      <c r="CN4" s="995"/>
      <c r="CO4" s="995"/>
      <c r="CP4" s="995"/>
      <c r="CQ4" s="995"/>
      <c r="CR4" s="995"/>
      <c r="CS4" s="995"/>
      <c r="CT4" s="995"/>
      <c r="CU4" s="995"/>
      <c r="CV4" s="995"/>
      <c r="CW4" s="995"/>
      <c r="CX4" s="995"/>
      <c r="CY4" s="995"/>
      <c r="CZ4" s="995"/>
      <c r="DA4" s="995"/>
      <c r="DB4" s="995"/>
      <c r="DC4" s="995"/>
      <c r="DD4" s="995"/>
      <c r="DE4" s="995"/>
      <c r="DF4" s="995"/>
      <c r="DG4" s="995"/>
      <c r="DH4" s="995"/>
      <c r="DI4" s="995"/>
      <c r="DJ4" s="995"/>
      <c r="DK4" s="995"/>
      <c r="DL4" s="995"/>
      <c r="DM4" s="995"/>
      <c r="DN4" s="995"/>
      <c r="DO4" s="995"/>
      <c r="DP4" s="995"/>
      <c r="DQ4" s="995"/>
      <c r="DR4" s="995"/>
      <c r="DS4" s="995"/>
      <c r="DT4" s="995"/>
      <c r="DU4" s="995"/>
      <c r="DV4" s="995"/>
      <c r="DW4" s="995"/>
      <c r="DX4" s="995"/>
      <c r="DY4" s="995"/>
      <c r="DZ4" s="995"/>
      <c r="EA4" s="995"/>
      <c r="EB4" s="995"/>
      <c r="EC4" s="995"/>
      <c r="ED4" s="995"/>
      <c r="EE4" s="995"/>
      <c r="EF4" s="995"/>
      <c r="EG4" s="995"/>
      <c r="EH4" s="995"/>
      <c r="EI4" s="995"/>
      <c r="EJ4" s="995"/>
      <c r="EK4" s="995"/>
      <c r="EL4" s="995"/>
      <c r="EM4" s="995"/>
      <c r="EN4" s="995"/>
      <c r="EO4" s="995"/>
      <c r="EP4" s="995"/>
      <c r="EQ4" s="995"/>
      <c r="ER4" s="995"/>
      <c r="ES4" s="995"/>
      <c r="ET4" s="995"/>
      <c r="EU4" s="995"/>
      <c r="EV4" s="995"/>
      <c r="EW4" s="995"/>
      <c r="EX4" s="995"/>
      <c r="EY4" s="995"/>
      <c r="EZ4" s="995"/>
      <c r="FA4" s="995"/>
      <c r="FB4" s="995"/>
      <c r="FC4" s="995"/>
      <c r="FD4" s="995"/>
      <c r="FE4" s="995"/>
      <c r="FF4" s="995"/>
      <c r="FG4" s="995"/>
      <c r="FH4" s="995"/>
      <c r="FI4" s="995"/>
      <c r="FJ4" s="995"/>
      <c r="FK4" s="995"/>
      <c r="FL4" s="995"/>
      <c r="FM4" s="995"/>
      <c r="FN4" s="995"/>
      <c r="FO4" s="995"/>
      <c r="FP4" s="995"/>
      <c r="FQ4" s="995"/>
      <c r="FR4" s="995"/>
      <c r="FS4" s="995"/>
      <c r="FT4" s="995"/>
      <c r="FU4" s="995"/>
      <c r="FV4" s="995"/>
      <c r="FW4" s="995"/>
      <c r="FX4" s="995"/>
      <c r="FY4" s="995"/>
      <c r="FZ4" s="995"/>
      <c r="GA4" s="995"/>
      <c r="GB4" s="995"/>
      <c r="GC4" s="995"/>
      <c r="GD4" s="995"/>
      <c r="GE4" s="995"/>
      <c r="GF4" s="995"/>
      <c r="GG4" s="995"/>
      <c r="GH4" s="995"/>
      <c r="GI4" s="995"/>
      <c r="GJ4" s="995"/>
      <c r="GK4" s="995"/>
      <c r="GL4" s="995"/>
      <c r="GM4" s="995"/>
      <c r="GN4" s="995"/>
      <c r="GO4" s="995"/>
      <c r="GP4" s="995"/>
      <c r="GQ4" s="995"/>
      <c r="GR4" s="995"/>
      <c r="GS4" s="995"/>
      <c r="GT4" s="995"/>
      <c r="GU4" s="995"/>
      <c r="GV4" s="995"/>
      <c r="GW4" s="995"/>
      <c r="GX4" s="995"/>
      <c r="GY4" s="995"/>
    </row>
    <row r="5" spans="1:207" s="151" customFormat="1" ht="13.5" hidden="1" customHeight="1" x14ac:dyDescent="0.25">
      <c r="B5" s="994"/>
      <c r="C5" s="994"/>
      <c r="D5" s="994"/>
      <c r="E5" s="994"/>
      <c r="F5" s="1376"/>
      <c r="G5" s="994"/>
      <c r="H5" s="994"/>
      <c r="I5" s="994"/>
      <c r="J5" s="994"/>
      <c r="K5" s="994"/>
      <c r="L5" s="994"/>
      <c r="M5" s="994"/>
      <c r="N5" s="994"/>
      <c r="O5" s="994"/>
      <c r="P5" s="994"/>
      <c r="Q5" s="994"/>
      <c r="R5" s="995"/>
      <c r="S5" s="995"/>
      <c r="T5" s="995"/>
      <c r="U5" s="995"/>
      <c r="V5" s="995"/>
      <c r="W5" s="995"/>
      <c r="X5" s="995"/>
      <c r="Y5" s="995"/>
      <c r="Z5" s="995"/>
      <c r="AA5" s="995"/>
      <c r="AB5" s="995"/>
      <c r="AC5" s="995"/>
      <c r="AD5" s="995"/>
      <c r="AE5" s="995"/>
      <c r="AF5" s="995"/>
      <c r="AG5" s="995"/>
      <c r="AH5" s="995"/>
      <c r="AI5" s="995"/>
      <c r="AJ5" s="995"/>
      <c r="AK5" s="995"/>
      <c r="AL5" s="995"/>
      <c r="AM5" s="995"/>
      <c r="AN5" s="995"/>
      <c r="AO5" s="995"/>
      <c r="AP5" s="995"/>
      <c r="AQ5" s="995"/>
      <c r="AR5" s="995"/>
      <c r="AS5" s="995"/>
      <c r="AT5" s="995"/>
      <c r="AU5" s="995"/>
      <c r="AV5" s="995"/>
      <c r="AW5" s="995"/>
      <c r="AX5" s="995"/>
      <c r="AY5" s="995"/>
      <c r="AZ5" s="995"/>
      <c r="BA5" s="995"/>
      <c r="BB5" s="995"/>
      <c r="BC5" s="995"/>
      <c r="BD5" s="995"/>
      <c r="BE5" s="995"/>
      <c r="BF5" s="995"/>
      <c r="BG5" s="995"/>
      <c r="BH5" s="995"/>
      <c r="BI5" s="995"/>
      <c r="BJ5" s="995"/>
      <c r="BK5" s="995"/>
      <c r="BL5" s="995"/>
      <c r="BM5" s="995"/>
      <c r="BN5" s="995"/>
      <c r="BO5" s="995"/>
      <c r="BP5" s="995"/>
      <c r="BQ5" s="995"/>
      <c r="BR5" s="995"/>
      <c r="BS5" s="995"/>
      <c r="BT5" s="995"/>
      <c r="BU5" s="995"/>
      <c r="BV5" s="995"/>
      <c r="BW5" s="995"/>
      <c r="BX5" s="995"/>
      <c r="BY5" s="995"/>
      <c r="BZ5" s="995"/>
      <c r="CA5" s="995"/>
      <c r="CB5" s="995"/>
      <c r="CC5" s="995"/>
      <c r="CD5" s="995"/>
      <c r="CE5" s="995"/>
      <c r="CF5" s="995"/>
      <c r="CG5" s="995"/>
      <c r="CH5" s="995"/>
      <c r="CI5" s="995"/>
      <c r="CJ5" s="995"/>
      <c r="CK5" s="995"/>
      <c r="CL5" s="995"/>
      <c r="CM5" s="995"/>
      <c r="CN5" s="995"/>
      <c r="CO5" s="995"/>
      <c r="CP5" s="995"/>
      <c r="CQ5" s="995"/>
      <c r="CR5" s="995"/>
      <c r="CS5" s="995"/>
      <c r="CT5" s="995"/>
      <c r="CU5" s="995"/>
      <c r="CV5" s="995"/>
      <c r="CW5" s="995"/>
      <c r="CX5" s="995"/>
      <c r="CY5" s="995"/>
      <c r="CZ5" s="995"/>
      <c r="DA5" s="995"/>
      <c r="DB5" s="995"/>
      <c r="DC5" s="995"/>
      <c r="DD5" s="995"/>
      <c r="DE5" s="995"/>
      <c r="DF5" s="995"/>
      <c r="DG5" s="995"/>
      <c r="DH5" s="995"/>
      <c r="DI5" s="995"/>
      <c r="DJ5" s="995"/>
      <c r="DK5" s="995"/>
      <c r="DL5" s="995"/>
      <c r="DM5" s="995"/>
      <c r="DN5" s="995"/>
      <c r="DO5" s="995"/>
      <c r="DP5" s="995"/>
      <c r="DQ5" s="995"/>
      <c r="DR5" s="995"/>
      <c r="DS5" s="995"/>
      <c r="DT5" s="995"/>
      <c r="DU5" s="995"/>
      <c r="DV5" s="995"/>
      <c r="DW5" s="995"/>
      <c r="DX5" s="995"/>
      <c r="DY5" s="995"/>
      <c r="DZ5" s="995"/>
      <c r="EA5" s="995"/>
      <c r="EB5" s="995"/>
      <c r="EC5" s="995"/>
      <c r="ED5" s="995"/>
      <c r="EE5" s="995"/>
      <c r="EF5" s="995"/>
      <c r="EG5" s="995"/>
      <c r="EH5" s="995"/>
      <c r="EI5" s="995"/>
      <c r="EJ5" s="995"/>
      <c r="EK5" s="995"/>
      <c r="EL5" s="995"/>
      <c r="EM5" s="995"/>
      <c r="EN5" s="995"/>
      <c r="EO5" s="995"/>
      <c r="EP5" s="995"/>
      <c r="EQ5" s="995"/>
      <c r="ER5" s="995"/>
      <c r="ES5" s="995"/>
      <c r="ET5" s="995"/>
      <c r="EU5" s="995"/>
      <c r="EV5" s="995"/>
      <c r="EW5" s="995"/>
      <c r="EX5" s="995"/>
      <c r="EY5" s="995"/>
      <c r="EZ5" s="995"/>
      <c r="FA5" s="995"/>
      <c r="FB5" s="995"/>
      <c r="FC5" s="995"/>
      <c r="FD5" s="995"/>
      <c r="FE5" s="995"/>
      <c r="FF5" s="995"/>
      <c r="FG5" s="995"/>
      <c r="FH5" s="995"/>
      <c r="FI5" s="995"/>
      <c r="FJ5" s="995"/>
      <c r="FK5" s="995"/>
      <c r="FL5" s="995"/>
      <c r="FM5" s="995"/>
      <c r="FN5" s="995"/>
      <c r="FO5" s="995"/>
      <c r="FP5" s="995"/>
      <c r="FQ5" s="995"/>
      <c r="FR5" s="995"/>
      <c r="FS5" s="995"/>
      <c r="FT5" s="995"/>
      <c r="FU5" s="995"/>
      <c r="FV5" s="995"/>
      <c r="FW5" s="995"/>
      <c r="FX5" s="995"/>
      <c r="FY5" s="995"/>
      <c r="FZ5" s="995"/>
      <c r="GA5" s="995"/>
      <c r="GB5" s="995"/>
      <c r="GC5" s="995"/>
      <c r="GD5" s="995"/>
      <c r="GE5" s="995"/>
      <c r="GF5" s="995"/>
      <c r="GG5" s="995"/>
      <c r="GH5" s="995"/>
      <c r="GI5" s="995"/>
      <c r="GJ5" s="995"/>
      <c r="GK5" s="995"/>
      <c r="GL5" s="995"/>
      <c r="GM5" s="995"/>
      <c r="GN5" s="995"/>
      <c r="GO5" s="995"/>
      <c r="GP5" s="995"/>
      <c r="GQ5" s="995"/>
      <c r="GR5" s="995"/>
      <c r="GS5" s="995"/>
      <c r="GT5" s="995"/>
      <c r="GU5" s="995"/>
      <c r="GV5" s="995"/>
      <c r="GW5" s="995"/>
      <c r="GX5" s="995"/>
      <c r="GY5" s="995"/>
    </row>
    <row r="6" spans="1:207" s="151" customFormat="1" ht="13.5" hidden="1" customHeight="1" x14ac:dyDescent="0.25">
      <c r="B6" s="994"/>
      <c r="C6" s="994"/>
      <c r="D6" s="994"/>
      <c r="E6" s="994"/>
      <c r="F6" s="1376"/>
      <c r="G6" s="994"/>
      <c r="H6" s="994"/>
      <c r="I6" s="994"/>
      <c r="J6" s="994"/>
      <c r="K6" s="994"/>
      <c r="L6" s="994"/>
      <c r="M6" s="994"/>
      <c r="N6" s="994"/>
      <c r="O6" s="994"/>
      <c r="P6" s="994"/>
      <c r="Q6" s="994"/>
      <c r="R6" s="995"/>
      <c r="S6" s="995"/>
      <c r="T6" s="995"/>
      <c r="U6" s="995"/>
      <c r="V6" s="995"/>
      <c r="W6" s="995"/>
      <c r="X6" s="995"/>
      <c r="Y6" s="995"/>
      <c r="Z6" s="995"/>
      <c r="AA6" s="995"/>
      <c r="AB6" s="995"/>
      <c r="AC6" s="995"/>
      <c r="AD6" s="995"/>
      <c r="AE6" s="995"/>
      <c r="AF6" s="995"/>
      <c r="AG6" s="995"/>
      <c r="AH6" s="995"/>
      <c r="AI6" s="995"/>
      <c r="AJ6" s="995"/>
      <c r="AK6" s="995"/>
      <c r="AL6" s="995"/>
      <c r="AM6" s="995"/>
      <c r="AN6" s="995"/>
      <c r="AO6" s="995"/>
      <c r="AP6" s="995"/>
      <c r="AQ6" s="995"/>
      <c r="AR6" s="995"/>
      <c r="AS6" s="995"/>
      <c r="AT6" s="995"/>
      <c r="AU6" s="995"/>
      <c r="AV6" s="995"/>
      <c r="AW6" s="995"/>
      <c r="AX6" s="995"/>
      <c r="AY6" s="995"/>
      <c r="AZ6" s="995"/>
      <c r="BA6" s="995"/>
      <c r="BB6" s="995"/>
      <c r="BC6" s="995"/>
      <c r="BD6" s="995"/>
      <c r="BE6" s="995"/>
      <c r="BF6" s="995"/>
      <c r="BG6" s="995"/>
      <c r="BH6" s="995"/>
      <c r="BI6" s="995"/>
      <c r="BJ6" s="995"/>
      <c r="BK6" s="995"/>
      <c r="BL6" s="995"/>
      <c r="BM6" s="995"/>
      <c r="BN6" s="995"/>
      <c r="BO6" s="995"/>
      <c r="BP6" s="995"/>
      <c r="BQ6" s="995"/>
      <c r="BR6" s="995"/>
      <c r="BS6" s="995"/>
      <c r="BT6" s="995"/>
      <c r="BU6" s="995"/>
      <c r="BV6" s="995"/>
      <c r="BW6" s="995"/>
      <c r="BX6" s="995"/>
      <c r="BY6" s="995"/>
      <c r="BZ6" s="995"/>
      <c r="CA6" s="995"/>
      <c r="CB6" s="995"/>
      <c r="CC6" s="995"/>
      <c r="CD6" s="995"/>
      <c r="CE6" s="995"/>
      <c r="CF6" s="995"/>
      <c r="CG6" s="995"/>
      <c r="CH6" s="995"/>
      <c r="CI6" s="995"/>
      <c r="CJ6" s="995"/>
      <c r="CK6" s="995"/>
      <c r="CL6" s="995"/>
      <c r="CM6" s="995"/>
      <c r="CN6" s="995"/>
      <c r="CO6" s="995"/>
      <c r="CP6" s="995"/>
      <c r="CQ6" s="995"/>
      <c r="CR6" s="995"/>
      <c r="CS6" s="995"/>
      <c r="CT6" s="995"/>
      <c r="CU6" s="995"/>
      <c r="CV6" s="995"/>
      <c r="CW6" s="995"/>
      <c r="CX6" s="995"/>
      <c r="CY6" s="995"/>
      <c r="CZ6" s="995"/>
      <c r="DA6" s="995"/>
      <c r="DB6" s="995"/>
      <c r="DC6" s="995"/>
      <c r="DD6" s="995"/>
      <c r="DE6" s="995"/>
      <c r="DF6" s="995"/>
      <c r="DG6" s="995"/>
      <c r="DH6" s="995"/>
      <c r="DI6" s="995"/>
      <c r="DJ6" s="995"/>
      <c r="DK6" s="995"/>
      <c r="DL6" s="995"/>
      <c r="DM6" s="995"/>
      <c r="DN6" s="995"/>
      <c r="DO6" s="995"/>
      <c r="DP6" s="995"/>
      <c r="DQ6" s="995"/>
      <c r="DR6" s="995"/>
      <c r="DS6" s="995"/>
      <c r="DT6" s="995"/>
      <c r="DU6" s="995"/>
      <c r="DV6" s="995"/>
      <c r="DW6" s="995"/>
      <c r="DX6" s="995"/>
      <c r="DY6" s="995"/>
      <c r="DZ6" s="995"/>
      <c r="EA6" s="995"/>
      <c r="EB6" s="995"/>
      <c r="EC6" s="995"/>
      <c r="ED6" s="995"/>
      <c r="EE6" s="995"/>
      <c r="EF6" s="995"/>
      <c r="EG6" s="995"/>
      <c r="EH6" s="995"/>
      <c r="EI6" s="995"/>
      <c r="EJ6" s="995"/>
      <c r="EK6" s="995"/>
      <c r="EL6" s="995"/>
      <c r="EM6" s="995"/>
      <c r="EN6" s="995"/>
      <c r="EO6" s="995"/>
      <c r="EP6" s="995"/>
      <c r="EQ6" s="995"/>
      <c r="ER6" s="995"/>
      <c r="ES6" s="995"/>
      <c r="ET6" s="995"/>
      <c r="EU6" s="995"/>
      <c r="EV6" s="995"/>
      <c r="EW6" s="995"/>
      <c r="EX6" s="995"/>
      <c r="EY6" s="995"/>
      <c r="EZ6" s="995"/>
      <c r="FA6" s="995"/>
      <c r="FB6" s="995"/>
      <c r="FC6" s="995"/>
      <c r="FD6" s="995"/>
      <c r="FE6" s="995"/>
      <c r="FF6" s="995"/>
      <c r="FG6" s="995"/>
      <c r="FH6" s="995"/>
      <c r="FI6" s="995"/>
      <c r="FJ6" s="995"/>
      <c r="FK6" s="995"/>
      <c r="FL6" s="995"/>
      <c r="FM6" s="995"/>
      <c r="FN6" s="995"/>
      <c r="FO6" s="995"/>
      <c r="FP6" s="995"/>
      <c r="FQ6" s="995"/>
      <c r="FR6" s="995"/>
      <c r="FS6" s="995"/>
      <c r="FT6" s="995"/>
      <c r="FU6" s="995"/>
      <c r="FV6" s="995"/>
      <c r="FW6" s="995"/>
      <c r="FX6" s="995"/>
      <c r="FY6" s="995"/>
      <c r="FZ6" s="995"/>
      <c r="GA6" s="995"/>
      <c r="GB6" s="995"/>
      <c r="GC6" s="995"/>
      <c r="GD6" s="995"/>
      <c r="GE6" s="995"/>
      <c r="GF6" s="995"/>
      <c r="GG6" s="995"/>
      <c r="GH6" s="995"/>
      <c r="GI6" s="995"/>
      <c r="GJ6" s="995"/>
      <c r="GK6" s="995"/>
      <c r="GL6" s="995"/>
      <c r="GM6" s="995"/>
      <c r="GN6" s="995"/>
      <c r="GO6" s="995"/>
      <c r="GP6" s="995"/>
      <c r="GQ6" s="995"/>
      <c r="GR6" s="995"/>
      <c r="GS6" s="995"/>
      <c r="GT6" s="995"/>
      <c r="GU6" s="995"/>
      <c r="GV6" s="995"/>
      <c r="GW6" s="995"/>
      <c r="GX6" s="995"/>
      <c r="GY6" s="995"/>
    </row>
    <row r="7" spans="1:207" s="151" customFormat="1" ht="13.5" hidden="1" customHeight="1" x14ac:dyDescent="0.25">
      <c r="B7" s="994"/>
      <c r="C7" s="994"/>
      <c r="D7" s="994"/>
      <c r="E7" s="994"/>
      <c r="F7" s="1376"/>
      <c r="G7" s="994"/>
      <c r="H7" s="994"/>
      <c r="I7" s="994"/>
      <c r="J7" s="994"/>
      <c r="K7" s="994"/>
      <c r="L7" s="994"/>
      <c r="M7" s="994"/>
      <c r="N7" s="994"/>
      <c r="O7" s="994"/>
      <c r="P7" s="994"/>
      <c r="Q7" s="994"/>
      <c r="R7" s="995"/>
      <c r="S7" s="995"/>
      <c r="T7" s="995"/>
      <c r="U7" s="995"/>
      <c r="V7" s="995"/>
      <c r="W7" s="995"/>
      <c r="X7" s="995"/>
      <c r="Y7" s="995"/>
      <c r="Z7" s="995"/>
      <c r="AA7" s="995"/>
      <c r="AB7" s="995"/>
      <c r="AC7" s="995"/>
      <c r="AD7" s="995"/>
      <c r="AE7" s="995"/>
      <c r="AF7" s="995"/>
      <c r="AG7" s="995"/>
      <c r="AH7" s="995"/>
      <c r="AI7" s="995"/>
      <c r="AJ7" s="995"/>
      <c r="AK7" s="995"/>
      <c r="AL7" s="995"/>
      <c r="AM7" s="995"/>
      <c r="AN7" s="995"/>
      <c r="AO7" s="995"/>
      <c r="AP7" s="995"/>
      <c r="AQ7" s="995"/>
      <c r="AR7" s="995"/>
      <c r="AS7" s="995"/>
      <c r="AT7" s="995"/>
      <c r="AU7" s="995"/>
      <c r="AV7" s="995"/>
      <c r="AW7" s="995"/>
      <c r="AX7" s="995"/>
      <c r="AY7" s="995"/>
      <c r="AZ7" s="995"/>
      <c r="BA7" s="995"/>
      <c r="BB7" s="995"/>
      <c r="BC7" s="995"/>
      <c r="BD7" s="995"/>
      <c r="BE7" s="995"/>
      <c r="BF7" s="995"/>
      <c r="BG7" s="995"/>
      <c r="BH7" s="995"/>
      <c r="BI7" s="995"/>
      <c r="BJ7" s="995"/>
      <c r="BK7" s="995"/>
      <c r="BL7" s="995"/>
      <c r="BM7" s="995"/>
      <c r="BN7" s="995"/>
      <c r="BO7" s="995"/>
      <c r="BP7" s="995"/>
      <c r="BQ7" s="995"/>
      <c r="BR7" s="995"/>
      <c r="BS7" s="995"/>
      <c r="BT7" s="995"/>
      <c r="BU7" s="995"/>
      <c r="BV7" s="995"/>
      <c r="BW7" s="995"/>
      <c r="BX7" s="995"/>
      <c r="BY7" s="995"/>
      <c r="BZ7" s="995"/>
      <c r="CA7" s="995"/>
      <c r="CB7" s="995"/>
      <c r="CC7" s="995"/>
      <c r="CD7" s="995"/>
      <c r="CE7" s="995"/>
      <c r="CF7" s="995"/>
      <c r="CG7" s="995"/>
      <c r="CH7" s="995"/>
      <c r="CI7" s="995"/>
      <c r="CJ7" s="995"/>
      <c r="CK7" s="995"/>
      <c r="CL7" s="995"/>
      <c r="CM7" s="995"/>
      <c r="CN7" s="995"/>
      <c r="CO7" s="995"/>
      <c r="CP7" s="995"/>
      <c r="CQ7" s="995"/>
      <c r="CR7" s="995"/>
      <c r="CS7" s="995"/>
      <c r="CT7" s="995"/>
      <c r="CU7" s="995"/>
      <c r="CV7" s="995"/>
      <c r="CW7" s="995"/>
      <c r="CX7" s="995"/>
      <c r="CY7" s="995"/>
      <c r="CZ7" s="995"/>
      <c r="DA7" s="995"/>
      <c r="DB7" s="995"/>
      <c r="DC7" s="995"/>
      <c r="DD7" s="995"/>
      <c r="DE7" s="995"/>
      <c r="DF7" s="995"/>
      <c r="DG7" s="995"/>
      <c r="DH7" s="995"/>
      <c r="DI7" s="995"/>
      <c r="DJ7" s="995"/>
      <c r="DK7" s="995"/>
      <c r="DL7" s="995"/>
      <c r="DM7" s="995"/>
      <c r="DN7" s="995"/>
      <c r="DO7" s="995"/>
      <c r="DP7" s="995"/>
      <c r="DQ7" s="995"/>
      <c r="DR7" s="995"/>
      <c r="DS7" s="995"/>
      <c r="DT7" s="995"/>
      <c r="DU7" s="995"/>
      <c r="DV7" s="995"/>
      <c r="DW7" s="995"/>
      <c r="DX7" s="995"/>
      <c r="DY7" s="995"/>
      <c r="DZ7" s="995"/>
      <c r="EA7" s="995"/>
      <c r="EB7" s="995"/>
      <c r="EC7" s="995"/>
      <c r="ED7" s="995"/>
      <c r="EE7" s="995"/>
      <c r="EF7" s="995"/>
      <c r="EG7" s="995"/>
      <c r="EH7" s="995"/>
      <c r="EI7" s="995"/>
      <c r="EJ7" s="995"/>
      <c r="EK7" s="995"/>
      <c r="EL7" s="995"/>
      <c r="EM7" s="995"/>
      <c r="EN7" s="995"/>
      <c r="EO7" s="995"/>
      <c r="EP7" s="995"/>
      <c r="EQ7" s="995"/>
      <c r="ER7" s="995"/>
      <c r="ES7" s="995"/>
      <c r="ET7" s="995"/>
      <c r="EU7" s="995"/>
      <c r="EV7" s="995"/>
      <c r="EW7" s="995"/>
      <c r="EX7" s="995"/>
      <c r="EY7" s="995"/>
      <c r="EZ7" s="995"/>
      <c r="FA7" s="995"/>
      <c r="FB7" s="995"/>
      <c r="FC7" s="995"/>
      <c r="FD7" s="995"/>
      <c r="FE7" s="995"/>
      <c r="FF7" s="995"/>
      <c r="FG7" s="995"/>
      <c r="FH7" s="995"/>
      <c r="FI7" s="995"/>
      <c r="FJ7" s="995"/>
      <c r="FK7" s="995"/>
      <c r="FL7" s="995"/>
      <c r="FM7" s="995"/>
      <c r="FN7" s="995"/>
      <c r="FO7" s="995"/>
      <c r="FP7" s="995"/>
      <c r="FQ7" s="995"/>
      <c r="FR7" s="995"/>
      <c r="FS7" s="995"/>
      <c r="FT7" s="995"/>
      <c r="FU7" s="995"/>
      <c r="FV7" s="995"/>
      <c r="FW7" s="995"/>
      <c r="FX7" s="995"/>
      <c r="FY7" s="995"/>
      <c r="FZ7" s="995"/>
      <c r="GA7" s="995"/>
      <c r="GB7" s="995"/>
      <c r="GC7" s="995"/>
      <c r="GD7" s="995"/>
      <c r="GE7" s="995"/>
      <c r="GF7" s="995"/>
      <c r="GG7" s="995"/>
      <c r="GH7" s="995"/>
      <c r="GI7" s="995"/>
      <c r="GJ7" s="995"/>
      <c r="GK7" s="995"/>
      <c r="GL7" s="995"/>
      <c r="GM7" s="995"/>
      <c r="GN7" s="995"/>
      <c r="GO7" s="995"/>
      <c r="GP7" s="995"/>
      <c r="GQ7" s="995"/>
      <c r="GR7" s="995"/>
      <c r="GS7" s="995"/>
      <c r="GT7" s="995"/>
      <c r="GU7" s="995"/>
      <c r="GV7" s="995"/>
      <c r="GW7" s="995"/>
      <c r="GX7" s="995"/>
      <c r="GY7" s="995"/>
    </row>
    <row r="8" spans="1:207" s="151" customFormat="1" ht="13.5" hidden="1" customHeight="1" x14ac:dyDescent="0.25">
      <c r="B8" s="994"/>
      <c r="C8" s="994"/>
      <c r="D8" s="994"/>
      <c r="E8" s="994"/>
      <c r="F8" s="1376"/>
      <c r="G8" s="994"/>
      <c r="H8" s="994"/>
      <c r="I8" s="994"/>
      <c r="J8" s="994"/>
      <c r="K8" s="994"/>
      <c r="L8" s="994"/>
      <c r="M8" s="994"/>
      <c r="N8" s="994"/>
      <c r="O8" s="994"/>
      <c r="P8" s="994"/>
      <c r="Q8" s="994"/>
      <c r="R8" s="995"/>
      <c r="S8" s="995"/>
      <c r="T8" s="995"/>
      <c r="U8" s="995"/>
      <c r="V8" s="995"/>
      <c r="W8" s="995"/>
      <c r="X8" s="995"/>
      <c r="Y8" s="995"/>
      <c r="Z8" s="995"/>
      <c r="AA8" s="995"/>
      <c r="AB8" s="995"/>
      <c r="AC8" s="995"/>
      <c r="AD8" s="995"/>
      <c r="AE8" s="995"/>
      <c r="AF8" s="995"/>
      <c r="AG8" s="995"/>
      <c r="AH8" s="995"/>
      <c r="AI8" s="995"/>
      <c r="AJ8" s="995"/>
      <c r="AK8" s="995"/>
      <c r="AL8" s="995"/>
      <c r="AM8" s="995"/>
      <c r="AN8" s="995"/>
      <c r="AO8" s="995"/>
      <c r="AP8" s="995"/>
      <c r="AQ8" s="995"/>
      <c r="AR8" s="995"/>
      <c r="AS8" s="995"/>
      <c r="AT8" s="995"/>
      <c r="AU8" s="995"/>
      <c r="AV8" s="995"/>
      <c r="AW8" s="995"/>
      <c r="AX8" s="995"/>
      <c r="AY8" s="995"/>
      <c r="AZ8" s="995"/>
      <c r="BA8" s="995"/>
      <c r="BB8" s="995"/>
      <c r="BC8" s="995"/>
      <c r="BD8" s="995"/>
      <c r="BE8" s="995"/>
      <c r="BF8" s="995"/>
      <c r="BG8" s="995"/>
      <c r="BH8" s="995"/>
      <c r="BI8" s="995"/>
      <c r="BJ8" s="995"/>
      <c r="BK8" s="995"/>
      <c r="BL8" s="995"/>
      <c r="BM8" s="995"/>
      <c r="BN8" s="995"/>
      <c r="BO8" s="995"/>
      <c r="BP8" s="995"/>
      <c r="BQ8" s="995"/>
      <c r="BR8" s="995"/>
      <c r="BS8" s="995"/>
      <c r="BT8" s="995"/>
      <c r="BU8" s="995"/>
      <c r="BV8" s="995"/>
      <c r="BW8" s="995"/>
      <c r="BX8" s="995"/>
      <c r="BY8" s="995"/>
      <c r="BZ8" s="995"/>
      <c r="CA8" s="995"/>
      <c r="CB8" s="995"/>
      <c r="CC8" s="995"/>
      <c r="CD8" s="995"/>
      <c r="CE8" s="995"/>
      <c r="CF8" s="995"/>
      <c r="CG8" s="995"/>
      <c r="CH8" s="995"/>
      <c r="CI8" s="995"/>
      <c r="CJ8" s="995"/>
      <c r="CK8" s="995"/>
      <c r="CL8" s="995"/>
      <c r="CM8" s="995"/>
      <c r="CN8" s="995"/>
      <c r="CO8" s="995"/>
      <c r="CP8" s="995"/>
      <c r="CQ8" s="995"/>
      <c r="CR8" s="995"/>
      <c r="CS8" s="995"/>
      <c r="CT8" s="995"/>
      <c r="CU8" s="995"/>
      <c r="CV8" s="995"/>
      <c r="CW8" s="995"/>
      <c r="CX8" s="995"/>
      <c r="CY8" s="995"/>
      <c r="CZ8" s="995"/>
      <c r="DA8" s="995"/>
      <c r="DB8" s="995"/>
      <c r="DC8" s="995"/>
      <c r="DD8" s="995"/>
      <c r="DE8" s="995"/>
      <c r="DF8" s="995"/>
      <c r="DG8" s="995"/>
      <c r="DH8" s="995"/>
      <c r="DI8" s="995"/>
      <c r="DJ8" s="995"/>
      <c r="DK8" s="995"/>
      <c r="DL8" s="995"/>
      <c r="DM8" s="995"/>
      <c r="DN8" s="995"/>
      <c r="DO8" s="995"/>
      <c r="DP8" s="995"/>
      <c r="DQ8" s="995"/>
      <c r="DR8" s="995"/>
      <c r="DS8" s="995"/>
      <c r="DT8" s="995"/>
      <c r="DU8" s="995"/>
      <c r="DV8" s="995"/>
      <c r="DW8" s="995"/>
      <c r="DX8" s="995"/>
      <c r="DY8" s="995"/>
      <c r="DZ8" s="995"/>
      <c r="EA8" s="995"/>
      <c r="EB8" s="995"/>
      <c r="EC8" s="995"/>
      <c r="ED8" s="995"/>
      <c r="EE8" s="995"/>
      <c r="EF8" s="995"/>
      <c r="EG8" s="995"/>
      <c r="EH8" s="995"/>
      <c r="EI8" s="995"/>
      <c r="EJ8" s="995"/>
      <c r="EK8" s="995"/>
      <c r="EL8" s="995"/>
      <c r="EM8" s="995"/>
      <c r="EN8" s="995"/>
      <c r="EO8" s="995"/>
      <c r="EP8" s="995"/>
      <c r="EQ8" s="995"/>
      <c r="ER8" s="995"/>
      <c r="ES8" s="995"/>
      <c r="ET8" s="995"/>
      <c r="EU8" s="995"/>
      <c r="EV8" s="995"/>
      <c r="EW8" s="995"/>
      <c r="EX8" s="995"/>
      <c r="EY8" s="995"/>
      <c r="EZ8" s="995"/>
      <c r="FA8" s="995"/>
      <c r="FB8" s="995"/>
      <c r="FC8" s="995"/>
      <c r="FD8" s="995"/>
      <c r="FE8" s="995"/>
      <c r="FF8" s="995"/>
      <c r="FG8" s="995"/>
      <c r="FH8" s="995"/>
      <c r="FI8" s="995"/>
      <c r="FJ8" s="995"/>
      <c r="FK8" s="995"/>
      <c r="FL8" s="995"/>
      <c r="FM8" s="995"/>
      <c r="FN8" s="995"/>
      <c r="FO8" s="995"/>
      <c r="FP8" s="995"/>
      <c r="FQ8" s="995"/>
      <c r="FR8" s="995"/>
      <c r="FS8" s="995"/>
      <c r="FT8" s="995"/>
      <c r="FU8" s="995"/>
      <c r="FV8" s="995"/>
      <c r="FW8" s="995"/>
      <c r="FX8" s="995"/>
      <c r="FY8" s="995"/>
      <c r="FZ8" s="995"/>
      <c r="GA8" s="995"/>
      <c r="GB8" s="995"/>
      <c r="GC8" s="995"/>
      <c r="GD8" s="995"/>
      <c r="GE8" s="995"/>
      <c r="GF8" s="995"/>
      <c r="GG8" s="995"/>
      <c r="GH8" s="995"/>
      <c r="GI8" s="995"/>
      <c r="GJ8" s="995"/>
      <c r="GK8" s="995"/>
      <c r="GL8" s="995"/>
      <c r="GM8" s="995"/>
      <c r="GN8" s="995"/>
      <c r="GO8" s="995"/>
      <c r="GP8" s="995"/>
      <c r="GQ8" s="995"/>
      <c r="GR8" s="995"/>
      <c r="GS8" s="995"/>
      <c r="GT8" s="995"/>
      <c r="GU8" s="995"/>
      <c r="GV8" s="995"/>
      <c r="GW8" s="995"/>
      <c r="GX8" s="995"/>
      <c r="GY8" s="995"/>
    </row>
    <row r="9" spans="1:207" customFormat="1" ht="40.5" customHeight="1" x14ac:dyDescent="0.25">
      <c r="A9" s="995"/>
      <c r="B9" s="994"/>
      <c r="C9" s="994"/>
      <c r="D9" s="994"/>
      <c r="E9" s="994"/>
      <c r="F9" s="994"/>
      <c r="G9" s="994"/>
      <c r="H9" s="994"/>
      <c r="I9" s="994"/>
      <c r="J9" s="994"/>
      <c r="K9" s="995"/>
      <c r="L9" s="995"/>
      <c r="M9" s="995"/>
      <c r="N9" s="995"/>
      <c r="O9" s="995"/>
      <c r="P9" s="995"/>
      <c r="Q9" s="995"/>
      <c r="R9" s="995"/>
      <c r="S9" s="995"/>
      <c r="T9" s="995"/>
      <c r="U9" s="995"/>
      <c r="V9" s="995"/>
      <c r="W9" s="995"/>
      <c r="X9" s="995"/>
      <c r="Y9" s="995"/>
      <c r="Z9" s="995"/>
      <c r="AA9" s="995"/>
      <c r="AB9" s="995"/>
      <c r="AC9" s="995"/>
      <c r="AD9" s="995"/>
      <c r="AE9" s="995"/>
      <c r="AF9" s="995"/>
      <c r="AG9" s="995"/>
      <c r="AH9" s="995"/>
      <c r="AI9" s="995"/>
      <c r="AJ9" s="995"/>
      <c r="AK9" s="995"/>
      <c r="AL9" s="995"/>
      <c r="AM9" s="995"/>
      <c r="AN9" s="995"/>
      <c r="AO9" s="995"/>
      <c r="AP9" s="995"/>
      <c r="AQ9" s="995"/>
      <c r="AR9" s="995"/>
      <c r="AS9" s="995"/>
      <c r="AT9" s="995"/>
      <c r="AU9" s="995"/>
      <c r="AV9" s="995"/>
      <c r="AW9" s="995"/>
      <c r="AX9" s="995"/>
      <c r="AY9" s="995"/>
      <c r="AZ9" s="995"/>
      <c r="BA9" s="995"/>
      <c r="BB9" s="995"/>
      <c r="BC9" s="995"/>
      <c r="BD9" s="995"/>
      <c r="BE9" s="995"/>
      <c r="BF9" s="995"/>
      <c r="BG9" s="995"/>
      <c r="BH9" s="995"/>
      <c r="BI9" s="995"/>
      <c r="BJ9" s="995"/>
      <c r="BK9" s="995"/>
      <c r="BL9" s="995"/>
      <c r="BM9" s="995"/>
      <c r="BN9" s="995"/>
      <c r="BO9" s="995"/>
      <c r="BP9" s="995"/>
      <c r="BQ9" s="995"/>
      <c r="BR9" s="995"/>
      <c r="BS9" s="995"/>
      <c r="BT9" s="995"/>
      <c r="BU9" s="995"/>
      <c r="BV9" s="995"/>
      <c r="BW9" s="995"/>
      <c r="BX9" s="995"/>
      <c r="BY9" s="995"/>
      <c r="BZ9" s="995"/>
      <c r="CA9" s="995"/>
      <c r="CB9" s="995"/>
      <c r="CC9" s="995"/>
      <c r="CD9" s="995"/>
      <c r="CE9" s="995"/>
      <c r="CF9" s="995"/>
      <c r="CG9" s="995"/>
      <c r="CH9" s="995"/>
      <c r="CI9" s="995"/>
      <c r="CJ9" s="995"/>
      <c r="CK9" s="995"/>
      <c r="CL9" s="995"/>
      <c r="CM9" s="995"/>
      <c r="CN9" s="995"/>
      <c r="CO9" s="995"/>
      <c r="CP9" s="995"/>
      <c r="CQ9" s="995"/>
      <c r="CR9" s="995"/>
      <c r="CS9" s="995"/>
      <c r="CT9" s="995"/>
      <c r="CU9" s="995"/>
      <c r="CV9" s="995"/>
      <c r="CW9" s="995"/>
      <c r="CX9" s="995"/>
      <c r="CY9" s="995"/>
      <c r="CZ9" s="995"/>
      <c r="DA9" s="995"/>
      <c r="DB9" s="995"/>
      <c r="DC9" s="995"/>
      <c r="DD9" s="995"/>
      <c r="DE9" s="995"/>
      <c r="DF9" s="995"/>
      <c r="DG9" s="995"/>
      <c r="DH9" s="995"/>
      <c r="DI9" s="995"/>
      <c r="DJ9" s="995"/>
      <c r="DK9" s="995"/>
      <c r="DL9" s="995"/>
      <c r="DM9" s="995"/>
      <c r="DN9" s="995"/>
      <c r="DO9" s="995"/>
      <c r="DP9" s="995"/>
      <c r="DQ9" s="995"/>
      <c r="DR9" s="995"/>
      <c r="DS9" s="995"/>
      <c r="DT9" s="995"/>
      <c r="DU9" s="995"/>
      <c r="DV9" s="995"/>
      <c r="DW9" s="995"/>
      <c r="DX9" s="995"/>
      <c r="DY9" s="995"/>
      <c r="DZ9" s="995"/>
      <c r="EA9" s="995"/>
      <c r="EB9" s="995"/>
      <c r="EC9" s="995"/>
      <c r="ED9" s="995"/>
      <c r="EE9" s="995"/>
      <c r="EF9" s="995"/>
      <c r="EG9" s="995"/>
      <c r="EH9" s="995"/>
      <c r="EI9" s="995"/>
      <c r="EJ9" s="995"/>
      <c r="EK9" s="995"/>
      <c r="EL9" s="995"/>
      <c r="EM9" s="995"/>
      <c r="EN9" s="995"/>
      <c r="EO9" s="995"/>
      <c r="EP9" s="995"/>
      <c r="EQ9" s="995"/>
      <c r="ER9" s="995"/>
      <c r="ES9" s="995"/>
      <c r="ET9" s="995"/>
      <c r="EU9" s="995"/>
      <c r="EV9" s="995"/>
      <c r="EW9" s="995"/>
      <c r="EX9" s="995"/>
      <c r="EY9" s="995"/>
      <c r="EZ9" s="995"/>
      <c r="FA9" s="995"/>
      <c r="FB9" s="995"/>
      <c r="FC9" s="995"/>
      <c r="FD9" s="995"/>
      <c r="FE9" s="995"/>
      <c r="FF9" s="995"/>
      <c r="FG9" s="995"/>
      <c r="FH9" s="995"/>
      <c r="FI9" s="995"/>
      <c r="FJ9" s="995"/>
      <c r="FK9" s="995"/>
      <c r="FL9" s="995"/>
      <c r="FM9" s="995"/>
      <c r="FN9" s="995"/>
      <c r="FO9" s="995"/>
      <c r="FP9" s="995"/>
      <c r="FQ9" s="995"/>
      <c r="FR9" s="995"/>
      <c r="FS9" s="995"/>
      <c r="FT9" s="995"/>
      <c r="FU9" s="995"/>
      <c r="FV9" s="995"/>
      <c r="FW9" s="995"/>
      <c r="FX9" s="995"/>
      <c r="FY9" s="995"/>
      <c r="FZ9" s="995"/>
      <c r="GA9" s="995"/>
      <c r="GB9" s="995"/>
      <c r="GC9" s="995"/>
      <c r="GD9" s="995"/>
      <c r="GE9" s="995"/>
      <c r="GF9" s="995"/>
      <c r="GG9" s="995"/>
      <c r="GH9" s="995"/>
      <c r="GI9" s="995"/>
      <c r="GJ9" s="995"/>
      <c r="GK9" s="995"/>
      <c r="GL9" s="995"/>
      <c r="GM9" s="995"/>
      <c r="GN9" s="995"/>
      <c r="GO9" s="995"/>
      <c r="GP9" s="995"/>
      <c r="GQ9" s="995"/>
      <c r="GR9" s="995"/>
      <c r="GS9" s="995"/>
      <c r="GT9" s="995"/>
      <c r="GU9" s="995"/>
      <c r="GV9" s="995"/>
      <c r="GW9" s="995"/>
      <c r="GX9" s="995"/>
      <c r="GY9" s="995"/>
    </row>
    <row r="10" spans="1:207" customFormat="1" ht="36.75" customHeight="1" x14ac:dyDescent="0.25">
      <c r="A10" s="151"/>
      <c r="B10" s="993"/>
      <c r="C10" s="997" t="str">
        <f ca="1">IF(CELL("col")=3,CELL("contents"),"")</f>
        <v/>
      </c>
      <c r="D10" s="994"/>
      <c r="E10" s="994"/>
      <c r="F10" s="1376"/>
      <c r="G10" s="994"/>
      <c r="H10" s="994"/>
      <c r="I10" s="994"/>
      <c r="J10" s="994"/>
      <c r="K10" s="994"/>
      <c r="L10" s="994"/>
      <c r="M10" s="994"/>
      <c r="N10" s="994"/>
      <c r="O10" s="994"/>
      <c r="P10" s="2851" t="s">
        <v>7263</v>
      </c>
      <c r="Q10" s="2851"/>
      <c r="R10" s="2851"/>
      <c r="S10" s="2851"/>
      <c r="T10" s="2851"/>
      <c r="U10" s="2851"/>
      <c r="V10" s="2851"/>
      <c r="W10" s="2851"/>
      <c r="X10" s="2851"/>
      <c r="Y10" s="2851"/>
      <c r="Z10" s="2851"/>
      <c r="AA10" s="2851"/>
      <c r="AB10" s="2851"/>
      <c r="AC10" s="2851"/>
      <c r="AD10" s="2851"/>
      <c r="AE10" s="2851"/>
      <c r="AF10" s="2851"/>
      <c r="AG10" s="2851"/>
      <c r="AH10" s="2851"/>
      <c r="AI10" s="2851"/>
      <c r="AJ10" s="2851"/>
      <c r="AK10" s="2851"/>
      <c r="AL10" s="2851"/>
      <c r="AM10" s="2851"/>
      <c r="AN10" s="2851"/>
      <c r="AO10" s="2851"/>
      <c r="AP10" s="2851"/>
      <c r="AQ10" s="2851"/>
      <c r="AR10" s="2851"/>
      <c r="AS10" s="2851"/>
      <c r="AT10" s="2851"/>
      <c r="AU10" s="2851"/>
      <c r="AV10" s="2851"/>
      <c r="AW10" s="2851"/>
      <c r="AX10" s="2851"/>
      <c r="AY10" s="2851"/>
      <c r="AZ10" s="2851" t="s">
        <v>913</v>
      </c>
      <c r="BA10" s="2851"/>
      <c r="BB10" s="2851"/>
      <c r="BC10" s="2851"/>
      <c r="BD10" s="2851"/>
      <c r="BE10" s="2851"/>
      <c r="BF10" s="2851"/>
      <c r="BG10" s="2851"/>
      <c r="BH10" s="2851"/>
      <c r="BI10" s="2851"/>
      <c r="BJ10" s="2851"/>
      <c r="BK10" s="2851"/>
      <c r="BL10" s="2851"/>
      <c r="BM10" s="2851"/>
      <c r="BN10" s="2851"/>
      <c r="BO10" s="2851"/>
      <c r="BP10" s="2851"/>
      <c r="BQ10" s="2851"/>
      <c r="BR10" s="2851"/>
      <c r="BS10" s="2851"/>
      <c r="BT10" s="2851"/>
      <c r="BU10" s="2851"/>
      <c r="BV10" s="2851"/>
      <c r="BW10" s="2851"/>
      <c r="BX10" s="2851"/>
      <c r="BY10" s="2851"/>
      <c r="BZ10" s="2851"/>
      <c r="CA10" s="2851"/>
      <c r="CB10" s="2851"/>
      <c r="CC10" s="2851"/>
      <c r="CD10" s="2851"/>
      <c r="CE10" s="2851"/>
      <c r="CF10" s="2851"/>
      <c r="CG10" s="2851"/>
      <c r="CH10" s="2851"/>
      <c r="CI10" s="2851"/>
      <c r="CJ10" s="2851"/>
      <c r="CK10" s="2851"/>
      <c r="CL10" s="2851"/>
      <c r="CM10" s="2851"/>
      <c r="CN10" s="2851"/>
      <c r="CO10" s="2851"/>
      <c r="CP10" s="2851"/>
      <c r="CQ10" s="2851"/>
      <c r="CR10" s="2851"/>
      <c r="CS10" s="2851"/>
      <c r="CT10" s="2851"/>
      <c r="CU10" s="2851"/>
      <c r="CV10" s="2851"/>
      <c r="CW10" s="2851"/>
      <c r="CX10" s="2851"/>
      <c r="CY10" s="2851"/>
      <c r="CZ10" s="2851"/>
      <c r="DA10" s="2851"/>
      <c r="DB10" s="2851"/>
      <c r="DC10" s="2851"/>
      <c r="DD10" s="2851"/>
      <c r="DE10" s="2851"/>
      <c r="DF10" s="2851"/>
      <c r="DG10" s="2851"/>
      <c r="DH10" s="2851"/>
      <c r="DI10" s="2851"/>
      <c r="DJ10" s="2851"/>
      <c r="DK10" s="2851"/>
      <c r="DL10" s="2851"/>
      <c r="DM10" s="2851"/>
      <c r="DN10" s="2851"/>
      <c r="DO10" s="2851"/>
      <c r="DP10" s="2851"/>
      <c r="DQ10" s="2851"/>
      <c r="DR10" s="2851"/>
      <c r="DS10" s="2851"/>
      <c r="DT10" s="2851"/>
      <c r="DU10" s="2851"/>
      <c r="DV10" s="2851"/>
      <c r="DW10" s="2851"/>
      <c r="DX10" s="2851"/>
      <c r="DY10" s="2851"/>
      <c r="DZ10" s="2851"/>
      <c r="EA10" s="2851"/>
      <c r="EB10" s="2851"/>
      <c r="EC10" s="2851"/>
      <c r="ED10" s="2851"/>
      <c r="EE10" s="2851"/>
      <c r="EF10" s="2851"/>
      <c r="EG10" s="2851"/>
      <c r="EH10" s="2851"/>
      <c r="EI10" s="2851"/>
      <c r="EJ10" s="2851"/>
      <c r="EK10" s="2851"/>
      <c r="EL10" s="2851"/>
      <c r="EM10" s="2851"/>
      <c r="EN10" s="2851"/>
      <c r="EO10" s="2851"/>
      <c r="EP10" s="2851"/>
      <c r="EQ10" s="2851"/>
      <c r="ER10" s="2851"/>
      <c r="ES10" s="2851"/>
      <c r="ET10" s="2851"/>
      <c r="EU10" s="2851"/>
      <c r="EV10" s="2851"/>
      <c r="EW10" s="2851"/>
      <c r="EX10" s="2851"/>
      <c r="EY10" s="2851"/>
      <c r="EZ10" s="2851"/>
      <c r="FA10" s="2851"/>
      <c r="FB10" s="2851"/>
      <c r="FC10" s="2851"/>
      <c r="FD10" s="2851"/>
      <c r="FE10" s="2851"/>
      <c r="FF10" s="2851"/>
      <c r="FG10" s="2851"/>
      <c r="FH10" s="2851"/>
      <c r="FI10" s="2851"/>
      <c r="FJ10" s="2851"/>
      <c r="FK10" s="2851"/>
      <c r="FL10" s="2851"/>
      <c r="FM10" s="2851"/>
      <c r="FN10" s="2851"/>
      <c r="FO10" s="2851"/>
      <c r="FP10" s="2851"/>
      <c r="FQ10" s="2851"/>
      <c r="FR10" s="2851"/>
      <c r="FS10" s="2851"/>
      <c r="FT10" s="2851"/>
      <c r="FU10" s="2851"/>
      <c r="FV10" s="2851"/>
      <c r="FW10" s="2851"/>
      <c r="FX10" s="2851"/>
      <c r="FY10" s="2851"/>
      <c r="FZ10" s="2851"/>
      <c r="GA10" s="2851"/>
      <c r="GB10" s="2851"/>
      <c r="GC10" s="2851"/>
      <c r="GD10" s="2851"/>
      <c r="GE10" s="2851"/>
      <c r="GF10" s="2851"/>
      <c r="GG10" s="2851"/>
      <c r="GH10" s="2851"/>
      <c r="GI10" s="2851"/>
      <c r="GJ10" s="2851"/>
      <c r="GK10" s="2851"/>
      <c r="GL10" s="2851"/>
      <c r="GM10" s="2851"/>
      <c r="GN10" s="2851"/>
      <c r="GO10" s="2851"/>
      <c r="GP10" s="2851"/>
      <c r="GQ10" s="2851"/>
      <c r="GR10" s="2851"/>
      <c r="GS10" s="2851"/>
      <c r="GT10" s="2851"/>
      <c r="GU10" s="2851"/>
      <c r="GV10" s="2851"/>
      <c r="GW10" s="2851"/>
      <c r="GX10" s="2851"/>
      <c r="GY10" s="2851"/>
    </row>
    <row r="11" spans="1:207" customFormat="1" ht="17.25" customHeight="1" x14ac:dyDescent="0.25">
      <c r="A11" s="151"/>
      <c r="B11" s="2861" t="s">
        <v>223</v>
      </c>
      <c r="C11" s="2864" t="s">
        <v>865</v>
      </c>
      <c r="D11" s="2858" t="s">
        <v>5792</v>
      </c>
      <c r="E11" s="2855" t="s">
        <v>1898</v>
      </c>
      <c r="F11" s="2858" t="s">
        <v>381</v>
      </c>
      <c r="G11" s="2858" t="s">
        <v>293</v>
      </c>
      <c r="H11" s="2858" t="s">
        <v>387</v>
      </c>
      <c r="I11" s="2858" t="s">
        <v>150</v>
      </c>
      <c r="J11" s="2858" t="s">
        <v>2645</v>
      </c>
      <c r="K11" s="2855" t="s">
        <v>60</v>
      </c>
      <c r="L11" s="2855" t="s">
        <v>801</v>
      </c>
      <c r="M11" s="2855" t="s">
        <v>802</v>
      </c>
      <c r="N11" s="2855" t="s">
        <v>210</v>
      </c>
      <c r="O11" s="2852" t="s">
        <v>402</v>
      </c>
      <c r="P11" s="988">
        <f>YEAR(D9)</f>
        <v>1900</v>
      </c>
      <c r="Q11" s="984"/>
      <c r="R11" s="984"/>
      <c r="S11" s="984"/>
      <c r="T11" s="984"/>
      <c r="U11" s="984"/>
      <c r="V11" s="984"/>
      <c r="W11" s="984"/>
      <c r="X11" s="984"/>
      <c r="Y11" s="984"/>
      <c r="Z11" s="984"/>
      <c r="AA11" s="984"/>
      <c r="AB11" s="984"/>
      <c r="AC11" s="984"/>
      <c r="AD11" s="984"/>
      <c r="AE11" s="984"/>
      <c r="AF11" s="984"/>
      <c r="AG11" s="984"/>
      <c r="AH11" s="984"/>
      <c r="AI11" s="984"/>
      <c r="AJ11" s="984"/>
      <c r="AK11" s="984"/>
      <c r="AL11" s="984"/>
      <c r="AM11" s="984"/>
      <c r="AN11" s="984"/>
      <c r="AO11" s="984"/>
      <c r="AP11" s="984"/>
      <c r="AQ11" s="984"/>
      <c r="AR11" s="984"/>
      <c r="AS11" s="984"/>
      <c r="AT11" s="984"/>
      <c r="AU11" s="984"/>
      <c r="AV11" s="984"/>
      <c r="AW11" s="984"/>
      <c r="AX11" s="984"/>
      <c r="AY11" s="984"/>
      <c r="AZ11" s="992">
        <f>YEAR(AZ13)</f>
        <v>1900</v>
      </c>
      <c r="BA11" s="989">
        <f t="shared" ref="BA11:CL11" si="0">IF(WEEKNUM(BA13,1)=1,AZ11+1,AZ11)</f>
        <v>1901</v>
      </c>
      <c r="BB11" s="989">
        <f t="shared" si="0"/>
        <v>1901</v>
      </c>
      <c r="BC11" s="989">
        <f t="shared" si="0"/>
        <v>1901</v>
      </c>
      <c r="BD11" s="989">
        <f t="shared" si="0"/>
        <v>1901</v>
      </c>
      <c r="BE11" s="989">
        <f t="shared" si="0"/>
        <v>1901</v>
      </c>
      <c r="BF11" s="989">
        <f t="shared" si="0"/>
        <v>1901</v>
      </c>
      <c r="BG11" s="989">
        <f t="shared" si="0"/>
        <v>1901</v>
      </c>
      <c r="BH11" s="989">
        <f t="shared" si="0"/>
        <v>1901</v>
      </c>
      <c r="BI11" s="989">
        <f t="shared" si="0"/>
        <v>1901</v>
      </c>
      <c r="BJ11" s="989">
        <f t="shared" si="0"/>
        <v>1901</v>
      </c>
      <c r="BK11" s="989">
        <f t="shared" si="0"/>
        <v>1901</v>
      </c>
      <c r="BL11" s="989">
        <f t="shared" si="0"/>
        <v>1901</v>
      </c>
      <c r="BM11" s="989">
        <f t="shared" si="0"/>
        <v>1901</v>
      </c>
      <c r="BN11" s="989">
        <f t="shared" si="0"/>
        <v>1901</v>
      </c>
      <c r="BO11" s="989">
        <f t="shared" si="0"/>
        <v>1901</v>
      </c>
      <c r="BP11" s="989">
        <f t="shared" si="0"/>
        <v>1901</v>
      </c>
      <c r="BQ11" s="989">
        <f t="shared" si="0"/>
        <v>1901</v>
      </c>
      <c r="BR11" s="989">
        <f t="shared" si="0"/>
        <v>1901</v>
      </c>
      <c r="BS11" s="989">
        <f t="shared" si="0"/>
        <v>1901</v>
      </c>
      <c r="BT11" s="989">
        <f t="shared" si="0"/>
        <v>1901</v>
      </c>
      <c r="BU11" s="989">
        <f t="shared" si="0"/>
        <v>1901</v>
      </c>
      <c r="BV11" s="989">
        <f t="shared" si="0"/>
        <v>1901</v>
      </c>
      <c r="BW11" s="989">
        <f t="shared" si="0"/>
        <v>1901</v>
      </c>
      <c r="BX11" s="989">
        <f t="shared" si="0"/>
        <v>1901</v>
      </c>
      <c r="BY11" s="989">
        <f t="shared" si="0"/>
        <v>1901</v>
      </c>
      <c r="BZ11" s="989">
        <f t="shared" si="0"/>
        <v>1901</v>
      </c>
      <c r="CA11" s="989">
        <f t="shared" si="0"/>
        <v>1901</v>
      </c>
      <c r="CB11" s="989">
        <f t="shared" si="0"/>
        <v>1901</v>
      </c>
      <c r="CC11" s="989">
        <f t="shared" si="0"/>
        <v>1901</v>
      </c>
      <c r="CD11" s="989">
        <f t="shared" si="0"/>
        <v>1901</v>
      </c>
      <c r="CE11" s="989">
        <f t="shared" si="0"/>
        <v>1901</v>
      </c>
      <c r="CF11" s="989">
        <f t="shared" si="0"/>
        <v>1901</v>
      </c>
      <c r="CG11" s="989">
        <f t="shared" si="0"/>
        <v>1901</v>
      </c>
      <c r="CH11" s="989">
        <f t="shared" si="0"/>
        <v>1901</v>
      </c>
      <c r="CI11" s="989">
        <f t="shared" si="0"/>
        <v>1901</v>
      </c>
      <c r="CJ11" s="989">
        <f t="shared" si="0"/>
        <v>1901</v>
      </c>
      <c r="CK11" s="989">
        <f t="shared" si="0"/>
        <v>1901</v>
      </c>
      <c r="CL11" s="989">
        <f t="shared" si="0"/>
        <v>1901</v>
      </c>
      <c r="CM11" s="989">
        <f>IF(WEEKNUM(CM13,1)=1,CL11+1,CL11)</f>
        <v>1901</v>
      </c>
      <c r="CN11" s="989">
        <f>IF(WEEKNUM(CN13,1)=1,CM11+1,CM11)</f>
        <v>1901</v>
      </c>
      <c r="CO11" s="989">
        <f t="shared" ref="CO11:EZ11" si="1">IF(WEEKNUM(CO13,1)=1,CN11+1,CN11)</f>
        <v>1901</v>
      </c>
      <c r="CP11" s="989">
        <f t="shared" si="1"/>
        <v>1901</v>
      </c>
      <c r="CQ11" s="989">
        <f t="shared" si="1"/>
        <v>1901</v>
      </c>
      <c r="CR11" s="989">
        <f t="shared" si="1"/>
        <v>1901</v>
      </c>
      <c r="CS11" s="989">
        <f t="shared" si="1"/>
        <v>1901</v>
      </c>
      <c r="CT11" s="989">
        <f t="shared" si="1"/>
        <v>1901</v>
      </c>
      <c r="CU11" s="989">
        <f t="shared" si="1"/>
        <v>1901</v>
      </c>
      <c r="CV11" s="989">
        <f t="shared" si="1"/>
        <v>1901</v>
      </c>
      <c r="CW11" s="989">
        <f t="shared" si="1"/>
        <v>1901</v>
      </c>
      <c r="CX11" s="989">
        <f t="shared" si="1"/>
        <v>1901</v>
      </c>
      <c r="CY11" s="989">
        <f t="shared" si="1"/>
        <v>1901</v>
      </c>
      <c r="CZ11" s="989">
        <f t="shared" si="1"/>
        <v>1901</v>
      </c>
      <c r="DA11" s="989">
        <f t="shared" si="1"/>
        <v>1902</v>
      </c>
      <c r="DB11" s="989">
        <f t="shared" si="1"/>
        <v>1902</v>
      </c>
      <c r="DC11" s="989">
        <f t="shared" si="1"/>
        <v>1902</v>
      </c>
      <c r="DD11" s="989">
        <f t="shared" si="1"/>
        <v>1902</v>
      </c>
      <c r="DE11" s="989">
        <f t="shared" si="1"/>
        <v>1902</v>
      </c>
      <c r="DF11" s="989">
        <f t="shared" si="1"/>
        <v>1902</v>
      </c>
      <c r="DG11" s="989">
        <f t="shared" si="1"/>
        <v>1902</v>
      </c>
      <c r="DH11" s="989">
        <f t="shared" si="1"/>
        <v>1902</v>
      </c>
      <c r="DI11" s="989">
        <f t="shared" si="1"/>
        <v>1902</v>
      </c>
      <c r="DJ11" s="989">
        <f t="shared" si="1"/>
        <v>1902</v>
      </c>
      <c r="DK11" s="989">
        <f t="shared" si="1"/>
        <v>1902</v>
      </c>
      <c r="DL11" s="989">
        <f t="shared" si="1"/>
        <v>1902</v>
      </c>
      <c r="DM11" s="989">
        <f t="shared" si="1"/>
        <v>1902</v>
      </c>
      <c r="DN11" s="989">
        <f t="shared" si="1"/>
        <v>1902</v>
      </c>
      <c r="DO11" s="989">
        <f t="shared" si="1"/>
        <v>1902</v>
      </c>
      <c r="DP11" s="989">
        <f t="shared" si="1"/>
        <v>1902</v>
      </c>
      <c r="DQ11" s="989">
        <f t="shared" si="1"/>
        <v>1902</v>
      </c>
      <c r="DR11" s="989">
        <f t="shared" si="1"/>
        <v>1902</v>
      </c>
      <c r="DS11" s="989">
        <f t="shared" si="1"/>
        <v>1902</v>
      </c>
      <c r="DT11" s="989">
        <f t="shared" si="1"/>
        <v>1902</v>
      </c>
      <c r="DU11" s="989">
        <f t="shared" si="1"/>
        <v>1902</v>
      </c>
      <c r="DV11" s="989">
        <f t="shared" si="1"/>
        <v>1902</v>
      </c>
      <c r="DW11" s="989">
        <f t="shared" si="1"/>
        <v>1902</v>
      </c>
      <c r="DX11" s="989">
        <f t="shared" si="1"/>
        <v>1902</v>
      </c>
      <c r="DY11" s="989">
        <f t="shared" si="1"/>
        <v>1902</v>
      </c>
      <c r="DZ11" s="989">
        <f t="shared" si="1"/>
        <v>1902</v>
      </c>
      <c r="EA11" s="989">
        <f t="shared" si="1"/>
        <v>1902</v>
      </c>
      <c r="EB11" s="989">
        <f t="shared" si="1"/>
        <v>1902</v>
      </c>
      <c r="EC11" s="989">
        <f t="shared" si="1"/>
        <v>1902</v>
      </c>
      <c r="ED11" s="989">
        <f t="shared" si="1"/>
        <v>1902</v>
      </c>
      <c r="EE11" s="989">
        <f t="shared" si="1"/>
        <v>1902</v>
      </c>
      <c r="EF11" s="989">
        <f t="shared" si="1"/>
        <v>1902</v>
      </c>
      <c r="EG11" s="989">
        <f t="shared" si="1"/>
        <v>1902</v>
      </c>
      <c r="EH11" s="989">
        <f t="shared" si="1"/>
        <v>1902</v>
      </c>
      <c r="EI11" s="989">
        <f t="shared" si="1"/>
        <v>1902</v>
      </c>
      <c r="EJ11" s="989">
        <f t="shared" si="1"/>
        <v>1902</v>
      </c>
      <c r="EK11" s="989">
        <f t="shared" si="1"/>
        <v>1902</v>
      </c>
      <c r="EL11" s="989">
        <f t="shared" si="1"/>
        <v>1902</v>
      </c>
      <c r="EM11" s="989">
        <f t="shared" si="1"/>
        <v>1902</v>
      </c>
      <c r="EN11" s="989">
        <f t="shared" si="1"/>
        <v>1902</v>
      </c>
      <c r="EO11" s="989">
        <f t="shared" si="1"/>
        <v>1902</v>
      </c>
      <c r="EP11" s="989">
        <f t="shared" si="1"/>
        <v>1902</v>
      </c>
      <c r="EQ11" s="989">
        <f t="shared" si="1"/>
        <v>1902</v>
      </c>
      <c r="ER11" s="989">
        <f t="shared" si="1"/>
        <v>1902</v>
      </c>
      <c r="ES11" s="989">
        <f t="shared" si="1"/>
        <v>1902</v>
      </c>
      <c r="ET11" s="989">
        <f t="shared" si="1"/>
        <v>1902</v>
      </c>
      <c r="EU11" s="989">
        <f t="shared" si="1"/>
        <v>1902</v>
      </c>
      <c r="EV11" s="989">
        <f t="shared" si="1"/>
        <v>1902</v>
      </c>
      <c r="EW11" s="989">
        <f t="shared" si="1"/>
        <v>1902</v>
      </c>
      <c r="EX11" s="989">
        <f t="shared" si="1"/>
        <v>1902</v>
      </c>
      <c r="EY11" s="989">
        <f t="shared" si="1"/>
        <v>1902</v>
      </c>
      <c r="EZ11" s="989">
        <f t="shared" si="1"/>
        <v>1902</v>
      </c>
      <c r="FA11" s="989">
        <f t="shared" ref="FA11:GY11" si="2">IF(WEEKNUM(FA13,1)=1,EZ11+1,EZ11)</f>
        <v>1903</v>
      </c>
      <c r="FB11" s="989">
        <f t="shared" si="2"/>
        <v>1903</v>
      </c>
      <c r="FC11" s="989">
        <f t="shared" si="2"/>
        <v>1903</v>
      </c>
      <c r="FD11" s="989">
        <f t="shared" si="2"/>
        <v>1903</v>
      </c>
      <c r="FE11" s="989">
        <f t="shared" si="2"/>
        <v>1903</v>
      </c>
      <c r="FF11" s="989">
        <f t="shared" si="2"/>
        <v>1903</v>
      </c>
      <c r="FG11" s="989">
        <f t="shared" si="2"/>
        <v>1903</v>
      </c>
      <c r="FH11" s="989">
        <f t="shared" si="2"/>
        <v>1903</v>
      </c>
      <c r="FI11" s="989">
        <f t="shared" si="2"/>
        <v>1903</v>
      </c>
      <c r="FJ11" s="989">
        <f t="shared" si="2"/>
        <v>1903</v>
      </c>
      <c r="FK11" s="989">
        <f t="shared" si="2"/>
        <v>1903</v>
      </c>
      <c r="FL11" s="989">
        <f t="shared" si="2"/>
        <v>1903</v>
      </c>
      <c r="FM11" s="989">
        <f t="shared" si="2"/>
        <v>1903</v>
      </c>
      <c r="FN11" s="989">
        <f t="shared" si="2"/>
        <v>1903</v>
      </c>
      <c r="FO11" s="989">
        <f t="shared" si="2"/>
        <v>1903</v>
      </c>
      <c r="FP11" s="989">
        <f t="shared" si="2"/>
        <v>1903</v>
      </c>
      <c r="FQ11" s="989">
        <f t="shared" si="2"/>
        <v>1903</v>
      </c>
      <c r="FR11" s="989">
        <f t="shared" si="2"/>
        <v>1903</v>
      </c>
      <c r="FS11" s="989">
        <f t="shared" si="2"/>
        <v>1903</v>
      </c>
      <c r="FT11" s="989">
        <f t="shared" si="2"/>
        <v>1903</v>
      </c>
      <c r="FU11" s="989">
        <f t="shared" si="2"/>
        <v>1903</v>
      </c>
      <c r="FV11" s="989">
        <f t="shared" si="2"/>
        <v>1903</v>
      </c>
      <c r="FW11" s="989">
        <f t="shared" si="2"/>
        <v>1903</v>
      </c>
      <c r="FX11" s="989">
        <f t="shared" si="2"/>
        <v>1903</v>
      </c>
      <c r="FY11" s="989">
        <f t="shared" si="2"/>
        <v>1903</v>
      </c>
      <c r="FZ11" s="989">
        <f t="shared" si="2"/>
        <v>1903</v>
      </c>
      <c r="GA11" s="989">
        <f t="shared" si="2"/>
        <v>1903</v>
      </c>
      <c r="GB11" s="989">
        <f t="shared" si="2"/>
        <v>1903</v>
      </c>
      <c r="GC11" s="989">
        <f t="shared" si="2"/>
        <v>1903</v>
      </c>
      <c r="GD11" s="989">
        <f t="shared" si="2"/>
        <v>1903</v>
      </c>
      <c r="GE11" s="989">
        <f t="shared" si="2"/>
        <v>1903</v>
      </c>
      <c r="GF11" s="989">
        <f t="shared" si="2"/>
        <v>1903</v>
      </c>
      <c r="GG11" s="989">
        <f t="shared" si="2"/>
        <v>1903</v>
      </c>
      <c r="GH11" s="989">
        <f t="shared" si="2"/>
        <v>1903</v>
      </c>
      <c r="GI11" s="989">
        <f t="shared" si="2"/>
        <v>1903</v>
      </c>
      <c r="GJ11" s="989">
        <f t="shared" si="2"/>
        <v>1903</v>
      </c>
      <c r="GK11" s="989">
        <f t="shared" si="2"/>
        <v>1903</v>
      </c>
      <c r="GL11" s="989">
        <f t="shared" si="2"/>
        <v>1903</v>
      </c>
      <c r="GM11" s="989">
        <f t="shared" si="2"/>
        <v>1903</v>
      </c>
      <c r="GN11" s="989">
        <f t="shared" si="2"/>
        <v>1903</v>
      </c>
      <c r="GO11" s="989">
        <f t="shared" si="2"/>
        <v>1903</v>
      </c>
      <c r="GP11" s="989">
        <f t="shared" si="2"/>
        <v>1903</v>
      </c>
      <c r="GQ11" s="989">
        <f t="shared" si="2"/>
        <v>1903</v>
      </c>
      <c r="GR11" s="989">
        <f t="shared" si="2"/>
        <v>1903</v>
      </c>
      <c r="GS11" s="989">
        <f t="shared" si="2"/>
        <v>1903</v>
      </c>
      <c r="GT11" s="989">
        <f t="shared" si="2"/>
        <v>1903</v>
      </c>
      <c r="GU11" s="989">
        <f t="shared" si="2"/>
        <v>1903</v>
      </c>
      <c r="GV11" s="989">
        <f t="shared" si="2"/>
        <v>1903</v>
      </c>
      <c r="GW11" s="989">
        <f t="shared" si="2"/>
        <v>1903</v>
      </c>
      <c r="GX11" s="989">
        <f t="shared" si="2"/>
        <v>1903</v>
      </c>
      <c r="GY11" s="989">
        <f t="shared" si="2"/>
        <v>1903</v>
      </c>
    </row>
    <row r="12" spans="1:207" customFormat="1" ht="16.5" customHeight="1" x14ac:dyDescent="0.25">
      <c r="A12" s="151"/>
      <c r="B12" s="2862"/>
      <c r="C12" s="2865"/>
      <c r="D12" s="2859"/>
      <c r="E12" s="2856"/>
      <c r="F12" s="2859"/>
      <c r="G12" s="2859"/>
      <c r="H12" s="2859"/>
      <c r="I12" s="2859"/>
      <c r="J12" s="2859"/>
      <c r="K12" s="2856"/>
      <c r="L12" s="2856"/>
      <c r="M12" s="2856"/>
      <c r="N12" s="2856"/>
      <c r="O12" s="2853"/>
      <c r="P12" s="985">
        <f>YEAR(P13)</f>
        <v>1900</v>
      </c>
      <c r="Q12" s="986">
        <f>IF(MONTH(Q13)=1,P12+1,P12)</f>
        <v>1901</v>
      </c>
      <c r="R12" s="986">
        <f t="shared" ref="R12:W12" si="3">IF(MONTH(R13)=1,Q12+1,Q12)</f>
        <v>1901</v>
      </c>
      <c r="S12" s="986">
        <f t="shared" si="3"/>
        <v>1901</v>
      </c>
      <c r="T12" s="986">
        <f t="shared" si="3"/>
        <v>1901</v>
      </c>
      <c r="U12" s="986">
        <f t="shared" si="3"/>
        <v>1901</v>
      </c>
      <c r="V12" s="986">
        <f t="shared" si="3"/>
        <v>1901</v>
      </c>
      <c r="W12" s="986">
        <f t="shared" si="3"/>
        <v>1901</v>
      </c>
      <c r="X12" s="986">
        <f t="shared" ref="X12" si="4">IF(MONTH(X13)=1,W12+1,W12)</f>
        <v>1901</v>
      </c>
      <c r="Y12" s="986">
        <f t="shared" ref="Y12" si="5">IF(MONTH(Y13)=1,X12+1,X12)</f>
        <v>1901</v>
      </c>
      <c r="Z12" s="987">
        <f t="shared" ref="Z12" si="6">IF(MONTH(Z13)=1,Y12+1,Y12)</f>
        <v>1901</v>
      </c>
      <c r="AA12" s="986">
        <f t="shared" ref="AA12" si="7">IF(MONTH(AA13)=1,Z12+1,Z12)</f>
        <v>1901</v>
      </c>
      <c r="AB12" s="986">
        <f t="shared" ref="AB12" si="8">IF(MONTH(AB13)=1,AA12+1,AA12)</f>
        <v>1901</v>
      </c>
      <c r="AC12" s="986">
        <f t="shared" ref="AC12" si="9">IF(MONTH(AC13)=1,AB12+1,AB12)</f>
        <v>1902</v>
      </c>
      <c r="AD12" s="986">
        <f t="shared" ref="AD12" si="10">IF(MONTH(AD13)=1,AC12+1,AC12)</f>
        <v>1902</v>
      </c>
      <c r="AE12" s="986">
        <f t="shared" ref="AE12" si="11">IF(MONTH(AE13)=1,AD12+1,AD12)</f>
        <v>1902</v>
      </c>
      <c r="AF12" s="986">
        <f t="shared" ref="AF12" si="12">IF(MONTH(AF13)=1,AE12+1,AE12)</f>
        <v>1902</v>
      </c>
      <c r="AG12" s="986">
        <f t="shared" ref="AG12" si="13">IF(MONTH(AG13)=1,AF12+1,AF12)</f>
        <v>1902</v>
      </c>
      <c r="AH12" s="986">
        <f t="shared" ref="AH12" si="14">IF(MONTH(AH13)=1,AG12+1,AG12)</f>
        <v>1902</v>
      </c>
      <c r="AI12" s="986">
        <f t="shared" ref="AI12" si="15">IF(MONTH(AI13)=1,AH12+1,AH12)</f>
        <v>1902</v>
      </c>
      <c r="AJ12" s="986">
        <f t="shared" ref="AJ12" si="16">IF(MONTH(AJ13)=1,AI12+1,AI12)</f>
        <v>1902</v>
      </c>
      <c r="AK12" s="986">
        <f t="shared" ref="AK12" si="17">IF(MONTH(AK13)=1,AJ12+1,AJ12)</f>
        <v>1902</v>
      </c>
      <c r="AL12" s="986">
        <f t="shared" ref="AL12" si="18">IF(MONTH(AL13)=1,AK12+1,AK12)</f>
        <v>1902</v>
      </c>
      <c r="AM12" s="986">
        <f t="shared" ref="AM12" si="19">IF(MONTH(AM13)=1,AL12+1,AL12)</f>
        <v>1902</v>
      </c>
      <c r="AN12" s="986">
        <f t="shared" ref="AN12" si="20">IF(MONTH(AN13)=1,AM12+1,AM12)</f>
        <v>1902</v>
      </c>
      <c r="AO12" s="986">
        <f t="shared" ref="AO12" si="21">IF(MONTH(AO13)=1,AN12+1,AN12)</f>
        <v>1903</v>
      </c>
      <c r="AP12" s="986">
        <f t="shared" ref="AP12" si="22">IF(MONTH(AP13)=1,AO12+1,AO12)</f>
        <v>1903</v>
      </c>
      <c r="AQ12" s="986">
        <f t="shared" ref="AQ12" si="23">IF(MONTH(AQ13)=1,AP12+1,AP12)</f>
        <v>1903</v>
      </c>
      <c r="AR12" s="986">
        <f t="shared" ref="AR12" si="24">IF(MONTH(AR13)=1,AQ12+1,AQ12)</f>
        <v>1903</v>
      </c>
      <c r="AS12" s="986">
        <f t="shared" ref="AS12" si="25">IF(MONTH(AS13)=1,AR12+1,AR12)</f>
        <v>1903</v>
      </c>
      <c r="AT12" s="986">
        <f t="shared" ref="AT12" si="26">IF(MONTH(AT13)=1,AS12+1,AS12)</f>
        <v>1903</v>
      </c>
      <c r="AU12" s="986">
        <f t="shared" ref="AU12" si="27">IF(MONTH(AU13)=1,AT12+1,AT12)</f>
        <v>1903</v>
      </c>
      <c r="AV12" s="986">
        <f t="shared" ref="AV12" si="28">IF(MONTH(AV13)=1,AU12+1,AU12)</f>
        <v>1903</v>
      </c>
      <c r="AW12" s="986">
        <f>IF(MONTH(AW13)=1,AV12+1,AV12)</f>
        <v>1903</v>
      </c>
      <c r="AX12" s="986">
        <f t="shared" ref="AX12" si="29">IF(MONTH(AX13)=1,AW12+1,AW12)</f>
        <v>1903</v>
      </c>
      <c r="AY12" s="986">
        <f t="shared" ref="AY12" si="30">IF(MONTH(AY13)=1,AX12+1,AX12)</f>
        <v>1903</v>
      </c>
      <c r="AZ12" s="990" t="str">
        <f>"W" &amp; WEEKNUM(AZ13,1)</f>
        <v>W0</v>
      </c>
      <c r="BA12" s="990" t="str">
        <f>"W" &amp; WEEKNUM(BA13,1)</f>
        <v>W1</v>
      </c>
      <c r="BB12" s="990" t="str">
        <f t="shared" ref="BB12:BL12" si="31">"W" &amp; WEEKNUM(BB13,1)</f>
        <v>W2</v>
      </c>
      <c r="BC12" s="990" t="str">
        <f t="shared" si="31"/>
        <v>W3</v>
      </c>
      <c r="BD12" s="990" t="str">
        <f t="shared" si="31"/>
        <v>W4</v>
      </c>
      <c r="BE12" s="990" t="str">
        <f t="shared" si="31"/>
        <v>W5</v>
      </c>
      <c r="BF12" s="990" t="str">
        <f t="shared" si="31"/>
        <v>W6</v>
      </c>
      <c r="BG12" s="990" t="str">
        <f t="shared" si="31"/>
        <v>W7</v>
      </c>
      <c r="BH12" s="990" t="str">
        <f t="shared" si="31"/>
        <v>W8</v>
      </c>
      <c r="BI12" s="990" t="str">
        <f t="shared" si="31"/>
        <v>W9</v>
      </c>
      <c r="BJ12" s="990" t="str">
        <f t="shared" si="31"/>
        <v>W10</v>
      </c>
      <c r="BK12" s="990" t="str">
        <f t="shared" si="31"/>
        <v>W11</v>
      </c>
      <c r="BL12" s="990" t="str">
        <f t="shared" si="31"/>
        <v>W12</v>
      </c>
      <c r="BM12" s="990" t="str">
        <f t="shared" ref="BM12" si="32">"W" &amp; WEEKNUM(BM13,1)</f>
        <v>W13</v>
      </c>
      <c r="BN12" s="990" t="str">
        <f t="shared" ref="BN12" si="33">"W" &amp; WEEKNUM(BN13,1)</f>
        <v>W14</v>
      </c>
      <c r="BO12" s="990" t="str">
        <f t="shared" ref="BO12" si="34">"W" &amp; WEEKNUM(BO13,1)</f>
        <v>W15</v>
      </c>
      <c r="BP12" s="990" t="str">
        <f t="shared" ref="BP12" si="35">"W" &amp; WEEKNUM(BP13,1)</f>
        <v>W16</v>
      </c>
      <c r="BQ12" s="990" t="str">
        <f t="shared" ref="BQ12" si="36">"W" &amp; WEEKNUM(BQ13,1)</f>
        <v>W17</v>
      </c>
      <c r="BR12" s="990" t="str">
        <f t="shared" ref="BR12" si="37">"W" &amp; WEEKNUM(BR13,1)</f>
        <v>W18</v>
      </c>
      <c r="BS12" s="990" t="str">
        <f t="shared" ref="BS12" si="38">"W" &amp; WEEKNUM(BS13,1)</f>
        <v>W19</v>
      </c>
      <c r="BT12" s="990" t="str">
        <f t="shared" ref="BT12" si="39">"W" &amp; WEEKNUM(BT13,1)</f>
        <v>W20</v>
      </c>
      <c r="BU12" s="990" t="str">
        <f t="shared" ref="BU12" si="40">"W" &amp; WEEKNUM(BU13,1)</f>
        <v>W21</v>
      </c>
      <c r="BV12" s="990" t="str">
        <f t="shared" ref="BV12" si="41">"W" &amp; WEEKNUM(BV13,1)</f>
        <v>W22</v>
      </c>
      <c r="BW12" s="990" t="str">
        <f t="shared" ref="BW12" si="42">"W" &amp; WEEKNUM(BW13,1)</f>
        <v>W23</v>
      </c>
      <c r="BX12" s="990" t="str">
        <f t="shared" ref="BX12" si="43">"W" &amp; WEEKNUM(BX13,1)</f>
        <v>W24</v>
      </c>
      <c r="BY12" s="990" t="str">
        <f t="shared" ref="BY12" si="44">"W" &amp; WEEKNUM(BY13,1)</f>
        <v>W25</v>
      </c>
      <c r="BZ12" s="990" t="str">
        <f t="shared" ref="BZ12" si="45">"W" &amp; WEEKNUM(BZ13,1)</f>
        <v>W26</v>
      </c>
      <c r="CA12" s="990" t="str">
        <f t="shared" ref="CA12" si="46">"W" &amp; WEEKNUM(CA13,1)</f>
        <v>W27</v>
      </c>
      <c r="CB12" s="990" t="str">
        <f t="shared" ref="CB12" si="47">"W" &amp; WEEKNUM(CB13,1)</f>
        <v>W28</v>
      </c>
      <c r="CC12" s="990" t="str">
        <f t="shared" ref="CC12" si="48">"W" &amp; WEEKNUM(CC13,1)</f>
        <v>W29</v>
      </c>
      <c r="CD12" s="990" t="str">
        <f t="shared" ref="CD12" si="49">"W" &amp; WEEKNUM(CD13,1)</f>
        <v>W30</v>
      </c>
      <c r="CE12" s="990" t="str">
        <f t="shared" ref="CE12" si="50">"W" &amp; WEEKNUM(CE13,1)</f>
        <v>W31</v>
      </c>
      <c r="CF12" s="990" t="str">
        <f t="shared" ref="CF12" si="51">"W" &amp; WEEKNUM(CF13,1)</f>
        <v>W32</v>
      </c>
      <c r="CG12" s="990" t="str">
        <f t="shared" ref="CG12" si="52">"W" &amp; WEEKNUM(CG13,1)</f>
        <v>W33</v>
      </c>
      <c r="CH12" s="990" t="str">
        <f t="shared" ref="CH12" si="53">"W" &amp; WEEKNUM(CH13,1)</f>
        <v>W34</v>
      </c>
      <c r="CI12" s="990" t="str">
        <f t="shared" ref="CI12" si="54">"W" &amp; WEEKNUM(CI13,1)</f>
        <v>W35</v>
      </c>
      <c r="CJ12" s="990" t="str">
        <f t="shared" ref="CJ12" si="55">"W" &amp; WEEKNUM(CJ13,1)</f>
        <v>W36</v>
      </c>
      <c r="CK12" s="990" t="str">
        <f t="shared" ref="CK12" si="56">"W" &amp; WEEKNUM(CK13,1)</f>
        <v>W37</v>
      </c>
      <c r="CL12" s="990" t="str">
        <f t="shared" ref="CL12" si="57">"W" &amp; WEEKNUM(CL13,1)</f>
        <v>W38</v>
      </c>
      <c r="CM12" s="990" t="str">
        <f t="shared" ref="CM12" si="58">"W" &amp; WEEKNUM(CM13,1)</f>
        <v>W39</v>
      </c>
      <c r="CN12" s="990" t="str">
        <f t="shared" ref="CN12" si="59">"W" &amp; WEEKNUM(CN13,1)</f>
        <v>W40</v>
      </c>
      <c r="CO12" s="990" t="str">
        <f t="shared" ref="CO12" si="60">"W" &amp; WEEKNUM(CO13,1)</f>
        <v>W41</v>
      </c>
      <c r="CP12" s="990" t="str">
        <f t="shared" ref="CP12" si="61">"W" &amp; WEEKNUM(CP13,1)</f>
        <v>W42</v>
      </c>
      <c r="CQ12" s="990" t="str">
        <f t="shared" ref="CQ12" si="62">"W" &amp; WEEKNUM(CQ13,1)</f>
        <v>W43</v>
      </c>
      <c r="CR12" s="990" t="str">
        <f t="shared" ref="CR12" si="63">"W" &amp; WEEKNUM(CR13,1)</f>
        <v>W44</v>
      </c>
      <c r="CS12" s="990" t="str">
        <f t="shared" ref="CS12" si="64">"W" &amp; WEEKNUM(CS13,1)</f>
        <v>W45</v>
      </c>
      <c r="CT12" s="990" t="str">
        <f t="shared" ref="CT12" si="65">"W" &amp; WEEKNUM(CT13,1)</f>
        <v>W46</v>
      </c>
      <c r="CU12" s="990" t="str">
        <f t="shared" ref="CU12" si="66">"W" &amp; WEEKNUM(CU13,1)</f>
        <v>W47</v>
      </c>
      <c r="CV12" s="990" t="str">
        <f t="shared" ref="CV12" si="67">"W" &amp; WEEKNUM(CV13,1)</f>
        <v>W48</v>
      </c>
      <c r="CW12" s="990" t="str">
        <f t="shared" ref="CW12" si="68">"W" &amp; WEEKNUM(CW13,1)</f>
        <v>W49</v>
      </c>
      <c r="CX12" s="990" t="str">
        <f t="shared" ref="CX12" si="69">"W" &amp; WEEKNUM(CX13,1)</f>
        <v>W50</v>
      </c>
      <c r="CY12" s="990" t="str">
        <f t="shared" ref="CY12" si="70">"W" &amp; WEEKNUM(CY13,1)</f>
        <v>W51</v>
      </c>
      <c r="CZ12" s="990" t="str">
        <f t="shared" ref="CZ12" si="71">"W" &amp; WEEKNUM(CZ13,1)</f>
        <v>W52</v>
      </c>
      <c r="DA12" s="990" t="str">
        <f t="shared" ref="DA12" si="72">"W" &amp; WEEKNUM(DA13,1)</f>
        <v>W1</v>
      </c>
      <c r="DB12" s="990" t="str">
        <f t="shared" ref="DB12" si="73">"W" &amp; WEEKNUM(DB13,1)</f>
        <v>W2</v>
      </c>
      <c r="DC12" s="990" t="str">
        <f t="shared" ref="DC12" si="74">"W" &amp; WEEKNUM(DC13,1)</f>
        <v>W3</v>
      </c>
      <c r="DD12" s="990" t="str">
        <f t="shared" ref="DD12" si="75">"W" &amp; WEEKNUM(DD13,1)</f>
        <v>W4</v>
      </c>
      <c r="DE12" s="990" t="str">
        <f t="shared" ref="DE12" si="76">"W" &amp; WEEKNUM(DE13,1)</f>
        <v>W5</v>
      </c>
      <c r="DF12" s="990" t="str">
        <f t="shared" ref="DF12" si="77">"W" &amp; WEEKNUM(DF13,1)</f>
        <v>W6</v>
      </c>
      <c r="DG12" s="990" t="str">
        <f t="shared" ref="DG12" si="78">"W" &amp; WEEKNUM(DG13,1)</f>
        <v>W7</v>
      </c>
      <c r="DH12" s="990" t="str">
        <f t="shared" ref="DH12" si="79">"W" &amp; WEEKNUM(DH13,1)</f>
        <v>W8</v>
      </c>
      <c r="DI12" s="990" t="str">
        <f t="shared" ref="DI12" si="80">"W" &amp; WEEKNUM(DI13,1)</f>
        <v>W9</v>
      </c>
      <c r="DJ12" s="990" t="str">
        <f t="shared" ref="DJ12" si="81">"W" &amp; WEEKNUM(DJ13,1)</f>
        <v>W10</v>
      </c>
      <c r="DK12" s="990" t="str">
        <f t="shared" ref="DK12" si="82">"W" &amp; WEEKNUM(DK13,1)</f>
        <v>W11</v>
      </c>
      <c r="DL12" s="990" t="str">
        <f t="shared" ref="DL12" si="83">"W" &amp; WEEKNUM(DL13,1)</f>
        <v>W12</v>
      </c>
      <c r="DM12" s="990" t="str">
        <f t="shared" ref="DM12" si="84">"W" &amp; WEEKNUM(DM13,1)</f>
        <v>W13</v>
      </c>
      <c r="DN12" s="990" t="str">
        <f t="shared" ref="DN12" si="85">"W" &amp; WEEKNUM(DN13,1)</f>
        <v>W14</v>
      </c>
      <c r="DO12" s="990" t="str">
        <f t="shared" ref="DO12" si="86">"W" &amp; WEEKNUM(DO13,1)</f>
        <v>W15</v>
      </c>
      <c r="DP12" s="990" t="str">
        <f t="shared" ref="DP12" si="87">"W" &amp; WEEKNUM(DP13,1)</f>
        <v>W16</v>
      </c>
      <c r="DQ12" s="990" t="str">
        <f t="shared" ref="DQ12" si="88">"W" &amp; WEEKNUM(DQ13,1)</f>
        <v>W17</v>
      </c>
      <c r="DR12" s="990" t="str">
        <f t="shared" ref="DR12" si="89">"W" &amp; WEEKNUM(DR13,1)</f>
        <v>W18</v>
      </c>
      <c r="DS12" s="990" t="str">
        <f t="shared" ref="DS12" si="90">"W" &amp; WEEKNUM(DS13,1)</f>
        <v>W19</v>
      </c>
      <c r="DT12" s="990" t="str">
        <f t="shared" ref="DT12" si="91">"W" &amp; WEEKNUM(DT13,1)</f>
        <v>W20</v>
      </c>
      <c r="DU12" s="990" t="str">
        <f t="shared" ref="DU12" si="92">"W" &amp; WEEKNUM(DU13,1)</f>
        <v>W21</v>
      </c>
      <c r="DV12" s="990" t="str">
        <f t="shared" ref="DV12" si="93">"W" &amp; WEEKNUM(DV13,1)</f>
        <v>W22</v>
      </c>
      <c r="DW12" s="990" t="str">
        <f t="shared" ref="DW12" si="94">"W" &amp; WEEKNUM(DW13,1)</f>
        <v>W23</v>
      </c>
      <c r="DX12" s="990" t="str">
        <f t="shared" ref="DX12" si="95">"W" &amp; WEEKNUM(DX13,1)</f>
        <v>W24</v>
      </c>
      <c r="DY12" s="990" t="str">
        <f t="shared" ref="DY12" si="96">"W" &amp; WEEKNUM(DY13,1)</f>
        <v>W25</v>
      </c>
      <c r="DZ12" s="990" t="str">
        <f t="shared" ref="DZ12" si="97">"W" &amp; WEEKNUM(DZ13,1)</f>
        <v>W26</v>
      </c>
      <c r="EA12" s="990" t="str">
        <f t="shared" ref="EA12" si="98">"W" &amp; WEEKNUM(EA13,1)</f>
        <v>W27</v>
      </c>
      <c r="EB12" s="990" t="str">
        <f t="shared" ref="EB12" si="99">"W" &amp; WEEKNUM(EB13,1)</f>
        <v>W28</v>
      </c>
      <c r="EC12" s="990" t="str">
        <f t="shared" ref="EC12" si="100">"W" &amp; WEEKNUM(EC13,1)</f>
        <v>W29</v>
      </c>
      <c r="ED12" s="990" t="str">
        <f t="shared" ref="ED12" si="101">"W" &amp; WEEKNUM(ED13,1)</f>
        <v>W30</v>
      </c>
      <c r="EE12" s="990" t="str">
        <f t="shared" ref="EE12" si="102">"W" &amp; WEEKNUM(EE13,1)</f>
        <v>W31</v>
      </c>
      <c r="EF12" s="990" t="str">
        <f t="shared" ref="EF12" si="103">"W" &amp; WEEKNUM(EF13,1)</f>
        <v>W32</v>
      </c>
      <c r="EG12" s="990" t="str">
        <f t="shared" ref="EG12" si="104">"W" &amp; WEEKNUM(EG13,1)</f>
        <v>W33</v>
      </c>
      <c r="EH12" s="990" t="str">
        <f t="shared" ref="EH12" si="105">"W" &amp; WEEKNUM(EH13,1)</f>
        <v>W34</v>
      </c>
      <c r="EI12" s="990" t="str">
        <f t="shared" ref="EI12" si="106">"W" &amp; WEEKNUM(EI13,1)</f>
        <v>W35</v>
      </c>
      <c r="EJ12" s="990" t="str">
        <f t="shared" ref="EJ12" si="107">"W" &amp; WEEKNUM(EJ13,1)</f>
        <v>W36</v>
      </c>
      <c r="EK12" s="990" t="str">
        <f t="shared" ref="EK12" si="108">"W" &amp; WEEKNUM(EK13,1)</f>
        <v>W37</v>
      </c>
      <c r="EL12" s="990" t="str">
        <f t="shared" ref="EL12" si="109">"W" &amp; WEEKNUM(EL13,1)</f>
        <v>W38</v>
      </c>
      <c r="EM12" s="990" t="str">
        <f t="shared" ref="EM12" si="110">"W" &amp; WEEKNUM(EM13,1)</f>
        <v>W39</v>
      </c>
      <c r="EN12" s="990" t="str">
        <f t="shared" ref="EN12" si="111">"W" &amp; WEEKNUM(EN13,1)</f>
        <v>W40</v>
      </c>
      <c r="EO12" s="990" t="str">
        <f t="shared" ref="EO12" si="112">"W" &amp; WEEKNUM(EO13,1)</f>
        <v>W41</v>
      </c>
      <c r="EP12" s="990" t="str">
        <f t="shared" ref="EP12" si="113">"W" &amp; WEEKNUM(EP13,1)</f>
        <v>W42</v>
      </c>
      <c r="EQ12" s="990" t="str">
        <f t="shared" ref="EQ12" si="114">"W" &amp; WEEKNUM(EQ13,1)</f>
        <v>W43</v>
      </c>
      <c r="ER12" s="990" t="str">
        <f t="shared" ref="ER12" si="115">"W" &amp; WEEKNUM(ER13,1)</f>
        <v>W44</v>
      </c>
      <c r="ES12" s="990" t="str">
        <f t="shared" ref="ES12" si="116">"W" &amp; WEEKNUM(ES13,1)</f>
        <v>W45</v>
      </c>
      <c r="ET12" s="990" t="str">
        <f t="shared" ref="ET12" si="117">"W" &amp; WEEKNUM(ET13,1)</f>
        <v>W46</v>
      </c>
      <c r="EU12" s="990" t="str">
        <f t="shared" ref="EU12" si="118">"W" &amp; WEEKNUM(EU13,1)</f>
        <v>W47</v>
      </c>
      <c r="EV12" s="990" t="str">
        <f t="shared" ref="EV12" si="119">"W" &amp; WEEKNUM(EV13,1)</f>
        <v>W48</v>
      </c>
      <c r="EW12" s="990" t="str">
        <f t="shared" ref="EW12" si="120">"W" &amp; WEEKNUM(EW13,1)</f>
        <v>W49</v>
      </c>
      <c r="EX12" s="990" t="str">
        <f t="shared" ref="EX12" si="121">"W" &amp; WEEKNUM(EX13,1)</f>
        <v>W50</v>
      </c>
      <c r="EY12" s="990" t="str">
        <f t="shared" ref="EY12" si="122">"W" &amp; WEEKNUM(EY13,1)</f>
        <v>W51</v>
      </c>
      <c r="EZ12" s="990" t="str">
        <f t="shared" ref="EZ12" si="123">"W" &amp; WEEKNUM(EZ13,1)</f>
        <v>W52</v>
      </c>
      <c r="FA12" s="990" t="str">
        <f t="shared" ref="FA12" si="124">"W" &amp; WEEKNUM(FA13,1)</f>
        <v>W1</v>
      </c>
      <c r="FB12" s="990" t="str">
        <f t="shared" ref="FB12" si="125">"W" &amp; WEEKNUM(FB13,1)</f>
        <v>W2</v>
      </c>
      <c r="FC12" s="990" t="str">
        <f t="shared" ref="FC12" si="126">"W" &amp; WEEKNUM(FC13,1)</f>
        <v>W3</v>
      </c>
      <c r="FD12" s="990" t="str">
        <f t="shared" ref="FD12" si="127">"W" &amp; WEEKNUM(FD13,1)</f>
        <v>W4</v>
      </c>
      <c r="FE12" s="990" t="str">
        <f t="shared" ref="FE12" si="128">"W" &amp; WEEKNUM(FE13,1)</f>
        <v>W5</v>
      </c>
      <c r="FF12" s="990" t="str">
        <f t="shared" ref="FF12" si="129">"W" &amp; WEEKNUM(FF13,1)</f>
        <v>W6</v>
      </c>
      <c r="FG12" s="990" t="str">
        <f t="shared" ref="FG12" si="130">"W" &amp; WEEKNUM(FG13,1)</f>
        <v>W7</v>
      </c>
      <c r="FH12" s="990" t="str">
        <f t="shared" ref="FH12" si="131">"W" &amp; WEEKNUM(FH13,1)</f>
        <v>W8</v>
      </c>
      <c r="FI12" s="990" t="str">
        <f t="shared" ref="FI12" si="132">"W" &amp; WEEKNUM(FI13,1)</f>
        <v>W9</v>
      </c>
      <c r="FJ12" s="990" t="str">
        <f t="shared" ref="FJ12" si="133">"W" &amp; WEEKNUM(FJ13,1)</f>
        <v>W10</v>
      </c>
      <c r="FK12" s="990" t="str">
        <f t="shared" ref="FK12" si="134">"W" &amp; WEEKNUM(FK13,1)</f>
        <v>W11</v>
      </c>
      <c r="FL12" s="990" t="str">
        <f t="shared" ref="FL12" si="135">"W" &amp; WEEKNUM(FL13,1)</f>
        <v>W12</v>
      </c>
      <c r="FM12" s="990" t="str">
        <f t="shared" ref="FM12" si="136">"W" &amp; WEEKNUM(FM13,1)</f>
        <v>W13</v>
      </c>
      <c r="FN12" s="990" t="str">
        <f t="shared" ref="FN12" si="137">"W" &amp; WEEKNUM(FN13,1)</f>
        <v>W14</v>
      </c>
      <c r="FO12" s="990" t="str">
        <f t="shared" ref="FO12" si="138">"W" &amp; WEEKNUM(FO13,1)</f>
        <v>W15</v>
      </c>
      <c r="FP12" s="990" t="str">
        <f t="shared" ref="FP12" si="139">"W" &amp; WEEKNUM(FP13,1)</f>
        <v>W16</v>
      </c>
      <c r="FQ12" s="990" t="str">
        <f t="shared" ref="FQ12" si="140">"W" &amp; WEEKNUM(FQ13,1)</f>
        <v>W17</v>
      </c>
      <c r="FR12" s="990" t="str">
        <f t="shared" ref="FR12" si="141">"W" &amp; WEEKNUM(FR13,1)</f>
        <v>W18</v>
      </c>
      <c r="FS12" s="990" t="str">
        <f t="shared" ref="FS12" si="142">"W" &amp; WEEKNUM(FS13,1)</f>
        <v>W19</v>
      </c>
      <c r="FT12" s="990" t="str">
        <f t="shared" ref="FT12" si="143">"W" &amp; WEEKNUM(FT13,1)</f>
        <v>W20</v>
      </c>
      <c r="FU12" s="990" t="str">
        <f t="shared" ref="FU12" si="144">"W" &amp; WEEKNUM(FU13,1)</f>
        <v>W21</v>
      </c>
      <c r="FV12" s="990" t="str">
        <f t="shared" ref="FV12" si="145">"W" &amp; WEEKNUM(FV13,1)</f>
        <v>W22</v>
      </c>
      <c r="FW12" s="990" t="str">
        <f t="shared" ref="FW12" si="146">"W" &amp; WEEKNUM(FW13,1)</f>
        <v>W23</v>
      </c>
      <c r="FX12" s="990" t="str">
        <f t="shared" ref="FX12" si="147">"W" &amp; WEEKNUM(FX13,1)</f>
        <v>W24</v>
      </c>
      <c r="FY12" s="990" t="str">
        <f t="shared" ref="FY12" si="148">"W" &amp; WEEKNUM(FY13,1)</f>
        <v>W25</v>
      </c>
      <c r="FZ12" s="990" t="str">
        <f t="shared" ref="FZ12" si="149">"W" &amp; WEEKNUM(FZ13,1)</f>
        <v>W26</v>
      </c>
      <c r="GA12" s="990" t="str">
        <f t="shared" ref="GA12" si="150">"W" &amp; WEEKNUM(GA13,1)</f>
        <v>W27</v>
      </c>
      <c r="GB12" s="990" t="str">
        <f t="shared" ref="GB12" si="151">"W" &amp; WEEKNUM(GB13,1)</f>
        <v>W28</v>
      </c>
      <c r="GC12" s="990" t="str">
        <f t="shared" ref="GC12" si="152">"W" &amp; WEEKNUM(GC13,1)</f>
        <v>W29</v>
      </c>
      <c r="GD12" s="990" t="str">
        <f t="shared" ref="GD12" si="153">"W" &amp; WEEKNUM(GD13,1)</f>
        <v>W30</v>
      </c>
      <c r="GE12" s="990" t="str">
        <f t="shared" ref="GE12" si="154">"W" &amp; WEEKNUM(GE13,1)</f>
        <v>W31</v>
      </c>
      <c r="GF12" s="990" t="str">
        <f t="shared" ref="GF12" si="155">"W" &amp; WEEKNUM(GF13,1)</f>
        <v>W32</v>
      </c>
      <c r="GG12" s="990" t="str">
        <f t="shared" ref="GG12" si="156">"W" &amp; WEEKNUM(GG13,1)</f>
        <v>W33</v>
      </c>
      <c r="GH12" s="990" t="str">
        <f t="shared" ref="GH12" si="157">"W" &amp; WEEKNUM(GH13,1)</f>
        <v>W34</v>
      </c>
      <c r="GI12" s="990" t="str">
        <f t="shared" ref="GI12" si="158">"W" &amp; WEEKNUM(GI13,1)</f>
        <v>W35</v>
      </c>
      <c r="GJ12" s="990" t="str">
        <f t="shared" ref="GJ12" si="159">"W" &amp; WEEKNUM(GJ13,1)</f>
        <v>W36</v>
      </c>
      <c r="GK12" s="990" t="str">
        <f t="shared" ref="GK12" si="160">"W" &amp; WEEKNUM(GK13,1)</f>
        <v>W37</v>
      </c>
      <c r="GL12" s="990" t="str">
        <f t="shared" ref="GL12" si="161">"W" &amp; WEEKNUM(GL13,1)</f>
        <v>W38</v>
      </c>
      <c r="GM12" s="990" t="str">
        <f t="shared" ref="GM12" si="162">"W" &amp; WEEKNUM(GM13,1)</f>
        <v>W39</v>
      </c>
      <c r="GN12" s="990" t="str">
        <f t="shared" ref="GN12" si="163">"W" &amp; WEEKNUM(GN13,1)</f>
        <v>W40</v>
      </c>
      <c r="GO12" s="990" t="str">
        <f t="shared" ref="GO12" si="164">"W" &amp; WEEKNUM(GO13,1)</f>
        <v>W41</v>
      </c>
      <c r="GP12" s="990" t="str">
        <f t="shared" ref="GP12" si="165">"W" &amp; WEEKNUM(GP13,1)</f>
        <v>W42</v>
      </c>
      <c r="GQ12" s="990" t="str">
        <f t="shared" ref="GQ12" si="166">"W" &amp; WEEKNUM(GQ13,1)</f>
        <v>W43</v>
      </c>
      <c r="GR12" s="990" t="str">
        <f t="shared" ref="GR12" si="167">"W" &amp; WEEKNUM(GR13,1)</f>
        <v>W44</v>
      </c>
      <c r="GS12" s="990" t="str">
        <f t="shared" ref="GS12" si="168">"W" &amp; WEEKNUM(GS13,1)</f>
        <v>W45</v>
      </c>
      <c r="GT12" s="990" t="str">
        <f t="shared" ref="GT12" si="169">"W" &amp; WEEKNUM(GT13,1)</f>
        <v>W46</v>
      </c>
      <c r="GU12" s="990" t="str">
        <f t="shared" ref="GU12" si="170">"W" &amp; WEEKNUM(GU13,1)</f>
        <v>W47</v>
      </c>
      <c r="GV12" s="990" t="str">
        <f t="shared" ref="GV12" si="171">"W" &amp; WEEKNUM(GV13,1)</f>
        <v>W48</v>
      </c>
      <c r="GW12" s="990" t="str">
        <f t="shared" ref="GW12" si="172">"W" &amp; WEEKNUM(GW13,1)</f>
        <v>W49</v>
      </c>
      <c r="GX12" s="990" t="str">
        <f t="shared" ref="GX12" si="173">"W" &amp; WEEKNUM(GX13,1)</f>
        <v>W50</v>
      </c>
      <c r="GY12" s="990" t="str">
        <f t="shared" ref="GY12" si="174">"W" &amp; WEEKNUM(GY13,1)</f>
        <v>W51</v>
      </c>
    </row>
    <row r="13" spans="1:207" customFormat="1" ht="18.75" customHeight="1" x14ac:dyDescent="0.25">
      <c r="A13" s="151"/>
      <c r="B13" s="2863"/>
      <c r="C13" s="2866"/>
      <c r="D13" s="2860"/>
      <c r="E13" s="2857"/>
      <c r="F13" s="2860"/>
      <c r="G13" s="2860"/>
      <c r="H13" s="2860"/>
      <c r="I13" s="2860"/>
      <c r="J13" s="2860"/>
      <c r="K13" s="2857"/>
      <c r="L13" s="2857"/>
      <c r="M13" s="2857"/>
      <c r="N13" s="2857"/>
      <c r="O13" s="2854"/>
      <c r="P13" s="2201">
        <f>IFERROR(MIN('Status Report'!E53:E56),"1 Jan 2018")</f>
        <v>0</v>
      </c>
      <c r="Q13" s="983">
        <f t="shared" ref="Q13:AE13" si="175">EDATE(P13,1)</f>
        <v>31</v>
      </c>
      <c r="R13" s="983">
        <f t="shared" si="175"/>
        <v>59</v>
      </c>
      <c r="S13" s="983">
        <f t="shared" si="175"/>
        <v>88</v>
      </c>
      <c r="T13" s="983">
        <f t="shared" si="175"/>
        <v>119</v>
      </c>
      <c r="U13" s="983">
        <f t="shared" si="175"/>
        <v>149</v>
      </c>
      <c r="V13" s="983">
        <f t="shared" si="175"/>
        <v>180</v>
      </c>
      <c r="W13" s="983">
        <f t="shared" si="175"/>
        <v>210</v>
      </c>
      <c r="X13" s="983">
        <f t="shared" si="175"/>
        <v>241</v>
      </c>
      <c r="Y13" s="983">
        <f t="shared" si="175"/>
        <v>272</v>
      </c>
      <c r="Z13" s="983">
        <f t="shared" si="175"/>
        <v>302</v>
      </c>
      <c r="AA13" s="983">
        <f t="shared" si="175"/>
        <v>333</v>
      </c>
      <c r="AB13" s="983">
        <f t="shared" si="175"/>
        <v>363</v>
      </c>
      <c r="AC13" s="983">
        <f t="shared" si="175"/>
        <v>394</v>
      </c>
      <c r="AD13" s="983">
        <f t="shared" si="175"/>
        <v>425</v>
      </c>
      <c r="AE13" s="983">
        <f t="shared" si="175"/>
        <v>453</v>
      </c>
      <c r="AF13" s="983">
        <f t="shared" ref="AF13:AY13" si="176">EDATE(AE13,1)</f>
        <v>484</v>
      </c>
      <c r="AG13" s="983">
        <f t="shared" si="176"/>
        <v>514</v>
      </c>
      <c r="AH13" s="983">
        <f t="shared" si="176"/>
        <v>545</v>
      </c>
      <c r="AI13" s="983">
        <f t="shared" si="176"/>
        <v>575</v>
      </c>
      <c r="AJ13" s="983">
        <f t="shared" si="176"/>
        <v>606</v>
      </c>
      <c r="AK13" s="983">
        <f t="shared" si="176"/>
        <v>637</v>
      </c>
      <c r="AL13" s="983">
        <f t="shared" si="176"/>
        <v>667</v>
      </c>
      <c r="AM13" s="983">
        <f t="shared" si="176"/>
        <v>698</v>
      </c>
      <c r="AN13" s="983">
        <f t="shared" si="176"/>
        <v>728</v>
      </c>
      <c r="AO13" s="983">
        <f t="shared" si="176"/>
        <v>759</v>
      </c>
      <c r="AP13" s="983">
        <f t="shared" si="176"/>
        <v>790</v>
      </c>
      <c r="AQ13" s="983">
        <f t="shared" si="176"/>
        <v>818</v>
      </c>
      <c r="AR13" s="983">
        <f t="shared" si="176"/>
        <v>849</v>
      </c>
      <c r="AS13" s="983">
        <f t="shared" si="176"/>
        <v>879</v>
      </c>
      <c r="AT13" s="983">
        <f t="shared" si="176"/>
        <v>910</v>
      </c>
      <c r="AU13" s="983">
        <f t="shared" si="176"/>
        <v>940</v>
      </c>
      <c r="AV13" s="983">
        <f t="shared" si="176"/>
        <v>971</v>
      </c>
      <c r="AW13" s="983">
        <f t="shared" si="176"/>
        <v>1002</v>
      </c>
      <c r="AX13" s="983">
        <f t="shared" si="176"/>
        <v>1032</v>
      </c>
      <c r="AY13" s="983">
        <f t="shared" si="176"/>
        <v>1063</v>
      </c>
      <c r="AZ13" s="991">
        <f>P13</f>
        <v>0</v>
      </c>
      <c r="BA13" s="991">
        <f>AZ13+7</f>
        <v>7</v>
      </c>
      <c r="BB13" s="991">
        <f t="shared" ref="BB13:DM13" si="177">BA13+7</f>
        <v>14</v>
      </c>
      <c r="BC13" s="991">
        <f t="shared" si="177"/>
        <v>21</v>
      </c>
      <c r="BD13" s="991">
        <f t="shared" si="177"/>
        <v>28</v>
      </c>
      <c r="BE13" s="991">
        <f t="shared" si="177"/>
        <v>35</v>
      </c>
      <c r="BF13" s="991">
        <f t="shared" si="177"/>
        <v>42</v>
      </c>
      <c r="BG13" s="991">
        <f t="shared" si="177"/>
        <v>49</v>
      </c>
      <c r="BH13" s="991">
        <f t="shared" si="177"/>
        <v>56</v>
      </c>
      <c r="BI13" s="991">
        <f t="shared" si="177"/>
        <v>63</v>
      </c>
      <c r="BJ13" s="991">
        <f t="shared" si="177"/>
        <v>70</v>
      </c>
      <c r="BK13" s="991">
        <f t="shared" si="177"/>
        <v>77</v>
      </c>
      <c r="BL13" s="991">
        <f t="shared" si="177"/>
        <v>84</v>
      </c>
      <c r="BM13" s="991">
        <f t="shared" si="177"/>
        <v>91</v>
      </c>
      <c r="BN13" s="991">
        <f t="shared" si="177"/>
        <v>98</v>
      </c>
      <c r="BO13" s="991">
        <f t="shared" si="177"/>
        <v>105</v>
      </c>
      <c r="BP13" s="991">
        <f t="shared" si="177"/>
        <v>112</v>
      </c>
      <c r="BQ13" s="991">
        <f t="shared" si="177"/>
        <v>119</v>
      </c>
      <c r="BR13" s="991">
        <f t="shared" si="177"/>
        <v>126</v>
      </c>
      <c r="BS13" s="991">
        <f t="shared" si="177"/>
        <v>133</v>
      </c>
      <c r="BT13" s="991">
        <f t="shared" si="177"/>
        <v>140</v>
      </c>
      <c r="BU13" s="991">
        <f t="shared" si="177"/>
        <v>147</v>
      </c>
      <c r="BV13" s="991">
        <f t="shared" si="177"/>
        <v>154</v>
      </c>
      <c r="BW13" s="991">
        <f t="shared" si="177"/>
        <v>161</v>
      </c>
      <c r="BX13" s="991">
        <f t="shared" si="177"/>
        <v>168</v>
      </c>
      <c r="BY13" s="991">
        <f t="shared" si="177"/>
        <v>175</v>
      </c>
      <c r="BZ13" s="991">
        <f t="shared" si="177"/>
        <v>182</v>
      </c>
      <c r="CA13" s="991">
        <f t="shared" si="177"/>
        <v>189</v>
      </c>
      <c r="CB13" s="991">
        <f t="shared" si="177"/>
        <v>196</v>
      </c>
      <c r="CC13" s="991">
        <f t="shared" si="177"/>
        <v>203</v>
      </c>
      <c r="CD13" s="991">
        <f t="shared" si="177"/>
        <v>210</v>
      </c>
      <c r="CE13" s="991">
        <f t="shared" si="177"/>
        <v>217</v>
      </c>
      <c r="CF13" s="991">
        <f t="shared" si="177"/>
        <v>224</v>
      </c>
      <c r="CG13" s="991">
        <f t="shared" si="177"/>
        <v>231</v>
      </c>
      <c r="CH13" s="991">
        <f t="shared" si="177"/>
        <v>238</v>
      </c>
      <c r="CI13" s="991">
        <f t="shared" si="177"/>
        <v>245</v>
      </c>
      <c r="CJ13" s="991">
        <f t="shared" si="177"/>
        <v>252</v>
      </c>
      <c r="CK13" s="991">
        <f t="shared" si="177"/>
        <v>259</v>
      </c>
      <c r="CL13" s="991">
        <f t="shared" si="177"/>
        <v>266</v>
      </c>
      <c r="CM13" s="991">
        <f t="shared" si="177"/>
        <v>273</v>
      </c>
      <c r="CN13" s="991">
        <f t="shared" si="177"/>
        <v>280</v>
      </c>
      <c r="CO13" s="991">
        <f t="shared" si="177"/>
        <v>287</v>
      </c>
      <c r="CP13" s="991">
        <f t="shared" si="177"/>
        <v>294</v>
      </c>
      <c r="CQ13" s="991">
        <f t="shared" si="177"/>
        <v>301</v>
      </c>
      <c r="CR13" s="991">
        <f t="shared" si="177"/>
        <v>308</v>
      </c>
      <c r="CS13" s="991">
        <f t="shared" si="177"/>
        <v>315</v>
      </c>
      <c r="CT13" s="991">
        <f t="shared" si="177"/>
        <v>322</v>
      </c>
      <c r="CU13" s="991">
        <f t="shared" si="177"/>
        <v>329</v>
      </c>
      <c r="CV13" s="991">
        <f t="shared" si="177"/>
        <v>336</v>
      </c>
      <c r="CW13" s="991">
        <f t="shared" si="177"/>
        <v>343</v>
      </c>
      <c r="CX13" s="991">
        <f t="shared" si="177"/>
        <v>350</v>
      </c>
      <c r="CY13" s="991">
        <f t="shared" si="177"/>
        <v>357</v>
      </c>
      <c r="CZ13" s="991">
        <f t="shared" si="177"/>
        <v>364</v>
      </c>
      <c r="DA13" s="991">
        <f t="shared" si="177"/>
        <v>371</v>
      </c>
      <c r="DB13" s="991">
        <f t="shared" si="177"/>
        <v>378</v>
      </c>
      <c r="DC13" s="991">
        <f t="shared" si="177"/>
        <v>385</v>
      </c>
      <c r="DD13" s="991">
        <f t="shared" si="177"/>
        <v>392</v>
      </c>
      <c r="DE13" s="991">
        <f t="shared" si="177"/>
        <v>399</v>
      </c>
      <c r="DF13" s="991">
        <f t="shared" si="177"/>
        <v>406</v>
      </c>
      <c r="DG13" s="991">
        <f t="shared" si="177"/>
        <v>413</v>
      </c>
      <c r="DH13" s="991">
        <f t="shared" si="177"/>
        <v>420</v>
      </c>
      <c r="DI13" s="991">
        <f t="shared" si="177"/>
        <v>427</v>
      </c>
      <c r="DJ13" s="991">
        <f t="shared" si="177"/>
        <v>434</v>
      </c>
      <c r="DK13" s="991">
        <f t="shared" si="177"/>
        <v>441</v>
      </c>
      <c r="DL13" s="991">
        <f t="shared" si="177"/>
        <v>448</v>
      </c>
      <c r="DM13" s="991">
        <f t="shared" si="177"/>
        <v>455</v>
      </c>
      <c r="DN13" s="991">
        <f t="shared" ref="DN13:FY13" si="178">DM13+7</f>
        <v>462</v>
      </c>
      <c r="DO13" s="991">
        <f t="shared" si="178"/>
        <v>469</v>
      </c>
      <c r="DP13" s="991">
        <f t="shared" si="178"/>
        <v>476</v>
      </c>
      <c r="DQ13" s="991">
        <f t="shared" si="178"/>
        <v>483</v>
      </c>
      <c r="DR13" s="991">
        <f t="shared" si="178"/>
        <v>490</v>
      </c>
      <c r="DS13" s="991">
        <f t="shared" si="178"/>
        <v>497</v>
      </c>
      <c r="DT13" s="991">
        <f t="shared" si="178"/>
        <v>504</v>
      </c>
      <c r="DU13" s="991">
        <f t="shared" si="178"/>
        <v>511</v>
      </c>
      <c r="DV13" s="991">
        <f t="shared" si="178"/>
        <v>518</v>
      </c>
      <c r="DW13" s="991">
        <f t="shared" si="178"/>
        <v>525</v>
      </c>
      <c r="DX13" s="991">
        <f t="shared" si="178"/>
        <v>532</v>
      </c>
      <c r="DY13" s="991">
        <f t="shared" si="178"/>
        <v>539</v>
      </c>
      <c r="DZ13" s="991">
        <f t="shared" si="178"/>
        <v>546</v>
      </c>
      <c r="EA13" s="991">
        <f t="shared" si="178"/>
        <v>553</v>
      </c>
      <c r="EB13" s="991">
        <f t="shared" si="178"/>
        <v>560</v>
      </c>
      <c r="EC13" s="991">
        <f t="shared" si="178"/>
        <v>567</v>
      </c>
      <c r="ED13" s="991">
        <f t="shared" si="178"/>
        <v>574</v>
      </c>
      <c r="EE13" s="991">
        <f t="shared" si="178"/>
        <v>581</v>
      </c>
      <c r="EF13" s="991">
        <f t="shared" si="178"/>
        <v>588</v>
      </c>
      <c r="EG13" s="991">
        <f t="shared" si="178"/>
        <v>595</v>
      </c>
      <c r="EH13" s="991">
        <f t="shared" si="178"/>
        <v>602</v>
      </c>
      <c r="EI13" s="991">
        <f t="shared" si="178"/>
        <v>609</v>
      </c>
      <c r="EJ13" s="991">
        <f t="shared" si="178"/>
        <v>616</v>
      </c>
      <c r="EK13" s="991">
        <f t="shared" si="178"/>
        <v>623</v>
      </c>
      <c r="EL13" s="991">
        <f t="shared" si="178"/>
        <v>630</v>
      </c>
      <c r="EM13" s="991">
        <f t="shared" si="178"/>
        <v>637</v>
      </c>
      <c r="EN13" s="991">
        <f t="shared" si="178"/>
        <v>644</v>
      </c>
      <c r="EO13" s="991">
        <f t="shared" si="178"/>
        <v>651</v>
      </c>
      <c r="EP13" s="991">
        <f t="shared" si="178"/>
        <v>658</v>
      </c>
      <c r="EQ13" s="991">
        <f t="shared" si="178"/>
        <v>665</v>
      </c>
      <c r="ER13" s="991">
        <f t="shared" si="178"/>
        <v>672</v>
      </c>
      <c r="ES13" s="991">
        <f t="shared" si="178"/>
        <v>679</v>
      </c>
      <c r="ET13" s="991">
        <f t="shared" si="178"/>
        <v>686</v>
      </c>
      <c r="EU13" s="991">
        <f t="shared" si="178"/>
        <v>693</v>
      </c>
      <c r="EV13" s="991">
        <f t="shared" si="178"/>
        <v>700</v>
      </c>
      <c r="EW13" s="991">
        <f t="shared" si="178"/>
        <v>707</v>
      </c>
      <c r="EX13" s="991">
        <f t="shared" si="178"/>
        <v>714</v>
      </c>
      <c r="EY13" s="991">
        <f t="shared" si="178"/>
        <v>721</v>
      </c>
      <c r="EZ13" s="991">
        <f t="shared" si="178"/>
        <v>728</v>
      </c>
      <c r="FA13" s="991">
        <f t="shared" si="178"/>
        <v>735</v>
      </c>
      <c r="FB13" s="991">
        <f t="shared" si="178"/>
        <v>742</v>
      </c>
      <c r="FC13" s="991">
        <f t="shared" si="178"/>
        <v>749</v>
      </c>
      <c r="FD13" s="991">
        <f t="shared" si="178"/>
        <v>756</v>
      </c>
      <c r="FE13" s="991">
        <f t="shared" si="178"/>
        <v>763</v>
      </c>
      <c r="FF13" s="991">
        <f t="shared" si="178"/>
        <v>770</v>
      </c>
      <c r="FG13" s="991">
        <f t="shared" si="178"/>
        <v>777</v>
      </c>
      <c r="FH13" s="991">
        <f t="shared" si="178"/>
        <v>784</v>
      </c>
      <c r="FI13" s="991">
        <f t="shared" si="178"/>
        <v>791</v>
      </c>
      <c r="FJ13" s="991">
        <f t="shared" si="178"/>
        <v>798</v>
      </c>
      <c r="FK13" s="991">
        <f t="shared" si="178"/>
        <v>805</v>
      </c>
      <c r="FL13" s="991">
        <f t="shared" si="178"/>
        <v>812</v>
      </c>
      <c r="FM13" s="991">
        <f t="shared" si="178"/>
        <v>819</v>
      </c>
      <c r="FN13" s="991">
        <f t="shared" si="178"/>
        <v>826</v>
      </c>
      <c r="FO13" s="991">
        <f t="shared" si="178"/>
        <v>833</v>
      </c>
      <c r="FP13" s="991">
        <f t="shared" si="178"/>
        <v>840</v>
      </c>
      <c r="FQ13" s="991">
        <f t="shared" si="178"/>
        <v>847</v>
      </c>
      <c r="FR13" s="991">
        <f t="shared" si="178"/>
        <v>854</v>
      </c>
      <c r="FS13" s="991">
        <f t="shared" si="178"/>
        <v>861</v>
      </c>
      <c r="FT13" s="991">
        <f t="shared" si="178"/>
        <v>868</v>
      </c>
      <c r="FU13" s="991">
        <f t="shared" si="178"/>
        <v>875</v>
      </c>
      <c r="FV13" s="991">
        <f t="shared" si="178"/>
        <v>882</v>
      </c>
      <c r="FW13" s="991">
        <f t="shared" si="178"/>
        <v>889</v>
      </c>
      <c r="FX13" s="991">
        <f t="shared" si="178"/>
        <v>896</v>
      </c>
      <c r="FY13" s="991">
        <f t="shared" si="178"/>
        <v>903</v>
      </c>
      <c r="FZ13" s="991">
        <f t="shared" ref="FZ13:GY13" si="179">FY13+7</f>
        <v>910</v>
      </c>
      <c r="GA13" s="991">
        <f t="shared" si="179"/>
        <v>917</v>
      </c>
      <c r="GB13" s="991">
        <f t="shared" si="179"/>
        <v>924</v>
      </c>
      <c r="GC13" s="991">
        <f t="shared" si="179"/>
        <v>931</v>
      </c>
      <c r="GD13" s="991">
        <f t="shared" si="179"/>
        <v>938</v>
      </c>
      <c r="GE13" s="991">
        <f t="shared" si="179"/>
        <v>945</v>
      </c>
      <c r="GF13" s="991">
        <f t="shared" si="179"/>
        <v>952</v>
      </c>
      <c r="GG13" s="991">
        <f t="shared" si="179"/>
        <v>959</v>
      </c>
      <c r="GH13" s="991">
        <f t="shared" si="179"/>
        <v>966</v>
      </c>
      <c r="GI13" s="991">
        <f t="shared" si="179"/>
        <v>973</v>
      </c>
      <c r="GJ13" s="991">
        <f t="shared" si="179"/>
        <v>980</v>
      </c>
      <c r="GK13" s="991">
        <f t="shared" si="179"/>
        <v>987</v>
      </c>
      <c r="GL13" s="991">
        <f t="shared" si="179"/>
        <v>994</v>
      </c>
      <c r="GM13" s="991">
        <f t="shared" si="179"/>
        <v>1001</v>
      </c>
      <c r="GN13" s="991">
        <f t="shared" si="179"/>
        <v>1008</v>
      </c>
      <c r="GO13" s="991">
        <f t="shared" si="179"/>
        <v>1015</v>
      </c>
      <c r="GP13" s="991">
        <f t="shared" si="179"/>
        <v>1022</v>
      </c>
      <c r="GQ13" s="991">
        <f t="shared" si="179"/>
        <v>1029</v>
      </c>
      <c r="GR13" s="991">
        <f t="shared" si="179"/>
        <v>1036</v>
      </c>
      <c r="GS13" s="991">
        <f t="shared" si="179"/>
        <v>1043</v>
      </c>
      <c r="GT13" s="991">
        <f t="shared" si="179"/>
        <v>1050</v>
      </c>
      <c r="GU13" s="991">
        <f t="shared" si="179"/>
        <v>1057</v>
      </c>
      <c r="GV13" s="991">
        <f t="shared" si="179"/>
        <v>1064</v>
      </c>
      <c r="GW13" s="991">
        <f t="shared" si="179"/>
        <v>1071</v>
      </c>
      <c r="GX13" s="991">
        <f t="shared" si="179"/>
        <v>1078</v>
      </c>
      <c r="GY13" s="991">
        <f t="shared" si="179"/>
        <v>1085</v>
      </c>
    </row>
    <row r="14" spans="1:207" s="61" customFormat="1" ht="24.95" customHeight="1" x14ac:dyDescent="0.2">
      <c r="B14" s="1068"/>
      <c r="C14" s="1068" t="s">
        <v>8195</v>
      </c>
      <c r="D14" s="1068"/>
      <c r="E14" s="1068"/>
      <c r="F14" s="1069"/>
      <c r="G14" s="1068"/>
      <c r="H14" s="1068"/>
      <c r="I14" s="1068"/>
      <c r="J14" s="1068"/>
      <c r="K14" s="1068"/>
      <c r="L14" s="1068"/>
      <c r="M14" s="1068"/>
      <c r="N14" s="1068"/>
      <c r="O14" s="1336"/>
      <c r="P14" s="2187"/>
      <c r="Q14" s="1335"/>
      <c r="R14" s="1335"/>
      <c r="S14" s="1335"/>
      <c r="T14" s="1335"/>
      <c r="U14" s="1335"/>
      <c r="V14" s="1335"/>
      <c r="W14" s="1335"/>
      <c r="X14" s="1335"/>
      <c r="Y14" s="1335"/>
      <c r="Z14" s="1335"/>
      <c r="AA14" s="1335"/>
      <c r="AB14" s="1335"/>
      <c r="AC14" s="1335"/>
      <c r="AD14" s="1335"/>
      <c r="AE14" s="1335"/>
      <c r="AF14" s="1335"/>
      <c r="AG14" s="1335"/>
      <c r="AH14" s="1335"/>
      <c r="AI14" s="1335"/>
      <c r="AJ14" s="1335"/>
      <c r="AK14" s="1335"/>
      <c r="AL14" s="1335"/>
      <c r="AM14" s="1335"/>
      <c r="AN14" s="1335"/>
      <c r="AO14" s="1335"/>
      <c r="AP14" s="1335"/>
      <c r="AQ14" s="1335"/>
      <c r="AR14" s="2100"/>
      <c r="AS14" s="2100"/>
      <c r="AT14" s="2100"/>
      <c r="AU14" s="2100"/>
      <c r="AV14" s="2100"/>
      <c r="AW14" s="2100"/>
      <c r="AX14" s="2100"/>
      <c r="AY14" s="2100"/>
      <c r="AZ14" s="2100"/>
      <c r="BA14" s="2100"/>
      <c r="BB14" s="2100"/>
      <c r="BC14" s="2100"/>
      <c r="BD14" s="2100"/>
      <c r="BE14" s="2100"/>
      <c r="BF14" s="2100"/>
      <c r="BG14" s="2100"/>
      <c r="BH14" s="2100"/>
      <c r="BI14" s="2100"/>
      <c r="BJ14" s="2100"/>
      <c r="BK14" s="2100"/>
      <c r="BL14" s="2100"/>
      <c r="BM14" s="2100"/>
      <c r="BN14" s="2100"/>
      <c r="BO14" s="2100"/>
      <c r="BP14" s="2100"/>
      <c r="BQ14" s="2100"/>
      <c r="BR14" s="2100"/>
      <c r="BS14" s="2100"/>
      <c r="BT14" s="2100"/>
      <c r="BU14" s="2100"/>
      <c r="BV14" s="2100"/>
      <c r="BW14" s="2100"/>
      <c r="BX14" s="2100"/>
      <c r="BY14" s="2100"/>
      <c r="BZ14" s="2100"/>
      <c r="CA14" s="2100"/>
      <c r="CB14" s="2100"/>
      <c r="CC14" s="2100"/>
      <c r="CD14" s="2100"/>
      <c r="CE14" s="2100"/>
      <c r="CF14" s="2100"/>
      <c r="CG14" s="2100"/>
      <c r="CH14" s="2100"/>
      <c r="CI14" s="2100"/>
      <c r="CJ14" s="2100"/>
      <c r="CK14" s="2100"/>
      <c r="CL14" s="2100"/>
      <c r="CM14" s="2100"/>
      <c r="CN14" s="2100"/>
      <c r="CO14" s="2100"/>
      <c r="CP14" s="2100"/>
      <c r="CQ14" s="2100"/>
      <c r="CR14" s="2100"/>
      <c r="CS14" s="2100"/>
      <c r="CT14" s="2100"/>
      <c r="CU14" s="2100"/>
      <c r="CV14" s="2100"/>
      <c r="CW14" s="2100"/>
      <c r="CX14" s="2100"/>
      <c r="CY14" s="2100"/>
      <c r="CZ14" s="2100"/>
      <c r="DA14" s="2100"/>
      <c r="DB14" s="2100"/>
      <c r="DC14" s="2100"/>
      <c r="DD14" s="2100"/>
      <c r="DE14" s="2100"/>
      <c r="DF14" s="2100"/>
      <c r="DG14" s="2100"/>
      <c r="DH14" s="2100"/>
      <c r="DI14" s="2100"/>
      <c r="DJ14" s="2100"/>
      <c r="DK14" s="2100"/>
      <c r="DL14" s="2100"/>
      <c r="DM14" s="2100"/>
      <c r="DN14" s="2100"/>
      <c r="DO14" s="2100"/>
      <c r="DP14" s="2100"/>
      <c r="DQ14" s="2100"/>
      <c r="DR14" s="2100"/>
      <c r="DS14" s="2100"/>
      <c r="DT14" s="2100"/>
      <c r="DU14" s="2100"/>
      <c r="DV14" s="2100"/>
      <c r="DW14" s="2100"/>
      <c r="DX14" s="2100"/>
      <c r="DY14" s="2100"/>
      <c r="DZ14" s="2100"/>
      <c r="EA14" s="2100"/>
      <c r="EB14" s="2100"/>
      <c r="EC14" s="2100"/>
      <c r="ED14" s="2100"/>
      <c r="EE14" s="2100"/>
      <c r="EF14" s="2100"/>
      <c r="EG14" s="2100"/>
      <c r="EH14" s="2100"/>
      <c r="EI14" s="2100"/>
      <c r="EJ14" s="2100"/>
      <c r="EK14" s="2100"/>
      <c r="EL14" s="2100"/>
      <c r="EM14" s="2100"/>
      <c r="EN14" s="2100"/>
      <c r="EO14" s="2100"/>
      <c r="EP14" s="2100"/>
      <c r="EQ14" s="2100"/>
      <c r="ER14" s="2100"/>
      <c r="ES14" s="2100"/>
      <c r="ET14" s="2100"/>
      <c r="EU14" s="2100"/>
      <c r="EV14" s="2100"/>
      <c r="EW14" s="2100"/>
      <c r="EX14" s="2100"/>
      <c r="EY14" s="2100"/>
      <c r="EZ14" s="2100"/>
      <c r="FA14" s="2100"/>
      <c r="FB14" s="2100"/>
      <c r="FC14" s="2100"/>
      <c r="FD14" s="2100"/>
      <c r="FE14" s="2100"/>
      <c r="FF14" s="2100"/>
      <c r="FG14" s="2100"/>
      <c r="FH14" s="2100"/>
      <c r="FI14" s="2100"/>
      <c r="FJ14" s="2100"/>
      <c r="FK14" s="2100"/>
      <c r="FL14" s="2100"/>
      <c r="FM14" s="2100"/>
      <c r="FN14" s="2100"/>
      <c r="FO14" s="2100"/>
      <c r="FP14" s="2100"/>
      <c r="FQ14" s="2100"/>
      <c r="FR14" s="2100"/>
      <c r="FS14" s="2100"/>
      <c r="FT14" s="2100"/>
      <c r="FU14" s="2100"/>
      <c r="FV14" s="2100"/>
      <c r="FW14" s="2100"/>
      <c r="FX14" s="2100"/>
      <c r="FY14" s="2100"/>
      <c r="FZ14" s="2100"/>
      <c r="GA14" s="2100"/>
      <c r="GB14" s="2100"/>
      <c r="GC14" s="2100"/>
      <c r="GD14" s="2100"/>
      <c r="GE14" s="2100"/>
      <c r="GF14" s="2100"/>
      <c r="GG14" s="2100"/>
      <c r="GH14" s="2100"/>
      <c r="GI14" s="2100"/>
      <c r="GJ14" s="2100"/>
      <c r="GK14" s="2100"/>
      <c r="GL14" s="2100"/>
      <c r="GM14" s="2100"/>
      <c r="GN14" s="2100"/>
      <c r="GO14" s="2100"/>
      <c r="GP14" s="2100"/>
      <c r="GQ14" s="2100"/>
      <c r="GR14" s="2100"/>
      <c r="GS14" s="2100"/>
      <c r="GT14" s="2100"/>
      <c r="GU14" s="2100"/>
      <c r="GV14" s="2100"/>
      <c r="GW14" s="2100"/>
      <c r="GX14" s="2100"/>
      <c r="GY14" s="2100"/>
    </row>
    <row r="15" spans="1:207" s="61" customFormat="1" ht="24.95" customHeight="1" x14ac:dyDescent="0.2">
      <c r="B15" s="1068"/>
      <c r="C15" s="1068" t="s">
        <v>4191</v>
      </c>
      <c r="D15" s="1068"/>
      <c r="E15" s="1068"/>
      <c r="F15" s="1069"/>
      <c r="G15" s="1068"/>
      <c r="H15" s="1068"/>
      <c r="I15" s="1068"/>
      <c r="J15" s="1068"/>
      <c r="K15" s="1068"/>
      <c r="L15" s="1068"/>
      <c r="M15" s="1068"/>
      <c r="N15" s="1068"/>
      <c r="O15" s="1336"/>
      <c r="P15" s="2100"/>
      <c r="Q15" s="1335"/>
      <c r="R15" s="1335"/>
      <c r="S15" s="1335"/>
      <c r="T15" s="1335"/>
      <c r="U15" s="1335"/>
      <c r="V15" s="1335"/>
      <c r="W15" s="1335"/>
      <c r="X15" s="1335"/>
      <c r="Y15" s="1335"/>
      <c r="Z15" s="1335"/>
      <c r="AA15" s="1335"/>
      <c r="AB15" s="1335"/>
      <c r="AC15" s="1335"/>
      <c r="AD15" s="1335"/>
      <c r="AE15" s="1335"/>
      <c r="AF15" s="1335"/>
      <c r="AG15" s="1335"/>
      <c r="AH15" s="1335"/>
      <c r="AI15" s="1335"/>
      <c r="AJ15" s="1335"/>
      <c r="AK15" s="1335"/>
      <c r="AL15" s="1335"/>
      <c r="AM15" s="1335"/>
      <c r="AN15" s="1335"/>
      <c r="AO15" s="1335"/>
      <c r="AP15" s="1335"/>
      <c r="AQ15" s="1335"/>
      <c r="AR15" s="2100"/>
      <c r="AS15" s="2100"/>
      <c r="AT15" s="2100"/>
      <c r="AU15" s="2100"/>
      <c r="AV15" s="2100"/>
      <c r="AW15" s="2100"/>
      <c r="AX15" s="2100"/>
      <c r="AY15" s="2100"/>
      <c r="AZ15" s="2100"/>
      <c r="BA15" s="2100"/>
      <c r="BB15" s="2100"/>
      <c r="BC15" s="2100"/>
      <c r="BD15" s="2100"/>
      <c r="BE15" s="2100"/>
      <c r="BF15" s="2100"/>
      <c r="BG15" s="2100"/>
      <c r="BH15" s="2100"/>
      <c r="BI15" s="2100"/>
      <c r="BJ15" s="2100"/>
      <c r="BK15" s="2100"/>
      <c r="BL15" s="2100"/>
      <c r="BM15" s="2100"/>
      <c r="BN15" s="2100"/>
      <c r="BO15" s="2100"/>
      <c r="BP15" s="2100"/>
      <c r="BQ15" s="2100"/>
      <c r="BR15" s="2100"/>
      <c r="BS15" s="2100"/>
      <c r="BT15" s="2100"/>
      <c r="BU15" s="2100"/>
      <c r="BV15" s="2100"/>
      <c r="BW15" s="2100"/>
      <c r="BX15" s="2100"/>
      <c r="BY15" s="2100"/>
      <c r="BZ15" s="2100"/>
      <c r="CA15" s="2100"/>
      <c r="CB15" s="2100"/>
      <c r="CC15" s="2100"/>
      <c r="CD15" s="2100"/>
      <c r="CE15" s="2100"/>
      <c r="CF15" s="2100"/>
      <c r="CG15" s="2100"/>
      <c r="CH15" s="2100"/>
      <c r="CI15" s="2100"/>
      <c r="CJ15" s="2100"/>
      <c r="CK15" s="2100"/>
      <c r="CL15" s="2100"/>
      <c r="CM15" s="2100"/>
      <c r="CN15" s="2100"/>
      <c r="CO15" s="2100"/>
      <c r="CP15" s="2100"/>
      <c r="CQ15" s="2100"/>
      <c r="CR15" s="2100"/>
      <c r="CS15" s="2100"/>
      <c r="CT15" s="2100"/>
      <c r="CU15" s="2100"/>
      <c r="CV15" s="2100"/>
      <c r="CW15" s="2100"/>
      <c r="CX15" s="2100"/>
      <c r="CY15" s="2100"/>
      <c r="CZ15" s="2100"/>
      <c r="DA15" s="2100"/>
      <c r="DB15" s="2100"/>
      <c r="DC15" s="2100"/>
      <c r="DD15" s="2100"/>
      <c r="DE15" s="2100"/>
      <c r="DF15" s="2100"/>
      <c r="DG15" s="2100"/>
      <c r="DH15" s="2100"/>
      <c r="DI15" s="2100"/>
      <c r="DJ15" s="2100"/>
      <c r="DK15" s="2100"/>
      <c r="DL15" s="2100"/>
      <c r="DM15" s="2100"/>
      <c r="DN15" s="2100"/>
      <c r="DO15" s="2100"/>
      <c r="DP15" s="2100"/>
      <c r="DQ15" s="2100"/>
      <c r="DR15" s="2100"/>
      <c r="DS15" s="2100"/>
      <c r="DT15" s="2100"/>
      <c r="DU15" s="2100"/>
      <c r="DV15" s="2100"/>
      <c r="DW15" s="2100"/>
      <c r="DX15" s="2100"/>
      <c r="DY15" s="2100"/>
      <c r="DZ15" s="2100"/>
      <c r="EA15" s="2100"/>
      <c r="EB15" s="2100"/>
      <c r="EC15" s="2100"/>
      <c r="ED15" s="2100"/>
      <c r="EE15" s="2100"/>
      <c r="EF15" s="2100"/>
      <c r="EG15" s="2100"/>
      <c r="EH15" s="2100"/>
      <c r="EI15" s="2100"/>
      <c r="EJ15" s="2100"/>
      <c r="EK15" s="2100"/>
      <c r="EL15" s="2100"/>
      <c r="EM15" s="2100"/>
      <c r="EN15" s="2100"/>
      <c r="EO15" s="2100"/>
      <c r="EP15" s="2100"/>
      <c r="EQ15" s="2100"/>
      <c r="ER15" s="2100"/>
      <c r="ES15" s="2100"/>
      <c r="ET15" s="2100"/>
      <c r="EU15" s="2100"/>
      <c r="EV15" s="2100"/>
      <c r="EW15" s="2100"/>
      <c r="EX15" s="2100"/>
      <c r="EY15" s="2100"/>
      <c r="EZ15" s="2100"/>
      <c r="FA15" s="2100"/>
      <c r="FB15" s="2100"/>
      <c r="FC15" s="2100"/>
      <c r="FD15" s="2100"/>
      <c r="FE15" s="2100"/>
      <c r="FF15" s="2100"/>
      <c r="FG15" s="2100"/>
      <c r="FH15" s="2100"/>
      <c r="FI15" s="2100"/>
      <c r="FJ15" s="2100"/>
      <c r="FK15" s="2100"/>
      <c r="FL15" s="2100"/>
      <c r="FM15" s="2100"/>
      <c r="FN15" s="2100"/>
      <c r="FO15" s="2100"/>
      <c r="FP15" s="2100"/>
      <c r="FQ15" s="2100"/>
      <c r="FR15" s="2100"/>
      <c r="FS15" s="2100"/>
      <c r="FT15" s="2100"/>
      <c r="FU15" s="2100"/>
      <c r="FV15" s="2100"/>
      <c r="FW15" s="2100"/>
      <c r="FX15" s="2100"/>
      <c r="FY15" s="2100"/>
      <c r="FZ15" s="2100"/>
      <c r="GA15" s="2100"/>
      <c r="GB15" s="2100"/>
      <c r="GC15" s="2100"/>
      <c r="GD15" s="2100"/>
      <c r="GE15" s="2100"/>
      <c r="GF15" s="2100"/>
      <c r="GG15" s="2100"/>
      <c r="GH15" s="2100"/>
      <c r="GI15" s="2100"/>
      <c r="GJ15" s="2100"/>
      <c r="GK15" s="2100"/>
      <c r="GL15" s="2100"/>
      <c r="GM15" s="2100"/>
      <c r="GN15" s="2100"/>
      <c r="GO15" s="2100"/>
      <c r="GP15" s="2100"/>
      <c r="GQ15" s="2100"/>
      <c r="GR15" s="2100"/>
      <c r="GS15" s="2100"/>
      <c r="GT15" s="2100"/>
      <c r="GU15" s="2100"/>
      <c r="GV15" s="2100"/>
      <c r="GW15" s="2100"/>
      <c r="GX15" s="2100"/>
      <c r="GY15" s="2100"/>
    </row>
    <row r="16" spans="1:207" s="61" customFormat="1" ht="24.95" customHeight="1" x14ac:dyDescent="0.2">
      <c r="B16" s="1068"/>
      <c r="C16" s="1068" t="s">
        <v>8196</v>
      </c>
      <c r="D16" s="1068"/>
      <c r="E16" s="1068"/>
      <c r="F16" s="1069"/>
      <c r="G16" s="1068"/>
      <c r="H16" s="1068"/>
      <c r="I16" s="1068"/>
      <c r="J16" s="1068"/>
      <c r="K16" s="1068"/>
      <c r="L16" s="1068"/>
      <c r="M16" s="1068"/>
      <c r="N16" s="1068"/>
      <c r="O16" s="1336"/>
      <c r="P16" s="2100"/>
      <c r="Q16" s="1335"/>
      <c r="R16" s="1335"/>
      <c r="S16" s="1335"/>
      <c r="T16" s="1335"/>
      <c r="U16" s="1335"/>
      <c r="V16" s="1335"/>
      <c r="W16" s="1335"/>
      <c r="X16" s="1335"/>
      <c r="Y16" s="1335"/>
      <c r="Z16" s="1335"/>
      <c r="AA16" s="1335"/>
      <c r="AB16" s="1335"/>
      <c r="AC16" s="1335"/>
      <c r="AD16" s="1335"/>
      <c r="AE16" s="1335"/>
      <c r="AF16" s="1335"/>
      <c r="AG16" s="1335"/>
      <c r="AH16" s="1335"/>
      <c r="AI16" s="1335"/>
      <c r="AJ16" s="1335"/>
      <c r="AK16" s="1335"/>
      <c r="AL16" s="1335"/>
      <c r="AM16" s="1335"/>
      <c r="AN16" s="1335"/>
      <c r="AO16" s="1335"/>
      <c r="AP16" s="1335"/>
      <c r="AQ16" s="1335"/>
      <c r="AR16" s="2100"/>
      <c r="AS16" s="2100"/>
      <c r="AT16" s="2100"/>
      <c r="AU16" s="2100"/>
      <c r="AV16" s="2100"/>
      <c r="AW16" s="2100"/>
      <c r="AX16" s="2100"/>
      <c r="AY16" s="2100"/>
      <c r="AZ16" s="2100"/>
      <c r="BA16" s="2100"/>
      <c r="BB16" s="2100"/>
      <c r="BC16" s="2100"/>
      <c r="BD16" s="2100"/>
      <c r="BE16" s="2100"/>
      <c r="BF16" s="2100"/>
      <c r="BG16" s="2100"/>
      <c r="BH16" s="2100"/>
      <c r="BI16" s="2100"/>
      <c r="BJ16" s="2100"/>
      <c r="BK16" s="2100"/>
      <c r="BL16" s="2100"/>
      <c r="BM16" s="2100"/>
      <c r="BN16" s="2100"/>
      <c r="BO16" s="2100"/>
      <c r="BP16" s="2100"/>
      <c r="BQ16" s="2100"/>
      <c r="BR16" s="2100"/>
      <c r="BS16" s="2100"/>
      <c r="BT16" s="2100"/>
      <c r="BU16" s="2100"/>
      <c r="BV16" s="2100"/>
      <c r="BW16" s="2100"/>
      <c r="BX16" s="2100"/>
      <c r="BY16" s="2100"/>
      <c r="BZ16" s="2100"/>
      <c r="CA16" s="2100"/>
      <c r="CB16" s="2100"/>
      <c r="CC16" s="2100"/>
      <c r="CD16" s="2100"/>
      <c r="CE16" s="2100"/>
      <c r="CF16" s="2100"/>
      <c r="CG16" s="2100"/>
      <c r="CH16" s="2100"/>
      <c r="CI16" s="2100"/>
      <c r="CJ16" s="2100"/>
      <c r="CK16" s="2100"/>
      <c r="CL16" s="2100"/>
      <c r="CM16" s="2100"/>
      <c r="CN16" s="2100"/>
      <c r="CO16" s="2100"/>
      <c r="CP16" s="2100"/>
      <c r="CQ16" s="2100"/>
      <c r="CR16" s="2100"/>
      <c r="CS16" s="2100"/>
      <c r="CT16" s="2100"/>
      <c r="CU16" s="2100"/>
      <c r="CV16" s="2100"/>
      <c r="CW16" s="2100"/>
      <c r="CX16" s="2100"/>
      <c r="CY16" s="2100"/>
      <c r="CZ16" s="2100"/>
      <c r="DA16" s="2100"/>
      <c r="DB16" s="2100"/>
      <c r="DC16" s="2100"/>
      <c r="DD16" s="2100"/>
      <c r="DE16" s="2100"/>
      <c r="DF16" s="2100"/>
      <c r="DG16" s="2100"/>
      <c r="DH16" s="2100"/>
      <c r="DI16" s="2100"/>
      <c r="DJ16" s="2100"/>
      <c r="DK16" s="2100"/>
      <c r="DL16" s="2100"/>
      <c r="DM16" s="2100"/>
      <c r="DN16" s="2100"/>
      <c r="DO16" s="2100"/>
      <c r="DP16" s="2100"/>
      <c r="DQ16" s="2100"/>
      <c r="DR16" s="2100"/>
      <c r="DS16" s="2100"/>
      <c r="DT16" s="2100"/>
      <c r="DU16" s="2100"/>
      <c r="DV16" s="2100"/>
      <c r="DW16" s="2100"/>
      <c r="DX16" s="2100"/>
      <c r="DY16" s="2100"/>
      <c r="DZ16" s="2100"/>
      <c r="EA16" s="2100"/>
      <c r="EB16" s="2100"/>
      <c r="EC16" s="2100"/>
      <c r="ED16" s="2100"/>
      <c r="EE16" s="2100"/>
      <c r="EF16" s="2100"/>
      <c r="EG16" s="2100"/>
      <c r="EH16" s="2100"/>
      <c r="EI16" s="2100"/>
      <c r="EJ16" s="2100"/>
      <c r="EK16" s="2100"/>
      <c r="EL16" s="2100"/>
      <c r="EM16" s="2100"/>
      <c r="EN16" s="2100"/>
      <c r="EO16" s="2100"/>
      <c r="EP16" s="2100"/>
      <c r="EQ16" s="2100"/>
      <c r="ER16" s="2100"/>
      <c r="ES16" s="2100"/>
      <c r="ET16" s="2100"/>
      <c r="EU16" s="2100"/>
      <c r="EV16" s="2100"/>
      <c r="EW16" s="2100"/>
      <c r="EX16" s="2100"/>
      <c r="EY16" s="2100"/>
      <c r="EZ16" s="2100"/>
      <c r="FA16" s="2100"/>
      <c r="FB16" s="2100"/>
      <c r="FC16" s="2100"/>
      <c r="FD16" s="2100"/>
      <c r="FE16" s="2100"/>
      <c r="FF16" s="2100"/>
      <c r="FG16" s="2100"/>
      <c r="FH16" s="2100"/>
      <c r="FI16" s="2100"/>
      <c r="FJ16" s="2100"/>
      <c r="FK16" s="2100"/>
      <c r="FL16" s="2100"/>
      <c r="FM16" s="2100"/>
      <c r="FN16" s="2100"/>
      <c r="FO16" s="2100"/>
      <c r="FP16" s="2100"/>
      <c r="FQ16" s="2100"/>
      <c r="FR16" s="2100"/>
      <c r="FS16" s="2100"/>
      <c r="FT16" s="2100"/>
      <c r="FU16" s="2100"/>
      <c r="FV16" s="2100"/>
      <c r="FW16" s="2100"/>
      <c r="FX16" s="2100"/>
      <c r="FY16" s="2100"/>
      <c r="FZ16" s="2100"/>
      <c r="GA16" s="2100"/>
      <c r="GB16" s="2100"/>
      <c r="GC16" s="2100"/>
      <c r="GD16" s="2100"/>
      <c r="GE16" s="2100"/>
      <c r="GF16" s="2100"/>
      <c r="GG16" s="2100"/>
      <c r="GH16" s="2100"/>
      <c r="GI16" s="2100"/>
      <c r="GJ16" s="2100"/>
      <c r="GK16" s="2100"/>
      <c r="GL16" s="2100"/>
      <c r="GM16" s="2100"/>
      <c r="GN16" s="2100"/>
      <c r="GO16" s="2100"/>
      <c r="GP16" s="2100"/>
      <c r="GQ16" s="2100"/>
      <c r="GR16" s="2100"/>
      <c r="GS16" s="2100"/>
      <c r="GT16" s="2100"/>
      <c r="GU16" s="2100"/>
      <c r="GV16" s="2100"/>
      <c r="GW16" s="2100"/>
      <c r="GX16" s="2100"/>
      <c r="GY16" s="2100"/>
    </row>
    <row r="17" spans="2:207" s="61" customFormat="1" ht="24.95" customHeight="1" x14ac:dyDescent="0.2">
      <c r="B17" s="1068"/>
      <c r="C17" s="1068" t="s">
        <v>8197</v>
      </c>
      <c r="D17" s="1068"/>
      <c r="E17" s="1068"/>
      <c r="F17" s="1069"/>
      <c r="G17" s="1068"/>
      <c r="H17" s="1068"/>
      <c r="I17" s="1068"/>
      <c r="J17" s="1068"/>
      <c r="K17" s="1068"/>
      <c r="L17" s="1068"/>
      <c r="M17" s="1068"/>
      <c r="N17" s="1068"/>
      <c r="O17" s="1336"/>
      <c r="P17" s="2100"/>
      <c r="Q17" s="1335"/>
      <c r="R17" s="1335"/>
      <c r="S17" s="1335"/>
      <c r="T17" s="1335"/>
      <c r="U17" s="1335"/>
      <c r="V17" s="1335"/>
      <c r="W17" s="1335"/>
      <c r="X17" s="1335"/>
      <c r="Y17" s="1335"/>
      <c r="Z17" s="1335"/>
      <c r="AA17" s="1335"/>
      <c r="AB17" s="1335"/>
      <c r="AC17" s="1335"/>
      <c r="AD17" s="1335"/>
      <c r="AE17" s="1335"/>
      <c r="AF17" s="1335"/>
      <c r="AG17" s="1335"/>
      <c r="AH17" s="1335"/>
      <c r="AI17" s="1335"/>
      <c r="AJ17" s="1335"/>
      <c r="AK17" s="1335"/>
      <c r="AL17" s="1335"/>
      <c r="AM17" s="1335"/>
      <c r="AN17" s="1335"/>
      <c r="AO17" s="1335"/>
      <c r="AP17" s="1335"/>
      <c r="AQ17" s="1335"/>
      <c r="AR17" s="2100"/>
      <c r="AS17" s="2100"/>
      <c r="AT17" s="2100"/>
      <c r="AU17" s="2100"/>
      <c r="AV17" s="2100"/>
      <c r="AW17" s="2100"/>
      <c r="AX17" s="2100"/>
      <c r="AY17" s="2100"/>
      <c r="AZ17" s="2100"/>
      <c r="BA17" s="2100"/>
      <c r="BB17" s="2100"/>
      <c r="BC17" s="2100"/>
      <c r="BD17" s="2100"/>
      <c r="BE17" s="2100"/>
      <c r="BF17" s="2100"/>
      <c r="BG17" s="2100"/>
      <c r="BH17" s="2100"/>
      <c r="BI17" s="2100"/>
      <c r="BJ17" s="2100"/>
      <c r="BK17" s="2100"/>
      <c r="BL17" s="2100"/>
      <c r="BM17" s="2100"/>
      <c r="BN17" s="2100"/>
      <c r="BO17" s="2100"/>
      <c r="BP17" s="2100"/>
      <c r="BQ17" s="2100"/>
      <c r="BR17" s="2100"/>
      <c r="BS17" s="2100"/>
      <c r="BT17" s="2100"/>
      <c r="BU17" s="2100"/>
      <c r="BV17" s="2100"/>
      <c r="BW17" s="2100"/>
      <c r="BX17" s="2100"/>
      <c r="BY17" s="2100"/>
      <c r="BZ17" s="2100"/>
      <c r="CA17" s="2100"/>
      <c r="CB17" s="2100"/>
      <c r="CC17" s="2100"/>
      <c r="CD17" s="2100"/>
      <c r="CE17" s="2100"/>
      <c r="CF17" s="2100"/>
      <c r="CG17" s="2100"/>
      <c r="CH17" s="2100"/>
      <c r="CI17" s="2100"/>
      <c r="CJ17" s="2100"/>
      <c r="CK17" s="2100"/>
      <c r="CL17" s="2100"/>
      <c r="CM17" s="2100"/>
      <c r="CN17" s="2100"/>
      <c r="CO17" s="2100"/>
      <c r="CP17" s="2100"/>
      <c r="CQ17" s="2100"/>
      <c r="CR17" s="2100"/>
      <c r="CS17" s="2100"/>
      <c r="CT17" s="2100"/>
      <c r="CU17" s="2100"/>
      <c r="CV17" s="2100"/>
      <c r="CW17" s="2100"/>
      <c r="CX17" s="2100"/>
      <c r="CY17" s="2100"/>
      <c r="CZ17" s="2100"/>
      <c r="DA17" s="2100"/>
      <c r="DB17" s="2100"/>
      <c r="DC17" s="2100"/>
      <c r="DD17" s="2100"/>
      <c r="DE17" s="2100"/>
      <c r="DF17" s="2100"/>
      <c r="DG17" s="2100"/>
      <c r="DH17" s="2100"/>
      <c r="DI17" s="2100"/>
      <c r="DJ17" s="2100"/>
      <c r="DK17" s="2100"/>
      <c r="DL17" s="2100"/>
      <c r="DM17" s="2100"/>
      <c r="DN17" s="2100"/>
      <c r="DO17" s="2100"/>
      <c r="DP17" s="2100"/>
      <c r="DQ17" s="2100"/>
      <c r="DR17" s="2100"/>
      <c r="DS17" s="2100"/>
      <c r="DT17" s="2100"/>
      <c r="DU17" s="2100"/>
      <c r="DV17" s="2100"/>
      <c r="DW17" s="2100"/>
      <c r="DX17" s="2100"/>
      <c r="DY17" s="2100"/>
      <c r="DZ17" s="2100"/>
      <c r="EA17" s="2100"/>
      <c r="EB17" s="2100"/>
      <c r="EC17" s="2100"/>
      <c r="ED17" s="2100"/>
      <c r="EE17" s="2100"/>
      <c r="EF17" s="2100"/>
      <c r="EG17" s="2100"/>
      <c r="EH17" s="2100"/>
      <c r="EI17" s="2100"/>
      <c r="EJ17" s="2100"/>
      <c r="EK17" s="2100"/>
      <c r="EL17" s="2100"/>
      <c r="EM17" s="2100"/>
      <c r="EN17" s="2100"/>
      <c r="EO17" s="2100"/>
      <c r="EP17" s="2100"/>
      <c r="EQ17" s="2100"/>
      <c r="ER17" s="2100"/>
      <c r="ES17" s="2100"/>
      <c r="ET17" s="2100"/>
      <c r="EU17" s="2100"/>
      <c r="EV17" s="2100"/>
      <c r="EW17" s="2100"/>
      <c r="EX17" s="2100"/>
      <c r="EY17" s="2100"/>
      <c r="EZ17" s="2100"/>
      <c r="FA17" s="2100"/>
      <c r="FB17" s="2100"/>
      <c r="FC17" s="2100"/>
      <c r="FD17" s="2100"/>
      <c r="FE17" s="2100"/>
      <c r="FF17" s="2100"/>
      <c r="FG17" s="2100"/>
      <c r="FH17" s="2100"/>
      <c r="FI17" s="2100"/>
      <c r="FJ17" s="2100"/>
      <c r="FK17" s="2100"/>
      <c r="FL17" s="2100"/>
      <c r="FM17" s="2100"/>
      <c r="FN17" s="2100"/>
      <c r="FO17" s="2100"/>
      <c r="FP17" s="2100"/>
      <c r="FQ17" s="2100"/>
      <c r="FR17" s="2100"/>
      <c r="FS17" s="2100"/>
      <c r="FT17" s="2100"/>
      <c r="FU17" s="2100"/>
      <c r="FV17" s="2100"/>
      <c r="FW17" s="2100"/>
      <c r="FX17" s="2100"/>
      <c r="FY17" s="2100"/>
      <c r="FZ17" s="2100"/>
      <c r="GA17" s="2100"/>
      <c r="GB17" s="2100"/>
      <c r="GC17" s="2100"/>
      <c r="GD17" s="2100"/>
      <c r="GE17" s="2100"/>
      <c r="GF17" s="2100"/>
      <c r="GG17" s="2100"/>
      <c r="GH17" s="2100"/>
      <c r="GI17" s="2100"/>
      <c r="GJ17" s="2100"/>
      <c r="GK17" s="2100"/>
      <c r="GL17" s="2100"/>
      <c r="GM17" s="2100"/>
      <c r="GN17" s="2100"/>
      <c r="GO17" s="2100"/>
      <c r="GP17" s="2100"/>
      <c r="GQ17" s="2100"/>
      <c r="GR17" s="2100"/>
      <c r="GS17" s="2100"/>
      <c r="GT17" s="2100"/>
      <c r="GU17" s="2100"/>
      <c r="GV17" s="2100"/>
      <c r="GW17" s="2100"/>
      <c r="GX17" s="2100"/>
      <c r="GY17" s="2100"/>
    </row>
    <row r="18" spans="2:207" s="61" customFormat="1" ht="24.95" customHeight="1" x14ac:dyDescent="0.2">
      <c r="B18" s="1068"/>
      <c r="C18" s="1068" t="s">
        <v>8198</v>
      </c>
      <c r="D18" s="1068"/>
      <c r="E18" s="1068"/>
      <c r="F18" s="1069"/>
      <c r="G18" s="1068"/>
      <c r="H18" s="1068"/>
      <c r="I18" s="1068"/>
      <c r="J18" s="1068"/>
      <c r="K18" s="1068"/>
      <c r="L18" s="1068"/>
      <c r="M18" s="1068"/>
      <c r="N18" s="1068"/>
      <c r="O18" s="1336"/>
      <c r="P18" s="2100"/>
      <c r="Q18" s="1335"/>
      <c r="R18" s="1335"/>
      <c r="S18" s="1335"/>
      <c r="T18" s="1335"/>
      <c r="U18" s="1335"/>
      <c r="V18" s="1335"/>
      <c r="W18" s="1335"/>
      <c r="X18" s="1335"/>
      <c r="Y18" s="1335"/>
      <c r="Z18" s="1335"/>
      <c r="AA18" s="1335"/>
      <c r="AB18" s="1335"/>
      <c r="AC18" s="1335"/>
      <c r="AD18" s="1335"/>
      <c r="AE18" s="1335"/>
      <c r="AF18" s="1335"/>
      <c r="AG18" s="1335"/>
      <c r="AH18" s="1335"/>
      <c r="AI18" s="1335"/>
      <c r="AJ18" s="1335"/>
      <c r="AK18" s="1335"/>
      <c r="AL18" s="1335"/>
      <c r="AM18" s="1335"/>
      <c r="AN18" s="1335"/>
      <c r="AO18" s="1335"/>
      <c r="AP18" s="1335"/>
      <c r="AQ18" s="1335"/>
      <c r="AR18" s="2100"/>
      <c r="AS18" s="2100"/>
      <c r="AT18" s="2100"/>
      <c r="AU18" s="2100"/>
      <c r="AV18" s="2100"/>
      <c r="AW18" s="2100"/>
      <c r="AX18" s="2100"/>
      <c r="AY18" s="2100"/>
      <c r="AZ18" s="2100"/>
      <c r="BA18" s="2100"/>
      <c r="BB18" s="2100"/>
      <c r="BC18" s="2100"/>
      <c r="BD18" s="2100"/>
      <c r="BE18" s="2100"/>
      <c r="BF18" s="2100"/>
      <c r="BG18" s="2100"/>
      <c r="BH18" s="2100"/>
      <c r="BI18" s="2100"/>
      <c r="BJ18" s="2100"/>
      <c r="BK18" s="2100"/>
      <c r="BL18" s="2100"/>
      <c r="BM18" s="2100"/>
      <c r="BN18" s="2100"/>
      <c r="BO18" s="2100"/>
      <c r="BP18" s="2100"/>
      <c r="BQ18" s="2100"/>
      <c r="BR18" s="2100"/>
      <c r="BS18" s="2100"/>
      <c r="BT18" s="2100"/>
      <c r="BU18" s="2100"/>
      <c r="BV18" s="2100"/>
      <c r="BW18" s="2100"/>
      <c r="BX18" s="2100"/>
      <c r="BY18" s="2100"/>
      <c r="BZ18" s="2100"/>
      <c r="CA18" s="2100"/>
      <c r="CB18" s="2100"/>
      <c r="CC18" s="2100"/>
      <c r="CD18" s="2100"/>
      <c r="CE18" s="2100"/>
      <c r="CF18" s="2100"/>
      <c r="CG18" s="2100"/>
      <c r="CH18" s="2100"/>
      <c r="CI18" s="2100"/>
      <c r="CJ18" s="2100"/>
      <c r="CK18" s="2100"/>
      <c r="CL18" s="2100"/>
      <c r="CM18" s="2100"/>
      <c r="CN18" s="2100"/>
      <c r="CO18" s="2100"/>
      <c r="CP18" s="2100"/>
      <c r="CQ18" s="2100"/>
      <c r="CR18" s="2100"/>
      <c r="CS18" s="2100"/>
      <c r="CT18" s="2100"/>
      <c r="CU18" s="2100"/>
      <c r="CV18" s="2100"/>
      <c r="CW18" s="2100"/>
      <c r="CX18" s="2100"/>
      <c r="CY18" s="2100"/>
      <c r="CZ18" s="2100"/>
      <c r="DA18" s="2100"/>
      <c r="DB18" s="2100"/>
      <c r="DC18" s="2100"/>
      <c r="DD18" s="2100"/>
      <c r="DE18" s="2100"/>
      <c r="DF18" s="2100"/>
      <c r="DG18" s="2100"/>
      <c r="DH18" s="2100"/>
      <c r="DI18" s="2100"/>
      <c r="DJ18" s="2100"/>
      <c r="DK18" s="2100"/>
      <c r="DL18" s="2100"/>
      <c r="DM18" s="2100"/>
      <c r="DN18" s="2100"/>
      <c r="DO18" s="2100"/>
      <c r="DP18" s="2100"/>
      <c r="DQ18" s="2100"/>
      <c r="DR18" s="2100"/>
      <c r="DS18" s="2100"/>
      <c r="DT18" s="2100"/>
      <c r="DU18" s="2100"/>
      <c r="DV18" s="2100"/>
      <c r="DW18" s="2100"/>
      <c r="DX18" s="2100"/>
      <c r="DY18" s="2100"/>
      <c r="DZ18" s="2100"/>
      <c r="EA18" s="2100"/>
      <c r="EB18" s="2100"/>
      <c r="EC18" s="2100"/>
      <c r="ED18" s="2100"/>
      <c r="EE18" s="2100"/>
      <c r="EF18" s="2100"/>
      <c r="EG18" s="2100"/>
      <c r="EH18" s="2100"/>
      <c r="EI18" s="2100"/>
      <c r="EJ18" s="2100"/>
      <c r="EK18" s="2100"/>
      <c r="EL18" s="2100"/>
      <c r="EM18" s="2100"/>
      <c r="EN18" s="2100"/>
      <c r="EO18" s="2100"/>
      <c r="EP18" s="2100"/>
      <c r="EQ18" s="2100"/>
      <c r="ER18" s="2100"/>
      <c r="ES18" s="2100"/>
      <c r="ET18" s="2100"/>
      <c r="EU18" s="2100"/>
      <c r="EV18" s="2100"/>
      <c r="EW18" s="2100"/>
      <c r="EX18" s="2100"/>
      <c r="EY18" s="2100"/>
      <c r="EZ18" s="2100"/>
      <c r="FA18" s="2100"/>
      <c r="FB18" s="2100"/>
      <c r="FC18" s="2100"/>
      <c r="FD18" s="2100"/>
      <c r="FE18" s="2100"/>
      <c r="FF18" s="2100"/>
      <c r="FG18" s="2100"/>
      <c r="FH18" s="2100"/>
      <c r="FI18" s="2100"/>
      <c r="FJ18" s="2100"/>
      <c r="FK18" s="2100"/>
      <c r="FL18" s="2100"/>
      <c r="FM18" s="2100"/>
      <c r="FN18" s="2100"/>
      <c r="FO18" s="2100"/>
      <c r="FP18" s="2100"/>
      <c r="FQ18" s="2100"/>
      <c r="FR18" s="2100"/>
      <c r="FS18" s="2100"/>
      <c r="FT18" s="2100"/>
      <c r="FU18" s="2100"/>
      <c r="FV18" s="2100"/>
      <c r="FW18" s="2100"/>
      <c r="FX18" s="2100"/>
      <c r="FY18" s="2100"/>
      <c r="FZ18" s="2100"/>
      <c r="GA18" s="2100"/>
      <c r="GB18" s="2100"/>
      <c r="GC18" s="2100"/>
      <c r="GD18" s="2100"/>
      <c r="GE18" s="2100"/>
      <c r="GF18" s="2100"/>
      <c r="GG18" s="2100"/>
      <c r="GH18" s="2100"/>
      <c r="GI18" s="2100"/>
      <c r="GJ18" s="2100"/>
      <c r="GK18" s="2100"/>
      <c r="GL18" s="2100"/>
      <c r="GM18" s="2100"/>
      <c r="GN18" s="2100"/>
      <c r="GO18" s="2100"/>
      <c r="GP18" s="2100"/>
      <c r="GQ18" s="2100"/>
      <c r="GR18" s="2100"/>
      <c r="GS18" s="2100"/>
      <c r="GT18" s="2100"/>
      <c r="GU18" s="2100"/>
      <c r="GV18" s="2100"/>
      <c r="GW18" s="2100"/>
      <c r="GX18" s="2100"/>
      <c r="GY18" s="2100"/>
    </row>
    <row r="19" spans="2:207" s="61" customFormat="1" ht="24.95" customHeight="1" x14ac:dyDescent="0.2">
      <c r="B19" s="1068"/>
      <c r="C19" s="1068" t="s">
        <v>8269</v>
      </c>
      <c r="D19" s="1068"/>
      <c r="E19" s="1068"/>
      <c r="F19" s="1069"/>
      <c r="G19" s="1068"/>
      <c r="H19" s="1068"/>
      <c r="I19" s="1068"/>
      <c r="J19" s="1068"/>
      <c r="K19" s="1068"/>
      <c r="L19" s="1068"/>
      <c r="M19" s="1068"/>
      <c r="N19" s="1068"/>
      <c r="O19" s="1336"/>
      <c r="P19" s="2100"/>
      <c r="Q19" s="1335"/>
      <c r="R19" s="1335"/>
      <c r="S19" s="1335"/>
      <c r="T19" s="1335"/>
      <c r="U19" s="1335"/>
      <c r="V19" s="1335"/>
      <c r="W19" s="1335"/>
      <c r="X19" s="1335"/>
      <c r="Y19" s="1335"/>
      <c r="Z19" s="1335"/>
      <c r="AA19" s="1335"/>
      <c r="AB19" s="1335"/>
      <c r="AC19" s="1335"/>
      <c r="AD19" s="1335"/>
      <c r="AE19" s="1335"/>
      <c r="AF19" s="1335"/>
      <c r="AG19" s="1335"/>
      <c r="AH19" s="1335"/>
      <c r="AI19" s="1335"/>
      <c r="AJ19" s="1335"/>
      <c r="AK19" s="1335"/>
      <c r="AL19" s="1335"/>
      <c r="AM19" s="1335"/>
      <c r="AN19" s="1335"/>
      <c r="AO19" s="1335"/>
      <c r="AP19" s="1335"/>
      <c r="AQ19" s="1335"/>
      <c r="AR19" s="2100"/>
      <c r="AS19" s="2100"/>
      <c r="AT19" s="2100"/>
      <c r="AU19" s="2100"/>
      <c r="AV19" s="2100"/>
      <c r="AW19" s="2100"/>
      <c r="AX19" s="2100"/>
      <c r="AY19" s="2100"/>
      <c r="AZ19" s="2100"/>
      <c r="BA19" s="2100"/>
      <c r="BB19" s="2100"/>
      <c r="BC19" s="2100"/>
      <c r="BD19" s="2100"/>
      <c r="BE19" s="2100"/>
      <c r="BF19" s="2100"/>
      <c r="BG19" s="2100"/>
      <c r="BH19" s="2100"/>
      <c r="BI19" s="2100"/>
      <c r="BJ19" s="2100"/>
      <c r="BK19" s="2100"/>
      <c r="BL19" s="2100"/>
      <c r="BM19" s="2100"/>
      <c r="BN19" s="2100"/>
      <c r="BO19" s="2100"/>
      <c r="BP19" s="2100"/>
      <c r="BQ19" s="2100"/>
      <c r="BR19" s="2100"/>
      <c r="BS19" s="2100"/>
      <c r="BT19" s="2100"/>
      <c r="BU19" s="2100"/>
      <c r="BV19" s="2100"/>
      <c r="BW19" s="2100"/>
      <c r="BX19" s="2100"/>
      <c r="BY19" s="2100"/>
      <c r="BZ19" s="2100"/>
      <c r="CA19" s="2100"/>
      <c r="CB19" s="2100"/>
      <c r="CC19" s="2100"/>
      <c r="CD19" s="2100"/>
      <c r="CE19" s="2100"/>
      <c r="CF19" s="2100"/>
      <c r="CG19" s="2100"/>
      <c r="CH19" s="2100"/>
      <c r="CI19" s="2100"/>
      <c r="CJ19" s="2100"/>
      <c r="CK19" s="2100"/>
      <c r="CL19" s="2100"/>
      <c r="CM19" s="2100"/>
      <c r="CN19" s="2100"/>
      <c r="CO19" s="2100"/>
      <c r="CP19" s="2100"/>
      <c r="CQ19" s="2100"/>
      <c r="CR19" s="2100"/>
      <c r="CS19" s="2100"/>
      <c r="CT19" s="2100"/>
      <c r="CU19" s="2100"/>
      <c r="CV19" s="2100"/>
      <c r="CW19" s="2100"/>
      <c r="CX19" s="2100"/>
      <c r="CY19" s="2100"/>
      <c r="CZ19" s="2100"/>
      <c r="DA19" s="2100"/>
      <c r="DB19" s="2100"/>
      <c r="DC19" s="2100"/>
      <c r="DD19" s="2100"/>
      <c r="DE19" s="2100"/>
      <c r="DF19" s="2100"/>
      <c r="DG19" s="2100"/>
      <c r="DH19" s="2100"/>
      <c r="DI19" s="2100"/>
      <c r="DJ19" s="2100"/>
      <c r="DK19" s="2100"/>
      <c r="DL19" s="2100"/>
      <c r="DM19" s="2100"/>
      <c r="DN19" s="2100"/>
      <c r="DO19" s="2100"/>
      <c r="DP19" s="2100"/>
      <c r="DQ19" s="2100"/>
      <c r="DR19" s="2100"/>
      <c r="DS19" s="2100"/>
      <c r="DT19" s="2100"/>
      <c r="DU19" s="2100"/>
      <c r="DV19" s="2100"/>
      <c r="DW19" s="2100"/>
      <c r="DX19" s="2100"/>
      <c r="DY19" s="2100"/>
      <c r="DZ19" s="2100"/>
      <c r="EA19" s="2100"/>
      <c r="EB19" s="2100"/>
      <c r="EC19" s="2100"/>
      <c r="ED19" s="2100"/>
      <c r="EE19" s="2100"/>
      <c r="EF19" s="2100"/>
      <c r="EG19" s="2100"/>
      <c r="EH19" s="2100"/>
      <c r="EI19" s="2100"/>
      <c r="EJ19" s="2100"/>
      <c r="EK19" s="2100"/>
      <c r="EL19" s="2100"/>
      <c r="EM19" s="2100"/>
      <c r="EN19" s="2100"/>
      <c r="EO19" s="2100"/>
      <c r="EP19" s="2100"/>
      <c r="EQ19" s="2100"/>
      <c r="ER19" s="2100"/>
      <c r="ES19" s="2100"/>
      <c r="ET19" s="2100"/>
      <c r="EU19" s="2100"/>
      <c r="EV19" s="2100"/>
      <c r="EW19" s="2100"/>
      <c r="EX19" s="2100"/>
      <c r="EY19" s="2100"/>
      <c r="EZ19" s="2100"/>
      <c r="FA19" s="2100"/>
      <c r="FB19" s="2100"/>
      <c r="FC19" s="2100"/>
      <c r="FD19" s="2100"/>
      <c r="FE19" s="2100"/>
      <c r="FF19" s="2100"/>
      <c r="FG19" s="2100"/>
      <c r="FH19" s="2100"/>
      <c r="FI19" s="2100"/>
      <c r="FJ19" s="2100"/>
      <c r="FK19" s="2100"/>
      <c r="FL19" s="2100"/>
      <c r="FM19" s="2100"/>
      <c r="FN19" s="2100"/>
      <c r="FO19" s="2100"/>
      <c r="FP19" s="2100"/>
      <c r="FQ19" s="2100"/>
      <c r="FR19" s="2100"/>
      <c r="FS19" s="2100"/>
      <c r="FT19" s="2100"/>
      <c r="FU19" s="2100"/>
      <c r="FV19" s="2100"/>
      <c r="FW19" s="2100"/>
      <c r="FX19" s="2100"/>
      <c r="FY19" s="2100"/>
      <c r="FZ19" s="2100"/>
      <c r="GA19" s="2100"/>
      <c r="GB19" s="2100"/>
      <c r="GC19" s="2100"/>
      <c r="GD19" s="2100"/>
      <c r="GE19" s="2100"/>
      <c r="GF19" s="2100"/>
      <c r="GG19" s="2100"/>
      <c r="GH19" s="2100"/>
      <c r="GI19" s="2100"/>
      <c r="GJ19" s="2100"/>
      <c r="GK19" s="2100"/>
      <c r="GL19" s="2100"/>
      <c r="GM19" s="2100"/>
      <c r="GN19" s="2100"/>
      <c r="GO19" s="2100"/>
      <c r="GP19" s="2100"/>
      <c r="GQ19" s="2100"/>
      <c r="GR19" s="2100"/>
      <c r="GS19" s="2100"/>
      <c r="GT19" s="2100"/>
      <c r="GU19" s="2100"/>
      <c r="GV19" s="2100"/>
      <c r="GW19" s="2100"/>
      <c r="GX19" s="2100"/>
      <c r="GY19" s="2100"/>
    </row>
    <row r="20" spans="2:207" s="61" customFormat="1" ht="24.95" customHeight="1" x14ac:dyDescent="0.2">
      <c r="B20" s="1068"/>
      <c r="C20" s="1068" t="s">
        <v>8270</v>
      </c>
      <c r="D20" s="1068"/>
      <c r="E20" s="1068"/>
      <c r="F20" s="1069"/>
      <c r="G20" s="1068"/>
      <c r="H20" s="1068"/>
      <c r="I20" s="1068"/>
      <c r="J20" s="1068"/>
      <c r="K20" s="1068"/>
      <c r="L20" s="1068"/>
      <c r="M20" s="1068"/>
      <c r="N20" s="1068"/>
      <c r="O20" s="1336"/>
      <c r="P20" s="2100"/>
      <c r="Q20" s="1335"/>
      <c r="R20" s="1335"/>
      <c r="S20" s="1335"/>
      <c r="T20" s="1335"/>
      <c r="U20" s="1335"/>
      <c r="V20" s="1335"/>
      <c r="W20" s="1335"/>
      <c r="X20" s="1335"/>
      <c r="Y20" s="1335"/>
      <c r="Z20" s="1335"/>
      <c r="AA20" s="1335"/>
      <c r="AB20" s="1335"/>
      <c r="AC20" s="1335"/>
      <c r="AD20" s="1335"/>
      <c r="AE20" s="1335"/>
      <c r="AF20" s="1335"/>
      <c r="AG20" s="1335"/>
      <c r="AH20" s="1335"/>
      <c r="AI20" s="1335"/>
      <c r="AJ20" s="1335"/>
      <c r="AK20" s="1335"/>
      <c r="AL20" s="1335"/>
      <c r="AM20" s="1335"/>
      <c r="AN20" s="1335"/>
      <c r="AO20" s="1335"/>
      <c r="AP20" s="1335"/>
      <c r="AQ20" s="1335"/>
      <c r="AR20" s="2100"/>
      <c r="AS20" s="2100"/>
      <c r="AT20" s="2100"/>
      <c r="AU20" s="2100"/>
      <c r="AV20" s="2100"/>
      <c r="AW20" s="2100"/>
      <c r="AX20" s="2100"/>
      <c r="AY20" s="2100"/>
      <c r="AZ20" s="2100"/>
      <c r="BA20" s="2100"/>
      <c r="BB20" s="2100"/>
      <c r="BC20" s="2100"/>
      <c r="BD20" s="2100"/>
      <c r="BE20" s="2100"/>
      <c r="BF20" s="2100"/>
      <c r="BG20" s="2100"/>
      <c r="BH20" s="2100"/>
      <c r="BI20" s="2100"/>
      <c r="BJ20" s="2100"/>
      <c r="BK20" s="2100"/>
      <c r="BL20" s="2100"/>
      <c r="BM20" s="2100"/>
      <c r="BN20" s="2100"/>
      <c r="BO20" s="2100"/>
      <c r="BP20" s="2100"/>
      <c r="BQ20" s="2100"/>
      <c r="BR20" s="2100"/>
      <c r="BS20" s="2100"/>
      <c r="BT20" s="2100"/>
      <c r="BU20" s="2100"/>
      <c r="BV20" s="2100"/>
      <c r="BW20" s="2100"/>
      <c r="BX20" s="2100"/>
      <c r="BY20" s="2100"/>
      <c r="BZ20" s="2100"/>
      <c r="CA20" s="2100"/>
      <c r="CB20" s="2100"/>
      <c r="CC20" s="2100"/>
      <c r="CD20" s="2100"/>
      <c r="CE20" s="2100"/>
      <c r="CF20" s="2100"/>
      <c r="CG20" s="2100"/>
      <c r="CH20" s="2100"/>
      <c r="CI20" s="2100"/>
      <c r="CJ20" s="2100"/>
      <c r="CK20" s="2100"/>
      <c r="CL20" s="2100"/>
      <c r="CM20" s="2100"/>
      <c r="CN20" s="2100"/>
      <c r="CO20" s="2100"/>
      <c r="CP20" s="2100"/>
      <c r="CQ20" s="2100"/>
      <c r="CR20" s="2100"/>
      <c r="CS20" s="2100"/>
      <c r="CT20" s="2100"/>
      <c r="CU20" s="2100"/>
      <c r="CV20" s="2100"/>
      <c r="CW20" s="2100"/>
      <c r="CX20" s="2100"/>
      <c r="CY20" s="2100"/>
      <c r="CZ20" s="2100"/>
      <c r="DA20" s="2100"/>
      <c r="DB20" s="2100"/>
      <c r="DC20" s="2100"/>
      <c r="DD20" s="2100"/>
      <c r="DE20" s="2100"/>
      <c r="DF20" s="2100"/>
      <c r="DG20" s="2100"/>
      <c r="DH20" s="2100"/>
      <c r="DI20" s="2100"/>
      <c r="DJ20" s="2100"/>
      <c r="DK20" s="2100"/>
      <c r="DL20" s="2100"/>
      <c r="DM20" s="2100"/>
      <c r="DN20" s="2100"/>
      <c r="DO20" s="2100"/>
      <c r="DP20" s="2100"/>
      <c r="DQ20" s="2100"/>
      <c r="DR20" s="2100"/>
      <c r="DS20" s="2100"/>
      <c r="DT20" s="2100"/>
      <c r="DU20" s="2100"/>
      <c r="DV20" s="2100"/>
      <c r="DW20" s="2100"/>
      <c r="DX20" s="2100"/>
      <c r="DY20" s="2100"/>
      <c r="DZ20" s="2100"/>
      <c r="EA20" s="2100"/>
      <c r="EB20" s="2100"/>
      <c r="EC20" s="2100"/>
      <c r="ED20" s="2100"/>
      <c r="EE20" s="2100"/>
      <c r="EF20" s="2100"/>
      <c r="EG20" s="2100"/>
      <c r="EH20" s="2100"/>
      <c r="EI20" s="2100"/>
      <c r="EJ20" s="2100"/>
      <c r="EK20" s="2100"/>
      <c r="EL20" s="2100"/>
      <c r="EM20" s="2100"/>
      <c r="EN20" s="2100"/>
      <c r="EO20" s="2100"/>
      <c r="EP20" s="2100"/>
      <c r="EQ20" s="2100"/>
      <c r="ER20" s="2100"/>
      <c r="ES20" s="2100"/>
      <c r="ET20" s="2100"/>
      <c r="EU20" s="2100"/>
      <c r="EV20" s="2100"/>
      <c r="EW20" s="2100"/>
      <c r="EX20" s="2100"/>
      <c r="EY20" s="2100"/>
      <c r="EZ20" s="2100"/>
      <c r="FA20" s="2100"/>
      <c r="FB20" s="2100"/>
      <c r="FC20" s="2100"/>
      <c r="FD20" s="2100"/>
      <c r="FE20" s="2100"/>
      <c r="FF20" s="2100"/>
      <c r="FG20" s="2100"/>
      <c r="FH20" s="2100"/>
      <c r="FI20" s="2100"/>
      <c r="FJ20" s="2100"/>
      <c r="FK20" s="2100"/>
      <c r="FL20" s="2100"/>
      <c r="FM20" s="2100"/>
      <c r="FN20" s="2100"/>
      <c r="FO20" s="2100"/>
      <c r="FP20" s="2100"/>
      <c r="FQ20" s="2100"/>
      <c r="FR20" s="2100"/>
      <c r="FS20" s="2100"/>
      <c r="FT20" s="2100"/>
      <c r="FU20" s="2100"/>
      <c r="FV20" s="2100"/>
      <c r="FW20" s="2100"/>
      <c r="FX20" s="2100"/>
      <c r="FY20" s="2100"/>
      <c r="FZ20" s="2100"/>
      <c r="GA20" s="2100"/>
      <c r="GB20" s="2100"/>
      <c r="GC20" s="2100"/>
      <c r="GD20" s="2100"/>
      <c r="GE20" s="2100"/>
      <c r="GF20" s="2100"/>
      <c r="GG20" s="2100"/>
      <c r="GH20" s="2100"/>
      <c r="GI20" s="2100"/>
      <c r="GJ20" s="2100"/>
      <c r="GK20" s="2100"/>
      <c r="GL20" s="2100"/>
      <c r="GM20" s="2100"/>
      <c r="GN20" s="2100"/>
      <c r="GO20" s="2100"/>
      <c r="GP20" s="2100"/>
      <c r="GQ20" s="2100"/>
      <c r="GR20" s="2100"/>
      <c r="GS20" s="2100"/>
      <c r="GT20" s="2100"/>
      <c r="GU20" s="2100"/>
      <c r="GV20" s="2100"/>
      <c r="GW20" s="2100"/>
      <c r="GX20" s="2100"/>
      <c r="GY20" s="2100"/>
    </row>
    <row r="21" spans="2:207" s="61" customFormat="1" ht="24.95" customHeight="1" x14ac:dyDescent="0.2">
      <c r="B21" s="1068"/>
      <c r="C21" s="1068" t="s">
        <v>8271</v>
      </c>
      <c r="D21" s="1068"/>
      <c r="E21" s="1068"/>
      <c r="F21" s="1069"/>
      <c r="G21" s="1068"/>
      <c r="H21" s="1068"/>
      <c r="I21" s="1068"/>
      <c r="J21" s="1068"/>
      <c r="K21" s="1068"/>
      <c r="L21" s="1068"/>
      <c r="M21" s="1068"/>
      <c r="N21" s="1068"/>
      <c r="O21" s="1336"/>
      <c r="P21" s="2100"/>
      <c r="Q21" s="1335"/>
      <c r="R21" s="1335"/>
      <c r="S21" s="1335"/>
      <c r="T21" s="1335"/>
      <c r="U21" s="1335"/>
      <c r="V21" s="1335"/>
      <c r="W21" s="1335"/>
      <c r="X21" s="1335"/>
      <c r="Y21" s="1335"/>
      <c r="Z21" s="1335"/>
      <c r="AA21" s="1335"/>
      <c r="AB21" s="1335"/>
      <c r="AC21" s="1335"/>
      <c r="AD21" s="1335"/>
      <c r="AE21" s="1335"/>
      <c r="AF21" s="1335"/>
      <c r="AG21" s="1335"/>
      <c r="AH21" s="1335"/>
      <c r="AI21" s="1335"/>
      <c r="AJ21" s="1335"/>
      <c r="AK21" s="1335"/>
      <c r="AL21" s="1335"/>
      <c r="AM21" s="1335"/>
      <c r="AN21" s="1335"/>
      <c r="AO21" s="1335"/>
      <c r="AP21" s="1335"/>
      <c r="AQ21" s="1335"/>
      <c r="AR21" s="2100"/>
      <c r="AS21" s="2100"/>
      <c r="AT21" s="2100"/>
      <c r="AU21" s="2100"/>
      <c r="AV21" s="2100"/>
      <c r="AW21" s="2100"/>
      <c r="AX21" s="2100"/>
      <c r="AY21" s="2100"/>
      <c r="AZ21" s="2100"/>
      <c r="BA21" s="2100"/>
      <c r="BB21" s="2100"/>
      <c r="BC21" s="2100"/>
      <c r="BD21" s="2100"/>
      <c r="BE21" s="2100"/>
      <c r="BF21" s="2100"/>
      <c r="BG21" s="2100"/>
      <c r="BH21" s="2100"/>
      <c r="BI21" s="2100"/>
      <c r="BJ21" s="2100"/>
      <c r="BK21" s="2100"/>
      <c r="BL21" s="2100"/>
      <c r="BM21" s="2100"/>
      <c r="BN21" s="2100"/>
      <c r="BO21" s="2100"/>
      <c r="BP21" s="2100"/>
      <c r="BQ21" s="2100"/>
      <c r="BR21" s="2100"/>
      <c r="BS21" s="2100"/>
      <c r="BT21" s="2100"/>
      <c r="BU21" s="2100"/>
      <c r="BV21" s="2100"/>
      <c r="BW21" s="2100"/>
      <c r="BX21" s="2100"/>
      <c r="BY21" s="2100"/>
      <c r="BZ21" s="2100"/>
      <c r="CA21" s="2100"/>
      <c r="CB21" s="2100"/>
      <c r="CC21" s="2100"/>
      <c r="CD21" s="2100"/>
      <c r="CE21" s="2100"/>
      <c r="CF21" s="2100"/>
      <c r="CG21" s="2100"/>
      <c r="CH21" s="2100"/>
      <c r="CI21" s="2100"/>
      <c r="CJ21" s="2100"/>
      <c r="CK21" s="2100"/>
      <c r="CL21" s="2100"/>
      <c r="CM21" s="2100"/>
      <c r="CN21" s="2100"/>
      <c r="CO21" s="2100"/>
      <c r="CP21" s="2100"/>
      <c r="CQ21" s="2100"/>
      <c r="CR21" s="2100"/>
      <c r="CS21" s="2100"/>
      <c r="CT21" s="2100"/>
      <c r="CU21" s="2100"/>
      <c r="CV21" s="2100"/>
      <c r="CW21" s="2100"/>
      <c r="CX21" s="2100"/>
      <c r="CY21" s="2100"/>
      <c r="CZ21" s="2100"/>
      <c r="DA21" s="2100"/>
      <c r="DB21" s="2100"/>
      <c r="DC21" s="2100"/>
      <c r="DD21" s="2100"/>
      <c r="DE21" s="2100"/>
      <c r="DF21" s="2100"/>
      <c r="DG21" s="2100"/>
      <c r="DH21" s="2100"/>
      <c r="DI21" s="2100"/>
      <c r="DJ21" s="2100"/>
      <c r="DK21" s="2100"/>
      <c r="DL21" s="2100"/>
      <c r="DM21" s="2100"/>
      <c r="DN21" s="2100"/>
      <c r="DO21" s="2100"/>
      <c r="DP21" s="2100"/>
      <c r="DQ21" s="2100"/>
      <c r="DR21" s="2100"/>
      <c r="DS21" s="2100"/>
      <c r="DT21" s="2100"/>
      <c r="DU21" s="2100"/>
      <c r="DV21" s="2100"/>
      <c r="DW21" s="2100"/>
      <c r="DX21" s="2100"/>
      <c r="DY21" s="2100"/>
      <c r="DZ21" s="2100"/>
      <c r="EA21" s="2100"/>
      <c r="EB21" s="2100"/>
      <c r="EC21" s="2100"/>
      <c r="ED21" s="2100"/>
      <c r="EE21" s="2100"/>
      <c r="EF21" s="2100"/>
      <c r="EG21" s="2100"/>
      <c r="EH21" s="2100"/>
      <c r="EI21" s="2100"/>
      <c r="EJ21" s="2100"/>
      <c r="EK21" s="2100"/>
      <c r="EL21" s="2100"/>
      <c r="EM21" s="2100"/>
      <c r="EN21" s="2100"/>
      <c r="EO21" s="2100"/>
      <c r="EP21" s="2100"/>
      <c r="EQ21" s="2100"/>
      <c r="ER21" s="2100"/>
      <c r="ES21" s="2100"/>
      <c r="ET21" s="2100"/>
      <c r="EU21" s="2100"/>
      <c r="EV21" s="2100"/>
      <c r="EW21" s="2100"/>
      <c r="EX21" s="2100"/>
      <c r="EY21" s="2100"/>
      <c r="EZ21" s="2100"/>
      <c r="FA21" s="2100"/>
      <c r="FB21" s="2100"/>
      <c r="FC21" s="2100"/>
      <c r="FD21" s="2100"/>
      <c r="FE21" s="2100"/>
      <c r="FF21" s="2100"/>
      <c r="FG21" s="2100"/>
      <c r="FH21" s="2100"/>
      <c r="FI21" s="2100"/>
      <c r="FJ21" s="2100"/>
      <c r="FK21" s="2100"/>
      <c r="FL21" s="2100"/>
      <c r="FM21" s="2100"/>
      <c r="FN21" s="2100"/>
      <c r="FO21" s="2100"/>
      <c r="FP21" s="2100"/>
      <c r="FQ21" s="2100"/>
      <c r="FR21" s="2100"/>
      <c r="FS21" s="2100"/>
      <c r="FT21" s="2100"/>
      <c r="FU21" s="2100"/>
      <c r="FV21" s="2100"/>
      <c r="FW21" s="2100"/>
      <c r="FX21" s="2100"/>
      <c r="FY21" s="2100"/>
      <c r="FZ21" s="2100"/>
      <c r="GA21" s="2100"/>
      <c r="GB21" s="2100"/>
      <c r="GC21" s="2100"/>
      <c r="GD21" s="2100"/>
      <c r="GE21" s="2100"/>
      <c r="GF21" s="2100"/>
      <c r="GG21" s="2100"/>
      <c r="GH21" s="2100"/>
      <c r="GI21" s="2100"/>
      <c r="GJ21" s="2100"/>
      <c r="GK21" s="2100"/>
      <c r="GL21" s="2100"/>
      <c r="GM21" s="2100"/>
      <c r="GN21" s="2100"/>
      <c r="GO21" s="2100"/>
      <c r="GP21" s="2100"/>
      <c r="GQ21" s="2100"/>
      <c r="GR21" s="2100"/>
      <c r="GS21" s="2100"/>
      <c r="GT21" s="2100"/>
      <c r="GU21" s="2100"/>
      <c r="GV21" s="2100"/>
      <c r="GW21" s="2100"/>
      <c r="GX21" s="2100"/>
      <c r="GY21" s="2100"/>
    </row>
    <row r="22" spans="2:207" s="61" customFormat="1" ht="24.95" customHeight="1" x14ac:dyDescent="0.2">
      <c r="B22" s="1068"/>
      <c r="C22" s="1068"/>
      <c r="D22" s="1068"/>
      <c r="E22" s="1068"/>
      <c r="F22" s="1069"/>
      <c r="G22" s="1068"/>
      <c r="H22" s="1068"/>
      <c r="I22" s="1068"/>
      <c r="J22" s="1068"/>
      <c r="K22" s="1068"/>
      <c r="L22" s="1068"/>
      <c r="M22" s="1068"/>
      <c r="N22" s="1068"/>
      <c r="O22" s="1336"/>
      <c r="P22" s="2100"/>
      <c r="Q22" s="1335"/>
      <c r="R22" s="1335"/>
      <c r="S22" s="1335"/>
      <c r="T22" s="1335"/>
      <c r="U22" s="1335"/>
      <c r="V22" s="1335"/>
      <c r="W22" s="1335"/>
      <c r="X22" s="1335"/>
      <c r="Y22" s="1335"/>
      <c r="Z22" s="1335"/>
      <c r="AA22" s="1335"/>
      <c r="AB22" s="1335"/>
      <c r="AC22" s="1335"/>
      <c r="AD22" s="1335"/>
      <c r="AE22" s="1335"/>
      <c r="AF22" s="1335"/>
      <c r="AG22" s="1335"/>
      <c r="AH22" s="1335"/>
      <c r="AI22" s="1335"/>
      <c r="AJ22" s="1335"/>
      <c r="AK22" s="1335"/>
      <c r="AL22" s="1335"/>
      <c r="AM22" s="1335"/>
      <c r="AN22" s="1335"/>
      <c r="AO22" s="1335"/>
      <c r="AP22" s="1335"/>
      <c r="AQ22" s="1335"/>
      <c r="AR22" s="2100"/>
      <c r="AS22" s="2100"/>
      <c r="AT22" s="2100"/>
      <c r="AU22" s="2100"/>
      <c r="AV22" s="2100"/>
      <c r="AW22" s="2100"/>
      <c r="AX22" s="2100"/>
      <c r="AY22" s="2100"/>
      <c r="AZ22" s="2100"/>
      <c r="BA22" s="2100"/>
      <c r="BB22" s="2100"/>
      <c r="BC22" s="2100"/>
      <c r="BD22" s="2100"/>
      <c r="BE22" s="2100"/>
      <c r="BF22" s="2100"/>
      <c r="BG22" s="2100"/>
      <c r="BH22" s="2100"/>
      <c r="BI22" s="2100"/>
      <c r="BJ22" s="2100"/>
      <c r="BK22" s="2100"/>
      <c r="BL22" s="2100"/>
      <c r="BM22" s="2100"/>
      <c r="BN22" s="2100"/>
      <c r="BO22" s="2100"/>
      <c r="BP22" s="2100"/>
      <c r="BQ22" s="2100"/>
      <c r="BR22" s="2100"/>
      <c r="BS22" s="2100"/>
      <c r="BT22" s="2100"/>
      <c r="BU22" s="2100"/>
      <c r="BV22" s="2100"/>
      <c r="BW22" s="2100"/>
      <c r="BX22" s="2100"/>
      <c r="BY22" s="2100"/>
      <c r="BZ22" s="2100"/>
      <c r="CA22" s="2100"/>
      <c r="CB22" s="2100"/>
      <c r="CC22" s="2100"/>
      <c r="CD22" s="2100"/>
      <c r="CE22" s="2100"/>
      <c r="CF22" s="2100"/>
      <c r="CG22" s="2100"/>
      <c r="CH22" s="2100"/>
      <c r="CI22" s="2100"/>
      <c r="CJ22" s="2100"/>
      <c r="CK22" s="2100"/>
      <c r="CL22" s="2100"/>
      <c r="CM22" s="2100"/>
      <c r="CN22" s="2100"/>
      <c r="CO22" s="2100"/>
      <c r="CP22" s="2100"/>
      <c r="CQ22" s="2100"/>
      <c r="CR22" s="2100"/>
      <c r="CS22" s="2100"/>
      <c r="CT22" s="2100"/>
      <c r="CU22" s="2100"/>
      <c r="CV22" s="2100"/>
      <c r="CW22" s="2100"/>
      <c r="CX22" s="2100"/>
      <c r="CY22" s="2100"/>
      <c r="CZ22" s="2100"/>
      <c r="DA22" s="2100"/>
      <c r="DB22" s="2100"/>
      <c r="DC22" s="2100"/>
      <c r="DD22" s="2100"/>
      <c r="DE22" s="2100"/>
      <c r="DF22" s="2100"/>
      <c r="DG22" s="2100"/>
      <c r="DH22" s="2100"/>
      <c r="DI22" s="2100"/>
      <c r="DJ22" s="2100"/>
      <c r="DK22" s="2100"/>
      <c r="DL22" s="2100"/>
      <c r="DM22" s="2100"/>
      <c r="DN22" s="2100"/>
      <c r="DO22" s="2100"/>
      <c r="DP22" s="2100"/>
      <c r="DQ22" s="2100"/>
      <c r="DR22" s="2100"/>
      <c r="DS22" s="2100"/>
      <c r="DT22" s="2100"/>
      <c r="DU22" s="2100"/>
      <c r="DV22" s="2100"/>
      <c r="DW22" s="2100"/>
      <c r="DX22" s="2100"/>
      <c r="DY22" s="2100"/>
      <c r="DZ22" s="2100"/>
      <c r="EA22" s="2100"/>
      <c r="EB22" s="2100"/>
      <c r="EC22" s="2100"/>
      <c r="ED22" s="2100"/>
      <c r="EE22" s="2100"/>
      <c r="EF22" s="2100"/>
      <c r="EG22" s="2100"/>
      <c r="EH22" s="2100"/>
      <c r="EI22" s="2100"/>
      <c r="EJ22" s="2100"/>
      <c r="EK22" s="2100"/>
      <c r="EL22" s="2100"/>
      <c r="EM22" s="2100"/>
      <c r="EN22" s="2100"/>
      <c r="EO22" s="2100"/>
      <c r="EP22" s="2100"/>
      <c r="EQ22" s="2100"/>
      <c r="ER22" s="2100"/>
      <c r="ES22" s="2100"/>
      <c r="ET22" s="2100"/>
      <c r="EU22" s="2100"/>
      <c r="EV22" s="2100"/>
      <c r="EW22" s="2100"/>
      <c r="EX22" s="2100"/>
      <c r="EY22" s="2100"/>
      <c r="EZ22" s="2100"/>
      <c r="FA22" s="2100"/>
      <c r="FB22" s="2100"/>
      <c r="FC22" s="2100"/>
      <c r="FD22" s="2100"/>
      <c r="FE22" s="2100"/>
      <c r="FF22" s="2100"/>
      <c r="FG22" s="2100"/>
      <c r="FH22" s="2100"/>
      <c r="FI22" s="2100"/>
      <c r="FJ22" s="2100"/>
      <c r="FK22" s="2100"/>
      <c r="FL22" s="2100"/>
      <c r="FM22" s="2100"/>
      <c r="FN22" s="2100"/>
      <c r="FO22" s="2100"/>
      <c r="FP22" s="2100"/>
      <c r="FQ22" s="2100"/>
      <c r="FR22" s="2100"/>
      <c r="FS22" s="2100"/>
      <c r="FT22" s="2100"/>
      <c r="FU22" s="2100"/>
      <c r="FV22" s="2100"/>
      <c r="FW22" s="2100"/>
      <c r="FX22" s="2100"/>
      <c r="FY22" s="2100"/>
      <c r="FZ22" s="2100"/>
      <c r="GA22" s="2100"/>
      <c r="GB22" s="2100"/>
      <c r="GC22" s="2100"/>
      <c r="GD22" s="2100"/>
      <c r="GE22" s="2100"/>
      <c r="GF22" s="2100"/>
      <c r="GG22" s="2100"/>
      <c r="GH22" s="2100"/>
      <c r="GI22" s="2100"/>
      <c r="GJ22" s="2100"/>
      <c r="GK22" s="2100"/>
      <c r="GL22" s="2100"/>
      <c r="GM22" s="2100"/>
      <c r="GN22" s="2100"/>
      <c r="GO22" s="2100"/>
      <c r="GP22" s="2100"/>
      <c r="GQ22" s="2100"/>
      <c r="GR22" s="2100"/>
      <c r="GS22" s="2100"/>
      <c r="GT22" s="2100"/>
      <c r="GU22" s="2100"/>
      <c r="GV22" s="2100"/>
      <c r="GW22" s="2100"/>
      <c r="GX22" s="2100"/>
      <c r="GY22" s="2100"/>
    </row>
    <row r="23" spans="2:207" s="61" customFormat="1" ht="24.95" customHeight="1" x14ac:dyDescent="0.2">
      <c r="B23" s="1068"/>
      <c r="C23" s="1068"/>
      <c r="D23" s="1068"/>
      <c r="E23" s="1068"/>
      <c r="F23" s="1069"/>
      <c r="G23" s="1068"/>
      <c r="H23" s="1068"/>
      <c r="I23" s="1068"/>
      <c r="J23" s="1068"/>
      <c r="K23" s="1068"/>
      <c r="L23" s="1068"/>
      <c r="M23" s="1068"/>
      <c r="N23" s="1068"/>
      <c r="O23" s="1336"/>
      <c r="P23" s="2100"/>
      <c r="Q23" s="1335"/>
      <c r="R23" s="1335"/>
      <c r="S23" s="1335"/>
      <c r="T23" s="1335"/>
      <c r="U23" s="1335"/>
      <c r="V23" s="1335"/>
      <c r="W23" s="1335"/>
      <c r="X23" s="1335"/>
      <c r="Y23" s="1335"/>
      <c r="Z23" s="1335"/>
      <c r="AA23" s="1335"/>
      <c r="AB23" s="1335"/>
      <c r="AC23" s="1335"/>
      <c r="AD23" s="1335"/>
      <c r="AE23" s="1335"/>
      <c r="AF23" s="1335"/>
      <c r="AG23" s="1335"/>
      <c r="AH23" s="1335"/>
      <c r="AI23" s="1335"/>
      <c r="AJ23" s="1335"/>
      <c r="AK23" s="1335"/>
      <c r="AL23" s="1335"/>
      <c r="AM23" s="1335"/>
      <c r="AN23" s="1335"/>
      <c r="AO23" s="1335"/>
      <c r="AP23" s="1335"/>
      <c r="AQ23" s="1335"/>
      <c r="AR23" s="2100"/>
      <c r="AS23" s="2100"/>
      <c r="AT23" s="2100"/>
      <c r="AU23" s="2100"/>
      <c r="AV23" s="2100"/>
      <c r="AW23" s="2100"/>
      <c r="AX23" s="2100"/>
      <c r="AY23" s="2100"/>
      <c r="AZ23" s="2100"/>
      <c r="BA23" s="2100"/>
      <c r="BB23" s="2100"/>
      <c r="BC23" s="2100"/>
      <c r="BD23" s="2100"/>
      <c r="BE23" s="2100"/>
      <c r="BF23" s="2100"/>
      <c r="BG23" s="2100"/>
      <c r="BH23" s="2100"/>
      <c r="BI23" s="2100"/>
      <c r="BJ23" s="2100"/>
      <c r="BK23" s="2100"/>
      <c r="BL23" s="2100"/>
      <c r="BM23" s="2100"/>
      <c r="BN23" s="2100"/>
      <c r="BO23" s="2100"/>
      <c r="BP23" s="2100"/>
      <c r="BQ23" s="2100"/>
      <c r="BR23" s="2100"/>
      <c r="BS23" s="2100"/>
      <c r="BT23" s="2100"/>
      <c r="BU23" s="2100"/>
      <c r="BV23" s="2100"/>
      <c r="BW23" s="2100"/>
      <c r="BX23" s="2100"/>
      <c r="BY23" s="2100"/>
      <c r="BZ23" s="2100"/>
      <c r="CA23" s="2100"/>
      <c r="CB23" s="2100"/>
      <c r="CC23" s="2100"/>
      <c r="CD23" s="2100"/>
      <c r="CE23" s="2100"/>
      <c r="CF23" s="2100"/>
      <c r="CG23" s="2100"/>
      <c r="CH23" s="2100"/>
      <c r="CI23" s="2100"/>
      <c r="CJ23" s="2100"/>
      <c r="CK23" s="2100"/>
      <c r="CL23" s="2100"/>
      <c r="CM23" s="2100"/>
      <c r="CN23" s="2100"/>
      <c r="CO23" s="2100"/>
      <c r="CP23" s="2100"/>
      <c r="CQ23" s="2100"/>
      <c r="CR23" s="2100"/>
      <c r="CS23" s="2100"/>
      <c r="CT23" s="2100"/>
      <c r="CU23" s="2100"/>
      <c r="CV23" s="2100"/>
      <c r="CW23" s="2100"/>
      <c r="CX23" s="2100"/>
      <c r="CY23" s="2100"/>
      <c r="CZ23" s="2100"/>
      <c r="DA23" s="2100"/>
      <c r="DB23" s="2100"/>
      <c r="DC23" s="2100"/>
      <c r="DD23" s="2100"/>
      <c r="DE23" s="2100"/>
      <c r="DF23" s="2100"/>
      <c r="DG23" s="2100"/>
      <c r="DH23" s="2100"/>
      <c r="DI23" s="2100"/>
      <c r="DJ23" s="2100"/>
      <c r="DK23" s="2100"/>
      <c r="DL23" s="2100"/>
      <c r="DM23" s="2100"/>
      <c r="DN23" s="2100"/>
      <c r="DO23" s="2100"/>
      <c r="DP23" s="2100"/>
      <c r="DQ23" s="2100"/>
      <c r="DR23" s="2100"/>
      <c r="DS23" s="2100"/>
      <c r="DT23" s="2100"/>
      <c r="DU23" s="2100"/>
      <c r="DV23" s="2100"/>
      <c r="DW23" s="2100"/>
      <c r="DX23" s="2100"/>
      <c r="DY23" s="2100"/>
      <c r="DZ23" s="2100"/>
      <c r="EA23" s="2100"/>
      <c r="EB23" s="2100"/>
      <c r="EC23" s="2100"/>
      <c r="ED23" s="2100"/>
      <c r="EE23" s="2100"/>
      <c r="EF23" s="2100"/>
      <c r="EG23" s="2100"/>
      <c r="EH23" s="2100"/>
      <c r="EI23" s="2100"/>
      <c r="EJ23" s="2100"/>
      <c r="EK23" s="2100"/>
      <c r="EL23" s="2100"/>
      <c r="EM23" s="2100"/>
      <c r="EN23" s="2100"/>
      <c r="EO23" s="2100"/>
      <c r="EP23" s="2100"/>
      <c r="EQ23" s="2100"/>
      <c r="ER23" s="2100"/>
      <c r="ES23" s="2100"/>
      <c r="ET23" s="2100"/>
      <c r="EU23" s="2100"/>
      <c r="EV23" s="2100"/>
      <c r="EW23" s="2100"/>
      <c r="EX23" s="2100"/>
      <c r="EY23" s="2100"/>
      <c r="EZ23" s="2100"/>
      <c r="FA23" s="2100"/>
      <c r="FB23" s="2100"/>
      <c r="FC23" s="2100"/>
      <c r="FD23" s="2100"/>
      <c r="FE23" s="2100"/>
      <c r="FF23" s="2100"/>
      <c r="FG23" s="2100"/>
      <c r="FH23" s="2100"/>
      <c r="FI23" s="2100"/>
      <c r="FJ23" s="2100"/>
      <c r="FK23" s="2100"/>
      <c r="FL23" s="2100"/>
      <c r="FM23" s="2100"/>
      <c r="FN23" s="2100"/>
      <c r="FO23" s="2100"/>
      <c r="FP23" s="2100"/>
      <c r="FQ23" s="2100"/>
      <c r="FR23" s="2100"/>
      <c r="FS23" s="2100"/>
      <c r="FT23" s="2100"/>
      <c r="FU23" s="2100"/>
      <c r="FV23" s="2100"/>
      <c r="FW23" s="2100"/>
      <c r="FX23" s="2100"/>
      <c r="FY23" s="2100"/>
      <c r="FZ23" s="2100"/>
      <c r="GA23" s="2100"/>
      <c r="GB23" s="2100"/>
      <c r="GC23" s="2100"/>
      <c r="GD23" s="2100"/>
      <c r="GE23" s="2100"/>
      <c r="GF23" s="2100"/>
      <c r="GG23" s="2100"/>
      <c r="GH23" s="2100"/>
      <c r="GI23" s="2100"/>
      <c r="GJ23" s="2100"/>
      <c r="GK23" s="2100"/>
      <c r="GL23" s="2100"/>
      <c r="GM23" s="2100"/>
      <c r="GN23" s="2100"/>
      <c r="GO23" s="2100"/>
      <c r="GP23" s="2100"/>
      <c r="GQ23" s="2100"/>
      <c r="GR23" s="2100"/>
      <c r="GS23" s="2100"/>
      <c r="GT23" s="2100"/>
      <c r="GU23" s="2100"/>
      <c r="GV23" s="2100"/>
      <c r="GW23" s="2100"/>
      <c r="GX23" s="2100"/>
      <c r="GY23" s="2100"/>
    </row>
    <row r="24" spans="2:207" s="61" customFormat="1" ht="24.95" customHeight="1" x14ac:dyDescent="0.2">
      <c r="B24" s="1068"/>
      <c r="C24" s="1068"/>
      <c r="D24" s="1068"/>
      <c r="E24" s="1068"/>
      <c r="F24" s="1069"/>
      <c r="G24" s="1068"/>
      <c r="H24" s="1068"/>
      <c r="I24" s="1068"/>
      <c r="J24" s="1068"/>
      <c r="K24" s="1068"/>
      <c r="L24" s="1068"/>
      <c r="M24" s="1068"/>
      <c r="N24" s="1068"/>
      <c r="O24" s="1336"/>
      <c r="P24" s="2100"/>
      <c r="Q24" s="1335"/>
      <c r="R24" s="1335"/>
      <c r="S24" s="1335"/>
      <c r="T24" s="1335"/>
      <c r="U24" s="1335"/>
      <c r="V24" s="1335"/>
      <c r="W24" s="1335"/>
      <c r="X24" s="1335"/>
      <c r="Y24" s="1335"/>
      <c r="Z24" s="1335"/>
      <c r="AA24" s="1335"/>
      <c r="AB24" s="1335"/>
      <c r="AC24" s="1335"/>
      <c r="AD24" s="1335"/>
      <c r="AE24" s="1335"/>
      <c r="AF24" s="1335"/>
      <c r="AG24" s="1335"/>
      <c r="AH24" s="1335"/>
      <c r="AI24" s="1335"/>
      <c r="AJ24" s="1335"/>
      <c r="AK24" s="1335"/>
      <c r="AL24" s="1335"/>
      <c r="AM24" s="1335"/>
      <c r="AN24" s="1335"/>
      <c r="AO24" s="1335"/>
      <c r="AP24" s="1335"/>
      <c r="AQ24" s="1335"/>
      <c r="AR24" s="2100"/>
      <c r="AS24" s="2100"/>
      <c r="AT24" s="2100"/>
      <c r="AU24" s="2100"/>
      <c r="AV24" s="2100"/>
      <c r="AW24" s="2100"/>
      <c r="AX24" s="2100"/>
      <c r="AY24" s="2100"/>
      <c r="AZ24" s="2100"/>
      <c r="BA24" s="2100"/>
      <c r="BB24" s="2100"/>
      <c r="BC24" s="2100"/>
      <c r="BD24" s="2100"/>
      <c r="BE24" s="2100"/>
      <c r="BF24" s="2100"/>
      <c r="BG24" s="2100"/>
      <c r="BH24" s="2100"/>
      <c r="BI24" s="2100"/>
      <c r="BJ24" s="2100"/>
      <c r="BK24" s="2100"/>
      <c r="BL24" s="2100"/>
      <c r="BM24" s="2100"/>
      <c r="BN24" s="2100"/>
      <c r="BO24" s="2100"/>
      <c r="BP24" s="2100"/>
      <c r="BQ24" s="2100"/>
      <c r="BR24" s="2100"/>
      <c r="BS24" s="2100"/>
      <c r="BT24" s="2100"/>
      <c r="BU24" s="2100"/>
      <c r="BV24" s="2100"/>
      <c r="BW24" s="2100"/>
      <c r="BX24" s="2100"/>
      <c r="BY24" s="2100"/>
      <c r="BZ24" s="2100"/>
      <c r="CA24" s="2100"/>
      <c r="CB24" s="2100"/>
      <c r="CC24" s="2100"/>
      <c r="CD24" s="2100"/>
      <c r="CE24" s="2100"/>
      <c r="CF24" s="2100"/>
      <c r="CG24" s="2100"/>
      <c r="CH24" s="2100"/>
      <c r="CI24" s="2100"/>
      <c r="CJ24" s="2100"/>
      <c r="CK24" s="2100"/>
      <c r="CL24" s="2100"/>
      <c r="CM24" s="2100"/>
      <c r="CN24" s="2100"/>
      <c r="CO24" s="2100"/>
      <c r="CP24" s="2100"/>
      <c r="CQ24" s="2100"/>
      <c r="CR24" s="2100"/>
      <c r="CS24" s="2100"/>
      <c r="CT24" s="2100"/>
      <c r="CU24" s="2100"/>
      <c r="CV24" s="2100"/>
      <c r="CW24" s="2100"/>
      <c r="CX24" s="2100"/>
      <c r="CY24" s="2100"/>
      <c r="CZ24" s="2100"/>
      <c r="DA24" s="2100"/>
      <c r="DB24" s="2100"/>
      <c r="DC24" s="2100"/>
      <c r="DD24" s="2100"/>
      <c r="DE24" s="2100"/>
      <c r="DF24" s="2100"/>
      <c r="DG24" s="2100"/>
      <c r="DH24" s="2100"/>
      <c r="DI24" s="2100"/>
      <c r="DJ24" s="2100"/>
      <c r="DK24" s="2100"/>
      <c r="DL24" s="2100"/>
      <c r="DM24" s="2100"/>
      <c r="DN24" s="2100"/>
      <c r="DO24" s="2100"/>
      <c r="DP24" s="2100"/>
      <c r="DQ24" s="2100"/>
      <c r="DR24" s="2100"/>
      <c r="DS24" s="2100"/>
      <c r="DT24" s="2100"/>
      <c r="DU24" s="2100"/>
      <c r="DV24" s="2100"/>
      <c r="DW24" s="2100"/>
      <c r="DX24" s="2100"/>
      <c r="DY24" s="2100"/>
      <c r="DZ24" s="2100"/>
      <c r="EA24" s="2100"/>
      <c r="EB24" s="2100"/>
      <c r="EC24" s="2100"/>
      <c r="ED24" s="2100"/>
      <c r="EE24" s="2100"/>
      <c r="EF24" s="2100"/>
      <c r="EG24" s="2100"/>
      <c r="EH24" s="2100"/>
      <c r="EI24" s="2100"/>
      <c r="EJ24" s="2100"/>
      <c r="EK24" s="2100"/>
      <c r="EL24" s="2100"/>
      <c r="EM24" s="2100"/>
      <c r="EN24" s="2100"/>
      <c r="EO24" s="2100"/>
      <c r="EP24" s="2100"/>
      <c r="EQ24" s="2100"/>
      <c r="ER24" s="2100"/>
      <c r="ES24" s="2100"/>
      <c r="ET24" s="2100"/>
      <c r="EU24" s="2100"/>
      <c r="EV24" s="2100"/>
      <c r="EW24" s="2100"/>
      <c r="EX24" s="2100"/>
      <c r="EY24" s="2100"/>
      <c r="EZ24" s="2100"/>
      <c r="FA24" s="2100"/>
      <c r="FB24" s="2100"/>
      <c r="FC24" s="2100"/>
      <c r="FD24" s="2100"/>
      <c r="FE24" s="2100"/>
      <c r="FF24" s="2100"/>
      <c r="FG24" s="2100"/>
      <c r="FH24" s="2100"/>
      <c r="FI24" s="2100"/>
      <c r="FJ24" s="2100"/>
      <c r="FK24" s="2100"/>
      <c r="FL24" s="2100"/>
      <c r="FM24" s="2100"/>
      <c r="FN24" s="2100"/>
      <c r="FO24" s="2100"/>
      <c r="FP24" s="2100"/>
      <c r="FQ24" s="2100"/>
      <c r="FR24" s="2100"/>
      <c r="FS24" s="2100"/>
      <c r="FT24" s="2100"/>
      <c r="FU24" s="2100"/>
      <c r="FV24" s="2100"/>
      <c r="FW24" s="2100"/>
      <c r="FX24" s="2100"/>
      <c r="FY24" s="2100"/>
      <c r="FZ24" s="2100"/>
      <c r="GA24" s="2100"/>
      <c r="GB24" s="2100"/>
      <c r="GC24" s="2100"/>
      <c r="GD24" s="2100"/>
      <c r="GE24" s="2100"/>
      <c r="GF24" s="2100"/>
      <c r="GG24" s="2100"/>
      <c r="GH24" s="2100"/>
      <c r="GI24" s="2100"/>
      <c r="GJ24" s="2100"/>
      <c r="GK24" s="2100"/>
      <c r="GL24" s="2100"/>
      <c r="GM24" s="2100"/>
      <c r="GN24" s="2100"/>
      <c r="GO24" s="2100"/>
      <c r="GP24" s="2100"/>
      <c r="GQ24" s="2100"/>
      <c r="GR24" s="2100"/>
      <c r="GS24" s="2100"/>
      <c r="GT24" s="2100"/>
      <c r="GU24" s="2100"/>
      <c r="GV24" s="2100"/>
      <c r="GW24" s="2100"/>
      <c r="GX24" s="2100"/>
      <c r="GY24" s="2100"/>
    </row>
    <row r="25" spans="2:207" s="61" customFormat="1" ht="24.95" customHeight="1" x14ac:dyDescent="0.2">
      <c r="B25" s="1068"/>
      <c r="C25" s="1068"/>
      <c r="D25" s="1068"/>
      <c r="E25" s="1068"/>
      <c r="F25" s="1069"/>
      <c r="G25" s="1068"/>
      <c r="H25" s="1068"/>
      <c r="I25" s="1068"/>
      <c r="J25" s="1068"/>
      <c r="K25" s="1068"/>
      <c r="L25" s="1068"/>
      <c r="M25" s="1068"/>
      <c r="N25" s="1068"/>
      <c r="O25" s="1336"/>
      <c r="P25" s="2100"/>
      <c r="Q25" s="1335"/>
      <c r="R25" s="1335"/>
      <c r="S25" s="1335"/>
      <c r="T25" s="1335"/>
      <c r="U25" s="1335"/>
      <c r="V25" s="1335"/>
      <c r="W25" s="1335"/>
      <c r="X25" s="1335"/>
      <c r="Y25" s="1335"/>
      <c r="Z25" s="1335"/>
      <c r="AA25" s="1335"/>
      <c r="AB25" s="1335"/>
      <c r="AC25" s="1335"/>
      <c r="AD25" s="1335"/>
      <c r="AE25" s="1335"/>
      <c r="AF25" s="1335"/>
      <c r="AG25" s="1335"/>
      <c r="AH25" s="1335"/>
      <c r="AI25" s="1335"/>
      <c r="AJ25" s="1335"/>
      <c r="AK25" s="1335"/>
      <c r="AL25" s="1335"/>
      <c r="AM25" s="1335"/>
      <c r="AN25" s="1335"/>
      <c r="AO25" s="1335"/>
      <c r="AP25" s="1335"/>
      <c r="AQ25" s="1335"/>
      <c r="AR25" s="2100"/>
      <c r="AS25" s="2100"/>
      <c r="AT25" s="2100"/>
      <c r="AU25" s="2100"/>
      <c r="AV25" s="2100"/>
      <c r="AW25" s="2100"/>
      <c r="AX25" s="2100"/>
      <c r="AY25" s="2100"/>
      <c r="AZ25" s="2100"/>
      <c r="BA25" s="2100"/>
      <c r="BB25" s="2100"/>
      <c r="BC25" s="2100"/>
      <c r="BD25" s="2100"/>
      <c r="BE25" s="2100"/>
      <c r="BF25" s="2100"/>
      <c r="BG25" s="2100"/>
      <c r="BH25" s="2100"/>
      <c r="BI25" s="2100"/>
      <c r="BJ25" s="2100"/>
      <c r="BK25" s="2100"/>
      <c r="BL25" s="2100"/>
      <c r="BM25" s="2100"/>
      <c r="BN25" s="2100"/>
      <c r="BO25" s="2100"/>
      <c r="BP25" s="2100"/>
      <c r="BQ25" s="2100"/>
      <c r="BR25" s="2100"/>
      <c r="BS25" s="2100"/>
      <c r="BT25" s="2100"/>
      <c r="BU25" s="2100"/>
      <c r="BV25" s="2100"/>
      <c r="BW25" s="2100"/>
      <c r="BX25" s="2100"/>
      <c r="BY25" s="2100"/>
      <c r="BZ25" s="2100"/>
      <c r="CA25" s="2100"/>
      <c r="CB25" s="2100"/>
      <c r="CC25" s="2100"/>
      <c r="CD25" s="2100"/>
      <c r="CE25" s="2100"/>
      <c r="CF25" s="2100"/>
      <c r="CG25" s="2100"/>
      <c r="CH25" s="2100"/>
      <c r="CI25" s="2100"/>
      <c r="CJ25" s="2100"/>
      <c r="CK25" s="2100"/>
      <c r="CL25" s="2100"/>
      <c r="CM25" s="2100"/>
      <c r="CN25" s="2100"/>
      <c r="CO25" s="2100"/>
      <c r="CP25" s="2100"/>
      <c r="CQ25" s="2100"/>
      <c r="CR25" s="2100"/>
      <c r="CS25" s="2100"/>
      <c r="CT25" s="2100"/>
      <c r="CU25" s="2100"/>
      <c r="CV25" s="2100"/>
      <c r="CW25" s="2100"/>
      <c r="CX25" s="2100"/>
      <c r="CY25" s="2100"/>
      <c r="CZ25" s="2100"/>
      <c r="DA25" s="2100"/>
      <c r="DB25" s="2100"/>
      <c r="DC25" s="2100"/>
      <c r="DD25" s="2100"/>
      <c r="DE25" s="2100"/>
      <c r="DF25" s="2100"/>
      <c r="DG25" s="2100"/>
      <c r="DH25" s="2100"/>
      <c r="DI25" s="2100"/>
      <c r="DJ25" s="2100"/>
      <c r="DK25" s="2100"/>
      <c r="DL25" s="2100"/>
      <c r="DM25" s="2100"/>
      <c r="DN25" s="2100"/>
      <c r="DO25" s="2100"/>
      <c r="DP25" s="2100"/>
      <c r="DQ25" s="2100"/>
      <c r="DR25" s="2100"/>
      <c r="DS25" s="2100"/>
      <c r="DT25" s="2100"/>
      <c r="DU25" s="2100"/>
      <c r="DV25" s="2100"/>
      <c r="DW25" s="2100"/>
      <c r="DX25" s="2100"/>
      <c r="DY25" s="2100"/>
      <c r="DZ25" s="2100"/>
      <c r="EA25" s="2100"/>
      <c r="EB25" s="2100"/>
      <c r="EC25" s="2100"/>
      <c r="ED25" s="2100"/>
      <c r="EE25" s="2100"/>
      <c r="EF25" s="2100"/>
      <c r="EG25" s="2100"/>
      <c r="EH25" s="2100"/>
      <c r="EI25" s="2100"/>
      <c r="EJ25" s="2100"/>
      <c r="EK25" s="2100"/>
      <c r="EL25" s="2100"/>
      <c r="EM25" s="2100"/>
      <c r="EN25" s="2100"/>
      <c r="EO25" s="2100"/>
      <c r="EP25" s="2100"/>
      <c r="EQ25" s="2100"/>
      <c r="ER25" s="2100"/>
      <c r="ES25" s="2100"/>
      <c r="ET25" s="2100"/>
      <c r="EU25" s="2100"/>
      <c r="EV25" s="2100"/>
      <c r="EW25" s="2100"/>
      <c r="EX25" s="2100"/>
      <c r="EY25" s="2100"/>
      <c r="EZ25" s="2100"/>
      <c r="FA25" s="2100"/>
      <c r="FB25" s="2100"/>
      <c r="FC25" s="2100"/>
      <c r="FD25" s="2100"/>
      <c r="FE25" s="2100"/>
      <c r="FF25" s="2100"/>
      <c r="FG25" s="2100"/>
      <c r="FH25" s="2100"/>
      <c r="FI25" s="2100"/>
      <c r="FJ25" s="2100"/>
      <c r="FK25" s="2100"/>
      <c r="FL25" s="2100"/>
      <c r="FM25" s="2100"/>
      <c r="FN25" s="2100"/>
      <c r="FO25" s="2100"/>
      <c r="FP25" s="2100"/>
      <c r="FQ25" s="2100"/>
      <c r="FR25" s="2100"/>
      <c r="FS25" s="2100"/>
      <c r="FT25" s="2100"/>
      <c r="FU25" s="2100"/>
      <c r="FV25" s="2100"/>
      <c r="FW25" s="2100"/>
      <c r="FX25" s="2100"/>
      <c r="FY25" s="2100"/>
      <c r="FZ25" s="2100"/>
      <c r="GA25" s="2100"/>
      <c r="GB25" s="2100"/>
      <c r="GC25" s="2100"/>
      <c r="GD25" s="2100"/>
      <c r="GE25" s="2100"/>
      <c r="GF25" s="2100"/>
      <c r="GG25" s="2100"/>
      <c r="GH25" s="2100"/>
      <c r="GI25" s="2100"/>
      <c r="GJ25" s="2100"/>
      <c r="GK25" s="2100"/>
      <c r="GL25" s="2100"/>
      <c r="GM25" s="2100"/>
      <c r="GN25" s="2100"/>
      <c r="GO25" s="2100"/>
      <c r="GP25" s="2100"/>
      <c r="GQ25" s="2100"/>
      <c r="GR25" s="2100"/>
      <c r="GS25" s="2100"/>
      <c r="GT25" s="2100"/>
      <c r="GU25" s="2100"/>
      <c r="GV25" s="2100"/>
      <c r="GW25" s="2100"/>
      <c r="GX25" s="2100"/>
      <c r="GY25" s="2100"/>
    </row>
    <row r="26" spans="2:207" s="61" customFormat="1" ht="24.95" customHeight="1" x14ac:dyDescent="0.2">
      <c r="B26" s="1068"/>
      <c r="C26" s="1068"/>
      <c r="D26" s="1068"/>
      <c r="E26" s="1068"/>
      <c r="F26" s="1069"/>
      <c r="G26" s="1068"/>
      <c r="H26" s="1068"/>
      <c r="I26" s="1068"/>
      <c r="J26" s="1068"/>
      <c r="K26" s="1068"/>
      <c r="L26" s="1068"/>
      <c r="M26" s="1068"/>
      <c r="N26" s="1068"/>
      <c r="O26" s="1336"/>
      <c r="P26" s="2100"/>
      <c r="Q26" s="1335"/>
      <c r="R26" s="1335"/>
      <c r="S26" s="1335"/>
      <c r="T26" s="1335"/>
      <c r="U26" s="1335"/>
      <c r="V26" s="1335"/>
      <c r="W26" s="1335"/>
      <c r="X26" s="1335"/>
      <c r="Y26" s="1335"/>
      <c r="Z26" s="1335"/>
      <c r="AA26" s="1335"/>
      <c r="AB26" s="1335"/>
      <c r="AC26" s="1335"/>
      <c r="AD26" s="1335"/>
      <c r="AE26" s="1335"/>
      <c r="AF26" s="1335"/>
      <c r="AG26" s="1335"/>
      <c r="AH26" s="1335"/>
      <c r="AI26" s="1335"/>
      <c r="AJ26" s="1335"/>
      <c r="AK26" s="1335"/>
      <c r="AL26" s="1335"/>
      <c r="AM26" s="1335"/>
      <c r="AN26" s="1335"/>
      <c r="AO26" s="1335"/>
      <c r="AP26" s="1335"/>
      <c r="AQ26" s="1335"/>
      <c r="AR26" s="2100"/>
      <c r="AS26" s="2100"/>
      <c r="AT26" s="2100"/>
      <c r="AU26" s="2100"/>
      <c r="AV26" s="2100"/>
      <c r="AW26" s="2100"/>
      <c r="AX26" s="2100"/>
      <c r="AY26" s="2100"/>
      <c r="AZ26" s="2100"/>
      <c r="BA26" s="2100"/>
      <c r="BB26" s="2100"/>
      <c r="BC26" s="2100"/>
      <c r="BD26" s="2100"/>
      <c r="BE26" s="2100"/>
      <c r="BF26" s="2100"/>
      <c r="BG26" s="2100"/>
      <c r="BH26" s="2100"/>
      <c r="BI26" s="2100"/>
      <c r="BJ26" s="2100"/>
      <c r="BK26" s="2100"/>
      <c r="BL26" s="2100"/>
      <c r="BM26" s="2100"/>
      <c r="BN26" s="2100"/>
      <c r="BO26" s="2100"/>
      <c r="BP26" s="2100"/>
      <c r="BQ26" s="2100"/>
      <c r="BR26" s="2100"/>
      <c r="BS26" s="2100"/>
      <c r="BT26" s="2100"/>
      <c r="BU26" s="2100"/>
      <c r="BV26" s="2100"/>
      <c r="BW26" s="2100"/>
      <c r="BX26" s="2100"/>
      <c r="BY26" s="2100"/>
      <c r="BZ26" s="2100"/>
      <c r="CA26" s="2100"/>
      <c r="CB26" s="2100"/>
      <c r="CC26" s="2100"/>
      <c r="CD26" s="2100"/>
      <c r="CE26" s="2100"/>
      <c r="CF26" s="2100"/>
      <c r="CG26" s="2100"/>
      <c r="CH26" s="2100"/>
      <c r="CI26" s="2100"/>
      <c r="CJ26" s="2100"/>
      <c r="CK26" s="2100"/>
      <c r="CL26" s="2100"/>
      <c r="CM26" s="2100"/>
      <c r="CN26" s="2100"/>
      <c r="CO26" s="2100"/>
      <c r="CP26" s="2100"/>
      <c r="CQ26" s="2100"/>
      <c r="CR26" s="2100"/>
      <c r="CS26" s="2100"/>
      <c r="CT26" s="2100"/>
      <c r="CU26" s="2100"/>
      <c r="CV26" s="2100"/>
      <c r="CW26" s="2100"/>
      <c r="CX26" s="2100"/>
      <c r="CY26" s="2100"/>
      <c r="CZ26" s="2100"/>
      <c r="DA26" s="2100"/>
      <c r="DB26" s="2100"/>
      <c r="DC26" s="2100"/>
      <c r="DD26" s="2100"/>
      <c r="DE26" s="2100"/>
      <c r="DF26" s="2100"/>
      <c r="DG26" s="2100"/>
      <c r="DH26" s="2100"/>
      <c r="DI26" s="2100"/>
      <c r="DJ26" s="2100"/>
      <c r="DK26" s="2100"/>
      <c r="DL26" s="2100"/>
      <c r="DM26" s="2100"/>
      <c r="DN26" s="2100"/>
      <c r="DO26" s="2100"/>
      <c r="DP26" s="2100"/>
      <c r="DQ26" s="2100"/>
      <c r="DR26" s="2100"/>
      <c r="DS26" s="2100"/>
      <c r="DT26" s="2100"/>
      <c r="DU26" s="2100"/>
      <c r="DV26" s="2100"/>
      <c r="DW26" s="2100"/>
      <c r="DX26" s="2100"/>
      <c r="DY26" s="2100"/>
      <c r="DZ26" s="2100"/>
      <c r="EA26" s="2100"/>
      <c r="EB26" s="2100"/>
      <c r="EC26" s="2100"/>
      <c r="ED26" s="2100"/>
      <c r="EE26" s="2100"/>
      <c r="EF26" s="2100"/>
      <c r="EG26" s="2100"/>
      <c r="EH26" s="2100"/>
      <c r="EI26" s="2100"/>
      <c r="EJ26" s="2100"/>
      <c r="EK26" s="2100"/>
      <c r="EL26" s="2100"/>
      <c r="EM26" s="2100"/>
      <c r="EN26" s="2100"/>
      <c r="EO26" s="2100"/>
      <c r="EP26" s="2100"/>
      <c r="EQ26" s="2100"/>
      <c r="ER26" s="2100"/>
      <c r="ES26" s="2100"/>
      <c r="ET26" s="2100"/>
      <c r="EU26" s="2100"/>
      <c r="EV26" s="2100"/>
      <c r="EW26" s="2100"/>
      <c r="EX26" s="2100"/>
      <c r="EY26" s="2100"/>
      <c r="EZ26" s="2100"/>
      <c r="FA26" s="2100"/>
      <c r="FB26" s="2100"/>
      <c r="FC26" s="2100"/>
      <c r="FD26" s="2100"/>
      <c r="FE26" s="2100"/>
      <c r="FF26" s="2100"/>
      <c r="FG26" s="2100"/>
      <c r="FH26" s="2100"/>
      <c r="FI26" s="2100"/>
      <c r="FJ26" s="2100"/>
      <c r="FK26" s="2100"/>
      <c r="FL26" s="2100"/>
      <c r="FM26" s="2100"/>
      <c r="FN26" s="2100"/>
      <c r="FO26" s="2100"/>
      <c r="FP26" s="2100"/>
      <c r="FQ26" s="2100"/>
      <c r="FR26" s="2100"/>
      <c r="FS26" s="2100"/>
      <c r="FT26" s="2100"/>
      <c r="FU26" s="2100"/>
      <c r="FV26" s="2100"/>
      <c r="FW26" s="2100"/>
      <c r="FX26" s="2100"/>
      <c r="FY26" s="2100"/>
      <c r="FZ26" s="2100"/>
      <c r="GA26" s="2100"/>
      <c r="GB26" s="2100"/>
      <c r="GC26" s="2100"/>
      <c r="GD26" s="2100"/>
      <c r="GE26" s="2100"/>
      <c r="GF26" s="2100"/>
      <c r="GG26" s="2100"/>
      <c r="GH26" s="2100"/>
      <c r="GI26" s="2100"/>
      <c r="GJ26" s="2100"/>
      <c r="GK26" s="2100"/>
      <c r="GL26" s="2100"/>
      <c r="GM26" s="2100"/>
      <c r="GN26" s="2100"/>
      <c r="GO26" s="2100"/>
      <c r="GP26" s="2100"/>
      <c r="GQ26" s="2100"/>
      <c r="GR26" s="2100"/>
      <c r="GS26" s="2100"/>
      <c r="GT26" s="2100"/>
      <c r="GU26" s="2100"/>
      <c r="GV26" s="2100"/>
      <c r="GW26" s="2100"/>
      <c r="GX26" s="2100"/>
      <c r="GY26" s="2100"/>
    </row>
    <row r="27" spans="2:207" s="61" customFormat="1" ht="24.95" customHeight="1" x14ac:dyDescent="0.2">
      <c r="B27" s="1068"/>
      <c r="C27" s="1068"/>
      <c r="D27" s="1068"/>
      <c r="E27" s="1068"/>
      <c r="F27" s="1069"/>
      <c r="G27" s="1068"/>
      <c r="H27" s="1068"/>
      <c r="I27" s="1068"/>
      <c r="J27" s="1068"/>
      <c r="K27" s="1068"/>
      <c r="L27" s="1068"/>
      <c r="M27" s="1068"/>
      <c r="N27" s="1068"/>
      <c r="O27" s="1336"/>
      <c r="P27" s="2100"/>
      <c r="Q27" s="1335"/>
      <c r="R27" s="1335"/>
      <c r="S27" s="1335"/>
      <c r="T27" s="1335"/>
      <c r="U27" s="1335"/>
      <c r="V27" s="1335"/>
      <c r="W27" s="1335"/>
      <c r="X27" s="1335"/>
      <c r="Y27" s="1335"/>
      <c r="Z27" s="1335"/>
      <c r="AA27" s="1335"/>
      <c r="AB27" s="1335"/>
      <c r="AC27" s="1335"/>
      <c r="AD27" s="1335"/>
      <c r="AE27" s="1335"/>
      <c r="AF27" s="1335"/>
      <c r="AG27" s="1335"/>
      <c r="AH27" s="1335"/>
      <c r="AI27" s="1335"/>
      <c r="AJ27" s="1335"/>
      <c r="AK27" s="1335"/>
      <c r="AL27" s="1335"/>
      <c r="AM27" s="1335"/>
      <c r="AN27" s="1335"/>
      <c r="AO27" s="1335"/>
      <c r="AP27" s="1335"/>
      <c r="AQ27" s="1335"/>
      <c r="AR27" s="2100"/>
      <c r="AS27" s="2100"/>
      <c r="AT27" s="2100"/>
      <c r="AU27" s="2100"/>
      <c r="AV27" s="2100"/>
      <c r="AW27" s="2100"/>
      <c r="AX27" s="2100"/>
      <c r="AY27" s="2100"/>
      <c r="AZ27" s="2100"/>
      <c r="BA27" s="2100"/>
      <c r="BB27" s="2100"/>
      <c r="BC27" s="2100"/>
      <c r="BD27" s="2100"/>
      <c r="BE27" s="2100"/>
      <c r="BF27" s="2100"/>
      <c r="BG27" s="2100"/>
      <c r="BH27" s="2100"/>
      <c r="BI27" s="2100"/>
      <c r="BJ27" s="2100"/>
      <c r="BK27" s="2100"/>
      <c r="BL27" s="2100"/>
      <c r="BM27" s="2100"/>
      <c r="BN27" s="2100"/>
      <c r="BO27" s="2100"/>
      <c r="BP27" s="2100"/>
      <c r="BQ27" s="2100"/>
      <c r="BR27" s="2100"/>
      <c r="BS27" s="2100"/>
      <c r="BT27" s="2100"/>
      <c r="BU27" s="2100"/>
      <c r="BV27" s="2100"/>
      <c r="BW27" s="2100"/>
      <c r="BX27" s="2100"/>
      <c r="BY27" s="2100"/>
      <c r="BZ27" s="2100"/>
      <c r="CA27" s="2100"/>
      <c r="CB27" s="2100"/>
      <c r="CC27" s="2100"/>
      <c r="CD27" s="2100"/>
      <c r="CE27" s="2100"/>
      <c r="CF27" s="2100"/>
      <c r="CG27" s="2100"/>
      <c r="CH27" s="2100"/>
      <c r="CI27" s="2100"/>
      <c r="CJ27" s="2100"/>
      <c r="CK27" s="2100"/>
      <c r="CL27" s="2100"/>
      <c r="CM27" s="2100"/>
      <c r="CN27" s="2100"/>
      <c r="CO27" s="2100"/>
      <c r="CP27" s="2100"/>
      <c r="CQ27" s="2100"/>
      <c r="CR27" s="2100"/>
      <c r="CS27" s="2100"/>
      <c r="CT27" s="2100"/>
      <c r="CU27" s="2100"/>
      <c r="CV27" s="2100"/>
      <c r="CW27" s="2100"/>
      <c r="CX27" s="2100"/>
      <c r="CY27" s="2100"/>
      <c r="CZ27" s="2100"/>
      <c r="DA27" s="2100"/>
      <c r="DB27" s="2100"/>
      <c r="DC27" s="2100"/>
      <c r="DD27" s="2100"/>
      <c r="DE27" s="2100"/>
      <c r="DF27" s="2100"/>
      <c r="DG27" s="2100"/>
      <c r="DH27" s="2100"/>
      <c r="DI27" s="2100"/>
      <c r="DJ27" s="2100"/>
      <c r="DK27" s="2100"/>
      <c r="DL27" s="2100"/>
      <c r="DM27" s="2100"/>
      <c r="DN27" s="2100"/>
      <c r="DO27" s="2100"/>
      <c r="DP27" s="2100"/>
      <c r="DQ27" s="2100"/>
      <c r="DR27" s="2100"/>
      <c r="DS27" s="2100"/>
      <c r="DT27" s="2100"/>
      <c r="DU27" s="2100"/>
      <c r="DV27" s="2100"/>
      <c r="DW27" s="2100"/>
      <c r="DX27" s="2100"/>
      <c r="DY27" s="2100"/>
      <c r="DZ27" s="2100"/>
      <c r="EA27" s="2100"/>
      <c r="EB27" s="2100"/>
      <c r="EC27" s="2100"/>
      <c r="ED27" s="2100"/>
      <c r="EE27" s="2100"/>
      <c r="EF27" s="2100"/>
      <c r="EG27" s="2100"/>
      <c r="EH27" s="2100"/>
      <c r="EI27" s="2100"/>
      <c r="EJ27" s="2100"/>
      <c r="EK27" s="2100"/>
      <c r="EL27" s="2100"/>
      <c r="EM27" s="2100"/>
      <c r="EN27" s="2100"/>
      <c r="EO27" s="2100"/>
      <c r="EP27" s="2100"/>
      <c r="EQ27" s="2100"/>
      <c r="ER27" s="2100"/>
      <c r="ES27" s="2100"/>
      <c r="ET27" s="2100"/>
      <c r="EU27" s="2100"/>
      <c r="EV27" s="2100"/>
      <c r="EW27" s="2100"/>
      <c r="EX27" s="2100"/>
      <c r="EY27" s="2100"/>
      <c r="EZ27" s="2100"/>
      <c r="FA27" s="2100"/>
      <c r="FB27" s="2100"/>
      <c r="FC27" s="2100"/>
      <c r="FD27" s="2100"/>
      <c r="FE27" s="2100"/>
      <c r="FF27" s="2100"/>
      <c r="FG27" s="2100"/>
      <c r="FH27" s="2100"/>
      <c r="FI27" s="2100"/>
      <c r="FJ27" s="2100"/>
      <c r="FK27" s="2100"/>
      <c r="FL27" s="2100"/>
      <c r="FM27" s="2100"/>
      <c r="FN27" s="2100"/>
      <c r="FO27" s="2100"/>
      <c r="FP27" s="2100"/>
      <c r="FQ27" s="2100"/>
      <c r="FR27" s="2100"/>
      <c r="FS27" s="2100"/>
      <c r="FT27" s="2100"/>
      <c r="FU27" s="2100"/>
      <c r="FV27" s="2100"/>
      <c r="FW27" s="2100"/>
      <c r="FX27" s="2100"/>
      <c r="FY27" s="2100"/>
      <c r="FZ27" s="2100"/>
      <c r="GA27" s="2100"/>
      <c r="GB27" s="2100"/>
      <c r="GC27" s="2100"/>
      <c r="GD27" s="2100"/>
      <c r="GE27" s="2100"/>
      <c r="GF27" s="2100"/>
      <c r="GG27" s="2100"/>
      <c r="GH27" s="2100"/>
      <c r="GI27" s="2100"/>
      <c r="GJ27" s="2100"/>
      <c r="GK27" s="2100"/>
      <c r="GL27" s="2100"/>
      <c r="GM27" s="2100"/>
      <c r="GN27" s="2100"/>
      <c r="GO27" s="2100"/>
      <c r="GP27" s="2100"/>
      <c r="GQ27" s="2100"/>
      <c r="GR27" s="2100"/>
      <c r="GS27" s="2100"/>
      <c r="GT27" s="2100"/>
      <c r="GU27" s="2100"/>
      <c r="GV27" s="2100"/>
      <c r="GW27" s="2100"/>
      <c r="GX27" s="2100"/>
      <c r="GY27" s="2100"/>
    </row>
    <row r="28" spans="2:207" s="61" customFormat="1" ht="24.95" customHeight="1" x14ac:dyDescent="0.2">
      <c r="B28" s="1068"/>
      <c r="C28" s="1068"/>
      <c r="D28" s="1068"/>
      <c r="E28" s="1068"/>
      <c r="F28" s="1069"/>
      <c r="G28" s="1068"/>
      <c r="H28" s="1068"/>
      <c r="I28" s="1068"/>
      <c r="J28" s="1068"/>
      <c r="K28" s="1068"/>
      <c r="L28" s="1068"/>
      <c r="M28" s="1068"/>
      <c r="N28" s="1068"/>
      <c r="O28" s="1336"/>
      <c r="P28" s="2100"/>
      <c r="Q28" s="1335"/>
      <c r="R28" s="1335"/>
      <c r="S28" s="1335"/>
      <c r="T28" s="1335"/>
      <c r="U28" s="1335"/>
      <c r="V28" s="1335"/>
      <c r="W28" s="1335"/>
      <c r="X28" s="1335"/>
      <c r="Y28" s="1335"/>
      <c r="Z28" s="1335"/>
      <c r="AA28" s="1335"/>
      <c r="AB28" s="1335"/>
      <c r="AC28" s="1335"/>
      <c r="AD28" s="1335"/>
      <c r="AE28" s="1335"/>
      <c r="AF28" s="1335"/>
      <c r="AG28" s="1335"/>
      <c r="AH28" s="1335"/>
      <c r="AI28" s="1335"/>
      <c r="AJ28" s="1335"/>
      <c r="AK28" s="1335"/>
      <c r="AL28" s="1335"/>
      <c r="AM28" s="1335"/>
      <c r="AN28" s="1335"/>
      <c r="AO28" s="1335"/>
      <c r="AP28" s="1335"/>
      <c r="AQ28" s="1335"/>
      <c r="AR28" s="2100"/>
      <c r="AS28" s="2100"/>
      <c r="AT28" s="2100"/>
      <c r="AU28" s="2100"/>
      <c r="AV28" s="2100"/>
      <c r="AW28" s="2100"/>
      <c r="AX28" s="2100"/>
      <c r="AY28" s="2100"/>
      <c r="AZ28" s="2100"/>
      <c r="BA28" s="2100"/>
      <c r="BB28" s="2100"/>
      <c r="BC28" s="2100"/>
      <c r="BD28" s="2100"/>
      <c r="BE28" s="2100"/>
      <c r="BF28" s="2100"/>
      <c r="BG28" s="2100"/>
      <c r="BH28" s="2100"/>
      <c r="BI28" s="2100"/>
      <c r="BJ28" s="2100"/>
      <c r="BK28" s="2100"/>
      <c r="BL28" s="2100"/>
      <c r="BM28" s="2100"/>
      <c r="BN28" s="2100"/>
      <c r="BO28" s="2100"/>
      <c r="BP28" s="2100"/>
      <c r="BQ28" s="2100"/>
      <c r="BR28" s="2100"/>
      <c r="BS28" s="2100"/>
      <c r="BT28" s="2100"/>
      <c r="BU28" s="2100"/>
      <c r="BV28" s="2100"/>
      <c r="BW28" s="2100"/>
      <c r="BX28" s="2100"/>
      <c r="BY28" s="2100"/>
      <c r="BZ28" s="2100"/>
      <c r="CA28" s="2100"/>
      <c r="CB28" s="2100"/>
      <c r="CC28" s="2100"/>
      <c r="CD28" s="2100"/>
      <c r="CE28" s="2100"/>
      <c r="CF28" s="2100"/>
      <c r="CG28" s="2100"/>
      <c r="CH28" s="2100"/>
      <c r="CI28" s="2100"/>
      <c r="CJ28" s="2100"/>
      <c r="CK28" s="2100"/>
      <c r="CL28" s="2100"/>
      <c r="CM28" s="2100"/>
      <c r="CN28" s="2100"/>
      <c r="CO28" s="2100"/>
      <c r="CP28" s="2100"/>
      <c r="CQ28" s="2100"/>
      <c r="CR28" s="2100"/>
      <c r="CS28" s="2100"/>
      <c r="CT28" s="2100"/>
      <c r="CU28" s="2100"/>
      <c r="CV28" s="2100"/>
      <c r="CW28" s="2100"/>
      <c r="CX28" s="2100"/>
      <c r="CY28" s="2100"/>
      <c r="CZ28" s="2100"/>
      <c r="DA28" s="2100"/>
      <c r="DB28" s="2100"/>
      <c r="DC28" s="2100"/>
      <c r="DD28" s="2100"/>
      <c r="DE28" s="2100"/>
      <c r="DF28" s="2100"/>
      <c r="DG28" s="2100"/>
      <c r="DH28" s="2100"/>
      <c r="DI28" s="2100"/>
      <c r="DJ28" s="2100"/>
      <c r="DK28" s="2100"/>
      <c r="DL28" s="2100"/>
      <c r="DM28" s="2100"/>
      <c r="DN28" s="2100"/>
      <c r="DO28" s="2100"/>
      <c r="DP28" s="2100"/>
      <c r="DQ28" s="2100"/>
      <c r="DR28" s="2100"/>
      <c r="DS28" s="2100"/>
      <c r="DT28" s="2100"/>
      <c r="DU28" s="2100"/>
      <c r="DV28" s="2100"/>
      <c r="DW28" s="2100"/>
      <c r="DX28" s="2100"/>
      <c r="DY28" s="2100"/>
      <c r="DZ28" s="2100"/>
      <c r="EA28" s="2100"/>
      <c r="EB28" s="2100"/>
      <c r="EC28" s="2100"/>
      <c r="ED28" s="2100"/>
      <c r="EE28" s="2100"/>
      <c r="EF28" s="2100"/>
      <c r="EG28" s="2100"/>
      <c r="EH28" s="2100"/>
      <c r="EI28" s="2100"/>
      <c r="EJ28" s="2100"/>
      <c r="EK28" s="2100"/>
      <c r="EL28" s="2100"/>
      <c r="EM28" s="2100"/>
      <c r="EN28" s="2100"/>
      <c r="EO28" s="2100"/>
      <c r="EP28" s="2100"/>
      <c r="EQ28" s="2100"/>
      <c r="ER28" s="2100"/>
      <c r="ES28" s="2100"/>
      <c r="ET28" s="2100"/>
      <c r="EU28" s="2100"/>
      <c r="EV28" s="2100"/>
      <c r="EW28" s="2100"/>
      <c r="EX28" s="2100"/>
      <c r="EY28" s="2100"/>
      <c r="EZ28" s="2100"/>
      <c r="FA28" s="2100"/>
      <c r="FB28" s="2100"/>
      <c r="FC28" s="2100"/>
      <c r="FD28" s="2100"/>
      <c r="FE28" s="2100"/>
      <c r="FF28" s="2100"/>
      <c r="FG28" s="2100"/>
      <c r="FH28" s="2100"/>
      <c r="FI28" s="2100"/>
      <c r="FJ28" s="2100"/>
      <c r="FK28" s="2100"/>
      <c r="FL28" s="2100"/>
      <c r="FM28" s="2100"/>
      <c r="FN28" s="2100"/>
      <c r="FO28" s="2100"/>
      <c r="FP28" s="2100"/>
      <c r="FQ28" s="2100"/>
      <c r="FR28" s="2100"/>
      <c r="FS28" s="2100"/>
      <c r="FT28" s="2100"/>
      <c r="FU28" s="2100"/>
      <c r="FV28" s="2100"/>
      <c r="FW28" s="2100"/>
      <c r="FX28" s="2100"/>
      <c r="FY28" s="2100"/>
      <c r="FZ28" s="2100"/>
      <c r="GA28" s="2100"/>
      <c r="GB28" s="2100"/>
      <c r="GC28" s="2100"/>
      <c r="GD28" s="2100"/>
      <c r="GE28" s="2100"/>
      <c r="GF28" s="2100"/>
      <c r="GG28" s="2100"/>
      <c r="GH28" s="2100"/>
      <c r="GI28" s="2100"/>
      <c r="GJ28" s="2100"/>
      <c r="GK28" s="2100"/>
      <c r="GL28" s="2100"/>
      <c r="GM28" s="2100"/>
      <c r="GN28" s="2100"/>
      <c r="GO28" s="2100"/>
      <c r="GP28" s="2100"/>
      <c r="GQ28" s="2100"/>
      <c r="GR28" s="2100"/>
      <c r="GS28" s="2100"/>
      <c r="GT28" s="2100"/>
      <c r="GU28" s="2100"/>
      <c r="GV28" s="2100"/>
      <c r="GW28" s="2100"/>
      <c r="GX28" s="2100"/>
      <c r="GY28" s="2100"/>
    </row>
    <row r="29" spans="2:207" s="61" customFormat="1" ht="24.95" customHeight="1" x14ac:dyDescent="0.2">
      <c r="B29" s="1068"/>
      <c r="C29" s="1068"/>
      <c r="D29" s="1068"/>
      <c r="E29" s="1068"/>
      <c r="F29" s="1069"/>
      <c r="G29" s="1068"/>
      <c r="H29" s="1068"/>
      <c r="I29" s="1068"/>
      <c r="J29" s="1068"/>
      <c r="K29" s="1068"/>
      <c r="L29" s="1068"/>
      <c r="M29" s="1068"/>
      <c r="N29" s="1068"/>
      <c r="O29" s="1336"/>
      <c r="P29" s="2100"/>
      <c r="Q29" s="1335"/>
      <c r="R29" s="1335"/>
      <c r="S29" s="1335"/>
      <c r="T29" s="1335"/>
      <c r="U29" s="1335"/>
      <c r="V29" s="1335"/>
      <c r="W29" s="1335"/>
      <c r="X29" s="1335"/>
      <c r="Y29" s="1335"/>
      <c r="Z29" s="1335"/>
      <c r="AA29" s="1335"/>
      <c r="AB29" s="1335"/>
      <c r="AC29" s="1335"/>
      <c r="AD29" s="1335"/>
      <c r="AE29" s="1335"/>
      <c r="AF29" s="1335"/>
      <c r="AG29" s="1335"/>
      <c r="AH29" s="1335"/>
      <c r="AI29" s="1335"/>
      <c r="AJ29" s="1335"/>
      <c r="AK29" s="1335"/>
      <c r="AL29" s="1335"/>
      <c r="AM29" s="1335"/>
      <c r="AN29" s="1335"/>
      <c r="AO29" s="1335"/>
      <c r="AP29" s="1335"/>
      <c r="AQ29" s="1335"/>
      <c r="AR29" s="2100"/>
      <c r="AS29" s="2100"/>
      <c r="AT29" s="2100"/>
      <c r="AU29" s="2100"/>
      <c r="AV29" s="2100"/>
      <c r="AW29" s="2100"/>
      <c r="AX29" s="2100"/>
      <c r="AY29" s="2100"/>
      <c r="AZ29" s="2100"/>
      <c r="BA29" s="2100"/>
      <c r="BB29" s="2100"/>
      <c r="BC29" s="2100"/>
      <c r="BD29" s="2100"/>
      <c r="BE29" s="2100"/>
      <c r="BF29" s="2100"/>
      <c r="BG29" s="2100"/>
      <c r="BH29" s="2100"/>
      <c r="BI29" s="2100"/>
      <c r="BJ29" s="2100"/>
      <c r="BK29" s="2100"/>
      <c r="BL29" s="2100"/>
      <c r="BM29" s="2100"/>
      <c r="BN29" s="2100"/>
      <c r="BO29" s="2100"/>
      <c r="BP29" s="2100"/>
      <c r="BQ29" s="2100"/>
      <c r="BR29" s="2100"/>
      <c r="BS29" s="2100"/>
      <c r="BT29" s="2100"/>
      <c r="BU29" s="2100"/>
      <c r="BV29" s="2100"/>
      <c r="BW29" s="2100"/>
      <c r="BX29" s="2100"/>
      <c r="BY29" s="2100"/>
      <c r="BZ29" s="2100"/>
      <c r="CA29" s="2100"/>
      <c r="CB29" s="2100"/>
      <c r="CC29" s="2100"/>
      <c r="CD29" s="2100"/>
      <c r="CE29" s="2100"/>
      <c r="CF29" s="2100"/>
      <c r="CG29" s="2100"/>
      <c r="CH29" s="2100"/>
      <c r="CI29" s="2100"/>
      <c r="CJ29" s="2100"/>
      <c r="CK29" s="2100"/>
      <c r="CL29" s="2100"/>
      <c r="CM29" s="2100"/>
      <c r="CN29" s="2100"/>
      <c r="CO29" s="2100"/>
      <c r="CP29" s="2100"/>
      <c r="CQ29" s="2100"/>
      <c r="CR29" s="2100"/>
      <c r="CS29" s="2100"/>
      <c r="CT29" s="2100"/>
      <c r="CU29" s="2100"/>
      <c r="CV29" s="2100"/>
      <c r="CW29" s="2100"/>
      <c r="CX29" s="2100"/>
      <c r="CY29" s="2100"/>
      <c r="CZ29" s="2100"/>
      <c r="DA29" s="2100"/>
      <c r="DB29" s="2100"/>
      <c r="DC29" s="2100"/>
      <c r="DD29" s="2100"/>
      <c r="DE29" s="2100"/>
      <c r="DF29" s="2100"/>
      <c r="DG29" s="2100"/>
      <c r="DH29" s="2100"/>
      <c r="DI29" s="2100"/>
      <c r="DJ29" s="2100"/>
      <c r="DK29" s="2100"/>
      <c r="DL29" s="2100"/>
      <c r="DM29" s="2100"/>
      <c r="DN29" s="2100"/>
      <c r="DO29" s="2100"/>
      <c r="DP29" s="2100"/>
      <c r="DQ29" s="2100"/>
      <c r="DR29" s="2100"/>
      <c r="DS29" s="2100"/>
      <c r="DT29" s="2100"/>
      <c r="DU29" s="2100"/>
      <c r="DV29" s="2100"/>
      <c r="DW29" s="2100"/>
      <c r="DX29" s="2100"/>
      <c r="DY29" s="2100"/>
      <c r="DZ29" s="2100"/>
      <c r="EA29" s="2100"/>
      <c r="EB29" s="2100"/>
      <c r="EC29" s="2100"/>
      <c r="ED29" s="2100"/>
      <c r="EE29" s="2100"/>
      <c r="EF29" s="2100"/>
      <c r="EG29" s="2100"/>
      <c r="EH29" s="2100"/>
      <c r="EI29" s="2100"/>
      <c r="EJ29" s="2100"/>
      <c r="EK29" s="2100"/>
      <c r="EL29" s="2100"/>
      <c r="EM29" s="2100"/>
      <c r="EN29" s="2100"/>
      <c r="EO29" s="2100"/>
      <c r="EP29" s="2100"/>
      <c r="EQ29" s="2100"/>
      <c r="ER29" s="2100"/>
      <c r="ES29" s="2100"/>
      <c r="ET29" s="2100"/>
      <c r="EU29" s="2100"/>
      <c r="EV29" s="2100"/>
      <c r="EW29" s="2100"/>
      <c r="EX29" s="2100"/>
      <c r="EY29" s="2100"/>
      <c r="EZ29" s="2100"/>
      <c r="FA29" s="2100"/>
      <c r="FB29" s="2100"/>
      <c r="FC29" s="2100"/>
      <c r="FD29" s="2100"/>
      <c r="FE29" s="2100"/>
      <c r="FF29" s="2100"/>
      <c r="FG29" s="2100"/>
      <c r="FH29" s="2100"/>
      <c r="FI29" s="2100"/>
      <c r="FJ29" s="2100"/>
      <c r="FK29" s="2100"/>
      <c r="FL29" s="2100"/>
      <c r="FM29" s="2100"/>
      <c r="FN29" s="2100"/>
      <c r="FO29" s="2100"/>
      <c r="FP29" s="2100"/>
      <c r="FQ29" s="2100"/>
      <c r="FR29" s="2100"/>
      <c r="FS29" s="2100"/>
      <c r="FT29" s="2100"/>
      <c r="FU29" s="2100"/>
      <c r="FV29" s="2100"/>
      <c r="FW29" s="2100"/>
      <c r="FX29" s="2100"/>
      <c r="FY29" s="2100"/>
      <c r="FZ29" s="2100"/>
      <c r="GA29" s="2100"/>
      <c r="GB29" s="2100"/>
      <c r="GC29" s="2100"/>
      <c r="GD29" s="2100"/>
      <c r="GE29" s="2100"/>
      <c r="GF29" s="2100"/>
      <c r="GG29" s="2100"/>
      <c r="GH29" s="2100"/>
      <c r="GI29" s="2100"/>
      <c r="GJ29" s="2100"/>
      <c r="GK29" s="2100"/>
      <c r="GL29" s="2100"/>
      <c r="GM29" s="2100"/>
      <c r="GN29" s="2100"/>
      <c r="GO29" s="2100"/>
      <c r="GP29" s="2100"/>
      <c r="GQ29" s="2100"/>
      <c r="GR29" s="2100"/>
      <c r="GS29" s="2100"/>
      <c r="GT29" s="2100"/>
      <c r="GU29" s="2100"/>
      <c r="GV29" s="2100"/>
      <c r="GW29" s="2100"/>
      <c r="GX29" s="2100"/>
      <c r="GY29" s="2100"/>
    </row>
    <row r="30" spans="2:207" s="61" customFormat="1" ht="24.95" customHeight="1" x14ac:dyDescent="0.2">
      <c r="B30" s="1068"/>
      <c r="C30" s="1068"/>
      <c r="D30" s="1068"/>
      <c r="E30" s="1068"/>
      <c r="F30" s="1069"/>
      <c r="G30" s="1068"/>
      <c r="H30" s="1068"/>
      <c r="I30" s="1068"/>
      <c r="J30" s="1068"/>
      <c r="K30" s="1068"/>
      <c r="L30" s="1068"/>
      <c r="M30" s="1068"/>
      <c r="N30" s="1068"/>
      <c r="O30" s="1336"/>
      <c r="P30" s="2100"/>
      <c r="Q30" s="1335"/>
      <c r="R30" s="1335"/>
      <c r="S30" s="1335"/>
      <c r="T30" s="1335"/>
      <c r="U30" s="1335"/>
      <c r="V30" s="1335"/>
      <c r="W30" s="1335"/>
      <c r="X30" s="1335"/>
      <c r="Y30" s="1335"/>
      <c r="Z30" s="1335"/>
      <c r="AA30" s="1335"/>
      <c r="AB30" s="1335"/>
      <c r="AC30" s="1335"/>
      <c r="AD30" s="1335"/>
      <c r="AE30" s="1335"/>
      <c r="AF30" s="1335"/>
      <c r="AG30" s="1335"/>
      <c r="AH30" s="1335"/>
      <c r="AI30" s="1335"/>
      <c r="AJ30" s="1335"/>
      <c r="AK30" s="1335"/>
      <c r="AL30" s="1335"/>
      <c r="AM30" s="1335"/>
      <c r="AN30" s="1335"/>
      <c r="AO30" s="1335"/>
      <c r="AP30" s="1335"/>
      <c r="AQ30" s="1335"/>
      <c r="AR30" s="2100"/>
      <c r="AS30" s="2100"/>
      <c r="AT30" s="2100"/>
      <c r="AU30" s="2100"/>
      <c r="AV30" s="2100"/>
      <c r="AW30" s="2100"/>
      <c r="AX30" s="2100"/>
      <c r="AY30" s="2100"/>
      <c r="AZ30" s="2100"/>
      <c r="BA30" s="2100"/>
      <c r="BB30" s="2100"/>
      <c r="BC30" s="2100"/>
      <c r="BD30" s="2100"/>
      <c r="BE30" s="2100"/>
      <c r="BF30" s="2100"/>
      <c r="BG30" s="2100"/>
      <c r="BH30" s="2100"/>
      <c r="BI30" s="2100"/>
      <c r="BJ30" s="2100"/>
      <c r="BK30" s="2100"/>
      <c r="BL30" s="2100"/>
      <c r="BM30" s="2100"/>
      <c r="BN30" s="2100"/>
      <c r="BO30" s="2100"/>
      <c r="BP30" s="2100"/>
      <c r="BQ30" s="2100"/>
      <c r="BR30" s="2100"/>
      <c r="BS30" s="2100"/>
      <c r="BT30" s="2100"/>
      <c r="BU30" s="2100"/>
      <c r="BV30" s="2100"/>
      <c r="BW30" s="2100"/>
      <c r="BX30" s="2100"/>
      <c r="BY30" s="2100"/>
      <c r="BZ30" s="2100"/>
      <c r="CA30" s="2100"/>
      <c r="CB30" s="2100"/>
      <c r="CC30" s="2100"/>
      <c r="CD30" s="2100"/>
      <c r="CE30" s="2100"/>
      <c r="CF30" s="2100"/>
      <c r="CG30" s="2100"/>
      <c r="CH30" s="2100"/>
      <c r="CI30" s="2100"/>
      <c r="CJ30" s="2100"/>
      <c r="CK30" s="2100"/>
      <c r="CL30" s="2100"/>
      <c r="CM30" s="2100"/>
      <c r="CN30" s="2100"/>
      <c r="CO30" s="2100"/>
      <c r="CP30" s="2100"/>
      <c r="CQ30" s="2100"/>
      <c r="CR30" s="2100"/>
      <c r="CS30" s="2100"/>
      <c r="CT30" s="2100"/>
      <c r="CU30" s="2100"/>
      <c r="CV30" s="2100"/>
      <c r="CW30" s="2100"/>
      <c r="CX30" s="2100"/>
      <c r="CY30" s="2100"/>
      <c r="CZ30" s="2100"/>
      <c r="DA30" s="2100"/>
      <c r="DB30" s="2100"/>
      <c r="DC30" s="2100"/>
      <c r="DD30" s="2100"/>
      <c r="DE30" s="2100"/>
      <c r="DF30" s="2100"/>
      <c r="DG30" s="2100"/>
      <c r="DH30" s="2100"/>
      <c r="DI30" s="2100"/>
      <c r="DJ30" s="2100"/>
      <c r="DK30" s="2100"/>
      <c r="DL30" s="2100"/>
      <c r="DM30" s="2100"/>
      <c r="DN30" s="2100"/>
      <c r="DO30" s="2100"/>
      <c r="DP30" s="2100"/>
      <c r="DQ30" s="2100"/>
      <c r="DR30" s="2100"/>
      <c r="DS30" s="2100"/>
      <c r="DT30" s="2100"/>
      <c r="DU30" s="2100"/>
      <c r="DV30" s="2100"/>
      <c r="DW30" s="2100"/>
      <c r="DX30" s="2100"/>
      <c r="DY30" s="2100"/>
      <c r="DZ30" s="2100"/>
      <c r="EA30" s="2100"/>
      <c r="EB30" s="2100"/>
      <c r="EC30" s="2100"/>
      <c r="ED30" s="2100"/>
      <c r="EE30" s="2100"/>
      <c r="EF30" s="2100"/>
      <c r="EG30" s="2100"/>
      <c r="EH30" s="2100"/>
      <c r="EI30" s="2100"/>
      <c r="EJ30" s="2100"/>
      <c r="EK30" s="2100"/>
      <c r="EL30" s="2100"/>
      <c r="EM30" s="2100"/>
      <c r="EN30" s="2100"/>
      <c r="EO30" s="2100"/>
      <c r="EP30" s="2100"/>
      <c r="EQ30" s="2100"/>
      <c r="ER30" s="2100"/>
      <c r="ES30" s="2100"/>
      <c r="ET30" s="2100"/>
      <c r="EU30" s="2100"/>
      <c r="EV30" s="2100"/>
      <c r="EW30" s="2100"/>
      <c r="EX30" s="2100"/>
      <c r="EY30" s="2100"/>
      <c r="EZ30" s="2100"/>
      <c r="FA30" s="2100"/>
      <c r="FB30" s="2100"/>
      <c r="FC30" s="2100"/>
      <c r="FD30" s="2100"/>
      <c r="FE30" s="2100"/>
      <c r="FF30" s="2100"/>
      <c r="FG30" s="2100"/>
      <c r="FH30" s="2100"/>
      <c r="FI30" s="2100"/>
      <c r="FJ30" s="2100"/>
      <c r="FK30" s="2100"/>
      <c r="FL30" s="2100"/>
      <c r="FM30" s="2100"/>
      <c r="FN30" s="2100"/>
      <c r="FO30" s="2100"/>
      <c r="FP30" s="2100"/>
      <c r="FQ30" s="2100"/>
      <c r="FR30" s="2100"/>
      <c r="FS30" s="2100"/>
      <c r="FT30" s="2100"/>
      <c r="FU30" s="2100"/>
      <c r="FV30" s="2100"/>
      <c r="FW30" s="2100"/>
      <c r="FX30" s="2100"/>
      <c r="FY30" s="2100"/>
      <c r="FZ30" s="2100"/>
      <c r="GA30" s="2100"/>
      <c r="GB30" s="2100"/>
      <c r="GC30" s="2100"/>
      <c r="GD30" s="2100"/>
      <c r="GE30" s="2100"/>
      <c r="GF30" s="2100"/>
      <c r="GG30" s="2100"/>
      <c r="GH30" s="2100"/>
      <c r="GI30" s="2100"/>
      <c r="GJ30" s="2100"/>
      <c r="GK30" s="2100"/>
      <c r="GL30" s="2100"/>
      <c r="GM30" s="2100"/>
      <c r="GN30" s="2100"/>
      <c r="GO30" s="2100"/>
      <c r="GP30" s="2100"/>
      <c r="GQ30" s="2100"/>
      <c r="GR30" s="2100"/>
      <c r="GS30" s="2100"/>
      <c r="GT30" s="2100"/>
      <c r="GU30" s="2100"/>
      <c r="GV30" s="2100"/>
      <c r="GW30" s="2100"/>
      <c r="GX30" s="2100"/>
      <c r="GY30" s="2100"/>
    </row>
    <row r="31" spans="2:207" s="61" customFormat="1" ht="24.95" customHeight="1" x14ac:dyDescent="0.2">
      <c r="B31" s="1068"/>
      <c r="C31" s="1068"/>
      <c r="D31" s="1068"/>
      <c r="E31" s="1068"/>
      <c r="F31" s="1069"/>
      <c r="G31" s="1068"/>
      <c r="H31" s="1068"/>
      <c r="I31" s="1068"/>
      <c r="J31" s="1068"/>
      <c r="K31" s="1068"/>
      <c r="L31" s="1068"/>
      <c r="M31" s="1068"/>
      <c r="N31" s="1068"/>
      <c r="O31" s="1336"/>
      <c r="P31" s="2100"/>
      <c r="Q31" s="1335"/>
      <c r="R31" s="1335"/>
      <c r="S31" s="1335"/>
      <c r="T31" s="1335"/>
      <c r="U31" s="1335"/>
      <c r="V31" s="1335"/>
      <c r="W31" s="1335"/>
      <c r="X31" s="1335"/>
      <c r="Y31" s="1335"/>
      <c r="Z31" s="1335"/>
      <c r="AA31" s="1335"/>
      <c r="AB31" s="1335"/>
      <c r="AC31" s="1335"/>
      <c r="AD31" s="1335"/>
      <c r="AE31" s="1335"/>
      <c r="AF31" s="1335"/>
      <c r="AG31" s="1335"/>
      <c r="AH31" s="1335"/>
      <c r="AI31" s="1335"/>
      <c r="AJ31" s="1335"/>
      <c r="AK31" s="1335"/>
      <c r="AL31" s="1335"/>
      <c r="AM31" s="1335"/>
      <c r="AN31" s="1335"/>
      <c r="AO31" s="1335"/>
      <c r="AP31" s="1335"/>
      <c r="AQ31" s="1335"/>
      <c r="AR31" s="2100"/>
      <c r="AS31" s="2100"/>
      <c r="AT31" s="2100"/>
      <c r="AU31" s="2100"/>
      <c r="AV31" s="2100"/>
      <c r="AW31" s="2100"/>
      <c r="AX31" s="2100"/>
      <c r="AY31" s="2100"/>
      <c r="AZ31" s="2100"/>
      <c r="BA31" s="2100"/>
      <c r="BB31" s="2100"/>
      <c r="BC31" s="2100"/>
      <c r="BD31" s="2100"/>
      <c r="BE31" s="2100"/>
      <c r="BF31" s="2100"/>
      <c r="BG31" s="2100"/>
      <c r="BH31" s="2100"/>
      <c r="BI31" s="2100"/>
      <c r="BJ31" s="2100"/>
      <c r="BK31" s="2100"/>
      <c r="BL31" s="2100"/>
      <c r="BM31" s="2100"/>
      <c r="BN31" s="2100"/>
      <c r="BO31" s="2100"/>
      <c r="BP31" s="2100"/>
      <c r="BQ31" s="2100"/>
      <c r="BR31" s="2100"/>
      <c r="BS31" s="2100"/>
      <c r="BT31" s="2100"/>
      <c r="BU31" s="2100"/>
      <c r="BV31" s="2100"/>
      <c r="BW31" s="2100"/>
      <c r="BX31" s="2100"/>
      <c r="BY31" s="2100"/>
      <c r="BZ31" s="2100"/>
      <c r="CA31" s="2100"/>
      <c r="CB31" s="2100"/>
      <c r="CC31" s="2100"/>
      <c r="CD31" s="2100"/>
      <c r="CE31" s="2100"/>
      <c r="CF31" s="2100"/>
      <c r="CG31" s="2100"/>
      <c r="CH31" s="2100"/>
      <c r="CI31" s="2100"/>
      <c r="CJ31" s="2100"/>
      <c r="CK31" s="2100"/>
      <c r="CL31" s="2100"/>
      <c r="CM31" s="2100"/>
      <c r="CN31" s="2100"/>
      <c r="CO31" s="2100"/>
      <c r="CP31" s="2100"/>
      <c r="CQ31" s="2100"/>
      <c r="CR31" s="2100"/>
      <c r="CS31" s="2100"/>
      <c r="CT31" s="2100"/>
      <c r="CU31" s="2100"/>
      <c r="CV31" s="2100"/>
      <c r="CW31" s="2100"/>
      <c r="CX31" s="2100"/>
      <c r="CY31" s="2100"/>
      <c r="CZ31" s="2100"/>
      <c r="DA31" s="2100"/>
      <c r="DB31" s="2100"/>
      <c r="DC31" s="2100"/>
      <c r="DD31" s="2100"/>
      <c r="DE31" s="2100"/>
      <c r="DF31" s="2100"/>
      <c r="DG31" s="2100"/>
      <c r="DH31" s="2100"/>
      <c r="DI31" s="2100"/>
      <c r="DJ31" s="2100"/>
      <c r="DK31" s="2100"/>
      <c r="DL31" s="2100"/>
      <c r="DM31" s="2100"/>
      <c r="DN31" s="2100"/>
      <c r="DO31" s="2100"/>
      <c r="DP31" s="2100"/>
      <c r="DQ31" s="2100"/>
      <c r="DR31" s="2100"/>
      <c r="DS31" s="2100"/>
      <c r="DT31" s="2100"/>
      <c r="DU31" s="2100"/>
      <c r="DV31" s="2100"/>
      <c r="DW31" s="2100"/>
      <c r="DX31" s="2100"/>
      <c r="DY31" s="2100"/>
      <c r="DZ31" s="2100"/>
      <c r="EA31" s="2100"/>
      <c r="EB31" s="2100"/>
      <c r="EC31" s="2100"/>
      <c r="ED31" s="2100"/>
      <c r="EE31" s="2100"/>
      <c r="EF31" s="2100"/>
      <c r="EG31" s="2100"/>
      <c r="EH31" s="2100"/>
      <c r="EI31" s="2100"/>
      <c r="EJ31" s="2100"/>
      <c r="EK31" s="2100"/>
      <c r="EL31" s="2100"/>
      <c r="EM31" s="2100"/>
      <c r="EN31" s="2100"/>
      <c r="EO31" s="2100"/>
      <c r="EP31" s="2100"/>
      <c r="EQ31" s="2100"/>
      <c r="ER31" s="2100"/>
      <c r="ES31" s="2100"/>
      <c r="ET31" s="2100"/>
      <c r="EU31" s="2100"/>
      <c r="EV31" s="2100"/>
      <c r="EW31" s="2100"/>
      <c r="EX31" s="2100"/>
      <c r="EY31" s="2100"/>
      <c r="EZ31" s="2100"/>
      <c r="FA31" s="2100"/>
      <c r="FB31" s="2100"/>
      <c r="FC31" s="2100"/>
      <c r="FD31" s="2100"/>
      <c r="FE31" s="2100"/>
      <c r="FF31" s="2100"/>
      <c r="FG31" s="2100"/>
      <c r="FH31" s="2100"/>
      <c r="FI31" s="2100"/>
      <c r="FJ31" s="2100"/>
      <c r="FK31" s="2100"/>
      <c r="FL31" s="2100"/>
      <c r="FM31" s="2100"/>
      <c r="FN31" s="2100"/>
      <c r="FO31" s="2100"/>
      <c r="FP31" s="2100"/>
      <c r="FQ31" s="2100"/>
      <c r="FR31" s="2100"/>
      <c r="FS31" s="2100"/>
      <c r="FT31" s="2100"/>
      <c r="FU31" s="2100"/>
      <c r="FV31" s="2100"/>
      <c r="FW31" s="2100"/>
      <c r="FX31" s="2100"/>
      <c r="FY31" s="2100"/>
      <c r="FZ31" s="2100"/>
      <c r="GA31" s="2100"/>
      <c r="GB31" s="2100"/>
      <c r="GC31" s="2100"/>
      <c r="GD31" s="2100"/>
      <c r="GE31" s="2100"/>
      <c r="GF31" s="2100"/>
      <c r="GG31" s="2100"/>
      <c r="GH31" s="2100"/>
      <c r="GI31" s="2100"/>
      <c r="GJ31" s="2100"/>
      <c r="GK31" s="2100"/>
      <c r="GL31" s="2100"/>
      <c r="GM31" s="2100"/>
      <c r="GN31" s="2100"/>
      <c r="GO31" s="2100"/>
      <c r="GP31" s="2100"/>
      <c r="GQ31" s="2100"/>
      <c r="GR31" s="2100"/>
      <c r="GS31" s="2100"/>
      <c r="GT31" s="2100"/>
      <c r="GU31" s="2100"/>
      <c r="GV31" s="2100"/>
      <c r="GW31" s="2100"/>
      <c r="GX31" s="2100"/>
      <c r="GY31" s="2100"/>
    </row>
    <row r="32" spans="2:207" s="61" customFormat="1" ht="24.95" customHeight="1" x14ac:dyDescent="0.2">
      <c r="B32" s="1068"/>
      <c r="C32" s="1068"/>
      <c r="D32" s="1068"/>
      <c r="E32" s="1068"/>
      <c r="F32" s="1069"/>
      <c r="G32" s="1068"/>
      <c r="H32" s="1068"/>
      <c r="I32" s="1068"/>
      <c r="J32" s="1068"/>
      <c r="K32" s="1068"/>
      <c r="L32" s="1068"/>
      <c r="M32" s="1068"/>
      <c r="N32" s="1068"/>
      <c r="O32" s="1336"/>
      <c r="P32" s="2100"/>
      <c r="Q32" s="1335"/>
      <c r="R32" s="1335"/>
      <c r="S32" s="1335"/>
      <c r="T32" s="1335"/>
      <c r="U32" s="1335"/>
      <c r="V32" s="1335"/>
      <c r="W32" s="1335"/>
      <c r="X32" s="1335"/>
      <c r="Y32" s="1335"/>
      <c r="Z32" s="1335"/>
      <c r="AA32" s="1335"/>
      <c r="AB32" s="1335"/>
      <c r="AC32" s="1335"/>
      <c r="AD32" s="1335"/>
      <c r="AE32" s="1335"/>
      <c r="AF32" s="1335"/>
      <c r="AG32" s="1335"/>
      <c r="AH32" s="1335"/>
      <c r="AI32" s="1335"/>
      <c r="AJ32" s="1335"/>
      <c r="AK32" s="1335"/>
      <c r="AL32" s="1335"/>
      <c r="AM32" s="1335"/>
      <c r="AN32" s="1335"/>
      <c r="AO32" s="1335"/>
      <c r="AP32" s="1335"/>
      <c r="AQ32" s="1335"/>
      <c r="AR32" s="2100"/>
      <c r="AS32" s="2100"/>
      <c r="AT32" s="2100"/>
      <c r="AU32" s="2100"/>
      <c r="AV32" s="2100"/>
      <c r="AW32" s="2100"/>
      <c r="AX32" s="2100"/>
      <c r="AY32" s="2100"/>
      <c r="AZ32" s="2100"/>
      <c r="BA32" s="2100"/>
      <c r="BB32" s="2100"/>
      <c r="BC32" s="2100"/>
      <c r="BD32" s="2100"/>
      <c r="BE32" s="2100"/>
      <c r="BF32" s="2100"/>
      <c r="BG32" s="2100"/>
      <c r="BH32" s="2100"/>
      <c r="BI32" s="2100"/>
      <c r="BJ32" s="2100"/>
      <c r="BK32" s="2100"/>
      <c r="BL32" s="2100"/>
      <c r="BM32" s="2100"/>
      <c r="BN32" s="2100"/>
      <c r="BO32" s="2100"/>
      <c r="BP32" s="2100"/>
      <c r="BQ32" s="2100"/>
      <c r="BR32" s="2100"/>
      <c r="BS32" s="2100"/>
      <c r="BT32" s="2100"/>
      <c r="BU32" s="2100"/>
      <c r="BV32" s="2100"/>
      <c r="BW32" s="2100"/>
      <c r="BX32" s="2100"/>
      <c r="BY32" s="2100"/>
      <c r="BZ32" s="2100"/>
      <c r="CA32" s="2100"/>
      <c r="CB32" s="2100"/>
      <c r="CC32" s="2100"/>
      <c r="CD32" s="2100"/>
      <c r="CE32" s="2100"/>
      <c r="CF32" s="2100"/>
      <c r="CG32" s="2100"/>
      <c r="CH32" s="2100"/>
      <c r="CI32" s="2100"/>
      <c r="CJ32" s="2100"/>
      <c r="CK32" s="2100"/>
      <c r="CL32" s="2100"/>
      <c r="CM32" s="2100"/>
      <c r="CN32" s="2100"/>
      <c r="CO32" s="2100"/>
      <c r="CP32" s="2100"/>
      <c r="CQ32" s="2100"/>
      <c r="CR32" s="2100"/>
      <c r="CS32" s="2100"/>
      <c r="CT32" s="2100"/>
      <c r="CU32" s="2100"/>
      <c r="CV32" s="2100"/>
      <c r="CW32" s="2100"/>
      <c r="CX32" s="2100"/>
      <c r="CY32" s="2100"/>
      <c r="CZ32" s="2100"/>
      <c r="DA32" s="2100"/>
      <c r="DB32" s="2100"/>
      <c r="DC32" s="2100"/>
      <c r="DD32" s="2100"/>
      <c r="DE32" s="2100"/>
      <c r="DF32" s="2100"/>
      <c r="DG32" s="2100"/>
      <c r="DH32" s="2100"/>
      <c r="DI32" s="2100"/>
      <c r="DJ32" s="2100"/>
      <c r="DK32" s="2100"/>
      <c r="DL32" s="2100"/>
      <c r="DM32" s="2100"/>
      <c r="DN32" s="2100"/>
      <c r="DO32" s="2100"/>
      <c r="DP32" s="2100"/>
      <c r="DQ32" s="2100"/>
      <c r="DR32" s="2100"/>
      <c r="DS32" s="2100"/>
      <c r="DT32" s="2100"/>
      <c r="DU32" s="2100"/>
      <c r="DV32" s="2100"/>
      <c r="DW32" s="2100"/>
      <c r="DX32" s="2100"/>
      <c r="DY32" s="2100"/>
      <c r="DZ32" s="2100"/>
      <c r="EA32" s="2100"/>
      <c r="EB32" s="2100"/>
      <c r="EC32" s="2100"/>
      <c r="ED32" s="2100"/>
      <c r="EE32" s="2100"/>
      <c r="EF32" s="2100"/>
      <c r="EG32" s="2100"/>
      <c r="EH32" s="2100"/>
      <c r="EI32" s="2100"/>
      <c r="EJ32" s="2100"/>
      <c r="EK32" s="2100"/>
      <c r="EL32" s="2100"/>
      <c r="EM32" s="2100"/>
      <c r="EN32" s="2100"/>
      <c r="EO32" s="2100"/>
      <c r="EP32" s="2100"/>
      <c r="EQ32" s="2100"/>
      <c r="ER32" s="2100"/>
      <c r="ES32" s="2100"/>
      <c r="ET32" s="2100"/>
      <c r="EU32" s="2100"/>
      <c r="EV32" s="2100"/>
      <c r="EW32" s="2100"/>
      <c r="EX32" s="2100"/>
      <c r="EY32" s="2100"/>
      <c r="EZ32" s="2100"/>
      <c r="FA32" s="2100"/>
      <c r="FB32" s="2100"/>
      <c r="FC32" s="2100"/>
      <c r="FD32" s="2100"/>
      <c r="FE32" s="2100"/>
      <c r="FF32" s="2100"/>
      <c r="FG32" s="2100"/>
      <c r="FH32" s="2100"/>
      <c r="FI32" s="2100"/>
      <c r="FJ32" s="2100"/>
      <c r="FK32" s="2100"/>
      <c r="FL32" s="2100"/>
      <c r="FM32" s="2100"/>
      <c r="FN32" s="2100"/>
      <c r="FO32" s="2100"/>
      <c r="FP32" s="2100"/>
      <c r="FQ32" s="2100"/>
      <c r="FR32" s="2100"/>
      <c r="FS32" s="2100"/>
      <c r="FT32" s="2100"/>
      <c r="FU32" s="2100"/>
      <c r="FV32" s="2100"/>
      <c r="FW32" s="2100"/>
      <c r="FX32" s="2100"/>
      <c r="FY32" s="2100"/>
      <c r="FZ32" s="2100"/>
      <c r="GA32" s="2100"/>
      <c r="GB32" s="2100"/>
      <c r="GC32" s="2100"/>
      <c r="GD32" s="2100"/>
      <c r="GE32" s="2100"/>
      <c r="GF32" s="2100"/>
      <c r="GG32" s="2100"/>
      <c r="GH32" s="2100"/>
      <c r="GI32" s="2100"/>
      <c r="GJ32" s="2100"/>
      <c r="GK32" s="2100"/>
      <c r="GL32" s="2100"/>
      <c r="GM32" s="2100"/>
      <c r="GN32" s="2100"/>
      <c r="GO32" s="2100"/>
      <c r="GP32" s="2100"/>
      <c r="GQ32" s="2100"/>
      <c r="GR32" s="2100"/>
      <c r="GS32" s="2100"/>
      <c r="GT32" s="2100"/>
      <c r="GU32" s="2100"/>
      <c r="GV32" s="2100"/>
      <c r="GW32" s="2100"/>
      <c r="GX32" s="2100"/>
      <c r="GY32" s="2100"/>
    </row>
    <row r="33" spans="2:207" s="61" customFormat="1" ht="24.95" customHeight="1" x14ac:dyDescent="0.2">
      <c r="B33" s="1068"/>
      <c r="C33" s="1068"/>
      <c r="D33" s="1068"/>
      <c r="E33" s="1068"/>
      <c r="F33" s="1069"/>
      <c r="G33" s="1068"/>
      <c r="H33" s="1068"/>
      <c r="I33" s="1068"/>
      <c r="J33" s="1068"/>
      <c r="K33" s="1068"/>
      <c r="L33" s="1068"/>
      <c r="M33" s="1068"/>
      <c r="N33" s="1068"/>
      <c r="O33" s="1336"/>
      <c r="P33" s="2100"/>
      <c r="Q33" s="1335"/>
      <c r="R33" s="1335"/>
      <c r="S33" s="1335"/>
      <c r="T33" s="1335"/>
      <c r="U33" s="1335"/>
      <c r="V33" s="1335"/>
      <c r="W33" s="1335"/>
      <c r="X33" s="1335"/>
      <c r="Y33" s="1335"/>
      <c r="Z33" s="1335"/>
      <c r="AA33" s="1335"/>
      <c r="AB33" s="1335"/>
      <c r="AC33" s="1335"/>
      <c r="AD33" s="1335"/>
      <c r="AE33" s="1335"/>
      <c r="AF33" s="1335"/>
      <c r="AG33" s="1335"/>
      <c r="AH33" s="1335"/>
      <c r="AI33" s="1335"/>
      <c r="AJ33" s="1335"/>
      <c r="AK33" s="1335"/>
      <c r="AL33" s="1335"/>
      <c r="AM33" s="1335"/>
      <c r="AN33" s="1335"/>
      <c r="AO33" s="1335"/>
      <c r="AP33" s="1335"/>
      <c r="AQ33" s="1335"/>
      <c r="AR33" s="2100"/>
      <c r="AS33" s="2100"/>
      <c r="AT33" s="2100"/>
      <c r="AU33" s="2100"/>
      <c r="AV33" s="2100"/>
      <c r="AW33" s="2100"/>
      <c r="AX33" s="2100"/>
      <c r="AY33" s="2100"/>
      <c r="AZ33" s="2100"/>
      <c r="BA33" s="2100"/>
      <c r="BB33" s="2100"/>
      <c r="BC33" s="2100"/>
      <c r="BD33" s="2100"/>
      <c r="BE33" s="2100"/>
      <c r="BF33" s="2100"/>
      <c r="BG33" s="2100"/>
      <c r="BH33" s="2100"/>
      <c r="BI33" s="2100"/>
      <c r="BJ33" s="2100"/>
      <c r="BK33" s="2100"/>
      <c r="BL33" s="2100"/>
      <c r="BM33" s="2100"/>
      <c r="BN33" s="2100"/>
      <c r="BO33" s="2100"/>
      <c r="BP33" s="2100"/>
      <c r="BQ33" s="2100"/>
      <c r="BR33" s="2100"/>
      <c r="BS33" s="2100"/>
      <c r="BT33" s="2100"/>
      <c r="BU33" s="2100"/>
      <c r="BV33" s="2100"/>
      <c r="BW33" s="2100"/>
      <c r="BX33" s="2100"/>
      <c r="BY33" s="2100"/>
      <c r="BZ33" s="2100"/>
      <c r="CA33" s="2100"/>
      <c r="CB33" s="2100"/>
      <c r="CC33" s="2100"/>
      <c r="CD33" s="2100"/>
      <c r="CE33" s="2100"/>
      <c r="CF33" s="2100"/>
      <c r="CG33" s="2100"/>
      <c r="CH33" s="2100"/>
      <c r="CI33" s="2100"/>
      <c r="CJ33" s="2100"/>
      <c r="CK33" s="2100"/>
      <c r="CL33" s="2100"/>
      <c r="CM33" s="2100"/>
      <c r="CN33" s="2100"/>
      <c r="CO33" s="2100"/>
      <c r="CP33" s="2100"/>
      <c r="CQ33" s="2100"/>
      <c r="CR33" s="2100"/>
      <c r="CS33" s="2100"/>
      <c r="CT33" s="2100"/>
      <c r="CU33" s="2100"/>
      <c r="CV33" s="2100"/>
      <c r="CW33" s="2100"/>
      <c r="CX33" s="2100"/>
      <c r="CY33" s="2100"/>
      <c r="CZ33" s="2100"/>
      <c r="DA33" s="2100"/>
      <c r="DB33" s="2100"/>
      <c r="DC33" s="2100"/>
      <c r="DD33" s="2100"/>
      <c r="DE33" s="2100"/>
      <c r="DF33" s="2100"/>
      <c r="DG33" s="2100"/>
      <c r="DH33" s="2100"/>
      <c r="DI33" s="2100"/>
      <c r="DJ33" s="2100"/>
      <c r="DK33" s="2100"/>
      <c r="DL33" s="2100"/>
      <c r="DM33" s="2100"/>
      <c r="DN33" s="2100"/>
      <c r="DO33" s="2100"/>
      <c r="DP33" s="2100"/>
      <c r="DQ33" s="2100"/>
      <c r="DR33" s="2100"/>
      <c r="DS33" s="2100"/>
      <c r="DT33" s="2100"/>
      <c r="DU33" s="2100"/>
      <c r="DV33" s="2100"/>
      <c r="DW33" s="2100"/>
      <c r="DX33" s="2100"/>
      <c r="DY33" s="2100"/>
      <c r="DZ33" s="2100"/>
      <c r="EA33" s="2100"/>
      <c r="EB33" s="2100"/>
      <c r="EC33" s="2100"/>
      <c r="ED33" s="2100"/>
      <c r="EE33" s="2100"/>
      <c r="EF33" s="2100"/>
      <c r="EG33" s="2100"/>
      <c r="EH33" s="2100"/>
      <c r="EI33" s="2100"/>
      <c r="EJ33" s="2100"/>
      <c r="EK33" s="2100"/>
      <c r="EL33" s="2100"/>
      <c r="EM33" s="2100"/>
      <c r="EN33" s="2100"/>
      <c r="EO33" s="2100"/>
      <c r="EP33" s="2100"/>
      <c r="EQ33" s="2100"/>
      <c r="ER33" s="2100"/>
      <c r="ES33" s="2100"/>
      <c r="ET33" s="2100"/>
      <c r="EU33" s="2100"/>
      <c r="EV33" s="2100"/>
      <c r="EW33" s="2100"/>
      <c r="EX33" s="2100"/>
      <c r="EY33" s="2100"/>
      <c r="EZ33" s="2100"/>
      <c r="FA33" s="2100"/>
      <c r="FB33" s="2100"/>
      <c r="FC33" s="2100"/>
      <c r="FD33" s="2100"/>
      <c r="FE33" s="2100"/>
      <c r="FF33" s="2100"/>
      <c r="FG33" s="2100"/>
      <c r="FH33" s="2100"/>
      <c r="FI33" s="2100"/>
      <c r="FJ33" s="2100"/>
      <c r="FK33" s="2100"/>
      <c r="FL33" s="2100"/>
      <c r="FM33" s="2100"/>
      <c r="FN33" s="2100"/>
      <c r="FO33" s="2100"/>
      <c r="FP33" s="2100"/>
      <c r="FQ33" s="2100"/>
      <c r="FR33" s="2100"/>
      <c r="FS33" s="2100"/>
      <c r="FT33" s="2100"/>
      <c r="FU33" s="2100"/>
      <c r="FV33" s="2100"/>
      <c r="FW33" s="2100"/>
      <c r="FX33" s="2100"/>
      <c r="FY33" s="2100"/>
      <c r="FZ33" s="2100"/>
      <c r="GA33" s="2100"/>
      <c r="GB33" s="2100"/>
      <c r="GC33" s="2100"/>
      <c r="GD33" s="2100"/>
      <c r="GE33" s="2100"/>
      <c r="GF33" s="2100"/>
      <c r="GG33" s="2100"/>
      <c r="GH33" s="2100"/>
      <c r="GI33" s="2100"/>
      <c r="GJ33" s="2100"/>
      <c r="GK33" s="2100"/>
      <c r="GL33" s="2100"/>
      <c r="GM33" s="2100"/>
      <c r="GN33" s="2100"/>
      <c r="GO33" s="2100"/>
      <c r="GP33" s="2100"/>
      <c r="GQ33" s="2100"/>
      <c r="GR33" s="2100"/>
      <c r="GS33" s="2100"/>
      <c r="GT33" s="2100"/>
      <c r="GU33" s="2100"/>
      <c r="GV33" s="2100"/>
      <c r="GW33" s="2100"/>
      <c r="GX33" s="2100"/>
      <c r="GY33" s="2100"/>
    </row>
    <row r="34" spans="2:207" s="61" customFormat="1" ht="24.95" customHeight="1" x14ac:dyDescent="0.2">
      <c r="B34" s="1068"/>
      <c r="C34" s="1068"/>
      <c r="D34" s="1068"/>
      <c r="E34" s="1068"/>
      <c r="F34" s="1069"/>
      <c r="G34" s="1068"/>
      <c r="H34" s="1068"/>
      <c r="I34" s="1068"/>
      <c r="J34" s="1068"/>
      <c r="K34" s="1068"/>
      <c r="L34" s="1068"/>
      <c r="M34" s="1068"/>
      <c r="N34" s="1068"/>
      <c r="O34" s="1336"/>
      <c r="P34" s="2100"/>
      <c r="Q34" s="1335"/>
      <c r="R34" s="1335"/>
      <c r="S34" s="1335"/>
      <c r="T34" s="1335"/>
      <c r="U34" s="1335"/>
      <c r="V34" s="1335"/>
      <c r="W34" s="1335"/>
      <c r="X34" s="1335"/>
      <c r="Y34" s="1335"/>
      <c r="Z34" s="1335"/>
      <c r="AA34" s="1335"/>
      <c r="AB34" s="1335"/>
      <c r="AC34" s="1335"/>
      <c r="AD34" s="1335"/>
      <c r="AE34" s="1335"/>
      <c r="AF34" s="1335"/>
      <c r="AG34" s="1335"/>
      <c r="AH34" s="1335"/>
      <c r="AI34" s="1335"/>
      <c r="AJ34" s="1335"/>
      <c r="AK34" s="1335"/>
      <c r="AL34" s="1335"/>
      <c r="AM34" s="1335"/>
      <c r="AN34" s="1335"/>
      <c r="AO34" s="1335"/>
      <c r="AP34" s="1335"/>
      <c r="AQ34" s="1335"/>
      <c r="AR34" s="2100"/>
      <c r="AS34" s="2100"/>
      <c r="AT34" s="2100"/>
      <c r="AU34" s="2100"/>
      <c r="AV34" s="2100"/>
      <c r="AW34" s="2100"/>
      <c r="AX34" s="2100"/>
      <c r="AY34" s="2100"/>
      <c r="AZ34" s="2100"/>
      <c r="BA34" s="2100"/>
      <c r="BB34" s="2100"/>
      <c r="BC34" s="2100"/>
      <c r="BD34" s="2100"/>
      <c r="BE34" s="2100"/>
      <c r="BF34" s="2100"/>
      <c r="BG34" s="2100"/>
      <c r="BH34" s="2100"/>
      <c r="BI34" s="2100"/>
      <c r="BJ34" s="2100"/>
      <c r="BK34" s="2100"/>
      <c r="BL34" s="2100"/>
      <c r="BM34" s="2100"/>
      <c r="BN34" s="2100"/>
      <c r="BO34" s="2100"/>
      <c r="BP34" s="2100"/>
      <c r="BQ34" s="2100"/>
      <c r="BR34" s="2100"/>
      <c r="BS34" s="2100"/>
      <c r="BT34" s="2100"/>
      <c r="BU34" s="2100"/>
      <c r="BV34" s="2100"/>
      <c r="BW34" s="2100"/>
      <c r="BX34" s="2100"/>
      <c r="BY34" s="2100"/>
      <c r="BZ34" s="2100"/>
      <c r="CA34" s="2100"/>
      <c r="CB34" s="2100"/>
      <c r="CC34" s="2100"/>
      <c r="CD34" s="2100"/>
      <c r="CE34" s="2100"/>
      <c r="CF34" s="2100"/>
      <c r="CG34" s="2100"/>
      <c r="CH34" s="2100"/>
      <c r="CI34" s="2100"/>
      <c r="CJ34" s="2100"/>
      <c r="CK34" s="2100"/>
      <c r="CL34" s="2100"/>
      <c r="CM34" s="2100"/>
      <c r="CN34" s="2100"/>
      <c r="CO34" s="2100"/>
      <c r="CP34" s="2100"/>
      <c r="CQ34" s="2100"/>
      <c r="CR34" s="2100"/>
      <c r="CS34" s="2100"/>
      <c r="CT34" s="2100"/>
      <c r="CU34" s="2100"/>
      <c r="CV34" s="2100"/>
      <c r="CW34" s="2100"/>
      <c r="CX34" s="2100"/>
      <c r="CY34" s="2100"/>
      <c r="CZ34" s="2100"/>
      <c r="DA34" s="2100"/>
      <c r="DB34" s="2100"/>
      <c r="DC34" s="2100"/>
      <c r="DD34" s="2100"/>
      <c r="DE34" s="2100"/>
      <c r="DF34" s="2100"/>
      <c r="DG34" s="2100"/>
      <c r="DH34" s="2100"/>
      <c r="DI34" s="2100"/>
      <c r="DJ34" s="2100"/>
      <c r="DK34" s="2100"/>
      <c r="DL34" s="2100"/>
      <c r="DM34" s="2100"/>
      <c r="DN34" s="2100"/>
      <c r="DO34" s="2100"/>
      <c r="DP34" s="2100"/>
      <c r="DQ34" s="2100"/>
      <c r="DR34" s="2100"/>
      <c r="DS34" s="2100"/>
      <c r="DT34" s="2100"/>
      <c r="DU34" s="2100"/>
      <c r="DV34" s="2100"/>
      <c r="DW34" s="2100"/>
      <c r="DX34" s="2100"/>
      <c r="DY34" s="2100"/>
      <c r="DZ34" s="2100"/>
      <c r="EA34" s="2100"/>
      <c r="EB34" s="2100"/>
      <c r="EC34" s="2100"/>
      <c r="ED34" s="2100"/>
      <c r="EE34" s="2100"/>
      <c r="EF34" s="2100"/>
      <c r="EG34" s="2100"/>
      <c r="EH34" s="2100"/>
      <c r="EI34" s="2100"/>
      <c r="EJ34" s="2100"/>
      <c r="EK34" s="2100"/>
      <c r="EL34" s="2100"/>
      <c r="EM34" s="2100"/>
      <c r="EN34" s="2100"/>
      <c r="EO34" s="2100"/>
      <c r="EP34" s="2100"/>
      <c r="EQ34" s="2100"/>
      <c r="ER34" s="2100"/>
      <c r="ES34" s="2100"/>
      <c r="ET34" s="2100"/>
      <c r="EU34" s="2100"/>
      <c r="EV34" s="2100"/>
      <c r="EW34" s="2100"/>
      <c r="EX34" s="2100"/>
      <c r="EY34" s="2100"/>
      <c r="EZ34" s="2100"/>
      <c r="FA34" s="2100"/>
      <c r="FB34" s="2100"/>
      <c r="FC34" s="2100"/>
      <c r="FD34" s="2100"/>
      <c r="FE34" s="2100"/>
      <c r="FF34" s="2100"/>
      <c r="FG34" s="2100"/>
      <c r="FH34" s="2100"/>
      <c r="FI34" s="2100"/>
      <c r="FJ34" s="2100"/>
      <c r="FK34" s="2100"/>
      <c r="FL34" s="2100"/>
      <c r="FM34" s="2100"/>
      <c r="FN34" s="2100"/>
      <c r="FO34" s="2100"/>
      <c r="FP34" s="2100"/>
      <c r="FQ34" s="2100"/>
      <c r="FR34" s="2100"/>
      <c r="FS34" s="2100"/>
      <c r="FT34" s="2100"/>
      <c r="FU34" s="2100"/>
      <c r="FV34" s="2100"/>
      <c r="FW34" s="2100"/>
      <c r="FX34" s="2100"/>
      <c r="FY34" s="2100"/>
      <c r="FZ34" s="2100"/>
      <c r="GA34" s="2100"/>
      <c r="GB34" s="2100"/>
      <c r="GC34" s="2100"/>
      <c r="GD34" s="2100"/>
      <c r="GE34" s="2100"/>
      <c r="GF34" s="2100"/>
      <c r="GG34" s="2100"/>
      <c r="GH34" s="2100"/>
      <c r="GI34" s="2100"/>
      <c r="GJ34" s="2100"/>
      <c r="GK34" s="2100"/>
      <c r="GL34" s="2100"/>
      <c r="GM34" s="2100"/>
      <c r="GN34" s="2100"/>
      <c r="GO34" s="2100"/>
      <c r="GP34" s="2100"/>
      <c r="GQ34" s="2100"/>
      <c r="GR34" s="2100"/>
      <c r="GS34" s="2100"/>
      <c r="GT34" s="2100"/>
      <c r="GU34" s="2100"/>
      <c r="GV34" s="2100"/>
      <c r="GW34" s="2100"/>
      <c r="GX34" s="2100"/>
      <c r="GY34" s="2100"/>
    </row>
    <row r="35" spans="2:207" s="61" customFormat="1" ht="24.95" customHeight="1" x14ac:dyDescent="0.2">
      <c r="B35" s="1068"/>
      <c r="C35" s="1068"/>
      <c r="D35" s="1068"/>
      <c r="E35" s="1068"/>
      <c r="F35" s="1069"/>
      <c r="G35" s="1068"/>
      <c r="H35" s="1068"/>
      <c r="I35" s="1068"/>
      <c r="J35" s="1068"/>
      <c r="K35" s="1068"/>
      <c r="L35" s="1068"/>
      <c r="M35" s="1068"/>
      <c r="N35" s="1068"/>
      <c r="O35" s="1336"/>
      <c r="P35" s="2100"/>
      <c r="Q35" s="1335"/>
      <c r="R35" s="1335"/>
      <c r="S35" s="1335"/>
      <c r="T35" s="1335"/>
      <c r="U35" s="1335"/>
      <c r="V35" s="1335"/>
      <c r="W35" s="1335"/>
      <c r="X35" s="1335"/>
      <c r="Y35" s="1335"/>
      <c r="Z35" s="1335"/>
      <c r="AA35" s="1335"/>
      <c r="AB35" s="1335"/>
      <c r="AC35" s="1335"/>
      <c r="AD35" s="1335"/>
      <c r="AE35" s="1335"/>
      <c r="AF35" s="1335"/>
      <c r="AG35" s="1335"/>
      <c r="AH35" s="1335"/>
      <c r="AI35" s="1335"/>
      <c r="AJ35" s="1335"/>
      <c r="AK35" s="1335"/>
      <c r="AL35" s="1335"/>
      <c r="AM35" s="1335"/>
      <c r="AN35" s="1335"/>
      <c r="AO35" s="1335"/>
      <c r="AP35" s="1335"/>
      <c r="AQ35" s="1335"/>
      <c r="AR35" s="2100"/>
      <c r="AS35" s="2100"/>
      <c r="AT35" s="2100"/>
      <c r="AU35" s="2100"/>
      <c r="AV35" s="2100"/>
      <c r="AW35" s="2100"/>
      <c r="AX35" s="2100"/>
      <c r="AY35" s="2100"/>
      <c r="AZ35" s="2100"/>
      <c r="BA35" s="2100"/>
      <c r="BB35" s="2100"/>
      <c r="BC35" s="2100"/>
      <c r="BD35" s="2100"/>
      <c r="BE35" s="2100"/>
      <c r="BF35" s="2100"/>
      <c r="BG35" s="2100"/>
      <c r="BH35" s="2100"/>
      <c r="BI35" s="2100"/>
      <c r="BJ35" s="2100"/>
      <c r="BK35" s="2100"/>
      <c r="BL35" s="2100"/>
      <c r="BM35" s="2100"/>
      <c r="BN35" s="2100"/>
      <c r="BO35" s="2100"/>
      <c r="BP35" s="2100"/>
      <c r="BQ35" s="2100"/>
      <c r="BR35" s="2100"/>
      <c r="BS35" s="2100"/>
      <c r="BT35" s="2100"/>
      <c r="BU35" s="2100"/>
      <c r="BV35" s="2100"/>
      <c r="BW35" s="2100"/>
      <c r="BX35" s="2100"/>
      <c r="BY35" s="2100"/>
      <c r="BZ35" s="2100"/>
      <c r="CA35" s="2100"/>
      <c r="CB35" s="2100"/>
      <c r="CC35" s="2100"/>
      <c r="CD35" s="2100"/>
      <c r="CE35" s="2100"/>
      <c r="CF35" s="2100"/>
      <c r="CG35" s="2100"/>
      <c r="CH35" s="2100"/>
      <c r="CI35" s="2100"/>
      <c r="CJ35" s="2100"/>
      <c r="CK35" s="2100"/>
      <c r="CL35" s="2100"/>
      <c r="CM35" s="2100"/>
      <c r="CN35" s="2100"/>
      <c r="CO35" s="2100"/>
      <c r="CP35" s="2100"/>
      <c r="CQ35" s="2100"/>
      <c r="CR35" s="2100"/>
      <c r="CS35" s="2100"/>
      <c r="CT35" s="2100"/>
      <c r="CU35" s="2100"/>
      <c r="CV35" s="2100"/>
      <c r="CW35" s="2100"/>
      <c r="CX35" s="2100"/>
      <c r="CY35" s="2100"/>
      <c r="CZ35" s="2100"/>
      <c r="DA35" s="2100"/>
      <c r="DB35" s="2100"/>
      <c r="DC35" s="2100"/>
      <c r="DD35" s="2100"/>
      <c r="DE35" s="2100"/>
      <c r="DF35" s="2100"/>
      <c r="DG35" s="2100"/>
      <c r="DH35" s="2100"/>
      <c r="DI35" s="2100"/>
      <c r="DJ35" s="2100"/>
      <c r="DK35" s="2100"/>
      <c r="DL35" s="2100"/>
      <c r="DM35" s="2100"/>
      <c r="DN35" s="2100"/>
      <c r="DO35" s="2100"/>
      <c r="DP35" s="2100"/>
      <c r="DQ35" s="2100"/>
      <c r="DR35" s="2100"/>
      <c r="DS35" s="2100"/>
      <c r="DT35" s="2100"/>
      <c r="DU35" s="2100"/>
      <c r="DV35" s="2100"/>
      <c r="DW35" s="2100"/>
      <c r="DX35" s="2100"/>
      <c r="DY35" s="2100"/>
      <c r="DZ35" s="2100"/>
      <c r="EA35" s="2100"/>
      <c r="EB35" s="2100"/>
      <c r="EC35" s="2100"/>
      <c r="ED35" s="2100"/>
      <c r="EE35" s="2100"/>
      <c r="EF35" s="2100"/>
      <c r="EG35" s="2100"/>
      <c r="EH35" s="2100"/>
      <c r="EI35" s="2100"/>
      <c r="EJ35" s="2100"/>
      <c r="EK35" s="2100"/>
      <c r="EL35" s="2100"/>
      <c r="EM35" s="2100"/>
      <c r="EN35" s="2100"/>
      <c r="EO35" s="2100"/>
      <c r="EP35" s="2100"/>
      <c r="EQ35" s="2100"/>
      <c r="ER35" s="2100"/>
      <c r="ES35" s="2100"/>
      <c r="ET35" s="2100"/>
      <c r="EU35" s="2100"/>
      <c r="EV35" s="2100"/>
      <c r="EW35" s="2100"/>
      <c r="EX35" s="2100"/>
      <c r="EY35" s="2100"/>
      <c r="EZ35" s="2100"/>
      <c r="FA35" s="2100"/>
      <c r="FB35" s="2100"/>
      <c r="FC35" s="2100"/>
      <c r="FD35" s="2100"/>
      <c r="FE35" s="2100"/>
      <c r="FF35" s="2100"/>
      <c r="FG35" s="2100"/>
      <c r="FH35" s="2100"/>
      <c r="FI35" s="2100"/>
      <c r="FJ35" s="2100"/>
      <c r="FK35" s="2100"/>
      <c r="FL35" s="2100"/>
      <c r="FM35" s="2100"/>
      <c r="FN35" s="2100"/>
      <c r="FO35" s="2100"/>
      <c r="FP35" s="2100"/>
      <c r="FQ35" s="2100"/>
      <c r="FR35" s="2100"/>
      <c r="FS35" s="2100"/>
      <c r="FT35" s="2100"/>
      <c r="FU35" s="2100"/>
      <c r="FV35" s="2100"/>
      <c r="FW35" s="2100"/>
      <c r="FX35" s="2100"/>
      <c r="FY35" s="2100"/>
      <c r="FZ35" s="2100"/>
      <c r="GA35" s="2100"/>
      <c r="GB35" s="2100"/>
      <c r="GC35" s="2100"/>
      <c r="GD35" s="2100"/>
      <c r="GE35" s="2100"/>
      <c r="GF35" s="2100"/>
      <c r="GG35" s="2100"/>
      <c r="GH35" s="2100"/>
      <c r="GI35" s="2100"/>
      <c r="GJ35" s="2100"/>
      <c r="GK35" s="2100"/>
      <c r="GL35" s="2100"/>
      <c r="GM35" s="2100"/>
      <c r="GN35" s="2100"/>
      <c r="GO35" s="2100"/>
      <c r="GP35" s="2100"/>
      <c r="GQ35" s="2100"/>
      <c r="GR35" s="2100"/>
      <c r="GS35" s="2100"/>
      <c r="GT35" s="2100"/>
      <c r="GU35" s="2100"/>
      <c r="GV35" s="2100"/>
      <c r="GW35" s="2100"/>
      <c r="GX35" s="2100"/>
      <c r="GY35" s="2100"/>
    </row>
    <row r="36" spans="2:207" s="61" customFormat="1" ht="24.95" customHeight="1" x14ac:dyDescent="0.2">
      <c r="B36" s="1068"/>
      <c r="C36" s="1068"/>
      <c r="D36" s="1068"/>
      <c r="E36" s="1068"/>
      <c r="F36" s="1069"/>
      <c r="G36" s="1068"/>
      <c r="H36" s="1068"/>
      <c r="I36" s="1068"/>
      <c r="J36" s="1068"/>
      <c r="K36" s="1068"/>
      <c r="L36" s="1068"/>
      <c r="M36" s="1068"/>
      <c r="N36" s="1068"/>
      <c r="O36" s="1336"/>
      <c r="P36" s="2100"/>
      <c r="Q36" s="1335"/>
      <c r="R36" s="1335"/>
      <c r="S36" s="1335"/>
      <c r="T36" s="1335"/>
      <c r="U36" s="1335"/>
      <c r="V36" s="1335"/>
      <c r="W36" s="1335"/>
      <c r="X36" s="1335"/>
      <c r="Y36" s="1335"/>
      <c r="Z36" s="1335"/>
      <c r="AA36" s="1335"/>
      <c r="AB36" s="1335"/>
      <c r="AC36" s="1335"/>
      <c r="AD36" s="1335"/>
      <c r="AE36" s="1335"/>
      <c r="AF36" s="1335"/>
      <c r="AG36" s="1335"/>
      <c r="AH36" s="1335"/>
      <c r="AI36" s="1335"/>
      <c r="AJ36" s="1335"/>
      <c r="AK36" s="1335"/>
      <c r="AL36" s="1335"/>
      <c r="AM36" s="1335"/>
      <c r="AN36" s="1335"/>
      <c r="AO36" s="1335"/>
      <c r="AP36" s="1335"/>
      <c r="AQ36" s="1335"/>
      <c r="AR36" s="2100"/>
      <c r="AS36" s="2100"/>
      <c r="AT36" s="2100"/>
      <c r="AU36" s="2100"/>
      <c r="AV36" s="2100"/>
      <c r="AW36" s="2100"/>
      <c r="AX36" s="2100"/>
      <c r="AY36" s="2100"/>
      <c r="AZ36" s="2100"/>
      <c r="BA36" s="2100"/>
      <c r="BB36" s="2100"/>
      <c r="BC36" s="2100"/>
      <c r="BD36" s="2100"/>
      <c r="BE36" s="2100"/>
      <c r="BF36" s="2100"/>
      <c r="BG36" s="2100"/>
      <c r="BH36" s="2100"/>
      <c r="BI36" s="2100"/>
      <c r="BJ36" s="2100"/>
      <c r="BK36" s="2100"/>
      <c r="BL36" s="2100"/>
      <c r="BM36" s="2100"/>
      <c r="BN36" s="2100"/>
      <c r="BO36" s="2100"/>
      <c r="BP36" s="2100"/>
      <c r="BQ36" s="2100"/>
      <c r="BR36" s="2100"/>
      <c r="BS36" s="2100"/>
      <c r="BT36" s="2100"/>
      <c r="BU36" s="2100"/>
      <c r="BV36" s="2100"/>
      <c r="BW36" s="2100"/>
      <c r="BX36" s="2100"/>
      <c r="BY36" s="2100"/>
      <c r="BZ36" s="2100"/>
      <c r="CA36" s="2100"/>
      <c r="CB36" s="2100"/>
      <c r="CC36" s="2100"/>
      <c r="CD36" s="2100"/>
      <c r="CE36" s="2100"/>
      <c r="CF36" s="2100"/>
      <c r="CG36" s="2100"/>
      <c r="CH36" s="2100"/>
      <c r="CI36" s="2100"/>
      <c r="CJ36" s="2100"/>
      <c r="CK36" s="2100"/>
      <c r="CL36" s="2100"/>
      <c r="CM36" s="2100"/>
      <c r="CN36" s="2100"/>
      <c r="CO36" s="2100"/>
      <c r="CP36" s="2100"/>
      <c r="CQ36" s="2100"/>
      <c r="CR36" s="2100"/>
      <c r="CS36" s="2100"/>
      <c r="CT36" s="2100"/>
      <c r="CU36" s="2100"/>
      <c r="CV36" s="2100"/>
      <c r="CW36" s="2100"/>
      <c r="CX36" s="2100"/>
      <c r="CY36" s="2100"/>
      <c r="CZ36" s="2100"/>
      <c r="DA36" s="2100"/>
      <c r="DB36" s="2100"/>
      <c r="DC36" s="2100"/>
      <c r="DD36" s="2100"/>
      <c r="DE36" s="2100"/>
      <c r="DF36" s="2100"/>
      <c r="DG36" s="2100"/>
      <c r="DH36" s="2100"/>
      <c r="DI36" s="2100"/>
      <c r="DJ36" s="2100"/>
      <c r="DK36" s="2100"/>
      <c r="DL36" s="2100"/>
      <c r="DM36" s="2100"/>
      <c r="DN36" s="2100"/>
      <c r="DO36" s="2100"/>
      <c r="DP36" s="2100"/>
      <c r="DQ36" s="2100"/>
      <c r="DR36" s="2100"/>
      <c r="DS36" s="2100"/>
      <c r="DT36" s="2100"/>
      <c r="DU36" s="2100"/>
      <c r="DV36" s="2100"/>
      <c r="DW36" s="2100"/>
      <c r="DX36" s="2100"/>
      <c r="DY36" s="2100"/>
      <c r="DZ36" s="2100"/>
      <c r="EA36" s="2100"/>
      <c r="EB36" s="2100"/>
      <c r="EC36" s="2100"/>
      <c r="ED36" s="2100"/>
      <c r="EE36" s="2100"/>
      <c r="EF36" s="2100"/>
      <c r="EG36" s="2100"/>
      <c r="EH36" s="2100"/>
      <c r="EI36" s="2100"/>
      <c r="EJ36" s="2100"/>
      <c r="EK36" s="2100"/>
      <c r="EL36" s="2100"/>
      <c r="EM36" s="2100"/>
      <c r="EN36" s="2100"/>
      <c r="EO36" s="2100"/>
      <c r="EP36" s="2100"/>
      <c r="EQ36" s="2100"/>
      <c r="ER36" s="2100"/>
      <c r="ES36" s="2100"/>
      <c r="ET36" s="2100"/>
      <c r="EU36" s="2100"/>
      <c r="EV36" s="2100"/>
      <c r="EW36" s="2100"/>
      <c r="EX36" s="2100"/>
      <c r="EY36" s="2100"/>
      <c r="EZ36" s="2100"/>
      <c r="FA36" s="2100"/>
      <c r="FB36" s="2100"/>
      <c r="FC36" s="2100"/>
      <c r="FD36" s="2100"/>
      <c r="FE36" s="2100"/>
      <c r="FF36" s="2100"/>
      <c r="FG36" s="2100"/>
      <c r="FH36" s="2100"/>
      <c r="FI36" s="2100"/>
      <c r="FJ36" s="2100"/>
      <c r="FK36" s="2100"/>
      <c r="FL36" s="2100"/>
      <c r="FM36" s="2100"/>
      <c r="FN36" s="2100"/>
      <c r="FO36" s="2100"/>
      <c r="FP36" s="2100"/>
      <c r="FQ36" s="2100"/>
      <c r="FR36" s="2100"/>
      <c r="FS36" s="2100"/>
      <c r="FT36" s="2100"/>
      <c r="FU36" s="2100"/>
      <c r="FV36" s="2100"/>
      <c r="FW36" s="2100"/>
      <c r="FX36" s="2100"/>
      <c r="FY36" s="2100"/>
      <c r="FZ36" s="2100"/>
      <c r="GA36" s="2100"/>
      <c r="GB36" s="2100"/>
      <c r="GC36" s="2100"/>
      <c r="GD36" s="2100"/>
      <c r="GE36" s="2100"/>
      <c r="GF36" s="2100"/>
      <c r="GG36" s="2100"/>
      <c r="GH36" s="2100"/>
      <c r="GI36" s="2100"/>
      <c r="GJ36" s="2100"/>
      <c r="GK36" s="2100"/>
      <c r="GL36" s="2100"/>
      <c r="GM36" s="2100"/>
      <c r="GN36" s="2100"/>
      <c r="GO36" s="2100"/>
      <c r="GP36" s="2100"/>
      <c r="GQ36" s="2100"/>
      <c r="GR36" s="2100"/>
      <c r="GS36" s="2100"/>
      <c r="GT36" s="2100"/>
      <c r="GU36" s="2100"/>
      <c r="GV36" s="2100"/>
      <c r="GW36" s="2100"/>
      <c r="GX36" s="2100"/>
      <c r="GY36" s="2100"/>
    </row>
    <row r="37" spans="2:207" s="61" customFormat="1" ht="24.95" customHeight="1" x14ac:dyDescent="0.2">
      <c r="B37" s="1068"/>
      <c r="C37" s="1068"/>
      <c r="D37" s="1068"/>
      <c r="E37" s="1068"/>
      <c r="F37" s="1069"/>
      <c r="G37" s="1068"/>
      <c r="H37" s="1068"/>
      <c r="I37" s="1068"/>
      <c r="J37" s="1068"/>
      <c r="K37" s="1068"/>
      <c r="L37" s="1068"/>
      <c r="M37" s="1068"/>
      <c r="N37" s="1068"/>
      <c r="O37" s="1336"/>
      <c r="P37" s="2100"/>
      <c r="Q37" s="1335"/>
      <c r="R37" s="1335"/>
      <c r="S37" s="1335"/>
      <c r="T37" s="1335"/>
      <c r="U37" s="1335"/>
      <c r="V37" s="1335"/>
      <c r="W37" s="1335"/>
      <c r="X37" s="1335"/>
      <c r="Y37" s="1335"/>
      <c r="Z37" s="1335"/>
      <c r="AA37" s="1335"/>
      <c r="AB37" s="1335"/>
      <c r="AC37" s="1335"/>
      <c r="AD37" s="1335"/>
      <c r="AE37" s="1335"/>
      <c r="AF37" s="1335"/>
      <c r="AG37" s="1335"/>
      <c r="AH37" s="1335"/>
      <c r="AI37" s="1335"/>
      <c r="AJ37" s="1335"/>
      <c r="AK37" s="1335"/>
      <c r="AL37" s="1335"/>
      <c r="AM37" s="1335"/>
      <c r="AN37" s="1335"/>
      <c r="AO37" s="1335"/>
      <c r="AP37" s="1335"/>
      <c r="AQ37" s="1335"/>
      <c r="AR37" s="2100"/>
      <c r="AS37" s="2100"/>
      <c r="AT37" s="2100"/>
      <c r="AU37" s="2100"/>
      <c r="AV37" s="2100"/>
      <c r="AW37" s="2100"/>
      <c r="AX37" s="2100"/>
      <c r="AY37" s="2100"/>
      <c r="AZ37" s="2100"/>
      <c r="BA37" s="2100"/>
      <c r="BB37" s="2100"/>
      <c r="BC37" s="2100"/>
      <c r="BD37" s="2100"/>
      <c r="BE37" s="2100"/>
      <c r="BF37" s="2100"/>
      <c r="BG37" s="2100"/>
      <c r="BH37" s="2100"/>
      <c r="BI37" s="2100"/>
      <c r="BJ37" s="2100"/>
      <c r="BK37" s="2100"/>
      <c r="BL37" s="2100"/>
      <c r="BM37" s="2100"/>
      <c r="BN37" s="2100"/>
      <c r="BO37" s="2100"/>
      <c r="BP37" s="2100"/>
      <c r="BQ37" s="2100"/>
      <c r="BR37" s="2100"/>
      <c r="BS37" s="2100"/>
      <c r="BT37" s="2100"/>
      <c r="BU37" s="2100"/>
      <c r="BV37" s="2100"/>
      <c r="BW37" s="2100"/>
      <c r="BX37" s="2100"/>
      <c r="BY37" s="2100"/>
      <c r="BZ37" s="2100"/>
      <c r="CA37" s="2100"/>
      <c r="CB37" s="2100"/>
      <c r="CC37" s="2100"/>
      <c r="CD37" s="2100"/>
      <c r="CE37" s="2100"/>
      <c r="CF37" s="2100"/>
      <c r="CG37" s="2100"/>
      <c r="CH37" s="2100"/>
      <c r="CI37" s="2100"/>
      <c r="CJ37" s="2100"/>
      <c r="CK37" s="2100"/>
      <c r="CL37" s="2100"/>
      <c r="CM37" s="2100"/>
      <c r="CN37" s="2100"/>
      <c r="CO37" s="2100"/>
      <c r="CP37" s="2100"/>
      <c r="CQ37" s="2100"/>
      <c r="CR37" s="2100"/>
      <c r="CS37" s="2100"/>
      <c r="CT37" s="2100"/>
      <c r="CU37" s="2100"/>
      <c r="CV37" s="2100"/>
      <c r="CW37" s="2100"/>
      <c r="CX37" s="2100"/>
      <c r="CY37" s="2100"/>
      <c r="CZ37" s="2100"/>
      <c r="DA37" s="2100"/>
      <c r="DB37" s="2100"/>
      <c r="DC37" s="2100"/>
      <c r="DD37" s="2100"/>
      <c r="DE37" s="2100"/>
      <c r="DF37" s="2100"/>
      <c r="DG37" s="2100"/>
      <c r="DH37" s="2100"/>
      <c r="DI37" s="2100"/>
      <c r="DJ37" s="2100"/>
      <c r="DK37" s="2100"/>
      <c r="DL37" s="2100"/>
      <c r="DM37" s="2100"/>
      <c r="DN37" s="2100"/>
      <c r="DO37" s="2100"/>
      <c r="DP37" s="2100"/>
      <c r="DQ37" s="2100"/>
      <c r="DR37" s="2100"/>
      <c r="DS37" s="2100"/>
      <c r="DT37" s="2100"/>
      <c r="DU37" s="2100"/>
      <c r="DV37" s="2100"/>
      <c r="DW37" s="2100"/>
      <c r="DX37" s="2100"/>
      <c r="DY37" s="2100"/>
      <c r="DZ37" s="2100"/>
      <c r="EA37" s="2100"/>
      <c r="EB37" s="2100"/>
      <c r="EC37" s="2100"/>
      <c r="ED37" s="2100"/>
      <c r="EE37" s="2100"/>
      <c r="EF37" s="2100"/>
      <c r="EG37" s="2100"/>
      <c r="EH37" s="2100"/>
      <c r="EI37" s="2100"/>
      <c r="EJ37" s="2100"/>
      <c r="EK37" s="2100"/>
      <c r="EL37" s="2100"/>
      <c r="EM37" s="2100"/>
      <c r="EN37" s="2100"/>
      <c r="EO37" s="2100"/>
      <c r="EP37" s="2100"/>
      <c r="EQ37" s="2100"/>
      <c r="ER37" s="2100"/>
      <c r="ES37" s="2100"/>
      <c r="ET37" s="2100"/>
      <c r="EU37" s="2100"/>
      <c r="EV37" s="2100"/>
      <c r="EW37" s="2100"/>
      <c r="EX37" s="2100"/>
      <c r="EY37" s="2100"/>
      <c r="EZ37" s="2100"/>
      <c r="FA37" s="2100"/>
      <c r="FB37" s="2100"/>
      <c r="FC37" s="2100"/>
      <c r="FD37" s="2100"/>
      <c r="FE37" s="2100"/>
      <c r="FF37" s="2100"/>
      <c r="FG37" s="2100"/>
      <c r="FH37" s="2100"/>
      <c r="FI37" s="2100"/>
      <c r="FJ37" s="2100"/>
      <c r="FK37" s="2100"/>
      <c r="FL37" s="2100"/>
      <c r="FM37" s="2100"/>
      <c r="FN37" s="2100"/>
      <c r="FO37" s="2100"/>
      <c r="FP37" s="2100"/>
      <c r="FQ37" s="2100"/>
      <c r="FR37" s="2100"/>
      <c r="FS37" s="2100"/>
      <c r="FT37" s="2100"/>
      <c r="FU37" s="2100"/>
      <c r="FV37" s="2100"/>
      <c r="FW37" s="2100"/>
      <c r="FX37" s="2100"/>
      <c r="FY37" s="2100"/>
      <c r="FZ37" s="2100"/>
      <c r="GA37" s="2100"/>
      <c r="GB37" s="2100"/>
      <c r="GC37" s="2100"/>
      <c r="GD37" s="2100"/>
      <c r="GE37" s="2100"/>
      <c r="GF37" s="2100"/>
      <c r="GG37" s="2100"/>
      <c r="GH37" s="2100"/>
      <c r="GI37" s="2100"/>
      <c r="GJ37" s="2100"/>
      <c r="GK37" s="2100"/>
      <c r="GL37" s="2100"/>
      <c r="GM37" s="2100"/>
      <c r="GN37" s="2100"/>
      <c r="GO37" s="2100"/>
      <c r="GP37" s="2100"/>
      <c r="GQ37" s="2100"/>
      <c r="GR37" s="2100"/>
      <c r="GS37" s="2100"/>
      <c r="GT37" s="2100"/>
      <c r="GU37" s="2100"/>
      <c r="GV37" s="2100"/>
      <c r="GW37" s="2100"/>
      <c r="GX37" s="2100"/>
      <c r="GY37" s="2100"/>
    </row>
    <row r="38" spans="2:207" s="61" customFormat="1" ht="24.95" customHeight="1" x14ac:dyDescent="0.2">
      <c r="B38" s="1068"/>
      <c r="C38" s="1068"/>
      <c r="D38" s="1068"/>
      <c r="E38" s="1068"/>
      <c r="F38" s="1069"/>
      <c r="G38" s="1068"/>
      <c r="H38" s="1068"/>
      <c r="I38" s="1068"/>
      <c r="J38" s="1068"/>
      <c r="K38" s="1068"/>
      <c r="L38" s="1068"/>
      <c r="M38" s="1068"/>
      <c r="N38" s="1068"/>
      <c r="O38" s="1336"/>
      <c r="P38" s="2100"/>
      <c r="Q38" s="1335"/>
      <c r="R38" s="1335"/>
      <c r="S38" s="1335"/>
      <c r="T38" s="1335"/>
      <c r="U38" s="1335"/>
      <c r="V38" s="1335"/>
      <c r="W38" s="1335"/>
      <c r="X38" s="1335"/>
      <c r="Y38" s="1335"/>
      <c r="Z38" s="1335"/>
      <c r="AA38" s="1335"/>
      <c r="AB38" s="1335"/>
      <c r="AC38" s="1335"/>
      <c r="AD38" s="1335"/>
      <c r="AE38" s="1335"/>
      <c r="AF38" s="1335"/>
      <c r="AG38" s="1335"/>
      <c r="AH38" s="1335"/>
      <c r="AI38" s="1335"/>
      <c r="AJ38" s="1335"/>
      <c r="AK38" s="1335"/>
      <c r="AL38" s="1335"/>
      <c r="AM38" s="1335"/>
      <c r="AN38" s="1335"/>
      <c r="AO38" s="1335"/>
      <c r="AP38" s="1335"/>
      <c r="AQ38" s="1335"/>
      <c r="AR38" s="2100"/>
      <c r="AS38" s="2100"/>
      <c r="AT38" s="2100"/>
      <c r="AU38" s="2100"/>
      <c r="AV38" s="2100"/>
      <c r="AW38" s="2100"/>
      <c r="AX38" s="2100"/>
      <c r="AY38" s="2100"/>
      <c r="AZ38" s="2100"/>
      <c r="BA38" s="2100"/>
      <c r="BB38" s="2100"/>
      <c r="BC38" s="2100"/>
      <c r="BD38" s="2100"/>
      <c r="BE38" s="2100"/>
      <c r="BF38" s="2100"/>
      <c r="BG38" s="2100"/>
      <c r="BH38" s="2100"/>
      <c r="BI38" s="2100"/>
      <c r="BJ38" s="2100"/>
      <c r="BK38" s="2100"/>
      <c r="BL38" s="2100"/>
      <c r="BM38" s="2100"/>
      <c r="BN38" s="2100"/>
      <c r="BO38" s="2100"/>
      <c r="BP38" s="2100"/>
      <c r="BQ38" s="2100"/>
      <c r="BR38" s="2100"/>
      <c r="BS38" s="2100"/>
      <c r="BT38" s="2100"/>
      <c r="BU38" s="2100"/>
      <c r="BV38" s="2100"/>
      <c r="BW38" s="2100"/>
      <c r="BX38" s="2100"/>
      <c r="BY38" s="2100"/>
      <c r="BZ38" s="2100"/>
      <c r="CA38" s="2100"/>
      <c r="CB38" s="2100"/>
      <c r="CC38" s="2100"/>
      <c r="CD38" s="2100"/>
      <c r="CE38" s="2100"/>
      <c r="CF38" s="2100"/>
      <c r="CG38" s="2100"/>
      <c r="CH38" s="2100"/>
      <c r="CI38" s="2100"/>
      <c r="CJ38" s="2100"/>
      <c r="CK38" s="2100"/>
      <c r="CL38" s="2100"/>
      <c r="CM38" s="2100"/>
      <c r="CN38" s="2100"/>
      <c r="CO38" s="2100"/>
      <c r="CP38" s="2100"/>
      <c r="CQ38" s="2100"/>
      <c r="CR38" s="2100"/>
      <c r="CS38" s="2100"/>
      <c r="CT38" s="2100"/>
      <c r="CU38" s="2100"/>
      <c r="CV38" s="2100"/>
      <c r="CW38" s="2100"/>
      <c r="CX38" s="2100"/>
      <c r="CY38" s="2100"/>
      <c r="CZ38" s="2100"/>
      <c r="DA38" s="2100"/>
      <c r="DB38" s="2100"/>
      <c r="DC38" s="2100"/>
      <c r="DD38" s="2100"/>
      <c r="DE38" s="2100"/>
      <c r="DF38" s="2100"/>
      <c r="DG38" s="2100"/>
      <c r="DH38" s="2100"/>
      <c r="DI38" s="2100"/>
      <c r="DJ38" s="2100"/>
      <c r="DK38" s="2100"/>
      <c r="DL38" s="2100"/>
      <c r="DM38" s="2100"/>
      <c r="DN38" s="2100"/>
      <c r="DO38" s="2100"/>
      <c r="DP38" s="2100"/>
      <c r="DQ38" s="2100"/>
      <c r="DR38" s="2100"/>
      <c r="DS38" s="2100"/>
      <c r="DT38" s="2100"/>
      <c r="DU38" s="2100"/>
      <c r="DV38" s="2100"/>
      <c r="DW38" s="2100"/>
      <c r="DX38" s="2100"/>
      <c r="DY38" s="2100"/>
      <c r="DZ38" s="2100"/>
      <c r="EA38" s="2100"/>
      <c r="EB38" s="2100"/>
      <c r="EC38" s="2100"/>
      <c r="ED38" s="2100"/>
      <c r="EE38" s="2100"/>
      <c r="EF38" s="2100"/>
      <c r="EG38" s="2100"/>
      <c r="EH38" s="2100"/>
      <c r="EI38" s="2100"/>
      <c r="EJ38" s="2100"/>
      <c r="EK38" s="2100"/>
      <c r="EL38" s="2100"/>
      <c r="EM38" s="2100"/>
      <c r="EN38" s="2100"/>
      <c r="EO38" s="2100"/>
      <c r="EP38" s="2100"/>
      <c r="EQ38" s="2100"/>
      <c r="ER38" s="2100"/>
      <c r="ES38" s="2100"/>
      <c r="ET38" s="2100"/>
      <c r="EU38" s="2100"/>
      <c r="EV38" s="2100"/>
      <c r="EW38" s="2100"/>
      <c r="EX38" s="2100"/>
      <c r="EY38" s="2100"/>
      <c r="EZ38" s="2100"/>
      <c r="FA38" s="2100"/>
      <c r="FB38" s="2100"/>
      <c r="FC38" s="2100"/>
      <c r="FD38" s="2100"/>
      <c r="FE38" s="2100"/>
      <c r="FF38" s="2100"/>
      <c r="FG38" s="2100"/>
      <c r="FH38" s="2100"/>
      <c r="FI38" s="2100"/>
      <c r="FJ38" s="2100"/>
      <c r="FK38" s="2100"/>
      <c r="FL38" s="2100"/>
      <c r="FM38" s="2100"/>
      <c r="FN38" s="2100"/>
      <c r="FO38" s="2100"/>
      <c r="FP38" s="2100"/>
      <c r="FQ38" s="2100"/>
      <c r="FR38" s="2100"/>
      <c r="FS38" s="2100"/>
      <c r="FT38" s="2100"/>
      <c r="FU38" s="2100"/>
      <c r="FV38" s="2100"/>
      <c r="FW38" s="2100"/>
      <c r="FX38" s="2100"/>
      <c r="FY38" s="2100"/>
      <c r="FZ38" s="2100"/>
      <c r="GA38" s="2100"/>
      <c r="GB38" s="2100"/>
      <c r="GC38" s="2100"/>
      <c r="GD38" s="2100"/>
      <c r="GE38" s="2100"/>
      <c r="GF38" s="2100"/>
      <c r="GG38" s="2100"/>
      <c r="GH38" s="2100"/>
      <c r="GI38" s="2100"/>
      <c r="GJ38" s="2100"/>
      <c r="GK38" s="2100"/>
      <c r="GL38" s="2100"/>
      <c r="GM38" s="2100"/>
      <c r="GN38" s="2100"/>
      <c r="GO38" s="2100"/>
      <c r="GP38" s="2100"/>
      <c r="GQ38" s="2100"/>
      <c r="GR38" s="2100"/>
      <c r="GS38" s="2100"/>
      <c r="GT38" s="2100"/>
      <c r="GU38" s="2100"/>
      <c r="GV38" s="2100"/>
      <c r="GW38" s="2100"/>
      <c r="GX38" s="2100"/>
      <c r="GY38" s="2100"/>
    </row>
    <row r="39" spans="2:207" s="61" customFormat="1" ht="24.95" customHeight="1" x14ac:dyDescent="0.2">
      <c r="B39" s="1068"/>
      <c r="C39" s="1068"/>
      <c r="D39" s="1068"/>
      <c r="E39" s="1068"/>
      <c r="F39" s="1069"/>
      <c r="G39" s="1068"/>
      <c r="H39" s="1068"/>
      <c r="I39" s="1068"/>
      <c r="J39" s="1068"/>
      <c r="K39" s="1068"/>
      <c r="L39" s="1068"/>
      <c r="M39" s="1068"/>
      <c r="N39" s="1068"/>
      <c r="O39" s="1336"/>
      <c r="P39" s="2100"/>
      <c r="Q39" s="1335"/>
      <c r="R39" s="1335"/>
      <c r="S39" s="1335"/>
      <c r="T39" s="1335"/>
      <c r="U39" s="1335"/>
      <c r="V39" s="1335"/>
      <c r="W39" s="1335"/>
      <c r="X39" s="1335"/>
      <c r="Y39" s="1335"/>
      <c r="Z39" s="1335"/>
      <c r="AA39" s="1335"/>
      <c r="AB39" s="1335"/>
      <c r="AC39" s="1335"/>
      <c r="AD39" s="1335"/>
      <c r="AE39" s="1335"/>
      <c r="AF39" s="1335"/>
      <c r="AG39" s="1335"/>
      <c r="AH39" s="1335"/>
      <c r="AI39" s="1335"/>
      <c r="AJ39" s="1335"/>
      <c r="AK39" s="1335"/>
      <c r="AL39" s="1335"/>
      <c r="AM39" s="1335"/>
      <c r="AN39" s="1335"/>
      <c r="AO39" s="1335"/>
      <c r="AP39" s="1335"/>
      <c r="AQ39" s="1335"/>
      <c r="AR39" s="2100"/>
      <c r="AS39" s="2100"/>
      <c r="AT39" s="2100"/>
      <c r="AU39" s="2100"/>
      <c r="AV39" s="2100"/>
      <c r="AW39" s="2100"/>
      <c r="AX39" s="2100"/>
      <c r="AY39" s="2100"/>
      <c r="AZ39" s="2100"/>
      <c r="BA39" s="2100"/>
      <c r="BB39" s="2100"/>
      <c r="BC39" s="2100"/>
      <c r="BD39" s="2100"/>
      <c r="BE39" s="2100"/>
      <c r="BF39" s="2100"/>
      <c r="BG39" s="2100"/>
      <c r="BH39" s="2100"/>
      <c r="BI39" s="2100"/>
      <c r="BJ39" s="2100"/>
      <c r="BK39" s="2100"/>
      <c r="BL39" s="2100"/>
      <c r="BM39" s="2100"/>
      <c r="BN39" s="2100"/>
      <c r="BO39" s="2100"/>
      <c r="BP39" s="2100"/>
      <c r="BQ39" s="2100"/>
      <c r="BR39" s="2100"/>
      <c r="BS39" s="2100"/>
      <c r="BT39" s="2100"/>
      <c r="BU39" s="2100"/>
      <c r="BV39" s="2100"/>
      <c r="BW39" s="2100"/>
      <c r="BX39" s="2100"/>
      <c r="BY39" s="2100"/>
      <c r="BZ39" s="2100"/>
      <c r="CA39" s="2100"/>
      <c r="CB39" s="2100"/>
      <c r="CC39" s="2100"/>
      <c r="CD39" s="2100"/>
      <c r="CE39" s="2100"/>
      <c r="CF39" s="2100"/>
      <c r="CG39" s="2100"/>
      <c r="CH39" s="2100"/>
      <c r="CI39" s="2100"/>
      <c r="CJ39" s="2100"/>
      <c r="CK39" s="2100"/>
      <c r="CL39" s="2100"/>
      <c r="CM39" s="2100"/>
      <c r="CN39" s="2100"/>
      <c r="CO39" s="2100"/>
      <c r="CP39" s="2100"/>
      <c r="CQ39" s="2100"/>
      <c r="CR39" s="2100"/>
      <c r="CS39" s="2100"/>
      <c r="CT39" s="2100"/>
      <c r="CU39" s="2100"/>
      <c r="CV39" s="2100"/>
      <c r="CW39" s="2100"/>
      <c r="CX39" s="2100"/>
      <c r="CY39" s="2100"/>
      <c r="CZ39" s="2100"/>
      <c r="DA39" s="2100"/>
      <c r="DB39" s="2100"/>
      <c r="DC39" s="2100"/>
      <c r="DD39" s="2100"/>
      <c r="DE39" s="2100"/>
      <c r="DF39" s="2100"/>
      <c r="DG39" s="2100"/>
      <c r="DH39" s="2100"/>
      <c r="DI39" s="2100"/>
      <c r="DJ39" s="2100"/>
      <c r="DK39" s="2100"/>
      <c r="DL39" s="2100"/>
      <c r="DM39" s="2100"/>
      <c r="DN39" s="2100"/>
      <c r="DO39" s="2100"/>
      <c r="DP39" s="2100"/>
      <c r="DQ39" s="2100"/>
      <c r="DR39" s="2100"/>
      <c r="DS39" s="2100"/>
      <c r="DT39" s="2100"/>
      <c r="DU39" s="2100"/>
      <c r="DV39" s="2100"/>
      <c r="DW39" s="2100"/>
      <c r="DX39" s="2100"/>
      <c r="DY39" s="2100"/>
      <c r="DZ39" s="2100"/>
      <c r="EA39" s="2100"/>
      <c r="EB39" s="2100"/>
      <c r="EC39" s="2100"/>
      <c r="ED39" s="2100"/>
      <c r="EE39" s="2100"/>
      <c r="EF39" s="2100"/>
      <c r="EG39" s="2100"/>
      <c r="EH39" s="2100"/>
      <c r="EI39" s="2100"/>
      <c r="EJ39" s="2100"/>
      <c r="EK39" s="2100"/>
      <c r="EL39" s="2100"/>
      <c r="EM39" s="2100"/>
      <c r="EN39" s="2100"/>
      <c r="EO39" s="2100"/>
      <c r="EP39" s="2100"/>
      <c r="EQ39" s="2100"/>
      <c r="ER39" s="2100"/>
      <c r="ES39" s="2100"/>
      <c r="ET39" s="2100"/>
      <c r="EU39" s="2100"/>
      <c r="EV39" s="2100"/>
      <c r="EW39" s="2100"/>
      <c r="EX39" s="2100"/>
      <c r="EY39" s="2100"/>
      <c r="EZ39" s="2100"/>
      <c r="FA39" s="2100"/>
      <c r="FB39" s="2100"/>
      <c r="FC39" s="2100"/>
      <c r="FD39" s="2100"/>
      <c r="FE39" s="2100"/>
      <c r="FF39" s="2100"/>
      <c r="FG39" s="2100"/>
      <c r="FH39" s="2100"/>
      <c r="FI39" s="2100"/>
      <c r="FJ39" s="2100"/>
      <c r="FK39" s="2100"/>
      <c r="FL39" s="2100"/>
      <c r="FM39" s="2100"/>
      <c r="FN39" s="2100"/>
      <c r="FO39" s="2100"/>
      <c r="FP39" s="2100"/>
      <c r="FQ39" s="2100"/>
      <c r="FR39" s="2100"/>
      <c r="FS39" s="2100"/>
      <c r="FT39" s="2100"/>
      <c r="FU39" s="2100"/>
      <c r="FV39" s="2100"/>
      <c r="FW39" s="2100"/>
      <c r="FX39" s="2100"/>
      <c r="FY39" s="2100"/>
      <c r="FZ39" s="2100"/>
      <c r="GA39" s="2100"/>
      <c r="GB39" s="2100"/>
      <c r="GC39" s="2100"/>
      <c r="GD39" s="2100"/>
      <c r="GE39" s="2100"/>
      <c r="GF39" s="2100"/>
      <c r="GG39" s="2100"/>
      <c r="GH39" s="2100"/>
      <c r="GI39" s="2100"/>
      <c r="GJ39" s="2100"/>
      <c r="GK39" s="2100"/>
      <c r="GL39" s="2100"/>
      <c r="GM39" s="2100"/>
      <c r="GN39" s="2100"/>
      <c r="GO39" s="2100"/>
      <c r="GP39" s="2100"/>
      <c r="GQ39" s="2100"/>
      <c r="GR39" s="2100"/>
      <c r="GS39" s="2100"/>
      <c r="GT39" s="2100"/>
      <c r="GU39" s="2100"/>
      <c r="GV39" s="2100"/>
      <c r="GW39" s="2100"/>
      <c r="GX39" s="2100"/>
      <c r="GY39" s="2100"/>
    </row>
    <row r="40" spans="2:207" s="61" customFormat="1" ht="24.95" customHeight="1" x14ac:dyDescent="0.2">
      <c r="B40" s="1068"/>
      <c r="C40" s="1068"/>
      <c r="D40" s="1068"/>
      <c r="E40" s="1068"/>
      <c r="F40" s="1069"/>
      <c r="G40" s="1068"/>
      <c r="H40" s="1068"/>
      <c r="I40" s="1068"/>
      <c r="J40" s="1068"/>
      <c r="K40" s="1068"/>
      <c r="L40" s="1068"/>
      <c r="M40" s="1068"/>
      <c r="N40" s="1068"/>
      <c r="O40" s="1336"/>
      <c r="P40" s="2100"/>
      <c r="Q40" s="1335"/>
      <c r="R40" s="1335"/>
      <c r="S40" s="1335"/>
      <c r="T40" s="1335"/>
      <c r="U40" s="1335"/>
      <c r="V40" s="1335"/>
      <c r="W40" s="1335"/>
      <c r="X40" s="1335"/>
      <c r="Y40" s="1335"/>
      <c r="Z40" s="1335"/>
      <c r="AA40" s="1335"/>
      <c r="AB40" s="1335"/>
      <c r="AC40" s="1335"/>
      <c r="AD40" s="1335"/>
      <c r="AE40" s="1335"/>
      <c r="AF40" s="1335"/>
      <c r="AG40" s="1335"/>
      <c r="AH40" s="1335"/>
      <c r="AI40" s="1335"/>
      <c r="AJ40" s="1335"/>
      <c r="AK40" s="1335"/>
      <c r="AL40" s="1335"/>
      <c r="AM40" s="1335"/>
      <c r="AN40" s="1335"/>
      <c r="AO40" s="1335"/>
      <c r="AP40" s="1335"/>
      <c r="AQ40" s="1335"/>
      <c r="AR40" s="2100"/>
      <c r="AS40" s="2100"/>
      <c r="AT40" s="2100"/>
      <c r="AU40" s="2100"/>
      <c r="AV40" s="2100"/>
      <c r="AW40" s="2100"/>
      <c r="AX40" s="2100"/>
      <c r="AY40" s="2100"/>
      <c r="AZ40" s="2100"/>
      <c r="BA40" s="2100"/>
      <c r="BB40" s="2100"/>
      <c r="BC40" s="2100"/>
      <c r="BD40" s="2100"/>
      <c r="BE40" s="2100"/>
      <c r="BF40" s="2100"/>
      <c r="BG40" s="2100"/>
      <c r="BH40" s="2100"/>
      <c r="BI40" s="2100"/>
      <c r="BJ40" s="2100"/>
      <c r="BK40" s="2100"/>
      <c r="BL40" s="2100"/>
      <c r="BM40" s="2100"/>
      <c r="BN40" s="2100"/>
      <c r="BO40" s="2100"/>
      <c r="BP40" s="2100"/>
      <c r="BQ40" s="2100"/>
      <c r="BR40" s="2100"/>
      <c r="BS40" s="2100"/>
      <c r="BT40" s="2100"/>
      <c r="BU40" s="2100"/>
      <c r="BV40" s="2100"/>
      <c r="BW40" s="2100"/>
      <c r="BX40" s="2100"/>
      <c r="BY40" s="2100"/>
      <c r="BZ40" s="2100"/>
      <c r="CA40" s="2100"/>
      <c r="CB40" s="2100"/>
      <c r="CC40" s="2100"/>
      <c r="CD40" s="2100"/>
      <c r="CE40" s="2100"/>
      <c r="CF40" s="2100"/>
      <c r="CG40" s="2100"/>
      <c r="CH40" s="2100"/>
      <c r="CI40" s="2100"/>
      <c r="CJ40" s="2100"/>
      <c r="CK40" s="2100"/>
      <c r="CL40" s="2100"/>
      <c r="CM40" s="2100"/>
      <c r="CN40" s="2100"/>
      <c r="CO40" s="2100"/>
      <c r="CP40" s="2100"/>
      <c r="CQ40" s="2100"/>
      <c r="CR40" s="2100"/>
      <c r="CS40" s="2100"/>
      <c r="CT40" s="2100"/>
      <c r="CU40" s="2100"/>
      <c r="CV40" s="2100"/>
      <c r="CW40" s="2100"/>
      <c r="CX40" s="2100"/>
      <c r="CY40" s="2100"/>
      <c r="CZ40" s="2100"/>
      <c r="DA40" s="2100"/>
      <c r="DB40" s="2100"/>
      <c r="DC40" s="2100"/>
      <c r="DD40" s="2100"/>
      <c r="DE40" s="2100"/>
      <c r="DF40" s="2100"/>
      <c r="DG40" s="2100"/>
      <c r="DH40" s="2100"/>
      <c r="DI40" s="2100"/>
      <c r="DJ40" s="2100"/>
      <c r="DK40" s="2100"/>
      <c r="DL40" s="2100"/>
      <c r="DM40" s="2100"/>
      <c r="DN40" s="2100"/>
      <c r="DO40" s="2100"/>
      <c r="DP40" s="2100"/>
      <c r="DQ40" s="2100"/>
      <c r="DR40" s="2100"/>
      <c r="DS40" s="2100"/>
      <c r="DT40" s="2100"/>
      <c r="DU40" s="2100"/>
      <c r="DV40" s="2100"/>
      <c r="DW40" s="2100"/>
      <c r="DX40" s="2100"/>
      <c r="DY40" s="2100"/>
      <c r="DZ40" s="2100"/>
      <c r="EA40" s="2100"/>
      <c r="EB40" s="2100"/>
      <c r="EC40" s="2100"/>
      <c r="ED40" s="2100"/>
      <c r="EE40" s="2100"/>
      <c r="EF40" s="2100"/>
      <c r="EG40" s="2100"/>
      <c r="EH40" s="2100"/>
      <c r="EI40" s="2100"/>
      <c r="EJ40" s="2100"/>
      <c r="EK40" s="2100"/>
      <c r="EL40" s="2100"/>
      <c r="EM40" s="2100"/>
      <c r="EN40" s="2100"/>
      <c r="EO40" s="2100"/>
      <c r="EP40" s="2100"/>
      <c r="EQ40" s="2100"/>
      <c r="ER40" s="2100"/>
      <c r="ES40" s="2100"/>
      <c r="ET40" s="2100"/>
      <c r="EU40" s="2100"/>
      <c r="EV40" s="2100"/>
      <c r="EW40" s="2100"/>
      <c r="EX40" s="2100"/>
      <c r="EY40" s="2100"/>
      <c r="EZ40" s="2100"/>
      <c r="FA40" s="2100"/>
      <c r="FB40" s="2100"/>
      <c r="FC40" s="2100"/>
      <c r="FD40" s="2100"/>
      <c r="FE40" s="2100"/>
      <c r="FF40" s="2100"/>
      <c r="FG40" s="2100"/>
      <c r="FH40" s="2100"/>
      <c r="FI40" s="2100"/>
      <c r="FJ40" s="2100"/>
      <c r="FK40" s="2100"/>
      <c r="FL40" s="2100"/>
      <c r="FM40" s="2100"/>
      <c r="FN40" s="2100"/>
      <c r="FO40" s="2100"/>
      <c r="FP40" s="2100"/>
      <c r="FQ40" s="2100"/>
      <c r="FR40" s="2100"/>
      <c r="FS40" s="2100"/>
      <c r="FT40" s="2100"/>
      <c r="FU40" s="2100"/>
      <c r="FV40" s="2100"/>
      <c r="FW40" s="2100"/>
      <c r="FX40" s="2100"/>
      <c r="FY40" s="2100"/>
      <c r="FZ40" s="2100"/>
      <c r="GA40" s="2100"/>
      <c r="GB40" s="2100"/>
      <c r="GC40" s="2100"/>
      <c r="GD40" s="2100"/>
      <c r="GE40" s="2100"/>
      <c r="GF40" s="2100"/>
      <c r="GG40" s="2100"/>
      <c r="GH40" s="2100"/>
      <c r="GI40" s="2100"/>
      <c r="GJ40" s="2100"/>
      <c r="GK40" s="2100"/>
      <c r="GL40" s="2100"/>
      <c r="GM40" s="2100"/>
      <c r="GN40" s="2100"/>
      <c r="GO40" s="2100"/>
      <c r="GP40" s="2100"/>
      <c r="GQ40" s="2100"/>
      <c r="GR40" s="2100"/>
      <c r="GS40" s="2100"/>
      <c r="GT40" s="2100"/>
      <c r="GU40" s="2100"/>
      <c r="GV40" s="2100"/>
      <c r="GW40" s="2100"/>
      <c r="GX40" s="2100"/>
      <c r="GY40" s="2100"/>
    </row>
    <row r="41" spans="2:207" s="61" customFormat="1" ht="24.95" customHeight="1" x14ac:dyDescent="0.2">
      <c r="B41" s="1068"/>
      <c r="C41" s="1068"/>
      <c r="D41" s="1068"/>
      <c r="E41" s="1068"/>
      <c r="F41" s="1069"/>
      <c r="G41" s="1068"/>
      <c r="H41" s="1068"/>
      <c r="I41" s="1068"/>
      <c r="J41" s="1068"/>
      <c r="K41" s="1068"/>
      <c r="L41" s="1068"/>
      <c r="M41" s="1068"/>
      <c r="N41" s="1068"/>
      <c r="O41" s="1336"/>
      <c r="P41" s="2100"/>
      <c r="Q41" s="1335"/>
      <c r="R41" s="1335"/>
      <c r="S41" s="1335"/>
      <c r="T41" s="1335"/>
      <c r="U41" s="1335"/>
      <c r="V41" s="1335"/>
      <c r="W41" s="1335"/>
      <c r="X41" s="1335"/>
      <c r="Y41" s="1335"/>
      <c r="Z41" s="1335"/>
      <c r="AA41" s="1335"/>
      <c r="AB41" s="1335"/>
      <c r="AC41" s="1335"/>
      <c r="AD41" s="1335"/>
      <c r="AE41" s="1335"/>
      <c r="AF41" s="1335"/>
      <c r="AG41" s="1335"/>
      <c r="AH41" s="1335"/>
      <c r="AI41" s="1335"/>
      <c r="AJ41" s="1335"/>
      <c r="AK41" s="1335"/>
      <c r="AL41" s="1335"/>
      <c r="AM41" s="1335"/>
      <c r="AN41" s="1335"/>
      <c r="AO41" s="1335"/>
      <c r="AP41" s="1335"/>
      <c r="AQ41" s="1335"/>
      <c r="AR41" s="2100"/>
      <c r="AS41" s="2100"/>
      <c r="AT41" s="2100"/>
      <c r="AU41" s="2100"/>
      <c r="AV41" s="2100"/>
      <c r="AW41" s="2100"/>
      <c r="AX41" s="2100"/>
      <c r="AY41" s="2100"/>
      <c r="AZ41" s="2100"/>
      <c r="BA41" s="2100"/>
      <c r="BB41" s="2100"/>
      <c r="BC41" s="2100"/>
      <c r="BD41" s="2100"/>
      <c r="BE41" s="2100"/>
      <c r="BF41" s="2100"/>
      <c r="BG41" s="2100"/>
      <c r="BH41" s="2100"/>
      <c r="BI41" s="2100"/>
      <c r="BJ41" s="2100"/>
      <c r="BK41" s="2100"/>
      <c r="BL41" s="2100"/>
      <c r="BM41" s="2100"/>
      <c r="BN41" s="2100"/>
      <c r="BO41" s="2100"/>
      <c r="BP41" s="2100"/>
      <c r="BQ41" s="2100"/>
      <c r="BR41" s="2100"/>
      <c r="BS41" s="2100"/>
      <c r="BT41" s="2100"/>
      <c r="BU41" s="2100"/>
      <c r="BV41" s="2100"/>
      <c r="BW41" s="2100"/>
      <c r="BX41" s="2100"/>
      <c r="BY41" s="2100"/>
      <c r="BZ41" s="2100"/>
      <c r="CA41" s="2100"/>
      <c r="CB41" s="2100"/>
      <c r="CC41" s="2100"/>
      <c r="CD41" s="2100"/>
      <c r="CE41" s="2100"/>
      <c r="CF41" s="2100"/>
      <c r="CG41" s="2100"/>
      <c r="CH41" s="2100"/>
      <c r="CI41" s="2100"/>
      <c r="CJ41" s="2100"/>
      <c r="CK41" s="2100"/>
      <c r="CL41" s="2100"/>
      <c r="CM41" s="2100"/>
      <c r="CN41" s="2100"/>
      <c r="CO41" s="2100"/>
      <c r="CP41" s="2100"/>
      <c r="CQ41" s="2100"/>
      <c r="CR41" s="2100"/>
      <c r="CS41" s="2100"/>
      <c r="CT41" s="2100"/>
      <c r="CU41" s="2100"/>
      <c r="CV41" s="2100"/>
      <c r="CW41" s="2100"/>
      <c r="CX41" s="2100"/>
      <c r="CY41" s="2100"/>
      <c r="CZ41" s="2100"/>
      <c r="DA41" s="2100"/>
      <c r="DB41" s="2100"/>
      <c r="DC41" s="2100"/>
      <c r="DD41" s="2100"/>
      <c r="DE41" s="2100"/>
      <c r="DF41" s="2100"/>
      <c r="DG41" s="2100"/>
      <c r="DH41" s="2100"/>
      <c r="DI41" s="2100"/>
      <c r="DJ41" s="2100"/>
      <c r="DK41" s="2100"/>
      <c r="DL41" s="2100"/>
      <c r="DM41" s="2100"/>
      <c r="DN41" s="2100"/>
      <c r="DO41" s="2100"/>
      <c r="DP41" s="2100"/>
      <c r="DQ41" s="2100"/>
      <c r="DR41" s="2100"/>
      <c r="DS41" s="2100"/>
      <c r="DT41" s="2100"/>
      <c r="DU41" s="2100"/>
      <c r="DV41" s="2100"/>
      <c r="DW41" s="2100"/>
      <c r="DX41" s="2100"/>
      <c r="DY41" s="2100"/>
      <c r="DZ41" s="2100"/>
      <c r="EA41" s="2100"/>
      <c r="EB41" s="2100"/>
      <c r="EC41" s="2100"/>
      <c r="ED41" s="2100"/>
      <c r="EE41" s="2100"/>
      <c r="EF41" s="2100"/>
      <c r="EG41" s="2100"/>
      <c r="EH41" s="2100"/>
      <c r="EI41" s="2100"/>
      <c r="EJ41" s="2100"/>
      <c r="EK41" s="2100"/>
      <c r="EL41" s="2100"/>
      <c r="EM41" s="2100"/>
      <c r="EN41" s="2100"/>
      <c r="EO41" s="2100"/>
      <c r="EP41" s="2100"/>
      <c r="EQ41" s="2100"/>
      <c r="ER41" s="2100"/>
      <c r="ES41" s="2100"/>
      <c r="ET41" s="2100"/>
      <c r="EU41" s="2100"/>
      <c r="EV41" s="2100"/>
      <c r="EW41" s="2100"/>
      <c r="EX41" s="2100"/>
      <c r="EY41" s="2100"/>
      <c r="EZ41" s="2100"/>
      <c r="FA41" s="2100"/>
      <c r="FB41" s="2100"/>
      <c r="FC41" s="2100"/>
      <c r="FD41" s="2100"/>
      <c r="FE41" s="2100"/>
      <c r="FF41" s="2100"/>
      <c r="FG41" s="2100"/>
      <c r="FH41" s="2100"/>
      <c r="FI41" s="2100"/>
      <c r="FJ41" s="2100"/>
      <c r="FK41" s="2100"/>
      <c r="FL41" s="2100"/>
      <c r="FM41" s="2100"/>
      <c r="FN41" s="2100"/>
      <c r="FO41" s="2100"/>
      <c r="FP41" s="2100"/>
      <c r="FQ41" s="2100"/>
      <c r="FR41" s="2100"/>
      <c r="FS41" s="2100"/>
      <c r="FT41" s="2100"/>
      <c r="FU41" s="2100"/>
      <c r="FV41" s="2100"/>
      <c r="FW41" s="2100"/>
      <c r="FX41" s="2100"/>
      <c r="FY41" s="2100"/>
      <c r="FZ41" s="2100"/>
      <c r="GA41" s="2100"/>
      <c r="GB41" s="2100"/>
      <c r="GC41" s="2100"/>
      <c r="GD41" s="2100"/>
      <c r="GE41" s="2100"/>
      <c r="GF41" s="2100"/>
      <c r="GG41" s="2100"/>
      <c r="GH41" s="2100"/>
      <c r="GI41" s="2100"/>
      <c r="GJ41" s="2100"/>
      <c r="GK41" s="2100"/>
      <c r="GL41" s="2100"/>
      <c r="GM41" s="2100"/>
      <c r="GN41" s="2100"/>
      <c r="GO41" s="2100"/>
      <c r="GP41" s="2100"/>
      <c r="GQ41" s="2100"/>
      <c r="GR41" s="2100"/>
      <c r="GS41" s="2100"/>
      <c r="GT41" s="2100"/>
      <c r="GU41" s="2100"/>
      <c r="GV41" s="2100"/>
      <c r="GW41" s="2100"/>
      <c r="GX41" s="2100"/>
      <c r="GY41" s="2100"/>
    </row>
    <row r="42" spans="2:207" s="61" customFormat="1" ht="24.95" customHeight="1" x14ac:dyDescent="0.2">
      <c r="B42" s="1068"/>
      <c r="C42" s="1068"/>
      <c r="D42" s="1068"/>
      <c r="E42" s="1068"/>
      <c r="F42" s="1069"/>
      <c r="G42" s="1068"/>
      <c r="H42" s="1068"/>
      <c r="I42" s="1068"/>
      <c r="J42" s="1068"/>
      <c r="K42" s="1068"/>
      <c r="L42" s="1068"/>
      <c r="M42" s="1068"/>
      <c r="N42" s="1068"/>
      <c r="O42" s="1336"/>
      <c r="P42" s="2100"/>
      <c r="Q42" s="1335"/>
      <c r="R42" s="1335"/>
      <c r="S42" s="1335"/>
      <c r="T42" s="1335"/>
      <c r="U42" s="1335"/>
      <c r="V42" s="1335"/>
      <c r="W42" s="1335"/>
      <c r="X42" s="1335"/>
      <c r="Y42" s="1335"/>
      <c r="Z42" s="1335"/>
      <c r="AA42" s="1335"/>
      <c r="AB42" s="1335"/>
      <c r="AC42" s="1335"/>
      <c r="AD42" s="1335"/>
      <c r="AE42" s="1335"/>
      <c r="AF42" s="1335"/>
      <c r="AG42" s="1335"/>
      <c r="AH42" s="1335"/>
      <c r="AI42" s="1335"/>
      <c r="AJ42" s="1335"/>
      <c r="AK42" s="1335"/>
      <c r="AL42" s="1335"/>
      <c r="AM42" s="1335"/>
      <c r="AN42" s="1335"/>
      <c r="AO42" s="1335"/>
      <c r="AP42" s="1335"/>
      <c r="AQ42" s="1335"/>
      <c r="AR42" s="2100"/>
      <c r="AS42" s="2100"/>
      <c r="AT42" s="2100"/>
      <c r="AU42" s="2100"/>
      <c r="AV42" s="2100"/>
      <c r="AW42" s="2100"/>
      <c r="AX42" s="2100"/>
      <c r="AY42" s="2100"/>
      <c r="AZ42" s="2100"/>
      <c r="BA42" s="2100"/>
      <c r="BB42" s="2100"/>
      <c r="BC42" s="2100"/>
      <c r="BD42" s="2100"/>
      <c r="BE42" s="2100"/>
      <c r="BF42" s="2100"/>
      <c r="BG42" s="2100"/>
      <c r="BH42" s="2100"/>
      <c r="BI42" s="2100"/>
      <c r="BJ42" s="2100"/>
      <c r="BK42" s="2100"/>
      <c r="BL42" s="2100"/>
      <c r="BM42" s="2100"/>
      <c r="BN42" s="2100"/>
      <c r="BO42" s="2100"/>
      <c r="BP42" s="2100"/>
      <c r="BQ42" s="2100"/>
      <c r="BR42" s="2100"/>
      <c r="BS42" s="2100"/>
      <c r="BT42" s="2100"/>
      <c r="BU42" s="2100"/>
      <c r="BV42" s="2100"/>
      <c r="BW42" s="2100"/>
      <c r="BX42" s="2100"/>
      <c r="BY42" s="2100"/>
      <c r="BZ42" s="2100"/>
      <c r="CA42" s="2100"/>
      <c r="CB42" s="2100"/>
      <c r="CC42" s="2100"/>
      <c r="CD42" s="2100"/>
      <c r="CE42" s="2100"/>
      <c r="CF42" s="2100"/>
      <c r="CG42" s="2100"/>
      <c r="CH42" s="2100"/>
      <c r="CI42" s="2100"/>
      <c r="CJ42" s="2100"/>
      <c r="CK42" s="2100"/>
      <c r="CL42" s="2100"/>
      <c r="CM42" s="2100"/>
      <c r="CN42" s="2100"/>
      <c r="CO42" s="2100"/>
      <c r="CP42" s="2100"/>
      <c r="CQ42" s="2100"/>
      <c r="CR42" s="2100"/>
      <c r="CS42" s="2100"/>
      <c r="CT42" s="2100"/>
      <c r="CU42" s="2100"/>
      <c r="CV42" s="2100"/>
      <c r="CW42" s="2100"/>
      <c r="CX42" s="2100"/>
      <c r="CY42" s="2100"/>
      <c r="CZ42" s="2100"/>
      <c r="DA42" s="2100"/>
      <c r="DB42" s="2100"/>
      <c r="DC42" s="2100"/>
      <c r="DD42" s="2100"/>
      <c r="DE42" s="2100"/>
      <c r="DF42" s="2100"/>
      <c r="DG42" s="2100"/>
      <c r="DH42" s="2100"/>
      <c r="DI42" s="2100"/>
      <c r="DJ42" s="2100"/>
      <c r="DK42" s="2100"/>
      <c r="DL42" s="2100"/>
      <c r="DM42" s="2100"/>
      <c r="DN42" s="2100"/>
      <c r="DO42" s="2100"/>
      <c r="DP42" s="2100"/>
      <c r="DQ42" s="2100"/>
      <c r="DR42" s="2100"/>
      <c r="DS42" s="2100"/>
      <c r="DT42" s="2100"/>
      <c r="DU42" s="2100"/>
      <c r="DV42" s="2100"/>
      <c r="DW42" s="2100"/>
      <c r="DX42" s="2100"/>
      <c r="DY42" s="2100"/>
      <c r="DZ42" s="2100"/>
      <c r="EA42" s="2100"/>
      <c r="EB42" s="2100"/>
      <c r="EC42" s="2100"/>
      <c r="ED42" s="2100"/>
      <c r="EE42" s="2100"/>
      <c r="EF42" s="2100"/>
      <c r="EG42" s="2100"/>
      <c r="EH42" s="2100"/>
      <c r="EI42" s="2100"/>
      <c r="EJ42" s="2100"/>
      <c r="EK42" s="2100"/>
      <c r="EL42" s="2100"/>
      <c r="EM42" s="2100"/>
      <c r="EN42" s="2100"/>
      <c r="EO42" s="2100"/>
      <c r="EP42" s="2100"/>
      <c r="EQ42" s="2100"/>
      <c r="ER42" s="2100"/>
      <c r="ES42" s="2100"/>
      <c r="ET42" s="2100"/>
      <c r="EU42" s="2100"/>
      <c r="EV42" s="2100"/>
      <c r="EW42" s="2100"/>
      <c r="EX42" s="2100"/>
      <c r="EY42" s="2100"/>
      <c r="EZ42" s="2100"/>
      <c r="FA42" s="2100"/>
      <c r="FB42" s="2100"/>
      <c r="FC42" s="2100"/>
      <c r="FD42" s="2100"/>
      <c r="FE42" s="2100"/>
      <c r="FF42" s="2100"/>
      <c r="FG42" s="2100"/>
      <c r="FH42" s="2100"/>
      <c r="FI42" s="2100"/>
      <c r="FJ42" s="2100"/>
      <c r="FK42" s="2100"/>
      <c r="FL42" s="2100"/>
      <c r="FM42" s="2100"/>
      <c r="FN42" s="2100"/>
      <c r="FO42" s="2100"/>
      <c r="FP42" s="2100"/>
      <c r="FQ42" s="2100"/>
      <c r="FR42" s="2100"/>
      <c r="FS42" s="2100"/>
      <c r="FT42" s="2100"/>
      <c r="FU42" s="2100"/>
      <c r="FV42" s="2100"/>
      <c r="FW42" s="2100"/>
      <c r="FX42" s="2100"/>
      <c r="FY42" s="2100"/>
      <c r="FZ42" s="2100"/>
      <c r="GA42" s="2100"/>
      <c r="GB42" s="2100"/>
      <c r="GC42" s="2100"/>
      <c r="GD42" s="2100"/>
      <c r="GE42" s="2100"/>
      <c r="GF42" s="2100"/>
      <c r="GG42" s="2100"/>
      <c r="GH42" s="2100"/>
      <c r="GI42" s="2100"/>
      <c r="GJ42" s="2100"/>
      <c r="GK42" s="2100"/>
      <c r="GL42" s="2100"/>
      <c r="GM42" s="2100"/>
      <c r="GN42" s="2100"/>
      <c r="GO42" s="2100"/>
      <c r="GP42" s="2100"/>
      <c r="GQ42" s="2100"/>
      <c r="GR42" s="2100"/>
      <c r="GS42" s="2100"/>
      <c r="GT42" s="2100"/>
      <c r="GU42" s="2100"/>
      <c r="GV42" s="2100"/>
      <c r="GW42" s="2100"/>
      <c r="GX42" s="2100"/>
      <c r="GY42" s="2100"/>
    </row>
    <row r="43" spans="2:207" s="61" customFormat="1" ht="24.95" customHeight="1" x14ac:dyDescent="0.2">
      <c r="B43" s="1068"/>
      <c r="C43" s="1068"/>
      <c r="D43" s="1068"/>
      <c r="E43" s="1068"/>
      <c r="F43" s="1069"/>
      <c r="G43" s="1068"/>
      <c r="H43" s="1068"/>
      <c r="I43" s="1068"/>
      <c r="J43" s="1068"/>
      <c r="K43" s="1068"/>
      <c r="L43" s="1068"/>
      <c r="M43" s="1068"/>
      <c r="N43" s="1068"/>
      <c r="O43" s="1336"/>
      <c r="P43" s="2100"/>
      <c r="Q43" s="1335"/>
      <c r="R43" s="1335"/>
      <c r="S43" s="1335"/>
      <c r="T43" s="1335"/>
      <c r="U43" s="1335"/>
      <c r="V43" s="1335"/>
      <c r="W43" s="1335"/>
      <c r="X43" s="1335"/>
      <c r="Y43" s="1335"/>
      <c r="Z43" s="1335"/>
      <c r="AA43" s="1335"/>
      <c r="AB43" s="1335"/>
      <c r="AC43" s="1335"/>
      <c r="AD43" s="1335"/>
      <c r="AE43" s="1335"/>
      <c r="AF43" s="1335"/>
      <c r="AG43" s="1335"/>
      <c r="AH43" s="1335"/>
      <c r="AI43" s="1335"/>
      <c r="AJ43" s="1335"/>
      <c r="AK43" s="1335"/>
      <c r="AL43" s="1335"/>
      <c r="AM43" s="1335"/>
      <c r="AN43" s="1335"/>
      <c r="AO43" s="1335"/>
      <c r="AP43" s="1335"/>
      <c r="AQ43" s="1335"/>
      <c r="AR43" s="2100"/>
      <c r="AS43" s="2100"/>
      <c r="AT43" s="2100"/>
      <c r="AU43" s="2100"/>
      <c r="AV43" s="2100"/>
      <c r="AW43" s="2100"/>
      <c r="AX43" s="2100"/>
      <c r="AY43" s="2100"/>
      <c r="AZ43" s="2100"/>
      <c r="BA43" s="2100"/>
      <c r="BB43" s="2100"/>
      <c r="BC43" s="2100"/>
      <c r="BD43" s="2100"/>
      <c r="BE43" s="2100"/>
      <c r="BF43" s="2100"/>
      <c r="BG43" s="2100"/>
      <c r="BH43" s="2100"/>
      <c r="BI43" s="2100"/>
      <c r="BJ43" s="2100"/>
      <c r="BK43" s="2100"/>
      <c r="BL43" s="2100"/>
      <c r="BM43" s="2100"/>
      <c r="BN43" s="2100"/>
      <c r="BO43" s="2100"/>
      <c r="BP43" s="2100"/>
      <c r="BQ43" s="2100"/>
      <c r="BR43" s="2100"/>
      <c r="BS43" s="2100"/>
      <c r="BT43" s="2100"/>
      <c r="BU43" s="2100"/>
      <c r="BV43" s="2100"/>
      <c r="BW43" s="2100"/>
      <c r="BX43" s="2100"/>
      <c r="BY43" s="2100"/>
      <c r="BZ43" s="2100"/>
      <c r="CA43" s="2100"/>
      <c r="CB43" s="2100"/>
      <c r="CC43" s="2100"/>
      <c r="CD43" s="2100"/>
      <c r="CE43" s="2100"/>
      <c r="CF43" s="2100"/>
      <c r="CG43" s="2100"/>
      <c r="CH43" s="2100"/>
      <c r="CI43" s="2100"/>
      <c r="CJ43" s="2100"/>
      <c r="CK43" s="2100"/>
      <c r="CL43" s="2100"/>
      <c r="CM43" s="2100"/>
      <c r="CN43" s="2100"/>
      <c r="CO43" s="2100"/>
      <c r="CP43" s="2100"/>
      <c r="CQ43" s="2100"/>
      <c r="CR43" s="2100"/>
      <c r="CS43" s="2100"/>
      <c r="CT43" s="2100"/>
      <c r="CU43" s="2100"/>
      <c r="CV43" s="2100"/>
      <c r="CW43" s="2100"/>
      <c r="CX43" s="2100"/>
      <c r="CY43" s="2100"/>
      <c r="CZ43" s="2100"/>
      <c r="DA43" s="2100"/>
      <c r="DB43" s="2100"/>
      <c r="DC43" s="2100"/>
      <c r="DD43" s="2100"/>
      <c r="DE43" s="2100"/>
      <c r="DF43" s="2100"/>
      <c r="DG43" s="2100"/>
      <c r="DH43" s="2100"/>
      <c r="DI43" s="2100"/>
      <c r="DJ43" s="2100"/>
      <c r="DK43" s="2100"/>
      <c r="DL43" s="2100"/>
      <c r="DM43" s="2100"/>
      <c r="DN43" s="2100"/>
      <c r="DO43" s="2100"/>
      <c r="DP43" s="2100"/>
      <c r="DQ43" s="2100"/>
      <c r="DR43" s="2100"/>
      <c r="DS43" s="2100"/>
      <c r="DT43" s="2100"/>
      <c r="DU43" s="2100"/>
      <c r="DV43" s="2100"/>
      <c r="DW43" s="2100"/>
      <c r="DX43" s="2100"/>
      <c r="DY43" s="2100"/>
      <c r="DZ43" s="2100"/>
      <c r="EA43" s="2100"/>
      <c r="EB43" s="2100"/>
      <c r="EC43" s="2100"/>
      <c r="ED43" s="2100"/>
      <c r="EE43" s="2100"/>
      <c r="EF43" s="2100"/>
      <c r="EG43" s="2100"/>
      <c r="EH43" s="2100"/>
      <c r="EI43" s="2100"/>
      <c r="EJ43" s="2100"/>
      <c r="EK43" s="2100"/>
      <c r="EL43" s="2100"/>
      <c r="EM43" s="2100"/>
      <c r="EN43" s="2100"/>
      <c r="EO43" s="2100"/>
      <c r="EP43" s="2100"/>
      <c r="EQ43" s="2100"/>
      <c r="ER43" s="2100"/>
      <c r="ES43" s="2100"/>
      <c r="ET43" s="2100"/>
      <c r="EU43" s="2100"/>
      <c r="EV43" s="2100"/>
      <c r="EW43" s="2100"/>
      <c r="EX43" s="2100"/>
      <c r="EY43" s="2100"/>
      <c r="EZ43" s="2100"/>
      <c r="FA43" s="2100"/>
      <c r="FB43" s="2100"/>
      <c r="FC43" s="2100"/>
      <c r="FD43" s="2100"/>
      <c r="FE43" s="2100"/>
      <c r="FF43" s="2100"/>
      <c r="FG43" s="2100"/>
      <c r="FH43" s="2100"/>
      <c r="FI43" s="2100"/>
      <c r="FJ43" s="2100"/>
      <c r="FK43" s="2100"/>
      <c r="FL43" s="2100"/>
      <c r="FM43" s="2100"/>
      <c r="FN43" s="2100"/>
      <c r="FO43" s="2100"/>
      <c r="FP43" s="2100"/>
      <c r="FQ43" s="2100"/>
      <c r="FR43" s="2100"/>
      <c r="FS43" s="2100"/>
      <c r="FT43" s="2100"/>
      <c r="FU43" s="2100"/>
      <c r="FV43" s="2100"/>
      <c r="FW43" s="2100"/>
      <c r="FX43" s="2100"/>
      <c r="FY43" s="2100"/>
      <c r="FZ43" s="2100"/>
      <c r="GA43" s="2100"/>
      <c r="GB43" s="2100"/>
      <c r="GC43" s="2100"/>
      <c r="GD43" s="2100"/>
      <c r="GE43" s="2100"/>
      <c r="GF43" s="2100"/>
      <c r="GG43" s="2100"/>
      <c r="GH43" s="2100"/>
      <c r="GI43" s="2100"/>
      <c r="GJ43" s="2100"/>
      <c r="GK43" s="2100"/>
      <c r="GL43" s="2100"/>
      <c r="GM43" s="2100"/>
      <c r="GN43" s="2100"/>
      <c r="GO43" s="2100"/>
      <c r="GP43" s="2100"/>
      <c r="GQ43" s="2100"/>
      <c r="GR43" s="2100"/>
      <c r="GS43" s="2100"/>
      <c r="GT43" s="2100"/>
      <c r="GU43" s="2100"/>
      <c r="GV43" s="2100"/>
      <c r="GW43" s="2100"/>
      <c r="GX43" s="2100"/>
      <c r="GY43" s="2100"/>
    </row>
    <row r="44" spans="2:207" s="61" customFormat="1" ht="24.95" customHeight="1" x14ac:dyDescent="0.2">
      <c r="B44" s="1068"/>
      <c r="C44" s="1068"/>
      <c r="D44" s="1068"/>
      <c r="E44" s="1068"/>
      <c r="F44" s="1069"/>
      <c r="G44" s="1068"/>
      <c r="H44" s="1068"/>
      <c r="I44" s="1068"/>
      <c r="J44" s="1068"/>
      <c r="K44" s="1068"/>
      <c r="L44" s="1068"/>
      <c r="M44" s="1068"/>
      <c r="N44" s="1068"/>
      <c r="O44" s="1336"/>
      <c r="P44" s="2100"/>
      <c r="Q44" s="1335"/>
      <c r="R44" s="1335"/>
      <c r="S44" s="1335"/>
      <c r="T44" s="1335"/>
      <c r="U44" s="1335"/>
      <c r="V44" s="1335"/>
      <c r="W44" s="1335"/>
      <c r="X44" s="1335"/>
      <c r="Y44" s="1335"/>
      <c r="Z44" s="1335"/>
      <c r="AA44" s="1335"/>
      <c r="AB44" s="1335"/>
      <c r="AC44" s="1335"/>
      <c r="AD44" s="1335"/>
      <c r="AE44" s="1335"/>
      <c r="AF44" s="1335"/>
      <c r="AG44" s="1335"/>
      <c r="AH44" s="1335"/>
      <c r="AI44" s="1335"/>
      <c r="AJ44" s="1335"/>
      <c r="AK44" s="1335"/>
      <c r="AL44" s="1335"/>
      <c r="AM44" s="1335"/>
      <c r="AN44" s="1335"/>
      <c r="AO44" s="1335"/>
      <c r="AP44" s="1335"/>
      <c r="AQ44" s="1335"/>
      <c r="AR44" s="2100"/>
      <c r="AS44" s="2100"/>
      <c r="AT44" s="2100"/>
      <c r="AU44" s="2100"/>
      <c r="AV44" s="2100"/>
      <c r="AW44" s="2100"/>
      <c r="AX44" s="2100"/>
      <c r="AY44" s="2100"/>
      <c r="AZ44" s="2100"/>
      <c r="BA44" s="2100"/>
      <c r="BB44" s="2100"/>
      <c r="BC44" s="2100"/>
      <c r="BD44" s="2100"/>
      <c r="BE44" s="2100"/>
      <c r="BF44" s="2100"/>
      <c r="BG44" s="2100"/>
      <c r="BH44" s="2100"/>
      <c r="BI44" s="2100"/>
      <c r="BJ44" s="2100"/>
      <c r="BK44" s="2100"/>
      <c r="BL44" s="2100"/>
      <c r="BM44" s="2100"/>
      <c r="BN44" s="2100"/>
      <c r="BO44" s="2100"/>
      <c r="BP44" s="2100"/>
      <c r="BQ44" s="2100"/>
      <c r="BR44" s="2100"/>
      <c r="BS44" s="2100"/>
      <c r="BT44" s="2100"/>
      <c r="BU44" s="2100"/>
      <c r="BV44" s="2100"/>
      <c r="BW44" s="2100"/>
      <c r="BX44" s="2100"/>
      <c r="BY44" s="2100"/>
      <c r="BZ44" s="2100"/>
      <c r="CA44" s="2100"/>
      <c r="CB44" s="2100"/>
      <c r="CC44" s="2100"/>
      <c r="CD44" s="2100"/>
      <c r="CE44" s="2100"/>
      <c r="CF44" s="2100"/>
      <c r="CG44" s="2100"/>
      <c r="CH44" s="2100"/>
      <c r="CI44" s="2100"/>
      <c r="CJ44" s="2100"/>
      <c r="CK44" s="2100"/>
      <c r="CL44" s="2100"/>
      <c r="CM44" s="2100"/>
      <c r="CN44" s="2100"/>
      <c r="CO44" s="2100"/>
      <c r="CP44" s="2100"/>
      <c r="CQ44" s="2100"/>
      <c r="CR44" s="2100"/>
      <c r="CS44" s="2100"/>
      <c r="CT44" s="2100"/>
      <c r="CU44" s="2100"/>
      <c r="CV44" s="2100"/>
      <c r="CW44" s="2100"/>
      <c r="CX44" s="2100"/>
      <c r="CY44" s="2100"/>
      <c r="CZ44" s="2100"/>
      <c r="DA44" s="2100"/>
      <c r="DB44" s="2100"/>
      <c r="DC44" s="2100"/>
      <c r="DD44" s="2100"/>
      <c r="DE44" s="2100"/>
      <c r="DF44" s="2100"/>
      <c r="DG44" s="2100"/>
      <c r="DH44" s="2100"/>
      <c r="DI44" s="2100"/>
      <c r="DJ44" s="2100"/>
      <c r="DK44" s="2100"/>
      <c r="DL44" s="2100"/>
      <c r="DM44" s="2100"/>
      <c r="DN44" s="2100"/>
      <c r="DO44" s="2100"/>
      <c r="DP44" s="2100"/>
      <c r="DQ44" s="2100"/>
      <c r="DR44" s="2100"/>
      <c r="DS44" s="2100"/>
      <c r="DT44" s="2100"/>
      <c r="DU44" s="2100"/>
      <c r="DV44" s="2100"/>
      <c r="DW44" s="2100"/>
      <c r="DX44" s="2100"/>
      <c r="DY44" s="2100"/>
      <c r="DZ44" s="2100"/>
      <c r="EA44" s="2100"/>
      <c r="EB44" s="2100"/>
      <c r="EC44" s="2100"/>
      <c r="ED44" s="2100"/>
      <c r="EE44" s="2100"/>
      <c r="EF44" s="2100"/>
      <c r="EG44" s="2100"/>
      <c r="EH44" s="2100"/>
      <c r="EI44" s="2100"/>
      <c r="EJ44" s="2100"/>
      <c r="EK44" s="2100"/>
      <c r="EL44" s="2100"/>
      <c r="EM44" s="2100"/>
      <c r="EN44" s="2100"/>
      <c r="EO44" s="2100"/>
      <c r="EP44" s="2100"/>
      <c r="EQ44" s="2100"/>
      <c r="ER44" s="2100"/>
      <c r="ES44" s="2100"/>
      <c r="ET44" s="2100"/>
      <c r="EU44" s="2100"/>
      <c r="EV44" s="2100"/>
      <c r="EW44" s="2100"/>
      <c r="EX44" s="2100"/>
      <c r="EY44" s="2100"/>
      <c r="EZ44" s="2100"/>
      <c r="FA44" s="2100"/>
      <c r="FB44" s="2100"/>
      <c r="FC44" s="2100"/>
      <c r="FD44" s="2100"/>
      <c r="FE44" s="2100"/>
      <c r="FF44" s="2100"/>
      <c r="FG44" s="2100"/>
      <c r="FH44" s="2100"/>
      <c r="FI44" s="2100"/>
      <c r="FJ44" s="2100"/>
      <c r="FK44" s="2100"/>
      <c r="FL44" s="2100"/>
      <c r="FM44" s="2100"/>
      <c r="FN44" s="2100"/>
      <c r="FO44" s="2100"/>
      <c r="FP44" s="2100"/>
      <c r="FQ44" s="2100"/>
      <c r="FR44" s="2100"/>
      <c r="FS44" s="2100"/>
      <c r="FT44" s="2100"/>
      <c r="FU44" s="2100"/>
      <c r="FV44" s="2100"/>
      <c r="FW44" s="2100"/>
      <c r="FX44" s="2100"/>
      <c r="FY44" s="2100"/>
      <c r="FZ44" s="2100"/>
      <c r="GA44" s="2100"/>
      <c r="GB44" s="2100"/>
      <c r="GC44" s="2100"/>
      <c r="GD44" s="2100"/>
      <c r="GE44" s="2100"/>
      <c r="GF44" s="2100"/>
      <c r="GG44" s="2100"/>
      <c r="GH44" s="2100"/>
      <c r="GI44" s="2100"/>
      <c r="GJ44" s="2100"/>
      <c r="GK44" s="2100"/>
      <c r="GL44" s="2100"/>
      <c r="GM44" s="2100"/>
      <c r="GN44" s="2100"/>
      <c r="GO44" s="2100"/>
      <c r="GP44" s="2100"/>
      <c r="GQ44" s="2100"/>
      <c r="GR44" s="2100"/>
      <c r="GS44" s="2100"/>
      <c r="GT44" s="2100"/>
      <c r="GU44" s="2100"/>
      <c r="GV44" s="2100"/>
      <c r="GW44" s="2100"/>
      <c r="GX44" s="2100"/>
      <c r="GY44" s="2100"/>
    </row>
    <row r="45" spans="2:207" s="61" customFormat="1" ht="24.95" customHeight="1" x14ac:dyDescent="0.2">
      <c r="B45" s="1068"/>
      <c r="C45" s="1068"/>
      <c r="D45" s="1068"/>
      <c r="E45" s="1068"/>
      <c r="F45" s="1069"/>
      <c r="G45" s="1068"/>
      <c r="H45" s="1068"/>
      <c r="I45" s="1068"/>
      <c r="J45" s="1068"/>
      <c r="K45" s="1068"/>
      <c r="L45" s="1068"/>
      <c r="M45" s="1068"/>
      <c r="N45" s="1068"/>
      <c r="O45" s="1336"/>
      <c r="P45" s="2100"/>
      <c r="Q45" s="1335"/>
      <c r="R45" s="1335"/>
      <c r="S45" s="1335"/>
      <c r="T45" s="1335"/>
      <c r="U45" s="1335"/>
      <c r="V45" s="1335"/>
      <c r="W45" s="1335"/>
      <c r="X45" s="1335"/>
      <c r="Y45" s="1335"/>
      <c r="Z45" s="1335"/>
      <c r="AA45" s="1335"/>
      <c r="AB45" s="1335"/>
      <c r="AC45" s="1335"/>
      <c r="AD45" s="1335"/>
      <c r="AE45" s="1335"/>
      <c r="AF45" s="1335"/>
      <c r="AG45" s="1335"/>
      <c r="AH45" s="1335"/>
      <c r="AI45" s="1335"/>
      <c r="AJ45" s="1335"/>
      <c r="AK45" s="1335"/>
      <c r="AL45" s="1335"/>
      <c r="AM45" s="1335"/>
      <c r="AN45" s="1335"/>
      <c r="AO45" s="1335"/>
      <c r="AP45" s="1335"/>
      <c r="AQ45" s="1335"/>
      <c r="AR45" s="2100"/>
      <c r="AS45" s="2100"/>
      <c r="AT45" s="2100"/>
      <c r="AU45" s="2100"/>
      <c r="AV45" s="2100"/>
      <c r="AW45" s="2100"/>
      <c r="AX45" s="2100"/>
      <c r="AY45" s="2100"/>
      <c r="AZ45" s="2100"/>
      <c r="BA45" s="2100"/>
      <c r="BB45" s="2100"/>
      <c r="BC45" s="2100"/>
      <c r="BD45" s="2100"/>
      <c r="BE45" s="2100"/>
      <c r="BF45" s="2100"/>
      <c r="BG45" s="2100"/>
      <c r="BH45" s="2100"/>
      <c r="BI45" s="2100"/>
      <c r="BJ45" s="2100"/>
      <c r="BK45" s="2100"/>
      <c r="BL45" s="2100"/>
      <c r="BM45" s="2100"/>
      <c r="BN45" s="2100"/>
      <c r="BO45" s="2100"/>
      <c r="BP45" s="2100"/>
      <c r="BQ45" s="2100"/>
      <c r="BR45" s="2100"/>
      <c r="BS45" s="2100"/>
      <c r="BT45" s="2100"/>
      <c r="BU45" s="2100"/>
      <c r="BV45" s="2100"/>
      <c r="BW45" s="2100"/>
      <c r="BX45" s="2100"/>
      <c r="BY45" s="2100"/>
      <c r="BZ45" s="2100"/>
      <c r="CA45" s="2100"/>
      <c r="CB45" s="2100"/>
      <c r="CC45" s="2100"/>
      <c r="CD45" s="2100"/>
      <c r="CE45" s="2100"/>
      <c r="CF45" s="2100"/>
      <c r="CG45" s="2100"/>
      <c r="CH45" s="2100"/>
      <c r="CI45" s="2100"/>
      <c r="CJ45" s="2100"/>
      <c r="CK45" s="2100"/>
      <c r="CL45" s="2100"/>
      <c r="CM45" s="2100"/>
      <c r="CN45" s="2100"/>
      <c r="CO45" s="2100"/>
      <c r="CP45" s="2100"/>
      <c r="CQ45" s="2100"/>
      <c r="CR45" s="2100"/>
      <c r="CS45" s="2100"/>
      <c r="CT45" s="2100"/>
      <c r="CU45" s="2100"/>
      <c r="CV45" s="2100"/>
      <c r="CW45" s="2100"/>
      <c r="CX45" s="2100"/>
      <c r="CY45" s="2100"/>
      <c r="CZ45" s="2100"/>
      <c r="DA45" s="2100"/>
      <c r="DB45" s="2100"/>
      <c r="DC45" s="2100"/>
      <c r="DD45" s="2100"/>
      <c r="DE45" s="2100"/>
      <c r="DF45" s="2100"/>
      <c r="DG45" s="2100"/>
      <c r="DH45" s="2100"/>
      <c r="DI45" s="2100"/>
      <c r="DJ45" s="2100"/>
      <c r="DK45" s="2100"/>
      <c r="DL45" s="2100"/>
      <c r="DM45" s="2100"/>
      <c r="DN45" s="2100"/>
      <c r="DO45" s="2100"/>
      <c r="DP45" s="2100"/>
      <c r="DQ45" s="2100"/>
      <c r="DR45" s="2100"/>
      <c r="DS45" s="2100"/>
      <c r="DT45" s="2100"/>
      <c r="DU45" s="2100"/>
      <c r="DV45" s="2100"/>
      <c r="DW45" s="2100"/>
      <c r="DX45" s="2100"/>
      <c r="DY45" s="2100"/>
      <c r="DZ45" s="2100"/>
      <c r="EA45" s="2100"/>
      <c r="EB45" s="2100"/>
      <c r="EC45" s="2100"/>
      <c r="ED45" s="2100"/>
      <c r="EE45" s="2100"/>
      <c r="EF45" s="2100"/>
      <c r="EG45" s="2100"/>
      <c r="EH45" s="2100"/>
      <c r="EI45" s="2100"/>
      <c r="EJ45" s="2100"/>
      <c r="EK45" s="2100"/>
      <c r="EL45" s="2100"/>
      <c r="EM45" s="2100"/>
      <c r="EN45" s="2100"/>
      <c r="EO45" s="2100"/>
      <c r="EP45" s="2100"/>
      <c r="EQ45" s="2100"/>
      <c r="ER45" s="2100"/>
      <c r="ES45" s="2100"/>
      <c r="ET45" s="2100"/>
      <c r="EU45" s="2100"/>
      <c r="EV45" s="2100"/>
      <c r="EW45" s="2100"/>
      <c r="EX45" s="2100"/>
      <c r="EY45" s="2100"/>
      <c r="EZ45" s="2100"/>
      <c r="FA45" s="2100"/>
      <c r="FB45" s="2100"/>
      <c r="FC45" s="2100"/>
      <c r="FD45" s="2100"/>
      <c r="FE45" s="2100"/>
      <c r="FF45" s="2100"/>
      <c r="FG45" s="2100"/>
      <c r="FH45" s="2100"/>
      <c r="FI45" s="2100"/>
      <c r="FJ45" s="2100"/>
      <c r="FK45" s="2100"/>
      <c r="FL45" s="2100"/>
      <c r="FM45" s="2100"/>
      <c r="FN45" s="2100"/>
      <c r="FO45" s="2100"/>
      <c r="FP45" s="2100"/>
      <c r="FQ45" s="2100"/>
      <c r="FR45" s="2100"/>
      <c r="FS45" s="2100"/>
      <c r="FT45" s="2100"/>
      <c r="FU45" s="2100"/>
      <c r="FV45" s="2100"/>
      <c r="FW45" s="2100"/>
      <c r="FX45" s="2100"/>
      <c r="FY45" s="2100"/>
      <c r="FZ45" s="2100"/>
      <c r="GA45" s="2100"/>
      <c r="GB45" s="2100"/>
      <c r="GC45" s="2100"/>
      <c r="GD45" s="2100"/>
      <c r="GE45" s="2100"/>
      <c r="GF45" s="2100"/>
      <c r="GG45" s="2100"/>
      <c r="GH45" s="2100"/>
      <c r="GI45" s="2100"/>
      <c r="GJ45" s="2100"/>
      <c r="GK45" s="2100"/>
      <c r="GL45" s="2100"/>
      <c r="GM45" s="2100"/>
      <c r="GN45" s="2100"/>
      <c r="GO45" s="2100"/>
      <c r="GP45" s="2100"/>
      <c r="GQ45" s="2100"/>
      <c r="GR45" s="2100"/>
      <c r="GS45" s="2100"/>
      <c r="GT45" s="2100"/>
      <c r="GU45" s="2100"/>
      <c r="GV45" s="2100"/>
      <c r="GW45" s="2100"/>
      <c r="GX45" s="2100"/>
      <c r="GY45" s="2100"/>
    </row>
    <row r="46" spans="2:207" s="61" customFormat="1" ht="24.95" customHeight="1" x14ac:dyDescent="0.2">
      <c r="B46" s="1068"/>
      <c r="C46" s="1068"/>
      <c r="D46" s="1068"/>
      <c r="E46" s="1068"/>
      <c r="F46" s="1069"/>
      <c r="G46" s="1068"/>
      <c r="H46" s="1068"/>
      <c r="I46" s="1068"/>
      <c r="J46" s="1068"/>
      <c r="K46" s="1068"/>
      <c r="L46" s="1068"/>
      <c r="M46" s="1068"/>
      <c r="N46" s="1068"/>
      <c r="O46" s="1336"/>
      <c r="P46" s="2100"/>
      <c r="Q46" s="1335"/>
      <c r="R46" s="1335"/>
      <c r="S46" s="1335"/>
      <c r="T46" s="1335"/>
      <c r="U46" s="1335"/>
      <c r="V46" s="1335"/>
      <c r="W46" s="1335"/>
      <c r="X46" s="1335"/>
      <c r="Y46" s="1335"/>
      <c r="Z46" s="1335"/>
      <c r="AA46" s="1335"/>
      <c r="AB46" s="1335"/>
      <c r="AC46" s="1335"/>
      <c r="AD46" s="1335"/>
      <c r="AE46" s="1335"/>
      <c r="AF46" s="1335"/>
      <c r="AG46" s="1335"/>
      <c r="AH46" s="1335"/>
      <c r="AI46" s="1335"/>
      <c r="AJ46" s="1335"/>
      <c r="AK46" s="1335"/>
      <c r="AL46" s="1335"/>
      <c r="AM46" s="1335"/>
      <c r="AN46" s="1335"/>
      <c r="AO46" s="1335"/>
      <c r="AP46" s="1335"/>
      <c r="AQ46" s="1335"/>
      <c r="AR46" s="2100"/>
      <c r="AS46" s="2100"/>
      <c r="AT46" s="2100"/>
      <c r="AU46" s="2100"/>
      <c r="AV46" s="2100"/>
      <c r="AW46" s="2100"/>
      <c r="AX46" s="2100"/>
      <c r="AY46" s="2100"/>
      <c r="AZ46" s="2100"/>
      <c r="BA46" s="2100"/>
      <c r="BB46" s="2100"/>
      <c r="BC46" s="2100"/>
      <c r="BD46" s="2100"/>
      <c r="BE46" s="2100"/>
      <c r="BF46" s="2100"/>
      <c r="BG46" s="2100"/>
      <c r="BH46" s="2100"/>
      <c r="BI46" s="2100"/>
      <c r="BJ46" s="2100"/>
      <c r="BK46" s="2100"/>
      <c r="BL46" s="2100"/>
      <c r="BM46" s="2100"/>
      <c r="BN46" s="2100"/>
      <c r="BO46" s="2100"/>
      <c r="BP46" s="2100"/>
      <c r="BQ46" s="2100"/>
      <c r="BR46" s="2100"/>
      <c r="BS46" s="2100"/>
      <c r="BT46" s="2100"/>
      <c r="BU46" s="2100"/>
      <c r="BV46" s="2100"/>
      <c r="BW46" s="2100"/>
      <c r="BX46" s="2100"/>
      <c r="BY46" s="2100"/>
      <c r="BZ46" s="2100"/>
      <c r="CA46" s="2100"/>
      <c r="CB46" s="2100"/>
      <c r="CC46" s="2100"/>
      <c r="CD46" s="2100"/>
      <c r="CE46" s="2100"/>
      <c r="CF46" s="2100"/>
      <c r="CG46" s="2100"/>
      <c r="CH46" s="2100"/>
      <c r="CI46" s="2100"/>
      <c r="CJ46" s="2100"/>
      <c r="CK46" s="2100"/>
      <c r="CL46" s="2100"/>
      <c r="CM46" s="2100"/>
      <c r="CN46" s="2100"/>
      <c r="CO46" s="2100"/>
      <c r="CP46" s="2100"/>
      <c r="CQ46" s="2100"/>
      <c r="CR46" s="2100"/>
      <c r="CS46" s="2100"/>
      <c r="CT46" s="2100"/>
      <c r="CU46" s="2100"/>
      <c r="CV46" s="2100"/>
      <c r="CW46" s="2100"/>
      <c r="CX46" s="2100"/>
      <c r="CY46" s="2100"/>
      <c r="CZ46" s="2100"/>
      <c r="DA46" s="2100"/>
      <c r="DB46" s="2100"/>
      <c r="DC46" s="2100"/>
      <c r="DD46" s="2100"/>
      <c r="DE46" s="2100"/>
      <c r="DF46" s="2100"/>
      <c r="DG46" s="2100"/>
      <c r="DH46" s="2100"/>
      <c r="DI46" s="2100"/>
      <c r="DJ46" s="2100"/>
      <c r="DK46" s="2100"/>
      <c r="DL46" s="2100"/>
      <c r="DM46" s="2100"/>
      <c r="DN46" s="2100"/>
      <c r="DO46" s="2100"/>
      <c r="DP46" s="2100"/>
      <c r="DQ46" s="2100"/>
      <c r="DR46" s="2100"/>
      <c r="DS46" s="2100"/>
      <c r="DT46" s="2100"/>
      <c r="DU46" s="2100"/>
      <c r="DV46" s="2100"/>
      <c r="DW46" s="2100"/>
      <c r="DX46" s="2100"/>
      <c r="DY46" s="2100"/>
      <c r="DZ46" s="2100"/>
      <c r="EA46" s="2100"/>
      <c r="EB46" s="2100"/>
      <c r="EC46" s="2100"/>
      <c r="ED46" s="2100"/>
      <c r="EE46" s="2100"/>
      <c r="EF46" s="2100"/>
      <c r="EG46" s="2100"/>
      <c r="EH46" s="2100"/>
      <c r="EI46" s="2100"/>
      <c r="EJ46" s="2100"/>
      <c r="EK46" s="2100"/>
      <c r="EL46" s="2100"/>
      <c r="EM46" s="2100"/>
      <c r="EN46" s="2100"/>
      <c r="EO46" s="2100"/>
      <c r="EP46" s="2100"/>
      <c r="EQ46" s="2100"/>
      <c r="ER46" s="2100"/>
      <c r="ES46" s="2100"/>
      <c r="ET46" s="2100"/>
      <c r="EU46" s="2100"/>
      <c r="EV46" s="2100"/>
      <c r="EW46" s="2100"/>
      <c r="EX46" s="2100"/>
      <c r="EY46" s="2100"/>
      <c r="EZ46" s="2100"/>
      <c r="FA46" s="2100"/>
      <c r="FB46" s="2100"/>
      <c r="FC46" s="2100"/>
      <c r="FD46" s="2100"/>
      <c r="FE46" s="2100"/>
      <c r="FF46" s="2100"/>
      <c r="FG46" s="2100"/>
      <c r="FH46" s="2100"/>
      <c r="FI46" s="2100"/>
      <c r="FJ46" s="2100"/>
      <c r="FK46" s="2100"/>
      <c r="FL46" s="2100"/>
      <c r="FM46" s="2100"/>
      <c r="FN46" s="2100"/>
      <c r="FO46" s="2100"/>
      <c r="FP46" s="2100"/>
      <c r="FQ46" s="2100"/>
      <c r="FR46" s="2100"/>
      <c r="FS46" s="2100"/>
      <c r="FT46" s="2100"/>
      <c r="FU46" s="2100"/>
      <c r="FV46" s="2100"/>
      <c r="FW46" s="2100"/>
      <c r="FX46" s="2100"/>
      <c r="FY46" s="2100"/>
      <c r="FZ46" s="2100"/>
      <c r="GA46" s="2100"/>
      <c r="GB46" s="2100"/>
      <c r="GC46" s="2100"/>
      <c r="GD46" s="2100"/>
      <c r="GE46" s="2100"/>
      <c r="GF46" s="2100"/>
      <c r="GG46" s="2100"/>
      <c r="GH46" s="2100"/>
      <c r="GI46" s="2100"/>
      <c r="GJ46" s="2100"/>
      <c r="GK46" s="2100"/>
      <c r="GL46" s="2100"/>
      <c r="GM46" s="2100"/>
      <c r="GN46" s="2100"/>
      <c r="GO46" s="2100"/>
      <c r="GP46" s="2100"/>
      <c r="GQ46" s="2100"/>
      <c r="GR46" s="2100"/>
      <c r="GS46" s="2100"/>
      <c r="GT46" s="2100"/>
      <c r="GU46" s="2100"/>
      <c r="GV46" s="2100"/>
      <c r="GW46" s="2100"/>
      <c r="GX46" s="2100"/>
      <c r="GY46" s="2100"/>
    </row>
    <row r="47" spans="2:207" s="61" customFormat="1" ht="24.95" customHeight="1" x14ac:dyDescent="0.2">
      <c r="B47" s="1068"/>
      <c r="C47" s="1068"/>
      <c r="D47" s="1068"/>
      <c r="E47" s="1068"/>
      <c r="F47" s="1069"/>
      <c r="G47" s="1068"/>
      <c r="H47" s="1068"/>
      <c r="I47" s="1068"/>
      <c r="J47" s="1068"/>
      <c r="K47" s="1068"/>
      <c r="L47" s="1068"/>
      <c r="M47" s="1068"/>
      <c r="N47" s="1068"/>
      <c r="O47" s="1336"/>
      <c r="P47" s="2100"/>
      <c r="Q47" s="1335"/>
      <c r="R47" s="1335"/>
      <c r="S47" s="1335"/>
      <c r="T47" s="1335"/>
      <c r="U47" s="1335"/>
      <c r="V47" s="1335"/>
      <c r="W47" s="1335"/>
      <c r="X47" s="1335"/>
      <c r="Y47" s="1335"/>
      <c r="Z47" s="1335"/>
      <c r="AA47" s="1335"/>
      <c r="AB47" s="1335"/>
      <c r="AC47" s="1335"/>
      <c r="AD47" s="1335"/>
      <c r="AE47" s="1335"/>
      <c r="AF47" s="1335"/>
      <c r="AG47" s="1335"/>
      <c r="AH47" s="1335"/>
      <c r="AI47" s="1335"/>
      <c r="AJ47" s="1335"/>
      <c r="AK47" s="1335"/>
      <c r="AL47" s="1335"/>
      <c r="AM47" s="1335"/>
      <c r="AN47" s="1335"/>
      <c r="AO47" s="1335"/>
      <c r="AP47" s="1335"/>
      <c r="AQ47" s="1335"/>
      <c r="AR47" s="2100"/>
      <c r="AS47" s="2100"/>
      <c r="AT47" s="2100"/>
      <c r="AU47" s="2100"/>
      <c r="AV47" s="2100"/>
      <c r="AW47" s="2100"/>
      <c r="AX47" s="2100"/>
      <c r="AY47" s="2100"/>
      <c r="AZ47" s="2100"/>
      <c r="BA47" s="2100"/>
      <c r="BB47" s="2100"/>
      <c r="BC47" s="2100"/>
      <c r="BD47" s="2100"/>
      <c r="BE47" s="2100"/>
      <c r="BF47" s="2100"/>
      <c r="BG47" s="2100"/>
      <c r="BH47" s="2100"/>
      <c r="BI47" s="2100"/>
      <c r="BJ47" s="2100"/>
      <c r="BK47" s="2100"/>
      <c r="BL47" s="2100"/>
      <c r="BM47" s="2100"/>
      <c r="BN47" s="2100"/>
      <c r="BO47" s="2100"/>
      <c r="BP47" s="2100"/>
      <c r="BQ47" s="2100"/>
      <c r="BR47" s="2100"/>
      <c r="BS47" s="2100"/>
      <c r="BT47" s="2100"/>
      <c r="BU47" s="2100"/>
      <c r="BV47" s="2100"/>
      <c r="BW47" s="2100"/>
      <c r="BX47" s="2100"/>
      <c r="BY47" s="2100"/>
      <c r="BZ47" s="2100"/>
      <c r="CA47" s="2100"/>
      <c r="CB47" s="2100"/>
      <c r="CC47" s="2100"/>
      <c r="CD47" s="2100"/>
      <c r="CE47" s="2100"/>
      <c r="CF47" s="2100"/>
      <c r="CG47" s="2100"/>
      <c r="CH47" s="2100"/>
      <c r="CI47" s="2100"/>
      <c r="CJ47" s="2100"/>
      <c r="CK47" s="2100"/>
      <c r="CL47" s="2100"/>
      <c r="CM47" s="2100"/>
      <c r="CN47" s="2100"/>
      <c r="CO47" s="2100"/>
      <c r="CP47" s="2100"/>
      <c r="CQ47" s="2100"/>
      <c r="CR47" s="2100"/>
      <c r="CS47" s="2100"/>
      <c r="CT47" s="2100"/>
      <c r="CU47" s="2100"/>
      <c r="CV47" s="2100"/>
      <c r="CW47" s="2100"/>
      <c r="CX47" s="2100"/>
      <c r="CY47" s="2100"/>
      <c r="CZ47" s="2100"/>
      <c r="DA47" s="2100"/>
      <c r="DB47" s="2100"/>
      <c r="DC47" s="2100"/>
      <c r="DD47" s="2100"/>
      <c r="DE47" s="2100"/>
      <c r="DF47" s="2100"/>
      <c r="DG47" s="2100"/>
      <c r="DH47" s="2100"/>
      <c r="DI47" s="2100"/>
      <c r="DJ47" s="2100"/>
      <c r="DK47" s="2100"/>
      <c r="DL47" s="2100"/>
      <c r="DM47" s="2100"/>
      <c r="DN47" s="2100"/>
      <c r="DO47" s="2100"/>
      <c r="DP47" s="2100"/>
      <c r="DQ47" s="2100"/>
      <c r="DR47" s="2100"/>
      <c r="DS47" s="2100"/>
      <c r="DT47" s="2100"/>
      <c r="DU47" s="2100"/>
      <c r="DV47" s="2100"/>
      <c r="DW47" s="2100"/>
      <c r="DX47" s="2100"/>
      <c r="DY47" s="2100"/>
      <c r="DZ47" s="2100"/>
      <c r="EA47" s="2100"/>
      <c r="EB47" s="2100"/>
      <c r="EC47" s="2100"/>
      <c r="ED47" s="2100"/>
      <c r="EE47" s="2100"/>
      <c r="EF47" s="2100"/>
      <c r="EG47" s="2100"/>
      <c r="EH47" s="2100"/>
      <c r="EI47" s="2100"/>
      <c r="EJ47" s="2100"/>
      <c r="EK47" s="2100"/>
      <c r="EL47" s="2100"/>
      <c r="EM47" s="2100"/>
      <c r="EN47" s="2100"/>
      <c r="EO47" s="2100"/>
      <c r="EP47" s="2100"/>
      <c r="EQ47" s="2100"/>
      <c r="ER47" s="2100"/>
      <c r="ES47" s="2100"/>
      <c r="ET47" s="2100"/>
      <c r="EU47" s="2100"/>
      <c r="EV47" s="2100"/>
      <c r="EW47" s="2100"/>
      <c r="EX47" s="2100"/>
      <c r="EY47" s="2100"/>
      <c r="EZ47" s="2100"/>
      <c r="FA47" s="2100"/>
      <c r="FB47" s="2100"/>
      <c r="FC47" s="2100"/>
      <c r="FD47" s="2100"/>
      <c r="FE47" s="2100"/>
      <c r="FF47" s="2100"/>
      <c r="FG47" s="2100"/>
      <c r="FH47" s="2100"/>
      <c r="FI47" s="2100"/>
      <c r="FJ47" s="2100"/>
      <c r="FK47" s="2100"/>
      <c r="FL47" s="2100"/>
      <c r="FM47" s="2100"/>
      <c r="FN47" s="2100"/>
      <c r="FO47" s="2100"/>
      <c r="FP47" s="2100"/>
      <c r="FQ47" s="2100"/>
      <c r="FR47" s="2100"/>
      <c r="FS47" s="2100"/>
      <c r="FT47" s="2100"/>
      <c r="FU47" s="2100"/>
      <c r="FV47" s="2100"/>
      <c r="FW47" s="2100"/>
      <c r="FX47" s="2100"/>
      <c r="FY47" s="2100"/>
      <c r="FZ47" s="2100"/>
      <c r="GA47" s="2100"/>
      <c r="GB47" s="2100"/>
      <c r="GC47" s="2100"/>
      <c r="GD47" s="2100"/>
      <c r="GE47" s="2100"/>
      <c r="GF47" s="2100"/>
      <c r="GG47" s="2100"/>
      <c r="GH47" s="2100"/>
      <c r="GI47" s="2100"/>
      <c r="GJ47" s="2100"/>
      <c r="GK47" s="2100"/>
      <c r="GL47" s="2100"/>
      <c r="GM47" s="2100"/>
      <c r="GN47" s="2100"/>
      <c r="GO47" s="2100"/>
      <c r="GP47" s="2100"/>
      <c r="GQ47" s="2100"/>
      <c r="GR47" s="2100"/>
      <c r="GS47" s="2100"/>
      <c r="GT47" s="2100"/>
      <c r="GU47" s="2100"/>
      <c r="GV47" s="2100"/>
      <c r="GW47" s="2100"/>
      <c r="GX47" s="2100"/>
      <c r="GY47" s="2100"/>
    </row>
    <row r="48" spans="2:207" s="61" customFormat="1" ht="24.95" customHeight="1" x14ac:dyDescent="0.2">
      <c r="B48" s="1068"/>
      <c r="C48" s="1068"/>
      <c r="D48" s="1068"/>
      <c r="E48" s="1068"/>
      <c r="F48" s="1069"/>
      <c r="G48" s="1068"/>
      <c r="H48" s="1068"/>
      <c r="I48" s="1068"/>
      <c r="J48" s="1068"/>
      <c r="K48" s="1068"/>
      <c r="L48" s="1068"/>
      <c r="M48" s="1068"/>
      <c r="N48" s="1068"/>
      <c r="O48" s="1336"/>
      <c r="P48" s="2100"/>
      <c r="Q48" s="1335"/>
      <c r="R48" s="1335"/>
      <c r="S48" s="1335"/>
      <c r="T48" s="1335"/>
      <c r="U48" s="1335"/>
      <c r="V48" s="1335"/>
      <c r="W48" s="1335"/>
      <c r="X48" s="1335"/>
      <c r="Y48" s="1335"/>
      <c r="Z48" s="1335"/>
      <c r="AA48" s="1335"/>
      <c r="AB48" s="1335"/>
      <c r="AC48" s="1335"/>
      <c r="AD48" s="1335"/>
      <c r="AE48" s="1335"/>
      <c r="AF48" s="1335"/>
      <c r="AG48" s="1335"/>
      <c r="AH48" s="1335"/>
      <c r="AI48" s="1335"/>
      <c r="AJ48" s="1335"/>
      <c r="AK48" s="1335"/>
      <c r="AL48" s="1335"/>
      <c r="AM48" s="1335"/>
      <c r="AN48" s="1335"/>
      <c r="AO48" s="1335"/>
      <c r="AP48" s="1335"/>
      <c r="AQ48" s="1335"/>
      <c r="AR48" s="2100"/>
      <c r="AS48" s="2100"/>
      <c r="AT48" s="2100"/>
      <c r="AU48" s="2100"/>
      <c r="AV48" s="2100"/>
      <c r="AW48" s="2100"/>
      <c r="AX48" s="2100"/>
      <c r="AY48" s="2100"/>
      <c r="AZ48" s="2100"/>
      <c r="BA48" s="2100"/>
      <c r="BB48" s="2100"/>
      <c r="BC48" s="2100"/>
      <c r="BD48" s="2100"/>
      <c r="BE48" s="2100"/>
      <c r="BF48" s="2100"/>
      <c r="BG48" s="2100"/>
      <c r="BH48" s="2100"/>
      <c r="BI48" s="2100"/>
      <c r="BJ48" s="2100"/>
      <c r="BK48" s="2100"/>
      <c r="BL48" s="2100"/>
      <c r="BM48" s="2100"/>
      <c r="BN48" s="2100"/>
      <c r="BO48" s="2100"/>
      <c r="BP48" s="2100"/>
      <c r="BQ48" s="2100"/>
      <c r="BR48" s="2100"/>
      <c r="BS48" s="2100"/>
      <c r="BT48" s="2100"/>
      <c r="BU48" s="2100"/>
      <c r="BV48" s="2100"/>
      <c r="BW48" s="2100"/>
      <c r="BX48" s="2100"/>
      <c r="BY48" s="2100"/>
      <c r="BZ48" s="2100"/>
      <c r="CA48" s="2100"/>
      <c r="CB48" s="2100"/>
      <c r="CC48" s="2100"/>
      <c r="CD48" s="2100"/>
      <c r="CE48" s="2100"/>
      <c r="CF48" s="2100"/>
      <c r="CG48" s="2100"/>
      <c r="CH48" s="2100"/>
      <c r="CI48" s="2100"/>
      <c r="CJ48" s="2100"/>
      <c r="CK48" s="2100"/>
      <c r="CL48" s="2100"/>
      <c r="CM48" s="2100"/>
      <c r="CN48" s="2100"/>
      <c r="CO48" s="2100"/>
      <c r="CP48" s="2100"/>
      <c r="CQ48" s="2100"/>
      <c r="CR48" s="2100"/>
      <c r="CS48" s="2100"/>
      <c r="CT48" s="2100"/>
      <c r="CU48" s="2100"/>
      <c r="CV48" s="2100"/>
      <c r="CW48" s="2100"/>
      <c r="CX48" s="2100"/>
      <c r="CY48" s="2100"/>
      <c r="CZ48" s="2100"/>
      <c r="DA48" s="2100"/>
      <c r="DB48" s="2100"/>
      <c r="DC48" s="2100"/>
      <c r="DD48" s="2100"/>
      <c r="DE48" s="2100"/>
      <c r="DF48" s="2100"/>
      <c r="DG48" s="2100"/>
      <c r="DH48" s="2100"/>
      <c r="DI48" s="2100"/>
      <c r="DJ48" s="2100"/>
      <c r="DK48" s="2100"/>
      <c r="DL48" s="2100"/>
      <c r="DM48" s="2100"/>
      <c r="DN48" s="2100"/>
      <c r="DO48" s="2100"/>
      <c r="DP48" s="2100"/>
      <c r="DQ48" s="2100"/>
      <c r="DR48" s="2100"/>
      <c r="DS48" s="2100"/>
      <c r="DT48" s="2100"/>
      <c r="DU48" s="2100"/>
      <c r="DV48" s="2100"/>
      <c r="DW48" s="2100"/>
      <c r="DX48" s="2100"/>
      <c r="DY48" s="2100"/>
      <c r="DZ48" s="2100"/>
      <c r="EA48" s="2100"/>
      <c r="EB48" s="2100"/>
      <c r="EC48" s="2100"/>
      <c r="ED48" s="2100"/>
      <c r="EE48" s="2100"/>
      <c r="EF48" s="2100"/>
      <c r="EG48" s="2100"/>
      <c r="EH48" s="2100"/>
      <c r="EI48" s="2100"/>
      <c r="EJ48" s="2100"/>
      <c r="EK48" s="2100"/>
      <c r="EL48" s="2100"/>
      <c r="EM48" s="2100"/>
      <c r="EN48" s="2100"/>
      <c r="EO48" s="2100"/>
      <c r="EP48" s="2100"/>
      <c r="EQ48" s="2100"/>
      <c r="ER48" s="2100"/>
      <c r="ES48" s="2100"/>
      <c r="ET48" s="2100"/>
      <c r="EU48" s="2100"/>
      <c r="EV48" s="2100"/>
      <c r="EW48" s="2100"/>
      <c r="EX48" s="2100"/>
      <c r="EY48" s="2100"/>
      <c r="EZ48" s="2100"/>
      <c r="FA48" s="2100"/>
      <c r="FB48" s="2100"/>
      <c r="FC48" s="2100"/>
      <c r="FD48" s="2100"/>
      <c r="FE48" s="2100"/>
      <c r="FF48" s="2100"/>
      <c r="FG48" s="2100"/>
      <c r="FH48" s="2100"/>
      <c r="FI48" s="2100"/>
      <c r="FJ48" s="2100"/>
      <c r="FK48" s="2100"/>
      <c r="FL48" s="2100"/>
      <c r="FM48" s="2100"/>
      <c r="FN48" s="2100"/>
      <c r="FO48" s="2100"/>
      <c r="FP48" s="2100"/>
      <c r="FQ48" s="2100"/>
      <c r="FR48" s="2100"/>
      <c r="FS48" s="2100"/>
      <c r="FT48" s="2100"/>
      <c r="FU48" s="2100"/>
      <c r="FV48" s="2100"/>
      <c r="FW48" s="2100"/>
      <c r="FX48" s="2100"/>
      <c r="FY48" s="2100"/>
      <c r="FZ48" s="2100"/>
      <c r="GA48" s="2100"/>
      <c r="GB48" s="2100"/>
      <c r="GC48" s="2100"/>
      <c r="GD48" s="2100"/>
      <c r="GE48" s="2100"/>
      <c r="GF48" s="2100"/>
      <c r="GG48" s="2100"/>
      <c r="GH48" s="2100"/>
      <c r="GI48" s="2100"/>
      <c r="GJ48" s="2100"/>
      <c r="GK48" s="2100"/>
      <c r="GL48" s="2100"/>
      <c r="GM48" s="2100"/>
      <c r="GN48" s="2100"/>
      <c r="GO48" s="2100"/>
      <c r="GP48" s="2100"/>
      <c r="GQ48" s="2100"/>
      <c r="GR48" s="2100"/>
      <c r="GS48" s="2100"/>
      <c r="GT48" s="2100"/>
      <c r="GU48" s="2100"/>
      <c r="GV48" s="2100"/>
      <c r="GW48" s="2100"/>
      <c r="GX48" s="2100"/>
      <c r="GY48" s="2100"/>
    </row>
    <row r="49" spans="2:207" s="61" customFormat="1" ht="24.95" customHeight="1" x14ac:dyDescent="0.2">
      <c r="B49" s="1068"/>
      <c r="C49" s="1068"/>
      <c r="D49" s="1068"/>
      <c r="E49" s="1068"/>
      <c r="F49" s="1069"/>
      <c r="G49" s="1068"/>
      <c r="H49" s="1068"/>
      <c r="I49" s="1068"/>
      <c r="J49" s="1068"/>
      <c r="K49" s="1068"/>
      <c r="L49" s="1068"/>
      <c r="M49" s="1068"/>
      <c r="N49" s="1068"/>
      <c r="O49" s="1336"/>
      <c r="P49" s="2100"/>
      <c r="Q49" s="1335"/>
      <c r="R49" s="1335"/>
      <c r="S49" s="1335"/>
      <c r="T49" s="1335"/>
      <c r="U49" s="1335"/>
      <c r="V49" s="1335"/>
      <c r="W49" s="1335"/>
      <c r="X49" s="1335"/>
      <c r="Y49" s="1335"/>
      <c r="Z49" s="1335"/>
      <c r="AA49" s="1335"/>
      <c r="AB49" s="1335"/>
      <c r="AC49" s="1335"/>
      <c r="AD49" s="1335"/>
      <c r="AE49" s="1335"/>
      <c r="AF49" s="1335"/>
      <c r="AG49" s="1335"/>
      <c r="AH49" s="1335"/>
      <c r="AI49" s="1335"/>
      <c r="AJ49" s="1335"/>
      <c r="AK49" s="1335"/>
      <c r="AL49" s="1335"/>
      <c r="AM49" s="1335"/>
      <c r="AN49" s="1335"/>
      <c r="AO49" s="1335"/>
      <c r="AP49" s="1335"/>
      <c r="AQ49" s="1335"/>
      <c r="AR49" s="2100"/>
      <c r="AS49" s="2100"/>
      <c r="AT49" s="2100"/>
      <c r="AU49" s="2100"/>
      <c r="AV49" s="2100"/>
      <c r="AW49" s="2100"/>
      <c r="AX49" s="2100"/>
      <c r="AY49" s="2100"/>
      <c r="AZ49" s="2100"/>
      <c r="BA49" s="2100"/>
      <c r="BB49" s="2100"/>
      <c r="BC49" s="2100"/>
      <c r="BD49" s="2100"/>
      <c r="BE49" s="2100"/>
      <c r="BF49" s="2100"/>
      <c r="BG49" s="2100"/>
      <c r="BH49" s="2100"/>
      <c r="BI49" s="2100"/>
      <c r="BJ49" s="2100"/>
      <c r="BK49" s="2100"/>
      <c r="BL49" s="2100"/>
      <c r="BM49" s="2100"/>
      <c r="BN49" s="2100"/>
      <c r="BO49" s="2100"/>
      <c r="BP49" s="2100"/>
      <c r="BQ49" s="2100"/>
      <c r="BR49" s="2100"/>
      <c r="BS49" s="2100"/>
      <c r="BT49" s="2100"/>
      <c r="BU49" s="2100"/>
      <c r="BV49" s="2100"/>
      <c r="BW49" s="2100"/>
      <c r="BX49" s="2100"/>
      <c r="BY49" s="2100"/>
      <c r="BZ49" s="2100"/>
      <c r="CA49" s="2100"/>
      <c r="CB49" s="2100"/>
      <c r="CC49" s="2100"/>
      <c r="CD49" s="2100"/>
      <c r="CE49" s="2100"/>
      <c r="CF49" s="2100"/>
      <c r="CG49" s="2100"/>
      <c r="CH49" s="2100"/>
      <c r="CI49" s="2100"/>
      <c r="CJ49" s="2100"/>
      <c r="CK49" s="2100"/>
      <c r="CL49" s="2100"/>
      <c r="CM49" s="2100"/>
      <c r="CN49" s="2100"/>
      <c r="CO49" s="2100"/>
      <c r="CP49" s="2100"/>
      <c r="CQ49" s="2100"/>
      <c r="CR49" s="2100"/>
      <c r="CS49" s="2100"/>
      <c r="CT49" s="2100"/>
      <c r="CU49" s="2100"/>
      <c r="CV49" s="2100"/>
      <c r="CW49" s="2100"/>
      <c r="CX49" s="2100"/>
      <c r="CY49" s="2100"/>
      <c r="CZ49" s="2100"/>
      <c r="DA49" s="2100"/>
      <c r="DB49" s="2100"/>
      <c r="DC49" s="2100"/>
      <c r="DD49" s="2100"/>
      <c r="DE49" s="2100"/>
      <c r="DF49" s="2100"/>
      <c r="DG49" s="2100"/>
      <c r="DH49" s="2100"/>
      <c r="DI49" s="2100"/>
      <c r="DJ49" s="2100"/>
      <c r="DK49" s="2100"/>
      <c r="DL49" s="2100"/>
      <c r="DM49" s="2100"/>
      <c r="DN49" s="2100"/>
      <c r="DO49" s="2100"/>
      <c r="DP49" s="2100"/>
      <c r="DQ49" s="2100"/>
      <c r="DR49" s="2100"/>
      <c r="DS49" s="2100"/>
      <c r="DT49" s="2100"/>
      <c r="DU49" s="2100"/>
      <c r="DV49" s="2100"/>
      <c r="DW49" s="2100"/>
      <c r="DX49" s="2100"/>
      <c r="DY49" s="2100"/>
      <c r="DZ49" s="2100"/>
      <c r="EA49" s="2100"/>
      <c r="EB49" s="2100"/>
      <c r="EC49" s="2100"/>
      <c r="ED49" s="2100"/>
      <c r="EE49" s="2100"/>
      <c r="EF49" s="2100"/>
      <c r="EG49" s="2100"/>
      <c r="EH49" s="2100"/>
      <c r="EI49" s="2100"/>
      <c r="EJ49" s="2100"/>
      <c r="EK49" s="2100"/>
      <c r="EL49" s="2100"/>
      <c r="EM49" s="2100"/>
      <c r="EN49" s="2100"/>
      <c r="EO49" s="2100"/>
      <c r="EP49" s="2100"/>
      <c r="EQ49" s="2100"/>
      <c r="ER49" s="2100"/>
      <c r="ES49" s="2100"/>
      <c r="ET49" s="2100"/>
      <c r="EU49" s="2100"/>
      <c r="EV49" s="2100"/>
      <c r="EW49" s="2100"/>
      <c r="EX49" s="2100"/>
      <c r="EY49" s="2100"/>
      <c r="EZ49" s="2100"/>
      <c r="FA49" s="2100"/>
      <c r="FB49" s="2100"/>
      <c r="FC49" s="2100"/>
      <c r="FD49" s="2100"/>
      <c r="FE49" s="2100"/>
      <c r="FF49" s="2100"/>
      <c r="FG49" s="2100"/>
      <c r="FH49" s="2100"/>
      <c r="FI49" s="2100"/>
      <c r="FJ49" s="2100"/>
      <c r="FK49" s="2100"/>
      <c r="FL49" s="2100"/>
      <c r="FM49" s="2100"/>
      <c r="FN49" s="2100"/>
      <c r="FO49" s="2100"/>
      <c r="FP49" s="2100"/>
      <c r="FQ49" s="2100"/>
      <c r="FR49" s="2100"/>
      <c r="FS49" s="2100"/>
      <c r="FT49" s="2100"/>
      <c r="FU49" s="2100"/>
      <c r="FV49" s="2100"/>
      <c r="FW49" s="2100"/>
      <c r="FX49" s="2100"/>
      <c r="FY49" s="2100"/>
      <c r="FZ49" s="2100"/>
      <c r="GA49" s="2100"/>
      <c r="GB49" s="2100"/>
      <c r="GC49" s="2100"/>
      <c r="GD49" s="2100"/>
      <c r="GE49" s="2100"/>
      <c r="GF49" s="2100"/>
      <c r="GG49" s="2100"/>
      <c r="GH49" s="2100"/>
      <c r="GI49" s="2100"/>
      <c r="GJ49" s="2100"/>
      <c r="GK49" s="2100"/>
      <c r="GL49" s="2100"/>
      <c r="GM49" s="2100"/>
      <c r="GN49" s="2100"/>
      <c r="GO49" s="2100"/>
      <c r="GP49" s="2100"/>
      <c r="GQ49" s="2100"/>
      <c r="GR49" s="2100"/>
      <c r="GS49" s="2100"/>
      <c r="GT49" s="2100"/>
      <c r="GU49" s="2100"/>
      <c r="GV49" s="2100"/>
      <c r="GW49" s="2100"/>
      <c r="GX49" s="2100"/>
      <c r="GY49" s="2100"/>
    </row>
    <row r="50" spans="2:207" s="61" customFormat="1" ht="24.95" customHeight="1" x14ac:dyDescent="0.2">
      <c r="B50" s="1068"/>
      <c r="C50" s="1068"/>
      <c r="D50" s="1068"/>
      <c r="E50" s="1068"/>
      <c r="F50" s="1069"/>
      <c r="G50" s="1068"/>
      <c r="H50" s="1068"/>
      <c r="I50" s="1068"/>
      <c r="J50" s="1068"/>
      <c r="K50" s="1068"/>
      <c r="L50" s="1068"/>
      <c r="M50" s="1068"/>
      <c r="N50" s="1068"/>
      <c r="O50" s="1336"/>
      <c r="P50" s="2100"/>
      <c r="Q50" s="1335"/>
      <c r="R50" s="1335"/>
      <c r="S50" s="1335"/>
      <c r="T50" s="1335"/>
      <c r="U50" s="1335"/>
      <c r="V50" s="1335"/>
      <c r="W50" s="1335"/>
      <c r="X50" s="1335"/>
      <c r="Y50" s="1335"/>
      <c r="Z50" s="1335"/>
      <c r="AA50" s="1335"/>
      <c r="AB50" s="1335"/>
      <c r="AC50" s="1335"/>
      <c r="AD50" s="1335"/>
      <c r="AE50" s="1335"/>
      <c r="AF50" s="1335"/>
      <c r="AG50" s="1335"/>
      <c r="AH50" s="1335"/>
      <c r="AI50" s="1335"/>
      <c r="AJ50" s="1335"/>
      <c r="AK50" s="1335"/>
      <c r="AL50" s="1335"/>
      <c r="AM50" s="1335"/>
      <c r="AN50" s="1335"/>
      <c r="AO50" s="1335"/>
      <c r="AP50" s="1335"/>
      <c r="AQ50" s="1335"/>
      <c r="AR50" s="2100"/>
      <c r="AS50" s="2100"/>
      <c r="AT50" s="2100"/>
      <c r="AU50" s="2100"/>
      <c r="AV50" s="2100"/>
      <c r="AW50" s="2100"/>
      <c r="AX50" s="2100"/>
      <c r="AY50" s="2100"/>
      <c r="AZ50" s="2100"/>
      <c r="BA50" s="2100"/>
      <c r="BB50" s="2100"/>
      <c r="BC50" s="2100"/>
      <c r="BD50" s="2100"/>
      <c r="BE50" s="2100"/>
      <c r="BF50" s="2100"/>
      <c r="BG50" s="2100"/>
      <c r="BH50" s="2100"/>
      <c r="BI50" s="2100"/>
      <c r="BJ50" s="2100"/>
      <c r="BK50" s="2100"/>
      <c r="BL50" s="2100"/>
      <c r="BM50" s="2100"/>
      <c r="BN50" s="2100"/>
      <c r="BO50" s="2100"/>
      <c r="BP50" s="2100"/>
      <c r="BQ50" s="2100"/>
      <c r="BR50" s="2100"/>
      <c r="BS50" s="2100"/>
      <c r="BT50" s="2100"/>
      <c r="BU50" s="2100"/>
      <c r="BV50" s="2100"/>
      <c r="BW50" s="2100"/>
      <c r="BX50" s="2100"/>
      <c r="BY50" s="2100"/>
      <c r="BZ50" s="2100"/>
      <c r="CA50" s="2100"/>
      <c r="CB50" s="2100"/>
      <c r="CC50" s="2100"/>
      <c r="CD50" s="2100"/>
      <c r="CE50" s="2100"/>
      <c r="CF50" s="2100"/>
      <c r="CG50" s="2100"/>
      <c r="CH50" s="2100"/>
      <c r="CI50" s="2100"/>
      <c r="CJ50" s="2100"/>
      <c r="CK50" s="2100"/>
      <c r="CL50" s="2100"/>
      <c r="CM50" s="2100"/>
      <c r="CN50" s="2100"/>
      <c r="CO50" s="2100"/>
      <c r="CP50" s="2100"/>
      <c r="CQ50" s="2100"/>
      <c r="CR50" s="2100"/>
      <c r="CS50" s="2100"/>
      <c r="CT50" s="2100"/>
      <c r="CU50" s="2100"/>
      <c r="CV50" s="2100"/>
      <c r="CW50" s="2100"/>
      <c r="CX50" s="2100"/>
      <c r="CY50" s="2100"/>
      <c r="CZ50" s="2100"/>
      <c r="DA50" s="2100"/>
      <c r="DB50" s="2100"/>
      <c r="DC50" s="2100"/>
      <c r="DD50" s="2100"/>
      <c r="DE50" s="2100"/>
      <c r="DF50" s="2100"/>
      <c r="DG50" s="2100"/>
      <c r="DH50" s="2100"/>
      <c r="DI50" s="2100"/>
      <c r="DJ50" s="2100"/>
      <c r="DK50" s="2100"/>
      <c r="DL50" s="2100"/>
      <c r="DM50" s="2100"/>
      <c r="DN50" s="2100"/>
      <c r="DO50" s="2100"/>
      <c r="DP50" s="2100"/>
      <c r="DQ50" s="2100"/>
      <c r="DR50" s="2100"/>
      <c r="DS50" s="2100"/>
      <c r="DT50" s="2100"/>
      <c r="DU50" s="2100"/>
      <c r="DV50" s="2100"/>
      <c r="DW50" s="2100"/>
      <c r="DX50" s="2100"/>
      <c r="DY50" s="2100"/>
      <c r="DZ50" s="2100"/>
      <c r="EA50" s="2100"/>
      <c r="EB50" s="2100"/>
      <c r="EC50" s="2100"/>
      <c r="ED50" s="2100"/>
      <c r="EE50" s="2100"/>
      <c r="EF50" s="2100"/>
      <c r="EG50" s="2100"/>
      <c r="EH50" s="2100"/>
      <c r="EI50" s="2100"/>
      <c r="EJ50" s="2100"/>
      <c r="EK50" s="2100"/>
      <c r="EL50" s="2100"/>
      <c r="EM50" s="2100"/>
      <c r="EN50" s="2100"/>
      <c r="EO50" s="2100"/>
      <c r="EP50" s="2100"/>
      <c r="EQ50" s="2100"/>
      <c r="ER50" s="2100"/>
      <c r="ES50" s="2100"/>
      <c r="ET50" s="2100"/>
      <c r="EU50" s="2100"/>
      <c r="EV50" s="2100"/>
      <c r="EW50" s="2100"/>
      <c r="EX50" s="2100"/>
      <c r="EY50" s="2100"/>
      <c r="EZ50" s="2100"/>
      <c r="FA50" s="2100"/>
      <c r="FB50" s="2100"/>
      <c r="FC50" s="2100"/>
      <c r="FD50" s="2100"/>
      <c r="FE50" s="2100"/>
      <c r="FF50" s="2100"/>
      <c r="FG50" s="2100"/>
      <c r="FH50" s="2100"/>
      <c r="FI50" s="2100"/>
      <c r="FJ50" s="2100"/>
      <c r="FK50" s="2100"/>
      <c r="FL50" s="2100"/>
      <c r="FM50" s="2100"/>
      <c r="FN50" s="2100"/>
      <c r="FO50" s="2100"/>
      <c r="FP50" s="2100"/>
      <c r="FQ50" s="2100"/>
      <c r="FR50" s="2100"/>
      <c r="FS50" s="2100"/>
      <c r="FT50" s="2100"/>
      <c r="FU50" s="2100"/>
      <c r="FV50" s="2100"/>
      <c r="FW50" s="2100"/>
      <c r="FX50" s="2100"/>
      <c r="FY50" s="2100"/>
      <c r="FZ50" s="2100"/>
      <c r="GA50" s="2100"/>
      <c r="GB50" s="2100"/>
      <c r="GC50" s="2100"/>
      <c r="GD50" s="2100"/>
      <c r="GE50" s="2100"/>
      <c r="GF50" s="2100"/>
      <c r="GG50" s="2100"/>
      <c r="GH50" s="2100"/>
      <c r="GI50" s="2100"/>
      <c r="GJ50" s="2100"/>
      <c r="GK50" s="2100"/>
      <c r="GL50" s="2100"/>
      <c r="GM50" s="2100"/>
      <c r="GN50" s="2100"/>
      <c r="GO50" s="2100"/>
      <c r="GP50" s="2100"/>
      <c r="GQ50" s="2100"/>
      <c r="GR50" s="2100"/>
      <c r="GS50" s="2100"/>
      <c r="GT50" s="2100"/>
      <c r="GU50" s="2100"/>
      <c r="GV50" s="2100"/>
      <c r="GW50" s="2100"/>
      <c r="GX50" s="2100"/>
      <c r="GY50" s="2100"/>
    </row>
    <row r="51" spans="2:207" s="61" customFormat="1" ht="24.95" customHeight="1" x14ac:dyDescent="0.2">
      <c r="B51" s="1068"/>
      <c r="C51" s="1068"/>
      <c r="D51" s="1068"/>
      <c r="E51" s="1068"/>
      <c r="F51" s="1069"/>
      <c r="G51" s="1068"/>
      <c r="H51" s="1068"/>
      <c r="I51" s="1068"/>
      <c r="J51" s="1068"/>
      <c r="K51" s="1068"/>
      <c r="L51" s="1068"/>
      <c r="M51" s="1068"/>
      <c r="N51" s="1068"/>
      <c r="O51" s="1336"/>
      <c r="P51" s="2100"/>
      <c r="Q51" s="1335"/>
      <c r="R51" s="1335"/>
      <c r="S51" s="1335"/>
      <c r="T51" s="1335"/>
      <c r="U51" s="1335"/>
      <c r="V51" s="1335"/>
      <c r="W51" s="1335"/>
      <c r="X51" s="1335"/>
      <c r="Y51" s="1335"/>
      <c r="Z51" s="1335"/>
      <c r="AA51" s="1335"/>
      <c r="AB51" s="1335"/>
      <c r="AC51" s="1335"/>
      <c r="AD51" s="1335"/>
      <c r="AE51" s="1335"/>
      <c r="AF51" s="1335"/>
      <c r="AG51" s="1335"/>
      <c r="AH51" s="1335"/>
      <c r="AI51" s="1335"/>
      <c r="AJ51" s="1335"/>
      <c r="AK51" s="1335"/>
      <c r="AL51" s="1335"/>
      <c r="AM51" s="1335"/>
      <c r="AN51" s="1335"/>
      <c r="AO51" s="1335"/>
      <c r="AP51" s="1335"/>
      <c r="AQ51" s="1335"/>
      <c r="AR51" s="2100"/>
      <c r="AS51" s="2100"/>
      <c r="AT51" s="2100"/>
      <c r="AU51" s="2100"/>
      <c r="AV51" s="2100"/>
      <c r="AW51" s="2100"/>
      <c r="AX51" s="2100"/>
      <c r="AY51" s="2100"/>
      <c r="AZ51" s="2100"/>
      <c r="BA51" s="2100"/>
      <c r="BB51" s="2100"/>
      <c r="BC51" s="2100"/>
      <c r="BD51" s="2100"/>
      <c r="BE51" s="2100"/>
      <c r="BF51" s="2100"/>
      <c r="BG51" s="2100"/>
      <c r="BH51" s="2100"/>
      <c r="BI51" s="2100"/>
      <c r="BJ51" s="2100"/>
      <c r="BK51" s="2100"/>
      <c r="BL51" s="2100"/>
      <c r="BM51" s="2100"/>
      <c r="BN51" s="2100"/>
      <c r="BO51" s="2100"/>
      <c r="BP51" s="2100"/>
      <c r="BQ51" s="2100"/>
      <c r="BR51" s="2100"/>
      <c r="BS51" s="2100"/>
      <c r="BT51" s="2100"/>
      <c r="BU51" s="2100"/>
      <c r="BV51" s="2100"/>
      <c r="BW51" s="2100"/>
      <c r="BX51" s="2100"/>
      <c r="BY51" s="2100"/>
      <c r="BZ51" s="2100"/>
      <c r="CA51" s="2100"/>
      <c r="CB51" s="2100"/>
      <c r="CC51" s="2100"/>
      <c r="CD51" s="2100"/>
      <c r="CE51" s="2100"/>
      <c r="CF51" s="2100"/>
      <c r="CG51" s="2100"/>
      <c r="CH51" s="2100"/>
      <c r="CI51" s="2100"/>
      <c r="CJ51" s="2100"/>
      <c r="CK51" s="2100"/>
      <c r="CL51" s="2100"/>
      <c r="CM51" s="2100"/>
      <c r="CN51" s="2100"/>
      <c r="CO51" s="2100"/>
      <c r="CP51" s="2100"/>
      <c r="CQ51" s="2100"/>
      <c r="CR51" s="2100"/>
      <c r="CS51" s="2100"/>
      <c r="CT51" s="2100"/>
      <c r="CU51" s="2100"/>
      <c r="CV51" s="2100"/>
      <c r="CW51" s="2100"/>
      <c r="CX51" s="2100"/>
      <c r="CY51" s="2100"/>
      <c r="CZ51" s="2100"/>
      <c r="DA51" s="2100"/>
      <c r="DB51" s="2100"/>
      <c r="DC51" s="2100"/>
      <c r="DD51" s="2100"/>
      <c r="DE51" s="2100"/>
      <c r="DF51" s="2100"/>
      <c r="DG51" s="2100"/>
      <c r="DH51" s="2100"/>
      <c r="DI51" s="2100"/>
      <c r="DJ51" s="2100"/>
      <c r="DK51" s="2100"/>
      <c r="DL51" s="2100"/>
      <c r="DM51" s="2100"/>
      <c r="DN51" s="2100"/>
      <c r="DO51" s="2100"/>
      <c r="DP51" s="2100"/>
      <c r="DQ51" s="2100"/>
      <c r="DR51" s="2100"/>
      <c r="DS51" s="2100"/>
      <c r="DT51" s="2100"/>
      <c r="DU51" s="2100"/>
      <c r="DV51" s="2100"/>
      <c r="DW51" s="2100"/>
      <c r="DX51" s="2100"/>
      <c r="DY51" s="2100"/>
      <c r="DZ51" s="2100"/>
      <c r="EA51" s="2100"/>
      <c r="EB51" s="2100"/>
      <c r="EC51" s="2100"/>
      <c r="ED51" s="2100"/>
      <c r="EE51" s="2100"/>
      <c r="EF51" s="2100"/>
      <c r="EG51" s="2100"/>
      <c r="EH51" s="2100"/>
      <c r="EI51" s="2100"/>
      <c r="EJ51" s="2100"/>
      <c r="EK51" s="2100"/>
      <c r="EL51" s="2100"/>
      <c r="EM51" s="2100"/>
      <c r="EN51" s="2100"/>
      <c r="EO51" s="2100"/>
      <c r="EP51" s="2100"/>
      <c r="EQ51" s="2100"/>
      <c r="ER51" s="2100"/>
      <c r="ES51" s="2100"/>
      <c r="ET51" s="2100"/>
      <c r="EU51" s="2100"/>
      <c r="EV51" s="2100"/>
      <c r="EW51" s="2100"/>
      <c r="EX51" s="2100"/>
      <c r="EY51" s="2100"/>
      <c r="EZ51" s="2100"/>
      <c r="FA51" s="2100"/>
      <c r="FB51" s="2100"/>
      <c r="FC51" s="2100"/>
      <c r="FD51" s="2100"/>
      <c r="FE51" s="2100"/>
      <c r="FF51" s="2100"/>
      <c r="FG51" s="2100"/>
      <c r="FH51" s="2100"/>
      <c r="FI51" s="2100"/>
      <c r="FJ51" s="2100"/>
      <c r="FK51" s="2100"/>
      <c r="FL51" s="2100"/>
      <c r="FM51" s="2100"/>
      <c r="FN51" s="2100"/>
      <c r="FO51" s="2100"/>
      <c r="FP51" s="2100"/>
      <c r="FQ51" s="2100"/>
      <c r="FR51" s="2100"/>
      <c r="FS51" s="2100"/>
      <c r="FT51" s="2100"/>
      <c r="FU51" s="2100"/>
      <c r="FV51" s="2100"/>
      <c r="FW51" s="2100"/>
      <c r="FX51" s="2100"/>
      <c r="FY51" s="2100"/>
      <c r="FZ51" s="2100"/>
      <c r="GA51" s="2100"/>
      <c r="GB51" s="2100"/>
      <c r="GC51" s="2100"/>
      <c r="GD51" s="2100"/>
      <c r="GE51" s="2100"/>
      <c r="GF51" s="2100"/>
      <c r="GG51" s="2100"/>
      <c r="GH51" s="2100"/>
      <c r="GI51" s="2100"/>
      <c r="GJ51" s="2100"/>
      <c r="GK51" s="2100"/>
      <c r="GL51" s="2100"/>
      <c r="GM51" s="2100"/>
      <c r="GN51" s="2100"/>
      <c r="GO51" s="2100"/>
      <c r="GP51" s="2100"/>
      <c r="GQ51" s="2100"/>
      <c r="GR51" s="2100"/>
      <c r="GS51" s="2100"/>
      <c r="GT51" s="2100"/>
      <c r="GU51" s="2100"/>
      <c r="GV51" s="2100"/>
      <c r="GW51" s="2100"/>
      <c r="GX51" s="2100"/>
      <c r="GY51" s="2100"/>
    </row>
    <row r="52" spans="2:207" s="61" customFormat="1" ht="24.95" customHeight="1" x14ac:dyDescent="0.2">
      <c r="B52" s="1068"/>
      <c r="C52" s="1068"/>
      <c r="D52" s="1068"/>
      <c r="E52" s="1068"/>
      <c r="F52" s="1069"/>
      <c r="G52" s="1068"/>
      <c r="H52" s="1068"/>
      <c r="I52" s="1068"/>
      <c r="J52" s="1068"/>
      <c r="K52" s="1068"/>
      <c r="L52" s="1068"/>
      <c r="M52" s="1068"/>
      <c r="N52" s="1068"/>
      <c r="O52" s="1336"/>
      <c r="P52" s="2100"/>
      <c r="Q52" s="1335"/>
      <c r="R52" s="1335"/>
      <c r="S52" s="1335"/>
      <c r="T52" s="1335"/>
      <c r="U52" s="1335"/>
      <c r="V52" s="1335"/>
      <c r="W52" s="1335"/>
      <c r="X52" s="1335"/>
      <c r="Y52" s="1335"/>
      <c r="Z52" s="1335"/>
      <c r="AA52" s="1335"/>
      <c r="AB52" s="1335"/>
      <c r="AC52" s="1335"/>
      <c r="AD52" s="1335"/>
      <c r="AE52" s="1335"/>
      <c r="AF52" s="1335"/>
      <c r="AG52" s="1335"/>
      <c r="AH52" s="1335"/>
      <c r="AI52" s="1335"/>
      <c r="AJ52" s="1335"/>
      <c r="AK52" s="1335"/>
      <c r="AL52" s="1335"/>
      <c r="AM52" s="1335"/>
      <c r="AN52" s="1335"/>
      <c r="AO52" s="1335"/>
      <c r="AP52" s="1335"/>
      <c r="AQ52" s="1335"/>
      <c r="AR52" s="2100"/>
      <c r="AS52" s="2100"/>
      <c r="AT52" s="2100"/>
      <c r="AU52" s="2100"/>
      <c r="AV52" s="2100"/>
      <c r="AW52" s="2100"/>
      <c r="AX52" s="2100"/>
      <c r="AY52" s="2100"/>
      <c r="AZ52" s="2100"/>
      <c r="BA52" s="2100"/>
      <c r="BB52" s="2100"/>
      <c r="BC52" s="2100"/>
      <c r="BD52" s="2100"/>
      <c r="BE52" s="2100"/>
      <c r="BF52" s="2100"/>
      <c r="BG52" s="2100"/>
      <c r="BH52" s="2100"/>
      <c r="BI52" s="2100"/>
      <c r="BJ52" s="2100"/>
      <c r="BK52" s="2100"/>
      <c r="BL52" s="2100"/>
      <c r="BM52" s="2100"/>
      <c r="BN52" s="2100"/>
      <c r="BO52" s="2100"/>
      <c r="BP52" s="2100"/>
      <c r="BQ52" s="2100"/>
      <c r="BR52" s="2100"/>
      <c r="BS52" s="2100"/>
      <c r="BT52" s="2100"/>
      <c r="BU52" s="2100"/>
      <c r="BV52" s="2100"/>
      <c r="BW52" s="2100"/>
      <c r="BX52" s="2100"/>
      <c r="BY52" s="2100"/>
      <c r="BZ52" s="2100"/>
      <c r="CA52" s="2100"/>
      <c r="CB52" s="2100"/>
      <c r="CC52" s="2100"/>
      <c r="CD52" s="2100"/>
      <c r="CE52" s="2100"/>
      <c r="CF52" s="2100"/>
      <c r="CG52" s="2100"/>
      <c r="CH52" s="2100"/>
      <c r="CI52" s="2100"/>
      <c r="CJ52" s="2100"/>
      <c r="CK52" s="2100"/>
      <c r="CL52" s="2100"/>
      <c r="CM52" s="2100"/>
      <c r="CN52" s="2100"/>
      <c r="CO52" s="2100"/>
      <c r="CP52" s="2100"/>
      <c r="CQ52" s="2100"/>
      <c r="CR52" s="2100"/>
      <c r="CS52" s="2100"/>
      <c r="CT52" s="2100"/>
      <c r="CU52" s="2100"/>
      <c r="CV52" s="2100"/>
      <c r="CW52" s="2100"/>
      <c r="CX52" s="2100"/>
      <c r="CY52" s="2100"/>
      <c r="CZ52" s="2100"/>
      <c r="DA52" s="2100"/>
      <c r="DB52" s="2100"/>
      <c r="DC52" s="2100"/>
      <c r="DD52" s="2100"/>
      <c r="DE52" s="2100"/>
      <c r="DF52" s="2100"/>
      <c r="DG52" s="2100"/>
      <c r="DH52" s="2100"/>
      <c r="DI52" s="2100"/>
      <c r="DJ52" s="2100"/>
      <c r="DK52" s="2100"/>
      <c r="DL52" s="2100"/>
      <c r="DM52" s="2100"/>
      <c r="DN52" s="2100"/>
      <c r="DO52" s="2100"/>
      <c r="DP52" s="2100"/>
      <c r="DQ52" s="2100"/>
      <c r="DR52" s="2100"/>
      <c r="DS52" s="2100"/>
      <c r="DT52" s="2100"/>
      <c r="DU52" s="2100"/>
      <c r="DV52" s="2100"/>
      <c r="DW52" s="2100"/>
      <c r="DX52" s="2100"/>
      <c r="DY52" s="2100"/>
      <c r="DZ52" s="2100"/>
      <c r="EA52" s="2100"/>
      <c r="EB52" s="2100"/>
      <c r="EC52" s="2100"/>
      <c r="ED52" s="2100"/>
      <c r="EE52" s="2100"/>
      <c r="EF52" s="2100"/>
      <c r="EG52" s="2100"/>
      <c r="EH52" s="2100"/>
      <c r="EI52" s="2100"/>
      <c r="EJ52" s="2100"/>
      <c r="EK52" s="2100"/>
      <c r="EL52" s="2100"/>
      <c r="EM52" s="2100"/>
      <c r="EN52" s="2100"/>
      <c r="EO52" s="2100"/>
      <c r="EP52" s="2100"/>
      <c r="EQ52" s="2100"/>
      <c r="ER52" s="2100"/>
      <c r="ES52" s="2100"/>
      <c r="ET52" s="2100"/>
      <c r="EU52" s="2100"/>
      <c r="EV52" s="2100"/>
      <c r="EW52" s="2100"/>
      <c r="EX52" s="2100"/>
      <c r="EY52" s="2100"/>
      <c r="EZ52" s="2100"/>
      <c r="FA52" s="2100"/>
      <c r="FB52" s="2100"/>
      <c r="FC52" s="2100"/>
      <c r="FD52" s="2100"/>
      <c r="FE52" s="2100"/>
      <c r="FF52" s="2100"/>
      <c r="FG52" s="2100"/>
      <c r="FH52" s="2100"/>
      <c r="FI52" s="2100"/>
      <c r="FJ52" s="2100"/>
      <c r="FK52" s="2100"/>
      <c r="FL52" s="2100"/>
      <c r="FM52" s="2100"/>
      <c r="FN52" s="2100"/>
      <c r="FO52" s="2100"/>
      <c r="FP52" s="2100"/>
      <c r="FQ52" s="2100"/>
      <c r="FR52" s="2100"/>
      <c r="FS52" s="2100"/>
      <c r="FT52" s="2100"/>
      <c r="FU52" s="2100"/>
      <c r="FV52" s="2100"/>
      <c r="FW52" s="2100"/>
      <c r="FX52" s="2100"/>
      <c r="FY52" s="2100"/>
      <c r="FZ52" s="2100"/>
      <c r="GA52" s="2100"/>
      <c r="GB52" s="2100"/>
      <c r="GC52" s="2100"/>
      <c r="GD52" s="2100"/>
      <c r="GE52" s="2100"/>
      <c r="GF52" s="2100"/>
      <c r="GG52" s="2100"/>
      <c r="GH52" s="2100"/>
      <c r="GI52" s="2100"/>
      <c r="GJ52" s="2100"/>
      <c r="GK52" s="2100"/>
      <c r="GL52" s="2100"/>
      <c r="GM52" s="2100"/>
      <c r="GN52" s="2100"/>
      <c r="GO52" s="2100"/>
      <c r="GP52" s="2100"/>
      <c r="GQ52" s="2100"/>
      <c r="GR52" s="2100"/>
      <c r="GS52" s="2100"/>
      <c r="GT52" s="2100"/>
      <c r="GU52" s="2100"/>
      <c r="GV52" s="2100"/>
      <c r="GW52" s="2100"/>
      <c r="GX52" s="2100"/>
      <c r="GY52" s="2100"/>
    </row>
    <row r="53" spans="2:207" s="61" customFormat="1" ht="24.95" customHeight="1" x14ac:dyDescent="0.2">
      <c r="B53" s="1068"/>
      <c r="C53" s="1068"/>
      <c r="D53" s="1068"/>
      <c r="E53" s="1068"/>
      <c r="F53" s="1069"/>
      <c r="G53" s="1068"/>
      <c r="H53" s="1068"/>
      <c r="I53" s="1068"/>
      <c r="J53" s="1068"/>
      <c r="K53" s="1068"/>
      <c r="L53" s="1068"/>
      <c r="M53" s="1068"/>
      <c r="N53" s="1068"/>
      <c r="O53" s="1336"/>
      <c r="P53" s="2100"/>
      <c r="Q53" s="1335"/>
      <c r="R53" s="1335"/>
      <c r="S53" s="1335"/>
      <c r="T53" s="1335"/>
      <c r="U53" s="1335"/>
      <c r="V53" s="1335"/>
      <c r="W53" s="1335"/>
      <c r="X53" s="1335"/>
      <c r="Y53" s="1335"/>
      <c r="Z53" s="1335"/>
      <c r="AA53" s="1335"/>
      <c r="AB53" s="1335"/>
      <c r="AC53" s="1335"/>
      <c r="AD53" s="1335"/>
      <c r="AE53" s="1335"/>
      <c r="AF53" s="1335"/>
      <c r="AG53" s="1335"/>
      <c r="AH53" s="1335"/>
      <c r="AI53" s="1335"/>
      <c r="AJ53" s="1335"/>
      <c r="AK53" s="1335"/>
      <c r="AL53" s="1335"/>
      <c r="AM53" s="1335"/>
      <c r="AN53" s="1335"/>
      <c r="AO53" s="1335"/>
      <c r="AP53" s="1335"/>
      <c r="AQ53" s="1335"/>
      <c r="AR53" s="2100"/>
      <c r="AS53" s="2100"/>
      <c r="AT53" s="2100"/>
      <c r="AU53" s="2100"/>
      <c r="AV53" s="2100"/>
      <c r="AW53" s="2100"/>
      <c r="AX53" s="2100"/>
      <c r="AY53" s="2100"/>
      <c r="AZ53" s="2100"/>
      <c r="BA53" s="2100"/>
      <c r="BB53" s="2100"/>
      <c r="BC53" s="2100"/>
      <c r="BD53" s="2100"/>
      <c r="BE53" s="2100"/>
      <c r="BF53" s="2100"/>
      <c r="BG53" s="2100"/>
      <c r="BH53" s="2100"/>
      <c r="BI53" s="2100"/>
      <c r="BJ53" s="2100"/>
      <c r="BK53" s="2100"/>
      <c r="BL53" s="2100"/>
      <c r="BM53" s="2100"/>
      <c r="BN53" s="2100"/>
      <c r="BO53" s="2100"/>
      <c r="BP53" s="2100"/>
      <c r="BQ53" s="2100"/>
      <c r="BR53" s="2100"/>
      <c r="BS53" s="2100"/>
      <c r="BT53" s="2100"/>
      <c r="BU53" s="2100"/>
      <c r="BV53" s="2100"/>
      <c r="BW53" s="2100"/>
      <c r="BX53" s="2100"/>
      <c r="BY53" s="2100"/>
      <c r="BZ53" s="2100"/>
      <c r="CA53" s="2100"/>
      <c r="CB53" s="2100"/>
      <c r="CC53" s="2100"/>
      <c r="CD53" s="2100"/>
      <c r="CE53" s="2100"/>
      <c r="CF53" s="2100"/>
      <c r="CG53" s="2100"/>
      <c r="CH53" s="2100"/>
      <c r="CI53" s="2100"/>
      <c r="CJ53" s="2100"/>
      <c r="CK53" s="2100"/>
      <c r="CL53" s="2100"/>
      <c r="CM53" s="2100"/>
      <c r="CN53" s="2100"/>
      <c r="CO53" s="2100"/>
      <c r="CP53" s="2100"/>
      <c r="CQ53" s="2100"/>
      <c r="CR53" s="2100"/>
      <c r="CS53" s="2100"/>
      <c r="CT53" s="2100"/>
      <c r="CU53" s="2100"/>
      <c r="CV53" s="2100"/>
      <c r="CW53" s="2100"/>
      <c r="CX53" s="2100"/>
      <c r="CY53" s="2100"/>
      <c r="CZ53" s="2100"/>
      <c r="DA53" s="2100"/>
      <c r="DB53" s="2100"/>
      <c r="DC53" s="2100"/>
      <c r="DD53" s="2100"/>
      <c r="DE53" s="2100"/>
      <c r="DF53" s="2100"/>
      <c r="DG53" s="2100"/>
      <c r="DH53" s="2100"/>
      <c r="DI53" s="2100"/>
      <c r="DJ53" s="2100"/>
      <c r="DK53" s="2100"/>
      <c r="DL53" s="2100"/>
      <c r="DM53" s="2100"/>
      <c r="DN53" s="2100"/>
      <c r="DO53" s="2100"/>
      <c r="DP53" s="2100"/>
      <c r="DQ53" s="2100"/>
      <c r="DR53" s="2100"/>
      <c r="DS53" s="2100"/>
      <c r="DT53" s="2100"/>
      <c r="DU53" s="2100"/>
      <c r="DV53" s="2100"/>
      <c r="DW53" s="2100"/>
      <c r="DX53" s="2100"/>
      <c r="DY53" s="2100"/>
      <c r="DZ53" s="2100"/>
      <c r="EA53" s="2100"/>
      <c r="EB53" s="2100"/>
      <c r="EC53" s="2100"/>
      <c r="ED53" s="2100"/>
      <c r="EE53" s="2100"/>
      <c r="EF53" s="2100"/>
      <c r="EG53" s="2100"/>
      <c r="EH53" s="2100"/>
      <c r="EI53" s="2100"/>
      <c r="EJ53" s="2100"/>
      <c r="EK53" s="2100"/>
      <c r="EL53" s="2100"/>
      <c r="EM53" s="2100"/>
      <c r="EN53" s="2100"/>
      <c r="EO53" s="2100"/>
      <c r="EP53" s="2100"/>
      <c r="EQ53" s="2100"/>
      <c r="ER53" s="2100"/>
      <c r="ES53" s="2100"/>
      <c r="ET53" s="2100"/>
      <c r="EU53" s="2100"/>
      <c r="EV53" s="2100"/>
      <c r="EW53" s="2100"/>
      <c r="EX53" s="2100"/>
      <c r="EY53" s="2100"/>
      <c r="EZ53" s="2100"/>
      <c r="FA53" s="2100"/>
      <c r="FB53" s="2100"/>
      <c r="FC53" s="2100"/>
      <c r="FD53" s="2100"/>
      <c r="FE53" s="2100"/>
      <c r="FF53" s="2100"/>
      <c r="FG53" s="2100"/>
      <c r="FH53" s="2100"/>
      <c r="FI53" s="2100"/>
      <c r="FJ53" s="2100"/>
      <c r="FK53" s="2100"/>
      <c r="FL53" s="2100"/>
      <c r="FM53" s="2100"/>
      <c r="FN53" s="2100"/>
      <c r="FO53" s="2100"/>
      <c r="FP53" s="2100"/>
      <c r="FQ53" s="2100"/>
      <c r="FR53" s="2100"/>
      <c r="FS53" s="2100"/>
      <c r="FT53" s="2100"/>
      <c r="FU53" s="2100"/>
      <c r="FV53" s="2100"/>
      <c r="FW53" s="2100"/>
      <c r="FX53" s="2100"/>
      <c r="FY53" s="2100"/>
      <c r="FZ53" s="2100"/>
      <c r="GA53" s="2100"/>
      <c r="GB53" s="2100"/>
      <c r="GC53" s="2100"/>
      <c r="GD53" s="2100"/>
      <c r="GE53" s="2100"/>
      <c r="GF53" s="2100"/>
      <c r="GG53" s="2100"/>
      <c r="GH53" s="2100"/>
      <c r="GI53" s="2100"/>
      <c r="GJ53" s="2100"/>
      <c r="GK53" s="2100"/>
      <c r="GL53" s="2100"/>
      <c r="GM53" s="2100"/>
      <c r="GN53" s="2100"/>
      <c r="GO53" s="2100"/>
      <c r="GP53" s="2100"/>
      <c r="GQ53" s="2100"/>
      <c r="GR53" s="2100"/>
      <c r="GS53" s="2100"/>
      <c r="GT53" s="2100"/>
      <c r="GU53" s="2100"/>
      <c r="GV53" s="2100"/>
      <c r="GW53" s="2100"/>
      <c r="GX53" s="2100"/>
      <c r="GY53" s="2100"/>
    </row>
    <row r="54" spans="2:207" s="61" customFormat="1" ht="24.95" customHeight="1" x14ac:dyDescent="0.2">
      <c r="B54" s="1068"/>
      <c r="C54" s="1068"/>
      <c r="D54" s="1068"/>
      <c r="E54" s="1068"/>
      <c r="F54" s="1069"/>
      <c r="G54" s="1068"/>
      <c r="H54" s="1068"/>
      <c r="I54" s="1068"/>
      <c r="J54" s="1068"/>
      <c r="K54" s="1068"/>
      <c r="L54" s="1068"/>
      <c r="M54" s="1068"/>
      <c r="N54" s="1068"/>
      <c r="O54" s="1336"/>
      <c r="P54" s="2100"/>
      <c r="Q54" s="1335"/>
      <c r="R54" s="1335"/>
      <c r="S54" s="1335"/>
      <c r="T54" s="1335"/>
      <c r="U54" s="1335"/>
      <c r="V54" s="1335"/>
      <c r="W54" s="1335"/>
      <c r="X54" s="1335"/>
      <c r="Y54" s="1335"/>
      <c r="Z54" s="1335"/>
      <c r="AA54" s="1335"/>
      <c r="AB54" s="1335"/>
      <c r="AC54" s="1335"/>
      <c r="AD54" s="1335"/>
      <c r="AE54" s="1335"/>
      <c r="AF54" s="1335"/>
      <c r="AG54" s="1335"/>
      <c r="AH54" s="1335"/>
      <c r="AI54" s="1335"/>
      <c r="AJ54" s="1335"/>
      <c r="AK54" s="1335"/>
      <c r="AL54" s="1335"/>
      <c r="AM54" s="1335"/>
      <c r="AN54" s="1335"/>
      <c r="AO54" s="1335"/>
      <c r="AP54" s="1335"/>
      <c r="AQ54" s="1335"/>
      <c r="AR54" s="2100"/>
      <c r="AS54" s="2100"/>
      <c r="AT54" s="2100"/>
      <c r="AU54" s="2100"/>
      <c r="AV54" s="2100"/>
      <c r="AW54" s="2100"/>
      <c r="AX54" s="2100"/>
      <c r="AY54" s="2100"/>
      <c r="AZ54" s="2100"/>
      <c r="BA54" s="2100"/>
      <c r="BB54" s="2100"/>
      <c r="BC54" s="2100"/>
      <c r="BD54" s="2100"/>
      <c r="BE54" s="2100"/>
      <c r="BF54" s="2100"/>
      <c r="BG54" s="2100"/>
      <c r="BH54" s="2100"/>
      <c r="BI54" s="2100"/>
      <c r="BJ54" s="2100"/>
      <c r="BK54" s="2100"/>
      <c r="BL54" s="2100"/>
      <c r="BM54" s="2100"/>
      <c r="BN54" s="2100"/>
      <c r="BO54" s="2100"/>
      <c r="BP54" s="2100"/>
      <c r="BQ54" s="2100"/>
      <c r="BR54" s="2100"/>
      <c r="BS54" s="2100"/>
      <c r="BT54" s="2100"/>
      <c r="BU54" s="2100"/>
      <c r="BV54" s="2100"/>
      <c r="BW54" s="2100"/>
      <c r="BX54" s="2100"/>
      <c r="BY54" s="2100"/>
      <c r="BZ54" s="2100"/>
      <c r="CA54" s="2100"/>
      <c r="CB54" s="2100"/>
      <c r="CC54" s="2100"/>
      <c r="CD54" s="2100"/>
      <c r="CE54" s="2100"/>
      <c r="CF54" s="2100"/>
      <c r="CG54" s="2100"/>
      <c r="CH54" s="2100"/>
      <c r="CI54" s="2100"/>
      <c r="CJ54" s="2100"/>
      <c r="CK54" s="2100"/>
      <c r="CL54" s="2100"/>
      <c r="CM54" s="2100"/>
      <c r="CN54" s="2100"/>
      <c r="CO54" s="2100"/>
      <c r="CP54" s="2100"/>
      <c r="CQ54" s="2100"/>
      <c r="CR54" s="2100"/>
      <c r="CS54" s="2100"/>
      <c r="CT54" s="2100"/>
      <c r="CU54" s="2100"/>
      <c r="CV54" s="2100"/>
      <c r="CW54" s="2100"/>
      <c r="CX54" s="2100"/>
      <c r="CY54" s="2100"/>
      <c r="CZ54" s="2100"/>
      <c r="DA54" s="2100"/>
      <c r="DB54" s="2100"/>
      <c r="DC54" s="2100"/>
      <c r="DD54" s="2100"/>
      <c r="DE54" s="2100"/>
      <c r="DF54" s="2100"/>
      <c r="DG54" s="2100"/>
      <c r="DH54" s="2100"/>
      <c r="DI54" s="2100"/>
      <c r="DJ54" s="2100"/>
      <c r="DK54" s="2100"/>
      <c r="DL54" s="2100"/>
      <c r="DM54" s="2100"/>
      <c r="DN54" s="2100"/>
      <c r="DO54" s="2100"/>
      <c r="DP54" s="2100"/>
      <c r="DQ54" s="2100"/>
      <c r="DR54" s="2100"/>
      <c r="DS54" s="2100"/>
      <c r="DT54" s="2100"/>
      <c r="DU54" s="2100"/>
      <c r="DV54" s="2100"/>
      <c r="DW54" s="2100"/>
      <c r="DX54" s="2100"/>
      <c r="DY54" s="2100"/>
      <c r="DZ54" s="2100"/>
      <c r="EA54" s="2100"/>
      <c r="EB54" s="2100"/>
      <c r="EC54" s="2100"/>
      <c r="ED54" s="2100"/>
      <c r="EE54" s="2100"/>
      <c r="EF54" s="2100"/>
      <c r="EG54" s="2100"/>
      <c r="EH54" s="2100"/>
      <c r="EI54" s="2100"/>
      <c r="EJ54" s="2100"/>
      <c r="EK54" s="2100"/>
      <c r="EL54" s="2100"/>
      <c r="EM54" s="2100"/>
      <c r="EN54" s="2100"/>
      <c r="EO54" s="2100"/>
      <c r="EP54" s="2100"/>
      <c r="EQ54" s="2100"/>
      <c r="ER54" s="2100"/>
      <c r="ES54" s="2100"/>
      <c r="ET54" s="2100"/>
      <c r="EU54" s="2100"/>
      <c r="EV54" s="2100"/>
      <c r="EW54" s="2100"/>
      <c r="EX54" s="2100"/>
      <c r="EY54" s="2100"/>
      <c r="EZ54" s="2100"/>
      <c r="FA54" s="2100"/>
      <c r="FB54" s="2100"/>
      <c r="FC54" s="2100"/>
      <c r="FD54" s="2100"/>
      <c r="FE54" s="2100"/>
      <c r="FF54" s="2100"/>
      <c r="FG54" s="2100"/>
      <c r="FH54" s="2100"/>
      <c r="FI54" s="2100"/>
      <c r="FJ54" s="2100"/>
      <c r="FK54" s="2100"/>
      <c r="FL54" s="2100"/>
      <c r="FM54" s="2100"/>
      <c r="FN54" s="2100"/>
      <c r="FO54" s="2100"/>
      <c r="FP54" s="2100"/>
      <c r="FQ54" s="2100"/>
      <c r="FR54" s="2100"/>
      <c r="FS54" s="2100"/>
      <c r="FT54" s="2100"/>
      <c r="FU54" s="2100"/>
      <c r="FV54" s="2100"/>
      <c r="FW54" s="2100"/>
      <c r="FX54" s="2100"/>
      <c r="FY54" s="2100"/>
      <c r="FZ54" s="2100"/>
      <c r="GA54" s="2100"/>
      <c r="GB54" s="2100"/>
      <c r="GC54" s="2100"/>
      <c r="GD54" s="2100"/>
      <c r="GE54" s="2100"/>
      <c r="GF54" s="2100"/>
      <c r="GG54" s="2100"/>
      <c r="GH54" s="2100"/>
      <c r="GI54" s="2100"/>
      <c r="GJ54" s="2100"/>
      <c r="GK54" s="2100"/>
      <c r="GL54" s="2100"/>
      <c r="GM54" s="2100"/>
      <c r="GN54" s="2100"/>
      <c r="GO54" s="2100"/>
      <c r="GP54" s="2100"/>
      <c r="GQ54" s="2100"/>
      <c r="GR54" s="2100"/>
      <c r="GS54" s="2100"/>
      <c r="GT54" s="2100"/>
      <c r="GU54" s="2100"/>
      <c r="GV54" s="2100"/>
      <c r="GW54" s="2100"/>
      <c r="GX54" s="2100"/>
      <c r="GY54" s="2100"/>
    </row>
    <row r="55" spans="2:207" s="61" customFormat="1" ht="24.95" customHeight="1" x14ac:dyDescent="0.2">
      <c r="B55" s="1068"/>
      <c r="C55" s="1068"/>
      <c r="D55" s="1068"/>
      <c r="E55" s="1068"/>
      <c r="F55" s="1069"/>
      <c r="G55" s="1068"/>
      <c r="H55" s="1068"/>
      <c r="I55" s="1068"/>
      <c r="J55" s="1068"/>
      <c r="K55" s="1068"/>
      <c r="L55" s="1068"/>
      <c r="M55" s="1068"/>
      <c r="N55" s="1068"/>
      <c r="O55" s="1336"/>
      <c r="P55" s="2100"/>
      <c r="Q55" s="1335"/>
      <c r="R55" s="1335"/>
      <c r="S55" s="1335"/>
      <c r="T55" s="1335"/>
      <c r="U55" s="1335"/>
      <c r="V55" s="1335"/>
      <c r="W55" s="1335"/>
      <c r="X55" s="1335"/>
      <c r="Y55" s="1335"/>
      <c r="Z55" s="1335"/>
      <c r="AA55" s="1335"/>
      <c r="AB55" s="1335"/>
      <c r="AC55" s="1335"/>
      <c r="AD55" s="1335"/>
      <c r="AE55" s="1335"/>
      <c r="AF55" s="1335"/>
      <c r="AG55" s="1335"/>
      <c r="AH55" s="1335"/>
      <c r="AI55" s="1335"/>
      <c r="AJ55" s="1335"/>
      <c r="AK55" s="1335"/>
      <c r="AL55" s="1335"/>
      <c r="AM55" s="1335"/>
      <c r="AN55" s="1335"/>
      <c r="AO55" s="1335"/>
      <c r="AP55" s="1335"/>
      <c r="AQ55" s="1335"/>
      <c r="AR55" s="2100"/>
      <c r="AS55" s="2100"/>
      <c r="AT55" s="2100"/>
      <c r="AU55" s="2100"/>
      <c r="AV55" s="2100"/>
      <c r="AW55" s="2100"/>
      <c r="AX55" s="2100"/>
      <c r="AY55" s="2100"/>
      <c r="AZ55" s="2100"/>
      <c r="BA55" s="2100"/>
      <c r="BB55" s="2100"/>
      <c r="BC55" s="2100"/>
      <c r="BD55" s="2100"/>
      <c r="BE55" s="2100"/>
      <c r="BF55" s="2100"/>
      <c r="BG55" s="2100"/>
      <c r="BH55" s="2100"/>
      <c r="BI55" s="2100"/>
      <c r="BJ55" s="2100"/>
      <c r="BK55" s="2100"/>
      <c r="BL55" s="2100"/>
      <c r="BM55" s="2100"/>
      <c r="BN55" s="2100"/>
      <c r="BO55" s="2100"/>
      <c r="BP55" s="2100"/>
      <c r="BQ55" s="2100"/>
      <c r="BR55" s="2100"/>
      <c r="BS55" s="2100"/>
      <c r="BT55" s="2100"/>
      <c r="BU55" s="2100"/>
      <c r="BV55" s="2100"/>
      <c r="BW55" s="2100"/>
      <c r="BX55" s="2100"/>
      <c r="BY55" s="2100"/>
      <c r="BZ55" s="2100"/>
      <c r="CA55" s="2100"/>
      <c r="CB55" s="2100"/>
      <c r="CC55" s="2100"/>
      <c r="CD55" s="2100"/>
      <c r="CE55" s="2100"/>
      <c r="CF55" s="2100"/>
      <c r="CG55" s="2100"/>
      <c r="CH55" s="2100"/>
      <c r="CI55" s="2100"/>
      <c r="CJ55" s="2100"/>
      <c r="CK55" s="2100"/>
      <c r="CL55" s="2100"/>
      <c r="CM55" s="2100"/>
      <c r="CN55" s="2100"/>
      <c r="CO55" s="2100"/>
      <c r="CP55" s="2100"/>
      <c r="CQ55" s="2100"/>
      <c r="CR55" s="2100"/>
      <c r="CS55" s="2100"/>
      <c r="CT55" s="2100"/>
      <c r="CU55" s="2100"/>
      <c r="CV55" s="2100"/>
      <c r="CW55" s="2100"/>
      <c r="CX55" s="2100"/>
      <c r="CY55" s="2100"/>
      <c r="CZ55" s="2100"/>
      <c r="DA55" s="2100"/>
      <c r="DB55" s="2100"/>
      <c r="DC55" s="2100"/>
      <c r="DD55" s="2100"/>
      <c r="DE55" s="2100"/>
      <c r="DF55" s="2100"/>
      <c r="DG55" s="2100"/>
      <c r="DH55" s="2100"/>
      <c r="DI55" s="2100"/>
      <c r="DJ55" s="2100"/>
      <c r="DK55" s="2100"/>
      <c r="DL55" s="2100"/>
      <c r="DM55" s="2100"/>
      <c r="DN55" s="2100"/>
      <c r="DO55" s="2100"/>
      <c r="DP55" s="2100"/>
      <c r="DQ55" s="2100"/>
      <c r="DR55" s="2100"/>
      <c r="DS55" s="2100"/>
      <c r="DT55" s="2100"/>
      <c r="DU55" s="2100"/>
      <c r="DV55" s="2100"/>
      <c r="DW55" s="2100"/>
      <c r="DX55" s="2100"/>
      <c r="DY55" s="2100"/>
      <c r="DZ55" s="2100"/>
      <c r="EA55" s="2100"/>
      <c r="EB55" s="2100"/>
      <c r="EC55" s="2100"/>
      <c r="ED55" s="2100"/>
      <c r="EE55" s="2100"/>
      <c r="EF55" s="2100"/>
      <c r="EG55" s="2100"/>
      <c r="EH55" s="2100"/>
      <c r="EI55" s="2100"/>
      <c r="EJ55" s="2100"/>
      <c r="EK55" s="2100"/>
      <c r="EL55" s="2100"/>
      <c r="EM55" s="2100"/>
      <c r="EN55" s="2100"/>
      <c r="EO55" s="2100"/>
      <c r="EP55" s="2100"/>
      <c r="EQ55" s="2100"/>
      <c r="ER55" s="2100"/>
      <c r="ES55" s="2100"/>
      <c r="ET55" s="2100"/>
      <c r="EU55" s="2100"/>
      <c r="EV55" s="2100"/>
      <c r="EW55" s="2100"/>
      <c r="EX55" s="2100"/>
      <c r="EY55" s="2100"/>
      <c r="EZ55" s="2100"/>
      <c r="FA55" s="2100"/>
      <c r="FB55" s="2100"/>
      <c r="FC55" s="2100"/>
      <c r="FD55" s="2100"/>
      <c r="FE55" s="2100"/>
      <c r="FF55" s="2100"/>
      <c r="FG55" s="2100"/>
      <c r="FH55" s="2100"/>
      <c r="FI55" s="2100"/>
      <c r="FJ55" s="2100"/>
      <c r="FK55" s="2100"/>
      <c r="FL55" s="2100"/>
      <c r="FM55" s="2100"/>
      <c r="FN55" s="2100"/>
      <c r="FO55" s="2100"/>
      <c r="FP55" s="2100"/>
      <c r="FQ55" s="2100"/>
      <c r="FR55" s="2100"/>
      <c r="FS55" s="2100"/>
      <c r="FT55" s="2100"/>
      <c r="FU55" s="2100"/>
      <c r="FV55" s="2100"/>
      <c r="FW55" s="2100"/>
      <c r="FX55" s="2100"/>
      <c r="FY55" s="2100"/>
      <c r="FZ55" s="2100"/>
      <c r="GA55" s="2100"/>
      <c r="GB55" s="2100"/>
      <c r="GC55" s="2100"/>
      <c r="GD55" s="2100"/>
      <c r="GE55" s="2100"/>
      <c r="GF55" s="2100"/>
      <c r="GG55" s="2100"/>
      <c r="GH55" s="2100"/>
      <c r="GI55" s="2100"/>
      <c r="GJ55" s="2100"/>
      <c r="GK55" s="2100"/>
      <c r="GL55" s="2100"/>
      <c r="GM55" s="2100"/>
      <c r="GN55" s="2100"/>
      <c r="GO55" s="2100"/>
      <c r="GP55" s="2100"/>
      <c r="GQ55" s="2100"/>
      <c r="GR55" s="2100"/>
      <c r="GS55" s="2100"/>
      <c r="GT55" s="2100"/>
      <c r="GU55" s="2100"/>
      <c r="GV55" s="2100"/>
      <c r="GW55" s="2100"/>
      <c r="GX55" s="2100"/>
      <c r="GY55" s="2100"/>
    </row>
    <row r="56" spans="2:207" s="61" customFormat="1" ht="24.95" customHeight="1" x14ac:dyDescent="0.2">
      <c r="B56" s="1068"/>
      <c r="C56" s="1068"/>
      <c r="D56" s="1068"/>
      <c r="E56" s="1068"/>
      <c r="F56" s="1069"/>
      <c r="G56" s="1068"/>
      <c r="H56" s="1068"/>
      <c r="I56" s="1068"/>
      <c r="J56" s="1068"/>
      <c r="K56" s="1068"/>
      <c r="L56" s="1068"/>
      <c r="M56" s="1068"/>
      <c r="N56" s="1068"/>
      <c r="O56" s="1336"/>
      <c r="P56" s="2100"/>
      <c r="Q56" s="1335"/>
      <c r="R56" s="1335"/>
      <c r="S56" s="1335"/>
      <c r="T56" s="1335"/>
      <c r="U56" s="1335"/>
      <c r="V56" s="1335"/>
      <c r="W56" s="1335"/>
      <c r="X56" s="1335"/>
      <c r="Y56" s="1335"/>
      <c r="Z56" s="1335"/>
      <c r="AA56" s="1335"/>
      <c r="AB56" s="1335"/>
      <c r="AC56" s="1335"/>
      <c r="AD56" s="1335"/>
      <c r="AE56" s="1335"/>
      <c r="AF56" s="1335"/>
      <c r="AG56" s="1335"/>
      <c r="AH56" s="1335"/>
      <c r="AI56" s="1335"/>
      <c r="AJ56" s="1335"/>
      <c r="AK56" s="1335"/>
      <c r="AL56" s="1335"/>
      <c r="AM56" s="1335"/>
      <c r="AN56" s="1335"/>
      <c r="AO56" s="1335"/>
      <c r="AP56" s="1335"/>
      <c r="AQ56" s="1335"/>
      <c r="AR56" s="2100"/>
      <c r="AS56" s="2100"/>
      <c r="AT56" s="2100"/>
      <c r="AU56" s="2100"/>
      <c r="AV56" s="2100"/>
      <c r="AW56" s="2100"/>
      <c r="AX56" s="2100"/>
      <c r="AY56" s="2100"/>
      <c r="AZ56" s="2100"/>
      <c r="BA56" s="2100"/>
      <c r="BB56" s="2100"/>
      <c r="BC56" s="2100"/>
      <c r="BD56" s="2100"/>
      <c r="BE56" s="2100"/>
      <c r="BF56" s="2100"/>
      <c r="BG56" s="2100"/>
      <c r="BH56" s="2100"/>
      <c r="BI56" s="2100"/>
      <c r="BJ56" s="2100"/>
      <c r="BK56" s="2100"/>
      <c r="BL56" s="2100"/>
      <c r="BM56" s="2100"/>
      <c r="BN56" s="2100"/>
      <c r="BO56" s="2100"/>
      <c r="BP56" s="2100"/>
      <c r="BQ56" s="2100"/>
      <c r="BR56" s="2100"/>
      <c r="BS56" s="2100"/>
      <c r="BT56" s="2100"/>
      <c r="BU56" s="2100"/>
      <c r="BV56" s="2100"/>
      <c r="BW56" s="2100"/>
      <c r="BX56" s="2100"/>
      <c r="BY56" s="2100"/>
      <c r="BZ56" s="2100"/>
      <c r="CA56" s="2100"/>
      <c r="CB56" s="2100"/>
      <c r="CC56" s="2100"/>
      <c r="CD56" s="2100"/>
      <c r="CE56" s="2100"/>
      <c r="CF56" s="2100"/>
      <c r="CG56" s="2100"/>
      <c r="CH56" s="2100"/>
      <c r="CI56" s="2100"/>
      <c r="CJ56" s="2100"/>
      <c r="CK56" s="2100"/>
      <c r="CL56" s="2100"/>
      <c r="CM56" s="2100"/>
      <c r="CN56" s="2100"/>
      <c r="CO56" s="2100"/>
      <c r="CP56" s="2100"/>
      <c r="CQ56" s="2100"/>
      <c r="CR56" s="2100"/>
      <c r="CS56" s="2100"/>
      <c r="CT56" s="2100"/>
      <c r="CU56" s="2100"/>
      <c r="CV56" s="2100"/>
      <c r="CW56" s="2100"/>
      <c r="CX56" s="2100"/>
      <c r="CY56" s="2100"/>
      <c r="CZ56" s="2100"/>
      <c r="DA56" s="2100"/>
      <c r="DB56" s="2100"/>
      <c r="DC56" s="2100"/>
      <c r="DD56" s="2100"/>
      <c r="DE56" s="2100"/>
      <c r="DF56" s="2100"/>
      <c r="DG56" s="2100"/>
      <c r="DH56" s="2100"/>
      <c r="DI56" s="2100"/>
      <c r="DJ56" s="2100"/>
      <c r="DK56" s="2100"/>
      <c r="DL56" s="2100"/>
      <c r="DM56" s="2100"/>
      <c r="DN56" s="2100"/>
      <c r="DO56" s="2100"/>
      <c r="DP56" s="2100"/>
      <c r="DQ56" s="2100"/>
      <c r="DR56" s="2100"/>
      <c r="DS56" s="2100"/>
      <c r="DT56" s="2100"/>
      <c r="DU56" s="2100"/>
      <c r="DV56" s="2100"/>
      <c r="DW56" s="2100"/>
      <c r="DX56" s="2100"/>
      <c r="DY56" s="2100"/>
      <c r="DZ56" s="2100"/>
      <c r="EA56" s="2100"/>
      <c r="EB56" s="2100"/>
      <c r="EC56" s="2100"/>
      <c r="ED56" s="2100"/>
      <c r="EE56" s="2100"/>
      <c r="EF56" s="2100"/>
      <c r="EG56" s="2100"/>
      <c r="EH56" s="2100"/>
      <c r="EI56" s="2100"/>
      <c r="EJ56" s="2100"/>
      <c r="EK56" s="2100"/>
      <c r="EL56" s="2100"/>
      <c r="EM56" s="2100"/>
      <c r="EN56" s="2100"/>
      <c r="EO56" s="2100"/>
      <c r="EP56" s="2100"/>
      <c r="EQ56" s="2100"/>
      <c r="ER56" s="2100"/>
      <c r="ES56" s="2100"/>
      <c r="ET56" s="2100"/>
      <c r="EU56" s="2100"/>
      <c r="EV56" s="2100"/>
      <c r="EW56" s="2100"/>
      <c r="EX56" s="2100"/>
      <c r="EY56" s="2100"/>
      <c r="EZ56" s="2100"/>
      <c r="FA56" s="2100"/>
      <c r="FB56" s="2100"/>
      <c r="FC56" s="2100"/>
      <c r="FD56" s="2100"/>
      <c r="FE56" s="2100"/>
      <c r="FF56" s="2100"/>
      <c r="FG56" s="2100"/>
      <c r="FH56" s="2100"/>
      <c r="FI56" s="2100"/>
      <c r="FJ56" s="2100"/>
      <c r="FK56" s="2100"/>
      <c r="FL56" s="2100"/>
      <c r="FM56" s="2100"/>
      <c r="FN56" s="2100"/>
      <c r="FO56" s="2100"/>
      <c r="FP56" s="2100"/>
      <c r="FQ56" s="2100"/>
      <c r="FR56" s="2100"/>
      <c r="FS56" s="2100"/>
      <c r="FT56" s="2100"/>
      <c r="FU56" s="2100"/>
      <c r="FV56" s="2100"/>
      <c r="FW56" s="2100"/>
      <c r="FX56" s="2100"/>
      <c r="FY56" s="2100"/>
      <c r="FZ56" s="2100"/>
      <c r="GA56" s="2100"/>
      <c r="GB56" s="2100"/>
      <c r="GC56" s="2100"/>
      <c r="GD56" s="2100"/>
      <c r="GE56" s="2100"/>
      <c r="GF56" s="2100"/>
      <c r="GG56" s="2100"/>
      <c r="GH56" s="2100"/>
      <c r="GI56" s="2100"/>
      <c r="GJ56" s="2100"/>
      <c r="GK56" s="2100"/>
      <c r="GL56" s="2100"/>
      <c r="GM56" s="2100"/>
      <c r="GN56" s="2100"/>
      <c r="GO56" s="2100"/>
      <c r="GP56" s="2100"/>
      <c r="GQ56" s="2100"/>
      <c r="GR56" s="2100"/>
      <c r="GS56" s="2100"/>
      <c r="GT56" s="2100"/>
      <c r="GU56" s="2100"/>
      <c r="GV56" s="2100"/>
      <c r="GW56" s="2100"/>
      <c r="GX56" s="2100"/>
      <c r="GY56" s="2100"/>
    </row>
    <row r="57" spans="2:207" s="61" customFormat="1" ht="24.95" customHeight="1" x14ac:dyDescent="0.2">
      <c r="B57" s="1068"/>
      <c r="C57" s="1068"/>
      <c r="D57" s="1068"/>
      <c r="E57" s="1068"/>
      <c r="F57" s="1069"/>
      <c r="G57" s="1068"/>
      <c r="H57" s="1068"/>
      <c r="I57" s="1068"/>
      <c r="J57" s="1068"/>
      <c r="K57" s="1068"/>
      <c r="L57" s="1068"/>
      <c r="M57" s="1068"/>
      <c r="N57" s="1068"/>
      <c r="O57" s="1336"/>
      <c r="P57" s="2100"/>
      <c r="Q57" s="1335"/>
      <c r="R57" s="1335"/>
      <c r="S57" s="1335"/>
      <c r="T57" s="1335"/>
      <c r="U57" s="1335"/>
      <c r="V57" s="1335"/>
      <c r="W57" s="1335"/>
      <c r="X57" s="1335"/>
      <c r="Y57" s="1335"/>
      <c r="Z57" s="1335"/>
      <c r="AA57" s="1335"/>
      <c r="AB57" s="1335"/>
      <c r="AC57" s="1335"/>
      <c r="AD57" s="1335"/>
      <c r="AE57" s="1335"/>
      <c r="AF57" s="1335"/>
      <c r="AG57" s="1335"/>
      <c r="AH57" s="1335"/>
      <c r="AI57" s="1335"/>
      <c r="AJ57" s="1335"/>
      <c r="AK57" s="1335"/>
      <c r="AL57" s="1335"/>
      <c r="AM57" s="1335"/>
      <c r="AN57" s="1335"/>
      <c r="AO57" s="1335"/>
      <c r="AP57" s="1335"/>
      <c r="AQ57" s="1335"/>
      <c r="AR57" s="2100"/>
      <c r="AS57" s="2100"/>
      <c r="AT57" s="2100"/>
      <c r="AU57" s="2100"/>
      <c r="AV57" s="2100"/>
      <c r="AW57" s="2100"/>
      <c r="AX57" s="2100"/>
      <c r="AY57" s="2100"/>
      <c r="AZ57" s="2100"/>
      <c r="BA57" s="2100"/>
      <c r="BB57" s="2100"/>
      <c r="BC57" s="2100"/>
      <c r="BD57" s="2100"/>
      <c r="BE57" s="2100"/>
      <c r="BF57" s="2100"/>
      <c r="BG57" s="2100"/>
      <c r="BH57" s="2100"/>
      <c r="BI57" s="2100"/>
      <c r="BJ57" s="2100"/>
      <c r="BK57" s="2100"/>
      <c r="BL57" s="2100"/>
      <c r="BM57" s="2100"/>
      <c r="BN57" s="2100"/>
      <c r="BO57" s="2100"/>
      <c r="BP57" s="2100"/>
      <c r="BQ57" s="2100"/>
      <c r="BR57" s="2100"/>
      <c r="BS57" s="2100"/>
      <c r="BT57" s="2100"/>
      <c r="BU57" s="2100"/>
      <c r="BV57" s="2100"/>
      <c r="BW57" s="2100"/>
      <c r="BX57" s="2100"/>
      <c r="BY57" s="2100"/>
      <c r="BZ57" s="2100"/>
      <c r="CA57" s="2100"/>
      <c r="CB57" s="2100"/>
      <c r="CC57" s="2100"/>
      <c r="CD57" s="2100"/>
      <c r="CE57" s="2100"/>
      <c r="CF57" s="2100"/>
      <c r="CG57" s="2100"/>
      <c r="CH57" s="2100"/>
      <c r="CI57" s="2100"/>
      <c r="CJ57" s="2100"/>
      <c r="CK57" s="2100"/>
      <c r="CL57" s="2100"/>
      <c r="CM57" s="2100"/>
      <c r="CN57" s="2100"/>
      <c r="CO57" s="2100"/>
      <c r="CP57" s="2100"/>
      <c r="CQ57" s="2100"/>
      <c r="CR57" s="2100"/>
      <c r="CS57" s="2100"/>
      <c r="CT57" s="2100"/>
      <c r="CU57" s="2100"/>
      <c r="CV57" s="2100"/>
      <c r="CW57" s="2100"/>
      <c r="CX57" s="2100"/>
      <c r="CY57" s="2100"/>
      <c r="CZ57" s="2100"/>
      <c r="DA57" s="2100"/>
      <c r="DB57" s="2100"/>
      <c r="DC57" s="2100"/>
      <c r="DD57" s="2100"/>
      <c r="DE57" s="2100"/>
      <c r="DF57" s="2100"/>
      <c r="DG57" s="2100"/>
      <c r="DH57" s="2100"/>
      <c r="DI57" s="2100"/>
      <c r="DJ57" s="2100"/>
      <c r="DK57" s="2100"/>
      <c r="DL57" s="2100"/>
      <c r="DM57" s="2100"/>
      <c r="DN57" s="2100"/>
      <c r="DO57" s="2100"/>
      <c r="DP57" s="2100"/>
      <c r="DQ57" s="2100"/>
      <c r="DR57" s="2100"/>
      <c r="DS57" s="2100"/>
      <c r="DT57" s="2100"/>
      <c r="DU57" s="2100"/>
      <c r="DV57" s="2100"/>
      <c r="DW57" s="2100"/>
      <c r="DX57" s="2100"/>
      <c r="DY57" s="2100"/>
      <c r="DZ57" s="2100"/>
      <c r="EA57" s="2100"/>
      <c r="EB57" s="2100"/>
      <c r="EC57" s="2100"/>
      <c r="ED57" s="2100"/>
      <c r="EE57" s="2100"/>
      <c r="EF57" s="2100"/>
      <c r="EG57" s="2100"/>
      <c r="EH57" s="2100"/>
      <c r="EI57" s="2100"/>
      <c r="EJ57" s="2100"/>
      <c r="EK57" s="2100"/>
      <c r="EL57" s="2100"/>
      <c r="EM57" s="2100"/>
      <c r="EN57" s="2100"/>
      <c r="EO57" s="2100"/>
      <c r="EP57" s="2100"/>
      <c r="EQ57" s="2100"/>
      <c r="ER57" s="2100"/>
      <c r="ES57" s="2100"/>
      <c r="ET57" s="2100"/>
      <c r="EU57" s="2100"/>
      <c r="EV57" s="2100"/>
      <c r="EW57" s="2100"/>
      <c r="EX57" s="2100"/>
      <c r="EY57" s="2100"/>
      <c r="EZ57" s="2100"/>
      <c r="FA57" s="2100"/>
      <c r="FB57" s="2100"/>
      <c r="FC57" s="2100"/>
      <c r="FD57" s="2100"/>
      <c r="FE57" s="2100"/>
      <c r="FF57" s="2100"/>
      <c r="FG57" s="2100"/>
      <c r="FH57" s="2100"/>
      <c r="FI57" s="2100"/>
      <c r="FJ57" s="2100"/>
      <c r="FK57" s="2100"/>
      <c r="FL57" s="2100"/>
      <c r="FM57" s="2100"/>
      <c r="FN57" s="2100"/>
      <c r="FO57" s="2100"/>
      <c r="FP57" s="2100"/>
      <c r="FQ57" s="2100"/>
      <c r="FR57" s="2100"/>
      <c r="FS57" s="2100"/>
      <c r="FT57" s="2100"/>
      <c r="FU57" s="2100"/>
      <c r="FV57" s="2100"/>
      <c r="FW57" s="2100"/>
      <c r="FX57" s="2100"/>
      <c r="FY57" s="2100"/>
      <c r="FZ57" s="2100"/>
      <c r="GA57" s="2100"/>
      <c r="GB57" s="2100"/>
      <c r="GC57" s="2100"/>
      <c r="GD57" s="2100"/>
      <c r="GE57" s="2100"/>
      <c r="GF57" s="2100"/>
      <c r="GG57" s="2100"/>
      <c r="GH57" s="2100"/>
      <c r="GI57" s="2100"/>
      <c r="GJ57" s="2100"/>
      <c r="GK57" s="2100"/>
      <c r="GL57" s="2100"/>
      <c r="GM57" s="2100"/>
      <c r="GN57" s="2100"/>
      <c r="GO57" s="2100"/>
      <c r="GP57" s="2100"/>
      <c r="GQ57" s="2100"/>
      <c r="GR57" s="2100"/>
      <c r="GS57" s="2100"/>
      <c r="GT57" s="2100"/>
      <c r="GU57" s="2100"/>
      <c r="GV57" s="2100"/>
      <c r="GW57" s="2100"/>
      <c r="GX57" s="2100"/>
      <c r="GY57" s="2100"/>
    </row>
    <row r="58" spans="2:207" s="61" customFormat="1" ht="24.95" customHeight="1" x14ac:dyDescent="0.2">
      <c r="B58" s="1068"/>
      <c r="C58" s="1068"/>
      <c r="D58" s="1068"/>
      <c r="E58" s="1068"/>
      <c r="F58" s="1069"/>
      <c r="G58" s="1068"/>
      <c r="H58" s="1068"/>
      <c r="I58" s="1068"/>
      <c r="J58" s="1068"/>
      <c r="K58" s="1068"/>
      <c r="L58" s="1068"/>
      <c r="M58" s="1068"/>
      <c r="N58" s="1068"/>
      <c r="O58" s="1336"/>
      <c r="P58" s="2100"/>
      <c r="Q58" s="1335"/>
      <c r="R58" s="1335"/>
      <c r="S58" s="1335"/>
      <c r="T58" s="1335"/>
      <c r="U58" s="1335"/>
      <c r="V58" s="1335"/>
      <c r="W58" s="1335"/>
      <c r="X58" s="1335"/>
      <c r="Y58" s="1335"/>
      <c r="Z58" s="1335"/>
      <c r="AA58" s="1335"/>
      <c r="AB58" s="1335"/>
      <c r="AC58" s="1335"/>
      <c r="AD58" s="1335"/>
      <c r="AE58" s="1335"/>
      <c r="AF58" s="1335"/>
      <c r="AG58" s="1335"/>
      <c r="AH58" s="1335"/>
      <c r="AI58" s="1335"/>
      <c r="AJ58" s="1335"/>
      <c r="AK58" s="1335"/>
      <c r="AL58" s="1335"/>
      <c r="AM58" s="1335"/>
      <c r="AN58" s="1335"/>
      <c r="AO58" s="1335"/>
      <c r="AP58" s="1335"/>
      <c r="AQ58" s="1335"/>
      <c r="AR58" s="2100"/>
      <c r="AS58" s="2100"/>
      <c r="AT58" s="2100"/>
      <c r="AU58" s="2100"/>
      <c r="AV58" s="2100"/>
      <c r="AW58" s="2100"/>
      <c r="AX58" s="2100"/>
      <c r="AY58" s="2100"/>
      <c r="AZ58" s="2100"/>
      <c r="BA58" s="2100"/>
      <c r="BB58" s="2100"/>
      <c r="BC58" s="2100"/>
      <c r="BD58" s="2100"/>
      <c r="BE58" s="2100"/>
      <c r="BF58" s="2100"/>
      <c r="BG58" s="2100"/>
      <c r="BH58" s="2100"/>
      <c r="BI58" s="2100"/>
      <c r="BJ58" s="2100"/>
      <c r="BK58" s="2100"/>
      <c r="BL58" s="2100"/>
      <c r="BM58" s="2100"/>
      <c r="BN58" s="2100"/>
      <c r="BO58" s="2100"/>
      <c r="BP58" s="2100"/>
      <c r="BQ58" s="2100"/>
      <c r="BR58" s="2100"/>
      <c r="BS58" s="2100"/>
      <c r="BT58" s="2100"/>
      <c r="BU58" s="2100"/>
      <c r="BV58" s="2100"/>
      <c r="BW58" s="2100"/>
      <c r="BX58" s="2100"/>
      <c r="BY58" s="2100"/>
      <c r="BZ58" s="2100"/>
      <c r="CA58" s="2100"/>
      <c r="CB58" s="2100"/>
      <c r="CC58" s="2100"/>
      <c r="CD58" s="2100"/>
      <c r="CE58" s="2100"/>
      <c r="CF58" s="2100"/>
      <c r="CG58" s="2100"/>
      <c r="CH58" s="2100"/>
      <c r="CI58" s="2100"/>
      <c r="CJ58" s="2100"/>
      <c r="CK58" s="2100"/>
      <c r="CL58" s="2100"/>
      <c r="CM58" s="2100"/>
      <c r="CN58" s="2100"/>
      <c r="CO58" s="2100"/>
      <c r="CP58" s="2100"/>
      <c r="CQ58" s="2100"/>
      <c r="CR58" s="2100"/>
      <c r="CS58" s="2100"/>
      <c r="CT58" s="2100"/>
      <c r="CU58" s="2100"/>
      <c r="CV58" s="2100"/>
      <c r="CW58" s="2100"/>
      <c r="CX58" s="2100"/>
      <c r="CY58" s="2100"/>
      <c r="CZ58" s="2100"/>
      <c r="DA58" s="2100"/>
      <c r="DB58" s="2100"/>
      <c r="DC58" s="2100"/>
      <c r="DD58" s="2100"/>
      <c r="DE58" s="2100"/>
      <c r="DF58" s="2100"/>
      <c r="DG58" s="2100"/>
      <c r="DH58" s="2100"/>
      <c r="DI58" s="2100"/>
      <c r="DJ58" s="2100"/>
      <c r="DK58" s="2100"/>
      <c r="DL58" s="2100"/>
      <c r="DM58" s="2100"/>
      <c r="DN58" s="2100"/>
      <c r="DO58" s="2100"/>
      <c r="DP58" s="2100"/>
      <c r="DQ58" s="2100"/>
      <c r="DR58" s="2100"/>
      <c r="DS58" s="2100"/>
      <c r="DT58" s="2100"/>
      <c r="DU58" s="2100"/>
      <c r="DV58" s="2100"/>
      <c r="DW58" s="2100"/>
      <c r="DX58" s="2100"/>
      <c r="DY58" s="2100"/>
      <c r="DZ58" s="2100"/>
      <c r="EA58" s="2100"/>
      <c r="EB58" s="2100"/>
      <c r="EC58" s="2100"/>
      <c r="ED58" s="2100"/>
      <c r="EE58" s="2100"/>
      <c r="EF58" s="2100"/>
      <c r="EG58" s="2100"/>
      <c r="EH58" s="2100"/>
      <c r="EI58" s="2100"/>
      <c r="EJ58" s="2100"/>
      <c r="EK58" s="2100"/>
      <c r="EL58" s="2100"/>
      <c r="EM58" s="2100"/>
      <c r="EN58" s="2100"/>
      <c r="EO58" s="2100"/>
      <c r="EP58" s="2100"/>
      <c r="EQ58" s="2100"/>
      <c r="ER58" s="2100"/>
      <c r="ES58" s="2100"/>
      <c r="ET58" s="2100"/>
      <c r="EU58" s="2100"/>
      <c r="EV58" s="2100"/>
      <c r="EW58" s="2100"/>
      <c r="EX58" s="2100"/>
      <c r="EY58" s="2100"/>
      <c r="EZ58" s="2100"/>
      <c r="FA58" s="2100"/>
      <c r="FB58" s="2100"/>
      <c r="FC58" s="2100"/>
      <c r="FD58" s="2100"/>
      <c r="FE58" s="2100"/>
      <c r="FF58" s="2100"/>
      <c r="FG58" s="2100"/>
      <c r="FH58" s="2100"/>
      <c r="FI58" s="2100"/>
      <c r="FJ58" s="2100"/>
      <c r="FK58" s="2100"/>
      <c r="FL58" s="2100"/>
      <c r="FM58" s="2100"/>
      <c r="FN58" s="2100"/>
      <c r="FO58" s="2100"/>
      <c r="FP58" s="2100"/>
      <c r="FQ58" s="2100"/>
      <c r="FR58" s="2100"/>
      <c r="FS58" s="2100"/>
      <c r="FT58" s="2100"/>
      <c r="FU58" s="2100"/>
      <c r="FV58" s="2100"/>
      <c r="FW58" s="2100"/>
      <c r="FX58" s="2100"/>
      <c r="FY58" s="2100"/>
      <c r="FZ58" s="2100"/>
      <c r="GA58" s="2100"/>
      <c r="GB58" s="2100"/>
      <c r="GC58" s="2100"/>
      <c r="GD58" s="2100"/>
      <c r="GE58" s="2100"/>
      <c r="GF58" s="2100"/>
      <c r="GG58" s="2100"/>
      <c r="GH58" s="2100"/>
      <c r="GI58" s="2100"/>
      <c r="GJ58" s="2100"/>
      <c r="GK58" s="2100"/>
      <c r="GL58" s="2100"/>
      <c r="GM58" s="2100"/>
      <c r="GN58" s="2100"/>
      <c r="GO58" s="2100"/>
      <c r="GP58" s="2100"/>
      <c r="GQ58" s="2100"/>
      <c r="GR58" s="2100"/>
      <c r="GS58" s="2100"/>
      <c r="GT58" s="2100"/>
      <c r="GU58" s="2100"/>
      <c r="GV58" s="2100"/>
      <c r="GW58" s="2100"/>
      <c r="GX58" s="2100"/>
      <c r="GY58" s="2100"/>
    </row>
    <row r="59" spans="2:207" s="61" customFormat="1" ht="24.95" customHeight="1" x14ac:dyDescent="0.2">
      <c r="B59" s="1068"/>
      <c r="C59" s="1068"/>
      <c r="D59" s="1068"/>
      <c r="E59" s="1068"/>
      <c r="F59" s="1069"/>
      <c r="G59" s="1068"/>
      <c r="H59" s="1068"/>
      <c r="I59" s="1068"/>
      <c r="J59" s="1068"/>
      <c r="K59" s="1068"/>
      <c r="L59" s="1068"/>
      <c r="M59" s="1068"/>
      <c r="N59" s="1068"/>
      <c r="O59" s="1336"/>
      <c r="P59" s="2100"/>
      <c r="Q59" s="1335"/>
      <c r="R59" s="1335"/>
      <c r="S59" s="1335"/>
      <c r="T59" s="1335"/>
      <c r="U59" s="1335"/>
      <c r="V59" s="1335"/>
      <c r="W59" s="1335"/>
      <c r="X59" s="1335"/>
      <c r="Y59" s="1335"/>
      <c r="Z59" s="1335"/>
      <c r="AA59" s="1335"/>
      <c r="AB59" s="1335"/>
      <c r="AC59" s="1335"/>
      <c r="AD59" s="1335"/>
      <c r="AE59" s="1335"/>
      <c r="AF59" s="1335"/>
      <c r="AG59" s="1335"/>
      <c r="AH59" s="1335"/>
      <c r="AI59" s="1335"/>
      <c r="AJ59" s="1335"/>
      <c r="AK59" s="1335"/>
      <c r="AL59" s="1335"/>
      <c r="AM59" s="1335"/>
      <c r="AN59" s="1335"/>
      <c r="AO59" s="1335"/>
      <c r="AP59" s="1335"/>
      <c r="AQ59" s="1335"/>
      <c r="AR59" s="2100"/>
      <c r="AS59" s="2100"/>
      <c r="AT59" s="2100"/>
      <c r="AU59" s="2100"/>
      <c r="AV59" s="2100"/>
      <c r="AW59" s="2100"/>
      <c r="AX59" s="2100"/>
      <c r="AY59" s="2100"/>
      <c r="AZ59" s="2100"/>
      <c r="BA59" s="2100"/>
      <c r="BB59" s="2100"/>
      <c r="BC59" s="2100"/>
      <c r="BD59" s="2100"/>
      <c r="BE59" s="2100"/>
      <c r="BF59" s="2100"/>
      <c r="BG59" s="2100"/>
      <c r="BH59" s="2100"/>
      <c r="BI59" s="2100"/>
      <c r="BJ59" s="2100"/>
      <c r="BK59" s="2100"/>
      <c r="BL59" s="2100"/>
      <c r="BM59" s="2100"/>
      <c r="BN59" s="2100"/>
      <c r="BO59" s="2100"/>
      <c r="BP59" s="2100"/>
      <c r="BQ59" s="2100"/>
      <c r="BR59" s="2100"/>
      <c r="BS59" s="2100"/>
      <c r="BT59" s="2100"/>
      <c r="BU59" s="2100"/>
      <c r="BV59" s="2100"/>
      <c r="BW59" s="2100"/>
      <c r="BX59" s="2100"/>
      <c r="BY59" s="2100"/>
      <c r="BZ59" s="2100"/>
      <c r="CA59" s="2100"/>
      <c r="CB59" s="2100"/>
      <c r="CC59" s="2100"/>
      <c r="CD59" s="2100"/>
      <c r="CE59" s="2100"/>
      <c r="CF59" s="2100"/>
      <c r="CG59" s="2100"/>
      <c r="CH59" s="2100"/>
      <c r="CI59" s="2100"/>
      <c r="CJ59" s="2100"/>
      <c r="CK59" s="2100"/>
      <c r="CL59" s="2100"/>
      <c r="CM59" s="2100"/>
      <c r="CN59" s="2100"/>
      <c r="CO59" s="2100"/>
      <c r="CP59" s="2100"/>
      <c r="CQ59" s="2100"/>
      <c r="CR59" s="2100"/>
      <c r="CS59" s="2100"/>
      <c r="CT59" s="2100"/>
      <c r="CU59" s="2100"/>
      <c r="CV59" s="2100"/>
      <c r="CW59" s="2100"/>
      <c r="CX59" s="2100"/>
      <c r="CY59" s="2100"/>
      <c r="CZ59" s="2100"/>
      <c r="DA59" s="2100"/>
      <c r="DB59" s="2100"/>
      <c r="DC59" s="2100"/>
      <c r="DD59" s="2100"/>
      <c r="DE59" s="2100"/>
      <c r="DF59" s="2100"/>
      <c r="DG59" s="2100"/>
      <c r="DH59" s="2100"/>
      <c r="DI59" s="2100"/>
      <c r="DJ59" s="2100"/>
      <c r="DK59" s="2100"/>
      <c r="DL59" s="2100"/>
      <c r="DM59" s="2100"/>
      <c r="DN59" s="2100"/>
      <c r="DO59" s="2100"/>
      <c r="DP59" s="2100"/>
      <c r="DQ59" s="2100"/>
      <c r="DR59" s="2100"/>
      <c r="DS59" s="2100"/>
      <c r="DT59" s="2100"/>
      <c r="DU59" s="2100"/>
      <c r="DV59" s="2100"/>
      <c r="DW59" s="2100"/>
      <c r="DX59" s="2100"/>
      <c r="DY59" s="2100"/>
      <c r="DZ59" s="2100"/>
      <c r="EA59" s="2100"/>
      <c r="EB59" s="2100"/>
      <c r="EC59" s="2100"/>
      <c r="ED59" s="2100"/>
      <c r="EE59" s="2100"/>
      <c r="EF59" s="2100"/>
      <c r="EG59" s="2100"/>
      <c r="EH59" s="2100"/>
      <c r="EI59" s="2100"/>
      <c r="EJ59" s="2100"/>
      <c r="EK59" s="2100"/>
      <c r="EL59" s="2100"/>
      <c r="EM59" s="2100"/>
      <c r="EN59" s="2100"/>
      <c r="EO59" s="2100"/>
      <c r="EP59" s="2100"/>
      <c r="EQ59" s="2100"/>
      <c r="ER59" s="2100"/>
      <c r="ES59" s="2100"/>
      <c r="ET59" s="2100"/>
      <c r="EU59" s="2100"/>
      <c r="EV59" s="2100"/>
      <c r="EW59" s="2100"/>
      <c r="EX59" s="2100"/>
      <c r="EY59" s="2100"/>
      <c r="EZ59" s="2100"/>
      <c r="FA59" s="2100"/>
      <c r="FB59" s="2100"/>
      <c r="FC59" s="2100"/>
      <c r="FD59" s="2100"/>
      <c r="FE59" s="2100"/>
      <c r="FF59" s="2100"/>
      <c r="FG59" s="2100"/>
      <c r="FH59" s="2100"/>
      <c r="FI59" s="2100"/>
      <c r="FJ59" s="2100"/>
      <c r="FK59" s="2100"/>
      <c r="FL59" s="2100"/>
      <c r="FM59" s="2100"/>
      <c r="FN59" s="2100"/>
      <c r="FO59" s="2100"/>
      <c r="FP59" s="2100"/>
      <c r="FQ59" s="2100"/>
      <c r="FR59" s="2100"/>
      <c r="FS59" s="2100"/>
      <c r="FT59" s="2100"/>
      <c r="FU59" s="2100"/>
      <c r="FV59" s="2100"/>
      <c r="FW59" s="2100"/>
      <c r="FX59" s="2100"/>
      <c r="FY59" s="2100"/>
      <c r="FZ59" s="2100"/>
      <c r="GA59" s="2100"/>
      <c r="GB59" s="2100"/>
      <c r="GC59" s="2100"/>
      <c r="GD59" s="2100"/>
      <c r="GE59" s="2100"/>
      <c r="GF59" s="2100"/>
      <c r="GG59" s="2100"/>
      <c r="GH59" s="2100"/>
      <c r="GI59" s="2100"/>
      <c r="GJ59" s="2100"/>
      <c r="GK59" s="2100"/>
      <c r="GL59" s="2100"/>
      <c r="GM59" s="2100"/>
      <c r="GN59" s="2100"/>
      <c r="GO59" s="2100"/>
      <c r="GP59" s="2100"/>
      <c r="GQ59" s="2100"/>
      <c r="GR59" s="2100"/>
      <c r="GS59" s="2100"/>
      <c r="GT59" s="2100"/>
      <c r="GU59" s="2100"/>
      <c r="GV59" s="2100"/>
      <c r="GW59" s="2100"/>
      <c r="GX59" s="2100"/>
      <c r="GY59" s="2100"/>
    </row>
    <row r="60" spans="2:207" s="61" customFormat="1" ht="24.95" customHeight="1" x14ac:dyDescent="0.2">
      <c r="B60" s="1068"/>
      <c r="C60" s="1068"/>
      <c r="D60" s="1068"/>
      <c r="E60" s="1068"/>
      <c r="F60" s="1069"/>
      <c r="G60" s="1068"/>
      <c r="H60" s="1068"/>
      <c r="I60" s="1068"/>
      <c r="J60" s="1068"/>
      <c r="K60" s="1068"/>
      <c r="L60" s="1068"/>
      <c r="M60" s="1068"/>
      <c r="N60" s="1068"/>
      <c r="O60" s="1336"/>
      <c r="P60" s="2100"/>
      <c r="Q60" s="1335"/>
      <c r="R60" s="1335"/>
      <c r="S60" s="1335"/>
      <c r="T60" s="1335"/>
      <c r="U60" s="1335"/>
      <c r="V60" s="1335"/>
      <c r="W60" s="1335"/>
      <c r="X60" s="1335"/>
      <c r="Y60" s="1335"/>
      <c r="Z60" s="1335"/>
      <c r="AA60" s="1335"/>
      <c r="AB60" s="1335"/>
      <c r="AC60" s="1335"/>
      <c r="AD60" s="1335"/>
      <c r="AE60" s="1335"/>
      <c r="AF60" s="1335"/>
      <c r="AG60" s="1335"/>
      <c r="AH60" s="1335"/>
      <c r="AI60" s="1335"/>
      <c r="AJ60" s="1335"/>
      <c r="AK60" s="1335"/>
      <c r="AL60" s="1335"/>
      <c r="AM60" s="1335"/>
      <c r="AN60" s="1335"/>
      <c r="AO60" s="1335"/>
      <c r="AP60" s="1335"/>
      <c r="AQ60" s="1335"/>
      <c r="AR60" s="2100"/>
      <c r="AS60" s="2100"/>
      <c r="AT60" s="2100"/>
      <c r="AU60" s="2100"/>
      <c r="AV60" s="2100"/>
      <c r="AW60" s="2100"/>
      <c r="AX60" s="2100"/>
      <c r="AY60" s="2100"/>
      <c r="AZ60" s="2100"/>
      <c r="BA60" s="2100"/>
      <c r="BB60" s="2100"/>
      <c r="BC60" s="2100"/>
      <c r="BD60" s="2100"/>
      <c r="BE60" s="2100"/>
      <c r="BF60" s="2100"/>
      <c r="BG60" s="2100"/>
      <c r="BH60" s="2100"/>
      <c r="BI60" s="2100"/>
      <c r="BJ60" s="2100"/>
      <c r="BK60" s="2100"/>
      <c r="BL60" s="2100"/>
      <c r="BM60" s="2100"/>
      <c r="BN60" s="2100"/>
      <c r="BO60" s="2100"/>
      <c r="BP60" s="2100"/>
      <c r="BQ60" s="2100"/>
      <c r="BR60" s="2100"/>
      <c r="BS60" s="2100"/>
      <c r="BT60" s="2100"/>
      <c r="BU60" s="2100"/>
      <c r="BV60" s="2100"/>
      <c r="BW60" s="2100"/>
      <c r="BX60" s="2100"/>
      <c r="BY60" s="2100"/>
      <c r="BZ60" s="2100"/>
      <c r="CA60" s="2100"/>
      <c r="CB60" s="2100"/>
      <c r="CC60" s="2100"/>
      <c r="CD60" s="2100"/>
      <c r="CE60" s="2100"/>
      <c r="CF60" s="2100"/>
      <c r="CG60" s="2100"/>
      <c r="CH60" s="2100"/>
      <c r="CI60" s="2100"/>
      <c r="CJ60" s="2100"/>
      <c r="CK60" s="2100"/>
      <c r="CL60" s="2100"/>
      <c r="CM60" s="2100"/>
      <c r="CN60" s="2100"/>
      <c r="CO60" s="2100"/>
      <c r="CP60" s="2100"/>
      <c r="CQ60" s="2100"/>
      <c r="CR60" s="2100"/>
      <c r="CS60" s="2100"/>
      <c r="CT60" s="2100"/>
      <c r="CU60" s="2100"/>
      <c r="CV60" s="2100"/>
      <c r="CW60" s="2100"/>
      <c r="CX60" s="2100"/>
      <c r="CY60" s="2100"/>
      <c r="CZ60" s="2100"/>
      <c r="DA60" s="2100"/>
      <c r="DB60" s="2100"/>
      <c r="DC60" s="2100"/>
      <c r="DD60" s="2100"/>
      <c r="DE60" s="2100"/>
      <c r="DF60" s="2100"/>
      <c r="DG60" s="2100"/>
      <c r="DH60" s="2100"/>
      <c r="DI60" s="2100"/>
      <c r="DJ60" s="2100"/>
      <c r="DK60" s="2100"/>
      <c r="DL60" s="2100"/>
      <c r="DM60" s="2100"/>
      <c r="DN60" s="2100"/>
      <c r="DO60" s="2100"/>
      <c r="DP60" s="2100"/>
      <c r="DQ60" s="2100"/>
      <c r="DR60" s="2100"/>
      <c r="DS60" s="2100"/>
      <c r="DT60" s="2100"/>
      <c r="DU60" s="2100"/>
      <c r="DV60" s="2100"/>
      <c r="DW60" s="2100"/>
      <c r="DX60" s="2100"/>
      <c r="DY60" s="2100"/>
      <c r="DZ60" s="2100"/>
      <c r="EA60" s="2100"/>
      <c r="EB60" s="2100"/>
      <c r="EC60" s="2100"/>
      <c r="ED60" s="2100"/>
      <c r="EE60" s="2100"/>
      <c r="EF60" s="2100"/>
      <c r="EG60" s="2100"/>
      <c r="EH60" s="2100"/>
      <c r="EI60" s="2100"/>
      <c r="EJ60" s="2100"/>
      <c r="EK60" s="2100"/>
      <c r="EL60" s="2100"/>
      <c r="EM60" s="2100"/>
      <c r="EN60" s="2100"/>
      <c r="EO60" s="2100"/>
      <c r="EP60" s="2100"/>
      <c r="EQ60" s="2100"/>
      <c r="ER60" s="2100"/>
      <c r="ES60" s="2100"/>
      <c r="ET60" s="2100"/>
      <c r="EU60" s="2100"/>
      <c r="EV60" s="2100"/>
      <c r="EW60" s="2100"/>
      <c r="EX60" s="2100"/>
      <c r="EY60" s="2100"/>
      <c r="EZ60" s="2100"/>
      <c r="FA60" s="2100"/>
      <c r="FB60" s="2100"/>
      <c r="FC60" s="2100"/>
      <c r="FD60" s="2100"/>
      <c r="FE60" s="2100"/>
      <c r="FF60" s="2100"/>
      <c r="FG60" s="2100"/>
      <c r="FH60" s="2100"/>
      <c r="FI60" s="2100"/>
      <c r="FJ60" s="2100"/>
      <c r="FK60" s="2100"/>
      <c r="FL60" s="2100"/>
      <c r="FM60" s="2100"/>
      <c r="FN60" s="2100"/>
      <c r="FO60" s="2100"/>
      <c r="FP60" s="2100"/>
      <c r="FQ60" s="2100"/>
      <c r="FR60" s="2100"/>
      <c r="FS60" s="2100"/>
      <c r="FT60" s="2100"/>
      <c r="FU60" s="2100"/>
      <c r="FV60" s="2100"/>
      <c r="FW60" s="2100"/>
      <c r="FX60" s="2100"/>
      <c r="FY60" s="2100"/>
      <c r="FZ60" s="2100"/>
      <c r="GA60" s="2100"/>
      <c r="GB60" s="2100"/>
      <c r="GC60" s="2100"/>
      <c r="GD60" s="2100"/>
      <c r="GE60" s="2100"/>
      <c r="GF60" s="2100"/>
      <c r="GG60" s="2100"/>
      <c r="GH60" s="2100"/>
      <c r="GI60" s="2100"/>
      <c r="GJ60" s="2100"/>
      <c r="GK60" s="2100"/>
      <c r="GL60" s="2100"/>
      <c r="GM60" s="2100"/>
      <c r="GN60" s="2100"/>
      <c r="GO60" s="2100"/>
      <c r="GP60" s="2100"/>
      <c r="GQ60" s="2100"/>
      <c r="GR60" s="2100"/>
      <c r="GS60" s="2100"/>
      <c r="GT60" s="2100"/>
      <c r="GU60" s="2100"/>
      <c r="GV60" s="2100"/>
      <c r="GW60" s="2100"/>
      <c r="GX60" s="2100"/>
      <c r="GY60" s="2100"/>
    </row>
    <row r="61" spans="2:207" s="61" customFormat="1" ht="24.95" customHeight="1" x14ac:dyDescent="0.2">
      <c r="B61" s="1068"/>
      <c r="C61" s="1068"/>
      <c r="D61" s="1068"/>
      <c r="E61" s="1068"/>
      <c r="F61" s="1069"/>
      <c r="G61" s="1068"/>
      <c r="H61" s="1068"/>
      <c r="I61" s="1068"/>
      <c r="J61" s="1068"/>
      <c r="K61" s="1068"/>
      <c r="L61" s="1068"/>
      <c r="M61" s="1068"/>
      <c r="N61" s="1068"/>
      <c r="O61" s="1336"/>
      <c r="P61" s="2100"/>
      <c r="Q61" s="1335"/>
      <c r="R61" s="1335"/>
      <c r="S61" s="1335"/>
      <c r="T61" s="1335"/>
      <c r="U61" s="1335"/>
      <c r="V61" s="1335"/>
      <c r="W61" s="1335"/>
      <c r="X61" s="1335"/>
      <c r="Y61" s="1335"/>
      <c r="Z61" s="1335"/>
      <c r="AA61" s="1335"/>
      <c r="AB61" s="1335"/>
      <c r="AC61" s="1335"/>
      <c r="AD61" s="1335"/>
      <c r="AE61" s="1335"/>
      <c r="AF61" s="1335"/>
      <c r="AG61" s="1335"/>
      <c r="AH61" s="1335"/>
      <c r="AI61" s="1335"/>
      <c r="AJ61" s="1335"/>
      <c r="AK61" s="1335"/>
      <c r="AL61" s="1335"/>
      <c r="AM61" s="1335"/>
      <c r="AN61" s="1335"/>
      <c r="AO61" s="1335"/>
      <c r="AP61" s="1335"/>
      <c r="AQ61" s="1335"/>
      <c r="AR61" s="2100"/>
      <c r="AS61" s="2100"/>
      <c r="AT61" s="2100"/>
      <c r="AU61" s="2100"/>
      <c r="AV61" s="2100"/>
      <c r="AW61" s="2100"/>
      <c r="AX61" s="2100"/>
      <c r="AY61" s="2100"/>
      <c r="AZ61" s="2100"/>
      <c r="BA61" s="2100"/>
      <c r="BB61" s="2100"/>
      <c r="BC61" s="2100"/>
      <c r="BD61" s="2100"/>
      <c r="BE61" s="2100"/>
      <c r="BF61" s="2100"/>
      <c r="BG61" s="2100"/>
      <c r="BH61" s="2100"/>
      <c r="BI61" s="2100"/>
      <c r="BJ61" s="2100"/>
      <c r="BK61" s="2100"/>
      <c r="BL61" s="2100"/>
      <c r="BM61" s="2100"/>
      <c r="BN61" s="2100"/>
      <c r="BO61" s="2100"/>
      <c r="BP61" s="2100"/>
      <c r="BQ61" s="2100"/>
      <c r="BR61" s="2100"/>
      <c r="BS61" s="2100"/>
      <c r="BT61" s="2100"/>
      <c r="BU61" s="2100"/>
      <c r="BV61" s="2100"/>
      <c r="BW61" s="2100"/>
      <c r="BX61" s="2100"/>
      <c r="BY61" s="2100"/>
      <c r="BZ61" s="2100"/>
      <c r="CA61" s="2100"/>
      <c r="CB61" s="2100"/>
      <c r="CC61" s="2100"/>
      <c r="CD61" s="2100"/>
      <c r="CE61" s="2100"/>
      <c r="CF61" s="2100"/>
      <c r="CG61" s="2100"/>
      <c r="CH61" s="2100"/>
      <c r="CI61" s="2100"/>
      <c r="CJ61" s="2100"/>
      <c r="CK61" s="2100"/>
      <c r="CL61" s="2100"/>
      <c r="CM61" s="2100"/>
      <c r="CN61" s="2100"/>
      <c r="CO61" s="2100"/>
      <c r="CP61" s="2100"/>
      <c r="CQ61" s="2100"/>
      <c r="CR61" s="2100"/>
      <c r="CS61" s="2100"/>
      <c r="CT61" s="2100"/>
      <c r="CU61" s="2100"/>
      <c r="CV61" s="2100"/>
      <c r="CW61" s="2100"/>
      <c r="CX61" s="2100"/>
      <c r="CY61" s="2100"/>
      <c r="CZ61" s="2100"/>
      <c r="DA61" s="2100"/>
      <c r="DB61" s="2100"/>
      <c r="DC61" s="2100"/>
      <c r="DD61" s="2100"/>
      <c r="DE61" s="2100"/>
      <c r="DF61" s="2100"/>
      <c r="DG61" s="2100"/>
      <c r="DH61" s="2100"/>
      <c r="DI61" s="2100"/>
      <c r="DJ61" s="2100"/>
      <c r="DK61" s="2100"/>
      <c r="DL61" s="2100"/>
      <c r="DM61" s="2100"/>
      <c r="DN61" s="2100"/>
      <c r="DO61" s="2100"/>
      <c r="DP61" s="2100"/>
      <c r="DQ61" s="2100"/>
      <c r="DR61" s="2100"/>
      <c r="DS61" s="2100"/>
      <c r="DT61" s="2100"/>
      <c r="DU61" s="2100"/>
      <c r="DV61" s="2100"/>
      <c r="DW61" s="2100"/>
      <c r="DX61" s="2100"/>
      <c r="DY61" s="2100"/>
      <c r="DZ61" s="2100"/>
      <c r="EA61" s="2100"/>
      <c r="EB61" s="2100"/>
      <c r="EC61" s="2100"/>
      <c r="ED61" s="2100"/>
      <c r="EE61" s="2100"/>
      <c r="EF61" s="2100"/>
      <c r="EG61" s="2100"/>
      <c r="EH61" s="2100"/>
      <c r="EI61" s="2100"/>
      <c r="EJ61" s="2100"/>
      <c r="EK61" s="2100"/>
      <c r="EL61" s="2100"/>
      <c r="EM61" s="2100"/>
      <c r="EN61" s="2100"/>
      <c r="EO61" s="2100"/>
      <c r="EP61" s="2100"/>
      <c r="EQ61" s="2100"/>
      <c r="ER61" s="2100"/>
      <c r="ES61" s="2100"/>
      <c r="ET61" s="2100"/>
      <c r="EU61" s="2100"/>
      <c r="EV61" s="2100"/>
      <c r="EW61" s="2100"/>
      <c r="EX61" s="2100"/>
      <c r="EY61" s="2100"/>
      <c r="EZ61" s="2100"/>
      <c r="FA61" s="2100"/>
      <c r="FB61" s="2100"/>
      <c r="FC61" s="2100"/>
      <c r="FD61" s="2100"/>
      <c r="FE61" s="2100"/>
      <c r="FF61" s="2100"/>
      <c r="FG61" s="2100"/>
      <c r="FH61" s="2100"/>
      <c r="FI61" s="2100"/>
      <c r="FJ61" s="2100"/>
      <c r="FK61" s="2100"/>
      <c r="FL61" s="2100"/>
      <c r="FM61" s="2100"/>
      <c r="FN61" s="2100"/>
      <c r="FO61" s="2100"/>
      <c r="FP61" s="2100"/>
      <c r="FQ61" s="2100"/>
      <c r="FR61" s="2100"/>
      <c r="FS61" s="2100"/>
      <c r="FT61" s="2100"/>
      <c r="FU61" s="2100"/>
      <c r="FV61" s="2100"/>
      <c r="FW61" s="2100"/>
      <c r="FX61" s="2100"/>
      <c r="FY61" s="2100"/>
      <c r="FZ61" s="2100"/>
      <c r="GA61" s="2100"/>
      <c r="GB61" s="2100"/>
      <c r="GC61" s="2100"/>
      <c r="GD61" s="2100"/>
      <c r="GE61" s="2100"/>
      <c r="GF61" s="2100"/>
      <c r="GG61" s="2100"/>
      <c r="GH61" s="2100"/>
      <c r="GI61" s="2100"/>
      <c r="GJ61" s="2100"/>
      <c r="GK61" s="2100"/>
      <c r="GL61" s="2100"/>
      <c r="GM61" s="2100"/>
      <c r="GN61" s="2100"/>
      <c r="GO61" s="2100"/>
      <c r="GP61" s="2100"/>
      <c r="GQ61" s="2100"/>
      <c r="GR61" s="2100"/>
      <c r="GS61" s="2100"/>
      <c r="GT61" s="2100"/>
      <c r="GU61" s="2100"/>
      <c r="GV61" s="2100"/>
      <c r="GW61" s="2100"/>
      <c r="GX61" s="2100"/>
      <c r="GY61" s="2100"/>
    </row>
    <row r="62" spans="2:207" s="61" customFormat="1" ht="24.95" customHeight="1" x14ac:dyDescent="0.2">
      <c r="B62" s="1068"/>
      <c r="C62" s="1068"/>
      <c r="D62" s="1068"/>
      <c r="E62" s="1068"/>
      <c r="F62" s="1069"/>
      <c r="G62" s="1068"/>
      <c r="H62" s="1068"/>
      <c r="I62" s="1068"/>
      <c r="J62" s="1068"/>
      <c r="K62" s="1068"/>
      <c r="L62" s="1068"/>
      <c r="M62" s="1068"/>
      <c r="N62" s="1068"/>
      <c r="O62" s="1336"/>
      <c r="P62" s="2100"/>
      <c r="Q62" s="1335"/>
      <c r="R62" s="1335"/>
      <c r="S62" s="1335"/>
      <c r="T62" s="1335"/>
      <c r="U62" s="1335"/>
      <c r="V62" s="1335"/>
      <c r="W62" s="1335"/>
      <c r="X62" s="1335"/>
      <c r="Y62" s="1335"/>
      <c r="Z62" s="1335"/>
      <c r="AA62" s="1335"/>
      <c r="AB62" s="1335"/>
      <c r="AC62" s="1335"/>
      <c r="AD62" s="1335"/>
      <c r="AE62" s="1335"/>
      <c r="AF62" s="1335"/>
      <c r="AG62" s="1335"/>
      <c r="AH62" s="1335"/>
      <c r="AI62" s="1335"/>
      <c r="AJ62" s="1335"/>
      <c r="AK62" s="1335"/>
      <c r="AL62" s="1335"/>
      <c r="AM62" s="1335"/>
      <c r="AN62" s="1335"/>
      <c r="AO62" s="1335"/>
      <c r="AP62" s="1335"/>
      <c r="AQ62" s="1335"/>
      <c r="AR62" s="2100"/>
      <c r="AS62" s="2100"/>
      <c r="AT62" s="2100"/>
      <c r="AU62" s="2100"/>
      <c r="AV62" s="2100"/>
      <c r="AW62" s="2100"/>
      <c r="AX62" s="2100"/>
      <c r="AY62" s="2100"/>
      <c r="AZ62" s="2100"/>
      <c r="BA62" s="2100"/>
      <c r="BB62" s="2100"/>
      <c r="BC62" s="2100"/>
      <c r="BD62" s="2100"/>
      <c r="BE62" s="2100"/>
      <c r="BF62" s="2100"/>
      <c r="BG62" s="2100"/>
      <c r="BH62" s="2100"/>
      <c r="BI62" s="2100"/>
      <c r="BJ62" s="2100"/>
      <c r="BK62" s="2100"/>
      <c r="BL62" s="2100"/>
      <c r="BM62" s="2100"/>
      <c r="BN62" s="2100"/>
      <c r="BO62" s="2100"/>
      <c r="BP62" s="2100"/>
      <c r="BQ62" s="2100"/>
      <c r="BR62" s="2100"/>
      <c r="BS62" s="2100"/>
      <c r="BT62" s="2100"/>
      <c r="BU62" s="2100"/>
      <c r="BV62" s="2100"/>
      <c r="BW62" s="2100"/>
      <c r="BX62" s="2100"/>
      <c r="BY62" s="2100"/>
      <c r="BZ62" s="2100"/>
      <c r="CA62" s="2100"/>
      <c r="CB62" s="2100"/>
      <c r="CC62" s="2100"/>
      <c r="CD62" s="2100"/>
      <c r="CE62" s="2100"/>
      <c r="CF62" s="2100"/>
      <c r="CG62" s="2100"/>
      <c r="CH62" s="2100"/>
      <c r="CI62" s="2100"/>
      <c r="CJ62" s="2100"/>
      <c r="CK62" s="2100"/>
      <c r="CL62" s="2100"/>
      <c r="CM62" s="2100"/>
      <c r="CN62" s="2100"/>
      <c r="CO62" s="2100"/>
      <c r="CP62" s="2100"/>
      <c r="CQ62" s="2100"/>
      <c r="CR62" s="2100"/>
      <c r="CS62" s="2100"/>
      <c r="CT62" s="2100"/>
      <c r="CU62" s="2100"/>
      <c r="CV62" s="2100"/>
      <c r="CW62" s="2100"/>
      <c r="CX62" s="2100"/>
      <c r="CY62" s="2100"/>
      <c r="CZ62" s="2100"/>
      <c r="DA62" s="2100"/>
      <c r="DB62" s="2100"/>
      <c r="DC62" s="2100"/>
      <c r="DD62" s="2100"/>
      <c r="DE62" s="2100"/>
      <c r="DF62" s="2100"/>
      <c r="DG62" s="2100"/>
      <c r="DH62" s="2100"/>
      <c r="DI62" s="2100"/>
      <c r="DJ62" s="2100"/>
      <c r="DK62" s="2100"/>
      <c r="DL62" s="2100"/>
      <c r="DM62" s="2100"/>
      <c r="DN62" s="2100"/>
      <c r="DO62" s="2100"/>
      <c r="DP62" s="2100"/>
      <c r="DQ62" s="2100"/>
      <c r="DR62" s="2100"/>
      <c r="DS62" s="2100"/>
      <c r="DT62" s="2100"/>
      <c r="DU62" s="2100"/>
      <c r="DV62" s="2100"/>
      <c r="DW62" s="2100"/>
      <c r="DX62" s="2100"/>
      <c r="DY62" s="2100"/>
      <c r="DZ62" s="2100"/>
      <c r="EA62" s="2100"/>
      <c r="EB62" s="2100"/>
      <c r="EC62" s="2100"/>
      <c r="ED62" s="2100"/>
      <c r="EE62" s="2100"/>
      <c r="EF62" s="2100"/>
      <c r="EG62" s="2100"/>
      <c r="EH62" s="2100"/>
      <c r="EI62" s="2100"/>
      <c r="EJ62" s="2100"/>
      <c r="EK62" s="2100"/>
      <c r="EL62" s="2100"/>
      <c r="EM62" s="2100"/>
      <c r="EN62" s="2100"/>
      <c r="EO62" s="2100"/>
      <c r="EP62" s="2100"/>
      <c r="EQ62" s="2100"/>
      <c r="ER62" s="2100"/>
      <c r="ES62" s="2100"/>
      <c r="ET62" s="2100"/>
      <c r="EU62" s="2100"/>
      <c r="EV62" s="2100"/>
      <c r="EW62" s="2100"/>
      <c r="EX62" s="2100"/>
      <c r="EY62" s="2100"/>
      <c r="EZ62" s="2100"/>
      <c r="FA62" s="2100"/>
      <c r="FB62" s="2100"/>
      <c r="FC62" s="2100"/>
      <c r="FD62" s="2100"/>
      <c r="FE62" s="2100"/>
      <c r="FF62" s="2100"/>
      <c r="FG62" s="2100"/>
      <c r="FH62" s="2100"/>
      <c r="FI62" s="2100"/>
      <c r="FJ62" s="2100"/>
      <c r="FK62" s="2100"/>
      <c r="FL62" s="2100"/>
      <c r="FM62" s="2100"/>
      <c r="FN62" s="2100"/>
      <c r="FO62" s="2100"/>
      <c r="FP62" s="2100"/>
      <c r="FQ62" s="2100"/>
      <c r="FR62" s="2100"/>
      <c r="FS62" s="2100"/>
      <c r="FT62" s="2100"/>
      <c r="FU62" s="2100"/>
      <c r="FV62" s="2100"/>
      <c r="FW62" s="2100"/>
      <c r="FX62" s="2100"/>
      <c r="FY62" s="2100"/>
      <c r="FZ62" s="2100"/>
      <c r="GA62" s="2100"/>
      <c r="GB62" s="2100"/>
      <c r="GC62" s="2100"/>
      <c r="GD62" s="2100"/>
      <c r="GE62" s="2100"/>
      <c r="GF62" s="2100"/>
      <c r="GG62" s="2100"/>
      <c r="GH62" s="2100"/>
      <c r="GI62" s="2100"/>
      <c r="GJ62" s="2100"/>
      <c r="GK62" s="2100"/>
      <c r="GL62" s="2100"/>
      <c r="GM62" s="2100"/>
      <c r="GN62" s="2100"/>
      <c r="GO62" s="2100"/>
      <c r="GP62" s="2100"/>
      <c r="GQ62" s="2100"/>
      <c r="GR62" s="2100"/>
      <c r="GS62" s="2100"/>
      <c r="GT62" s="2100"/>
      <c r="GU62" s="2100"/>
      <c r="GV62" s="2100"/>
      <c r="GW62" s="2100"/>
      <c r="GX62" s="2100"/>
      <c r="GY62" s="2100"/>
    </row>
    <row r="63" spans="2:207" s="61" customFormat="1" ht="24.95" customHeight="1" x14ac:dyDescent="0.2">
      <c r="B63" s="1068"/>
      <c r="C63" s="1068"/>
      <c r="D63" s="1068"/>
      <c r="E63" s="1068"/>
      <c r="F63" s="1069"/>
      <c r="G63" s="1068"/>
      <c r="H63" s="1068"/>
      <c r="I63" s="1068"/>
      <c r="J63" s="1068"/>
      <c r="K63" s="1068"/>
      <c r="L63" s="1068"/>
      <c r="M63" s="1068"/>
      <c r="N63" s="1068"/>
      <c r="O63" s="1336"/>
      <c r="P63" s="2100"/>
      <c r="Q63" s="1335"/>
      <c r="R63" s="1335"/>
      <c r="S63" s="1335"/>
      <c r="T63" s="1335"/>
      <c r="U63" s="1335"/>
      <c r="V63" s="1335"/>
      <c r="W63" s="1335"/>
      <c r="X63" s="1335"/>
      <c r="Y63" s="1335"/>
      <c r="Z63" s="1335"/>
      <c r="AA63" s="1335"/>
      <c r="AB63" s="1335"/>
      <c r="AC63" s="1335"/>
      <c r="AD63" s="1335"/>
      <c r="AE63" s="1335"/>
      <c r="AF63" s="1335"/>
      <c r="AG63" s="1335"/>
      <c r="AH63" s="1335"/>
      <c r="AI63" s="1335"/>
      <c r="AJ63" s="1335"/>
      <c r="AK63" s="1335"/>
      <c r="AL63" s="1335"/>
      <c r="AM63" s="1335"/>
      <c r="AN63" s="1335"/>
      <c r="AO63" s="1335"/>
      <c r="AP63" s="1335"/>
      <c r="AQ63" s="1335"/>
      <c r="AR63" s="2100"/>
      <c r="AS63" s="2100"/>
      <c r="AT63" s="2100"/>
      <c r="AU63" s="2100"/>
      <c r="AV63" s="2100"/>
      <c r="AW63" s="2100"/>
      <c r="AX63" s="2100"/>
      <c r="AY63" s="2100"/>
      <c r="AZ63" s="2100"/>
      <c r="BA63" s="2100"/>
      <c r="BB63" s="2100"/>
      <c r="BC63" s="2100"/>
      <c r="BD63" s="2100"/>
      <c r="BE63" s="2100"/>
      <c r="BF63" s="2100"/>
      <c r="BG63" s="2100"/>
      <c r="BH63" s="2100"/>
      <c r="BI63" s="2100"/>
      <c r="BJ63" s="2100"/>
      <c r="BK63" s="2100"/>
      <c r="BL63" s="2100"/>
      <c r="BM63" s="2100"/>
      <c r="BN63" s="2100"/>
      <c r="BO63" s="2100"/>
      <c r="BP63" s="2100"/>
      <c r="BQ63" s="2100"/>
      <c r="BR63" s="2100"/>
      <c r="BS63" s="2100"/>
      <c r="BT63" s="2100"/>
      <c r="BU63" s="2100"/>
      <c r="BV63" s="2100"/>
      <c r="BW63" s="2100"/>
      <c r="BX63" s="2100"/>
      <c r="BY63" s="2100"/>
      <c r="BZ63" s="2100"/>
      <c r="CA63" s="2100"/>
      <c r="CB63" s="2100"/>
      <c r="CC63" s="2100"/>
      <c r="CD63" s="2100"/>
      <c r="CE63" s="2100"/>
      <c r="CF63" s="2100"/>
      <c r="CG63" s="2100"/>
      <c r="CH63" s="2100"/>
      <c r="CI63" s="2100"/>
      <c r="CJ63" s="2100"/>
      <c r="CK63" s="2100"/>
      <c r="CL63" s="2100"/>
      <c r="CM63" s="2100"/>
      <c r="CN63" s="2100"/>
      <c r="CO63" s="2100"/>
      <c r="CP63" s="2100"/>
      <c r="CQ63" s="2100"/>
      <c r="CR63" s="2100"/>
      <c r="CS63" s="2100"/>
      <c r="CT63" s="2100"/>
      <c r="CU63" s="2100"/>
      <c r="CV63" s="2100"/>
      <c r="CW63" s="2100"/>
      <c r="CX63" s="2100"/>
      <c r="CY63" s="2100"/>
      <c r="CZ63" s="2100"/>
      <c r="DA63" s="2100"/>
      <c r="DB63" s="2100"/>
      <c r="DC63" s="2100"/>
      <c r="DD63" s="2100"/>
      <c r="DE63" s="2100"/>
      <c r="DF63" s="2100"/>
      <c r="DG63" s="2100"/>
      <c r="DH63" s="2100"/>
      <c r="DI63" s="2100"/>
      <c r="DJ63" s="2100"/>
      <c r="DK63" s="2100"/>
      <c r="DL63" s="2100"/>
      <c r="DM63" s="2100"/>
      <c r="DN63" s="2100"/>
      <c r="DO63" s="2100"/>
      <c r="DP63" s="2100"/>
      <c r="DQ63" s="2100"/>
      <c r="DR63" s="2100"/>
      <c r="DS63" s="2100"/>
      <c r="DT63" s="2100"/>
      <c r="DU63" s="2100"/>
      <c r="DV63" s="2100"/>
      <c r="DW63" s="2100"/>
      <c r="DX63" s="2100"/>
      <c r="DY63" s="2100"/>
      <c r="DZ63" s="2100"/>
      <c r="EA63" s="2100"/>
      <c r="EB63" s="2100"/>
      <c r="EC63" s="2100"/>
      <c r="ED63" s="2100"/>
      <c r="EE63" s="2100"/>
      <c r="EF63" s="2100"/>
      <c r="EG63" s="2100"/>
      <c r="EH63" s="2100"/>
      <c r="EI63" s="2100"/>
      <c r="EJ63" s="2100"/>
      <c r="EK63" s="2100"/>
      <c r="EL63" s="2100"/>
      <c r="EM63" s="2100"/>
      <c r="EN63" s="2100"/>
      <c r="EO63" s="2100"/>
      <c r="EP63" s="2100"/>
      <c r="EQ63" s="2100"/>
      <c r="ER63" s="2100"/>
      <c r="ES63" s="2100"/>
      <c r="ET63" s="2100"/>
      <c r="EU63" s="2100"/>
      <c r="EV63" s="2100"/>
      <c r="EW63" s="2100"/>
      <c r="EX63" s="2100"/>
      <c r="EY63" s="2100"/>
      <c r="EZ63" s="2100"/>
      <c r="FA63" s="2100"/>
      <c r="FB63" s="2100"/>
      <c r="FC63" s="2100"/>
      <c r="FD63" s="2100"/>
      <c r="FE63" s="2100"/>
      <c r="FF63" s="2100"/>
      <c r="FG63" s="2100"/>
      <c r="FH63" s="2100"/>
      <c r="FI63" s="2100"/>
      <c r="FJ63" s="2100"/>
      <c r="FK63" s="2100"/>
      <c r="FL63" s="2100"/>
      <c r="FM63" s="2100"/>
      <c r="FN63" s="2100"/>
      <c r="FO63" s="2100"/>
      <c r="FP63" s="2100"/>
      <c r="FQ63" s="2100"/>
      <c r="FR63" s="2100"/>
      <c r="FS63" s="2100"/>
      <c r="FT63" s="2100"/>
      <c r="FU63" s="2100"/>
      <c r="FV63" s="2100"/>
      <c r="FW63" s="2100"/>
      <c r="FX63" s="2100"/>
      <c r="FY63" s="2100"/>
      <c r="FZ63" s="2100"/>
      <c r="GA63" s="2100"/>
      <c r="GB63" s="2100"/>
      <c r="GC63" s="2100"/>
      <c r="GD63" s="2100"/>
      <c r="GE63" s="2100"/>
      <c r="GF63" s="2100"/>
      <c r="GG63" s="2100"/>
      <c r="GH63" s="2100"/>
      <c r="GI63" s="2100"/>
      <c r="GJ63" s="2100"/>
      <c r="GK63" s="2100"/>
      <c r="GL63" s="2100"/>
      <c r="GM63" s="2100"/>
      <c r="GN63" s="2100"/>
      <c r="GO63" s="2100"/>
      <c r="GP63" s="2100"/>
      <c r="GQ63" s="2100"/>
      <c r="GR63" s="2100"/>
      <c r="GS63" s="2100"/>
      <c r="GT63" s="2100"/>
      <c r="GU63" s="2100"/>
      <c r="GV63" s="2100"/>
      <c r="GW63" s="2100"/>
      <c r="GX63" s="2100"/>
      <c r="GY63" s="2100"/>
    </row>
    <row r="64" spans="2:207" s="61" customFormat="1" ht="24.95" customHeight="1" x14ac:dyDescent="0.2">
      <c r="B64" s="1068"/>
      <c r="C64" s="1068"/>
      <c r="D64" s="1068"/>
      <c r="E64" s="1068"/>
      <c r="F64" s="1069"/>
      <c r="G64" s="1068"/>
      <c r="H64" s="1068"/>
      <c r="I64" s="1068"/>
      <c r="J64" s="1068"/>
      <c r="K64" s="1068"/>
      <c r="L64" s="1068"/>
      <c r="M64" s="1068"/>
      <c r="N64" s="1068"/>
      <c r="O64" s="1336"/>
      <c r="P64" s="2100"/>
      <c r="Q64" s="1335"/>
      <c r="R64" s="1335"/>
      <c r="S64" s="1335"/>
      <c r="T64" s="1335"/>
      <c r="U64" s="1335"/>
      <c r="V64" s="1335"/>
      <c r="W64" s="1335"/>
      <c r="X64" s="1335"/>
      <c r="Y64" s="1335"/>
      <c r="Z64" s="1335"/>
      <c r="AA64" s="1335"/>
      <c r="AB64" s="1335"/>
      <c r="AC64" s="1335"/>
      <c r="AD64" s="1335"/>
      <c r="AE64" s="1335"/>
      <c r="AF64" s="1335"/>
      <c r="AG64" s="1335"/>
      <c r="AH64" s="1335"/>
      <c r="AI64" s="1335"/>
      <c r="AJ64" s="1335"/>
      <c r="AK64" s="1335"/>
      <c r="AL64" s="1335"/>
      <c r="AM64" s="1335"/>
      <c r="AN64" s="1335"/>
      <c r="AO64" s="1335"/>
      <c r="AP64" s="1335"/>
      <c r="AQ64" s="1335"/>
      <c r="AR64" s="2100"/>
      <c r="AS64" s="2100"/>
      <c r="AT64" s="2100"/>
      <c r="AU64" s="2100"/>
      <c r="AV64" s="2100"/>
      <c r="AW64" s="2100"/>
      <c r="AX64" s="2100"/>
      <c r="AY64" s="2100"/>
      <c r="AZ64" s="2100"/>
      <c r="BA64" s="2100"/>
      <c r="BB64" s="2100"/>
      <c r="BC64" s="2100"/>
      <c r="BD64" s="2100"/>
      <c r="BE64" s="2100"/>
      <c r="BF64" s="2100"/>
      <c r="BG64" s="2100"/>
      <c r="BH64" s="2100"/>
      <c r="BI64" s="2100"/>
      <c r="BJ64" s="2100"/>
      <c r="BK64" s="2100"/>
      <c r="BL64" s="2100"/>
      <c r="BM64" s="2100"/>
      <c r="BN64" s="2100"/>
      <c r="BO64" s="2100"/>
      <c r="BP64" s="2100"/>
      <c r="BQ64" s="2100"/>
      <c r="BR64" s="2100"/>
      <c r="BS64" s="2100"/>
      <c r="BT64" s="2100"/>
      <c r="BU64" s="2100"/>
      <c r="BV64" s="2100"/>
      <c r="BW64" s="2100"/>
      <c r="BX64" s="2100"/>
      <c r="BY64" s="2100"/>
      <c r="BZ64" s="2100"/>
      <c r="CA64" s="2100"/>
      <c r="CB64" s="2100"/>
      <c r="CC64" s="2100"/>
      <c r="CD64" s="2100"/>
      <c r="CE64" s="2100"/>
      <c r="CF64" s="2100"/>
      <c r="CG64" s="2100"/>
      <c r="CH64" s="2100"/>
      <c r="CI64" s="2100"/>
      <c r="CJ64" s="2100"/>
      <c r="CK64" s="2100"/>
      <c r="CL64" s="2100"/>
      <c r="CM64" s="2100"/>
      <c r="CN64" s="2100"/>
      <c r="CO64" s="2100"/>
      <c r="CP64" s="2100"/>
      <c r="CQ64" s="2100"/>
      <c r="CR64" s="2100"/>
      <c r="CS64" s="2100"/>
      <c r="CT64" s="2100"/>
      <c r="CU64" s="2100"/>
      <c r="CV64" s="2100"/>
      <c r="CW64" s="2100"/>
      <c r="CX64" s="2100"/>
      <c r="CY64" s="2100"/>
      <c r="CZ64" s="2100"/>
      <c r="DA64" s="2100"/>
      <c r="DB64" s="2100"/>
      <c r="DC64" s="2100"/>
      <c r="DD64" s="2100"/>
      <c r="DE64" s="2100"/>
      <c r="DF64" s="2100"/>
      <c r="DG64" s="2100"/>
      <c r="DH64" s="2100"/>
      <c r="DI64" s="2100"/>
      <c r="DJ64" s="2100"/>
      <c r="DK64" s="2100"/>
      <c r="DL64" s="2100"/>
      <c r="DM64" s="2100"/>
      <c r="DN64" s="2100"/>
      <c r="DO64" s="2100"/>
      <c r="DP64" s="2100"/>
      <c r="DQ64" s="2100"/>
      <c r="DR64" s="2100"/>
      <c r="DS64" s="2100"/>
      <c r="DT64" s="2100"/>
      <c r="DU64" s="2100"/>
      <c r="DV64" s="2100"/>
      <c r="DW64" s="2100"/>
      <c r="DX64" s="2100"/>
      <c r="DY64" s="2100"/>
      <c r="DZ64" s="2100"/>
      <c r="EA64" s="2100"/>
      <c r="EB64" s="2100"/>
      <c r="EC64" s="2100"/>
      <c r="ED64" s="2100"/>
      <c r="EE64" s="2100"/>
      <c r="EF64" s="2100"/>
      <c r="EG64" s="2100"/>
      <c r="EH64" s="2100"/>
      <c r="EI64" s="2100"/>
      <c r="EJ64" s="2100"/>
      <c r="EK64" s="2100"/>
      <c r="EL64" s="2100"/>
      <c r="EM64" s="2100"/>
      <c r="EN64" s="2100"/>
      <c r="EO64" s="2100"/>
      <c r="EP64" s="2100"/>
      <c r="EQ64" s="2100"/>
      <c r="ER64" s="2100"/>
      <c r="ES64" s="2100"/>
      <c r="ET64" s="2100"/>
      <c r="EU64" s="2100"/>
      <c r="EV64" s="2100"/>
      <c r="EW64" s="2100"/>
      <c r="EX64" s="2100"/>
      <c r="EY64" s="2100"/>
      <c r="EZ64" s="2100"/>
      <c r="FA64" s="2100"/>
      <c r="FB64" s="2100"/>
      <c r="FC64" s="2100"/>
      <c r="FD64" s="2100"/>
      <c r="FE64" s="2100"/>
      <c r="FF64" s="2100"/>
      <c r="FG64" s="2100"/>
      <c r="FH64" s="2100"/>
      <c r="FI64" s="2100"/>
      <c r="FJ64" s="2100"/>
      <c r="FK64" s="2100"/>
      <c r="FL64" s="2100"/>
      <c r="FM64" s="2100"/>
      <c r="FN64" s="2100"/>
      <c r="FO64" s="2100"/>
      <c r="FP64" s="2100"/>
      <c r="FQ64" s="2100"/>
      <c r="FR64" s="2100"/>
      <c r="FS64" s="2100"/>
      <c r="FT64" s="2100"/>
      <c r="FU64" s="2100"/>
      <c r="FV64" s="2100"/>
      <c r="FW64" s="2100"/>
      <c r="FX64" s="2100"/>
      <c r="FY64" s="2100"/>
      <c r="FZ64" s="2100"/>
      <c r="GA64" s="2100"/>
      <c r="GB64" s="2100"/>
      <c r="GC64" s="2100"/>
      <c r="GD64" s="2100"/>
      <c r="GE64" s="2100"/>
      <c r="GF64" s="2100"/>
      <c r="GG64" s="2100"/>
      <c r="GH64" s="2100"/>
      <c r="GI64" s="2100"/>
      <c r="GJ64" s="2100"/>
      <c r="GK64" s="2100"/>
      <c r="GL64" s="2100"/>
      <c r="GM64" s="2100"/>
      <c r="GN64" s="2100"/>
      <c r="GO64" s="2100"/>
      <c r="GP64" s="2100"/>
      <c r="GQ64" s="2100"/>
      <c r="GR64" s="2100"/>
      <c r="GS64" s="2100"/>
      <c r="GT64" s="2100"/>
      <c r="GU64" s="2100"/>
      <c r="GV64" s="2100"/>
      <c r="GW64" s="2100"/>
      <c r="GX64" s="2100"/>
      <c r="GY64" s="2100"/>
    </row>
    <row r="65" spans="2:207" s="61" customFormat="1" ht="24.95" customHeight="1" x14ac:dyDescent="0.2">
      <c r="B65" s="1068"/>
      <c r="C65" s="1068"/>
      <c r="D65" s="1068"/>
      <c r="E65" s="1068"/>
      <c r="F65" s="1069"/>
      <c r="G65" s="1068"/>
      <c r="H65" s="1068"/>
      <c r="I65" s="1068"/>
      <c r="J65" s="1068"/>
      <c r="K65" s="1068"/>
      <c r="L65" s="1068"/>
      <c r="M65" s="1068"/>
      <c r="N65" s="1068"/>
      <c r="O65" s="1336"/>
      <c r="P65" s="2100"/>
      <c r="Q65" s="1335"/>
      <c r="R65" s="1335"/>
      <c r="S65" s="1335"/>
      <c r="T65" s="1335"/>
      <c r="U65" s="1335"/>
      <c r="V65" s="1335"/>
      <c r="W65" s="1335"/>
      <c r="X65" s="1335"/>
      <c r="Y65" s="1335"/>
      <c r="Z65" s="1335"/>
      <c r="AA65" s="1335"/>
      <c r="AB65" s="1335"/>
      <c r="AC65" s="1335"/>
      <c r="AD65" s="1335"/>
      <c r="AE65" s="1335"/>
      <c r="AF65" s="1335"/>
      <c r="AG65" s="1335"/>
      <c r="AH65" s="1335"/>
      <c r="AI65" s="1335"/>
      <c r="AJ65" s="1335"/>
      <c r="AK65" s="1335"/>
      <c r="AL65" s="1335"/>
      <c r="AM65" s="1335"/>
      <c r="AN65" s="1335"/>
      <c r="AO65" s="1335"/>
      <c r="AP65" s="1335"/>
      <c r="AQ65" s="1335"/>
      <c r="AR65" s="2100"/>
      <c r="AS65" s="2100"/>
      <c r="AT65" s="2100"/>
      <c r="AU65" s="2100"/>
      <c r="AV65" s="2100"/>
      <c r="AW65" s="2100"/>
      <c r="AX65" s="2100"/>
      <c r="AY65" s="2100"/>
      <c r="AZ65" s="2100"/>
      <c r="BA65" s="2100"/>
      <c r="BB65" s="2100"/>
      <c r="BC65" s="2100"/>
      <c r="BD65" s="2100"/>
      <c r="BE65" s="2100"/>
      <c r="BF65" s="2100"/>
      <c r="BG65" s="2100"/>
      <c r="BH65" s="2100"/>
      <c r="BI65" s="2100"/>
      <c r="BJ65" s="2100"/>
      <c r="BK65" s="2100"/>
      <c r="BL65" s="2100"/>
      <c r="BM65" s="2100"/>
      <c r="BN65" s="2100"/>
      <c r="BO65" s="2100"/>
      <c r="BP65" s="2100"/>
      <c r="BQ65" s="2100"/>
      <c r="BR65" s="2100"/>
      <c r="BS65" s="2100"/>
      <c r="BT65" s="2100"/>
      <c r="BU65" s="2100"/>
      <c r="BV65" s="2100"/>
      <c r="BW65" s="2100"/>
      <c r="BX65" s="2100"/>
      <c r="BY65" s="2100"/>
      <c r="BZ65" s="2100"/>
      <c r="CA65" s="2100"/>
      <c r="CB65" s="2100"/>
      <c r="CC65" s="2100"/>
      <c r="CD65" s="2100"/>
      <c r="CE65" s="2100"/>
      <c r="CF65" s="2100"/>
      <c r="CG65" s="2100"/>
      <c r="CH65" s="2100"/>
      <c r="CI65" s="2100"/>
      <c r="CJ65" s="2100"/>
      <c r="CK65" s="2100"/>
      <c r="CL65" s="2100"/>
      <c r="CM65" s="2100"/>
      <c r="CN65" s="2100"/>
      <c r="CO65" s="2100"/>
      <c r="CP65" s="2100"/>
      <c r="CQ65" s="2100"/>
      <c r="CR65" s="2100"/>
      <c r="CS65" s="2100"/>
      <c r="CT65" s="2100"/>
      <c r="CU65" s="2100"/>
      <c r="CV65" s="2100"/>
      <c r="CW65" s="2100"/>
      <c r="CX65" s="2100"/>
      <c r="CY65" s="2100"/>
      <c r="CZ65" s="2100"/>
      <c r="DA65" s="2100"/>
      <c r="DB65" s="2100"/>
      <c r="DC65" s="2100"/>
      <c r="DD65" s="2100"/>
      <c r="DE65" s="2100"/>
      <c r="DF65" s="2100"/>
      <c r="DG65" s="2100"/>
      <c r="DH65" s="2100"/>
      <c r="DI65" s="2100"/>
      <c r="DJ65" s="2100"/>
      <c r="DK65" s="2100"/>
      <c r="DL65" s="2100"/>
      <c r="DM65" s="2100"/>
      <c r="DN65" s="2100"/>
      <c r="DO65" s="2100"/>
      <c r="DP65" s="2100"/>
      <c r="DQ65" s="2100"/>
      <c r="DR65" s="2100"/>
      <c r="DS65" s="2100"/>
      <c r="DT65" s="2100"/>
      <c r="DU65" s="2100"/>
      <c r="DV65" s="2100"/>
      <c r="DW65" s="2100"/>
      <c r="DX65" s="2100"/>
      <c r="DY65" s="2100"/>
      <c r="DZ65" s="2100"/>
      <c r="EA65" s="2100"/>
      <c r="EB65" s="2100"/>
      <c r="EC65" s="2100"/>
      <c r="ED65" s="2100"/>
      <c r="EE65" s="2100"/>
      <c r="EF65" s="2100"/>
      <c r="EG65" s="2100"/>
      <c r="EH65" s="2100"/>
      <c r="EI65" s="2100"/>
      <c r="EJ65" s="2100"/>
      <c r="EK65" s="2100"/>
      <c r="EL65" s="2100"/>
      <c r="EM65" s="2100"/>
      <c r="EN65" s="2100"/>
      <c r="EO65" s="2100"/>
      <c r="EP65" s="2100"/>
      <c r="EQ65" s="2100"/>
      <c r="ER65" s="2100"/>
      <c r="ES65" s="2100"/>
      <c r="ET65" s="2100"/>
      <c r="EU65" s="2100"/>
      <c r="EV65" s="2100"/>
      <c r="EW65" s="2100"/>
      <c r="EX65" s="2100"/>
      <c r="EY65" s="2100"/>
      <c r="EZ65" s="2100"/>
      <c r="FA65" s="2100"/>
      <c r="FB65" s="2100"/>
      <c r="FC65" s="2100"/>
      <c r="FD65" s="2100"/>
      <c r="FE65" s="2100"/>
      <c r="FF65" s="2100"/>
      <c r="FG65" s="2100"/>
      <c r="FH65" s="2100"/>
      <c r="FI65" s="2100"/>
      <c r="FJ65" s="2100"/>
      <c r="FK65" s="2100"/>
      <c r="FL65" s="2100"/>
      <c r="FM65" s="2100"/>
      <c r="FN65" s="2100"/>
      <c r="FO65" s="2100"/>
      <c r="FP65" s="2100"/>
      <c r="FQ65" s="2100"/>
      <c r="FR65" s="2100"/>
      <c r="FS65" s="2100"/>
      <c r="FT65" s="2100"/>
      <c r="FU65" s="2100"/>
      <c r="FV65" s="2100"/>
      <c r="FW65" s="2100"/>
      <c r="FX65" s="2100"/>
      <c r="FY65" s="2100"/>
      <c r="FZ65" s="2100"/>
      <c r="GA65" s="2100"/>
      <c r="GB65" s="2100"/>
      <c r="GC65" s="2100"/>
      <c r="GD65" s="2100"/>
      <c r="GE65" s="2100"/>
      <c r="GF65" s="2100"/>
      <c r="GG65" s="2100"/>
      <c r="GH65" s="2100"/>
      <c r="GI65" s="2100"/>
      <c r="GJ65" s="2100"/>
      <c r="GK65" s="2100"/>
      <c r="GL65" s="2100"/>
      <c r="GM65" s="2100"/>
      <c r="GN65" s="2100"/>
      <c r="GO65" s="2100"/>
      <c r="GP65" s="2100"/>
      <c r="GQ65" s="2100"/>
      <c r="GR65" s="2100"/>
      <c r="GS65" s="2100"/>
      <c r="GT65" s="2100"/>
      <c r="GU65" s="2100"/>
      <c r="GV65" s="2100"/>
      <c r="GW65" s="2100"/>
      <c r="GX65" s="2100"/>
      <c r="GY65" s="2100"/>
    </row>
    <row r="66" spans="2:207" s="61" customFormat="1" ht="24.95" customHeight="1" x14ac:dyDescent="0.2">
      <c r="B66" s="1068"/>
      <c r="C66" s="1068"/>
      <c r="D66" s="1068"/>
      <c r="E66" s="1068"/>
      <c r="F66" s="1069"/>
      <c r="G66" s="1068"/>
      <c r="H66" s="1068"/>
      <c r="I66" s="1068"/>
      <c r="J66" s="1068"/>
      <c r="K66" s="1068"/>
      <c r="L66" s="1068"/>
      <c r="M66" s="1068"/>
      <c r="N66" s="1068"/>
      <c r="O66" s="1336"/>
      <c r="P66" s="2100"/>
      <c r="Q66" s="1335"/>
      <c r="R66" s="1335"/>
      <c r="S66" s="1335"/>
      <c r="T66" s="1335"/>
      <c r="U66" s="1335"/>
      <c r="V66" s="1335"/>
      <c r="W66" s="1335"/>
      <c r="X66" s="1335"/>
      <c r="Y66" s="1335"/>
      <c r="Z66" s="1335"/>
      <c r="AA66" s="1335"/>
      <c r="AB66" s="1335"/>
      <c r="AC66" s="1335"/>
      <c r="AD66" s="1335"/>
      <c r="AE66" s="1335"/>
      <c r="AF66" s="1335"/>
      <c r="AG66" s="1335"/>
      <c r="AH66" s="1335"/>
      <c r="AI66" s="1335"/>
      <c r="AJ66" s="1335"/>
      <c r="AK66" s="1335"/>
      <c r="AL66" s="1335"/>
      <c r="AM66" s="1335"/>
      <c r="AN66" s="1335"/>
      <c r="AO66" s="1335"/>
      <c r="AP66" s="1335"/>
      <c r="AQ66" s="1335"/>
      <c r="AR66" s="2100"/>
      <c r="AS66" s="2100"/>
      <c r="AT66" s="2100"/>
      <c r="AU66" s="2100"/>
      <c r="AV66" s="2100"/>
      <c r="AW66" s="2100"/>
      <c r="AX66" s="2100"/>
      <c r="AY66" s="2100"/>
      <c r="AZ66" s="2100"/>
      <c r="BA66" s="2100"/>
      <c r="BB66" s="2100"/>
      <c r="BC66" s="2100"/>
      <c r="BD66" s="2100"/>
      <c r="BE66" s="2100"/>
      <c r="BF66" s="2100"/>
      <c r="BG66" s="2100"/>
      <c r="BH66" s="2100"/>
      <c r="BI66" s="2100"/>
      <c r="BJ66" s="2100"/>
      <c r="BK66" s="2100"/>
      <c r="BL66" s="2100"/>
      <c r="BM66" s="2100"/>
      <c r="BN66" s="2100"/>
      <c r="BO66" s="2100"/>
      <c r="BP66" s="2100"/>
      <c r="BQ66" s="2100"/>
      <c r="BR66" s="2100"/>
      <c r="BS66" s="2100"/>
      <c r="BT66" s="2100"/>
      <c r="BU66" s="2100"/>
      <c r="BV66" s="2100"/>
      <c r="BW66" s="2100"/>
      <c r="BX66" s="2100"/>
      <c r="BY66" s="2100"/>
      <c r="BZ66" s="2100"/>
      <c r="CA66" s="2100"/>
      <c r="CB66" s="2100"/>
      <c r="CC66" s="2100"/>
      <c r="CD66" s="2100"/>
      <c r="CE66" s="2100"/>
      <c r="CF66" s="2100"/>
      <c r="CG66" s="2100"/>
      <c r="CH66" s="2100"/>
      <c r="CI66" s="2100"/>
      <c r="CJ66" s="2100"/>
      <c r="CK66" s="2100"/>
      <c r="CL66" s="2100"/>
      <c r="CM66" s="2100"/>
      <c r="CN66" s="2100"/>
      <c r="CO66" s="2100"/>
      <c r="CP66" s="2100"/>
      <c r="CQ66" s="2100"/>
      <c r="CR66" s="2100"/>
      <c r="CS66" s="2100"/>
      <c r="CT66" s="2100"/>
      <c r="CU66" s="2100"/>
      <c r="CV66" s="2100"/>
      <c r="CW66" s="2100"/>
      <c r="CX66" s="2100"/>
      <c r="CY66" s="2100"/>
      <c r="CZ66" s="2100"/>
      <c r="DA66" s="2100"/>
      <c r="DB66" s="2100"/>
      <c r="DC66" s="2100"/>
      <c r="DD66" s="2100"/>
      <c r="DE66" s="2100"/>
      <c r="DF66" s="2100"/>
      <c r="DG66" s="2100"/>
      <c r="DH66" s="2100"/>
      <c r="DI66" s="2100"/>
      <c r="DJ66" s="2100"/>
      <c r="DK66" s="2100"/>
      <c r="DL66" s="2100"/>
      <c r="DM66" s="2100"/>
      <c r="DN66" s="2100"/>
      <c r="DO66" s="2100"/>
      <c r="DP66" s="2100"/>
      <c r="DQ66" s="2100"/>
      <c r="DR66" s="2100"/>
      <c r="DS66" s="2100"/>
      <c r="DT66" s="2100"/>
      <c r="DU66" s="2100"/>
      <c r="DV66" s="2100"/>
      <c r="DW66" s="2100"/>
      <c r="DX66" s="2100"/>
      <c r="DY66" s="2100"/>
      <c r="DZ66" s="2100"/>
      <c r="EA66" s="2100"/>
      <c r="EB66" s="2100"/>
      <c r="EC66" s="2100"/>
      <c r="ED66" s="2100"/>
      <c r="EE66" s="2100"/>
      <c r="EF66" s="2100"/>
      <c r="EG66" s="2100"/>
      <c r="EH66" s="2100"/>
      <c r="EI66" s="2100"/>
      <c r="EJ66" s="2100"/>
      <c r="EK66" s="2100"/>
      <c r="EL66" s="2100"/>
      <c r="EM66" s="2100"/>
      <c r="EN66" s="2100"/>
      <c r="EO66" s="2100"/>
      <c r="EP66" s="2100"/>
      <c r="EQ66" s="2100"/>
      <c r="ER66" s="2100"/>
      <c r="ES66" s="2100"/>
      <c r="ET66" s="2100"/>
      <c r="EU66" s="2100"/>
      <c r="EV66" s="2100"/>
      <c r="EW66" s="2100"/>
      <c r="EX66" s="2100"/>
      <c r="EY66" s="2100"/>
      <c r="EZ66" s="2100"/>
      <c r="FA66" s="2100"/>
      <c r="FB66" s="2100"/>
      <c r="FC66" s="2100"/>
      <c r="FD66" s="2100"/>
      <c r="FE66" s="2100"/>
      <c r="FF66" s="2100"/>
      <c r="FG66" s="2100"/>
      <c r="FH66" s="2100"/>
      <c r="FI66" s="2100"/>
      <c r="FJ66" s="2100"/>
      <c r="FK66" s="2100"/>
      <c r="FL66" s="2100"/>
      <c r="FM66" s="2100"/>
      <c r="FN66" s="2100"/>
      <c r="FO66" s="2100"/>
      <c r="FP66" s="2100"/>
      <c r="FQ66" s="2100"/>
      <c r="FR66" s="2100"/>
      <c r="FS66" s="2100"/>
      <c r="FT66" s="2100"/>
      <c r="FU66" s="2100"/>
      <c r="FV66" s="2100"/>
      <c r="FW66" s="2100"/>
      <c r="FX66" s="2100"/>
      <c r="FY66" s="2100"/>
      <c r="FZ66" s="2100"/>
      <c r="GA66" s="2100"/>
      <c r="GB66" s="2100"/>
      <c r="GC66" s="2100"/>
      <c r="GD66" s="2100"/>
      <c r="GE66" s="2100"/>
      <c r="GF66" s="2100"/>
      <c r="GG66" s="2100"/>
      <c r="GH66" s="2100"/>
      <c r="GI66" s="2100"/>
      <c r="GJ66" s="2100"/>
      <c r="GK66" s="2100"/>
      <c r="GL66" s="2100"/>
      <c r="GM66" s="2100"/>
      <c r="GN66" s="2100"/>
      <c r="GO66" s="2100"/>
      <c r="GP66" s="2100"/>
      <c r="GQ66" s="2100"/>
      <c r="GR66" s="2100"/>
      <c r="GS66" s="2100"/>
      <c r="GT66" s="2100"/>
      <c r="GU66" s="2100"/>
      <c r="GV66" s="2100"/>
      <c r="GW66" s="2100"/>
      <c r="GX66" s="2100"/>
      <c r="GY66" s="2100"/>
    </row>
    <row r="67" spans="2:207" s="61" customFormat="1" ht="24.95" customHeight="1" x14ac:dyDescent="0.2">
      <c r="B67" s="1068"/>
      <c r="C67" s="1068"/>
      <c r="D67" s="1068"/>
      <c r="E67" s="1068"/>
      <c r="F67" s="1069"/>
      <c r="G67" s="1068"/>
      <c r="H67" s="1068"/>
      <c r="I67" s="1068"/>
      <c r="J67" s="1068"/>
      <c r="K67" s="1068"/>
      <c r="L67" s="1068"/>
      <c r="M67" s="1068"/>
      <c r="N67" s="1068"/>
      <c r="O67" s="1336"/>
      <c r="P67" s="2100"/>
      <c r="Q67" s="1335"/>
      <c r="R67" s="1335"/>
      <c r="S67" s="1335"/>
      <c r="T67" s="1335"/>
      <c r="U67" s="1335"/>
      <c r="V67" s="1335"/>
      <c r="W67" s="1335"/>
      <c r="X67" s="1335"/>
      <c r="Y67" s="1335"/>
      <c r="Z67" s="1335"/>
      <c r="AA67" s="1335"/>
      <c r="AB67" s="1335"/>
      <c r="AC67" s="1335"/>
      <c r="AD67" s="1335"/>
      <c r="AE67" s="1335"/>
      <c r="AF67" s="1335"/>
      <c r="AG67" s="1335"/>
      <c r="AH67" s="1335"/>
      <c r="AI67" s="1335"/>
      <c r="AJ67" s="1335"/>
      <c r="AK67" s="1335"/>
      <c r="AL67" s="1335"/>
      <c r="AM67" s="1335"/>
      <c r="AN67" s="1335"/>
      <c r="AO67" s="1335"/>
      <c r="AP67" s="1335"/>
      <c r="AQ67" s="1335"/>
      <c r="AR67" s="2100"/>
      <c r="AS67" s="2100"/>
      <c r="AT67" s="2100"/>
      <c r="AU67" s="2100"/>
      <c r="AV67" s="2100"/>
      <c r="AW67" s="2100"/>
      <c r="AX67" s="2100"/>
      <c r="AY67" s="2100"/>
      <c r="AZ67" s="2100"/>
      <c r="BA67" s="2100"/>
      <c r="BB67" s="2100"/>
      <c r="BC67" s="2100"/>
      <c r="BD67" s="2100"/>
      <c r="BE67" s="2100"/>
      <c r="BF67" s="2100"/>
      <c r="BG67" s="2100"/>
      <c r="BH67" s="2100"/>
      <c r="BI67" s="2100"/>
      <c r="BJ67" s="2100"/>
      <c r="BK67" s="2100"/>
      <c r="BL67" s="2100"/>
      <c r="BM67" s="2100"/>
      <c r="BN67" s="2100"/>
      <c r="BO67" s="2100"/>
      <c r="BP67" s="2100"/>
      <c r="BQ67" s="2100"/>
      <c r="BR67" s="2100"/>
      <c r="BS67" s="2100"/>
      <c r="BT67" s="2100"/>
      <c r="BU67" s="2100"/>
      <c r="BV67" s="2100"/>
      <c r="BW67" s="2100"/>
      <c r="BX67" s="2100"/>
      <c r="BY67" s="2100"/>
      <c r="BZ67" s="2100"/>
      <c r="CA67" s="2100"/>
      <c r="CB67" s="2100"/>
      <c r="CC67" s="2100"/>
      <c r="CD67" s="2100"/>
      <c r="CE67" s="2100"/>
      <c r="CF67" s="2100"/>
      <c r="CG67" s="2100"/>
      <c r="CH67" s="2100"/>
      <c r="CI67" s="2100"/>
      <c r="CJ67" s="2100"/>
      <c r="CK67" s="2100"/>
      <c r="CL67" s="2100"/>
      <c r="CM67" s="2100"/>
      <c r="CN67" s="2100"/>
      <c r="CO67" s="2100"/>
      <c r="CP67" s="2100"/>
      <c r="CQ67" s="2100"/>
      <c r="CR67" s="2100"/>
      <c r="CS67" s="2100"/>
      <c r="CT67" s="2100"/>
      <c r="CU67" s="2100"/>
      <c r="CV67" s="2100"/>
      <c r="CW67" s="2100"/>
      <c r="CX67" s="2100"/>
      <c r="CY67" s="2100"/>
      <c r="CZ67" s="2100"/>
      <c r="DA67" s="2100"/>
      <c r="DB67" s="2100"/>
      <c r="DC67" s="2100"/>
      <c r="DD67" s="2100"/>
      <c r="DE67" s="2100"/>
      <c r="DF67" s="2100"/>
      <c r="DG67" s="2100"/>
      <c r="DH67" s="2100"/>
      <c r="DI67" s="2100"/>
      <c r="DJ67" s="2100"/>
      <c r="DK67" s="2100"/>
      <c r="DL67" s="2100"/>
      <c r="DM67" s="2100"/>
      <c r="DN67" s="2100"/>
      <c r="DO67" s="2100"/>
      <c r="DP67" s="2100"/>
      <c r="DQ67" s="2100"/>
      <c r="DR67" s="2100"/>
      <c r="DS67" s="2100"/>
      <c r="DT67" s="2100"/>
      <c r="DU67" s="2100"/>
      <c r="DV67" s="2100"/>
      <c r="DW67" s="2100"/>
      <c r="DX67" s="2100"/>
      <c r="DY67" s="2100"/>
      <c r="DZ67" s="2100"/>
      <c r="EA67" s="2100"/>
      <c r="EB67" s="2100"/>
      <c r="EC67" s="2100"/>
      <c r="ED67" s="2100"/>
      <c r="EE67" s="2100"/>
      <c r="EF67" s="2100"/>
      <c r="EG67" s="2100"/>
      <c r="EH67" s="2100"/>
      <c r="EI67" s="2100"/>
      <c r="EJ67" s="2100"/>
      <c r="EK67" s="2100"/>
      <c r="EL67" s="2100"/>
      <c r="EM67" s="2100"/>
      <c r="EN67" s="2100"/>
      <c r="EO67" s="2100"/>
      <c r="EP67" s="2100"/>
      <c r="EQ67" s="2100"/>
      <c r="ER67" s="2100"/>
      <c r="ES67" s="2100"/>
      <c r="ET67" s="2100"/>
      <c r="EU67" s="2100"/>
      <c r="EV67" s="2100"/>
      <c r="EW67" s="2100"/>
      <c r="EX67" s="2100"/>
      <c r="EY67" s="2100"/>
      <c r="EZ67" s="2100"/>
      <c r="FA67" s="2100"/>
      <c r="FB67" s="2100"/>
      <c r="FC67" s="2100"/>
      <c r="FD67" s="2100"/>
      <c r="FE67" s="2100"/>
      <c r="FF67" s="2100"/>
      <c r="FG67" s="2100"/>
      <c r="FH67" s="2100"/>
      <c r="FI67" s="2100"/>
      <c r="FJ67" s="2100"/>
      <c r="FK67" s="2100"/>
      <c r="FL67" s="2100"/>
      <c r="FM67" s="2100"/>
      <c r="FN67" s="2100"/>
      <c r="FO67" s="2100"/>
      <c r="FP67" s="2100"/>
      <c r="FQ67" s="2100"/>
      <c r="FR67" s="2100"/>
      <c r="FS67" s="2100"/>
      <c r="FT67" s="2100"/>
      <c r="FU67" s="2100"/>
      <c r="FV67" s="2100"/>
      <c r="FW67" s="2100"/>
      <c r="FX67" s="2100"/>
      <c r="FY67" s="2100"/>
      <c r="FZ67" s="2100"/>
      <c r="GA67" s="2100"/>
      <c r="GB67" s="2100"/>
      <c r="GC67" s="2100"/>
      <c r="GD67" s="2100"/>
      <c r="GE67" s="2100"/>
      <c r="GF67" s="2100"/>
      <c r="GG67" s="2100"/>
      <c r="GH67" s="2100"/>
      <c r="GI67" s="2100"/>
      <c r="GJ67" s="2100"/>
      <c r="GK67" s="2100"/>
      <c r="GL67" s="2100"/>
      <c r="GM67" s="2100"/>
      <c r="GN67" s="2100"/>
      <c r="GO67" s="2100"/>
      <c r="GP67" s="2100"/>
      <c r="GQ67" s="2100"/>
      <c r="GR67" s="2100"/>
      <c r="GS67" s="2100"/>
      <c r="GT67" s="2100"/>
      <c r="GU67" s="2100"/>
      <c r="GV67" s="2100"/>
      <c r="GW67" s="2100"/>
      <c r="GX67" s="2100"/>
      <c r="GY67" s="2100"/>
    </row>
    <row r="68" spans="2:207" s="61" customFormat="1" ht="24.95" customHeight="1" x14ac:dyDescent="0.2">
      <c r="B68" s="1068"/>
      <c r="C68" s="1068"/>
      <c r="D68" s="1068"/>
      <c r="E68" s="1068"/>
      <c r="F68" s="1069"/>
      <c r="G68" s="1068"/>
      <c r="H68" s="1068"/>
      <c r="I68" s="1068"/>
      <c r="J68" s="1068"/>
      <c r="K68" s="1068"/>
      <c r="L68" s="1068"/>
      <c r="M68" s="1068"/>
      <c r="N68" s="1068"/>
      <c r="O68" s="1336"/>
      <c r="P68" s="2100"/>
      <c r="Q68" s="1335"/>
      <c r="R68" s="1335"/>
      <c r="S68" s="1335"/>
      <c r="T68" s="1335"/>
      <c r="U68" s="1335"/>
      <c r="V68" s="1335"/>
      <c r="W68" s="1335"/>
      <c r="X68" s="1335"/>
      <c r="Y68" s="1335"/>
      <c r="Z68" s="1335"/>
      <c r="AA68" s="1335"/>
      <c r="AB68" s="1335"/>
      <c r="AC68" s="1335"/>
      <c r="AD68" s="1335"/>
      <c r="AE68" s="1335"/>
      <c r="AF68" s="1335"/>
      <c r="AG68" s="1335"/>
      <c r="AH68" s="1335"/>
      <c r="AI68" s="1335"/>
      <c r="AJ68" s="1335"/>
      <c r="AK68" s="1335"/>
      <c r="AL68" s="1335"/>
      <c r="AM68" s="1335"/>
      <c r="AN68" s="1335"/>
      <c r="AO68" s="1335"/>
      <c r="AP68" s="1335"/>
      <c r="AQ68" s="1335"/>
      <c r="AR68" s="2100"/>
      <c r="AS68" s="2100"/>
      <c r="AT68" s="2100"/>
      <c r="AU68" s="2100"/>
      <c r="AV68" s="2100"/>
      <c r="AW68" s="2100"/>
      <c r="AX68" s="2100"/>
      <c r="AY68" s="2100"/>
      <c r="AZ68" s="2100"/>
      <c r="BA68" s="2100"/>
      <c r="BB68" s="2100"/>
      <c r="BC68" s="2100"/>
      <c r="BD68" s="2100"/>
      <c r="BE68" s="2100"/>
      <c r="BF68" s="2100"/>
      <c r="BG68" s="2100"/>
      <c r="BH68" s="2100"/>
      <c r="BI68" s="2100"/>
      <c r="BJ68" s="2100"/>
      <c r="BK68" s="2100"/>
      <c r="BL68" s="2100"/>
      <c r="BM68" s="2100"/>
      <c r="BN68" s="2100"/>
      <c r="BO68" s="2100"/>
      <c r="BP68" s="2100"/>
      <c r="BQ68" s="2100"/>
      <c r="BR68" s="2100"/>
      <c r="BS68" s="2100"/>
      <c r="BT68" s="2100"/>
      <c r="BU68" s="2100"/>
      <c r="BV68" s="2100"/>
      <c r="BW68" s="2100"/>
      <c r="BX68" s="2100"/>
      <c r="BY68" s="2100"/>
      <c r="BZ68" s="2100"/>
      <c r="CA68" s="2100"/>
      <c r="CB68" s="2100"/>
      <c r="CC68" s="2100"/>
      <c r="CD68" s="2100"/>
      <c r="CE68" s="2100"/>
      <c r="CF68" s="2100"/>
      <c r="CG68" s="2100"/>
      <c r="CH68" s="2100"/>
      <c r="CI68" s="2100"/>
      <c r="CJ68" s="2100"/>
      <c r="CK68" s="2100"/>
      <c r="CL68" s="2100"/>
      <c r="CM68" s="2100"/>
      <c r="CN68" s="2100"/>
      <c r="CO68" s="2100"/>
      <c r="CP68" s="2100"/>
      <c r="CQ68" s="2100"/>
      <c r="CR68" s="2100"/>
      <c r="CS68" s="2100"/>
      <c r="CT68" s="2100"/>
      <c r="CU68" s="2100"/>
      <c r="CV68" s="2100"/>
      <c r="CW68" s="2100"/>
      <c r="CX68" s="2100"/>
      <c r="CY68" s="2100"/>
      <c r="CZ68" s="2100"/>
      <c r="DA68" s="2100"/>
      <c r="DB68" s="2100"/>
      <c r="DC68" s="2100"/>
      <c r="DD68" s="2100"/>
      <c r="DE68" s="2100"/>
      <c r="DF68" s="2100"/>
      <c r="DG68" s="2100"/>
      <c r="DH68" s="2100"/>
      <c r="DI68" s="2100"/>
      <c r="DJ68" s="2100"/>
      <c r="DK68" s="2100"/>
      <c r="DL68" s="2100"/>
      <c r="DM68" s="2100"/>
      <c r="DN68" s="2100"/>
      <c r="DO68" s="2100"/>
      <c r="DP68" s="2100"/>
      <c r="DQ68" s="2100"/>
      <c r="DR68" s="2100"/>
      <c r="DS68" s="2100"/>
      <c r="DT68" s="2100"/>
      <c r="DU68" s="2100"/>
      <c r="DV68" s="2100"/>
      <c r="DW68" s="2100"/>
      <c r="DX68" s="2100"/>
      <c r="DY68" s="2100"/>
      <c r="DZ68" s="2100"/>
      <c r="EA68" s="2100"/>
      <c r="EB68" s="2100"/>
      <c r="EC68" s="2100"/>
      <c r="ED68" s="2100"/>
      <c r="EE68" s="2100"/>
      <c r="EF68" s="2100"/>
      <c r="EG68" s="2100"/>
      <c r="EH68" s="2100"/>
      <c r="EI68" s="2100"/>
      <c r="EJ68" s="2100"/>
      <c r="EK68" s="2100"/>
      <c r="EL68" s="2100"/>
      <c r="EM68" s="2100"/>
      <c r="EN68" s="2100"/>
      <c r="EO68" s="2100"/>
      <c r="EP68" s="2100"/>
      <c r="EQ68" s="2100"/>
      <c r="ER68" s="2100"/>
      <c r="ES68" s="2100"/>
      <c r="ET68" s="2100"/>
      <c r="EU68" s="2100"/>
      <c r="EV68" s="2100"/>
      <c r="EW68" s="2100"/>
      <c r="EX68" s="2100"/>
      <c r="EY68" s="2100"/>
      <c r="EZ68" s="2100"/>
      <c r="FA68" s="2100"/>
      <c r="FB68" s="2100"/>
      <c r="FC68" s="2100"/>
      <c r="FD68" s="2100"/>
      <c r="FE68" s="2100"/>
      <c r="FF68" s="2100"/>
      <c r="FG68" s="2100"/>
      <c r="FH68" s="2100"/>
      <c r="FI68" s="2100"/>
      <c r="FJ68" s="2100"/>
      <c r="FK68" s="2100"/>
      <c r="FL68" s="2100"/>
      <c r="FM68" s="2100"/>
      <c r="FN68" s="2100"/>
      <c r="FO68" s="2100"/>
      <c r="FP68" s="2100"/>
      <c r="FQ68" s="2100"/>
      <c r="FR68" s="2100"/>
      <c r="FS68" s="2100"/>
      <c r="FT68" s="2100"/>
      <c r="FU68" s="2100"/>
      <c r="FV68" s="2100"/>
      <c r="FW68" s="2100"/>
      <c r="FX68" s="2100"/>
      <c r="FY68" s="2100"/>
      <c r="FZ68" s="2100"/>
      <c r="GA68" s="2100"/>
      <c r="GB68" s="2100"/>
      <c r="GC68" s="2100"/>
      <c r="GD68" s="2100"/>
      <c r="GE68" s="2100"/>
      <c r="GF68" s="2100"/>
      <c r="GG68" s="2100"/>
      <c r="GH68" s="2100"/>
      <c r="GI68" s="2100"/>
      <c r="GJ68" s="2100"/>
      <c r="GK68" s="2100"/>
      <c r="GL68" s="2100"/>
      <c r="GM68" s="2100"/>
      <c r="GN68" s="2100"/>
      <c r="GO68" s="2100"/>
      <c r="GP68" s="2100"/>
      <c r="GQ68" s="2100"/>
      <c r="GR68" s="2100"/>
      <c r="GS68" s="2100"/>
      <c r="GT68" s="2100"/>
      <c r="GU68" s="2100"/>
      <c r="GV68" s="2100"/>
      <c r="GW68" s="2100"/>
      <c r="GX68" s="2100"/>
      <c r="GY68" s="2100"/>
    </row>
    <row r="69" spans="2:207" s="61" customFormat="1" ht="24.95" customHeight="1" x14ac:dyDescent="0.2">
      <c r="B69" s="1068"/>
      <c r="C69" s="1068"/>
      <c r="D69" s="1068"/>
      <c r="E69" s="1068"/>
      <c r="F69" s="1069"/>
      <c r="G69" s="1068"/>
      <c r="H69" s="1068"/>
      <c r="I69" s="1068"/>
      <c r="J69" s="1068"/>
      <c r="K69" s="1068"/>
      <c r="L69" s="1068"/>
      <c r="M69" s="1068"/>
      <c r="N69" s="1068"/>
      <c r="O69" s="1336"/>
      <c r="P69" s="2100"/>
      <c r="Q69" s="1335"/>
      <c r="R69" s="1335"/>
      <c r="S69" s="1335"/>
      <c r="T69" s="1335"/>
      <c r="U69" s="1335"/>
      <c r="V69" s="1335"/>
      <c r="W69" s="1335"/>
      <c r="X69" s="1335"/>
      <c r="Y69" s="1335"/>
      <c r="Z69" s="1335"/>
      <c r="AA69" s="1335"/>
      <c r="AB69" s="1335"/>
      <c r="AC69" s="1335"/>
      <c r="AD69" s="1335"/>
      <c r="AE69" s="1335"/>
      <c r="AF69" s="1335"/>
      <c r="AG69" s="1335"/>
      <c r="AH69" s="1335"/>
      <c r="AI69" s="1335"/>
      <c r="AJ69" s="1335"/>
      <c r="AK69" s="1335"/>
      <c r="AL69" s="1335"/>
      <c r="AM69" s="1335"/>
      <c r="AN69" s="1335"/>
      <c r="AO69" s="1335"/>
      <c r="AP69" s="1335"/>
      <c r="AQ69" s="1335"/>
      <c r="AR69" s="2100"/>
      <c r="AS69" s="2100"/>
      <c r="AT69" s="2100"/>
      <c r="AU69" s="2100"/>
      <c r="AV69" s="2100"/>
      <c r="AW69" s="2100"/>
      <c r="AX69" s="2100"/>
      <c r="AY69" s="2100"/>
      <c r="AZ69" s="2100"/>
      <c r="BA69" s="2100"/>
      <c r="BB69" s="2100"/>
      <c r="BC69" s="2100"/>
      <c r="BD69" s="2100"/>
      <c r="BE69" s="2100"/>
      <c r="BF69" s="2100"/>
      <c r="BG69" s="2100"/>
      <c r="BH69" s="2100"/>
      <c r="BI69" s="2100"/>
      <c r="BJ69" s="2100"/>
      <c r="BK69" s="2100"/>
      <c r="BL69" s="2100"/>
      <c r="BM69" s="2100"/>
      <c r="BN69" s="2100"/>
      <c r="BO69" s="2100"/>
      <c r="BP69" s="2100"/>
      <c r="BQ69" s="2100"/>
      <c r="BR69" s="2100"/>
      <c r="BS69" s="2100"/>
      <c r="BT69" s="2100"/>
      <c r="BU69" s="2100"/>
      <c r="BV69" s="2100"/>
      <c r="BW69" s="2100"/>
      <c r="BX69" s="2100"/>
      <c r="BY69" s="2100"/>
      <c r="BZ69" s="2100"/>
      <c r="CA69" s="2100"/>
      <c r="CB69" s="2100"/>
      <c r="CC69" s="2100"/>
      <c r="CD69" s="2100"/>
      <c r="CE69" s="2100"/>
      <c r="CF69" s="2100"/>
      <c r="CG69" s="2100"/>
      <c r="CH69" s="2100"/>
      <c r="CI69" s="2100"/>
      <c r="CJ69" s="2100"/>
      <c r="CK69" s="2100"/>
      <c r="CL69" s="2100"/>
      <c r="CM69" s="2100"/>
      <c r="CN69" s="2100"/>
      <c r="CO69" s="2100"/>
      <c r="CP69" s="2100"/>
      <c r="CQ69" s="2100"/>
      <c r="CR69" s="2100"/>
      <c r="CS69" s="2100"/>
      <c r="CT69" s="2100"/>
      <c r="CU69" s="2100"/>
      <c r="CV69" s="2100"/>
      <c r="CW69" s="2100"/>
      <c r="CX69" s="2100"/>
      <c r="CY69" s="2100"/>
      <c r="CZ69" s="2100"/>
      <c r="DA69" s="2100"/>
      <c r="DB69" s="2100"/>
      <c r="DC69" s="2100"/>
      <c r="DD69" s="2100"/>
      <c r="DE69" s="2100"/>
      <c r="DF69" s="2100"/>
      <c r="DG69" s="2100"/>
      <c r="DH69" s="2100"/>
      <c r="DI69" s="2100"/>
      <c r="DJ69" s="2100"/>
      <c r="DK69" s="2100"/>
      <c r="DL69" s="2100"/>
      <c r="DM69" s="2100"/>
      <c r="DN69" s="2100"/>
      <c r="DO69" s="2100"/>
      <c r="DP69" s="2100"/>
      <c r="DQ69" s="2100"/>
      <c r="DR69" s="2100"/>
      <c r="DS69" s="2100"/>
      <c r="DT69" s="2100"/>
      <c r="DU69" s="2100"/>
      <c r="DV69" s="2100"/>
      <c r="DW69" s="2100"/>
      <c r="DX69" s="2100"/>
      <c r="DY69" s="2100"/>
      <c r="DZ69" s="2100"/>
      <c r="EA69" s="2100"/>
      <c r="EB69" s="2100"/>
      <c r="EC69" s="2100"/>
      <c r="ED69" s="2100"/>
      <c r="EE69" s="2100"/>
      <c r="EF69" s="2100"/>
      <c r="EG69" s="2100"/>
      <c r="EH69" s="2100"/>
      <c r="EI69" s="2100"/>
      <c r="EJ69" s="2100"/>
      <c r="EK69" s="2100"/>
      <c r="EL69" s="2100"/>
      <c r="EM69" s="2100"/>
      <c r="EN69" s="2100"/>
      <c r="EO69" s="2100"/>
      <c r="EP69" s="2100"/>
      <c r="EQ69" s="2100"/>
      <c r="ER69" s="2100"/>
      <c r="ES69" s="2100"/>
      <c r="ET69" s="2100"/>
      <c r="EU69" s="2100"/>
      <c r="EV69" s="2100"/>
      <c r="EW69" s="2100"/>
      <c r="EX69" s="2100"/>
      <c r="EY69" s="2100"/>
      <c r="EZ69" s="2100"/>
      <c r="FA69" s="2100"/>
      <c r="FB69" s="2100"/>
      <c r="FC69" s="2100"/>
      <c r="FD69" s="2100"/>
      <c r="FE69" s="2100"/>
      <c r="FF69" s="2100"/>
      <c r="FG69" s="2100"/>
      <c r="FH69" s="2100"/>
      <c r="FI69" s="2100"/>
      <c r="FJ69" s="2100"/>
      <c r="FK69" s="2100"/>
      <c r="FL69" s="2100"/>
      <c r="FM69" s="2100"/>
      <c r="FN69" s="2100"/>
      <c r="FO69" s="2100"/>
      <c r="FP69" s="2100"/>
      <c r="FQ69" s="2100"/>
      <c r="FR69" s="2100"/>
      <c r="FS69" s="2100"/>
      <c r="FT69" s="2100"/>
      <c r="FU69" s="2100"/>
      <c r="FV69" s="2100"/>
      <c r="FW69" s="2100"/>
      <c r="FX69" s="2100"/>
      <c r="FY69" s="2100"/>
      <c r="FZ69" s="2100"/>
      <c r="GA69" s="2100"/>
      <c r="GB69" s="2100"/>
      <c r="GC69" s="2100"/>
      <c r="GD69" s="2100"/>
      <c r="GE69" s="2100"/>
      <c r="GF69" s="2100"/>
      <c r="GG69" s="2100"/>
      <c r="GH69" s="2100"/>
      <c r="GI69" s="2100"/>
      <c r="GJ69" s="2100"/>
      <c r="GK69" s="2100"/>
      <c r="GL69" s="2100"/>
      <c r="GM69" s="2100"/>
      <c r="GN69" s="2100"/>
      <c r="GO69" s="2100"/>
      <c r="GP69" s="2100"/>
      <c r="GQ69" s="2100"/>
      <c r="GR69" s="2100"/>
      <c r="GS69" s="2100"/>
      <c r="GT69" s="2100"/>
      <c r="GU69" s="2100"/>
      <c r="GV69" s="2100"/>
      <c r="GW69" s="2100"/>
      <c r="GX69" s="2100"/>
      <c r="GY69" s="2100"/>
    </row>
    <row r="70" spans="2:207" s="61" customFormat="1" ht="24.95" customHeight="1" x14ac:dyDescent="0.2">
      <c r="B70" s="1068"/>
      <c r="C70" s="1068"/>
      <c r="D70" s="1068"/>
      <c r="E70" s="1068"/>
      <c r="F70" s="1069"/>
      <c r="G70" s="1068"/>
      <c r="H70" s="1068"/>
      <c r="I70" s="1068"/>
      <c r="J70" s="1068"/>
      <c r="K70" s="1068"/>
      <c r="L70" s="1068"/>
      <c r="M70" s="1068"/>
      <c r="N70" s="1068"/>
      <c r="O70" s="1336"/>
      <c r="P70" s="2100"/>
      <c r="Q70" s="1335"/>
      <c r="R70" s="1335"/>
      <c r="S70" s="1335"/>
      <c r="T70" s="1335"/>
      <c r="U70" s="1335"/>
      <c r="V70" s="1335"/>
      <c r="W70" s="1335"/>
      <c r="X70" s="1335"/>
      <c r="Y70" s="1335"/>
      <c r="Z70" s="1335"/>
      <c r="AA70" s="1335"/>
      <c r="AB70" s="1335"/>
      <c r="AC70" s="1335"/>
      <c r="AD70" s="1335"/>
      <c r="AE70" s="1335"/>
      <c r="AF70" s="1335"/>
      <c r="AG70" s="1335"/>
      <c r="AH70" s="1335"/>
      <c r="AI70" s="1335"/>
      <c r="AJ70" s="1335"/>
      <c r="AK70" s="1335"/>
      <c r="AL70" s="1335"/>
      <c r="AM70" s="1335"/>
      <c r="AN70" s="1335"/>
      <c r="AO70" s="1335"/>
      <c r="AP70" s="1335"/>
      <c r="AQ70" s="1335"/>
      <c r="AR70" s="2100"/>
      <c r="AS70" s="2100"/>
      <c r="AT70" s="2100"/>
      <c r="AU70" s="2100"/>
      <c r="AV70" s="2100"/>
      <c r="AW70" s="2100"/>
      <c r="AX70" s="2100"/>
      <c r="AY70" s="2100"/>
      <c r="AZ70" s="2100"/>
      <c r="BA70" s="2100"/>
      <c r="BB70" s="2100"/>
      <c r="BC70" s="2100"/>
      <c r="BD70" s="2100"/>
      <c r="BE70" s="2100"/>
      <c r="BF70" s="2100"/>
      <c r="BG70" s="2100"/>
      <c r="BH70" s="2100"/>
      <c r="BI70" s="2100"/>
      <c r="BJ70" s="2100"/>
      <c r="BK70" s="2100"/>
      <c r="BL70" s="2100"/>
      <c r="BM70" s="2100"/>
      <c r="BN70" s="2100"/>
      <c r="BO70" s="2100"/>
      <c r="BP70" s="2100"/>
      <c r="BQ70" s="2100"/>
      <c r="BR70" s="2100"/>
      <c r="BS70" s="2100"/>
      <c r="BT70" s="2100"/>
      <c r="BU70" s="2100"/>
      <c r="BV70" s="2100"/>
      <c r="BW70" s="2100"/>
      <c r="BX70" s="2100"/>
      <c r="BY70" s="2100"/>
      <c r="BZ70" s="2100"/>
      <c r="CA70" s="2100"/>
      <c r="CB70" s="2100"/>
      <c r="CC70" s="2100"/>
      <c r="CD70" s="2100"/>
      <c r="CE70" s="2100"/>
      <c r="CF70" s="2100"/>
      <c r="CG70" s="2100"/>
      <c r="CH70" s="2100"/>
      <c r="CI70" s="2100"/>
      <c r="CJ70" s="2100"/>
      <c r="CK70" s="2100"/>
      <c r="CL70" s="2100"/>
      <c r="CM70" s="2100"/>
      <c r="CN70" s="2100"/>
      <c r="CO70" s="2100"/>
      <c r="CP70" s="2100"/>
      <c r="CQ70" s="2100"/>
      <c r="CR70" s="2100"/>
      <c r="CS70" s="2100"/>
      <c r="CT70" s="2100"/>
      <c r="CU70" s="2100"/>
      <c r="CV70" s="2100"/>
      <c r="CW70" s="2100"/>
      <c r="CX70" s="2100"/>
      <c r="CY70" s="2100"/>
      <c r="CZ70" s="2100"/>
      <c r="DA70" s="2100"/>
      <c r="DB70" s="2100"/>
      <c r="DC70" s="2100"/>
      <c r="DD70" s="2100"/>
      <c r="DE70" s="2100"/>
      <c r="DF70" s="2100"/>
      <c r="DG70" s="2100"/>
      <c r="DH70" s="2100"/>
      <c r="DI70" s="2100"/>
      <c r="DJ70" s="2100"/>
      <c r="DK70" s="2100"/>
      <c r="DL70" s="2100"/>
      <c r="DM70" s="2100"/>
      <c r="DN70" s="2100"/>
      <c r="DO70" s="2100"/>
      <c r="DP70" s="2100"/>
      <c r="DQ70" s="2100"/>
      <c r="DR70" s="2100"/>
      <c r="DS70" s="2100"/>
      <c r="DT70" s="2100"/>
      <c r="DU70" s="2100"/>
      <c r="DV70" s="2100"/>
      <c r="DW70" s="2100"/>
      <c r="DX70" s="2100"/>
      <c r="DY70" s="2100"/>
      <c r="DZ70" s="2100"/>
      <c r="EA70" s="2100"/>
      <c r="EB70" s="2100"/>
      <c r="EC70" s="2100"/>
      <c r="ED70" s="2100"/>
      <c r="EE70" s="2100"/>
      <c r="EF70" s="2100"/>
      <c r="EG70" s="2100"/>
      <c r="EH70" s="2100"/>
      <c r="EI70" s="2100"/>
      <c r="EJ70" s="2100"/>
      <c r="EK70" s="2100"/>
      <c r="EL70" s="2100"/>
      <c r="EM70" s="2100"/>
      <c r="EN70" s="2100"/>
      <c r="EO70" s="2100"/>
      <c r="EP70" s="2100"/>
      <c r="EQ70" s="2100"/>
      <c r="ER70" s="2100"/>
      <c r="ES70" s="2100"/>
      <c r="ET70" s="2100"/>
      <c r="EU70" s="2100"/>
      <c r="EV70" s="2100"/>
      <c r="EW70" s="2100"/>
      <c r="EX70" s="2100"/>
      <c r="EY70" s="2100"/>
      <c r="EZ70" s="2100"/>
      <c r="FA70" s="2100"/>
      <c r="FB70" s="2100"/>
      <c r="FC70" s="2100"/>
      <c r="FD70" s="2100"/>
      <c r="FE70" s="2100"/>
      <c r="FF70" s="2100"/>
      <c r="FG70" s="2100"/>
      <c r="FH70" s="2100"/>
      <c r="FI70" s="2100"/>
      <c r="FJ70" s="2100"/>
      <c r="FK70" s="2100"/>
      <c r="FL70" s="2100"/>
      <c r="FM70" s="2100"/>
      <c r="FN70" s="2100"/>
      <c r="FO70" s="2100"/>
      <c r="FP70" s="2100"/>
      <c r="FQ70" s="2100"/>
      <c r="FR70" s="2100"/>
      <c r="FS70" s="2100"/>
      <c r="FT70" s="2100"/>
      <c r="FU70" s="2100"/>
      <c r="FV70" s="2100"/>
      <c r="FW70" s="2100"/>
      <c r="FX70" s="2100"/>
      <c r="FY70" s="2100"/>
      <c r="FZ70" s="2100"/>
      <c r="GA70" s="2100"/>
      <c r="GB70" s="2100"/>
      <c r="GC70" s="2100"/>
      <c r="GD70" s="2100"/>
      <c r="GE70" s="2100"/>
      <c r="GF70" s="2100"/>
      <c r="GG70" s="2100"/>
      <c r="GH70" s="2100"/>
      <c r="GI70" s="2100"/>
      <c r="GJ70" s="2100"/>
      <c r="GK70" s="2100"/>
      <c r="GL70" s="2100"/>
      <c r="GM70" s="2100"/>
      <c r="GN70" s="2100"/>
      <c r="GO70" s="2100"/>
      <c r="GP70" s="2100"/>
      <c r="GQ70" s="2100"/>
      <c r="GR70" s="2100"/>
      <c r="GS70" s="2100"/>
      <c r="GT70" s="2100"/>
      <c r="GU70" s="2100"/>
      <c r="GV70" s="2100"/>
      <c r="GW70" s="2100"/>
      <c r="GX70" s="2100"/>
      <c r="GY70" s="2100"/>
    </row>
    <row r="71" spans="2:207" s="61" customFormat="1" ht="24.95" customHeight="1" x14ac:dyDescent="0.2">
      <c r="B71" s="1068"/>
      <c r="C71" s="1068"/>
      <c r="D71" s="1068"/>
      <c r="E71" s="1068"/>
      <c r="F71" s="1069"/>
      <c r="G71" s="1068"/>
      <c r="H71" s="1068"/>
      <c r="I71" s="1068"/>
      <c r="J71" s="1068"/>
      <c r="K71" s="1068"/>
      <c r="L71" s="1068"/>
      <c r="M71" s="1068"/>
      <c r="N71" s="1068"/>
      <c r="O71" s="1336"/>
      <c r="P71" s="2100"/>
      <c r="Q71" s="1335"/>
      <c r="R71" s="1335"/>
      <c r="S71" s="1335"/>
      <c r="T71" s="1335"/>
      <c r="U71" s="1335"/>
      <c r="V71" s="1335"/>
      <c r="W71" s="1335"/>
      <c r="X71" s="1335"/>
      <c r="Y71" s="1335"/>
      <c r="Z71" s="1335"/>
      <c r="AA71" s="1335"/>
      <c r="AB71" s="1335"/>
      <c r="AC71" s="1335"/>
      <c r="AD71" s="1335"/>
      <c r="AE71" s="1335"/>
      <c r="AF71" s="1335"/>
      <c r="AG71" s="1335"/>
      <c r="AH71" s="1335"/>
      <c r="AI71" s="1335"/>
      <c r="AJ71" s="1335"/>
      <c r="AK71" s="1335"/>
      <c r="AL71" s="1335"/>
      <c r="AM71" s="1335"/>
      <c r="AN71" s="1335"/>
      <c r="AO71" s="1335"/>
      <c r="AP71" s="1335"/>
      <c r="AQ71" s="1335"/>
      <c r="AR71" s="2100"/>
      <c r="AS71" s="2100"/>
      <c r="AT71" s="2100"/>
      <c r="AU71" s="2100"/>
      <c r="AV71" s="2100"/>
      <c r="AW71" s="2100"/>
      <c r="AX71" s="2100"/>
      <c r="AY71" s="2100"/>
      <c r="AZ71" s="2100"/>
      <c r="BA71" s="2100"/>
      <c r="BB71" s="2100"/>
      <c r="BC71" s="2100"/>
      <c r="BD71" s="2100"/>
      <c r="BE71" s="2100"/>
      <c r="BF71" s="2100"/>
      <c r="BG71" s="2100"/>
      <c r="BH71" s="2100"/>
      <c r="BI71" s="2100"/>
      <c r="BJ71" s="2100"/>
      <c r="BK71" s="2100"/>
      <c r="BL71" s="2100"/>
      <c r="BM71" s="2100"/>
      <c r="BN71" s="2100"/>
      <c r="BO71" s="2100"/>
      <c r="BP71" s="2100"/>
      <c r="BQ71" s="2100"/>
      <c r="BR71" s="2100"/>
      <c r="BS71" s="2100"/>
      <c r="BT71" s="2100"/>
      <c r="BU71" s="2100"/>
      <c r="BV71" s="2100"/>
      <c r="BW71" s="2100"/>
      <c r="BX71" s="2100"/>
      <c r="BY71" s="2100"/>
      <c r="BZ71" s="2100"/>
      <c r="CA71" s="2100"/>
      <c r="CB71" s="2100"/>
      <c r="CC71" s="2100"/>
      <c r="CD71" s="2100"/>
      <c r="CE71" s="2100"/>
      <c r="CF71" s="2100"/>
      <c r="CG71" s="2100"/>
      <c r="CH71" s="2100"/>
      <c r="CI71" s="2100"/>
      <c r="CJ71" s="2100"/>
      <c r="CK71" s="2100"/>
      <c r="CL71" s="2100"/>
      <c r="CM71" s="2100"/>
      <c r="CN71" s="2100"/>
      <c r="CO71" s="2100"/>
      <c r="CP71" s="2100"/>
      <c r="CQ71" s="2100"/>
      <c r="CR71" s="2100"/>
      <c r="CS71" s="2100"/>
      <c r="CT71" s="2100"/>
      <c r="CU71" s="2100"/>
      <c r="CV71" s="2100"/>
      <c r="CW71" s="2100"/>
      <c r="CX71" s="2100"/>
      <c r="CY71" s="2100"/>
      <c r="CZ71" s="2100"/>
      <c r="DA71" s="2100"/>
      <c r="DB71" s="2100"/>
      <c r="DC71" s="2100"/>
      <c r="DD71" s="2100"/>
      <c r="DE71" s="2100"/>
      <c r="DF71" s="2100"/>
      <c r="DG71" s="2100"/>
      <c r="DH71" s="2100"/>
      <c r="DI71" s="2100"/>
      <c r="DJ71" s="2100"/>
      <c r="DK71" s="2100"/>
      <c r="DL71" s="2100"/>
      <c r="DM71" s="2100"/>
      <c r="DN71" s="2100"/>
      <c r="DO71" s="2100"/>
      <c r="DP71" s="2100"/>
      <c r="DQ71" s="2100"/>
      <c r="DR71" s="2100"/>
      <c r="DS71" s="2100"/>
      <c r="DT71" s="2100"/>
      <c r="DU71" s="2100"/>
      <c r="DV71" s="2100"/>
      <c r="DW71" s="2100"/>
      <c r="DX71" s="2100"/>
      <c r="DY71" s="2100"/>
      <c r="DZ71" s="2100"/>
      <c r="EA71" s="2100"/>
      <c r="EB71" s="2100"/>
      <c r="EC71" s="2100"/>
      <c r="ED71" s="2100"/>
      <c r="EE71" s="2100"/>
      <c r="EF71" s="2100"/>
      <c r="EG71" s="2100"/>
      <c r="EH71" s="2100"/>
      <c r="EI71" s="2100"/>
      <c r="EJ71" s="2100"/>
      <c r="EK71" s="2100"/>
      <c r="EL71" s="2100"/>
      <c r="EM71" s="2100"/>
      <c r="EN71" s="2100"/>
      <c r="EO71" s="2100"/>
      <c r="EP71" s="2100"/>
      <c r="EQ71" s="2100"/>
      <c r="ER71" s="2100"/>
      <c r="ES71" s="2100"/>
      <c r="ET71" s="2100"/>
      <c r="EU71" s="2100"/>
      <c r="EV71" s="2100"/>
      <c r="EW71" s="2100"/>
      <c r="EX71" s="2100"/>
      <c r="EY71" s="2100"/>
      <c r="EZ71" s="2100"/>
      <c r="FA71" s="2100"/>
      <c r="FB71" s="2100"/>
      <c r="FC71" s="2100"/>
      <c r="FD71" s="2100"/>
      <c r="FE71" s="2100"/>
      <c r="FF71" s="2100"/>
      <c r="FG71" s="2100"/>
      <c r="FH71" s="2100"/>
      <c r="FI71" s="2100"/>
      <c r="FJ71" s="2100"/>
      <c r="FK71" s="2100"/>
      <c r="FL71" s="2100"/>
      <c r="FM71" s="2100"/>
      <c r="FN71" s="2100"/>
      <c r="FO71" s="2100"/>
      <c r="FP71" s="2100"/>
      <c r="FQ71" s="2100"/>
      <c r="FR71" s="2100"/>
      <c r="FS71" s="2100"/>
      <c r="FT71" s="2100"/>
      <c r="FU71" s="2100"/>
      <c r="FV71" s="2100"/>
      <c r="FW71" s="2100"/>
      <c r="FX71" s="2100"/>
      <c r="FY71" s="2100"/>
      <c r="FZ71" s="2100"/>
      <c r="GA71" s="2100"/>
      <c r="GB71" s="2100"/>
      <c r="GC71" s="2100"/>
      <c r="GD71" s="2100"/>
      <c r="GE71" s="2100"/>
      <c r="GF71" s="2100"/>
      <c r="GG71" s="2100"/>
      <c r="GH71" s="2100"/>
      <c r="GI71" s="2100"/>
      <c r="GJ71" s="2100"/>
      <c r="GK71" s="2100"/>
      <c r="GL71" s="2100"/>
      <c r="GM71" s="2100"/>
      <c r="GN71" s="2100"/>
      <c r="GO71" s="2100"/>
      <c r="GP71" s="2100"/>
      <c r="GQ71" s="2100"/>
      <c r="GR71" s="2100"/>
      <c r="GS71" s="2100"/>
      <c r="GT71" s="2100"/>
      <c r="GU71" s="2100"/>
      <c r="GV71" s="2100"/>
      <c r="GW71" s="2100"/>
      <c r="GX71" s="2100"/>
      <c r="GY71" s="2100"/>
    </row>
    <row r="72" spans="2:207" s="61" customFormat="1" ht="24.95" customHeight="1" x14ac:dyDescent="0.2">
      <c r="B72" s="1068"/>
      <c r="C72" s="1068"/>
      <c r="D72" s="1068"/>
      <c r="E72" s="1068"/>
      <c r="F72" s="1069"/>
      <c r="G72" s="1068"/>
      <c r="H72" s="1068"/>
      <c r="I72" s="1068"/>
      <c r="J72" s="1068"/>
      <c r="K72" s="1068"/>
      <c r="L72" s="1068"/>
      <c r="M72" s="1068"/>
      <c r="N72" s="1068"/>
      <c r="O72" s="1336"/>
      <c r="P72" s="2100"/>
      <c r="Q72" s="1335"/>
      <c r="R72" s="1335"/>
      <c r="S72" s="1335"/>
      <c r="T72" s="1335"/>
      <c r="U72" s="1335"/>
      <c r="V72" s="1335"/>
      <c r="W72" s="1335"/>
      <c r="X72" s="1335"/>
      <c r="Y72" s="1335"/>
      <c r="Z72" s="1335"/>
      <c r="AA72" s="1335"/>
      <c r="AB72" s="1335"/>
      <c r="AC72" s="1335"/>
      <c r="AD72" s="1335"/>
      <c r="AE72" s="1335"/>
      <c r="AF72" s="1335"/>
      <c r="AG72" s="1335"/>
      <c r="AH72" s="1335"/>
      <c r="AI72" s="1335"/>
      <c r="AJ72" s="1335"/>
      <c r="AK72" s="1335"/>
      <c r="AL72" s="1335"/>
      <c r="AM72" s="1335"/>
      <c r="AN72" s="1335"/>
      <c r="AO72" s="1335"/>
      <c r="AP72" s="1335"/>
      <c r="AQ72" s="1335"/>
      <c r="AR72" s="2100"/>
      <c r="AS72" s="2100"/>
      <c r="AT72" s="2100"/>
      <c r="AU72" s="2100"/>
      <c r="AV72" s="2100"/>
      <c r="AW72" s="2100"/>
      <c r="AX72" s="2100"/>
      <c r="AY72" s="2100"/>
      <c r="AZ72" s="2100"/>
      <c r="BA72" s="2100"/>
      <c r="BB72" s="2100"/>
      <c r="BC72" s="2100"/>
      <c r="BD72" s="2100"/>
      <c r="BE72" s="2100"/>
      <c r="BF72" s="2100"/>
      <c r="BG72" s="2100"/>
      <c r="BH72" s="2100"/>
      <c r="BI72" s="2100"/>
      <c r="BJ72" s="2100"/>
      <c r="BK72" s="2100"/>
      <c r="BL72" s="2100"/>
      <c r="BM72" s="2100"/>
      <c r="BN72" s="2100"/>
      <c r="BO72" s="2100"/>
      <c r="BP72" s="2100"/>
      <c r="BQ72" s="2100"/>
      <c r="BR72" s="2100"/>
      <c r="BS72" s="2100"/>
      <c r="BT72" s="2100"/>
      <c r="BU72" s="2100"/>
      <c r="BV72" s="2100"/>
      <c r="BW72" s="2100"/>
      <c r="BX72" s="2100"/>
      <c r="BY72" s="2100"/>
      <c r="BZ72" s="2100"/>
      <c r="CA72" s="2100"/>
      <c r="CB72" s="2100"/>
      <c r="CC72" s="2100"/>
      <c r="CD72" s="2100"/>
      <c r="CE72" s="2100"/>
      <c r="CF72" s="2100"/>
      <c r="CG72" s="2100"/>
      <c r="CH72" s="2100"/>
      <c r="CI72" s="2100"/>
      <c r="CJ72" s="2100"/>
      <c r="CK72" s="2100"/>
      <c r="CL72" s="2100"/>
      <c r="CM72" s="2100"/>
      <c r="CN72" s="2100"/>
      <c r="CO72" s="2100"/>
      <c r="CP72" s="2100"/>
      <c r="CQ72" s="2100"/>
      <c r="CR72" s="2100"/>
      <c r="CS72" s="2100"/>
      <c r="CT72" s="2100"/>
      <c r="CU72" s="2100"/>
      <c r="CV72" s="2100"/>
      <c r="CW72" s="2100"/>
      <c r="CX72" s="2100"/>
      <c r="CY72" s="2100"/>
      <c r="CZ72" s="2100"/>
      <c r="DA72" s="2100"/>
      <c r="DB72" s="2100"/>
      <c r="DC72" s="2100"/>
      <c r="DD72" s="2100"/>
      <c r="DE72" s="2100"/>
      <c r="DF72" s="2100"/>
      <c r="DG72" s="2100"/>
      <c r="DH72" s="2100"/>
      <c r="DI72" s="2100"/>
      <c r="DJ72" s="2100"/>
      <c r="DK72" s="2100"/>
      <c r="DL72" s="2100"/>
      <c r="DM72" s="2100"/>
      <c r="DN72" s="2100"/>
      <c r="DO72" s="2100"/>
      <c r="DP72" s="2100"/>
      <c r="DQ72" s="2100"/>
      <c r="DR72" s="2100"/>
      <c r="DS72" s="2100"/>
      <c r="DT72" s="2100"/>
      <c r="DU72" s="2100"/>
      <c r="DV72" s="2100"/>
      <c r="DW72" s="2100"/>
      <c r="DX72" s="2100"/>
      <c r="DY72" s="2100"/>
      <c r="DZ72" s="2100"/>
      <c r="EA72" s="2100"/>
      <c r="EB72" s="2100"/>
      <c r="EC72" s="2100"/>
      <c r="ED72" s="2100"/>
      <c r="EE72" s="2100"/>
      <c r="EF72" s="2100"/>
      <c r="EG72" s="2100"/>
      <c r="EH72" s="2100"/>
      <c r="EI72" s="2100"/>
      <c r="EJ72" s="2100"/>
      <c r="EK72" s="2100"/>
      <c r="EL72" s="2100"/>
      <c r="EM72" s="2100"/>
      <c r="EN72" s="2100"/>
      <c r="EO72" s="2100"/>
      <c r="EP72" s="2100"/>
      <c r="EQ72" s="2100"/>
      <c r="ER72" s="2100"/>
      <c r="ES72" s="2100"/>
      <c r="ET72" s="2100"/>
      <c r="EU72" s="2100"/>
      <c r="EV72" s="2100"/>
      <c r="EW72" s="2100"/>
      <c r="EX72" s="2100"/>
      <c r="EY72" s="2100"/>
      <c r="EZ72" s="2100"/>
      <c r="FA72" s="2100"/>
      <c r="FB72" s="2100"/>
      <c r="FC72" s="2100"/>
      <c r="FD72" s="2100"/>
      <c r="FE72" s="2100"/>
      <c r="FF72" s="2100"/>
      <c r="FG72" s="2100"/>
      <c r="FH72" s="2100"/>
      <c r="FI72" s="2100"/>
      <c r="FJ72" s="2100"/>
      <c r="FK72" s="2100"/>
      <c r="FL72" s="2100"/>
      <c r="FM72" s="2100"/>
      <c r="FN72" s="2100"/>
      <c r="FO72" s="2100"/>
      <c r="FP72" s="2100"/>
      <c r="FQ72" s="2100"/>
      <c r="FR72" s="2100"/>
      <c r="FS72" s="2100"/>
      <c r="FT72" s="2100"/>
      <c r="FU72" s="2100"/>
      <c r="FV72" s="2100"/>
      <c r="FW72" s="2100"/>
      <c r="FX72" s="2100"/>
      <c r="FY72" s="2100"/>
      <c r="FZ72" s="2100"/>
      <c r="GA72" s="2100"/>
      <c r="GB72" s="2100"/>
      <c r="GC72" s="2100"/>
      <c r="GD72" s="2100"/>
      <c r="GE72" s="2100"/>
      <c r="GF72" s="2100"/>
      <c r="GG72" s="2100"/>
      <c r="GH72" s="2100"/>
      <c r="GI72" s="2100"/>
      <c r="GJ72" s="2100"/>
      <c r="GK72" s="2100"/>
      <c r="GL72" s="2100"/>
      <c r="GM72" s="2100"/>
      <c r="GN72" s="2100"/>
      <c r="GO72" s="2100"/>
      <c r="GP72" s="2100"/>
      <c r="GQ72" s="2100"/>
      <c r="GR72" s="2100"/>
      <c r="GS72" s="2100"/>
      <c r="GT72" s="2100"/>
      <c r="GU72" s="2100"/>
      <c r="GV72" s="2100"/>
      <c r="GW72" s="2100"/>
      <c r="GX72" s="2100"/>
      <c r="GY72" s="2100"/>
    </row>
    <row r="73" spans="2:207" s="61" customFormat="1" ht="24.95" customHeight="1" x14ac:dyDescent="0.2">
      <c r="B73" s="1068"/>
      <c r="C73" s="1068"/>
      <c r="D73" s="1068"/>
      <c r="E73" s="1068"/>
      <c r="F73" s="1069"/>
      <c r="G73" s="1068"/>
      <c r="H73" s="1068"/>
      <c r="I73" s="1068"/>
      <c r="J73" s="1068"/>
      <c r="K73" s="1068"/>
      <c r="L73" s="1068"/>
      <c r="M73" s="1068"/>
      <c r="N73" s="1068"/>
      <c r="O73" s="1336"/>
      <c r="P73" s="2100"/>
      <c r="Q73" s="1335"/>
      <c r="R73" s="1335"/>
      <c r="S73" s="1335"/>
      <c r="T73" s="1335"/>
      <c r="U73" s="1335"/>
      <c r="V73" s="1335"/>
      <c r="W73" s="1335"/>
      <c r="X73" s="1335"/>
      <c r="Y73" s="1335"/>
      <c r="Z73" s="1335"/>
      <c r="AA73" s="1335"/>
      <c r="AB73" s="1335"/>
      <c r="AC73" s="1335"/>
      <c r="AD73" s="1335"/>
      <c r="AE73" s="1335"/>
      <c r="AF73" s="1335"/>
      <c r="AG73" s="1335"/>
      <c r="AH73" s="1335"/>
      <c r="AI73" s="1335"/>
      <c r="AJ73" s="1335"/>
      <c r="AK73" s="1335"/>
      <c r="AL73" s="1335"/>
      <c r="AM73" s="1335"/>
      <c r="AN73" s="1335"/>
      <c r="AO73" s="1335"/>
      <c r="AP73" s="1335"/>
      <c r="AQ73" s="1335"/>
      <c r="AR73" s="2100"/>
      <c r="AS73" s="2100"/>
      <c r="AT73" s="2100"/>
      <c r="AU73" s="2100"/>
      <c r="AV73" s="2100"/>
      <c r="AW73" s="2100"/>
      <c r="AX73" s="2100"/>
      <c r="AY73" s="2100"/>
      <c r="AZ73" s="2100"/>
      <c r="BA73" s="2100"/>
      <c r="BB73" s="2100"/>
      <c r="BC73" s="2100"/>
      <c r="BD73" s="2100"/>
      <c r="BE73" s="2100"/>
      <c r="BF73" s="2100"/>
      <c r="BG73" s="2100"/>
      <c r="BH73" s="2100"/>
      <c r="BI73" s="2100"/>
      <c r="BJ73" s="2100"/>
      <c r="BK73" s="2100"/>
      <c r="BL73" s="2100"/>
      <c r="BM73" s="2100"/>
      <c r="BN73" s="2100"/>
      <c r="BO73" s="2100"/>
      <c r="BP73" s="2100"/>
      <c r="BQ73" s="2100"/>
      <c r="BR73" s="2100"/>
      <c r="BS73" s="2100"/>
      <c r="BT73" s="2100"/>
      <c r="BU73" s="2100"/>
      <c r="BV73" s="2100"/>
      <c r="BW73" s="2100"/>
      <c r="BX73" s="2100"/>
      <c r="BY73" s="2100"/>
      <c r="BZ73" s="2100"/>
      <c r="CA73" s="2100"/>
      <c r="CB73" s="2100"/>
      <c r="CC73" s="2100"/>
      <c r="CD73" s="2100"/>
      <c r="CE73" s="2100"/>
      <c r="CF73" s="2100"/>
      <c r="CG73" s="2100"/>
      <c r="CH73" s="2100"/>
      <c r="CI73" s="2100"/>
      <c r="CJ73" s="2100"/>
      <c r="CK73" s="2100"/>
      <c r="CL73" s="2100"/>
      <c r="CM73" s="2100"/>
      <c r="CN73" s="2100"/>
      <c r="CO73" s="2100"/>
      <c r="CP73" s="2100"/>
      <c r="CQ73" s="2100"/>
      <c r="CR73" s="2100"/>
      <c r="CS73" s="2100"/>
      <c r="CT73" s="2100"/>
      <c r="CU73" s="2100"/>
      <c r="CV73" s="2100"/>
      <c r="CW73" s="2100"/>
      <c r="CX73" s="2100"/>
      <c r="CY73" s="2100"/>
      <c r="CZ73" s="2100"/>
      <c r="DA73" s="2100"/>
      <c r="DB73" s="2100"/>
      <c r="DC73" s="2100"/>
      <c r="DD73" s="2100"/>
      <c r="DE73" s="2100"/>
      <c r="DF73" s="2100"/>
      <c r="DG73" s="2100"/>
      <c r="DH73" s="2100"/>
      <c r="DI73" s="2100"/>
      <c r="DJ73" s="2100"/>
      <c r="DK73" s="2100"/>
      <c r="DL73" s="2100"/>
      <c r="DM73" s="2100"/>
      <c r="DN73" s="2100"/>
      <c r="DO73" s="2100"/>
      <c r="DP73" s="2100"/>
      <c r="DQ73" s="2100"/>
      <c r="DR73" s="2100"/>
      <c r="DS73" s="2100"/>
      <c r="DT73" s="2100"/>
      <c r="DU73" s="2100"/>
      <c r="DV73" s="2100"/>
      <c r="DW73" s="2100"/>
      <c r="DX73" s="2100"/>
      <c r="DY73" s="2100"/>
      <c r="DZ73" s="2100"/>
      <c r="EA73" s="2100"/>
      <c r="EB73" s="2100"/>
      <c r="EC73" s="2100"/>
      <c r="ED73" s="2100"/>
      <c r="EE73" s="2100"/>
      <c r="EF73" s="2100"/>
      <c r="EG73" s="2100"/>
      <c r="EH73" s="2100"/>
      <c r="EI73" s="2100"/>
      <c r="EJ73" s="2100"/>
      <c r="EK73" s="2100"/>
      <c r="EL73" s="2100"/>
      <c r="EM73" s="2100"/>
      <c r="EN73" s="2100"/>
      <c r="EO73" s="2100"/>
      <c r="EP73" s="2100"/>
      <c r="EQ73" s="2100"/>
      <c r="ER73" s="2100"/>
      <c r="ES73" s="2100"/>
      <c r="ET73" s="2100"/>
      <c r="EU73" s="2100"/>
      <c r="EV73" s="2100"/>
      <c r="EW73" s="2100"/>
      <c r="EX73" s="2100"/>
      <c r="EY73" s="2100"/>
      <c r="EZ73" s="2100"/>
      <c r="FA73" s="2100"/>
      <c r="FB73" s="2100"/>
      <c r="FC73" s="2100"/>
      <c r="FD73" s="2100"/>
      <c r="FE73" s="2100"/>
      <c r="FF73" s="2100"/>
      <c r="FG73" s="2100"/>
      <c r="FH73" s="2100"/>
      <c r="FI73" s="2100"/>
      <c r="FJ73" s="2100"/>
      <c r="FK73" s="2100"/>
      <c r="FL73" s="2100"/>
      <c r="FM73" s="2100"/>
      <c r="FN73" s="2100"/>
      <c r="FO73" s="2100"/>
      <c r="FP73" s="2100"/>
      <c r="FQ73" s="2100"/>
      <c r="FR73" s="2100"/>
      <c r="FS73" s="2100"/>
      <c r="FT73" s="2100"/>
      <c r="FU73" s="2100"/>
      <c r="FV73" s="2100"/>
      <c r="FW73" s="2100"/>
      <c r="FX73" s="2100"/>
      <c r="FY73" s="2100"/>
      <c r="FZ73" s="2100"/>
      <c r="GA73" s="2100"/>
      <c r="GB73" s="2100"/>
      <c r="GC73" s="2100"/>
      <c r="GD73" s="2100"/>
      <c r="GE73" s="2100"/>
      <c r="GF73" s="2100"/>
      <c r="GG73" s="2100"/>
      <c r="GH73" s="2100"/>
      <c r="GI73" s="2100"/>
      <c r="GJ73" s="2100"/>
      <c r="GK73" s="2100"/>
      <c r="GL73" s="2100"/>
      <c r="GM73" s="2100"/>
      <c r="GN73" s="2100"/>
      <c r="GO73" s="2100"/>
      <c r="GP73" s="2100"/>
      <c r="GQ73" s="2100"/>
      <c r="GR73" s="2100"/>
      <c r="GS73" s="2100"/>
      <c r="GT73" s="2100"/>
      <c r="GU73" s="2100"/>
      <c r="GV73" s="2100"/>
      <c r="GW73" s="2100"/>
      <c r="GX73" s="2100"/>
      <c r="GY73" s="2100"/>
    </row>
    <row r="74" spans="2:207" s="61" customFormat="1" ht="24.95" customHeight="1" x14ac:dyDescent="0.2">
      <c r="B74" s="1068"/>
      <c r="C74" s="1068"/>
      <c r="D74" s="1068"/>
      <c r="E74" s="1068"/>
      <c r="F74" s="1069"/>
      <c r="G74" s="1068"/>
      <c r="H74" s="1068"/>
      <c r="I74" s="1068"/>
      <c r="J74" s="1068"/>
      <c r="K74" s="1068"/>
      <c r="L74" s="1068"/>
      <c r="M74" s="1068"/>
      <c r="N74" s="1068"/>
      <c r="O74" s="1336"/>
      <c r="P74" s="2100"/>
      <c r="Q74" s="1335"/>
      <c r="R74" s="1335"/>
      <c r="S74" s="1335"/>
      <c r="T74" s="1335"/>
      <c r="U74" s="1335"/>
      <c r="V74" s="1335"/>
      <c r="W74" s="1335"/>
      <c r="X74" s="1335"/>
      <c r="Y74" s="1335"/>
      <c r="Z74" s="1335"/>
      <c r="AA74" s="1335"/>
      <c r="AB74" s="1335"/>
      <c r="AC74" s="1335"/>
      <c r="AD74" s="1335"/>
      <c r="AE74" s="1335"/>
      <c r="AF74" s="1335"/>
      <c r="AG74" s="1335"/>
      <c r="AH74" s="1335"/>
      <c r="AI74" s="1335"/>
      <c r="AJ74" s="1335"/>
      <c r="AK74" s="1335"/>
      <c r="AL74" s="1335"/>
      <c r="AM74" s="1335"/>
      <c r="AN74" s="1335"/>
      <c r="AO74" s="1335"/>
      <c r="AP74" s="1335"/>
      <c r="AQ74" s="1335"/>
      <c r="AR74" s="2100"/>
      <c r="AS74" s="2100"/>
      <c r="AT74" s="2100"/>
      <c r="AU74" s="2100"/>
      <c r="AV74" s="2100"/>
      <c r="AW74" s="2100"/>
      <c r="AX74" s="2100"/>
      <c r="AY74" s="2100"/>
      <c r="AZ74" s="2100"/>
      <c r="BA74" s="2100"/>
      <c r="BB74" s="2100"/>
      <c r="BC74" s="2100"/>
      <c r="BD74" s="2100"/>
      <c r="BE74" s="2100"/>
      <c r="BF74" s="2100"/>
      <c r="BG74" s="2100"/>
      <c r="BH74" s="2100"/>
      <c r="BI74" s="2100"/>
      <c r="BJ74" s="2100"/>
      <c r="BK74" s="2100"/>
      <c r="BL74" s="2100"/>
      <c r="BM74" s="2100"/>
      <c r="BN74" s="2100"/>
      <c r="BO74" s="2100"/>
      <c r="BP74" s="2100"/>
      <c r="BQ74" s="2100"/>
      <c r="BR74" s="2100"/>
      <c r="BS74" s="2100"/>
      <c r="BT74" s="2100"/>
      <c r="BU74" s="2100"/>
      <c r="BV74" s="2100"/>
      <c r="BW74" s="2100"/>
      <c r="BX74" s="2100"/>
      <c r="BY74" s="2100"/>
      <c r="BZ74" s="2100"/>
      <c r="CA74" s="2100"/>
      <c r="CB74" s="2100"/>
      <c r="CC74" s="2100"/>
      <c r="CD74" s="2100"/>
      <c r="CE74" s="2100"/>
      <c r="CF74" s="2100"/>
      <c r="CG74" s="2100"/>
      <c r="CH74" s="2100"/>
      <c r="CI74" s="2100"/>
      <c r="CJ74" s="2100"/>
      <c r="CK74" s="2100"/>
      <c r="CL74" s="2100"/>
      <c r="CM74" s="2100"/>
      <c r="CN74" s="2100"/>
      <c r="CO74" s="2100"/>
      <c r="CP74" s="2100"/>
      <c r="CQ74" s="2100"/>
      <c r="CR74" s="2100"/>
      <c r="CS74" s="2100"/>
      <c r="CT74" s="2100"/>
      <c r="CU74" s="2100"/>
      <c r="CV74" s="2100"/>
      <c r="CW74" s="2100"/>
      <c r="CX74" s="2100"/>
      <c r="CY74" s="2100"/>
      <c r="CZ74" s="2100"/>
      <c r="DA74" s="2100"/>
      <c r="DB74" s="2100"/>
      <c r="DC74" s="2100"/>
      <c r="DD74" s="2100"/>
      <c r="DE74" s="2100"/>
      <c r="DF74" s="2100"/>
      <c r="DG74" s="2100"/>
      <c r="DH74" s="2100"/>
      <c r="DI74" s="2100"/>
      <c r="DJ74" s="2100"/>
      <c r="DK74" s="2100"/>
      <c r="DL74" s="2100"/>
      <c r="DM74" s="2100"/>
      <c r="DN74" s="2100"/>
      <c r="DO74" s="2100"/>
      <c r="DP74" s="2100"/>
      <c r="DQ74" s="2100"/>
      <c r="DR74" s="2100"/>
      <c r="DS74" s="2100"/>
      <c r="DT74" s="2100"/>
      <c r="DU74" s="2100"/>
      <c r="DV74" s="2100"/>
      <c r="DW74" s="2100"/>
      <c r="DX74" s="2100"/>
      <c r="DY74" s="2100"/>
      <c r="DZ74" s="2100"/>
      <c r="EA74" s="2100"/>
      <c r="EB74" s="2100"/>
      <c r="EC74" s="2100"/>
      <c r="ED74" s="2100"/>
      <c r="EE74" s="2100"/>
      <c r="EF74" s="2100"/>
      <c r="EG74" s="2100"/>
      <c r="EH74" s="2100"/>
      <c r="EI74" s="2100"/>
      <c r="EJ74" s="2100"/>
      <c r="EK74" s="2100"/>
      <c r="EL74" s="2100"/>
      <c r="EM74" s="2100"/>
      <c r="EN74" s="2100"/>
      <c r="EO74" s="2100"/>
      <c r="EP74" s="2100"/>
      <c r="EQ74" s="2100"/>
      <c r="ER74" s="2100"/>
      <c r="ES74" s="2100"/>
      <c r="ET74" s="2100"/>
      <c r="EU74" s="2100"/>
      <c r="EV74" s="2100"/>
      <c r="EW74" s="2100"/>
      <c r="EX74" s="2100"/>
      <c r="EY74" s="2100"/>
      <c r="EZ74" s="2100"/>
      <c r="FA74" s="2100"/>
      <c r="FB74" s="2100"/>
      <c r="FC74" s="2100"/>
      <c r="FD74" s="2100"/>
      <c r="FE74" s="2100"/>
      <c r="FF74" s="2100"/>
      <c r="FG74" s="2100"/>
      <c r="FH74" s="2100"/>
      <c r="FI74" s="2100"/>
      <c r="FJ74" s="2100"/>
      <c r="FK74" s="2100"/>
      <c r="FL74" s="2100"/>
      <c r="FM74" s="2100"/>
      <c r="FN74" s="2100"/>
      <c r="FO74" s="2100"/>
      <c r="FP74" s="2100"/>
      <c r="FQ74" s="2100"/>
      <c r="FR74" s="2100"/>
      <c r="FS74" s="2100"/>
      <c r="FT74" s="2100"/>
      <c r="FU74" s="2100"/>
      <c r="FV74" s="2100"/>
      <c r="FW74" s="2100"/>
      <c r="FX74" s="2100"/>
      <c r="FY74" s="2100"/>
      <c r="FZ74" s="2100"/>
      <c r="GA74" s="2100"/>
      <c r="GB74" s="2100"/>
      <c r="GC74" s="2100"/>
      <c r="GD74" s="2100"/>
      <c r="GE74" s="2100"/>
      <c r="GF74" s="2100"/>
      <c r="GG74" s="2100"/>
      <c r="GH74" s="2100"/>
      <c r="GI74" s="2100"/>
      <c r="GJ74" s="2100"/>
      <c r="GK74" s="2100"/>
      <c r="GL74" s="2100"/>
      <c r="GM74" s="2100"/>
      <c r="GN74" s="2100"/>
      <c r="GO74" s="2100"/>
      <c r="GP74" s="2100"/>
      <c r="GQ74" s="2100"/>
      <c r="GR74" s="2100"/>
      <c r="GS74" s="2100"/>
      <c r="GT74" s="2100"/>
      <c r="GU74" s="2100"/>
      <c r="GV74" s="2100"/>
      <c r="GW74" s="2100"/>
      <c r="GX74" s="2100"/>
      <c r="GY74" s="2100"/>
    </row>
    <row r="75" spans="2:207" s="61" customFormat="1" ht="24.95" customHeight="1" x14ac:dyDescent="0.2">
      <c r="B75" s="1068"/>
      <c r="C75" s="1068"/>
      <c r="D75" s="1068"/>
      <c r="E75" s="1068"/>
      <c r="F75" s="1069"/>
      <c r="G75" s="1068"/>
      <c r="H75" s="1068"/>
      <c r="I75" s="1068"/>
      <c r="J75" s="1068"/>
      <c r="K75" s="1068"/>
      <c r="L75" s="1068"/>
      <c r="M75" s="1068"/>
      <c r="N75" s="1068"/>
      <c r="O75" s="1336"/>
      <c r="P75" s="2100"/>
      <c r="Q75" s="1335"/>
      <c r="R75" s="1335"/>
      <c r="S75" s="1335"/>
      <c r="T75" s="1335"/>
      <c r="U75" s="1335"/>
      <c r="V75" s="1335"/>
      <c r="W75" s="1335"/>
      <c r="X75" s="1335"/>
      <c r="Y75" s="1335"/>
      <c r="Z75" s="1335"/>
      <c r="AA75" s="1335"/>
      <c r="AB75" s="1335"/>
      <c r="AC75" s="1335"/>
      <c r="AD75" s="1335"/>
      <c r="AE75" s="1335"/>
      <c r="AF75" s="1335"/>
      <c r="AG75" s="1335"/>
      <c r="AH75" s="1335"/>
      <c r="AI75" s="1335"/>
      <c r="AJ75" s="1335"/>
      <c r="AK75" s="1335"/>
      <c r="AL75" s="1335"/>
      <c r="AM75" s="1335"/>
      <c r="AN75" s="1335"/>
      <c r="AO75" s="1335"/>
      <c r="AP75" s="1335"/>
      <c r="AQ75" s="1335"/>
      <c r="AR75" s="2100"/>
      <c r="AS75" s="2100"/>
      <c r="AT75" s="2100"/>
      <c r="AU75" s="2100"/>
      <c r="AV75" s="2100"/>
      <c r="AW75" s="2100"/>
      <c r="AX75" s="2100"/>
      <c r="AY75" s="2100"/>
      <c r="AZ75" s="2100"/>
      <c r="BA75" s="2100"/>
      <c r="BB75" s="2100"/>
      <c r="BC75" s="2100"/>
      <c r="BD75" s="2100"/>
      <c r="BE75" s="2100"/>
      <c r="BF75" s="2100"/>
      <c r="BG75" s="2100"/>
      <c r="BH75" s="2100"/>
      <c r="BI75" s="2100"/>
      <c r="BJ75" s="2100"/>
      <c r="BK75" s="2100"/>
      <c r="BL75" s="2100"/>
      <c r="BM75" s="2100"/>
      <c r="BN75" s="2100"/>
      <c r="BO75" s="2100"/>
      <c r="BP75" s="2100"/>
      <c r="BQ75" s="2100"/>
      <c r="BR75" s="2100"/>
      <c r="BS75" s="2100"/>
      <c r="BT75" s="2100"/>
      <c r="BU75" s="2100"/>
      <c r="BV75" s="2100"/>
      <c r="BW75" s="2100"/>
      <c r="BX75" s="2100"/>
      <c r="BY75" s="2100"/>
      <c r="BZ75" s="2100"/>
      <c r="CA75" s="2100"/>
      <c r="CB75" s="2100"/>
      <c r="CC75" s="2100"/>
      <c r="CD75" s="2100"/>
      <c r="CE75" s="2100"/>
      <c r="CF75" s="2100"/>
      <c r="CG75" s="2100"/>
      <c r="CH75" s="2100"/>
      <c r="CI75" s="2100"/>
      <c r="CJ75" s="2100"/>
      <c r="CK75" s="2100"/>
      <c r="CL75" s="2100"/>
      <c r="CM75" s="2100"/>
      <c r="CN75" s="2100"/>
      <c r="CO75" s="2100"/>
      <c r="CP75" s="2100"/>
      <c r="CQ75" s="2100"/>
      <c r="CR75" s="2100"/>
      <c r="CS75" s="2100"/>
      <c r="CT75" s="2100"/>
      <c r="CU75" s="2100"/>
      <c r="CV75" s="2100"/>
      <c r="CW75" s="2100"/>
      <c r="CX75" s="2100"/>
      <c r="CY75" s="2100"/>
      <c r="CZ75" s="2100"/>
      <c r="DA75" s="2100"/>
      <c r="DB75" s="2100"/>
      <c r="DC75" s="2100"/>
      <c r="DD75" s="2100"/>
      <c r="DE75" s="2100"/>
      <c r="DF75" s="2100"/>
      <c r="DG75" s="2100"/>
      <c r="DH75" s="2100"/>
      <c r="DI75" s="2100"/>
      <c r="DJ75" s="2100"/>
      <c r="DK75" s="2100"/>
      <c r="DL75" s="2100"/>
      <c r="DM75" s="2100"/>
      <c r="DN75" s="2100"/>
      <c r="DO75" s="2100"/>
      <c r="DP75" s="2100"/>
      <c r="DQ75" s="2100"/>
      <c r="DR75" s="2100"/>
      <c r="DS75" s="2100"/>
      <c r="DT75" s="2100"/>
      <c r="DU75" s="2100"/>
      <c r="DV75" s="2100"/>
      <c r="DW75" s="2100"/>
      <c r="DX75" s="2100"/>
      <c r="DY75" s="2100"/>
      <c r="DZ75" s="2100"/>
      <c r="EA75" s="2100"/>
      <c r="EB75" s="2100"/>
      <c r="EC75" s="2100"/>
      <c r="ED75" s="2100"/>
      <c r="EE75" s="2100"/>
      <c r="EF75" s="2100"/>
      <c r="EG75" s="2100"/>
      <c r="EH75" s="2100"/>
      <c r="EI75" s="2100"/>
      <c r="EJ75" s="2100"/>
      <c r="EK75" s="2100"/>
      <c r="EL75" s="2100"/>
      <c r="EM75" s="2100"/>
      <c r="EN75" s="2100"/>
      <c r="EO75" s="2100"/>
      <c r="EP75" s="2100"/>
      <c r="EQ75" s="2100"/>
      <c r="ER75" s="2100"/>
      <c r="ES75" s="2100"/>
      <c r="ET75" s="2100"/>
      <c r="EU75" s="2100"/>
      <c r="EV75" s="2100"/>
      <c r="EW75" s="2100"/>
      <c r="EX75" s="2100"/>
      <c r="EY75" s="2100"/>
      <c r="EZ75" s="2100"/>
      <c r="FA75" s="2100"/>
      <c r="FB75" s="2100"/>
      <c r="FC75" s="2100"/>
      <c r="FD75" s="2100"/>
      <c r="FE75" s="2100"/>
      <c r="FF75" s="2100"/>
      <c r="FG75" s="2100"/>
      <c r="FH75" s="2100"/>
      <c r="FI75" s="2100"/>
      <c r="FJ75" s="2100"/>
      <c r="FK75" s="2100"/>
      <c r="FL75" s="2100"/>
      <c r="FM75" s="2100"/>
      <c r="FN75" s="2100"/>
      <c r="FO75" s="2100"/>
      <c r="FP75" s="2100"/>
      <c r="FQ75" s="2100"/>
      <c r="FR75" s="2100"/>
      <c r="FS75" s="2100"/>
      <c r="FT75" s="2100"/>
      <c r="FU75" s="2100"/>
      <c r="FV75" s="2100"/>
      <c r="FW75" s="2100"/>
      <c r="FX75" s="2100"/>
      <c r="FY75" s="2100"/>
      <c r="FZ75" s="2100"/>
      <c r="GA75" s="2100"/>
      <c r="GB75" s="2100"/>
      <c r="GC75" s="2100"/>
      <c r="GD75" s="2100"/>
      <c r="GE75" s="2100"/>
      <c r="GF75" s="2100"/>
      <c r="GG75" s="2100"/>
      <c r="GH75" s="2100"/>
      <c r="GI75" s="2100"/>
      <c r="GJ75" s="2100"/>
      <c r="GK75" s="2100"/>
      <c r="GL75" s="2100"/>
      <c r="GM75" s="2100"/>
      <c r="GN75" s="2100"/>
      <c r="GO75" s="2100"/>
      <c r="GP75" s="2100"/>
      <c r="GQ75" s="2100"/>
      <c r="GR75" s="2100"/>
      <c r="GS75" s="2100"/>
      <c r="GT75" s="2100"/>
      <c r="GU75" s="2100"/>
      <c r="GV75" s="2100"/>
      <c r="GW75" s="2100"/>
      <c r="GX75" s="2100"/>
      <c r="GY75" s="2100"/>
    </row>
    <row r="76" spans="2:207" s="61" customFormat="1" ht="24.95" customHeight="1" x14ac:dyDescent="0.2">
      <c r="B76" s="1068"/>
      <c r="C76" s="1068"/>
      <c r="D76" s="1068"/>
      <c r="E76" s="1068"/>
      <c r="F76" s="1069"/>
      <c r="G76" s="1068"/>
      <c r="H76" s="1068"/>
      <c r="I76" s="1068"/>
      <c r="J76" s="1068"/>
      <c r="K76" s="1068"/>
      <c r="L76" s="1068"/>
      <c r="M76" s="1068"/>
      <c r="N76" s="1068"/>
      <c r="O76" s="1336"/>
      <c r="P76" s="2100"/>
      <c r="Q76" s="1335"/>
      <c r="R76" s="1335"/>
      <c r="S76" s="1335"/>
      <c r="T76" s="1335"/>
      <c r="U76" s="1335"/>
      <c r="V76" s="1335"/>
      <c r="W76" s="1335"/>
      <c r="X76" s="1335"/>
      <c r="Y76" s="1335"/>
      <c r="Z76" s="1335"/>
      <c r="AA76" s="1335"/>
      <c r="AB76" s="1335"/>
      <c r="AC76" s="1335"/>
      <c r="AD76" s="1335"/>
      <c r="AE76" s="1335"/>
      <c r="AF76" s="1335"/>
      <c r="AG76" s="1335"/>
      <c r="AH76" s="1335"/>
      <c r="AI76" s="1335"/>
      <c r="AJ76" s="1335"/>
      <c r="AK76" s="1335"/>
      <c r="AL76" s="1335"/>
      <c r="AM76" s="1335"/>
      <c r="AN76" s="1335"/>
      <c r="AO76" s="1335"/>
      <c r="AP76" s="1335"/>
      <c r="AQ76" s="1335"/>
      <c r="AR76" s="2100"/>
      <c r="AS76" s="2100"/>
      <c r="AT76" s="2100"/>
      <c r="AU76" s="2100"/>
      <c r="AV76" s="2100"/>
      <c r="AW76" s="2100"/>
      <c r="AX76" s="2100"/>
      <c r="AY76" s="2100"/>
      <c r="AZ76" s="2100"/>
      <c r="BA76" s="2100"/>
      <c r="BB76" s="2100"/>
      <c r="BC76" s="2100"/>
      <c r="BD76" s="2100"/>
      <c r="BE76" s="2100"/>
      <c r="BF76" s="2100"/>
      <c r="BG76" s="2100"/>
      <c r="BH76" s="2100"/>
      <c r="BI76" s="2100"/>
      <c r="BJ76" s="2100"/>
      <c r="BK76" s="2100"/>
      <c r="BL76" s="2100"/>
      <c r="BM76" s="2100"/>
      <c r="BN76" s="2100"/>
      <c r="BO76" s="2100"/>
      <c r="BP76" s="2100"/>
      <c r="BQ76" s="2100"/>
      <c r="BR76" s="2100"/>
      <c r="BS76" s="2100"/>
      <c r="BT76" s="2100"/>
      <c r="BU76" s="2100"/>
      <c r="BV76" s="2100"/>
      <c r="BW76" s="2100"/>
      <c r="BX76" s="2100"/>
      <c r="BY76" s="2100"/>
      <c r="BZ76" s="2100"/>
      <c r="CA76" s="2100"/>
      <c r="CB76" s="2100"/>
      <c r="CC76" s="2100"/>
      <c r="CD76" s="2100"/>
      <c r="CE76" s="2100"/>
      <c r="CF76" s="2100"/>
      <c r="CG76" s="2100"/>
      <c r="CH76" s="2100"/>
      <c r="CI76" s="2100"/>
      <c r="CJ76" s="2100"/>
      <c r="CK76" s="2100"/>
      <c r="CL76" s="2100"/>
      <c r="CM76" s="2100"/>
      <c r="CN76" s="2100"/>
      <c r="CO76" s="2100"/>
      <c r="CP76" s="2100"/>
      <c r="CQ76" s="2100"/>
      <c r="CR76" s="2100"/>
      <c r="CS76" s="2100"/>
      <c r="CT76" s="2100"/>
      <c r="CU76" s="2100"/>
      <c r="CV76" s="2100"/>
      <c r="CW76" s="2100"/>
      <c r="CX76" s="2100"/>
      <c r="CY76" s="2100"/>
      <c r="CZ76" s="2100"/>
      <c r="DA76" s="2100"/>
      <c r="DB76" s="2100"/>
      <c r="DC76" s="2100"/>
      <c r="DD76" s="2100"/>
      <c r="DE76" s="2100"/>
      <c r="DF76" s="2100"/>
      <c r="DG76" s="2100"/>
      <c r="DH76" s="2100"/>
      <c r="DI76" s="2100"/>
      <c r="DJ76" s="2100"/>
      <c r="DK76" s="2100"/>
      <c r="DL76" s="2100"/>
      <c r="DM76" s="2100"/>
      <c r="DN76" s="2100"/>
      <c r="DO76" s="2100"/>
      <c r="DP76" s="2100"/>
      <c r="DQ76" s="2100"/>
      <c r="DR76" s="2100"/>
      <c r="DS76" s="2100"/>
      <c r="DT76" s="2100"/>
      <c r="DU76" s="2100"/>
      <c r="DV76" s="2100"/>
      <c r="DW76" s="2100"/>
      <c r="DX76" s="2100"/>
      <c r="DY76" s="2100"/>
      <c r="DZ76" s="2100"/>
      <c r="EA76" s="2100"/>
      <c r="EB76" s="2100"/>
      <c r="EC76" s="2100"/>
      <c r="ED76" s="2100"/>
      <c r="EE76" s="2100"/>
      <c r="EF76" s="2100"/>
      <c r="EG76" s="2100"/>
      <c r="EH76" s="2100"/>
      <c r="EI76" s="2100"/>
      <c r="EJ76" s="2100"/>
      <c r="EK76" s="2100"/>
      <c r="EL76" s="2100"/>
      <c r="EM76" s="2100"/>
      <c r="EN76" s="2100"/>
      <c r="EO76" s="2100"/>
      <c r="EP76" s="2100"/>
      <c r="EQ76" s="2100"/>
      <c r="ER76" s="2100"/>
      <c r="ES76" s="2100"/>
      <c r="ET76" s="2100"/>
      <c r="EU76" s="2100"/>
      <c r="EV76" s="2100"/>
      <c r="EW76" s="2100"/>
      <c r="EX76" s="2100"/>
      <c r="EY76" s="2100"/>
      <c r="EZ76" s="2100"/>
      <c r="FA76" s="2100"/>
      <c r="FB76" s="2100"/>
      <c r="FC76" s="2100"/>
      <c r="FD76" s="2100"/>
      <c r="FE76" s="2100"/>
      <c r="FF76" s="2100"/>
      <c r="FG76" s="2100"/>
      <c r="FH76" s="2100"/>
      <c r="FI76" s="2100"/>
      <c r="FJ76" s="2100"/>
      <c r="FK76" s="2100"/>
      <c r="FL76" s="2100"/>
      <c r="FM76" s="2100"/>
      <c r="FN76" s="2100"/>
      <c r="FO76" s="2100"/>
      <c r="FP76" s="2100"/>
      <c r="FQ76" s="2100"/>
      <c r="FR76" s="2100"/>
      <c r="FS76" s="2100"/>
      <c r="FT76" s="2100"/>
      <c r="FU76" s="2100"/>
      <c r="FV76" s="2100"/>
      <c r="FW76" s="2100"/>
      <c r="FX76" s="2100"/>
      <c r="FY76" s="2100"/>
      <c r="FZ76" s="2100"/>
      <c r="GA76" s="2100"/>
      <c r="GB76" s="2100"/>
      <c r="GC76" s="2100"/>
      <c r="GD76" s="2100"/>
      <c r="GE76" s="2100"/>
      <c r="GF76" s="2100"/>
      <c r="GG76" s="2100"/>
      <c r="GH76" s="2100"/>
      <c r="GI76" s="2100"/>
      <c r="GJ76" s="2100"/>
      <c r="GK76" s="2100"/>
      <c r="GL76" s="2100"/>
      <c r="GM76" s="2100"/>
      <c r="GN76" s="2100"/>
      <c r="GO76" s="2100"/>
      <c r="GP76" s="2100"/>
      <c r="GQ76" s="2100"/>
      <c r="GR76" s="2100"/>
      <c r="GS76" s="2100"/>
      <c r="GT76" s="2100"/>
      <c r="GU76" s="2100"/>
      <c r="GV76" s="2100"/>
      <c r="GW76" s="2100"/>
      <c r="GX76" s="2100"/>
      <c r="GY76" s="2100"/>
    </row>
    <row r="77" spans="2:207" s="61" customFormat="1" ht="24.95" customHeight="1" x14ac:dyDescent="0.2">
      <c r="B77" s="1068"/>
      <c r="C77" s="1068"/>
      <c r="D77" s="1068"/>
      <c r="E77" s="1068"/>
      <c r="F77" s="1069"/>
      <c r="G77" s="1068"/>
      <c r="H77" s="1068"/>
      <c r="I77" s="1068"/>
      <c r="J77" s="1068"/>
      <c r="K77" s="1068"/>
      <c r="L77" s="1068"/>
      <c r="M77" s="1068"/>
      <c r="N77" s="1068"/>
      <c r="O77" s="1336"/>
      <c r="P77" s="2100"/>
      <c r="Q77" s="1335"/>
      <c r="R77" s="1335"/>
      <c r="S77" s="1335"/>
      <c r="T77" s="1335"/>
      <c r="U77" s="1335"/>
      <c r="V77" s="1335"/>
      <c r="W77" s="1335"/>
      <c r="X77" s="1335"/>
      <c r="Y77" s="1335"/>
      <c r="Z77" s="1335"/>
      <c r="AA77" s="1335"/>
      <c r="AB77" s="1335"/>
      <c r="AC77" s="1335"/>
      <c r="AD77" s="1335"/>
      <c r="AE77" s="1335"/>
      <c r="AF77" s="1335"/>
      <c r="AG77" s="1335"/>
      <c r="AH77" s="1335"/>
      <c r="AI77" s="1335"/>
      <c r="AJ77" s="1335"/>
      <c r="AK77" s="1335"/>
      <c r="AL77" s="1335"/>
      <c r="AM77" s="1335"/>
      <c r="AN77" s="1335"/>
      <c r="AO77" s="1335"/>
      <c r="AP77" s="1335"/>
      <c r="AQ77" s="1335"/>
      <c r="AR77" s="2100"/>
      <c r="AS77" s="2100"/>
      <c r="AT77" s="2100"/>
      <c r="AU77" s="2100"/>
      <c r="AV77" s="2100"/>
      <c r="AW77" s="2100"/>
      <c r="AX77" s="2100"/>
      <c r="AY77" s="2100"/>
      <c r="AZ77" s="2100"/>
      <c r="BA77" s="2100"/>
      <c r="BB77" s="2100"/>
      <c r="BC77" s="2100"/>
      <c r="BD77" s="2100"/>
      <c r="BE77" s="2100"/>
      <c r="BF77" s="2100"/>
      <c r="BG77" s="2100"/>
      <c r="BH77" s="2100"/>
      <c r="BI77" s="2100"/>
      <c r="BJ77" s="2100"/>
      <c r="BK77" s="2100"/>
      <c r="BL77" s="2100"/>
      <c r="BM77" s="2100"/>
      <c r="BN77" s="2100"/>
      <c r="BO77" s="2100"/>
      <c r="BP77" s="2100"/>
      <c r="BQ77" s="2100"/>
      <c r="BR77" s="2100"/>
      <c r="BS77" s="2100"/>
      <c r="BT77" s="2100"/>
      <c r="BU77" s="2100"/>
      <c r="BV77" s="2100"/>
      <c r="BW77" s="2100"/>
      <c r="BX77" s="2100"/>
      <c r="BY77" s="2100"/>
      <c r="BZ77" s="2100"/>
      <c r="CA77" s="2100"/>
      <c r="CB77" s="2100"/>
      <c r="CC77" s="2100"/>
      <c r="CD77" s="2100"/>
      <c r="CE77" s="2100"/>
      <c r="CF77" s="2100"/>
      <c r="CG77" s="2100"/>
      <c r="CH77" s="2100"/>
      <c r="CI77" s="2100"/>
      <c r="CJ77" s="2100"/>
      <c r="CK77" s="2100"/>
      <c r="CL77" s="2100"/>
      <c r="CM77" s="2100"/>
      <c r="CN77" s="2100"/>
      <c r="CO77" s="2100"/>
      <c r="CP77" s="2100"/>
      <c r="CQ77" s="2100"/>
      <c r="CR77" s="2100"/>
      <c r="CS77" s="2100"/>
      <c r="CT77" s="2100"/>
      <c r="CU77" s="2100"/>
      <c r="CV77" s="2100"/>
      <c r="CW77" s="2100"/>
      <c r="CX77" s="2100"/>
      <c r="CY77" s="2100"/>
      <c r="CZ77" s="2100"/>
      <c r="DA77" s="2100"/>
      <c r="DB77" s="2100"/>
      <c r="DC77" s="2100"/>
      <c r="DD77" s="2100"/>
      <c r="DE77" s="2100"/>
      <c r="DF77" s="2100"/>
      <c r="DG77" s="2100"/>
      <c r="DH77" s="2100"/>
      <c r="DI77" s="2100"/>
      <c r="DJ77" s="2100"/>
      <c r="DK77" s="2100"/>
      <c r="DL77" s="2100"/>
      <c r="DM77" s="2100"/>
      <c r="DN77" s="2100"/>
      <c r="DO77" s="2100"/>
      <c r="DP77" s="2100"/>
      <c r="DQ77" s="2100"/>
      <c r="DR77" s="2100"/>
      <c r="DS77" s="2100"/>
      <c r="DT77" s="2100"/>
      <c r="DU77" s="2100"/>
      <c r="DV77" s="2100"/>
      <c r="DW77" s="2100"/>
      <c r="DX77" s="2100"/>
      <c r="DY77" s="2100"/>
      <c r="DZ77" s="2100"/>
      <c r="EA77" s="2100"/>
      <c r="EB77" s="2100"/>
      <c r="EC77" s="2100"/>
      <c r="ED77" s="2100"/>
      <c r="EE77" s="2100"/>
      <c r="EF77" s="2100"/>
      <c r="EG77" s="2100"/>
      <c r="EH77" s="2100"/>
      <c r="EI77" s="2100"/>
      <c r="EJ77" s="2100"/>
      <c r="EK77" s="2100"/>
      <c r="EL77" s="2100"/>
      <c r="EM77" s="2100"/>
      <c r="EN77" s="2100"/>
      <c r="EO77" s="2100"/>
      <c r="EP77" s="2100"/>
      <c r="EQ77" s="2100"/>
      <c r="ER77" s="2100"/>
      <c r="ES77" s="2100"/>
      <c r="ET77" s="2100"/>
      <c r="EU77" s="2100"/>
      <c r="EV77" s="2100"/>
      <c r="EW77" s="2100"/>
      <c r="EX77" s="2100"/>
      <c r="EY77" s="2100"/>
      <c r="EZ77" s="2100"/>
      <c r="FA77" s="2100"/>
      <c r="FB77" s="2100"/>
      <c r="FC77" s="2100"/>
      <c r="FD77" s="2100"/>
      <c r="FE77" s="2100"/>
      <c r="FF77" s="2100"/>
      <c r="FG77" s="2100"/>
      <c r="FH77" s="2100"/>
      <c r="FI77" s="2100"/>
      <c r="FJ77" s="2100"/>
      <c r="FK77" s="2100"/>
      <c r="FL77" s="2100"/>
      <c r="FM77" s="2100"/>
      <c r="FN77" s="2100"/>
      <c r="FO77" s="2100"/>
      <c r="FP77" s="2100"/>
      <c r="FQ77" s="2100"/>
      <c r="FR77" s="2100"/>
      <c r="FS77" s="2100"/>
      <c r="FT77" s="2100"/>
      <c r="FU77" s="2100"/>
      <c r="FV77" s="2100"/>
      <c r="FW77" s="2100"/>
      <c r="FX77" s="2100"/>
      <c r="FY77" s="2100"/>
      <c r="FZ77" s="2100"/>
      <c r="GA77" s="2100"/>
      <c r="GB77" s="2100"/>
      <c r="GC77" s="2100"/>
      <c r="GD77" s="2100"/>
      <c r="GE77" s="2100"/>
      <c r="GF77" s="2100"/>
      <c r="GG77" s="2100"/>
      <c r="GH77" s="2100"/>
      <c r="GI77" s="2100"/>
      <c r="GJ77" s="2100"/>
      <c r="GK77" s="2100"/>
      <c r="GL77" s="2100"/>
      <c r="GM77" s="2100"/>
      <c r="GN77" s="2100"/>
      <c r="GO77" s="2100"/>
      <c r="GP77" s="2100"/>
      <c r="GQ77" s="2100"/>
      <c r="GR77" s="2100"/>
      <c r="GS77" s="2100"/>
      <c r="GT77" s="2100"/>
      <c r="GU77" s="2100"/>
      <c r="GV77" s="2100"/>
      <c r="GW77" s="2100"/>
      <c r="GX77" s="2100"/>
      <c r="GY77" s="2100"/>
    </row>
    <row r="78" spans="2:207" s="61" customFormat="1" ht="24.95" customHeight="1" x14ac:dyDescent="0.2">
      <c r="B78" s="1068"/>
      <c r="C78" s="1068"/>
      <c r="D78" s="1068"/>
      <c r="E78" s="1068"/>
      <c r="F78" s="1069"/>
      <c r="G78" s="1068"/>
      <c r="H78" s="1068"/>
      <c r="I78" s="1068"/>
      <c r="J78" s="1068"/>
      <c r="K78" s="1068"/>
      <c r="L78" s="1068"/>
      <c r="M78" s="1068"/>
      <c r="N78" s="1068"/>
      <c r="O78" s="1336"/>
      <c r="P78" s="2100"/>
      <c r="Q78" s="1335"/>
      <c r="R78" s="1335"/>
      <c r="S78" s="1335"/>
      <c r="T78" s="1335"/>
      <c r="U78" s="1335"/>
      <c r="V78" s="1335"/>
      <c r="W78" s="1335"/>
      <c r="X78" s="1335"/>
      <c r="Y78" s="1335"/>
      <c r="Z78" s="1335"/>
      <c r="AA78" s="1335"/>
      <c r="AB78" s="1335"/>
      <c r="AC78" s="1335"/>
      <c r="AD78" s="1335"/>
      <c r="AE78" s="1335"/>
      <c r="AF78" s="1335"/>
      <c r="AG78" s="1335"/>
      <c r="AH78" s="1335"/>
      <c r="AI78" s="1335"/>
      <c r="AJ78" s="1335"/>
      <c r="AK78" s="1335"/>
      <c r="AL78" s="1335"/>
      <c r="AM78" s="1335"/>
      <c r="AN78" s="1335"/>
      <c r="AO78" s="1335"/>
      <c r="AP78" s="1335"/>
      <c r="AQ78" s="1335"/>
      <c r="AR78" s="2100"/>
      <c r="AS78" s="2100"/>
      <c r="AT78" s="2100"/>
      <c r="AU78" s="2100"/>
      <c r="AV78" s="2100"/>
      <c r="AW78" s="2100"/>
      <c r="AX78" s="2100"/>
      <c r="AY78" s="2100"/>
      <c r="AZ78" s="2100"/>
      <c r="BA78" s="2100"/>
      <c r="BB78" s="2100"/>
      <c r="BC78" s="2100"/>
      <c r="BD78" s="2100"/>
      <c r="BE78" s="2100"/>
      <c r="BF78" s="2100"/>
      <c r="BG78" s="2100"/>
      <c r="BH78" s="2100"/>
      <c r="BI78" s="2100"/>
      <c r="BJ78" s="2100"/>
      <c r="BK78" s="2100"/>
      <c r="BL78" s="2100"/>
      <c r="BM78" s="2100"/>
      <c r="BN78" s="2100"/>
      <c r="BO78" s="2100"/>
      <c r="BP78" s="2100"/>
      <c r="BQ78" s="2100"/>
      <c r="BR78" s="2100"/>
      <c r="BS78" s="2100"/>
      <c r="BT78" s="2100"/>
      <c r="BU78" s="2100"/>
      <c r="BV78" s="2100"/>
      <c r="BW78" s="2100"/>
      <c r="BX78" s="2100"/>
      <c r="BY78" s="2100"/>
      <c r="BZ78" s="2100"/>
      <c r="CA78" s="2100"/>
      <c r="CB78" s="2100"/>
      <c r="CC78" s="2100"/>
      <c r="CD78" s="2100"/>
      <c r="CE78" s="2100"/>
      <c r="CF78" s="2100"/>
      <c r="CG78" s="2100"/>
      <c r="CH78" s="2100"/>
      <c r="CI78" s="2100"/>
      <c r="CJ78" s="2100"/>
      <c r="CK78" s="2100"/>
      <c r="CL78" s="2100"/>
      <c r="CM78" s="2100"/>
      <c r="CN78" s="2100"/>
      <c r="CO78" s="2100"/>
      <c r="CP78" s="2100"/>
      <c r="CQ78" s="2100"/>
      <c r="CR78" s="2100"/>
      <c r="CS78" s="2100"/>
      <c r="CT78" s="2100"/>
      <c r="CU78" s="2100"/>
      <c r="CV78" s="2100"/>
      <c r="CW78" s="2100"/>
      <c r="CX78" s="2100"/>
      <c r="CY78" s="2100"/>
      <c r="CZ78" s="2100"/>
      <c r="DA78" s="2100"/>
      <c r="DB78" s="2100"/>
      <c r="DC78" s="2100"/>
      <c r="DD78" s="2100"/>
      <c r="DE78" s="2100"/>
      <c r="DF78" s="2100"/>
      <c r="DG78" s="2100"/>
      <c r="DH78" s="2100"/>
      <c r="DI78" s="2100"/>
      <c r="DJ78" s="2100"/>
      <c r="DK78" s="2100"/>
      <c r="DL78" s="2100"/>
      <c r="DM78" s="2100"/>
      <c r="DN78" s="2100"/>
      <c r="DO78" s="2100"/>
      <c r="DP78" s="2100"/>
      <c r="DQ78" s="2100"/>
      <c r="DR78" s="2100"/>
      <c r="DS78" s="2100"/>
      <c r="DT78" s="2100"/>
      <c r="DU78" s="2100"/>
      <c r="DV78" s="2100"/>
      <c r="DW78" s="2100"/>
      <c r="DX78" s="2100"/>
      <c r="DY78" s="2100"/>
      <c r="DZ78" s="2100"/>
      <c r="EA78" s="2100"/>
      <c r="EB78" s="2100"/>
      <c r="EC78" s="2100"/>
      <c r="ED78" s="2100"/>
      <c r="EE78" s="2100"/>
      <c r="EF78" s="2100"/>
      <c r="EG78" s="2100"/>
      <c r="EH78" s="2100"/>
      <c r="EI78" s="2100"/>
      <c r="EJ78" s="2100"/>
      <c r="EK78" s="2100"/>
      <c r="EL78" s="2100"/>
      <c r="EM78" s="2100"/>
      <c r="EN78" s="2100"/>
      <c r="EO78" s="2100"/>
      <c r="EP78" s="2100"/>
      <c r="EQ78" s="2100"/>
      <c r="ER78" s="2100"/>
      <c r="ES78" s="2100"/>
      <c r="ET78" s="2100"/>
      <c r="EU78" s="2100"/>
      <c r="EV78" s="2100"/>
      <c r="EW78" s="2100"/>
      <c r="EX78" s="2100"/>
      <c r="EY78" s="2100"/>
      <c r="EZ78" s="2100"/>
      <c r="FA78" s="2100"/>
      <c r="FB78" s="2100"/>
      <c r="FC78" s="2100"/>
      <c r="FD78" s="2100"/>
      <c r="FE78" s="2100"/>
      <c r="FF78" s="2100"/>
      <c r="FG78" s="2100"/>
      <c r="FH78" s="2100"/>
      <c r="FI78" s="2100"/>
      <c r="FJ78" s="2100"/>
      <c r="FK78" s="2100"/>
      <c r="FL78" s="2100"/>
      <c r="FM78" s="2100"/>
      <c r="FN78" s="2100"/>
      <c r="FO78" s="2100"/>
      <c r="FP78" s="2100"/>
      <c r="FQ78" s="2100"/>
      <c r="FR78" s="2100"/>
      <c r="FS78" s="2100"/>
      <c r="FT78" s="2100"/>
      <c r="FU78" s="2100"/>
      <c r="FV78" s="2100"/>
      <c r="FW78" s="2100"/>
      <c r="FX78" s="2100"/>
      <c r="FY78" s="2100"/>
      <c r="FZ78" s="2100"/>
      <c r="GA78" s="2100"/>
      <c r="GB78" s="2100"/>
      <c r="GC78" s="2100"/>
      <c r="GD78" s="2100"/>
      <c r="GE78" s="2100"/>
      <c r="GF78" s="2100"/>
      <c r="GG78" s="2100"/>
      <c r="GH78" s="2100"/>
      <c r="GI78" s="2100"/>
      <c r="GJ78" s="2100"/>
      <c r="GK78" s="2100"/>
      <c r="GL78" s="2100"/>
      <c r="GM78" s="2100"/>
      <c r="GN78" s="2100"/>
      <c r="GO78" s="2100"/>
      <c r="GP78" s="2100"/>
      <c r="GQ78" s="2100"/>
      <c r="GR78" s="2100"/>
      <c r="GS78" s="2100"/>
      <c r="GT78" s="2100"/>
      <c r="GU78" s="2100"/>
      <c r="GV78" s="2100"/>
      <c r="GW78" s="2100"/>
      <c r="GX78" s="2100"/>
      <c r="GY78" s="2100"/>
    </row>
    <row r="79" spans="2:207" s="61" customFormat="1" ht="24.95" customHeight="1" x14ac:dyDescent="0.2">
      <c r="B79" s="1068"/>
      <c r="C79" s="1068"/>
      <c r="D79" s="1068"/>
      <c r="E79" s="1068"/>
      <c r="F79" s="1069"/>
      <c r="G79" s="1068"/>
      <c r="H79" s="1068"/>
      <c r="I79" s="1068"/>
      <c r="J79" s="1068"/>
      <c r="K79" s="1068"/>
      <c r="L79" s="1068"/>
      <c r="M79" s="1068"/>
      <c r="N79" s="1068"/>
      <c r="O79" s="1336"/>
      <c r="P79" s="2100"/>
      <c r="Q79" s="1335"/>
      <c r="R79" s="1335"/>
      <c r="S79" s="1335"/>
      <c r="T79" s="1335"/>
      <c r="U79" s="1335"/>
      <c r="V79" s="1335"/>
      <c r="W79" s="1335"/>
      <c r="X79" s="1335"/>
      <c r="Y79" s="1335"/>
      <c r="Z79" s="1335"/>
      <c r="AA79" s="1335"/>
      <c r="AB79" s="1335"/>
      <c r="AC79" s="1335"/>
      <c r="AD79" s="1335"/>
      <c r="AE79" s="1335"/>
      <c r="AF79" s="1335"/>
      <c r="AG79" s="1335"/>
      <c r="AH79" s="1335"/>
      <c r="AI79" s="1335"/>
      <c r="AJ79" s="1335"/>
      <c r="AK79" s="1335"/>
      <c r="AL79" s="1335"/>
      <c r="AM79" s="1335"/>
      <c r="AN79" s="1335"/>
      <c r="AO79" s="1335"/>
      <c r="AP79" s="1335"/>
      <c r="AQ79" s="1335"/>
      <c r="AR79" s="2100"/>
      <c r="AS79" s="2100"/>
      <c r="AT79" s="2100"/>
      <c r="AU79" s="2100"/>
      <c r="AV79" s="2100"/>
      <c r="AW79" s="2100"/>
      <c r="AX79" s="2100"/>
      <c r="AY79" s="2100"/>
      <c r="AZ79" s="2100"/>
      <c r="BA79" s="2100"/>
      <c r="BB79" s="2100"/>
      <c r="BC79" s="2100"/>
      <c r="BD79" s="2100"/>
      <c r="BE79" s="2100"/>
      <c r="BF79" s="2100"/>
      <c r="BG79" s="2100"/>
      <c r="BH79" s="2100"/>
      <c r="BI79" s="2100"/>
      <c r="BJ79" s="2100"/>
      <c r="BK79" s="2100"/>
      <c r="BL79" s="2100"/>
      <c r="BM79" s="2100"/>
      <c r="BN79" s="2100"/>
      <c r="BO79" s="2100"/>
      <c r="BP79" s="2100"/>
      <c r="BQ79" s="2100"/>
      <c r="BR79" s="2100"/>
      <c r="BS79" s="2100"/>
      <c r="BT79" s="2100"/>
      <c r="BU79" s="2100"/>
      <c r="BV79" s="2100"/>
      <c r="BW79" s="2100"/>
      <c r="BX79" s="2100"/>
      <c r="BY79" s="2100"/>
      <c r="BZ79" s="2100"/>
      <c r="CA79" s="2100"/>
      <c r="CB79" s="2100"/>
      <c r="CC79" s="2100"/>
      <c r="CD79" s="2100"/>
      <c r="CE79" s="2100"/>
      <c r="CF79" s="2100"/>
      <c r="CG79" s="2100"/>
      <c r="CH79" s="2100"/>
      <c r="CI79" s="2100"/>
      <c r="CJ79" s="2100"/>
      <c r="CK79" s="2100"/>
      <c r="CL79" s="2100"/>
      <c r="CM79" s="2100"/>
      <c r="CN79" s="2100"/>
      <c r="CO79" s="2100"/>
      <c r="CP79" s="2100"/>
      <c r="CQ79" s="2100"/>
      <c r="CR79" s="2100"/>
      <c r="CS79" s="2100"/>
      <c r="CT79" s="2100"/>
      <c r="CU79" s="2100"/>
      <c r="CV79" s="2100"/>
      <c r="CW79" s="2100"/>
      <c r="CX79" s="2100"/>
      <c r="CY79" s="2100"/>
      <c r="CZ79" s="2100"/>
      <c r="DA79" s="2100"/>
      <c r="DB79" s="2100"/>
      <c r="DC79" s="2100"/>
      <c r="DD79" s="2100"/>
      <c r="DE79" s="2100"/>
      <c r="DF79" s="2100"/>
      <c r="DG79" s="2100"/>
      <c r="DH79" s="2100"/>
      <c r="DI79" s="2100"/>
      <c r="DJ79" s="2100"/>
      <c r="DK79" s="2100"/>
      <c r="DL79" s="2100"/>
      <c r="DM79" s="2100"/>
      <c r="DN79" s="2100"/>
      <c r="DO79" s="2100"/>
      <c r="DP79" s="2100"/>
      <c r="DQ79" s="2100"/>
      <c r="DR79" s="2100"/>
      <c r="DS79" s="2100"/>
      <c r="DT79" s="2100"/>
      <c r="DU79" s="2100"/>
      <c r="DV79" s="2100"/>
      <c r="DW79" s="2100"/>
      <c r="DX79" s="2100"/>
      <c r="DY79" s="2100"/>
      <c r="DZ79" s="2100"/>
      <c r="EA79" s="2100"/>
      <c r="EB79" s="2100"/>
      <c r="EC79" s="2100"/>
      <c r="ED79" s="2100"/>
      <c r="EE79" s="2100"/>
      <c r="EF79" s="2100"/>
      <c r="EG79" s="2100"/>
      <c r="EH79" s="2100"/>
      <c r="EI79" s="2100"/>
      <c r="EJ79" s="2100"/>
      <c r="EK79" s="2100"/>
      <c r="EL79" s="2100"/>
      <c r="EM79" s="2100"/>
      <c r="EN79" s="2100"/>
      <c r="EO79" s="2100"/>
      <c r="EP79" s="2100"/>
      <c r="EQ79" s="2100"/>
      <c r="ER79" s="2100"/>
      <c r="ES79" s="2100"/>
      <c r="ET79" s="2100"/>
      <c r="EU79" s="2100"/>
      <c r="EV79" s="2100"/>
      <c r="EW79" s="2100"/>
      <c r="EX79" s="2100"/>
      <c r="EY79" s="2100"/>
      <c r="EZ79" s="2100"/>
      <c r="FA79" s="2100"/>
      <c r="FB79" s="2100"/>
      <c r="FC79" s="2100"/>
      <c r="FD79" s="2100"/>
      <c r="FE79" s="2100"/>
      <c r="FF79" s="2100"/>
      <c r="FG79" s="2100"/>
      <c r="FH79" s="2100"/>
      <c r="FI79" s="2100"/>
      <c r="FJ79" s="2100"/>
      <c r="FK79" s="2100"/>
      <c r="FL79" s="2100"/>
      <c r="FM79" s="2100"/>
      <c r="FN79" s="2100"/>
      <c r="FO79" s="2100"/>
      <c r="FP79" s="2100"/>
      <c r="FQ79" s="2100"/>
      <c r="FR79" s="2100"/>
      <c r="FS79" s="2100"/>
      <c r="FT79" s="2100"/>
      <c r="FU79" s="2100"/>
      <c r="FV79" s="2100"/>
      <c r="FW79" s="2100"/>
      <c r="FX79" s="2100"/>
      <c r="FY79" s="2100"/>
      <c r="FZ79" s="2100"/>
      <c r="GA79" s="2100"/>
      <c r="GB79" s="2100"/>
      <c r="GC79" s="2100"/>
      <c r="GD79" s="2100"/>
      <c r="GE79" s="2100"/>
      <c r="GF79" s="2100"/>
      <c r="GG79" s="2100"/>
      <c r="GH79" s="2100"/>
      <c r="GI79" s="2100"/>
      <c r="GJ79" s="2100"/>
      <c r="GK79" s="2100"/>
      <c r="GL79" s="2100"/>
      <c r="GM79" s="2100"/>
      <c r="GN79" s="2100"/>
      <c r="GO79" s="2100"/>
      <c r="GP79" s="2100"/>
      <c r="GQ79" s="2100"/>
      <c r="GR79" s="2100"/>
      <c r="GS79" s="2100"/>
      <c r="GT79" s="2100"/>
      <c r="GU79" s="2100"/>
      <c r="GV79" s="2100"/>
      <c r="GW79" s="2100"/>
      <c r="GX79" s="2100"/>
      <c r="GY79" s="2100"/>
    </row>
    <row r="80" spans="2:207" s="61" customFormat="1" ht="24.95" customHeight="1" x14ac:dyDescent="0.2">
      <c r="B80" s="1068"/>
      <c r="C80" s="1068"/>
      <c r="D80" s="1068"/>
      <c r="E80" s="1068"/>
      <c r="F80" s="1069"/>
      <c r="G80" s="1068"/>
      <c r="H80" s="1068"/>
      <c r="I80" s="1068"/>
      <c r="J80" s="1068"/>
      <c r="K80" s="1068"/>
      <c r="L80" s="1068"/>
      <c r="M80" s="1068"/>
      <c r="N80" s="1068"/>
      <c r="O80" s="1336"/>
      <c r="P80" s="2100"/>
      <c r="Q80" s="1335"/>
      <c r="R80" s="1335"/>
      <c r="S80" s="1335"/>
      <c r="T80" s="1335"/>
      <c r="U80" s="1335"/>
      <c r="V80" s="1335"/>
      <c r="W80" s="1335"/>
      <c r="X80" s="1335"/>
      <c r="Y80" s="1335"/>
      <c r="Z80" s="1335"/>
      <c r="AA80" s="1335"/>
      <c r="AB80" s="1335"/>
      <c r="AC80" s="1335"/>
      <c r="AD80" s="1335"/>
      <c r="AE80" s="1335"/>
      <c r="AF80" s="1335"/>
      <c r="AG80" s="1335"/>
      <c r="AH80" s="1335"/>
      <c r="AI80" s="1335"/>
      <c r="AJ80" s="1335"/>
      <c r="AK80" s="1335"/>
      <c r="AL80" s="1335"/>
      <c r="AM80" s="1335"/>
      <c r="AN80" s="1335"/>
      <c r="AO80" s="1335"/>
      <c r="AP80" s="1335"/>
      <c r="AQ80" s="1335"/>
      <c r="AR80" s="2100"/>
      <c r="AS80" s="2100"/>
      <c r="AT80" s="2100"/>
      <c r="AU80" s="2100"/>
      <c r="AV80" s="2100"/>
      <c r="AW80" s="2100"/>
      <c r="AX80" s="2100"/>
      <c r="AY80" s="2100"/>
      <c r="AZ80" s="2100"/>
      <c r="BA80" s="2100"/>
      <c r="BB80" s="2100"/>
      <c r="BC80" s="2100"/>
      <c r="BD80" s="2100"/>
      <c r="BE80" s="2100"/>
      <c r="BF80" s="2100"/>
      <c r="BG80" s="2100"/>
      <c r="BH80" s="2100"/>
      <c r="BI80" s="2100"/>
      <c r="BJ80" s="2100"/>
      <c r="BK80" s="2100"/>
      <c r="BL80" s="2100"/>
      <c r="BM80" s="2100"/>
      <c r="BN80" s="2100"/>
      <c r="BO80" s="2100"/>
      <c r="BP80" s="2100"/>
      <c r="BQ80" s="2100"/>
      <c r="BR80" s="2100"/>
      <c r="BS80" s="2100"/>
      <c r="BT80" s="2100"/>
      <c r="BU80" s="2100"/>
      <c r="BV80" s="2100"/>
      <c r="BW80" s="2100"/>
      <c r="BX80" s="2100"/>
      <c r="BY80" s="2100"/>
      <c r="BZ80" s="2100"/>
      <c r="CA80" s="2100"/>
      <c r="CB80" s="2100"/>
      <c r="CC80" s="2100"/>
      <c r="CD80" s="2100"/>
      <c r="CE80" s="2100"/>
      <c r="CF80" s="2100"/>
      <c r="CG80" s="2100"/>
      <c r="CH80" s="2100"/>
      <c r="CI80" s="2100"/>
      <c r="CJ80" s="2100"/>
      <c r="CK80" s="2100"/>
      <c r="CL80" s="2100"/>
      <c r="CM80" s="2100"/>
      <c r="CN80" s="2100"/>
      <c r="CO80" s="2100"/>
      <c r="CP80" s="2100"/>
      <c r="CQ80" s="2100"/>
      <c r="CR80" s="2100"/>
      <c r="CS80" s="2100"/>
      <c r="CT80" s="2100"/>
      <c r="CU80" s="2100"/>
      <c r="CV80" s="2100"/>
      <c r="CW80" s="2100"/>
      <c r="CX80" s="2100"/>
      <c r="CY80" s="2100"/>
      <c r="CZ80" s="2100"/>
      <c r="DA80" s="2100"/>
      <c r="DB80" s="2100"/>
      <c r="DC80" s="2100"/>
      <c r="DD80" s="2100"/>
      <c r="DE80" s="2100"/>
      <c r="DF80" s="2100"/>
      <c r="DG80" s="2100"/>
      <c r="DH80" s="2100"/>
      <c r="DI80" s="2100"/>
      <c r="DJ80" s="2100"/>
      <c r="DK80" s="2100"/>
      <c r="DL80" s="2100"/>
      <c r="DM80" s="2100"/>
      <c r="DN80" s="2100"/>
      <c r="DO80" s="2100"/>
      <c r="DP80" s="2100"/>
      <c r="DQ80" s="2100"/>
      <c r="DR80" s="2100"/>
      <c r="DS80" s="2100"/>
      <c r="DT80" s="2100"/>
      <c r="DU80" s="2100"/>
      <c r="DV80" s="2100"/>
      <c r="DW80" s="2100"/>
      <c r="DX80" s="2100"/>
      <c r="DY80" s="2100"/>
      <c r="DZ80" s="2100"/>
      <c r="EA80" s="2100"/>
      <c r="EB80" s="2100"/>
      <c r="EC80" s="2100"/>
      <c r="ED80" s="2100"/>
      <c r="EE80" s="2100"/>
      <c r="EF80" s="2100"/>
      <c r="EG80" s="2100"/>
      <c r="EH80" s="2100"/>
      <c r="EI80" s="2100"/>
      <c r="EJ80" s="2100"/>
      <c r="EK80" s="2100"/>
      <c r="EL80" s="2100"/>
      <c r="EM80" s="2100"/>
      <c r="EN80" s="2100"/>
      <c r="EO80" s="2100"/>
      <c r="EP80" s="2100"/>
      <c r="EQ80" s="2100"/>
      <c r="ER80" s="2100"/>
      <c r="ES80" s="2100"/>
      <c r="ET80" s="2100"/>
      <c r="EU80" s="2100"/>
      <c r="EV80" s="2100"/>
      <c r="EW80" s="2100"/>
      <c r="EX80" s="2100"/>
      <c r="EY80" s="2100"/>
      <c r="EZ80" s="2100"/>
      <c r="FA80" s="2100"/>
      <c r="FB80" s="2100"/>
      <c r="FC80" s="2100"/>
      <c r="FD80" s="2100"/>
      <c r="FE80" s="2100"/>
      <c r="FF80" s="2100"/>
      <c r="FG80" s="2100"/>
      <c r="FH80" s="2100"/>
      <c r="FI80" s="2100"/>
      <c r="FJ80" s="2100"/>
      <c r="FK80" s="2100"/>
      <c r="FL80" s="2100"/>
      <c r="FM80" s="2100"/>
      <c r="FN80" s="2100"/>
      <c r="FO80" s="2100"/>
      <c r="FP80" s="2100"/>
      <c r="FQ80" s="2100"/>
      <c r="FR80" s="2100"/>
      <c r="FS80" s="2100"/>
      <c r="FT80" s="2100"/>
      <c r="FU80" s="2100"/>
      <c r="FV80" s="2100"/>
      <c r="FW80" s="2100"/>
      <c r="FX80" s="2100"/>
      <c r="FY80" s="2100"/>
      <c r="FZ80" s="2100"/>
      <c r="GA80" s="2100"/>
      <c r="GB80" s="2100"/>
      <c r="GC80" s="2100"/>
      <c r="GD80" s="2100"/>
      <c r="GE80" s="2100"/>
      <c r="GF80" s="2100"/>
      <c r="GG80" s="2100"/>
      <c r="GH80" s="2100"/>
      <c r="GI80" s="2100"/>
      <c r="GJ80" s="2100"/>
      <c r="GK80" s="2100"/>
      <c r="GL80" s="2100"/>
      <c r="GM80" s="2100"/>
      <c r="GN80" s="2100"/>
      <c r="GO80" s="2100"/>
      <c r="GP80" s="2100"/>
      <c r="GQ80" s="2100"/>
      <c r="GR80" s="2100"/>
      <c r="GS80" s="2100"/>
      <c r="GT80" s="2100"/>
      <c r="GU80" s="2100"/>
      <c r="GV80" s="2100"/>
      <c r="GW80" s="2100"/>
      <c r="GX80" s="2100"/>
      <c r="GY80" s="2100"/>
    </row>
    <row r="81" spans="2:207" s="61" customFormat="1" ht="24.95" customHeight="1" x14ac:dyDescent="0.2">
      <c r="B81" s="1068"/>
      <c r="C81" s="1068"/>
      <c r="D81" s="1068"/>
      <c r="E81" s="1068"/>
      <c r="F81" s="1069"/>
      <c r="G81" s="1068"/>
      <c r="H81" s="1068"/>
      <c r="I81" s="1068"/>
      <c r="J81" s="1068"/>
      <c r="K81" s="1068"/>
      <c r="L81" s="1068"/>
      <c r="M81" s="1068"/>
      <c r="N81" s="1068"/>
      <c r="O81" s="1336"/>
      <c r="P81" s="2100"/>
      <c r="Q81" s="1335"/>
      <c r="R81" s="1335"/>
      <c r="S81" s="1335"/>
      <c r="T81" s="1335"/>
      <c r="U81" s="1335"/>
      <c r="V81" s="1335"/>
      <c r="W81" s="1335"/>
      <c r="X81" s="1335"/>
      <c r="Y81" s="1335"/>
      <c r="Z81" s="1335"/>
      <c r="AA81" s="1335"/>
      <c r="AB81" s="1335"/>
      <c r="AC81" s="1335"/>
      <c r="AD81" s="1335"/>
      <c r="AE81" s="1335"/>
      <c r="AF81" s="1335"/>
      <c r="AG81" s="1335"/>
      <c r="AH81" s="1335"/>
      <c r="AI81" s="1335"/>
      <c r="AJ81" s="1335"/>
      <c r="AK81" s="1335"/>
      <c r="AL81" s="1335"/>
      <c r="AM81" s="1335"/>
      <c r="AN81" s="1335"/>
      <c r="AO81" s="1335"/>
      <c r="AP81" s="1335"/>
      <c r="AQ81" s="1335"/>
      <c r="AR81" s="2100"/>
      <c r="AS81" s="2100"/>
      <c r="AT81" s="2100"/>
      <c r="AU81" s="2100"/>
      <c r="AV81" s="2100"/>
      <c r="AW81" s="2100"/>
      <c r="AX81" s="2100"/>
      <c r="AY81" s="2100"/>
      <c r="AZ81" s="2100"/>
      <c r="BA81" s="2100"/>
      <c r="BB81" s="2100"/>
      <c r="BC81" s="2100"/>
      <c r="BD81" s="2100"/>
      <c r="BE81" s="2100"/>
      <c r="BF81" s="2100"/>
      <c r="BG81" s="2100"/>
      <c r="BH81" s="2100"/>
      <c r="BI81" s="2100"/>
      <c r="BJ81" s="2100"/>
      <c r="BK81" s="2100"/>
      <c r="BL81" s="2100"/>
      <c r="BM81" s="2100"/>
      <c r="BN81" s="2100"/>
      <c r="BO81" s="2100"/>
      <c r="BP81" s="2100"/>
      <c r="BQ81" s="2100"/>
      <c r="BR81" s="2100"/>
      <c r="BS81" s="2100"/>
      <c r="BT81" s="2100"/>
      <c r="BU81" s="2100"/>
      <c r="BV81" s="2100"/>
      <c r="BW81" s="2100"/>
      <c r="BX81" s="2100"/>
      <c r="BY81" s="2100"/>
      <c r="BZ81" s="2100"/>
      <c r="CA81" s="2100"/>
      <c r="CB81" s="2100"/>
      <c r="CC81" s="2100"/>
      <c r="CD81" s="2100"/>
      <c r="CE81" s="2100"/>
      <c r="CF81" s="2100"/>
      <c r="CG81" s="2100"/>
      <c r="CH81" s="2100"/>
      <c r="CI81" s="2100"/>
      <c r="CJ81" s="2100"/>
      <c r="CK81" s="2100"/>
      <c r="CL81" s="2100"/>
      <c r="CM81" s="2100"/>
      <c r="CN81" s="2100"/>
      <c r="CO81" s="2100"/>
      <c r="CP81" s="2100"/>
      <c r="CQ81" s="2100"/>
      <c r="CR81" s="2100"/>
      <c r="CS81" s="2100"/>
      <c r="CT81" s="2100"/>
      <c r="CU81" s="2100"/>
      <c r="CV81" s="2100"/>
      <c r="CW81" s="2100"/>
      <c r="CX81" s="2100"/>
      <c r="CY81" s="2100"/>
      <c r="CZ81" s="2100"/>
      <c r="DA81" s="2100"/>
      <c r="DB81" s="2100"/>
      <c r="DC81" s="2100"/>
      <c r="DD81" s="2100"/>
      <c r="DE81" s="2100"/>
      <c r="DF81" s="2100"/>
      <c r="DG81" s="2100"/>
      <c r="DH81" s="2100"/>
      <c r="DI81" s="2100"/>
      <c r="DJ81" s="2100"/>
      <c r="DK81" s="2100"/>
      <c r="DL81" s="2100"/>
      <c r="DM81" s="2100"/>
      <c r="DN81" s="2100"/>
      <c r="DO81" s="2100"/>
      <c r="DP81" s="2100"/>
      <c r="DQ81" s="2100"/>
      <c r="DR81" s="2100"/>
      <c r="DS81" s="2100"/>
      <c r="DT81" s="2100"/>
      <c r="DU81" s="2100"/>
      <c r="DV81" s="2100"/>
      <c r="DW81" s="2100"/>
      <c r="DX81" s="2100"/>
      <c r="DY81" s="2100"/>
      <c r="DZ81" s="2100"/>
      <c r="EA81" s="2100"/>
      <c r="EB81" s="2100"/>
      <c r="EC81" s="2100"/>
      <c r="ED81" s="2100"/>
      <c r="EE81" s="2100"/>
      <c r="EF81" s="2100"/>
      <c r="EG81" s="2100"/>
      <c r="EH81" s="2100"/>
      <c r="EI81" s="2100"/>
      <c r="EJ81" s="2100"/>
      <c r="EK81" s="2100"/>
      <c r="EL81" s="2100"/>
      <c r="EM81" s="2100"/>
      <c r="EN81" s="2100"/>
      <c r="EO81" s="2100"/>
      <c r="EP81" s="2100"/>
      <c r="EQ81" s="2100"/>
      <c r="ER81" s="2100"/>
      <c r="ES81" s="2100"/>
      <c r="ET81" s="2100"/>
      <c r="EU81" s="2100"/>
      <c r="EV81" s="2100"/>
      <c r="EW81" s="2100"/>
      <c r="EX81" s="2100"/>
      <c r="EY81" s="2100"/>
      <c r="EZ81" s="2100"/>
      <c r="FA81" s="2100"/>
      <c r="FB81" s="2100"/>
      <c r="FC81" s="2100"/>
      <c r="FD81" s="2100"/>
      <c r="FE81" s="2100"/>
      <c r="FF81" s="2100"/>
      <c r="FG81" s="2100"/>
      <c r="FH81" s="2100"/>
      <c r="FI81" s="2100"/>
      <c r="FJ81" s="2100"/>
      <c r="FK81" s="2100"/>
      <c r="FL81" s="2100"/>
      <c r="FM81" s="2100"/>
      <c r="FN81" s="2100"/>
      <c r="FO81" s="2100"/>
      <c r="FP81" s="2100"/>
      <c r="FQ81" s="2100"/>
      <c r="FR81" s="2100"/>
      <c r="FS81" s="2100"/>
      <c r="FT81" s="2100"/>
      <c r="FU81" s="2100"/>
      <c r="FV81" s="2100"/>
      <c r="FW81" s="2100"/>
      <c r="FX81" s="2100"/>
      <c r="FY81" s="2100"/>
      <c r="FZ81" s="2100"/>
      <c r="GA81" s="2100"/>
      <c r="GB81" s="2100"/>
      <c r="GC81" s="2100"/>
      <c r="GD81" s="2100"/>
      <c r="GE81" s="2100"/>
      <c r="GF81" s="2100"/>
      <c r="GG81" s="2100"/>
      <c r="GH81" s="2100"/>
      <c r="GI81" s="2100"/>
      <c r="GJ81" s="2100"/>
      <c r="GK81" s="2100"/>
      <c r="GL81" s="2100"/>
      <c r="GM81" s="2100"/>
      <c r="GN81" s="2100"/>
      <c r="GO81" s="2100"/>
      <c r="GP81" s="2100"/>
      <c r="GQ81" s="2100"/>
      <c r="GR81" s="2100"/>
      <c r="GS81" s="2100"/>
      <c r="GT81" s="2100"/>
      <c r="GU81" s="2100"/>
      <c r="GV81" s="2100"/>
      <c r="GW81" s="2100"/>
      <c r="GX81" s="2100"/>
      <c r="GY81" s="2100"/>
    </row>
    <row r="82" spans="2:207" s="61" customFormat="1" ht="24.95" customHeight="1" x14ac:dyDescent="0.2">
      <c r="B82" s="1068"/>
      <c r="C82" s="1068"/>
      <c r="D82" s="1068"/>
      <c r="E82" s="1068"/>
      <c r="F82" s="1069"/>
      <c r="G82" s="1068"/>
      <c r="H82" s="1068"/>
      <c r="I82" s="1068"/>
      <c r="J82" s="1068"/>
      <c r="K82" s="1068"/>
      <c r="L82" s="1068"/>
      <c r="M82" s="1068"/>
      <c r="N82" s="1068"/>
      <c r="O82" s="1336"/>
      <c r="P82" s="2100"/>
      <c r="Q82" s="1335"/>
      <c r="R82" s="1335"/>
      <c r="S82" s="1335"/>
      <c r="T82" s="1335"/>
      <c r="U82" s="1335"/>
      <c r="V82" s="1335"/>
      <c r="W82" s="1335"/>
      <c r="X82" s="1335"/>
      <c r="Y82" s="1335"/>
      <c r="Z82" s="1335"/>
      <c r="AA82" s="1335"/>
      <c r="AB82" s="1335"/>
      <c r="AC82" s="1335"/>
      <c r="AD82" s="1335"/>
      <c r="AE82" s="1335"/>
      <c r="AF82" s="1335"/>
      <c r="AG82" s="1335"/>
      <c r="AH82" s="1335"/>
      <c r="AI82" s="1335"/>
      <c r="AJ82" s="1335"/>
      <c r="AK82" s="1335"/>
      <c r="AL82" s="1335"/>
      <c r="AM82" s="1335"/>
      <c r="AN82" s="1335"/>
      <c r="AO82" s="1335"/>
      <c r="AP82" s="1335"/>
      <c r="AQ82" s="1335"/>
      <c r="AR82" s="2100"/>
      <c r="AS82" s="2100"/>
      <c r="AT82" s="2100"/>
      <c r="AU82" s="2100"/>
      <c r="AV82" s="2100"/>
      <c r="AW82" s="2100"/>
      <c r="AX82" s="2100"/>
      <c r="AY82" s="2100"/>
      <c r="AZ82" s="2100"/>
      <c r="BA82" s="2100"/>
      <c r="BB82" s="2100"/>
      <c r="BC82" s="2100"/>
      <c r="BD82" s="2100"/>
      <c r="BE82" s="2100"/>
      <c r="BF82" s="2100"/>
      <c r="BG82" s="2100"/>
      <c r="BH82" s="2100"/>
      <c r="BI82" s="2100"/>
      <c r="BJ82" s="2100"/>
      <c r="BK82" s="2100"/>
      <c r="BL82" s="2100"/>
      <c r="BM82" s="2100"/>
      <c r="BN82" s="2100"/>
      <c r="BO82" s="2100"/>
      <c r="BP82" s="2100"/>
      <c r="BQ82" s="2100"/>
      <c r="BR82" s="2100"/>
      <c r="BS82" s="2100"/>
      <c r="BT82" s="2100"/>
      <c r="BU82" s="2100"/>
      <c r="BV82" s="2100"/>
      <c r="BW82" s="2100"/>
      <c r="BX82" s="2100"/>
      <c r="BY82" s="2100"/>
      <c r="BZ82" s="2100"/>
      <c r="CA82" s="2100"/>
      <c r="CB82" s="2100"/>
      <c r="CC82" s="2100"/>
      <c r="CD82" s="2100"/>
      <c r="CE82" s="2100"/>
      <c r="CF82" s="2100"/>
      <c r="CG82" s="2100"/>
      <c r="CH82" s="2100"/>
      <c r="CI82" s="2100"/>
      <c r="CJ82" s="2100"/>
      <c r="CK82" s="2100"/>
      <c r="CL82" s="2100"/>
      <c r="CM82" s="2100"/>
      <c r="CN82" s="2100"/>
      <c r="CO82" s="2100"/>
      <c r="CP82" s="2100"/>
      <c r="CQ82" s="2100"/>
      <c r="CR82" s="2100"/>
      <c r="CS82" s="2100"/>
      <c r="CT82" s="2100"/>
      <c r="CU82" s="2100"/>
      <c r="CV82" s="2100"/>
      <c r="CW82" s="2100"/>
      <c r="CX82" s="2100"/>
      <c r="CY82" s="2100"/>
      <c r="CZ82" s="2100"/>
      <c r="DA82" s="2100"/>
      <c r="DB82" s="2100"/>
      <c r="DC82" s="2100"/>
      <c r="DD82" s="2100"/>
      <c r="DE82" s="2100"/>
      <c r="DF82" s="2100"/>
      <c r="DG82" s="2100"/>
      <c r="DH82" s="2100"/>
      <c r="DI82" s="2100"/>
      <c r="DJ82" s="2100"/>
      <c r="DK82" s="2100"/>
      <c r="DL82" s="2100"/>
      <c r="DM82" s="2100"/>
      <c r="DN82" s="2100"/>
      <c r="DO82" s="2100"/>
      <c r="DP82" s="2100"/>
      <c r="DQ82" s="2100"/>
      <c r="DR82" s="2100"/>
      <c r="DS82" s="2100"/>
      <c r="DT82" s="2100"/>
      <c r="DU82" s="2100"/>
      <c r="DV82" s="2100"/>
      <c r="DW82" s="2100"/>
      <c r="DX82" s="2100"/>
      <c r="DY82" s="2100"/>
      <c r="DZ82" s="2100"/>
      <c r="EA82" s="2100"/>
      <c r="EB82" s="2100"/>
      <c r="EC82" s="2100"/>
      <c r="ED82" s="2100"/>
      <c r="EE82" s="2100"/>
      <c r="EF82" s="2100"/>
      <c r="EG82" s="2100"/>
      <c r="EH82" s="2100"/>
      <c r="EI82" s="2100"/>
      <c r="EJ82" s="2100"/>
      <c r="EK82" s="2100"/>
      <c r="EL82" s="2100"/>
      <c r="EM82" s="2100"/>
      <c r="EN82" s="2100"/>
      <c r="EO82" s="2100"/>
      <c r="EP82" s="2100"/>
      <c r="EQ82" s="2100"/>
      <c r="ER82" s="2100"/>
      <c r="ES82" s="2100"/>
      <c r="ET82" s="2100"/>
      <c r="EU82" s="2100"/>
      <c r="EV82" s="2100"/>
      <c r="EW82" s="2100"/>
      <c r="EX82" s="2100"/>
      <c r="EY82" s="2100"/>
      <c r="EZ82" s="2100"/>
      <c r="FA82" s="2100"/>
      <c r="FB82" s="2100"/>
      <c r="FC82" s="2100"/>
      <c r="FD82" s="2100"/>
      <c r="FE82" s="2100"/>
      <c r="FF82" s="2100"/>
      <c r="FG82" s="2100"/>
      <c r="FH82" s="2100"/>
      <c r="FI82" s="2100"/>
      <c r="FJ82" s="2100"/>
      <c r="FK82" s="2100"/>
      <c r="FL82" s="2100"/>
      <c r="FM82" s="2100"/>
      <c r="FN82" s="2100"/>
      <c r="FO82" s="2100"/>
      <c r="FP82" s="2100"/>
      <c r="FQ82" s="2100"/>
      <c r="FR82" s="2100"/>
      <c r="FS82" s="2100"/>
      <c r="FT82" s="2100"/>
      <c r="FU82" s="2100"/>
      <c r="FV82" s="2100"/>
      <c r="FW82" s="2100"/>
      <c r="FX82" s="2100"/>
      <c r="FY82" s="2100"/>
      <c r="FZ82" s="2100"/>
      <c r="GA82" s="2100"/>
      <c r="GB82" s="2100"/>
      <c r="GC82" s="2100"/>
      <c r="GD82" s="2100"/>
      <c r="GE82" s="2100"/>
      <c r="GF82" s="2100"/>
      <c r="GG82" s="2100"/>
      <c r="GH82" s="2100"/>
      <c r="GI82" s="2100"/>
      <c r="GJ82" s="2100"/>
      <c r="GK82" s="2100"/>
      <c r="GL82" s="2100"/>
      <c r="GM82" s="2100"/>
      <c r="GN82" s="2100"/>
      <c r="GO82" s="2100"/>
      <c r="GP82" s="2100"/>
      <c r="GQ82" s="2100"/>
      <c r="GR82" s="2100"/>
      <c r="GS82" s="2100"/>
      <c r="GT82" s="2100"/>
      <c r="GU82" s="2100"/>
      <c r="GV82" s="2100"/>
      <c r="GW82" s="2100"/>
      <c r="GX82" s="2100"/>
      <c r="GY82" s="2100"/>
    </row>
    <row r="83" spans="2:207" s="61" customFormat="1" ht="24.95" customHeight="1" x14ac:dyDescent="0.2">
      <c r="B83" s="1068"/>
      <c r="C83" s="1068"/>
      <c r="D83" s="1068"/>
      <c r="E83" s="1068"/>
      <c r="F83" s="1069"/>
      <c r="G83" s="1068"/>
      <c r="H83" s="1068"/>
      <c r="I83" s="1068"/>
      <c r="J83" s="1068"/>
      <c r="K83" s="1068"/>
      <c r="L83" s="1068"/>
      <c r="M83" s="1068"/>
      <c r="N83" s="1068"/>
      <c r="O83" s="1336"/>
      <c r="P83" s="2100"/>
      <c r="Q83" s="1335"/>
      <c r="R83" s="1335"/>
      <c r="S83" s="1335"/>
      <c r="T83" s="1335"/>
      <c r="U83" s="1335"/>
      <c r="V83" s="1335"/>
      <c r="W83" s="1335"/>
      <c r="X83" s="1335"/>
      <c r="Y83" s="1335"/>
      <c r="Z83" s="1335"/>
      <c r="AA83" s="1335"/>
      <c r="AB83" s="1335"/>
      <c r="AC83" s="1335"/>
      <c r="AD83" s="1335"/>
      <c r="AE83" s="1335"/>
      <c r="AF83" s="1335"/>
      <c r="AG83" s="1335"/>
      <c r="AH83" s="1335"/>
      <c r="AI83" s="1335"/>
      <c r="AJ83" s="1335"/>
      <c r="AK83" s="1335"/>
      <c r="AL83" s="1335"/>
      <c r="AM83" s="1335"/>
      <c r="AN83" s="1335"/>
      <c r="AO83" s="1335"/>
      <c r="AP83" s="1335"/>
      <c r="AQ83" s="1335"/>
      <c r="AR83" s="2100"/>
      <c r="AS83" s="2100"/>
      <c r="AT83" s="2100"/>
      <c r="AU83" s="2100"/>
      <c r="AV83" s="2100"/>
      <c r="AW83" s="2100"/>
      <c r="AX83" s="2100"/>
      <c r="AY83" s="2100"/>
      <c r="AZ83" s="2100"/>
      <c r="BA83" s="2100"/>
      <c r="BB83" s="2100"/>
      <c r="BC83" s="2100"/>
      <c r="BD83" s="2100"/>
      <c r="BE83" s="2100"/>
      <c r="BF83" s="2100"/>
      <c r="BG83" s="2100"/>
      <c r="BH83" s="2100"/>
      <c r="BI83" s="2100"/>
      <c r="BJ83" s="2100"/>
      <c r="BK83" s="2100"/>
      <c r="BL83" s="2100"/>
      <c r="BM83" s="2100"/>
      <c r="BN83" s="2100"/>
      <c r="BO83" s="2100"/>
      <c r="BP83" s="2100"/>
      <c r="BQ83" s="2100"/>
      <c r="BR83" s="2100"/>
      <c r="BS83" s="2100"/>
      <c r="BT83" s="2100"/>
      <c r="BU83" s="2100"/>
      <c r="BV83" s="2100"/>
      <c r="BW83" s="2100"/>
      <c r="BX83" s="2100"/>
      <c r="BY83" s="2100"/>
      <c r="BZ83" s="2100"/>
      <c r="CA83" s="2100"/>
      <c r="CB83" s="2100"/>
      <c r="CC83" s="2100"/>
      <c r="CD83" s="2100"/>
      <c r="CE83" s="2100"/>
      <c r="CF83" s="2100"/>
      <c r="CG83" s="2100"/>
      <c r="CH83" s="2100"/>
      <c r="CI83" s="2100"/>
      <c r="CJ83" s="2100"/>
      <c r="CK83" s="2100"/>
      <c r="CL83" s="2100"/>
      <c r="CM83" s="2100"/>
      <c r="CN83" s="2100"/>
      <c r="CO83" s="2100"/>
      <c r="CP83" s="2100"/>
      <c r="CQ83" s="2100"/>
      <c r="CR83" s="2100"/>
      <c r="CS83" s="2100"/>
      <c r="CT83" s="2100"/>
      <c r="CU83" s="2100"/>
      <c r="CV83" s="2100"/>
      <c r="CW83" s="2100"/>
      <c r="CX83" s="2100"/>
      <c r="CY83" s="2100"/>
      <c r="CZ83" s="2100"/>
      <c r="DA83" s="2100"/>
      <c r="DB83" s="2100"/>
      <c r="DC83" s="2100"/>
      <c r="DD83" s="2100"/>
      <c r="DE83" s="2100"/>
      <c r="DF83" s="2100"/>
      <c r="DG83" s="2100"/>
      <c r="DH83" s="2100"/>
      <c r="DI83" s="2100"/>
      <c r="DJ83" s="2100"/>
      <c r="DK83" s="2100"/>
      <c r="DL83" s="2100"/>
      <c r="DM83" s="2100"/>
      <c r="DN83" s="2100"/>
      <c r="DO83" s="2100"/>
      <c r="DP83" s="2100"/>
      <c r="DQ83" s="2100"/>
      <c r="DR83" s="2100"/>
      <c r="DS83" s="2100"/>
      <c r="DT83" s="2100"/>
      <c r="DU83" s="2100"/>
      <c r="DV83" s="2100"/>
      <c r="DW83" s="2100"/>
      <c r="DX83" s="2100"/>
      <c r="DY83" s="2100"/>
      <c r="DZ83" s="2100"/>
      <c r="EA83" s="2100"/>
      <c r="EB83" s="2100"/>
      <c r="EC83" s="2100"/>
      <c r="ED83" s="2100"/>
      <c r="EE83" s="2100"/>
      <c r="EF83" s="2100"/>
      <c r="EG83" s="2100"/>
      <c r="EH83" s="2100"/>
      <c r="EI83" s="2100"/>
      <c r="EJ83" s="2100"/>
      <c r="EK83" s="2100"/>
      <c r="EL83" s="2100"/>
      <c r="EM83" s="2100"/>
      <c r="EN83" s="2100"/>
      <c r="EO83" s="2100"/>
      <c r="EP83" s="2100"/>
      <c r="EQ83" s="2100"/>
      <c r="ER83" s="2100"/>
      <c r="ES83" s="2100"/>
      <c r="ET83" s="2100"/>
      <c r="EU83" s="2100"/>
      <c r="EV83" s="2100"/>
      <c r="EW83" s="2100"/>
      <c r="EX83" s="2100"/>
      <c r="EY83" s="2100"/>
      <c r="EZ83" s="2100"/>
      <c r="FA83" s="2100"/>
      <c r="FB83" s="2100"/>
      <c r="FC83" s="2100"/>
      <c r="FD83" s="2100"/>
      <c r="FE83" s="2100"/>
      <c r="FF83" s="2100"/>
      <c r="FG83" s="2100"/>
      <c r="FH83" s="2100"/>
      <c r="FI83" s="2100"/>
      <c r="FJ83" s="2100"/>
      <c r="FK83" s="2100"/>
      <c r="FL83" s="2100"/>
      <c r="FM83" s="2100"/>
      <c r="FN83" s="2100"/>
      <c r="FO83" s="2100"/>
      <c r="FP83" s="2100"/>
      <c r="FQ83" s="2100"/>
      <c r="FR83" s="2100"/>
      <c r="FS83" s="2100"/>
      <c r="FT83" s="2100"/>
      <c r="FU83" s="2100"/>
      <c r="FV83" s="2100"/>
      <c r="FW83" s="2100"/>
      <c r="FX83" s="2100"/>
      <c r="FY83" s="2100"/>
      <c r="FZ83" s="2100"/>
      <c r="GA83" s="2100"/>
      <c r="GB83" s="2100"/>
      <c r="GC83" s="2100"/>
      <c r="GD83" s="2100"/>
      <c r="GE83" s="2100"/>
      <c r="GF83" s="2100"/>
      <c r="GG83" s="2100"/>
      <c r="GH83" s="2100"/>
      <c r="GI83" s="2100"/>
      <c r="GJ83" s="2100"/>
      <c r="GK83" s="2100"/>
      <c r="GL83" s="2100"/>
      <c r="GM83" s="2100"/>
      <c r="GN83" s="2100"/>
      <c r="GO83" s="2100"/>
      <c r="GP83" s="2100"/>
      <c r="GQ83" s="2100"/>
      <c r="GR83" s="2100"/>
      <c r="GS83" s="2100"/>
      <c r="GT83" s="2100"/>
      <c r="GU83" s="2100"/>
      <c r="GV83" s="2100"/>
      <c r="GW83" s="2100"/>
      <c r="GX83" s="2100"/>
      <c r="GY83" s="2100"/>
    </row>
    <row r="84" spans="2:207" s="61" customFormat="1" ht="24.95" customHeight="1" x14ac:dyDescent="0.2">
      <c r="B84" s="1068"/>
      <c r="C84" s="1068"/>
      <c r="D84" s="1068"/>
      <c r="E84" s="1068"/>
      <c r="F84" s="1069"/>
      <c r="G84" s="1068"/>
      <c r="H84" s="1068"/>
      <c r="I84" s="1068"/>
      <c r="J84" s="1068"/>
      <c r="K84" s="1068"/>
      <c r="L84" s="1068"/>
      <c r="M84" s="1068"/>
      <c r="N84" s="1068"/>
      <c r="O84" s="1336"/>
      <c r="P84" s="2100"/>
      <c r="Q84" s="1335"/>
      <c r="R84" s="1335"/>
      <c r="S84" s="1335"/>
      <c r="T84" s="1335"/>
      <c r="U84" s="1335"/>
      <c r="V84" s="1335"/>
      <c r="W84" s="1335"/>
      <c r="X84" s="1335"/>
      <c r="Y84" s="1335"/>
      <c r="Z84" s="1335"/>
      <c r="AA84" s="1335"/>
      <c r="AB84" s="1335"/>
      <c r="AC84" s="1335"/>
      <c r="AD84" s="1335"/>
      <c r="AE84" s="1335"/>
      <c r="AF84" s="1335"/>
      <c r="AG84" s="1335"/>
      <c r="AH84" s="1335"/>
      <c r="AI84" s="1335"/>
      <c r="AJ84" s="1335"/>
      <c r="AK84" s="1335"/>
      <c r="AL84" s="1335"/>
      <c r="AM84" s="1335"/>
      <c r="AN84" s="1335"/>
      <c r="AO84" s="1335"/>
      <c r="AP84" s="1335"/>
      <c r="AQ84" s="1335"/>
      <c r="AR84" s="2100"/>
      <c r="AS84" s="2100"/>
      <c r="AT84" s="2100"/>
      <c r="AU84" s="2100"/>
      <c r="AV84" s="2100"/>
      <c r="AW84" s="2100"/>
      <c r="AX84" s="2100"/>
      <c r="AY84" s="2100"/>
      <c r="AZ84" s="2100"/>
      <c r="BA84" s="2100"/>
      <c r="BB84" s="2100"/>
      <c r="BC84" s="2100"/>
      <c r="BD84" s="2100"/>
      <c r="BE84" s="2100"/>
      <c r="BF84" s="2100"/>
      <c r="BG84" s="2100"/>
      <c r="BH84" s="2100"/>
      <c r="BI84" s="2100"/>
      <c r="BJ84" s="2100"/>
      <c r="BK84" s="2100"/>
      <c r="BL84" s="2100"/>
      <c r="BM84" s="2100"/>
      <c r="BN84" s="2100"/>
      <c r="BO84" s="2100"/>
      <c r="BP84" s="2100"/>
      <c r="BQ84" s="2100"/>
      <c r="BR84" s="2100"/>
      <c r="BS84" s="2100"/>
      <c r="BT84" s="2100"/>
      <c r="BU84" s="2100"/>
      <c r="BV84" s="2100"/>
      <c r="BW84" s="2100"/>
      <c r="BX84" s="2100"/>
      <c r="BY84" s="2100"/>
      <c r="BZ84" s="2100"/>
      <c r="CA84" s="2100"/>
      <c r="CB84" s="2100"/>
      <c r="CC84" s="2100"/>
      <c r="CD84" s="2100"/>
      <c r="CE84" s="2100"/>
      <c r="CF84" s="2100"/>
      <c r="CG84" s="2100"/>
      <c r="CH84" s="2100"/>
      <c r="CI84" s="2100"/>
      <c r="CJ84" s="2100"/>
      <c r="CK84" s="2100"/>
      <c r="CL84" s="2100"/>
      <c r="CM84" s="2100"/>
      <c r="CN84" s="2100"/>
      <c r="CO84" s="2100"/>
      <c r="CP84" s="2100"/>
      <c r="CQ84" s="2100"/>
      <c r="CR84" s="2100"/>
      <c r="CS84" s="2100"/>
      <c r="CT84" s="2100"/>
      <c r="CU84" s="2100"/>
      <c r="CV84" s="2100"/>
      <c r="CW84" s="2100"/>
      <c r="CX84" s="2100"/>
      <c r="CY84" s="2100"/>
      <c r="CZ84" s="2100"/>
      <c r="DA84" s="2100"/>
      <c r="DB84" s="2100"/>
      <c r="DC84" s="2100"/>
      <c r="DD84" s="2100"/>
      <c r="DE84" s="2100"/>
      <c r="DF84" s="2100"/>
      <c r="DG84" s="2100"/>
      <c r="DH84" s="2100"/>
      <c r="DI84" s="2100"/>
      <c r="DJ84" s="2100"/>
      <c r="DK84" s="2100"/>
      <c r="DL84" s="2100"/>
      <c r="DM84" s="2100"/>
      <c r="DN84" s="2100"/>
      <c r="DO84" s="2100"/>
      <c r="DP84" s="2100"/>
      <c r="DQ84" s="2100"/>
      <c r="DR84" s="2100"/>
      <c r="DS84" s="2100"/>
      <c r="DT84" s="2100"/>
      <c r="DU84" s="2100"/>
      <c r="DV84" s="2100"/>
      <c r="DW84" s="2100"/>
      <c r="DX84" s="2100"/>
      <c r="DY84" s="2100"/>
      <c r="DZ84" s="2100"/>
      <c r="EA84" s="2100"/>
      <c r="EB84" s="2100"/>
      <c r="EC84" s="2100"/>
      <c r="ED84" s="2100"/>
      <c r="EE84" s="2100"/>
      <c r="EF84" s="2100"/>
      <c r="EG84" s="2100"/>
      <c r="EH84" s="2100"/>
      <c r="EI84" s="2100"/>
      <c r="EJ84" s="2100"/>
      <c r="EK84" s="2100"/>
      <c r="EL84" s="2100"/>
      <c r="EM84" s="2100"/>
      <c r="EN84" s="2100"/>
      <c r="EO84" s="2100"/>
      <c r="EP84" s="2100"/>
      <c r="EQ84" s="2100"/>
      <c r="ER84" s="2100"/>
      <c r="ES84" s="2100"/>
      <c r="ET84" s="2100"/>
      <c r="EU84" s="2100"/>
      <c r="EV84" s="2100"/>
      <c r="EW84" s="2100"/>
      <c r="EX84" s="2100"/>
      <c r="EY84" s="2100"/>
      <c r="EZ84" s="2100"/>
      <c r="FA84" s="2100"/>
      <c r="FB84" s="2100"/>
      <c r="FC84" s="2100"/>
      <c r="FD84" s="2100"/>
      <c r="FE84" s="2100"/>
      <c r="FF84" s="2100"/>
      <c r="FG84" s="2100"/>
      <c r="FH84" s="2100"/>
      <c r="FI84" s="2100"/>
      <c r="FJ84" s="2100"/>
      <c r="FK84" s="2100"/>
      <c r="FL84" s="2100"/>
      <c r="FM84" s="2100"/>
      <c r="FN84" s="2100"/>
      <c r="FO84" s="2100"/>
      <c r="FP84" s="2100"/>
      <c r="FQ84" s="2100"/>
      <c r="FR84" s="2100"/>
      <c r="FS84" s="2100"/>
      <c r="FT84" s="2100"/>
      <c r="FU84" s="2100"/>
      <c r="FV84" s="2100"/>
      <c r="FW84" s="2100"/>
      <c r="FX84" s="2100"/>
      <c r="FY84" s="2100"/>
      <c r="FZ84" s="2100"/>
      <c r="GA84" s="2100"/>
      <c r="GB84" s="2100"/>
      <c r="GC84" s="2100"/>
      <c r="GD84" s="2100"/>
      <c r="GE84" s="2100"/>
      <c r="GF84" s="2100"/>
      <c r="GG84" s="2100"/>
      <c r="GH84" s="2100"/>
      <c r="GI84" s="2100"/>
      <c r="GJ84" s="2100"/>
      <c r="GK84" s="2100"/>
      <c r="GL84" s="2100"/>
      <c r="GM84" s="2100"/>
      <c r="GN84" s="2100"/>
      <c r="GO84" s="2100"/>
      <c r="GP84" s="2100"/>
      <c r="GQ84" s="2100"/>
      <c r="GR84" s="2100"/>
      <c r="GS84" s="2100"/>
      <c r="GT84" s="2100"/>
      <c r="GU84" s="2100"/>
      <c r="GV84" s="2100"/>
      <c r="GW84" s="2100"/>
      <c r="GX84" s="2100"/>
      <c r="GY84" s="2100"/>
    </row>
    <row r="85" spans="2:207" s="61" customFormat="1" ht="24.95" customHeight="1" x14ac:dyDescent="0.2">
      <c r="B85" s="1068"/>
      <c r="C85" s="1068"/>
      <c r="D85" s="1068"/>
      <c r="E85" s="1068"/>
      <c r="F85" s="1069"/>
      <c r="G85" s="1068"/>
      <c r="H85" s="1068"/>
      <c r="I85" s="1068"/>
      <c r="J85" s="1068"/>
      <c r="K85" s="1068"/>
      <c r="L85" s="1068"/>
      <c r="M85" s="1068"/>
      <c r="N85" s="1068"/>
      <c r="O85" s="1336"/>
      <c r="P85" s="2100"/>
      <c r="Q85" s="1335"/>
      <c r="R85" s="1335"/>
      <c r="S85" s="1335"/>
      <c r="T85" s="1335"/>
      <c r="U85" s="1335"/>
      <c r="V85" s="1335"/>
      <c r="W85" s="1335"/>
      <c r="X85" s="1335"/>
      <c r="Y85" s="1335"/>
      <c r="Z85" s="1335"/>
      <c r="AA85" s="1335"/>
      <c r="AB85" s="1335"/>
      <c r="AC85" s="1335"/>
      <c r="AD85" s="1335"/>
      <c r="AE85" s="1335"/>
      <c r="AF85" s="1335"/>
      <c r="AG85" s="1335"/>
      <c r="AH85" s="1335"/>
      <c r="AI85" s="1335"/>
      <c r="AJ85" s="1335"/>
      <c r="AK85" s="1335"/>
      <c r="AL85" s="1335"/>
      <c r="AM85" s="1335"/>
      <c r="AN85" s="1335"/>
      <c r="AO85" s="1335"/>
      <c r="AP85" s="1335"/>
      <c r="AQ85" s="1335"/>
      <c r="AR85" s="2100"/>
      <c r="AS85" s="2100"/>
      <c r="AT85" s="2100"/>
      <c r="AU85" s="2100"/>
      <c r="AV85" s="2100"/>
      <c r="AW85" s="2100"/>
      <c r="AX85" s="2100"/>
      <c r="AY85" s="2100"/>
      <c r="AZ85" s="2100"/>
      <c r="BA85" s="2100"/>
      <c r="BB85" s="2100"/>
      <c r="BC85" s="2100"/>
      <c r="BD85" s="2100"/>
      <c r="BE85" s="2100"/>
      <c r="BF85" s="2100"/>
      <c r="BG85" s="2100"/>
      <c r="BH85" s="2100"/>
      <c r="BI85" s="2100"/>
      <c r="BJ85" s="2100"/>
      <c r="BK85" s="2100"/>
      <c r="BL85" s="2100"/>
      <c r="BM85" s="2100"/>
      <c r="BN85" s="2100"/>
      <c r="BO85" s="2100"/>
      <c r="BP85" s="2100"/>
      <c r="BQ85" s="2100"/>
      <c r="BR85" s="2100"/>
      <c r="BS85" s="2100"/>
      <c r="BT85" s="2100"/>
      <c r="BU85" s="2100"/>
      <c r="BV85" s="2100"/>
      <c r="BW85" s="2100"/>
      <c r="BX85" s="2100"/>
      <c r="BY85" s="2100"/>
      <c r="BZ85" s="2100"/>
      <c r="CA85" s="2100"/>
      <c r="CB85" s="2100"/>
      <c r="CC85" s="2100"/>
      <c r="CD85" s="2100"/>
      <c r="CE85" s="2100"/>
      <c r="CF85" s="2100"/>
      <c r="CG85" s="2100"/>
      <c r="CH85" s="2100"/>
      <c r="CI85" s="2100"/>
      <c r="CJ85" s="2100"/>
      <c r="CK85" s="2100"/>
      <c r="CL85" s="2100"/>
      <c r="CM85" s="2100"/>
      <c r="CN85" s="2100"/>
      <c r="CO85" s="2100"/>
      <c r="CP85" s="2100"/>
      <c r="CQ85" s="2100"/>
      <c r="CR85" s="2100"/>
      <c r="CS85" s="2100"/>
      <c r="CT85" s="2100"/>
      <c r="CU85" s="2100"/>
      <c r="CV85" s="2100"/>
      <c r="CW85" s="2100"/>
      <c r="CX85" s="2100"/>
      <c r="CY85" s="2100"/>
      <c r="CZ85" s="2100"/>
      <c r="DA85" s="2100"/>
      <c r="DB85" s="2100"/>
      <c r="DC85" s="2100"/>
      <c r="DD85" s="2100"/>
      <c r="DE85" s="2100"/>
      <c r="DF85" s="2100"/>
      <c r="DG85" s="2100"/>
      <c r="DH85" s="2100"/>
      <c r="DI85" s="2100"/>
      <c r="DJ85" s="2100"/>
      <c r="DK85" s="2100"/>
      <c r="DL85" s="2100"/>
      <c r="DM85" s="2100"/>
      <c r="DN85" s="2100"/>
      <c r="DO85" s="2100"/>
      <c r="DP85" s="2100"/>
      <c r="DQ85" s="2100"/>
      <c r="DR85" s="2100"/>
      <c r="DS85" s="2100"/>
      <c r="DT85" s="2100"/>
      <c r="DU85" s="2100"/>
      <c r="DV85" s="2100"/>
      <c r="DW85" s="2100"/>
      <c r="DX85" s="2100"/>
      <c r="DY85" s="2100"/>
      <c r="DZ85" s="2100"/>
      <c r="EA85" s="2100"/>
      <c r="EB85" s="2100"/>
      <c r="EC85" s="2100"/>
      <c r="ED85" s="2100"/>
      <c r="EE85" s="2100"/>
      <c r="EF85" s="2100"/>
      <c r="EG85" s="2100"/>
      <c r="EH85" s="2100"/>
      <c r="EI85" s="2100"/>
      <c r="EJ85" s="2100"/>
      <c r="EK85" s="2100"/>
      <c r="EL85" s="2100"/>
      <c r="EM85" s="2100"/>
      <c r="EN85" s="2100"/>
      <c r="EO85" s="2100"/>
      <c r="EP85" s="2100"/>
      <c r="EQ85" s="2100"/>
      <c r="ER85" s="2100"/>
      <c r="ES85" s="2100"/>
      <c r="ET85" s="2100"/>
      <c r="EU85" s="2100"/>
      <c r="EV85" s="2100"/>
      <c r="EW85" s="2100"/>
      <c r="EX85" s="2100"/>
      <c r="EY85" s="2100"/>
      <c r="EZ85" s="2100"/>
      <c r="FA85" s="2100"/>
      <c r="FB85" s="2100"/>
      <c r="FC85" s="2100"/>
      <c r="FD85" s="2100"/>
      <c r="FE85" s="2100"/>
      <c r="FF85" s="2100"/>
      <c r="FG85" s="2100"/>
      <c r="FH85" s="2100"/>
      <c r="FI85" s="2100"/>
      <c r="FJ85" s="2100"/>
      <c r="FK85" s="2100"/>
      <c r="FL85" s="2100"/>
      <c r="FM85" s="2100"/>
      <c r="FN85" s="2100"/>
      <c r="FO85" s="2100"/>
      <c r="FP85" s="2100"/>
      <c r="FQ85" s="2100"/>
      <c r="FR85" s="2100"/>
      <c r="FS85" s="2100"/>
      <c r="FT85" s="2100"/>
      <c r="FU85" s="2100"/>
      <c r="FV85" s="2100"/>
      <c r="FW85" s="2100"/>
      <c r="FX85" s="2100"/>
      <c r="FY85" s="2100"/>
      <c r="FZ85" s="2100"/>
      <c r="GA85" s="2100"/>
      <c r="GB85" s="2100"/>
      <c r="GC85" s="2100"/>
      <c r="GD85" s="2100"/>
      <c r="GE85" s="2100"/>
      <c r="GF85" s="2100"/>
      <c r="GG85" s="2100"/>
      <c r="GH85" s="2100"/>
      <c r="GI85" s="2100"/>
      <c r="GJ85" s="2100"/>
      <c r="GK85" s="2100"/>
      <c r="GL85" s="2100"/>
      <c r="GM85" s="2100"/>
      <c r="GN85" s="2100"/>
      <c r="GO85" s="2100"/>
      <c r="GP85" s="2100"/>
      <c r="GQ85" s="2100"/>
      <c r="GR85" s="2100"/>
      <c r="GS85" s="2100"/>
      <c r="GT85" s="2100"/>
      <c r="GU85" s="2100"/>
      <c r="GV85" s="2100"/>
      <c r="GW85" s="2100"/>
      <c r="GX85" s="2100"/>
      <c r="GY85" s="2100"/>
    </row>
    <row r="86" spans="2:207" s="61" customFormat="1" ht="24.95" customHeight="1" x14ac:dyDescent="0.2">
      <c r="B86" s="1068"/>
      <c r="C86" s="1068"/>
      <c r="D86" s="1068"/>
      <c r="E86" s="1068"/>
      <c r="F86" s="1069"/>
      <c r="G86" s="1068"/>
      <c r="H86" s="1068"/>
      <c r="I86" s="1068"/>
      <c r="J86" s="1068"/>
      <c r="K86" s="1068"/>
      <c r="L86" s="1068"/>
      <c r="M86" s="1068"/>
      <c r="N86" s="1068"/>
      <c r="O86" s="1336"/>
      <c r="P86" s="2100"/>
      <c r="Q86" s="1335"/>
      <c r="R86" s="1335"/>
      <c r="S86" s="1335"/>
      <c r="T86" s="1335"/>
      <c r="U86" s="1335"/>
      <c r="V86" s="1335"/>
      <c r="W86" s="1335"/>
      <c r="X86" s="1335"/>
      <c r="Y86" s="1335"/>
      <c r="Z86" s="1335"/>
      <c r="AA86" s="1335"/>
      <c r="AB86" s="1335"/>
      <c r="AC86" s="1335"/>
      <c r="AD86" s="1335"/>
      <c r="AE86" s="1335"/>
      <c r="AF86" s="1335"/>
      <c r="AG86" s="1335"/>
      <c r="AH86" s="1335"/>
      <c r="AI86" s="1335"/>
      <c r="AJ86" s="1335"/>
      <c r="AK86" s="1335"/>
      <c r="AL86" s="1335"/>
      <c r="AM86" s="1335"/>
      <c r="AN86" s="1335"/>
      <c r="AO86" s="1335"/>
      <c r="AP86" s="1335"/>
      <c r="AQ86" s="1335"/>
      <c r="AR86" s="2100"/>
      <c r="AS86" s="2100"/>
      <c r="AT86" s="2100"/>
      <c r="AU86" s="2100"/>
      <c r="AV86" s="2100"/>
      <c r="AW86" s="2100"/>
      <c r="AX86" s="2100"/>
      <c r="AY86" s="2100"/>
      <c r="AZ86" s="2100"/>
      <c r="BA86" s="2100"/>
      <c r="BB86" s="2100"/>
      <c r="BC86" s="2100"/>
      <c r="BD86" s="2100"/>
      <c r="BE86" s="2100"/>
      <c r="BF86" s="2100"/>
      <c r="BG86" s="2100"/>
      <c r="BH86" s="2100"/>
      <c r="BI86" s="2100"/>
      <c r="BJ86" s="2100"/>
      <c r="BK86" s="2100"/>
      <c r="BL86" s="2100"/>
      <c r="BM86" s="2100"/>
      <c r="BN86" s="2100"/>
      <c r="BO86" s="2100"/>
      <c r="BP86" s="2100"/>
      <c r="BQ86" s="2100"/>
      <c r="BR86" s="2100"/>
      <c r="BS86" s="2100"/>
      <c r="BT86" s="2100"/>
      <c r="BU86" s="2100"/>
      <c r="BV86" s="2100"/>
      <c r="BW86" s="2100"/>
      <c r="BX86" s="2100"/>
      <c r="BY86" s="2100"/>
      <c r="BZ86" s="2100"/>
      <c r="CA86" s="2100"/>
      <c r="CB86" s="2100"/>
      <c r="CC86" s="2100"/>
      <c r="CD86" s="2100"/>
      <c r="CE86" s="2100"/>
      <c r="CF86" s="2100"/>
      <c r="CG86" s="2100"/>
      <c r="CH86" s="2100"/>
      <c r="CI86" s="2100"/>
      <c r="CJ86" s="2100"/>
      <c r="CK86" s="2100"/>
      <c r="CL86" s="2100"/>
      <c r="CM86" s="2100"/>
      <c r="CN86" s="2100"/>
      <c r="CO86" s="2100"/>
      <c r="CP86" s="2100"/>
      <c r="CQ86" s="2100"/>
      <c r="CR86" s="2100"/>
      <c r="CS86" s="2100"/>
      <c r="CT86" s="2100"/>
      <c r="CU86" s="2100"/>
      <c r="CV86" s="2100"/>
      <c r="CW86" s="2100"/>
      <c r="CX86" s="2100"/>
      <c r="CY86" s="2100"/>
      <c r="CZ86" s="2100"/>
      <c r="DA86" s="2100"/>
      <c r="DB86" s="2100"/>
      <c r="DC86" s="2100"/>
      <c r="DD86" s="2100"/>
      <c r="DE86" s="2100"/>
      <c r="DF86" s="2100"/>
      <c r="DG86" s="2100"/>
      <c r="DH86" s="2100"/>
      <c r="DI86" s="2100"/>
      <c r="DJ86" s="2100"/>
      <c r="DK86" s="2100"/>
      <c r="DL86" s="2100"/>
      <c r="DM86" s="2100"/>
      <c r="DN86" s="2100"/>
      <c r="DO86" s="2100"/>
      <c r="DP86" s="2100"/>
      <c r="DQ86" s="2100"/>
      <c r="DR86" s="2100"/>
      <c r="DS86" s="2100"/>
      <c r="DT86" s="2100"/>
      <c r="DU86" s="2100"/>
      <c r="DV86" s="2100"/>
      <c r="DW86" s="2100"/>
      <c r="DX86" s="2100"/>
      <c r="DY86" s="2100"/>
      <c r="DZ86" s="2100"/>
      <c r="EA86" s="2100"/>
      <c r="EB86" s="2100"/>
      <c r="EC86" s="2100"/>
      <c r="ED86" s="2100"/>
      <c r="EE86" s="2100"/>
      <c r="EF86" s="2100"/>
      <c r="EG86" s="2100"/>
      <c r="EH86" s="2100"/>
      <c r="EI86" s="2100"/>
      <c r="EJ86" s="2100"/>
      <c r="EK86" s="2100"/>
      <c r="EL86" s="2100"/>
      <c r="EM86" s="2100"/>
      <c r="EN86" s="2100"/>
      <c r="EO86" s="2100"/>
      <c r="EP86" s="2100"/>
      <c r="EQ86" s="2100"/>
      <c r="ER86" s="2100"/>
      <c r="ES86" s="2100"/>
      <c r="ET86" s="2100"/>
      <c r="EU86" s="2100"/>
      <c r="EV86" s="2100"/>
      <c r="EW86" s="2100"/>
      <c r="EX86" s="2100"/>
      <c r="EY86" s="2100"/>
      <c r="EZ86" s="2100"/>
      <c r="FA86" s="2100"/>
      <c r="FB86" s="2100"/>
      <c r="FC86" s="2100"/>
      <c r="FD86" s="2100"/>
      <c r="FE86" s="2100"/>
      <c r="FF86" s="2100"/>
      <c r="FG86" s="2100"/>
      <c r="FH86" s="2100"/>
      <c r="FI86" s="2100"/>
      <c r="FJ86" s="2100"/>
      <c r="FK86" s="2100"/>
      <c r="FL86" s="2100"/>
      <c r="FM86" s="2100"/>
      <c r="FN86" s="2100"/>
      <c r="FO86" s="2100"/>
      <c r="FP86" s="2100"/>
      <c r="FQ86" s="2100"/>
      <c r="FR86" s="2100"/>
      <c r="FS86" s="2100"/>
      <c r="FT86" s="2100"/>
      <c r="FU86" s="2100"/>
      <c r="FV86" s="2100"/>
      <c r="FW86" s="2100"/>
      <c r="FX86" s="2100"/>
      <c r="FY86" s="2100"/>
      <c r="FZ86" s="2100"/>
      <c r="GA86" s="2100"/>
      <c r="GB86" s="2100"/>
      <c r="GC86" s="2100"/>
      <c r="GD86" s="2100"/>
      <c r="GE86" s="2100"/>
      <c r="GF86" s="2100"/>
      <c r="GG86" s="2100"/>
      <c r="GH86" s="2100"/>
      <c r="GI86" s="2100"/>
      <c r="GJ86" s="2100"/>
      <c r="GK86" s="2100"/>
      <c r="GL86" s="2100"/>
      <c r="GM86" s="2100"/>
      <c r="GN86" s="2100"/>
      <c r="GO86" s="2100"/>
      <c r="GP86" s="2100"/>
      <c r="GQ86" s="2100"/>
      <c r="GR86" s="2100"/>
      <c r="GS86" s="2100"/>
      <c r="GT86" s="2100"/>
      <c r="GU86" s="2100"/>
      <c r="GV86" s="2100"/>
      <c r="GW86" s="2100"/>
      <c r="GX86" s="2100"/>
      <c r="GY86" s="2100"/>
    </row>
    <row r="87" spans="2:207" s="61" customFormat="1" ht="24.95" customHeight="1" x14ac:dyDescent="0.2">
      <c r="B87" s="1068"/>
      <c r="C87" s="1068"/>
      <c r="D87" s="1068"/>
      <c r="E87" s="1068"/>
      <c r="F87" s="1069"/>
      <c r="G87" s="1068"/>
      <c r="H87" s="1068"/>
      <c r="I87" s="1068"/>
      <c r="J87" s="1068"/>
      <c r="K87" s="1068"/>
      <c r="L87" s="1068"/>
      <c r="M87" s="1068"/>
      <c r="N87" s="1068"/>
      <c r="O87" s="1336"/>
      <c r="P87" s="2100"/>
      <c r="Q87" s="1335"/>
      <c r="R87" s="1335"/>
      <c r="S87" s="1335"/>
      <c r="T87" s="1335"/>
      <c r="U87" s="1335"/>
      <c r="V87" s="1335"/>
      <c r="W87" s="1335"/>
      <c r="X87" s="1335"/>
      <c r="Y87" s="1335"/>
      <c r="Z87" s="1335"/>
      <c r="AA87" s="1335"/>
      <c r="AB87" s="1335"/>
      <c r="AC87" s="1335"/>
      <c r="AD87" s="1335"/>
      <c r="AE87" s="1335"/>
      <c r="AF87" s="1335"/>
      <c r="AG87" s="1335"/>
      <c r="AH87" s="1335"/>
      <c r="AI87" s="1335"/>
      <c r="AJ87" s="1335"/>
      <c r="AK87" s="1335"/>
      <c r="AL87" s="1335"/>
      <c r="AM87" s="1335"/>
      <c r="AN87" s="1335"/>
      <c r="AO87" s="1335"/>
      <c r="AP87" s="1335"/>
      <c r="AQ87" s="1335"/>
      <c r="AR87" s="2100"/>
      <c r="AS87" s="2100"/>
      <c r="AT87" s="2100"/>
      <c r="AU87" s="2100"/>
      <c r="AV87" s="2100"/>
      <c r="AW87" s="2100"/>
      <c r="AX87" s="2100"/>
      <c r="AY87" s="2100"/>
      <c r="AZ87" s="2100"/>
      <c r="BA87" s="2100"/>
      <c r="BB87" s="2100"/>
      <c r="BC87" s="2100"/>
      <c r="BD87" s="2100"/>
      <c r="BE87" s="2100"/>
      <c r="BF87" s="2100"/>
      <c r="BG87" s="2100"/>
      <c r="BH87" s="2100"/>
      <c r="BI87" s="2100"/>
      <c r="BJ87" s="2100"/>
      <c r="BK87" s="2100"/>
      <c r="BL87" s="2100"/>
      <c r="BM87" s="2100"/>
      <c r="BN87" s="2100"/>
      <c r="BO87" s="2100"/>
      <c r="BP87" s="2100"/>
      <c r="BQ87" s="2100"/>
      <c r="BR87" s="2100"/>
      <c r="BS87" s="2100"/>
      <c r="BT87" s="2100"/>
      <c r="BU87" s="2100"/>
      <c r="BV87" s="2100"/>
      <c r="BW87" s="2100"/>
      <c r="BX87" s="2100"/>
      <c r="BY87" s="2100"/>
      <c r="BZ87" s="2100"/>
      <c r="CA87" s="2100"/>
      <c r="CB87" s="2100"/>
      <c r="CC87" s="2100"/>
      <c r="CD87" s="2100"/>
      <c r="CE87" s="2100"/>
      <c r="CF87" s="2100"/>
      <c r="CG87" s="2100"/>
      <c r="CH87" s="2100"/>
      <c r="CI87" s="2100"/>
      <c r="CJ87" s="2100"/>
      <c r="CK87" s="2100"/>
      <c r="CL87" s="2100"/>
      <c r="CM87" s="2100"/>
      <c r="CN87" s="2100"/>
      <c r="CO87" s="2100"/>
      <c r="CP87" s="2100"/>
      <c r="CQ87" s="2100"/>
      <c r="CR87" s="2100"/>
      <c r="CS87" s="2100"/>
      <c r="CT87" s="2100"/>
      <c r="CU87" s="2100"/>
      <c r="CV87" s="2100"/>
      <c r="CW87" s="2100"/>
      <c r="CX87" s="2100"/>
      <c r="CY87" s="2100"/>
      <c r="CZ87" s="2100"/>
      <c r="DA87" s="2100"/>
      <c r="DB87" s="2100"/>
      <c r="DC87" s="2100"/>
      <c r="DD87" s="2100"/>
      <c r="DE87" s="2100"/>
      <c r="DF87" s="2100"/>
      <c r="DG87" s="2100"/>
      <c r="DH87" s="2100"/>
      <c r="DI87" s="2100"/>
      <c r="DJ87" s="2100"/>
      <c r="DK87" s="2100"/>
      <c r="DL87" s="2100"/>
      <c r="DM87" s="2100"/>
      <c r="DN87" s="2100"/>
      <c r="DO87" s="2100"/>
      <c r="DP87" s="2100"/>
      <c r="DQ87" s="2100"/>
      <c r="DR87" s="2100"/>
      <c r="DS87" s="2100"/>
      <c r="DT87" s="2100"/>
      <c r="DU87" s="2100"/>
      <c r="DV87" s="2100"/>
      <c r="DW87" s="2100"/>
      <c r="DX87" s="2100"/>
      <c r="DY87" s="2100"/>
      <c r="DZ87" s="2100"/>
      <c r="EA87" s="2100"/>
      <c r="EB87" s="2100"/>
      <c r="EC87" s="2100"/>
      <c r="ED87" s="2100"/>
      <c r="EE87" s="2100"/>
      <c r="EF87" s="2100"/>
      <c r="EG87" s="2100"/>
      <c r="EH87" s="2100"/>
      <c r="EI87" s="2100"/>
      <c r="EJ87" s="2100"/>
      <c r="EK87" s="2100"/>
      <c r="EL87" s="2100"/>
      <c r="EM87" s="2100"/>
      <c r="EN87" s="2100"/>
      <c r="EO87" s="2100"/>
      <c r="EP87" s="2100"/>
      <c r="EQ87" s="2100"/>
      <c r="ER87" s="2100"/>
      <c r="ES87" s="2100"/>
      <c r="ET87" s="2100"/>
      <c r="EU87" s="2100"/>
      <c r="EV87" s="2100"/>
      <c r="EW87" s="2100"/>
      <c r="EX87" s="2100"/>
      <c r="EY87" s="2100"/>
      <c r="EZ87" s="2100"/>
      <c r="FA87" s="2100"/>
      <c r="FB87" s="2100"/>
      <c r="FC87" s="2100"/>
      <c r="FD87" s="2100"/>
      <c r="FE87" s="2100"/>
      <c r="FF87" s="2100"/>
      <c r="FG87" s="2100"/>
      <c r="FH87" s="2100"/>
      <c r="FI87" s="2100"/>
      <c r="FJ87" s="2100"/>
      <c r="FK87" s="2100"/>
      <c r="FL87" s="2100"/>
      <c r="FM87" s="2100"/>
      <c r="FN87" s="2100"/>
      <c r="FO87" s="2100"/>
      <c r="FP87" s="2100"/>
      <c r="FQ87" s="2100"/>
      <c r="FR87" s="2100"/>
      <c r="FS87" s="2100"/>
      <c r="FT87" s="2100"/>
      <c r="FU87" s="2100"/>
      <c r="FV87" s="2100"/>
      <c r="FW87" s="2100"/>
      <c r="FX87" s="2100"/>
      <c r="FY87" s="2100"/>
      <c r="FZ87" s="2100"/>
      <c r="GA87" s="2100"/>
      <c r="GB87" s="2100"/>
      <c r="GC87" s="2100"/>
      <c r="GD87" s="2100"/>
      <c r="GE87" s="2100"/>
      <c r="GF87" s="2100"/>
      <c r="GG87" s="2100"/>
      <c r="GH87" s="2100"/>
      <c r="GI87" s="2100"/>
      <c r="GJ87" s="2100"/>
      <c r="GK87" s="2100"/>
      <c r="GL87" s="2100"/>
      <c r="GM87" s="2100"/>
      <c r="GN87" s="2100"/>
      <c r="GO87" s="2100"/>
      <c r="GP87" s="2100"/>
      <c r="GQ87" s="2100"/>
      <c r="GR87" s="2100"/>
      <c r="GS87" s="2100"/>
      <c r="GT87" s="2100"/>
      <c r="GU87" s="2100"/>
      <c r="GV87" s="2100"/>
      <c r="GW87" s="2100"/>
      <c r="GX87" s="2100"/>
      <c r="GY87" s="2100"/>
    </row>
    <row r="88" spans="2:207" s="61" customFormat="1" ht="24.95" customHeight="1" x14ac:dyDescent="0.2">
      <c r="B88" s="1068"/>
      <c r="C88" s="1068"/>
      <c r="D88" s="1068"/>
      <c r="E88" s="1068"/>
      <c r="F88" s="1069"/>
      <c r="G88" s="1068"/>
      <c r="H88" s="1068"/>
      <c r="I88" s="1068"/>
      <c r="J88" s="1068"/>
      <c r="K88" s="1068"/>
      <c r="L88" s="1068"/>
      <c r="M88" s="1068"/>
      <c r="N88" s="1068"/>
      <c r="O88" s="1336"/>
      <c r="P88" s="2100"/>
      <c r="Q88" s="1335"/>
      <c r="R88" s="1335"/>
      <c r="S88" s="1335"/>
      <c r="T88" s="1335"/>
      <c r="U88" s="1335"/>
      <c r="V88" s="1335"/>
      <c r="W88" s="1335"/>
      <c r="X88" s="1335"/>
      <c r="Y88" s="1335"/>
      <c r="Z88" s="1335"/>
      <c r="AA88" s="1335"/>
      <c r="AB88" s="1335"/>
      <c r="AC88" s="1335"/>
      <c r="AD88" s="1335"/>
      <c r="AE88" s="1335"/>
      <c r="AF88" s="1335"/>
      <c r="AG88" s="1335"/>
      <c r="AH88" s="1335"/>
      <c r="AI88" s="1335"/>
      <c r="AJ88" s="1335"/>
      <c r="AK88" s="1335"/>
      <c r="AL88" s="1335"/>
      <c r="AM88" s="1335"/>
      <c r="AN88" s="1335"/>
      <c r="AO88" s="1335"/>
      <c r="AP88" s="1335"/>
      <c r="AQ88" s="1335"/>
      <c r="AR88" s="2100"/>
      <c r="AS88" s="2100"/>
      <c r="AT88" s="2100"/>
      <c r="AU88" s="2100"/>
      <c r="AV88" s="2100"/>
      <c r="AW88" s="2100"/>
      <c r="AX88" s="2100"/>
      <c r="AY88" s="2100"/>
      <c r="AZ88" s="2100"/>
      <c r="BA88" s="2100"/>
      <c r="BB88" s="2100"/>
      <c r="BC88" s="2100"/>
      <c r="BD88" s="2100"/>
      <c r="BE88" s="2100"/>
      <c r="BF88" s="2100"/>
      <c r="BG88" s="2100"/>
      <c r="BH88" s="2100"/>
      <c r="BI88" s="2100"/>
      <c r="BJ88" s="2100"/>
      <c r="BK88" s="2100"/>
      <c r="BL88" s="2100"/>
      <c r="BM88" s="2100"/>
      <c r="BN88" s="2100"/>
      <c r="BO88" s="2100"/>
      <c r="BP88" s="2100"/>
      <c r="BQ88" s="2100"/>
      <c r="BR88" s="2100"/>
      <c r="BS88" s="2100"/>
      <c r="BT88" s="2100"/>
      <c r="BU88" s="2100"/>
      <c r="BV88" s="2100"/>
      <c r="BW88" s="2100"/>
      <c r="BX88" s="2100"/>
      <c r="BY88" s="2100"/>
      <c r="BZ88" s="2100"/>
      <c r="CA88" s="2100"/>
      <c r="CB88" s="2100"/>
      <c r="CC88" s="2100"/>
      <c r="CD88" s="2100"/>
      <c r="CE88" s="2100"/>
      <c r="CF88" s="2100"/>
      <c r="CG88" s="2100"/>
      <c r="CH88" s="2100"/>
      <c r="CI88" s="2100"/>
      <c r="CJ88" s="2100"/>
      <c r="CK88" s="2100"/>
      <c r="CL88" s="2100"/>
      <c r="CM88" s="2100"/>
      <c r="CN88" s="2100"/>
      <c r="CO88" s="2100"/>
      <c r="CP88" s="2100"/>
      <c r="CQ88" s="2100"/>
      <c r="CR88" s="2100"/>
      <c r="CS88" s="2100"/>
      <c r="CT88" s="2100"/>
      <c r="CU88" s="2100"/>
      <c r="CV88" s="2100"/>
      <c r="CW88" s="2100"/>
      <c r="CX88" s="2100"/>
      <c r="CY88" s="2100"/>
      <c r="CZ88" s="2100"/>
      <c r="DA88" s="2100"/>
      <c r="DB88" s="2100"/>
      <c r="DC88" s="2100"/>
      <c r="DD88" s="2100"/>
      <c r="DE88" s="2100"/>
      <c r="DF88" s="2100"/>
      <c r="DG88" s="2100"/>
      <c r="DH88" s="2100"/>
      <c r="DI88" s="2100"/>
      <c r="DJ88" s="2100"/>
      <c r="DK88" s="2100"/>
      <c r="DL88" s="2100"/>
      <c r="DM88" s="2100"/>
      <c r="DN88" s="2100"/>
      <c r="DO88" s="2100"/>
      <c r="DP88" s="2100"/>
      <c r="DQ88" s="2100"/>
      <c r="DR88" s="2100"/>
      <c r="DS88" s="2100"/>
      <c r="DT88" s="2100"/>
      <c r="DU88" s="2100"/>
      <c r="DV88" s="2100"/>
      <c r="DW88" s="2100"/>
      <c r="DX88" s="2100"/>
      <c r="DY88" s="2100"/>
      <c r="DZ88" s="2100"/>
      <c r="EA88" s="2100"/>
      <c r="EB88" s="2100"/>
      <c r="EC88" s="2100"/>
      <c r="ED88" s="2100"/>
      <c r="EE88" s="2100"/>
      <c r="EF88" s="2100"/>
      <c r="EG88" s="2100"/>
      <c r="EH88" s="2100"/>
      <c r="EI88" s="2100"/>
      <c r="EJ88" s="2100"/>
      <c r="EK88" s="2100"/>
      <c r="EL88" s="2100"/>
      <c r="EM88" s="2100"/>
      <c r="EN88" s="2100"/>
      <c r="EO88" s="2100"/>
      <c r="EP88" s="2100"/>
      <c r="EQ88" s="2100"/>
      <c r="ER88" s="2100"/>
      <c r="ES88" s="2100"/>
      <c r="ET88" s="2100"/>
      <c r="EU88" s="2100"/>
      <c r="EV88" s="2100"/>
      <c r="EW88" s="2100"/>
      <c r="EX88" s="2100"/>
      <c r="EY88" s="2100"/>
      <c r="EZ88" s="2100"/>
      <c r="FA88" s="2100"/>
      <c r="FB88" s="2100"/>
      <c r="FC88" s="2100"/>
      <c r="FD88" s="2100"/>
      <c r="FE88" s="2100"/>
      <c r="FF88" s="2100"/>
      <c r="FG88" s="2100"/>
      <c r="FH88" s="2100"/>
      <c r="FI88" s="2100"/>
      <c r="FJ88" s="2100"/>
      <c r="FK88" s="2100"/>
      <c r="FL88" s="2100"/>
      <c r="FM88" s="2100"/>
      <c r="FN88" s="2100"/>
      <c r="FO88" s="2100"/>
      <c r="FP88" s="2100"/>
      <c r="FQ88" s="2100"/>
      <c r="FR88" s="2100"/>
      <c r="FS88" s="2100"/>
      <c r="FT88" s="2100"/>
      <c r="FU88" s="2100"/>
      <c r="FV88" s="2100"/>
      <c r="FW88" s="2100"/>
      <c r="FX88" s="2100"/>
      <c r="FY88" s="2100"/>
      <c r="FZ88" s="2100"/>
      <c r="GA88" s="2100"/>
      <c r="GB88" s="2100"/>
      <c r="GC88" s="2100"/>
      <c r="GD88" s="2100"/>
      <c r="GE88" s="2100"/>
      <c r="GF88" s="2100"/>
      <c r="GG88" s="2100"/>
      <c r="GH88" s="2100"/>
      <c r="GI88" s="2100"/>
      <c r="GJ88" s="2100"/>
      <c r="GK88" s="2100"/>
      <c r="GL88" s="2100"/>
      <c r="GM88" s="2100"/>
      <c r="GN88" s="2100"/>
      <c r="GO88" s="2100"/>
      <c r="GP88" s="2100"/>
      <c r="GQ88" s="2100"/>
      <c r="GR88" s="2100"/>
      <c r="GS88" s="2100"/>
      <c r="GT88" s="2100"/>
      <c r="GU88" s="2100"/>
      <c r="GV88" s="2100"/>
      <c r="GW88" s="2100"/>
      <c r="GX88" s="2100"/>
      <c r="GY88" s="2100"/>
    </row>
    <row r="89" spans="2:207" s="61" customFormat="1" ht="24.95" customHeight="1" x14ac:dyDescent="0.2">
      <c r="B89" s="1068"/>
      <c r="C89" s="1068"/>
      <c r="D89" s="1068"/>
      <c r="E89" s="1068"/>
      <c r="F89" s="1069"/>
      <c r="G89" s="1068"/>
      <c r="H89" s="1068"/>
      <c r="I89" s="1068"/>
      <c r="J89" s="1068"/>
      <c r="K89" s="1068"/>
      <c r="L89" s="1068"/>
      <c r="M89" s="1068"/>
      <c r="N89" s="1068"/>
      <c r="O89" s="1336"/>
      <c r="P89" s="2100"/>
      <c r="Q89" s="1335"/>
      <c r="R89" s="1335"/>
      <c r="S89" s="1335"/>
      <c r="T89" s="1335"/>
      <c r="U89" s="1335"/>
      <c r="V89" s="1335"/>
      <c r="W89" s="1335"/>
      <c r="X89" s="1335"/>
      <c r="Y89" s="1335"/>
      <c r="Z89" s="1335"/>
      <c r="AA89" s="1335"/>
      <c r="AB89" s="1335"/>
      <c r="AC89" s="1335"/>
      <c r="AD89" s="1335"/>
      <c r="AE89" s="1335"/>
      <c r="AF89" s="1335"/>
      <c r="AG89" s="1335"/>
      <c r="AH89" s="1335"/>
      <c r="AI89" s="1335"/>
      <c r="AJ89" s="1335"/>
      <c r="AK89" s="1335"/>
      <c r="AL89" s="1335"/>
      <c r="AM89" s="1335"/>
      <c r="AN89" s="1335"/>
      <c r="AO89" s="1335"/>
      <c r="AP89" s="1335"/>
      <c r="AQ89" s="1335"/>
      <c r="AR89" s="2100"/>
      <c r="AS89" s="2100"/>
      <c r="AT89" s="2100"/>
      <c r="AU89" s="2100"/>
      <c r="AV89" s="2100"/>
      <c r="AW89" s="2100"/>
      <c r="AX89" s="2100"/>
      <c r="AY89" s="2100"/>
      <c r="AZ89" s="2100"/>
      <c r="BA89" s="2100"/>
      <c r="BB89" s="2100"/>
      <c r="BC89" s="2100"/>
      <c r="BD89" s="2100"/>
      <c r="BE89" s="2100"/>
      <c r="BF89" s="2100"/>
      <c r="BG89" s="2100"/>
      <c r="BH89" s="2100"/>
      <c r="BI89" s="2100"/>
      <c r="BJ89" s="2100"/>
      <c r="BK89" s="2100"/>
      <c r="BL89" s="2100"/>
      <c r="BM89" s="2100"/>
      <c r="BN89" s="2100"/>
      <c r="BO89" s="2100"/>
      <c r="BP89" s="2100"/>
      <c r="BQ89" s="2100"/>
      <c r="BR89" s="2100"/>
      <c r="BS89" s="2100"/>
      <c r="BT89" s="2100"/>
      <c r="BU89" s="2100"/>
      <c r="BV89" s="2100"/>
      <c r="BW89" s="2100"/>
      <c r="BX89" s="2100"/>
      <c r="BY89" s="2100"/>
      <c r="BZ89" s="2100"/>
      <c r="CA89" s="2100"/>
      <c r="CB89" s="2100"/>
      <c r="CC89" s="2100"/>
      <c r="CD89" s="2100"/>
      <c r="CE89" s="2100"/>
      <c r="CF89" s="2100"/>
      <c r="CG89" s="2100"/>
      <c r="CH89" s="2100"/>
      <c r="CI89" s="2100"/>
      <c r="CJ89" s="2100"/>
      <c r="CK89" s="2100"/>
      <c r="CL89" s="2100"/>
      <c r="CM89" s="2100"/>
      <c r="CN89" s="2100"/>
      <c r="CO89" s="2100"/>
      <c r="CP89" s="2100"/>
      <c r="CQ89" s="2100"/>
      <c r="CR89" s="2100"/>
      <c r="CS89" s="2100"/>
      <c r="CT89" s="2100"/>
      <c r="CU89" s="2100"/>
      <c r="CV89" s="2100"/>
      <c r="CW89" s="2100"/>
      <c r="CX89" s="2100"/>
      <c r="CY89" s="2100"/>
      <c r="CZ89" s="2100"/>
      <c r="DA89" s="2100"/>
      <c r="DB89" s="2100"/>
      <c r="DC89" s="2100"/>
      <c r="DD89" s="2100"/>
      <c r="DE89" s="2100"/>
      <c r="DF89" s="2100"/>
      <c r="DG89" s="2100"/>
      <c r="DH89" s="2100"/>
      <c r="DI89" s="2100"/>
      <c r="DJ89" s="2100"/>
      <c r="DK89" s="2100"/>
      <c r="DL89" s="2100"/>
      <c r="DM89" s="2100"/>
      <c r="DN89" s="2100"/>
      <c r="DO89" s="2100"/>
      <c r="DP89" s="2100"/>
      <c r="DQ89" s="2100"/>
      <c r="DR89" s="2100"/>
      <c r="DS89" s="2100"/>
      <c r="DT89" s="2100"/>
      <c r="DU89" s="2100"/>
      <c r="DV89" s="2100"/>
      <c r="DW89" s="2100"/>
      <c r="DX89" s="2100"/>
      <c r="DY89" s="2100"/>
      <c r="DZ89" s="2100"/>
      <c r="EA89" s="2100"/>
      <c r="EB89" s="2100"/>
      <c r="EC89" s="2100"/>
      <c r="ED89" s="2100"/>
      <c r="EE89" s="2100"/>
      <c r="EF89" s="2100"/>
      <c r="EG89" s="2100"/>
      <c r="EH89" s="2100"/>
      <c r="EI89" s="2100"/>
      <c r="EJ89" s="2100"/>
      <c r="EK89" s="2100"/>
      <c r="EL89" s="2100"/>
      <c r="EM89" s="2100"/>
      <c r="EN89" s="2100"/>
      <c r="EO89" s="2100"/>
      <c r="EP89" s="2100"/>
      <c r="EQ89" s="2100"/>
      <c r="ER89" s="2100"/>
      <c r="ES89" s="2100"/>
      <c r="ET89" s="2100"/>
      <c r="EU89" s="2100"/>
      <c r="EV89" s="2100"/>
      <c r="EW89" s="2100"/>
      <c r="EX89" s="2100"/>
      <c r="EY89" s="2100"/>
      <c r="EZ89" s="2100"/>
      <c r="FA89" s="2100"/>
      <c r="FB89" s="2100"/>
      <c r="FC89" s="2100"/>
      <c r="FD89" s="2100"/>
      <c r="FE89" s="2100"/>
      <c r="FF89" s="2100"/>
      <c r="FG89" s="2100"/>
      <c r="FH89" s="2100"/>
      <c r="FI89" s="2100"/>
      <c r="FJ89" s="2100"/>
      <c r="FK89" s="2100"/>
      <c r="FL89" s="2100"/>
      <c r="FM89" s="2100"/>
      <c r="FN89" s="2100"/>
      <c r="FO89" s="2100"/>
      <c r="FP89" s="2100"/>
      <c r="FQ89" s="2100"/>
      <c r="FR89" s="2100"/>
      <c r="FS89" s="2100"/>
      <c r="FT89" s="2100"/>
      <c r="FU89" s="2100"/>
      <c r="FV89" s="2100"/>
      <c r="FW89" s="2100"/>
      <c r="FX89" s="2100"/>
      <c r="FY89" s="2100"/>
      <c r="FZ89" s="2100"/>
      <c r="GA89" s="2100"/>
      <c r="GB89" s="2100"/>
      <c r="GC89" s="2100"/>
      <c r="GD89" s="2100"/>
      <c r="GE89" s="2100"/>
      <c r="GF89" s="2100"/>
      <c r="GG89" s="2100"/>
      <c r="GH89" s="2100"/>
      <c r="GI89" s="2100"/>
      <c r="GJ89" s="2100"/>
      <c r="GK89" s="2100"/>
      <c r="GL89" s="2100"/>
      <c r="GM89" s="2100"/>
      <c r="GN89" s="2100"/>
      <c r="GO89" s="2100"/>
      <c r="GP89" s="2100"/>
      <c r="GQ89" s="2100"/>
      <c r="GR89" s="2100"/>
      <c r="GS89" s="2100"/>
      <c r="GT89" s="2100"/>
      <c r="GU89" s="2100"/>
      <c r="GV89" s="2100"/>
      <c r="GW89" s="2100"/>
      <c r="GX89" s="2100"/>
      <c r="GY89" s="2100"/>
    </row>
    <row r="90" spans="2:207" s="61" customFormat="1" ht="24.95" customHeight="1" x14ac:dyDescent="0.2">
      <c r="B90" s="1068"/>
      <c r="C90" s="1068"/>
      <c r="D90" s="1068"/>
      <c r="E90" s="1068"/>
      <c r="F90" s="1069"/>
      <c r="G90" s="1068"/>
      <c r="H90" s="1068"/>
      <c r="I90" s="1068"/>
      <c r="J90" s="1068"/>
      <c r="K90" s="1068"/>
      <c r="L90" s="1068"/>
      <c r="M90" s="1068"/>
      <c r="N90" s="1068"/>
      <c r="O90" s="1336"/>
      <c r="P90" s="2100"/>
      <c r="Q90" s="1335"/>
      <c r="R90" s="1335"/>
      <c r="S90" s="1335"/>
      <c r="T90" s="1335"/>
      <c r="U90" s="1335"/>
      <c r="V90" s="1335"/>
      <c r="W90" s="1335"/>
      <c r="X90" s="1335"/>
      <c r="Y90" s="1335"/>
      <c r="Z90" s="1335"/>
      <c r="AA90" s="1335"/>
      <c r="AB90" s="1335"/>
      <c r="AC90" s="1335"/>
      <c r="AD90" s="1335"/>
      <c r="AE90" s="1335"/>
      <c r="AF90" s="1335"/>
      <c r="AG90" s="1335"/>
      <c r="AH90" s="1335"/>
      <c r="AI90" s="1335"/>
      <c r="AJ90" s="1335"/>
      <c r="AK90" s="1335"/>
      <c r="AL90" s="1335"/>
      <c r="AM90" s="1335"/>
      <c r="AN90" s="1335"/>
      <c r="AO90" s="1335"/>
      <c r="AP90" s="1335"/>
      <c r="AQ90" s="1335"/>
      <c r="AR90" s="2100"/>
      <c r="AS90" s="2100"/>
      <c r="AT90" s="2100"/>
      <c r="AU90" s="2100"/>
      <c r="AV90" s="2100"/>
      <c r="AW90" s="2100"/>
      <c r="AX90" s="2100"/>
      <c r="AY90" s="2100"/>
      <c r="AZ90" s="2100"/>
      <c r="BA90" s="2100"/>
      <c r="BB90" s="2100"/>
      <c r="BC90" s="2100"/>
      <c r="BD90" s="2100"/>
      <c r="BE90" s="2100"/>
      <c r="BF90" s="2100"/>
      <c r="BG90" s="2100"/>
      <c r="BH90" s="2100"/>
      <c r="BI90" s="2100"/>
      <c r="BJ90" s="2100"/>
      <c r="BK90" s="2100"/>
      <c r="BL90" s="2100"/>
      <c r="BM90" s="2100"/>
      <c r="BN90" s="2100"/>
      <c r="BO90" s="2100"/>
      <c r="BP90" s="2100"/>
      <c r="BQ90" s="2100"/>
      <c r="BR90" s="2100"/>
      <c r="BS90" s="2100"/>
      <c r="BT90" s="2100"/>
      <c r="BU90" s="2100"/>
      <c r="BV90" s="2100"/>
      <c r="BW90" s="2100"/>
      <c r="BX90" s="2100"/>
      <c r="BY90" s="2100"/>
      <c r="BZ90" s="2100"/>
      <c r="CA90" s="2100"/>
      <c r="CB90" s="2100"/>
      <c r="CC90" s="2100"/>
      <c r="CD90" s="2100"/>
      <c r="CE90" s="2100"/>
      <c r="CF90" s="2100"/>
      <c r="CG90" s="2100"/>
      <c r="CH90" s="2100"/>
      <c r="CI90" s="2100"/>
      <c r="CJ90" s="2100"/>
      <c r="CK90" s="2100"/>
      <c r="CL90" s="2100"/>
      <c r="CM90" s="2100"/>
      <c r="CN90" s="2100"/>
      <c r="CO90" s="2100"/>
      <c r="CP90" s="2100"/>
      <c r="CQ90" s="2100"/>
      <c r="CR90" s="2100"/>
      <c r="CS90" s="2100"/>
      <c r="CT90" s="2100"/>
      <c r="CU90" s="2100"/>
      <c r="CV90" s="2100"/>
      <c r="CW90" s="2100"/>
      <c r="CX90" s="2100"/>
      <c r="CY90" s="2100"/>
      <c r="CZ90" s="2100"/>
      <c r="DA90" s="2100"/>
      <c r="DB90" s="2100"/>
      <c r="DC90" s="2100"/>
      <c r="DD90" s="2100"/>
      <c r="DE90" s="2100"/>
      <c r="DF90" s="2100"/>
      <c r="DG90" s="2100"/>
      <c r="DH90" s="2100"/>
      <c r="DI90" s="2100"/>
      <c r="DJ90" s="2100"/>
      <c r="DK90" s="2100"/>
      <c r="DL90" s="2100"/>
      <c r="DM90" s="2100"/>
      <c r="DN90" s="2100"/>
      <c r="DO90" s="2100"/>
      <c r="DP90" s="2100"/>
      <c r="DQ90" s="2100"/>
      <c r="DR90" s="2100"/>
      <c r="DS90" s="2100"/>
      <c r="DT90" s="2100"/>
      <c r="DU90" s="2100"/>
      <c r="DV90" s="2100"/>
      <c r="DW90" s="2100"/>
      <c r="DX90" s="2100"/>
      <c r="DY90" s="2100"/>
      <c r="DZ90" s="2100"/>
      <c r="EA90" s="2100"/>
      <c r="EB90" s="2100"/>
      <c r="EC90" s="2100"/>
      <c r="ED90" s="2100"/>
      <c r="EE90" s="2100"/>
      <c r="EF90" s="2100"/>
      <c r="EG90" s="2100"/>
      <c r="EH90" s="2100"/>
      <c r="EI90" s="2100"/>
      <c r="EJ90" s="2100"/>
      <c r="EK90" s="2100"/>
      <c r="EL90" s="2100"/>
      <c r="EM90" s="2100"/>
      <c r="EN90" s="2100"/>
      <c r="EO90" s="2100"/>
      <c r="EP90" s="2100"/>
      <c r="EQ90" s="2100"/>
      <c r="ER90" s="2100"/>
      <c r="ES90" s="2100"/>
      <c r="ET90" s="2100"/>
      <c r="EU90" s="2100"/>
      <c r="EV90" s="2100"/>
      <c r="EW90" s="2100"/>
      <c r="EX90" s="2100"/>
      <c r="EY90" s="2100"/>
      <c r="EZ90" s="2100"/>
      <c r="FA90" s="2100"/>
      <c r="FB90" s="2100"/>
      <c r="FC90" s="2100"/>
      <c r="FD90" s="2100"/>
      <c r="FE90" s="2100"/>
      <c r="FF90" s="2100"/>
      <c r="FG90" s="2100"/>
      <c r="FH90" s="2100"/>
      <c r="FI90" s="2100"/>
      <c r="FJ90" s="2100"/>
      <c r="FK90" s="2100"/>
      <c r="FL90" s="2100"/>
      <c r="FM90" s="2100"/>
      <c r="FN90" s="2100"/>
      <c r="FO90" s="2100"/>
      <c r="FP90" s="2100"/>
      <c r="FQ90" s="2100"/>
      <c r="FR90" s="2100"/>
      <c r="FS90" s="2100"/>
      <c r="FT90" s="2100"/>
      <c r="FU90" s="2100"/>
      <c r="FV90" s="2100"/>
      <c r="FW90" s="2100"/>
      <c r="FX90" s="2100"/>
      <c r="FY90" s="2100"/>
      <c r="FZ90" s="2100"/>
      <c r="GA90" s="2100"/>
      <c r="GB90" s="2100"/>
      <c r="GC90" s="2100"/>
      <c r="GD90" s="2100"/>
      <c r="GE90" s="2100"/>
      <c r="GF90" s="2100"/>
      <c r="GG90" s="2100"/>
      <c r="GH90" s="2100"/>
      <c r="GI90" s="2100"/>
      <c r="GJ90" s="2100"/>
      <c r="GK90" s="2100"/>
      <c r="GL90" s="2100"/>
      <c r="GM90" s="2100"/>
      <c r="GN90" s="2100"/>
      <c r="GO90" s="2100"/>
      <c r="GP90" s="2100"/>
      <c r="GQ90" s="2100"/>
      <c r="GR90" s="2100"/>
      <c r="GS90" s="2100"/>
      <c r="GT90" s="2100"/>
      <c r="GU90" s="2100"/>
      <c r="GV90" s="2100"/>
      <c r="GW90" s="2100"/>
      <c r="GX90" s="2100"/>
      <c r="GY90" s="2100"/>
    </row>
    <row r="91" spans="2:207" s="61" customFormat="1" ht="24.95" customHeight="1" x14ac:dyDescent="0.2">
      <c r="B91" s="1068"/>
      <c r="C91" s="1068"/>
      <c r="D91" s="1068"/>
      <c r="E91" s="1068"/>
      <c r="F91" s="1069"/>
      <c r="G91" s="1068"/>
      <c r="H91" s="1068"/>
      <c r="I91" s="1068"/>
      <c r="J91" s="1068"/>
      <c r="K91" s="1068"/>
      <c r="L91" s="1068"/>
      <c r="M91" s="1068"/>
      <c r="N91" s="1068"/>
      <c r="O91" s="1336"/>
      <c r="P91" s="2100"/>
      <c r="Q91" s="1335"/>
      <c r="R91" s="1335"/>
      <c r="S91" s="1335"/>
      <c r="T91" s="1335"/>
      <c r="U91" s="1335"/>
      <c r="V91" s="1335"/>
      <c r="W91" s="1335"/>
      <c r="X91" s="1335"/>
      <c r="Y91" s="1335"/>
      <c r="Z91" s="1335"/>
      <c r="AA91" s="1335"/>
      <c r="AB91" s="1335"/>
      <c r="AC91" s="1335"/>
      <c r="AD91" s="1335"/>
      <c r="AE91" s="1335"/>
      <c r="AF91" s="1335"/>
      <c r="AG91" s="1335"/>
      <c r="AH91" s="1335"/>
      <c r="AI91" s="1335"/>
      <c r="AJ91" s="1335"/>
      <c r="AK91" s="1335"/>
      <c r="AL91" s="1335"/>
      <c r="AM91" s="1335"/>
      <c r="AN91" s="1335"/>
      <c r="AO91" s="1335"/>
      <c r="AP91" s="1335"/>
      <c r="AQ91" s="1335"/>
      <c r="AR91" s="2100"/>
      <c r="AS91" s="2100"/>
      <c r="AT91" s="2100"/>
      <c r="AU91" s="2100"/>
      <c r="AV91" s="2100"/>
      <c r="AW91" s="2100"/>
      <c r="AX91" s="2100"/>
      <c r="AY91" s="2100"/>
      <c r="AZ91" s="2100"/>
      <c r="BA91" s="2100"/>
      <c r="BB91" s="2100"/>
      <c r="BC91" s="2100"/>
      <c r="BD91" s="2100"/>
      <c r="BE91" s="2100"/>
      <c r="BF91" s="2100"/>
      <c r="BG91" s="2100"/>
      <c r="BH91" s="2100"/>
      <c r="BI91" s="2100"/>
      <c r="BJ91" s="2100"/>
      <c r="BK91" s="2100"/>
      <c r="BL91" s="2100"/>
      <c r="BM91" s="2100"/>
      <c r="BN91" s="2100"/>
      <c r="BO91" s="2100"/>
      <c r="BP91" s="2100"/>
      <c r="BQ91" s="2100"/>
      <c r="BR91" s="2100"/>
      <c r="BS91" s="2100"/>
      <c r="BT91" s="2100"/>
      <c r="BU91" s="2100"/>
      <c r="BV91" s="2100"/>
      <c r="BW91" s="2100"/>
      <c r="BX91" s="2100"/>
      <c r="BY91" s="2100"/>
      <c r="BZ91" s="2100"/>
      <c r="CA91" s="2100"/>
      <c r="CB91" s="2100"/>
      <c r="CC91" s="2100"/>
      <c r="CD91" s="2100"/>
      <c r="CE91" s="2100"/>
      <c r="CF91" s="2100"/>
      <c r="CG91" s="2100"/>
      <c r="CH91" s="2100"/>
      <c r="CI91" s="2100"/>
      <c r="CJ91" s="2100"/>
      <c r="CK91" s="2100"/>
      <c r="CL91" s="2100"/>
      <c r="CM91" s="2100"/>
      <c r="CN91" s="2100"/>
      <c r="CO91" s="2100"/>
      <c r="CP91" s="2100"/>
      <c r="CQ91" s="2100"/>
      <c r="CR91" s="2100"/>
      <c r="CS91" s="2100"/>
      <c r="CT91" s="2100"/>
      <c r="CU91" s="2100"/>
      <c r="CV91" s="2100"/>
      <c r="CW91" s="2100"/>
      <c r="CX91" s="2100"/>
      <c r="CY91" s="2100"/>
      <c r="CZ91" s="2100"/>
      <c r="DA91" s="2100"/>
      <c r="DB91" s="2100"/>
      <c r="DC91" s="2100"/>
      <c r="DD91" s="2100"/>
      <c r="DE91" s="2100"/>
      <c r="DF91" s="2100"/>
      <c r="DG91" s="2100"/>
      <c r="DH91" s="2100"/>
      <c r="DI91" s="2100"/>
      <c r="DJ91" s="2100"/>
      <c r="DK91" s="2100"/>
      <c r="DL91" s="2100"/>
      <c r="DM91" s="2100"/>
      <c r="DN91" s="2100"/>
      <c r="DO91" s="2100"/>
      <c r="DP91" s="2100"/>
      <c r="DQ91" s="2100"/>
      <c r="DR91" s="2100"/>
      <c r="DS91" s="2100"/>
      <c r="DT91" s="2100"/>
      <c r="DU91" s="2100"/>
      <c r="DV91" s="2100"/>
      <c r="DW91" s="2100"/>
      <c r="DX91" s="2100"/>
      <c r="DY91" s="2100"/>
      <c r="DZ91" s="2100"/>
      <c r="EA91" s="2100"/>
      <c r="EB91" s="2100"/>
      <c r="EC91" s="2100"/>
      <c r="ED91" s="2100"/>
      <c r="EE91" s="2100"/>
      <c r="EF91" s="2100"/>
      <c r="EG91" s="2100"/>
      <c r="EH91" s="2100"/>
      <c r="EI91" s="2100"/>
      <c r="EJ91" s="2100"/>
      <c r="EK91" s="2100"/>
      <c r="EL91" s="2100"/>
      <c r="EM91" s="2100"/>
      <c r="EN91" s="2100"/>
      <c r="EO91" s="2100"/>
      <c r="EP91" s="2100"/>
      <c r="EQ91" s="2100"/>
      <c r="ER91" s="2100"/>
      <c r="ES91" s="2100"/>
      <c r="ET91" s="2100"/>
      <c r="EU91" s="2100"/>
      <c r="EV91" s="2100"/>
      <c r="EW91" s="2100"/>
      <c r="EX91" s="2100"/>
      <c r="EY91" s="2100"/>
      <c r="EZ91" s="2100"/>
      <c r="FA91" s="2100"/>
      <c r="FB91" s="2100"/>
      <c r="FC91" s="2100"/>
      <c r="FD91" s="2100"/>
      <c r="FE91" s="2100"/>
      <c r="FF91" s="2100"/>
      <c r="FG91" s="2100"/>
      <c r="FH91" s="2100"/>
      <c r="FI91" s="2100"/>
      <c r="FJ91" s="2100"/>
      <c r="FK91" s="2100"/>
      <c r="FL91" s="2100"/>
      <c r="FM91" s="2100"/>
      <c r="FN91" s="2100"/>
      <c r="FO91" s="2100"/>
      <c r="FP91" s="2100"/>
      <c r="FQ91" s="2100"/>
      <c r="FR91" s="2100"/>
      <c r="FS91" s="2100"/>
      <c r="FT91" s="2100"/>
      <c r="FU91" s="2100"/>
      <c r="FV91" s="2100"/>
      <c r="FW91" s="2100"/>
      <c r="FX91" s="2100"/>
      <c r="FY91" s="2100"/>
      <c r="FZ91" s="2100"/>
      <c r="GA91" s="2100"/>
      <c r="GB91" s="2100"/>
      <c r="GC91" s="2100"/>
      <c r="GD91" s="2100"/>
      <c r="GE91" s="2100"/>
      <c r="GF91" s="2100"/>
      <c r="GG91" s="2100"/>
      <c r="GH91" s="2100"/>
      <c r="GI91" s="2100"/>
      <c r="GJ91" s="2100"/>
      <c r="GK91" s="2100"/>
      <c r="GL91" s="2100"/>
      <c r="GM91" s="2100"/>
      <c r="GN91" s="2100"/>
      <c r="GO91" s="2100"/>
      <c r="GP91" s="2100"/>
      <c r="GQ91" s="2100"/>
      <c r="GR91" s="2100"/>
      <c r="GS91" s="2100"/>
      <c r="GT91" s="2100"/>
      <c r="GU91" s="2100"/>
      <c r="GV91" s="2100"/>
      <c r="GW91" s="2100"/>
      <c r="GX91" s="2100"/>
      <c r="GY91" s="2100"/>
    </row>
    <row r="92" spans="2:207" s="61" customFormat="1" ht="24.95" customHeight="1" x14ac:dyDescent="0.2">
      <c r="B92" s="1068"/>
      <c r="C92" s="1068"/>
      <c r="D92" s="1068"/>
      <c r="E92" s="1068"/>
      <c r="F92" s="1069"/>
      <c r="G92" s="1068"/>
      <c r="H92" s="1068"/>
      <c r="I92" s="1068"/>
      <c r="J92" s="1068"/>
      <c r="K92" s="1068"/>
      <c r="L92" s="1068"/>
      <c r="M92" s="1068"/>
      <c r="N92" s="1068"/>
      <c r="O92" s="1336"/>
      <c r="P92" s="2100"/>
      <c r="Q92" s="1335"/>
      <c r="R92" s="1335"/>
      <c r="S92" s="1335"/>
      <c r="T92" s="1335"/>
      <c r="U92" s="1335"/>
      <c r="V92" s="1335"/>
      <c r="W92" s="1335"/>
      <c r="X92" s="1335"/>
      <c r="Y92" s="1335"/>
      <c r="Z92" s="1335"/>
      <c r="AA92" s="1335"/>
      <c r="AB92" s="1335"/>
      <c r="AC92" s="1335"/>
      <c r="AD92" s="1335"/>
      <c r="AE92" s="1335"/>
      <c r="AF92" s="1335"/>
      <c r="AG92" s="1335"/>
      <c r="AH92" s="1335"/>
      <c r="AI92" s="1335"/>
      <c r="AJ92" s="1335"/>
      <c r="AK92" s="1335"/>
      <c r="AL92" s="1335"/>
      <c r="AM92" s="1335"/>
      <c r="AN92" s="1335"/>
      <c r="AO92" s="1335"/>
      <c r="AP92" s="1335"/>
      <c r="AQ92" s="1335"/>
      <c r="AR92" s="2100"/>
      <c r="AS92" s="2100"/>
      <c r="AT92" s="2100"/>
      <c r="AU92" s="2100"/>
      <c r="AV92" s="2100"/>
      <c r="AW92" s="2100"/>
      <c r="AX92" s="2100"/>
      <c r="AY92" s="2100"/>
      <c r="AZ92" s="2100"/>
      <c r="BA92" s="2100"/>
      <c r="BB92" s="2100"/>
      <c r="BC92" s="2100"/>
      <c r="BD92" s="2100"/>
      <c r="BE92" s="2100"/>
      <c r="BF92" s="2100"/>
      <c r="BG92" s="2100"/>
      <c r="BH92" s="2100"/>
      <c r="BI92" s="2100"/>
      <c r="BJ92" s="2100"/>
      <c r="BK92" s="2100"/>
      <c r="BL92" s="2100"/>
      <c r="BM92" s="2100"/>
      <c r="BN92" s="2100"/>
      <c r="BO92" s="2100"/>
      <c r="BP92" s="2100"/>
      <c r="BQ92" s="2100"/>
      <c r="BR92" s="2100"/>
      <c r="BS92" s="2100"/>
      <c r="BT92" s="2100"/>
      <c r="BU92" s="2100"/>
      <c r="BV92" s="2100"/>
      <c r="BW92" s="2100"/>
      <c r="BX92" s="2100"/>
      <c r="BY92" s="2100"/>
      <c r="BZ92" s="2100"/>
      <c r="CA92" s="2100"/>
      <c r="CB92" s="2100"/>
      <c r="CC92" s="2100"/>
      <c r="CD92" s="2100"/>
      <c r="CE92" s="2100"/>
      <c r="CF92" s="2100"/>
      <c r="CG92" s="2100"/>
      <c r="CH92" s="2100"/>
      <c r="CI92" s="2100"/>
      <c r="CJ92" s="2100"/>
      <c r="CK92" s="2100"/>
      <c r="CL92" s="2100"/>
      <c r="CM92" s="2100"/>
      <c r="CN92" s="2100"/>
      <c r="CO92" s="2100"/>
      <c r="CP92" s="2100"/>
      <c r="CQ92" s="2100"/>
      <c r="CR92" s="2100"/>
      <c r="CS92" s="2100"/>
      <c r="CT92" s="2100"/>
      <c r="CU92" s="2100"/>
      <c r="CV92" s="2100"/>
      <c r="CW92" s="2100"/>
      <c r="CX92" s="2100"/>
      <c r="CY92" s="2100"/>
      <c r="CZ92" s="2100"/>
      <c r="DA92" s="2100"/>
      <c r="DB92" s="2100"/>
      <c r="DC92" s="2100"/>
      <c r="DD92" s="2100"/>
      <c r="DE92" s="2100"/>
      <c r="DF92" s="2100"/>
      <c r="DG92" s="2100"/>
      <c r="DH92" s="2100"/>
      <c r="DI92" s="2100"/>
      <c r="DJ92" s="2100"/>
      <c r="DK92" s="2100"/>
      <c r="DL92" s="2100"/>
      <c r="DM92" s="2100"/>
      <c r="DN92" s="2100"/>
      <c r="DO92" s="2100"/>
      <c r="DP92" s="2100"/>
      <c r="DQ92" s="2100"/>
      <c r="DR92" s="2100"/>
      <c r="DS92" s="2100"/>
      <c r="DT92" s="2100"/>
      <c r="DU92" s="2100"/>
      <c r="DV92" s="2100"/>
      <c r="DW92" s="2100"/>
      <c r="DX92" s="2100"/>
      <c r="DY92" s="2100"/>
      <c r="DZ92" s="2100"/>
      <c r="EA92" s="2100"/>
      <c r="EB92" s="2100"/>
      <c r="EC92" s="2100"/>
      <c r="ED92" s="2100"/>
      <c r="EE92" s="2100"/>
      <c r="EF92" s="2100"/>
      <c r="EG92" s="2100"/>
      <c r="EH92" s="2100"/>
      <c r="EI92" s="2100"/>
      <c r="EJ92" s="2100"/>
      <c r="EK92" s="2100"/>
      <c r="EL92" s="2100"/>
      <c r="EM92" s="2100"/>
      <c r="EN92" s="2100"/>
      <c r="EO92" s="2100"/>
      <c r="EP92" s="2100"/>
      <c r="EQ92" s="2100"/>
      <c r="ER92" s="2100"/>
      <c r="ES92" s="2100"/>
      <c r="ET92" s="2100"/>
      <c r="EU92" s="2100"/>
      <c r="EV92" s="2100"/>
      <c r="EW92" s="2100"/>
      <c r="EX92" s="2100"/>
      <c r="EY92" s="2100"/>
      <c r="EZ92" s="2100"/>
      <c r="FA92" s="2100"/>
      <c r="FB92" s="2100"/>
      <c r="FC92" s="2100"/>
      <c r="FD92" s="2100"/>
      <c r="FE92" s="2100"/>
      <c r="FF92" s="2100"/>
      <c r="FG92" s="2100"/>
      <c r="FH92" s="2100"/>
      <c r="FI92" s="2100"/>
      <c r="FJ92" s="2100"/>
      <c r="FK92" s="2100"/>
      <c r="FL92" s="2100"/>
      <c r="FM92" s="2100"/>
      <c r="FN92" s="2100"/>
      <c r="FO92" s="2100"/>
      <c r="FP92" s="2100"/>
      <c r="FQ92" s="2100"/>
      <c r="FR92" s="2100"/>
      <c r="FS92" s="2100"/>
      <c r="FT92" s="2100"/>
      <c r="FU92" s="2100"/>
      <c r="FV92" s="2100"/>
      <c r="FW92" s="2100"/>
      <c r="FX92" s="2100"/>
      <c r="FY92" s="2100"/>
      <c r="FZ92" s="2100"/>
      <c r="GA92" s="2100"/>
      <c r="GB92" s="2100"/>
      <c r="GC92" s="2100"/>
      <c r="GD92" s="2100"/>
      <c r="GE92" s="2100"/>
      <c r="GF92" s="2100"/>
      <c r="GG92" s="2100"/>
      <c r="GH92" s="2100"/>
      <c r="GI92" s="2100"/>
      <c r="GJ92" s="2100"/>
      <c r="GK92" s="2100"/>
      <c r="GL92" s="2100"/>
      <c r="GM92" s="2100"/>
      <c r="GN92" s="2100"/>
      <c r="GO92" s="2100"/>
      <c r="GP92" s="2100"/>
      <c r="GQ92" s="2100"/>
      <c r="GR92" s="2100"/>
      <c r="GS92" s="2100"/>
      <c r="GT92" s="2100"/>
      <c r="GU92" s="2100"/>
      <c r="GV92" s="2100"/>
      <c r="GW92" s="2100"/>
      <c r="GX92" s="2100"/>
      <c r="GY92" s="2100"/>
    </row>
    <row r="93" spans="2:207" s="61" customFormat="1" ht="24.95" customHeight="1" x14ac:dyDescent="0.2">
      <c r="B93" s="1068"/>
      <c r="C93" s="1068"/>
      <c r="D93" s="1068"/>
      <c r="E93" s="1068"/>
      <c r="F93" s="1069"/>
      <c r="G93" s="1068"/>
      <c r="H93" s="1068"/>
      <c r="I93" s="1068"/>
      <c r="J93" s="1068"/>
      <c r="K93" s="1068"/>
      <c r="L93" s="1068"/>
      <c r="M93" s="1068"/>
      <c r="N93" s="1068"/>
      <c r="O93" s="1336"/>
      <c r="P93" s="2100"/>
      <c r="Q93" s="1335"/>
      <c r="R93" s="1335"/>
      <c r="S93" s="1335"/>
      <c r="T93" s="1335"/>
      <c r="U93" s="1335"/>
      <c r="V93" s="1335"/>
      <c r="W93" s="1335"/>
      <c r="X93" s="1335"/>
      <c r="Y93" s="1335"/>
      <c r="Z93" s="1335"/>
      <c r="AA93" s="1335"/>
      <c r="AB93" s="1335"/>
      <c r="AC93" s="1335"/>
      <c r="AD93" s="1335"/>
      <c r="AE93" s="1335"/>
      <c r="AF93" s="1335"/>
      <c r="AG93" s="1335"/>
      <c r="AH93" s="1335"/>
      <c r="AI93" s="1335"/>
      <c r="AJ93" s="1335"/>
      <c r="AK93" s="1335"/>
      <c r="AL93" s="1335"/>
      <c r="AM93" s="1335"/>
      <c r="AN93" s="1335"/>
      <c r="AO93" s="1335"/>
      <c r="AP93" s="1335"/>
      <c r="AQ93" s="1335"/>
      <c r="AR93" s="2100"/>
      <c r="AS93" s="2100"/>
      <c r="AT93" s="2100"/>
      <c r="AU93" s="2100"/>
      <c r="AV93" s="2100"/>
      <c r="AW93" s="2100"/>
      <c r="AX93" s="2100"/>
      <c r="AY93" s="2100"/>
      <c r="AZ93" s="2100"/>
      <c r="BA93" s="2100"/>
      <c r="BB93" s="2100"/>
      <c r="BC93" s="2100"/>
      <c r="BD93" s="2100"/>
      <c r="BE93" s="2100"/>
      <c r="BF93" s="2100"/>
      <c r="BG93" s="2100"/>
      <c r="BH93" s="2100"/>
      <c r="BI93" s="2100"/>
      <c r="BJ93" s="2100"/>
      <c r="BK93" s="2100"/>
      <c r="BL93" s="2100"/>
      <c r="BM93" s="2100"/>
      <c r="BN93" s="2100"/>
      <c r="BO93" s="2100"/>
      <c r="BP93" s="2100"/>
      <c r="BQ93" s="2100"/>
      <c r="BR93" s="2100"/>
      <c r="BS93" s="2100"/>
      <c r="BT93" s="2100"/>
      <c r="BU93" s="2100"/>
      <c r="BV93" s="2100"/>
      <c r="BW93" s="2100"/>
      <c r="BX93" s="2100"/>
      <c r="BY93" s="2100"/>
      <c r="BZ93" s="2100"/>
      <c r="CA93" s="2100"/>
      <c r="CB93" s="2100"/>
      <c r="CC93" s="2100"/>
      <c r="CD93" s="2100"/>
      <c r="CE93" s="2100"/>
      <c r="CF93" s="2100"/>
      <c r="CG93" s="2100"/>
      <c r="CH93" s="2100"/>
      <c r="CI93" s="2100"/>
      <c r="CJ93" s="2100"/>
      <c r="CK93" s="2100"/>
      <c r="CL93" s="2100"/>
      <c r="CM93" s="2100"/>
      <c r="CN93" s="2100"/>
      <c r="CO93" s="2100"/>
      <c r="CP93" s="2100"/>
      <c r="CQ93" s="2100"/>
      <c r="CR93" s="2100"/>
      <c r="CS93" s="2100"/>
      <c r="CT93" s="2100"/>
      <c r="CU93" s="2100"/>
      <c r="CV93" s="2100"/>
      <c r="CW93" s="2100"/>
      <c r="CX93" s="2100"/>
      <c r="CY93" s="2100"/>
      <c r="CZ93" s="2100"/>
      <c r="DA93" s="2100"/>
      <c r="DB93" s="2100"/>
      <c r="DC93" s="2100"/>
      <c r="DD93" s="2100"/>
      <c r="DE93" s="2100"/>
      <c r="DF93" s="2100"/>
      <c r="DG93" s="2100"/>
      <c r="DH93" s="2100"/>
      <c r="DI93" s="2100"/>
      <c r="DJ93" s="2100"/>
      <c r="DK93" s="2100"/>
      <c r="DL93" s="2100"/>
      <c r="DM93" s="2100"/>
      <c r="DN93" s="2100"/>
      <c r="DO93" s="2100"/>
      <c r="DP93" s="2100"/>
      <c r="DQ93" s="2100"/>
      <c r="DR93" s="2100"/>
      <c r="DS93" s="2100"/>
      <c r="DT93" s="2100"/>
      <c r="DU93" s="2100"/>
      <c r="DV93" s="2100"/>
      <c r="DW93" s="2100"/>
      <c r="DX93" s="2100"/>
      <c r="DY93" s="2100"/>
      <c r="DZ93" s="2100"/>
      <c r="EA93" s="2100"/>
      <c r="EB93" s="2100"/>
      <c r="EC93" s="2100"/>
      <c r="ED93" s="2100"/>
      <c r="EE93" s="2100"/>
      <c r="EF93" s="2100"/>
      <c r="EG93" s="2100"/>
      <c r="EH93" s="2100"/>
      <c r="EI93" s="2100"/>
      <c r="EJ93" s="2100"/>
      <c r="EK93" s="2100"/>
      <c r="EL93" s="2100"/>
      <c r="EM93" s="2100"/>
      <c r="EN93" s="2100"/>
      <c r="EO93" s="2100"/>
      <c r="EP93" s="2100"/>
      <c r="EQ93" s="2100"/>
      <c r="ER93" s="2100"/>
      <c r="ES93" s="2100"/>
      <c r="ET93" s="2100"/>
      <c r="EU93" s="2100"/>
      <c r="EV93" s="2100"/>
      <c r="EW93" s="2100"/>
      <c r="EX93" s="2100"/>
      <c r="EY93" s="2100"/>
      <c r="EZ93" s="2100"/>
      <c r="FA93" s="2100"/>
      <c r="FB93" s="2100"/>
      <c r="FC93" s="2100"/>
      <c r="FD93" s="2100"/>
      <c r="FE93" s="2100"/>
      <c r="FF93" s="2100"/>
      <c r="FG93" s="2100"/>
      <c r="FH93" s="2100"/>
      <c r="FI93" s="2100"/>
      <c r="FJ93" s="2100"/>
      <c r="FK93" s="2100"/>
      <c r="FL93" s="2100"/>
      <c r="FM93" s="2100"/>
      <c r="FN93" s="2100"/>
      <c r="FO93" s="2100"/>
      <c r="FP93" s="2100"/>
      <c r="FQ93" s="2100"/>
      <c r="FR93" s="2100"/>
      <c r="FS93" s="2100"/>
      <c r="FT93" s="2100"/>
      <c r="FU93" s="2100"/>
      <c r="FV93" s="2100"/>
      <c r="FW93" s="2100"/>
      <c r="FX93" s="2100"/>
      <c r="FY93" s="2100"/>
      <c r="FZ93" s="2100"/>
      <c r="GA93" s="2100"/>
      <c r="GB93" s="2100"/>
      <c r="GC93" s="2100"/>
      <c r="GD93" s="2100"/>
      <c r="GE93" s="2100"/>
      <c r="GF93" s="2100"/>
      <c r="GG93" s="2100"/>
      <c r="GH93" s="2100"/>
      <c r="GI93" s="2100"/>
      <c r="GJ93" s="2100"/>
      <c r="GK93" s="2100"/>
      <c r="GL93" s="2100"/>
      <c r="GM93" s="2100"/>
      <c r="GN93" s="2100"/>
      <c r="GO93" s="2100"/>
      <c r="GP93" s="2100"/>
      <c r="GQ93" s="2100"/>
      <c r="GR93" s="2100"/>
      <c r="GS93" s="2100"/>
      <c r="GT93" s="2100"/>
      <c r="GU93" s="2100"/>
      <c r="GV93" s="2100"/>
      <c r="GW93" s="2100"/>
      <c r="GX93" s="2100"/>
      <c r="GY93" s="2100"/>
    </row>
    <row r="94" spans="2:207" s="61" customFormat="1" ht="24.95" customHeight="1" x14ac:dyDescent="0.2">
      <c r="B94" s="1068"/>
      <c r="C94" s="1068"/>
      <c r="D94" s="1068"/>
      <c r="E94" s="1068"/>
      <c r="F94" s="1069"/>
      <c r="G94" s="1068"/>
      <c r="H94" s="1068"/>
      <c r="I94" s="1068"/>
      <c r="J94" s="1068"/>
      <c r="K94" s="1068"/>
      <c r="L94" s="1068"/>
      <c r="M94" s="1068"/>
      <c r="N94" s="1068"/>
      <c r="O94" s="1336"/>
      <c r="P94" s="2100"/>
      <c r="Q94" s="1335"/>
      <c r="R94" s="1335"/>
      <c r="S94" s="1335"/>
      <c r="T94" s="1335"/>
      <c r="U94" s="1335"/>
      <c r="V94" s="1335"/>
      <c r="W94" s="1335"/>
      <c r="X94" s="1335"/>
      <c r="Y94" s="1335"/>
      <c r="Z94" s="1335"/>
      <c r="AA94" s="1335"/>
      <c r="AB94" s="1335"/>
      <c r="AC94" s="1335"/>
      <c r="AD94" s="1335"/>
      <c r="AE94" s="1335"/>
      <c r="AF94" s="1335"/>
      <c r="AG94" s="1335"/>
      <c r="AH94" s="1335"/>
      <c r="AI94" s="1335"/>
      <c r="AJ94" s="1335"/>
      <c r="AK94" s="1335"/>
      <c r="AL94" s="1335"/>
      <c r="AM94" s="1335"/>
      <c r="AN94" s="1335"/>
      <c r="AO94" s="1335"/>
      <c r="AP94" s="1335"/>
      <c r="AQ94" s="1335"/>
      <c r="AR94" s="2100"/>
      <c r="AS94" s="2100"/>
      <c r="AT94" s="2100"/>
      <c r="AU94" s="2100"/>
      <c r="AV94" s="2100"/>
      <c r="AW94" s="2100"/>
      <c r="AX94" s="2100"/>
      <c r="AY94" s="2100"/>
      <c r="AZ94" s="2100"/>
      <c r="BA94" s="2100"/>
      <c r="BB94" s="2100"/>
      <c r="BC94" s="2100"/>
      <c r="BD94" s="2100"/>
      <c r="BE94" s="2100"/>
      <c r="BF94" s="2100"/>
      <c r="BG94" s="2100"/>
      <c r="BH94" s="2100"/>
      <c r="BI94" s="2100"/>
      <c r="BJ94" s="2100"/>
      <c r="BK94" s="2100"/>
      <c r="BL94" s="2100"/>
      <c r="BM94" s="2100"/>
      <c r="BN94" s="2100"/>
      <c r="BO94" s="2100"/>
      <c r="BP94" s="2100"/>
      <c r="BQ94" s="2100"/>
      <c r="BR94" s="2100"/>
      <c r="BS94" s="2100"/>
      <c r="BT94" s="2100"/>
      <c r="BU94" s="2100"/>
      <c r="BV94" s="2100"/>
      <c r="BW94" s="2100"/>
      <c r="BX94" s="2100"/>
      <c r="BY94" s="2100"/>
      <c r="BZ94" s="2100"/>
      <c r="CA94" s="2100"/>
      <c r="CB94" s="2100"/>
      <c r="CC94" s="2100"/>
      <c r="CD94" s="2100"/>
      <c r="CE94" s="2100"/>
      <c r="CF94" s="2100"/>
      <c r="CG94" s="2100"/>
      <c r="CH94" s="2100"/>
      <c r="CI94" s="2100"/>
      <c r="CJ94" s="2100"/>
      <c r="CK94" s="2100"/>
      <c r="CL94" s="2100"/>
      <c r="CM94" s="2100"/>
      <c r="CN94" s="2100"/>
      <c r="CO94" s="2100"/>
      <c r="CP94" s="2100"/>
      <c r="CQ94" s="2100"/>
      <c r="CR94" s="2100"/>
      <c r="CS94" s="2100"/>
      <c r="CT94" s="2100"/>
      <c r="CU94" s="2100"/>
      <c r="CV94" s="2100"/>
      <c r="CW94" s="2100"/>
      <c r="CX94" s="2100"/>
      <c r="CY94" s="2100"/>
      <c r="CZ94" s="2100"/>
      <c r="DA94" s="2100"/>
      <c r="DB94" s="2100"/>
      <c r="DC94" s="2100"/>
      <c r="DD94" s="2100"/>
      <c r="DE94" s="2100"/>
      <c r="DF94" s="2100"/>
      <c r="DG94" s="2100"/>
      <c r="DH94" s="2100"/>
      <c r="DI94" s="2100"/>
      <c r="DJ94" s="2100"/>
      <c r="DK94" s="2100"/>
      <c r="DL94" s="2100"/>
      <c r="DM94" s="2100"/>
      <c r="DN94" s="2100"/>
      <c r="DO94" s="2100"/>
      <c r="DP94" s="2100"/>
      <c r="DQ94" s="2100"/>
      <c r="DR94" s="2100"/>
      <c r="DS94" s="2100"/>
      <c r="DT94" s="2100"/>
      <c r="DU94" s="2100"/>
      <c r="DV94" s="2100"/>
      <c r="DW94" s="2100"/>
      <c r="DX94" s="2100"/>
      <c r="DY94" s="2100"/>
      <c r="DZ94" s="2100"/>
      <c r="EA94" s="2100"/>
      <c r="EB94" s="2100"/>
      <c r="EC94" s="2100"/>
      <c r="ED94" s="2100"/>
      <c r="EE94" s="2100"/>
      <c r="EF94" s="2100"/>
      <c r="EG94" s="2100"/>
      <c r="EH94" s="2100"/>
      <c r="EI94" s="2100"/>
      <c r="EJ94" s="2100"/>
      <c r="EK94" s="2100"/>
      <c r="EL94" s="2100"/>
      <c r="EM94" s="2100"/>
      <c r="EN94" s="2100"/>
      <c r="EO94" s="2100"/>
      <c r="EP94" s="2100"/>
      <c r="EQ94" s="2100"/>
      <c r="ER94" s="2100"/>
      <c r="ES94" s="2100"/>
      <c r="ET94" s="2100"/>
      <c r="EU94" s="2100"/>
      <c r="EV94" s="2100"/>
      <c r="EW94" s="2100"/>
      <c r="EX94" s="2100"/>
      <c r="EY94" s="2100"/>
      <c r="EZ94" s="2100"/>
      <c r="FA94" s="2100"/>
      <c r="FB94" s="2100"/>
      <c r="FC94" s="2100"/>
      <c r="FD94" s="2100"/>
      <c r="FE94" s="2100"/>
      <c r="FF94" s="2100"/>
      <c r="FG94" s="2100"/>
      <c r="FH94" s="2100"/>
      <c r="FI94" s="2100"/>
      <c r="FJ94" s="2100"/>
      <c r="FK94" s="2100"/>
      <c r="FL94" s="2100"/>
      <c r="FM94" s="2100"/>
      <c r="FN94" s="2100"/>
      <c r="FO94" s="2100"/>
      <c r="FP94" s="2100"/>
      <c r="FQ94" s="2100"/>
      <c r="FR94" s="2100"/>
      <c r="FS94" s="2100"/>
      <c r="FT94" s="2100"/>
      <c r="FU94" s="2100"/>
      <c r="FV94" s="2100"/>
      <c r="FW94" s="2100"/>
      <c r="FX94" s="2100"/>
      <c r="FY94" s="2100"/>
      <c r="FZ94" s="2100"/>
      <c r="GA94" s="2100"/>
      <c r="GB94" s="2100"/>
      <c r="GC94" s="2100"/>
      <c r="GD94" s="2100"/>
      <c r="GE94" s="2100"/>
      <c r="GF94" s="2100"/>
      <c r="GG94" s="2100"/>
      <c r="GH94" s="2100"/>
      <c r="GI94" s="2100"/>
      <c r="GJ94" s="2100"/>
      <c r="GK94" s="2100"/>
      <c r="GL94" s="2100"/>
      <c r="GM94" s="2100"/>
      <c r="GN94" s="2100"/>
      <c r="GO94" s="2100"/>
      <c r="GP94" s="2100"/>
      <c r="GQ94" s="2100"/>
      <c r="GR94" s="2100"/>
      <c r="GS94" s="2100"/>
      <c r="GT94" s="2100"/>
      <c r="GU94" s="2100"/>
      <c r="GV94" s="2100"/>
      <c r="GW94" s="2100"/>
      <c r="GX94" s="2100"/>
      <c r="GY94" s="2100"/>
    </row>
    <row r="95" spans="2:207" s="61" customFormat="1" ht="24.95" customHeight="1" x14ac:dyDescent="0.2">
      <c r="B95" s="1068"/>
      <c r="C95" s="1068"/>
      <c r="D95" s="1068"/>
      <c r="E95" s="1068"/>
      <c r="F95" s="1069"/>
      <c r="G95" s="1068"/>
      <c r="H95" s="1068"/>
      <c r="I95" s="1068"/>
      <c r="J95" s="1068"/>
      <c r="K95" s="1068"/>
      <c r="L95" s="1068"/>
      <c r="M95" s="1068"/>
      <c r="N95" s="1068"/>
      <c r="O95" s="1336"/>
      <c r="P95" s="2100"/>
      <c r="Q95" s="1335"/>
      <c r="R95" s="1335"/>
      <c r="S95" s="1335"/>
      <c r="T95" s="1335"/>
      <c r="U95" s="1335"/>
      <c r="V95" s="1335"/>
      <c r="W95" s="1335"/>
      <c r="X95" s="1335"/>
      <c r="Y95" s="1335"/>
      <c r="Z95" s="1335"/>
      <c r="AA95" s="1335"/>
      <c r="AB95" s="1335"/>
      <c r="AC95" s="1335"/>
      <c r="AD95" s="1335"/>
      <c r="AE95" s="1335"/>
      <c r="AF95" s="1335"/>
      <c r="AG95" s="1335"/>
      <c r="AH95" s="1335"/>
      <c r="AI95" s="1335"/>
      <c r="AJ95" s="1335"/>
      <c r="AK95" s="1335"/>
      <c r="AL95" s="1335"/>
      <c r="AM95" s="1335"/>
      <c r="AN95" s="1335"/>
      <c r="AO95" s="1335"/>
      <c r="AP95" s="1335"/>
      <c r="AQ95" s="1335"/>
      <c r="AR95" s="2100"/>
      <c r="AS95" s="2100"/>
      <c r="AT95" s="2100"/>
      <c r="AU95" s="2100"/>
      <c r="AV95" s="2100"/>
      <c r="AW95" s="2100"/>
      <c r="AX95" s="2100"/>
      <c r="AY95" s="2100"/>
      <c r="AZ95" s="2100"/>
      <c r="BA95" s="2100"/>
      <c r="BB95" s="2100"/>
      <c r="BC95" s="2100"/>
      <c r="BD95" s="2100"/>
      <c r="BE95" s="2100"/>
      <c r="BF95" s="2100"/>
      <c r="BG95" s="2100"/>
      <c r="BH95" s="2100"/>
      <c r="BI95" s="2100"/>
      <c r="BJ95" s="2100"/>
      <c r="BK95" s="2100"/>
      <c r="BL95" s="2100"/>
      <c r="BM95" s="2100"/>
      <c r="BN95" s="2100"/>
      <c r="BO95" s="2100"/>
      <c r="BP95" s="2100"/>
      <c r="BQ95" s="2100"/>
      <c r="BR95" s="2100"/>
      <c r="BS95" s="2100"/>
      <c r="BT95" s="2100"/>
      <c r="BU95" s="2100"/>
      <c r="BV95" s="2100"/>
      <c r="BW95" s="2100"/>
      <c r="BX95" s="2100"/>
      <c r="BY95" s="2100"/>
      <c r="BZ95" s="2100"/>
      <c r="CA95" s="2100"/>
      <c r="CB95" s="2100"/>
      <c r="CC95" s="2100"/>
      <c r="CD95" s="2100"/>
      <c r="CE95" s="2100"/>
      <c r="CF95" s="2100"/>
      <c r="CG95" s="2100"/>
      <c r="CH95" s="2100"/>
      <c r="CI95" s="2100"/>
      <c r="CJ95" s="2100"/>
      <c r="CK95" s="2100"/>
      <c r="CL95" s="2100"/>
      <c r="CM95" s="2100"/>
      <c r="CN95" s="2100"/>
      <c r="CO95" s="2100"/>
      <c r="CP95" s="2100"/>
      <c r="CQ95" s="2100"/>
      <c r="CR95" s="2100"/>
      <c r="CS95" s="2100"/>
      <c r="CT95" s="2100"/>
      <c r="CU95" s="2100"/>
      <c r="CV95" s="2100"/>
      <c r="CW95" s="2100"/>
      <c r="CX95" s="2100"/>
      <c r="CY95" s="2100"/>
      <c r="CZ95" s="2100"/>
      <c r="DA95" s="2100"/>
      <c r="DB95" s="2100"/>
      <c r="DC95" s="2100"/>
      <c r="DD95" s="2100"/>
      <c r="DE95" s="2100"/>
      <c r="DF95" s="2100"/>
      <c r="DG95" s="2100"/>
      <c r="DH95" s="2100"/>
      <c r="DI95" s="2100"/>
      <c r="DJ95" s="2100"/>
      <c r="DK95" s="2100"/>
      <c r="DL95" s="2100"/>
      <c r="DM95" s="2100"/>
      <c r="DN95" s="2100"/>
      <c r="DO95" s="2100"/>
      <c r="DP95" s="2100"/>
      <c r="DQ95" s="2100"/>
      <c r="DR95" s="2100"/>
      <c r="DS95" s="2100"/>
      <c r="DT95" s="2100"/>
      <c r="DU95" s="2100"/>
      <c r="DV95" s="2100"/>
      <c r="DW95" s="2100"/>
      <c r="DX95" s="2100"/>
      <c r="DY95" s="2100"/>
      <c r="DZ95" s="2100"/>
      <c r="EA95" s="2100"/>
      <c r="EB95" s="2100"/>
      <c r="EC95" s="2100"/>
      <c r="ED95" s="2100"/>
      <c r="EE95" s="2100"/>
      <c r="EF95" s="2100"/>
      <c r="EG95" s="2100"/>
      <c r="EH95" s="2100"/>
      <c r="EI95" s="2100"/>
      <c r="EJ95" s="2100"/>
      <c r="EK95" s="2100"/>
      <c r="EL95" s="2100"/>
      <c r="EM95" s="2100"/>
      <c r="EN95" s="2100"/>
      <c r="EO95" s="2100"/>
      <c r="EP95" s="2100"/>
      <c r="EQ95" s="2100"/>
      <c r="ER95" s="2100"/>
      <c r="ES95" s="2100"/>
      <c r="ET95" s="2100"/>
      <c r="EU95" s="2100"/>
      <c r="EV95" s="2100"/>
      <c r="EW95" s="2100"/>
      <c r="EX95" s="2100"/>
      <c r="EY95" s="2100"/>
      <c r="EZ95" s="2100"/>
      <c r="FA95" s="2100"/>
      <c r="FB95" s="2100"/>
      <c r="FC95" s="2100"/>
      <c r="FD95" s="2100"/>
      <c r="FE95" s="2100"/>
      <c r="FF95" s="2100"/>
      <c r="FG95" s="2100"/>
      <c r="FH95" s="2100"/>
      <c r="FI95" s="2100"/>
      <c r="FJ95" s="2100"/>
      <c r="FK95" s="2100"/>
      <c r="FL95" s="2100"/>
      <c r="FM95" s="2100"/>
      <c r="FN95" s="2100"/>
      <c r="FO95" s="2100"/>
      <c r="FP95" s="2100"/>
      <c r="FQ95" s="2100"/>
      <c r="FR95" s="2100"/>
      <c r="FS95" s="2100"/>
      <c r="FT95" s="2100"/>
      <c r="FU95" s="2100"/>
      <c r="FV95" s="2100"/>
      <c r="FW95" s="2100"/>
      <c r="FX95" s="2100"/>
      <c r="FY95" s="2100"/>
      <c r="FZ95" s="2100"/>
      <c r="GA95" s="2100"/>
      <c r="GB95" s="2100"/>
      <c r="GC95" s="2100"/>
      <c r="GD95" s="2100"/>
      <c r="GE95" s="2100"/>
      <c r="GF95" s="2100"/>
      <c r="GG95" s="2100"/>
      <c r="GH95" s="2100"/>
      <c r="GI95" s="2100"/>
      <c r="GJ95" s="2100"/>
      <c r="GK95" s="2100"/>
      <c r="GL95" s="2100"/>
      <c r="GM95" s="2100"/>
      <c r="GN95" s="2100"/>
      <c r="GO95" s="2100"/>
      <c r="GP95" s="2100"/>
      <c r="GQ95" s="2100"/>
      <c r="GR95" s="2100"/>
      <c r="GS95" s="2100"/>
      <c r="GT95" s="2100"/>
      <c r="GU95" s="2100"/>
      <c r="GV95" s="2100"/>
      <c r="GW95" s="2100"/>
      <c r="GX95" s="2100"/>
      <c r="GY95" s="2100"/>
    </row>
    <row r="96" spans="2:207" s="61" customFormat="1" ht="24.95" customHeight="1" x14ac:dyDescent="0.2">
      <c r="B96" s="1068"/>
      <c r="C96" s="1068"/>
      <c r="D96" s="1068"/>
      <c r="E96" s="1068"/>
      <c r="F96" s="1069"/>
      <c r="G96" s="1068"/>
      <c r="H96" s="1068"/>
      <c r="I96" s="1068"/>
      <c r="J96" s="1068"/>
      <c r="K96" s="1068"/>
      <c r="L96" s="1068"/>
      <c r="M96" s="1068"/>
      <c r="N96" s="1068"/>
      <c r="O96" s="1336"/>
      <c r="P96" s="2100"/>
      <c r="Q96" s="1335"/>
      <c r="R96" s="1335"/>
      <c r="S96" s="1335"/>
      <c r="T96" s="1335"/>
      <c r="U96" s="1335"/>
      <c r="V96" s="1335"/>
      <c r="W96" s="1335"/>
      <c r="X96" s="1335"/>
      <c r="Y96" s="1335"/>
      <c r="Z96" s="1335"/>
      <c r="AA96" s="1335"/>
      <c r="AB96" s="1335"/>
      <c r="AC96" s="1335"/>
      <c r="AD96" s="1335"/>
      <c r="AE96" s="1335"/>
      <c r="AF96" s="1335"/>
      <c r="AG96" s="1335"/>
      <c r="AH96" s="1335"/>
      <c r="AI96" s="1335"/>
      <c r="AJ96" s="1335"/>
      <c r="AK96" s="1335"/>
      <c r="AL96" s="1335"/>
      <c r="AM96" s="1335"/>
      <c r="AN96" s="1335"/>
      <c r="AO96" s="1335"/>
      <c r="AP96" s="1335"/>
      <c r="AQ96" s="1335"/>
      <c r="AR96" s="2100"/>
      <c r="AS96" s="2100"/>
      <c r="AT96" s="2100"/>
      <c r="AU96" s="2100"/>
      <c r="AV96" s="2100"/>
      <c r="AW96" s="2100"/>
      <c r="AX96" s="2100"/>
      <c r="AY96" s="2100"/>
      <c r="AZ96" s="2100"/>
      <c r="BA96" s="2100"/>
      <c r="BB96" s="2100"/>
      <c r="BC96" s="2100"/>
      <c r="BD96" s="2100"/>
      <c r="BE96" s="2100"/>
      <c r="BF96" s="2100"/>
      <c r="BG96" s="2100"/>
      <c r="BH96" s="2100"/>
      <c r="BI96" s="2100"/>
      <c r="BJ96" s="2100"/>
      <c r="BK96" s="2100"/>
      <c r="BL96" s="2100"/>
      <c r="BM96" s="2100"/>
      <c r="BN96" s="2100"/>
      <c r="BO96" s="2100"/>
      <c r="BP96" s="2100"/>
      <c r="BQ96" s="2100"/>
      <c r="BR96" s="2100"/>
      <c r="BS96" s="2100"/>
      <c r="BT96" s="2100"/>
      <c r="BU96" s="2100"/>
      <c r="BV96" s="2100"/>
      <c r="BW96" s="2100"/>
      <c r="BX96" s="2100"/>
      <c r="BY96" s="2100"/>
      <c r="BZ96" s="2100"/>
      <c r="CA96" s="2100"/>
      <c r="CB96" s="2100"/>
      <c r="CC96" s="2100"/>
      <c r="CD96" s="2100"/>
      <c r="CE96" s="2100"/>
      <c r="CF96" s="2100"/>
      <c r="CG96" s="2100"/>
      <c r="CH96" s="2100"/>
      <c r="CI96" s="2100"/>
      <c r="CJ96" s="2100"/>
      <c r="CK96" s="2100"/>
      <c r="CL96" s="2100"/>
      <c r="CM96" s="2100"/>
      <c r="CN96" s="2100"/>
      <c r="CO96" s="2100"/>
      <c r="CP96" s="2100"/>
      <c r="CQ96" s="2100"/>
      <c r="CR96" s="2100"/>
      <c r="CS96" s="2100"/>
      <c r="CT96" s="2100"/>
      <c r="CU96" s="2100"/>
      <c r="CV96" s="2100"/>
      <c r="CW96" s="2100"/>
      <c r="CX96" s="2100"/>
      <c r="CY96" s="2100"/>
      <c r="CZ96" s="2100"/>
      <c r="DA96" s="2100"/>
      <c r="DB96" s="2100"/>
      <c r="DC96" s="2100"/>
      <c r="DD96" s="2100"/>
      <c r="DE96" s="2100"/>
      <c r="DF96" s="2100"/>
      <c r="DG96" s="2100"/>
      <c r="DH96" s="2100"/>
      <c r="DI96" s="2100"/>
      <c r="DJ96" s="2100"/>
      <c r="DK96" s="2100"/>
      <c r="DL96" s="2100"/>
      <c r="DM96" s="2100"/>
      <c r="DN96" s="2100"/>
      <c r="DO96" s="2100"/>
      <c r="DP96" s="2100"/>
      <c r="DQ96" s="2100"/>
      <c r="DR96" s="2100"/>
      <c r="DS96" s="2100"/>
      <c r="DT96" s="2100"/>
      <c r="DU96" s="2100"/>
      <c r="DV96" s="2100"/>
      <c r="DW96" s="2100"/>
      <c r="DX96" s="2100"/>
      <c r="DY96" s="2100"/>
      <c r="DZ96" s="2100"/>
      <c r="EA96" s="2100"/>
      <c r="EB96" s="2100"/>
      <c r="EC96" s="2100"/>
      <c r="ED96" s="2100"/>
      <c r="EE96" s="2100"/>
      <c r="EF96" s="2100"/>
      <c r="EG96" s="2100"/>
      <c r="EH96" s="2100"/>
      <c r="EI96" s="2100"/>
      <c r="EJ96" s="2100"/>
      <c r="EK96" s="2100"/>
      <c r="EL96" s="2100"/>
      <c r="EM96" s="2100"/>
      <c r="EN96" s="2100"/>
      <c r="EO96" s="2100"/>
      <c r="EP96" s="2100"/>
      <c r="EQ96" s="2100"/>
      <c r="ER96" s="2100"/>
      <c r="ES96" s="2100"/>
      <c r="ET96" s="2100"/>
      <c r="EU96" s="2100"/>
      <c r="EV96" s="2100"/>
      <c r="EW96" s="2100"/>
      <c r="EX96" s="2100"/>
      <c r="EY96" s="2100"/>
      <c r="EZ96" s="2100"/>
      <c r="FA96" s="2100"/>
      <c r="FB96" s="2100"/>
      <c r="FC96" s="2100"/>
      <c r="FD96" s="2100"/>
      <c r="FE96" s="2100"/>
      <c r="FF96" s="2100"/>
      <c r="FG96" s="2100"/>
      <c r="FH96" s="2100"/>
      <c r="FI96" s="2100"/>
      <c r="FJ96" s="2100"/>
      <c r="FK96" s="2100"/>
      <c r="FL96" s="2100"/>
      <c r="FM96" s="2100"/>
      <c r="FN96" s="2100"/>
      <c r="FO96" s="2100"/>
      <c r="FP96" s="2100"/>
      <c r="FQ96" s="2100"/>
      <c r="FR96" s="2100"/>
      <c r="FS96" s="2100"/>
      <c r="FT96" s="2100"/>
      <c r="FU96" s="2100"/>
      <c r="FV96" s="2100"/>
      <c r="FW96" s="2100"/>
      <c r="FX96" s="2100"/>
      <c r="FY96" s="2100"/>
      <c r="FZ96" s="2100"/>
      <c r="GA96" s="2100"/>
      <c r="GB96" s="2100"/>
      <c r="GC96" s="2100"/>
      <c r="GD96" s="2100"/>
      <c r="GE96" s="2100"/>
      <c r="GF96" s="2100"/>
      <c r="GG96" s="2100"/>
      <c r="GH96" s="2100"/>
      <c r="GI96" s="2100"/>
      <c r="GJ96" s="2100"/>
      <c r="GK96" s="2100"/>
      <c r="GL96" s="2100"/>
      <c r="GM96" s="2100"/>
      <c r="GN96" s="2100"/>
      <c r="GO96" s="2100"/>
      <c r="GP96" s="2100"/>
      <c r="GQ96" s="2100"/>
      <c r="GR96" s="2100"/>
      <c r="GS96" s="2100"/>
      <c r="GT96" s="2100"/>
      <c r="GU96" s="2100"/>
      <c r="GV96" s="2100"/>
      <c r="GW96" s="2100"/>
      <c r="GX96" s="2100"/>
      <c r="GY96" s="2100"/>
    </row>
    <row r="97" spans="2:207" s="61" customFormat="1" ht="24.95" customHeight="1" x14ac:dyDescent="0.2">
      <c r="B97" s="1068"/>
      <c r="C97" s="1068"/>
      <c r="D97" s="1068"/>
      <c r="E97" s="1068"/>
      <c r="F97" s="1069"/>
      <c r="G97" s="1068"/>
      <c r="H97" s="1068"/>
      <c r="I97" s="1068"/>
      <c r="J97" s="1068"/>
      <c r="K97" s="1068"/>
      <c r="L97" s="1068"/>
      <c r="M97" s="1068"/>
      <c r="N97" s="1068"/>
      <c r="O97" s="1336"/>
      <c r="P97" s="2100"/>
      <c r="Q97" s="1335"/>
      <c r="R97" s="1335"/>
      <c r="S97" s="1335"/>
      <c r="T97" s="1335"/>
      <c r="U97" s="1335"/>
      <c r="V97" s="1335"/>
      <c r="W97" s="1335"/>
      <c r="X97" s="1335"/>
      <c r="Y97" s="1335"/>
      <c r="Z97" s="1335"/>
      <c r="AA97" s="1335"/>
      <c r="AB97" s="1335"/>
      <c r="AC97" s="1335"/>
      <c r="AD97" s="1335"/>
      <c r="AE97" s="1335"/>
      <c r="AF97" s="1335"/>
      <c r="AG97" s="1335"/>
      <c r="AH97" s="1335"/>
      <c r="AI97" s="1335"/>
      <c r="AJ97" s="1335"/>
      <c r="AK97" s="1335"/>
      <c r="AL97" s="1335"/>
      <c r="AM97" s="1335"/>
      <c r="AN97" s="1335"/>
      <c r="AO97" s="1335"/>
      <c r="AP97" s="1335"/>
      <c r="AQ97" s="1335"/>
      <c r="AR97" s="2100"/>
      <c r="AS97" s="2100"/>
      <c r="AT97" s="2100"/>
      <c r="AU97" s="2100"/>
      <c r="AV97" s="2100"/>
      <c r="AW97" s="2100"/>
      <c r="AX97" s="2100"/>
      <c r="AY97" s="2100"/>
      <c r="AZ97" s="2100"/>
      <c r="BA97" s="2100"/>
      <c r="BB97" s="2100"/>
      <c r="BC97" s="2100"/>
      <c r="BD97" s="2100"/>
      <c r="BE97" s="2100"/>
      <c r="BF97" s="2100"/>
      <c r="BG97" s="2100"/>
      <c r="BH97" s="2100"/>
      <c r="BI97" s="2100"/>
      <c r="BJ97" s="2100"/>
      <c r="BK97" s="2100"/>
      <c r="BL97" s="2100"/>
      <c r="BM97" s="2100"/>
      <c r="BN97" s="2100"/>
      <c r="BO97" s="2100"/>
      <c r="BP97" s="2100"/>
      <c r="BQ97" s="2100"/>
      <c r="BR97" s="2100"/>
      <c r="BS97" s="2100"/>
      <c r="BT97" s="2100"/>
      <c r="BU97" s="2100"/>
      <c r="BV97" s="2100"/>
      <c r="BW97" s="2100"/>
      <c r="BX97" s="2100"/>
      <c r="BY97" s="2100"/>
      <c r="BZ97" s="2100"/>
      <c r="CA97" s="2100"/>
      <c r="CB97" s="2100"/>
      <c r="CC97" s="2100"/>
      <c r="CD97" s="2100"/>
      <c r="CE97" s="2100"/>
      <c r="CF97" s="2100"/>
      <c r="CG97" s="2100"/>
      <c r="CH97" s="2100"/>
      <c r="CI97" s="2100"/>
      <c r="CJ97" s="2100"/>
      <c r="CK97" s="2100"/>
      <c r="CL97" s="2100"/>
      <c r="CM97" s="2100"/>
      <c r="CN97" s="2100"/>
      <c r="CO97" s="2100"/>
      <c r="CP97" s="2100"/>
      <c r="CQ97" s="2100"/>
      <c r="CR97" s="2100"/>
      <c r="CS97" s="2100"/>
      <c r="CT97" s="2100"/>
      <c r="CU97" s="2100"/>
      <c r="CV97" s="2100"/>
      <c r="CW97" s="2100"/>
      <c r="CX97" s="2100"/>
      <c r="CY97" s="2100"/>
      <c r="CZ97" s="2100"/>
      <c r="DA97" s="2100"/>
      <c r="DB97" s="2100"/>
      <c r="DC97" s="2100"/>
      <c r="DD97" s="2100"/>
      <c r="DE97" s="2100"/>
      <c r="DF97" s="2100"/>
      <c r="DG97" s="2100"/>
      <c r="DH97" s="2100"/>
      <c r="DI97" s="2100"/>
      <c r="DJ97" s="2100"/>
      <c r="DK97" s="2100"/>
      <c r="DL97" s="2100"/>
      <c r="DM97" s="2100"/>
      <c r="DN97" s="2100"/>
      <c r="DO97" s="2100"/>
      <c r="DP97" s="2100"/>
      <c r="DQ97" s="2100"/>
      <c r="DR97" s="2100"/>
      <c r="DS97" s="2100"/>
      <c r="DT97" s="2100"/>
      <c r="DU97" s="2100"/>
      <c r="DV97" s="2100"/>
      <c r="DW97" s="2100"/>
      <c r="DX97" s="2100"/>
      <c r="DY97" s="2100"/>
      <c r="DZ97" s="2100"/>
      <c r="EA97" s="2100"/>
      <c r="EB97" s="2100"/>
      <c r="EC97" s="2100"/>
      <c r="ED97" s="2100"/>
      <c r="EE97" s="2100"/>
      <c r="EF97" s="2100"/>
      <c r="EG97" s="2100"/>
      <c r="EH97" s="2100"/>
      <c r="EI97" s="2100"/>
      <c r="EJ97" s="2100"/>
      <c r="EK97" s="2100"/>
      <c r="EL97" s="2100"/>
      <c r="EM97" s="2100"/>
      <c r="EN97" s="2100"/>
      <c r="EO97" s="2100"/>
      <c r="EP97" s="2100"/>
      <c r="EQ97" s="2100"/>
      <c r="ER97" s="2100"/>
      <c r="ES97" s="2100"/>
      <c r="ET97" s="2100"/>
      <c r="EU97" s="2100"/>
      <c r="EV97" s="2100"/>
      <c r="EW97" s="2100"/>
      <c r="EX97" s="2100"/>
      <c r="EY97" s="2100"/>
      <c r="EZ97" s="2100"/>
      <c r="FA97" s="2100"/>
      <c r="FB97" s="2100"/>
      <c r="FC97" s="2100"/>
      <c r="FD97" s="2100"/>
      <c r="FE97" s="2100"/>
      <c r="FF97" s="2100"/>
      <c r="FG97" s="2100"/>
      <c r="FH97" s="2100"/>
      <c r="FI97" s="2100"/>
      <c r="FJ97" s="2100"/>
      <c r="FK97" s="2100"/>
      <c r="FL97" s="2100"/>
      <c r="FM97" s="2100"/>
      <c r="FN97" s="2100"/>
      <c r="FO97" s="2100"/>
      <c r="FP97" s="2100"/>
      <c r="FQ97" s="2100"/>
      <c r="FR97" s="2100"/>
      <c r="FS97" s="2100"/>
      <c r="FT97" s="2100"/>
      <c r="FU97" s="2100"/>
      <c r="FV97" s="2100"/>
      <c r="FW97" s="2100"/>
      <c r="FX97" s="2100"/>
      <c r="FY97" s="2100"/>
      <c r="FZ97" s="2100"/>
      <c r="GA97" s="2100"/>
      <c r="GB97" s="2100"/>
      <c r="GC97" s="2100"/>
      <c r="GD97" s="2100"/>
      <c r="GE97" s="2100"/>
      <c r="GF97" s="2100"/>
      <c r="GG97" s="2100"/>
      <c r="GH97" s="2100"/>
      <c r="GI97" s="2100"/>
      <c r="GJ97" s="2100"/>
      <c r="GK97" s="2100"/>
      <c r="GL97" s="2100"/>
      <c r="GM97" s="2100"/>
      <c r="GN97" s="2100"/>
      <c r="GO97" s="2100"/>
      <c r="GP97" s="2100"/>
      <c r="GQ97" s="2100"/>
      <c r="GR97" s="2100"/>
      <c r="GS97" s="2100"/>
      <c r="GT97" s="2100"/>
      <c r="GU97" s="2100"/>
      <c r="GV97" s="2100"/>
      <c r="GW97" s="2100"/>
      <c r="GX97" s="2100"/>
      <c r="GY97" s="2100"/>
    </row>
    <row r="98" spans="2:207" s="61" customFormat="1" ht="24.95" customHeight="1" x14ac:dyDescent="0.2">
      <c r="B98" s="1068"/>
      <c r="C98" s="1068"/>
      <c r="D98" s="1068"/>
      <c r="E98" s="1068"/>
      <c r="F98" s="1069"/>
      <c r="G98" s="1068"/>
      <c r="H98" s="1068"/>
      <c r="I98" s="1068"/>
      <c r="J98" s="1068"/>
      <c r="K98" s="1068"/>
      <c r="L98" s="1068"/>
      <c r="M98" s="1068"/>
      <c r="N98" s="1068"/>
      <c r="O98" s="1336"/>
      <c r="P98" s="2100"/>
      <c r="Q98" s="1335"/>
      <c r="R98" s="1335"/>
      <c r="S98" s="1335"/>
      <c r="T98" s="1335"/>
      <c r="U98" s="1335"/>
      <c r="V98" s="1335"/>
      <c r="W98" s="1335"/>
      <c r="X98" s="1335"/>
      <c r="Y98" s="1335"/>
      <c r="Z98" s="1335"/>
      <c r="AA98" s="1335"/>
      <c r="AB98" s="1335"/>
      <c r="AC98" s="1335"/>
      <c r="AD98" s="1335"/>
      <c r="AE98" s="1335"/>
      <c r="AF98" s="1335"/>
      <c r="AG98" s="1335"/>
      <c r="AH98" s="1335"/>
      <c r="AI98" s="1335"/>
      <c r="AJ98" s="1335"/>
      <c r="AK98" s="1335"/>
      <c r="AL98" s="1335"/>
      <c r="AM98" s="1335"/>
      <c r="AN98" s="1335"/>
      <c r="AO98" s="1335"/>
      <c r="AP98" s="1335"/>
      <c r="AQ98" s="1335"/>
      <c r="AR98" s="2100"/>
      <c r="AS98" s="2100"/>
      <c r="AT98" s="2100"/>
      <c r="AU98" s="2100"/>
      <c r="AV98" s="2100"/>
      <c r="AW98" s="2100"/>
      <c r="AX98" s="2100"/>
      <c r="AY98" s="2100"/>
      <c r="AZ98" s="2100"/>
      <c r="BA98" s="2100"/>
      <c r="BB98" s="2100"/>
      <c r="BC98" s="2100"/>
      <c r="BD98" s="2100"/>
      <c r="BE98" s="2100"/>
      <c r="BF98" s="2100"/>
      <c r="BG98" s="2100"/>
      <c r="BH98" s="2100"/>
      <c r="BI98" s="2100"/>
      <c r="BJ98" s="2100"/>
      <c r="BK98" s="2100"/>
      <c r="BL98" s="2100"/>
      <c r="BM98" s="2100"/>
      <c r="BN98" s="2100"/>
      <c r="BO98" s="2100"/>
      <c r="BP98" s="2100"/>
      <c r="BQ98" s="2100"/>
      <c r="BR98" s="2100"/>
      <c r="BS98" s="2100"/>
      <c r="BT98" s="2100"/>
      <c r="BU98" s="2100"/>
      <c r="BV98" s="2100"/>
      <c r="BW98" s="2100"/>
      <c r="BX98" s="2100"/>
      <c r="BY98" s="2100"/>
      <c r="BZ98" s="2100"/>
      <c r="CA98" s="2100"/>
      <c r="CB98" s="2100"/>
      <c r="CC98" s="2100"/>
      <c r="CD98" s="2100"/>
      <c r="CE98" s="2100"/>
      <c r="CF98" s="2100"/>
      <c r="CG98" s="2100"/>
      <c r="CH98" s="2100"/>
      <c r="CI98" s="2100"/>
      <c r="CJ98" s="2100"/>
      <c r="CK98" s="2100"/>
      <c r="CL98" s="2100"/>
      <c r="CM98" s="2100"/>
      <c r="CN98" s="2100"/>
      <c r="CO98" s="2100"/>
      <c r="CP98" s="2100"/>
      <c r="CQ98" s="2100"/>
      <c r="CR98" s="2100"/>
      <c r="CS98" s="2100"/>
      <c r="CT98" s="2100"/>
      <c r="CU98" s="2100"/>
      <c r="CV98" s="2100"/>
      <c r="CW98" s="2100"/>
      <c r="CX98" s="2100"/>
      <c r="CY98" s="2100"/>
      <c r="CZ98" s="2100"/>
      <c r="DA98" s="2100"/>
      <c r="DB98" s="2100"/>
      <c r="DC98" s="2100"/>
      <c r="DD98" s="2100"/>
      <c r="DE98" s="2100"/>
      <c r="DF98" s="2100"/>
      <c r="DG98" s="2100"/>
      <c r="DH98" s="2100"/>
      <c r="DI98" s="2100"/>
      <c r="DJ98" s="2100"/>
      <c r="DK98" s="2100"/>
      <c r="DL98" s="2100"/>
      <c r="DM98" s="2100"/>
      <c r="DN98" s="2100"/>
      <c r="DO98" s="2100"/>
      <c r="DP98" s="2100"/>
      <c r="DQ98" s="2100"/>
      <c r="DR98" s="2100"/>
      <c r="DS98" s="2100"/>
      <c r="DT98" s="2100"/>
      <c r="DU98" s="2100"/>
      <c r="DV98" s="2100"/>
      <c r="DW98" s="2100"/>
      <c r="DX98" s="2100"/>
      <c r="DY98" s="2100"/>
      <c r="DZ98" s="2100"/>
      <c r="EA98" s="2100"/>
      <c r="EB98" s="2100"/>
      <c r="EC98" s="2100"/>
      <c r="ED98" s="2100"/>
      <c r="EE98" s="2100"/>
      <c r="EF98" s="2100"/>
      <c r="EG98" s="2100"/>
      <c r="EH98" s="2100"/>
      <c r="EI98" s="2100"/>
      <c r="EJ98" s="2100"/>
      <c r="EK98" s="2100"/>
      <c r="EL98" s="2100"/>
      <c r="EM98" s="2100"/>
      <c r="EN98" s="2100"/>
      <c r="EO98" s="2100"/>
      <c r="EP98" s="2100"/>
      <c r="EQ98" s="2100"/>
      <c r="ER98" s="2100"/>
      <c r="ES98" s="2100"/>
      <c r="ET98" s="2100"/>
      <c r="EU98" s="2100"/>
      <c r="EV98" s="2100"/>
      <c r="EW98" s="2100"/>
      <c r="EX98" s="2100"/>
      <c r="EY98" s="2100"/>
      <c r="EZ98" s="2100"/>
      <c r="FA98" s="2100"/>
      <c r="FB98" s="2100"/>
      <c r="FC98" s="2100"/>
      <c r="FD98" s="2100"/>
      <c r="FE98" s="2100"/>
      <c r="FF98" s="2100"/>
      <c r="FG98" s="2100"/>
      <c r="FH98" s="2100"/>
      <c r="FI98" s="2100"/>
      <c r="FJ98" s="2100"/>
      <c r="FK98" s="2100"/>
      <c r="FL98" s="2100"/>
      <c r="FM98" s="2100"/>
      <c r="FN98" s="2100"/>
      <c r="FO98" s="2100"/>
      <c r="FP98" s="2100"/>
      <c r="FQ98" s="2100"/>
      <c r="FR98" s="2100"/>
      <c r="FS98" s="2100"/>
      <c r="FT98" s="2100"/>
      <c r="FU98" s="2100"/>
      <c r="FV98" s="2100"/>
      <c r="FW98" s="2100"/>
      <c r="FX98" s="2100"/>
      <c r="FY98" s="2100"/>
      <c r="FZ98" s="2100"/>
      <c r="GA98" s="2100"/>
      <c r="GB98" s="2100"/>
      <c r="GC98" s="2100"/>
      <c r="GD98" s="2100"/>
      <c r="GE98" s="2100"/>
      <c r="GF98" s="2100"/>
      <c r="GG98" s="2100"/>
      <c r="GH98" s="2100"/>
      <c r="GI98" s="2100"/>
      <c r="GJ98" s="2100"/>
      <c r="GK98" s="2100"/>
      <c r="GL98" s="2100"/>
      <c r="GM98" s="2100"/>
      <c r="GN98" s="2100"/>
      <c r="GO98" s="2100"/>
      <c r="GP98" s="2100"/>
      <c r="GQ98" s="2100"/>
      <c r="GR98" s="2100"/>
      <c r="GS98" s="2100"/>
      <c r="GT98" s="2100"/>
      <c r="GU98" s="2100"/>
      <c r="GV98" s="2100"/>
      <c r="GW98" s="2100"/>
      <c r="GX98" s="2100"/>
      <c r="GY98" s="2100"/>
    </row>
    <row r="99" spans="2:207" s="61" customFormat="1" ht="24.95" customHeight="1" x14ac:dyDescent="0.2">
      <c r="B99" s="1068"/>
      <c r="C99" s="1068"/>
      <c r="D99" s="1068"/>
      <c r="E99" s="1068"/>
      <c r="F99" s="1069"/>
      <c r="G99" s="1068"/>
      <c r="H99" s="1068"/>
      <c r="I99" s="1068"/>
      <c r="J99" s="1068"/>
      <c r="K99" s="1068"/>
      <c r="L99" s="1068"/>
      <c r="M99" s="1068"/>
      <c r="N99" s="1068"/>
      <c r="O99" s="1336"/>
      <c r="P99" s="2100"/>
      <c r="Q99" s="1335"/>
      <c r="R99" s="1335"/>
      <c r="S99" s="1335"/>
      <c r="T99" s="1335"/>
      <c r="U99" s="1335"/>
      <c r="V99" s="1335"/>
      <c r="W99" s="1335"/>
      <c r="X99" s="1335"/>
      <c r="Y99" s="1335"/>
      <c r="Z99" s="1335"/>
      <c r="AA99" s="1335"/>
      <c r="AB99" s="1335"/>
      <c r="AC99" s="1335"/>
      <c r="AD99" s="1335"/>
      <c r="AE99" s="1335"/>
      <c r="AF99" s="1335"/>
      <c r="AG99" s="1335"/>
      <c r="AH99" s="1335"/>
      <c r="AI99" s="1335"/>
      <c r="AJ99" s="1335"/>
      <c r="AK99" s="1335"/>
      <c r="AL99" s="1335"/>
      <c r="AM99" s="1335"/>
      <c r="AN99" s="1335"/>
      <c r="AO99" s="1335"/>
      <c r="AP99" s="1335"/>
      <c r="AQ99" s="1335"/>
      <c r="AR99" s="2100"/>
      <c r="AS99" s="2100"/>
      <c r="AT99" s="2100"/>
      <c r="AU99" s="2100"/>
      <c r="AV99" s="2100"/>
      <c r="AW99" s="2100"/>
      <c r="AX99" s="2100"/>
      <c r="AY99" s="2100"/>
      <c r="AZ99" s="2100"/>
      <c r="BA99" s="2100"/>
      <c r="BB99" s="2100"/>
      <c r="BC99" s="2100"/>
      <c r="BD99" s="2100"/>
      <c r="BE99" s="2100"/>
      <c r="BF99" s="2100"/>
      <c r="BG99" s="2100"/>
      <c r="BH99" s="2100"/>
      <c r="BI99" s="2100"/>
      <c r="BJ99" s="2100"/>
      <c r="BK99" s="2100"/>
      <c r="BL99" s="2100"/>
      <c r="BM99" s="2100"/>
      <c r="BN99" s="2100"/>
      <c r="BO99" s="2100"/>
      <c r="BP99" s="2100"/>
      <c r="BQ99" s="2100"/>
      <c r="BR99" s="2100"/>
      <c r="BS99" s="2100"/>
      <c r="BT99" s="2100"/>
      <c r="BU99" s="2100"/>
      <c r="BV99" s="2100"/>
      <c r="BW99" s="2100"/>
      <c r="BX99" s="2100"/>
      <c r="BY99" s="2100"/>
      <c r="BZ99" s="2100"/>
      <c r="CA99" s="2100"/>
      <c r="CB99" s="2100"/>
      <c r="CC99" s="2100"/>
      <c r="CD99" s="2100"/>
      <c r="CE99" s="2100"/>
      <c r="CF99" s="2100"/>
      <c r="CG99" s="2100"/>
      <c r="CH99" s="2100"/>
      <c r="CI99" s="2100"/>
      <c r="CJ99" s="2100"/>
      <c r="CK99" s="2100"/>
      <c r="CL99" s="2100"/>
      <c r="CM99" s="2100"/>
      <c r="CN99" s="2100"/>
      <c r="CO99" s="2100"/>
      <c r="CP99" s="2100"/>
      <c r="CQ99" s="2100"/>
      <c r="CR99" s="2100"/>
      <c r="CS99" s="2100"/>
      <c r="CT99" s="2100"/>
      <c r="CU99" s="2100"/>
      <c r="CV99" s="2100"/>
      <c r="CW99" s="2100"/>
      <c r="CX99" s="2100"/>
      <c r="CY99" s="2100"/>
      <c r="CZ99" s="2100"/>
      <c r="DA99" s="2100"/>
      <c r="DB99" s="2100"/>
      <c r="DC99" s="2100"/>
      <c r="DD99" s="2100"/>
      <c r="DE99" s="2100"/>
      <c r="DF99" s="2100"/>
      <c r="DG99" s="2100"/>
      <c r="DH99" s="2100"/>
      <c r="DI99" s="2100"/>
      <c r="DJ99" s="2100"/>
      <c r="DK99" s="2100"/>
      <c r="DL99" s="2100"/>
      <c r="DM99" s="2100"/>
      <c r="DN99" s="2100"/>
      <c r="DO99" s="2100"/>
      <c r="DP99" s="2100"/>
      <c r="DQ99" s="2100"/>
      <c r="DR99" s="2100"/>
      <c r="DS99" s="2100"/>
      <c r="DT99" s="2100"/>
      <c r="DU99" s="2100"/>
      <c r="DV99" s="2100"/>
      <c r="DW99" s="2100"/>
      <c r="DX99" s="2100"/>
      <c r="DY99" s="2100"/>
      <c r="DZ99" s="2100"/>
      <c r="EA99" s="2100"/>
      <c r="EB99" s="2100"/>
      <c r="EC99" s="2100"/>
      <c r="ED99" s="2100"/>
      <c r="EE99" s="2100"/>
      <c r="EF99" s="2100"/>
      <c r="EG99" s="2100"/>
      <c r="EH99" s="2100"/>
      <c r="EI99" s="2100"/>
      <c r="EJ99" s="2100"/>
      <c r="EK99" s="2100"/>
      <c r="EL99" s="2100"/>
      <c r="EM99" s="2100"/>
      <c r="EN99" s="2100"/>
      <c r="EO99" s="2100"/>
      <c r="EP99" s="2100"/>
      <c r="EQ99" s="2100"/>
      <c r="ER99" s="2100"/>
      <c r="ES99" s="2100"/>
      <c r="ET99" s="2100"/>
      <c r="EU99" s="2100"/>
      <c r="EV99" s="2100"/>
      <c r="EW99" s="2100"/>
      <c r="EX99" s="2100"/>
      <c r="EY99" s="2100"/>
      <c r="EZ99" s="2100"/>
      <c r="FA99" s="2100"/>
      <c r="FB99" s="2100"/>
      <c r="FC99" s="2100"/>
      <c r="FD99" s="2100"/>
      <c r="FE99" s="2100"/>
      <c r="FF99" s="2100"/>
      <c r="FG99" s="2100"/>
      <c r="FH99" s="2100"/>
      <c r="FI99" s="2100"/>
      <c r="FJ99" s="2100"/>
      <c r="FK99" s="2100"/>
      <c r="FL99" s="2100"/>
      <c r="FM99" s="2100"/>
      <c r="FN99" s="2100"/>
      <c r="FO99" s="2100"/>
      <c r="FP99" s="2100"/>
      <c r="FQ99" s="2100"/>
      <c r="FR99" s="2100"/>
      <c r="FS99" s="2100"/>
      <c r="FT99" s="2100"/>
      <c r="FU99" s="2100"/>
      <c r="FV99" s="2100"/>
      <c r="FW99" s="2100"/>
      <c r="FX99" s="2100"/>
      <c r="FY99" s="2100"/>
      <c r="FZ99" s="2100"/>
      <c r="GA99" s="2100"/>
      <c r="GB99" s="2100"/>
      <c r="GC99" s="2100"/>
      <c r="GD99" s="2100"/>
      <c r="GE99" s="2100"/>
      <c r="GF99" s="2100"/>
      <c r="GG99" s="2100"/>
      <c r="GH99" s="2100"/>
      <c r="GI99" s="2100"/>
      <c r="GJ99" s="2100"/>
      <c r="GK99" s="2100"/>
      <c r="GL99" s="2100"/>
      <c r="GM99" s="2100"/>
      <c r="GN99" s="2100"/>
      <c r="GO99" s="2100"/>
      <c r="GP99" s="2100"/>
      <c r="GQ99" s="2100"/>
      <c r="GR99" s="2100"/>
      <c r="GS99" s="2100"/>
      <c r="GT99" s="2100"/>
      <c r="GU99" s="2100"/>
      <c r="GV99" s="2100"/>
      <c r="GW99" s="2100"/>
      <c r="GX99" s="2100"/>
      <c r="GY99" s="2100"/>
    </row>
    <row r="100" spans="2:207" s="61" customFormat="1" ht="24.95" customHeight="1" x14ac:dyDescent="0.2">
      <c r="B100" s="1068"/>
      <c r="C100" s="1068"/>
      <c r="D100" s="1068"/>
      <c r="E100" s="1068"/>
      <c r="F100" s="1069"/>
      <c r="G100" s="1068"/>
      <c r="H100" s="1068"/>
      <c r="I100" s="1068"/>
      <c r="J100" s="1068"/>
      <c r="K100" s="1068"/>
      <c r="L100" s="1068"/>
      <c r="M100" s="1068"/>
      <c r="N100" s="1068"/>
      <c r="O100" s="1336"/>
      <c r="P100" s="2100"/>
      <c r="Q100" s="1335"/>
      <c r="R100" s="1335"/>
      <c r="S100" s="1335"/>
      <c r="T100" s="1335"/>
      <c r="U100" s="1335"/>
      <c r="V100" s="1335"/>
      <c r="W100" s="1335"/>
      <c r="X100" s="1335"/>
      <c r="Y100" s="1335"/>
      <c r="Z100" s="1335"/>
      <c r="AA100" s="1335"/>
      <c r="AB100" s="1335"/>
      <c r="AC100" s="1335"/>
      <c r="AD100" s="1335"/>
      <c r="AE100" s="1335"/>
      <c r="AF100" s="1335"/>
      <c r="AG100" s="1335"/>
      <c r="AH100" s="1335"/>
      <c r="AI100" s="1335"/>
      <c r="AJ100" s="1335"/>
      <c r="AK100" s="1335"/>
      <c r="AL100" s="1335"/>
      <c r="AM100" s="1335"/>
      <c r="AN100" s="1335"/>
      <c r="AO100" s="1335"/>
      <c r="AP100" s="1335"/>
      <c r="AQ100" s="1335"/>
      <c r="AR100" s="2100"/>
      <c r="AS100" s="2100"/>
      <c r="AT100" s="2100"/>
      <c r="AU100" s="2100"/>
      <c r="AV100" s="2100"/>
      <c r="AW100" s="2100"/>
      <c r="AX100" s="2100"/>
      <c r="AY100" s="2100"/>
      <c r="AZ100" s="2100"/>
      <c r="BA100" s="2100"/>
      <c r="BB100" s="2100"/>
      <c r="BC100" s="2100"/>
      <c r="BD100" s="2100"/>
      <c r="BE100" s="2100"/>
      <c r="BF100" s="2100"/>
      <c r="BG100" s="2100"/>
      <c r="BH100" s="2100"/>
      <c r="BI100" s="2100"/>
      <c r="BJ100" s="2100"/>
      <c r="BK100" s="2100"/>
      <c r="BL100" s="2100"/>
      <c r="BM100" s="2100"/>
      <c r="BN100" s="2100"/>
      <c r="BO100" s="2100"/>
      <c r="BP100" s="2100"/>
      <c r="BQ100" s="2100"/>
      <c r="BR100" s="2100"/>
      <c r="BS100" s="2100"/>
      <c r="BT100" s="2100"/>
      <c r="BU100" s="2100"/>
      <c r="BV100" s="2100"/>
      <c r="BW100" s="2100"/>
      <c r="BX100" s="2100"/>
      <c r="BY100" s="2100"/>
      <c r="BZ100" s="2100"/>
      <c r="CA100" s="2100"/>
      <c r="CB100" s="2100"/>
      <c r="CC100" s="2100"/>
      <c r="CD100" s="2100"/>
      <c r="CE100" s="2100"/>
      <c r="CF100" s="2100"/>
      <c r="CG100" s="2100"/>
      <c r="CH100" s="2100"/>
      <c r="CI100" s="2100"/>
      <c r="CJ100" s="2100"/>
      <c r="CK100" s="2100"/>
      <c r="CL100" s="2100"/>
      <c r="CM100" s="2100"/>
      <c r="CN100" s="2100"/>
      <c r="CO100" s="2100"/>
      <c r="CP100" s="2100"/>
      <c r="CQ100" s="2100"/>
      <c r="CR100" s="2100"/>
      <c r="CS100" s="2100"/>
      <c r="CT100" s="2100"/>
      <c r="CU100" s="2100"/>
      <c r="CV100" s="2100"/>
      <c r="CW100" s="2100"/>
      <c r="CX100" s="2100"/>
      <c r="CY100" s="2100"/>
      <c r="CZ100" s="2100"/>
      <c r="DA100" s="2100"/>
      <c r="DB100" s="2100"/>
      <c r="DC100" s="2100"/>
      <c r="DD100" s="2100"/>
      <c r="DE100" s="2100"/>
      <c r="DF100" s="2100"/>
      <c r="DG100" s="2100"/>
      <c r="DH100" s="2100"/>
      <c r="DI100" s="2100"/>
      <c r="DJ100" s="2100"/>
      <c r="DK100" s="2100"/>
      <c r="DL100" s="2100"/>
      <c r="DM100" s="2100"/>
      <c r="DN100" s="2100"/>
      <c r="DO100" s="2100"/>
      <c r="DP100" s="2100"/>
      <c r="DQ100" s="2100"/>
      <c r="DR100" s="2100"/>
      <c r="DS100" s="2100"/>
      <c r="DT100" s="2100"/>
      <c r="DU100" s="2100"/>
      <c r="DV100" s="2100"/>
      <c r="DW100" s="2100"/>
      <c r="DX100" s="2100"/>
      <c r="DY100" s="2100"/>
      <c r="DZ100" s="2100"/>
      <c r="EA100" s="2100"/>
      <c r="EB100" s="2100"/>
      <c r="EC100" s="2100"/>
      <c r="ED100" s="2100"/>
      <c r="EE100" s="2100"/>
      <c r="EF100" s="2100"/>
      <c r="EG100" s="2100"/>
      <c r="EH100" s="2100"/>
      <c r="EI100" s="2100"/>
      <c r="EJ100" s="2100"/>
      <c r="EK100" s="2100"/>
      <c r="EL100" s="2100"/>
      <c r="EM100" s="2100"/>
      <c r="EN100" s="2100"/>
      <c r="EO100" s="2100"/>
      <c r="EP100" s="2100"/>
      <c r="EQ100" s="2100"/>
      <c r="ER100" s="2100"/>
      <c r="ES100" s="2100"/>
      <c r="ET100" s="2100"/>
      <c r="EU100" s="2100"/>
      <c r="EV100" s="2100"/>
      <c r="EW100" s="2100"/>
      <c r="EX100" s="2100"/>
      <c r="EY100" s="2100"/>
      <c r="EZ100" s="2100"/>
      <c r="FA100" s="2100"/>
      <c r="FB100" s="2100"/>
      <c r="FC100" s="2100"/>
      <c r="FD100" s="2100"/>
      <c r="FE100" s="2100"/>
      <c r="FF100" s="2100"/>
      <c r="FG100" s="2100"/>
      <c r="FH100" s="2100"/>
      <c r="FI100" s="2100"/>
      <c r="FJ100" s="2100"/>
      <c r="FK100" s="2100"/>
      <c r="FL100" s="2100"/>
      <c r="FM100" s="2100"/>
      <c r="FN100" s="2100"/>
      <c r="FO100" s="2100"/>
      <c r="FP100" s="2100"/>
      <c r="FQ100" s="2100"/>
      <c r="FR100" s="2100"/>
      <c r="FS100" s="2100"/>
      <c r="FT100" s="2100"/>
      <c r="FU100" s="2100"/>
      <c r="FV100" s="2100"/>
      <c r="FW100" s="2100"/>
      <c r="FX100" s="2100"/>
      <c r="FY100" s="2100"/>
      <c r="FZ100" s="2100"/>
      <c r="GA100" s="2100"/>
      <c r="GB100" s="2100"/>
      <c r="GC100" s="2100"/>
      <c r="GD100" s="2100"/>
      <c r="GE100" s="2100"/>
      <c r="GF100" s="2100"/>
      <c r="GG100" s="2100"/>
      <c r="GH100" s="2100"/>
      <c r="GI100" s="2100"/>
      <c r="GJ100" s="2100"/>
      <c r="GK100" s="2100"/>
      <c r="GL100" s="2100"/>
      <c r="GM100" s="2100"/>
      <c r="GN100" s="2100"/>
      <c r="GO100" s="2100"/>
      <c r="GP100" s="2100"/>
      <c r="GQ100" s="2100"/>
      <c r="GR100" s="2100"/>
      <c r="GS100" s="2100"/>
      <c r="GT100" s="2100"/>
      <c r="GU100" s="2100"/>
      <c r="GV100" s="2100"/>
      <c r="GW100" s="2100"/>
      <c r="GX100" s="2100"/>
      <c r="GY100" s="2100"/>
    </row>
    <row r="101" spans="2:207" s="61" customFormat="1" ht="24.95" customHeight="1" x14ac:dyDescent="0.2">
      <c r="B101" s="1068"/>
      <c r="C101" s="1068"/>
      <c r="D101" s="1068"/>
      <c r="E101" s="1068"/>
      <c r="F101" s="1069"/>
      <c r="G101" s="1068"/>
      <c r="H101" s="1068"/>
      <c r="I101" s="1068"/>
      <c r="J101" s="1068"/>
      <c r="K101" s="1068"/>
      <c r="L101" s="1068"/>
      <c r="M101" s="1068"/>
      <c r="N101" s="1068"/>
      <c r="O101" s="1336"/>
      <c r="P101" s="2100"/>
      <c r="Q101" s="1335"/>
      <c r="R101" s="1335"/>
      <c r="S101" s="1335"/>
      <c r="T101" s="1335"/>
      <c r="U101" s="1335"/>
      <c r="V101" s="1335"/>
      <c r="W101" s="1335"/>
      <c r="X101" s="1335"/>
      <c r="Y101" s="1335"/>
      <c r="Z101" s="1335"/>
      <c r="AA101" s="1335"/>
      <c r="AB101" s="1335"/>
      <c r="AC101" s="1335"/>
      <c r="AD101" s="1335"/>
      <c r="AE101" s="1335"/>
      <c r="AF101" s="1335"/>
      <c r="AG101" s="1335"/>
      <c r="AH101" s="1335"/>
      <c r="AI101" s="1335"/>
      <c r="AJ101" s="1335"/>
      <c r="AK101" s="1335"/>
      <c r="AL101" s="1335"/>
      <c r="AM101" s="1335"/>
      <c r="AN101" s="1335"/>
      <c r="AO101" s="1335"/>
      <c r="AP101" s="1335"/>
      <c r="AQ101" s="1335"/>
      <c r="AR101" s="2100"/>
      <c r="AS101" s="2100"/>
      <c r="AT101" s="2100"/>
      <c r="AU101" s="2100"/>
      <c r="AV101" s="2100"/>
      <c r="AW101" s="2100"/>
      <c r="AX101" s="2100"/>
      <c r="AY101" s="2100"/>
      <c r="AZ101" s="2100"/>
      <c r="BA101" s="2100"/>
      <c r="BB101" s="2100"/>
      <c r="BC101" s="2100"/>
      <c r="BD101" s="2100"/>
      <c r="BE101" s="2100"/>
      <c r="BF101" s="2100"/>
      <c r="BG101" s="2100"/>
      <c r="BH101" s="2100"/>
      <c r="BI101" s="2100"/>
      <c r="BJ101" s="2100"/>
      <c r="BK101" s="2100"/>
      <c r="BL101" s="2100"/>
      <c r="BM101" s="2100"/>
      <c r="BN101" s="2100"/>
      <c r="BO101" s="2100"/>
      <c r="BP101" s="2100"/>
      <c r="BQ101" s="2100"/>
      <c r="BR101" s="2100"/>
      <c r="BS101" s="2100"/>
      <c r="BT101" s="2100"/>
      <c r="BU101" s="2100"/>
      <c r="BV101" s="2100"/>
      <c r="BW101" s="2100"/>
      <c r="BX101" s="2100"/>
      <c r="BY101" s="2100"/>
      <c r="BZ101" s="2100"/>
      <c r="CA101" s="2100"/>
      <c r="CB101" s="2100"/>
      <c r="CC101" s="2100"/>
      <c r="CD101" s="2100"/>
      <c r="CE101" s="2100"/>
      <c r="CF101" s="2100"/>
      <c r="CG101" s="2100"/>
      <c r="CH101" s="2100"/>
      <c r="CI101" s="2100"/>
      <c r="CJ101" s="2100"/>
      <c r="CK101" s="2100"/>
      <c r="CL101" s="2100"/>
      <c r="CM101" s="2100"/>
      <c r="CN101" s="2100"/>
      <c r="CO101" s="2100"/>
      <c r="CP101" s="2100"/>
      <c r="CQ101" s="2100"/>
      <c r="CR101" s="2100"/>
      <c r="CS101" s="2100"/>
      <c r="CT101" s="2100"/>
      <c r="CU101" s="2100"/>
      <c r="CV101" s="2100"/>
      <c r="CW101" s="2100"/>
      <c r="CX101" s="2100"/>
      <c r="CY101" s="2100"/>
      <c r="CZ101" s="2100"/>
      <c r="DA101" s="2100"/>
      <c r="DB101" s="2100"/>
      <c r="DC101" s="2100"/>
      <c r="DD101" s="2100"/>
      <c r="DE101" s="2100"/>
      <c r="DF101" s="2100"/>
      <c r="DG101" s="2100"/>
      <c r="DH101" s="2100"/>
      <c r="DI101" s="2100"/>
      <c r="DJ101" s="2100"/>
      <c r="DK101" s="2100"/>
      <c r="DL101" s="2100"/>
      <c r="DM101" s="2100"/>
      <c r="DN101" s="2100"/>
      <c r="DO101" s="2100"/>
      <c r="DP101" s="2100"/>
      <c r="DQ101" s="2100"/>
      <c r="DR101" s="2100"/>
      <c r="DS101" s="2100"/>
      <c r="DT101" s="2100"/>
      <c r="DU101" s="2100"/>
      <c r="DV101" s="2100"/>
      <c r="DW101" s="2100"/>
      <c r="DX101" s="2100"/>
      <c r="DY101" s="2100"/>
      <c r="DZ101" s="2100"/>
      <c r="EA101" s="2100"/>
      <c r="EB101" s="2100"/>
      <c r="EC101" s="2100"/>
      <c r="ED101" s="2100"/>
      <c r="EE101" s="2100"/>
      <c r="EF101" s="2100"/>
      <c r="EG101" s="2100"/>
      <c r="EH101" s="2100"/>
      <c r="EI101" s="2100"/>
      <c r="EJ101" s="2100"/>
      <c r="EK101" s="2100"/>
      <c r="EL101" s="2100"/>
      <c r="EM101" s="2100"/>
      <c r="EN101" s="2100"/>
      <c r="EO101" s="2100"/>
      <c r="EP101" s="2100"/>
      <c r="EQ101" s="2100"/>
      <c r="ER101" s="2100"/>
      <c r="ES101" s="2100"/>
      <c r="ET101" s="2100"/>
      <c r="EU101" s="2100"/>
      <c r="EV101" s="2100"/>
      <c r="EW101" s="2100"/>
      <c r="EX101" s="2100"/>
      <c r="EY101" s="2100"/>
      <c r="EZ101" s="2100"/>
      <c r="FA101" s="2100"/>
      <c r="FB101" s="2100"/>
      <c r="FC101" s="2100"/>
      <c r="FD101" s="2100"/>
      <c r="FE101" s="2100"/>
      <c r="FF101" s="2100"/>
      <c r="FG101" s="2100"/>
      <c r="FH101" s="2100"/>
      <c r="FI101" s="2100"/>
      <c r="FJ101" s="2100"/>
      <c r="FK101" s="2100"/>
      <c r="FL101" s="2100"/>
      <c r="FM101" s="2100"/>
      <c r="FN101" s="2100"/>
      <c r="FO101" s="2100"/>
      <c r="FP101" s="2100"/>
      <c r="FQ101" s="2100"/>
      <c r="FR101" s="2100"/>
      <c r="FS101" s="2100"/>
      <c r="FT101" s="2100"/>
      <c r="FU101" s="2100"/>
      <c r="FV101" s="2100"/>
      <c r="FW101" s="2100"/>
      <c r="FX101" s="2100"/>
      <c r="FY101" s="2100"/>
      <c r="FZ101" s="2100"/>
      <c r="GA101" s="2100"/>
      <c r="GB101" s="2100"/>
      <c r="GC101" s="2100"/>
      <c r="GD101" s="2100"/>
      <c r="GE101" s="2100"/>
      <c r="GF101" s="2100"/>
      <c r="GG101" s="2100"/>
      <c r="GH101" s="2100"/>
      <c r="GI101" s="2100"/>
      <c r="GJ101" s="2100"/>
      <c r="GK101" s="2100"/>
      <c r="GL101" s="2100"/>
      <c r="GM101" s="2100"/>
      <c r="GN101" s="2100"/>
      <c r="GO101" s="2100"/>
      <c r="GP101" s="2100"/>
      <c r="GQ101" s="2100"/>
      <c r="GR101" s="2100"/>
      <c r="GS101" s="2100"/>
      <c r="GT101" s="2100"/>
      <c r="GU101" s="2100"/>
      <c r="GV101" s="2100"/>
      <c r="GW101" s="2100"/>
      <c r="GX101" s="2100"/>
      <c r="GY101" s="2100"/>
    </row>
    <row r="102" spans="2:207" s="61" customFormat="1" ht="24.95" customHeight="1" x14ac:dyDescent="0.2">
      <c r="B102" s="1068"/>
      <c r="C102" s="1068"/>
      <c r="D102" s="1068"/>
      <c r="E102" s="1068"/>
      <c r="F102" s="1069"/>
      <c r="G102" s="1068"/>
      <c r="H102" s="1068"/>
      <c r="I102" s="1068"/>
      <c r="J102" s="1068"/>
      <c r="K102" s="1068"/>
      <c r="L102" s="1068"/>
      <c r="M102" s="1068"/>
      <c r="N102" s="1068"/>
      <c r="O102" s="1336"/>
      <c r="P102" s="2100"/>
      <c r="Q102" s="1335"/>
      <c r="R102" s="1335"/>
      <c r="S102" s="1335"/>
      <c r="T102" s="1335"/>
      <c r="U102" s="1335"/>
      <c r="V102" s="1335"/>
      <c r="W102" s="1335"/>
      <c r="X102" s="1335"/>
      <c r="Y102" s="1335"/>
      <c r="Z102" s="1335"/>
      <c r="AA102" s="1335"/>
      <c r="AB102" s="1335"/>
      <c r="AC102" s="1335"/>
      <c r="AD102" s="1335"/>
      <c r="AE102" s="1335"/>
      <c r="AF102" s="1335"/>
      <c r="AG102" s="1335"/>
      <c r="AH102" s="1335"/>
      <c r="AI102" s="1335"/>
      <c r="AJ102" s="1335"/>
      <c r="AK102" s="1335"/>
      <c r="AL102" s="1335"/>
      <c r="AM102" s="1335"/>
      <c r="AN102" s="1335"/>
      <c r="AO102" s="1335"/>
      <c r="AP102" s="1335"/>
      <c r="AQ102" s="1335"/>
      <c r="AR102" s="2100"/>
      <c r="AS102" s="2100"/>
      <c r="AT102" s="2100"/>
      <c r="AU102" s="2100"/>
      <c r="AV102" s="2100"/>
      <c r="AW102" s="2100"/>
      <c r="AX102" s="2100"/>
      <c r="AY102" s="2100"/>
      <c r="AZ102" s="2100"/>
      <c r="BA102" s="2100"/>
      <c r="BB102" s="2100"/>
      <c r="BC102" s="2100"/>
      <c r="BD102" s="2100"/>
      <c r="BE102" s="2100"/>
      <c r="BF102" s="2100"/>
      <c r="BG102" s="2100"/>
      <c r="BH102" s="2100"/>
      <c r="BI102" s="2100"/>
      <c r="BJ102" s="2100"/>
      <c r="BK102" s="2100"/>
      <c r="BL102" s="2100"/>
      <c r="BM102" s="2100"/>
      <c r="BN102" s="2100"/>
      <c r="BO102" s="2100"/>
      <c r="BP102" s="2100"/>
      <c r="BQ102" s="2100"/>
      <c r="BR102" s="2100"/>
      <c r="BS102" s="2100"/>
      <c r="BT102" s="2100"/>
      <c r="BU102" s="2100"/>
      <c r="BV102" s="2100"/>
      <c r="BW102" s="2100"/>
      <c r="BX102" s="2100"/>
      <c r="BY102" s="2100"/>
      <c r="BZ102" s="2100"/>
      <c r="CA102" s="2100"/>
      <c r="CB102" s="2100"/>
      <c r="CC102" s="2100"/>
      <c r="CD102" s="2100"/>
      <c r="CE102" s="2100"/>
      <c r="CF102" s="2100"/>
      <c r="CG102" s="2100"/>
      <c r="CH102" s="2100"/>
      <c r="CI102" s="2100"/>
      <c r="CJ102" s="2100"/>
      <c r="CK102" s="2100"/>
      <c r="CL102" s="2100"/>
      <c r="CM102" s="2100"/>
      <c r="CN102" s="2100"/>
      <c r="CO102" s="2100"/>
      <c r="CP102" s="2100"/>
      <c r="CQ102" s="2100"/>
      <c r="CR102" s="2100"/>
      <c r="CS102" s="2100"/>
      <c r="CT102" s="2100"/>
      <c r="CU102" s="2100"/>
      <c r="CV102" s="2100"/>
      <c r="CW102" s="2100"/>
      <c r="CX102" s="2100"/>
      <c r="CY102" s="2100"/>
      <c r="CZ102" s="2100"/>
      <c r="DA102" s="2100"/>
      <c r="DB102" s="2100"/>
      <c r="DC102" s="2100"/>
      <c r="DD102" s="2100"/>
      <c r="DE102" s="2100"/>
      <c r="DF102" s="2100"/>
      <c r="DG102" s="2100"/>
      <c r="DH102" s="2100"/>
      <c r="DI102" s="2100"/>
      <c r="DJ102" s="2100"/>
      <c r="DK102" s="2100"/>
      <c r="DL102" s="2100"/>
      <c r="DM102" s="2100"/>
      <c r="DN102" s="2100"/>
      <c r="DO102" s="2100"/>
      <c r="DP102" s="2100"/>
      <c r="DQ102" s="2100"/>
      <c r="DR102" s="2100"/>
      <c r="DS102" s="2100"/>
      <c r="DT102" s="2100"/>
      <c r="DU102" s="2100"/>
      <c r="DV102" s="2100"/>
      <c r="DW102" s="2100"/>
      <c r="DX102" s="2100"/>
      <c r="DY102" s="2100"/>
      <c r="DZ102" s="2100"/>
      <c r="EA102" s="2100"/>
      <c r="EB102" s="2100"/>
      <c r="EC102" s="2100"/>
      <c r="ED102" s="2100"/>
      <c r="EE102" s="2100"/>
      <c r="EF102" s="2100"/>
      <c r="EG102" s="2100"/>
      <c r="EH102" s="2100"/>
      <c r="EI102" s="2100"/>
      <c r="EJ102" s="2100"/>
      <c r="EK102" s="2100"/>
      <c r="EL102" s="2100"/>
      <c r="EM102" s="2100"/>
      <c r="EN102" s="2100"/>
      <c r="EO102" s="2100"/>
      <c r="EP102" s="2100"/>
      <c r="EQ102" s="2100"/>
      <c r="ER102" s="2100"/>
      <c r="ES102" s="2100"/>
      <c r="ET102" s="2100"/>
      <c r="EU102" s="2100"/>
      <c r="EV102" s="2100"/>
      <c r="EW102" s="2100"/>
      <c r="EX102" s="2100"/>
      <c r="EY102" s="2100"/>
      <c r="EZ102" s="2100"/>
      <c r="FA102" s="2100"/>
      <c r="FB102" s="2100"/>
      <c r="FC102" s="2100"/>
      <c r="FD102" s="2100"/>
      <c r="FE102" s="2100"/>
      <c r="FF102" s="2100"/>
      <c r="FG102" s="2100"/>
      <c r="FH102" s="2100"/>
      <c r="FI102" s="2100"/>
      <c r="FJ102" s="2100"/>
      <c r="FK102" s="2100"/>
      <c r="FL102" s="2100"/>
      <c r="FM102" s="2100"/>
      <c r="FN102" s="2100"/>
      <c r="FO102" s="2100"/>
      <c r="FP102" s="2100"/>
      <c r="FQ102" s="2100"/>
      <c r="FR102" s="2100"/>
      <c r="FS102" s="2100"/>
      <c r="FT102" s="2100"/>
      <c r="FU102" s="2100"/>
      <c r="FV102" s="2100"/>
      <c r="FW102" s="2100"/>
      <c r="FX102" s="2100"/>
      <c r="FY102" s="2100"/>
      <c r="FZ102" s="2100"/>
      <c r="GA102" s="2100"/>
      <c r="GB102" s="2100"/>
      <c r="GC102" s="2100"/>
      <c r="GD102" s="2100"/>
      <c r="GE102" s="2100"/>
      <c r="GF102" s="2100"/>
      <c r="GG102" s="2100"/>
      <c r="GH102" s="2100"/>
      <c r="GI102" s="2100"/>
      <c r="GJ102" s="2100"/>
      <c r="GK102" s="2100"/>
      <c r="GL102" s="2100"/>
      <c r="GM102" s="2100"/>
      <c r="GN102" s="2100"/>
      <c r="GO102" s="2100"/>
      <c r="GP102" s="2100"/>
      <c r="GQ102" s="2100"/>
      <c r="GR102" s="2100"/>
      <c r="GS102" s="2100"/>
      <c r="GT102" s="2100"/>
      <c r="GU102" s="2100"/>
      <c r="GV102" s="2100"/>
      <c r="GW102" s="2100"/>
      <c r="GX102" s="2100"/>
      <c r="GY102" s="2100"/>
    </row>
    <row r="103" spans="2:207" s="61" customFormat="1" ht="24.95" customHeight="1" x14ac:dyDescent="0.2">
      <c r="B103" s="1068"/>
      <c r="C103" s="1068"/>
      <c r="D103" s="1068"/>
      <c r="E103" s="1068"/>
      <c r="F103" s="1069"/>
      <c r="G103" s="1068"/>
      <c r="H103" s="1068"/>
      <c r="I103" s="1068"/>
      <c r="J103" s="1068"/>
      <c r="K103" s="1068"/>
      <c r="L103" s="1068"/>
      <c r="M103" s="1068"/>
      <c r="N103" s="1068"/>
      <c r="O103" s="1336"/>
      <c r="P103" s="2100"/>
      <c r="Q103" s="1335"/>
      <c r="R103" s="1335"/>
      <c r="S103" s="1335"/>
      <c r="T103" s="1335"/>
      <c r="U103" s="1335"/>
      <c r="V103" s="1335"/>
      <c r="W103" s="1335"/>
      <c r="X103" s="1335"/>
      <c r="Y103" s="1335"/>
      <c r="Z103" s="1335"/>
      <c r="AA103" s="1335"/>
      <c r="AB103" s="1335"/>
      <c r="AC103" s="1335"/>
      <c r="AD103" s="1335"/>
      <c r="AE103" s="1335"/>
      <c r="AF103" s="1335"/>
      <c r="AG103" s="1335"/>
      <c r="AH103" s="1335"/>
      <c r="AI103" s="1335"/>
      <c r="AJ103" s="1335"/>
      <c r="AK103" s="1335"/>
      <c r="AL103" s="1335"/>
      <c r="AM103" s="1335"/>
      <c r="AN103" s="1335"/>
      <c r="AO103" s="1335"/>
      <c r="AP103" s="1335"/>
      <c r="AQ103" s="1335"/>
      <c r="AR103" s="2100"/>
      <c r="AS103" s="2100"/>
      <c r="AT103" s="2100"/>
      <c r="AU103" s="2100"/>
      <c r="AV103" s="2100"/>
      <c r="AW103" s="2100"/>
      <c r="AX103" s="2100"/>
      <c r="AY103" s="2100"/>
      <c r="AZ103" s="2100"/>
      <c r="BA103" s="2100"/>
      <c r="BB103" s="2100"/>
      <c r="BC103" s="2100"/>
      <c r="BD103" s="2100"/>
      <c r="BE103" s="2100"/>
      <c r="BF103" s="2100"/>
      <c r="BG103" s="2100"/>
      <c r="BH103" s="2100"/>
      <c r="BI103" s="2100"/>
      <c r="BJ103" s="2100"/>
      <c r="BK103" s="2100"/>
      <c r="BL103" s="2100"/>
      <c r="BM103" s="2100"/>
      <c r="BN103" s="2100"/>
      <c r="BO103" s="2100"/>
      <c r="BP103" s="2100"/>
      <c r="BQ103" s="2100"/>
      <c r="BR103" s="2100"/>
      <c r="BS103" s="2100"/>
      <c r="BT103" s="2100"/>
      <c r="BU103" s="2100"/>
      <c r="BV103" s="2100"/>
      <c r="BW103" s="2100"/>
      <c r="BX103" s="2100"/>
      <c r="BY103" s="2100"/>
      <c r="BZ103" s="2100"/>
      <c r="CA103" s="2100"/>
      <c r="CB103" s="2100"/>
      <c r="CC103" s="2100"/>
      <c r="CD103" s="2100"/>
      <c r="CE103" s="2100"/>
      <c r="CF103" s="2100"/>
      <c r="CG103" s="2100"/>
      <c r="CH103" s="2100"/>
      <c r="CI103" s="2100"/>
      <c r="CJ103" s="2100"/>
      <c r="CK103" s="2100"/>
      <c r="CL103" s="2100"/>
      <c r="CM103" s="2100"/>
      <c r="CN103" s="2100"/>
      <c r="CO103" s="2100"/>
      <c r="CP103" s="2100"/>
      <c r="CQ103" s="2100"/>
      <c r="CR103" s="2100"/>
      <c r="CS103" s="2100"/>
      <c r="CT103" s="2100"/>
      <c r="CU103" s="2100"/>
      <c r="CV103" s="2100"/>
      <c r="CW103" s="2100"/>
      <c r="CX103" s="2100"/>
      <c r="CY103" s="2100"/>
      <c r="CZ103" s="2100"/>
      <c r="DA103" s="2100"/>
      <c r="DB103" s="2100"/>
      <c r="DC103" s="2100"/>
      <c r="DD103" s="2100"/>
      <c r="DE103" s="2100"/>
      <c r="DF103" s="2100"/>
      <c r="DG103" s="2100"/>
      <c r="DH103" s="2100"/>
      <c r="DI103" s="2100"/>
      <c r="DJ103" s="2100"/>
      <c r="DK103" s="2100"/>
      <c r="DL103" s="2100"/>
      <c r="DM103" s="2100"/>
      <c r="DN103" s="2100"/>
      <c r="DO103" s="2100"/>
      <c r="DP103" s="2100"/>
      <c r="DQ103" s="2100"/>
      <c r="DR103" s="2100"/>
      <c r="DS103" s="2100"/>
      <c r="DT103" s="2100"/>
      <c r="DU103" s="2100"/>
      <c r="DV103" s="2100"/>
      <c r="DW103" s="2100"/>
      <c r="DX103" s="2100"/>
      <c r="DY103" s="2100"/>
      <c r="DZ103" s="2100"/>
      <c r="EA103" s="2100"/>
      <c r="EB103" s="2100"/>
      <c r="EC103" s="2100"/>
      <c r="ED103" s="2100"/>
      <c r="EE103" s="2100"/>
      <c r="EF103" s="2100"/>
      <c r="EG103" s="2100"/>
      <c r="EH103" s="2100"/>
      <c r="EI103" s="2100"/>
      <c r="EJ103" s="2100"/>
      <c r="EK103" s="2100"/>
      <c r="EL103" s="2100"/>
      <c r="EM103" s="2100"/>
      <c r="EN103" s="2100"/>
      <c r="EO103" s="2100"/>
      <c r="EP103" s="2100"/>
      <c r="EQ103" s="2100"/>
      <c r="ER103" s="2100"/>
      <c r="ES103" s="2100"/>
      <c r="ET103" s="2100"/>
      <c r="EU103" s="2100"/>
      <c r="EV103" s="2100"/>
      <c r="EW103" s="2100"/>
      <c r="EX103" s="2100"/>
      <c r="EY103" s="2100"/>
      <c r="EZ103" s="2100"/>
      <c r="FA103" s="2100"/>
      <c r="FB103" s="2100"/>
      <c r="FC103" s="2100"/>
      <c r="FD103" s="2100"/>
      <c r="FE103" s="2100"/>
      <c r="FF103" s="2100"/>
      <c r="FG103" s="2100"/>
      <c r="FH103" s="2100"/>
      <c r="FI103" s="2100"/>
      <c r="FJ103" s="2100"/>
      <c r="FK103" s="2100"/>
      <c r="FL103" s="2100"/>
      <c r="FM103" s="2100"/>
      <c r="FN103" s="2100"/>
      <c r="FO103" s="2100"/>
      <c r="FP103" s="2100"/>
      <c r="FQ103" s="2100"/>
      <c r="FR103" s="2100"/>
      <c r="FS103" s="2100"/>
      <c r="FT103" s="2100"/>
      <c r="FU103" s="2100"/>
      <c r="FV103" s="2100"/>
      <c r="FW103" s="2100"/>
      <c r="FX103" s="2100"/>
      <c r="FY103" s="2100"/>
      <c r="FZ103" s="2100"/>
      <c r="GA103" s="2100"/>
      <c r="GB103" s="2100"/>
      <c r="GC103" s="2100"/>
      <c r="GD103" s="2100"/>
      <c r="GE103" s="2100"/>
      <c r="GF103" s="2100"/>
      <c r="GG103" s="2100"/>
      <c r="GH103" s="2100"/>
      <c r="GI103" s="2100"/>
      <c r="GJ103" s="2100"/>
      <c r="GK103" s="2100"/>
      <c r="GL103" s="2100"/>
      <c r="GM103" s="2100"/>
      <c r="GN103" s="2100"/>
      <c r="GO103" s="2100"/>
      <c r="GP103" s="2100"/>
      <c r="GQ103" s="2100"/>
      <c r="GR103" s="2100"/>
      <c r="GS103" s="2100"/>
      <c r="GT103" s="2100"/>
      <c r="GU103" s="2100"/>
      <c r="GV103" s="2100"/>
      <c r="GW103" s="2100"/>
      <c r="GX103" s="2100"/>
      <c r="GY103" s="2100"/>
    </row>
    <row r="104" spans="2:207" s="61" customFormat="1" ht="24.95" customHeight="1" x14ac:dyDescent="0.2">
      <c r="B104" s="1068"/>
      <c r="C104" s="1068"/>
      <c r="D104" s="1068"/>
      <c r="E104" s="1068"/>
      <c r="F104" s="1069"/>
      <c r="G104" s="1068"/>
      <c r="H104" s="1068"/>
      <c r="I104" s="1068"/>
      <c r="J104" s="1068"/>
      <c r="K104" s="1068"/>
      <c r="L104" s="1068"/>
      <c r="M104" s="1068"/>
      <c r="N104" s="1068"/>
      <c r="O104" s="1336"/>
      <c r="P104" s="2100"/>
      <c r="Q104" s="1335"/>
      <c r="R104" s="1335"/>
      <c r="S104" s="1335"/>
      <c r="T104" s="1335"/>
      <c r="U104" s="1335"/>
      <c r="V104" s="1335"/>
      <c r="W104" s="1335"/>
      <c r="X104" s="1335"/>
      <c r="Y104" s="1335"/>
      <c r="Z104" s="1335"/>
      <c r="AA104" s="1335"/>
      <c r="AB104" s="1335"/>
      <c r="AC104" s="1335"/>
      <c r="AD104" s="1335"/>
      <c r="AE104" s="1335"/>
      <c r="AF104" s="1335"/>
      <c r="AG104" s="1335"/>
      <c r="AH104" s="1335"/>
      <c r="AI104" s="1335"/>
      <c r="AJ104" s="1335"/>
      <c r="AK104" s="1335"/>
      <c r="AL104" s="1335"/>
      <c r="AM104" s="1335"/>
      <c r="AN104" s="1335"/>
      <c r="AO104" s="1335"/>
      <c r="AP104" s="1335"/>
      <c r="AQ104" s="1335"/>
      <c r="AR104" s="2100"/>
      <c r="AS104" s="2100"/>
      <c r="AT104" s="2100"/>
      <c r="AU104" s="2100"/>
      <c r="AV104" s="2100"/>
      <c r="AW104" s="2100"/>
      <c r="AX104" s="2100"/>
      <c r="AY104" s="2100"/>
      <c r="AZ104" s="2100"/>
      <c r="BA104" s="2100"/>
      <c r="BB104" s="2100"/>
      <c r="BC104" s="2100"/>
      <c r="BD104" s="2100"/>
      <c r="BE104" s="2100"/>
      <c r="BF104" s="2100"/>
      <c r="BG104" s="2100"/>
      <c r="BH104" s="2100"/>
      <c r="BI104" s="2100"/>
      <c r="BJ104" s="2100"/>
      <c r="BK104" s="2100"/>
      <c r="BL104" s="2100"/>
      <c r="BM104" s="2100"/>
      <c r="BN104" s="2100"/>
      <c r="BO104" s="2100"/>
      <c r="BP104" s="2100"/>
      <c r="BQ104" s="2100"/>
      <c r="BR104" s="2100"/>
      <c r="BS104" s="2100"/>
      <c r="BT104" s="2100"/>
      <c r="BU104" s="2100"/>
      <c r="BV104" s="2100"/>
      <c r="BW104" s="2100"/>
      <c r="BX104" s="2100"/>
      <c r="BY104" s="2100"/>
      <c r="BZ104" s="2100"/>
      <c r="CA104" s="2100"/>
      <c r="CB104" s="2100"/>
      <c r="CC104" s="2100"/>
      <c r="CD104" s="2100"/>
      <c r="CE104" s="2100"/>
      <c r="CF104" s="2100"/>
      <c r="CG104" s="2100"/>
      <c r="CH104" s="2100"/>
      <c r="CI104" s="2100"/>
      <c r="CJ104" s="2100"/>
      <c r="CK104" s="2100"/>
      <c r="CL104" s="2100"/>
      <c r="CM104" s="2100"/>
      <c r="CN104" s="2100"/>
      <c r="CO104" s="2100"/>
      <c r="CP104" s="2100"/>
      <c r="CQ104" s="2100"/>
      <c r="CR104" s="2100"/>
      <c r="CS104" s="2100"/>
      <c r="CT104" s="2100"/>
      <c r="CU104" s="2100"/>
      <c r="CV104" s="2100"/>
      <c r="CW104" s="2100"/>
      <c r="CX104" s="2100"/>
      <c r="CY104" s="2100"/>
      <c r="CZ104" s="2100"/>
      <c r="DA104" s="2100"/>
      <c r="DB104" s="2100"/>
      <c r="DC104" s="2100"/>
      <c r="DD104" s="2100"/>
      <c r="DE104" s="2100"/>
      <c r="DF104" s="2100"/>
      <c r="DG104" s="2100"/>
      <c r="DH104" s="2100"/>
      <c r="DI104" s="2100"/>
      <c r="DJ104" s="2100"/>
      <c r="DK104" s="2100"/>
      <c r="DL104" s="2100"/>
      <c r="DM104" s="2100"/>
      <c r="DN104" s="2100"/>
      <c r="DO104" s="2100"/>
      <c r="DP104" s="2100"/>
      <c r="DQ104" s="2100"/>
      <c r="DR104" s="2100"/>
      <c r="DS104" s="2100"/>
      <c r="DT104" s="2100"/>
      <c r="DU104" s="2100"/>
      <c r="DV104" s="2100"/>
      <c r="DW104" s="2100"/>
      <c r="DX104" s="2100"/>
      <c r="DY104" s="2100"/>
      <c r="DZ104" s="2100"/>
      <c r="EA104" s="2100"/>
      <c r="EB104" s="2100"/>
      <c r="EC104" s="2100"/>
      <c r="ED104" s="2100"/>
      <c r="EE104" s="2100"/>
      <c r="EF104" s="2100"/>
      <c r="EG104" s="2100"/>
      <c r="EH104" s="2100"/>
      <c r="EI104" s="2100"/>
      <c r="EJ104" s="2100"/>
      <c r="EK104" s="2100"/>
      <c r="EL104" s="2100"/>
      <c r="EM104" s="2100"/>
      <c r="EN104" s="2100"/>
      <c r="EO104" s="2100"/>
      <c r="EP104" s="2100"/>
      <c r="EQ104" s="2100"/>
      <c r="ER104" s="2100"/>
      <c r="ES104" s="2100"/>
      <c r="ET104" s="2100"/>
      <c r="EU104" s="2100"/>
      <c r="EV104" s="2100"/>
      <c r="EW104" s="2100"/>
      <c r="EX104" s="2100"/>
      <c r="EY104" s="2100"/>
      <c r="EZ104" s="2100"/>
      <c r="FA104" s="2100"/>
      <c r="FB104" s="2100"/>
      <c r="FC104" s="2100"/>
      <c r="FD104" s="2100"/>
      <c r="FE104" s="2100"/>
      <c r="FF104" s="2100"/>
      <c r="FG104" s="2100"/>
      <c r="FH104" s="2100"/>
      <c r="FI104" s="2100"/>
      <c r="FJ104" s="2100"/>
      <c r="FK104" s="2100"/>
      <c r="FL104" s="2100"/>
      <c r="FM104" s="2100"/>
      <c r="FN104" s="2100"/>
      <c r="FO104" s="2100"/>
      <c r="FP104" s="2100"/>
      <c r="FQ104" s="2100"/>
      <c r="FR104" s="2100"/>
      <c r="FS104" s="2100"/>
      <c r="FT104" s="2100"/>
      <c r="FU104" s="2100"/>
      <c r="FV104" s="2100"/>
      <c r="FW104" s="2100"/>
      <c r="FX104" s="2100"/>
      <c r="FY104" s="2100"/>
      <c r="FZ104" s="2100"/>
      <c r="GA104" s="2100"/>
      <c r="GB104" s="2100"/>
      <c r="GC104" s="2100"/>
      <c r="GD104" s="2100"/>
      <c r="GE104" s="2100"/>
      <c r="GF104" s="2100"/>
      <c r="GG104" s="2100"/>
      <c r="GH104" s="2100"/>
      <c r="GI104" s="2100"/>
      <c r="GJ104" s="2100"/>
      <c r="GK104" s="2100"/>
      <c r="GL104" s="2100"/>
      <c r="GM104" s="2100"/>
      <c r="GN104" s="2100"/>
      <c r="GO104" s="2100"/>
      <c r="GP104" s="2100"/>
      <c r="GQ104" s="2100"/>
      <c r="GR104" s="2100"/>
      <c r="GS104" s="2100"/>
      <c r="GT104" s="2100"/>
      <c r="GU104" s="2100"/>
      <c r="GV104" s="2100"/>
      <c r="GW104" s="2100"/>
      <c r="GX104" s="2100"/>
      <c r="GY104" s="2100"/>
    </row>
    <row r="105" spans="2:207" s="61" customFormat="1" ht="24.95" customHeight="1" x14ac:dyDescent="0.2">
      <c r="B105" s="1068"/>
      <c r="C105" s="1068"/>
      <c r="D105" s="1068"/>
      <c r="E105" s="1068"/>
      <c r="F105" s="1069"/>
      <c r="G105" s="1068"/>
      <c r="H105" s="1068"/>
      <c r="I105" s="1068"/>
      <c r="J105" s="1068"/>
      <c r="K105" s="1068"/>
      <c r="L105" s="1068"/>
      <c r="M105" s="1068"/>
      <c r="N105" s="1068"/>
      <c r="O105" s="1336"/>
      <c r="P105" s="2100"/>
      <c r="Q105" s="1335"/>
      <c r="R105" s="1335"/>
      <c r="S105" s="1335"/>
      <c r="T105" s="1335"/>
      <c r="U105" s="1335"/>
      <c r="V105" s="1335"/>
      <c r="W105" s="1335"/>
      <c r="X105" s="1335"/>
      <c r="Y105" s="1335"/>
      <c r="Z105" s="1335"/>
      <c r="AA105" s="1335"/>
      <c r="AB105" s="1335"/>
      <c r="AC105" s="1335"/>
      <c r="AD105" s="1335"/>
      <c r="AE105" s="1335"/>
      <c r="AF105" s="1335"/>
      <c r="AG105" s="1335"/>
      <c r="AH105" s="1335"/>
      <c r="AI105" s="1335"/>
      <c r="AJ105" s="1335"/>
      <c r="AK105" s="1335"/>
      <c r="AL105" s="1335"/>
      <c r="AM105" s="1335"/>
      <c r="AN105" s="1335"/>
      <c r="AO105" s="1335"/>
      <c r="AP105" s="1335"/>
      <c r="AQ105" s="1335"/>
      <c r="AR105" s="2100"/>
      <c r="AS105" s="2100"/>
      <c r="AT105" s="2100"/>
      <c r="AU105" s="2100"/>
      <c r="AV105" s="2100"/>
      <c r="AW105" s="2100"/>
      <c r="AX105" s="2100"/>
      <c r="AY105" s="2100"/>
      <c r="AZ105" s="2100"/>
      <c r="BA105" s="2100"/>
      <c r="BB105" s="2100"/>
      <c r="BC105" s="2100"/>
      <c r="BD105" s="2100"/>
      <c r="BE105" s="2100"/>
      <c r="BF105" s="2100"/>
      <c r="BG105" s="2100"/>
      <c r="BH105" s="2100"/>
      <c r="BI105" s="2100"/>
      <c r="BJ105" s="2100"/>
      <c r="BK105" s="2100"/>
      <c r="BL105" s="2100"/>
      <c r="BM105" s="2100"/>
      <c r="BN105" s="2100"/>
      <c r="BO105" s="2100"/>
      <c r="BP105" s="2100"/>
      <c r="BQ105" s="2100"/>
      <c r="BR105" s="2100"/>
      <c r="BS105" s="2100"/>
      <c r="BT105" s="2100"/>
      <c r="BU105" s="2100"/>
      <c r="BV105" s="2100"/>
      <c r="BW105" s="2100"/>
      <c r="BX105" s="2100"/>
      <c r="BY105" s="2100"/>
      <c r="BZ105" s="2100"/>
      <c r="CA105" s="2100"/>
      <c r="CB105" s="2100"/>
      <c r="CC105" s="2100"/>
      <c r="CD105" s="2100"/>
      <c r="CE105" s="2100"/>
      <c r="CF105" s="2100"/>
      <c r="CG105" s="2100"/>
      <c r="CH105" s="2100"/>
      <c r="CI105" s="2100"/>
      <c r="CJ105" s="2100"/>
      <c r="CK105" s="2100"/>
      <c r="CL105" s="2100"/>
      <c r="CM105" s="2100"/>
      <c r="CN105" s="2100"/>
      <c r="CO105" s="2100"/>
      <c r="CP105" s="2100"/>
      <c r="CQ105" s="2100"/>
      <c r="CR105" s="2100"/>
      <c r="CS105" s="2100"/>
      <c r="CT105" s="2100"/>
      <c r="CU105" s="2100"/>
      <c r="CV105" s="2100"/>
      <c r="CW105" s="2100"/>
      <c r="CX105" s="2100"/>
      <c r="CY105" s="2100"/>
      <c r="CZ105" s="2100"/>
      <c r="DA105" s="2100"/>
      <c r="DB105" s="2100"/>
      <c r="DC105" s="2100"/>
      <c r="DD105" s="2100"/>
      <c r="DE105" s="2100"/>
      <c r="DF105" s="2100"/>
      <c r="DG105" s="2100"/>
      <c r="DH105" s="2100"/>
      <c r="DI105" s="2100"/>
      <c r="DJ105" s="2100"/>
      <c r="DK105" s="2100"/>
      <c r="DL105" s="2100"/>
      <c r="DM105" s="2100"/>
      <c r="DN105" s="2100"/>
      <c r="DO105" s="2100"/>
      <c r="DP105" s="2100"/>
      <c r="DQ105" s="2100"/>
      <c r="DR105" s="2100"/>
      <c r="DS105" s="2100"/>
      <c r="DT105" s="2100"/>
      <c r="DU105" s="2100"/>
      <c r="DV105" s="2100"/>
      <c r="DW105" s="2100"/>
      <c r="DX105" s="2100"/>
      <c r="DY105" s="2100"/>
      <c r="DZ105" s="2100"/>
      <c r="EA105" s="2100"/>
      <c r="EB105" s="2100"/>
      <c r="EC105" s="2100"/>
      <c r="ED105" s="2100"/>
      <c r="EE105" s="2100"/>
      <c r="EF105" s="2100"/>
      <c r="EG105" s="2100"/>
      <c r="EH105" s="2100"/>
      <c r="EI105" s="2100"/>
      <c r="EJ105" s="2100"/>
      <c r="EK105" s="2100"/>
      <c r="EL105" s="2100"/>
      <c r="EM105" s="2100"/>
      <c r="EN105" s="2100"/>
      <c r="EO105" s="2100"/>
      <c r="EP105" s="2100"/>
      <c r="EQ105" s="2100"/>
      <c r="ER105" s="2100"/>
      <c r="ES105" s="2100"/>
      <c r="ET105" s="2100"/>
      <c r="EU105" s="2100"/>
      <c r="EV105" s="2100"/>
      <c r="EW105" s="2100"/>
      <c r="EX105" s="2100"/>
      <c r="EY105" s="2100"/>
      <c r="EZ105" s="2100"/>
      <c r="FA105" s="2100"/>
      <c r="FB105" s="2100"/>
      <c r="FC105" s="2100"/>
      <c r="FD105" s="2100"/>
      <c r="FE105" s="2100"/>
      <c r="FF105" s="2100"/>
      <c r="FG105" s="2100"/>
      <c r="FH105" s="2100"/>
      <c r="FI105" s="2100"/>
      <c r="FJ105" s="2100"/>
      <c r="FK105" s="2100"/>
      <c r="FL105" s="2100"/>
      <c r="FM105" s="2100"/>
      <c r="FN105" s="2100"/>
      <c r="FO105" s="2100"/>
      <c r="FP105" s="2100"/>
      <c r="FQ105" s="2100"/>
      <c r="FR105" s="2100"/>
      <c r="FS105" s="2100"/>
      <c r="FT105" s="2100"/>
      <c r="FU105" s="2100"/>
      <c r="FV105" s="2100"/>
      <c r="FW105" s="2100"/>
      <c r="FX105" s="2100"/>
      <c r="FY105" s="2100"/>
      <c r="FZ105" s="2100"/>
      <c r="GA105" s="2100"/>
      <c r="GB105" s="2100"/>
      <c r="GC105" s="2100"/>
      <c r="GD105" s="2100"/>
      <c r="GE105" s="2100"/>
      <c r="GF105" s="2100"/>
      <c r="GG105" s="2100"/>
      <c r="GH105" s="2100"/>
      <c r="GI105" s="2100"/>
      <c r="GJ105" s="2100"/>
      <c r="GK105" s="2100"/>
      <c r="GL105" s="2100"/>
      <c r="GM105" s="2100"/>
      <c r="GN105" s="2100"/>
      <c r="GO105" s="2100"/>
      <c r="GP105" s="2100"/>
      <c r="GQ105" s="2100"/>
      <c r="GR105" s="2100"/>
      <c r="GS105" s="2100"/>
      <c r="GT105" s="2100"/>
      <c r="GU105" s="2100"/>
      <c r="GV105" s="2100"/>
      <c r="GW105" s="2100"/>
      <c r="GX105" s="2100"/>
      <c r="GY105" s="2100"/>
    </row>
    <row r="106" spans="2:207" s="61" customFormat="1" ht="24.95" customHeight="1" x14ac:dyDescent="0.2">
      <c r="B106" s="1068"/>
      <c r="C106" s="1068"/>
      <c r="D106" s="1068"/>
      <c r="E106" s="1068"/>
      <c r="F106" s="1069"/>
      <c r="G106" s="1068"/>
      <c r="H106" s="1068"/>
      <c r="I106" s="1068"/>
      <c r="J106" s="1068"/>
      <c r="K106" s="1068"/>
      <c r="L106" s="1068"/>
      <c r="M106" s="1068"/>
      <c r="N106" s="1068"/>
      <c r="O106" s="1336"/>
      <c r="P106" s="2100"/>
      <c r="Q106" s="1335"/>
      <c r="R106" s="1335"/>
      <c r="S106" s="1335"/>
      <c r="T106" s="1335"/>
      <c r="U106" s="1335"/>
      <c r="V106" s="1335"/>
      <c r="W106" s="1335"/>
      <c r="X106" s="1335"/>
      <c r="Y106" s="1335"/>
      <c r="Z106" s="1335"/>
      <c r="AA106" s="1335"/>
      <c r="AB106" s="1335"/>
      <c r="AC106" s="1335"/>
      <c r="AD106" s="1335"/>
      <c r="AE106" s="1335"/>
      <c r="AF106" s="1335"/>
      <c r="AG106" s="1335"/>
      <c r="AH106" s="1335"/>
      <c r="AI106" s="1335"/>
      <c r="AJ106" s="1335"/>
      <c r="AK106" s="1335"/>
      <c r="AL106" s="1335"/>
      <c r="AM106" s="1335"/>
      <c r="AN106" s="1335"/>
      <c r="AO106" s="1335"/>
      <c r="AP106" s="1335"/>
      <c r="AQ106" s="1335"/>
      <c r="AR106" s="2100"/>
      <c r="AS106" s="2100"/>
      <c r="AT106" s="2100"/>
      <c r="AU106" s="2100"/>
      <c r="AV106" s="2100"/>
      <c r="AW106" s="2100"/>
      <c r="AX106" s="2100"/>
      <c r="AY106" s="2100"/>
      <c r="AZ106" s="2100"/>
      <c r="BA106" s="2100"/>
      <c r="BB106" s="2100"/>
      <c r="BC106" s="2100"/>
      <c r="BD106" s="2100"/>
      <c r="BE106" s="2100"/>
      <c r="BF106" s="2100"/>
      <c r="BG106" s="2100"/>
      <c r="BH106" s="2100"/>
      <c r="BI106" s="2100"/>
      <c r="BJ106" s="2100"/>
      <c r="BK106" s="2100"/>
      <c r="BL106" s="2100"/>
      <c r="BM106" s="2100"/>
      <c r="BN106" s="2100"/>
      <c r="BO106" s="2100"/>
      <c r="BP106" s="2100"/>
      <c r="BQ106" s="2100"/>
      <c r="BR106" s="2100"/>
      <c r="BS106" s="2100"/>
      <c r="BT106" s="2100"/>
      <c r="BU106" s="2100"/>
      <c r="BV106" s="2100"/>
      <c r="BW106" s="2100"/>
      <c r="BX106" s="2100"/>
      <c r="BY106" s="2100"/>
      <c r="BZ106" s="2100"/>
      <c r="CA106" s="2100"/>
      <c r="CB106" s="2100"/>
      <c r="CC106" s="2100"/>
      <c r="CD106" s="2100"/>
      <c r="CE106" s="2100"/>
      <c r="CF106" s="2100"/>
      <c r="CG106" s="2100"/>
      <c r="CH106" s="2100"/>
      <c r="CI106" s="2100"/>
      <c r="CJ106" s="2100"/>
      <c r="CK106" s="2100"/>
      <c r="CL106" s="2100"/>
      <c r="CM106" s="2100"/>
      <c r="CN106" s="2100"/>
      <c r="CO106" s="2100"/>
      <c r="CP106" s="2100"/>
      <c r="CQ106" s="2100"/>
      <c r="CR106" s="2100"/>
      <c r="CS106" s="2100"/>
      <c r="CT106" s="2100"/>
      <c r="CU106" s="2100"/>
      <c r="CV106" s="2100"/>
      <c r="CW106" s="2100"/>
      <c r="CX106" s="2100"/>
      <c r="CY106" s="2100"/>
      <c r="CZ106" s="2100"/>
      <c r="DA106" s="2100"/>
      <c r="DB106" s="2100"/>
      <c r="DC106" s="2100"/>
      <c r="DD106" s="2100"/>
      <c r="DE106" s="2100"/>
      <c r="DF106" s="2100"/>
      <c r="DG106" s="2100"/>
      <c r="DH106" s="2100"/>
      <c r="DI106" s="2100"/>
      <c r="DJ106" s="2100"/>
      <c r="DK106" s="2100"/>
      <c r="DL106" s="2100"/>
      <c r="DM106" s="2100"/>
      <c r="DN106" s="2100"/>
      <c r="DO106" s="2100"/>
      <c r="DP106" s="2100"/>
      <c r="DQ106" s="2100"/>
      <c r="DR106" s="2100"/>
      <c r="DS106" s="2100"/>
      <c r="DT106" s="2100"/>
      <c r="DU106" s="2100"/>
      <c r="DV106" s="2100"/>
      <c r="DW106" s="2100"/>
      <c r="DX106" s="2100"/>
      <c r="DY106" s="2100"/>
      <c r="DZ106" s="2100"/>
      <c r="EA106" s="2100"/>
      <c r="EB106" s="2100"/>
      <c r="EC106" s="2100"/>
      <c r="ED106" s="2100"/>
      <c r="EE106" s="2100"/>
      <c r="EF106" s="2100"/>
      <c r="EG106" s="2100"/>
      <c r="EH106" s="2100"/>
      <c r="EI106" s="2100"/>
      <c r="EJ106" s="2100"/>
      <c r="EK106" s="2100"/>
      <c r="EL106" s="2100"/>
      <c r="EM106" s="2100"/>
      <c r="EN106" s="2100"/>
      <c r="EO106" s="2100"/>
      <c r="EP106" s="2100"/>
      <c r="EQ106" s="2100"/>
      <c r="ER106" s="2100"/>
      <c r="ES106" s="2100"/>
      <c r="ET106" s="2100"/>
      <c r="EU106" s="2100"/>
      <c r="EV106" s="2100"/>
      <c r="EW106" s="2100"/>
      <c r="EX106" s="2100"/>
      <c r="EY106" s="2100"/>
      <c r="EZ106" s="2100"/>
      <c r="FA106" s="2100"/>
      <c r="FB106" s="2100"/>
      <c r="FC106" s="2100"/>
      <c r="FD106" s="2100"/>
      <c r="FE106" s="2100"/>
      <c r="FF106" s="2100"/>
      <c r="FG106" s="2100"/>
      <c r="FH106" s="2100"/>
      <c r="FI106" s="2100"/>
      <c r="FJ106" s="2100"/>
      <c r="FK106" s="2100"/>
      <c r="FL106" s="2100"/>
      <c r="FM106" s="2100"/>
      <c r="FN106" s="2100"/>
      <c r="FO106" s="2100"/>
      <c r="FP106" s="2100"/>
      <c r="FQ106" s="2100"/>
      <c r="FR106" s="2100"/>
      <c r="FS106" s="2100"/>
      <c r="FT106" s="2100"/>
      <c r="FU106" s="2100"/>
      <c r="FV106" s="2100"/>
      <c r="FW106" s="2100"/>
      <c r="FX106" s="2100"/>
      <c r="FY106" s="2100"/>
      <c r="FZ106" s="2100"/>
      <c r="GA106" s="2100"/>
      <c r="GB106" s="2100"/>
      <c r="GC106" s="2100"/>
      <c r="GD106" s="2100"/>
      <c r="GE106" s="2100"/>
      <c r="GF106" s="2100"/>
      <c r="GG106" s="2100"/>
      <c r="GH106" s="2100"/>
      <c r="GI106" s="2100"/>
      <c r="GJ106" s="2100"/>
      <c r="GK106" s="2100"/>
      <c r="GL106" s="2100"/>
      <c r="GM106" s="2100"/>
      <c r="GN106" s="2100"/>
      <c r="GO106" s="2100"/>
      <c r="GP106" s="2100"/>
      <c r="GQ106" s="2100"/>
      <c r="GR106" s="2100"/>
      <c r="GS106" s="2100"/>
      <c r="GT106" s="2100"/>
      <c r="GU106" s="2100"/>
      <c r="GV106" s="2100"/>
      <c r="GW106" s="2100"/>
      <c r="GX106" s="2100"/>
      <c r="GY106" s="2100"/>
    </row>
    <row r="107" spans="2:207" s="61" customFormat="1" ht="24.95" customHeight="1" x14ac:dyDescent="0.2">
      <c r="B107" s="1068"/>
      <c r="C107" s="1068"/>
      <c r="D107" s="1068"/>
      <c r="E107" s="1068"/>
      <c r="F107" s="1069"/>
      <c r="G107" s="1068"/>
      <c r="H107" s="1068"/>
      <c r="I107" s="1068"/>
      <c r="J107" s="1068"/>
      <c r="K107" s="1068"/>
      <c r="L107" s="1068"/>
      <c r="M107" s="1068"/>
      <c r="N107" s="1068"/>
      <c r="O107" s="1336"/>
      <c r="P107" s="2100"/>
      <c r="Q107" s="1335"/>
      <c r="R107" s="1335"/>
      <c r="S107" s="1335"/>
      <c r="T107" s="1335"/>
      <c r="U107" s="1335"/>
      <c r="V107" s="1335"/>
      <c r="W107" s="1335"/>
      <c r="X107" s="1335"/>
      <c r="Y107" s="1335"/>
      <c r="Z107" s="1335"/>
      <c r="AA107" s="1335"/>
      <c r="AB107" s="1335"/>
      <c r="AC107" s="1335"/>
      <c r="AD107" s="1335"/>
      <c r="AE107" s="1335"/>
      <c r="AF107" s="1335"/>
      <c r="AG107" s="1335"/>
      <c r="AH107" s="1335"/>
      <c r="AI107" s="1335"/>
      <c r="AJ107" s="1335"/>
      <c r="AK107" s="1335"/>
      <c r="AL107" s="1335"/>
      <c r="AM107" s="1335"/>
      <c r="AN107" s="1335"/>
      <c r="AO107" s="1335"/>
      <c r="AP107" s="1335"/>
      <c r="AQ107" s="1335"/>
      <c r="AR107" s="2100"/>
      <c r="AS107" s="2100"/>
      <c r="AT107" s="2100"/>
      <c r="AU107" s="2100"/>
      <c r="AV107" s="2100"/>
      <c r="AW107" s="2100"/>
      <c r="AX107" s="2100"/>
      <c r="AY107" s="2100"/>
      <c r="AZ107" s="2100"/>
      <c r="BA107" s="2100"/>
      <c r="BB107" s="2100"/>
      <c r="BC107" s="2100"/>
      <c r="BD107" s="2100"/>
      <c r="BE107" s="2100"/>
      <c r="BF107" s="2100"/>
      <c r="BG107" s="2100"/>
      <c r="BH107" s="2100"/>
      <c r="BI107" s="2100"/>
      <c r="BJ107" s="2100"/>
      <c r="BK107" s="2100"/>
      <c r="BL107" s="2100"/>
      <c r="BM107" s="2100"/>
      <c r="BN107" s="2100"/>
      <c r="BO107" s="2100"/>
      <c r="BP107" s="2100"/>
      <c r="BQ107" s="2100"/>
      <c r="BR107" s="2100"/>
      <c r="BS107" s="2100"/>
      <c r="BT107" s="2100"/>
      <c r="BU107" s="2100"/>
      <c r="BV107" s="2100"/>
      <c r="BW107" s="2100"/>
      <c r="BX107" s="2100"/>
      <c r="BY107" s="2100"/>
      <c r="BZ107" s="2100"/>
      <c r="CA107" s="2100"/>
      <c r="CB107" s="2100"/>
      <c r="CC107" s="2100"/>
      <c r="CD107" s="2100"/>
      <c r="CE107" s="2100"/>
      <c r="CF107" s="2100"/>
      <c r="CG107" s="2100"/>
      <c r="CH107" s="2100"/>
      <c r="CI107" s="2100"/>
      <c r="CJ107" s="2100"/>
      <c r="CK107" s="2100"/>
      <c r="CL107" s="2100"/>
      <c r="CM107" s="2100"/>
      <c r="CN107" s="2100"/>
      <c r="CO107" s="2100"/>
      <c r="CP107" s="2100"/>
      <c r="CQ107" s="2100"/>
      <c r="CR107" s="2100"/>
      <c r="CS107" s="2100"/>
      <c r="CT107" s="2100"/>
      <c r="CU107" s="2100"/>
      <c r="CV107" s="2100"/>
      <c r="CW107" s="2100"/>
      <c r="CX107" s="2100"/>
      <c r="CY107" s="2100"/>
      <c r="CZ107" s="2100"/>
      <c r="DA107" s="2100"/>
      <c r="DB107" s="2100"/>
      <c r="DC107" s="2100"/>
      <c r="DD107" s="2100"/>
      <c r="DE107" s="2100"/>
      <c r="DF107" s="2100"/>
      <c r="DG107" s="2100"/>
      <c r="DH107" s="2100"/>
      <c r="DI107" s="2100"/>
      <c r="DJ107" s="2100"/>
      <c r="DK107" s="2100"/>
      <c r="DL107" s="2100"/>
      <c r="DM107" s="2100"/>
      <c r="DN107" s="2100"/>
      <c r="DO107" s="2100"/>
      <c r="DP107" s="2100"/>
      <c r="DQ107" s="2100"/>
      <c r="DR107" s="2100"/>
      <c r="DS107" s="2100"/>
      <c r="DT107" s="2100"/>
      <c r="DU107" s="2100"/>
      <c r="DV107" s="2100"/>
      <c r="DW107" s="2100"/>
      <c r="DX107" s="2100"/>
      <c r="DY107" s="2100"/>
      <c r="DZ107" s="2100"/>
      <c r="EA107" s="2100"/>
      <c r="EB107" s="2100"/>
      <c r="EC107" s="2100"/>
      <c r="ED107" s="2100"/>
      <c r="EE107" s="2100"/>
      <c r="EF107" s="2100"/>
      <c r="EG107" s="2100"/>
      <c r="EH107" s="2100"/>
      <c r="EI107" s="2100"/>
      <c r="EJ107" s="2100"/>
      <c r="EK107" s="2100"/>
      <c r="EL107" s="2100"/>
      <c r="EM107" s="2100"/>
      <c r="EN107" s="2100"/>
      <c r="EO107" s="2100"/>
      <c r="EP107" s="2100"/>
      <c r="EQ107" s="2100"/>
      <c r="ER107" s="2100"/>
      <c r="ES107" s="2100"/>
      <c r="ET107" s="2100"/>
      <c r="EU107" s="2100"/>
      <c r="EV107" s="2100"/>
      <c r="EW107" s="2100"/>
      <c r="EX107" s="2100"/>
      <c r="EY107" s="2100"/>
      <c r="EZ107" s="2100"/>
      <c r="FA107" s="2100"/>
      <c r="FB107" s="2100"/>
      <c r="FC107" s="2100"/>
      <c r="FD107" s="2100"/>
      <c r="FE107" s="2100"/>
      <c r="FF107" s="2100"/>
      <c r="FG107" s="2100"/>
      <c r="FH107" s="2100"/>
      <c r="FI107" s="2100"/>
      <c r="FJ107" s="2100"/>
      <c r="FK107" s="2100"/>
      <c r="FL107" s="2100"/>
      <c r="FM107" s="2100"/>
      <c r="FN107" s="2100"/>
      <c r="FO107" s="2100"/>
      <c r="FP107" s="2100"/>
      <c r="FQ107" s="2100"/>
      <c r="FR107" s="2100"/>
      <c r="FS107" s="2100"/>
      <c r="FT107" s="2100"/>
      <c r="FU107" s="2100"/>
      <c r="FV107" s="2100"/>
      <c r="FW107" s="2100"/>
      <c r="FX107" s="2100"/>
      <c r="FY107" s="2100"/>
      <c r="FZ107" s="2100"/>
      <c r="GA107" s="2100"/>
      <c r="GB107" s="2100"/>
      <c r="GC107" s="2100"/>
      <c r="GD107" s="2100"/>
      <c r="GE107" s="2100"/>
      <c r="GF107" s="2100"/>
      <c r="GG107" s="2100"/>
      <c r="GH107" s="2100"/>
      <c r="GI107" s="2100"/>
      <c r="GJ107" s="2100"/>
      <c r="GK107" s="2100"/>
      <c r="GL107" s="2100"/>
      <c r="GM107" s="2100"/>
      <c r="GN107" s="2100"/>
      <c r="GO107" s="2100"/>
      <c r="GP107" s="2100"/>
      <c r="GQ107" s="2100"/>
      <c r="GR107" s="2100"/>
      <c r="GS107" s="2100"/>
      <c r="GT107" s="2100"/>
      <c r="GU107" s="2100"/>
      <c r="GV107" s="2100"/>
      <c r="GW107" s="2100"/>
      <c r="GX107" s="2100"/>
      <c r="GY107" s="2100"/>
    </row>
  </sheetData>
  <mergeCells count="17">
    <mergeCell ref="D11:D13"/>
    <mergeCell ref="B2:J2"/>
    <mergeCell ref="I11:I13"/>
    <mergeCell ref="B11:B13"/>
    <mergeCell ref="C11:C13"/>
    <mergeCell ref="F11:F13"/>
    <mergeCell ref="G11:G13"/>
    <mergeCell ref="H11:H13"/>
    <mergeCell ref="E11:E13"/>
    <mergeCell ref="P10:AY10"/>
    <mergeCell ref="AZ10:GY10"/>
    <mergeCell ref="O11:O13"/>
    <mergeCell ref="L11:L13"/>
    <mergeCell ref="J11:J13"/>
    <mergeCell ref="K11:K13"/>
    <mergeCell ref="M11:M13"/>
    <mergeCell ref="N11:N13"/>
  </mergeCells>
  <conditionalFormatting sqref="Q12:AY12">
    <cfRule type="expression" dxfId="429" priority="158">
      <formula>IF(P12&lt;Q12,1,0)</formula>
    </cfRule>
    <cfRule type="expression" dxfId="428" priority="188">
      <formula>IF(MONTH(Q12)&lt;&gt;1,1,0)</formula>
    </cfRule>
  </conditionalFormatting>
  <conditionalFormatting sqref="BA11:GY11">
    <cfRule type="expression" dxfId="427" priority="179">
      <formula>IF(AZ11&lt;BA11,1,0)</formula>
    </cfRule>
    <cfRule type="expression" dxfId="426" priority="190">
      <formula>IF(WEEKNUM(BA13)&lt;&gt;1,1,0)</formula>
    </cfRule>
  </conditionalFormatting>
  <conditionalFormatting sqref="BA12:GY12">
    <cfRule type="expression" dxfId="425" priority="180">
      <formula>IF(WEEKNUM(BA13,1)=1,1,0)</formula>
    </cfRule>
  </conditionalFormatting>
  <conditionalFormatting sqref="P14:GY168">
    <cfRule type="cellIs" dxfId="424" priority="4" operator="greaterThan">
      <formula>1</formula>
    </cfRule>
  </conditionalFormatting>
  <conditionalFormatting sqref="F14:F107 O14:O107">
    <cfRule type="cellIs" dxfId="423" priority="156" operator="equal">
      <formula>"N"</formula>
    </cfRule>
    <cfRule type="cellIs" dxfId="422" priority="157" operator="equal">
      <formula>"Y"</formula>
    </cfRule>
  </conditionalFormatting>
  <dataValidations xWindow="245" yWindow="441" count="6">
    <dataValidation type="list" allowBlank="1" showInputMessage="1" sqref="C14 C15:C107" xr:uid="{00000000-0002-0000-1100-000000000000}">
      <formula1>Resource_Sorted_Name</formula1>
    </dataValidation>
    <dataValidation type="list" allowBlank="1" showInputMessage="1" sqref="I13:I500" xr:uid="{00000000-0002-0000-1100-000001000000}">
      <formula1>Role</formula1>
    </dataValidation>
    <dataValidation type="list" allowBlank="1" showInputMessage="1" sqref="H14:H107" xr:uid="{00000000-0002-0000-1100-000002000000}">
      <formula1>Global</formula1>
    </dataValidation>
    <dataValidation type="list" allowBlank="1" showInputMessage="1" sqref="G14:G107" xr:uid="{00000000-0002-0000-1100-000003000000}">
      <formula1>City</formula1>
    </dataValidation>
    <dataValidation type="list" allowBlank="1" showInputMessage="1" sqref="F14:F107" xr:uid="{00000000-0002-0000-1100-000004000000}">
      <formula1>"Y,N"</formula1>
    </dataValidation>
    <dataValidation type="list" allowBlank="1" showInputMessage="1" showErrorMessage="1" sqref="O14:O107" xr:uid="{00000000-0002-0000-1100-000005000000}">
      <formula1>YN</formula1>
    </dataValidation>
  </dataValidations>
  <pageMargins left="0.7" right="0.7" top="0.75" bottom="0.75" header="0.3" footer="0.3"/>
  <pageSetup paperSize="9" orientation="portrait"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1"/>
  <dimension ref="B1:Q1016"/>
  <sheetViews>
    <sheetView workbookViewId="0">
      <selection activeCell="E11" sqref="E11"/>
    </sheetView>
  </sheetViews>
  <sheetFormatPr defaultRowHeight="15" x14ac:dyDescent="0.25"/>
  <cols>
    <col min="1" max="1" width="1.5703125" customWidth="1"/>
    <col min="3" max="3" width="26.28515625" customWidth="1"/>
    <col min="4" max="4" width="13.28515625" customWidth="1"/>
    <col min="5" max="5" width="17.42578125" customWidth="1"/>
    <col min="6" max="6" width="19.140625" customWidth="1"/>
    <col min="8" max="8" width="14.28515625" customWidth="1"/>
    <col min="14" max="14" width="12.28515625" customWidth="1"/>
    <col min="15" max="15" width="11.5703125" customWidth="1"/>
    <col min="16" max="16" width="11.140625" customWidth="1"/>
  </cols>
  <sheetData>
    <row r="1" spans="2:17" ht="6.75" customHeight="1" x14ac:dyDescent="0.25"/>
    <row r="2" spans="2:17" ht="39" customHeight="1" x14ac:dyDescent="0.25">
      <c r="B2" s="2549" t="s">
        <v>7570</v>
      </c>
      <c r="C2" s="2549"/>
      <c r="D2" s="2549"/>
      <c r="E2" s="2549"/>
      <c r="F2" s="2549"/>
      <c r="G2" s="2549"/>
      <c r="H2" s="2549"/>
      <c r="I2" s="2549"/>
      <c r="J2" s="2549"/>
      <c r="K2" s="2549"/>
      <c r="L2" s="2549"/>
      <c r="M2" s="2549"/>
      <c r="N2" s="2549"/>
      <c r="O2" s="2549"/>
      <c r="P2" s="2549"/>
      <c r="Q2" s="2549"/>
    </row>
    <row r="8" spans="2:17" ht="39" customHeight="1" x14ac:dyDescent="0.25">
      <c r="B8" s="1229" t="s">
        <v>223</v>
      </c>
      <c r="C8" s="1230" t="s">
        <v>865</v>
      </c>
      <c r="D8" s="1230" t="s">
        <v>5792</v>
      </c>
      <c r="E8" s="1230" t="s">
        <v>1898</v>
      </c>
      <c r="F8" s="1230" t="s">
        <v>381</v>
      </c>
      <c r="G8" s="1230" t="s">
        <v>293</v>
      </c>
      <c r="H8" s="1230" t="s">
        <v>387</v>
      </c>
      <c r="I8" s="1230" t="s">
        <v>150</v>
      </c>
      <c r="J8" s="1230" t="s">
        <v>2645</v>
      </c>
      <c r="K8" s="1230" t="s">
        <v>60</v>
      </c>
      <c r="L8" s="1230" t="s">
        <v>801</v>
      </c>
      <c r="M8" s="1230" t="s">
        <v>802</v>
      </c>
      <c r="N8" s="1230" t="s">
        <v>210</v>
      </c>
      <c r="O8" s="1230" t="s">
        <v>402</v>
      </c>
      <c r="P8" s="1230" t="s">
        <v>183</v>
      </c>
      <c r="Q8" s="2096" t="s">
        <v>7572</v>
      </c>
    </row>
    <row r="9" spans="2:17" x14ac:dyDescent="0.25">
      <c r="P9" s="187"/>
    </row>
    <row r="10" spans="2:17" x14ac:dyDescent="0.25">
      <c r="P10" s="187"/>
    </row>
    <row r="11" spans="2:17" x14ac:dyDescent="0.25">
      <c r="P11" s="187"/>
    </row>
    <row r="12" spans="2:17" x14ac:dyDescent="0.25">
      <c r="P12" s="187"/>
    </row>
    <row r="13" spans="2:17" x14ac:dyDescent="0.25">
      <c r="P13" s="187"/>
    </row>
    <row r="14" spans="2:17" x14ac:dyDescent="0.25">
      <c r="P14" s="187"/>
    </row>
    <row r="15" spans="2:17" x14ac:dyDescent="0.25">
      <c r="P15" s="187"/>
    </row>
    <row r="16" spans="2:17" x14ac:dyDescent="0.25">
      <c r="P16" s="187"/>
    </row>
    <row r="17" spans="16:16" x14ac:dyDescent="0.25">
      <c r="P17" s="187"/>
    </row>
    <row r="18" spans="16:16" x14ac:dyDescent="0.25">
      <c r="P18" s="187"/>
    </row>
    <row r="19" spans="16:16" x14ac:dyDescent="0.25">
      <c r="P19" s="187"/>
    </row>
    <row r="20" spans="16:16" x14ac:dyDescent="0.25">
      <c r="P20" s="187"/>
    </row>
    <row r="21" spans="16:16" x14ac:dyDescent="0.25">
      <c r="P21" s="187"/>
    </row>
    <row r="22" spans="16:16" x14ac:dyDescent="0.25">
      <c r="P22" s="187"/>
    </row>
    <row r="23" spans="16:16" x14ac:dyDescent="0.25">
      <c r="P23" s="187"/>
    </row>
    <row r="24" spans="16:16" x14ac:dyDescent="0.25">
      <c r="P24" s="187"/>
    </row>
    <row r="25" spans="16:16" x14ac:dyDescent="0.25">
      <c r="P25" s="187"/>
    </row>
    <row r="26" spans="16:16" x14ac:dyDescent="0.25">
      <c r="P26" s="187"/>
    </row>
    <row r="27" spans="16:16" x14ac:dyDescent="0.25">
      <c r="P27" s="187"/>
    </row>
    <row r="28" spans="16:16" x14ac:dyDescent="0.25">
      <c r="P28" s="187"/>
    </row>
    <row r="29" spans="16:16" x14ac:dyDescent="0.25">
      <c r="P29" s="187"/>
    </row>
    <row r="30" spans="16:16" x14ac:dyDescent="0.25">
      <c r="P30" s="187"/>
    </row>
    <row r="31" spans="16:16" x14ac:dyDescent="0.25">
      <c r="P31" s="187"/>
    </row>
    <row r="32" spans="16:16" x14ac:dyDescent="0.25">
      <c r="P32" s="187"/>
    </row>
    <row r="33" spans="16:16" x14ac:dyDescent="0.25">
      <c r="P33" s="187"/>
    </row>
    <row r="34" spans="16:16" x14ac:dyDescent="0.25">
      <c r="P34" s="187"/>
    </row>
    <row r="35" spans="16:16" x14ac:dyDescent="0.25">
      <c r="P35" s="187"/>
    </row>
    <row r="36" spans="16:16" x14ac:dyDescent="0.25">
      <c r="P36" s="187"/>
    </row>
    <row r="37" spans="16:16" x14ac:dyDescent="0.25">
      <c r="P37" s="187"/>
    </row>
    <row r="38" spans="16:16" x14ac:dyDescent="0.25">
      <c r="P38" s="187"/>
    </row>
    <row r="39" spans="16:16" x14ac:dyDescent="0.25">
      <c r="P39" s="187"/>
    </row>
    <row r="40" spans="16:16" x14ac:dyDescent="0.25">
      <c r="P40" s="187"/>
    </row>
    <row r="41" spans="16:16" x14ac:dyDescent="0.25">
      <c r="P41" s="187"/>
    </row>
    <row r="42" spans="16:16" x14ac:dyDescent="0.25">
      <c r="P42" s="187"/>
    </row>
    <row r="43" spans="16:16" x14ac:dyDescent="0.25">
      <c r="P43" s="187"/>
    </row>
    <row r="44" spans="16:16" x14ac:dyDescent="0.25">
      <c r="P44" s="187"/>
    </row>
    <row r="45" spans="16:16" x14ac:dyDescent="0.25">
      <c r="P45" s="187"/>
    </row>
    <row r="46" spans="16:16" x14ac:dyDescent="0.25">
      <c r="P46" s="187"/>
    </row>
    <row r="47" spans="16:16" x14ac:dyDescent="0.25">
      <c r="P47" s="187"/>
    </row>
    <row r="48" spans="16:16" x14ac:dyDescent="0.25">
      <c r="P48" s="187"/>
    </row>
    <row r="49" spans="16:16" x14ac:dyDescent="0.25">
      <c r="P49" s="187"/>
    </row>
    <row r="50" spans="16:16" x14ac:dyDescent="0.25">
      <c r="P50" s="187"/>
    </row>
    <row r="51" spans="16:16" x14ac:dyDescent="0.25">
      <c r="P51" s="187"/>
    </row>
    <row r="52" spans="16:16" x14ac:dyDescent="0.25">
      <c r="P52" s="187"/>
    </row>
    <row r="53" spans="16:16" x14ac:dyDescent="0.25">
      <c r="P53" s="187"/>
    </row>
    <row r="54" spans="16:16" x14ac:dyDescent="0.25">
      <c r="P54" s="187"/>
    </row>
    <row r="55" spans="16:16" x14ac:dyDescent="0.25">
      <c r="P55" s="187"/>
    </row>
    <row r="56" spans="16:16" x14ac:dyDescent="0.25">
      <c r="P56" s="187"/>
    </row>
    <row r="57" spans="16:16" x14ac:dyDescent="0.25">
      <c r="P57" s="187"/>
    </row>
    <row r="58" spans="16:16" x14ac:dyDescent="0.25">
      <c r="P58" s="187"/>
    </row>
    <row r="59" spans="16:16" x14ac:dyDescent="0.25">
      <c r="P59" s="187"/>
    </row>
    <row r="60" spans="16:16" x14ac:dyDescent="0.25">
      <c r="P60" s="187"/>
    </row>
    <row r="61" spans="16:16" x14ac:dyDescent="0.25">
      <c r="P61" s="187"/>
    </row>
    <row r="62" spans="16:16" x14ac:dyDescent="0.25">
      <c r="P62" s="187"/>
    </row>
    <row r="63" spans="16:16" x14ac:dyDescent="0.25">
      <c r="P63" s="187"/>
    </row>
    <row r="64" spans="16:16" x14ac:dyDescent="0.25">
      <c r="P64" s="187"/>
    </row>
    <row r="65" spans="16:16" x14ac:dyDescent="0.25">
      <c r="P65" s="187"/>
    </row>
    <row r="66" spans="16:16" x14ac:dyDescent="0.25">
      <c r="P66" s="187"/>
    </row>
    <row r="67" spans="16:16" x14ac:dyDescent="0.25">
      <c r="P67" s="187"/>
    </row>
    <row r="68" spans="16:16" x14ac:dyDescent="0.25">
      <c r="P68" s="187"/>
    </row>
    <row r="69" spans="16:16" x14ac:dyDescent="0.25">
      <c r="P69" s="187"/>
    </row>
    <row r="70" spans="16:16" x14ac:dyDescent="0.25">
      <c r="P70" s="187"/>
    </row>
    <row r="71" spans="16:16" x14ac:dyDescent="0.25">
      <c r="P71" s="187"/>
    </row>
    <row r="72" spans="16:16" x14ac:dyDescent="0.25">
      <c r="P72" s="187"/>
    </row>
    <row r="73" spans="16:16" x14ac:dyDescent="0.25">
      <c r="P73" s="187"/>
    </row>
    <row r="74" spans="16:16" x14ac:dyDescent="0.25">
      <c r="P74" s="187"/>
    </row>
    <row r="75" spans="16:16" x14ac:dyDescent="0.25">
      <c r="P75" s="187"/>
    </row>
    <row r="76" spans="16:16" x14ac:dyDescent="0.25">
      <c r="P76" s="187"/>
    </row>
    <row r="77" spans="16:16" x14ac:dyDescent="0.25">
      <c r="P77" s="187"/>
    </row>
    <row r="78" spans="16:16" x14ac:dyDescent="0.25">
      <c r="P78" s="187"/>
    </row>
    <row r="79" spans="16:16" x14ac:dyDescent="0.25">
      <c r="P79" s="187"/>
    </row>
    <row r="80" spans="16:16" x14ac:dyDescent="0.25">
      <c r="P80" s="187"/>
    </row>
    <row r="81" spans="16:16" x14ac:dyDescent="0.25">
      <c r="P81" s="187"/>
    </row>
    <row r="82" spans="16:16" x14ac:dyDescent="0.25">
      <c r="P82" s="187"/>
    </row>
    <row r="83" spans="16:16" x14ac:dyDescent="0.25">
      <c r="P83" s="187"/>
    </row>
    <row r="84" spans="16:16" x14ac:dyDescent="0.25">
      <c r="P84" s="187"/>
    </row>
    <row r="85" spans="16:16" x14ac:dyDescent="0.25">
      <c r="P85" s="187"/>
    </row>
    <row r="86" spans="16:16" x14ac:dyDescent="0.25">
      <c r="P86" s="187"/>
    </row>
    <row r="87" spans="16:16" x14ac:dyDescent="0.25">
      <c r="P87" s="187"/>
    </row>
    <row r="88" spans="16:16" x14ac:dyDescent="0.25">
      <c r="P88" s="187"/>
    </row>
    <row r="89" spans="16:16" x14ac:dyDescent="0.25">
      <c r="P89" s="187"/>
    </row>
    <row r="90" spans="16:16" x14ac:dyDescent="0.25">
      <c r="P90" s="187"/>
    </row>
    <row r="91" spans="16:16" x14ac:dyDescent="0.25">
      <c r="P91" s="187"/>
    </row>
    <row r="92" spans="16:16" x14ac:dyDescent="0.25">
      <c r="P92" s="187"/>
    </row>
    <row r="93" spans="16:16" x14ac:dyDescent="0.25">
      <c r="P93" s="187"/>
    </row>
    <row r="94" spans="16:16" x14ac:dyDescent="0.25">
      <c r="P94" s="187"/>
    </row>
    <row r="95" spans="16:16" x14ac:dyDescent="0.25">
      <c r="P95" s="187"/>
    </row>
    <row r="96" spans="16:16" x14ac:dyDescent="0.25">
      <c r="P96" s="187"/>
    </row>
    <row r="97" spans="16:16" x14ac:dyDescent="0.25">
      <c r="P97" s="187"/>
    </row>
    <row r="98" spans="16:16" x14ac:dyDescent="0.25">
      <c r="P98" s="187"/>
    </row>
    <row r="99" spans="16:16" x14ac:dyDescent="0.25">
      <c r="P99" s="187"/>
    </row>
    <row r="100" spans="16:16" x14ac:dyDescent="0.25">
      <c r="P100" s="187"/>
    </row>
    <row r="101" spans="16:16" x14ac:dyDescent="0.25">
      <c r="P101" s="187"/>
    </row>
    <row r="102" spans="16:16" x14ac:dyDescent="0.25">
      <c r="P102" s="187"/>
    </row>
    <row r="103" spans="16:16" x14ac:dyDescent="0.25">
      <c r="P103" s="187"/>
    </row>
    <row r="104" spans="16:16" x14ac:dyDescent="0.25">
      <c r="P104" s="187"/>
    </row>
    <row r="105" spans="16:16" x14ac:dyDescent="0.25">
      <c r="P105" s="187"/>
    </row>
    <row r="106" spans="16:16" x14ac:dyDescent="0.25">
      <c r="P106" s="187"/>
    </row>
    <row r="107" spans="16:16" x14ac:dyDescent="0.25">
      <c r="P107" s="187"/>
    </row>
    <row r="108" spans="16:16" x14ac:dyDescent="0.25">
      <c r="P108" s="187"/>
    </row>
    <row r="109" spans="16:16" x14ac:dyDescent="0.25">
      <c r="P109" s="187"/>
    </row>
    <row r="110" spans="16:16" x14ac:dyDescent="0.25">
      <c r="P110" s="187"/>
    </row>
    <row r="111" spans="16:16" x14ac:dyDescent="0.25">
      <c r="P111" s="187"/>
    </row>
    <row r="112" spans="16:16" x14ac:dyDescent="0.25">
      <c r="P112" s="187"/>
    </row>
    <row r="113" spans="16:16" x14ac:dyDescent="0.25">
      <c r="P113" s="187"/>
    </row>
    <row r="114" spans="16:16" x14ac:dyDescent="0.25">
      <c r="P114" s="187"/>
    </row>
    <row r="115" spans="16:16" x14ac:dyDescent="0.25">
      <c r="P115" s="187"/>
    </row>
    <row r="116" spans="16:16" x14ac:dyDescent="0.25">
      <c r="P116" s="187"/>
    </row>
    <row r="117" spans="16:16" x14ac:dyDescent="0.25">
      <c r="P117" s="187"/>
    </row>
    <row r="118" spans="16:16" x14ac:dyDescent="0.25">
      <c r="P118" s="187"/>
    </row>
    <row r="119" spans="16:16" x14ac:dyDescent="0.25">
      <c r="P119" s="187"/>
    </row>
    <row r="120" spans="16:16" x14ac:dyDescent="0.25">
      <c r="P120" s="187"/>
    </row>
    <row r="121" spans="16:16" x14ac:dyDescent="0.25">
      <c r="P121" s="187"/>
    </row>
    <row r="122" spans="16:16" x14ac:dyDescent="0.25">
      <c r="P122" s="187"/>
    </row>
    <row r="123" spans="16:16" x14ac:dyDescent="0.25">
      <c r="P123" s="187"/>
    </row>
    <row r="124" spans="16:16" x14ac:dyDescent="0.25">
      <c r="P124" s="187"/>
    </row>
    <row r="125" spans="16:16" x14ac:dyDescent="0.25">
      <c r="P125" s="187"/>
    </row>
    <row r="126" spans="16:16" x14ac:dyDescent="0.25">
      <c r="P126" s="187"/>
    </row>
    <row r="127" spans="16:16" x14ac:dyDescent="0.25">
      <c r="P127" s="187"/>
    </row>
    <row r="128" spans="16:16" x14ac:dyDescent="0.25">
      <c r="P128" s="187"/>
    </row>
    <row r="129" spans="16:16" x14ac:dyDescent="0.25">
      <c r="P129" s="187"/>
    </row>
    <row r="130" spans="16:16" x14ac:dyDescent="0.25">
      <c r="P130" s="187"/>
    </row>
    <row r="131" spans="16:16" x14ac:dyDescent="0.25">
      <c r="P131" s="187"/>
    </row>
    <row r="132" spans="16:16" x14ac:dyDescent="0.25">
      <c r="P132" s="187"/>
    </row>
    <row r="133" spans="16:16" x14ac:dyDescent="0.25">
      <c r="P133" s="187"/>
    </row>
    <row r="134" spans="16:16" x14ac:dyDescent="0.25">
      <c r="P134" s="187"/>
    </row>
    <row r="135" spans="16:16" x14ac:dyDescent="0.25">
      <c r="P135" s="187"/>
    </row>
    <row r="136" spans="16:16" x14ac:dyDescent="0.25">
      <c r="P136" s="187"/>
    </row>
    <row r="137" spans="16:16" x14ac:dyDescent="0.25">
      <c r="P137" s="187"/>
    </row>
    <row r="138" spans="16:16" x14ac:dyDescent="0.25">
      <c r="P138" s="187"/>
    </row>
    <row r="139" spans="16:16" x14ac:dyDescent="0.25">
      <c r="P139" s="187"/>
    </row>
    <row r="140" spans="16:16" x14ac:dyDescent="0.25">
      <c r="P140" s="187"/>
    </row>
    <row r="141" spans="16:16" x14ac:dyDescent="0.25">
      <c r="P141" s="187"/>
    </row>
    <row r="142" spans="16:16" x14ac:dyDescent="0.25">
      <c r="P142" s="187"/>
    </row>
    <row r="143" spans="16:16" x14ac:dyDescent="0.25">
      <c r="P143" s="187"/>
    </row>
    <row r="144" spans="16:16" x14ac:dyDescent="0.25">
      <c r="P144" s="187"/>
    </row>
    <row r="145" spans="16:16" x14ac:dyDescent="0.25">
      <c r="P145" s="187"/>
    </row>
    <row r="146" spans="16:16" x14ac:dyDescent="0.25">
      <c r="P146" s="187"/>
    </row>
    <row r="147" spans="16:16" x14ac:dyDescent="0.25">
      <c r="P147" s="187"/>
    </row>
    <row r="148" spans="16:16" x14ac:dyDescent="0.25">
      <c r="P148" s="187"/>
    </row>
    <row r="149" spans="16:16" x14ac:dyDescent="0.25">
      <c r="P149" s="187"/>
    </row>
    <row r="150" spans="16:16" x14ac:dyDescent="0.25">
      <c r="P150" s="187"/>
    </row>
    <row r="151" spans="16:16" x14ac:dyDescent="0.25">
      <c r="P151" s="187"/>
    </row>
    <row r="152" spans="16:16" x14ac:dyDescent="0.25">
      <c r="P152" s="187"/>
    </row>
    <row r="153" spans="16:16" x14ac:dyDescent="0.25">
      <c r="P153" s="187"/>
    </row>
    <row r="154" spans="16:16" x14ac:dyDescent="0.25">
      <c r="P154" s="187"/>
    </row>
    <row r="155" spans="16:16" x14ac:dyDescent="0.25">
      <c r="P155" s="187"/>
    </row>
    <row r="156" spans="16:16" x14ac:dyDescent="0.25">
      <c r="P156" s="187"/>
    </row>
    <row r="157" spans="16:16" x14ac:dyDescent="0.25">
      <c r="P157" s="187"/>
    </row>
    <row r="158" spans="16:16" x14ac:dyDescent="0.25">
      <c r="P158" s="187"/>
    </row>
    <row r="159" spans="16:16" x14ac:dyDescent="0.25">
      <c r="P159" s="187"/>
    </row>
    <row r="160" spans="16:16" x14ac:dyDescent="0.25">
      <c r="P160" s="187"/>
    </row>
    <row r="161" spans="16:16" x14ac:dyDescent="0.25">
      <c r="P161" s="187"/>
    </row>
    <row r="162" spans="16:16" x14ac:dyDescent="0.25">
      <c r="P162" s="187"/>
    </row>
    <row r="163" spans="16:16" x14ac:dyDescent="0.25">
      <c r="P163" s="187"/>
    </row>
    <row r="164" spans="16:16" x14ac:dyDescent="0.25">
      <c r="P164" s="187"/>
    </row>
    <row r="165" spans="16:16" x14ac:dyDescent="0.25">
      <c r="P165" s="187"/>
    </row>
    <row r="166" spans="16:16" x14ac:dyDescent="0.25">
      <c r="P166" s="187"/>
    </row>
    <row r="167" spans="16:16" x14ac:dyDescent="0.25">
      <c r="P167" s="187"/>
    </row>
    <row r="168" spans="16:16" x14ac:dyDescent="0.25">
      <c r="P168" s="187"/>
    </row>
    <row r="169" spans="16:16" x14ac:dyDescent="0.25">
      <c r="P169" s="187"/>
    </row>
    <row r="170" spans="16:16" x14ac:dyDescent="0.25">
      <c r="P170" s="187"/>
    </row>
    <row r="171" spans="16:16" x14ac:dyDescent="0.25">
      <c r="P171" s="187"/>
    </row>
    <row r="172" spans="16:16" x14ac:dyDescent="0.25">
      <c r="P172" s="187"/>
    </row>
    <row r="173" spans="16:16" x14ac:dyDescent="0.25">
      <c r="P173" s="187"/>
    </row>
    <row r="174" spans="16:16" x14ac:dyDescent="0.25">
      <c r="P174" s="187"/>
    </row>
    <row r="175" spans="16:16" x14ac:dyDescent="0.25">
      <c r="P175" s="187"/>
    </row>
    <row r="176" spans="16:16" x14ac:dyDescent="0.25">
      <c r="P176" s="187"/>
    </row>
    <row r="177" spans="16:16" x14ac:dyDescent="0.25">
      <c r="P177" s="187"/>
    </row>
    <row r="178" spans="16:16" x14ac:dyDescent="0.25">
      <c r="P178" s="187"/>
    </row>
    <row r="179" spans="16:16" x14ac:dyDescent="0.25">
      <c r="P179" s="187"/>
    </row>
    <row r="180" spans="16:16" x14ac:dyDescent="0.25">
      <c r="P180" s="187"/>
    </row>
    <row r="181" spans="16:16" x14ac:dyDescent="0.25">
      <c r="P181" s="187"/>
    </row>
    <row r="182" spans="16:16" x14ac:dyDescent="0.25">
      <c r="P182" s="187"/>
    </row>
    <row r="183" spans="16:16" x14ac:dyDescent="0.25">
      <c r="P183" s="187"/>
    </row>
    <row r="184" spans="16:16" x14ac:dyDescent="0.25">
      <c r="P184" s="187"/>
    </row>
    <row r="185" spans="16:16" x14ac:dyDescent="0.25">
      <c r="P185" s="187"/>
    </row>
    <row r="186" spans="16:16" x14ac:dyDescent="0.25">
      <c r="P186" s="187"/>
    </row>
    <row r="187" spans="16:16" x14ac:dyDescent="0.25">
      <c r="P187" s="187"/>
    </row>
    <row r="188" spans="16:16" x14ac:dyDescent="0.25">
      <c r="P188" s="187"/>
    </row>
    <row r="189" spans="16:16" x14ac:dyDescent="0.25">
      <c r="P189" s="187"/>
    </row>
    <row r="190" spans="16:16" x14ac:dyDescent="0.25">
      <c r="P190" s="187"/>
    </row>
    <row r="191" spans="16:16" x14ac:dyDescent="0.25">
      <c r="P191" s="187"/>
    </row>
    <row r="192" spans="16:16" x14ac:dyDescent="0.25">
      <c r="P192" s="187"/>
    </row>
    <row r="193" spans="16:16" x14ac:dyDescent="0.25">
      <c r="P193" s="187"/>
    </row>
    <row r="194" spans="16:16" x14ac:dyDescent="0.25">
      <c r="P194" s="187"/>
    </row>
    <row r="195" spans="16:16" x14ac:dyDescent="0.25">
      <c r="P195" s="187"/>
    </row>
    <row r="196" spans="16:16" x14ac:dyDescent="0.25">
      <c r="P196" s="187"/>
    </row>
    <row r="197" spans="16:16" x14ac:dyDescent="0.25">
      <c r="P197" s="187"/>
    </row>
    <row r="198" spans="16:16" x14ac:dyDescent="0.25">
      <c r="P198" s="187"/>
    </row>
    <row r="199" spans="16:16" x14ac:dyDescent="0.25">
      <c r="P199" s="187"/>
    </row>
    <row r="200" spans="16:16" x14ac:dyDescent="0.25">
      <c r="P200" s="187"/>
    </row>
    <row r="201" spans="16:16" x14ac:dyDescent="0.25">
      <c r="P201" s="187"/>
    </row>
    <row r="202" spans="16:16" x14ac:dyDescent="0.25">
      <c r="P202" s="187"/>
    </row>
    <row r="203" spans="16:16" x14ac:dyDescent="0.25">
      <c r="P203" s="187"/>
    </row>
    <row r="204" spans="16:16" x14ac:dyDescent="0.25">
      <c r="P204" s="187"/>
    </row>
    <row r="205" spans="16:16" x14ac:dyDescent="0.25">
      <c r="P205" s="187"/>
    </row>
    <row r="206" spans="16:16" x14ac:dyDescent="0.25">
      <c r="P206" s="187"/>
    </row>
    <row r="207" spans="16:16" x14ac:dyDescent="0.25">
      <c r="P207" s="187"/>
    </row>
    <row r="208" spans="16:16" x14ac:dyDescent="0.25">
      <c r="P208" s="187"/>
    </row>
    <row r="209" spans="16:16" x14ac:dyDescent="0.25">
      <c r="P209" s="187"/>
    </row>
    <row r="210" spans="16:16" x14ac:dyDescent="0.25">
      <c r="P210" s="187"/>
    </row>
    <row r="211" spans="16:16" x14ac:dyDescent="0.25">
      <c r="P211" s="187"/>
    </row>
    <row r="212" spans="16:16" x14ac:dyDescent="0.25">
      <c r="P212" s="187"/>
    </row>
    <row r="213" spans="16:16" x14ac:dyDescent="0.25">
      <c r="P213" s="187"/>
    </row>
    <row r="214" spans="16:16" x14ac:dyDescent="0.25">
      <c r="P214" s="187"/>
    </row>
    <row r="215" spans="16:16" x14ac:dyDescent="0.25">
      <c r="P215" s="187"/>
    </row>
    <row r="216" spans="16:16" x14ac:dyDescent="0.25">
      <c r="P216" s="187"/>
    </row>
    <row r="217" spans="16:16" x14ac:dyDescent="0.25">
      <c r="P217" s="187"/>
    </row>
    <row r="218" spans="16:16" x14ac:dyDescent="0.25">
      <c r="P218" s="187"/>
    </row>
    <row r="219" spans="16:16" x14ac:dyDescent="0.25">
      <c r="P219" s="187"/>
    </row>
    <row r="220" spans="16:16" x14ac:dyDescent="0.25">
      <c r="P220" s="187"/>
    </row>
    <row r="221" spans="16:16" x14ac:dyDescent="0.25">
      <c r="P221" s="187"/>
    </row>
    <row r="222" spans="16:16" x14ac:dyDescent="0.25">
      <c r="P222" s="187"/>
    </row>
    <row r="223" spans="16:16" x14ac:dyDescent="0.25">
      <c r="P223" s="187"/>
    </row>
    <row r="224" spans="16:16" x14ac:dyDescent="0.25">
      <c r="P224" s="187"/>
    </row>
    <row r="225" spans="16:16" x14ac:dyDescent="0.25">
      <c r="P225" s="187"/>
    </row>
    <row r="226" spans="16:16" x14ac:dyDescent="0.25">
      <c r="P226" s="187"/>
    </row>
    <row r="227" spans="16:16" x14ac:dyDescent="0.25">
      <c r="P227" s="187"/>
    </row>
    <row r="228" spans="16:16" x14ac:dyDescent="0.25">
      <c r="P228" s="187"/>
    </row>
    <row r="229" spans="16:16" x14ac:dyDescent="0.25">
      <c r="P229" s="187"/>
    </row>
    <row r="230" spans="16:16" x14ac:dyDescent="0.25">
      <c r="P230" s="187"/>
    </row>
    <row r="231" spans="16:16" x14ac:dyDescent="0.25">
      <c r="P231" s="187"/>
    </row>
    <row r="232" spans="16:16" x14ac:dyDescent="0.25">
      <c r="P232" s="187"/>
    </row>
    <row r="233" spans="16:16" x14ac:dyDescent="0.25">
      <c r="P233" s="187"/>
    </row>
    <row r="234" spans="16:16" x14ac:dyDescent="0.25">
      <c r="P234" s="187"/>
    </row>
    <row r="235" spans="16:16" x14ac:dyDescent="0.25">
      <c r="P235" s="187"/>
    </row>
    <row r="236" spans="16:16" x14ac:dyDescent="0.25">
      <c r="P236" s="187"/>
    </row>
    <row r="237" spans="16:16" x14ac:dyDescent="0.25">
      <c r="P237" s="187"/>
    </row>
    <row r="238" spans="16:16" x14ac:dyDescent="0.25">
      <c r="P238" s="187"/>
    </row>
    <row r="239" spans="16:16" x14ac:dyDescent="0.25">
      <c r="P239" s="187"/>
    </row>
    <row r="240" spans="16:16" x14ac:dyDescent="0.25">
      <c r="P240" s="187"/>
    </row>
    <row r="241" spans="16:16" x14ac:dyDescent="0.25">
      <c r="P241" s="187"/>
    </row>
    <row r="242" spans="16:16" x14ac:dyDescent="0.25">
      <c r="P242" s="187"/>
    </row>
    <row r="243" spans="16:16" x14ac:dyDescent="0.25">
      <c r="P243" s="187"/>
    </row>
    <row r="244" spans="16:16" x14ac:dyDescent="0.25">
      <c r="P244" s="187"/>
    </row>
    <row r="245" spans="16:16" x14ac:dyDescent="0.25">
      <c r="P245" s="187"/>
    </row>
    <row r="246" spans="16:16" x14ac:dyDescent="0.25">
      <c r="P246" s="187"/>
    </row>
    <row r="247" spans="16:16" x14ac:dyDescent="0.25">
      <c r="P247" s="187"/>
    </row>
    <row r="248" spans="16:16" x14ac:dyDescent="0.25">
      <c r="P248" s="187"/>
    </row>
    <row r="249" spans="16:16" x14ac:dyDescent="0.25">
      <c r="P249" s="187"/>
    </row>
    <row r="250" spans="16:16" x14ac:dyDescent="0.25">
      <c r="P250" s="187"/>
    </row>
    <row r="251" spans="16:16" x14ac:dyDescent="0.25">
      <c r="P251" s="187"/>
    </row>
    <row r="252" spans="16:16" x14ac:dyDescent="0.25">
      <c r="P252" s="187"/>
    </row>
    <row r="253" spans="16:16" x14ac:dyDescent="0.25">
      <c r="P253" s="187"/>
    </row>
    <row r="254" spans="16:16" x14ac:dyDescent="0.25">
      <c r="P254" s="187"/>
    </row>
    <row r="255" spans="16:16" x14ac:dyDescent="0.25">
      <c r="P255" s="187"/>
    </row>
    <row r="256" spans="16:16" x14ac:dyDescent="0.25">
      <c r="P256" s="187"/>
    </row>
    <row r="257" spans="16:16" x14ac:dyDescent="0.25">
      <c r="P257" s="187"/>
    </row>
    <row r="258" spans="16:16" x14ac:dyDescent="0.25">
      <c r="P258" s="187"/>
    </row>
    <row r="259" spans="16:16" x14ac:dyDescent="0.25">
      <c r="P259" s="187"/>
    </row>
    <row r="260" spans="16:16" x14ac:dyDescent="0.25">
      <c r="P260" s="187"/>
    </row>
    <row r="261" spans="16:16" x14ac:dyDescent="0.25">
      <c r="P261" s="187"/>
    </row>
    <row r="262" spans="16:16" x14ac:dyDescent="0.25">
      <c r="P262" s="187"/>
    </row>
    <row r="263" spans="16:16" x14ac:dyDescent="0.25">
      <c r="P263" s="187"/>
    </row>
    <row r="264" spans="16:16" x14ac:dyDescent="0.25">
      <c r="P264" s="187"/>
    </row>
    <row r="265" spans="16:16" x14ac:dyDescent="0.25">
      <c r="P265" s="187"/>
    </row>
    <row r="266" spans="16:16" x14ac:dyDescent="0.25">
      <c r="P266" s="187"/>
    </row>
    <row r="267" spans="16:16" x14ac:dyDescent="0.25">
      <c r="P267" s="187"/>
    </row>
    <row r="268" spans="16:16" x14ac:dyDescent="0.25">
      <c r="P268" s="187"/>
    </row>
    <row r="269" spans="16:16" x14ac:dyDescent="0.25">
      <c r="P269" s="187"/>
    </row>
    <row r="270" spans="16:16" x14ac:dyDescent="0.25">
      <c r="P270" s="187"/>
    </row>
    <row r="271" spans="16:16" x14ac:dyDescent="0.25">
      <c r="P271" s="187"/>
    </row>
    <row r="272" spans="16:16" x14ac:dyDescent="0.25">
      <c r="P272" s="187"/>
    </row>
    <row r="273" spans="16:16" x14ac:dyDescent="0.25">
      <c r="P273" s="187"/>
    </row>
    <row r="274" spans="16:16" x14ac:dyDescent="0.25">
      <c r="P274" s="187"/>
    </row>
    <row r="275" spans="16:16" x14ac:dyDescent="0.25">
      <c r="P275" s="187"/>
    </row>
    <row r="276" spans="16:16" x14ac:dyDescent="0.25">
      <c r="P276" s="187"/>
    </row>
    <row r="277" spans="16:16" x14ac:dyDescent="0.25">
      <c r="P277" s="187"/>
    </row>
    <row r="278" spans="16:16" x14ac:dyDescent="0.25">
      <c r="P278" s="187"/>
    </row>
    <row r="279" spans="16:16" x14ac:dyDescent="0.25">
      <c r="P279" s="187"/>
    </row>
    <row r="280" spans="16:16" x14ac:dyDescent="0.25">
      <c r="P280" s="187"/>
    </row>
    <row r="281" spans="16:16" x14ac:dyDescent="0.25">
      <c r="P281" s="187"/>
    </row>
    <row r="282" spans="16:16" x14ac:dyDescent="0.25">
      <c r="P282" s="187"/>
    </row>
    <row r="283" spans="16:16" x14ac:dyDescent="0.25">
      <c r="P283" s="187"/>
    </row>
    <row r="284" spans="16:16" x14ac:dyDescent="0.25">
      <c r="P284" s="187"/>
    </row>
    <row r="285" spans="16:16" x14ac:dyDescent="0.25">
      <c r="P285" s="187"/>
    </row>
    <row r="286" spans="16:16" x14ac:dyDescent="0.25">
      <c r="P286" s="187"/>
    </row>
    <row r="287" spans="16:16" x14ac:dyDescent="0.25">
      <c r="P287" s="187"/>
    </row>
    <row r="288" spans="16:16" x14ac:dyDescent="0.25">
      <c r="P288" s="187"/>
    </row>
    <row r="289" spans="16:16" x14ac:dyDescent="0.25">
      <c r="P289" s="187"/>
    </row>
    <row r="290" spans="16:16" x14ac:dyDescent="0.25">
      <c r="P290" s="187"/>
    </row>
    <row r="291" spans="16:16" x14ac:dyDescent="0.25">
      <c r="P291" s="187"/>
    </row>
    <row r="292" spans="16:16" x14ac:dyDescent="0.25">
      <c r="P292" s="187"/>
    </row>
    <row r="293" spans="16:16" x14ac:dyDescent="0.25">
      <c r="P293" s="187"/>
    </row>
    <row r="294" spans="16:16" x14ac:dyDescent="0.25">
      <c r="P294" s="187"/>
    </row>
    <row r="295" spans="16:16" x14ac:dyDescent="0.25">
      <c r="P295" s="187"/>
    </row>
    <row r="296" spans="16:16" x14ac:dyDescent="0.25">
      <c r="P296" s="187"/>
    </row>
    <row r="297" spans="16:16" x14ac:dyDescent="0.25">
      <c r="P297" s="187"/>
    </row>
    <row r="298" spans="16:16" x14ac:dyDescent="0.25">
      <c r="P298" s="187"/>
    </row>
    <row r="299" spans="16:16" x14ac:dyDescent="0.25">
      <c r="P299" s="187"/>
    </row>
    <row r="300" spans="16:16" x14ac:dyDescent="0.25">
      <c r="P300" s="187"/>
    </row>
    <row r="301" spans="16:16" x14ac:dyDescent="0.25">
      <c r="P301" s="187"/>
    </row>
    <row r="302" spans="16:16" x14ac:dyDescent="0.25">
      <c r="P302" s="187"/>
    </row>
    <row r="303" spans="16:16" x14ac:dyDescent="0.25">
      <c r="P303" s="187"/>
    </row>
    <row r="304" spans="16:16" x14ac:dyDescent="0.25">
      <c r="P304" s="187"/>
    </row>
    <row r="305" spans="16:16" x14ac:dyDescent="0.25">
      <c r="P305" s="187"/>
    </row>
    <row r="306" spans="16:16" x14ac:dyDescent="0.25">
      <c r="P306" s="187"/>
    </row>
    <row r="307" spans="16:16" x14ac:dyDescent="0.25">
      <c r="P307" s="187"/>
    </row>
    <row r="308" spans="16:16" x14ac:dyDescent="0.25">
      <c r="P308" s="187"/>
    </row>
    <row r="309" spans="16:16" x14ac:dyDescent="0.25">
      <c r="P309" s="187"/>
    </row>
    <row r="310" spans="16:16" x14ac:dyDescent="0.25">
      <c r="P310" s="187"/>
    </row>
    <row r="311" spans="16:16" x14ac:dyDescent="0.25">
      <c r="P311" s="187"/>
    </row>
    <row r="312" spans="16:16" x14ac:dyDescent="0.25">
      <c r="P312" s="187"/>
    </row>
    <row r="313" spans="16:16" x14ac:dyDescent="0.25">
      <c r="P313" s="187"/>
    </row>
    <row r="314" spans="16:16" x14ac:dyDescent="0.25">
      <c r="P314" s="187"/>
    </row>
    <row r="315" spans="16:16" x14ac:dyDescent="0.25">
      <c r="P315" s="187"/>
    </row>
    <row r="316" spans="16:16" x14ac:dyDescent="0.25">
      <c r="P316" s="187"/>
    </row>
    <row r="317" spans="16:16" x14ac:dyDescent="0.25">
      <c r="P317" s="187"/>
    </row>
    <row r="318" spans="16:16" x14ac:dyDescent="0.25">
      <c r="P318" s="187"/>
    </row>
    <row r="319" spans="16:16" x14ac:dyDescent="0.25">
      <c r="P319" s="187"/>
    </row>
    <row r="320" spans="16:16" x14ac:dyDescent="0.25">
      <c r="P320" s="187"/>
    </row>
    <row r="321" spans="16:16" x14ac:dyDescent="0.25">
      <c r="P321" s="187"/>
    </row>
    <row r="322" spans="16:16" x14ac:dyDescent="0.25">
      <c r="P322" s="187"/>
    </row>
    <row r="323" spans="16:16" x14ac:dyDescent="0.25">
      <c r="P323" s="187"/>
    </row>
    <row r="324" spans="16:16" x14ac:dyDescent="0.25">
      <c r="P324" s="187"/>
    </row>
    <row r="325" spans="16:16" x14ac:dyDescent="0.25">
      <c r="P325" s="187"/>
    </row>
    <row r="326" spans="16:16" x14ac:dyDescent="0.25">
      <c r="P326" s="187"/>
    </row>
    <row r="327" spans="16:16" x14ac:dyDescent="0.25">
      <c r="P327" s="187"/>
    </row>
    <row r="328" spans="16:16" x14ac:dyDescent="0.25">
      <c r="P328" s="187"/>
    </row>
    <row r="329" spans="16:16" x14ac:dyDescent="0.25">
      <c r="P329" s="187"/>
    </row>
    <row r="330" spans="16:16" x14ac:dyDescent="0.25">
      <c r="P330" s="187"/>
    </row>
    <row r="331" spans="16:16" x14ac:dyDescent="0.25">
      <c r="P331" s="187"/>
    </row>
    <row r="332" spans="16:16" x14ac:dyDescent="0.25">
      <c r="P332" s="187"/>
    </row>
    <row r="333" spans="16:16" x14ac:dyDescent="0.25">
      <c r="P333" s="187"/>
    </row>
    <row r="334" spans="16:16" x14ac:dyDescent="0.25">
      <c r="P334" s="187"/>
    </row>
    <row r="335" spans="16:16" x14ac:dyDescent="0.25">
      <c r="P335" s="187"/>
    </row>
    <row r="336" spans="16:16" x14ac:dyDescent="0.25">
      <c r="P336" s="187"/>
    </row>
    <row r="337" spans="16:16" x14ac:dyDescent="0.25">
      <c r="P337" s="187"/>
    </row>
    <row r="338" spans="16:16" x14ac:dyDescent="0.25">
      <c r="P338" s="187"/>
    </row>
    <row r="339" spans="16:16" x14ac:dyDescent="0.25">
      <c r="P339" s="187"/>
    </row>
    <row r="340" spans="16:16" x14ac:dyDescent="0.25">
      <c r="P340" s="187"/>
    </row>
    <row r="341" spans="16:16" x14ac:dyDescent="0.25">
      <c r="P341" s="187"/>
    </row>
    <row r="342" spans="16:16" x14ac:dyDescent="0.25">
      <c r="P342" s="187"/>
    </row>
    <row r="343" spans="16:16" x14ac:dyDescent="0.25">
      <c r="P343" s="187"/>
    </row>
    <row r="344" spans="16:16" x14ac:dyDescent="0.25">
      <c r="P344" s="187"/>
    </row>
    <row r="345" spans="16:16" x14ac:dyDescent="0.25">
      <c r="P345" s="187"/>
    </row>
    <row r="346" spans="16:16" x14ac:dyDescent="0.25">
      <c r="P346" s="187"/>
    </row>
    <row r="347" spans="16:16" x14ac:dyDescent="0.25">
      <c r="P347" s="187"/>
    </row>
    <row r="348" spans="16:16" x14ac:dyDescent="0.25">
      <c r="P348" s="187"/>
    </row>
    <row r="349" spans="16:16" x14ac:dyDescent="0.25">
      <c r="P349" s="187"/>
    </row>
    <row r="350" spans="16:16" x14ac:dyDescent="0.25">
      <c r="P350" s="187"/>
    </row>
    <row r="351" spans="16:16" x14ac:dyDescent="0.25">
      <c r="P351" s="187"/>
    </row>
    <row r="352" spans="16:16" x14ac:dyDescent="0.25">
      <c r="P352" s="187"/>
    </row>
    <row r="353" spans="16:16" x14ac:dyDescent="0.25">
      <c r="P353" s="187"/>
    </row>
    <row r="354" spans="16:16" x14ac:dyDescent="0.25">
      <c r="P354" s="187"/>
    </row>
    <row r="355" spans="16:16" x14ac:dyDescent="0.25">
      <c r="P355" s="187"/>
    </row>
    <row r="356" spans="16:16" x14ac:dyDescent="0.25">
      <c r="P356" s="187"/>
    </row>
    <row r="357" spans="16:16" x14ac:dyDescent="0.25">
      <c r="P357" s="187"/>
    </row>
    <row r="358" spans="16:16" x14ac:dyDescent="0.25">
      <c r="P358" s="187"/>
    </row>
    <row r="359" spans="16:16" x14ac:dyDescent="0.25">
      <c r="P359" s="187"/>
    </row>
    <row r="360" spans="16:16" x14ac:dyDescent="0.25">
      <c r="P360" s="187"/>
    </row>
    <row r="361" spans="16:16" x14ac:dyDescent="0.25">
      <c r="P361" s="187"/>
    </row>
    <row r="362" spans="16:16" x14ac:dyDescent="0.25">
      <c r="P362" s="187"/>
    </row>
    <row r="363" spans="16:16" x14ac:dyDescent="0.25">
      <c r="P363" s="187"/>
    </row>
    <row r="364" spans="16:16" x14ac:dyDescent="0.25">
      <c r="P364" s="187"/>
    </row>
    <row r="365" spans="16:16" x14ac:dyDescent="0.25">
      <c r="P365" s="187"/>
    </row>
    <row r="366" spans="16:16" x14ac:dyDescent="0.25">
      <c r="P366" s="187"/>
    </row>
    <row r="367" spans="16:16" x14ac:dyDescent="0.25">
      <c r="P367" s="187"/>
    </row>
    <row r="368" spans="16:16" x14ac:dyDescent="0.25">
      <c r="P368" s="187"/>
    </row>
    <row r="369" spans="16:16" x14ac:dyDescent="0.25">
      <c r="P369" s="187"/>
    </row>
    <row r="370" spans="16:16" x14ac:dyDescent="0.25">
      <c r="P370" s="187"/>
    </row>
    <row r="371" spans="16:16" x14ac:dyDescent="0.25">
      <c r="P371" s="187"/>
    </row>
    <row r="372" spans="16:16" x14ac:dyDescent="0.25">
      <c r="P372" s="187"/>
    </row>
    <row r="373" spans="16:16" x14ac:dyDescent="0.25">
      <c r="P373" s="187"/>
    </row>
    <row r="374" spans="16:16" x14ac:dyDescent="0.25">
      <c r="P374" s="187"/>
    </row>
    <row r="375" spans="16:16" x14ac:dyDescent="0.25">
      <c r="P375" s="187"/>
    </row>
    <row r="376" spans="16:16" x14ac:dyDescent="0.25">
      <c r="P376" s="187"/>
    </row>
    <row r="377" spans="16:16" x14ac:dyDescent="0.25">
      <c r="P377" s="187"/>
    </row>
    <row r="378" spans="16:16" x14ac:dyDescent="0.25">
      <c r="P378" s="187"/>
    </row>
    <row r="379" spans="16:16" x14ac:dyDescent="0.25">
      <c r="P379" s="187"/>
    </row>
    <row r="380" spans="16:16" x14ac:dyDescent="0.25">
      <c r="P380" s="187"/>
    </row>
    <row r="381" spans="16:16" x14ac:dyDescent="0.25">
      <c r="P381" s="187"/>
    </row>
    <row r="382" spans="16:16" x14ac:dyDescent="0.25">
      <c r="P382" s="187"/>
    </row>
    <row r="383" spans="16:16" x14ac:dyDescent="0.25">
      <c r="P383" s="187"/>
    </row>
    <row r="384" spans="16:16" x14ac:dyDescent="0.25">
      <c r="P384" s="187"/>
    </row>
    <row r="385" spans="16:16" x14ac:dyDescent="0.25">
      <c r="P385" s="187"/>
    </row>
    <row r="386" spans="16:16" x14ac:dyDescent="0.25">
      <c r="P386" s="187"/>
    </row>
    <row r="387" spans="16:16" x14ac:dyDescent="0.25">
      <c r="P387" s="187"/>
    </row>
    <row r="388" spans="16:16" x14ac:dyDescent="0.25">
      <c r="P388" s="187"/>
    </row>
    <row r="389" spans="16:16" x14ac:dyDescent="0.25">
      <c r="P389" s="187"/>
    </row>
    <row r="390" spans="16:16" x14ac:dyDescent="0.25">
      <c r="P390" s="187"/>
    </row>
    <row r="391" spans="16:16" x14ac:dyDescent="0.25">
      <c r="P391" s="187"/>
    </row>
    <row r="392" spans="16:16" x14ac:dyDescent="0.25">
      <c r="P392" s="187"/>
    </row>
    <row r="393" spans="16:16" x14ac:dyDescent="0.25">
      <c r="P393" s="187"/>
    </row>
    <row r="394" spans="16:16" x14ac:dyDescent="0.25">
      <c r="P394" s="187"/>
    </row>
    <row r="395" spans="16:16" x14ac:dyDescent="0.25">
      <c r="P395" s="187"/>
    </row>
    <row r="396" spans="16:16" x14ac:dyDescent="0.25">
      <c r="P396" s="187"/>
    </row>
    <row r="397" spans="16:16" x14ac:dyDescent="0.25">
      <c r="P397" s="187"/>
    </row>
    <row r="398" spans="16:16" x14ac:dyDescent="0.25">
      <c r="P398" s="187"/>
    </row>
    <row r="399" spans="16:16" x14ac:dyDescent="0.25">
      <c r="P399" s="187"/>
    </row>
    <row r="400" spans="16:16" x14ac:dyDescent="0.25">
      <c r="P400" s="187"/>
    </row>
    <row r="401" spans="16:16" x14ac:dyDescent="0.25">
      <c r="P401" s="187"/>
    </row>
    <row r="402" spans="16:16" x14ac:dyDescent="0.25">
      <c r="P402" s="187"/>
    </row>
    <row r="403" spans="16:16" x14ac:dyDescent="0.25">
      <c r="P403" s="187"/>
    </row>
    <row r="404" spans="16:16" x14ac:dyDescent="0.25">
      <c r="P404" s="187"/>
    </row>
    <row r="405" spans="16:16" x14ac:dyDescent="0.25">
      <c r="P405" s="187"/>
    </row>
    <row r="406" spans="16:16" x14ac:dyDescent="0.25">
      <c r="P406" s="187"/>
    </row>
    <row r="407" spans="16:16" x14ac:dyDescent="0.25">
      <c r="P407" s="187"/>
    </row>
    <row r="408" spans="16:16" x14ac:dyDescent="0.25">
      <c r="P408" s="187"/>
    </row>
    <row r="409" spans="16:16" x14ac:dyDescent="0.25">
      <c r="P409" s="187"/>
    </row>
    <row r="410" spans="16:16" x14ac:dyDescent="0.25">
      <c r="P410" s="187"/>
    </row>
    <row r="411" spans="16:16" x14ac:dyDescent="0.25">
      <c r="P411" s="187"/>
    </row>
    <row r="412" spans="16:16" x14ac:dyDescent="0.25">
      <c r="P412" s="187"/>
    </row>
    <row r="413" spans="16:16" x14ac:dyDescent="0.25">
      <c r="P413" s="187"/>
    </row>
    <row r="414" spans="16:16" x14ac:dyDescent="0.25">
      <c r="P414" s="187"/>
    </row>
    <row r="415" spans="16:16" x14ac:dyDescent="0.25">
      <c r="P415" s="187"/>
    </row>
    <row r="416" spans="16:16" x14ac:dyDescent="0.25">
      <c r="P416" s="187"/>
    </row>
    <row r="417" spans="16:16" x14ac:dyDescent="0.25">
      <c r="P417" s="187"/>
    </row>
    <row r="418" spans="16:16" x14ac:dyDescent="0.25">
      <c r="P418" s="187"/>
    </row>
    <row r="419" spans="16:16" x14ac:dyDescent="0.25">
      <c r="P419" s="187"/>
    </row>
    <row r="420" spans="16:16" x14ac:dyDescent="0.25">
      <c r="P420" s="187"/>
    </row>
    <row r="421" spans="16:16" x14ac:dyDescent="0.25">
      <c r="P421" s="187"/>
    </row>
    <row r="422" spans="16:16" x14ac:dyDescent="0.25">
      <c r="P422" s="187"/>
    </row>
    <row r="423" spans="16:16" x14ac:dyDescent="0.25">
      <c r="P423" s="187"/>
    </row>
    <row r="424" spans="16:16" x14ac:dyDescent="0.25">
      <c r="P424" s="187"/>
    </row>
    <row r="425" spans="16:16" x14ac:dyDescent="0.25">
      <c r="P425" s="187"/>
    </row>
    <row r="426" spans="16:16" x14ac:dyDescent="0.25">
      <c r="P426" s="187"/>
    </row>
    <row r="427" spans="16:16" x14ac:dyDescent="0.25">
      <c r="P427" s="187"/>
    </row>
    <row r="428" spans="16:16" x14ac:dyDescent="0.25">
      <c r="P428" s="187"/>
    </row>
    <row r="429" spans="16:16" x14ac:dyDescent="0.25">
      <c r="P429" s="187"/>
    </row>
    <row r="430" spans="16:16" x14ac:dyDescent="0.25">
      <c r="P430" s="187"/>
    </row>
    <row r="431" spans="16:16" x14ac:dyDescent="0.25">
      <c r="P431" s="187"/>
    </row>
    <row r="432" spans="16:16" x14ac:dyDescent="0.25">
      <c r="P432" s="187"/>
    </row>
    <row r="433" spans="16:16" x14ac:dyDescent="0.25">
      <c r="P433" s="187"/>
    </row>
    <row r="434" spans="16:16" x14ac:dyDescent="0.25">
      <c r="P434" s="187"/>
    </row>
    <row r="435" spans="16:16" x14ac:dyDescent="0.25">
      <c r="P435" s="187"/>
    </row>
    <row r="436" spans="16:16" x14ac:dyDescent="0.25">
      <c r="P436" s="187"/>
    </row>
    <row r="437" spans="16:16" x14ac:dyDescent="0.25">
      <c r="P437" s="187"/>
    </row>
    <row r="438" spans="16:16" x14ac:dyDescent="0.25">
      <c r="P438" s="187"/>
    </row>
    <row r="439" spans="16:16" x14ac:dyDescent="0.25">
      <c r="P439" s="187"/>
    </row>
    <row r="440" spans="16:16" x14ac:dyDescent="0.25">
      <c r="P440" s="187"/>
    </row>
    <row r="441" spans="16:16" x14ac:dyDescent="0.25">
      <c r="P441" s="187"/>
    </row>
    <row r="442" spans="16:16" x14ac:dyDescent="0.25">
      <c r="P442" s="187"/>
    </row>
    <row r="443" spans="16:16" x14ac:dyDescent="0.25">
      <c r="P443" s="187"/>
    </row>
    <row r="444" spans="16:16" x14ac:dyDescent="0.25">
      <c r="P444" s="187"/>
    </row>
    <row r="445" spans="16:16" x14ac:dyDescent="0.25">
      <c r="P445" s="187"/>
    </row>
    <row r="446" spans="16:16" x14ac:dyDescent="0.25">
      <c r="P446" s="187"/>
    </row>
    <row r="447" spans="16:16" x14ac:dyDescent="0.25">
      <c r="P447" s="187"/>
    </row>
    <row r="448" spans="16:16" x14ac:dyDescent="0.25">
      <c r="P448" s="187"/>
    </row>
    <row r="449" spans="16:16" x14ac:dyDescent="0.25">
      <c r="P449" s="187"/>
    </row>
    <row r="450" spans="16:16" x14ac:dyDescent="0.25">
      <c r="P450" s="187"/>
    </row>
    <row r="451" spans="16:16" x14ac:dyDescent="0.25">
      <c r="P451" s="187"/>
    </row>
    <row r="452" spans="16:16" x14ac:dyDescent="0.25">
      <c r="P452" s="187"/>
    </row>
    <row r="453" spans="16:16" x14ac:dyDescent="0.25">
      <c r="P453" s="187"/>
    </row>
    <row r="454" spans="16:16" x14ac:dyDescent="0.25">
      <c r="P454" s="187"/>
    </row>
    <row r="455" spans="16:16" x14ac:dyDescent="0.25">
      <c r="P455" s="187"/>
    </row>
    <row r="456" spans="16:16" x14ac:dyDescent="0.25">
      <c r="P456" s="187"/>
    </row>
    <row r="457" spans="16:16" x14ac:dyDescent="0.25">
      <c r="P457" s="187"/>
    </row>
    <row r="458" spans="16:16" x14ac:dyDescent="0.25">
      <c r="P458" s="187"/>
    </row>
    <row r="459" spans="16:16" x14ac:dyDescent="0.25">
      <c r="P459" s="187"/>
    </row>
    <row r="460" spans="16:16" x14ac:dyDescent="0.25">
      <c r="P460" s="187"/>
    </row>
    <row r="461" spans="16:16" x14ac:dyDescent="0.25">
      <c r="P461" s="187"/>
    </row>
    <row r="462" spans="16:16" x14ac:dyDescent="0.25">
      <c r="P462" s="187"/>
    </row>
    <row r="463" spans="16:16" x14ac:dyDescent="0.25">
      <c r="P463" s="187"/>
    </row>
    <row r="464" spans="16:16" x14ac:dyDescent="0.25">
      <c r="P464" s="187"/>
    </row>
    <row r="465" spans="16:16" x14ac:dyDescent="0.25">
      <c r="P465" s="187"/>
    </row>
    <row r="466" spans="16:16" x14ac:dyDescent="0.25">
      <c r="P466" s="187"/>
    </row>
    <row r="467" spans="16:16" x14ac:dyDescent="0.25">
      <c r="P467" s="187"/>
    </row>
    <row r="468" spans="16:16" x14ac:dyDescent="0.25">
      <c r="P468" s="187"/>
    </row>
    <row r="469" spans="16:16" x14ac:dyDescent="0.25">
      <c r="P469" s="187"/>
    </row>
    <row r="470" spans="16:16" x14ac:dyDescent="0.25">
      <c r="P470" s="187"/>
    </row>
    <row r="471" spans="16:16" x14ac:dyDescent="0.25">
      <c r="P471" s="187"/>
    </row>
    <row r="472" spans="16:16" x14ac:dyDescent="0.25">
      <c r="P472" s="187"/>
    </row>
    <row r="473" spans="16:16" x14ac:dyDescent="0.25">
      <c r="P473" s="187"/>
    </row>
    <row r="474" spans="16:16" x14ac:dyDescent="0.25">
      <c r="P474" s="187"/>
    </row>
    <row r="475" spans="16:16" x14ac:dyDescent="0.25">
      <c r="P475" s="187"/>
    </row>
    <row r="476" spans="16:16" x14ac:dyDescent="0.25">
      <c r="P476" s="187"/>
    </row>
    <row r="477" spans="16:16" x14ac:dyDescent="0.25">
      <c r="P477" s="187"/>
    </row>
    <row r="478" spans="16:16" x14ac:dyDescent="0.25">
      <c r="P478" s="187"/>
    </row>
    <row r="479" spans="16:16" x14ac:dyDescent="0.25">
      <c r="P479" s="187"/>
    </row>
    <row r="480" spans="16:16" x14ac:dyDescent="0.25">
      <c r="P480" s="187"/>
    </row>
    <row r="481" spans="16:16" x14ac:dyDescent="0.25">
      <c r="P481" s="187"/>
    </row>
    <row r="482" spans="16:16" x14ac:dyDescent="0.25">
      <c r="P482" s="187"/>
    </row>
    <row r="483" spans="16:16" x14ac:dyDescent="0.25">
      <c r="P483" s="187"/>
    </row>
    <row r="484" spans="16:16" x14ac:dyDescent="0.25">
      <c r="P484" s="187"/>
    </row>
    <row r="485" spans="16:16" x14ac:dyDescent="0.25">
      <c r="P485" s="187"/>
    </row>
    <row r="486" spans="16:16" x14ac:dyDescent="0.25">
      <c r="P486" s="187"/>
    </row>
    <row r="487" spans="16:16" x14ac:dyDescent="0.25">
      <c r="P487" s="187"/>
    </row>
    <row r="488" spans="16:16" x14ac:dyDescent="0.25">
      <c r="P488" s="187"/>
    </row>
    <row r="489" spans="16:16" x14ac:dyDescent="0.25">
      <c r="P489" s="187"/>
    </row>
    <row r="490" spans="16:16" x14ac:dyDescent="0.25">
      <c r="P490" s="187"/>
    </row>
    <row r="491" spans="16:16" x14ac:dyDescent="0.25">
      <c r="P491" s="187"/>
    </row>
    <row r="492" spans="16:16" x14ac:dyDescent="0.25">
      <c r="P492" s="187"/>
    </row>
    <row r="493" spans="16:16" x14ac:dyDescent="0.25">
      <c r="P493" s="187"/>
    </row>
    <row r="494" spans="16:16" x14ac:dyDescent="0.25">
      <c r="P494" s="187"/>
    </row>
    <row r="495" spans="16:16" x14ac:dyDescent="0.25">
      <c r="P495" s="187"/>
    </row>
    <row r="496" spans="16:16" x14ac:dyDescent="0.25">
      <c r="P496" s="187"/>
    </row>
    <row r="497" spans="16:16" x14ac:dyDescent="0.25">
      <c r="P497" s="187"/>
    </row>
    <row r="498" spans="16:16" x14ac:dyDescent="0.25">
      <c r="P498" s="187"/>
    </row>
    <row r="499" spans="16:16" x14ac:dyDescent="0.25">
      <c r="P499" s="187"/>
    </row>
    <row r="500" spans="16:16" x14ac:dyDescent="0.25">
      <c r="P500" s="187"/>
    </row>
    <row r="501" spans="16:16" x14ac:dyDescent="0.25">
      <c r="P501" s="187"/>
    </row>
    <row r="502" spans="16:16" x14ac:dyDescent="0.25">
      <c r="P502" s="187"/>
    </row>
    <row r="503" spans="16:16" x14ac:dyDescent="0.25">
      <c r="P503" s="187"/>
    </row>
    <row r="504" spans="16:16" x14ac:dyDescent="0.25">
      <c r="P504" s="187"/>
    </row>
    <row r="505" spans="16:16" x14ac:dyDescent="0.25">
      <c r="P505" s="187"/>
    </row>
    <row r="506" spans="16:16" x14ac:dyDescent="0.25">
      <c r="P506" s="187"/>
    </row>
    <row r="507" spans="16:16" x14ac:dyDescent="0.25">
      <c r="P507" s="187"/>
    </row>
    <row r="508" spans="16:16" x14ac:dyDescent="0.25">
      <c r="P508" s="187"/>
    </row>
    <row r="509" spans="16:16" x14ac:dyDescent="0.25">
      <c r="P509" s="187"/>
    </row>
    <row r="510" spans="16:16" x14ac:dyDescent="0.25">
      <c r="P510" s="187"/>
    </row>
    <row r="511" spans="16:16" x14ac:dyDescent="0.25">
      <c r="P511" s="187"/>
    </row>
    <row r="512" spans="16:16" x14ac:dyDescent="0.25">
      <c r="P512" s="187"/>
    </row>
    <row r="513" spans="16:16" x14ac:dyDescent="0.25">
      <c r="P513" s="187"/>
    </row>
    <row r="514" spans="16:16" x14ac:dyDescent="0.25">
      <c r="P514" s="187"/>
    </row>
    <row r="515" spans="16:16" x14ac:dyDescent="0.25">
      <c r="P515" s="187"/>
    </row>
    <row r="516" spans="16:16" x14ac:dyDescent="0.25">
      <c r="P516" s="187"/>
    </row>
    <row r="517" spans="16:16" x14ac:dyDescent="0.25">
      <c r="P517" s="187"/>
    </row>
    <row r="518" spans="16:16" x14ac:dyDescent="0.25">
      <c r="P518" s="187"/>
    </row>
    <row r="519" spans="16:16" x14ac:dyDescent="0.25">
      <c r="P519" s="187"/>
    </row>
    <row r="520" spans="16:16" x14ac:dyDescent="0.25">
      <c r="P520" s="187"/>
    </row>
    <row r="521" spans="16:16" x14ac:dyDescent="0.25">
      <c r="P521" s="187"/>
    </row>
    <row r="522" spans="16:16" x14ac:dyDescent="0.25">
      <c r="P522" s="187"/>
    </row>
    <row r="523" spans="16:16" x14ac:dyDescent="0.25">
      <c r="P523" s="187"/>
    </row>
    <row r="524" spans="16:16" x14ac:dyDescent="0.25">
      <c r="P524" s="187"/>
    </row>
    <row r="525" spans="16:16" x14ac:dyDescent="0.25">
      <c r="P525" s="187"/>
    </row>
    <row r="526" spans="16:16" x14ac:dyDescent="0.25">
      <c r="P526" s="187"/>
    </row>
    <row r="527" spans="16:16" x14ac:dyDescent="0.25">
      <c r="P527" s="187"/>
    </row>
    <row r="528" spans="16:16" x14ac:dyDescent="0.25">
      <c r="P528" s="187"/>
    </row>
    <row r="529" spans="16:16" x14ac:dyDescent="0.25">
      <c r="P529" s="187"/>
    </row>
    <row r="530" spans="16:16" x14ac:dyDescent="0.25">
      <c r="P530" s="187"/>
    </row>
    <row r="531" spans="16:16" x14ac:dyDescent="0.25">
      <c r="P531" s="187"/>
    </row>
    <row r="532" spans="16:16" x14ac:dyDescent="0.25">
      <c r="P532" s="187"/>
    </row>
    <row r="533" spans="16:16" x14ac:dyDescent="0.25">
      <c r="P533" s="187"/>
    </row>
    <row r="534" spans="16:16" x14ac:dyDescent="0.25">
      <c r="P534" s="187"/>
    </row>
    <row r="535" spans="16:16" x14ac:dyDescent="0.25">
      <c r="P535" s="187"/>
    </row>
    <row r="536" spans="16:16" x14ac:dyDescent="0.25">
      <c r="P536" s="187"/>
    </row>
    <row r="537" spans="16:16" x14ac:dyDescent="0.25">
      <c r="P537" s="187"/>
    </row>
    <row r="538" spans="16:16" x14ac:dyDescent="0.25">
      <c r="P538" s="187"/>
    </row>
    <row r="539" spans="16:16" x14ac:dyDescent="0.25">
      <c r="P539" s="187"/>
    </row>
    <row r="540" spans="16:16" x14ac:dyDescent="0.25">
      <c r="P540" s="187"/>
    </row>
    <row r="541" spans="16:16" x14ac:dyDescent="0.25">
      <c r="P541" s="187"/>
    </row>
    <row r="542" spans="16:16" x14ac:dyDescent="0.25">
      <c r="P542" s="187"/>
    </row>
    <row r="543" spans="16:16" x14ac:dyDescent="0.25">
      <c r="P543" s="187"/>
    </row>
    <row r="544" spans="16:16" x14ac:dyDescent="0.25">
      <c r="P544" s="187"/>
    </row>
    <row r="545" spans="16:16" x14ac:dyDescent="0.25">
      <c r="P545" s="187"/>
    </row>
    <row r="546" spans="16:16" x14ac:dyDescent="0.25">
      <c r="P546" s="187"/>
    </row>
    <row r="547" spans="16:16" x14ac:dyDescent="0.25">
      <c r="P547" s="187"/>
    </row>
    <row r="548" spans="16:16" x14ac:dyDescent="0.25">
      <c r="P548" s="187"/>
    </row>
    <row r="549" spans="16:16" x14ac:dyDescent="0.25">
      <c r="P549" s="187"/>
    </row>
    <row r="550" spans="16:16" x14ac:dyDescent="0.25">
      <c r="P550" s="187"/>
    </row>
    <row r="551" spans="16:16" x14ac:dyDescent="0.25">
      <c r="P551" s="187"/>
    </row>
    <row r="552" spans="16:16" x14ac:dyDescent="0.25">
      <c r="P552" s="187"/>
    </row>
    <row r="553" spans="16:16" x14ac:dyDescent="0.25">
      <c r="P553" s="187"/>
    </row>
    <row r="554" spans="16:16" x14ac:dyDescent="0.25">
      <c r="P554" s="187"/>
    </row>
    <row r="555" spans="16:16" x14ac:dyDescent="0.25">
      <c r="P555" s="187"/>
    </row>
    <row r="556" spans="16:16" x14ac:dyDescent="0.25">
      <c r="P556" s="187"/>
    </row>
    <row r="557" spans="16:16" x14ac:dyDescent="0.25">
      <c r="P557" s="187"/>
    </row>
    <row r="558" spans="16:16" x14ac:dyDescent="0.25">
      <c r="P558" s="187"/>
    </row>
    <row r="559" spans="16:16" x14ac:dyDescent="0.25">
      <c r="P559" s="187"/>
    </row>
    <row r="560" spans="16:16" x14ac:dyDescent="0.25">
      <c r="P560" s="187"/>
    </row>
    <row r="561" spans="16:16" x14ac:dyDescent="0.25">
      <c r="P561" s="187"/>
    </row>
    <row r="562" spans="16:16" x14ac:dyDescent="0.25">
      <c r="P562" s="187"/>
    </row>
    <row r="563" spans="16:16" x14ac:dyDescent="0.25">
      <c r="P563" s="187"/>
    </row>
    <row r="564" spans="16:16" x14ac:dyDescent="0.25">
      <c r="P564" s="187"/>
    </row>
    <row r="565" spans="16:16" x14ac:dyDescent="0.25">
      <c r="P565" s="187"/>
    </row>
    <row r="566" spans="16:16" x14ac:dyDescent="0.25">
      <c r="P566" s="187"/>
    </row>
    <row r="567" spans="16:16" x14ac:dyDescent="0.25">
      <c r="P567" s="187"/>
    </row>
    <row r="568" spans="16:16" x14ac:dyDescent="0.25">
      <c r="P568" s="187"/>
    </row>
    <row r="569" spans="16:16" x14ac:dyDescent="0.25">
      <c r="P569" s="187"/>
    </row>
    <row r="570" spans="16:16" x14ac:dyDescent="0.25">
      <c r="P570" s="187"/>
    </row>
    <row r="571" spans="16:16" x14ac:dyDescent="0.25">
      <c r="P571" s="187"/>
    </row>
    <row r="572" spans="16:16" x14ac:dyDescent="0.25">
      <c r="P572" s="187"/>
    </row>
    <row r="573" spans="16:16" x14ac:dyDescent="0.25">
      <c r="P573" s="187"/>
    </row>
    <row r="574" spans="16:16" x14ac:dyDescent="0.25">
      <c r="P574" s="187"/>
    </row>
    <row r="575" spans="16:16" x14ac:dyDescent="0.25">
      <c r="P575" s="187"/>
    </row>
    <row r="576" spans="16:16" x14ac:dyDescent="0.25">
      <c r="P576" s="187"/>
    </row>
    <row r="577" spans="16:16" x14ac:dyDescent="0.25">
      <c r="P577" s="187"/>
    </row>
    <row r="578" spans="16:16" x14ac:dyDescent="0.25">
      <c r="P578" s="187"/>
    </row>
    <row r="579" spans="16:16" x14ac:dyDescent="0.25">
      <c r="P579" s="187"/>
    </row>
    <row r="580" spans="16:16" x14ac:dyDescent="0.25">
      <c r="P580" s="187"/>
    </row>
    <row r="581" spans="16:16" x14ac:dyDescent="0.25">
      <c r="P581" s="187"/>
    </row>
    <row r="582" spans="16:16" x14ac:dyDescent="0.25">
      <c r="P582" s="187"/>
    </row>
    <row r="583" spans="16:16" x14ac:dyDescent="0.25">
      <c r="P583" s="187"/>
    </row>
    <row r="584" spans="16:16" x14ac:dyDescent="0.25">
      <c r="P584" s="187"/>
    </row>
    <row r="585" spans="16:16" x14ac:dyDescent="0.25">
      <c r="P585" s="187"/>
    </row>
    <row r="586" spans="16:16" x14ac:dyDescent="0.25">
      <c r="P586" s="187"/>
    </row>
    <row r="587" spans="16:16" x14ac:dyDescent="0.25">
      <c r="P587" s="187"/>
    </row>
    <row r="588" spans="16:16" x14ac:dyDescent="0.25">
      <c r="P588" s="187"/>
    </row>
    <row r="589" spans="16:16" x14ac:dyDescent="0.25">
      <c r="P589" s="187"/>
    </row>
    <row r="590" spans="16:16" x14ac:dyDescent="0.25">
      <c r="P590" s="187"/>
    </row>
    <row r="591" spans="16:16" x14ac:dyDescent="0.25">
      <c r="P591" s="187"/>
    </row>
    <row r="592" spans="16:16" x14ac:dyDescent="0.25">
      <c r="P592" s="187"/>
    </row>
    <row r="593" spans="16:16" x14ac:dyDescent="0.25">
      <c r="P593" s="187"/>
    </row>
    <row r="594" spans="16:16" x14ac:dyDescent="0.25">
      <c r="P594" s="187"/>
    </row>
    <row r="595" spans="16:16" x14ac:dyDescent="0.25">
      <c r="P595" s="187"/>
    </row>
    <row r="596" spans="16:16" x14ac:dyDescent="0.25">
      <c r="P596" s="187"/>
    </row>
    <row r="597" spans="16:16" x14ac:dyDescent="0.25">
      <c r="P597" s="187"/>
    </row>
    <row r="598" spans="16:16" x14ac:dyDescent="0.25">
      <c r="P598" s="187"/>
    </row>
    <row r="599" spans="16:16" x14ac:dyDescent="0.25">
      <c r="P599" s="187"/>
    </row>
    <row r="600" spans="16:16" x14ac:dyDescent="0.25">
      <c r="P600" s="187"/>
    </row>
    <row r="601" spans="16:16" x14ac:dyDescent="0.25">
      <c r="P601" s="187"/>
    </row>
    <row r="602" spans="16:16" x14ac:dyDescent="0.25">
      <c r="P602" s="187"/>
    </row>
    <row r="603" spans="16:16" x14ac:dyDescent="0.25">
      <c r="P603" s="187"/>
    </row>
    <row r="604" spans="16:16" x14ac:dyDescent="0.25">
      <c r="P604" s="187"/>
    </row>
    <row r="605" spans="16:16" x14ac:dyDescent="0.25">
      <c r="P605" s="187"/>
    </row>
    <row r="606" spans="16:16" x14ac:dyDescent="0.25">
      <c r="P606" s="187"/>
    </row>
    <row r="607" spans="16:16" x14ac:dyDescent="0.25">
      <c r="P607" s="187"/>
    </row>
    <row r="608" spans="16:16" x14ac:dyDescent="0.25">
      <c r="P608" s="187"/>
    </row>
    <row r="609" spans="16:16" x14ac:dyDescent="0.25">
      <c r="P609" s="187"/>
    </row>
    <row r="610" spans="16:16" x14ac:dyDescent="0.25">
      <c r="P610" s="187"/>
    </row>
    <row r="611" spans="16:16" x14ac:dyDescent="0.25">
      <c r="P611" s="187"/>
    </row>
    <row r="612" spans="16:16" x14ac:dyDescent="0.25">
      <c r="P612" s="187"/>
    </row>
    <row r="613" spans="16:16" x14ac:dyDescent="0.25">
      <c r="P613" s="187"/>
    </row>
    <row r="614" spans="16:16" x14ac:dyDescent="0.25">
      <c r="P614" s="187"/>
    </row>
    <row r="615" spans="16:16" x14ac:dyDescent="0.25">
      <c r="P615" s="187"/>
    </row>
    <row r="616" spans="16:16" x14ac:dyDescent="0.25">
      <c r="P616" s="187"/>
    </row>
    <row r="617" spans="16:16" x14ac:dyDescent="0.25">
      <c r="P617" s="187"/>
    </row>
    <row r="618" spans="16:16" x14ac:dyDescent="0.25">
      <c r="P618" s="187"/>
    </row>
    <row r="619" spans="16:16" x14ac:dyDescent="0.25">
      <c r="P619" s="187"/>
    </row>
    <row r="620" spans="16:16" x14ac:dyDescent="0.25">
      <c r="P620" s="187"/>
    </row>
    <row r="621" spans="16:16" x14ac:dyDescent="0.25">
      <c r="P621" s="187"/>
    </row>
    <row r="622" spans="16:16" x14ac:dyDescent="0.25">
      <c r="P622" s="187"/>
    </row>
    <row r="623" spans="16:16" x14ac:dyDescent="0.25">
      <c r="P623" s="187"/>
    </row>
    <row r="624" spans="16:16" x14ac:dyDescent="0.25">
      <c r="P624" s="187"/>
    </row>
    <row r="625" spans="16:16" x14ac:dyDescent="0.25">
      <c r="P625" s="187"/>
    </row>
    <row r="626" spans="16:16" x14ac:dyDescent="0.25">
      <c r="P626" s="187"/>
    </row>
    <row r="627" spans="16:16" x14ac:dyDescent="0.25">
      <c r="P627" s="187"/>
    </row>
    <row r="628" spans="16:16" x14ac:dyDescent="0.25">
      <c r="P628" s="187"/>
    </row>
    <row r="629" spans="16:16" x14ac:dyDescent="0.25">
      <c r="P629" s="187"/>
    </row>
    <row r="630" spans="16:16" x14ac:dyDescent="0.25">
      <c r="P630" s="187"/>
    </row>
    <row r="631" spans="16:16" x14ac:dyDescent="0.25">
      <c r="P631" s="187"/>
    </row>
    <row r="632" spans="16:16" x14ac:dyDescent="0.25">
      <c r="P632" s="187"/>
    </row>
    <row r="633" spans="16:16" x14ac:dyDescent="0.25">
      <c r="P633" s="187"/>
    </row>
    <row r="634" spans="16:16" x14ac:dyDescent="0.25">
      <c r="P634" s="187"/>
    </row>
    <row r="635" spans="16:16" x14ac:dyDescent="0.25">
      <c r="P635" s="187"/>
    </row>
    <row r="636" spans="16:16" x14ac:dyDescent="0.25">
      <c r="P636" s="187"/>
    </row>
    <row r="637" spans="16:16" x14ac:dyDescent="0.25">
      <c r="P637" s="187"/>
    </row>
    <row r="638" spans="16:16" x14ac:dyDescent="0.25">
      <c r="P638" s="187"/>
    </row>
    <row r="639" spans="16:16" x14ac:dyDescent="0.25">
      <c r="P639" s="187"/>
    </row>
    <row r="640" spans="16:16" x14ac:dyDescent="0.25">
      <c r="P640" s="187"/>
    </row>
    <row r="641" spans="16:16" x14ac:dyDescent="0.25">
      <c r="P641" s="187"/>
    </row>
    <row r="642" spans="16:16" x14ac:dyDescent="0.25">
      <c r="P642" s="187"/>
    </row>
    <row r="643" spans="16:16" x14ac:dyDescent="0.25">
      <c r="P643" s="187"/>
    </row>
    <row r="644" spans="16:16" x14ac:dyDescent="0.25">
      <c r="P644" s="187"/>
    </row>
    <row r="645" spans="16:16" x14ac:dyDescent="0.25">
      <c r="P645" s="187"/>
    </row>
    <row r="646" spans="16:16" x14ac:dyDescent="0.25">
      <c r="P646" s="187"/>
    </row>
    <row r="647" spans="16:16" x14ac:dyDescent="0.25">
      <c r="P647" s="187"/>
    </row>
    <row r="648" spans="16:16" x14ac:dyDescent="0.25">
      <c r="P648" s="187"/>
    </row>
    <row r="649" spans="16:16" x14ac:dyDescent="0.25">
      <c r="P649" s="187"/>
    </row>
    <row r="650" spans="16:16" x14ac:dyDescent="0.25">
      <c r="P650" s="187"/>
    </row>
    <row r="651" spans="16:16" x14ac:dyDescent="0.25">
      <c r="P651" s="187"/>
    </row>
    <row r="652" spans="16:16" x14ac:dyDescent="0.25">
      <c r="P652" s="187"/>
    </row>
    <row r="653" spans="16:16" x14ac:dyDescent="0.25">
      <c r="P653" s="187"/>
    </row>
    <row r="654" spans="16:16" x14ac:dyDescent="0.25">
      <c r="P654" s="187"/>
    </row>
    <row r="655" spans="16:16" x14ac:dyDescent="0.25">
      <c r="P655" s="187"/>
    </row>
    <row r="656" spans="16:16" x14ac:dyDescent="0.25">
      <c r="P656" s="187"/>
    </row>
    <row r="657" spans="16:16" x14ac:dyDescent="0.25">
      <c r="P657" s="187"/>
    </row>
    <row r="658" spans="16:16" x14ac:dyDescent="0.25">
      <c r="P658" s="187"/>
    </row>
    <row r="659" spans="16:16" x14ac:dyDescent="0.25">
      <c r="P659" s="187"/>
    </row>
    <row r="660" spans="16:16" x14ac:dyDescent="0.25">
      <c r="P660" s="187"/>
    </row>
    <row r="661" spans="16:16" x14ac:dyDescent="0.25">
      <c r="P661" s="187"/>
    </row>
    <row r="662" spans="16:16" x14ac:dyDescent="0.25">
      <c r="P662" s="187"/>
    </row>
    <row r="663" spans="16:16" x14ac:dyDescent="0.25">
      <c r="P663" s="187"/>
    </row>
    <row r="664" spans="16:16" x14ac:dyDescent="0.25">
      <c r="P664" s="187"/>
    </row>
    <row r="665" spans="16:16" x14ac:dyDescent="0.25">
      <c r="P665" s="187"/>
    </row>
    <row r="666" spans="16:16" x14ac:dyDescent="0.25">
      <c r="P666" s="187"/>
    </row>
    <row r="667" spans="16:16" x14ac:dyDescent="0.25">
      <c r="P667" s="187"/>
    </row>
    <row r="668" spans="16:16" x14ac:dyDescent="0.25">
      <c r="P668" s="187"/>
    </row>
    <row r="669" spans="16:16" x14ac:dyDescent="0.25">
      <c r="P669" s="187"/>
    </row>
    <row r="670" spans="16:16" x14ac:dyDescent="0.25">
      <c r="P670" s="187"/>
    </row>
    <row r="671" spans="16:16" x14ac:dyDescent="0.25">
      <c r="P671" s="187"/>
    </row>
    <row r="672" spans="16:16" x14ac:dyDescent="0.25">
      <c r="P672" s="187"/>
    </row>
    <row r="673" spans="16:16" x14ac:dyDescent="0.25">
      <c r="P673" s="187"/>
    </row>
    <row r="674" spans="16:16" x14ac:dyDescent="0.25">
      <c r="P674" s="187"/>
    </row>
    <row r="675" spans="16:16" x14ac:dyDescent="0.25">
      <c r="P675" s="187"/>
    </row>
    <row r="676" spans="16:16" x14ac:dyDescent="0.25">
      <c r="P676" s="187"/>
    </row>
    <row r="677" spans="16:16" x14ac:dyDescent="0.25">
      <c r="P677" s="187"/>
    </row>
    <row r="678" spans="16:16" x14ac:dyDescent="0.25">
      <c r="P678" s="187"/>
    </row>
    <row r="679" spans="16:16" x14ac:dyDescent="0.25">
      <c r="P679" s="187"/>
    </row>
    <row r="680" spans="16:16" x14ac:dyDescent="0.25">
      <c r="P680" s="187"/>
    </row>
    <row r="681" spans="16:16" x14ac:dyDescent="0.25">
      <c r="P681" s="187"/>
    </row>
    <row r="682" spans="16:16" x14ac:dyDescent="0.25">
      <c r="P682" s="187"/>
    </row>
    <row r="683" spans="16:16" x14ac:dyDescent="0.25">
      <c r="P683" s="187"/>
    </row>
    <row r="684" spans="16:16" x14ac:dyDescent="0.25">
      <c r="P684" s="187"/>
    </row>
    <row r="685" spans="16:16" x14ac:dyDescent="0.25">
      <c r="P685" s="187"/>
    </row>
    <row r="686" spans="16:16" x14ac:dyDescent="0.25">
      <c r="P686" s="187"/>
    </row>
    <row r="687" spans="16:16" x14ac:dyDescent="0.25">
      <c r="P687" s="187"/>
    </row>
    <row r="688" spans="16:16" x14ac:dyDescent="0.25">
      <c r="P688" s="187"/>
    </row>
    <row r="689" spans="16:16" x14ac:dyDescent="0.25">
      <c r="P689" s="187"/>
    </row>
    <row r="690" spans="16:16" x14ac:dyDescent="0.25">
      <c r="P690" s="187"/>
    </row>
    <row r="691" spans="16:16" x14ac:dyDescent="0.25">
      <c r="P691" s="187"/>
    </row>
    <row r="692" spans="16:16" x14ac:dyDescent="0.25">
      <c r="P692" s="187"/>
    </row>
    <row r="693" spans="16:16" x14ac:dyDescent="0.25">
      <c r="P693" s="187"/>
    </row>
    <row r="694" spans="16:16" x14ac:dyDescent="0.25">
      <c r="P694" s="187"/>
    </row>
    <row r="695" spans="16:16" x14ac:dyDescent="0.25">
      <c r="P695" s="187"/>
    </row>
    <row r="696" spans="16:16" x14ac:dyDescent="0.25">
      <c r="P696" s="187"/>
    </row>
    <row r="697" spans="16:16" x14ac:dyDescent="0.25">
      <c r="P697" s="187"/>
    </row>
    <row r="698" spans="16:16" x14ac:dyDescent="0.25">
      <c r="P698" s="187"/>
    </row>
    <row r="699" spans="16:16" x14ac:dyDescent="0.25">
      <c r="P699" s="187"/>
    </row>
    <row r="700" spans="16:16" x14ac:dyDescent="0.25">
      <c r="P700" s="187"/>
    </row>
    <row r="701" spans="16:16" x14ac:dyDescent="0.25">
      <c r="P701" s="187"/>
    </row>
    <row r="702" spans="16:16" x14ac:dyDescent="0.25">
      <c r="P702" s="187"/>
    </row>
    <row r="703" spans="16:16" x14ac:dyDescent="0.25">
      <c r="P703" s="187"/>
    </row>
    <row r="704" spans="16:16" x14ac:dyDescent="0.25">
      <c r="P704" s="187"/>
    </row>
    <row r="705" spans="16:16" x14ac:dyDescent="0.25">
      <c r="P705" s="187"/>
    </row>
    <row r="706" spans="16:16" x14ac:dyDescent="0.25">
      <c r="P706" s="187"/>
    </row>
    <row r="707" spans="16:16" x14ac:dyDescent="0.25">
      <c r="P707" s="187"/>
    </row>
    <row r="708" spans="16:16" x14ac:dyDescent="0.25">
      <c r="P708" s="187"/>
    </row>
    <row r="709" spans="16:16" x14ac:dyDescent="0.25">
      <c r="P709" s="187"/>
    </row>
    <row r="710" spans="16:16" x14ac:dyDescent="0.25">
      <c r="P710" s="187"/>
    </row>
    <row r="711" spans="16:16" x14ac:dyDescent="0.25">
      <c r="P711" s="187"/>
    </row>
    <row r="712" spans="16:16" x14ac:dyDescent="0.25">
      <c r="P712" s="187"/>
    </row>
    <row r="713" spans="16:16" x14ac:dyDescent="0.25">
      <c r="P713" s="187"/>
    </row>
    <row r="714" spans="16:16" x14ac:dyDescent="0.25">
      <c r="P714" s="187"/>
    </row>
    <row r="715" spans="16:16" x14ac:dyDescent="0.25">
      <c r="P715" s="187"/>
    </row>
    <row r="716" spans="16:16" x14ac:dyDescent="0.25">
      <c r="P716" s="187"/>
    </row>
    <row r="717" spans="16:16" x14ac:dyDescent="0.25">
      <c r="P717" s="187"/>
    </row>
    <row r="718" spans="16:16" x14ac:dyDescent="0.25">
      <c r="P718" s="187"/>
    </row>
    <row r="719" spans="16:16" x14ac:dyDescent="0.25">
      <c r="P719" s="187"/>
    </row>
    <row r="720" spans="16:16" x14ac:dyDescent="0.25">
      <c r="P720" s="187"/>
    </row>
    <row r="721" spans="16:16" x14ac:dyDescent="0.25">
      <c r="P721" s="187"/>
    </row>
    <row r="722" spans="16:16" x14ac:dyDescent="0.25">
      <c r="P722" s="187"/>
    </row>
    <row r="723" spans="16:16" x14ac:dyDescent="0.25">
      <c r="P723" s="187"/>
    </row>
    <row r="724" spans="16:16" x14ac:dyDescent="0.25">
      <c r="P724" s="187"/>
    </row>
    <row r="725" spans="16:16" x14ac:dyDescent="0.25">
      <c r="P725" s="187"/>
    </row>
    <row r="726" spans="16:16" x14ac:dyDescent="0.25">
      <c r="P726" s="187"/>
    </row>
    <row r="727" spans="16:16" x14ac:dyDescent="0.25">
      <c r="P727" s="187"/>
    </row>
    <row r="728" spans="16:16" x14ac:dyDescent="0.25">
      <c r="P728" s="187"/>
    </row>
    <row r="729" spans="16:16" x14ac:dyDescent="0.25">
      <c r="P729" s="187"/>
    </row>
    <row r="730" spans="16:16" x14ac:dyDescent="0.25">
      <c r="P730" s="187"/>
    </row>
    <row r="731" spans="16:16" x14ac:dyDescent="0.25">
      <c r="P731" s="187"/>
    </row>
    <row r="732" spans="16:16" x14ac:dyDescent="0.25">
      <c r="P732" s="187"/>
    </row>
    <row r="733" spans="16:16" x14ac:dyDescent="0.25">
      <c r="P733" s="187"/>
    </row>
    <row r="734" spans="16:16" x14ac:dyDescent="0.25">
      <c r="P734" s="187"/>
    </row>
    <row r="735" spans="16:16" x14ac:dyDescent="0.25">
      <c r="P735" s="187"/>
    </row>
    <row r="736" spans="16:16" x14ac:dyDescent="0.25">
      <c r="P736" s="187"/>
    </row>
    <row r="737" spans="16:16" x14ac:dyDescent="0.25">
      <c r="P737" s="187"/>
    </row>
    <row r="738" spans="16:16" x14ac:dyDescent="0.25">
      <c r="P738" s="187"/>
    </row>
    <row r="739" spans="16:16" x14ac:dyDescent="0.25">
      <c r="P739" s="187"/>
    </row>
    <row r="740" spans="16:16" x14ac:dyDescent="0.25">
      <c r="P740" s="187"/>
    </row>
    <row r="741" spans="16:16" x14ac:dyDescent="0.25">
      <c r="P741" s="187"/>
    </row>
    <row r="742" spans="16:16" x14ac:dyDescent="0.25">
      <c r="P742" s="187"/>
    </row>
    <row r="743" spans="16:16" x14ac:dyDescent="0.25">
      <c r="P743" s="187"/>
    </row>
    <row r="744" spans="16:16" x14ac:dyDescent="0.25">
      <c r="P744" s="187"/>
    </row>
    <row r="745" spans="16:16" x14ac:dyDescent="0.25">
      <c r="P745" s="187"/>
    </row>
    <row r="746" spans="16:16" x14ac:dyDescent="0.25">
      <c r="P746" s="187"/>
    </row>
    <row r="747" spans="16:16" x14ac:dyDescent="0.25">
      <c r="P747" s="187"/>
    </row>
    <row r="748" spans="16:16" x14ac:dyDescent="0.25">
      <c r="P748" s="187"/>
    </row>
    <row r="749" spans="16:16" x14ac:dyDescent="0.25">
      <c r="P749" s="187"/>
    </row>
    <row r="750" spans="16:16" x14ac:dyDescent="0.25">
      <c r="P750" s="187"/>
    </row>
    <row r="751" spans="16:16" x14ac:dyDescent="0.25">
      <c r="P751" s="187"/>
    </row>
    <row r="752" spans="16:16" x14ac:dyDescent="0.25">
      <c r="P752" s="187"/>
    </row>
    <row r="753" spans="16:16" x14ac:dyDescent="0.25">
      <c r="P753" s="187"/>
    </row>
    <row r="754" spans="16:16" x14ac:dyDescent="0.25">
      <c r="P754" s="187"/>
    </row>
    <row r="755" spans="16:16" x14ac:dyDescent="0.25">
      <c r="P755" s="187"/>
    </row>
    <row r="756" spans="16:16" x14ac:dyDescent="0.25">
      <c r="P756" s="187"/>
    </row>
    <row r="757" spans="16:16" x14ac:dyDescent="0.25">
      <c r="P757" s="187"/>
    </row>
    <row r="758" spans="16:16" x14ac:dyDescent="0.25">
      <c r="P758" s="187"/>
    </row>
    <row r="759" spans="16:16" x14ac:dyDescent="0.25">
      <c r="P759" s="187"/>
    </row>
    <row r="760" spans="16:16" x14ac:dyDescent="0.25">
      <c r="P760" s="187"/>
    </row>
    <row r="761" spans="16:16" x14ac:dyDescent="0.25">
      <c r="P761" s="187"/>
    </row>
    <row r="762" spans="16:16" x14ac:dyDescent="0.25">
      <c r="P762" s="187"/>
    </row>
    <row r="763" spans="16:16" x14ac:dyDescent="0.25">
      <c r="P763" s="187"/>
    </row>
    <row r="764" spans="16:16" x14ac:dyDescent="0.25">
      <c r="P764" s="187"/>
    </row>
    <row r="765" spans="16:16" x14ac:dyDescent="0.25">
      <c r="P765" s="187"/>
    </row>
    <row r="766" spans="16:16" x14ac:dyDescent="0.25">
      <c r="P766" s="187"/>
    </row>
    <row r="767" spans="16:16" x14ac:dyDescent="0.25">
      <c r="P767" s="187"/>
    </row>
    <row r="768" spans="16:16" x14ac:dyDescent="0.25">
      <c r="P768" s="187"/>
    </row>
    <row r="769" spans="16:16" x14ac:dyDescent="0.25">
      <c r="P769" s="187"/>
    </row>
    <row r="770" spans="16:16" x14ac:dyDescent="0.25">
      <c r="P770" s="187"/>
    </row>
    <row r="771" spans="16:16" x14ac:dyDescent="0.25">
      <c r="P771" s="187"/>
    </row>
    <row r="772" spans="16:16" x14ac:dyDescent="0.25">
      <c r="P772" s="187"/>
    </row>
    <row r="773" spans="16:16" x14ac:dyDescent="0.25">
      <c r="P773" s="187"/>
    </row>
    <row r="774" spans="16:16" x14ac:dyDescent="0.25">
      <c r="P774" s="187"/>
    </row>
    <row r="775" spans="16:16" x14ac:dyDescent="0.25">
      <c r="P775" s="187"/>
    </row>
    <row r="776" spans="16:16" x14ac:dyDescent="0.25">
      <c r="P776" s="187"/>
    </row>
    <row r="777" spans="16:16" x14ac:dyDescent="0.25">
      <c r="P777" s="187"/>
    </row>
    <row r="778" spans="16:16" x14ac:dyDescent="0.25">
      <c r="P778" s="187"/>
    </row>
    <row r="779" spans="16:16" x14ac:dyDescent="0.25">
      <c r="P779" s="187"/>
    </row>
    <row r="780" spans="16:16" x14ac:dyDescent="0.25">
      <c r="P780" s="187"/>
    </row>
    <row r="781" spans="16:16" x14ac:dyDescent="0.25">
      <c r="P781" s="187"/>
    </row>
    <row r="782" spans="16:16" x14ac:dyDescent="0.25">
      <c r="P782" s="187"/>
    </row>
    <row r="783" spans="16:16" x14ac:dyDescent="0.25">
      <c r="P783" s="187"/>
    </row>
    <row r="784" spans="16:16" x14ac:dyDescent="0.25">
      <c r="P784" s="187"/>
    </row>
    <row r="785" spans="16:16" x14ac:dyDescent="0.25">
      <c r="P785" s="187"/>
    </row>
    <row r="786" spans="16:16" x14ac:dyDescent="0.25">
      <c r="P786" s="187"/>
    </row>
    <row r="787" spans="16:16" x14ac:dyDescent="0.25">
      <c r="P787" s="187"/>
    </row>
    <row r="788" spans="16:16" x14ac:dyDescent="0.25">
      <c r="P788" s="187"/>
    </row>
    <row r="789" spans="16:16" x14ac:dyDescent="0.25">
      <c r="P789" s="187"/>
    </row>
    <row r="790" spans="16:16" x14ac:dyDescent="0.25">
      <c r="P790" s="187"/>
    </row>
    <row r="791" spans="16:16" x14ac:dyDescent="0.25">
      <c r="P791" s="187"/>
    </row>
    <row r="792" spans="16:16" x14ac:dyDescent="0.25">
      <c r="P792" s="187"/>
    </row>
    <row r="793" spans="16:16" x14ac:dyDescent="0.25">
      <c r="P793" s="187"/>
    </row>
    <row r="794" spans="16:16" x14ac:dyDescent="0.25">
      <c r="P794" s="187"/>
    </row>
    <row r="795" spans="16:16" x14ac:dyDescent="0.25">
      <c r="P795" s="187"/>
    </row>
    <row r="796" spans="16:16" x14ac:dyDescent="0.25">
      <c r="P796" s="187"/>
    </row>
    <row r="797" spans="16:16" x14ac:dyDescent="0.25">
      <c r="P797" s="187"/>
    </row>
    <row r="798" spans="16:16" x14ac:dyDescent="0.25">
      <c r="P798" s="187"/>
    </row>
    <row r="799" spans="16:16" x14ac:dyDescent="0.25">
      <c r="P799" s="187"/>
    </row>
    <row r="800" spans="16:16" x14ac:dyDescent="0.25">
      <c r="P800" s="187"/>
    </row>
    <row r="801" spans="16:16" x14ac:dyDescent="0.25">
      <c r="P801" s="187"/>
    </row>
    <row r="802" spans="16:16" x14ac:dyDescent="0.25">
      <c r="P802" s="187"/>
    </row>
    <row r="803" spans="16:16" x14ac:dyDescent="0.25">
      <c r="P803" s="187"/>
    </row>
    <row r="804" spans="16:16" x14ac:dyDescent="0.25">
      <c r="P804" s="187"/>
    </row>
    <row r="805" spans="16:16" x14ac:dyDescent="0.25">
      <c r="P805" s="187"/>
    </row>
    <row r="806" spans="16:16" x14ac:dyDescent="0.25">
      <c r="P806" s="187"/>
    </row>
    <row r="807" spans="16:16" x14ac:dyDescent="0.25">
      <c r="P807" s="187"/>
    </row>
    <row r="808" spans="16:16" x14ac:dyDescent="0.25">
      <c r="P808" s="187"/>
    </row>
    <row r="809" spans="16:16" x14ac:dyDescent="0.25">
      <c r="P809" s="187"/>
    </row>
    <row r="810" spans="16:16" x14ac:dyDescent="0.25">
      <c r="P810" s="187"/>
    </row>
    <row r="811" spans="16:16" x14ac:dyDescent="0.25">
      <c r="P811" s="187"/>
    </row>
    <row r="812" spans="16:16" x14ac:dyDescent="0.25">
      <c r="P812" s="187"/>
    </row>
    <row r="813" spans="16:16" x14ac:dyDescent="0.25">
      <c r="P813" s="187"/>
    </row>
    <row r="814" spans="16:16" x14ac:dyDescent="0.25">
      <c r="P814" s="187"/>
    </row>
    <row r="815" spans="16:16" x14ac:dyDescent="0.25">
      <c r="P815" s="187"/>
    </row>
    <row r="816" spans="16:16" x14ac:dyDescent="0.25">
      <c r="P816" s="187"/>
    </row>
    <row r="817" spans="16:16" x14ac:dyDescent="0.25">
      <c r="P817" s="187"/>
    </row>
    <row r="818" spans="16:16" x14ac:dyDescent="0.25">
      <c r="P818" s="187"/>
    </row>
    <row r="819" spans="16:16" x14ac:dyDescent="0.25">
      <c r="P819" s="187"/>
    </row>
    <row r="820" spans="16:16" x14ac:dyDescent="0.25">
      <c r="P820" s="187"/>
    </row>
    <row r="821" spans="16:16" x14ac:dyDescent="0.25">
      <c r="P821" s="187"/>
    </row>
    <row r="822" spans="16:16" x14ac:dyDescent="0.25">
      <c r="P822" s="187"/>
    </row>
    <row r="823" spans="16:16" x14ac:dyDescent="0.25">
      <c r="P823" s="187"/>
    </row>
    <row r="824" spans="16:16" x14ac:dyDescent="0.25">
      <c r="P824" s="187"/>
    </row>
    <row r="825" spans="16:16" x14ac:dyDescent="0.25">
      <c r="P825" s="187"/>
    </row>
    <row r="826" spans="16:16" x14ac:dyDescent="0.25">
      <c r="P826" s="187"/>
    </row>
    <row r="827" spans="16:16" x14ac:dyDescent="0.25">
      <c r="P827" s="187"/>
    </row>
    <row r="828" spans="16:16" x14ac:dyDescent="0.25">
      <c r="P828" s="187"/>
    </row>
    <row r="829" spans="16:16" x14ac:dyDescent="0.25">
      <c r="P829" s="187"/>
    </row>
    <row r="830" spans="16:16" x14ac:dyDescent="0.25">
      <c r="P830" s="187"/>
    </row>
    <row r="831" spans="16:16" x14ac:dyDescent="0.25">
      <c r="P831" s="187"/>
    </row>
    <row r="832" spans="16:16" x14ac:dyDescent="0.25">
      <c r="P832" s="187"/>
    </row>
    <row r="833" spans="16:16" x14ac:dyDescent="0.25">
      <c r="P833" s="187"/>
    </row>
    <row r="834" spans="16:16" x14ac:dyDescent="0.25">
      <c r="P834" s="187"/>
    </row>
    <row r="835" spans="16:16" x14ac:dyDescent="0.25">
      <c r="P835" s="187"/>
    </row>
    <row r="836" spans="16:16" x14ac:dyDescent="0.25">
      <c r="P836" s="187"/>
    </row>
    <row r="837" spans="16:16" x14ac:dyDescent="0.25">
      <c r="P837" s="187"/>
    </row>
    <row r="838" spans="16:16" x14ac:dyDescent="0.25">
      <c r="P838" s="187"/>
    </row>
    <row r="839" spans="16:16" x14ac:dyDescent="0.25">
      <c r="P839" s="187"/>
    </row>
    <row r="840" spans="16:16" x14ac:dyDescent="0.25">
      <c r="P840" s="187"/>
    </row>
    <row r="841" spans="16:16" x14ac:dyDescent="0.25">
      <c r="P841" s="187"/>
    </row>
    <row r="842" spans="16:16" x14ac:dyDescent="0.25">
      <c r="P842" s="187"/>
    </row>
    <row r="843" spans="16:16" x14ac:dyDescent="0.25">
      <c r="P843" s="187"/>
    </row>
    <row r="844" spans="16:16" x14ac:dyDescent="0.25">
      <c r="P844" s="187"/>
    </row>
    <row r="845" spans="16:16" x14ac:dyDescent="0.25">
      <c r="P845" s="187"/>
    </row>
    <row r="846" spans="16:16" x14ac:dyDescent="0.25">
      <c r="P846" s="187"/>
    </row>
    <row r="847" spans="16:16" x14ac:dyDescent="0.25">
      <c r="P847" s="187"/>
    </row>
    <row r="848" spans="16:16" x14ac:dyDescent="0.25">
      <c r="P848" s="187"/>
    </row>
    <row r="849" spans="16:16" x14ac:dyDescent="0.25">
      <c r="P849" s="187"/>
    </row>
    <row r="850" spans="16:16" x14ac:dyDescent="0.25">
      <c r="P850" s="187"/>
    </row>
    <row r="851" spans="16:16" x14ac:dyDescent="0.25">
      <c r="P851" s="187"/>
    </row>
    <row r="852" spans="16:16" x14ac:dyDescent="0.25">
      <c r="P852" s="187"/>
    </row>
    <row r="853" spans="16:16" x14ac:dyDescent="0.25">
      <c r="P853" s="187"/>
    </row>
    <row r="854" spans="16:16" x14ac:dyDescent="0.25">
      <c r="P854" s="187"/>
    </row>
    <row r="855" spans="16:16" x14ac:dyDescent="0.25">
      <c r="P855" s="187"/>
    </row>
    <row r="856" spans="16:16" x14ac:dyDescent="0.25">
      <c r="P856" s="187"/>
    </row>
    <row r="857" spans="16:16" x14ac:dyDescent="0.25">
      <c r="P857" s="187"/>
    </row>
    <row r="858" spans="16:16" x14ac:dyDescent="0.25">
      <c r="P858" s="187"/>
    </row>
    <row r="859" spans="16:16" x14ac:dyDescent="0.25">
      <c r="P859" s="187"/>
    </row>
    <row r="860" spans="16:16" x14ac:dyDescent="0.25">
      <c r="P860" s="187"/>
    </row>
    <row r="861" spans="16:16" x14ac:dyDescent="0.25">
      <c r="P861" s="187"/>
    </row>
    <row r="862" spans="16:16" x14ac:dyDescent="0.25">
      <c r="P862" s="187"/>
    </row>
    <row r="863" spans="16:16" x14ac:dyDescent="0.25">
      <c r="P863" s="187"/>
    </row>
    <row r="864" spans="16:16" x14ac:dyDescent="0.25">
      <c r="P864" s="187"/>
    </row>
    <row r="865" spans="16:16" x14ac:dyDescent="0.25">
      <c r="P865" s="187"/>
    </row>
    <row r="866" spans="16:16" x14ac:dyDescent="0.25">
      <c r="P866" s="187"/>
    </row>
    <row r="867" spans="16:16" x14ac:dyDescent="0.25">
      <c r="P867" s="187"/>
    </row>
    <row r="868" spans="16:16" x14ac:dyDescent="0.25">
      <c r="P868" s="187"/>
    </row>
    <row r="869" spans="16:16" x14ac:dyDescent="0.25">
      <c r="P869" s="187"/>
    </row>
    <row r="870" spans="16:16" x14ac:dyDescent="0.25">
      <c r="P870" s="187"/>
    </row>
    <row r="871" spans="16:16" x14ac:dyDescent="0.25">
      <c r="P871" s="187"/>
    </row>
    <row r="872" spans="16:16" x14ac:dyDescent="0.25">
      <c r="P872" s="187"/>
    </row>
    <row r="873" spans="16:16" x14ac:dyDescent="0.25">
      <c r="P873" s="187"/>
    </row>
    <row r="874" spans="16:16" x14ac:dyDescent="0.25">
      <c r="P874" s="187"/>
    </row>
    <row r="875" spans="16:16" x14ac:dyDescent="0.25">
      <c r="P875" s="187"/>
    </row>
    <row r="876" spans="16:16" x14ac:dyDescent="0.25">
      <c r="P876" s="187"/>
    </row>
    <row r="877" spans="16:16" x14ac:dyDescent="0.25">
      <c r="P877" s="187"/>
    </row>
    <row r="878" spans="16:16" x14ac:dyDescent="0.25">
      <c r="P878" s="187"/>
    </row>
    <row r="879" spans="16:16" x14ac:dyDescent="0.25">
      <c r="P879" s="187"/>
    </row>
    <row r="880" spans="16:16" x14ac:dyDescent="0.25">
      <c r="P880" s="187"/>
    </row>
    <row r="881" spans="16:16" x14ac:dyDescent="0.25">
      <c r="P881" s="187"/>
    </row>
    <row r="882" spans="16:16" x14ac:dyDescent="0.25">
      <c r="P882" s="187"/>
    </row>
    <row r="883" spans="16:16" x14ac:dyDescent="0.25">
      <c r="P883" s="187"/>
    </row>
    <row r="884" spans="16:16" x14ac:dyDescent="0.25">
      <c r="P884" s="187"/>
    </row>
    <row r="885" spans="16:16" x14ac:dyDescent="0.25">
      <c r="P885" s="187"/>
    </row>
    <row r="886" spans="16:16" x14ac:dyDescent="0.25">
      <c r="P886" s="187"/>
    </row>
    <row r="887" spans="16:16" x14ac:dyDescent="0.25">
      <c r="P887" s="187"/>
    </row>
    <row r="888" spans="16:16" x14ac:dyDescent="0.25">
      <c r="P888" s="187"/>
    </row>
    <row r="889" spans="16:16" x14ac:dyDescent="0.25">
      <c r="P889" s="187"/>
    </row>
    <row r="890" spans="16:16" x14ac:dyDescent="0.25">
      <c r="P890" s="187"/>
    </row>
    <row r="891" spans="16:16" x14ac:dyDescent="0.25">
      <c r="P891" s="187"/>
    </row>
    <row r="892" spans="16:16" x14ac:dyDescent="0.25">
      <c r="P892" s="187"/>
    </row>
    <row r="893" spans="16:16" x14ac:dyDescent="0.25">
      <c r="P893" s="187"/>
    </row>
    <row r="894" spans="16:16" x14ac:dyDescent="0.25">
      <c r="P894" s="187"/>
    </row>
    <row r="895" spans="16:16" x14ac:dyDescent="0.25">
      <c r="P895" s="187"/>
    </row>
    <row r="896" spans="16:16" x14ac:dyDescent="0.25">
      <c r="P896" s="187"/>
    </row>
    <row r="897" spans="16:16" x14ac:dyDescent="0.25">
      <c r="P897" s="187"/>
    </row>
    <row r="898" spans="16:16" x14ac:dyDescent="0.25">
      <c r="P898" s="187"/>
    </row>
    <row r="899" spans="16:16" x14ac:dyDescent="0.25">
      <c r="P899" s="187"/>
    </row>
    <row r="900" spans="16:16" x14ac:dyDescent="0.25">
      <c r="P900" s="187"/>
    </row>
    <row r="901" spans="16:16" x14ac:dyDescent="0.25">
      <c r="P901" s="187"/>
    </row>
    <row r="902" spans="16:16" x14ac:dyDescent="0.25">
      <c r="P902" s="187"/>
    </row>
    <row r="903" spans="16:16" x14ac:dyDescent="0.25">
      <c r="P903" s="187"/>
    </row>
    <row r="904" spans="16:16" x14ac:dyDescent="0.25">
      <c r="P904" s="187"/>
    </row>
    <row r="905" spans="16:16" x14ac:dyDescent="0.25">
      <c r="P905" s="187"/>
    </row>
    <row r="906" spans="16:16" x14ac:dyDescent="0.25">
      <c r="P906" s="187"/>
    </row>
    <row r="907" spans="16:16" x14ac:dyDescent="0.25">
      <c r="P907" s="187"/>
    </row>
    <row r="908" spans="16:16" x14ac:dyDescent="0.25">
      <c r="P908" s="187"/>
    </row>
    <row r="909" spans="16:16" x14ac:dyDescent="0.25">
      <c r="P909" s="187"/>
    </row>
    <row r="910" spans="16:16" x14ac:dyDescent="0.25">
      <c r="P910" s="187"/>
    </row>
    <row r="911" spans="16:16" x14ac:dyDescent="0.25">
      <c r="P911" s="187"/>
    </row>
    <row r="912" spans="16:16" x14ac:dyDescent="0.25">
      <c r="P912" s="187"/>
    </row>
    <row r="913" spans="16:16" x14ac:dyDescent="0.25">
      <c r="P913" s="187"/>
    </row>
    <row r="914" spans="16:16" x14ac:dyDescent="0.25">
      <c r="P914" s="187"/>
    </row>
    <row r="915" spans="16:16" x14ac:dyDescent="0.25">
      <c r="P915" s="187"/>
    </row>
    <row r="916" spans="16:16" x14ac:dyDescent="0.25">
      <c r="P916" s="187"/>
    </row>
    <row r="917" spans="16:16" x14ac:dyDescent="0.25">
      <c r="P917" s="187"/>
    </row>
    <row r="918" spans="16:16" x14ac:dyDescent="0.25">
      <c r="P918" s="187"/>
    </row>
    <row r="919" spans="16:16" x14ac:dyDescent="0.25">
      <c r="P919" s="187"/>
    </row>
    <row r="920" spans="16:16" x14ac:dyDescent="0.25">
      <c r="P920" s="187"/>
    </row>
    <row r="921" spans="16:16" x14ac:dyDescent="0.25">
      <c r="P921" s="187"/>
    </row>
    <row r="922" spans="16:16" x14ac:dyDescent="0.25">
      <c r="P922" s="187"/>
    </row>
    <row r="923" spans="16:16" x14ac:dyDescent="0.25">
      <c r="P923" s="187"/>
    </row>
    <row r="924" spans="16:16" x14ac:dyDescent="0.25">
      <c r="P924" s="187"/>
    </row>
    <row r="925" spans="16:16" x14ac:dyDescent="0.25">
      <c r="P925" s="187"/>
    </row>
    <row r="926" spans="16:16" x14ac:dyDescent="0.25">
      <c r="P926" s="187"/>
    </row>
    <row r="927" spans="16:16" x14ac:dyDescent="0.25">
      <c r="P927" s="187"/>
    </row>
    <row r="928" spans="16:16" x14ac:dyDescent="0.25">
      <c r="P928" s="187"/>
    </row>
    <row r="929" spans="16:16" x14ac:dyDescent="0.25">
      <c r="P929" s="187"/>
    </row>
    <row r="930" spans="16:16" x14ac:dyDescent="0.25">
      <c r="P930" s="187"/>
    </row>
    <row r="931" spans="16:16" x14ac:dyDescent="0.25">
      <c r="P931" s="187"/>
    </row>
    <row r="932" spans="16:16" x14ac:dyDescent="0.25">
      <c r="P932" s="187"/>
    </row>
    <row r="933" spans="16:16" x14ac:dyDescent="0.25">
      <c r="P933" s="187"/>
    </row>
    <row r="934" spans="16:16" x14ac:dyDescent="0.25">
      <c r="P934" s="187"/>
    </row>
    <row r="935" spans="16:16" x14ac:dyDescent="0.25">
      <c r="P935" s="187"/>
    </row>
    <row r="936" spans="16:16" x14ac:dyDescent="0.25">
      <c r="P936" s="187"/>
    </row>
    <row r="937" spans="16:16" x14ac:dyDescent="0.25">
      <c r="P937" s="187"/>
    </row>
    <row r="938" spans="16:16" x14ac:dyDescent="0.25">
      <c r="P938" s="187"/>
    </row>
    <row r="939" spans="16:16" x14ac:dyDescent="0.25">
      <c r="P939" s="187"/>
    </row>
    <row r="940" spans="16:16" x14ac:dyDescent="0.25">
      <c r="P940" s="187"/>
    </row>
    <row r="941" spans="16:16" x14ac:dyDescent="0.25">
      <c r="P941" s="187"/>
    </row>
    <row r="942" spans="16:16" x14ac:dyDescent="0.25">
      <c r="P942" s="187"/>
    </row>
    <row r="943" spans="16:16" x14ac:dyDescent="0.25">
      <c r="P943" s="187"/>
    </row>
    <row r="944" spans="16:16" x14ac:dyDescent="0.25">
      <c r="P944" s="187"/>
    </row>
    <row r="945" spans="16:16" x14ac:dyDescent="0.25">
      <c r="P945" s="187"/>
    </row>
    <row r="946" spans="16:16" x14ac:dyDescent="0.25">
      <c r="P946" s="187"/>
    </row>
    <row r="947" spans="16:16" x14ac:dyDescent="0.25">
      <c r="P947" s="187"/>
    </row>
    <row r="948" spans="16:16" x14ac:dyDescent="0.25">
      <c r="P948" s="187"/>
    </row>
    <row r="949" spans="16:16" x14ac:dyDescent="0.25">
      <c r="P949" s="187"/>
    </row>
    <row r="950" spans="16:16" x14ac:dyDescent="0.25">
      <c r="P950" s="187"/>
    </row>
    <row r="951" spans="16:16" x14ac:dyDescent="0.25">
      <c r="P951" s="187"/>
    </row>
    <row r="952" spans="16:16" x14ac:dyDescent="0.25">
      <c r="P952" s="187"/>
    </row>
    <row r="953" spans="16:16" x14ac:dyDescent="0.25">
      <c r="P953" s="187"/>
    </row>
    <row r="954" spans="16:16" x14ac:dyDescent="0.25">
      <c r="P954" s="187"/>
    </row>
    <row r="955" spans="16:16" x14ac:dyDescent="0.25">
      <c r="P955" s="187"/>
    </row>
    <row r="956" spans="16:16" x14ac:dyDescent="0.25">
      <c r="P956" s="187"/>
    </row>
    <row r="957" spans="16:16" x14ac:dyDescent="0.25">
      <c r="P957" s="187"/>
    </row>
    <row r="958" spans="16:16" x14ac:dyDescent="0.25">
      <c r="P958" s="187"/>
    </row>
    <row r="959" spans="16:16" x14ac:dyDescent="0.25">
      <c r="P959" s="187"/>
    </row>
    <row r="960" spans="16:16" x14ac:dyDescent="0.25">
      <c r="P960" s="187"/>
    </row>
    <row r="961" spans="16:16" x14ac:dyDescent="0.25">
      <c r="P961" s="187"/>
    </row>
    <row r="962" spans="16:16" x14ac:dyDescent="0.25">
      <c r="P962" s="187"/>
    </row>
    <row r="963" spans="16:16" x14ac:dyDescent="0.25">
      <c r="P963" s="187"/>
    </row>
    <row r="964" spans="16:16" x14ac:dyDescent="0.25">
      <c r="P964" s="187"/>
    </row>
    <row r="965" spans="16:16" x14ac:dyDescent="0.25">
      <c r="P965" s="187"/>
    </row>
    <row r="966" spans="16:16" x14ac:dyDescent="0.25">
      <c r="P966" s="187"/>
    </row>
    <row r="967" spans="16:16" x14ac:dyDescent="0.25">
      <c r="P967" s="187"/>
    </row>
    <row r="968" spans="16:16" x14ac:dyDescent="0.25">
      <c r="P968" s="187"/>
    </row>
    <row r="969" spans="16:16" x14ac:dyDescent="0.25">
      <c r="P969" s="187"/>
    </row>
    <row r="970" spans="16:16" x14ac:dyDescent="0.25">
      <c r="P970" s="187"/>
    </row>
    <row r="971" spans="16:16" x14ac:dyDescent="0.25">
      <c r="P971" s="187"/>
    </row>
    <row r="972" spans="16:16" x14ac:dyDescent="0.25">
      <c r="P972" s="187"/>
    </row>
    <row r="973" spans="16:16" x14ac:dyDescent="0.25">
      <c r="P973" s="187"/>
    </row>
    <row r="974" spans="16:16" x14ac:dyDescent="0.25">
      <c r="P974" s="187"/>
    </row>
    <row r="975" spans="16:16" x14ac:dyDescent="0.25">
      <c r="P975" s="187"/>
    </row>
    <row r="976" spans="16:16" x14ac:dyDescent="0.25">
      <c r="P976" s="187"/>
    </row>
    <row r="977" spans="16:16" x14ac:dyDescent="0.25">
      <c r="P977" s="187"/>
    </row>
    <row r="978" spans="16:16" x14ac:dyDescent="0.25">
      <c r="P978" s="187"/>
    </row>
    <row r="979" spans="16:16" x14ac:dyDescent="0.25">
      <c r="P979" s="187"/>
    </row>
    <row r="980" spans="16:16" x14ac:dyDescent="0.25">
      <c r="P980" s="187"/>
    </row>
    <row r="981" spans="16:16" x14ac:dyDescent="0.25">
      <c r="P981" s="187"/>
    </row>
    <row r="982" spans="16:16" x14ac:dyDescent="0.25">
      <c r="P982" s="187"/>
    </row>
    <row r="983" spans="16:16" x14ac:dyDescent="0.25">
      <c r="P983" s="187"/>
    </row>
    <row r="984" spans="16:16" x14ac:dyDescent="0.25">
      <c r="P984" s="187"/>
    </row>
    <row r="985" spans="16:16" x14ac:dyDescent="0.25">
      <c r="P985" s="187"/>
    </row>
    <row r="986" spans="16:16" x14ac:dyDescent="0.25">
      <c r="P986" s="187"/>
    </row>
    <row r="987" spans="16:16" x14ac:dyDescent="0.25">
      <c r="P987" s="187"/>
    </row>
    <row r="988" spans="16:16" x14ac:dyDescent="0.25">
      <c r="P988" s="187"/>
    </row>
    <row r="989" spans="16:16" x14ac:dyDescent="0.25">
      <c r="P989" s="187"/>
    </row>
    <row r="990" spans="16:16" x14ac:dyDescent="0.25">
      <c r="P990" s="187"/>
    </row>
    <row r="991" spans="16:16" x14ac:dyDescent="0.25">
      <c r="P991" s="187"/>
    </row>
    <row r="992" spans="16:16" x14ac:dyDescent="0.25">
      <c r="P992" s="187"/>
    </row>
    <row r="993" spans="16:16" x14ac:dyDescent="0.25">
      <c r="P993" s="187"/>
    </row>
    <row r="994" spans="16:16" x14ac:dyDescent="0.25">
      <c r="P994" s="187"/>
    </row>
    <row r="995" spans="16:16" x14ac:dyDescent="0.25">
      <c r="P995" s="187"/>
    </row>
    <row r="996" spans="16:16" x14ac:dyDescent="0.25">
      <c r="P996" s="187"/>
    </row>
    <row r="997" spans="16:16" x14ac:dyDescent="0.25">
      <c r="P997" s="187"/>
    </row>
    <row r="998" spans="16:16" x14ac:dyDescent="0.25">
      <c r="P998" s="187"/>
    </row>
    <row r="999" spans="16:16" x14ac:dyDescent="0.25">
      <c r="P999" s="187"/>
    </row>
    <row r="1000" spans="16:16" x14ac:dyDescent="0.25">
      <c r="P1000" s="187"/>
    </row>
    <row r="1001" spans="16:16" x14ac:dyDescent="0.25">
      <c r="P1001" s="187"/>
    </row>
    <row r="1002" spans="16:16" x14ac:dyDescent="0.25">
      <c r="P1002" s="187"/>
    </row>
    <row r="1003" spans="16:16" x14ac:dyDescent="0.25">
      <c r="P1003" s="187"/>
    </row>
    <row r="1004" spans="16:16" x14ac:dyDescent="0.25">
      <c r="P1004" s="187"/>
    </row>
    <row r="1005" spans="16:16" x14ac:dyDescent="0.25">
      <c r="P1005" s="187"/>
    </row>
    <row r="1006" spans="16:16" x14ac:dyDescent="0.25">
      <c r="P1006" s="187"/>
    </row>
    <row r="1007" spans="16:16" x14ac:dyDescent="0.25">
      <c r="P1007" s="187"/>
    </row>
    <row r="1008" spans="16:16" x14ac:dyDescent="0.25">
      <c r="P1008" s="187"/>
    </row>
    <row r="1009" spans="16:16" x14ac:dyDescent="0.25">
      <c r="P1009" s="187"/>
    </row>
    <row r="1010" spans="16:16" x14ac:dyDescent="0.25">
      <c r="P1010" s="187"/>
    </row>
    <row r="1011" spans="16:16" x14ac:dyDescent="0.25">
      <c r="P1011" s="187"/>
    </row>
    <row r="1012" spans="16:16" x14ac:dyDescent="0.25">
      <c r="P1012" s="187"/>
    </row>
    <row r="1013" spans="16:16" x14ac:dyDescent="0.25">
      <c r="P1013" s="187"/>
    </row>
    <row r="1014" spans="16:16" x14ac:dyDescent="0.25">
      <c r="P1014" s="187"/>
    </row>
    <row r="1015" spans="16:16" x14ac:dyDescent="0.25">
      <c r="P1015" s="187"/>
    </row>
    <row r="1016" spans="16:16" x14ac:dyDescent="0.25">
      <c r="P1016" s="187"/>
    </row>
  </sheetData>
  <mergeCells count="1">
    <mergeCell ref="B2:Q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60"/>
  <dimension ref="A1:M1572"/>
  <sheetViews>
    <sheetView topLeftCell="A1470" workbookViewId="0">
      <selection activeCell="B1558" sqref="B1558"/>
    </sheetView>
  </sheetViews>
  <sheetFormatPr defaultRowHeight="15" x14ac:dyDescent="0.25"/>
  <cols>
    <col min="2" max="2" width="31.42578125" customWidth="1"/>
    <col min="3" max="3" width="18.7109375" customWidth="1"/>
    <col min="4" max="4" width="13" customWidth="1"/>
    <col min="5" max="5" width="11" customWidth="1"/>
    <col min="6" max="6" width="10.42578125" customWidth="1"/>
    <col min="7" max="7" width="11.42578125" customWidth="1"/>
    <col min="9" max="9" width="25.42578125" customWidth="1"/>
  </cols>
  <sheetData>
    <row r="1" spans="1:13" x14ac:dyDescent="0.25">
      <c r="A1" s="783" t="s">
        <v>5752</v>
      </c>
      <c r="B1" s="782" t="s">
        <v>532</v>
      </c>
      <c r="C1" s="782" t="s">
        <v>2644</v>
      </c>
      <c r="D1" s="782" t="s">
        <v>293</v>
      </c>
      <c r="E1" s="782" t="s">
        <v>387</v>
      </c>
      <c r="F1" s="782" t="s">
        <v>2645</v>
      </c>
      <c r="G1" s="782" t="s">
        <v>2646</v>
      </c>
      <c r="I1" s="782" t="s">
        <v>5753</v>
      </c>
      <c r="K1" s="978">
        <f ca="1">COUNTIF($I$2:$I$1572,"?*")</f>
        <v>1571</v>
      </c>
      <c r="M1" t="s">
        <v>5754</v>
      </c>
    </row>
    <row r="2" spans="1:13" x14ac:dyDescent="0.25">
      <c r="A2">
        <f ca="1">IF(ISNUMBER(SEARCH('Resource Plan'!$C$10,B2,1)),MAX($A$1:A1)+1,0)</f>
        <v>1</v>
      </c>
      <c r="B2" t="s">
        <v>4187</v>
      </c>
      <c r="C2" t="s">
        <v>4188</v>
      </c>
      <c r="D2" t="s">
        <v>3107</v>
      </c>
      <c r="E2" t="s">
        <v>40</v>
      </c>
      <c r="F2" t="s">
        <v>2650</v>
      </c>
      <c r="G2" t="s">
        <v>2716</v>
      </c>
      <c r="I2" t="str">
        <f ca="1">IFERROR(VLOOKUP(ROWS($I$2:I2),$A$2:$B$1572,2,0),"")</f>
        <v>Aaron Frost</v>
      </c>
      <c r="K2" t="str">
        <f ca="1">OFFSET($I$2,,,COUNTIF($I$2:$I$1572,"?*"))</f>
        <v>Aaron Frost</v>
      </c>
      <c r="M2" t="str">
        <f ca="1">IF(CELL("col")='Resource Plan'!C:C,CELL(contents),"")</f>
        <v/>
      </c>
    </row>
    <row r="3" spans="1:13" x14ac:dyDescent="0.25">
      <c r="A3" s="151">
        <f ca="1">IF(ISNUMBER(SEARCH('Resource Plan'!$C$10,B3,1)),MAX($A$1:A2)+1,0)</f>
        <v>2</v>
      </c>
      <c r="B3" t="s">
        <v>4207</v>
      </c>
      <c r="C3" t="s">
        <v>4208</v>
      </c>
      <c r="D3" t="s">
        <v>3107</v>
      </c>
      <c r="E3" t="s">
        <v>40</v>
      </c>
      <c r="F3" t="s">
        <v>2650</v>
      </c>
      <c r="G3" t="s">
        <v>2940</v>
      </c>
      <c r="I3" s="151" t="str">
        <f ca="1">IFERROR(VLOOKUP(ROWS($I$2:I3),$A$2:$B$1572,2,0),"")</f>
        <v>Aaron Huerta</v>
      </c>
      <c r="K3" s="151" t="str">
        <f t="shared" ref="K3:K66" ca="1" si="0">OFFSET($I$2,,,$K$1)</f>
        <v>Aaron Huerta</v>
      </c>
    </row>
    <row r="4" spans="1:13" x14ac:dyDescent="0.25">
      <c r="A4" s="151">
        <f ca="1">IF(ISNUMBER(SEARCH('Resource Plan'!$C$10,B4,1)),MAX($A$1:A3)+1,0)</f>
        <v>3</v>
      </c>
      <c r="B4" t="s">
        <v>3259</v>
      </c>
      <c r="C4" t="s">
        <v>3260</v>
      </c>
      <c r="D4" t="s">
        <v>3107</v>
      </c>
      <c r="E4" t="s">
        <v>40</v>
      </c>
      <c r="F4" t="s">
        <v>2650</v>
      </c>
      <c r="G4" t="s">
        <v>2728</v>
      </c>
      <c r="I4" s="151" t="str">
        <f ca="1">IFERROR(VLOOKUP(ROWS($I$2:I4),$A$2:$B$1572,2,0),"")</f>
        <v>Aaron Spink</v>
      </c>
      <c r="K4" s="151" t="str">
        <f t="shared" ca="1" si="0"/>
        <v>Aaron Spink</v>
      </c>
    </row>
    <row r="5" spans="1:13" x14ac:dyDescent="0.25">
      <c r="A5" s="151">
        <f ca="1">IF(ISNUMBER(SEARCH('Resource Plan'!$C$10,B5,1)),MAX($A$1:A4)+1,0)</f>
        <v>4</v>
      </c>
      <c r="B5" t="s">
        <v>4481</v>
      </c>
      <c r="C5" t="s">
        <v>4482</v>
      </c>
      <c r="D5" t="s">
        <v>83</v>
      </c>
      <c r="E5" t="s">
        <v>7267</v>
      </c>
      <c r="F5" t="s">
        <v>2650</v>
      </c>
      <c r="G5" t="s">
        <v>4483</v>
      </c>
      <c r="I5" s="151" t="str">
        <f ca="1">IFERROR(VLOOKUP(ROWS($I$2:I5),$A$2:$B$1572,2,0),"")</f>
        <v>ABDEL HAFID RAMDANI</v>
      </c>
      <c r="K5" s="151" t="str">
        <f t="shared" ca="1" si="0"/>
        <v>ABDEL HAFID RAMDANI</v>
      </c>
    </row>
    <row r="6" spans="1:13" x14ac:dyDescent="0.25">
      <c r="A6" s="151">
        <f ca="1">IF(ISNUMBER(SEARCH('Resource Plan'!$C$10,B6,1)),MAX($A$1:A5)+1,0)</f>
        <v>5</v>
      </c>
      <c r="B6" t="s">
        <v>3672</v>
      </c>
      <c r="C6" t="s">
        <v>3673</v>
      </c>
      <c r="D6" t="s">
        <v>3107</v>
      </c>
      <c r="E6" t="s">
        <v>40</v>
      </c>
      <c r="F6" t="s">
        <v>2650</v>
      </c>
      <c r="G6" t="s">
        <v>2716</v>
      </c>
      <c r="I6" s="151" t="str">
        <f ca="1">IFERROR(VLOOKUP(ROWS($I$2:I6),$A$2:$B$1572,2,0),"")</f>
        <v>Abdoulaye Amadou</v>
      </c>
      <c r="K6" s="151" t="str">
        <f t="shared" ca="1" si="0"/>
        <v>Abdoulaye Amadou</v>
      </c>
    </row>
    <row r="7" spans="1:13" x14ac:dyDescent="0.25">
      <c r="A7" s="151">
        <f ca="1">IF(ISNUMBER(SEARCH('Resource Plan'!$C$10,B7,1)),MAX($A$1:A6)+1,0)</f>
        <v>6</v>
      </c>
      <c r="B7" t="s">
        <v>2997</v>
      </c>
      <c r="C7" t="s">
        <v>2998</v>
      </c>
      <c r="D7" t="s">
        <v>318</v>
      </c>
      <c r="E7" t="s">
        <v>2649</v>
      </c>
      <c r="F7" t="s">
        <v>2650</v>
      </c>
      <c r="G7" t="s">
        <v>2986</v>
      </c>
      <c r="I7" s="151" t="str">
        <f ca="1">IFERROR(VLOOKUP(ROWS($I$2:I7),$A$2:$B$1572,2,0),"")</f>
        <v>Abdul Mutalip Bin SALIM</v>
      </c>
      <c r="K7" s="151" t="str">
        <f t="shared" ca="1" si="0"/>
        <v>Abdul Mutalip Bin SALIM</v>
      </c>
    </row>
    <row r="8" spans="1:13" x14ac:dyDescent="0.25">
      <c r="A8" s="151">
        <f ca="1">IF(ISNUMBER(SEARCH('Resource Plan'!$C$10,B8,1)),MAX($A$1:A7)+1,0)</f>
        <v>7</v>
      </c>
      <c r="B8" t="s">
        <v>4296</v>
      </c>
      <c r="C8" t="s">
        <v>4297</v>
      </c>
      <c r="D8" t="s">
        <v>3107</v>
      </c>
      <c r="E8" t="s">
        <v>40</v>
      </c>
      <c r="F8" t="s">
        <v>2650</v>
      </c>
      <c r="G8" t="s">
        <v>4295</v>
      </c>
      <c r="I8" s="151" t="str">
        <f ca="1">IFERROR(VLOOKUP(ROWS($I$2:I8),$A$2:$B$1572,2,0),"")</f>
        <v>Abigale Koontz</v>
      </c>
      <c r="K8" s="151" t="str">
        <f t="shared" ca="1" si="0"/>
        <v>Abigale Koontz</v>
      </c>
    </row>
    <row r="9" spans="1:13" x14ac:dyDescent="0.25">
      <c r="A9" s="151">
        <f ca="1">IF(ISNUMBER(SEARCH('Resource Plan'!$C$10,B9,1)),MAX($A$1:A8)+1,0)</f>
        <v>8</v>
      </c>
      <c r="B9" t="s">
        <v>5062</v>
      </c>
      <c r="C9" t="s">
        <v>5063</v>
      </c>
      <c r="D9" t="s">
        <v>318</v>
      </c>
      <c r="E9" t="s">
        <v>34</v>
      </c>
      <c r="F9" t="s">
        <v>2650</v>
      </c>
      <c r="G9" t="s">
        <v>3762</v>
      </c>
      <c r="I9" s="151" t="str">
        <f ca="1">IFERROR(VLOOKUP(ROWS($I$2:I9),$A$2:$B$1572,2,0),"")</f>
        <v>Abilasha VEDIAPPAN</v>
      </c>
      <c r="K9" s="151" t="str">
        <f t="shared" ca="1" si="0"/>
        <v>Abilasha VEDIAPPAN</v>
      </c>
    </row>
    <row r="10" spans="1:13" x14ac:dyDescent="0.25">
      <c r="A10" s="151">
        <f ca="1">IF(ISNUMBER(SEARCH('Resource Plan'!$C$10,B10,1)),MAX($A$1:A9)+1,0)</f>
        <v>9</v>
      </c>
      <c r="B10" t="s">
        <v>4667</v>
      </c>
      <c r="C10" t="s">
        <v>4668</v>
      </c>
      <c r="D10" t="s">
        <v>108</v>
      </c>
      <c r="E10" t="s">
        <v>7268</v>
      </c>
      <c r="F10" t="s">
        <v>2650</v>
      </c>
      <c r="G10" t="s">
        <v>2654</v>
      </c>
      <c r="I10" s="151" t="str">
        <f ca="1">IFERROR(VLOOKUP(ROWS($I$2:I10),$A$2:$B$1572,2,0),"")</f>
        <v>Achal Khanna</v>
      </c>
      <c r="K10" s="151" t="str">
        <f t="shared" ca="1" si="0"/>
        <v>Achal Khanna</v>
      </c>
    </row>
    <row r="11" spans="1:13" x14ac:dyDescent="0.25">
      <c r="A11" s="151">
        <f ca="1">IF(ISNUMBER(SEARCH('Resource Plan'!$C$10,B11,1)),MAX($A$1:A10)+1,0)</f>
        <v>10</v>
      </c>
      <c r="B11" t="s">
        <v>4855</v>
      </c>
      <c r="C11" t="s">
        <v>4856</v>
      </c>
      <c r="D11" t="s">
        <v>2657</v>
      </c>
      <c r="E11" t="s">
        <v>2649</v>
      </c>
      <c r="F11" t="s">
        <v>2650</v>
      </c>
      <c r="G11" t="s">
        <v>3762</v>
      </c>
      <c r="I11" s="151" t="str">
        <f ca="1">IFERROR(VLOOKUP(ROWS($I$2:I11),$A$2:$B$1572,2,0),"")</f>
        <v>Achmad SYUKKURULLAH</v>
      </c>
      <c r="K11" s="151" t="str">
        <f t="shared" ca="1" si="0"/>
        <v>Achmad SYUKKURULLAH</v>
      </c>
    </row>
    <row r="12" spans="1:13" x14ac:dyDescent="0.25">
      <c r="A12" s="151">
        <f ca="1">IF(ISNUMBER(SEARCH('Resource Plan'!$C$10,B12,1)),MAX($A$1:A11)+1,0)</f>
        <v>11</v>
      </c>
      <c r="B12" t="s">
        <v>4012</v>
      </c>
      <c r="C12" t="s">
        <v>4013</v>
      </c>
      <c r="D12" t="s">
        <v>3107</v>
      </c>
      <c r="E12" t="s">
        <v>40</v>
      </c>
      <c r="F12" t="s">
        <v>2650</v>
      </c>
      <c r="G12" t="s">
        <v>2716</v>
      </c>
      <c r="I12" s="151" t="str">
        <f ca="1">IFERROR(VLOOKUP(ROWS($I$2:I12),$A$2:$B$1572,2,0),"")</f>
        <v>Adam Griffin</v>
      </c>
      <c r="K12" s="151" t="str">
        <f t="shared" ca="1" si="0"/>
        <v>Adam Griffin</v>
      </c>
    </row>
    <row r="13" spans="1:13" x14ac:dyDescent="0.25">
      <c r="A13" s="151">
        <f ca="1">IF(ISNUMBER(SEARCH('Resource Plan'!$C$10,B13,1)),MAX($A$1:A12)+1,0)</f>
        <v>12</v>
      </c>
      <c r="B13" t="s">
        <v>5128</v>
      </c>
      <c r="C13" t="s">
        <v>5129</v>
      </c>
      <c r="D13" t="s">
        <v>310</v>
      </c>
      <c r="E13" t="s">
        <v>7267</v>
      </c>
      <c r="F13" t="s">
        <v>2650</v>
      </c>
      <c r="G13" t="s">
        <v>5125</v>
      </c>
      <c r="I13" s="151" t="str">
        <f ca="1">IFERROR(VLOOKUP(ROWS($I$2:I13),$A$2:$B$1572,2,0),"")</f>
        <v>Adam Jung</v>
      </c>
      <c r="K13" s="151" t="str">
        <f t="shared" ca="1" si="0"/>
        <v>Adam Jung</v>
      </c>
    </row>
    <row r="14" spans="1:13" x14ac:dyDescent="0.25">
      <c r="A14" s="151">
        <f ca="1">IF(ISNUMBER(SEARCH('Resource Plan'!$C$10,B14,1)),MAX($A$1:A13)+1,0)</f>
        <v>13</v>
      </c>
      <c r="B14" t="s">
        <v>5128</v>
      </c>
      <c r="C14" t="s">
        <v>5284</v>
      </c>
      <c r="D14" t="s">
        <v>310</v>
      </c>
      <c r="E14" t="s">
        <v>7267</v>
      </c>
      <c r="F14" t="s">
        <v>2650</v>
      </c>
      <c r="G14" t="s">
        <v>3017</v>
      </c>
      <c r="I14" s="151" t="str">
        <f ca="1">IFERROR(VLOOKUP(ROWS($I$2:I14),$A$2:$B$1572,2,0),"")</f>
        <v>Adam Jung</v>
      </c>
      <c r="K14" s="151" t="str">
        <f t="shared" ca="1" si="0"/>
        <v>Adam Jung</v>
      </c>
    </row>
    <row r="15" spans="1:13" x14ac:dyDescent="0.25">
      <c r="A15" s="151">
        <f ca="1">IF(ISNUMBER(SEARCH('Resource Plan'!$C$10,B15,1)),MAX($A$1:A14)+1,0)</f>
        <v>14</v>
      </c>
      <c r="B15" t="s">
        <v>5399</v>
      </c>
      <c r="C15" t="s">
        <v>5400</v>
      </c>
      <c r="D15" t="s">
        <v>310</v>
      </c>
      <c r="E15" t="s">
        <v>7267</v>
      </c>
      <c r="F15" t="s">
        <v>2650</v>
      </c>
      <c r="G15" t="s">
        <v>2716</v>
      </c>
      <c r="I15" s="151" t="str">
        <f ca="1">IFERROR(VLOOKUP(ROWS($I$2:I15),$A$2:$B$1572,2,0),"")</f>
        <v>Adam Kovacs</v>
      </c>
      <c r="K15" s="151" t="str">
        <f t="shared" ca="1" si="0"/>
        <v>Adam Kovacs</v>
      </c>
    </row>
    <row r="16" spans="1:13" x14ac:dyDescent="0.25">
      <c r="A16" s="151">
        <f ca="1">IF(ISNUMBER(SEARCH('Resource Plan'!$C$10,B16,1)),MAX($A$1:A15)+1,0)</f>
        <v>15</v>
      </c>
      <c r="B16" t="s">
        <v>5451</v>
      </c>
      <c r="C16" t="s">
        <v>5452</v>
      </c>
      <c r="D16" t="s">
        <v>310</v>
      </c>
      <c r="E16" t="s">
        <v>7267</v>
      </c>
      <c r="F16" t="s">
        <v>2650</v>
      </c>
      <c r="G16" t="s">
        <v>2716</v>
      </c>
      <c r="I16" s="151" t="str">
        <f ca="1">IFERROR(VLOOKUP(ROWS($I$2:I16),$A$2:$B$1572,2,0),"")</f>
        <v>Adam Pacsko</v>
      </c>
      <c r="K16" s="151" t="str">
        <f t="shared" ca="1" si="0"/>
        <v>Adam Pacsko</v>
      </c>
    </row>
    <row r="17" spans="1:11" x14ac:dyDescent="0.25">
      <c r="A17" s="151">
        <f ca="1">IF(ISNUMBER(SEARCH('Resource Plan'!$C$10,B17,1)),MAX($A$1:A16)+1,0)</f>
        <v>16</v>
      </c>
      <c r="B17" t="s">
        <v>3329</v>
      </c>
      <c r="C17" t="s">
        <v>3330</v>
      </c>
      <c r="D17" t="s">
        <v>3107</v>
      </c>
      <c r="E17" t="s">
        <v>40</v>
      </c>
      <c r="F17" t="s">
        <v>2650</v>
      </c>
      <c r="G17" t="s">
        <v>3017</v>
      </c>
      <c r="I17" s="151" t="str">
        <f ca="1">IFERROR(VLOOKUP(ROWS($I$2:I17),$A$2:$B$1572,2,0),"")</f>
        <v>ADAN MARTINEZ</v>
      </c>
      <c r="K17" s="151" t="str">
        <f t="shared" ca="1" si="0"/>
        <v>ADAN MARTINEZ</v>
      </c>
    </row>
    <row r="18" spans="1:11" x14ac:dyDescent="0.25">
      <c r="A18" s="151">
        <f ca="1">IF(ISNUMBER(SEARCH('Resource Plan'!$C$10,B18,1)),MAX($A$1:A17)+1,0)</f>
        <v>17</v>
      </c>
      <c r="B18" t="s">
        <v>3676</v>
      </c>
      <c r="C18" t="s">
        <v>3677</v>
      </c>
      <c r="D18" t="s">
        <v>3107</v>
      </c>
      <c r="E18" t="s">
        <v>40</v>
      </c>
      <c r="F18" t="s">
        <v>2650</v>
      </c>
      <c r="G18" t="s">
        <v>2716</v>
      </c>
      <c r="I18" s="151" t="str">
        <f ca="1">IFERROR(VLOOKUP(ROWS($I$2:I18),$A$2:$B$1572,2,0),"")</f>
        <v>Aderly Gomez</v>
      </c>
      <c r="K18" s="151" t="str">
        <f t="shared" ca="1" si="0"/>
        <v>Aderly Gomez</v>
      </c>
    </row>
    <row r="19" spans="1:11" x14ac:dyDescent="0.25">
      <c r="A19" s="151">
        <f ca="1">IF(ISNUMBER(SEARCH('Resource Plan'!$C$10,B19,1)),MAX($A$1:A18)+1,0)</f>
        <v>18</v>
      </c>
      <c r="B19" t="s">
        <v>2672</v>
      </c>
      <c r="C19" t="s">
        <v>2673</v>
      </c>
      <c r="D19" t="s">
        <v>318</v>
      </c>
      <c r="E19" t="s">
        <v>2649</v>
      </c>
      <c r="F19" t="s">
        <v>2650</v>
      </c>
      <c r="G19" t="s">
        <v>2658</v>
      </c>
      <c r="I19" s="151" t="str">
        <f ca="1">IFERROR(VLOOKUP(ROWS($I$2:I19),$A$2:$B$1572,2,0),"")</f>
        <v>Adora Ambion DELA CRUZ</v>
      </c>
      <c r="K19" s="151" t="str">
        <f t="shared" ca="1" si="0"/>
        <v>Adora Ambion DELA CRUZ</v>
      </c>
    </row>
    <row r="20" spans="1:11" x14ac:dyDescent="0.25">
      <c r="A20" s="151">
        <f ca="1">IF(ISNUMBER(SEARCH('Resource Plan'!$C$10,B20,1)),MAX($A$1:A19)+1,0)</f>
        <v>19</v>
      </c>
      <c r="B20" t="s">
        <v>4839</v>
      </c>
      <c r="C20" t="s">
        <v>4840</v>
      </c>
      <c r="D20" t="s">
        <v>318</v>
      </c>
      <c r="E20" t="s">
        <v>2649</v>
      </c>
      <c r="F20" t="s">
        <v>2650</v>
      </c>
      <c r="G20" t="s">
        <v>3778</v>
      </c>
      <c r="I20" s="151" t="str">
        <f ca="1">IFERROR(VLOOKUP(ROWS($I$2:I20),$A$2:$B$1572,2,0),"")</f>
        <v>Adriaan Hugo Marius DE GROOT VAN EMBDEN</v>
      </c>
      <c r="K20" s="151" t="str">
        <f t="shared" ca="1" si="0"/>
        <v>Adriaan Hugo Marius DE GROOT VAN EMBDEN</v>
      </c>
    </row>
    <row r="21" spans="1:11" x14ac:dyDescent="0.25">
      <c r="A21" s="151">
        <f ca="1">IF(ISNUMBER(SEARCH('Resource Plan'!$C$10,B21,1)),MAX($A$1:A20)+1,0)</f>
        <v>20</v>
      </c>
      <c r="B21" t="s">
        <v>5084</v>
      </c>
      <c r="C21" t="s">
        <v>5085</v>
      </c>
      <c r="D21" t="s">
        <v>5053</v>
      </c>
      <c r="E21" t="s">
        <v>34</v>
      </c>
      <c r="F21" t="s">
        <v>2650</v>
      </c>
      <c r="G21" t="s">
        <v>3765</v>
      </c>
      <c r="I21" s="151" t="str">
        <f ca="1">IFERROR(VLOOKUP(ROWS($I$2:I21),$A$2:$B$1572,2,0),"")</f>
        <v>ADRIAN MULVANERTY</v>
      </c>
      <c r="K21" s="151" t="str">
        <f t="shared" ca="1" si="0"/>
        <v>ADRIAN MULVANERTY</v>
      </c>
    </row>
    <row r="22" spans="1:11" x14ac:dyDescent="0.25">
      <c r="A22" s="151">
        <f ca="1">IF(ISNUMBER(SEARCH('Resource Plan'!$C$10,B22,1)),MAX($A$1:A21)+1,0)</f>
        <v>21</v>
      </c>
      <c r="B22" t="s">
        <v>4789</v>
      </c>
      <c r="C22" t="s">
        <v>4790</v>
      </c>
      <c r="D22" t="s">
        <v>105</v>
      </c>
      <c r="E22" t="s">
        <v>39</v>
      </c>
      <c r="F22" t="s">
        <v>2650</v>
      </c>
      <c r="G22" t="s">
        <v>2979</v>
      </c>
      <c r="I22" s="151" t="str">
        <f ca="1">IFERROR(VLOOKUP(ROWS($I$2:I22),$A$2:$B$1572,2,0),"")</f>
        <v>ADRIANO APARECIDO MONTEIRO</v>
      </c>
      <c r="K22" s="151" t="str">
        <f t="shared" ca="1" si="0"/>
        <v>ADRIANO APARECIDO MONTEIRO</v>
      </c>
    </row>
    <row r="23" spans="1:11" x14ac:dyDescent="0.25">
      <c r="A23" s="151">
        <f ca="1">IF(ISNUMBER(SEARCH('Resource Plan'!$C$10,B23,1)),MAX($A$1:A22)+1,0)</f>
        <v>22</v>
      </c>
      <c r="B23" t="s">
        <v>2781</v>
      </c>
      <c r="C23" t="s">
        <v>2782</v>
      </c>
      <c r="D23" t="s">
        <v>318</v>
      </c>
      <c r="E23" t="s">
        <v>2649</v>
      </c>
      <c r="F23" t="s">
        <v>2650</v>
      </c>
      <c r="G23" t="s">
        <v>2716</v>
      </c>
      <c r="I23" s="151" t="str">
        <f ca="1">IFERROR(VLOOKUP(ROWS($I$2:I23),$A$2:$B$1572,2,0),"")</f>
        <v>Ah Huat CHUA</v>
      </c>
      <c r="K23" s="151" t="str">
        <f t="shared" ca="1" si="0"/>
        <v>Ah Huat CHUA</v>
      </c>
    </row>
    <row r="24" spans="1:11" x14ac:dyDescent="0.25">
      <c r="A24" s="151">
        <f ca="1">IF(ISNUMBER(SEARCH('Resource Plan'!$C$10,B24,1)),MAX($A$1:A23)+1,0)</f>
        <v>23</v>
      </c>
      <c r="B24" t="s">
        <v>2731</v>
      </c>
      <c r="C24" t="s">
        <v>2732</v>
      </c>
      <c r="D24" t="s">
        <v>318</v>
      </c>
      <c r="E24" t="s">
        <v>2649</v>
      </c>
      <c r="F24" t="s">
        <v>2650</v>
      </c>
      <c r="G24" t="s">
        <v>2716</v>
      </c>
      <c r="I24" s="151" t="str">
        <f ca="1">IFERROR(VLOOKUP(ROWS($I$2:I24),$A$2:$B$1572,2,0),"")</f>
        <v>Ai RUSMINI</v>
      </c>
      <c r="K24" s="151" t="str">
        <f t="shared" ca="1" si="0"/>
        <v>Ai RUSMINI</v>
      </c>
    </row>
    <row r="25" spans="1:11" x14ac:dyDescent="0.25">
      <c r="A25" s="151">
        <f ca="1">IF(ISNUMBER(SEARCH('Resource Plan'!$C$10,B25,1)),MAX($A$1:A24)+1,0)</f>
        <v>24</v>
      </c>
      <c r="B25" t="s">
        <v>4320</v>
      </c>
      <c r="C25" t="s">
        <v>4321</v>
      </c>
      <c r="D25" t="s">
        <v>37</v>
      </c>
      <c r="E25" t="s">
        <v>37</v>
      </c>
      <c r="F25" t="s">
        <v>2650</v>
      </c>
      <c r="G25" t="s">
        <v>2654</v>
      </c>
      <c r="I25" s="151" t="str">
        <f ca="1">IFERROR(VLOOKUP(ROWS($I$2:I25),$A$2:$B$1572,2,0),"")</f>
        <v>Aijun ZHU</v>
      </c>
      <c r="K25" s="151" t="str">
        <f t="shared" ca="1" si="0"/>
        <v>Aijun ZHU</v>
      </c>
    </row>
    <row r="26" spans="1:11" x14ac:dyDescent="0.25">
      <c r="A26" s="151">
        <f ca="1">IF(ISNUMBER(SEARCH('Resource Plan'!$C$10,B26,1)),MAX($A$1:A25)+1,0)</f>
        <v>25</v>
      </c>
      <c r="B26" t="s">
        <v>3658</v>
      </c>
      <c r="C26" t="s">
        <v>3659</v>
      </c>
      <c r="D26" t="s">
        <v>3107</v>
      </c>
      <c r="E26" t="s">
        <v>40</v>
      </c>
      <c r="F26" t="s">
        <v>2650</v>
      </c>
      <c r="G26" t="s">
        <v>2940</v>
      </c>
      <c r="I26" s="151" t="str">
        <f ca="1">IFERROR(VLOOKUP(ROWS($I$2:I26),$A$2:$B$1572,2,0),"")</f>
        <v>Ajani Walton</v>
      </c>
      <c r="K26" s="151" t="str">
        <f t="shared" ca="1" si="0"/>
        <v>Ajani Walton</v>
      </c>
    </row>
    <row r="27" spans="1:11" x14ac:dyDescent="0.25">
      <c r="A27" s="151">
        <f ca="1">IF(ISNUMBER(SEARCH('Resource Plan'!$C$10,B27,1)),MAX($A$1:A26)+1,0)</f>
        <v>26</v>
      </c>
      <c r="B27" t="s">
        <v>5499</v>
      </c>
      <c r="C27" t="s">
        <v>5500</v>
      </c>
      <c r="D27" t="s">
        <v>310</v>
      </c>
      <c r="E27" t="s">
        <v>7267</v>
      </c>
      <c r="F27" t="s">
        <v>2650</v>
      </c>
      <c r="G27" t="s">
        <v>2665</v>
      </c>
      <c r="I27" s="151" t="str">
        <f ca="1">IFERROR(VLOOKUP(ROWS($I$2:I27),$A$2:$B$1572,2,0),"")</f>
        <v>Akos KALLAI</v>
      </c>
      <c r="K27" s="151" t="str">
        <f t="shared" ca="1" si="0"/>
        <v>Akos KALLAI</v>
      </c>
    </row>
    <row r="28" spans="1:11" x14ac:dyDescent="0.25">
      <c r="A28" s="151">
        <f ca="1">IF(ISNUMBER(SEARCH('Resource Plan'!$C$10,B28,1)),MAX($A$1:A27)+1,0)</f>
        <v>27</v>
      </c>
      <c r="B28" t="s">
        <v>5295</v>
      </c>
      <c r="C28" t="s">
        <v>5296</v>
      </c>
      <c r="D28" t="s">
        <v>310</v>
      </c>
      <c r="E28" t="s">
        <v>7267</v>
      </c>
      <c r="F28" t="s">
        <v>2650</v>
      </c>
      <c r="G28" t="s">
        <v>3017</v>
      </c>
      <c r="I28" s="151" t="str">
        <f ca="1">IFERROR(VLOOKUP(ROWS($I$2:I28),$A$2:$B$1572,2,0),"")</f>
        <v>Akos Purger</v>
      </c>
      <c r="K28" s="151" t="str">
        <f t="shared" ca="1" si="0"/>
        <v>Akos Purger</v>
      </c>
    </row>
    <row r="29" spans="1:11" x14ac:dyDescent="0.25">
      <c r="A29" s="151">
        <f ca="1">IF(ISNUMBER(SEARCH('Resource Plan'!$C$10,B29,1)),MAX($A$1:A28)+1,0)</f>
        <v>28</v>
      </c>
      <c r="B29" t="s">
        <v>4128</v>
      </c>
      <c r="C29" t="s">
        <v>4129</v>
      </c>
      <c r="D29" t="s">
        <v>3107</v>
      </c>
      <c r="E29" t="s">
        <v>40</v>
      </c>
      <c r="F29" t="s">
        <v>2650</v>
      </c>
      <c r="G29" t="s">
        <v>3017</v>
      </c>
      <c r="I29" s="151" t="str">
        <f ca="1">IFERROR(VLOOKUP(ROWS($I$2:I29),$A$2:$B$1572,2,0),"")</f>
        <v>ALBERTO CASTELLANOS</v>
      </c>
      <c r="K29" s="151" t="str">
        <f t="shared" ca="1" si="0"/>
        <v>ALBERTO CASTELLANOS</v>
      </c>
    </row>
    <row r="30" spans="1:11" x14ac:dyDescent="0.25">
      <c r="A30" s="151">
        <f ca="1">IF(ISNUMBER(SEARCH('Resource Plan'!$C$10,B30,1)),MAX($A$1:A29)+1,0)</f>
        <v>29</v>
      </c>
      <c r="B30" t="s">
        <v>5067</v>
      </c>
      <c r="C30" t="s">
        <v>5068</v>
      </c>
      <c r="D30" t="s">
        <v>83</v>
      </c>
      <c r="E30" t="s">
        <v>34</v>
      </c>
      <c r="F30" t="s">
        <v>2650</v>
      </c>
      <c r="G30" t="s">
        <v>3778</v>
      </c>
      <c r="I30" s="151" t="str">
        <f ca="1">IFERROR(VLOOKUP(ROWS($I$2:I30),$A$2:$B$1572,2,0),"")</f>
        <v>Alderic PETITQUEUX</v>
      </c>
      <c r="K30" s="151" t="str">
        <f t="shared" ca="1" si="0"/>
        <v>Alderic PETITQUEUX</v>
      </c>
    </row>
    <row r="31" spans="1:11" x14ac:dyDescent="0.25">
      <c r="A31" s="151">
        <f ca="1">IF(ISNUMBER(SEARCH('Resource Plan'!$C$10,B31,1)),MAX($A$1:A30)+1,0)</f>
        <v>30</v>
      </c>
      <c r="B31" t="s">
        <v>4595</v>
      </c>
      <c r="C31" t="s">
        <v>4596</v>
      </c>
      <c r="D31" t="s">
        <v>320</v>
      </c>
      <c r="E31" t="s">
        <v>7267</v>
      </c>
      <c r="F31" t="s">
        <v>2650</v>
      </c>
      <c r="G31" t="s">
        <v>4379</v>
      </c>
      <c r="I31" s="151" t="str">
        <f ca="1">IFERROR(VLOOKUP(ROWS($I$2:I31),$A$2:$B$1572,2,0),"")</f>
        <v>Alejandro Ocampo</v>
      </c>
      <c r="K31" s="151" t="str">
        <f t="shared" ca="1" si="0"/>
        <v>Alejandro Ocampo</v>
      </c>
    </row>
    <row r="32" spans="1:11" x14ac:dyDescent="0.25">
      <c r="A32" s="151">
        <f ca="1">IF(ISNUMBER(SEARCH('Resource Plan'!$C$10,B32,1)),MAX($A$1:A31)+1,0)</f>
        <v>31</v>
      </c>
      <c r="B32" t="s">
        <v>3920</v>
      </c>
      <c r="C32" t="s">
        <v>3921</v>
      </c>
      <c r="D32" t="s">
        <v>3107</v>
      </c>
      <c r="E32" t="s">
        <v>40</v>
      </c>
      <c r="F32" t="s">
        <v>2650</v>
      </c>
      <c r="G32" t="s">
        <v>2716</v>
      </c>
      <c r="I32" s="151" t="str">
        <f ca="1">IFERROR(VLOOKUP(ROWS($I$2:I32),$A$2:$B$1572,2,0),"")</f>
        <v>Alejandro Romero</v>
      </c>
      <c r="K32" s="151" t="str">
        <f t="shared" ca="1" si="0"/>
        <v>Alejandro Romero</v>
      </c>
    </row>
    <row r="33" spans="1:11" x14ac:dyDescent="0.25">
      <c r="A33" s="151">
        <f ca="1">IF(ISNUMBER(SEARCH('Resource Plan'!$C$10,B33,1)),MAX($A$1:A32)+1,0)</f>
        <v>32</v>
      </c>
      <c r="B33" t="s">
        <v>4159</v>
      </c>
      <c r="C33" t="s">
        <v>4160</v>
      </c>
      <c r="D33" t="s">
        <v>3788</v>
      </c>
      <c r="E33" t="s">
        <v>40</v>
      </c>
      <c r="F33" t="s">
        <v>2650</v>
      </c>
      <c r="G33" t="s">
        <v>3072</v>
      </c>
      <c r="I33" s="151" t="str">
        <f ca="1">IFERROR(VLOOKUP(ROWS($I$2:I33),$A$2:$B$1572,2,0),"")</f>
        <v>ALEJO RANGEL</v>
      </c>
      <c r="K33" s="151" t="str">
        <f t="shared" ca="1" si="0"/>
        <v>ALEJO RANGEL</v>
      </c>
    </row>
    <row r="34" spans="1:11" x14ac:dyDescent="0.25">
      <c r="A34" s="151">
        <f ca="1">IF(ISNUMBER(SEARCH('Resource Plan'!$C$10,B34,1)),MAX($A$1:A33)+1,0)</f>
        <v>33</v>
      </c>
      <c r="B34" t="s">
        <v>3472</v>
      </c>
      <c r="C34" t="s">
        <v>3473</v>
      </c>
      <c r="D34" t="s">
        <v>3107</v>
      </c>
      <c r="E34" t="s">
        <v>40</v>
      </c>
      <c r="F34" t="s">
        <v>2650</v>
      </c>
      <c r="G34" t="s">
        <v>2716</v>
      </c>
      <c r="I34" s="151" t="str">
        <f ca="1">IFERROR(VLOOKUP(ROWS($I$2:I34),$A$2:$B$1572,2,0),"")</f>
        <v>Alex Dechesne</v>
      </c>
      <c r="K34" s="151" t="str">
        <f t="shared" ca="1" si="0"/>
        <v>Alex Dechesne</v>
      </c>
    </row>
    <row r="35" spans="1:11" x14ac:dyDescent="0.25">
      <c r="A35" s="151">
        <f ca="1">IF(ISNUMBER(SEARCH('Resource Plan'!$C$10,B35,1)),MAX($A$1:A34)+1,0)</f>
        <v>34</v>
      </c>
      <c r="B35" t="s">
        <v>3593</v>
      </c>
      <c r="C35" t="s">
        <v>3594</v>
      </c>
      <c r="D35" t="s">
        <v>3107</v>
      </c>
      <c r="E35" t="s">
        <v>40</v>
      </c>
      <c r="F35" t="s">
        <v>2650</v>
      </c>
      <c r="G35" t="s">
        <v>3017</v>
      </c>
      <c r="I35" s="151" t="str">
        <f ca="1">IFERROR(VLOOKUP(ROWS($I$2:I35),$A$2:$B$1572,2,0),"")</f>
        <v>Alex Moppin</v>
      </c>
      <c r="K35" s="151" t="str">
        <f t="shared" ca="1" si="0"/>
        <v>Alex Moppin</v>
      </c>
    </row>
    <row r="36" spans="1:11" x14ac:dyDescent="0.25">
      <c r="A36" s="151">
        <f ca="1">IF(ISNUMBER(SEARCH('Resource Plan'!$C$10,B36,1)),MAX($A$1:A35)+1,0)</f>
        <v>35</v>
      </c>
      <c r="B36" t="s">
        <v>3317</v>
      </c>
      <c r="C36" t="s">
        <v>3318</v>
      </c>
      <c r="D36" t="s">
        <v>3107</v>
      </c>
      <c r="E36" t="s">
        <v>40</v>
      </c>
      <c r="F36" t="s">
        <v>2650</v>
      </c>
      <c r="G36" t="s">
        <v>2728</v>
      </c>
      <c r="I36" s="151" t="str">
        <f ca="1">IFERROR(VLOOKUP(ROWS($I$2:I36),$A$2:$B$1572,2,0),"")</f>
        <v>ALEX RIDLEY</v>
      </c>
      <c r="K36" s="151" t="str">
        <f t="shared" ca="1" si="0"/>
        <v>ALEX RIDLEY</v>
      </c>
    </row>
    <row r="37" spans="1:11" x14ac:dyDescent="0.25">
      <c r="A37" s="151">
        <f ca="1">IF(ISNUMBER(SEARCH('Resource Plan'!$C$10,B37,1)),MAX($A$1:A36)+1,0)</f>
        <v>36</v>
      </c>
      <c r="B37" t="s">
        <v>4583</v>
      </c>
      <c r="C37" t="s">
        <v>4584</v>
      </c>
      <c r="D37" t="s">
        <v>320</v>
      </c>
      <c r="E37" t="s">
        <v>7267</v>
      </c>
      <c r="F37" t="s">
        <v>2650</v>
      </c>
      <c r="G37" t="s">
        <v>3635</v>
      </c>
      <c r="I37" s="151" t="str">
        <f ca="1">IFERROR(VLOOKUP(ROWS($I$2:I37),$A$2:$B$1572,2,0),"")</f>
        <v>Alex Teixido</v>
      </c>
      <c r="K37" s="151" t="str">
        <f t="shared" ca="1" si="0"/>
        <v>Alex Teixido</v>
      </c>
    </row>
    <row r="38" spans="1:11" x14ac:dyDescent="0.25">
      <c r="A38" s="151">
        <f ca="1">IF(ISNUMBER(SEARCH('Resource Plan'!$C$10,B38,1)),MAX($A$1:A37)+1,0)</f>
        <v>37</v>
      </c>
      <c r="B38" t="s">
        <v>3343</v>
      </c>
      <c r="C38" t="s">
        <v>3344</v>
      </c>
      <c r="D38" t="s">
        <v>3107</v>
      </c>
      <c r="E38" t="s">
        <v>40</v>
      </c>
      <c r="F38" t="s">
        <v>2650</v>
      </c>
      <c r="G38" t="s">
        <v>2728</v>
      </c>
      <c r="I38" s="151" t="str">
        <f ca="1">IFERROR(VLOOKUP(ROWS($I$2:I38),$A$2:$B$1572,2,0),"")</f>
        <v>Alexander Colon-Ortiz</v>
      </c>
      <c r="K38" s="151" t="str">
        <f t="shared" ca="1" si="0"/>
        <v>Alexander Colon-Ortiz</v>
      </c>
    </row>
    <row r="39" spans="1:11" x14ac:dyDescent="0.25">
      <c r="A39" s="151">
        <f ca="1">IF(ISNUMBER(SEARCH('Resource Plan'!$C$10,B39,1)),MAX($A$1:A38)+1,0)</f>
        <v>38</v>
      </c>
      <c r="B39" t="s">
        <v>5040</v>
      </c>
      <c r="C39" t="s">
        <v>5041</v>
      </c>
      <c r="D39" t="s">
        <v>318</v>
      </c>
      <c r="E39" t="s">
        <v>34</v>
      </c>
      <c r="F39" t="s">
        <v>2650</v>
      </c>
      <c r="G39" t="s">
        <v>3765</v>
      </c>
      <c r="I39" s="151" t="str">
        <f ca="1">IFERROR(VLOOKUP(ROWS($I$2:I39),$A$2:$B$1572,2,0),"")</f>
        <v>Alexandre Louis Victor DUTHIL</v>
      </c>
      <c r="K39" s="151" t="str">
        <f t="shared" ca="1" si="0"/>
        <v>Alexandre Louis Victor DUTHIL</v>
      </c>
    </row>
    <row r="40" spans="1:11" x14ac:dyDescent="0.25">
      <c r="A40" s="151">
        <f ca="1">IF(ISNUMBER(SEARCH('Resource Plan'!$C$10,B40,1)),MAX($A$1:A39)+1,0)</f>
        <v>39</v>
      </c>
      <c r="B40" t="s">
        <v>4995</v>
      </c>
      <c r="C40" t="s">
        <v>4996</v>
      </c>
      <c r="D40" t="s">
        <v>316</v>
      </c>
      <c r="E40" t="s">
        <v>2649</v>
      </c>
      <c r="F40" t="s">
        <v>2650</v>
      </c>
      <c r="G40" t="s">
        <v>4880</v>
      </c>
      <c r="I40" s="151" t="str">
        <f ca="1">IFERROR(VLOOKUP(ROWS($I$2:I40),$A$2:$B$1572,2,0),"")</f>
        <v>Alflida LICUANAN</v>
      </c>
      <c r="K40" s="151" t="str">
        <f t="shared" ca="1" si="0"/>
        <v>Alflida LICUANAN</v>
      </c>
    </row>
    <row r="41" spans="1:11" x14ac:dyDescent="0.25">
      <c r="A41" s="151">
        <f ca="1">IF(ISNUMBER(SEARCH('Resource Plan'!$C$10,B41,1)),MAX($A$1:A40)+1,0)</f>
        <v>40</v>
      </c>
      <c r="B41" t="s">
        <v>5234</v>
      </c>
      <c r="C41" t="s">
        <v>5235</v>
      </c>
      <c r="D41" t="s">
        <v>310</v>
      </c>
      <c r="E41" t="s">
        <v>7267</v>
      </c>
      <c r="F41" t="s">
        <v>2650</v>
      </c>
      <c r="G41" t="s">
        <v>2716</v>
      </c>
      <c r="I41" s="151" t="str">
        <f ca="1">IFERROR(VLOOKUP(ROWS($I$2:I41),$A$2:$B$1572,2,0),"")</f>
        <v>Alfonz Rosko</v>
      </c>
      <c r="K41" s="151" t="str">
        <f t="shared" ca="1" si="0"/>
        <v>Alfonz Rosko</v>
      </c>
    </row>
    <row r="42" spans="1:11" x14ac:dyDescent="0.25">
      <c r="A42" s="151">
        <f ca="1">IF(ISNUMBER(SEARCH('Resource Plan'!$C$10,B42,1)),MAX($A$1:A41)+1,0)</f>
        <v>41</v>
      </c>
      <c r="B42" t="s">
        <v>4243</v>
      </c>
      <c r="C42" t="s">
        <v>4244</v>
      </c>
      <c r="D42" t="s">
        <v>3107</v>
      </c>
      <c r="E42" t="s">
        <v>40</v>
      </c>
      <c r="F42" t="s">
        <v>2650</v>
      </c>
      <c r="G42" t="s">
        <v>2716</v>
      </c>
      <c r="I42" s="151" t="str">
        <f ca="1">IFERROR(VLOOKUP(ROWS($I$2:I42),$A$2:$B$1572,2,0),"")</f>
        <v>ALFREDO ARREGUIN</v>
      </c>
      <c r="K42" s="151" t="str">
        <f t="shared" ca="1" si="0"/>
        <v>ALFREDO ARREGUIN</v>
      </c>
    </row>
    <row r="43" spans="1:11" x14ac:dyDescent="0.25">
      <c r="A43" s="151">
        <f ca="1">IF(ISNUMBER(SEARCH('Resource Plan'!$C$10,B43,1)),MAX($A$1:A42)+1,0)</f>
        <v>42</v>
      </c>
      <c r="B43" t="s">
        <v>4528</v>
      </c>
      <c r="C43" t="s">
        <v>4529</v>
      </c>
      <c r="D43" t="s">
        <v>83</v>
      </c>
      <c r="E43" t="s">
        <v>7267</v>
      </c>
      <c r="F43" t="s">
        <v>2650</v>
      </c>
      <c r="G43" t="s">
        <v>3757</v>
      </c>
      <c r="I43" s="151" t="str">
        <f ca="1">IFERROR(VLOOKUP(ROWS($I$2:I43),$A$2:$B$1572,2,0),"")</f>
        <v>Ali MSA</v>
      </c>
      <c r="K43" s="151" t="str">
        <f t="shared" ca="1" si="0"/>
        <v>Ali MSA</v>
      </c>
    </row>
    <row r="44" spans="1:11" x14ac:dyDescent="0.25">
      <c r="A44" s="151">
        <f ca="1">IF(ISNUMBER(SEARCH('Resource Plan'!$C$10,B44,1)),MAX($A$1:A43)+1,0)</f>
        <v>43</v>
      </c>
      <c r="B44" t="s">
        <v>3100</v>
      </c>
      <c r="C44" t="s">
        <v>3101</v>
      </c>
      <c r="D44" t="s">
        <v>2657</v>
      </c>
      <c r="E44" t="s">
        <v>2649</v>
      </c>
      <c r="F44" t="s">
        <v>2650</v>
      </c>
      <c r="G44" t="s">
        <v>2958</v>
      </c>
      <c r="I44" s="151" t="str">
        <f ca="1">IFERROR(VLOOKUP(ROWS($I$2:I44),$A$2:$B$1572,2,0),"")</f>
        <v>Alianto ALIANTO</v>
      </c>
      <c r="K44" s="151" t="str">
        <f t="shared" ca="1" si="0"/>
        <v>Alianto ALIANTO</v>
      </c>
    </row>
    <row r="45" spans="1:11" x14ac:dyDescent="0.25">
      <c r="A45" s="151">
        <f ca="1">IF(ISNUMBER(SEARCH('Resource Plan'!$C$10,B45,1)),MAX($A$1:A44)+1,0)</f>
        <v>44</v>
      </c>
      <c r="B45" t="s">
        <v>4648</v>
      </c>
      <c r="C45" t="s">
        <v>4649</v>
      </c>
      <c r="D45" t="s">
        <v>310</v>
      </c>
      <c r="E45" t="s">
        <v>7267</v>
      </c>
      <c r="F45" t="s">
        <v>2650</v>
      </c>
      <c r="G45" t="s">
        <v>4650</v>
      </c>
      <c r="I45" s="151" t="str">
        <f ca="1">IFERROR(VLOOKUP(ROWS($I$2:I45),$A$2:$B$1572,2,0),"")</f>
        <v>Alice Edina Gitye</v>
      </c>
      <c r="K45" s="151" t="str">
        <f t="shared" ca="1" si="0"/>
        <v>Alice Edina Gitye</v>
      </c>
    </row>
    <row r="46" spans="1:11" x14ac:dyDescent="0.25">
      <c r="A46" s="151">
        <f ca="1">IF(ISNUMBER(SEARCH('Resource Plan'!$C$10,B46,1)),MAX($A$1:A45)+1,0)</f>
        <v>45</v>
      </c>
      <c r="B46" t="s">
        <v>3251</v>
      </c>
      <c r="C46" t="s">
        <v>3252</v>
      </c>
      <c r="D46" t="s">
        <v>3107</v>
      </c>
      <c r="E46" t="s">
        <v>40</v>
      </c>
      <c r="F46" t="s">
        <v>2650</v>
      </c>
      <c r="G46" t="s">
        <v>2711</v>
      </c>
      <c r="I46" s="151" t="str">
        <f ca="1">IFERROR(VLOOKUP(ROWS($I$2:I46),$A$2:$B$1572,2,0),"")</f>
        <v>ALIOU MOHAMADINE HAMADA CHECK</v>
      </c>
      <c r="K46" s="151" t="str">
        <f t="shared" ca="1" si="0"/>
        <v>ALIOU MOHAMADINE HAMADA CHECK</v>
      </c>
    </row>
    <row r="47" spans="1:11" x14ac:dyDescent="0.25">
      <c r="A47" s="151">
        <f ca="1">IF(ISNUMBER(SEARCH('Resource Plan'!$C$10,B47,1)),MAX($A$1:A46)+1,0)</f>
        <v>46</v>
      </c>
      <c r="B47" t="s">
        <v>3333</v>
      </c>
      <c r="C47" t="s">
        <v>3334</v>
      </c>
      <c r="D47" t="s">
        <v>3107</v>
      </c>
      <c r="E47" t="s">
        <v>40</v>
      </c>
      <c r="F47" t="s">
        <v>2650</v>
      </c>
      <c r="G47" t="s">
        <v>2716</v>
      </c>
      <c r="I47" s="151" t="str">
        <f ca="1">IFERROR(VLOOKUP(ROWS($I$2:I47),$A$2:$B$1572,2,0),"")</f>
        <v>ALLEN HILE</v>
      </c>
      <c r="K47" s="151" t="str">
        <f t="shared" ca="1" si="0"/>
        <v>ALLEN HILE</v>
      </c>
    </row>
    <row r="48" spans="1:11" x14ac:dyDescent="0.25">
      <c r="A48" s="151">
        <f ca="1">IF(ISNUMBER(SEARCH('Resource Plan'!$C$10,B48,1)),MAX($A$1:A47)+1,0)</f>
        <v>47</v>
      </c>
      <c r="B48" t="s">
        <v>3954</v>
      </c>
      <c r="C48" t="s">
        <v>3955</v>
      </c>
      <c r="D48" t="s">
        <v>3107</v>
      </c>
      <c r="E48" t="s">
        <v>40</v>
      </c>
      <c r="F48" t="s">
        <v>2650</v>
      </c>
      <c r="G48" t="s">
        <v>2721</v>
      </c>
      <c r="I48" s="151" t="str">
        <f ca="1">IFERROR(VLOOKUP(ROWS($I$2:I48),$A$2:$B$1572,2,0),"")</f>
        <v>Allen Kainer</v>
      </c>
      <c r="K48" s="151" t="str">
        <f t="shared" ca="1" si="0"/>
        <v>Allen Kainer</v>
      </c>
    </row>
    <row r="49" spans="1:11" x14ac:dyDescent="0.25">
      <c r="A49" s="151">
        <f ca="1">IF(ISNUMBER(SEARCH('Resource Plan'!$C$10,B49,1)),MAX($A$1:A48)+1,0)</f>
        <v>48</v>
      </c>
      <c r="B49" t="s">
        <v>5419</v>
      </c>
      <c r="C49" t="s">
        <v>5420</v>
      </c>
      <c r="D49" t="s">
        <v>310</v>
      </c>
      <c r="E49" t="s">
        <v>7267</v>
      </c>
      <c r="F49" t="s">
        <v>2650</v>
      </c>
      <c r="G49" t="s">
        <v>2711</v>
      </c>
      <c r="I49" s="151" t="str">
        <f ca="1">IFERROR(VLOOKUP(ROWS($I$2:I49),$A$2:$B$1572,2,0),"")</f>
        <v>Almos Tornyossy</v>
      </c>
      <c r="K49" s="151" t="str">
        <f t="shared" ca="1" si="0"/>
        <v>Almos Tornyossy</v>
      </c>
    </row>
    <row r="50" spans="1:11" x14ac:dyDescent="0.25">
      <c r="A50" s="151">
        <f ca="1">IF(ISNUMBER(SEARCH('Resource Plan'!$C$10,B50,1)),MAX($A$1:A49)+1,0)</f>
        <v>49</v>
      </c>
      <c r="B50" t="s">
        <v>4918</v>
      </c>
      <c r="C50" t="s">
        <v>4919</v>
      </c>
      <c r="D50" t="s">
        <v>312</v>
      </c>
      <c r="E50" t="s">
        <v>2649</v>
      </c>
      <c r="F50" t="s">
        <v>2650</v>
      </c>
      <c r="G50" t="s">
        <v>4897</v>
      </c>
      <c r="I50" s="151" t="str">
        <f ca="1">IFERROR(VLOOKUP(ROWS($I$2:I50),$A$2:$B$1572,2,0),"")</f>
        <v>Alvin Hon Ken CHONG</v>
      </c>
      <c r="K50" s="151" t="str">
        <f t="shared" ca="1" si="0"/>
        <v>Alvin Hon Ken CHONG</v>
      </c>
    </row>
    <row r="51" spans="1:11" x14ac:dyDescent="0.25">
      <c r="A51" s="151">
        <f ca="1">IF(ISNUMBER(SEARCH('Resource Plan'!$C$10,B51,1)),MAX($A$1:A50)+1,0)</f>
        <v>50</v>
      </c>
      <c r="B51" t="s">
        <v>3128</v>
      </c>
      <c r="C51" t="s">
        <v>3129</v>
      </c>
      <c r="D51" t="s">
        <v>3107</v>
      </c>
      <c r="E51" t="s">
        <v>40</v>
      </c>
      <c r="F51" t="s">
        <v>2650</v>
      </c>
      <c r="G51" t="s">
        <v>2940</v>
      </c>
      <c r="I51" s="151" t="str">
        <f ca="1">IFERROR(VLOOKUP(ROWS($I$2:I51),$A$2:$B$1572,2,0),"")</f>
        <v>Amanda Wotring</v>
      </c>
      <c r="K51" s="151" t="str">
        <f t="shared" ca="1" si="0"/>
        <v>Amanda Wotring</v>
      </c>
    </row>
    <row r="52" spans="1:11" x14ac:dyDescent="0.25">
      <c r="A52" s="151">
        <f ca="1">IF(ISNUMBER(SEARCH('Resource Plan'!$C$10,B52,1)),MAX($A$1:A51)+1,0)</f>
        <v>51</v>
      </c>
      <c r="B52" t="s">
        <v>2706</v>
      </c>
      <c r="C52" t="s">
        <v>2707</v>
      </c>
      <c r="D52" t="s">
        <v>2657</v>
      </c>
      <c r="E52" t="s">
        <v>2649</v>
      </c>
      <c r="F52" t="s">
        <v>2650</v>
      </c>
      <c r="G52" t="s">
        <v>2708</v>
      </c>
      <c r="I52" s="151" t="str">
        <f ca="1">IFERROR(VLOOKUP(ROWS($I$2:I52),$A$2:$B$1572,2,0),"")</f>
        <v>Amar MUSLIM</v>
      </c>
      <c r="K52" s="151" t="str">
        <f t="shared" ca="1" si="0"/>
        <v>Amar MUSLIM</v>
      </c>
    </row>
    <row r="53" spans="1:11" x14ac:dyDescent="0.25">
      <c r="A53" s="151">
        <f ca="1">IF(ISNUMBER(SEARCH('Resource Plan'!$C$10,B53,1)),MAX($A$1:A52)+1,0)</f>
        <v>52</v>
      </c>
      <c r="B53" t="s">
        <v>3263</v>
      </c>
      <c r="C53" t="s">
        <v>3264</v>
      </c>
      <c r="D53" t="s">
        <v>3107</v>
      </c>
      <c r="E53" t="s">
        <v>40</v>
      </c>
      <c r="F53" t="s">
        <v>2650</v>
      </c>
      <c r="G53" t="s">
        <v>2728</v>
      </c>
      <c r="I53" s="151" t="str">
        <f ca="1">IFERROR(VLOOKUP(ROWS($I$2:I53),$A$2:$B$1572,2,0),"")</f>
        <v>Amaury Pina</v>
      </c>
      <c r="K53" s="151" t="str">
        <f t="shared" ca="1" si="0"/>
        <v>Amaury Pina</v>
      </c>
    </row>
    <row r="54" spans="1:11" x14ac:dyDescent="0.25">
      <c r="A54" s="151">
        <f ca="1">IF(ISNUMBER(SEARCH('Resource Plan'!$C$10,B54,1)),MAX($A$1:A53)+1,0)</f>
        <v>53</v>
      </c>
      <c r="B54" t="s">
        <v>4933</v>
      </c>
      <c r="C54" t="s">
        <v>4934</v>
      </c>
      <c r="D54" t="s">
        <v>4924</v>
      </c>
      <c r="E54" t="s">
        <v>2649</v>
      </c>
      <c r="F54" t="s">
        <v>2650</v>
      </c>
      <c r="G54" t="s">
        <v>2658</v>
      </c>
      <c r="I54" s="151" t="str">
        <f ca="1">IFERROR(VLOOKUP(ROWS($I$2:I54),$A$2:$B$1572,2,0),"")</f>
        <v>Amber Hsiao</v>
      </c>
      <c r="K54" s="151" t="str">
        <f t="shared" ca="1" si="0"/>
        <v>Amber Hsiao</v>
      </c>
    </row>
    <row r="55" spans="1:11" x14ac:dyDescent="0.25">
      <c r="A55" s="151">
        <f ca="1">IF(ISNUMBER(SEARCH('Resource Plan'!$C$10,B55,1)),MAX($A$1:A54)+1,0)</f>
        <v>54</v>
      </c>
      <c r="B55" t="s">
        <v>3458</v>
      </c>
      <c r="C55" t="s">
        <v>3459</v>
      </c>
      <c r="D55" t="s">
        <v>3107</v>
      </c>
      <c r="E55" t="s">
        <v>40</v>
      </c>
      <c r="F55" t="s">
        <v>2650</v>
      </c>
      <c r="G55" t="s">
        <v>3017</v>
      </c>
      <c r="I55" s="151" t="str">
        <f ca="1">IFERROR(VLOOKUP(ROWS($I$2:I55),$A$2:$B$1572,2,0),"")</f>
        <v>Amber Wheeler</v>
      </c>
      <c r="K55" s="151" t="str">
        <f t="shared" ca="1" si="0"/>
        <v>Amber Wheeler</v>
      </c>
    </row>
    <row r="56" spans="1:11" x14ac:dyDescent="0.25">
      <c r="A56" s="151">
        <f ca="1">IF(ISNUMBER(SEARCH('Resource Plan'!$C$10,B56,1)),MAX($A$1:A55)+1,0)</f>
        <v>55</v>
      </c>
      <c r="B56" t="s">
        <v>6014</v>
      </c>
      <c r="C56" t="s">
        <v>6088</v>
      </c>
      <c r="D56" t="s">
        <v>301</v>
      </c>
      <c r="E56" t="s">
        <v>36</v>
      </c>
      <c r="F56" t="s">
        <v>2650</v>
      </c>
      <c r="G56" t="s">
        <v>6165</v>
      </c>
      <c r="I56" s="151" t="str">
        <f ca="1">IFERROR(VLOOKUP(ROWS($I$2:I56),$A$2:$B$1572,2,0),"")</f>
        <v>Amii Flay</v>
      </c>
      <c r="K56" s="151" t="str">
        <f t="shared" ca="1" si="0"/>
        <v>Amii Flay</v>
      </c>
    </row>
    <row r="57" spans="1:11" x14ac:dyDescent="0.25">
      <c r="A57" s="151">
        <f ca="1">IF(ISNUMBER(SEARCH('Resource Plan'!$C$10,B57,1)),MAX($A$1:A56)+1,0)</f>
        <v>56</v>
      </c>
      <c r="B57" t="s">
        <v>5048</v>
      </c>
      <c r="C57" t="s">
        <v>5049</v>
      </c>
      <c r="D57" t="s">
        <v>320</v>
      </c>
      <c r="E57" t="s">
        <v>34</v>
      </c>
      <c r="F57" t="s">
        <v>2650</v>
      </c>
      <c r="G57" t="s">
        <v>5050</v>
      </c>
      <c r="I57" s="151" t="str">
        <f ca="1">IFERROR(VLOOKUP(ROWS($I$2:I57),$A$2:$B$1572,2,0),"")</f>
        <v>Ana Maria Santos</v>
      </c>
      <c r="K57" s="151" t="str">
        <f t="shared" ca="1" si="0"/>
        <v>Ana Maria Santos</v>
      </c>
    </row>
    <row r="58" spans="1:11" x14ac:dyDescent="0.25">
      <c r="A58" s="151">
        <f ca="1">IF(ISNUMBER(SEARCH('Resource Plan'!$C$10,B58,1)),MAX($A$1:A57)+1,0)</f>
        <v>57</v>
      </c>
      <c r="B58" t="s">
        <v>4669</v>
      </c>
      <c r="C58" t="s">
        <v>4670</v>
      </c>
      <c r="D58" t="s">
        <v>108</v>
      </c>
      <c r="E58" t="s">
        <v>7268</v>
      </c>
      <c r="F58" t="s">
        <v>2650</v>
      </c>
      <c r="G58" t="s">
        <v>2926</v>
      </c>
      <c r="I58" s="151" t="str">
        <f ca="1">IFERROR(VLOOKUP(ROWS($I$2:I58),$A$2:$B$1572,2,0),"")</f>
        <v>Anand Ram Arya</v>
      </c>
      <c r="K58" s="151" t="str">
        <f t="shared" ca="1" si="0"/>
        <v>Anand Ram Arya</v>
      </c>
    </row>
    <row r="59" spans="1:11" x14ac:dyDescent="0.25">
      <c r="A59" s="151">
        <f ca="1">IF(ISNUMBER(SEARCH('Resource Plan'!$C$10,B59,1)),MAX($A$1:A58)+1,0)</f>
        <v>58</v>
      </c>
      <c r="B59" t="s">
        <v>2819</v>
      </c>
      <c r="C59" t="s">
        <v>2820</v>
      </c>
      <c r="D59" t="s">
        <v>318</v>
      </c>
      <c r="E59" t="s">
        <v>2649</v>
      </c>
      <c r="F59" t="s">
        <v>2650</v>
      </c>
      <c r="G59" t="s">
        <v>2716</v>
      </c>
      <c r="I59" s="151" t="str">
        <f ca="1">IFERROR(VLOOKUP(ROWS($I$2:I59),$A$2:$B$1572,2,0),"")</f>
        <v>Anand S O RENGAREDDY</v>
      </c>
      <c r="K59" s="151" t="str">
        <f t="shared" ca="1" si="0"/>
        <v>Anand S O RENGAREDDY</v>
      </c>
    </row>
    <row r="60" spans="1:11" x14ac:dyDescent="0.25">
      <c r="A60" s="151">
        <f ca="1">IF(ISNUMBER(SEARCH('Resource Plan'!$C$10,B60,1)),MAX($A$1:A59)+1,0)</f>
        <v>59</v>
      </c>
      <c r="B60" t="s">
        <v>4941</v>
      </c>
      <c r="C60" t="s">
        <v>4942</v>
      </c>
      <c r="D60" t="s">
        <v>316</v>
      </c>
      <c r="E60" t="s">
        <v>2649</v>
      </c>
      <c r="F60" t="s">
        <v>2650</v>
      </c>
      <c r="G60" t="s">
        <v>3757</v>
      </c>
      <c r="I60" s="151" t="str">
        <f ca="1">IFERROR(VLOOKUP(ROWS($I$2:I60),$A$2:$B$1572,2,0),"")</f>
        <v>Anasol NIOKO</v>
      </c>
      <c r="K60" s="151" t="str">
        <f t="shared" ca="1" si="0"/>
        <v>Anasol NIOKO</v>
      </c>
    </row>
    <row r="61" spans="1:11" x14ac:dyDescent="0.25">
      <c r="A61" s="151">
        <f ca="1">IF(ISNUMBER(SEARCH('Resource Plan'!$C$10,B61,1)),MAX($A$1:A60)+1,0)</f>
        <v>60</v>
      </c>
      <c r="B61" t="s">
        <v>4857</v>
      </c>
      <c r="C61" t="s">
        <v>4858</v>
      </c>
      <c r="D61" t="s">
        <v>2657</v>
      </c>
      <c r="E61" t="s">
        <v>2649</v>
      </c>
      <c r="F61" t="s">
        <v>2650</v>
      </c>
      <c r="G61" t="s">
        <v>2923</v>
      </c>
      <c r="I61" s="151" t="str">
        <f ca="1">IFERROR(VLOOKUP(ROWS($I$2:I61),$A$2:$B$1572,2,0),"")</f>
        <v>Andi Noor HIDAYAT</v>
      </c>
      <c r="K61" s="151" t="str">
        <f t="shared" ca="1" si="0"/>
        <v>Andi Noor HIDAYAT</v>
      </c>
    </row>
    <row r="62" spans="1:11" x14ac:dyDescent="0.25">
      <c r="A62" s="151">
        <f ca="1">IF(ISNUMBER(SEARCH('Resource Plan'!$C$10,B62,1)),MAX($A$1:A61)+1,0)</f>
        <v>61</v>
      </c>
      <c r="B62" t="s">
        <v>5393</v>
      </c>
      <c r="C62" t="s">
        <v>5394</v>
      </c>
      <c r="D62" t="s">
        <v>310</v>
      </c>
      <c r="E62" t="s">
        <v>7267</v>
      </c>
      <c r="F62" t="s">
        <v>2650</v>
      </c>
      <c r="G62" t="s">
        <v>2716</v>
      </c>
      <c r="I62" s="151" t="str">
        <f ca="1">IFERROR(VLOOKUP(ROWS($I$2:I62),$A$2:$B$1572,2,0),"")</f>
        <v>Andras Kobulniczky</v>
      </c>
      <c r="K62" s="151" t="str">
        <f t="shared" ca="1" si="0"/>
        <v>Andras Kobulniczky</v>
      </c>
    </row>
    <row r="63" spans="1:11" x14ac:dyDescent="0.25">
      <c r="A63" s="151">
        <f ca="1">IF(ISNUMBER(SEARCH('Resource Plan'!$C$10,B63,1)),MAX($A$1:A62)+1,0)</f>
        <v>62</v>
      </c>
      <c r="B63" t="s">
        <v>3532</v>
      </c>
      <c r="C63" t="s">
        <v>3533</v>
      </c>
      <c r="D63" t="s">
        <v>3107</v>
      </c>
      <c r="E63" t="s">
        <v>40</v>
      </c>
      <c r="F63" t="s">
        <v>2650</v>
      </c>
      <c r="G63" t="s">
        <v>2716</v>
      </c>
      <c r="I63" s="151" t="str">
        <f ca="1">IFERROR(VLOOKUP(ROWS($I$2:I63),$A$2:$B$1572,2,0),"")</f>
        <v>Andre Bellamy</v>
      </c>
      <c r="K63" s="151" t="str">
        <f t="shared" ca="1" si="0"/>
        <v>Andre Bellamy</v>
      </c>
    </row>
    <row r="64" spans="1:11" x14ac:dyDescent="0.25">
      <c r="A64" s="151">
        <f ca="1">IF(ISNUMBER(SEARCH('Resource Plan'!$C$10,B64,1)),MAX($A$1:A63)+1,0)</f>
        <v>63</v>
      </c>
      <c r="B64" t="s">
        <v>4566</v>
      </c>
      <c r="C64" t="s">
        <v>4567</v>
      </c>
      <c r="D64" t="s">
        <v>4568</v>
      </c>
      <c r="E64" t="s">
        <v>7267</v>
      </c>
      <c r="F64" t="s">
        <v>2650</v>
      </c>
      <c r="G64" t="s">
        <v>2651</v>
      </c>
      <c r="I64" s="151" t="str">
        <f ca="1">IFERROR(VLOOKUP(ROWS($I$2:I64),$A$2:$B$1572,2,0),"")</f>
        <v>Andre GROENENDAELS</v>
      </c>
      <c r="K64" s="151" t="str">
        <f t="shared" ca="1" si="0"/>
        <v>Andre GROENENDAELS</v>
      </c>
    </row>
    <row r="65" spans="1:11" x14ac:dyDescent="0.25">
      <c r="A65" s="151">
        <f ca="1">IF(ISNUMBER(SEARCH('Resource Plan'!$C$10,B65,1)),MAX($A$1:A64)+1,0)</f>
        <v>64</v>
      </c>
      <c r="B65" t="s">
        <v>5258</v>
      </c>
      <c r="C65" t="s">
        <v>5259</v>
      </c>
      <c r="D65" t="s">
        <v>310</v>
      </c>
      <c r="E65" t="s">
        <v>7267</v>
      </c>
      <c r="F65" t="s">
        <v>2650</v>
      </c>
      <c r="G65" t="s">
        <v>3017</v>
      </c>
      <c r="I65" s="151" t="str">
        <f ca="1">IFERROR(VLOOKUP(ROWS($I$2:I65),$A$2:$B$1572,2,0),"")</f>
        <v>Andrea BOLLOK</v>
      </c>
      <c r="K65" s="151" t="str">
        <f t="shared" ca="1" si="0"/>
        <v>Andrea BOLLOK</v>
      </c>
    </row>
    <row r="66" spans="1:11" x14ac:dyDescent="0.25">
      <c r="A66" s="151">
        <f ca="1">IF(ISNUMBER(SEARCH('Resource Plan'!$C$10,B66,1)),MAX($A$1:A65)+1,0)</f>
        <v>65</v>
      </c>
      <c r="B66" t="s">
        <v>4777</v>
      </c>
      <c r="C66" t="s">
        <v>4778</v>
      </c>
      <c r="D66" t="s">
        <v>4765</v>
      </c>
      <c r="E66" t="s">
        <v>39</v>
      </c>
      <c r="F66" t="s">
        <v>2650</v>
      </c>
      <c r="G66" t="s">
        <v>4465</v>
      </c>
      <c r="I66" s="151" t="str">
        <f ca="1">IFERROR(VLOOKUP(ROWS($I$2:I66),$A$2:$B$1572,2,0),"")</f>
        <v>ANDREA DEL CARMEN FERNANDEZ ZUÑIGA</v>
      </c>
      <c r="K66" s="151" t="str">
        <f t="shared" ca="1" si="0"/>
        <v>ANDREA DEL CARMEN FERNANDEZ ZUÑIGA</v>
      </c>
    </row>
    <row r="67" spans="1:11" x14ac:dyDescent="0.25">
      <c r="A67" s="151">
        <f ca="1">IF(ISNUMBER(SEARCH('Resource Plan'!$C$10,B67,1)),MAX($A$1:A66)+1,0)</f>
        <v>66</v>
      </c>
      <c r="B67" t="s">
        <v>5244</v>
      </c>
      <c r="C67" t="s">
        <v>5245</v>
      </c>
      <c r="D67" t="s">
        <v>310</v>
      </c>
      <c r="E67" t="s">
        <v>7267</v>
      </c>
      <c r="F67" t="s">
        <v>2650</v>
      </c>
      <c r="G67" t="s">
        <v>2716</v>
      </c>
      <c r="I67" s="151" t="str">
        <f ca="1">IFERROR(VLOOKUP(ROWS($I$2:I67),$A$2:$B$1572,2,0),"")</f>
        <v>Andrea Kozak</v>
      </c>
      <c r="K67" s="151" t="str">
        <f t="shared" ref="K67:K130" ca="1" si="1">OFFSET($I$2,,,$K$1)</f>
        <v>Andrea Kozak</v>
      </c>
    </row>
    <row r="68" spans="1:11" x14ac:dyDescent="0.25">
      <c r="A68" s="151">
        <f ca="1">IF(ISNUMBER(SEARCH('Resource Plan'!$C$10,B68,1)),MAX($A$1:A67)+1,0)</f>
        <v>67</v>
      </c>
      <c r="B68" t="s">
        <v>4738</v>
      </c>
      <c r="C68" t="s">
        <v>4739</v>
      </c>
      <c r="D68" t="s">
        <v>4740</v>
      </c>
      <c r="E68" t="s">
        <v>39</v>
      </c>
      <c r="F68" t="s">
        <v>2650</v>
      </c>
      <c r="G68" t="s">
        <v>2654</v>
      </c>
      <c r="I68" s="151" t="str">
        <f ca="1">IFERROR(VLOOKUP(ROWS($I$2:I68),$A$2:$B$1572,2,0),"")</f>
        <v>ANDRES MIGUEL MAROTTA</v>
      </c>
      <c r="K68" s="151" t="str">
        <f t="shared" ca="1" si="1"/>
        <v>ANDRES MIGUEL MAROTTA</v>
      </c>
    </row>
    <row r="69" spans="1:11" x14ac:dyDescent="0.25">
      <c r="A69" s="151">
        <f ca="1">IF(ISNUMBER(SEARCH('Resource Plan'!$C$10,B69,1)),MAX($A$1:A68)+1,0)</f>
        <v>68</v>
      </c>
      <c r="B69" t="s">
        <v>4068</v>
      </c>
      <c r="C69" t="s">
        <v>4069</v>
      </c>
      <c r="D69" t="s">
        <v>3107</v>
      </c>
      <c r="E69" t="s">
        <v>40</v>
      </c>
      <c r="F69" t="s">
        <v>2650</v>
      </c>
      <c r="G69" t="s">
        <v>3717</v>
      </c>
      <c r="I69" s="151" t="str">
        <f ca="1">IFERROR(VLOOKUP(ROWS($I$2:I69),$A$2:$B$1572,2,0),"")</f>
        <v>Andrew Cooke</v>
      </c>
      <c r="K69" s="151" t="str">
        <f t="shared" ca="1" si="1"/>
        <v>Andrew Cooke</v>
      </c>
    </row>
    <row r="70" spans="1:11" x14ac:dyDescent="0.25">
      <c r="A70" s="151">
        <f ca="1">IF(ISNUMBER(SEARCH('Resource Plan'!$C$10,B70,1)),MAX($A$1:A69)+1,0)</f>
        <v>69</v>
      </c>
      <c r="B70" t="s">
        <v>4556</v>
      </c>
      <c r="C70" t="s">
        <v>4557</v>
      </c>
      <c r="D70" t="s">
        <v>325</v>
      </c>
      <c r="E70" t="s">
        <v>7267</v>
      </c>
      <c r="F70" t="s">
        <v>2650</v>
      </c>
      <c r="G70" t="s">
        <v>2651</v>
      </c>
      <c r="I70" s="151" t="str">
        <f ca="1">IFERROR(VLOOKUP(ROWS($I$2:I70),$A$2:$B$1572,2,0),"")</f>
        <v>Andrew HOLDROYD</v>
      </c>
      <c r="K70" s="151" t="str">
        <f t="shared" ca="1" si="1"/>
        <v>Andrew HOLDROYD</v>
      </c>
    </row>
    <row r="71" spans="1:11" x14ac:dyDescent="0.25">
      <c r="A71" s="151">
        <f ca="1">IF(ISNUMBER(SEARCH('Resource Plan'!$C$10,B71,1)),MAX($A$1:A70)+1,0)</f>
        <v>70</v>
      </c>
      <c r="B71" t="s">
        <v>3629</v>
      </c>
      <c r="C71" t="s">
        <v>3630</v>
      </c>
      <c r="D71" t="s">
        <v>3107</v>
      </c>
      <c r="E71" t="s">
        <v>40</v>
      </c>
      <c r="F71" t="s">
        <v>2650</v>
      </c>
      <c r="G71" t="s">
        <v>2716</v>
      </c>
      <c r="I71" s="151" t="str">
        <f ca="1">IFERROR(VLOOKUP(ROWS($I$2:I71),$A$2:$B$1572,2,0),"")</f>
        <v>Andrew Horton</v>
      </c>
      <c r="K71" s="151" t="str">
        <f t="shared" ca="1" si="1"/>
        <v>Andrew Horton</v>
      </c>
    </row>
    <row r="72" spans="1:11" x14ac:dyDescent="0.25">
      <c r="A72" s="151">
        <f ca="1">IF(ISNUMBER(SEARCH('Resource Plan'!$C$10,B72,1)),MAX($A$1:A71)+1,0)</f>
        <v>71</v>
      </c>
      <c r="B72" t="s">
        <v>3881</v>
      </c>
      <c r="C72" t="s">
        <v>3882</v>
      </c>
      <c r="D72" t="s">
        <v>3107</v>
      </c>
      <c r="E72" t="s">
        <v>40</v>
      </c>
      <c r="F72" t="s">
        <v>2650</v>
      </c>
      <c r="G72" t="s">
        <v>2728</v>
      </c>
      <c r="I72" s="151" t="str">
        <f ca="1">IFERROR(VLOOKUP(ROWS($I$2:I72),$A$2:$B$1572,2,0),"")</f>
        <v>Andrew Wimberley</v>
      </c>
      <c r="K72" s="151" t="str">
        <f t="shared" ca="1" si="1"/>
        <v>Andrew Wimberley</v>
      </c>
    </row>
    <row r="73" spans="1:11" x14ac:dyDescent="0.25">
      <c r="A73" s="151">
        <f ca="1">IF(ISNUMBER(SEARCH('Resource Plan'!$C$10,B73,1)),MAX($A$1:A72)+1,0)</f>
        <v>72</v>
      </c>
      <c r="B73" t="s">
        <v>4980</v>
      </c>
      <c r="C73" t="s">
        <v>4981</v>
      </c>
      <c r="D73" t="s">
        <v>316</v>
      </c>
      <c r="E73" t="s">
        <v>2649</v>
      </c>
      <c r="F73" t="s">
        <v>2650</v>
      </c>
      <c r="G73" t="s">
        <v>4880</v>
      </c>
      <c r="I73" s="151" t="str">
        <f ca="1">IFERROR(VLOOKUP(ROWS($I$2:I73),$A$2:$B$1572,2,0),"")</f>
        <v>Andro DILAY</v>
      </c>
      <c r="K73" s="151" t="str">
        <f t="shared" ca="1" si="1"/>
        <v>Andro DILAY</v>
      </c>
    </row>
    <row r="74" spans="1:11" x14ac:dyDescent="0.25">
      <c r="A74" s="151">
        <f ca="1">IF(ISNUMBER(SEARCH('Resource Plan'!$C$10,B74,1)),MAX($A$1:A73)+1,0)</f>
        <v>73</v>
      </c>
      <c r="B74" t="s">
        <v>3938</v>
      </c>
      <c r="C74" t="s">
        <v>3939</v>
      </c>
      <c r="D74" t="s">
        <v>3107</v>
      </c>
      <c r="E74" t="s">
        <v>40</v>
      </c>
      <c r="F74" t="s">
        <v>2650</v>
      </c>
      <c r="G74" t="s">
        <v>2716</v>
      </c>
      <c r="I74" s="151" t="str">
        <f ca="1">IFERROR(VLOOKUP(ROWS($I$2:I74),$A$2:$B$1572,2,0),"")</f>
        <v>Andy Tetteh</v>
      </c>
      <c r="K74" s="151" t="str">
        <f t="shared" ca="1" si="1"/>
        <v>Andy Tetteh</v>
      </c>
    </row>
    <row r="75" spans="1:11" x14ac:dyDescent="0.25">
      <c r="A75" s="151">
        <f ca="1">IF(ISNUMBER(SEARCH('Resource Plan'!$C$10,B75,1)),MAX($A$1:A74)+1,0)</f>
        <v>74</v>
      </c>
      <c r="B75" t="s">
        <v>6015</v>
      </c>
      <c r="C75" t="s">
        <v>6089</v>
      </c>
      <c r="D75" t="s">
        <v>83</v>
      </c>
      <c r="E75" t="s">
        <v>7267</v>
      </c>
      <c r="F75" t="s">
        <v>2650</v>
      </c>
      <c r="G75" t="s">
        <v>4309</v>
      </c>
      <c r="I75" s="151" t="str">
        <f ca="1">IFERROR(VLOOKUP(ROWS($I$2:I75),$A$2:$B$1572,2,0),"")</f>
        <v>Angelica Roussel</v>
      </c>
      <c r="K75" s="151" t="str">
        <f t="shared" ca="1" si="1"/>
        <v>Angelica Roussel</v>
      </c>
    </row>
    <row r="76" spans="1:11" x14ac:dyDescent="0.25">
      <c r="A76" s="151">
        <f ca="1">IF(ISNUMBER(SEARCH('Resource Plan'!$C$10,B76,1)),MAX($A$1:A75)+1,0)</f>
        <v>75</v>
      </c>
      <c r="B76" t="s">
        <v>4865</v>
      </c>
      <c r="C76" t="s">
        <v>4866</v>
      </c>
      <c r="D76" t="s">
        <v>2657</v>
      </c>
      <c r="E76" t="s">
        <v>2649</v>
      </c>
      <c r="F76" t="s">
        <v>2650</v>
      </c>
      <c r="G76" t="s">
        <v>2953</v>
      </c>
      <c r="I76" s="151" t="str">
        <f ca="1">IFERROR(VLOOKUP(ROWS($I$2:I76),$A$2:$B$1572,2,0),"")</f>
        <v>Anggi SILVANI ARISANA</v>
      </c>
      <c r="K76" s="151" t="str">
        <f t="shared" ca="1" si="1"/>
        <v>Anggi SILVANI ARISANA</v>
      </c>
    </row>
    <row r="77" spans="1:11" x14ac:dyDescent="0.25">
      <c r="A77" s="151">
        <f ca="1">IF(ISNUMBER(SEARCH('Resource Plan'!$C$10,B77,1)),MAX($A$1:A76)+1,0)</f>
        <v>76</v>
      </c>
      <c r="B77" t="s">
        <v>4675</v>
      </c>
      <c r="C77" t="s">
        <v>4676</v>
      </c>
      <c r="D77" t="s">
        <v>108</v>
      </c>
      <c r="E77" t="s">
        <v>7268</v>
      </c>
      <c r="F77" t="s">
        <v>2650</v>
      </c>
      <c r="G77" t="s">
        <v>2923</v>
      </c>
      <c r="I77" s="151" t="str">
        <f ca="1">IFERROR(VLOOKUP(ROWS($I$2:I77),$A$2:$B$1572,2,0),"")</f>
        <v>Anil Sali</v>
      </c>
      <c r="K77" s="151" t="str">
        <f t="shared" ca="1" si="1"/>
        <v>Anil Sali</v>
      </c>
    </row>
    <row r="78" spans="1:11" x14ac:dyDescent="0.25">
      <c r="A78" s="151">
        <f ca="1">IF(ISNUMBER(SEARCH('Resource Plan'!$C$10,B78,1)),MAX($A$1:A77)+1,0)</f>
        <v>77</v>
      </c>
      <c r="B78" t="s">
        <v>4845</v>
      </c>
      <c r="C78" t="s">
        <v>4846</v>
      </c>
      <c r="D78" t="s">
        <v>318</v>
      </c>
      <c r="E78" t="s">
        <v>2649</v>
      </c>
      <c r="F78" t="s">
        <v>2650</v>
      </c>
      <c r="G78" t="s">
        <v>4609</v>
      </c>
      <c r="I78" s="151" t="str">
        <f ca="1">IFERROR(VLOOKUP(ROWS($I$2:I78),$A$2:$B$1572,2,0),"")</f>
        <v>Ankur GUPTA</v>
      </c>
      <c r="K78" s="151" t="str">
        <f t="shared" ca="1" si="1"/>
        <v>Ankur GUPTA</v>
      </c>
    </row>
    <row r="79" spans="1:11" x14ac:dyDescent="0.25">
      <c r="A79" s="151">
        <f ca="1">IF(ISNUMBER(SEARCH('Resource Plan'!$C$10,B79,1)),MAX($A$1:A78)+1,0)</f>
        <v>78</v>
      </c>
      <c r="B79" t="s">
        <v>2659</v>
      </c>
      <c r="C79" t="s">
        <v>2660</v>
      </c>
      <c r="D79" t="s">
        <v>318</v>
      </c>
      <c r="E79" t="s">
        <v>2649</v>
      </c>
      <c r="F79" t="s">
        <v>2650</v>
      </c>
      <c r="G79" t="s">
        <v>2658</v>
      </c>
      <c r="I79" s="151" t="str">
        <f ca="1">IFERROR(VLOOKUP(ROWS($I$2:I79),$A$2:$B$1572,2,0),"")</f>
        <v>Annabelle Lleva GALLARIN</v>
      </c>
      <c r="K79" s="151" t="str">
        <f t="shared" ca="1" si="1"/>
        <v>Annabelle Lleva GALLARIN</v>
      </c>
    </row>
    <row r="80" spans="1:11" x14ac:dyDescent="0.25">
      <c r="A80" s="151">
        <f ca="1">IF(ISNUMBER(SEARCH('Resource Plan'!$C$10,B80,1)),MAX($A$1:A79)+1,0)</f>
        <v>79</v>
      </c>
      <c r="B80" t="s">
        <v>5036</v>
      </c>
      <c r="C80" t="s">
        <v>5037</v>
      </c>
      <c r="D80" t="s">
        <v>83</v>
      </c>
      <c r="E80" t="s">
        <v>34</v>
      </c>
      <c r="F80" t="s">
        <v>2650</v>
      </c>
      <c r="G80" t="s">
        <v>3765</v>
      </c>
      <c r="I80" s="151" t="str">
        <f ca="1">IFERROR(VLOOKUP(ROWS($I$2:I80),$A$2:$B$1572,2,0),"")</f>
        <v>Anne DELETRAZ</v>
      </c>
      <c r="K80" s="151" t="str">
        <f t="shared" ca="1" si="1"/>
        <v>Anne DELETRAZ</v>
      </c>
    </row>
    <row r="81" spans="1:11" x14ac:dyDescent="0.25">
      <c r="A81" s="151">
        <f ca="1">IF(ISNUMBER(SEARCH('Resource Plan'!$C$10,B81,1)),MAX($A$1:A80)+1,0)</f>
        <v>80</v>
      </c>
      <c r="B81" t="s">
        <v>6016</v>
      </c>
      <c r="C81" t="s">
        <v>6090</v>
      </c>
      <c r="D81" t="s">
        <v>301</v>
      </c>
      <c r="E81" t="s">
        <v>36</v>
      </c>
      <c r="F81" t="s">
        <v>2650</v>
      </c>
      <c r="G81" t="s">
        <v>4502</v>
      </c>
      <c r="I81" s="151" t="str">
        <f ca="1">IFERROR(VLOOKUP(ROWS($I$2:I81),$A$2:$B$1572,2,0),"")</f>
        <v>Anne Thomas</v>
      </c>
      <c r="K81" s="151" t="str">
        <f t="shared" ca="1" si="1"/>
        <v>Anne Thomas</v>
      </c>
    </row>
    <row r="82" spans="1:11" x14ac:dyDescent="0.25">
      <c r="A82" s="151">
        <f ca="1">IF(ISNUMBER(SEARCH('Resource Plan'!$C$10,B82,1)),MAX($A$1:A81)+1,0)</f>
        <v>81</v>
      </c>
      <c r="B82" t="s">
        <v>5323</v>
      </c>
      <c r="C82" t="s">
        <v>5324</v>
      </c>
      <c r="D82" t="s">
        <v>310</v>
      </c>
      <c r="E82" t="s">
        <v>7267</v>
      </c>
      <c r="F82" t="s">
        <v>2650</v>
      </c>
      <c r="G82" t="s">
        <v>2728</v>
      </c>
      <c r="I82" s="151" t="str">
        <f ca="1">IFERROR(VLOOKUP(ROWS($I$2:I82),$A$2:$B$1572,2,0),"")</f>
        <v>Antal OLAH</v>
      </c>
      <c r="K82" s="151" t="str">
        <f t="shared" ca="1" si="1"/>
        <v>Antal OLAH</v>
      </c>
    </row>
    <row r="83" spans="1:11" x14ac:dyDescent="0.25">
      <c r="A83" s="151">
        <f ca="1">IF(ISNUMBER(SEARCH('Resource Plan'!$C$10,B83,1)),MAX($A$1:A82)+1,0)</f>
        <v>82</v>
      </c>
      <c r="B83" t="s">
        <v>3490</v>
      </c>
      <c r="C83" t="s">
        <v>3491</v>
      </c>
      <c r="D83" t="s">
        <v>3107</v>
      </c>
      <c r="E83" t="s">
        <v>40</v>
      </c>
      <c r="F83" t="s">
        <v>2650</v>
      </c>
      <c r="G83" t="s">
        <v>2721</v>
      </c>
      <c r="I83" s="151" t="str">
        <f ca="1">IFERROR(VLOOKUP(ROWS($I$2:I83),$A$2:$B$1572,2,0),"")</f>
        <v>Anthony Crawford</v>
      </c>
      <c r="K83" s="151" t="str">
        <f t="shared" ca="1" si="1"/>
        <v>Anthony Crawford</v>
      </c>
    </row>
    <row r="84" spans="1:11" x14ac:dyDescent="0.25">
      <c r="A84" s="151">
        <f ca="1">IF(ISNUMBER(SEARCH('Resource Plan'!$C$10,B84,1)),MAX($A$1:A83)+1,0)</f>
        <v>83</v>
      </c>
      <c r="B84" t="s">
        <v>4257</v>
      </c>
      <c r="C84" t="s">
        <v>4258</v>
      </c>
      <c r="D84" t="s">
        <v>3107</v>
      </c>
      <c r="E84" t="s">
        <v>40</v>
      </c>
      <c r="F84" t="s">
        <v>2650</v>
      </c>
      <c r="G84" t="s">
        <v>2716</v>
      </c>
      <c r="I84" s="151" t="str">
        <f ca="1">IFERROR(VLOOKUP(ROWS($I$2:I84),$A$2:$B$1572,2,0),"")</f>
        <v>Anthony Garcia</v>
      </c>
      <c r="K84" s="151" t="str">
        <f t="shared" ca="1" si="1"/>
        <v>Anthony Garcia</v>
      </c>
    </row>
    <row r="85" spans="1:11" x14ac:dyDescent="0.25">
      <c r="A85" s="151">
        <f ca="1">IF(ISNUMBER(SEARCH('Resource Plan'!$C$10,B85,1)),MAX($A$1:A84)+1,0)</f>
        <v>84</v>
      </c>
      <c r="B85" t="s">
        <v>4910</v>
      </c>
      <c r="C85" t="s">
        <v>4911</v>
      </c>
      <c r="D85" t="s">
        <v>312</v>
      </c>
      <c r="E85" t="s">
        <v>2649</v>
      </c>
      <c r="F85" t="s">
        <v>2650</v>
      </c>
      <c r="G85" t="s">
        <v>3112</v>
      </c>
      <c r="I85" s="151" t="str">
        <f ca="1">IFERROR(VLOOKUP(ROWS($I$2:I85),$A$2:$B$1572,2,0),"")</f>
        <v>Anthony LING</v>
      </c>
      <c r="K85" s="151" t="str">
        <f t="shared" ca="1" si="1"/>
        <v>Anthony LING</v>
      </c>
    </row>
    <row r="86" spans="1:11" x14ac:dyDescent="0.25">
      <c r="A86" s="151">
        <f ca="1">IF(ISNUMBER(SEARCH('Resource Plan'!$C$10,B86,1)),MAX($A$1:A85)+1,0)</f>
        <v>85</v>
      </c>
      <c r="B86" t="s">
        <v>4179</v>
      </c>
      <c r="C86" t="s">
        <v>4180</v>
      </c>
      <c r="D86" t="s">
        <v>3107</v>
      </c>
      <c r="E86" t="s">
        <v>40</v>
      </c>
      <c r="F86" t="s">
        <v>2650</v>
      </c>
      <c r="G86" t="s">
        <v>2721</v>
      </c>
      <c r="I86" s="151" t="str">
        <f ca="1">IFERROR(VLOOKUP(ROWS($I$2:I86),$A$2:$B$1572,2,0),"")</f>
        <v>Antonio Pina</v>
      </c>
      <c r="K86" s="151" t="str">
        <f t="shared" ca="1" si="1"/>
        <v>Antonio Pina</v>
      </c>
    </row>
    <row r="87" spans="1:11" x14ac:dyDescent="0.25">
      <c r="A87" s="151">
        <f ca="1">IF(ISNUMBER(SEARCH('Resource Plan'!$C$10,B87,1)),MAX($A$1:A86)+1,0)</f>
        <v>86</v>
      </c>
      <c r="B87" t="s">
        <v>4516</v>
      </c>
      <c r="C87" t="s">
        <v>4517</v>
      </c>
      <c r="D87" t="s">
        <v>83</v>
      </c>
      <c r="E87" t="s">
        <v>7267</v>
      </c>
      <c r="F87" t="s">
        <v>2650</v>
      </c>
      <c r="G87" t="s">
        <v>3757</v>
      </c>
      <c r="I87" s="151" t="str">
        <f ca="1">IFERROR(VLOOKUP(ROWS($I$2:I87),$A$2:$B$1572,2,0),"")</f>
        <v>Arnaud DUPAYS</v>
      </c>
      <c r="K87" s="151" t="str">
        <f t="shared" ca="1" si="1"/>
        <v>Arnaud DUPAYS</v>
      </c>
    </row>
    <row r="88" spans="1:11" x14ac:dyDescent="0.25">
      <c r="A88" s="151">
        <f ca="1">IF(ISNUMBER(SEARCH('Resource Plan'!$C$10,B88,1)),MAX($A$1:A87)+1,0)</f>
        <v>87</v>
      </c>
      <c r="B88" t="s">
        <v>5117</v>
      </c>
      <c r="C88" t="s">
        <v>5118</v>
      </c>
      <c r="D88" t="s">
        <v>4580</v>
      </c>
      <c r="E88" t="s">
        <v>34</v>
      </c>
      <c r="F88" t="s">
        <v>2650</v>
      </c>
      <c r="G88" t="s">
        <v>3765</v>
      </c>
      <c r="I88" s="151" t="str">
        <f ca="1">IFERROR(VLOOKUP(ROWS($I$2:I88),$A$2:$B$1572,2,0),"")</f>
        <v>Arno Schoonenberg</v>
      </c>
      <c r="K88" s="151" t="str">
        <f t="shared" ca="1" si="1"/>
        <v>Arno Schoonenberg</v>
      </c>
    </row>
    <row r="89" spans="1:11" x14ac:dyDescent="0.25">
      <c r="A89" s="151">
        <f ca="1">IF(ISNUMBER(SEARCH('Resource Plan'!$C$10,B89,1)),MAX($A$1:A88)+1,0)</f>
        <v>88</v>
      </c>
      <c r="B89" t="s">
        <v>5180</v>
      </c>
      <c r="C89" t="s">
        <v>5181</v>
      </c>
      <c r="D89" t="s">
        <v>310</v>
      </c>
      <c r="E89" t="s">
        <v>7267</v>
      </c>
      <c r="F89" t="s">
        <v>2650</v>
      </c>
      <c r="G89" t="s">
        <v>2716</v>
      </c>
      <c r="I89" s="151" t="str">
        <f ca="1">IFERROR(VLOOKUP(ROWS($I$2:I89),$A$2:$B$1572,2,0),"")</f>
        <v>Arpad Bita</v>
      </c>
      <c r="K89" s="151" t="str">
        <f t="shared" ca="1" si="1"/>
        <v>Arpad Bita</v>
      </c>
    </row>
    <row r="90" spans="1:11" x14ac:dyDescent="0.25">
      <c r="A90" s="151">
        <f ca="1">IF(ISNUMBER(SEARCH('Resource Plan'!$C$10,B90,1)),MAX($A$1:A89)+1,0)</f>
        <v>89</v>
      </c>
      <c r="B90" t="s">
        <v>5375</v>
      </c>
      <c r="C90" t="s">
        <v>5376</v>
      </c>
      <c r="D90" t="s">
        <v>310</v>
      </c>
      <c r="E90" t="s">
        <v>7267</v>
      </c>
      <c r="F90" t="s">
        <v>2650</v>
      </c>
      <c r="G90" t="s">
        <v>2716</v>
      </c>
      <c r="I90" s="151" t="str">
        <f ca="1">IFERROR(VLOOKUP(ROWS($I$2:I90),$A$2:$B$1572,2,0),"")</f>
        <v>Arpad Koszta</v>
      </c>
      <c r="K90" s="151" t="str">
        <f t="shared" ca="1" si="1"/>
        <v>Arpad Koszta</v>
      </c>
    </row>
    <row r="91" spans="1:11" x14ac:dyDescent="0.25">
      <c r="A91" s="151">
        <f ca="1">IF(ISNUMBER(SEARCH('Resource Plan'!$C$10,B91,1)),MAX($A$1:A90)+1,0)</f>
        <v>90</v>
      </c>
      <c r="B91" t="s">
        <v>5479</v>
      </c>
      <c r="C91" t="s">
        <v>5480</v>
      </c>
      <c r="D91" t="s">
        <v>310</v>
      </c>
      <c r="E91" t="s">
        <v>7267</v>
      </c>
      <c r="F91" t="s">
        <v>2650</v>
      </c>
      <c r="G91" t="s">
        <v>2716</v>
      </c>
      <c r="I91" s="151" t="str">
        <f ca="1">IFERROR(VLOOKUP(ROWS($I$2:I91),$A$2:$B$1572,2,0),"")</f>
        <v>Arpad Varga</v>
      </c>
      <c r="K91" s="151" t="str">
        <f t="shared" ca="1" si="1"/>
        <v>Arpad Varga</v>
      </c>
    </row>
    <row r="92" spans="1:11" x14ac:dyDescent="0.25">
      <c r="A92" s="151">
        <f ca="1">IF(ISNUMBER(SEARCH('Resource Plan'!$C$10,B92,1)),MAX($A$1:A91)+1,0)</f>
        <v>91</v>
      </c>
      <c r="B92" t="s">
        <v>4245</v>
      </c>
      <c r="C92" t="s">
        <v>4246</v>
      </c>
      <c r="D92" t="s">
        <v>3107</v>
      </c>
      <c r="E92" t="s">
        <v>40</v>
      </c>
      <c r="F92" t="s">
        <v>2650</v>
      </c>
      <c r="G92" t="s">
        <v>3017</v>
      </c>
      <c r="I92" s="151" t="str">
        <f ca="1">IFERROR(VLOOKUP(ROWS($I$2:I92),$A$2:$B$1572,2,0),"")</f>
        <v>ARTEMIZA JUAREZ DE ARCE</v>
      </c>
      <c r="K92" s="151" t="str">
        <f t="shared" ca="1" si="1"/>
        <v>ARTEMIZA JUAREZ DE ARCE</v>
      </c>
    </row>
    <row r="93" spans="1:11" x14ac:dyDescent="0.25">
      <c r="A93" s="151">
        <f ca="1">IF(ISNUMBER(SEARCH('Resource Plan'!$C$10,B93,1)),MAX($A$1:A92)+1,0)</f>
        <v>92</v>
      </c>
      <c r="B93" t="s">
        <v>4275</v>
      </c>
      <c r="C93" t="s">
        <v>4276</v>
      </c>
      <c r="D93" t="s">
        <v>3107</v>
      </c>
      <c r="E93" t="s">
        <v>40</v>
      </c>
      <c r="F93" t="s">
        <v>2650</v>
      </c>
      <c r="G93" t="s">
        <v>2716</v>
      </c>
      <c r="I93" s="151" t="str">
        <f ca="1">IFERROR(VLOOKUP(ROWS($I$2:I93),$A$2:$B$1572,2,0),"")</f>
        <v>Arturo Garcia Cortes</v>
      </c>
      <c r="K93" s="151" t="str">
        <f t="shared" ca="1" si="1"/>
        <v>Arturo Garcia Cortes</v>
      </c>
    </row>
    <row r="94" spans="1:11" x14ac:dyDescent="0.25">
      <c r="A94" s="151">
        <f ca="1">IF(ISNUMBER(SEARCH('Resource Plan'!$C$10,B94,1)),MAX($A$1:A93)+1,0)</f>
        <v>93</v>
      </c>
      <c r="B94" t="s">
        <v>3321</v>
      </c>
      <c r="C94" t="s">
        <v>3322</v>
      </c>
      <c r="D94" t="s">
        <v>3107</v>
      </c>
      <c r="E94" t="s">
        <v>40</v>
      </c>
      <c r="F94" t="s">
        <v>2650</v>
      </c>
      <c r="G94" t="s">
        <v>2716</v>
      </c>
      <c r="I94" s="151" t="str">
        <f ca="1">IFERROR(VLOOKUP(ROWS($I$2:I94),$A$2:$B$1572,2,0),"")</f>
        <v>ARTURO PAYERO</v>
      </c>
      <c r="K94" s="151" t="str">
        <f t="shared" ca="1" si="1"/>
        <v>ARTURO PAYERO</v>
      </c>
    </row>
    <row r="95" spans="1:11" x14ac:dyDescent="0.25">
      <c r="A95" s="151">
        <f ca="1">IF(ISNUMBER(SEARCH('Resource Plan'!$C$10,B95,1)),MAX($A$1:A94)+1,0)</f>
        <v>94</v>
      </c>
      <c r="B95" t="s">
        <v>3130</v>
      </c>
      <c r="C95" t="s">
        <v>3131</v>
      </c>
      <c r="D95" t="s">
        <v>3107</v>
      </c>
      <c r="E95" t="s">
        <v>40</v>
      </c>
      <c r="F95" t="s">
        <v>2650</v>
      </c>
      <c r="G95" t="s">
        <v>2940</v>
      </c>
      <c r="I95" s="151" t="str">
        <f ca="1">IFERROR(VLOOKUP(ROWS($I$2:I95),$A$2:$B$1572,2,0),"")</f>
        <v>Ashley Anderson-Blyler</v>
      </c>
      <c r="K95" s="151" t="str">
        <f t="shared" ca="1" si="1"/>
        <v>Ashley Anderson-Blyler</v>
      </c>
    </row>
    <row r="96" spans="1:11" x14ac:dyDescent="0.25">
      <c r="A96" s="151">
        <f ca="1">IF(ISNUMBER(SEARCH('Resource Plan'!$C$10,B96,1)),MAX($A$1:A95)+1,0)</f>
        <v>95</v>
      </c>
      <c r="B96" t="s">
        <v>4851</v>
      </c>
      <c r="C96" t="s">
        <v>4852</v>
      </c>
      <c r="D96" t="s">
        <v>2657</v>
      </c>
      <c r="E96" t="s">
        <v>2649</v>
      </c>
      <c r="F96" t="s">
        <v>2650</v>
      </c>
      <c r="G96" t="s">
        <v>3115</v>
      </c>
      <c r="I96" s="151" t="str">
        <f ca="1">IFERROR(VLOOKUP(ROWS($I$2:I96),$A$2:$B$1572,2,0),"")</f>
        <v>Asiswantara ASISWANTARA</v>
      </c>
      <c r="K96" s="151" t="str">
        <f t="shared" ca="1" si="1"/>
        <v>Asiswantara ASISWANTARA</v>
      </c>
    </row>
    <row r="97" spans="1:11" x14ac:dyDescent="0.25">
      <c r="A97" s="151">
        <f ca="1">IF(ISNUMBER(SEARCH('Resource Plan'!$C$10,B97,1)),MAX($A$1:A96)+1,0)</f>
        <v>96</v>
      </c>
      <c r="B97" t="s">
        <v>5086</v>
      </c>
      <c r="C97" t="s">
        <v>5087</v>
      </c>
      <c r="D97" t="s">
        <v>318</v>
      </c>
      <c r="E97" t="s">
        <v>34</v>
      </c>
      <c r="F97" t="s">
        <v>2650</v>
      </c>
      <c r="G97" t="s">
        <v>3765</v>
      </c>
      <c r="I97" s="151" t="str">
        <f ca="1">IFERROR(VLOOKUP(ROWS($I$2:I97),$A$2:$B$1572,2,0),"")</f>
        <v>Athanasios KIOSIS</v>
      </c>
      <c r="K97" s="151" t="str">
        <f t="shared" ca="1" si="1"/>
        <v>Athanasios KIOSIS</v>
      </c>
    </row>
    <row r="98" spans="1:11" x14ac:dyDescent="0.25">
      <c r="A98" s="151">
        <f ca="1">IF(ISNUMBER(SEARCH('Resource Plan'!$C$10,B98,1)),MAX($A$1:A97)+1,0)</f>
        <v>97</v>
      </c>
      <c r="B98" t="s">
        <v>5337</v>
      </c>
      <c r="C98" t="s">
        <v>5338</v>
      </c>
      <c r="D98" t="s">
        <v>310</v>
      </c>
      <c r="E98" t="s">
        <v>7267</v>
      </c>
      <c r="F98" t="s">
        <v>2650</v>
      </c>
      <c r="G98" t="s">
        <v>2716</v>
      </c>
      <c r="I98" s="151" t="str">
        <f ca="1">IFERROR(VLOOKUP(ROWS($I$2:I98),$A$2:$B$1572,2,0),"")</f>
        <v>Attila Jozsef Demeter</v>
      </c>
      <c r="K98" s="151" t="str">
        <f t="shared" ca="1" si="1"/>
        <v>Attila Jozsef Demeter</v>
      </c>
    </row>
    <row r="99" spans="1:11" x14ac:dyDescent="0.25">
      <c r="A99" s="151">
        <f ca="1">IF(ISNUMBER(SEARCH('Resource Plan'!$C$10,B99,1)),MAX($A$1:A98)+1,0)</f>
        <v>98</v>
      </c>
      <c r="B99" t="s">
        <v>4532</v>
      </c>
      <c r="C99" t="s">
        <v>4533</v>
      </c>
      <c r="D99" t="s">
        <v>83</v>
      </c>
      <c r="E99" t="s">
        <v>7267</v>
      </c>
      <c r="F99" t="s">
        <v>2650</v>
      </c>
      <c r="G99" t="s">
        <v>2953</v>
      </c>
      <c r="I99" s="151" t="str">
        <f ca="1">IFERROR(VLOOKUP(ROWS($I$2:I99),$A$2:$B$1572,2,0),"")</f>
        <v>AUDREY CLAMECY</v>
      </c>
      <c r="K99" s="151" t="str">
        <f t="shared" ca="1" si="1"/>
        <v>AUDREY CLAMECY</v>
      </c>
    </row>
    <row r="100" spans="1:11" x14ac:dyDescent="0.25">
      <c r="A100" s="151">
        <f ca="1">IF(ISNUMBER(SEARCH('Resource Plan'!$C$10,B100,1)),MAX($A$1:A99)+1,0)</f>
        <v>99</v>
      </c>
      <c r="B100" t="s">
        <v>4785</v>
      </c>
      <c r="C100" t="s">
        <v>4786</v>
      </c>
      <c r="D100" t="s">
        <v>105</v>
      </c>
      <c r="E100" t="s">
        <v>39</v>
      </c>
      <c r="F100" t="s">
        <v>2650</v>
      </c>
      <c r="G100" t="s">
        <v>4290</v>
      </c>
      <c r="I100" s="151" t="str">
        <f ca="1">IFERROR(VLOOKUP(ROWS($I$2:I100),$A$2:$B$1572,2,0),"")</f>
        <v>AUGUSTO JAVIER PERES NOGUES</v>
      </c>
      <c r="K100" s="151" t="str">
        <f t="shared" ca="1" si="1"/>
        <v>AUGUSTO JAVIER PERES NOGUES</v>
      </c>
    </row>
    <row r="101" spans="1:11" x14ac:dyDescent="0.25">
      <c r="A101" s="151">
        <f ca="1">IF(ISNUMBER(SEARCH('Resource Plan'!$C$10,B101,1)),MAX($A$1:A100)+1,0)</f>
        <v>100</v>
      </c>
      <c r="B101" t="s">
        <v>6017</v>
      </c>
      <c r="C101" t="s">
        <v>6091</v>
      </c>
      <c r="D101" t="s">
        <v>83</v>
      </c>
      <c r="E101" t="s">
        <v>7267</v>
      </c>
      <c r="F101" t="s">
        <v>2650</v>
      </c>
      <c r="G101" t="s">
        <v>2923</v>
      </c>
      <c r="I101" s="151" t="str">
        <f ca="1">IFERROR(VLOOKUP(ROWS($I$2:I101),$A$2:$B$1572,2,0),"")</f>
        <v>AURELIE BESSET</v>
      </c>
      <c r="K101" s="151" t="str">
        <f t="shared" ca="1" si="1"/>
        <v>AURELIE BESSET</v>
      </c>
    </row>
    <row r="102" spans="1:11" x14ac:dyDescent="0.25">
      <c r="A102" s="151">
        <f ca="1">IF(ISNUMBER(SEARCH('Resource Plan'!$C$10,B102,1)),MAX($A$1:A101)+1,0)</f>
        <v>101</v>
      </c>
      <c r="B102" t="s">
        <v>6018</v>
      </c>
      <c r="C102" t="s">
        <v>6092</v>
      </c>
      <c r="D102" t="s">
        <v>83</v>
      </c>
      <c r="E102" t="s">
        <v>7267</v>
      </c>
      <c r="F102" t="s">
        <v>2650</v>
      </c>
      <c r="G102" t="e">
        <v>#N/A</v>
      </c>
      <c r="I102" s="151" t="str">
        <f ca="1">IFERROR(VLOOKUP(ROWS($I$2:I102),$A$2:$B$1572,2,0),"")</f>
        <v>Aurelien Montagnon</v>
      </c>
      <c r="K102" s="151" t="str">
        <f t="shared" ca="1" si="1"/>
        <v>Aurelien Montagnon</v>
      </c>
    </row>
    <row r="103" spans="1:11" x14ac:dyDescent="0.25">
      <c r="A103" s="151">
        <f ca="1">IF(ISNUMBER(SEARCH('Resource Plan'!$C$10,B103,1)),MAX($A$1:A102)+1,0)</f>
        <v>102</v>
      </c>
      <c r="B103" t="s">
        <v>4929</v>
      </c>
      <c r="C103" t="s">
        <v>4930</v>
      </c>
      <c r="D103" t="s">
        <v>4924</v>
      </c>
      <c r="E103" t="s">
        <v>2649</v>
      </c>
      <c r="F103" t="s">
        <v>2650</v>
      </c>
      <c r="G103" t="s">
        <v>2658</v>
      </c>
      <c r="I103" s="151" t="str">
        <f ca="1">IFERROR(VLOOKUP(ROWS($I$2:I103),$A$2:$B$1572,2,0),"")</f>
        <v>Ava Wu</v>
      </c>
      <c r="K103" s="151" t="str">
        <f t="shared" ca="1" si="1"/>
        <v>Ava Wu</v>
      </c>
    </row>
    <row r="104" spans="1:11" x14ac:dyDescent="0.25">
      <c r="A104" s="151">
        <f ca="1">IF(ISNUMBER(SEARCH('Resource Plan'!$C$10,B104,1)),MAX($A$1:A103)+1,0)</f>
        <v>103</v>
      </c>
      <c r="B104" t="s">
        <v>4900</v>
      </c>
      <c r="C104" t="s">
        <v>4901</v>
      </c>
      <c r="D104" t="s">
        <v>312</v>
      </c>
      <c r="E104" t="s">
        <v>2649</v>
      </c>
      <c r="F104" t="s">
        <v>2650</v>
      </c>
      <c r="G104" t="s">
        <v>2923</v>
      </c>
      <c r="I104" s="151" t="str">
        <f ca="1">IFERROR(VLOOKUP(ROWS($I$2:I104),$A$2:$B$1572,2,0),"")</f>
        <v>Azizah OSMAN</v>
      </c>
      <c r="K104" s="151" t="str">
        <f t="shared" ca="1" si="1"/>
        <v>Azizah OSMAN</v>
      </c>
    </row>
    <row r="105" spans="1:11" x14ac:dyDescent="0.25">
      <c r="A105" s="151">
        <f ca="1">IF(ISNUMBER(SEARCH('Resource Plan'!$C$10,B105,1)),MAX($A$1:A104)+1,0)</f>
        <v>104</v>
      </c>
      <c r="B105" t="s">
        <v>2903</v>
      </c>
      <c r="C105" t="s">
        <v>2904</v>
      </c>
      <c r="D105" t="s">
        <v>318</v>
      </c>
      <c r="E105" t="s">
        <v>2649</v>
      </c>
      <c r="F105" t="s">
        <v>2650</v>
      </c>
      <c r="G105" t="s">
        <v>2716</v>
      </c>
      <c r="I105" s="151" t="str">
        <f ca="1">IFERROR(VLOOKUP(ROWS($I$2:I105),$A$2:$B$1572,2,0),"")</f>
        <v>Azmi Bin SULAIMI</v>
      </c>
      <c r="K105" s="151" t="str">
        <f t="shared" ca="1" si="1"/>
        <v>Azmi Bin SULAIMI</v>
      </c>
    </row>
    <row r="106" spans="1:11" x14ac:dyDescent="0.25">
      <c r="A106" s="151">
        <f ca="1">IF(ISNUMBER(SEARCH('Resource Plan'!$C$10,B106,1)),MAX($A$1:A105)+1,0)</f>
        <v>105</v>
      </c>
      <c r="B106" t="s">
        <v>4849</v>
      </c>
      <c r="C106" t="s">
        <v>4850</v>
      </c>
      <c r="D106" t="s">
        <v>2657</v>
      </c>
      <c r="E106" t="s">
        <v>2649</v>
      </c>
      <c r="F106" t="s">
        <v>2650</v>
      </c>
      <c r="G106" t="s">
        <v>2654</v>
      </c>
      <c r="I106" s="151" t="str">
        <f ca="1">IFERROR(VLOOKUP(ROWS($I$2:I106),$A$2:$B$1572,2,0),"")</f>
        <v>B Mieke IRIAWAN</v>
      </c>
      <c r="K106" s="151" t="str">
        <f t="shared" ca="1" si="1"/>
        <v>B Mieke IRIAWAN</v>
      </c>
    </row>
    <row r="107" spans="1:11" x14ac:dyDescent="0.25">
      <c r="A107" s="151">
        <f ca="1">IF(ISNUMBER(SEARCH('Resource Plan'!$C$10,B107,1)),MAX($A$1:A106)+1,0)</f>
        <v>106</v>
      </c>
      <c r="B107" t="s">
        <v>2785</v>
      </c>
      <c r="C107" t="s">
        <v>2786</v>
      </c>
      <c r="D107" t="s">
        <v>318</v>
      </c>
      <c r="E107" t="s">
        <v>2649</v>
      </c>
      <c r="F107" t="s">
        <v>2650</v>
      </c>
      <c r="G107" t="s">
        <v>2716</v>
      </c>
      <c r="I107" s="151" t="str">
        <f ca="1">IFERROR(VLOOKUP(ROWS($I$2:I107),$A$2:$B$1572,2,0),"")</f>
        <v>Bahrom Bin MOHD BAKIAH</v>
      </c>
      <c r="K107" s="151" t="str">
        <f t="shared" ca="1" si="1"/>
        <v>Bahrom Bin MOHD BAKIAH</v>
      </c>
    </row>
    <row r="108" spans="1:11" x14ac:dyDescent="0.25">
      <c r="A108" s="151">
        <f ca="1">IF(ISNUMBER(SEARCH('Resource Plan'!$C$10,B108,1)),MAX($A$1:A107)+1,0)</f>
        <v>107</v>
      </c>
      <c r="B108" t="s">
        <v>5423</v>
      </c>
      <c r="C108" t="s">
        <v>5424</v>
      </c>
      <c r="D108" t="s">
        <v>310</v>
      </c>
      <c r="E108" t="s">
        <v>7267</v>
      </c>
      <c r="F108" t="s">
        <v>2650</v>
      </c>
      <c r="G108" t="s">
        <v>2716</v>
      </c>
      <c r="I108" s="151" t="str">
        <f ca="1">IFERROR(VLOOKUP(ROWS($I$2:I108),$A$2:$B$1572,2,0),"")</f>
        <v>Balazs PAUZA</v>
      </c>
      <c r="K108" s="151" t="str">
        <f t="shared" ca="1" si="1"/>
        <v>Balazs PAUZA</v>
      </c>
    </row>
    <row r="109" spans="1:11" x14ac:dyDescent="0.25">
      <c r="A109" s="151">
        <f ca="1">IF(ISNUMBER(SEARCH('Resource Plan'!$C$10,B109,1)),MAX($A$1:A108)+1,0)</f>
        <v>108</v>
      </c>
      <c r="B109" t="s">
        <v>5524</v>
      </c>
      <c r="C109" t="s">
        <v>5525</v>
      </c>
      <c r="D109" t="s">
        <v>310</v>
      </c>
      <c r="E109" t="s">
        <v>7267</v>
      </c>
      <c r="F109" t="s">
        <v>2650</v>
      </c>
      <c r="G109" t="s">
        <v>3075</v>
      </c>
      <c r="I109" s="151" t="str">
        <f ca="1">IFERROR(VLOOKUP(ROWS($I$2:I109),$A$2:$B$1572,2,0),"")</f>
        <v>Balazs Stud</v>
      </c>
      <c r="K109" s="151" t="str">
        <f t="shared" ca="1" si="1"/>
        <v>Balazs Stud</v>
      </c>
    </row>
    <row r="110" spans="1:11" x14ac:dyDescent="0.25">
      <c r="A110" s="151">
        <f ca="1">IF(ISNUMBER(SEARCH('Resource Plan'!$C$10,B110,1)),MAX($A$1:A109)+1,0)</f>
        <v>109</v>
      </c>
      <c r="B110" t="s">
        <v>5481</v>
      </c>
      <c r="C110" t="s">
        <v>5482</v>
      </c>
      <c r="D110" t="s">
        <v>310</v>
      </c>
      <c r="E110" t="s">
        <v>7267</v>
      </c>
      <c r="F110" t="s">
        <v>2650</v>
      </c>
      <c r="G110" t="s">
        <v>2716</v>
      </c>
      <c r="I110" s="151" t="str">
        <f ca="1">IFERROR(VLOOKUP(ROWS($I$2:I110),$A$2:$B$1572,2,0),"")</f>
        <v>Balazs Vari</v>
      </c>
      <c r="K110" s="151" t="str">
        <f t="shared" ca="1" si="1"/>
        <v>Balazs Vari</v>
      </c>
    </row>
    <row r="111" spans="1:11" x14ac:dyDescent="0.25">
      <c r="A111" s="151">
        <f ca="1">IF(ISNUMBER(SEARCH('Resource Plan'!$C$10,B111,1)),MAX($A$1:A110)+1,0)</f>
        <v>110</v>
      </c>
      <c r="B111" t="s">
        <v>5152</v>
      </c>
      <c r="C111" t="s">
        <v>5153</v>
      </c>
      <c r="D111" t="s">
        <v>310</v>
      </c>
      <c r="E111" t="s">
        <v>7267</v>
      </c>
      <c r="F111" t="s">
        <v>2650</v>
      </c>
      <c r="G111" t="s">
        <v>3075</v>
      </c>
      <c r="I111" s="151" t="str">
        <f ca="1">IFERROR(VLOOKUP(ROWS($I$2:I111),$A$2:$B$1572,2,0),"")</f>
        <v>Barnabas CSER</v>
      </c>
      <c r="K111" s="151" t="str">
        <f t="shared" ca="1" si="1"/>
        <v>Barnabas CSER</v>
      </c>
    </row>
    <row r="112" spans="1:11" x14ac:dyDescent="0.25">
      <c r="A112" s="151">
        <f ca="1">IF(ISNUMBER(SEARCH('Resource Plan'!$C$10,B112,1)),MAX($A$1:A111)+1,0)</f>
        <v>111</v>
      </c>
      <c r="B112" t="s">
        <v>5413</v>
      </c>
      <c r="C112" t="s">
        <v>5414</v>
      </c>
      <c r="D112" t="s">
        <v>310</v>
      </c>
      <c r="E112" t="s">
        <v>7267</v>
      </c>
      <c r="F112" t="s">
        <v>2650</v>
      </c>
      <c r="G112" t="s">
        <v>2716</v>
      </c>
      <c r="I112" s="151" t="str">
        <f ca="1">IFERROR(VLOOKUP(ROWS($I$2:I112),$A$2:$B$1572,2,0),"")</f>
        <v>Barnabas Szatmari</v>
      </c>
      <c r="K112" s="151" t="str">
        <f t="shared" ca="1" si="1"/>
        <v>Barnabas Szatmari</v>
      </c>
    </row>
    <row r="113" spans="1:11" x14ac:dyDescent="0.25">
      <c r="A113" s="151">
        <f ca="1">IF(ISNUMBER(SEARCH('Resource Plan'!$C$10,B113,1)),MAX($A$1:A112)+1,0)</f>
        <v>112</v>
      </c>
      <c r="B113" t="s">
        <v>6019</v>
      </c>
      <c r="C113" t="s">
        <v>6093</v>
      </c>
      <c r="D113" t="s">
        <v>318</v>
      </c>
      <c r="E113" t="s">
        <v>2649</v>
      </c>
      <c r="F113" t="s">
        <v>2650</v>
      </c>
      <c r="G113" t="s">
        <v>3717</v>
      </c>
      <c r="I113" s="151" t="str">
        <f ca="1">IFERROR(VLOOKUP(ROWS($I$2:I113),$A$2:$B$1572,2,0),"")</f>
        <v>Baron KWOK</v>
      </c>
      <c r="K113" s="151" t="str">
        <f t="shared" ca="1" si="1"/>
        <v>Baron KWOK</v>
      </c>
    </row>
    <row r="114" spans="1:11" x14ac:dyDescent="0.25">
      <c r="A114" s="151">
        <f ca="1">IF(ISNUMBER(SEARCH('Resource Plan'!$C$10,B114,1)),MAX($A$1:A113)+1,0)</f>
        <v>113</v>
      </c>
      <c r="B114" t="s">
        <v>5075</v>
      </c>
      <c r="C114" t="s">
        <v>5076</v>
      </c>
      <c r="D114" t="s">
        <v>5053</v>
      </c>
      <c r="E114" t="s">
        <v>34</v>
      </c>
      <c r="F114" t="s">
        <v>2650</v>
      </c>
      <c r="G114" t="s">
        <v>3765</v>
      </c>
      <c r="I114" s="151" t="str">
        <f ca="1">IFERROR(VLOOKUP(ROWS($I$2:I114),$A$2:$B$1572,2,0),"")</f>
        <v>BARRY CARR</v>
      </c>
      <c r="K114" s="151" t="str">
        <f t="shared" ca="1" si="1"/>
        <v>BARRY CARR</v>
      </c>
    </row>
    <row r="115" spans="1:11" x14ac:dyDescent="0.25">
      <c r="A115" s="151">
        <f ca="1">IF(ISNUMBER(SEARCH('Resource Plan'!$C$10,B115,1)),MAX($A$1:A114)+1,0)</f>
        <v>114</v>
      </c>
      <c r="B115" t="s">
        <v>3609</v>
      </c>
      <c r="C115" t="s">
        <v>3610</v>
      </c>
      <c r="D115" t="s">
        <v>3107</v>
      </c>
      <c r="E115" t="s">
        <v>40</v>
      </c>
      <c r="F115" t="s">
        <v>2650</v>
      </c>
      <c r="G115" t="s">
        <v>3604</v>
      </c>
      <c r="I115" s="151" t="str">
        <f ca="1">IFERROR(VLOOKUP(ROWS($I$2:I115),$A$2:$B$1572,2,0),"")</f>
        <v>Barry Horvath</v>
      </c>
      <c r="K115" s="151" t="str">
        <f t="shared" ca="1" si="1"/>
        <v>Barry Horvath</v>
      </c>
    </row>
    <row r="116" spans="1:11" x14ac:dyDescent="0.25">
      <c r="A116" s="151">
        <f ca="1">IF(ISNUMBER(SEARCH('Resource Plan'!$C$10,B116,1)),MAX($A$1:A115)+1,0)</f>
        <v>115</v>
      </c>
      <c r="B116" t="s">
        <v>4028</v>
      </c>
      <c r="C116" t="s">
        <v>4029</v>
      </c>
      <c r="D116" t="s">
        <v>3107</v>
      </c>
      <c r="E116" t="s">
        <v>40</v>
      </c>
      <c r="F116" t="s">
        <v>2650</v>
      </c>
      <c r="G116" t="s">
        <v>2716</v>
      </c>
      <c r="I116" s="151" t="str">
        <f ca="1">IFERROR(VLOOKUP(ROWS($I$2:I116),$A$2:$B$1572,2,0),"")</f>
        <v>Bassey Etuk</v>
      </c>
      <c r="K116" s="151" t="str">
        <f t="shared" ca="1" si="1"/>
        <v>Bassey Etuk</v>
      </c>
    </row>
    <row r="117" spans="1:11" x14ac:dyDescent="0.25">
      <c r="A117" s="151">
        <f ca="1">IF(ISNUMBER(SEARCH('Resource Plan'!$C$10,B117,1)),MAX($A$1:A116)+1,0)</f>
        <v>116</v>
      </c>
      <c r="B117" t="s">
        <v>4685</v>
      </c>
      <c r="C117" t="s">
        <v>4686</v>
      </c>
      <c r="D117" t="s">
        <v>108</v>
      </c>
      <c r="E117" t="s">
        <v>7268</v>
      </c>
      <c r="F117" t="s">
        <v>2650</v>
      </c>
      <c r="G117" t="s">
        <v>3112</v>
      </c>
      <c r="I117" s="151" t="str">
        <f ca="1">IFERROR(VLOOKUP(ROWS($I$2:I117),$A$2:$B$1572,2,0),"")</f>
        <v>BAZAL MOHAMED</v>
      </c>
      <c r="K117" s="151" t="str">
        <f t="shared" ca="1" si="1"/>
        <v>BAZAL MOHAMED</v>
      </c>
    </row>
    <row r="118" spans="1:11" x14ac:dyDescent="0.25">
      <c r="A118" s="151">
        <f ca="1">IF(ISNUMBER(SEARCH('Resource Plan'!$C$10,B118,1)),MAX($A$1:A117)+1,0)</f>
        <v>117</v>
      </c>
      <c r="B118" t="s">
        <v>4008</v>
      </c>
      <c r="C118" t="s">
        <v>4009</v>
      </c>
      <c r="D118" t="s">
        <v>3107</v>
      </c>
      <c r="E118" t="s">
        <v>40</v>
      </c>
      <c r="F118" t="s">
        <v>2650</v>
      </c>
      <c r="G118" t="s">
        <v>2716</v>
      </c>
      <c r="I118" s="151" t="str">
        <f ca="1">IFERROR(VLOOKUP(ROWS($I$2:I118),$A$2:$B$1572,2,0),"")</f>
        <v>Beau Smith</v>
      </c>
      <c r="K118" s="151" t="str">
        <f t="shared" ca="1" si="1"/>
        <v>Beau Smith</v>
      </c>
    </row>
    <row r="119" spans="1:11" x14ac:dyDescent="0.25">
      <c r="A119" s="151">
        <f ca="1">IF(ISNUMBER(SEARCH('Resource Plan'!$C$10,B119,1)),MAX($A$1:A118)+1,0)</f>
        <v>118</v>
      </c>
      <c r="B119" t="s">
        <v>5389</v>
      </c>
      <c r="C119" t="s">
        <v>5390</v>
      </c>
      <c r="D119" t="s">
        <v>310</v>
      </c>
      <c r="E119" t="s">
        <v>7267</v>
      </c>
      <c r="F119" t="s">
        <v>2650</v>
      </c>
      <c r="G119" t="s">
        <v>2716</v>
      </c>
      <c r="I119" s="151" t="str">
        <f ca="1">IFERROR(VLOOKUP(ROWS($I$2:I119),$A$2:$B$1572,2,0),"")</f>
        <v>Bela Demen</v>
      </c>
      <c r="K119" s="151" t="str">
        <f t="shared" ca="1" si="1"/>
        <v>Bela Demen</v>
      </c>
    </row>
    <row r="120" spans="1:11" x14ac:dyDescent="0.25">
      <c r="A120" s="151">
        <f ca="1">IF(ISNUMBER(SEARCH('Resource Plan'!$C$10,B120,1)),MAX($A$1:A119)+1,0)</f>
        <v>119</v>
      </c>
      <c r="B120" t="s">
        <v>5367</v>
      </c>
      <c r="C120" t="s">
        <v>5368</v>
      </c>
      <c r="D120" t="s">
        <v>310</v>
      </c>
      <c r="E120" t="s">
        <v>7267</v>
      </c>
      <c r="F120" t="s">
        <v>2650</v>
      </c>
      <c r="G120" t="s">
        <v>2728</v>
      </c>
      <c r="I120" s="151" t="str">
        <f ca="1">IFERROR(VLOOKUP(ROWS($I$2:I120),$A$2:$B$1572,2,0),"")</f>
        <v>Bela Gonczy</v>
      </c>
      <c r="K120" s="151" t="str">
        <f t="shared" ca="1" si="1"/>
        <v>Bela Gonczy</v>
      </c>
    </row>
    <row r="121" spans="1:11" x14ac:dyDescent="0.25">
      <c r="A121" s="151">
        <f ca="1">IF(ISNUMBER(SEARCH('Resource Plan'!$C$10,B121,1)),MAX($A$1:A120)+1,0)</f>
        <v>120</v>
      </c>
      <c r="B121" t="s">
        <v>5315</v>
      </c>
      <c r="C121" t="s">
        <v>5316</v>
      </c>
      <c r="D121" t="s">
        <v>310</v>
      </c>
      <c r="E121" t="s">
        <v>7267</v>
      </c>
      <c r="F121" t="s">
        <v>2650</v>
      </c>
      <c r="G121" t="s">
        <v>2716</v>
      </c>
      <c r="I121" s="151" t="str">
        <f ca="1">IFERROR(VLOOKUP(ROWS($I$2:I121),$A$2:$B$1572,2,0),"")</f>
        <v>Bela HORVATH</v>
      </c>
      <c r="K121" s="151" t="str">
        <f t="shared" ca="1" si="1"/>
        <v>Bela HORVATH</v>
      </c>
    </row>
    <row r="122" spans="1:11" x14ac:dyDescent="0.25">
      <c r="A122" s="151">
        <f ca="1">IF(ISNUMBER(SEARCH('Resource Plan'!$C$10,B122,1)),MAX($A$1:A121)+1,0)</f>
        <v>121</v>
      </c>
      <c r="B122" t="s">
        <v>5210</v>
      </c>
      <c r="C122" t="s">
        <v>5211</v>
      </c>
      <c r="D122" t="s">
        <v>310</v>
      </c>
      <c r="E122" t="s">
        <v>7267</v>
      </c>
      <c r="F122" t="s">
        <v>2650</v>
      </c>
      <c r="G122" t="s">
        <v>2716</v>
      </c>
      <c r="I122" s="151" t="str">
        <f ca="1">IFERROR(VLOOKUP(ROWS($I$2:I122),$A$2:$B$1572,2,0),"")</f>
        <v>Bence Toth</v>
      </c>
      <c r="K122" s="151" t="str">
        <f t="shared" ca="1" si="1"/>
        <v>Bence Toth</v>
      </c>
    </row>
    <row r="123" spans="1:11" x14ac:dyDescent="0.25">
      <c r="A123" s="151">
        <f ca="1">IF(ISNUMBER(SEARCH('Resource Plan'!$C$10,B123,1)),MAX($A$1:A122)+1,0)</f>
        <v>122</v>
      </c>
      <c r="B123" t="s">
        <v>3001</v>
      </c>
      <c r="C123" t="s">
        <v>3002</v>
      </c>
      <c r="D123" t="s">
        <v>318</v>
      </c>
      <c r="E123" t="s">
        <v>2649</v>
      </c>
      <c r="F123" t="s">
        <v>2650</v>
      </c>
      <c r="G123" t="s">
        <v>2716</v>
      </c>
      <c r="I123" s="151" t="str">
        <f ca="1">IFERROR(VLOOKUP(ROWS($I$2:I123),$A$2:$B$1572,2,0),"")</f>
        <v>Beng Keong TOH</v>
      </c>
      <c r="K123" s="151" t="str">
        <f t="shared" ca="1" si="1"/>
        <v>Beng Keong TOH</v>
      </c>
    </row>
    <row r="124" spans="1:11" x14ac:dyDescent="0.25">
      <c r="A124" s="151">
        <f ca="1">IF(ISNUMBER(SEARCH('Resource Plan'!$C$10,B124,1)),MAX($A$1:A123)+1,0)</f>
        <v>123</v>
      </c>
      <c r="B124" t="s">
        <v>4898</v>
      </c>
      <c r="C124" t="s">
        <v>4899</v>
      </c>
      <c r="D124" t="s">
        <v>312</v>
      </c>
      <c r="E124" t="s">
        <v>2649</v>
      </c>
      <c r="F124" t="s">
        <v>2650</v>
      </c>
      <c r="G124" t="s">
        <v>2654</v>
      </c>
      <c r="I124" s="151" t="str">
        <f ca="1">IFERROR(VLOOKUP(ROWS($I$2:I124),$A$2:$B$1572,2,0),"")</f>
        <v>Benjamin Andre Lucien LAPLAIGE</v>
      </c>
      <c r="K124" s="151" t="str">
        <f t="shared" ca="1" si="1"/>
        <v>Benjamin Andre Lucien LAPLAIGE</v>
      </c>
    </row>
    <row r="125" spans="1:11" x14ac:dyDescent="0.25">
      <c r="A125" s="151">
        <f ca="1">IF(ISNUMBER(SEARCH('Resource Plan'!$C$10,B125,1)),MAX($A$1:A124)+1,0)</f>
        <v>124</v>
      </c>
      <c r="B125" t="s">
        <v>4143</v>
      </c>
      <c r="C125" t="s">
        <v>4144</v>
      </c>
      <c r="D125" t="s">
        <v>3107</v>
      </c>
      <c r="E125" t="s">
        <v>40</v>
      </c>
      <c r="F125" t="s">
        <v>2650</v>
      </c>
      <c r="G125" t="s">
        <v>3017</v>
      </c>
      <c r="I125" s="151" t="str">
        <f ca="1">IFERROR(VLOOKUP(ROWS($I$2:I125),$A$2:$B$1572,2,0),"")</f>
        <v>Benjamin Covarrubias</v>
      </c>
      <c r="K125" s="151" t="str">
        <f t="shared" ca="1" si="1"/>
        <v>Benjamin Covarrubias</v>
      </c>
    </row>
    <row r="126" spans="1:11" x14ac:dyDescent="0.25">
      <c r="A126" s="151">
        <f ca="1">IF(ISNUMBER(SEARCH('Resource Plan'!$C$10,B126,1)),MAX($A$1:A125)+1,0)</f>
        <v>125</v>
      </c>
      <c r="B126" t="s">
        <v>3482</v>
      </c>
      <c r="C126" t="s">
        <v>3483</v>
      </c>
      <c r="D126" t="s">
        <v>3107</v>
      </c>
      <c r="E126" t="s">
        <v>40</v>
      </c>
      <c r="F126" t="s">
        <v>2650</v>
      </c>
      <c r="G126" t="s">
        <v>2721</v>
      </c>
      <c r="I126" s="151" t="str">
        <f ca="1">IFERROR(VLOOKUP(ROWS($I$2:I126),$A$2:$B$1572,2,0),"")</f>
        <v>Benjamin Ortiz</v>
      </c>
      <c r="K126" s="151" t="str">
        <f t="shared" ca="1" si="1"/>
        <v>Benjamin Ortiz</v>
      </c>
    </row>
    <row r="127" spans="1:11" x14ac:dyDescent="0.25">
      <c r="A127" s="151">
        <f ca="1">IF(ISNUMBER(SEARCH('Resource Plan'!$C$10,B127,1)),MAX($A$1:A126)+1,0)</f>
        <v>126</v>
      </c>
      <c r="B127" t="s">
        <v>5230</v>
      </c>
      <c r="C127" t="s">
        <v>5231</v>
      </c>
      <c r="D127" t="s">
        <v>310</v>
      </c>
      <c r="E127" t="s">
        <v>7267</v>
      </c>
      <c r="F127" t="s">
        <v>2650</v>
      </c>
      <c r="G127" t="s">
        <v>2716</v>
      </c>
      <c r="I127" s="151" t="str">
        <f ca="1">IFERROR(VLOOKUP(ROWS($I$2:I127),$A$2:$B$1572,2,0),"")</f>
        <v>Bernadett Prekop</v>
      </c>
      <c r="K127" s="151" t="str">
        <f t="shared" ca="1" si="1"/>
        <v>Bernadett Prekop</v>
      </c>
    </row>
    <row r="128" spans="1:11" x14ac:dyDescent="0.25">
      <c r="A128" s="151">
        <f ca="1">IF(ISNUMBER(SEARCH('Resource Plan'!$C$10,B128,1)),MAX($A$1:A127)+1,0)</f>
        <v>127</v>
      </c>
      <c r="B128" t="s">
        <v>3575</v>
      </c>
      <c r="C128" t="s">
        <v>3576</v>
      </c>
      <c r="D128" t="s">
        <v>3107</v>
      </c>
      <c r="E128" t="s">
        <v>40</v>
      </c>
      <c r="F128" t="s">
        <v>2650</v>
      </c>
      <c r="G128" t="s">
        <v>2986</v>
      </c>
      <c r="I128" s="151" t="str">
        <f ca="1">IFERROR(VLOOKUP(ROWS($I$2:I128),$A$2:$B$1572,2,0),"")</f>
        <v>Bernard Jenkins</v>
      </c>
      <c r="K128" s="151" t="str">
        <f t="shared" ca="1" si="1"/>
        <v>Bernard Jenkins</v>
      </c>
    </row>
    <row r="129" spans="1:11" x14ac:dyDescent="0.25">
      <c r="A129" s="151">
        <f ca="1">IF(ISNUMBER(SEARCH('Resource Plan'!$C$10,B129,1)),MAX($A$1:A128)+1,0)</f>
        <v>128</v>
      </c>
      <c r="B129" t="s">
        <v>3174</v>
      </c>
      <c r="C129" t="s">
        <v>3175</v>
      </c>
      <c r="D129" t="s">
        <v>3107</v>
      </c>
      <c r="E129" t="s">
        <v>40</v>
      </c>
      <c r="F129" t="s">
        <v>2650</v>
      </c>
      <c r="G129" t="s">
        <v>2728</v>
      </c>
      <c r="I129" s="151" t="str">
        <f ca="1">IFERROR(VLOOKUP(ROWS($I$2:I129),$A$2:$B$1572,2,0),"")</f>
        <v>Bernice Alston</v>
      </c>
      <c r="K129" s="151" t="str">
        <f t="shared" ca="1" si="1"/>
        <v>Bernice Alston</v>
      </c>
    </row>
    <row r="130" spans="1:11" x14ac:dyDescent="0.25">
      <c r="A130" s="151">
        <f ca="1">IF(ISNUMBER(SEARCH('Resource Plan'!$C$10,B130,1)),MAX($A$1:A129)+1,0)</f>
        <v>129</v>
      </c>
      <c r="B130" t="s">
        <v>5264</v>
      </c>
      <c r="C130" t="s">
        <v>5265</v>
      </c>
      <c r="D130" t="s">
        <v>310</v>
      </c>
      <c r="E130" t="s">
        <v>7267</v>
      </c>
      <c r="F130" t="s">
        <v>2650</v>
      </c>
      <c r="G130" t="s">
        <v>3017</v>
      </c>
      <c r="I130" s="151" t="str">
        <f ca="1">IFERROR(VLOOKUP(ROWS($I$2:I130),$A$2:$B$1572,2,0),"")</f>
        <v>Bertalan GERGELY</v>
      </c>
      <c r="K130" s="151" t="str">
        <f t="shared" ca="1" si="1"/>
        <v>Bertalan GERGELY</v>
      </c>
    </row>
    <row r="131" spans="1:11" x14ac:dyDescent="0.25">
      <c r="A131" s="151">
        <f ca="1">IF(ISNUMBER(SEARCH('Resource Plan'!$C$10,B131,1)),MAX($A$1:A130)+1,0)</f>
        <v>130</v>
      </c>
      <c r="B131" t="s">
        <v>3772</v>
      </c>
      <c r="C131" t="s">
        <v>3773</v>
      </c>
      <c r="D131" t="s">
        <v>3107</v>
      </c>
      <c r="E131" t="s">
        <v>40</v>
      </c>
      <c r="F131" t="s">
        <v>2650</v>
      </c>
      <c r="G131" t="s">
        <v>3717</v>
      </c>
      <c r="I131" s="151" t="str">
        <f ca="1">IFERROR(VLOOKUP(ROWS($I$2:I131),$A$2:$B$1572,2,0),"")</f>
        <v>Bhavuk Tandon</v>
      </c>
      <c r="K131" s="151" t="str">
        <f t="shared" ref="K131:K194" ca="1" si="2">OFFSET($I$2,,,$K$1)</f>
        <v>Bhavuk Tandon</v>
      </c>
    </row>
    <row r="132" spans="1:11" x14ac:dyDescent="0.25">
      <c r="A132" s="151">
        <f ca="1">IF(ISNUMBER(SEARCH('Resource Plan'!$C$10,B132,1)),MAX($A$1:A131)+1,0)</f>
        <v>131</v>
      </c>
      <c r="B132" t="s">
        <v>4714</v>
      </c>
      <c r="C132" t="s">
        <v>4715</v>
      </c>
      <c r="D132" t="s">
        <v>108</v>
      </c>
      <c r="E132" t="s">
        <v>7268</v>
      </c>
      <c r="F132" t="s">
        <v>2650</v>
      </c>
      <c r="G132" t="s">
        <v>2923</v>
      </c>
      <c r="I132" s="151" t="str">
        <f ca="1">IFERROR(VLOOKUP(ROWS($I$2:I132),$A$2:$B$1572,2,0),"")</f>
        <v>Bhola Singh Bhatia</v>
      </c>
      <c r="K132" s="151" t="str">
        <f t="shared" ca="1" si="2"/>
        <v>Bhola Singh Bhatia</v>
      </c>
    </row>
    <row r="133" spans="1:11" x14ac:dyDescent="0.25">
      <c r="A133" s="151">
        <f ca="1">IF(ISNUMBER(SEARCH('Resource Plan'!$C$10,B133,1)),MAX($A$1:A132)+1,0)</f>
        <v>132</v>
      </c>
      <c r="B133" t="s">
        <v>5601</v>
      </c>
      <c r="C133" t="s">
        <v>5602</v>
      </c>
      <c r="D133" t="s">
        <v>37</v>
      </c>
      <c r="E133" t="s">
        <v>37</v>
      </c>
      <c r="F133" t="s">
        <v>2650</v>
      </c>
      <c r="G133" t="s">
        <v>2716</v>
      </c>
      <c r="I133" s="151" t="str">
        <f ca="1">IFERROR(VLOOKUP(ROWS($I$2:I133),$A$2:$B$1572,2,0),"")</f>
        <v>Bin HUA</v>
      </c>
      <c r="K133" s="151" t="str">
        <f t="shared" ca="1" si="2"/>
        <v>Bin HUA</v>
      </c>
    </row>
    <row r="134" spans="1:11" x14ac:dyDescent="0.25">
      <c r="A134" s="151">
        <f ca="1">IF(ISNUMBER(SEARCH('Resource Plan'!$C$10,B134,1)),MAX($A$1:A133)+1,0)</f>
        <v>133</v>
      </c>
      <c r="B134" t="s">
        <v>5653</v>
      </c>
      <c r="C134" t="s">
        <v>5654</v>
      </c>
      <c r="D134" t="s">
        <v>37</v>
      </c>
      <c r="E134" t="s">
        <v>37</v>
      </c>
      <c r="F134" t="s">
        <v>2650</v>
      </c>
      <c r="G134" t="s">
        <v>2716</v>
      </c>
      <c r="I134" s="151" t="str">
        <f ca="1">IFERROR(VLOOKUP(ROWS($I$2:I134),$A$2:$B$1572,2,0),"")</f>
        <v>Bin YU</v>
      </c>
      <c r="K134" s="151" t="str">
        <f t="shared" ca="1" si="2"/>
        <v>Bin YU</v>
      </c>
    </row>
    <row r="135" spans="1:11" x14ac:dyDescent="0.25">
      <c r="A135" s="151">
        <f ca="1">IF(ISNUMBER(SEARCH('Resource Plan'!$C$10,B135,1)),MAX($A$1:A134)+1,0)</f>
        <v>134</v>
      </c>
      <c r="B135" t="s">
        <v>4474</v>
      </c>
      <c r="C135" t="s">
        <v>4475</v>
      </c>
      <c r="D135" t="s">
        <v>37</v>
      </c>
      <c r="E135" t="s">
        <v>37</v>
      </c>
      <c r="F135" t="s">
        <v>2650</v>
      </c>
      <c r="G135" t="s">
        <v>3017</v>
      </c>
      <c r="I135" s="151" t="str">
        <f ca="1">IFERROR(VLOOKUP(ROWS($I$2:I135),$A$2:$B$1572,2,0),"")</f>
        <v>Bin ZHAO</v>
      </c>
      <c r="K135" s="151" t="str">
        <f t="shared" ca="1" si="2"/>
        <v>Bin ZHAO</v>
      </c>
    </row>
    <row r="136" spans="1:11" x14ac:dyDescent="0.25">
      <c r="A136" s="151">
        <f ca="1">IF(ISNUMBER(SEARCH('Resource Plan'!$C$10,B136,1)),MAX($A$1:A135)+1,0)</f>
        <v>135</v>
      </c>
      <c r="B136" t="s">
        <v>2857</v>
      </c>
      <c r="C136" t="s">
        <v>2858</v>
      </c>
      <c r="D136" t="s">
        <v>318</v>
      </c>
      <c r="E136" t="s">
        <v>2649</v>
      </c>
      <c r="F136" t="s">
        <v>2650</v>
      </c>
      <c r="G136" t="s">
        <v>2716</v>
      </c>
      <c r="I136" s="151" t="str">
        <f ca="1">IFERROR(VLOOKUP(ROWS($I$2:I136),$A$2:$B$1572,2,0),"")</f>
        <v>Bing JIANG</v>
      </c>
      <c r="K136" s="151" t="str">
        <f t="shared" ca="1" si="2"/>
        <v>Bing JIANG</v>
      </c>
    </row>
    <row r="137" spans="1:11" x14ac:dyDescent="0.25">
      <c r="A137" s="151">
        <f ca="1">IF(ISNUMBER(SEARCH('Resource Plan'!$C$10,B137,1)),MAX($A$1:A136)+1,0)</f>
        <v>136</v>
      </c>
      <c r="B137" t="s">
        <v>2875</v>
      </c>
      <c r="C137" t="s">
        <v>2876</v>
      </c>
      <c r="D137" t="s">
        <v>318</v>
      </c>
      <c r="E137" t="s">
        <v>2649</v>
      </c>
      <c r="F137" t="s">
        <v>2650</v>
      </c>
      <c r="G137" t="s">
        <v>2716</v>
      </c>
      <c r="I137" s="151" t="str">
        <f ca="1">IFERROR(VLOOKUP(ROWS($I$2:I137),$A$2:$B$1572,2,0),"")</f>
        <v>Biow Ser YAP</v>
      </c>
      <c r="K137" s="151" t="str">
        <f t="shared" ca="1" si="2"/>
        <v>Biow Ser YAP</v>
      </c>
    </row>
    <row r="138" spans="1:11" x14ac:dyDescent="0.25">
      <c r="A138" s="151">
        <f ca="1">IF(ISNUMBER(SEARCH('Resource Plan'!$C$10,B138,1)),MAX($A$1:A137)+1,0)</f>
        <v>137</v>
      </c>
      <c r="B138" t="s">
        <v>5637</v>
      </c>
      <c r="C138" t="s">
        <v>5638</v>
      </c>
      <c r="D138" t="s">
        <v>37</v>
      </c>
      <c r="E138" t="s">
        <v>37</v>
      </c>
      <c r="F138" t="s">
        <v>2650</v>
      </c>
      <c r="G138" t="s">
        <v>2716</v>
      </c>
      <c r="I138" s="151" t="str">
        <f ca="1">IFERROR(VLOOKUP(ROWS($I$2:I138),$A$2:$B$1572,2,0),"")</f>
        <v>Bo WU</v>
      </c>
      <c r="K138" s="151" t="str">
        <f t="shared" ca="1" si="2"/>
        <v>Bo WU</v>
      </c>
    </row>
    <row r="139" spans="1:11" x14ac:dyDescent="0.25">
      <c r="A139" s="151">
        <f ca="1">IF(ISNUMBER(SEARCH('Resource Plan'!$C$10,B139,1)),MAX($A$1:A138)+1,0)</f>
        <v>138</v>
      </c>
      <c r="B139" t="s">
        <v>3271</v>
      </c>
      <c r="C139" t="s">
        <v>3272</v>
      </c>
      <c r="D139" t="s">
        <v>3107</v>
      </c>
      <c r="E139" t="s">
        <v>40</v>
      </c>
      <c r="F139" t="s">
        <v>2650</v>
      </c>
      <c r="G139" t="s">
        <v>2728</v>
      </c>
      <c r="I139" s="151" t="str">
        <f ca="1">IFERROR(VLOOKUP(ROWS($I$2:I139),$A$2:$B$1572,2,0),"")</f>
        <v>Bobby McClurkin</v>
      </c>
      <c r="K139" s="151" t="str">
        <f t="shared" ca="1" si="2"/>
        <v>Bobby McClurkin</v>
      </c>
    </row>
    <row r="140" spans="1:11" x14ac:dyDescent="0.25">
      <c r="A140" s="151">
        <f ca="1">IF(ISNUMBER(SEARCH('Resource Plan'!$C$10,B140,1)),MAX($A$1:A139)+1,0)</f>
        <v>139</v>
      </c>
      <c r="B140" t="s">
        <v>3037</v>
      </c>
      <c r="C140" t="s">
        <v>3038</v>
      </c>
      <c r="D140" t="s">
        <v>318</v>
      </c>
      <c r="E140" t="s">
        <v>2649</v>
      </c>
      <c r="F140" t="s">
        <v>2650</v>
      </c>
      <c r="G140" t="s">
        <v>2986</v>
      </c>
      <c r="I140" s="151" t="str">
        <f ca="1">IFERROR(VLOOKUP(ROWS($I$2:I140),$A$2:$B$1572,2,0),"")</f>
        <v>Bok Chiew LEE</v>
      </c>
      <c r="K140" s="151" t="str">
        <f t="shared" ca="1" si="2"/>
        <v>Bok Chiew LEE</v>
      </c>
    </row>
    <row r="141" spans="1:11" x14ac:dyDescent="0.25">
      <c r="A141" s="151">
        <f ca="1">IF(ISNUMBER(SEARCH('Resource Plan'!$C$10,B141,1)),MAX($A$1:A140)+1,0)</f>
        <v>140</v>
      </c>
      <c r="B141" t="s">
        <v>6020</v>
      </c>
      <c r="C141" t="s">
        <v>6094</v>
      </c>
      <c r="D141" t="s">
        <v>4955</v>
      </c>
      <c r="E141" t="s">
        <v>2649</v>
      </c>
      <c r="F141" t="s">
        <v>2650</v>
      </c>
      <c r="G141" t="s">
        <v>4290</v>
      </c>
      <c r="I141" s="151" t="str">
        <f ca="1">IFERROR(VLOOKUP(ROWS($I$2:I141),$A$2:$B$1572,2,0),"")</f>
        <v>Boonthariga HOMPANA</v>
      </c>
      <c r="K141" s="151" t="str">
        <f t="shared" ca="1" si="2"/>
        <v>Boonthariga HOMPANA</v>
      </c>
    </row>
    <row r="142" spans="1:11" x14ac:dyDescent="0.25">
      <c r="A142" s="151">
        <f ca="1">IF(ISNUMBER(SEARCH('Resource Plan'!$C$10,B142,1)),MAX($A$1:A141)+1,0)</f>
        <v>141</v>
      </c>
      <c r="B142" t="s">
        <v>6021</v>
      </c>
      <c r="C142" t="s">
        <v>6095</v>
      </c>
      <c r="D142" t="s">
        <v>6162</v>
      </c>
      <c r="E142" t="s">
        <v>7268</v>
      </c>
      <c r="F142" t="s">
        <v>2650</v>
      </c>
      <c r="G142" t="s">
        <v>3778</v>
      </c>
      <c r="I142" s="151" t="str">
        <f ca="1">IFERROR(VLOOKUP(ROWS($I$2:I142),$A$2:$B$1572,2,0),"")</f>
        <v xml:space="preserve">Bora Diz        </v>
      </c>
      <c r="K142" s="151" t="str">
        <f t="shared" ca="1" si="2"/>
        <v xml:space="preserve">Bora Diz        </v>
      </c>
    </row>
    <row r="143" spans="1:11" x14ac:dyDescent="0.25">
      <c r="A143" s="151">
        <f ca="1">IF(ISNUMBER(SEARCH('Resource Plan'!$C$10,B143,1)),MAX($A$1:A142)+1,0)</f>
        <v>142</v>
      </c>
      <c r="B143" t="s">
        <v>3823</v>
      </c>
      <c r="C143" t="s">
        <v>3824</v>
      </c>
      <c r="D143" t="s">
        <v>3107</v>
      </c>
      <c r="E143" t="s">
        <v>40</v>
      </c>
      <c r="F143" t="s">
        <v>2650</v>
      </c>
      <c r="G143" t="s">
        <v>3778</v>
      </c>
      <c r="I143" s="151" t="str">
        <f ca="1">IFERROR(VLOOKUP(ROWS($I$2:I143),$A$2:$B$1572,2,0),"")</f>
        <v>Bora Kim</v>
      </c>
      <c r="K143" s="151" t="str">
        <f t="shared" ca="1" si="2"/>
        <v>Bora Kim</v>
      </c>
    </row>
    <row r="144" spans="1:11" x14ac:dyDescent="0.25">
      <c r="A144" s="151">
        <f ca="1">IF(ISNUMBER(SEARCH('Resource Plan'!$C$10,B144,1)),MAX($A$1:A143)+1,0)</f>
        <v>143</v>
      </c>
      <c r="B144" t="s">
        <v>5593</v>
      </c>
      <c r="C144" t="s">
        <v>5594</v>
      </c>
      <c r="D144" t="s">
        <v>37</v>
      </c>
      <c r="E144" t="s">
        <v>37</v>
      </c>
      <c r="F144" t="s">
        <v>2650</v>
      </c>
      <c r="G144" t="s">
        <v>2721</v>
      </c>
      <c r="I144" s="151" t="str">
        <f ca="1">IFERROR(VLOOKUP(ROWS($I$2:I144),$A$2:$B$1572,2,0),"")</f>
        <v>Boyue XU</v>
      </c>
      <c r="K144" s="151" t="str">
        <f t="shared" ca="1" si="2"/>
        <v>Boyue XU</v>
      </c>
    </row>
    <row r="145" spans="1:11" x14ac:dyDescent="0.25">
      <c r="A145" s="151">
        <f ca="1">IF(ISNUMBER(SEARCH('Resource Plan'!$C$10,B145,1)),MAX($A$1:A144)+1,0)</f>
        <v>144</v>
      </c>
      <c r="B145" t="s">
        <v>3956</v>
      </c>
      <c r="C145" t="s">
        <v>3957</v>
      </c>
      <c r="D145" t="s">
        <v>3107</v>
      </c>
      <c r="E145" t="s">
        <v>40</v>
      </c>
      <c r="F145" t="s">
        <v>2650</v>
      </c>
      <c r="G145" t="s">
        <v>2716</v>
      </c>
      <c r="I145" s="151" t="str">
        <f ca="1">IFERROR(VLOOKUP(ROWS($I$2:I145),$A$2:$B$1572,2,0),"")</f>
        <v>Brandon Anderson</v>
      </c>
      <c r="K145" s="151" t="str">
        <f t="shared" ca="1" si="2"/>
        <v>Brandon Anderson</v>
      </c>
    </row>
    <row r="146" spans="1:11" x14ac:dyDescent="0.25">
      <c r="A146" s="151">
        <f ca="1">IF(ISNUMBER(SEARCH('Resource Plan'!$C$10,B146,1)),MAX($A$1:A145)+1,0)</f>
        <v>145</v>
      </c>
      <c r="B146" t="s">
        <v>3887</v>
      </c>
      <c r="C146" t="s">
        <v>3888</v>
      </c>
      <c r="D146" t="s">
        <v>3107</v>
      </c>
      <c r="E146" t="s">
        <v>40</v>
      </c>
      <c r="F146" t="s">
        <v>2650</v>
      </c>
      <c r="G146" t="s">
        <v>2716</v>
      </c>
      <c r="I146" s="151" t="str">
        <f ca="1">IFERROR(VLOOKUP(ROWS($I$2:I146),$A$2:$B$1572,2,0),"")</f>
        <v>Brandon Cannon</v>
      </c>
      <c r="K146" s="151" t="str">
        <f t="shared" ca="1" si="2"/>
        <v>Brandon Cannon</v>
      </c>
    </row>
    <row r="147" spans="1:11" x14ac:dyDescent="0.25">
      <c r="A147" s="151">
        <f ca="1">IF(ISNUMBER(SEARCH('Resource Plan'!$C$10,B147,1)),MAX($A$1:A146)+1,0)</f>
        <v>146</v>
      </c>
      <c r="B147" t="s">
        <v>3222</v>
      </c>
      <c r="C147" t="s">
        <v>3223</v>
      </c>
      <c r="D147" t="s">
        <v>3107</v>
      </c>
      <c r="E147" t="s">
        <v>40</v>
      </c>
      <c r="F147" t="s">
        <v>2650</v>
      </c>
      <c r="G147" t="s">
        <v>2716</v>
      </c>
      <c r="I147" s="151" t="str">
        <f ca="1">IFERROR(VLOOKUP(ROWS($I$2:I147),$A$2:$B$1572,2,0),"")</f>
        <v>Brandon Cary</v>
      </c>
      <c r="K147" s="151" t="str">
        <f t="shared" ca="1" si="2"/>
        <v>Brandon Cary</v>
      </c>
    </row>
    <row r="148" spans="1:11" x14ac:dyDescent="0.25">
      <c r="A148" s="151">
        <f ca="1">IF(ISNUMBER(SEARCH('Resource Plan'!$C$10,B148,1)),MAX($A$1:A147)+1,0)</f>
        <v>147</v>
      </c>
      <c r="B148" t="s">
        <v>3853</v>
      </c>
      <c r="C148" t="s">
        <v>3854</v>
      </c>
      <c r="D148" t="s">
        <v>3107</v>
      </c>
      <c r="E148" t="s">
        <v>40</v>
      </c>
      <c r="F148" t="s">
        <v>2650</v>
      </c>
      <c r="G148" t="s">
        <v>2721</v>
      </c>
      <c r="I148" s="151" t="str">
        <f ca="1">IFERROR(VLOOKUP(ROWS($I$2:I148),$A$2:$B$1572,2,0),"")</f>
        <v>Brandon Haddock</v>
      </c>
      <c r="K148" s="151" t="str">
        <f t="shared" ca="1" si="2"/>
        <v>Brandon Haddock</v>
      </c>
    </row>
    <row r="149" spans="1:11" x14ac:dyDescent="0.25">
      <c r="A149" s="151">
        <f ca="1">IF(ISNUMBER(SEARCH('Resource Plan'!$C$10,B149,1)),MAX($A$1:A148)+1,0)</f>
        <v>148</v>
      </c>
      <c r="B149" t="s">
        <v>3313</v>
      </c>
      <c r="C149" t="s">
        <v>3314</v>
      </c>
      <c r="D149" t="s">
        <v>3107</v>
      </c>
      <c r="E149" t="s">
        <v>40</v>
      </c>
      <c r="F149" t="s">
        <v>2650</v>
      </c>
      <c r="G149" t="s">
        <v>2728</v>
      </c>
      <c r="I149" s="151" t="str">
        <f ca="1">IFERROR(VLOOKUP(ROWS($I$2:I149),$A$2:$B$1572,2,0),"")</f>
        <v>BRIAN BARANIAK</v>
      </c>
      <c r="K149" s="151" t="str">
        <f t="shared" ca="1" si="2"/>
        <v>BRIAN BARANIAK</v>
      </c>
    </row>
    <row r="150" spans="1:11" x14ac:dyDescent="0.25">
      <c r="A150" s="151">
        <f ca="1">IF(ISNUMBER(SEARCH('Resource Plan'!$C$10,B150,1)),MAX($A$1:A149)+1,0)</f>
        <v>149</v>
      </c>
      <c r="B150" t="s">
        <v>3741</v>
      </c>
      <c r="C150" t="s">
        <v>3742</v>
      </c>
      <c r="D150" t="s">
        <v>3107</v>
      </c>
      <c r="E150" t="s">
        <v>40</v>
      </c>
      <c r="F150" t="s">
        <v>2650</v>
      </c>
      <c r="G150" t="s">
        <v>2940</v>
      </c>
      <c r="I150" s="151" t="str">
        <f ca="1">IFERROR(VLOOKUP(ROWS($I$2:I150),$A$2:$B$1572,2,0),"")</f>
        <v>Brian Evans</v>
      </c>
      <c r="K150" s="151" t="str">
        <f t="shared" ca="1" si="2"/>
        <v>Brian Evans</v>
      </c>
    </row>
    <row r="151" spans="1:11" x14ac:dyDescent="0.25">
      <c r="A151" s="151">
        <f ca="1">IF(ISNUMBER(SEARCH('Resource Plan'!$C$10,B151,1)),MAX($A$1:A150)+1,0)</f>
        <v>150</v>
      </c>
      <c r="B151" t="s">
        <v>4064</v>
      </c>
      <c r="C151" t="s">
        <v>4065</v>
      </c>
      <c r="D151" t="s">
        <v>3107</v>
      </c>
      <c r="E151" t="s">
        <v>40</v>
      </c>
      <c r="F151" t="s">
        <v>2650</v>
      </c>
      <c r="G151" t="s">
        <v>2716</v>
      </c>
      <c r="I151" s="151" t="str">
        <f ca="1">IFERROR(VLOOKUP(ROWS($I$2:I151),$A$2:$B$1572,2,0),"")</f>
        <v>Brian Griggs</v>
      </c>
      <c r="K151" s="151" t="str">
        <f t="shared" ca="1" si="2"/>
        <v>Brian Griggs</v>
      </c>
    </row>
    <row r="152" spans="1:11" x14ac:dyDescent="0.25">
      <c r="A152" s="151">
        <f ca="1">IF(ISNUMBER(SEARCH('Resource Plan'!$C$10,B152,1)),MAX($A$1:A151)+1,0)</f>
        <v>151</v>
      </c>
      <c r="B152" t="s">
        <v>4038</v>
      </c>
      <c r="C152" t="s">
        <v>4039</v>
      </c>
      <c r="D152" t="s">
        <v>3107</v>
      </c>
      <c r="E152" t="s">
        <v>40</v>
      </c>
      <c r="F152" t="s">
        <v>2650</v>
      </c>
      <c r="G152" t="s">
        <v>2716</v>
      </c>
      <c r="I152" s="151" t="str">
        <f ca="1">IFERROR(VLOOKUP(ROWS($I$2:I152),$A$2:$B$1572,2,0),"")</f>
        <v>Brian Haney</v>
      </c>
      <c r="K152" s="151" t="str">
        <f t="shared" ca="1" si="2"/>
        <v>Brian Haney</v>
      </c>
    </row>
    <row r="153" spans="1:11" x14ac:dyDescent="0.25">
      <c r="A153" s="151">
        <f ca="1">IF(ISNUMBER(SEARCH('Resource Plan'!$C$10,B153,1)),MAX($A$1:A152)+1,0)</f>
        <v>152</v>
      </c>
      <c r="B153" t="s">
        <v>4086</v>
      </c>
      <c r="C153" t="s">
        <v>4087</v>
      </c>
      <c r="D153" t="s">
        <v>3107</v>
      </c>
      <c r="E153" t="s">
        <v>40</v>
      </c>
      <c r="F153" t="s">
        <v>2650</v>
      </c>
      <c r="G153" t="s">
        <v>2923</v>
      </c>
      <c r="I153" s="151" t="str">
        <f ca="1">IFERROR(VLOOKUP(ROWS($I$2:I153),$A$2:$B$1572,2,0),"")</f>
        <v>BRIAN LAMARRE</v>
      </c>
      <c r="K153" s="151" t="str">
        <f t="shared" ca="1" si="2"/>
        <v>BRIAN LAMARRE</v>
      </c>
    </row>
    <row r="154" spans="1:11" x14ac:dyDescent="0.25">
      <c r="A154" s="151">
        <f ca="1">IF(ISNUMBER(SEARCH('Resource Plan'!$C$10,B154,1)),MAX($A$1:A153)+1,0)</f>
        <v>153</v>
      </c>
      <c r="B154" t="s">
        <v>3694</v>
      </c>
      <c r="C154" t="s">
        <v>3695</v>
      </c>
      <c r="D154" t="s">
        <v>3107</v>
      </c>
      <c r="E154" t="s">
        <v>40</v>
      </c>
      <c r="F154" t="s">
        <v>2650</v>
      </c>
      <c r="G154" t="s">
        <v>2658</v>
      </c>
      <c r="I154" s="151" t="str">
        <f ca="1">IFERROR(VLOOKUP(ROWS($I$2:I154),$A$2:$B$1572,2,0),"")</f>
        <v>Brian Parnell</v>
      </c>
      <c r="K154" s="151" t="str">
        <f t="shared" ca="1" si="2"/>
        <v>Brian Parnell</v>
      </c>
    </row>
    <row r="155" spans="1:11" x14ac:dyDescent="0.25">
      <c r="A155" s="151">
        <f ca="1">IF(ISNUMBER(SEARCH('Resource Plan'!$C$10,B155,1)),MAX($A$1:A154)+1,0)</f>
        <v>154</v>
      </c>
      <c r="B155" t="s">
        <v>5200</v>
      </c>
      <c r="C155" t="s">
        <v>5201</v>
      </c>
      <c r="D155" t="s">
        <v>310</v>
      </c>
      <c r="E155" t="s">
        <v>7267</v>
      </c>
      <c r="F155" t="s">
        <v>2650</v>
      </c>
      <c r="G155" t="s">
        <v>2716</v>
      </c>
      <c r="I155" s="151" t="str">
        <f ca="1">IFERROR(VLOOKUP(ROWS($I$2:I155),$A$2:$B$1572,2,0),"")</f>
        <v>Brigitta Jakab</v>
      </c>
      <c r="K155" s="151" t="str">
        <f t="shared" ca="1" si="2"/>
        <v>Brigitta Jakab</v>
      </c>
    </row>
    <row r="156" spans="1:11" x14ac:dyDescent="0.25">
      <c r="A156" s="151">
        <f ca="1">IF(ISNUMBER(SEARCH('Resource Plan'!$C$10,B156,1)),MAX($A$1:A155)+1,0)</f>
        <v>155</v>
      </c>
      <c r="B156" t="s">
        <v>3883</v>
      </c>
      <c r="C156" t="s">
        <v>3884</v>
      </c>
      <c r="D156" t="s">
        <v>3107</v>
      </c>
      <c r="E156" t="s">
        <v>40</v>
      </c>
      <c r="F156" t="s">
        <v>2650</v>
      </c>
      <c r="G156" t="s">
        <v>2716</v>
      </c>
      <c r="I156" s="151" t="str">
        <f ca="1">IFERROR(VLOOKUP(ROWS($I$2:I156),$A$2:$B$1572,2,0),"")</f>
        <v>Bronswick Young</v>
      </c>
      <c r="K156" s="151" t="str">
        <f t="shared" ca="1" si="2"/>
        <v>Bronswick Young</v>
      </c>
    </row>
    <row r="157" spans="1:11" x14ac:dyDescent="0.25">
      <c r="A157" s="151">
        <f ca="1">IF(ISNUMBER(SEARCH('Resource Plan'!$C$10,B157,1)),MAX($A$1:A156)+1,0)</f>
        <v>156</v>
      </c>
      <c r="B157" t="s">
        <v>4614</v>
      </c>
      <c r="C157" t="s">
        <v>4615</v>
      </c>
      <c r="D157" t="s">
        <v>83</v>
      </c>
      <c r="E157" t="s">
        <v>7267</v>
      </c>
      <c r="F157" t="s">
        <v>2650</v>
      </c>
      <c r="G157" t="s">
        <v>4290</v>
      </c>
      <c r="I157" s="151" t="str">
        <f ca="1">IFERROR(VLOOKUP(ROWS($I$2:I157),$A$2:$B$1572,2,0),"")</f>
        <v>Bruno NOTAMY</v>
      </c>
      <c r="K157" s="151" t="str">
        <f t="shared" ca="1" si="2"/>
        <v>Bruno NOTAMY</v>
      </c>
    </row>
    <row r="158" spans="1:11" x14ac:dyDescent="0.25">
      <c r="A158" s="151">
        <f ca="1">IF(ISNUMBER(SEARCH('Resource Plan'!$C$10,B158,1)),MAX($A$1:A157)+1,0)</f>
        <v>157</v>
      </c>
      <c r="B158" t="s">
        <v>5507</v>
      </c>
      <c r="C158" t="s">
        <v>5508</v>
      </c>
      <c r="D158" t="s">
        <v>310</v>
      </c>
      <c r="E158" t="s">
        <v>7267</v>
      </c>
      <c r="F158" t="s">
        <v>2650</v>
      </c>
      <c r="G158" t="s">
        <v>2665</v>
      </c>
      <c r="I158" s="151" t="str">
        <f ca="1">IFERROR(VLOOKUP(ROWS($I$2:I158),$A$2:$B$1572,2,0),"")</f>
        <v>Bruno Ramaldes Lins</v>
      </c>
      <c r="K158" s="151" t="str">
        <f t="shared" ca="1" si="2"/>
        <v>Bruno Ramaldes Lins</v>
      </c>
    </row>
    <row r="159" spans="1:11" x14ac:dyDescent="0.25">
      <c r="A159" s="151">
        <f ca="1">IF(ISNUMBER(SEARCH('Resource Plan'!$C$10,B159,1)),MAX($A$1:A158)+1,0)</f>
        <v>158</v>
      </c>
      <c r="B159" t="s">
        <v>4543</v>
      </c>
      <c r="C159" t="s">
        <v>4544</v>
      </c>
      <c r="D159" t="s">
        <v>79</v>
      </c>
      <c r="E159" t="s">
        <v>7267</v>
      </c>
      <c r="F159" t="s">
        <v>2650</v>
      </c>
      <c r="G159" t="s">
        <v>4379</v>
      </c>
      <c r="I159" s="151" t="str">
        <f ca="1">IFERROR(VLOOKUP(ROWS($I$2:I159),$A$2:$B$1572,2,0),"")</f>
        <v>Bruno Salce</v>
      </c>
      <c r="K159" s="151" t="str">
        <f t="shared" ca="1" si="2"/>
        <v>Bruno Salce</v>
      </c>
    </row>
    <row r="160" spans="1:11" x14ac:dyDescent="0.25">
      <c r="A160" s="151">
        <f ca="1">IF(ISNUMBER(SEARCH('Resource Plan'!$C$10,B160,1)),MAX($A$1:A159)+1,0)</f>
        <v>159</v>
      </c>
      <c r="B160" t="s">
        <v>3166</v>
      </c>
      <c r="C160" t="s">
        <v>3167</v>
      </c>
      <c r="D160" t="s">
        <v>3107</v>
      </c>
      <c r="E160" t="s">
        <v>40</v>
      </c>
      <c r="F160" t="s">
        <v>2650</v>
      </c>
      <c r="G160" t="s">
        <v>2716</v>
      </c>
      <c r="I160" s="151" t="str">
        <f ca="1">IFERROR(VLOOKUP(ROWS($I$2:I160),$A$2:$B$1572,2,0),"")</f>
        <v>Bryan Reynolds</v>
      </c>
      <c r="K160" s="151" t="str">
        <f t="shared" ca="1" si="2"/>
        <v>Bryan Reynolds</v>
      </c>
    </row>
    <row r="161" spans="1:11" x14ac:dyDescent="0.25">
      <c r="A161" s="151">
        <f ca="1">IF(ISNUMBER(SEARCH('Resource Plan'!$C$10,B161,1)),MAX($A$1:A160)+1,0)</f>
        <v>160</v>
      </c>
      <c r="B161" t="s">
        <v>4927</v>
      </c>
      <c r="C161" t="s">
        <v>4928</v>
      </c>
      <c r="D161" t="s">
        <v>4924</v>
      </c>
      <c r="E161" t="s">
        <v>2649</v>
      </c>
      <c r="F161" t="s">
        <v>2650</v>
      </c>
      <c r="G161" t="s">
        <v>3115</v>
      </c>
      <c r="I161" s="151" t="str">
        <f ca="1">IFERROR(VLOOKUP(ROWS($I$2:I161),$A$2:$B$1572,2,0),"")</f>
        <v>Bunny WU</v>
      </c>
      <c r="K161" s="151" t="str">
        <f t="shared" ca="1" si="2"/>
        <v>Bunny WU</v>
      </c>
    </row>
    <row r="162" spans="1:11" x14ac:dyDescent="0.25">
      <c r="A162" s="151">
        <f ca="1">IF(ISNUMBER(SEARCH('Resource Plan'!$C$10,B162,1)),MAX($A$1:A161)+1,0)</f>
        <v>161</v>
      </c>
      <c r="B162" t="s">
        <v>3182</v>
      </c>
      <c r="C162" t="s">
        <v>3183</v>
      </c>
      <c r="D162" t="s">
        <v>3107</v>
      </c>
      <c r="E162" t="s">
        <v>40</v>
      </c>
      <c r="F162" t="s">
        <v>2650</v>
      </c>
      <c r="G162" t="s">
        <v>2716</v>
      </c>
      <c r="I162" s="151" t="str">
        <f ca="1">IFERROR(VLOOKUP(ROWS($I$2:I162),$A$2:$B$1572,2,0),"")</f>
        <v>Burton Wiegner</v>
      </c>
      <c r="K162" s="151" t="str">
        <f t="shared" ca="1" si="2"/>
        <v>Burton Wiegner</v>
      </c>
    </row>
    <row r="163" spans="1:11" x14ac:dyDescent="0.25">
      <c r="A163" s="151">
        <f ca="1">IF(ISNUMBER(SEARCH('Resource Plan'!$C$10,B163,1)),MAX($A$1:A162)+1,0)</f>
        <v>162</v>
      </c>
      <c r="B163" t="s">
        <v>4470</v>
      </c>
      <c r="C163" t="s">
        <v>4471</v>
      </c>
      <c r="D163" t="s">
        <v>37</v>
      </c>
      <c r="E163" t="s">
        <v>37</v>
      </c>
      <c r="F163" t="s">
        <v>2650</v>
      </c>
      <c r="G163" t="s">
        <v>2929</v>
      </c>
      <c r="I163" s="151" t="str">
        <f ca="1">IFERROR(VLOOKUP(ROWS($I$2:I163),$A$2:$B$1572,2,0),"")</f>
        <v>Caihong LIU</v>
      </c>
      <c r="K163" s="151" t="str">
        <f t="shared" ca="1" si="2"/>
        <v>Caihong LIU</v>
      </c>
    </row>
    <row r="164" spans="1:11" x14ac:dyDescent="0.25">
      <c r="A164" s="151">
        <f ca="1">IF(ISNUMBER(SEARCH('Resource Plan'!$C$10,B164,1)),MAX($A$1:A163)+1,0)</f>
        <v>163</v>
      </c>
      <c r="B164" t="s">
        <v>6022</v>
      </c>
      <c r="C164" t="s">
        <v>6096</v>
      </c>
      <c r="D164" t="s">
        <v>105</v>
      </c>
      <c r="E164" t="s">
        <v>39</v>
      </c>
      <c r="F164" t="s">
        <v>2650</v>
      </c>
      <c r="G164" t="s">
        <v>6166</v>
      </c>
      <c r="I164" s="151" t="str">
        <f ca="1">IFERROR(VLOOKUP(ROWS($I$2:I164),$A$2:$B$1572,2,0),"")</f>
        <v>CAIO PEREIRA</v>
      </c>
      <c r="K164" s="151" t="str">
        <f t="shared" ca="1" si="2"/>
        <v>CAIO PEREIRA</v>
      </c>
    </row>
    <row r="165" spans="1:11" x14ac:dyDescent="0.25">
      <c r="A165" s="151">
        <f ca="1">IF(ISNUMBER(SEARCH('Resource Plan'!$C$10,B165,1)),MAX($A$1:A164)+1,0)</f>
        <v>164</v>
      </c>
      <c r="B165" t="s">
        <v>3581</v>
      </c>
      <c r="C165" t="s">
        <v>3582</v>
      </c>
      <c r="D165" t="s">
        <v>3107</v>
      </c>
      <c r="E165" t="s">
        <v>40</v>
      </c>
      <c r="F165" t="s">
        <v>2650</v>
      </c>
      <c r="G165" t="s">
        <v>2986</v>
      </c>
      <c r="I165" s="151" t="str">
        <f ca="1">IFERROR(VLOOKUP(ROWS($I$2:I165),$A$2:$B$1572,2,0),"")</f>
        <v>Caleb Carney</v>
      </c>
      <c r="K165" s="151" t="str">
        <f t="shared" ca="1" si="2"/>
        <v>Caleb Carney</v>
      </c>
    </row>
    <row r="166" spans="1:11" x14ac:dyDescent="0.25">
      <c r="A166" s="151">
        <f ca="1">IF(ISNUMBER(SEARCH('Resource Plan'!$C$10,B166,1)),MAX($A$1:A165)+1,0)</f>
        <v>165</v>
      </c>
      <c r="B166" t="s">
        <v>4032</v>
      </c>
      <c r="C166" t="s">
        <v>4033</v>
      </c>
      <c r="D166" t="s">
        <v>3107</v>
      </c>
      <c r="E166" t="s">
        <v>40</v>
      </c>
      <c r="F166" t="s">
        <v>2650</v>
      </c>
      <c r="G166" t="s">
        <v>2716</v>
      </c>
      <c r="I166" s="151" t="str">
        <f ca="1">IFERROR(VLOOKUP(ROWS($I$2:I166),$A$2:$B$1572,2,0),"")</f>
        <v>Cameron Tumlinson</v>
      </c>
      <c r="K166" s="151" t="str">
        <f t="shared" ca="1" si="2"/>
        <v>Cameron Tumlinson</v>
      </c>
    </row>
    <row r="167" spans="1:11" x14ac:dyDescent="0.25">
      <c r="A167" s="151">
        <f ca="1">IF(ISNUMBER(SEARCH('Resource Plan'!$C$10,B167,1)),MAX($A$1:A166)+1,0)</f>
        <v>166</v>
      </c>
      <c r="B167" t="s">
        <v>5611</v>
      </c>
      <c r="C167" t="s">
        <v>5612</v>
      </c>
      <c r="D167" t="s">
        <v>37</v>
      </c>
      <c r="E167" t="s">
        <v>37</v>
      </c>
      <c r="F167" t="s">
        <v>2650</v>
      </c>
      <c r="G167" t="s">
        <v>2716</v>
      </c>
      <c r="I167" s="151" t="str">
        <f ca="1">IFERROR(VLOOKUP(ROWS($I$2:I167),$A$2:$B$1572,2,0),"")</f>
        <v>Caozhen ZHENG</v>
      </c>
      <c r="K167" s="151" t="str">
        <f t="shared" ca="1" si="2"/>
        <v>Caozhen ZHENG</v>
      </c>
    </row>
    <row r="168" spans="1:11" x14ac:dyDescent="0.25">
      <c r="A168" s="151">
        <f ca="1">IF(ISNUMBER(SEARCH('Resource Plan'!$C$10,B168,1)),MAX($A$1:A167)+1,0)</f>
        <v>167</v>
      </c>
      <c r="B168" t="s">
        <v>3871</v>
      </c>
      <c r="C168" t="s">
        <v>3872</v>
      </c>
      <c r="D168" t="s">
        <v>3107</v>
      </c>
      <c r="E168" t="s">
        <v>40</v>
      </c>
      <c r="F168" t="s">
        <v>2650</v>
      </c>
      <c r="G168" t="s">
        <v>2953</v>
      </c>
      <c r="I168" s="151" t="str">
        <f ca="1">IFERROR(VLOOKUP(ROWS($I$2:I168),$A$2:$B$1572,2,0),"")</f>
        <v>Carey Vaughan</v>
      </c>
      <c r="K168" s="151" t="str">
        <f t="shared" ca="1" si="2"/>
        <v>Carey Vaughan</v>
      </c>
    </row>
    <row r="169" spans="1:11" x14ac:dyDescent="0.25">
      <c r="A169" s="151">
        <f ca="1">IF(ISNUMBER(SEARCH('Resource Plan'!$C$10,B169,1)),MAX($A$1:A168)+1,0)</f>
        <v>168</v>
      </c>
      <c r="B169" t="s">
        <v>3902</v>
      </c>
      <c r="C169" t="s">
        <v>3903</v>
      </c>
      <c r="D169" t="s">
        <v>3107</v>
      </c>
      <c r="E169" t="s">
        <v>40</v>
      </c>
      <c r="F169" t="s">
        <v>2650</v>
      </c>
      <c r="G169" t="s">
        <v>2658</v>
      </c>
      <c r="I169" s="151" t="str">
        <f ca="1">IFERROR(VLOOKUP(ROWS($I$2:I169),$A$2:$B$1572,2,0),"")</f>
        <v>Carl Teer</v>
      </c>
      <c r="K169" s="151" t="str">
        <f t="shared" ca="1" si="2"/>
        <v>Carl Teer</v>
      </c>
    </row>
    <row r="170" spans="1:11" x14ac:dyDescent="0.25">
      <c r="A170" s="151">
        <f ca="1">IF(ISNUMBER(SEARCH('Resource Plan'!$C$10,B170,1)),MAX($A$1:A169)+1,0)</f>
        <v>169</v>
      </c>
      <c r="B170" t="s">
        <v>3745</v>
      </c>
      <c r="C170" t="s">
        <v>3746</v>
      </c>
      <c r="D170" t="s">
        <v>3107</v>
      </c>
      <c r="E170" t="s">
        <v>40</v>
      </c>
      <c r="F170" t="s">
        <v>2650</v>
      </c>
      <c r="G170" t="s">
        <v>2716</v>
      </c>
      <c r="I170" s="151" t="str">
        <f ca="1">IFERROR(VLOOKUP(ROWS($I$2:I170),$A$2:$B$1572,2,0),"")</f>
        <v>Carlito Perkins</v>
      </c>
      <c r="K170" s="151" t="str">
        <f t="shared" ca="1" si="2"/>
        <v>Carlito Perkins</v>
      </c>
    </row>
    <row r="171" spans="1:11" x14ac:dyDescent="0.25">
      <c r="A171" s="151">
        <f ca="1">IF(ISNUMBER(SEARCH('Resource Plan'!$C$10,B171,1)),MAX($A$1:A170)+1,0)</f>
        <v>170</v>
      </c>
      <c r="B171" t="s">
        <v>3571</v>
      </c>
      <c r="C171" t="s">
        <v>3572</v>
      </c>
      <c r="D171" t="s">
        <v>3107</v>
      </c>
      <c r="E171" t="s">
        <v>40</v>
      </c>
      <c r="F171" t="s">
        <v>2650</v>
      </c>
      <c r="G171" t="s">
        <v>3017</v>
      </c>
      <c r="I171" s="151" t="str">
        <f ca="1">IFERROR(VLOOKUP(ROWS($I$2:I171),$A$2:$B$1572,2,0),"")</f>
        <v>Carlos Altruz Medina</v>
      </c>
      <c r="K171" s="151" t="str">
        <f t="shared" ca="1" si="2"/>
        <v>Carlos Altruz Medina</v>
      </c>
    </row>
    <row r="172" spans="1:11" x14ac:dyDescent="0.25">
      <c r="A172" s="151">
        <f ca="1">IF(ISNUMBER(SEARCH('Resource Plan'!$C$10,B172,1)),MAX($A$1:A171)+1,0)</f>
        <v>171</v>
      </c>
      <c r="B172" t="s">
        <v>4622</v>
      </c>
      <c r="C172" t="s">
        <v>4623</v>
      </c>
      <c r="D172" t="s">
        <v>320</v>
      </c>
      <c r="E172" t="s">
        <v>7267</v>
      </c>
      <c r="F172" t="s">
        <v>2650</v>
      </c>
      <c r="G172" t="s">
        <v>4290</v>
      </c>
      <c r="I172" s="151" t="str">
        <f ca="1">IFERROR(VLOOKUP(ROWS($I$2:I172),$A$2:$B$1572,2,0),"")</f>
        <v>Carlos Bisbal</v>
      </c>
      <c r="K172" s="151" t="str">
        <f t="shared" ca="1" si="2"/>
        <v>Carlos Bisbal</v>
      </c>
    </row>
    <row r="173" spans="1:11" x14ac:dyDescent="0.25">
      <c r="A173" s="151">
        <f ca="1">IF(ISNUMBER(SEARCH('Resource Plan'!$C$10,B173,1)),MAX($A$1:A172)+1,0)</f>
        <v>172</v>
      </c>
      <c r="B173" t="s">
        <v>4181</v>
      </c>
      <c r="C173" t="s">
        <v>4182</v>
      </c>
      <c r="D173" t="s">
        <v>3107</v>
      </c>
      <c r="E173" t="s">
        <v>40</v>
      </c>
      <c r="F173" t="s">
        <v>2650</v>
      </c>
      <c r="G173" t="s">
        <v>2716</v>
      </c>
      <c r="I173" s="151" t="str">
        <f ca="1">IFERROR(VLOOKUP(ROWS($I$2:I173),$A$2:$B$1572,2,0),"")</f>
        <v>Carlos Ulloa</v>
      </c>
      <c r="K173" s="151" t="str">
        <f t="shared" ca="1" si="2"/>
        <v>Carlos Ulloa</v>
      </c>
    </row>
    <row r="174" spans="1:11" x14ac:dyDescent="0.25">
      <c r="A174" s="151">
        <f ca="1">IF(ISNUMBER(SEARCH('Resource Plan'!$C$10,B174,1)),MAX($A$1:A173)+1,0)</f>
        <v>173</v>
      </c>
      <c r="B174" t="s">
        <v>3269</v>
      </c>
      <c r="C174" t="s">
        <v>3270</v>
      </c>
      <c r="D174" t="s">
        <v>3107</v>
      </c>
      <c r="E174" t="s">
        <v>40</v>
      </c>
      <c r="F174" t="s">
        <v>2650</v>
      </c>
      <c r="G174" t="s">
        <v>2716</v>
      </c>
      <c r="I174" s="151" t="str">
        <f ca="1">IFERROR(VLOOKUP(ROWS($I$2:I174),$A$2:$B$1572,2,0),"")</f>
        <v>Carmelo Claudio</v>
      </c>
      <c r="K174" s="151" t="str">
        <f t="shared" ca="1" si="2"/>
        <v>Carmelo Claudio</v>
      </c>
    </row>
    <row r="175" spans="1:11" x14ac:dyDescent="0.25">
      <c r="A175" s="151">
        <f ca="1">IF(ISNUMBER(SEARCH('Resource Plan'!$C$10,B175,1)),MAX($A$1:A174)+1,0)</f>
        <v>174</v>
      </c>
      <c r="B175" t="s">
        <v>3796</v>
      </c>
      <c r="C175" t="s">
        <v>3797</v>
      </c>
      <c r="D175" t="s">
        <v>3107</v>
      </c>
      <c r="E175" t="s">
        <v>40</v>
      </c>
      <c r="F175" t="s">
        <v>2650</v>
      </c>
      <c r="G175" t="s">
        <v>2654</v>
      </c>
      <c r="I175" s="151" t="str">
        <f ca="1">IFERROR(VLOOKUP(ROWS($I$2:I175),$A$2:$B$1572,2,0),"")</f>
        <v>CARMINE CAIRO</v>
      </c>
      <c r="K175" s="151" t="str">
        <f t="shared" ca="1" si="2"/>
        <v>CARMINE CAIRO</v>
      </c>
    </row>
    <row r="176" spans="1:11" x14ac:dyDescent="0.25">
      <c r="A176" s="151">
        <f ca="1">IF(ISNUMBER(SEARCH('Resource Plan'!$C$10,B176,1)),MAX($A$1:A175)+1,0)</f>
        <v>175</v>
      </c>
      <c r="B176" t="s">
        <v>6023</v>
      </c>
      <c r="C176" t="s">
        <v>6097</v>
      </c>
      <c r="D176" t="s">
        <v>301</v>
      </c>
      <c r="E176" t="s">
        <v>36</v>
      </c>
      <c r="F176" t="s">
        <v>2650</v>
      </c>
      <c r="G176" t="s">
        <v>3717</v>
      </c>
      <c r="I176" s="151" t="str">
        <f ca="1">IFERROR(VLOOKUP(ROWS($I$2:I176),$A$2:$B$1572,2,0),"")</f>
        <v>Carole Lebraud</v>
      </c>
      <c r="K176" s="151" t="str">
        <f t="shared" ca="1" si="2"/>
        <v>Carole Lebraud</v>
      </c>
    </row>
    <row r="177" spans="1:11" x14ac:dyDescent="0.25">
      <c r="A177" s="151">
        <f ca="1">IF(ISNUMBER(SEARCH('Resource Plan'!$C$10,B177,1)),MAX($A$1:A176)+1,0)</f>
        <v>176</v>
      </c>
      <c r="B177" t="s">
        <v>6024</v>
      </c>
      <c r="C177" t="s">
        <v>6098</v>
      </c>
      <c r="D177" t="s">
        <v>83</v>
      </c>
      <c r="E177" t="s">
        <v>7267</v>
      </c>
      <c r="F177" t="s">
        <v>2650</v>
      </c>
      <c r="G177" t="s">
        <v>2929</v>
      </c>
      <c r="I177" s="151" t="str">
        <f ca="1">IFERROR(VLOOKUP(ROWS($I$2:I177),$A$2:$B$1572,2,0),"")</f>
        <v>CAROLE SALVAGNI</v>
      </c>
      <c r="K177" s="151" t="str">
        <f t="shared" ca="1" si="2"/>
        <v>CAROLE SALVAGNI</v>
      </c>
    </row>
    <row r="178" spans="1:11" x14ac:dyDescent="0.25">
      <c r="A178" s="151">
        <f ca="1">IF(ISNUMBER(SEARCH('Resource Plan'!$C$10,B178,1)),MAX($A$1:A177)+1,0)</f>
        <v>177</v>
      </c>
      <c r="B178" t="s">
        <v>6025</v>
      </c>
      <c r="C178" t="s">
        <v>6099</v>
      </c>
      <c r="D178" t="s">
        <v>105</v>
      </c>
      <c r="E178" t="s">
        <v>39</v>
      </c>
      <c r="F178" t="s">
        <v>2650</v>
      </c>
      <c r="G178" t="s">
        <v>6167</v>
      </c>
      <c r="I178" s="151" t="str">
        <f ca="1">IFERROR(VLOOKUP(ROWS($I$2:I178),$A$2:$B$1572,2,0),"")</f>
        <v>CASSIO RAIMUNDO SOUZA</v>
      </c>
      <c r="K178" s="151" t="str">
        <f t="shared" ca="1" si="2"/>
        <v>CASSIO RAIMUNDO SOUZA</v>
      </c>
    </row>
    <row r="179" spans="1:11" x14ac:dyDescent="0.25">
      <c r="A179" s="151">
        <f ca="1">IF(ISNUMBER(SEARCH('Resource Plan'!$C$10,B179,1)),MAX($A$1:A178)+1,0)</f>
        <v>178</v>
      </c>
      <c r="B179" t="s">
        <v>4509</v>
      </c>
      <c r="C179" t="s">
        <v>4510</v>
      </c>
      <c r="D179" t="s">
        <v>83</v>
      </c>
      <c r="E179" t="s">
        <v>7267</v>
      </c>
      <c r="F179" t="s">
        <v>2650</v>
      </c>
      <c r="G179" t="s">
        <v>4511</v>
      </c>
      <c r="I179" s="151" t="str">
        <f ca="1">IFERROR(VLOOKUP(ROWS($I$2:I179),$A$2:$B$1572,2,0),"")</f>
        <v>CATHERINE CORTOT</v>
      </c>
      <c r="K179" s="151" t="str">
        <f t="shared" ca="1" si="2"/>
        <v>CATHERINE CORTOT</v>
      </c>
    </row>
    <row r="180" spans="1:11" x14ac:dyDescent="0.25">
      <c r="A180" s="151">
        <f ca="1">IF(ISNUMBER(SEARCH('Resource Plan'!$C$10,B180,1)),MAX($A$1:A179)+1,0)</f>
        <v>179</v>
      </c>
      <c r="B180" t="s">
        <v>6026</v>
      </c>
      <c r="C180" t="s">
        <v>6100</v>
      </c>
      <c r="D180" t="s">
        <v>83</v>
      </c>
      <c r="E180" t="s">
        <v>7267</v>
      </c>
      <c r="F180" t="s">
        <v>2650</v>
      </c>
      <c r="G180" t="s">
        <v>6168</v>
      </c>
      <c r="I180" s="151" t="str">
        <f ca="1">IFERROR(VLOOKUP(ROWS($I$2:I180),$A$2:$B$1572,2,0),"")</f>
        <v>Catherine Rolland</v>
      </c>
      <c r="K180" s="151" t="str">
        <f t="shared" ca="1" si="2"/>
        <v>Catherine Rolland</v>
      </c>
    </row>
    <row r="181" spans="1:11" x14ac:dyDescent="0.25">
      <c r="A181" s="151">
        <f ca="1">IF(ISNUMBER(SEARCH('Resource Plan'!$C$10,B181,1)),MAX($A$1:A180)+1,0)</f>
        <v>180</v>
      </c>
      <c r="B181" t="s">
        <v>4756</v>
      </c>
      <c r="C181" t="s">
        <v>4757</v>
      </c>
      <c r="D181" t="s">
        <v>4740</v>
      </c>
      <c r="E181" t="s">
        <v>39</v>
      </c>
      <c r="F181" t="s">
        <v>2650</v>
      </c>
      <c r="G181" t="s">
        <v>4465</v>
      </c>
      <c r="I181" s="151" t="str">
        <f ca="1">IFERROR(VLOOKUP(ROWS($I$2:I181),$A$2:$B$1572,2,0),"")</f>
        <v>Cecilia Soledad Olmos</v>
      </c>
      <c r="K181" s="151" t="str">
        <f t="shared" ca="1" si="2"/>
        <v>Cecilia Soledad Olmos</v>
      </c>
    </row>
    <row r="182" spans="1:11" x14ac:dyDescent="0.25">
      <c r="A182" s="151">
        <f ca="1">IF(ISNUMBER(SEARCH('Resource Plan'!$C$10,B182,1)),MAX($A$1:A181)+1,0)</f>
        <v>181</v>
      </c>
      <c r="B182" t="s">
        <v>2717</v>
      </c>
      <c r="C182" t="s">
        <v>2718</v>
      </c>
      <c r="D182" t="s">
        <v>318</v>
      </c>
      <c r="E182" t="s">
        <v>2649</v>
      </c>
      <c r="F182" t="s">
        <v>2650</v>
      </c>
      <c r="G182" t="s">
        <v>2716</v>
      </c>
      <c r="I182" s="151" t="str">
        <f ca="1">IFERROR(VLOOKUP(ROWS($I$2:I182),$A$2:$B$1572,2,0),"")</f>
        <v>Cek How LEE</v>
      </c>
      <c r="K182" s="151" t="str">
        <f t="shared" ca="1" si="2"/>
        <v>Cek How LEE</v>
      </c>
    </row>
    <row r="183" spans="1:11" x14ac:dyDescent="0.25">
      <c r="A183" s="151">
        <f ca="1">IF(ISNUMBER(SEARCH('Resource Plan'!$C$10,B183,1)),MAX($A$1:A182)+1,0)</f>
        <v>182</v>
      </c>
      <c r="B183" t="s">
        <v>4016</v>
      </c>
      <c r="C183" t="s">
        <v>4017</v>
      </c>
      <c r="D183" t="s">
        <v>3107</v>
      </c>
      <c r="E183" t="s">
        <v>40</v>
      </c>
      <c r="F183" t="s">
        <v>2650</v>
      </c>
      <c r="G183" t="s">
        <v>2716</v>
      </c>
      <c r="I183" s="151" t="str">
        <f ca="1">IFERROR(VLOOKUP(ROWS($I$2:I183),$A$2:$B$1572,2,0),"")</f>
        <v>Cesar Duran</v>
      </c>
      <c r="K183" s="151" t="str">
        <f t="shared" ca="1" si="2"/>
        <v>Cesar Duran</v>
      </c>
    </row>
    <row r="184" spans="1:11" x14ac:dyDescent="0.25">
      <c r="A184" s="151">
        <f ca="1">IF(ISNUMBER(SEARCH('Resource Plan'!$C$10,B184,1)),MAX($A$1:A183)+1,0)</f>
        <v>183</v>
      </c>
      <c r="B184" t="s">
        <v>2845</v>
      </c>
      <c r="C184" t="s">
        <v>2846</v>
      </c>
      <c r="D184" t="s">
        <v>318</v>
      </c>
      <c r="E184" t="s">
        <v>2649</v>
      </c>
      <c r="F184" t="s">
        <v>2650</v>
      </c>
      <c r="G184" t="s">
        <v>2716</v>
      </c>
      <c r="I184" s="151" t="str">
        <f ca="1">IFERROR(VLOOKUP(ROWS($I$2:I184),$A$2:$B$1572,2,0),"")</f>
        <v>Cha Shen LAU</v>
      </c>
      <c r="K184" s="151" t="str">
        <f t="shared" ca="1" si="2"/>
        <v>Cha Shen LAU</v>
      </c>
    </row>
    <row r="185" spans="1:11" x14ac:dyDescent="0.25">
      <c r="A185" s="151">
        <f ca="1">IF(ISNUMBER(SEARCH('Resource Plan'!$C$10,B185,1)),MAX($A$1:A184)+1,0)</f>
        <v>184</v>
      </c>
      <c r="B185" t="s">
        <v>4056</v>
      </c>
      <c r="C185" t="s">
        <v>4057</v>
      </c>
      <c r="D185" t="s">
        <v>3107</v>
      </c>
      <c r="E185" t="s">
        <v>40</v>
      </c>
      <c r="F185" t="s">
        <v>2650</v>
      </c>
      <c r="G185" t="s">
        <v>2716</v>
      </c>
      <c r="I185" s="151" t="str">
        <f ca="1">IFERROR(VLOOKUP(ROWS($I$2:I185),$A$2:$B$1572,2,0),"")</f>
        <v>Chad Hurley</v>
      </c>
      <c r="K185" s="151" t="str">
        <f t="shared" ca="1" si="2"/>
        <v>Chad Hurley</v>
      </c>
    </row>
    <row r="186" spans="1:11" x14ac:dyDescent="0.25">
      <c r="A186" s="151">
        <f ca="1">IF(ISNUMBER(SEARCH('Resource Plan'!$C$10,B186,1)),MAX($A$1:A185)+1,0)</f>
        <v>185</v>
      </c>
      <c r="B186" t="s">
        <v>4040</v>
      </c>
      <c r="C186" t="s">
        <v>4041</v>
      </c>
      <c r="D186" t="s">
        <v>3107</v>
      </c>
      <c r="E186" t="s">
        <v>40</v>
      </c>
      <c r="F186" t="s">
        <v>2650</v>
      </c>
      <c r="G186" t="s">
        <v>2716</v>
      </c>
      <c r="I186" s="151" t="str">
        <f ca="1">IFERROR(VLOOKUP(ROWS($I$2:I186),$A$2:$B$1572,2,0),"")</f>
        <v>Chad Osborne</v>
      </c>
      <c r="K186" s="151" t="str">
        <f t="shared" ca="1" si="2"/>
        <v>Chad Osborne</v>
      </c>
    </row>
    <row r="187" spans="1:11" x14ac:dyDescent="0.25">
      <c r="A187" s="151">
        <f ca="1">IF(ISNUMBER(SEARCH('Resource Plan'!$C$10,B187,1)),MAX($A$1:A186)+1,0)</f>
        <v>186</v>
      </c>
      <c r="B187" t="s">
        <v>3912</v>
      </c>
      <c r="C187" t="s">
        <v>3913</v>
      </c>
      <c r="D187" t="s">
        <v>3107</v>
      </c>
      <c r="E187" t="s">
        <v>40</v>
      </c>
      <c r="F187" t="s">
        <v>2650</v>
      </c>
      <c r="G187" t="s">
        <v>2716</v>
      </c>
      <c r="I187" s="151" t="str">
        <f ca="1">IFERROR(VLOOKUP(ROWS($I$2:I187),$A$2:$B$1572,2,0),"")</f>
        <v>Chadward Hawkins</v>
      </c>
      <c r="K187" s="151" t="str">
        <f t="shared" ca="1" si="2"/>
        <v>Chadward Hawkins</v>
      </c>
    </row>
    <row r="188" spans="1:11" x14ac:dyDescent="0.25">
      <c r="A188" s="151">
        <f ca="1">IF(ISNUMBER(SEARCH('Resource Plan'!$C$10,B188,1)),MAX($A$1:A187)+1,0)</f>
        <v>187</v>
      </c>
      <c r="B188" t="s">
        <v>2775</v>
      </c>
      <c r="C188" t="s">
        <v>2776</v>
      </c>
      <c r="D188" t="s">
        <v>318</v>
      </c>
      <c r="E188" t="s">
        <v>2649</v>
      </c>
      <c r="F188" t="s">
        <v>2650</v>
      </c>
      <c r="G188" t="s">
        <v>2716</v>
      </c>
      <c r="I188" s="151" t="str">
        <f ca="1">IFERROR(VLOOKUP(ROWS($I$2:I188),$A$2:$B$1572,2,0),"")</f>
        <v>Chai Boon CHAN</v>
      </c>
      <c r="K188" s="151" t="str">
        <f t="shared" ca="1" si="2"/>
        <v>Chai Boon CHAN</v>
      </c>
    </row>
    <row r="189" spans="1:11" x14ac:dyDescent="0.25">
      <c r="A189" s="151">
        <f ca="1">IF(ISNUMBER(SEARCH('Resource Plan'!$C$10,B189,1)),MAX($A$1:A188)+1,0)</f>
        <v>188</v>
      </c>
      <c r="B189" t="s">
        <v>3055</v>
      </c>
      <c r="C189" t="s">
        <v>3056</v>
      </c>
      <c r="D189" t="s">
        <v>318</v>
      </c>
      <c r="E189" t="s">
        <v>2649</v>
      </c>
      <c r="F189" t="s">
        <v>2650</v>
      </c>
      <c r="G189" t="s">
        <v>3017</v>
      </c>
      <c r="I189" s="151" t="str">
        <f ca="1">IFERROR(VLOOKUP(ROWS($I$2:I189),$A$2:$B$1572,2,0),"")</f>
        <v>Chai Yen YEE</v>
      </c>
      <c r="K189" s="151" t="str">
        <f t="shared" ca="1" si="2"/>
        <v>Chai Yen YEE</v>
      </c>
    </row>
    <row r="190" spans="1:11" x14ac:dyDescent="0.25">
      <c r="A190" s="151">
        <f ca="1">IF(ISNUMBER(SEARCH('Resource Plan'!$C$10,B190,1)),MAX($A$1:A189)+1,0)</f>
        <v>189</v>
      </c>
      <c r="B190" t="s">
        <v>2863</v>
      </c>
      <c r="C190" t="s">
        <v>2864</v>
      </c>
      <c r="D190" t="s">
        <v>318</v>
      </c>
      <c r="E190" t="s">
        <v>2649</v>
      </c>
      <c r="F190" t="s">
        <v>2650</v>
      </c>
      <c r="G190" t="s">
        <v>2716</v>
      </c>
      <c r="I190" s="151" t="str">
        <f ca="1">IFERROR(VLOOKUP(ROWS($I$2:I190),$A$2:$B$1572,2,0),"")</f>
        <v>Chandiran PARAMASIVAN</v>
      </c>
      <c r="K190" s="151" t="str">
        <f t="shared" ca="1" si="2"/>
        <v>Chandiran PARAMASIVAN</v>
      </c>
    </row>
    <row r="191" spans="1:11" x14ac:dyDescent="0.25">
      <c r="A191" s="151">
        <f ca="1">IF(ISNUMBER(SEARCH('Resource Plan'!$C$10,B191,1)),MAX($A$1:A190)+1,0)</f>
        <v>190</v>
      </c>
      <c r="B191" t="s">
        <v>5696</v>
      </c>
      <c r="C191" t="s">
        <v>5697</v>
      </c>
      <c r="D191" t="s">
        <v>37</v>
      </c>
      <c r="E191" t="s">
        <v>37</v>
      </c>
      <c r="F191" t="s">
        <v>2650</v>
      </c>
      <c r="G191" t="s">
        <v>2716</v>
      </c>
      <c r="I191" s="151" t="str">
        <f ca="1">IFERROR(VLOOKUP(ROWS($I$2:I191),$A$2:$B$1572,2,0),"")</f>
        <v>Changbin ZHOU</v>
      </c>
      <c r="K191" s="151" t="str">
        <f t="shared" ca="1" si="2"/>
        <v>Changbin ZHOU</v>
      </c>
    </row>
    <row r="192" spans="1:11" x14ac:dyDescent="0.25">
      <c r="A192" s="151">
        <f ca="1">IF(ISNUMBER(SEARCH('Resource Plan'!$C$10,B192,1)),MAX($A$1:A191)+1,0)</f>
        <v>191</v>
      </c>
      <c r="B192" t="s">
        <v>5589</v>
      </c>
      <c r="C192" t="s">
        <v>5590</v>
      </c>
      <c r="D192" t="s">
        <v>37</v>
      </c>
      <c r="E192" t="s">
        <v>37</v>
      </c>
      <c r="F192" t="s">
        <v>2650</v>
      </c>
      <c r="G192" t="s">
        <v>2716</v>
      </c>
      <c r="I192" s="151" t="str">
        <f ca="1">IFERROR(VLOOKUP(ROWS($I$2:I192),$A$2:$B$1572,2,0),"")</f>
        <v>ChangXia LUO</v>
      </c>
      <c r="K192" s="151" t="str">
        <f t="shared" ca="1" si="2"/>
        <v>ChangXia LUO</v>
      </c>
    </row>
    <row r="193" spans="1:11" x14ac:dyDescent="0.25">
      <c r="A193" s="151">
        <f ca="1">IF(ISNUMBER(SEARCH('Resource Plan'!$C$10,B193,1)),MAX($A$1:A192)+1,0)</f>
        <v>192</v>
      </c>
      <c r="B193" t="s">
        <v>3944</v>
      </c>
      <c r="C193" t="s">
        <v>3945</v>
      </c>
      <c r="D193" t="s">
        <v>3107</v>
      </c>
      <c r="E193" t="s">
        <v>40</v>
      </c>
      <c r="F193" t="s">
        <v>2650</v>
      </c>
      <c r="G193" t="s">
        <v>2716</v>
      </c>
      <c r="I193" s="151" t="str">
        <f ca="1">IFERROR(VLOOKUP(ROWS($I$2:I193),$A$2:$B$1572,2,0),"")</f>
        <v>Charles Arps</v>
      </c>
      <c r="K193" s="151" t="str">
        <f t="shared" ca="1" si="2"/>
        <v>Charles Arps</v>
      </c>
    </row>
    <row r="194" spans="1:11" x14ac:dyDescent="0.25">
      <c r="A194" s="151">
        <f ca="1">IF(ISNUMBER(SEARCH('Resource Plan'!$C$10,B194,1)),MAX($A$1:A193)+1,0)</f>
        <v>193</v>
      </c>
      <c r="B194" t="s">
        <v>6027</v>
      </c>
      <c r="C194" t="s">
        <v>6101</v>
      </c>
      <c r="D194" t="s">
        <v>83</v>
      </c>
      <c r="E194" t="s">
        <v>7267</v>
      </c>
      <c r="F194" t="s">
        <v>2650</v>
      </c>
      <c r="G194" t="e">
        <v>#N/A</v>
      </c>
      <c r="I194" s="151" t="str">
        <f ca="1">IFERROR(VLOOKUP(ROWS($I$2:I194),$A$2:$B$1572,2,0),"")</f>
        <v>Charles Dabreau</v>
      </c>
      <c r="K194" s="151" t="str">
        <f t="shared" ca="1" si="2"/>
        <v>Charles Dabreau</v>
      </c>
    </row>
    <row r="195" spans="1:11" x14ac:dyDescent="0.25">
      <c r="A195" s="151">
        <f ca="1">IF(ISNUMBER(SEARCH('Resource Plan'!$C$10,B195,1)),MAX($A$1:A194)+1,0)</f>
        <v>194</v>
      </c>
      <c r="B195" t="s">
        <v>3559</v>
      </c>
      <c r="C195" t="s">
        <v>3560</v>
      </c>
      <c r="D195" t="s">
        <v>3107</v>
      </c>
      <c r="E195" t="s">
        <v>40</v>
      </c>
      <c r="F195" t="s">
        <v>2650</v>
      </c>
      <c r="G195" t="s">
        <v>3017</v>
      </c>
      <c r="I195" s="151" t="str">
        <f ca="1">IFERROR(VLOOKUP(ROWS($I$2:I195),$A$2:$B$1572,2,0),"")</f>
        <v>CHARLES EUKER</v>
      </c>
      <c r="K195" s="151" t="str">
        <f t="shared" ref="K195:K258" ca="1" si="3">OFFSET($I$2,,,$K$1)</f>
        <v>CHARLES EUKER</v>
      </c>
    </row>
    <row r="196" spans="1:11" x14ac:dyDescent="0.25">
      <c r="A196" s="151">
        <f ca="1">IF(ISNUMBER(SEARCH('Resource Plan'!$C$10,B196,1)),MAX($A$1:A195)+1,0)</f>
        <v>195</v>
      </c>
      <c r="B196" t="s">
        <v>3413</v>
      </c>
      <c r="C196" t="s">
        <v>3414</v>
      </c>
      <c r="D196" t="s">
        <v>3107</v>
      </c>
      <c r="E196" t="s">
        <v>40</v>
      </c>
      <c r="F196" t="s">
        <v>2650</v>
      </c>
      <c r="G196" t="s">
        <v>2716</v>
      </c>
      <c r="I196" s="151" t="str">
        <f ca="1">IFERROR(VLOOKUP(ROWS($I$2:I196),$A$2:$B$1572,2,0),"")</f>
        <v>Charles Huggins</v>
      </c>
      <c r="K196" s="151" t="str">
        <f t="shared" ca="1" si="3"/>
        <v>Charles Huggins</v>
      </c>
    </row>
    <row r="197" spans="1:11" x14ac:dyDescent="0.25">
      <c r="A197" s="151">
        <f ca="1">IF(ISNUMBER(SEARCH('Resource Plan'!$C$10,B197,1)),MAX($A$1:A196)+1,0)</f>
        <v>196</v>
      </c>
      <c r="B197" t="s">
        <v>3281</v>
      </c>
      <c r="C197" t="s">
        <v>3282</v>
      </c>
      <c r="D197" t="s">
        <v>3107</v>
      </c>
      <c r="E197" t="s">
        <v>40</v>
      </c>
      <c r="F197" t="s">
        <v>2650</v>
      </c>
      <c r="G197" t="s">
        <v>2728</v>
      </c>
      <c r="I197" s="151" t="str">
        <f ca="1">IFERROR(VLOOKUP(ROWS($I$2:I197),$A$2:$B$1572,2,0),"")</f>
        <v>Charles Ierley</v>
      </c>
      <c r="K197" s="151" t="str">
        <f t="shared" ca="1" si="3"/>
        <v>Charles Ierley</v>
      </c>
    </row>
    <row r="198" spans="1:11" x14ac:dyDescent="0.25">
      <c r="A198" s="151">
        <f ca="1">IF(ISNUMBER(SEARCH('Resource Plan'!$C$10,B198,1)),MAX($A$1:A197)+1,0)</f>
        <v>197</v>
      </c>
      <c r="B198" t="s">
        <v>3005</v>
      </c>
      <c r="C198" t="s">
        <v>3006</v>
      </c>
      <c r="D198" t="s">
        <v>318</v>
      </c>
      <c r="E198" t="s">
        <v>2649</v>
      </c>
      <c r="F198" t="s">
        <v>2650</v>
      </c>
      <c r="G198" t="s">
        <v>2716</v>
      </c>
      <c r="I198" s="151" t="str">
        <f ca="1">IFERROR(VLOOKUP(ROWS($I$2:I198),$A$2:$B$1572,2,0),"")</f>
        <v>Chau Soon KOH</v>
      </c>
      <c r="K198" s="151" t="str">
        <f t="shared" ca="1" si="3"/>
        <v>Chau Soon KOH</v>
      </c>
    </row>
    <row r="199" spans="1:11" x14ac:dyDescent="0.25">
      <c r="A199" s="151">
        <f ca="1">IF(ISNUMBER(SEARCH('Resource Plan'!$C$10,B199,1)),MAX($A$1:A198)+1,0)</f>
        <v>198</v>
      </c>
      <c r="B199" t="s">
        <v>3066</v>
      </c>
      <c r="C199" t="s">
        <v>3067</v>
      </c>
      <c r="D199" t="s">
        <v>318</v>
      </c>
      <c r="E199" t="s">
        <v>2649</v>
      </c>
      <c r="F199" t="s">
        <v>2650</v>
      </c>
      <c r="G199" t="s">
        <v>3020</v>
      </c>
      <c r="I199" s="151" t="str">
        <f ca="1">IFERROR(VLOOKUP(ROWS($I$2:I199),$A$2:$B$1572,2,0),"")</f>
        <v>Chee King ONG</v>
      </c>
      <c r="K199" s="151" t="str">
        <f t="shared" ca="1" si="3"/>
        <v>Chee King ONG</v>
      </c>
    </row>
    <row r="200" spans="1:11" x14ac:dyDescent="0.25">
      <c r="A200" s="151">
        <f ca="1">IF(ISNUMBER(SEARCH('Resource Plan'!$C$10,B200,1)),MAX($A$1:A199)+1,0)</f>
        <v>199</v>
      </c>
      <c r="B200" t="s">
        <v>2801</v>
      </c>
      <c r="C200" t="s">
        <v>2802</v>
      </c>
      <c r="D200" t="s">
        <v>318</v>
      </c>
      <c r="E200" t="s">
        <v>2649</v>
      </c>
      <c r="F200" t="s">
        <v>2650</v>
      </c>
      <c r="G200" t="s">
        <v>2716</v>
      </c>
      <c r="I200" s="151" t="str">
        <f ca="1">IFERROR(VLOOKUP(ROWS($I$2:I200),$A$2:$B$1572,2,0),"")</f>
        <v>Chee Wee GOK</v>
      </c>
      <c r="K200" s="151" t="str">
        <f t="shared" ca="1" si="3"/>
        <v>Chee Wee GOK</v>
      </c>
    </row>
    <row r="201" spans="1:11" x14ac:dyDescent="0.25">
      <c r="A201" s="151">
        <f ca="1">IF(ISNUMBER(SEARCH('Resource Plan'!$C$10,B201,1)),MAX($A$1:A200)+1,0)</f>
        <v>200</v>
      </c>
      <c r="B201" t="s">
        <v>4993</v>
      </c>
      <c r="C201" t="s">
        <v>4994</v>
      </c>
      <c r="D201" t="s">
        <v>316</v>
      </c>
      <c r="E201" t="s">
        <v>2649</v>
      </c>
      <c r="F201" t="s">
        <v>2650</v>
      </c>
      <c r="G201" t="s">
        <v>2929</v>
      </c>
      <c r="I201" s="151" t="str">
        <f ca="1">IFERROR(VLOOKUP(ROWS($I$2:I201),$A$2:$B$1572,2,0),"")</f>
        <v>Chello Ann PAMINTUAN</v>
      </c>
      <c r="K201" s="151" t="str">
        <f t="shared" ca="1" si="3"/>
        <v>Chello Ann PAMINTUAN</v>
      </c>
    </row>
    <row r="202" spans="1:11" x14ac:dyDescent="0.25">
      <c r="A202" s="151">
        <f ca="1">IF(ISNUMBER(SEARCH('Resource Plan'!$C$10,B202,1)),MAX($A$1:A201)+1,0)</f>
        <v>201</v>
      </c>
      <c r="B202" t="s">
        <v>2831</v>
      </c>
      <c r="C202" t="s">
        <v>2832</v>
      </c>
      <c r="D202" t="s">
        <v>318</v>
      </c>
      <c r="E202" t="s">
        <v>2649</v>
      </c>
      <c r="F202" t="s">
        <v>2650</v>
      </c>
      <c r="G202" t="s">
        <v>2721</v>
      </c>
      <c r="I202" s="151" t="str">
        <f ca="1">IFERROR(VLOOKUP(ROWS($I$2:I202),$A$2:$B$1572,2,0),"")</f>
        <v>Cheng Tiong THEE</v>
      </c>
      <c r="K202" s="151" t="str">
        <f t="shared" ca="1" si="3"/>
        <v>Cheng Tiong THEE</v>
      </c>
    </row>
    <row r="203" spans="1:11" x14ac:dyDescent="0.25">
      <c r="A203" s="151">
        <f ca="1">IF(ISNUMBER(SEARCH('Resource Plan'!$C$10,B203,1)),MAX($A$1:A202)+1,0)</f>
        <v>202</v>
      </c>
      <c r="B203" t="s">
        <v>5569</v>
      </c>
      <c r="C203" t="s">
        <v>5570</v>
      </c>
      <c r="D203" t="s">
        <v>37</v>
      </c>
      <c r="E203" t="s">
        <v>37</v>
      </c>
      <c r="F203" t="s">
        <v>2650</v>
      </c>
      <c r="G203" t="s">
        <v>2716</v>
      </c>
      <c r="I203" s="151" t="str">
        <f ca="1">IFERROR(VLOOKUP(ROWS($I$2:I203),$A$2:$B$1572,2,0),"")</f>
        <v>Chengcheng DING</v>
      </c>
      <c r="K203" s="151" t="str">
        <f t="shared" ca="1" si="3"/>
        <v>Chengcheng DING</v>
      </c>
    </row>
    <row r="204" spans="1:11" x14ac:dyDescent="0.25">
      <c r="A204" s="151">
        <f ca="1">IF(ISNUMBER(SEARCH('Resource Plan'!$C$10,B204,1)),MAX($A$1:A203)+1,0)</f>
        <v>203</v>
      </c>
      <c r="B204" t="s">
        <v>5587</v>
      </c>
      <c r="C204" t="s">
        <v>5588</v>
      </c>
      <c r="D204" t="s">
        <v>37</v>
      </c>
      <c r="E204" t="s">
        <v>37</v>
      </c>
      <c r="F204" t="s">
        <v>2650</v>
      </c>
      <c r="G204" t="s">
        <v>2716</v>
      </c>
      <c r="I204" s="151" t="str">
        <f ca="1">IFERROR(VLOOKUP(ROWS($I$2:I204),$A$2:$B$1572,2,0),"")</f>
        <v>ChengWei GUAN</v>
      </c>
      <c r="K204" s="151" t="str">
        <f t="shared" ca="1" si="3"/>
        <v>ChengWei GUAN</v>
      </c>
    </row>
    <row r="205" spans="1:11" x14ac:dyDescent="0.25">
      <c r="A205" s="151">
        <f ca="1">IF(ISNUMBER(SEARCH('Resource Plan'!$C$10,B205,1)),MAX($A$1:A204)+1,0)</f>
        <v>204</v>
      </c>
      <c r="B205" t="s">
        <v>2954</v>
      </c>
      <c r="C205" t="s">
        <v>2955</v>
      </c>
      <c r="D205" t="s">
        <v>318</v>
      </c>
      <c r="E205" t="s">
        <v>2649</v>
      </c>
      <c r="F205" t="s">
        <v>2650</v>
      </c>
      <c r="G205" t="s">
        <v>2947</v>
      </c>
      <c r="I205" s="151" t="str">
        <f ca="1">IFERROR(VLOOKUP(ROWS($I$2:I205),$A$2:$B$1572,2,0),"")</f>
        <v>Cheong Xin HO</v>
      </c>
      <c r="K205" s="151" t="str">
        <f t="shared" ca="1" si="3"/>
        <v>Cheong Xin HO</v>
      </c>
    </row>
    <row r="206" spans="1:11" x14ac:dyDescent="0.25">
      <c r="A206" s="151">
        <f ca="1">IF(ISNUMBER(SEARCH('Resource Plan'!$C$10,B206,1)),MAX($A$1:A205)+1,0)</f>
        <v>205</v>
      </c>
      <c r="B206" t="s">
        <v>3510</v>
      </c>
      <c r="C206" t="s">
        <v>3511</v>
      </c>
      <c r="D206" t="s">
        <v>3107</v>
      </c>
      <c r="E206" t="s">
        <v>40</v>
      </c>
      <c r="F206" t="s">
        <v>2650</v>
      </c>
      <c r="G206" t="s">
        <v>2940</v>
      </c>
      <c r="I206" s="151" t="str">
        <f ca="1">IFERROR(VLOOKUP(ROWS($I$2:I206),$A$2:$B$1572,2,0),"")</f>
        <v>Cheryl Murlatt</v>
      </c>
      <c r="K206" s="151" t="str">
        <f t="shared" ca="1" si="3"/>
        <v>Cheryl Murlatt</v>
      </c>
    </row>
    <row r="207" spans="1:11" x14ac:dyDescent="0.25">
      <c r="A207" s="151">
        <f ca="1">IF(ISNUMBER(SEARCH('Resource Plan'!$C$10,B207,1)),MAX($A$1:A206)+1,0)</f>
        <v>206</v>
      </c>
      <c r="B207" t="s">
        <v>3395</v>
      </c>
      <c r="C207" t="s">
        <v>3396</v>
      </c>
      <c r="D207" t="s">
        <v>3107</v>
      </c>
      <c r="E207" t="s">
        <v>40</v>
      </c>
      <c r="F207" t="s">
        <v>2650</v>
      </c>
      <c r="G207" t="s">
        <v>2716</v>
      </c>
      <c r="I207" s="151" t="str">
        <f ca="1">IFERROR(VLOOKUP(ROWS($I$2:I207),$A$2:$B$1572,2,0),"")</f>
        <v>Chet Smith</v>
      </c>
      <c r="K207" s="151" t="str">
        <f t="shared" ca="1" si="3"/>
        <v>Chet Smith</v>
      </c>
    </row>
    <row r="208" spans="1:11" x14ac:dyDescent="0.25">
      <c r="A208" s="151">
        <f ca="1">IF(ISNUMBER(SEARCH('Resource Plan'!$C$10,B208,1)),MAX($A$1:A207)+1,0)</f>
        <v>207</v>
      </c>
      <c r="B208" t="s">
        <v>3678</v>
      </c>
      <c r="C208" t="s">
        <v>3679</v>
      </c>
      <c r="D208" t="s">
        <v>3107</v>
      </c>
      <c r="E208" t="s">
        <v>40</v>
      </c>
      <c r="F208" t="s">
        <v>2650</v>
      </c>
      <c r="G208" t="s">
        <v>2716</v>
      </c>
      <c r="I208" s="151" t="str">
        <f ca="1">IFERROR(VLOOKUP(ROWS($I$2:I208),$A$2:$B$1572,2,0),"")</f>
        <v>Chetan Patel</v>
      </c>
      <c r="K208" s="151" t="str">
        <f t="shared" ca="1" si="3"/>
        <v>Chetan Patel</v>
      </c>
    </row>
    <row r="209" spans="1:11" x14ac:dyDescent="0.25">
      <c r="A209" s="151">
        <f ca="1">IF(ISNUMBER(SEARCH('Resource Plan'!$C$10,B209,1)),MAX($A$1:A208)+1,0)</f>
        <v>208</v>
      </c>
      <c r="B209" t="s">
        <v>3018</v>
      </c>
      <c r="C209" t="s">
        <v>3019</v>
      </c>
      <c r="D209" t="s">
        <v>318</v>
      </c>
      <c r="E209" t="s">
        <v>2649</v>
      </c>
      <c r="F209" t="s">
        <v>2650</v>
      </c>
      <c r="G209" t="s">
        <v>3020</v>
      </c>
      <c r="I209" s="151" t="str">
        <f ca="1">IFERROR(VLOOKUP(ROWS($I$2:I209),$A$2:$B$1572,2,0),"")</f>
        <v>Chew Nam ENG</v>
      </c>
      <c r="K209" s="151" t="str">
        <f t="shared" ca="1" si="3"/>
        <v>Chew Nam ENG</v>
      </c>
    </row>
    <row r="210" spans="1:11" x14ac:dyDescent="0.25">
      <c r="A210" s="151">
        <f ca="1">IF(ISNUMBER(SEARCH('Resource Plan'!$C$10,B210,1)),MAX($A$1:A209)+1,0)</f>
        <v>209</v>
      </c>
      <c r="B210" t="s">
        <v>2839</v>
      </c>
      <c r="C210" t="s">
        <v>2840</v>
      </c>
      <c r="D210" t="s">
        <v>318</v>
      </c>
      <c r="E210" t="s">
        <v>2649</v>
      </c>
      <c r="F210" t="s">
        <v>2650</v>
      </c>
      <c r="G210" t="s">
        <v>2721</v>
      </c>
      <c r="I210" s="151" t="str">
        <f ca="1">IFERROR(VLOOKUP(ROWS($I$2:I210),$A$2:$B$1572,2,0),"")</f>
        <v>Chin Hong FOO</v>
      </c>
      <c r="K210" s="151" t="str">
        <f t="shared" ca="1" si="3"/>
        <v>Chin Hong FOO</v>
      </c>
    </row>
    <row r="211" spans="1:11" x14ac:dyDescent="0.25">
      <c r="A211" s="151">
        <f ca="1">IF(ISNUMBER(SEARCH('Resource Plan'!$C$10,B211,1)),MAX($A$1:A210)+1,0)</f>
        <v>210</v>
      </c>
      <c r="B211" t="s">
        <v>2753</v>
      </c>
      <c r="C211" t="s">
        <v>2754</v>
      </c>
      <c r="D211" t="s">
        <v>318</v>
      </c>
      <c r="E211" t="s">
        <v>2649</v>
      </c>
      <c r="F211" t="s">
        <v>2650</v>
      </c>
      <c r="G211" t="s">
        <v>2728</v>
      </c>
      <c r="I211" s="151" t="str">
        <f ca="1">IFERROR(VLOOKUP(ROWS($I$2:I211),$A$2:$B$1572,2,0),"")</f>
        <v>Chin Huat TAN</v>
      </c>
      <c r="K211" s="151" t="str">
        <f t="shared" ca="1" si="3"/>
        <v>Chin Huat TAN</v>
      </c>
    </row>
    <row r="212" spans="1:11" x14ac:dyDescent="0.25">
      <c r="A212" s="151">
        <f ca="1">IF(ISNUMBER(SEARCH('Resource Plan'!$C$10,B212,1)),MAX($A$1:A211)+1,0)</f>
        <v>211</v>
      </c>
      <c r="B212" t="s">
        <v>2787</v>
      </c>
      <c r="C212" t="s">
        <v>2788</v>
      </c>
      <c r="D212" t="s">
        <v>318</v>
      </c>
      <c r="E212" t="s">
        <v>2649</v>
      </c>
      <c r="F212" t="s">
        <v>2650</v>
      </c>
      <c r="G212" t="s">
        <v>2711</v>
      </c>
      <c r="I212" s="151" t="str">
        <f ca="1">IFERROR(VLOOKUP(ROWS($I$2:I212),$A$2:$B$1572,2,0),"")</f>
        <v>Chin Kit YIP</v>
      </c>
      <c r="K212" s="151" t="str">
        <f t="shared" ca="1" si="3"/>
        <v>Chin Kit YIP</v>
      </c>
    </row>
    <row r="213" spans="1:11" x14ac:dyDescent="0.25">
      <c r="A213" s="151">
        <f ca="1">IF(ISNUMBER(SEARCH('Resource Plan'!$C$10,B213,1)),MAX($A$1:A212)+1,0)</f>
        <v>212</v>
      </c>
      <c r="B213" t="s">
        <v>2789</v>
      </c>
      <c r="C213" t="s">
        <v>2790</v>
      </c>
      <c r="D213" t="s">
        <v>318</v>
      </c>
      <c r="E213" t="s">
        <v>2649</v>
      </c>
      <c r="F213" t="s">
        <v>2650</v>
      </c>
      <c r="G213" t="s">
        <v>2716</v>
      </c>
      <c r="I213" s="151" t="str">
        <f ca="1">IFERROR(VLOOKUP(ROWS($I$2:I213),$A$2:$B$1572,2,0),"")</f>
        <v>Chin Nam HO</v>
      </c>
      <c r="K213" s="151" t="str">
        <f t="shared" ca="1" si="3"/>
        <v>Chin Nam HO</v>
      </c>
    </row>
    <row r="214" spans="1:11" x14ac:dyDescent="0.25">
      <c r="A214" s="151">
        <f ca="1">IF(ISNUMBER(SEARCH('Resource Plan'!$C$10,B214,1)),MAX($A$1:A213)+1,0)</f>
        <v>213</v>
      </c>
      <c r="B214" t="s">
        <v>2779</v>
      </c>
      <c r="C214" t="s">
        <v>2780</v>
      </c>
      <c r="D214" t="s">
        <v>318</v>
      </c>
      <c r="E214" t="s">
        <v>2649</v>
      </c>
      <c r="F214" t="s">
        <v>2650</v>
      </c>
      <c r="G214" t="s">
        <v>2716</v>
      </c>
      <c r="I214" s="151" t="str">
        <f ca="1">IFERROR(VLOOKUP(ROWS($I$2:I214),$A$2:$B$1572,2,0),"")</f>
        <v>Chin Yong GOH</v>
      </c>
      <c r="K214" s="151" t="str">
        <f t="shared" ca="1" si="3"/>
        <v>Chin Yong GOH</v>
      </c>
    </row>
    <row r="215" spans="1:11" x14ac:dyDescent="0.25">
      <c r="A215" s="151">
        <f ca="1">IF(ISNUMBER(SEARCH('Resource Plan'!$C$10,B215,1)),MAX($A$1:A214)+1,0)</f>
        <v>214</v>
      </c>
      <c r="B215" t="s">
        <v>2980</v>
      </c>
      <c r="C215" t="s">
        <v>2981</v>
      </c>
      <c r="D215" t="s">
        <v>318</v>
      </c>
      <c r="E215" t="s">
        <v>2649</v>
      </c>
      <c r="F215" t="s">
        <v>2650</v>
      </c>
      <c r="G215" t="s">
        <v>2979</v>
      </c>
      <c r="I215" s="151" t="str">
        <f ca="1">IFERROR(VLOOKUP(ROWS($I$2:I215),$A$2:$B$1572,2,0),"")</f>
        <v>Choi Wing TANG</v>
      </c>
      <c r="K215" s="151" t="str">
        <f t="shared" ca="1" si="3"/>
        <v>Choi Wing TANG</v>
      </c>
    </row>
    <row r="216" spans="1:11" x14ac:dyDescent="0.25">
      <c r="A216" s="151">
        <f ca="1">IF(ISNUMBER(SEARCH('Resource Plan'!$C$10,B216,1)),MAX($A$1:A215)+1,0)</f>
        <v>215</v>
      </c>
      <c r="B216" t="s">
        <v>5682</v>
      </c>
      <c r="C216" t="s">
        <v>5683</v>
      </c>
      <c r="D216" t="s">
        <v>37</v>
      </c>
      <c r="E216" t="s">
        <v>37</v>
      </c>
      <c r="F216" t="s">
        <v>2650</v>
      </c>
      <c r="G216" t="s">
        <v>2721</v>
      </c>
      <c r="I216" s="151" t="str">
        <f ca="1">IFERROR(VLOOKUP(ROWS($I$2:I216),$A$2:$B$1572,2,0),"")</f>
        <v>Chong LIN</v>
      </c>
      <c r="K216" s="151" t="str">
        <f t="shared" ca="1" si="3"/>
        <v>Chong LIN</v>
      </c>
    </row>
    <row r="217" spans="1:11" x14ac:dyDescent="0.25">
      <c r="A217" s="151">
        <f ca="1">IF(ISNUMBER(SEARCH('Resource Plan'!$C$10,B217,1)),MAX($A$1:A216)+1,0)</f>
        <v>216</v>
      </c>
      <c r="B217" t="s">
        <v>2803</v>
      </c>
      <c r="C217" t="s">
        <v>2804</v>
      </c>
      <c r="D217" t="s">
        <v>318</v>
      </c>
      <c r="E217" t="s">
        <v>2649</v>
      </c>
      <c r="F217" t="s">
        <v>2650</v>
      </c>
      <c r="G217" t="s">
        <v>2716</v>
      </c>
      <c r="I217" s="151" t="str">
        <f ca="1">IFERROR(VLOOKUP(ROWS($I$2:I217),$A$2:$B$1572,2,0),"")</f>
        <v>Chong Wah CHAN</v>
      </c>
      <c r="K217" s="151" t="str">
        <f t="shared" ca="1" si="3"/>
        <v>Chong Wah CHAN</v>
      </c>
    </row>
    <row r="218" spans="1:11" x14ac:dyDescent="0.25">
      <c r="A218" s="151">
        <f ca="1">IF(ISNUMBER(SEARCH('Resource Plan'!$C$10,B218,1)),MAX($A$1:A217)+1,0)</f>
        <v>217</v>
      </c>
      <c r="B218" t="s">
        <v>2961</v>
      </c>
      <c r="C218" t="s">
        <v>2962</v>
      </c>
      <c r="D218" t="s">
        <v>318</v>
      </c>
      <c r="E218" t="s">
        <v>2649</v>
      </c>
      <c r="F218" t="s">
        <v>2650</v>
      </c>
      <c r="G218" t="s">
        <v>2721</v>
      </c>
      <c r="I218" s="151" t="str">
        <f ca="1">IFERROR(VLOOKUP(ROWS($I$2:I218),$A$2:$B$1572,2,0),"")</f>
        <v>Choon Shiong CHEW</v>
      </c>
      <c r="K218" s="151" t="str">
        <f t="shared" ca="1" si="3"/>
        <v>Choon Shiong CHEW</v>
      </c>
    </row>
    <row r="219" spans="1:11" x14ac:dyDescent="0.25">
      <c r="A219" s="151">
        <f ca="1">IF(ISNUMBER(SEARCH('Resource Plan'!$C$10,B219,1)),MAX($A$1:A218)+1,0)</f>
        <v>218</v>
      </c>
      <c r="B219" t="s">
        <v>2712</v>
      </c>
      <c r="C219" t="s">
        <v>2713</v>
      </c>
      <c r="D219" t="s">
        <v>318</v>
      </c>
      <c r="E219" t="s">
        <v>2649</v>
      </c>
      <c r="F219" t="s">
        <v>2650</v>
      </c>
      <c r="G219" t="s">
        <v>2711</v>
      </c>
      <c r="I219" s="151" t="str">
        <f ca="1">IFERROR(VLOOKUP(ROWS($I$2:I219),$A$2:$B$1572,2,0),"")</f>
        <v>Chow Wong LONG</v>
      </c>
      <c r="K219" s="151" t="str">
        <f t="shared" ca="1" si="3"/>
        <v>Chow Wong LONG</v>
      </c>
    </row>
    <row r="220" spans="1:11" x14ac:dyDescent="0.25">
      <c r="A220" s="151">
        <f ca="1">IF(ISNUMBER(SEARCH('Resource Plan'!$C$10,B220,1)),MAX($A$1:A219)+1,0)</f>
        <v>219</v>
      </c>
      <c r="B220" t="s">
        <v>3351</v>
      </c>
      <c r="C220" t="s">
        <v>3352</v>
      </c>
      <c r="D220" t="s">
        <v>3107</v>
      </c>
      <c r="E220" t="s">
        <v>40</v>
      </c>
      <c r="F220" t="s">
        <v>2650</v>
      </c>
      <c r="G220" t="s">
        <v>2716</v>
      </c>
      <c r="I220" s="151" t="str">
        <f ca="1">IFERROR(VLOOKUP(ROWS($I$2:I220),$A$2:$B$1572,2,0),"")</f>
        <v>Chris Bloom</v>
      </c>
      <c r="K220" s="151" t="str">
        <f t="shared" ca="1" si="3"/>
        <v>Chris Bloom</v>
      </c>
    </row>
    <row r="221" spans="1:11" x14ac:dyDescent="0.25">
      <c r="A221" s="151">
        <f ca="1">IF(ISNUMBER(SEARCH('Resource Plan'!$C$10,B221,1)),MAX($A$1:A220)+1,0)</f>
        <v>220</v>
      </c>
      <c r="B221" t="s">
        <v>4078</v>
      </c>
      <c r="C221" t="s">
        <v>4079</v>
      </c>
      <c r="D221" t="s">
        <v>3107</v>
      </c>
      <c r="E221" t="s">
        <v>40</v>
      </c>
      <c r="F221" t="s">
        <v>2650</v>
      </c>
      <c r="G221" t="s">
        <v>2923</v>
      </c>
      <c r="I221" s="151" t="str">
        <f ca="1">IFERROR(VLOOKUP(ROWS($I$2:I221),$A$2:$B$1572,2,0),"")</f>
        <v>Chris Duncan</v>
      </c>
      <c r="K221" s="151" t="str">
        <f t="shared" ca="1" si="3"/>
        <v>Chris Duncan</v>
      </c>
    </row>
    <row r="222" spans="1:11" x14ac:dyDescent="0.25">
      <c r="A222" s="151">
        <f ca="1">IF(ISNUMBER(SEARCH('Resource Plan'!$C$10,B222,1)),MAX($A$1:A221)+1,0)</f>
        <v>221</v>
      </c>
      <c r="B222" t="s">
        <v>3994</v>
      </c>
      <c r="C222" t="s">
        <v>3995</v>
      </c>
      <c r="D222" t="s">
        <v>3107</v>
      </c>
      <c r="E222" t="s">
        <v>40</v>
      </c>
      <c r="F222" t="s">
        <v>2650</v>
      </c>
      <c r="G222" t="s">
        <v>2940</v>
      </c>
      <c r="I222" s="151" t="str">
        <f ca="1">IFERROR(VLOOKUP(ROWS($I$2:I222),$A$2:$B$1572,2,0),"")</f>
        <v>Chris Phelps</v>
      </c>
      <c r="K222" s="151" t="str">
        <f t="shared" ca="1" si="3"/>
        <v>Chris Phelps</v>
      </c>
    </row>
    <row r="223" spans="1:11" x14ac:dyDescent="0.25">
      <c r="A223" s="151">
        <f ca="1">IF(ISNUMBER(SEARCH('Resource Plan'!$C$10,B223,1)),MAX($A$1:A222)+1,0)</f>
        <v>222</v>
      </c>
      <c r="B223" t="s">
        <v>4066</v>
      </c>
      <c r="C223" t="s">
        <v>4067</v>
      </c>
      <c r="D223" t="s">
        <v>3107</v>
      </c>
      <c r="E223" t="s">
        <v>40</v>
      </c>
      <c r="F223" t="s">
        <v>2650</v>
      </c>
      <c r="G223" t="s">
        <v>2716</v>
      </c>
      <c r="I223" s="151" t="str">
        <f ca="1">IFERROR(VLOOKUP(ROWS($I$2:I223),$A$2:$B$1572,2,0),"")</f>
        <v>Chris Romero</v>
      </c>
      <c r="K223" s="151" t="str">
        <f t="shared" ca="1" si="3"/>
        <v>Chris Romero</v>
      </c>
    </row>
    <row r="224" spans="1:11" x14ac:dyDescent="0.25">
      <c r="A224" s="151">
        <f ca="1">IF(ISNUMBER(SEARCH('Resource Plan'!$C$10,B224,1)),MAX($A$1:A223)+1,0)</f>
        <v>223</v>
      </c>
      <c r="B224" t="s">
        <v>3232</v>
      </c>
      <c r="C224" t="s">
        <v>3233</v>
      </c>
      <c r="D224" t="s">
        <v>3107</v>
      </c>
      <c r="E224" t="s">
        <v>40</v>
      </c>
      <c r="F224" t="s">
        <v>2650</v>
      </c>
      <c r="G224" t="s">
        <v>2716</v>
      </c>
      <c r="I224" s="151" t="str">
        <f ca="1">IFERROR(VLOOKUP(ROWS($I$2:I224),$A$2:$B$1572,2,0),"")</f>
        <v>Christian Joy</v>
      </c>
      <c r="K224" s="151" t="str">
        <f t="shared" ca="1" si="3"/>
        <v>Christian Joy</v>
      </c>
    </row>
    <row r="225" spans="1:11" x14ac:dyDescent="0.25">
      <c r="A225" s="151">
        <f ca="1">IF(ISNUMBER(SEARCH('Resource Plan'!$C$10,B225,1)),MAX($A$1:A224)+1,0)</f>
        <v>224</v>
      </c>
      <c r="B225" t="s">
        <v>3542</v>
      </c>
      <c r="C225" t="s">
        <v>3543</v>
      </c>
      <c r="D225" t="s">
        <v>3107</v>
      </c>
      <c r="E225" t="s">
        <v>40</v>
      </c>
      <c r="F225" t="s">
        <v>2650</v>
      </c>
      <c r="G225" t="s">
        <v>2708</v>
      </c>
      <c r="I225" s="151" t="str">
        <f ca="1">IFERROR(VLOOKUP(ROWS($I$2:I225),$A$2:$B$1572,2,0),"")</f>
        <v>CHRISTIE TEJADA</v>
      </c>
      <c r="K225" s="151" t="str">
        <f t="shared" ca="1" si="3"/>
        <v>CHRISTIE TEJADA</v>
      </c>
    </row>
    <row r="226" spans="1:11" x14ac:dyDescent="0.25">
      <c r="A226" s="151">
        <f ca="1">IF(ISNUMBER(SEARCH('Resource Plan'!$C$10,B226,1)),MAX($A$1:A225)+1,0)</f>
        <v>225</v>
      </c>
      <c r="B226" t="s">
        <v>4661</v>
      </c>
      <c r="C226" t="s">
        <v>4662</v>
      </c>
      <c r="D226" t="s">
        <v>320</v>
      </c>
      <c r="E226" t="s">
        <v>7267</v>
      </c>
      <c r="F226" t="s">
        <v>2650</v>
      </c>
      <c r="G226" t="s">
        <v>2953</v>
      </c>
      <c r="I226" s="151" t="str">
        <f ca="1">IFERROR(VLOOKUP(ROWS($I$2:I226),$A$2:$B$1572,2,0),"")</f>
        <v>Christine Charreire</v>
      </c>
      <c r="K226" s="151" t="str">
        <f t="shared" ca="1" si="3"/>
        <v>Christine Charreire</v>
      </c>
    </row>
    <row r="227" spans="1:11" x14ac:dyDescent="0.25">
      <c r="A227" s="151">
        <f ca="1">IF(ISNUMBER(SEARCH('Resource Plan'!$C$10,B227,1)),MAX($A$1:A226)+1,0)</f>
        <v>226</v>
      </c>
      <c r="B227" t="s">
        <v>5077</v>
      </c>
      <c r="C227" t="s">
        <v>5078</v>
      </c>
      <c r="D227" t="s">
        <v>3107</v>
      </c>
      <c r="E227" t="s">
        <v>34</v>
      </c>
      <c r="F227" t="s">
        <v>2650</v>
      </c>
      <c r="G227" t="s">
        <v>3765</v>
      </c>
      <c r="I227" s="151" t="str">
        <f ca="1">IFERROR(VLOOKUP(ROWS($I$2:I227),$A$2:$B$1572,2,0),"")</f>
        <v>CHRISTINE LIGUORI</v>
      </c>
      <c r="K227" s="151" t="str">
        <f t="shared" ca="1" si="3"/>
        <v>CHRISTINE LIGUORI</v>
      </c>
    </row>
    <row r="228" spans="1:11" x14ac:dyDescent="0.25">
      <c r="A228" s="151">
        <f ca="1">IF(ISNUMBER(SEARCH('Resource Plan'!$C$10,B228,1)),MAX($A$1:A227)+1,0)</f>
        <v>227</v>
      </c>
      <c r="B228" t="s">
        <v>3502</v>
      </c>
      <c r="C228" t="s">
        <v>3503</v>
      </c>
      <c r="D228" t="s">
        <v>3107</v>
      </c>
      <c r="E228" t="s">
        <v>40</v>
      </c>
      <c r="F228" t="s">
        <v>2650</v>
      </c>
      <c r="G228" t="s">
        <v>2716</v>
      </c>
      <c r="I228" s="151" t="str">
        <f ca="1">IFERROR(VLOOKUP(ROWS($I$2:I228),$A$2:$B$1572,2,0),"")</f>
        <v>Christopher Ahlers</v>
      </c>
      <c r="K228" s="151" t="str">
        <f t="shared" ca="1" si="3"/>
        <v>Christopher Ahlers</v>
      </c>
    </row>
    <row r="229" spans="1:11" x14ac:dyDescent="0.25">
      <c r="A229" s="151">
        <f ca="1">IF(ISNUMBER(SEARCH('Resource Plan'!$C$10,B229,1)),MAX($A$1:A228)+1,0)</f>
        <v>228</v>
      </c>
      <c r="B229" t="s">
        <v>3950</v>
      </c>
      <c r="C229" t="s">
        <v>3951</v>
      </c>
      <c r="D229" t="s">
        <v>3107</v>
      </c>
      <c r="E229" t="s">
        <v>40</v>
      </c>
      <c r="F229" t="s">
        <v>2650</v>
      </c>
      <c r="G229" t="s">
        <v>3104</v>
      </c>
      <c r="I229" s="151" t="str">
        <f ca="1">IFERROR(VLOOKUP(ROWS($I$2:I229),$A$2:$B$1572,2,0),"")</f>
        <v>Christopher Bird</v>
      </c>
      <c r="K229" s="151" t="str">
        <f t="shared" ca="1" si="3"/>
        <v>Christopher Bird</v>
      </c>
    </row>
    <row r="230" spans="1:11" x14ac:dyDescent="0.25">
      <c r="A230" s="151">
        <f ca="1">IF(ISNUMBER(SEARCH('Resource Plan'!$C$10,B230,1)),MAX($A$1:A229)+1,0)</f>
        <v>229</v>
      </c>
      <c r="B230" t="s">
        <v>3243</v>
      </c>
      <c r="C230" t="s">
        <v>3244</v>
      </c>
      <c r="D230" t="s">
        <v>3107</v>
      </c>
      <c r="E230" t="s">
        <v>40</v>
      </c>
      <c r="F230" t="s">
        <v>2650</v>
      </c>
      <c r="G230" t="s">
        <v>3115</v>
      </c>
      <c r="I230" s="151" t="str">
        <f ca="1">IFERROR(VLOOKUP(ROWS($I$2:I230),$A$2:$B$1572,2,0),"")</f>
        <v>CHRISTOPHER GIBNEY</v>
      </c>
      <c r="K230" s="151" t="str">
        <f t="shared" ca="1" si="3"/>
        <v>CHRISTOPHER GIBNEY</v>
      </c>
    </row>
    <row r="231" spans="1:11" x14ac:dyDescent="0.25">
      <c r="A231" s="151">
        <f ca="1">IF(ISNUMBER(SEARCH('Resource Plan'!$C$10,B231,1)),MAX($A$1:A230)+1,0)</f>
        <v>230</v>
      </c>
      <c r="B231" t="s">
        <v>3664</v>
      </c>
      <c r="C231" t="s">
        <v>3665</v>
      </c>
      <c r="D231" t="s">
        <v>3107</v>
      </c>
      <c r="E231" t="s">
        <v>40</v>
      </c>
      <c r="F231" t="s">
        <v>2650</v>
      </c>
      <c r="G231" t="s">
        <v>2716</v>
      </c>
      <c r="I231" s="151" t="str">
        <f ca="1">IFERROR(VLOOKUP(ROWS($I$2:I231),$A$2:$B$1572,2,0),"")</f>
        <v>Christopher Goff</v>
      </c>
      <c r="K231" s="151" t="str">
        <f t="shared" ca="1" si="3"/>
        <v>Christopher Goff</v>
      </c>
    </row>
    <row r="232" spans="1:11" x14ac:dyDescent="0.25">
      <c r="A232" s="151">
        <f ca="1">IF(ISNUMBER(SEARCH('Resource Plan'!$C$10,B232,1)),MAX($A$1:A231)+1,0)</f>
        <v>231</v>
      </c>
      <c r="B232" t="s">
        <v>5115</v>
      </c>
      <c r="C232" t="s">
        <v>5116</v>
      </c>
      <c r="D232" t="s">
        <v>318</v>
      </c>
      <c r="E232" t="s">
        <v>34</v>
      </c>
      <c r="F232" t="s">
        <v>2650</v>
      </c>
      <c r="G232" t="s">
        <v>3765</v>
      </c>
      <c r="I232" s="151" t="str">
        <f ca="1">IFERROR(VLOOKUP(ROWS($I$2:I232),$A$2:$B$1572,2,0),"")</f>
        <v>Christopher Jay GOLDMAN</v>
      </c>
      <c r="K232" s="151" t="str">
        <f t="shared" ca="1" si="3"/>
        <v>Christopher Jay GOLDMAN</v>
      </c>
    </row>
    <row r="233" spans="1:11" x14ac:dyDescent="0.25">
      <c r="A233" s="151">
        <f ca="1">IF(ISNUMBER(SEARCH('Resource Plan'!$C$10,B233,1)),MAX($A$1:A232)+1,0)</f>
        <v>232</v>
      </c>
      <c r="B233" t="s">
        <v>3208</v>
      </c>
      <c r="C233" t="s">
        <v>3209</v>
      </c>
      <c r="D233" t="s">
        <v>3107</v>
      </c>
      <c r="E233" t="s">
        <v>40</v>
      </c>
      <c r="F233" t="s">
        <v>2650</v>
      </c>
      <c r="G233" t="s">
        <v>2716</v>
      </c>
      <c r="I233" s="151" t="str">
        <f ca="1">IFERROR(VLOOKUP(ROWS($I$2:I233),$A$2:$B$1572,2,0),"")</f>
        <v>Christopher Nason</v>
      </c>
      <c r="K233" s="151" t="str">
        <f t="shared" ca="1" si="3"/>
        <v>Christopher Nason</v>
      </c>
    </row>
    <row r="234" spans="1:11" x14ac:dyDescent="0.25">
      <c r="A234" s="151">
        <f ca="1">IF(ISNUMBER(SEARCH('Resource Plan'!$C$10,B234,1)),MAX($A$1:A233)+1,0)</f>
        <v>233</v>
      </c>
      <c r="B234" t="s">
        <v>4062</v>
      </c>
      <c r="C234" t="s">
        <v>4063</v>
      </c>
      <c r="D234" t="s">
        <v>3107</v>
      </c>
      <c r="E234" t="s">
        <v>40</v>
      </c>
      <c r="F234" t="s">
        <v>2650</v>
      </c>
      <c r="G234" t="s">
        <v>2716</v>
      </c>
      <c r="I234" s="151" t="str">
        <f ca="1">IFERROR(VLOOKUP(ROWS($I$2:I234),$A$2:$B$1572,2,0),"")</f>
        <v>Christopher Tull</v>
      </c>
      <c r="K234" s="151" t="str">
        <f t="shared" ca="1" si="3"/>
        <v>Christopher Tull</v>
      </c>
    </row>
    <row r="235" spans="1:11" x14ac:dyDescent="0.25">
      <c r="A235" s="151">
        <f ca="1">IF(ISNUMBER(SEARCH('Resource Plan'!$C$10,B235,1)),MAX($A$1:A234)+1,0)</f>
        <v>234</v>
      </c>
      <c r="B235" t="s">
        <v>3551</v>
      </c>
      <c r="C235" t="s">
        <v>3552</v>
      </c>
      <c r="D235" t="s">
        <v>3107</v>
      </c>
      <c r="E235" t="s">
        <v>40</v>
      </c>
      <c r="F235" t="s">
        <v>2650</v>
      </c>
      <c r="G235" t="s">
        <v>2986</v>
      </c>
      <c r="I235" s="151" t="str">
        <f ca="1">IFERROR(VLOOKUP(ROWS($I$2:I235),$A$2:$B$1572,2,0),"")</f>
        <v>CHRISTOPHER WEST</v>
      </c>
      <c r="K235" s="151" t="str">
        <f t="shared" ca="1" si="3"/>
        <v>CHRISTOPHER WEST</v>
      </c>
    </row>
    <row r="236" spans="1:11" x14ac:dyDescent="0.25">
      <c r="A236" s="151">
        <f ca="1">IF(ISNUMBER(SEARCH('Resource Plan'!$C$10,B236,1)),MAX($A$1:A235)+1,0)</f>
        <v>235</v>
      </c>
      <c r="B236" t="s">
        <v>4638</v>
      </c>
      <c r="C236" t="s">
        <v>4639</v>
      </c>
      <c r="D236" t="s">
        <v>310</v>
      </c>
      <c r="E236" t="s">
        <v>7267</v>
      </c>
      <c r="F236" t="s">
        <v>2650</v>
      </c>
      <c r="G236" t="s">
        <v>4465</v>
      </c>
      <c r="I236" s="151" t="str">
        <f ca="1">IFERROR(VLOOKUP(ROWS($I$2:I236),$A$2:$B$1572,2,0),"")</f>
        <v>Christos VARDAKOSTAS</v>
      </c>
      <c r="K236" s="151" t="str">
        <f t="shared" ca="1" si="3"/>
        <v>Christos VARDAKOSTAS</v>
      </c>
    </row>
    <row r="237" spans="1:11" x14ac:dyDescent="0.25">
      <c r="A237" s="151">
        <f ca="1">IF(ISNUMBER(SEARCH('Resource Plan'!$C$10,B237,1)),MAX($A$1:A236)+1,0)</f>
        <v>236</v>
      </c>
      <c r="B237" t="s">
        <v>3889</v>
      </c>
      <c r="C237" t="s">
        <v>3890</v>
      </c>
      <c r="D237" t="s">
        <v>3107</v>
      </c>
      <c r="E237" t="s">
        <v>40</v>
      </c>
      <c r="F237" t="s">
        <v>2650</v>
      </c>
      <c r="G237" t="s">
        <v>2716</v>
      </c>
      <c r="I237" s="151" t="str">
        <f ca="1">IFERROR(VLOOKUP(ROWS($I$2:I237),$A$2:$B$1572,2,0),"")</f>
        <v>Christy Kleinmann</v>
      </c>
      <c r="K237" s="151" t="str">
        <f t="shared" ca="1" si="3"/>
        <v>Christy Kleinmann</v>
      </c>
    </row>
    <row r="238" spans="1:11" x14ac:dyDescent="0.25">
      <c r="A238" s="151">
        <f ca="1">IF(ISNUMBER(SEARCH('Resource Plan'!$C$10,B238,1)),MAX($A$1:A237)+1,0)</f>
        <v>237</v>
      </c>
      <c r="B238" t="s">
        <v>5643</v>
      </c>
      <c r="C238" t="s">
        <v>5644</v>
      </c>
      <c r="D238" t="s">
        <v>37</v>
      </c>
      <c r="E238" t="s">
        <v>37</v>
      </c>
      <c r="F238" t="s">
        <v>2650</v>
      </c>
      <c r="G238" t="s">
        <v>2728</v>
      </c>
      <c r="I238" s="151" t="str">
        <f ca="1">IFERROR(VLOOKUP(ROWS($I$2:I238),$A$2:$B$1572,2,0),"")</f>
        <v>ChuanJie CHENG</v>
      </c>
      <c r="K238" s="151" t="str">
        <f t="shared" ca="1" si="3"/>
        <v>ChuanJie CHENG</v>
      </c>
    </row>
    <row r="239" spans="1:11" x14ac:dyDescent="0.25">
      <c r="A239" s="151">
        <f ca="1">IF(ISNUMBER(SEARCH('Resource Plan'!$C$10,B239,1)),MAX($A$1:A238)+1,0)</f>
        <v>238</v>
      </c>
      <c r="B239" t="s">
        <v>5649</v>
      </c>
      <c r="C239" t="s">
        <v>5650</v>
      </c>
      <c r="D239" t="s">
        <v>37</v>
      </c>
      <c r="E239" t="s">
        <v>37</v>
      </c>
      <c r="F239" t="s">
        <v>2650</v>
      </c>
      <c r="G239" t="s">
        <v>2716</v>
      </c>
      <c r="I239" s="151" t="str">
        <f ca="1">IFERROR(VLOOKUP(ROWS($I$2:I239),$A$2:$B$1572,2,0),"")</f>
        <v>ChuanKui HU</v>
      </c>
      <c r="K239" s="151" t="str">
        <f t="shared" ca="1" si="3"/>
        <v>ChuanKui HU</v>
      </c>
    </row>
    <row r="240" spans="1:11" x14ac:dyDescent="0.25">
      <c r="A240" s="151">
        <f ca="1">IF(ISNUMBER(SEARCH('Resource Plan'!$C$10,B240,1)),MAX($A$1:A239)+1,0)</f>
        <v>239</v>
      </c>
      <c r="B240" t="s">
        <v>5543</v>
      </c>
      <c r="C240" t="s">
        <v>5544</v>
      </c>
      <c r="D240" t="s">
        <v>37</v>
      </c>
      <c r="E240" t="s">
        <v>37</v>
      </c>
      <c r="F240" t="s">
        <v>2650</v>
      </c>
      <c r="G240" t="s">
        <v>2716</v>
      </c>
      <c r="I240" s="151" t="str">
        <f ca="1">IFERROR(VLOOKUP(ROWS($I$2:I240),$A$2:$B$1572,2,0),"")</f>
        <v>Chuanxiang WANG</v>
      </c>
      <c r="K240" s="151" t="str">
        <f t="shared" ca="1" si="3"/>
        <v>Chuanxiang WANG</v>
      </c>
    </row>
    <row r="241" spans="1:11" x14ac:dyDescent="0.25">
      <c r="A241" s="151">
        <f ca="1">IF(ISNUMBER(SEARCH('Resource Plan'!$C$10,B241,1)),MAX($A$1:A240)+1,0)</f>
        <v>240</v>
      </c>
      <c r="B241" t="s">
        <v>5565</v>
      </c>
      <c r="C241" t="s">
        <v>5566</v>
      </c>
      <c r="D241" t="s">
        <v>37</v>
      </c>
      <c r="E241" t="s">
        <v>37</v>
      </c>
      <c r="F241" t="s">
        <v>2650</v>
      </c>
      <c r="G241" t="s">
        <v>2716</v>
      </c>
      <c r="I241" s="151" t="str">
        <f ca="1">IFERROR(VLOOKUP(ROWS($I$2:I241),$A$2:$B$1572,2,0),"")</f>
        <v>Chuanying CHENG</v>
      </c>
      <c r="K241" s="151" t="str">
        <f t="shared" ca="1" si="3"/>
        <v>Chuanying CHENG</v>
      </c>
    </row>
    <row r="242" spans="1:11" x14ac:dyDescent="0.25">
      <c r="A242" s="151">
        <f ca="1">IF(ISNUMBER(SEARCH('Resource Plan'!$C$10,B242,1)),MAX($A$1:A241)+1,0)</f>
        <v>241</v>
      </c>
      <c r="B242" t="s">
        <v>3059</v>
      </c>
      <c r="C242" t="s">
        <v>3060</v>
      </c>
      <c r="D242" t="s">
        <v>318</v>
      </c>
      <c r="E242" t="s">
        <v>2649</v>
      </c>
      <c r="F242" t="s">
        <v>2650</v>
      </c>
      <c r="G242" t="s">
        <v>3017</v>
      </c>
      <c r="I242" s="151" t="str">
        <f ca="1">IFERROR(VLOOKUP(ROWS($I$2:I242),$A$2:$B$1572,2,0),"")</f>
        <v>Chui GAN</v>
      </c>
      <c r="K242" s="151" t="str">
        <f t="shared" ca="1" si="3"/>
        <v>Chui GAN</v>
      </c>
    </row>
    <row r="243" spans="1:11" x14ac:dyDescent="0.25">
      <c r="A243" s="151">
        <f ca="1">IF(ISNUMBER(SEARCH('Resource Plan'!$C$10,B243,1)),MAX($A$1:A242)+1,0)</f>
        <v>242</v>
      </c>
      <c r="B243" t="s">
        <v>2765</v>
      </c>
      <c r="C243" t="s">
        <v>2766</v>
      </c>
      <c r="D243" t="s">
        <v>318</v>
      </c>
      <c r="E243" t="s">
        <v>2649</v>
      </c>
      <c r="F243" t="s">
        <v>2650</v>
      </c>
      <c r="G243" t="s">
        <v>2716</v>
      </c>
      <c r="I243" s="151" t="str">
        <f ca="1">IFERROR(VLOOKUP(ROWS($I$2:I243),$A$2:$B$1572,2,0),"")</f>
        <v>Chun Foung CHIO</v>
      </c>
      <c r="K243" s="151" t="str">
        <f t="shared" ca="1" si="3"/>
        <v>Chun Foung CHIO</v>
      </c>
    </row>
    <row r="244" spans="1:11" x14ac:dyDescent="0.25">
      <c r="A244" s="151">
        <f ca="1">IF(ISNUMBER(SEARCH('Resource Plan'!$C$10,B244,1)),MAX($A$1:A243)+1,0)</f>
        <v>243</v>
      </c>
      <c r="B244" t="s">
        <v>5613</v>
      </c>
      <c r="C244" t="s">
        <v>5614</v>
      </c>
      <c r="D244" t="s">
        <v>37</v>
      </c>
      <c r="E244" t="s">
        <v>37</v>
      </c>
      <c r="F244" t="s">
        <v>2650</v>
      </c>
      <c r="G244" t="s">
        <v>2716</v>
      </c>
      <c r="I244" s="151" t="str">
        <f ca="1">IFERROR(VLOOKUP(ROWS($I$2:I244),$A$2:$B$1572,2,0),"")</f>
        <v>Chunhong DING</v>
      </c>
      <c r="K244" s="151" t="str">
        <f t="shared" ca="1" si="3"/>
        <v>Chunhong DING</v>
      </c>
    </row>
    <row r="245" spans="1:11" x14ac:dyDescent="0.25">
      <c r="A245" s="151">
        <f ca="1">IF(ISNUMBER(SEARCH('Resource Plan'!$C$10,B245,1)),MAX($A$1:A244)+1,0)</f>
        <v>244</v>
      </c>
      <c r="B245" t="s">
        <v>5567</v>
      </c>
      <c r="C245" t="s">
        <v>5568</v>
      </c>
      <c r="D245" t="s">
        <v>37</v>
      </c>
      <c r="E245" t="s">
        <v>37</v>
      </c>
      <c r="F245" t="s">
        <v>2650</v>
      </c>
      <c r="G245" t="s">
        <v>2716</v>
      </c>
      <c r="I245" s="151" t="str">
        <f ca="1">IFERROR(VLOOKUP(ROWS($I$2:I245),$A$2:$B$1572,2,0),"")</f>
        <v>Chunhua HUANG</v>
      </c>
      <c r="K245" s="151" t="str">
        <f t="shared" ca="1" si="3"/>
        <v>Chunhua HUANG</v>
      </c>
    </row>
    <row r="246" spans="1:11" x14ac:dyDescent="0.25">
      <c r="A246" s="151">
        <f ca="1">IF(ISNUMBER(SEARCH('Resource Plan'!$C$10,B246,1)),MAX($A$1:A245)+1,0)</f>
        <v>245</v>
      </c>
      <c r="B246" t="s">
        <v>2879</v>
      </c>
      <c r="C246" t="s">
        <v>2880</v>
      </c>
      <c r="D246" t="s">
        <v>318</v>
      </c>
      <c r="E246" t="s">
        <v>2649</v>
      </c>
      <c r="F246" t="s">
        <v>2650</v>
      </c>
      <c r="G246" t="s">
        <v>2728</v>
      </c>
      <c r="I246" s="151" t="str">
        <f ca="1">IFERROR(VLOOKUP(ROWS($I$2:I246),$A$2:$B$1572,2,0),"")</f>
        <v>Cian Haw GO</v>
      </c>
      <c r="K246" s="151" t="str">
        <f t="shared" ca="1" si="3"/>
        <v>Cian Haw GO</v>
      </c>
    </row>
    <row r="247" spans="1:11" x14ac:dyDescent="0.25">
      <c r="A247" s="151">
        <f ca="1">IF(ISNUMBER(SEARCH('Resource Plan'!$C$10,B247,1)),MAX($A$1:A246)+1,0)</f>
        <v>246</v>
      </c>
      <c r="B247" t="s">
        <v>5051</v>
      </c>
      <c r="C247" t="s">
        <v>5052</v>
      </c>
      <c r="D247" t="s">
        <v>5053</v>
      </c>
      <c r="E247" t="s">
        <v>34</v>
      </c>
      <c r="F247" t="s">
        <v>2650</v>
      </c>
      <c r="G247" t="s">
        <v>5054</v>
      </c>
      <c r="I247" s="151" t="str">
        <f ca="1">IFERROR(VLOOKUP(ROWS($I$2:I247),$A$2:$B$1572,2,0),"")</f>
        <v>CIARAN MCATEER</v>
      </c>
      <c r="K247" s="151" t="str">
        <f t="shared" ca="1" si="3"/>
        <v>CIARAN MCATEER</v>
      </c>
    </row>
    <row r="248" spans="1:11" x14ac:dyDescent="0.25">
      <c r="A248" s="151">
        <f ca="1">IF(ISNUMBER(SEARCH('Resource Plan'!$C$10,B248,1)),MAX($A$1:A247)+1,0)</f>
        <v>247</v>
      </c>
      <c r="B248" t="s">
        <v>4209</v>
      </c>
      <c r="C248" t="s">
        <v>4210</v>
      </c>
      <c r="D248" t="s">
        <v>3107</v>
      </c>
      <c r="E248" t="s">
        <v>40</v>
      </c>
      <c r="F248" t="s">
        <v>2650</v>
      </c>
      <c r="G248" t="s">
        <v>2940</v>
      </c>
      <c r="I248" s="151" t="str">
        <f ca="1">IFERROR(VLOOKUP(ROWS($I$2:I248),$A$2:$B$1572,2,0),"")</f>
        <v>Cindy Salgado</v>
      </c>
      <c r="K248" s="151" t="str">
        <f t="shared" ca="1" si="3"/>
        <v>Cindy Salgado</v>
      </c>
    </row>
    <row r="249" spans="1:11" x14ac:dyDescent="0.25">
      <c r="A249" s="151">
        <f ca="1">IF(ISNUMBER(SEARCH('Resource Plan'!$C$10,B249,1)),MAX($A$1:A248)+1,0)</f>
        <v>248</v>
      </c>
      <c r="B249" t="s">
        <v>4536</v>
      </c>
      <c r="C249" t="s">
        <v>4537</v>
      </c>
      <c r="D249" t="s">
        <v>79</v>
      </c>
      <c r="E249" t="s">
        <v>7267</v>
      </c>
      <c r="F249" t="s">
        <v>2650</v>
      </c>
      <c r="G249" t="s">
        <v>4538</v>
      </c>
      <c r="I249" s="151" t="str">
        <f ca="1">IFERROR(VLOOKUP(ROWS($I$2:I249),$A$2:$B$1572,2,0),"")</f>
        <v>Cinzia Lussiana</v>
      </c>
      <c r="K249" s="151" t="str">
        <f t="shared" ca="1" si="3"/>
        <v>Cinzia Lussiana</v>
      </c>
    </row>
    <row r="250" spans="1:11" x14ac:dyDescent="0.25">
      <c r="A250" s="151">
        <f ca="1">IF(ISNUMBER(SEARCH('Resource Plan'!$C$10,B250,1)),MAX($A$1:A249)+1,0)</f>
        <v>249</v>
      </c>
      <c r="B250" t="s">
        <v>6028</v>
      </c>
      <c r="C250" t="s">
        <v>6102</v>
      </c>
      <c r="D250" t="s">
        <v>105</v>
      </c>
      <c r="E250" t="s">
        <v>39</v>
      </c>
      <c r="F250" t="s">
        <v>2650</v>
      </c>
      <c r="G250" t="s">
        <v>6169</v>
      </c>
      <c r="I250" s="151" t="str">
        <f ca="1">IFERROR(VLOOKUP(ROWS($I$2:I250),$A$2:$B$1572,2,0),"")</f>
        <v>CIRO SAAD</v>
      </c>
      <c r="K250" s="151" t="str">
        <f t="shared" ca="1" si="3"/>
        <v>CIRO SAAD</v>
      </c>
    </row>
    <row r="251" spans="1:11" x14ac:dyDescent="0.25">
      <c r="A251" s="151">
        <f ca="1">IF(ISNUMBER(SEARCH('Resource Plan'!$C$10,B251,1)),MAX($A$1:A250)+1,0)</f>
        <v>250</v>
      </c>
      <c r="B251" t="s">
        <v>4935</v>
      </c>
      <c r="C251" t="s">
        <v>4936</v>
      </c>
      <c r="D251" t="s">
        <v>4924</v>
      </c>
      <c r="E251" t="s">
        <v>2649</v>
      </c>
      <c r="F251" t="s">
        <v>2650</v>
      </c>
      <c r="G251" t="s">
        <v>2658</v>
      </c>
      <c r="I251" s="151" t="str">
        <f ca="1">IFERROR(VLOOKUP(ROWS($I$2:I251),$A$2:$B$1572,2,0),"")</f>
        <v>Claire LIN</v>
      </c>
      <c r="K251" s="151" t="str">
        <f t="shared" ca="1" si="3"/>
        <v>Claire LIN</v>
      </c>
    </row>
    <row r="252" spans="1:11" x14ac:dyDescent="0.25">
      <c r="A252" s="151">
        <f ca="1">IF(ISNUMBER(SEARCH('Resource Plan'!$C$10,B252,1)),MAX($A$1:A251)+1,0)</f>
        <v>251</v>
      </c>
      <c r="B252" t="s">
        <v>3180</v>
      </c>
      <c r="C252" t="s">
        <v>3181</v>
      </c>
      <c r="D252" t="s">
        <v>3107</v>
      </c>
      <c r="E252" t="s">
        <v>40</v>
      </c>
      <c r="F252" t="s">
        <v>2650</v>
      </c>
      <c r="G252" t="s">
        <v>2716</v>
      </c>
      <c r="I252" s="151" t="str">
        <f ca="1">IFERROR(VLOOKUP(ROWS($I$2:I252),$A$2:$B$1572,2,0),"")</f>
        <v>Clarence Rudy</v>
      </c>
      <c r="K252" s="151" t="str">
        <f t="shared" ca="1" si="3"/>
        <v>Clarence Rudy</v>
      </c>
    </row>
    <row r="253" spans="1:11" x14ac:dyDescent="0.25">
      <c r="A253" s="151">
        <f ca="1">IF(ISNUMBER(SEARCH('Resource Plan'!$C$10,B253,1)),MAX($A$1:A252)+1,0)</f>
        <v>252</v>
      </c>
      <c r="B253" t="s">
        <v>4478</v>
      </c>
      <c r="C253" t="s">
        <v>4479</v>
      </c>
      <c r="D253" t="s">
        <v>83</v>
      </c>
      <c r="E253" t="s">
        <v>7267</v>
      </c>
      <c r="F253" t="s">
        <v>2650</v>
      </c>
      <c r="G253" t="s">
        <v>4480</v>
      </c>
      <c r="I253" s="151" t="str">
        <f ca="1">IFERROR(VLOOKUP(ROWS($I$2:I253),$A$2:$B$1572,2,0),"")</f>
        <v>Claude BRIQUET</v>
      </c>
      <c r="K253" s="151" t="str">
        <f t="shared" ca="1" si="3"/>
        <v>Claude BRIQUET</v>
      </c>
    </row>
    <row r="254" spans="1:11" x14ac:dyDescent="0.25">
      <c r="A254" s="151">
        <f ca="1">IF(ISNUMBER(SEARCH('Resource Plan'!$C$10,B254,1)),MAX($A$1:A253)+1,0)</f>
        <v>253</v>
      </c>
      <c r="B254" t="s">
        <v>3407</v>
      </c>
      <c r="C254" t="s">
        <v>3408</v>
      </c>
      <c r="D254" t="s">
        <v>3107</v>
      </c>
      <c r="E254" t="s">
        <v>40</v>
      </c>
      <c r="F254" t="s">
        <v>2650</v>
      </c>
      <c r="G254" t="s">
        <v>2716</v>
      </c>
      <c r="I254" s="151" t="str">
        <f ca="1">IFERROR(VLOOKUP(ROWS($I$2:I254),$A$2:$B$1572,2,0),"")</f>
        <v>Claude Deibler</v>
      </c>
      <c r="K254" s="151" t="str">
        <f t="shared" ca="1" si="3"/>
        <v>Claude Deibler</v>
      </c>
    </row>
    <row r="255" spans="1:11" x14ac:dyDescent="0.25">
      <c r="A255" s="151">
        <f ca="1">IF(ISNUMBER(SEARCH('Resource Plan'!$C$10,B255,1)),MAX($A$1:A254)+1,0)</f>
        <v>254</v>
      </c>
      <c r="B255" t="s">
        <v>3948</v>
      </c>
      <c r="C255" t="s">
        <v>3949</v>
      </c>
      <c r="D255" t="s">
        <v>3107</v>
      </c>
      <c r="E255" t="s">
        <v>40</v>
      </c>
      <c r="F255" t="s">
        <v>2650</v>
      </c>
      <c r="G255" t="s">
        <v>2716</v>
      </c>
      <c r="I255" s="151" t="str">
        <f ca="1">IFERROR(VLOOKUP(ROWS($I$2:I255),$A$2:$B$1572,2,0),"")</f>
        <v>Clayton Beauford</v>
      </c>
      <c r="K255" s="151" t="str">
        <f t="shared" ca="1" si="3"/>
        <v>Clayton Beauford</v>
      </c>
    </row>
    <row r="256" spans="1:11" x14ac:dyDescent="0.25">
      <c r="A256" s="151">
        <f ca="1">IF(ISNUMBER(SEARCH('Resource Plan'!$C$10,B256,1)),MAX($A$1:A255)+1,0)</f>
        <v>255</v>
      </c>
      <c r="B256" t="s">
        <v>3228</v>
      </c>
      <c r="C256" t="s">
        <v>3229</v>
      </c>
      <c r="D256" t="s">
        <v>3107</v>
      </c>
      <c r="E256" t="s">
        <v>40</v>
      </c>
      <c r="F256" t="s">
        <v>2650</v>
      </c>
      <c r="G256" t="s">
        <v>2716</v>
      </c>
      <c r="I256" s="151" t="str">
        <f ca="1">IFERROR(VLOOKUP(ROWS($I$2:I256),$A$2:$B$1572,2,0),"")</f>
        <v>Clinton shearer</v>
      </c>
      <c r="K256" s="151" t="str">
        <f t="shared" ca="1" si="3"/>
        <v>Clinton shearer</v>
      </c>
    </row>
    <row r="257" spans="1:11" x14ac:dyDescent="0.25">
      <c r="A257" s="151">
        <f ca="1">IF(ISNUMBER(SEARCH('Resource Plan'!$C$10,B257,1)),MAX($A$1:A256)+1,0)</f>
        <v>256</v>
      </c>
      <c r="B257" t="s">
        <v>4307</v>
      </c>
      <c r="C257" t="s">
        <v>4308</v>
      </c>
      <c r="D257" t="s">
        <v>3107</v>
      </c>
      <c r="E257" t="s">
        <v>40</v>
      </c>
      <c r="F257" t="s">
        <v>2650</v>
      </c>
      <c r="G257" t="s">
        <v>4309</v>
      </c>
      <c r="I257" s="151" t="str">
        <f ca="1">IFERROR(VLOOKUP(ROWS($I$2:I257),$A$2:$B$1572,2,0),"")</f>
        <v>COLBY DAVIS</v>
      </c>
      <c r="K257" s="151" t="str">
        <f t="shared" ca="1" si="3"/>
        <v>COLBY DAVIS</v>
      </c>
    </row>
    <row r="258" spans="1:11" x14ac:dyDescent="0.25">
      <c r="A258" s="151">
        <f ca="1">IF(ISNUMBER(SEARCH('Resource Plan'!$C$10,B258,1)),MAX($A$1:A257)+1,0)</f>
        <v>257</v>
      </c>
      <c r="B258" t="s">
        <v>4286</v>
      </c>
      <c r="C258" t="s">
        <v>4287</v>
      </c>
      <c r="D258" t="s">
        <v>3107</v>
      </c>
      <c r="E258" t="s">
        <v>40</v>
      </c>
      <c r="F258" t="s">
        <v>2650</v>
      </c>
      <c r="G258" t="s">
        <v>3778</v>
      </c>
      <c r="I258" s="151" t="str">
        <f ca="1">IFERROR(VLOOKUP(ROWS($I$2:I258),$A$2:$B$1572,2,0),"")</f>
        <v>Come VAN STRAATEN</v>
      </c>
      <c r="K258" s="151" t="str">
        <f t="shared" ca="1" si="3"/>
        <v>Come VAN STRAATEN</v>
      </c>
    </row>
    <row r="259" spans="1:11" x14ac:dyDescent="0.25">
      <c r="A259" s="151">
        <f ca="1">IF(ISNUMBER(SEARCH('Resource Plan'!$C$10,B259,1)),MAX($A$1:A258)+1,0)</f>
        <v>258</v>
      </c>
      <c r="B259" t="s">
        <v>4402</v>
      </c>
      <c r="C259" t="s">
        <v>4403</v>
      </c>
      <c r="D259" t="s">
        <v>37</v>
      </c>
      <c r="E259" t="s">
        <v>37</v>
      </c>
      <c r="F259" t="s">
        <v>2650</v>
      </c>
      <c r="G259" t="s">
        <v>2665</v>
      </c>
      <c r="I259" s="151" t="str">
        <f ca="1">IFERROR(VLOOKUP(ROWS($I$2:I259),$A$2:$B$1572,2,0),"")</f>
        <v>Cong JIAO</v>
      </c>
      <c r="K259" s="151" t="str">
        <f t="shared" ref="K259:K322" ca="1" si="4">OFFSET($I$2,,,$K$1)</f>
        <v>Cong JIAO</v>
      </c>
    </row>
    <row r="260" spans="1:11" x14ac:dyDescent="0.25">
      <c r="A260" s="151">
        <f ca="1">IF(ISNUMBER(SEARCH('Resource Plan'!$C$10,B260,1)),MAX($A$1:A259)+1,0)</f>
        <v>259</v>
      </c>
      <c r="B260" t="s">
        <v>3220</v>
      </c>
      <c r="C260" t="s">
        <v>3221</v>
      </c>
      <c r="D260" t="s">
        <v>3107</v>
      </c>
      <c r="E260" t="s">
        <v>40</v>
      </c>
      <c r="F260" t="s">
        <v>2650</v>
      </c>
      <c r="G260" t="s">
        <v>2716</v>
      </c>
      <c r="I260" s="151" t="str">
        <f ca="1">IFERROR(VLOOKUP(ROWS($I$2:I260),$A$2:$B$1572,2,0),"")</f>
        <v>Corey Baughman</v>
      </c>
      <c r="K260" s="151" t="str">
        <f t="shared" ca="1" si="4"/>
        <v>Corey Baughman</v>
      </c>
    </row>
    <row r="261" spans="1:11" x14ac:dyDescent="0.25">
      <c r="A261" s="151">
        <f ca="1">IF(ISNUMBER(SEARCH('Resource Plan'!$C$10,B261,1)),MAX($A$1:A260)+1,0)</f>
        <v>260</v>
      </c>
      <c r="B261" t="s">
        <v>6029</v>
      </c>
      <c r="C261" t="s">
        <v>6103</v>
      </c>
      <c r="D261" t="s">
        <v>83</v>
      </c>
      <c r="E261" t="s">
        <v>7267</v>
      </c>
      <c r="F261" t="s">
        <v>2650</v>
      </c>
      <c r="G261" t="s">
        <v>3778</v>
      </c>
      <c r="I261" s="151" t="str">
        <f ca="1">IFERROR(VLOOKUP(ROWS($I$2:I261),$A$2:$B$1572,2,0),"")</f>
        <v>Corinne Bellanger-Tiberghien</v>
      </c>
      <c r="K261" s="151" t="str">
        <f t="shared" ca="1" si="4"/>
        <v>Corinne Bellanger-Tiberghien</v>
      </c>
    </row>
    <row r="262" spans="1:11" x14ac:dyDescent="0.25">
      <c r="A262" s="151">
        <f ca="1">IF(ISNUMBER(SEARCH('Resource Plan'!$C$10,B262,1)),MAX($A$1:A261)+1,0)</f>
        <v>261</v>
      </c>
      <c r="B262" t="s">
        <v>3885</v>
      </c>
      <c r="C262" t="s">
        <v>3886</v>
      </c>
      <c r="D262" t="s">
        <v>3107</v>
      </c>
      <c r="E262" t="s">
        <v>40</v>
      </c>
      <c r="F262" t="s">
        <v>2650</v>
      </c>
      <c r="G262" t="s">
        <v>2658</v>
      </c>
      <c r="I262" s="151" t="str">
        <f ca="1">IFERROR(VLOOKUP(ROWS($I$2:I262),$A$2:$B$1572,2,0),"")</f>
        <v>Cory Peele</v>
      </c>
      <c r="K262" s="151" t="str">
        <f t="shared" ca="1" si="4"/>
        <v>Cory Peele</v>
      </c>
    </row>
    <row r="263" spans="1:11" x14ac:dyDescent="0.25">
      <c r="A263" s="151">
        <f ca="1">IF(ISNUMBER(SEARCH('Resource Plan'!$C$10,B263,1)),MAX($A$1:A262)+1,0)</f>
        <v>262</v>
      </c>
      <c r="B263" t="s">
        <v>3932</v>
      </c>
      <c r="C263" t="s">
        <v>3933</v>
      </c>
      <c r="D263" t="s">
        <v>3107</v>
      </c>
      <c r="E263" t="s">
        <v>40</v>
      </c>
      <c r="F263" t="s">
        <v>2650</v>
      </c>
      <c r="G263" t="s">
        <v>2716</v>
      </c>
      <c r="I263" s="151" t="str">
        <f ca="1">IFERROR(VLOOKUP(ROWS($I$2:I263),$A$2:$B$1572,2,0),"")</f>
        <v>Craig Adair</v>
      </c>
      <c r="K263" s="151" t="str">
        <f t="shared" ca="1" si="4"/>
        <v>Craig Adair</v>
      </c>
    </row>
    <row r="264" spans="1:11" x14ac:dyDescent="0.25">
      <c r="A264" s="151">
        <f ca="1">IF(ISNUMBER(SEARCH('Resource Plan'!$C$10,B264,1)),MAX($A$1:A263)+1,0)</f>
        <v>263</v>
      </c>
      <c r="B264" t="s">
        <v>3718</v>
      </c>
      <c r="C264" t="s">
        <v>3719</v>
      </c>
      <c r="D264" t="s">
        <v>3107</v>
      </c>
      <c r="E264" t="s">
        <v>40</v>
      </c>
      <c r="F264" t="s">
        <v>2650</v>
      </c>
      <c r="G264" t="s">
        <v>2658</v>
      </c>
      <c r="I264" s="151" t="str">
        <f ca="1">IFERROR(VLOOKUP(ROWS($I$2:I264),$A$2:$B$1572,2,0),"")</f>
        <v>Craig Ferentz</v>
      </c>
      <c r="K264" s="151" t="str">
        <f t="shared" ca="1" si="4"/>
        <v>Craig Ferentz</v>
      </c>
    </row>
    <row r="265" spans="1:11" x14ac:dyDescent="0.25">
      <c r="A265" s="151">
        <f ca="1">IF(ISNUMBER(SEARCH('Resource Plan'!$C$10,B265,1)),MAX($A$1:A264)+1,0)</f>
        <v>264</v>
      </c>
      <c r="B265" t="s">
        <v>3602</v>
      </c>
      <c r="C265" t="s">
        <v>3603</v>
      </c>
      <c r="D265" t="s">
        <v>3107</v>
      </c>
      <c r="E265" t="s">
        <v>40</v>
      </c>
      <c r="F265" t="s">
        <v>2650</v>
      </c>
      <c r="G265" t="s">
        <v>3604</v>
      </c>
      <c r="I265" s="151" t="str">
        <f ca="1">IFERROR(VLOOKUP(ROWS($I$2:I265),$A$2:$B$1572,2,0),"")</f>
        <v>Craig Stewart</v>
      </c>
      <c r="K265" s="151" t="str">
        <f t="shared" ca="1" si="4"/>
        <v>Craig Stewart</v>
      </c>
    </row>
    <row r="266" spans="1:11" x14ac:dyDescent="0.25">
      <c r="A266" s="151">
        <f ca="1">IF(ISNUMBER(SEARCH('Resource Plan'!$C$10,B266,1)),MAX($A$1:A265)+1,0)</f>
        <v>265</v>
      </c>
      <c r="B266" t="s">
        <v>4808</v>
      </c>
      <c r="C266" t="s">
        <v>4809</v>
      </c>
      <c r="D266" t="s">
        <v>4750</v>
      </c>
      <c r="E266" t="s">
        <v>39</v>
      </c>
      <c r="F266" t="s">
        <v>2650</v>
      </c>
      <c r="G266" t="s">
        <v>2926</v>
      </c>
      <c r="I266" s="151" t="str">
        <f ca="1">IFERROR(VLOOKUP(ROWS($I$2:I266),$A$2:$B$1572,2,0),"")</f>
        <v>CRISTIAN JARAMILLO  TORRES</v>
      </c>
      <c r="K266" s="151" t="str">
        <f t="shared" ca="1" si="4"/>
        <v>CRISTIAN JARAMILLO  TORRES</v>
      </c>
    </row>
    <row r="267" spans="1:11" x14ac:dyDescent="0.25">
      <c r="A267" s="151">
        <f ca="1">IF(ISNUMBER(SEARCH('Resource Plan'!$C$10,B267,1)),MAX($A$1:A266)+1,0)</f>
        <v>266</v>
      </c>
      <c r="B267" t="s">
        <v>5485</v>
      </c>
      <c r="C267" t="s">
        <v>5486</v>
      </c>
      <c r="D267" t="s">
        <v>310</v>
      </c>
      <c r="E267" t="s">
        <v>7267</v>
      </c>
      <c r="F267" t="s">
        <v>2650</v>
      </c>
      <c r="G267" t="s">
        <v>2716</v>
      </c>
      <c r="I267" s="151" t="str">
        <f ca="1">IFERROR(VLOOKUP(ROWS($I$2:I267),$A$2:$B$1572,2,0),"")</f>
        <v>Csaba Nyerges</v>
      </c>
      <c r="K267" s="151" t="str">
        <f t="shared" ca="1" si="4"/>
        <v>Csaba Nyerges</v>
      </c>
    </row>
    <row r="268" spans="1:11" x14ac:dyDescent="0.25">
      <c r="A268" s="151">
        <f ca="1">IF(ISNUMBER(SEARCH('Resource Plan'!$C$10,B268,1)),MAX($A$1:A267)+1,0)</f>
        <v>267</v>
      </c>
      <c r="B268" t="s">
        <v>5491</v>
      </c>
      <c r="C268" t="s">
        <v>5492</v>
      </c>
      <c r="D268" t="s">
        <v>310</v>
      </c>
      <c r="E268" t="s">
        <v>7267</v>
      </c>
      <c r="F268" t="s">
        <v>2650</v>
      </c>
      <c r="G268" t="s">
        <v>2716</v>
      </c>
      <c r="I268" s="151" t="str">
        <f ca="1">IFERROR(VLOOKUP(ROWS($I$2:I268),$A$2:$B$1572,2,0),"")</f>
        <v>Csaba Patonay</v>
      </c>
      <c r="K268" s="151" t="str">
        <f t="shared" ca="1" si="4"/>
        <v>Csaba Patonay</v>
      </c>
    </row>
    <row r="269" spans="1:11" x14ac:dyDescent="0.25">
      <c r="A269" s="151">
        <f ca="1">IF(ISNUMBER(SEARCH('Resource Plan'!$C$10,B269,1)),MAX($A$1:A268)+1,0)</f>
        <v>268</v>
      </c>
      <c r="B269" t="s">
        <v>5471</v>
      </c>
      <c r="C269" t="s">
        <v>5472</v>
      </c>
      <c r="D269" t="s">
        <v>310</v>
      </c>
      <c r="E269" t="s">
        <v>7267</v>
      </c>
      <c r="F269" t="s">
        <v>2650</v>
      </c>
      <c r="G269" t="s">
        <v>2721</v>
      </c>
      <c r="I269" s="151" t="str">
        <f ca="1">IFERROR(VLOOKUP(ROWS($I$2:I269),$A$2:$B$1572,2,0),"")</f>
        <v>Csaba Tisocki</v>
      </c>
      <c r="K269" s="151" t="str">
        <f t="shared" ca="1" si="4"/>
        <v>Csaba Tisocki</v>
      </c>
    </row>
    <row r="270" spans="1:11" x14ac:dyDescent="0.25">
      <c r="A270" s="151">
        <f ca="1">IF(ISNUMBER(SEARCH('Resource Plan'!$C$10,B270,1)),MAX($A$1:A269)+1,0)</f>
        <v>269</v>
      </c>
      <c r="B270" t="s">
        <v>5307</v>
      </c>
      <c r="C270" t="s">
        <v>5308</v>
      </c>
      <c r="D270" t="s">
        <v>310</v>
      </c>
      <c r="E270" t="s">
        <v>7267</v>
      </c>
      <c r="F270" t="s">
        <v>2650</v>
      </c>
      <c r="G270" t="s">
        <v>2716</v>
      </c>
      <c r="I270" s="151" t="str">
        <f ca="1">IFERROR(VLOOKUP(ROWS($I$2:I270),$A$2:$B$1572,2,0),"")</f>
        <v>Csaba TOTH</v>
      </c>
      <c r="K270" s="151" t="str">
        <f t="shared" ca="1" si="4"/>
        <v>Csaba TOTH</v>
      </c>
    </row>
    <row r="271" spans="1:11" x14ac:dyDescent="0.25">
      <c r="A271" s="151">
        <f ca="1">IF(ISNUMBER(SEARCH('Resource Plan'!$C$10,B271,1)),MAX($A$1:A270)+1,0)</f>
        <v>270</v>
      </c>
      <c r="B271" t="s">
        <v>3835</v>
      </c>
      <c r="C271" t="s">
        <v>3836</v>
      </c>
      <c r="D271" t="s">
        <v>3107</v>
      </c>
      <c r="E271" t="s">
        <v>40</v>
      </c>
      <c r="F271" t="s">
        <v>2650</v>
      </c>
      <c r="G271" t="s">
        <v>2716</v>
      </c>
      <c r="I271" s="151" t="str">
        <f ca="1">IFERROR(VLOOKUP(ROWS($I$2:I271),$A$2:$B$1572,2,0),"")</f>
        <v>Curtis Mills</v>
      </c>
      <c r="K271" s="151" t="str">
        <f t="shared" ca="1" si="4"/>
        <v>Curtis Mills</v>
      </c>
    </row>
    <row r="272" spans="1:11" x14ac:dyDescent="0.25">
      <c r="A272" s="151">
        <f ca="1">IF(ISNUMBER(SEARCH('Resource Plan'!$C$10,B272,1)),MAX($A$1:A271)+1,0)</f>
        <v>271</v>
      </c>
      <c r="B272" t="s">
        <v>4361</v>
      </c>
      <c r="C272" t="s">
        <v>4362</v>
      </c>
      <c r="D272" t="s">
        <v>37</v>
      </c>
      <c r="E272" t="s">
        <v>37</v>
      </c>
      <c r="F272" t="s">
        <v>2650</v>
      </c>
      <c r="G272" t="s">
        <v>2654</v>
      </c>
      <c r="I272" s="151" t="str">
        <f ca="1">IFERROR(VLOOKUP(ROWS($I$2:I272),$A$2:$B$1572,2,0),"")</f>
        <v>Cyrille PACAUD</v>
      </c>
      <c r="K272" s="151" t="str">
        <f t="shared" ca="1" si="4"/>
        <v>Cyrille PACAUD</v>
      </c>
    </row>
    <row r="273" spans="1:11" x14ac:dyDescent="0.25">
      <c r="A273" s="151">
        <f ca="1">IF(ISNUMBER(SEARCH('Resource Plan'!$C$10,B273,1)),MAX($A$1:A272)+1,0)</f>
        <v>272</v>
      </c>
      <c r="B273" t="s">
        <v>5738</v>
      </c>
      <c r="C273" t="s">
        <v>5739</v>
      </c>
      <c r="D273" t="s">
        <v>37</v>
      </c>
      <c r="E273" t="s">
        <v>37</v>
      </c>
      <c r="F273" t="s">
        <v>2650</v>
      </c>
      <c r="G273" t="s">
        <v>2716</v>
      </c>
      <c r="I273" s="151" t="str">
        <f ca="1">IFERROR(VLOOKUP(ROWS($I$2:I273),$A$2:$B$1572,2,0),"")</f>
        <v>DaFei ZHANG</v>
      </c>
      <c r="K273" s="151" t="str">
        <f t="shared" ca="1" si="4"/>
        <v>DaFei ZHANG</v>
      </c>
    </row>
    <row r="274" spans="1:11" x14ac:dyDescent="0.25">
      <c r="A274" s="151">
        <f ca="1">IF(ISNUMBER(SEARCH('Resource Plan'!$C$10,B274,1)),MAX($A$1:A273)+1,0)</f>
        <v>273</v>
      </c>
      <c r="B274" t="s">
        <v>3896</v>
      </c>
      <c r="C274" t="s">
        <v>3897</v>
      </c>
      <c r="D274" t="s">
        <v>3107</v>
      </c>
      <c r="E274" t="s">
        <v>40</v>
      </c>
      <c r="F274" t="s">
        <v>2650</v>
      </c>
      <c r="G274" t="s">
        <v>2658</v>
      </c>
      <c r="I274" s="151" t="str">
        <f ca="1">IFERROR(VLOOKUP(ROWS($I$2:I274),$A$2:$B$1572,2,0),"")</f>
        <v>Dale Scherer</v>
      </c>
      <c r="K274" s="151" t="str">
        <f t="shared" ca="1" si="4"/>
        <v>Dale Scherer</v>
      </c>
    </row>
    <row r="275" spans="1:11" x14ac:dyDescent="0.25">
      <c r="A275" s="151">
        <f ca="1">IF(ISNUMBER(SEARCH('Resource Plan'!$C$10,B275,1)),MAX($A$1:A274)+1,0)</f>
        <v>274</v>
      </c>
      <c r="B275" t="s">
        <v>6030</v>
      </c>
      <c r="C275" t="s">
        <v>6104</v>
      </c>
      <c r="D275" t="s">
        <v>83</v>
      </c>
      <c r="E275" t="s">
        <v>7267</v>
      </c>
      <c r="F275" t="s">
        <v>2650</v>
      </c>
      <c r="G275" t="s">
        <v>6170</v>
      </c>
      <c r="I275" s="151" t="str">
        <f ca="1">IFERROR(VLOOKUP(ROWS($I$2:I275),$A$2:$B$1572,2,0),"")</f>
        <v>Damien Arlet</v>
      </c>
      <c r="K275" s="151" t="str">
        <f t="shared" ca="1" si="4"/>
        <v>Damien Arlet</v>
      </c>
    </row>
    <row r="276" spans="1:11" x14ac:dyDescent="0.25">
      <c r="A276" s="151">
        <f ca="1">IF(ISNUMBER(SEARCH('Resource Plan'!$C$10,B276,1)),MAX($A$1:A275)+1,0)</f>
        <v>275</v>
      </c>
      <c r="B276" t="s">
        <v>3158</v>
      </c>
      <c r="C276" t="s">
        <v>3159</v>
      </c>
      <c r="D276" t="s">
        <v>3107</v>
      </c>
      <c r="E276" t="s">
        <v>40</v>
      </c>
      <c r="F276" t="s">
        <v>2650</v>
      </c>
      <c r="G276" t="s">
        <v>2716</v>
      </c>
      <c r="I276" s="151" t="str">
        <f ca="1">IFERROR(VLOOKUP(ROWS($I$2:I276),$A$2:$B$1572,2,0),"")</f>
        <v>Dan Potter</v>
      </c>
      <c r="K276" s="151" t="str">
        <f t="shared" ca="1" si="4"/>
        <v>Dan Potter</v>
      </c>
    </row>
    <row r="277" spans="1:11" x14ac:dyDescent="0.25">
      <c r="A277" s="151">
        <f ca="1">IF(ISNUMBER(SEARCH('Resource Plan'!$C$10,B277,1)),MAX($A$1:A276)+1,0)</f>
        <v>276</v>
      </c>
      <c r="B277" t="s">
        <v>4355</v>
      </c>
      <c r="C277" t="s">
        <v>4356</v>
      </c>
      <c r="D277" t="s">
        <v>37</v>
      </c>
      <c r="E277" t="s">
        <v>37</v>
      </c>
      <c r="F277" t="s">
        <v>2650</v>
      </c>
      <c r="G277" t="s">
        <v>2947</v>
      </c>
      <c r="I277" s="151" t="str">
        <f ca="1">IFERROR(VLOOKUP(ROWS($I$2:I277),$A$2:$B$1572,2,0),"")</f>
        <v>Dan WU</v>
      </c>
      <c r="K277" s="151" t="str">
        <f t="shared" ca="1" si="4"/>
        <v>Dan WU</v>
      </c>
    </row>
    <row r="278" spans="1:11" x14ac:dyDescent="0.25">
      <c r="A278" s="151">
        <f ca="1">IF(ISNUMBER(SEARCH('Resource Plan'!$C$10,B278,1)),MAX($A$1:A277)+1,0)</f>
        <v>277</v>
      </c>
      <c r="B278" t="s">
        <v>3936</v>
      </c>
      <c r="C278" t="s">
        <v>3937</v>
      </c>
      <c r="D278" t="s">
        <v>3107</v>
      </c>
      <c r="E278" t="s">
        <v>40</v>
      </c>
      <c r="F278" t="s">
        <v>2650</v>
      </c>
      <c r="G278" t="s">
        <v>2716</v>
      </c>
      <c r="I278" s="151" t="str">
        <f ca="1">IFERROR(VLOOKUP(ROWS($I$2:I278),$A$2:$B$1572,2,0),"")</f>
        <v>Dana Smith</v>
      </c>
      <c r="K278" s="151" t="str">
        <f t="shared" ca="1" si="4"/>
        <v>Dana Smith</v>
      </c>
    </row>
    <row r="279" spans="1:11" x14ac:dyDescent="0.25">
      <c r="A279" s="151">
        <f ca="1">IF(ISNUMBER(SEARCH('Resource Plan'!$C$10,B279,1)),MAX($A$1:A278)+1,0)</f>
        <v>278</v>
      </c>
      <c r="B279" t="s">
        <v>3198</v>
      </c>
      <c r="C279" t="s">
        <v>3199</v>
      </c>
      <c r="D279" t="s">
        <v>3107</v>
      </c>
      <c r="E279" t="s">
        <v>40</v>
      </c>
      <c r="F279" t="s">
        <v>2650</v>
      </c>
      <c r="G279" t="s">
        <v>2716</v>
      </c>
      <c r="I279" s="151" t="str">
        <f ca="1">IFERROR(VLOOKUP(ROWS($I$2:I279),$A$2:$B$1572,2,0),"")</f>
        <v>Daniel Brandt</v>
      </c>
      <c r="K279" s="151" t="str">
        <f t="shared" ca="1" si="4"/>
        <v>Daniel Brandt</v>
      </c>
    </row>
    <row r="280" spans="1:11" x14ac:dyDescent="0.25">
      <c r="A280" s="151">
        <f ca="1">IF(ISNUMBER(SEARCH('Resource Plan'!$C$10,B280,1)),MAX($A$1:A279)+1,0)</f>
        <v>279</v>
      </c>
      <c r="B280" t="s">
        <v>3369</v>
      </c>
      <c r="C280" t="s">
        <v>3370</v>
      </c>
      <c r="D280" t="s">
        <v>106</v>
      </c>
      <c r="E280" t="s">
        <v>40</v>
      </c>
      <c r="F280" t="s">
        <v>2650</v>
      </c>
      <c r="G280" t="s">
        <v>3371</v>
      </c>
      <c r="I280" s="151" t="str">
        <f ca="1">IFERROR(VLOOKUP(ROWS($I$2:I280),$A$2:$B$1572,2,0),"")</f>
        <v>Daniel Dankyi</v>
      </c>
      <c r="K280" s="151" t="str">
        <f t="shared" ca="1" si="4"/>
        <v>Daniel Dankyi</v>
      </c>
    </row>
    <row r="281" spans="1:11" x14ac:dyDescent="0.25">
      <c r="A281" s="151">
        <f ca="1">IF(ISNUMBER(SEARCH('Resource Plan'!$C$10,B281,1)),MAX($A$1:A280)+1,0)</f>
        <v>280</v>
      </c>
      <c r="B281" t="s">
        <v>3528</v>
      </c>
      <c r="C281" t="s">
        <v>3529</v>
      </c>
      <c r="D281" t="s">
        <v>3107</v>
      </c>
      <c r="E281" t="s">
        <v>40</v>
      </c>
      <c r="F281" t="s">
        <v>2650</v>
      </c>
      <c r="G281" t="s">
        <v>2716</v>
      </c>
      <c r="I281" s="151" t="str">
        <f ca="1">IFERROR(VLOOKUP(ROWS($I$2:I281),$A$2:$B$1572,2,0),"")</f>
        <v>Daniel Dooley</v>
      </c>
      <c r="K281" s="151" t="str">
        <f t="shared" ca="1" si="4"/>
        <v>Daniel Dooley</v>
      </c>
    </row>
    <row r="282" spans="1:11" x14ac:dyDescent="0.25">
      <c r="A282" s="151">
        <f ca="1">IF(ISNUMBER(SEARCH('Resource Plan'!$C$10,B282,1)),MAX($A$1:A281)+1,0)</f>
        <v>281</v>
      </c>
      <c r="B282" t="s">
        <v>5387</v>
      </c>
      <c r="C282" t="s">
        <v>5388</v>
      </c>
      <c r="D282" t="s">
        <v>310</v>
      </c>
      <c r="E282" t="s">
        <v>7267</v>
      </c>
      <c r="F282" t="s">
        <v>2650</v>
      </c>
      <c r="G282" t="s">
        <v>2716</v>
      </c>
      <c r="I282" s="151" t="str">
        <f ca="1">IFERROR(VLOOKUP(ROWS($I$2:I282),$A$2:$B$1572,2,0),"")</f>
        <v>Daniel Hirbik</v>
      </c>
      <c r="K282" s="151" t="str">
        <f t="shared" ca="1" si="4"/>
        <v>Daniel Hirbik</v>
      </c>
    </row>
    <row r="283" spans="1:11" x14ac:dyDescent="0.25">
      <c r="A283" s="151">
        <f ca="1">IF(ISNUMBER(SEARCH('Resource Plan'!$C$10,B283,1)),MAX($A$1:A282)+1,0)</f>
        <v>282</v>
      </c>
      <c r="B283" t="s">
        <v>5301</v>
      </c>
      <c r="C283" t="s">
        <v>5302</v>
      </c>
      <c r="D283" t="s">
        <v>310</v>
      </c>
      <c r="E283" t="s">
        <v>7267</v>
      </c>
      <c r="F283" t="s">
        <v>2650</v>
      </c>
      <c r="G283" t="s">
        <v>3017</v>
      </c>
      <c r="I283" s="151" t="str">
        <f ca="1">IFERROR(VLOOKUP(ROWS($I$2:I283),$A$2:$B$1572,2,0),"")</f>
        <v>Daniel Karman</v>
      </c>
      <c r="K283" s="151" t="str">
        <f t="shared" ca="1" si="4"/>
        <v>Daniel Karman</v>
      </c>
    </row>
    <row r="284" spans="1:11" x14ac:dyDescent="0.25">
      <c r="A284" s="151">
        <f ca="1">IF(ISNUMBER(SEARCH('Resource Plan'!$C$10,B284,1)),MAX($A$1:A283)+1,0)</f>
        <v>283</v>
      </c>
      <c r="B284" t="s">
        <v>4126</v>
      </c>
      <c r="C284" t="s">
        <v>4127</v>
      </c>
      <c r="D284" t="s">
        <v>3107</v>
      </c>
      <c r="E284" t="s">
        <v>40</v>
      </c>
      <c r="F284" t="s">
        <v>2650</v>
      </c>
      <c r="G284" t="s">
        <v>3017</v>
      </c>
      <c r="I284" s="151" t="str">
        <f ca="1">IFERROR(VLOOKUP(ROWS($I$2:I284),$A$2:$B$1572,2,0),"")</f>
        <v>DANIEL MELENDEZ-TOBAR</v>
      </c>
      <c r="K284" s="151" t="str">
        <f t="shared" ca="1" si="4"/>
        <v>DANIEL MELENDEZ-TOBAR</v>
      </c>
    </row>
    <row r="285" spans="1:11" x14ac:dyDescent="0.25">
      <c r="A285" s="151">
        <f ca="1">IF(ISNUMBER(SEARCH('Resource Plan'!$C$10,B285,1)),MAX($A$1:A284)+1,0)</f>
        <v>284</v>
      </c>
      <c r="B285" t="s">
        <v>3230</v>
      </c>
      <c r="C285" t="s">
        <v>3231</v>
      </c>
      <c r="D285" t="s">
        <v>3107</v>
      </c>
      <c r="E285" t="s">
        <v>40</v>
      </c>
      <c r="F285" t="s">
        <v>2650</v>
      </c>
      <c r="G285" t="s">
        <v>2716</v>
      </c>
      <c r="I285" s="151" t="str">
        <f ca="1">IFERROR(VLOOKUP(ROWS($I$2:I285),$A$2:$B$1572,2,0),"")</f>
        <v>Daniel Ray-Hughes</v>
      </c>
      <c r="K285" s="151" t="str">
        <f t="shared" ca="1" si="4"/>
        <v>Daniel Ray-Hughes</v>
      </c>
    </row>
    <row r="286" spans="1:11" x14ac:dyDescent="0.25">
      <c r="A286" s="151">
        <f ca="1">IF(ISNUMBER(SEARCH('Resource Plan'!$C$10,B286,1)),MAX($A$1:A285)+1,0)</f>
        <v>285</v>
      </c>
      <c r="B286" t="s">
        <v>3494</v>
      </c>
      <c r="C286" t="s">
        <v>3495</v>
      </c>
      <c r="D286" t="s">
        <v>3107</v>
      </c>
      <c r="E286" t="s">
        <v>40</v>
      </c>
      <c r="F286" t="s">
        <v>2650</v>
      </c>
      <c r="G286" t="s">
        <v>2716</v>
      </c>
      <c r="I286" s="151" t="str">
        <f ca="1">IFERROR(VLOOKUP(ROWS($I$2:I286),$A$2:$B$1572,2,0),"")</f>
        <v>Daniel Reed</v>
      </c>
      <c r="K286" s="151" t="str">
        <f t="shared" ca="1" si="4"/>
        <v>Daniel Reed</v>
      </c>
    </row>
    <row r="287" spans="1:11" x14ac:dyDescent="0.25">
      <c r="A287" s="151">
        <f ca="1">IF(ISNUMBER(SEARCH('Resource Plan'!$C$10,B287,1)),MAX($A$1:A286)+1,0)</f>
        <v>286</v>
      </c>
      <c r="B287" t="s">
        <v>5401</v>
      </c>
      <c r="C287" t="s">
        <v>5402</v>
      </c>
      <c r="D287" t="s">
        <v>310</v>
      </c>
      <c r="E287" t="s">
        <v>7267</v>
      </c>
      <c r="F287" t="s">
        <v>2650</v>
      </c>
      <c r="G287" t="s">
        <v>2716</v>
      </c>
      <c r="I287" s="151" t="str">
        <f ca="1">IFERROR(VLOOKUP(ROWS($I$2:I287),$A$2:$B$1572,2,0),"")</f>
        <v>Daniel Szabo</v>
      </c>
      <c r="K287" s="151" t="str">
        <f t="shared" ca="1" si="4"/>
        <v>Daniel Szabo</v>
      </c>
    </row>
    <row r="288" spans="1:11" x14ac:dyDescent="0.25">
      <c r="A288" s="151">
        <f ca="1">IF(ISNUMBER(SEARCH('Resource Plan'!$C$10,B288,1)),MAX($A$1:A287)+1,0)</f>
        <v>287</v>
      </c>
      <c r="B288" t="s">
        <v>3476</v>
      </c>
      <c r="C288" t="s">
        <v>3477</v>
      </c>
      <c r="D288" t="s">
        <v>3107</v>
      </c>
      <c r="E288" t="s">
        <v>40</v>
      </c>
      <c r="F288" t="s">
        <v>2650</v>
      </c>
      <c r="G288" t="s">
        <v>2716</v>
      </c>
      <c r="I288" s="151" t="str">
        <f ca="1">IFERROR(VLOOKUP(ROWS($I$2:I288),$A$2:$B$1572,2,0),"")</f>
        <v>Daniel Weber</v>
      </c>
      <c r="K288" s="151" t="str">
        <f t="shared" ca="1" si="4"/>
        <v>Daniel Weber</v>
      </c>
    </row>
    <row r="289" spans="1:11" x14ac:dyDescent="0.25">
      <c r="A289" s="151">
        <f ca="1">IF(ISNUMBER(SEARCH('Resource Plan'!$C$10,B289,1)),MAX($A$1:A288)+1,0)</f>
        <v>288</v>
      </c>
      <c r="B289" t="s">
        <v>4753</v>
      </c>
      <c r="C289" t="s">
        <v>4754</v>
      </c>
      <c r="D289" t="s">
        <v>4740</v>
      </c>
      <c r="E289" t="s">
        <v>39</v>
      </c>
      <c r="F289" t="s">
        <v>2650</v>
      </c>
      <c r="G289" t="s">
        <v>4755</v>
      </c>
      <c r="I289" s="151" t="str">
        <f ca="1">IFERROR(VLOOKUP(ROWS($I$2:I289),$A$2:$B$1572,2,0),"")</f>
        <v>DANNA MARIA DUARTE ROA</v>
      </c>
      <c r="K289" s="151" t="str">
        <f t="shared" ca="1" si="4"/>
        <v>DANNA MARIA DUARTE ROA</v>
      </c>
    </row>
    <row r="290" spans="1:11" x14ac:dyDescent="0.25">
      <c r="A290" s="151">
        <f ca="1">IF(ISNUMBER(SEARCH('Resource Plan'!$C$10,B290,1)),MAX($A$1:A289)+1,0)</f>
        <v>289</v>
      </c>
      <c r="B290" t="s">
        <v>4922</v>
      </c>
      <c r="C290" t="s">
        <v>4923</v>
      </c>
      <c r="D290" t="s">
        <v>4924</v>
      </c>
      <c r="E290" t="s">
        <v>2649</v>
      </c>
      <c r="F290" t="s">
        <v>2650</v>
      </c>
      <c r="G290" t="s">
        <v>2658</v>
      </c>
      <c r="I290" s="151" t="str">
        <f ca="1">IFERROR(VLOOKUP(ROWS($I$2:I290),$A$2:$B$1572,2,0),"")</f>
        <v>Danny KO</v>
      </c>
      <c r="K290" s="151" t="str">
        <f t="shared" ca="1" si="4"/>
        <v>Danny KO</v>
      </c>
    </row>
    <row r="291" spans="1:11" x14ac:dyDescent="0.25">
      <c r="A291" s="151">
        <f ca="1">IF(ISNUMBER(SEARCH('Resource Plan'!$C$10,B291,1)),MAX($A$1:A290)+1,0)</f>
        <v>290</v>
      </c>
      <c r="B291" t="s">
        <v>3698</v>
      </c>
      <c r="C291" t="s">
        <v>3699</v>
      </c>
      <c r="D291" t="s">
        <v>3107</v>
      </c>
      <c r="E291" t="s">
        <v>40</v>
      </c>
      <c r="F291" t="s">
        <v>2650</v>
      </c>
      <c r="G291" t="s">
        <v>3700</v>
      </c>
      <c r="I291" s="151" t="str">
        <f ca="1">IFERROR(VLOOKUP(ROWS($I$2:I291),$A$2:$B$1572,2,0),"")</f>
        <v>Daren Anderson</v>
      </c>
      <c r="K291" s="151" t="str">
        <f t="shared" ca="1" si="4"/>
        <v>Daren Anderson</v>
      </c>
    </row>
    <row r="292" spans="1:11" x14ac:dyDescent="0.25">
      <c r="A292" s="151">
        <f ca="1">IF(ISNUMBER(SEARCH('Resource Plan'!$C$10,B292,1)),MAX($A$1:A291)+1,0)</f>
        <v>291</v>
      </c>
      <c r="B292" t="s">
        <v>4034</v>
      </c>
      <c r="C292" t="s">
        <v>4035</v>
      </c>
      <c r="D292" t="s">
        <v>3107</v>
      </c>
      <c r="E292" t="s">
        <v>40</v>
      </c>
      <c r="F292" t="s">
        <v>2650</v>
      </c>
      <c r="G292" t="s">
        <v>2716</v>
      </c>
      <c r="I292" s="151" t="str">
        <f ca="1">IFERROR(VLOOKUP(ROWS($I$2:I292),$A$2:$B$1572,2,0),"")</f>
        <v>Darius Shofner</v>
      </c>
      <c r="K292" s="151" t="str">
        <f t="shared" ca="1" si="4"/>
        <v>Darius Shofner</v>
      </c>
    </row>
    <row r="293" spans="1:11" x14ac:dyDescent="0.25">
      <c r="A293" s="151">
        <f ca="1">IF(ISNUMBER(SEARCH('Resource Plan'!$C$10,B293,1)),MAX($A$1:A292)+1,0)</f>
        <v>292</v>
      </c>
      <c r="B293" t="s">
        <v>3926</v>
      </c>
      <c r="C293" t="s">
        <v>3927</v>
      </c>
      <c r="D293" t="s">
        <v>3107</v>
      </c>
      <c r="E293" t="s">
        <v>40</v>
      </c>
      <c r="F293" t="s">
        <v>2650</v>
      </c>
      <c r="G293" t="s">
        <v>2716</v>
      </c>
      <c r="I293" s="151" t="str">
        <f ca="1">IFERROR(VLOOKUP(ROWS($I$2:I293),$A$2:$B$1572,2,0),"")</f>
        <v>David Burks</v>
      </c>
      <c r="K293" s="151" t="str">
        <f t="shared" ca="1" si="4"/>
        <v>David Burks</v>
      </c>
    </row>
    <row r="294" spans="1:11" x14ac:dyDescent="0.25">
      <c r="A294" s="151">
        <f ca="1">IF(ISNUMBER(SEARCH('Resource Plan'!$C$10,B294,1)),MAX($A$1:A293)+1,0)</f>
        <v>293</v>
      </c>
      <c r="B294" t="s">
        <v>4820</v>
      </c>
      <c r="C294" t="s">
        <v>4821</v>
      </c>
      <c r="D294" t="s">
        <v>105</v>
      </c>
      <c r="E294" t="s">
        <v>39</v>
      </c>
      <c r="F294" t="s">
        <v>2650</v>
      </c>
      <c r="G294" t="s">
        <v>2929</v>
      </c>
      <c r="I294" s="151" t="str">
        <f ca="1">IFERROR(VLOOKUP(ROWS($I$2:I294),$A$2:$B$1572,2,0),"")</f>
        <v>DAVID DE CAMARGO RABELO</v>
      </c>
      <c r="K294" s="151" t="str">
        <f t="shared" ca="1" si="4"/>
        <v>DAVID DE CAMARGO RABELO</v>
      </c>
    </row>
    <row r="295" spans="1:11" x14ac:dyDescent="0.25">
      <c r="A295" s="151">
        <f ca="1">IF(ISNUMBER(SEARCH('Resource Plan'!$C$10,B295,1)),MAX($A$1:A294)+1,0)</f>
        <v>294</v>
      </c>
      <c r="B295" t="s">
        <v>5289</v>
      </c>
      <c r="C295" t="s">
        <v>5290</v>
      </c>
      <c r="D295" t="s">
        <v>310</v>
      </c>
      <c r="E295" t="s">
        <v>7267</v>
      </c>
      <c r="F295" t="s">
        <v>2650</v>
      </c>
      <c r="G295" t="s">
        <v>2716</v>
      </c>
      <c r="I295" s="151" t="str">
        <f ca="1">IFERROR(VLOOKUP(ROWS($I$2:I295),$A$2:$B$1572,2,0),"")</f>
        <v>David Dobos</v>
      </c>
      <c r="K295" s="151" t="str">
        <f t="shared" ca="1" si="4"/>
        <v>David Dobos</v>
      </c>
    </row>
    <row r="296" spans="1:11" x14ac:dyDescent="0.25">
      <c r="A296" s="151">
        <f ca="1">IF(ISNUMBER(SEARCH('Resource Plan'!$C$10,B296,1)),MAX($A$1:A295)+1,0)</f>
        <v>295</v>
      </c>
      <c r="B296" t="s">
        <v>4175</v>
      </c>
      <c r="C296" t="s">
        <v>4176</v>
      </c>
      <c r="D296" t="s">
        <v>3107</v>
      </c>
      <c r="E296" t="s">
        <v>40</v>
      </c>
      <c r="F296" t="s">
        <v>2650</v>
      </c>
      <c r="G296" t="s">
        <v>2716</v>
      </c>
      <c r="I296" s="151" t="str">
        <f ca="1">IFERROR(VLOOKUP(ROWS($I$2:I296),$A$2:$B$1572,2,0),"")</f>
        <v>David Gonzalez</v>
      </c>
      <c r="K296" s="151" t="str">
        <f t="shared" ca="1" si="4"/>
        <v>David Gonzalez</v>
      </c>
    </row>
    <row r="297" spans="1:11" x14ac:dyDescent="0.25">
      <c r="A297" s="151">
        <f ca="1">IF(ISNUMBER(SEARCH('Resource Plan'!$C$10,B297,1)),MAX($A$1:A296)+1,0)</f>
        <v>296</v>
      </c>
      <c r="B297" t="s">
        <v>3758</v>
      </c>
      <c r="C297" t="s">
        <v>3759</v>
      </c>
      <c r="D297" t="s">
        <v>3107</v>
      </c>
      <c r="E297" t="s">
        <v>40</v>
      </c>
      <c r="F297" t="s">
        <v>2650</v>
      </c>
      <c r="G297" t="s">
        <v>2929</v>
      </c>
      <c r="I297" s="151" t="str">
        <f ca="1">IFERROR(VLOOKUP(ROWS($I$2:I297),$A$2:$B$1572,2,0),"")</f>
        <v>David Gramley</v>
      </c>
      <c r="K297" s="151" t="str">
        <f t="shared" ca="1" si="4"/>
        <v>David Gramley</v>
      </c>
    </row>
    <row r="298" spans="1:11" x14ac:dyDescent="0.25">
      <c r="A298" s="151">
        <f ca="1">IF(ISNUMBER(SEARCH('Resource Plan'!$C$10,B298,1)),MAX($A$1:A297)+1,0)</f>
        <v>297</v>
      </c>
      <c r="B298" t="s">
        <v>3377</v>
      </c>
      <c r="C298" t="s">
        <v>3378</v>
      </c>
      <c r="D298" t="s">
        <v>3107</v>
      </c>
      <c r="E298" t="s">
        <v>40</v>
      </c>
      <c r="F298" t="s">
        <v>2650</v>
      </c>
      <c r="G298" t="s">
        <v>2721</v>
      </c>
      <c r="I298" s="151" t="str">
        <f ca="1">IFERROR(VLOOKUP(ROWS($I$2:I298),$A$2:$B$1572,2,0),"")</f>
        <v>David Kaylor</v>
      </c>
      <c r="K298" s="151" t="str">
        <f t="shared" ca="1" si="4"/>
        <v>David Kaylor</v>
      </c>
    </row>
    <row r="299" spans="1:11" x14ac:dyDescent="0.25">
      <c r="A299" s="151">
        <f ca="1">IF(ISNUMBER(SEARCH('Resource Plan'!$C$10,B299,1)),MAX($A$1:A298)+1,0)</f>
        <v>298</v>
      </c>
      <c r="B299" t="s">
        <v>4247</v>
      </c>
      <c r="C299" t="s">
        <v>4248</v>
      </c>
      <c r="D299" t="s">
        <v>3107</v>
      </c>
      <c r="E299" t="s">
        <v>40</v>
      </c>
      <c r="F299" t="s">
        <v>2650</v>
      </c>
      <c r="G299" t="s">
        <v>2721</v>
      </c>
      <c r="I299" s="151" t="str">
        <f ca="1">IFERROR(VLOOKUP(ROWS($I$2:I299),$A$2:$B$1572,2,0),"")</f>
        <v>DAVID MARTINEZ</v>
      </c>
      <c r="K299" s="151" t="str">
        <f t="shared" ca="1" si="4"/>
        <v>DAVID MARTINEZ</v>
      </c>
    </row>
    <row r="300" spans="1:11" x14ac:dyDescent="0.25">
      <c r="A300" s="151">
        <f ca="1">IF(ISNUMBER(SEARCH('Resource Plan'!$C$10,B300,1)),MAX($A$1:A299)+1,0)</f>
        <v>299</v>
      </c>
      <c r="B300" t="s">
        <v>3843</v>
      </c>
      <c r="C300" t="s">
        <v>3844</v>
      </c>
      <c r="D300" t="s">
        <v>3107</v>
      </c>
      <c r="E300" t="s">
        <v>40</v>
      </c>
      <c r="F300" t="s">
        <v>2650</v>
      </c>
      <c r="G300" t="s">
        <v>2716</v>
      </c>
      <c r="I300" s="151" t="str">
        <f ca="1">IFERROR(VLOOKUP(ROWS($I$2:I300),$A$2:$B$1572,2,0),"")</f>
        <v>David McGuire</v>
      </c>
      <c r="K300" s="151" t="str">
        <f t="shared" ca="1" si="4"/>
        <v>David McGuire</v>
      </c>
    </row>
    <row r="301" spans="1:11" x14ac:dyDescent="0.25">
      <c r="A301" s="151">
        <f ca="1">IF(ISNUMBER(SEARCH('Resource Plan'!$C$10,B301,1)),MAX($A$1:A300)+1,0)</f>
        <v>300</v>
      </c>
      <c r="B301" t="s">
        <v>5232</v>
      </c>
      <c r="C301" t="s">
        <v>5233</v>
      </c>
      <c r="D301" t="s">
        <v>310</v>
      </c>
      <c r="E301" t="s">
        <v>7267</v>
      </c>
      <c r="F301" t="s">
        <v>2650</v>
      </c>
      <c r="G301" t="s">
        <v>2716</v>
      </c>
      <c r="I301" s="151" t="str">
        <f ca="1">IFERROR(VLOOKUP(ROWS($I$2:I301),$A$2:$B$1572,2,0),"")</f>
        <v>David Meszaros</v>
      </c>
      <c r="K301" s="151" t="str">
        <f t="shared" ca="1" si="4"/>
        <v>David Meszaros</v>
      </c>
    </row>
    <row r="302" spans="1:11" x14ac:dyDescent="0.25">
      <c r="A302" s="151">
        <f ca="1">IF(ISNUMBER(SEARCH('Resource Plan'!$C$10,B302,1)),MAX($A$1:A301)+1,0)</f>
        <v>301</v>
      </c>
      <c r="B302" t="s">
        <v>3763</v>
      </c>
      <c r="C302" t="s">
        <v>3764</v>
      </c>
      <c r="D302" t="s">
        <v>3107</v>
      </c>
      <c r="E302" t="s">
        <v>40</v>
      </c>
      <c r="F302" t="s">
        <v>2650</v>
      </c>
      <c r="G302" t="s">
        <v>3765</v>
      </c>
      <c r="I302" s="151" t="str">
        <f ca="1">IFERROR(VLOOKUP(ROWS($I$2:I302),$A$2:$B$1572,2,0),"")</f>
        <v>DAVID MORIN</v>
      </c>
      <c r="K302" s="151" t="str">
        <f t="shared" ca="1" si="4"/>
        <v>DAVID MORIN</v>
      </c>
    </row>
    <row r="303" spans="1:11" x14ac:dyDescent="0.25">
      <c r="A303" s="151">
        <f ca="1">IF(ISNUMBER(SEARCH('Resource Plan'!$C$10,B303,1)),MAX($A$1:A302)+1,0)</f>
        <v>302</v>
      </c>
      <c r="B303" t="s">
        <v>5311</v>
      </c>
      <c r="C303" t="s">
        <v>5312</v>
      </c>
      <c r="D303" t="s">
        <v>310</v>
      </c>
      <c r="E303" t="s">
        <v>7267</v>
      </c>
      <c r="F303" t="s">
        <v>2650</v>
      </c>
      <c r="G303" t="s">
        <v>2721</v>
      </c>
      <c r="I303" s="151" t="str">
        <f ca="1">IFERROR(VLOOKUP(ROWS($I$2:I303),$A$2:$B$1572,2,0),"")</f>
        <v>David NAGY</v>
      </c>
      <c r="K303" s="151" t="str">
        <f t="shared" ca="1" si="4"/>
        <v>David NAGY</v>
      </c>
    </row>
    <row r="304" spans="1:11" x14ac:dyDescent="0.25">
      <c r="A304" s="151">
        <f ca="1">IF(ISNUMBER(SEARCH('Resource Plan'!$C$10,B304,1)),MAX($A$1:A303)+1,0)</f>
        <v>303</v>
      </c>
      <c r="B304" t="s">
        <v>3707</v>
      </c>
      <c r="C304" t="s">
        <v>3708</v>
      </c>
      <c r="D304" t="s">
        <v>3107</v>
      </c>
      <c r="E304" t="s">
        <v>40</v>
      </c>
      <c r="F304" t="s">
        <v>2650</v>
      </c>
      <c r="G304" t="s">
        <v>3072</v>
      </c>
      <c r="I304" s="151" t="str">
        <f ca="1">IFERROR(VLOOKUP(ROWS($I$2:I304),$A$2:$B$1572,2,0),"")</f>
        <v>DAVID NERI</v>
      </c>
      <c r="K304" s="151" t="str">
        <f t="shared" ca="1" si="4"/>
        <v>DAVID NERI</v>
      </c>
    </row>
    <row r="305" spans="1:11" x14ac:dyDescent="0.25">
      <c r="A305" s="151">
        <f ca="1">IF(ISNUMBER(SEARCH('Resource Plan'!$C$10,B305,1)),MAX($A$1:A304)+1,0)</f>
        <v>304</v>
      </c>
      <c r="B305" t="s">
        <v>3393</v>
      </c>
      <c r="C305" t="s">
        <v>3394</v>
      </c>
      <c r="D305" t="s">
        <v>3107</v>
      </c>
      <c r="E305" t="s">
        <v>40</v>
      </c>
      <c r="F305" t="s">
        <v>2650</v>
      </c>
      <c r="G305" t="s">
        <v>2716</v>
      </c>
      <c r="I305" s="151" t="str">
        <f ca="1">IFERROR(VLOOKUP(ROWS($I$2:I305),$A$2:$B$1572,2,0),"")</f>
        <v>David Salinger</v>
      </c>
      <c r="K305" s="151" t="str">
        <f t="shared" ca="1" si="4"/>
        <v>David Salinger</v>
      </c>
    </row>
    <row r="306" spans="1:11" x14ac:dyDescent="0.25">
      <c r="A306" s="151">
        <f ca="1">IF(ISNUMBER(SEARCH('Resource Plan'!$C$10,B306,1)),MAX($A$1:A305)+1,0)</f>
        <v>305</v>
      </c>
      <c r="B306" t="s">
        <v>5467</v>
      </c>
      <c r="C306" t="s">
        <v>5468</v>
      </c>
      <c r="D306" t="s">
        <v>310</v>
      </c>
      <c r="E306" t="s">
        <v>7267</v>
      </c>
      <c r="F306" t="s">
        <v>2650</v>
      </c>
      <c r="G306" t="s">
        <v>2716</v>
      </c>
      <c r="I306" s="151" t="str">
        <f ca="1">IFERROR(VLOOKUP(ROWS($I$2:I306),$A$2:$B$1572,2,0),"")</f>
        <v>David Szegedi</v>
      </c>
      <c r="K306" s="151" t="str">
        <f t="shared" ca="1" si="4"/>
        <v>David Szegedi</v>
      </c>
    </row>
    <row r="307" spans="1:11" x14ac:dyDescent="0.25">
      <c r="A307" s="151">
        <f ca="1">IF(ISNUMBER(SEARCH('Resource Plan'!$C$10,B307,1)),MAX($A$1:A306)+1,0)</f>
        <v>306</v>
      </c>
      <c r="B307" t="s">
        <v>6031</v>
      </c>
      <c r="C307" t="s">
        <v>6105</v>
      </c>
      <c r="D307" t="s">
        <v>83</v>
      </c>
      <c r="E307" t="s">
        <v>7267</v>
      </c>
      <c r="F307" t="s">
        <v>2650</v>
      </c>
      <c r="G307" t="s">
        <v>3778</v>
      </c>
      <c r="I307" s="151" t="str">
        <f ca="1">IFERROR(VLOOKUP(ROWS($I$2:I307),$A$2:$B$1572,2,0),"")</f>
        <v>David Tourbier</v>
      </c>
      <c r="K307" s="151" t="str">
        <f t="shared" ca="1" si="4"/>
        <v>David Tourbier</v>
      </c>
    </row>
    <row r="308" spans="1:11" x14ac:dyDescent="0.25">
      <c r="A308" s="151">
        <f ca="1">IF(ISNUMBER(SEARCH('Resource Plan'!$C$10,B308,1)),MAX($A$1:A307)+1,0)</f>
        <v>307</v>
      </c>
      <c r="B308" t="s">
        <v>3739</v>
      </c>
      <c r="C308" t="s">
        <v>3740</v>
      </c>
      <c r="D308" t="s">
        <v>3107</v>
      </c>
      <c r="E308" t="s">
        <v>40</v>
      </c>
      <c r="F308" t="s">
        <v>2650</v>
      </c>
      <c r="G308" t="s">
        <v>2716</v>
      </c>
      <c r="I308" s="151" t="str">
        <f ca="1">IFERROR(VLOOKUP(ROWS($I$2:I308),$A$2:$B$1572,2,0),"")</f>
        <v>David Underwood</v>
      </c>
      <c r="K308" s="151" t="str">
        <f t="shared" ca="1" si="4"/>
        <v>David Underwood</v>
      </c>
    </row>
    <row r="309" spans="1:11" x14ac:dyDescent="0.25">
      <c r="A309" s="151">
        <f ca="1">IF(ISNUMBER(SEARCH('Resource Plan'!$C$10,B309,1)),MAX($A$1:A308)+1,0)</f>
        <v>308</v>
      </c>
      <c r="B309" t="s">
        <v>4132</v>
      </c>
      <c r="C309" t="s">
        <v>4133</v>
      </c>
      <c r="D309" t="s">
        <v>3107</v>
      </c>
      <c r="E309" t="s">
        <v>40</v>
      </c>
      <c r="F309" t="s">
        <v>2650</v>
      </c>
      <c r="G309" t="s">
        <v>4134</v>
      </c>
      <c r="I309" s="151" t="str">
        <f ca="1">IFERROR(VLOOKUP(ROWS($I$2:I309),$A$2:$B$1572,2,0),"")</f>
        <v>DAVID VAN VELUWEN</v>
      </c>
      <c r="K309" s="151" t="str">
        <f t="shared" ca="1" si="4"/>
        <v>DAVID VAN VELUWEN</v>
      </c>
    </row>
    <row r="310" spans="1:11" x14ac:dyDescent="0.25">
      <c r="A310" s="151">
        <f ca="1">IF(ISNUMBER(SEARCH('Resource Plan'!$C$10,B310,1)),MAX($A$1:A309)+1,0)</f>
        <v>309</v>
      </c>
      <c r="B310" t="s">
        <v>3930</v>
      </c>
      <c r="C310" t="s">
        <v>3931</v>
      </c>
      <c r="D310" t="s">
        <v>3107</v>
      </c>
      <c r="E310" t="s">
        <v>40</v>
      </c>
      <c r="F310" t="s">
        <v>2650</v>
      </c>
      <c r="G310" t="s">
        <v>2716</v>
      </c>
      <c r="I310" s="151" t="str">
        <f ca="1">IFERROR(VLOOKUP(ROWS($I$2:I310),$A$2:$B$1572,2,0),"")</f>
        <v>David Vega</v>
      </c>
      <c r="K310" s="151" t="str">
        <f t="shared" ca="1" si="4"/>
        <v>David Vega</v>
      </c>
    </row>
    <row r="311" spans="1:11" x14ac:dyDescent="0.25">
      <c r="A311" s="151">
        <f ca="1">IF(ISNUMBER(SEARCH('Resource Plan'!$C$10,B311,1)),MAX($A$1:A310)+1,0)</f>
        <v>310</v>
      </c>
      <c r="B311" t="s">
        <v>3116</v>
      </c>
      <c r="C311" t="s">
        <v>3117</v>
      </c>
      <c r="D311" t="s">
        <v>3107</v>
      </c>
      <c r="E311" t="s">
        <v>40</v>
      </c>
      <c r="F311" t="s">
        <v>2650</v>
      </c>
      <c r="G311" t="s">
        <v>2940</v>
      </c>
      <c r="I311" s="151" t="str">
        <f ca="1">IFERROR(VLOOKUP(ROWS($I$2:I311),$A$2:$B$1572,2,0),"")</f>
        <v>DAWN HUERTAS</v>
      </c>
      <c r="K311" s="151" t="str">
        <f t="shared" ca="1" si="4"/>
        <v>DAWN HUERTAS</v>
      </c>
    </row>
    <row r="312" spans="1:11" x14ac:dyDescent="0.25">
      <c r="A312" s="151">
        <f ca="1">IF(ISNUMBER(SEARCH('Resource Plan'!$C$10,B312,1)),MAX($A$1:A311)+1,0)</f>
        <v>311</v>
      </c>
      <c r="B312" t="s">
        <v>3650</v>
      </c>
      <c r="C312" t="s">
        <v>3651</v>
      </c>
      <c r="D312" t="s">
        <v>3107</v>
      </c>
      <c r="E312" t="s">
        <v>40</v>
      </c>
      <c r="F312" t="s">
        <v>2650</v>
      </c>
      <c r="G312" t="s">
        <v>2716</v>
      </c>
      <c r="I312" s="151" t="str">
        <f ca="1">IFERROR(VLOOKUP(ROWS($I$2:I312),$A$2:$B$1572,2,0),"")</f>
        <v>Dawn Hutchison</v>
      </c>
      <c r="K312" s="151" t="str">
        <f t="shared" ca="1" si="4"/>
        <v>Dawn Hutchison</v>
      </c>
    </row>
    <row r="313" spans="1:11" x14ac:dyDescent="0.25">
      <c r="A313" s="151">
        <f ca="1">IF(ISNUMBER(SEARCH('Resource Plan'!$C$10,B313,1)),MAX($A$1:A312)+1,0)</f>
        <v>312</v>
      </c>
      <c r="B313" t="s">
        <v>4072</v>
      </c>
      <c r="C313" t="s">
        <v>4073</v>
      </c>
      <c r="D313" t="s">
        <v>3107</v>
      </c>
      <c r="E313" t="s">
        <v>40</v>
      </c>
      <c r="F313" t="s">
        <v>2650</v>
      </c>
      <c r="G313" t="s">
        <v>3112</v>
      </c>
      <c r="I313" s="151" t="str">
        <f ca="1">IFERROR(VLOOKUP(ROWS($I$2:I313),$A$2:$B$1572,2,0),"")</f>
        <v>Dawn Perry</v>
      </c>
      <c r="K313" s="151" t="str">
        <f t="shared" ca="1" si="4"/>
        <v>Dawn Perry</v>
      </c>
    </row>
    <row r="314" spans="1:11" x14ac:dyDescent="0.25">
      <c r="A314" s="151">
        <f ca="1">IF(ISNUMBER(SEARCH('Resource Plan'!$C$10,B314,1)),MAX($A$1:A313)+1,0)</f>
        <v>313</v>
      </c>
      <c r="B314" t="s">
        <v>3803</v>
      </c>
      <c r="C314" t="s">
        <v>3804</v>
      </c>
      <c r="D314" t="s">
        <v>3107</v>
      </c>
      <c r="E314" t="s">
        <v>40</v>
      </c>
      <c r="F314" t="s">
        <v>2650</v>
      </c>
      <c r="G314" t="s">
        <v>2708</v>
      </c>
      <c r="I314" s="151" t="str">
        <f ca="1">IFERROR(VLOOKUP(ROWS($I$2:I314),$A$2:$B$1572,2,0),"")</f>
        <v>DEBORAH BROWN</v>
      </c>
      <c r="K314" s="151" t="str">
        <f t="shared" ca="1" si="4"/>
        <v>DEBORAH BROWN</v>
      </c>
    </row>
    <row r="315" spans="1:11" x14ac:dyDescent="0.25">
      <c r="A315" s="151">
        <f ca="1">IF(ISNUMBER(SEARCH('Resource Plan'!$C$10,B315,1)),MAX($A$1:A314)+1,0)</f>
        <v>314</v>
      </c>
      <c r="B315" t="s">
        <v>3285</v>
      </c>
      <c r="C315" t="s">
        <v>3286</v>
      </c>
      <c r="D315" t="s">
        <v>3107</v>
      </c>
      <c r="E315" t="s">
        <v>40</v>
      </c>
      <c r="F315" t="s">
        <v>2650</v>
      </c>
      <c r="G315" t="s">
        <v>2716</v>
      </c>
      <c r="I315" s="151" t="str">
        <f ca="1">IFERROR(VLOOKUP(ROWS($I$2:I315),$A$2:$B$1572,2,0),"")</f>
        <v>Dennis Brown</v>
      </c>
      <c r="K315" s="151" t="str">
        <f t="shared" ca="1" si="4"/>
        <v>Dennis Brown</v>
      </c>
    </row>
    <row r="316" spans="1:11" x14ac:dyDescent="0.25">
      <c r="A316" s="151">
        <f ca="1">IF(ISNUMBER(SEARCH('Resource Plan'!$C$10,B316,1)),MAX($A$1:A315)+1,0)</f>
        <v>315</v>
      </c>
      <c r="B316" t="s">
        <v>3958</v>
      </c>
      <c r="C316" t="s">
        <v>3959</v>
      </c>
      <c r="D316" t="s">
        <v>3107</v>
      </c>
      <c r="E316" t="s">
        <v>40</v>
      </c>
      <c r="F316" t="s">
        <v>2650</v>
      </c>
      <c r="G316" t="s">
        <v>2716</v>
      </c>
      <c r="I316" s="151" t="str">
        <f ca="1">IFERROR(VLOOKUP(ROWS($I$2:I316),$A$2:$B$1572,2,0),"")</f>
        <v>Dennis Clarke</v>
      </c>
      <c r="K316" s="151" t="str">
        <f t="shared" ca="1" si="4"/>
        <v>Dennis Clarke</v>
      </c>
    </row>
    <row r="317" spans="1:11" x14ac:dyDescent="0.25">
      <c r="A317" s="151">
        <f ca="1">IF(ISNUMBER(SEARCH('Resource Plan'!$C$10,B317,1)),MAX($A$1:A316)+1,0)</f>
        <v>316</v>
      </c>
      <c r="B317" t="s">
        <v>3478</v>
      </c>
      <c r="C317" t="s">
        <v>3479</v>
      </c>
      <c r="D317" t="s">
        <v>3107</v>
      </c>
      <c r="E317" t="s">
        <v>40</v>
      </c>
      <c r="F317" t="s">
        <v>2650</v>
      </c>
      <c r="G317" t="s">
        <v>2716</v>
      </c>
      <c r="I317" s="151" t="str">
        <f ca="1">IFERROR(VLOOKUP(ROWS($I$2:I317),$A$2:$B$1572,2,0),"")</f>
        <v>Dennis Klinger</v>
      </c>
      <c r="K317" s="151" t="str">
        <f t="shared" ca="1" si="4"/>
        <v>Dennis Klinger</v>
      </c>
    </row>
    <row r="318" spans="1:11" x14ac:dyDescent="0.25">
      <c r="A318" s="151">
        <f ca="1">IF(ISNUMBER(SEARCH('Resource Plan'!$C$10,B318,1)),MAX($A$1:A317)+1,0)</f>
        <v>317</v>
      </c>
      <c r="B318" t="s">
        <v>3492</v>
      </c>
      <c r="C318" t="s">
        <v>3493</v>
      </c>
      <c r="D318" t="s">
        <v>3107</v>
      </c>
      <c r="E318" t="s">
        <v>40</v>
      </c>
      <c r="F318" t="s">
        <v>2650</v>
      </c>
      <c r="G318" t="s">
        <v>2716</v>
      </c>
      <c r="I318" s="151" t="str">
        <f ca="1">IFERROR(VLOOKUP(ROWS($I$2:I318),$A$2:$B$1572,2,0),"")</f>
        <v>Dennis Shutt</v>
      </c>
      <c r="K318" s="151" t="str">
        <f t="shared" ca="1" si="4"/>
        <v>Dennis Shutt</v>
      </c>
    </row>
    <row r="319" spans="1:11" x14ac:dyDescent="0.25">
      <c r="A319" s="151">
        <f ca="1">IF(ISNUMBER(SEARCH('Resource Plan'!$C$10,B319,1)),MAX($A$1:A318)+1,0)</f>
        <v>318</v>
      </c>
      <c r="B319" t="s">
        <v>6032</v>
      </c>
      <c r="C319" t="s">
        <v>6106</v>
      </c>
      <c r="D319" t="s">
        <v>318</v>
      </c>
      <c r="E319" t="s">
        <v>2649</v>
      </c>
      <c r="F319" t="s">
        <v>2650</v>
      </c>
      <c r="G319" t="s">
        <v>3717</v>
      </c>
      <c r="I319" s="151" t="str">
        <f ca="1">IFERROR(VLOOKUP(ROWS($I$2:I319),$A$2:$B$1572,2,0),"")</f>
        <v>Derrick Theen</v>
      </c>
      <c r="K319" s="151" t="str">
        <f t="shared" ca="1" si="4"/>
        <v>Derrick Theen</v>
      </c>
    </row>
    <row r="320" spans="1:11" x14ac:dyDescent="0.25">
      <c r="A320" s="151">
        <f ca="1">IF(ISNUMBER(SEARCH('Resource Plan'!$C$10,B320,1)),MAX($A$1:A319)+1,0)</f>
        <v>319</v>
      </c>
      <c r="B320" t="s">
        <v>3988</v>
      </c>
      <c r="C320" t="s">
        <v>3989</v>
      </c>
      <c r="D320" t="s">
        <v>3107</v>
      </c>
      <c r="E320" t="s">
        <v>40</v>
      </c>
      <c r="F320" t="s">
        <v>2650</v>
      </c>
      <c r="G320" t="s">
        <v>2716</v>
      </c>
      <c r="I320" s="151" t="str">
        <f ca="1">IFERROR(VLOOKUP(ROWS($I$2:I320),$A$2:$B$1572,2,0),"")</f>
        <v>Destany Riley</v>
      </c>
      <c r="K320" s="151" t="str">
        <f t="shared" ca="1" si="4"/>
        <v>Destany Riley</v>
      </c>
    </row>
    <row r="321" spans="1:11" x14ac:dyDescent="0.25">
      <c r="A321" s="151">
        <f ca="1">IF(ISNUMBER(SEARCH('Resource Plan'!$C$10,B321,1)),MAX($A$1:A320)+1,0)</f>
        <v>320</v>
      </c>
      <c r="B321" t="s">
        <v>2815</v>
      </c>
      <c r="C321" t="s">
        <v>2816</v>
      </c>
      <c r="D321" t="s">
        <v>318</v>
      </c>
      <c r="E321" t="s">
        <v>2649</v>
      </c>
      <c r="F321" t="s">
        <v>2650</v>
      </c>
      <c r="G321" t="s">
        <v>2716</v>
      </c>
      <c r="I321" s="151" t="str">
        <f ca="1">IFERROR(VLOOKUP(ROWS($I$2:I321),$A$2:$B$1572,2,0),"")</f>
        <v>Devandran BALAKRISHNAN</v>
      </c>
      <c r="K321" s="151" t="str">
        <f t="shared" ca="1" si="4"/>
        <v>Devandran BALAKRISHNAN</v>
      </c>
    </row>
    <row r="322" spans="1:11" x14ac:dyDescent="0.25">
      <c r="A322" s="151">
        <f ca="1">IF(ISNUMBER(SEARCH('Resource Plan'!$C$10,B322,1)),MAX($A$1:A321)+1,0)</f>
        <v>321</v>
      </c>
      <c r="B322" t="s">
        <v>4673</v>
      </c>
      <c r="C322" t="s">
        <v>4674</v>
      </c>
      <c r="D322" t="s">
        <v>108</v>
      </c>
      <c r="E322" t="s">
        <v>7268</v>
      </c>
      <c r="F322" t="s">
        <v>2650</v>
      </c>
      <c r="G322" t="s">
        <v>2654</v>
      </c>
      <c r="I322" s="151" t="str">
        <f ca="1">IFERROR(VLOOKUP(ROWS($I$2:I322),$A$2:$B$1572,2,0),"")</f>
        <v>DEVENDRA PRASAD</v>
      </c>
      <c r="K322" s="151" t="str">
        <f t="shared" ca="1" si="4"/>
        <v>DEVENDRA PRASAD</v>
      </c>
    </row>
    <row r="323" spans="1:11" x14ac:dyDescent="0.25">
      <c r="A323" s="151">
        <f ca="1">IF(ISNUMBER(SEARCH('Resource Plan'!$C$10,B323,1)),MAX($A$1:A322)+1,0)</f>
        <v>322</v>
      </c>
      <c r="B323" t="s">
        <v>3861</v>
      </c>
      <c r="C323" t="s">
        <v>3862</v>
      </c>
      <c r="D323" t="s">
        <v>3107</v>
      </c>
      <c r="E323" t="s">
        <v>40</v>
      </c>
      <c r="F323" t="s">
        <v>2650</v>
      </c>
      <c r="G323" t="s">
        <v>2716</v>
      </c>
      <c r="I323" s="151" t="str">
        <f ca="1">IFERROR(VLOOKUP(ROWS($I$2:I323),$A$2:$B$1572,2,0),"")</f>
        <v>Devon Perkins</v>
      </c>
      <c r="K323" s="151" t="str">
        <f t="shared" ref="K323:K386" ca="1" si="5">OFFSET($I$2,,,$K$1)</f>
        <v>Devon Perkins</v>
      </c>
    </row>
    <row r="324" spans="1:11" x14ac:dyDescent="0.25">
      <c r="A324" s="151">
        <f ca="1">IF(ISNUMBER(SEARCH('Resource Plan'!$C$10,B324,1)),MAX($A$1:A323)+1,0)</f>
        <v>323</v>
      </c>
      <c r="B324" t="s">
        <v>5722</v>
      </c>
      <c r="C324" t="s">
        <v>5723</v>
      </c>
      <c r="D324" t="s">
        <v>37</v>
      </c>
      <c r="E324" t="s">
        <v>37</v>
      </c>
      <c r="F324" t="s">
        <v>2650</v>
      </c>
      <c r="G324" t="s">
        <v>2721</v>
      </c>
      <c r="I324" s="151" t="str">
        <f ca="1">IFERROR(VLOOKUP(ROWS($I$2:I324),$A$2:$B$1572,2,0),"")</f>
        <v>DeYuan FANG</v>
      </c>
      <c r="K324" s="151" t="str">
        <f t="shared" ca="1" si="5"/>
        <v>DeYuan FANG</v>
      </c>
    </row>
    <row r="325" spans="1:11" x14ac:dyDescent="0.25">
      <c r="A325" s="151">
        <f ca="1">IF(ISNUMBER(SEARCH('Resource Plan'!$C$10,B325,1)),MAX($A$1:A324)+1,0)</f>
        <v>324</v>
      </c>
      <c r="B325" t="s">
        <v>4859</v>
      </c>
      <c r="C325" t="s">
        <v>4860</v>
      </c>
      <c r="D325" t="s">
        <v>2657</v>
      </c>
      <c r="E325" t="s">
        <v>2649</v>
      </c>
      <c r="F325" t="s">
        <v>2650</v>
      </c>
      <c r="G325" t="s">
        <v>2958</v>
      </c>
      <c r="I325" s="151" t="str">
        <f ca="1">IFERROR(VLOOKUP(ROWS($I$2:I325),$A$2:$B$1572,2,0),"")</f>
        <v>Dian UTAMI YUNINGSIH</v>
      </c>
      <c r="K325" s="151" t="str">
        <f t="shared" ca="1" si="5"/>
        <v>Dian UTAMI YUNINGSIH</v>
      </c>
    </row>
    <row r="326" spans="1:11" x14ac:dyDescent="0.25">
      <c r="A326" s="151">
        <f ca="1">IF(ISNUMBER(SEARCH('Resource Plan'!$C$10,B326,1)),MAX($A$1:A325)+1,0)</f>
        <v>325</v>
      </c>
      <c r="B326" t="s">
        <v>3488</v>
      </c>
      <c r="C326" t="s">
        <v>3489</v>
      </c>
      <c r="D326" t="s">
        <v>3107</v>
      </c>
      <c r="E326" t="s">
        <v>40</v>
      </c>
      <c r="F326" t="s">
        <v>2650</v>
      </c>
      <c r="G326" t="s">
        <v>2940</v>
      </c>
      <c r="I326" s="151" t="str">
        <f ca="1">IFERROR(VLOOKUP(ROWS($I$2:I326),$A$2:$B$1572,2,0),"")</f>
        <v>Diane Renshaw</v>
      </c>
      <c r="K326" s="151" t="str">
        <f t="shared" ca="1" si="5"/>
        <v>Diane Renshaw</v>
      </c>
    </row>
    <row r="327" spans="1:11" x14ac:dyDescent="0.25">
      <c r="A327" s="151">
        <f ca="1">IF(ISNUMBER(SEARCH('Resource Plan'!$C$10,B327,1)),MAX($A$1:A326)+1,0)</f>
        <v>326</v>
      </c>
      <c r="B327" t="s">
        <v>3713</v>
      </c>
      <c r="C327" t="s">
        <v>3714</v>
      </c>
      <c r="D327" t="s">
        <v>3107</v>
      </c>
      <c r="E327" t="s">
        <v>40</v>
      </c>
      <c r="F327" t="s">
        <v>2650</v>
      </c>
      <c r="G327" t="s">
        <v>3700</v>
      </c>
      <c r="I327" s="151" t="str">
        <f ca="1">IFERROR(VLOOKUP(ROWS($I$2:I327),$A$2:$B$1572,2,0),"")</f>
        <v>Dion Whitlock</v>
      </c>
      <c r="K327" s="151" t="str">
        <f t="shared" ca="1" si="5"/>
        <v>Dion Whitlock</v>
      </c>
    </row>
    <row r="328" spans="1:11" x14ac:dyDescent="0.25">
      <c r="A328" s="151">
        <f ca="1">IF(ISNUMBER(SEARCH('Resource Plan'!$C$10,B328,1)),MAX($A$1:A327)+1,0)</f>
        <v>327</v>
      </c>
      <c r="B328" t="s">
        <v>4698</v>
      </c>
      <c r="C328" t="s">
        <v>4699</v>
      </c>
      <c r="D328" t="s">
        <v>108</v>
      </c>
      <c r="E328" t="s">
        <v>7268</v>
      </c>
      <c r="F328" t="s">
        <v>2650</v>
      </c>
      <c r="G328" t="s">
        <v>2665</v>
      </c>
      <c r="I328" s="151" t="str">
        <f ca="1">IFERROR(VLOOKUP(ROWS($I$2:I328),$A$2:$B$1572,2,0),"")</f>
        <v>Dipesh Patel</v>
      </c>
      <c r="K328" s="151" t="str">
        <f t="shared" ca="1" si="5"/>
        <v>Dipesh Patel</v>
      </c>
    </row>
    <row r="329" spans="1:11" x14ac:dyDescent="0.25">
      <c r="A329" s="151">
        <f ca="1">IF(ISNUMBER(SEARCH('Resource Plan'!$C$10,B329,1)),MAX($A$1:A328)+1,0)</f>
        <v>328</v>
      </c>
      <c r="B329" t="s">
        <v>2696</v>
      </c>
      <c r="C329" t="s">
        <v>2697</v>
      </c>
      <c r="D329" t="s">
        <v>2657</v>
      </c>
      <c r="E329" t="s">
        <v>2649</v>
      </c>
      <c r="F329" t="s">
        <v>2650</v>
      </c>
      <c r="G329" t="s">
        <v>2658</v>
      </c>
      <c r="I329" s="151" t="str">
        <f ca="1">IFERROR(VLOOKUP(ROWS($I$2:I329),$A$2:$B$1572,2,0),"")</f>
        <v>Donna Lolita TAMBUNAN</v>
      </c>
      <c r="K329" s="151" t="str">
        <f t="shared" ca="1" si="5"/>
        <v>Donna Lolita TAMBUNAN</v>
      </c>
    </row>
    <row r="330" spans="1:11" x14ac:dyDescent="0.25">
      <c r="A330" s="151">
        <f ca="1">IF(ISNUMBER(SEARCH('Resource Plan'!$C$10,B330,1)),MAX($A$1:A329)+1,0)</f>
        <v>329</v>
      </c>
      <c r="B330" t="s">
        <v>3190</v>
      </c>
      <c r="C330" t="s">
        <v>3191</v>
      </c>
      <c r="D330" t="s">
        <v>3107</v>
      </c>
      <c r="E330" t="s">
        <v>40</v>
      </c>
      <c r="F330" t="s">
        <v>2650</v>
      </c>
      <c r="G330" t="s">
        <v>2940</v>
      </c>
      <c r="I330" s="151" t="str">
        <f ca="1">IFERROR(VLOOKUP(ROWS($I$2:I330),$A$2:$B$1572,2,0),"")</f>
        <v>Donna Sherk</v>
      </c>
      <c r="K330" s="151" t="str">
        <f t="shared" ca="1" si="5"/>
        <v>Donna Sherk</v>
      </c>
    </row>
    <row r="331" spans="1:11" x14ac:dyDescent="0.25">
      <c r="A331" s="151">
        <f ca="1">IF(ISNUMBER(SEARCH('Resource Plan'!$C$10,B331,1)),MAX($A$1:A330)+1,0)</f>
        <v>330</v>
      </c>
      <c r="B331" t="s">
        <v>3946</v>
      </c>
      <c r="C331" t="s">
        <v>3947</v>
      </c>
      <c r="D331" t="s">
        <v>3107</v>
      </c>
      <c r="E331" t="s">
        <v>40</v>
      </c>
      <c r="F331" t="s">
        <v>2650</v>
      </c>
      <c r="G331" t="s">
        <v>2716</v>
      </c>
      <c r="I331" s="151" t="str">
        <f ca="1">IFERROR(VLOOKUP(ROWS($I$2:I331),$A$2:$B$1572,2,0),"")</f>
        <v>Donyell Jones</v>
      </c>
      <c r="K331" s="151" t="str">
        <f t="shared" ca="1" si="5"/>
        <v>Donyell Jones</v>
      </c>
    </row>
    <row r="332" spans="1:11" x14ac:dyDescent="0.25">
      <c r="A332" s="151">
        <f ca="1">IF(ISNUMBER(SEARCH('Resource Plan'!$C$10,B332,1)),MAX($A$1:A331)+1,0)</f>
        <v>331</v>
      </c>
      <c r="B332" t="s">
        <v>4874</v>
      </c>
      <c r="C332" t="s">
        <v>4875</v>
      </c>
      <c r="D332" t="s">
        <v>4869</v>
      </c>
      <c r="E332" t="s">
        <v>2649</v>
      </c>
      <c r="F332" t="s">
        <v>2650</v>
      </c>
      <c r="G332" t="s">
        <v>2929</v>
      </c>
      <c r="I332" s="151" t="str">
        <f ca="1">IFERROR(VLOOKUP(ROWS($I$2:I332),$A$2:$B$1572,2,0),"")</f>
        <v>Doo-Ri OH</v>
      </c>
      <c r="K332" s="151" t="str">
        <f t="shared" ca="1" si="5"/>
        <v>Doo-Ri OH</v>
      </c>
    </row>
    <row r="333" spans="1:11" x14ac:dyDescent="0.25">
      <c r="A333" s="151">
        <f ca="1">IF(ISNUMBER(SEARCH('Resource Plan'!$C$10,B333,1)),MAX($A$1:A332)+1,0)</f>
        <v>332</v>
      </c>
      <c r="B333" t="s">
        <v>3849</v>
      </c>
      <c r="C333" t="s">
        <v>3850</v>
      </c>
      <c r="D333" t="s">
        <v>3107</v>
      </c>
      <c r="E333" t="s">
        <v>40</v>
      </c>
      <c r="F333" t="s">
        <v>2650</v>
      </c>
      <c r="G333" t="s">
        <v>2716</v>
      </c>
      <c r="I333" s="151" t="str">
        <f ca="1">IFERROR(VLOOKUP(ROWS($I$2:I333),$A$2:$B$1572,2,0),"")</f>
        <v>Douglas Pearson</v>
      </c>
      <c r="K333" s="151" t="str">
        <f t="shared" ca="1" si="5"/>
        <v>Douglas Pearson</v>
      </c>
    </row>
    <row r="334" spans="1:11" x14ac:dyDescent="0.25">
      <c r="A334" s="151">
        <f ca="1">IF(ISNUMBER(SEARCH('Resource Plan'!$C$10,B334,1)),MAX($A$1:A333)+1,0)</f>
        <v>333</v>
      </c>
      <c r="B334" t="s">
        <v>3877</v>
      </c>
      <c r="C334" t="s">
        <v>3878</v>
      </c>
      <c r="D334" t="s">
        <v>3107</v>
      </c>
      <c r="E334" t="s">
        <v>40</v>
      </c>
      <c r="F334" t="s">
        <v>2650</v>
      </c>
      <c r="G334" t="s">
        <v>2716</v>
      </c>
      <c r="I334" s="151" t="str">
        <f ca="1">IFERROR(VLOOKUP(ROWS($I$2:I334),$A$2:$B$1572,2,0),"")</f>
        <v>Douglas Welch</v>
      </c>
      <c r="K334" s="151" t="str">
        <f t="shared" ca="1" si="5"/>
        <v>Douglas Welch</v>
      </c>
    </row>
    <row r="335" spans="1:11" x14ac:dyDescent="0.25">
      <c r="A335" s="151">
        <f ca="1">IF(ISNUMBER(SEARCH('Resource Plan'!$C$10,B335,1)),MAX($A$1:A334)+1,0)</f>
        <v>334</v>
      </c>
      <c r="B335" t="s">
        <v>3970</v>
      </c>
      <c r="C335" t="s">
        <v>3971</v>
      </c>
      <c r="D335" t="s">
        <v>3107</v>
      </c>
      <c r="E335" t="s">
        <v>40</v>
      </c>
      <c r="F335" t="s">
        <v>2650</v>
      </c>
      <c r="G335" t="s">
        <v>2716</v>
      </c>
      <c r="I335" s="151" t="str">
        <f ca="1">IFERROR(VLOOKUP(ROWS($I$2:I335),$A$2:$B$1572,2,0),"")</f>
        <v>Dustin Farmer</v>
      </c>
      <c r="K335" s="151" t="str">
        <f t="shared" ca="1" si="5"/>
        <v>Dustin Farmer</v>
      </c>
    </row>
    <row r="336" spans="1:11" x14ac:dyDescent="0.25">
      <c r="A336" s="151">
        <f ca="1">IF(ISNUMBER(SEARCH('Resource Plan'!$C$10,B336,1)),MAX($A$1:A335)+1,0)</f>
        <v>335</v>
      </c>
      <c r="B336" t="s">
        <v>3928</v>
      </c>
      <c r="C336" t="s">
        <v>3929</v>
      </c>
      <c r="D336" t="s">
        <v>3107</v>
      </c>
      <c r="E336" t="s">
        <v>40</v>
      </c>
      <c r="F336" t="s">
        <v>2650</v>
      </c>
      <c r="G336" t="s">
        <v>2716</v>
      </c>
      <c r="I336" s="151" t="str">
        <f ca="1">IFERROR(VLOOKUP(ROWS($I$2:I336),$A$2:$B$1572,2,0),"")</f>
        <v>Dustin Robinette</v>
      </c>
      <c r="K336" s="151" t="str">
        <f t="shared" ca="1" si="5"/>
        <v>Dustin Robinette</v>
      </c>
    </row>
    <row r="337" spans="1:11" x14ac:dyDescent="0.25">
      <c r="A337" s="151">
        <f ca="1">IF(ISNUMBER(SEARCH('Resource Plan'!$C$10,B337,1)),MAX($A$1:A336)+1,0)</f>
        <v>336</v>
      </c>
      <c r="B337" t="s">
        <v>3735</v>
      </c>
      <c r="C337" t="s">
        <v>3736</v>
      </c>
      <c r="D337" t="s">
        <v>3107</v>
      </c>
      <c r="E337" t="s">
        <v>40</v>
      </c>
      <c r="F337" t="s">
        <v>2650</v>
      </c>
      <c r="G337" t="s">
        <v>2716</v>
      </c>
      <c r="I337" s="151" t="str">
        <f ca="1">IFERROR(VLOOKUP(ROWS($I$2:I337),$A$2:$B$1572,2,0),"")</f>
        <v>Dustin Sprenkle</v>
      </c>
      <c r="K337" s="151" t="str">
        <f t="shared" ca="1" si="5"/>
        <v>Dustin Sprenkle</v>
      </c>
    </row>
    <row r="338" spans="1:11" x14ac:dyDescent="0.25">
      <c r="A338" s="151">
        <f ca="1">IF(ISNUMBER(SEARCH('Resource Plan'!$C$10,B338,1)),MAX($A$1:A337)+1,0)</f>
        <v>337</v>
      </c>
      <c r="B338" t="s">
        <v>4042</v>
      </c>
      <c r="C338" t="s">
        <v>4043</v>
      </c>
      <c r="D338" t="s">
        <v>3107</v>
      </c>
      <c r="E338" t="s">
        <v>40</v>
      </c>
      <c r="F338" t="s">
        <v>2650</v>
      </c>
      <c r="G338" t="s">
        <v>2716</v>
      </c>
      <c r="I338" s="151" t="str">
        <f ca="1">IFERROR(VLOOKUP(ROWS($I$2:I338),$A$2:$B$1572,2,0),"")</f>
        <v>Dylan Bice</v>
      </c>
      <c r="K338" s="151" t="str">
        <f t="shared" ca="1" si="5"/>
        <v>Dylan Bice</v>
      </c>
    </row>
    <row r="339" spans="1:11" x14ac:dyDescent="0.25">
      <c r="A339" s="151">
        <f ca="1">IF(ISNUMBER(SEARCH('Resource Plan'!$C$10,B339,1)),MAX($A$1:A338)+1,0)</f>
        <v>338</v>
      </c>
      <c r="B339" t="s">
        <v>3640</v>
      </c>
      <c r="C339" t="s">
        <v>3641</v>
      </c>
      <c r="D339" t="s">
        <v>3107</v>
      </c>
      <c r="E339" t="s">
        <v>40</v>
      </c>
      <c r="F339" t="s">
        <v>2650</v>
      </c>
      <c r="G339" t="s">
        <v>2716</v>
      </c>
      <c r="I339" s="151" t="str">
        <f ca="1">IFERROR(VLOOKUP(ROWS($I$2:I339),$A$2:$B$1572,2,0),"")</f>
        <v>Earl Hawthorne</v>
      </c>
      <c r="K339" s="151" t="str">
        <f t="shared" ca="1" si="5"/>
        <v>Earl Hawthorne</v>
      </c>
    </row>
    <row r="340" spans="1:11" x14ac:dyDescent="0.25">
      <c r="A340" s="151">
        <f ca="1">IF(ISNUMBER(SEARCH('Resource Plan'!$C$10,B340,1)),MAX($A$1:A339)+1,0)</f>
        <v>339</v>
      </c>
      <c r="B340" t="s">
        <v>4227</v>
      </c>
      <c r="C340" t="s">
        <v>4228</v>
      </c>
      <c r="D340" t="s">
        <v>3107</v>
      </c>
      <c r="E340" t="s">
        <v>40</v>
      </c>
      <c r="F340" t="s">
        <v>2650</v>
      </c>
      <c r="G340" t="s">
        <v>2658</v>
      </c>
      <c r="I340" s="151" t="str">
        <f ca="1">IFERROR(VLOOKUP(ROWS($I$2:I340),$A$2:$B$1572,2,0),"")</f>
        <v>Edgar Arreola</v>
      </c>
      <c r="K340" s="151" t="str">
        <f t="shared" ca="1" si="5"/>
        <v>Edgar Arreola</v>
      </c>
    </row>
    <row r="341" spans="1:11" x14ac:dyDescent="0.25">
      <c r="A341" s="151">
        <f ca="1">IF(ISNUMBER(SEARCH('Resource Plan'!$C$10,B341,1)),MAX($A$1:A340)+1,0)</f>
        <v>340</v>
      </c>
      <c r="B341" t="s">
        <v>4080</v>
      </c>
      <c r="C341" t="s">
        <v>4081</v>
      </c>
      <c r="D341" t="s">
        <v>3788</v>
      </c>
      <c r="E341" t="s">
        <v>40</v>
      </c>
      <c r="F341" t="s">
        <v>2650</v>
      </c>
      <c r="G341" t="s">
        <v>2923</v>
      </c>
      <c r="I341" s="151" t="str">
        <f ca="1">IFERROR(VLOOKUP(ROWS($I$2:I341),$A$2:$B$1572,2,0),"")</f>
        <v>Edgar Francisco Cruz</v>
      </c>
      <c r="K341" s="151" t="str">
        <f t="shared" ca="1" si="5"/>
        <v>Edgar Francisco Cruz</v>
      </c>
    </row>
    <row r="342" spans="1:11" x14ac:dyDescent="0.25">
      <c r="A342" s="151">
        <f ca="1">IF(ISNUMBER(SEARCH('Resource Plan'!$C$10,B342,1)),MAX($A$1:A341)+1,0)</f>
        <v>341</v>
      </c>
      <c r="B342" t="s">
        <v>5208</v>
      </c>
      <c r="C342" t="s">
        <v>5209</v>
      </c>
      <c r="D342" t="s">
        <v>310</v>
      </c>
      <c r="E342" t="s">
        <v>7267</v>
      </c>
      <c r="F342" t="s">
        <v>2650</v>
      </c>
      <c r="G342" t="s">
        <v>2716</v>
      </c>
      <c r="I342" s="151" t="str">
        <f ca="1">IFERROR(VLOOKUP(ROWS($I$2:I342),$A$2:$B$1572,2,0),"")</f>
        <v>Edina Gaspar</v>
      </c>
      <c r="K342" s="151" t="str">
        <f t="shared" ca="1" si="5"/>
        <v>Edina Gaspar</v>
      </c>
    </row>
    <row r="343" spans="1:11" x14ac:dyDescent="0.25">
      <c r="A343" s="151">
        <f ca="1">IF(ISNUMBER(SEARCH('Resource Plan'!$C$10,B343,1)),MAX($A$1:A342)+1,0)</f>
        <v>342</v>
      </c>
      <c r="B343" t="s">
        <v>4120</v>
      </c>
      <c r="C343" t="s">
        <v>4121</v>
      </c>
      <c r="D343" t="s">
        <v>3788</v>
      </c>
      <c r="E343" t="s">
        <v>40</v>
      </c>
      <c r="F343" t="s">
        <v>2650</v>
      </c>
      <c r="G343" t="s">
        <v>3115</v>
      </c>
      <c r="I343" s="151" t="str">
        <f ca="1">IFERROR(VLOOKUP(ROWS($I$2:I343),$A$2:$B$1572,2,0),"")</f>
        <v>Edison Antonio Juarez</v>
      </c>
      <c r="K343" s="151" t="str">
        <f t="shared" ca="1" si="5"/>
        <v>Edison Antonio Juarez</v>
      </c>
    </row>
    <row r="344" spans="1:11" x14ac:dyDescent="0.25">
      <c r="A344" s="151">
        <f ca="1">IF(ISNUMBER(SEARCH('Resource Plan'!$C$10,B344,1)),MAX($A$1:A343)+1,0)</f>
        <v>343</v>
      </c>
      <c r="B344" t="s">
        <v>4810</v>
      </c>
      <c r="C344" t="s">
        <v>4811</v>
      </c>
      <c r="D344" t="s">
        <v>4760</v>
      </c>
      <c r="E344" t="s">
        <v>39</v>
      </c>
      <c r="F344" t="s">
        <v>2650</v>
      </c>
      <c r="G344" t="s">
        <v>2923</v>
      </c>
      <c r="I344" s="151" t="str">
        <f ca="1">IFERROR(VLOOKUP(ROWS($I$2:I344),$A$2:$B$1572,2,0),"")</f>
        <v>EDNA ROJAS PUENTES</v>
      </c>
      <c r="K344" s="151" t="str">
        <f t="shared" ca="1" si="5"/>
        <v>EDNA ROJAS PUENTES</v>
      </c>
    </row>
    <row r="345" spans="1:11" x14ac:dyDescent="0.25">
      <c r="A345" s="151">
        <f ca="1">IF(ISNUMBER(SEARCH('Resource Plan'!$C$10,B345,1)),MAX($A$1:A344)+1,0)</f>
        <v>344</v>
      </c>
      <c r="B345" t="s">
        <v>3972</v>
      </c>
      <c r="C345" t="s">
        <v>3973</v>
      </c>
      <c r="D345" t="s">
        <v>3107</v>
      </c>
      <c r="E345" t="s">
        <v>40</v>
      </c>
      <c r="F345" t="s">
        <v>2650</v>
      </c>
      <c r="G345" t="s">
        <v>2716</v>
      </c>
      <c r="I345" s="151" t="str">
        <f ca="1">IFERROR(VLOOKUP(ROWS($I$2:I345),$A$2:$B$1572,2,0),"")</f>
        <v>Eduardo Antonio</v>
      </c>
      <c r="K345" s="151" t="str">
        <f t="shared" ca="1" si="5"/>
        <v>Eduardo Antonio</v>
      </c>
    </row>
    <row r="346" spans="1:11" x14ac:dyDescent="0.25">
      <c r="A346" s="151">
        <f ca="1">IF(ISNUMBER(SEARCH('Resource Plan'!$C$10,B346,1)),MAX($A$1:A345)+1,0)</f>
        <v>345</v>
      </c>
      <c r="B346" t="s">
        <v>3089</v>
      </c>
      <c r="C346" t="s">
        <v>3090</v>
      </c>
      <c r="D346" t="s">
        <v>318</v>
      </c>
      <c r="E346" t="s">
        <v>2649</v>
      </c>
      <c r="F346" t="s">
        <v>2650</v>
      </c>
      <c r="G346" t="s">
        <v>3080</v>
      </c>
      <c r="I346" s="151" t="str">
        <f ca="1">IFERROR(VLOOKUP(ROWS($I$2:I346),$A$2:$B$1572,2,0),"")</f>
        <v>Edwin Gomez PLACID GOMEZ</v>
      </c>
      <c r="K346" s="151" t="str">
        <f t="shared" ca="1" si="5"/>
        <v>Edwin Gomez PLACID GOMEZ</v>
      </c>
    </row>
    <row r="347" spans="1:11" x14ac:dyDescent="0.25">
      <c r="A347" s="151">
        <f ca="1">IF(ISNUMBER(SEARCH('Resource Plan'!$C$10,B347,1)),MAX($A$1:A346)+1,0)</f>
        <v>346</v>
      </c>
      <c r="B347" t="s">
        <v>3236</v>
      </c>
      <c r="C347" t="s">
        <v>3237</v>
      </c>
      <c r="D347" t="s">
        <v>3107</v>
      </c>
      <c r="E347" t="s">
        <v>40</v>
      </c>
      <c r="F347" t="s">
        <v>2650</v>
      </c>
      <c r="G347" t="s">
        <v>3238</v>
      </c>
      <c r="I347" s="151" t="str">
        <f ca="1">IFERROR(VLOOKUP(ROWS($I$2:I347),$A$2:$B$1572,2,0),"")</f>
        <v>Edwin MARTIS-PEREIRA</v>
      </c>
      <c r="K347" s="151" t="str">
        <f t="shared" ca="1" si="5"/>
        <v>Edwin MARTIS-PEREIRA</v>
      </c>
    </row>
    <row r="348" spans="1:11" x14ac:dyDescent="0.25">
      <c r="A348" s="151">
        <f ca="1">IF(ISNUMBER(SEARCH('Resource Plan'!$C$10,B348,1)),MAX($A$1:A347)+1,0)</f>
        <v>347</v>
      </c>
      <c r="B348" t="s">
        <v>3444</v>
      </c>
      <c r="C348" t="s">
        <v>3445</v>
      </c>
      <c r="D348" t="s">
        <v>3107</v>
      </c>
      <c r="E348" t="s">
        <v>40</v>
      </c>
      <c r="F348" t="s">
        <v>2650</v>
      </c>
      <c r="G348" t="s">
        <v>3017</v>
      </c>
      <c r="I348" s="151" t="str">
        <f ca="1">IFERROR(VLOOKUP(ROWS($I$2:I348),$A$2:$B$1572,2,0),"")</f>
        <v>Eileen Vargas</v>
      </c>
      <c r="K348" s="151" t="str">
        <f t="shared" ca="1" si="5"/>
        <v>Eileen Vargas</v>
      </c>
    </row>
    <row r="349" spans="1:11" x14ac:dyDescent="0.25">
      <c r="A349" s="151">
        <f ca="1">IF(ISNUMBER(SEARCH('Resource Plan'!$C$10,B349,1)),MAX($A$1:A348)+1,0)</f>
        <v>348</v>
      </c>
      <c r="B349" t="s">
        <v>4956</v>
      </c>
      <c r="C349" t="s">
        <v>4957</v>
      </c>
      <c r="D349" t="s">
        <v>4955</v>
      </c>
      <c r="E349" t="s">
        <v>2649</v>
      </c>
      <c r="F349" t="s">
        <v>2650</v>
      </c>
      <c r="G349" t="s">
        <v>2728</v>
      </c>
      <c r="I349" s="151" t="str">
        <f ca="1">IFERROR(VLOOKUP(ROWS($I$2:I349),$A$2:$B$1572,2,0),"")</f>
        <v>Ekachai RUNGTIWA</v>
      </c>
      <c r="K349" s="151" t="str">
        <f t="shared" ca="1" si="5"/>
        <v>Ekachai RUNGTIWA</v>
      </c>
    </row>
    <row r="350" spans="1:11" x14ac:dyDescent="0.25">
      <c r="A350" s="151">
        <f ca="1">IF(ISNUMBER(SEARCH('Resource Plan'!$C$10,B350,1)),MAX($A$1:A349)+1,0)</f>
        <v>349</v>
      </c>
      <c r="B350" t="s">
        <v>4255</v>
      </c>
      <c r="C350" t="s">
        <v>4256</v>
      </c>
      <c r="D350" t="s">
        <v>3107</v>
      </c>
      <c r="E350" t="s">
        <v>40</v>
      </c>
      <c r="F350" t="s">
        <v>2650</v>
      </c>
      <c r="G350" t="s">
        <v>2721</v>
      </c>
      <c r="I350" s="151" t="str">
        <f ca="1">IFERROR(VLOOKUP(ROWS($I$2:I350),$A$2:$B$1572,2,0),"")</f>
        <v>Elizabeth Alonzo</v>
      </c>
      <c r="K350" s="151" t="str">
        <f t="shared" ca="1" si="5"/>
        <v>Elizabeth Alonzo</v>
      </c>
    </row>
    <row r="351" spans="1:11" x14ac:dyDescent="0.25">
      <c r="A351" s="151">
        <f ca="1">IF(ISNUMBER(SEARCH('Resource Plan'!$C$10,B351,1)),MAX($A$1:A350)+1,0)</f>
        <v>350</v>
      </c>
      <c r="B351" t="s">
        <v>6033</v>
      </c>
      <c r="C351" t="s">
        <v>6107</v>
      </c>
      <c r="D351" t="s">
        <v>301</v>
      </c>
      <c r="E351" t="s">
        <v>36</v>
      </c>
      <c r="F351" t="s">
        <v>2650</v>
      </c>
      <c r="G351" t="s">
        <v>4379</v>
      </c>
      <c r="I351" s="151" t="str">
        <f ca="1">IFERROR(VLOOKUP(ROWS($I$2:I351),$A$2:$B$1572,2,0),"")</f>
        <v>Ellen Hudreaux</v>
      </c>
      <c r="K351" s="151" t="str">
        <f t="shared" ca="1" si="5"/>
        <v>Ellen Hudreaux</v>
      </c>
    </row>
    <row r="352" spans="1:11" x14ac:dyDescent="0.25">
      <c r="A352" s="151">
        <f ca="1">IF(ISNUMBER(SEARCH('Resource Plan'!$C$10,B352,1)),MAX($A$1:A351)+1,0)</f>
        <v>351</v>
      </c>
      <c r="B352" t="s">
        <v>3498</v>
      </c>
      <c r="C352" t="s">
        <v>3499</v>
      </c>
      <c r="D352" t="s">
        <v>3107</v>
      </c>
      <c r="E352" t="s">
        <v>40</v>
      </c>
      <c r="F352" t="s">
        <v>2650</v>
      </c>
      <c r="G352" t="s">
        <v>2716</v>
      </c>
      <c r="I352" s="151" t="str">
        <f ca="1">IFERROR(VLOOKUP(ROWS($I$2:I352),$A$2:$B$1572,2,0),"")</f>
        <v>Elmer Naylor</v>
      </c>
      <c r="K352" s="151" t="str">
        <f t="shared" ca="1" si="5"/>
        <v>Elmer Naylor</v>
      </c>
    </row>
    <row r="353" spans="1:11" x14ac:dyDescent="0.25">
      <c r="A353" s="151">
        <f ca="1">IF(ISNUMBER(SEARCH('Resource Plan'!$C$10,B353,1)),MAX($A$1:A352)+1,0)</f>
        <v>352</v>
      </c>
      <c r="B353" t="s">
        <v>4530</v>
      </c>
      <c r="C353" t="s">
        <v>4531</v>
      </c>
      <c r="D353" t="s">
        <v>320</v>
      </c>
      <c r="E353" t="s">
        <v>7267</v>
      </c>
      <c r="F353" t="s">
        <v>2650</v>
      </c>
      <c r="G353" t="s">
        <v>3762</v>
      </c>
      <c r="I353" s="151" t="str">
        <f ca="1">IFERROR(VLOOKUP(ROWS($I$2:I353),$A$2:$B$1572,2,0),"")</f>
        <v>Eloy Segovia</v>
      </c>
      <c r="K353" s="151" t="str">
        <f t="shared" ca="1" si="5"/>
        <v>Eloy Segovia</v>
      </c>
    </row>
    <row r="354" spans="1:11" x14ac:dyDescent="0.25">
      <c r="A354" s="151">
        <f ca="1">IF(ISNUMBER(SEARCH('Resource Plan'!$C$10,B354,1)),MAX($A$1:A353)+1,0)</f>
        <v>353</v>
      </c>
      <c r="B354" t="s">
        <v>3486</v>
      </c>
      <c r="C354" t="s">
        <v>3487</v>
      </c>
      <c r="D354" t="s">
        <v>3107</v>
      </c>
      <c r="E354" t="s">
        <v>40</v>
      </c>
      <c r="F354" t="s">
        <v>2650</v>
      </c>
      <c r="G354" t="s">
        <v>2716</v>
      </c>
      <c r="I354" s="151" t="str">
        <f ca="1">IFERROR(VLOOKUP(ROWS($I$2:I354),$A$2:$B$1572,2,0),"")</f>
        <v>Elwood Hess</v>
      </c>
      <c r="K354" s="151" t="str">
        <f t="shared" ca="1" si="5"/>
        <v>Elwood Hess</v>
      </c>
    </row>
    <row r="355" spans="1:11" x14ac:dyDescent="0.25">
      <c r="A355" s="151">
        <f ca="1">IF(ISNUMBER(SEARCH('Resource Plan'!$C$10,B355,1)),MAX($A$1:A354)+1,0)</f>
        <v>354</v>
      </c>
      <c r="B355" t="s">
        <v>2698</v>
      </c>
      <c r="C355" t="s">
        <v>2699</v>
      </c>
      <c r="D355" t="s">
        <v>2657</v>
      </c>
      <c r="E355" t="s">
        <v>2649</v>
      </c>
      <c r="F355" t="s">
        <v>2650</v>
      </c>
      <c r="G355" t="s">
        <v>2665</v>
      </c>
      <c r="I355" s="151" t="str">
        <f ca="1">IFERROR(VLOOKUP(ROWS($I$2:I355),$A$2:$B$1572,2,0),"")</f>
        <v>Elyvia JOHANA</v>
      </c>
      <c r="K355" s="151" t="str">
        <f t="shared" ca="1" si="5"/>
        <v>Elyvia JOHANA</v>
      </c>
    </row>
    <row r="356" spans="1:11" x14ac:dyDescent="0.25">
      <c r="A356" s="151">
        <f ca="1">IF(ISNUMBER(SEARCH('Resource Plan'!$C$10,B356,1)),MAX($A$1:A355)+1,0)</f>
        <v>355</v>
      </c>
      <c r="B356" t="s">
        <v>3277</v>
      </c>
      <c r="C356" t="s">
        <v>3278</v>
      </c>
      <c r="D356" t="s">
        <v>3107</v>
      </c>
      <c r="E356" t="s">
        <v>40</v>
      </c>
      <c r="F356" t="s">
        <v>2650</v>
      </c>
      <c r="G356" t="s">
        <v>2728</v>
      </c>
      <c r="I356" s="151" t="str">
        <f ca="1">IFERROR(VLOOKUP(ROWS($I$2:I356),$A$2:$B$1572,2,0),"")</f>
        <v>Emanuel Escobar</v>
      </c>
      <c r="K356" s="151" t="str">
        <f t="shared" ca="1" si="5"/>
        <v>Emanuel Escobar</v>
      </c>
    </row>
    <row r="357" spans="1:11" x14ac:dyDescent="0.25">
      <c r="A357" s="151">
        <f ca="1">IF(ISNUMBER(SEARCH('Resource Plan'!$C$10,B357,1)),MAX($A$1:A356)+1,0)</f>
        <v>356</v>
      </c>
      <c r="B357" t="s">
        <v>3307</v>
      </c>
      <c r="C357" t="s">
        <v>3308</v>
      </c>
      <c r="D357" t="s">
        <v>3107</v>
      </c>
      <c r="E357" t="s">
        <v>40</v>
      </c>
      <c r="F357" t="s">
        <v>2650</v>
      </c>
      <c r="G357" t="s">
        <v>2728</v>
      </c>
      <c r="I357" s="151" t="str">
        <f ca="1">IFERROR(VLOOKUP(ROWS($I$2:I357),$A$2:$B$1572,2,0),"")</f>
        <v>EMANUEL PIRES</v>
      </c>
      <c r="K357" s="151" t="str">
        <f t="shared" ca="1" si="5"/>
        <v>EMANUEL PIRES</v>
      </c>
    </row>
    <row r="358" spans="1:11" x14ac:dyDescent="0.25">
      <c r="A358" s="151">
        <f ca="1">IF(ISNUMBER(SEARCH('Resource Plan'!$C$10,B358,1)),MAX($A$1:A357)+1,0)</f>
        <v>357</v>
      </c>
      <c r="B358" t="s">
        <v>4231</v>
      </c>
      <c r="C358" t="s">
        <v>4232</v>
      </c>
      <c r="D358" t="s">
        <v>3107</v>
      </c>
      <c r="E358" t="s">
        <v>40</v>
      </c>
      <c r="F358" t="s">
        <v>2650</v>
      </c>
      <c r="G358" t="s">
        <v>3075</v>
      </c>
      <c r="I358" s="151" t="str">
        <f ca="1">IFERROR(VLOOKUP(ROWS($I$2:I358),$A$2:$B$1572,2,0),"")</f>
        <v>Emiliano Gomez</v>
      </c>
      <c r="K358" s="151" t="str">
        <f t="shared" ca="1" si="5"/>
        <v>Emiliano Gomez</v>
      </c>
    </row>
    <row r="359" spans="1:11" x14ac:dyDescent="0.25">
      <c r="A359" s="151">
        <f ca="1">IF(ISNUMBER(SEARCH('Resource Plan'!$C$10,B359,1)),MAX($A$1:A358)+1,0)</f>
        <v>358</v>
      </c>
      <c r="B359" t="s">
        <v>4863</v>
      </c>
      <c r="C359" t="s">
        <v>4864</v>
      </c>
      <c r="D359" t="s">
        <v>2657</v>
      </c>
      <c r="E359" t="s">
        <v>2649</v>
      </c>
      <c r="F359" t="s">
        <v>2650</v>
      </c>
      <c r="G359" t="s">
        <v>4290</v>
      </c>
      <c r="I359" s="151" t="str">
        <f ca="1">IFERROR(VLOOKUP(ROWS($I$2:I359),$A$2:$B$1572,2,0),"")</f>
        <v>EMMANUEL ALBERT SIMARMATA</v>
      </c>
      <c r="K359" s="151" t="str">
        <f t="shared" ca="1" si="5"/>
        <v>EMMANUEL ALBERT SIMARMATA</v>
      </c>
    </row>
    <row r="360" spans="1:11" x14ac:dyDescent="0.25">
      <c r="A360" s="151">
        <f ca="1">IF(ISNUMBER(SEARCH('Resource Plan'!$C$10,B360,1)),MAX($A$1:A359)+1,0)</f>
        <v>359</v>
      </c>
      <c r="B360" t="s">
        <v>2709</v>
      </c>
      <c r="C360" t="s">
        <v>2710</v>
      </c>
      <c r="D360" t="s">
        <v>318</v>
      </c>
      <c r="E360" t="s">
        <v>2649</v>
      </c>
      <c r="F360" t="s">
        <v>2650</v>
      </c>
      <c r="G360" t="s">
        <v>2711</v>
      </c>
      <c r="I360" s="151" t="str">
        <f ca="1">IFERROR(VLOOKUP(ROWS($I$2:I360),$A$2:$B$1572,2,0),"")</f>
        <v>Eng Joon TAN</v>
      </c>
      <c r="K360" s="151" t="str">
        <f t="shared" ca="1" si="5"/>
        <v>Eng Joon TAN</v>
      </c>
    </row>
    <row r="361" spans="1:11" x14ac:dyDescent="0.25">
      <c r="A361" s="151">
        <f ca="1">IF(ISNUMBER(SEARCH('Resource Plan'!$C$10,B361,1)),MAX($A$1:A360)+1,0)</f>
        <v>360</v>
      </c>
      <c r="B361" t="s">
        <v>3070</v>
      </c>
      <c r="C361" t="s">
        <v>3071</v>
      </c>
      <c r="D361" t="s">
        <v>318</v>
      </c>
      <c r="E361" t="s">
        <v>2649</v>
      </c>
      <c r="F361" t="s">
        <v>2650</v>
      </c>
      <c r="G361" t="s">
        <v>3072</v>
      </c>
      <c r="I361" s="151" t="str">
        <f ca="1">IFERROR(VLOOKUP(ROWS($I$2:I361),$A$2:$B$1572,2,0),"")</f>
        <v>Eng Theng LUA</v>
      </c>
      <c r="K361" s="151" t="str">
        <f t="shared" ca="1" si="5"/>
        <v>Eng Theng LUA</v>
      </c>
    </row>
    <row r="362" spans="1:11" x14ac:dyDescent="0.25">
      <c r="A362" s="151">
        <f ca="1">IF(ISNUMBER(SEARCH('Resource Plan'!$C$10,B362,1)),MAX($A$1:A361)+1,0)</f>
        <v>361</v>
      </c>
      <c r="B362" t="s">
        <v>2714</v>
      </c>
      <c r="C362" t="s">
        <v>2715</v>
      </c>
      <c r="D362" t="s">
        <v>318</v>
      </c>
      <c r="E362" t="s">
        <v>2649</v>
      </c>
      <c r="F362" t="s">
        <v>2650</v>
      </c>
      <c r="G362" t="s">
        <v>2716</v>
      </c>
      <c r="I362" s="151" t="str">
        <f ca="1">IFERROR(VLOOKUP(ROWS($I$2:I362),$A$2:$B$1572,2,0),"")</f>
        <v>Eng Yan TAN</v>
      </c>
      <c r="K362" s="151" t="str">
        <f t="shared" ca="1" si="5"/>
        <v>Eng Yan TAN</v>
      </c>
    </row>
    <row r="363" spans="1:11" x14ac:dyDescent="0.25">
      <c r="A363" s="151">
        <f ca="1">IF(ISNUMBER(SEARCH('Resource Plan'!$C$10,B363,1)),MAX($A$1:A362)+1,0)</f>
        <v>362</v>
      </c>
      <c r="B363" t="s">
        <v>4636</v>
      </c>
      <c r="C363" t="s">
        <v>4637</v>
      </c>
      <c r="D363" t="s">
        <v>310</v>
      </c>
      <c r="E363" t="s">
        <v>7267</v>
      </c>
      <c r="F363" t="s">
        <v>2650</v>
      </c>
      <c r="G363" t="s">
        <v>3374</v>
      </c>
      <c r="I363" s="151" t="str">
        <f ca="1">IFERROR(VLOOKUP(ROWS($I$2:I363),$A$2:$B$1572,2,0),"")</f>
        <v>Eniko Korponai</v>
      </c>
      <c r="K363" s="151" t="str">
        <f t="shared" ca="1" si="5"/>
        <v>Eniko Korponai</v>
      </c>
    </row>
    <row r="364" spans="1:11" x14ac:dyDescent="0.25">
      <c r="A364" s="151">
        <f ca="1">IF(ISNUMBER(SEARCH('Resource Plan'!$C$10,B364,1)),MAX($A$1:A363)+1,0)</f>
        <v>363</v>
      </c>
      <c r="B364" t="s">
        <v>4225</v>
      </c>
      <c r="C364" t="s">
        <v>4226</v>
      </c>
      <c r="D364" t="s">
        <v>3107</v>
      </c>
      <c r="E364" t="s">
        <v>40</v>
      </c>
      <c r="F364" t="s">
        <v>2650</v>
      </c>
      <c r="G364" t="s">
        <v>2716</v>
      </c>
      <c r="I364" s="151" t="str">
        <f ca="1">IFERROR(VLOOKUP(ROWS($I$2:I364),$A$2:$B$1572,2,0),"")</f>
        <v>Enrique Lopez</v>
      </c>
      <c r="K364" s="151" t="str">
        <f t="shared" ca="1" si="5"/>
        <v>Enrique Lopez</v>
      </c>
    </row>
    <row r="365" spans="1:11" x14ac:dyDescent="0.25">
      <c r="A365" s="151">
        <f ca="1">IF(ISNUMBER(SEARCH('Resource Plan'!$C$10,B365,1)),MAX($A$1:A364)+1,0)</f>
        <v>364</v>
      </c>
      <c r="B365" t="s">
        <v>4171</v>
      </c>
      <c r="C365" t="s">
        <v>4172</v>
      </c>
      <c r="D365" t="s">
        <v>3107</v>
      </c>
      <c r="E365" t="s">
        <v>40</v>
      </c>
      <c r="F365" t="s">
        <v>2650</v>
      </c>
      <c r="G365" t="s">
        <v>2716</v>
      </c>
      <c r="I365" s="151" t="str">
        <f ca="1">IFERROR(VLOOKUP(ROWS($I$2:I365),$A$2:$B$1572,2,0),"")</f>
        <v>Eri Rodriguez</v>
      </c>
      <c r="K365" s="151" t="str">
        <f t="shared" ca="1" si="5"/>
        <v>Eri Rodriguez</v>
      </c>
    </row>
    <row r="366" spans="1:11" x14ac:dyDescent="0.25">
      <c r="A366" s="151">
        <f ca="1">IF(ISNUMBER(SEARCH('Resource Plan'!$C$10,B366,1)),MAX($A$1:A365)+1,0)</f>
        <v>365</v>
      </c>
      <c r="B366" t="s">
        <v>4020</v>
      </c>
      <c r="C366" t="s">
        <v>4021</v>
      </c>
      <c r="D366" t="s">
        <v>3107</v>
      </c>
      <c r="E366" t="s">
        <v>40</v>
      </c>
      <c r="F366" t="s">
        <v>2650</v>
      </c>
      <c r="G366" t="s">
        <v>2940</v>
      </c>
      <c r="I366" s="151" t="str">
        <f ca="1">IFERROR(VLOOKUP(ROWS($I$2:I366),$A$2:$B$1572,2,0),"")</f>
        <v>Eric Casey</v>
      </c>
      <c r="K366" s="151" t="str">
        <f t="shared" ca="1" si="5"/>
        <v>Eric Casey</v>
      </c>
    </row>
    <row r="367" spans="1:11" x14ac:dyDescent="0.25">
      <c r="A367" s="151">
        <f ca="1">IF(ISNUMBER(SEARCH('Resource Plan'!$C$10,B367,1)),MAX($A$1:A366)+1,0)</f>
        <v>366</v>
      </c>
      <c r="B367" t="s">
        <v>5034</v>
      </c>
      <c r="C367" t="s">
        <v>5035</v>
      </c>
      <c r="D367" t="s">
        <v>83</v>
      </c>
      <c r="E367" t="s">
        <v>34</v>
      </c>
      <c r="F367" t="s">
        <v>2650</v>
      </c>
      <c r="G367" t="s">
        <v>5033</v>
      </c>
      <c r="I367" s="151" t="str">
        <f ca="1">IFERROR(VLOOKUP(ROWS($I$2:I367),$A$2:$B$1572,2,0),"")</f>
        <v>Eric CASSAGNE</v>
      </c>
      <c r="K367" s="151" t="str">
        <f t="shared" ca="1" si="5"/>
        <v>Eric CASSAGNE</v>
      </c>
    </row>
    <row r="368" spans="1:11" x14ac:dyDescent="0.25">
      <c r="A368" s="151">
        <f ca="1">IF(ISNUMBER(SEARCH('Resource Plan'!$C$10,B368,1)),MAX($A$1:A367)+1,0)</f>
        <v>367</v>
      </c>
      <c r="B368" t="s">
        <v>4312</v>
      </c>
      <c r="C368" t="s">
        <v>4313</v>
      </c>
      <c r="D368" t="s">
        <v>3107</v>
      </c>
      <c r="E368" t="s">
        <v>40</v>
      </c>
      <c r="F368" t="s">
        <v>2650</v>
      </c>
      <c r="G368" t="s">
        <v>3717</v>
      </c>
      <c r="I368" s="151" t="str">
        <f ca="1">IFERROR(VLOOKUP(ROWS($I$2:I368),$A$2:$B$1572,2,0),"")</f>
        <v>ERIC JONES</v>
      </c>
      <c r="K368" s="151" t="str">
        <f t="shared" ca="1" si="5"/>
        <v>ERIC JONES</v>
      </c>
    </row>
    <row r="369" spans="1:11" x14ac:dyDescent="0.25">
      <c r="A369" s="151">
        <f ca="1">IF(ISNUMBER(SEARCH('Resource Plan'!$C$10,B369,1)),MAX($A$1:A368)+1,0)</f>
        <v>368</v>
      </c>
      <c r="B369" t="s">
        <v>4496</v>
      </c>
      <c r="C369" t="s">
        <v>4497</v>
      </c>
      <c r="D369" t="s">
        <v>83</v>
      </c>
      <c r="E369" t="s">
        <v>7267</v>
      </c>
      <c r="F369" t="s">
        <v>2650</v>
      </c>
      <c r="G369" t="s">
        <v>2651</v>
      </c>
      <c r="I369" s="151" t="str">
        <f ca="1">IFERROR(VLOOKUP(ROWS($I$2:I369),$A$2:$B$1572,2,0),"")</f>
        <v>Eric MEYLAN</v>
      </c>
      <c r="K369" s="151" t="str">
        <f t="shared" ca="1" si="5"/>
        <v>Eric MEYLAN</v>
      </c>
    </row>
    <row r="370" spans="1:11" x14ac:dyDescent="0.25">
      <c r="A370" s="151">
        <f ca="1">IF(ISNUMBER(SEARCH('Resource Plan'!$C$10,B370,1)),MAX($A$1:A369)+1,0)</f>
        <v>369</v>
      </c>
      <c r="B370" t="s">
        <v>3419</v>
      </c>
      <c r="C370" t="s">
        <v>3420</v>
      </c>
      <c r="D370" t="s">
        <v>3107</v>
      </c>
      <c r="E370" t="s">
        <v>40</v>
      </c>
      <c r="F370" t="s">
        <v>2650</v>
      </c>
      <c r="G370" t="s">
        <v>3421</v>
      </c>
      <c r="I370" s="151" t="str">
        <f ca="1">IFERROR(VLOOKUP(ROWS($I$2:I370),$A$2:$B$1572,2,0),"")</f>
        <v>Eric Sheils</v>
      </c>
      <c r="K370" s="151" t="str">
        <f t="shared" ca="1" si="5"/>
        <v>Eric Sheils</v>
      </c>
    </row>
    <row r="371" spans="1:11" x14ac:dyDescent="0.25">
      <c r="A371" s="151">
        <f ca="1">IF(ISNUMBER(SEARCH('Resource Plan'!$C$10,B371,1)),MAX($A$1:A370)+1,0)</f>
        <v>370</v>
      </c>
      <c r="B371" t="s">
        <v>4522</v>
      </c>
      <c r="C371" t="s">
        <v>4523</v>
      </c>
      <c r="D371" t="s">
        <v>320</v>
      </c>
      <c r="E371" t="s">
        <v>7267</v>
      </c>
      <c r="F371" t="s">
        <v>2650</v>
      </c>
      <c r="G371" t="s">
        <v>3757</v>
      </c>
      <c r="I371" s="151" t="str">
        <f ca="1">IFERROR(VLOOKUP(ROWS($I$2:I371),$A$2:$B$1572,2,0),"")</f>
        <v>Eric Veliscek</v>
      </c>
      <c r="K371" s="151" t="str">
        <f t="shared" ca="1" si="5"/>
        <v>Eric Veliscek</v>
      </c>
    </row>
    <row r="372" spans="1:11" x14ac:dyDescent="0.25">
      <c r="A372" s="151">
        <f ca="1">IF(ISNUMBER(SEARCH('Resource Plan'!$C$10,B372,1)),MAX($A$1:A371)+1,0)</f>
        <v>371</v>
      </c>
      <c r="B372" t="s">
        <v>3607</v>
      </c>
      <c r="C372" t="s">
        <v>3608</v>
      </c>
      <c r="D372" t="s">
        <v>3107</v>
      </c>
      <c r="E372" t="s">
        <v>40</v>
      </c>
      <c r="F372" t="s">
        <v>2650</v>
      </c>
      <c r="G372" t="s">
        <v>3020</v>
      </c>
      <c r="I372" s="151" t="str">
        <f ca="1">IFERROR(VLOOKUP(ROWS($I$2:I372),$A$2:$B$1572,2,0),"")</f>
        <v>Erich Lanz</v>
      </c>
      <c r="K372" s="151" t="str">
        <f t="shared" ca="1" si="5"/>
        <v>Erich Lanz</v>
      </c>
    </row>
    <row r="373" spans="1:11" x14ac:dyDescent="0.25">
      <c r="A373" s="151">
        <f ca="1">IF(ISNUMBER(SEARCH('Resource Plan'!$C$10,B373,1)),MAX($A$1:A372)+1,0)</f>
        <v>372</v>
      </c>
      <c r="B373" t="s">
        <v>5495</v>
      </c>
      <c r="C373" t="s">
        <v>5496</v>
      </c>
      <c r="D373" t="s">
        <v>310</v>
      </c>
      <c r="E373" t="s">
        <v>7267</v>
      </c>
      <c r="F373" t="s">
        <v>2650</v>
      </c>
      <c r="G373" t="s">
        <v>2716</v>
      </c>
      <c r="I373" s="151" t="str">
        <f ca="1">IFERROR(VLOOKUP(ROWS($I$2:I373),$A$2:$B$1572,2,0),"")</f>
        <v>Erika Balint</v>
      </c>
      <c r="K373" s="151" t="str">
        <f t="shared" ca="1" si="5"/>
        <v>Erika Balint</v>
      </c>
    </row>
    <row r="374" spans="1:11" x14ac:dyDescent="0.25">
      <c r="A374" s="151">
        <f ca="1">IF(ISNUMBER(SEARCH('Resource Plan'!$C$10,B374,1)),MAX($A$1:A373)+1,0)</f>
        <v>373</v>
      </c>
      <c r="B374" t="s">
        <v>4885</v>
      </c>
      <c r="C374" t="s">
        <v>4886</v>
      </c>
      <c r="D374" t="s">
        <v>316</v>
      </c>
      <c r="E374" t="s">
        <v>2649</v>
      </c>
      <c r="F374" t="s">
        <v>2650</v>
      </c>
      <c r="G374" t="s">
        <v>2654</v>
      </c>
      <c r="I374" s="151" t="str">
        <f ca="1">IFERROR(VLOOKUP(ROWS($I$2:I374),$A$2:$B$1572,2,0),"")</f>
        <v>Ermita GILFORD</v>
      </c>
      <c r="K374" s="151" t="str">
        <f t="shared" ca="1" si="5"/>
        <v>Ermita GILFORD</v>
      </c>
    </row>
    <row r="375" spans="1:11" x14ac:dyDescent="0.25">
      <c r="A375" s="151">
        <f ca="1">IF(ISNUMBER(SEARCH('Resource Plan'!$C$10,B375,1)),MAX($A$1:A374)+1,0)</f>
        <v>374</v>
      </c>
      <c r="B375" t="s">
        <v>4828</v>
      </c>
      <c r="C375" t="s">
        <v>4829</v>
      </c>
      <c r="D375" t="s">
        <v>318</v>
      </c>
      <c r="E375" t="s">
        <v>2649</v>
      </c>
      <c r="F375" t="s">
        <v>2650</v>
      </c>
      <c r="G375" t="s">
        <v>2651</v>
      </c>
      <c r="I375" s="151" t="str">
        <f ca="1">IFERROR(VLOOKUP(ROWS($I$2:I375),$A$2:$B$1572,2,0),"")</f>
        <v>Ernestiawan Leonardi Elias SASMITA</v>
      </c>
      <c r="K375" s="151" t="str">
        <f t="shared" ca="1" si="5"/>
        <v>Ernestiawan Leonardi Elias SASMITA</v>
      </c>
    </row>
    <row r="376" spans="1:11" x14ac:dyDescent="0.25">
      <c r="A376" s="151">
        <f ca="1">IF(ISNUMBER(SEARCH('Resource Plan'!$C$10,B376,1)),MAX($A$1:A375)+1,0)</f>
        <v>375</v>
      </c>
      <c r="B376" t="s">
        <v>3327</v>
      </c>
      <c r="C376" t="s">
        <v>3328</v>
      </c>
      <c r="D376" t="s">
        <v>3107</v>
      </c>
      <c r="E376" t="s">
        <v>40</v>
      </c>
      <c r="F376" t="s">
        <v>2650</v>
      </c>
      <c r="G376" t="s">
        <v>2728</v>
      </c>
      <c r="I376" s="151" t="str">
        <f ca="1">IFERROR(VLOOKUP(ROWS($I$2:I376),$A$2:$B$1572,2,0),"")</f>
        <v>ERVEN THAMES</v>
      </c>
      <c r="K376" s="151" t="str">
        <f t="shared" ca="1" si="5"/>
        <v>ERVEN THAMES</v>
      </c>
    </row>
    <row r="377" spans="1:11" x14ac:dyDescent="0.25">
      <c r="A377" s="151">
        <f ca="1">IF(ISNUMBER(SEARCH('Resource Plan'!$C$10,B377,1)),MAX($A$1:A376)+1,0)</f>
        <v>376</v>
      </c>
      <c r="B377" t="s">
        <v>5509</v>
      </c>
      <c r="C377" t="s">
        <v>5510</v>
      </c>
      <c r="D377" t="s">
        <v>310</v>
      </c>
      <c r="E377" t="s">
        <v>7267</v>
      </c>
      <c r="F377" t="s">
        <v>2650</v>
      </c>
      <c r="G377" t="s">
        <v>2665</v>
      </c>
      <c r="I377" s="151" t="str">
        <f ca="1">IFERROR(VLOOKUP(ROWS($I$2:I377),$A$2:$B$1572,2,0),"")</f>
        <v>Estefania Torres Diaz</v>
      </c>
      <c r="K377" s="151" t="str">
        <f t="shared" ca="1" si="5"/>
        <v>Estefania Torres Diaz</v>
      </c>
    </row>
    <row r="378" spans="1:11" x14ac:dyDescent="0.25">
      <c r="A378" s="151">
        <f ca="1">IF(ISNUMBER(SEARCH('Resource Plan'!$C$10,B378,1)),MAX($A$1:A377)+1,0)</f>
        <v>377</v>
      </c>
      <c r="B378" t="s">
        <v>5099</v>
      </c>
      <c r="C378" t="s">
        <v>5100</v>
      </c>
      <c r="D378" t="s">
        <v>83</v>
      </c>
      <c r="E378" t="s">
        <v>34</v>
      </c>
      <c r="F378" t="s">
        <v>2650</v>
      </c>
      <c r="G378" t="s">
        <v>3765</v>
      </c>
      <c r="I378" s="151" t="str">
        <f ca="1">IFERROR(VLOOKUP(ROWS($I$2:I378),$A$2:$B$1572,2,0),"")</f>
        <v>ESTELLE BORNET</v>
      </c>
      <c r="K378" s="151" t="str">
        <f t="shared" ca="1" si="5"/>
        <v>ESTELLE BORNET</v>
      </c>
    </row>
    <row r="379" spans="1:11" x14ac:dyDescent="0.25">
      <c r="A379" s="151">
        <f ca="1">IF(ISNUMBER(SEARCH('Resource Plan'!$C$10,B379,1)),MAX($A$1:A378)+1,0)</f>
        <v>378</v>
      </c>
      <c r="B379" t="s">
        <v>4593</v>
      </c>
      <c r="C379" t="s">
        <v>4594</v>
      </c>
      <c r="D379" t="s">
        <v>320</v>
      </c>
      <c r="E379" t="s">
        <v>7267</v>
      </c>
      <c r="F379" t="s">
        <v>2650</v>
      </c>
      <c r="G379" t="s">
        <v>2953</v>
      </c>
      <c r="I379" s="151" t="str">
        <f ca="1">IFERROR(VLOOKUP(ROWS($I$2:I379),$A$2:$B$1572,2,0),"")</f>
        <v>Esther Martinez</v>
      </c>
      <c r="K379" s="151" t="str">
        <f t="shared" ca="1" si="5"/>
        <v>Esther Martinez</v>
      </c>
    </row>
    <row r="380" spans="1:11" x14ac:dyDescent="0.25">
      <c r="A380" s="151">
        <f ca="1">IF(ISNUMBER(SEARCH('Resource Plan'!$C$10,B380,1)),MAX($A$1:A379)+1,0)</f>
        <v>379</v>
      </c>
      <c r="B380" t="s">
        <v>3403</v>
      </c>
      <c r="C380" t="s">
        <v>3404</v>
      </c>
      <c r="D380" t="s">
        <v>3107</v>
      </c>
      <c r="E380" t="s">
        <v>40</v>
      </c>
      <c r="F380" t="s">
        <v>2650</v>
      </c>
      <c r="G380" t="s">
        <v>2716</v>
      </c>
      <c r="I380" s="151" t="str">
        <f ca="1">IFERROR(VLOOKUP(ROWS($I$2:I380),$A$2:$B$1572,2,0),"")</f>
        <v>Eugene Jones</v>
      </c>
      <c r="K380" s="151" t="str">
        <f t="shared" ca="1" si="5"/>
        <v>Eugene Jones</v>
      </c>
    </row>
    <row r="381" spans="1:11" x14ac:dyDescent="0.25">
      <c r="A381" s="151">
        <f ca="1">IF(ISNUMBER(SEARCH('Resource Plan'!$C$10,B381,1)),MAX($A$1:A380)+1,0)</f>
        <v>380</v>
      </c>
      <c r="B381" t="s">
        <v>5168</v>
      </c>
      <c r="C381" t="s">
        <v>5169</v>
      </c>
      <c r="D381" t="s">
        <v>310</v>
      </c>
      <c r="E381" t="s">
        <v>7267</v>
      </c>
      <c r="F381" t="s">
        <v>2650</v>
      </c>
      <c r="G381" t="s">
        <v>2728</v>
      </c>
      <c r="I381" s="151" t="str">
        <f ca="1">IFERROR(VLOOKUP(ROWS($I$2:I381),$A$2:$B$1572,2,0),"")</f>
        <v>Eva CSIKI</v>
      </c>
      <c r="K381" s="151" t="str">
        <f t="shared" ca="1" si="5"/>
        <v>Eva CSIKI</v>
      </c>
    </row>
    <row r="382" spans="1:11" x14ac:dyDescent="0.25">
      <c r="A382" s="151">
        <f ca="1">IF(ISNUMBER(SEARCH('Resource Plan'!$C$10,B382,1)),MAX($A$1:A381)+1,0)</f>
        <v>381</v>
      </c>
      <c r="B382" t="s">
        <v>5172</v>
      </c>
      <c r="C382" t="s">
        <v>5173</v>
      </c>
      <c r="D382" t="s">
        <v>310</v>
      </c>
      <c r="E382" t="s">
        <v>7267</v>
      </c>
      <c r="F382" t="s">
        <v>2650</v>
      </c>
      <c r="G382" t="s">
        <v>2716</v>
      </c>
      <c r="I382" s="151" t="str">
        <f ca="1">IFERROR(VLOOKUP(ROWS($I$2:I382),$A$2:$B$1572,2,0),"")</f>
        <v>Eva KUNHEGYI</v>
      </c>
      <c r="K382" s="151" t="str">
        <f t="shared" ca="1" si="5"/>
        <v>Eva KUNHEGYI</v>
      </c>
    </row>
    <row r="383" spans="1:11" x14ac:dyDescent="0.25">
      <c r="A383" s="151">
        <f ca="1">IF(ISNUMBER(SEARCH('Resource Plan'!$C$10,B383,1)),MAX($A$1:A382)+1,0)</f>
        <v>382</v>
      </c>
      <c r="B383" t="s">
        <v>4646</v>
      </c>
      <c r="C383" t="s">
        <v>4647</v>
      </c>
      <c r="D383" t="s">
        <v>310</v>
      </c>
      <c r="E383" t="s">
        <v>7267</v>
      </c>
      <c r="F383" t="s">
        <v>2650</v>
      </c>
      <c r="G383" t="s">
        <v>2953</v>
      </c>
      <c r="I383" s="151" t="str">
        <f ca="1">IFERROR(VLOOKUP(ROWS($I$2:I383),$A$2:$B$1572,2,0),"")</f>
        <v>Eva Meszaros</v>
      </c>
      <c r="K383" s="151" t="str">
        <f t="shared" ca="1" si="5"/>
        <v>Eva Meszaros</v>
      </c>
    </row>
    <row r="384" spans="1:11" x14ac:dyDescent="0.25">
      <c r="A384" s="151">
        <f ca="1">IF(ISNUMBER(SEARCH('Resource Plan'!$C$10,B384,1)),MAX($A$1:A383)+1,0)</f>
        <v>383</v>
      </c>
      <c r="B384" t="s">
        <v>3283</v>
      </c>
      <c r="C384" t="s">
        <v>3284</v>
      </c>
      <c r="D384" t="s">
        <v>3107</v>
      </c>
      <c r="E384" t="s">
        <v>40</v>
      </c>
      <c r="F384" t="s">
        <v>2650</v>
      </c>
      <c r="G384" t="s">
        <v>2716</v>
      </c>
      <c r="I384" s="151" t="str">
        <f ca="1">IFERROR(VLOOKUP(ROWS($I$2:I384),$A$2:$B$1572,2,0),"")</f>
        <v>Evan Straub</v>
      </c>
      <c r="K384" s="151" t="str">
        <f t="shared" ca="1" si="5"/>
        <v>Evan Straub</v>
      </c>
    </row>
    <row r="385" spans="1:11" x14ac:dyDescent="0.25">
      <c r="A385" s="151">
        <f ca="1">IF(ISNUMBER(SEARCH('Resource Plan'!$C$10,B385,1)),MAX($A$1:A384)+1,0)</f>
        <v>384</v>
      </c>
      <c r="B385" t="s">
        <v>4773</v>
      </c>
      <c r="C385" t="s">
        <v>4774</v>
      </c>
      <c r="D385" t="s">
        <v>4760</v>
      </c>
      <c r="E385" t="s">
        <v>39</v>
      </c>
      <c r="F385" t="s">
        <v>2650</v>
      </c>
      <c r="G385" t="s">
        <v>4379</v>
      </c>
      <c r="I385" s="151" t="str">
        <f ca="1">IFERROR(VLOOKUP(ROWS($I$2:I385),$A$2:$B$1572,2,0),"")</f>
        <v>EVELIN JOHANNA ABAUNZA LEON</v>
      </c>
      <c r="K385" s="151" t="str">
        <f t="shared" ca="1" si="5"/>
        <v>EVELIN JOHANNA ABAUNZA LEON</v>
      </c>
    </row>
    <row r="386" spans="1:11" x14ac:dyDescent="0.25">
      <c r="A386" s="151">
        <f ca="1">IF(ISNUMBER(SEARCH('Resource Plan'!$C$10,B386,1)),MAX($A$1:A385)+1,0)</f>
        <v>385</v>
      </c>
      <c r="B386" t="s">
        <v>6034</v>
      </c>
      <c r="C386" t="s">
        <v>6108</v>
      </c>
      <c r="D386" t="s">
        <v>83</v>
      </c>
      <c r="E386" t="s">
        <v>34</v>
      </c>
      <c r="F386" t="s">
        <v>2650</v>
      </c>
      <c r="G386" t="e">
        <v>#N/A</v>
      </c>
      <c r="I386" s="151" t="str">
        <f ca="1">IFERROR(VLOOKUP(ROWS($I$2:I386),$A$2:$B$1572,2,0),"")</f>
        <v xml:space="preserve">Evodie JANIN </v>
      </c>
      <c r="K386" s="151" t="str">
        <f t="shared" ca="1" si="5"/>
        <v xml:space="preserve">Evodie JANIN </v>
      </c>
    </row>
    <row r="387" spans="1:11" x14ac:dyDescent="0.25">
      <c r="A387" s="151">
        <f ca="1">IF(ISNUMBER(SEARCH('Resource Plan'!$C$10,B387,1)),MAX($A$1:A386)+1,0)</f>
        <v>386</v>
      </c>
      <c r="B387" t="s">
        <v>4748</v>
      </c>
      <c r="C387" t="s">
        <v>4749</v>
      </c>
      <c r="D387" t="s">
        <v>4750</v>
      </c>
      <c r="E387" t="s">
        <v>39</v>
      </c>
      <c r="F387" t="s">
        <v>2650</v>
      </c>
      <c r="G387" t="s">
        <v>2654</v>
      </c>
      <c r="I387" s="151" t="str">
        <f ca="1">IFERROR(VLOOKUP(ROWS($I$2:I387),$A$2:$B$1572,2,0),"")</f>
        <v>Ezequiel Espina</v>
      </c>
      <c r="K387" s="151" t="str">
        <f t="shared" ref="K387:K450" ca="1" si="6">OFFSET($I$2,,,$K$1)</f>
        <v>Ezequiel Espina</v>
      </c>
    </row>
    <row r="388" spans="1:11" x14ac:dyDescent="0.25">
      <c r="A388" s="151">
        <f ca="1">IF(ISNUMBER(SEARCH('Resource Plan'!$C$10,B388,1)),MAX($A$1:A387)+1,0)</f>
        <v>387</v>
      </c>
      <c r="B388" t="s">
        <v>4816</v>
      </c>
      <c r="C388" t="s">
        <v>4817</v>
      </c>
      <c r="D388" t="s">
        <v>105</v>
      </c>
      <c r="E388" t="s">
        <v>39</v>
      </c>
      <c r="F388" t="s">
        <v>2650</v>
      </c>
      <c r="G388" t="s">
        <v>2923</v>
      </c>
      <c r="I388" s="151" t="str">
        <f ca="1">IFERROR(VLOOKUP(ROWS($I$2:I388),$A$2:$B$1572,2,0),"")</f>
        <v>FABIO CARLOS NOBILE</v>
      </c>
      <c r="K388" s="151" t="str">
        <f t="shared" ca="1" si="6"/>
        <v>FABIO CARLOS NOBILE</v>
      </c>
    </row>
    <row r="389" spans="1:11" x14ac:dyDescent="0.25">
      <c r="A389" s="151">
        <f ca="1">IF(ISNUMBER(SEARCH('Resource Plan'!$C$10,B389,1)),MAX($A$1:A388)+1,0)</f>
        <v>388</v>
      </c>
      <c r="B389" t="s">
        <v>4552</v>
      </c>
      <c r="C389" t="s">
        <v>4553</v>
      </c>
      <c r="D389" t="s">
        <v>79</v>
      </c>
      <c r="E389" t="s">
        <v>7267</v>
      </c>
      <c r="F389" t="s">
        <v>2650</v>
      </c>
      <c r="G389" t="s">
        <v>4465</v>
      </c>
      <c r="I389" s="151" t="str">
        <f ca="1">IFERROR(VLOOKUP(ROWS($I$2:I389),$A$2:$B$1572,2,0),"")</f>
        <v>Fabio Santagata</v>
      </c>
      <c r="K389" s="151" t="str">
        <f t="shared" ca="1" si="6"/>
        <v>Fabio Santagata</v>
      </c>
    </row>
    <row r="390" spans="1:11" x14ac:dyDescent="0.25">
      <c r="A390" s="151">
        <f ca="1">IF(ISNUMBER(SEARCH('Resource Plan'!$C$10,B390,1)),MAX($A$1:A389)+1,0)</f>
        <v>389</v>
      </c>
      <c r="B390" t="s">
        <v>6035</v>
      </c>
      <c r="C390" t="s">
        <v>6109</v>
      </c>
      <c r="D390" t="s">
        <v>105</v>
      </c>
      <c r="E390" t="s">
        <v>39</v>
      </c>
      <c r="F390" t="s">
        <v>2650</v>
      </c>
      <c r="G390" t="s">
        <v>6171</v>
      </c>
      <c r="I390" s="151" t="str">
        <f ca="1">IFERROR(VLOOKUP(ROWS($I$2:I390),$A$2:$B$1572,2,0),"")</f>
        <v>FABIO SOARES GALVAO</v>
      </c>
      <c r="K390" s="151" t="str">
        <f t="shared" ca="1" si="6"/>
        <v>FABIO SOARES GALVAO</v>
      </c>
    </row>
    <row r="391" spans="1:11" x14ac:dyDescent="0.25">
      <c r="A391" s="151">
        <f ca="1">IF(ISNUMBER(SEARCH('Resource Plan'!$C$10,B391,1)),MAX($A$1:A390)+1,0)</f>
        <v>390</v>
      </c>
      <c r="B391" t="s">
        <v>4235</v>
      </c>
      <c r="C391" t="s">
        <v>4236</v>
      </c>
      <c r="D391" t="s">
        <v>3107</v>
      </c>
      <c r="E391" t="s">
        <v>40</v>
      </c>
      <c r="F391" t="s">
        <v>2650</v>
      </c>
      <c r="G391" t="s">
        <v>2711</v>
      </c>
      <c r="I391" s="151" t="str">
        <f ca="1">IFERROR(VLOOKUP(ROWS($I$2:I391),$A$2:$B$1572,2,0),"")</f>
        <v>Fabiola Gastelum</v>
      </c>
      <c r="K391" s="151" t="str">
        <f t="shared" ca="1" si="6"/>
        <v>Fabiola Gastelum</v>
      </c>
    </row>
    <row r="392" spans="1:11" x14ac:dyDescent="0.25">
      <c r="A392" s="151">
        <f ca="1">IF(ISNUMBER(SEARCH('Resource Plan'!$C$10,B392,1)),MAX($A$1:A391)+1,0)</f>
        <v>391</v>
      </c>
      <c r="B392" t="s">
        <v>5748</v>
      </c>
      <c r="C392" t="s">
        <v>5749</v>
      </c>
      <c r="D392" t="s">
        <v>37</v>
      </c>
      <c r="E392" t="s">
        <v>37</v>
      </c>
      <c r="F392" t="s">
        <v>2650</v>
      </c>
      <c r="G392" t="s">
        <v>2716</v>
      </c>
      <c r="I392" s="151" t="str">
        <f ca="1">IFERROR(VLOOKUP(ROWS($I$2:I392),$A$2:$B$1572,2,0),"")</f>
        <v>Fang DONG</v>
      </c>
      <c r="K392" s="151" t="str">
        <f t="shared" ca="1" si="6"/>
        <v>Fang DONG</v>
      </c>
    </row>
    <row r="393" spans="1:11" x14ac:dyDescent="0.25">
      <c r="A393" s="151">
        <f ca="1">IF(ISNUMBER(SEARCH('Resource Plan'!$C$10,B393,1)),MAX($A$1:A392)+1,0)</f>
        <v>392</v>
      </c>
      <c r="B393" t="s">
        <v>4418</v>
      </c>
      <c r="C393" t="s">
        <v>4419</v>
      </c>
      <c r="D393" t="s">
        <v>37</v>
      </c>
      <c r="E393" t="s">
        <v>37</v>
      </c>
      <c r="F393" t="s">
        <v>2650</v>
      </c>
      <c r="G393" t="s">
        <v>2929</v>
      </c>
      <c r="I393" s="151" t="str">
        <f ca="1">IFERROR(VLOOKUP(ROWS($I$2:I393),$A$2:$B$1572,2,0),"")</f>
        <v>Fang HE</v>
      </c>
      <c r="K393" s="151" t="str">
        <f t="shared" ca="1" si="6"/>
        <v>Fang HE</v>
      </c>
    </row>
    <row r="394" spans="1:11" x14ac:dyDescent="0.25">
      <c r="A394" s="151">
        <f ca="1">IF(ISNUMBER(SEARCH('Resource Plan'!$C$10,B394,1)),MAX($A$1:A393)+1,0)</f>
        <v>393</v>
      </c>
      <c r="B394" t="s">
        <v>5617</v>
      </c>
      <c r="C394" t="s">
        <v>5618</v>
      </c>
      <c r="D394" t="s">
        <v>37</v>
      </c>
      <c r="E394" t="s">
        <v>37</v>
      </c>
      <c r="F394" t="s">
        <v>2650</v>
      </c>
      <c r="G394" t="s">
        <v>2716</v>
      </c>
      <c r="I394" s="151" t="str">
        <f ca="1">IFERROR(VLOOKUP(ROWS($I$2:I394),$A$2:$B$1572,2,0),"")</f>
        <v>Fangfang CAI</v>
      </c>
      <c r="K394" s="151" t="str">
        <f t="shared" ca="1" si="6"/>
        <v>Fangfang CAI</v>
      </c>
    </row>
    <row r="395" spans="1:11" x14ac:dyDescent="0.25">
      <c r="A395" s="151">
        <f ca="1">IF(ISNUMBER(SEARCH('Resource Plan'!$C$10,B395,1)),MAX($A$1:A394)+1,0)</f>
        <v>394</v>
      </c>
      <c r="B395" t="s">
        <v>4550</v>
      </c>
      <c r="C395" t="s">
        <v>4551</v>
      </c>
      <c r="D395" t="s">
        <v>79</v>
      </c>
      <c r="E395" t="s">
        <v>7267</v>
      </c>
      <c r="F395" t="s">
        <v>2650</v>
      </c>
      <c r="G395" t="s">
        <v>2953</v>
      </c>
      <c r="I395" s="151" t="str">
        <f ca="1">IFERROR(VLOOKUP(ROWS($I$2:I395),$A$2:$B$1572,2,0),"")</f>
        <v>Federica Campagna</v>
      </c>
      <c r="K395" s="151" t="str">
        <f t="shared" ca="1" si="6"/>
        <v>Federica Campagna</v>
      </c>
    </row>
    <row r="396" spans="1:11" x14ac:dyDescent="0.25">
      <c r="A396" s="151">
        <f ca="1">IF(ISNUMBER(SEARCH('Resource Plan'!$C$10,B396,1)),MAX($A$1:A395)+1,0)</f>
        <v>395</v>
      </c>
      <c r="B396" t="s">
        <v>5744</v>
      </c>
      <c r="C396" t="s">
        <v>5745</v>
      </c>
      <c r="D396" t="s">
        <v>37</v>
      </c>
      <c r="E396" t="s">
        <v>37</v>
      </c>
      <c r="F396" t="s">
        <v>2650</v>
      </c>
      <c r="G396" t="s">
        <v>2716</v>
      </c>
      <c r="I396" s="151" t="str">
        <f ca="1">IFERROR(VLOOKUP(ROWS($I$2:I396),$A$2:$B$1572,2,0),"")</f>
        <v>Feihu CHEN</v>
      </c>
      <c r="K396" s="151" t="str">
        <f t="shared" ca="1" si="6"/>
        <v>Feihu CHEN</v>
      </c>
    </row>
    <row r="397" spans="1:11" x14ac:dyDescent="0.25">
      <c r="A397" s="151">
        <f ca="1">IF(ISNUMBER(SEARCH('Resource Plan'!$C$10,B397,1)),MAX($A$1:A396)+1,0)</f>
        <v>396</v>
      </c>
      <c r="B397" t="s">
        <v>4814</v>
      </c>
      <c r="C397" t="s">
        <v>4815</v>
      </c>
      <c r="D397" t="s">
        <v>105</v>
      </c>
      <c r="E397" t="s">
        <v>39</v>
      </c>
      <c r="F397" t="s">
        <v>2650</v>
      </c>
      <c r="G397" t="s">
        <v>2929</v>
      </c>
      <c r="I397" s="151" t="str">
        <f ca="1">IFERROR(VLOOKUP(ROWS($I$2:I397),$A$2:$B$1572,2,0),"")</f>
        <v>FELIPE MATHEUS RIVELLI DELGADO</v>
      </c>
      <c r="K397" s="151" t="str">
        <f t="shared" ca="1" si="6"/>
        <v>FELIPE MATHEUS RIVELLI DELGADO</v>
      </c>
    </row>
    <row r="398" spans="1:11" x14ac:dyDescent="0.25">
      <c r="A398" s="151">
        <f ca="1">IF(ISNUMBER(SEARCH('Resource Plan'!$C$10,B398,1)),MAX($A$1:A397)+1,0)</f>
        <v>397</v>
      </c>
      <c r="B398" t="s">
        <v>4347</v>
      </c>
      <c r="C398" t="s">
        <v>4348</v>
      </c>
      <c r="D398" t="s">
        <v>37</v>
      </c>
      <c r="E398" t="s">
        <v>37</v>
      </c>
      <c r="F398" t="s">
        <v>2650</v>
      </c>
      <c r="G398" t="s">
        <v>4309</v>
      </c>
      <c r="I398" s="151" t="str">
        <f ca="1">IFERROR(VLOOKUP(ROWS($I$2:I398),$A$2:$B$1572,2,0),"")</f>
        <v>Feng WANG</v>
      </c>
      <c r="K398" s="151" t="str">
        <f t="shared" ca="1" si="6"/>
        <v>Feng WANG</v>
      </c>
    </row>
    <row r="399" spans="1:11" x14ac:dyDescent="0.25">
      <c r="A399" s="151">
        <f ca="1">IF(ISNUMBER(SEARCH('Resource Plan'!$C$10,B399,1)),MAX($A$1:A398)+1,0)</f>
        <v>398</v>
      </c>
      <c r="B399" t="s">
        <v>5710</v>
      </c>
      <c r="C399" t="s">
        <v>5711</v>
      </c>
      <c r="D399" t="s">
        <v>37</v>
      </c>
      <c r="E399" t="s">
        <v>37</v>
      </c>
      <c r="F399" t="s">
        <v>2650</v>
      </c>
      <c r="G399" t="s">
        <v>2716</v>
      </c>
      <c r="I399" s="151" t="str">
        <f ca="1">IFERROR(VLOOKUP(ROWS($I$2:I399),$A$2:$B$1572,2,0),"")</f>
        <v>Feng ZHANG</v>
      </c>
      <c r="K399" s="151" t="str">
        <f t="shared" ca="1" si="6"/>
        <v>Feng ZHANG</v>
      </c>
    </row>
    <row r="400" spans="1:11" x14ac:dyDescent="0.25">
      <c r="A400" s="151">
        <f ca="1">IF(ISNUMBER(SEARCH('Resource Plan'!$C$10,B400,1)),MAX($A$1:A399)+1,0)</f>
        <v>399</v>
      </c>
      <c r="B400" t="s">
        <v>4351</v>
      </c>
      <c r="C400" t="s">
        <v>4352</v>
      </c>
      <c r="D400" t="s">
        <v>37</v>
      </c>
      <c r="E400" t="s">
        <v>37</v>
      </c>
      <c r="F400" t="s">
        <v>2650</v>
      </c>
      <c r="G400" t="s">
        <v>2947</v>
      </c>
      <c r="I400" s="151" t="str">
        <f ca="1">IFERROR(VLOOKUP(ROWS($I$2:I400),$A$2:$B$1572,2,0),"")</f>
        <v>Feng ZHOU</v>
      </c>
      <c r="K400" s="151" t="str">
        <f t="shared" ca="1" si="6"/>
        <v>Feng ZHOU</v>
      </c>
    </row>
    <row r="401" spans="1:11" x14ac:dyDescent="0.25">
      <c r="A401" s="151">
        <f ca="1">IF(ISNUMBER(SEARCH('Resource Plan'!$C$10,B401,1)),MAX($A$1:A400)+1,0)</f>
        <v>400</v>
      </c>
      <c r="B401" t="s">
        <v>5530</v>
      </c>
      <c r="C401" t="s">
        <v>5531</v>
      </c>
      <c r="D401" t="s">
        <v>37</v>
      </c>
      <c r="E401" t="s">
        <v>37</v>
      </c>
      <c r="F401" t="s">
        <v>2650</v>
      </c>
      <c r="G401" t="s">
        <v>2716</v>
      </c>
      <c r="I401" s="151" t="str">
        <f ca="1">IFERROR(VLOOKUP(ROWS($I$2:I401),$A$2:$B$1572,2,0),"")</f>
        <v>Fenglin CHENG</v>
      </c>
      <c r="K401" s="151" t="str">
        <f t="shared" ca="1" si="6"/>
        <v>Fenglin CHENG</v>
      </c>
    </row>
    <row r="402" spans="1:11" x14ac:dyDescent="0.25">
      <c r="A402" s="151">
        <f ca="1">IF(ISNUMBER(SEARCH('Resource Plan'!$C$10,B402,1)),MAX($A$1:A401)+1,0)</f>
        <v>401</v>
      </c>
      <c r="B402" t="s">
        <v>5714</v>
      </c>
      <c r="C402" t="s">
        <v>5715</v>
      </c>
      <c r="D402" t="s">
        <v>37</v>
      </c>
      <c r="E402" t="s">
        <v>37</v>
      </c>
      <c r="F402" t="s">
        <v>2650</v>
      </c>
      <c r="G402" t="s">
        <v>2716</v>
      </c>
      <c r="I402" s="151" t="str">
        <f ca="1">IFERROR(VLOOKUP(ROWS($I$2:I402),$A$2:$B$1572,2,0),"")</f>
        <v>FenLan GAO</v>
      </c>
      <c r="K402" s="151" t="str">
        <f t="shared" ca="1" si="6"/>
        <v>FenLan GAO</v>
      </c>
    </row>
    <row r="403" spans="1:11" x14ac:dyDescent="0.25">
      <c r="A403" s="151">
        <f ca="1">IF(ISNUMBER(SEARCH('Resource Plan'!$C$10,B403,1)),MAX($A$1:A402)+1,0)</f>
        <v>402</v>
      </c>
      <c r="B403" t="s">
        <v>5202</v>
      </c>
      <c r="C403" t="s">
        <v>5203</v>
      </c>
      <c r="D403" t="s">
        <v>310</v>
      </c>
      <c r="E403" t="s">
        <v>7267</v>
      </c>
      <c r="F403" t="s">
        <v>2650</v>
      </c>
      <c r="G403" t="s">
        <v>2716</v>
      </c>
      <c r="I403" s="151" t="str">
        <f ca="1">IFERROR(VLOOKUP(ROWS($I$2:I403),$A$2:$B$1572,2,0),"")</f>
        <v>Ferenc Bakai</v>
      </c>
      <c r="K403" s="151" t="str">
        <f t="shared" ca="1" si="6"/>
        <v>Ferenc Bakai</v>
      </c>
    </row>
    <row r="404" spans="1:11" x14ac:dyDescent="0.25">
      <c r="A404" s="151">
        <f ca="1">IF(ISNUMBER(SEARCH('Resource Plan'!$C$10,B404,1)),MAX($A$1:A403)+1,0)</f>
        <v>403</v>
      </c>
      <c r="B404" t="s">
        <v>5282</v>
      </c>
      <c r="C404" t="s">
        <v>5283</v>
      </c>
      <c r="D404" t="s">
        <v>310</v>
      </c>
      <c r="E404" t="s">
        <v>7267</v>
      </c>
      <c r="F404" t="s">
        <v>2650</v>
      </c>
      <c r="G404" t="s">
        <v>2716</v>
      </c>
      <c r="I404" s="151" t="str">
        <f ca="1">IFERROR(VLOOKUP(ROWS($I$2:I404),$A$2:$B$1572,2,0),"")</f>
        <v>Ferenc Hudak</v>
      </c>
      <c r="K404" s="151" t="str">
        <f t="shared" ca="1" si="6"/>
        <v>Ferenc Hudak</v>
      </c>
    </row>
    <row r="405" spans="1:11" x14ac:dyDescent="0.25">
      <c r="A405" s="151">
        <f ca="1">IF(ISNUMBER(SEARCH('Resource Plan'!$C$10,B405,1)),MAX($A$1:A404)+1,0)</f>
        <v>404</v>
      </c>
      <c r="B405" t="s">
        <v>5218</v>
      </c>
      <c r="C405" t="s">
        <v>5219</v>
      </c>
      <c r="D405" t="s">
        <v>310</v>
      </c>
      <c r="E405" t="s">
        <v>7267</v>
      </c>
      <c r="F405" t="s">
        <v>2650</v>
      </c>
      <c r="G405" t="s">
        <v>2716</v>
      </c>
      <c r="I405" s="151" t="str">
        <f ca="1">IFERROR(VLOOKUP(ROWS($I$2:I405),$A$2:$B$1572,2,0),"")</f>
        <v>Ferenc Meszaros</v>
      </c>
      <c r="K405" s="151" t="str">
        <f t="shared" ca="1" si="6"/>
        <v>Ferenc Meszaros</v>
      </c>
    </row>
    <row r="406" spans="1:11" x14ac:dyDescent="0.25">
      <c r="A406" s="151">
        <f ca="1">IF(ISNUMBER(SEARCH('Resource Plan'!$C$10,B406,1)),MAX($A$1:A405)+1,0)</f>
        <v>405</v>
      </c>
      <c r="B406" t="s">
        <v>5475</v>
      </c>
      <c r="C406" t="s">
        <v>5476</v>
      </c>
      <c r="D406" t="s">
        <v>310</v>
      </c>
      <c r="E406" t="s">
        <v>7267</v>
      </c>
      <c r="F406" t="s">
        <v>2650</v>
      </c>
      <c r="G406" t="s">
        <v>2716</v>
      </c>
      <c r="I406" s="151" t="str">
        <f ca="1">IFERROR(VLOOKUP(ROWS($I$2:I406),$A$2:$B$1572,2,0),"")</f>
        <v>Ferenc Szabadi</v>
      </c>
      <c r="K406" s="151" t="str">
        <f t="shared" ca="1" si="6"/>
        <v>Ferenc Szabadi</v>
      </c>
    </row>
    <row r="407" spans="1:11" x14ac:dyDescent="0.25">
      <c r="A407" s="151">
        <f ca="1">IF(ISNUMBER(SEARCH('Resource Plan'!$C$10,B407,1)),MAX($A$1:A406)+1,0)</f>
        <v>406</v>
      </c>
      <c r="B407" t="s">
        <v>4591</v>
      </c>
      <c r="C407" t="s">
        <v>4592</v>
      </c>
      <c r="D407" t="s">
        <v>320</v>
      </c>
      <c r="E407" t="s">
        <v>7267</v>
      </c>
      <c r="F407" t="s">
        <v>2650</v>
      </c>
      <c r="G407" t="s">
        <v>3374</v>
      </c>
      <c r="I407" s="151" t="str">
        <f ca="1">IFERROR(VLOOKUP(ROWS($I$2:I407),$A$2:$B$1572,2,0),"")</f>
        <v>Fidel Lunate</v>
      </c>
      <c r="K407" s="151" t="str">
        <f t="shared" ca="1" si="6"/>
        <v>Fidel Lunate</v>
      </c>
    </row>
    <row r="408" spans="1:11" x14ac:dyDescent="0.25">
      <c r="A408" s="151">
        <f ca="1">IF(ISNUMBER(SEARCH('Resource Plan'!$C$10,B408,1)),MAX($A$1:A407)+1,0)</f>
        <v>407</v>
      </c>
      <c r="B408" t="s">
        <v>6036</v>
      </c>
      <c r="C408" t="s">
        <v>6110</v>
      </c>
      <c r="D408" t="s">
        <v>83</v>
      </c>
      <c r="E408" t="s">
        <v>7267</v>
      </c>
      <c r="F408" t="s">
        <v>2650</v>
      </c>
      <c r="G408" t="s">
        <v>6168</v>
      </c>
      <c r="I408" s="151" t="str">
        <f ca="1">IFERROR(VLOOKUP(ROWS($I$2:I408),$A$2:$B$1572,2,0),"")</f>
        <v>Flora Megret</v>
      </c>
      <c r="K408" s="151" t="str">
        <f t="shared" ca="1" si="6"/>
        <v>Flora Megret</v>
      </c>
    </row>
    <row r="409" spans="1:11" x14ac:dyDescent="0.25">
      <c r="A409" s="151">
        <f ca="1">IF(ISNUMBER(SEARCH('Resource Plan'!$C$10,B409,1)),MAX($A$1:A408)+1,0)</f>
        <v>408</v>
      </c>
      <c r="B409" t="s">
        <v>4044</v>
      </c>
      <c r="C409" t="s">
        <v>4045</v>
      </c>
      <c r="D409" t="s">
        <v>3107</v>
      </c>
      <c r="E409" t="s">
        <v>40</v>
      </c>
      <c r="F409" t="s">
        <v>2650</v>
      </c>
      <c r="G409" t="s">
        <v>2711</v>
      </c>
      <c r="I409" s="151" t="str">
        <f ca="1">IFERROR(VLOOKUP(ROWS($I$2:I409),$A$2:$B$1572,2,0),"")</f>
        <v>Floyd Thomas</v>
      </c>
      <c r="K409" s="151" t="str">
        <f t="shared" ca="1" si="6"/>
        <v>Floyd Thomas</v>
      </c>
    </row>
    <row r="410" spans="1:11" x14ac:dyDescent="0.25">
      <c r="A410" s="151">
        <f ca="1">IF(ISNUMBER(SEARCH('Resource Plan'!$C$10,B410,1)),MAX($A$1:A409)+1,0)</f>
        <v>409</v>
      </c>
      <c r="B410" t="s">
        <v>3025</v>
      </c>
      <c r="C410" t="s">
        <v>3026</v>
      </c>
      <c r="D410" t="s">
        <v>318</v>
      </c>
      <c r="E410" t="s">
        <v>2649</v>
      </c>
      <c r="F410" t="s">
        <v>2650</v>
      </c>
      <c r="G410" t="s">
        <v>3017</v>
      </c>
      <c r="I410" s="151" t="str">
        <f ca="1">IFERROR(VLOOKUP(ROWS($I$2:I410),$A$2:$B$1572,2,0),"")</f>
        <v>Fong Hin YAP</v>
      </c>
      <c r="K410" s="151" t="str">
        <f t="shared" ca="1" si="6"/>
        <v>Fong Hin YAP</v>
      </c>
    </row>
    <row r="411" spans="1:11" x14ac:dyDescent="0.25">
      <c r="A411" s="151">
        <f ca="1">IF(ISNUMBER(SEARCH('Resource Plan'!$C$10,B411,1)),MAX($A$1:A410)+1,0)</f>
        <v>410</v>
      </c>
      <c r="B411" t="s">
        <v>2757</v>
      </c>
      <c r="C411" t="s">
        <v>2758</v>
      </c>
      <c r="D411" t="s">
        <v>318</v>
      </c>
      <c r="E411" t="s">
        <v>2649</v>
      </c>
      <c r="F411" t="s">
        <v>2650</v>
      </c>
      <c r="G411" t="s">
        <v>2716</v>
      </c>
      <c r="I411" s="151" t="str">
        <f ca="1">IFERROR(VLOOKUP(ROWS($I$2:I411),$A$2:$B$1572,2,0),"")</f>
        <v>Foo Boon CHAN</v>
      </c>
      <c r="K411" s="151" t="str">
        <f t="shared" ca="1" si="6"/>
        <v>Foo Boon CHAN</v>
      </c>
    </row>
    <row r="412" spans="1:11" x14ac:dyDescent="0.25">
      <c r="A412" s="151">
        <f ca="1">IF(ISNUMBER(SEARCH('Resource Plan'!$C$10,B412,1)),MAX($A$1:A411)+1,0)</f>
        <v>411</v>
      </c>
      <c r="B412" t="s">
        <v>3021</v>
      </c>
      <c r="C412" t="s">
        <v>3022</v>
      </c>
      <c r="D412" t="s">
        <v>318</v>
      </c>
      <c r="E412" t="s">
        <v>2649</v>
      </c>
      <c r="F412" t="s">
        <v>2650</v>
      </c>
      <c r="G412" t="s">
        <v>2986</v>
      </c>
      <c r="I412" s="151" t="str">
        <f ca="1">IFERROR(VLOOKUP(ROWS($I$2:I412),$A$2:$B$1572,2,0),"")</f>
        <v>Fook Then CHAN</v>
      </c>
      <c r="K412" s="151" t="str">
        <f t="shared" ca="1" si="6"/>
        <v>Fook Then CHAN</v>
      </c>
    </row>
    <row r="413" spans="1:11" x14ac:dyDescent="0.25">
      <c r="A413" s="151">
        <f ca="1">IF(ISNUMBER(SEARCH('Resource Plan'!$C$10,B413,1)),MAX($A$1:A412)+1,0)</f>
        <v>412</v>
      </c>
      <c r="B413" t="s">
        <v>3049</v>
      </c>
      <c r="C413" t="s">
        <v>3050</v>
      </c>
      <c r="D413" t="s">
        <v>318</v>
      </c>
      <c r="E413" t="s">
        <v>2649</v>
      </c>
      <c r="F413" t="s">
        <v>2650</v>
      </c>
      <c r="G413" t="s">
        <v>3017</v>
      </c>
      <c r="I413" s="151" t="str">
        <f ca="1">IFERROR(VLOOKUP(ROWS($I$2:I413),$A$2:$B$1572,2,0),"")</f>
        <v>Francis VOON</v>
      </c>
      <c r="K413" s="151" t="str">
        <f t="shared" ca="1" si="6"/>
        <v>Francis VOON</v>
      </c>
    </row>
    <row r="414" spans="1:11" x14ac:dyDescent="0.25">
      <c r="A414" s="151">
        <f ca="1">IF(ISNUMBER(SEARCH('Resource Plan'!$C$10,B414,1)),MAX($A$1:A413)+1,0)</f>
        <v>413</v>
      </c>
      <c r="B414" t="s">
        <v>3426</v>
      </c>
      <c r="C414" t="s">
        <v>3427</v>
      </c>
      <c r="D414" t="s">
        <v>3107</v>
      </c>
      <c r="E414" t="s">
        <v>40</v>
      </c>
      <c r="F414" t="s">
        <v>2650</v>
      </c>
      <c r="G414" t="s">
        <v>3017</v>
      </c>
      <c r="I414" s="151" t="str">
        <f ca="1">IFERROR(VLOOKUP(ROWS($I$2:I414),$A$2:$B$1572,2,0),"")</f>
        <v>FRANCISCO LOPEZ ROLON</v>
      </c>
      <c r="K414" s="151" t="str">
        <f t="shared" ca="1" si="6"/>
        <v>FRANCISCO LOPEZ ROLON</v>
      </c>
    </row>
    <row r="415" spans="1:11" x14ac:dyDescent="0.25">
      <c r="A415" s="151">
        <f ca="1">IF(ISNUMBER(SEARCH('Resource Plan'!$C$10,B415,1)),MAX($A$1:A414)+1,0)</f>
        <v>414</v>
      </c>
      <c r="B415" t="s">
        <v>4489</v>
      </c>
      <c r="C415" t="s">
        <v>4490</v>
      </c>
      <c r="D415" t="s">
        <v>83</v>
      </c>
      <c r="E415" t="s">
        <v>7267</v>
      </c>
      <c r="F415" t="s">
        <v>2650</v>
      </c>
      <c r="G415" t="s">
        <v>4491</v>
      </c>
      <c r="I415" s="151" t="str">
        <f ca="1">IFERROR(VLOOKUP(ROWS($I$2:I415),$A$2:$B$1572,2,0),"")</f>
        <v>Francois TOSELLO</v>
      </c>
      <c r="K415" s="151" t="str">
        <f t="shared" ca="1" si="6"/>
        <v>Francois TOSELLO</v>
      </c>
    </row>
    <row r="416" spans="1:11" x14ac:dyDescent="0.25">
      <c r="A416" s="151">
        <f ca="1">IF(ISNUMBER(SEARCH('Resource Plan'!$C$10,B416,1)),MAX($A$1:A415)+1,0)</f>
        <v>415</v>
      </c>
      <c r="B416" t="s">
        <v>3760</v>
      </c>
      <c r="C416" t="s">
        <v>3761</v>
      </c>
      <c r="D416" t="s">
        <v>3107</v>
      </c>
      <c r="E416" t="s">
        <v>40</v>
      </c>
      <c r="F416" t="s">
        <v>2650</v>
      </c>
      <c r="G416" t="s">
        <v>3762</v>
      </c>
      <c r="I416" s="151" t="str">
        <f ca="1">IFERROR(VLOOKUP(ROWS($I$2:I416),$A$2:$B$1572,2,0),"")</f>
        <v>Frank Hope</v>
      </c>
      <c r="K416" s="151" t="str">
        <f t="shared" ca="1" si="6"/>
        <v>Frank Hope</v>
      </c>
    </row>
    <row r="417" spans="1:11" x14ac:dyDescent="0.25">
      <c r="A417" s="151">
        <f ca="1">IF(ISNUMBER(SEARCH('Resource Plan'!$C$10,B417,1)),MAX($A$1:A416)+1,0)</f>
        <v>416</v>
      </c>
      <c r="B417" t="s">
        <v>3196</v>
      </c>
      <c r="C417" t="s">
        <v>3197</v>
      </c>
      <c r="D417" t="s">
        <v>3107</v>
      </c>
      <c r="E417" t="s">
        <v>40</v>
      </c>
      <c r="F417" t="s">
        <v>2650</v>
      </c>
      <c r="G417" t="s">
        <v>2716</v>
      </c>
      <c r="I417" s="151" t="str">
        <f ca="1">IFERROR(VLOOKUP(ROWS($I$2:I417),$A$2:$B$1572,2,0),"")</f>
        <v>Frank Yinger</v>
      </c>
      <c r="K417" s="151" t="str">
        <f t="shared" ca="1" si="6"/>
        <v>Frank Yinger</v>
      </c>
    </row>
    <row r="418" spans="1:11" x14ac:dyDescent="0.25">
      <c r="A418" s="151">
        <f ca="1">IF(ISNUMBER(SEARCH('Resource Plan'!$C$10,B418,1)),MAX($A$1:A417)+1,0)</f>
        <v>417</v>
      </c>
      <c r="B418" t="s">
        <v>4010</v>
      </c>
      <c r="C418" t="s">
        <v>4011</v>
      </c>
      <c r="D418" t="s">
        <v>3107</v>
      </c>
      <c r="E418" t="s">
        <v>40</v>
      </c>
      <c r="F418" t="s">
        <v>2650</v>
      </c>
      <c r="G418" t="s">
        <v>2716</v>
      </c>
      <c r="I418" s="151" t="str">
        <f ca="1">IFERROR(VLOOKUP(ROWS($I$2:I418),$A$2:$B$1572,2,0),"")</f>
        <v>Fred McGlocklin</v>
      </c>
      <c r="K418" s="151" t="str">
        <f t="shared" ca="1" si="6"/>
        <v>Fred McGlocklin</v>
      </c>
    </row>
    <row r="419" spans="1:11" x14ac:dyDescent="0.25">
      <c r="A419" s="151">
        <f ca="1">IF(ISNUMBER(SEARCH('Resource Plan'!$C$10,B419,1)),MAX($A$1:A418)+1,0)</f>
        <v>418</v>
      </c>
      <c r="B419" t="s">
        <v>4618</v>
      </c>
      <c r="C419" t="s">
        <v>4619</v>
      </c>
      <c r="D419" t="s">
        <v>320</v>
      </c>
      <c r="E419" t="s">
        <v>7267</v>
      </c>
      <c r="F419" t="s">
        <v>2650</v>
      </c>
      <c r="G419" t="s">
        <v>3099</v>
      </c>
      <c r="I419" s="151" t="str">
        <f ca="1">IFERROR(VLOOKUP(ROWS($I$2:I419),$A$2:$B$1572,2,0),"")</f>
        <v>FREDERIC NEMO</v>
      </c>
      <c r="K419" s="151" t="str">
        <f t="shared" ca="1" si="6"/>
        <v>FREDERIC NEMO</v>
      </c>
    </row>
    <row r="420" spans="1:11" x14ac:dyDescent="0.25">
      <c r="A420" s="151">
        <f ca="1">IF(ISNUMBER(SEARCH('Resource Plan'!$C$10,B420,1)),MAX($A$1:A419)+1,0)</f>
        <v>419</v>
      </c>
      <c r="B420" t="s">
        <v>4612</v>
      </c>
      <c r="C420" t="s">
        <v>4613</v>
      </c>
      <c r="D420" t="s">
        <v>83</v>
      </c>
      <c r="E420" t="s">
        <v>7267</v>
      </c>
      <c r="F420" t="s">
        <v>2650</v>
      </c>
      <c r="G420" t="s">
        <v>4290</v>
      </c>
      <c r="I420" s="151" t="str">
        <f ca="1">IFERROR(VLOOKUP(ROWS($I$2:I420),$A$2:$B$1572,2,0),"")</f>
        <v>Frederic VINATIER</v>
      </c>
      <c r="K420" s="151" t="str">
        <f t="shared" ca="1" si="6"/>
        <v>Frederic VINATIER</v>
      </c>
    </row>
    <row r="421" spans="1:11" x14ac:dyDescent="0.25">
      <c r="A421" s="151">
        <f ca="1">IF(ISNUMBER(SEARCH('Resource Plan'!$C$10,B421,1)),MAX($A$1:A420)+1,0)</f>
        <v>420</v>
      </c>
      <c r="B421" t="s">
        <v>4412</v>
      </c>
      <c r="C421" t="s">
        <v>4413</v>
      </c>
      <c r="D421" t="s">
        <v>37</v>
      </c>
      <c r="E421" t="s">
        <v>37</v>
      </c>
      <c r="F421" t="s">
        <v>2650</v>
      </c>
      <c r="G421" t="s">
        <v>3099</v>
      </c>
      <c r="I421" s="151" t="str">
        <f ca="1">IFERROR(VLOOKUP(ROWS($I$2:I421),$A$2:$B$1572,2,0),"")</f>
        <v>FuJuan WANG</v>
      </c>
      <c r="K421" s="151" t="str">
        <f t="shared" ca="1" si="6"/>
        <v>FuJuan WANG</v>
      </c>
    </row>
    <row r="422" spans="1:11" x14ac:dyDescent="0.25">
      <c r="A422" s="151">
        <f ca="1">IF(ISNUMBER(SEARCH('Resource Plan'!$C$10,B422,1)),MAX($A$1:A421)+1,0)</f>
        <v>421</v>
      </c>
      <c r="B422" t="s">
        <v>5674</v>
      </c>
      <c r="C422" t="s">
        <v>5675</v>
      </c>
      <c r="D422" t="s">
        <v>37</v>
      </c>
      <c r="E422" t="s">
        <v>37</v>
      </c>
      <c r="F422" t="s">
        <v>2650</v>
      </c>
      <c r="G422" t="s">
        <v>2721</v>
      </c>
      <c r="I422" s="151" t="str">
        <f ca="1">IFERROR(VLOOKUP(ROWS($I$2:I422),$A$2:$B$1572,2,0),"")</f>
        <v>Fuliang GAO</v>
      </c>
      <c r="K422" s="151" t="str">
        <f t="shared" ca="1" si="6"/>
        <v>Fuliang GAO</v>
      </c>
    </row>
    <row r="423" spans="1:11" x14ac:dyDescent="0.25">
      <c r="A423" s="151">
        <f ca="1">IF(ISNUMBER(SEARCH('Resource Plan'!$C$10,B423,1)),MAX($A$1:A422)+1,0)</f>
        <v>422</v>
      </c>
      <c r="B423" t="s">
        <v>5023</v>
      </c>
      <c r="C423" t="s">
        <v>5024</v>
      </c>
      <c r="D423" t="s">
        <v>109</v>
      </c>
      <c r="E423" t="s">
        <v>2649</v>
      </c>
      <c r="F423" t="s">
        <v>2650</v>
      </c>
      <c r="G423" t="s">
        <v>2658</v>
      </c>
      <c r="I423" s="151" t="str">
        <f ca="1">IFERROR(VLOOKUP(ROWS($I$2:I423),$A$2:$B$1572,2,0),"")</f>
        <v>Fusako SAKAI</v>
      </c>
      <c r="K423" s="151" t="str">
        <f t="shared" ca="1" si="6"/>
        <v>Fusako SAKAI</v>
      </c>
    </row>
    <row r="424" spans="1:11" x14ac:dyDescent="0.25">
      <c r="A424" s="151">
        <f ca="1">IF(ISNUMBER(SEARCH('Resource Plan'!$C$10,B424,1)),MAX($A$1:A423)+1,0)</f>
        <v>423</v>
      </c>
      <c r="B424" t="s">
        <v>3701</v>
      </c>
      <c r="C424" t="s">
        <v>3702</v>
      </c>
      <c r="D424" t="s">
        <v>3107</v>
      </c>
      <c r="E424" t="s">
        <v>40</v>
      </c>
      <c r="F424" t="s">
        <v>2650</v>
      </c>
      <c r="G424" t="s">
        <v>3700</v>
      </c>
      <c r="I424" s="151" t="str">
        <f ca="1">IFERROR(VLOOKUP(ROWS($I$2:I424),$A$2:$B$1572,2,0),"")</f>
        <v>G Michael Carpenter</v>
      </c>
      <c r="K424" s="151" t="str">
        <f t="shared" ca="1" si="6"/>
        <v>G Michael Carpenter</v>
      </c>
    </row>
    <row r="425" spans="1:11" x14ac:dyDescent="0.25">
      <c r="A425" s="151">
        <f ca="1">IF(ISNUMBER(SEARCH('Resource Plan'!$C$10,B425,1)),MAX($A$1:A424)+1,0)</f>
        <v>424</v>
      </c>
      <c r="B425" t="s">
        <v>5333</v>
      </c>
      <c r="C425" t="s">
        <v>5334</v>
      </c>
      <c r="D425" t="s">
        <v>310</v>
      </c>
      <c r="E425" t="s">
        <v>7267</v>
      </c>
      <c r="F425" t="s">
        <v>2650</v>
      </c>
      <c r="G425" t="s">
        <v>2716</v>
      </c>
      <c r="I425" s="151" t="str">
        <f ca="1">IFERROR(VLOOKUP(ROWS($I$2:I425),$A$2:$B$1572,2,0),"")</f>
        <v>Gabor Bekefi</v>
      </c>
      <c r="K425" s="151" t="str">
        <f t="shared" ca="1" si="6"/>
        <v>Gabor Bekefi</v>
      </c>
    </row>
    <row r="426" spans="1:11" x14ac:dyDescent="0.25">
      <c r="A426" s="151">
        <f ca="1">IF(ISNUMBER(SEARCH('Resource Plan'!$C$10,B426,1)),MAX($A$1:A425)+1,0)</f>
        <v>425</v>
      </c>
      <c r="B426" t="s">
        <v>5445</v>
      </c>
      <c r="C426" t="s">
        <v>5446</v>
      </c>
      <c r="D426" t="s">
        <v>310</v>
      </c>
      <c r="E426" t="s">
        <v>7267</v>
      </c>
      <c r="F426" t="s">
        <v>2650</v>
      </c>
      <c r="G426" t="s">
        <v>2721</v>
      </c>
      <c r="I426" s="151" t="str">
        <f ca="1">IFERROR(VLOOKUP(ROWS($I$2:I426),$A$2:$B$1572,2,0),"")</f>
        <v>Gabor Chrapan</v>
      </c>
      <c r="K426" s="151" t="str">
        <f t="shared" ca="1" si="6"/>
        <v>Gabor Chrapan</v>
      </c>
    </row>
    <row r="427" spans="1:11" x14ac:dyDescent="0.25">
      <c r="A427" s="151">
        <f ca="1">IF(ISNUMBER(SEARCH('Resource Plan'!$C$10,B427,1)),MAX($A$1:A426)+1,0)</f>
        <v>426</v>
      </c>
      <c r="B427" t="s">
        <v>5166</v>
      </c>
      <c r="C427" t="s">
        <v>5167</v>
      </c>
      <c r="D427" t="s">
        <v>310</v>
      </c>
      <c r="E427" t="s">
        <v>7267</v>
      </c>
      <c r="F427" t="s">
        <v>2650</v>
      </c>
      <c r="G427" t="s">
        <v>2716</v>
      </c>
      <c r="I427" s="151" t="str">
        <f ca="1">IFERROR(VLOOKUP(ROWS($I$2:I427),$A$2:$B$1572,2,0),"")</f>
        <v>Gabor DOMBAY</v>
      </c>
      <c r="K427" s="151" t="str">
        <f t="shared" ca="1" si="6"/>
        <v>Gabor DOMBAY</v>
      </c>
    </row>
    <row r="428" spans="1:11" x14ac:dyDescent="0.25">
      <c r="A428" s="151">
        <f ca="1">IF(ISNUMBER(SEARCH('Resource Plan'!$C$10,B428,1)),MAX($A$1:A427)+1,0)</f>
        <v>427</v>
      </c>
      <c r="B428" t="s">
        <v>5411</v>
      </c>
      <c r="C428" t="s">
        <v>5412</v>
      </c>
      <c r="D428" t="s">
        <v>310</v>
      </c>
      <c r="E428" t="s">
        <v>7267</v>
      </c>
      <c r="F428" t="s">
        <v>2650</v>
      </c>
      <c r="G428" t="s">
        <v>2716</v>
      </c>
      <c r="I428" s="151" t="str">
        <f ca="1">IFERROR(VLOOKUP(ROWS($I$2:I428),$A$2:$B$1572,2,0),"")</f>
        <v>Gabor Gancs</v>
      </c>
      <c r="K428" s="151" t="str">
        <f t="shared" ca="1" si="6"/>
        <v>Gabor Gancs</v>
      </c>
    </row>
    <row r="429" spans="1:11" x14ac:dyDescent="0.25">
      <c r="A429" s="151">
        <f ca="1">IF(ISNUMBER(SEARCH('Resource Plan'!$C$10,B429,1)),MAX($A$1:A428)+1,0)</f>
        <v>428</v>
      </c>
      <c r="B429" t="s">
        <v>5246</v>
      </c>
      <c r="C429" t="s">
        <v>5247</v>
      </c>
      <c r="D429" t="s">
        <v>310</v>
      </c>
      <c r="E429" t="s">
        <v>7267</v>
      </c>
      <c r="F429" t="s">
        <v>2650</v>
      </c>
      <c r="G429" t="s">
        <v>2716</v>
      </c>
      <c r="I429" s="151" t="str">
        <f ca="1">IFERROR(VLOOKUP(ROWS($I$2:I429),$A$2:$B$1572,2,0),"")</f>
        <v>Gabor Illyes</v>
      </c>
      <c r="K429" s="151" t="str">
        <f t="shared" ca="1" si="6"/>
        <v>Gabor Illyes</v>
      </c>
    </row>
    <row r="430" spans="1:11" x14ac:dyDescent="0.25">
      <c r="A430" s="151">
        <f ca="1">IF(ISNUMBER(SEARCH('Resource Plan'!$C$10,B430,1)),MAX($A$1:A429)+1,0)</f>
        <v>429</v>
      </c>
      <c r="B430" t="s">
        <v>5268</v>
      </c>
      <c r="C430" t="s">
        <v>5269</v>
      </c>
      <c r="D430" t="s">
        <v>310</v>
      </c>
      <c r="E430" t="s">
        <v>7267</v>
      </c>
      <c r="F430" t="s">
        <v>2650</v>
      </c>
      <c r="G430" t="s">
        <v>2986</v>
      </c>
      <c r="I430" s="151" t="str">
        <f ca="1">IFERROR(VLOOKUP(ROWS($I$2:I430),$A$2:$B$1572,2,0),"")</f>
        <v>Gabor KONCZ</v>
      </c>
      <c r="K430" s="151" t="str">
        <f t="shared" ca="1" si="6"/>
        <v>Gabor KONCZ</v>
      </c>
    </row>
    <row r="431" spans="1:11" x14ac:dyDescent="0.25">
      <c r="A431" s="151">
        <f ca="1">IF(ISNUMBER(SEARCH('Resource Plan'!$C$10,B431,1)),MAX($A$1:A430)+1,0)</f>
        <v>430</v>
      </c>
      <c r="B431" t="s">
        <v>5305</v>
      </c>
      <c r="C431" t="s">
        <v>5306</v>
      </c>
      <c r="D431" t="s">
        <v>310</v>
      </c>
      <c r="E431" t="s">
        <v>7267</v>
      </c>
      <c r="F431" t="s">
        <v>2650</v>
      </c>
      <c r="G431" t="s">
        <v>2711</v>
      </c>
      <c r="I431" s="151" t="str">
        <f ca="1">IFERROR(VLOOKUP(ROWS($I$2:I431),$A$2:$B$1572,2,0),"")</f>
        <v>Gabor Koncz</v>
      </c>
      <c r="K431" s="151" t="str">
        <f t="shared" ca="1" si="6"/>
        <v>Gabor Koncz</v>
      </c>
    </row>
    <row r="432" spans="1:11" x14ac:dyDescent="0.25">
      <c r="A432" s="151">
        <f ca="1">IF(ISNUMBER(SEARCH('Resource Plan'!$C$10,B432,1)),MAX($A$1:A431)+1,0)</f>
        <v>431</v>
      </c>
      <c r="B432" t="s">
        <v>5519</v>
      </c>
      <c r="C432" t="s">
        <v>5520</v>
      </c>
      <c r="D432" t="s">
        <v>310</v>
      </c>
      <c r="E432" t="s">
        <v>7267</v>
      </c>
      <c r="F432" t="s">
        <v>2650</v>
      </c>
      <c r="G432" t="s">
        <v>3075</v>
      </c>
      <c r="I432" s="151" t="str">
        <f ca="1">IFERROR(VLOOKUP(ROWS($I$2:I432),$A$2:$B$1572,2,0),"")</f>
        <v>Gabor Molnar</v>
      </c>
      <c r="K432" s="151" t="str">
        <f t="shared" ca="1" si="6"/>
        <v>Gabor Molnar</v>
      </c>
    </row>
    <row r="433" spans="1:11" x14ac:dyDescent="0.25">
      <c r="A433" s="151">
        <f ca="1">IF(ISNUMBER(SEARCH('Resource Plan'!$C$10,B433,1)),MAX($A$1:A432)+1,0)</f>
        <v>432</v>
      </c>
      <c r="B433" t="s">
        <v>5327</v>
      </c>
      <c r="C433" t="s">
        <v>5328</v>
      </c>
      <c r="D433" t="s">
        <v>310</v>
      </c>
      <c r="E433" t="s">
        <v>7267</v>
      </c>
      <c r="F433" t="s">
        <v>2650</v>
      </c>
      <c r="G433" t="s">
        <v>2716</v>
      </c>
      <c r="I433" s="151" t="str">
        <f ca="1">IFERROR(VLOOKUP(ROWS($I$2:I433),$A$2:$B$1572,2,0),"")</f>
        <v>Gabor Timko</v>
      </c>
      <c r="K433" s="151" t="str">
        <f t="shared" ca="1" si="6"/>
        <v>Gabor Timko</v>
      </c>
    </row>
    <row r="434" spans="1:11" x14ac:dyDescent="0.25">
      <c r="A434" s="151">
        <f ca="1">IF(ISNUMBER(SEARCH('Resource Plan'!$C$10,B434,1)),MAX($A$1:A433)+1,0)</f>
        <v>433</v>
      </c>
      <c r="B434" t="s">
        <v>5280</v>
      </c>
      <c r="C434" t="s">
        <v>5281</v>
      </c>
      <c r="D434" t="s">
        <v>310</v>
      </c>
      <c r="E434" t="s">
        <v>7267</v>
      </c>
      <c r="F434" t="s">
        <v>2650</v>
      </c>
      <c r="G434" t="s">
        <v>3017</v>
      </c>
      <c r="I434" s="151" t="str">
        <f ca="1">IFERROR(VLOOKUP(ROWS($I$2:I434),$A$2:$B$1572,2,0),"")</f>
        <v>Gabor Verovszki</v>
      </c>
      <c r="K434" s="151" t="str">
        <f t="shared" ca="1" si="6"/>
        <v>Gabor Verovszki</v>
      </c>
    </row>
    <row r="435" spans="1:11" x14ac:dyDescent="0.25">
      <c r="A435" s="151">
        <f ca="1">IF(ISNUMBER(SEARCH('Resource Plan'!$C$10,B435,1)),MAX($A$1:A434)+1,0)</f>
        <v>434</v>
      </c>
      <c r="B435" t="s">
        <v>4279</v>
      </c>
      <c r="C435" t="s">
        <v>4280</v>
      </c>
      <c r="D435" t="s">
        <v>3107</v>
      </c>
      <c r="E435" t="s">
        <v>40</v>
      </c>
      <c r="F435" t="s">
        <v>2650</v>
      </c>
      <c r="G435" t="s">
        <v>4281</v>
      </c>
      <c r="I435" s="151" t="str">
        <f ca="1">IFERROR(VLOOKUP(ROWS($I$2:I435),$A$2:$B$1572,2,0),"")</f>
        <v>Gabriel Agosto</v>
      </c>
      <c r="K435" s="151" t="str">
        <f t="shared" ca="1" si="6"/>
        <v>Gabriel Agosto</v>
      </c>
    </row>
    <row r="436" spans="1:11" x14ac:dyDescent="0.25">
      <c r="A436" s="151">
        <f ca="1">IF(ISNUMBER(SEARCH('Resource Plan'!$C$10,B436,1)),MAX($A$1:A435)+1,0)</f>
        <v>435</v>
      </c>
      <c r="B436" t="s">
        <v>3621</v>
      </c>
      <c r="C436" t="s">
        <v>3622</v>
      </c>
      <c r="D436" t="s">
        <v>3107</v>
      </c>
      <c r="E436" t="s">
        <v>40</v>
      </c>
      <c r="F436" t="s">
        <v>2650</v>
      </c>
      <c r="G436" t="s">
        <v>2716</v>
      </c>
      <c r="I436" s="151" t="str">
        <f ca="1">IFERROR(VLOOKUP(ROWS($I$2:I436),$A$2:$B$1572,2,0),"")</f>
        <v>Gage Pandolfi</v>
      </c>
      <c r="K436" s="151" t="str">
        <f t="shared" ca="1" si="6"/>
        <v>Gage Pandolfi</v>
      </c>
    </row>
    <row r="437" spans="1:11" x14ac:dyDescent="0.25">
      <c r="A437" s="151">
        <f ca="1">IF(ISNUMBER(SEARCH('Resource Plan'!$C$10,B437,1)),MAX($A$1:A436)+1,0)</f>
        <v>436</v>
      </c>
      <c r="B437" t="s">
        <v>5631</v>
      </c>
      <c r="C437" t="s">
        <v>5632</v>
      </c>
      <c r="D437" t="s">
        <v>37</v>
      </c>
      <c r="E437" t="s">
        <v>37</v>
      </c>
      <c r="F437" t="s">
        <v>2650</v>
      </c>
      <c r="G437" t="s">
        <v>2716</v>
      </c>
      <c r="I437" s="151" t="str">
        <f ca="1">IFERROR(VLOOKUP(ROWS($I$2:I437),$A$2:$B$1572,2,0),"")</f>
        <v>Gang CHEN</v>
      </c>
      <c r="K437" s="151" t="str">
        <f t="shared" ca="1" si="6"/>
        <v>Gang CHEN</v>
      </c>
    </row>
    <row r="438" spans="1:11" x14ac:dyDescent="0.25">
      <c r="A438" s="151">
        <f ca="1">IF(ISNUMBER(SEARCH('Resource Plan'!$C$10,B438,1)),MAX($A$1:A437)+1,0)</f>
        <v>437</v>
      </c>
      <c r="B438" t="s">
        <v>2755</v>
      </c>
      <c r="C438" t="s">
        <v>2756</v>
      </c>
      <c r="D438" t="s">
        <v>318</v>
      </c>
      <c r="E438" t="s">
        <v>2649</v>
      </c>
      <c r="F438" t="s">
        <v>2650</v>
      </c>
      <c r="G438" t="s">
        <v>2716</v>
      </c>
      <c r="I438" s="151" t="str">
        <f ca="1">IFERROR(VLOOKUP(ROWS($I$2:I438),$A$2:$B$1572,2,0),"")</f>
        <v>Gangding LIAN</v>
      </c>
      <c r="K438" s="151" t="str">
        <f t="shared" ca="1" si="6"/>
        <v>Gangding LIAN</v>
      </c>
    </row>
    <row r="439" spans="1:11" x14ac:dyDescent="0.25">
      <c r="A439" s="151">
        <f ca="1">IF(ISNUMBER(SEARCH('Resource Plan'!$C$10,B439,1)),MAX($A$1:A438)+1,0)</f>
        <v>438</v>
      </c>
      <c r="B439" t="s">
        <v>4217</v>
      </c>
      <c r="C439" t="s">
        <v>4218</v>
      </c>
      <c r="D439" t="s">
        <v>3107</v>
      </c>
      <c r="E439" t="s">
        <v>40</v>
      </c>
      <c r="F439" t="s">
        <v>2650</v>
      </c>
      <c r="G439" t="s">
        <v>3717</v>
      </c>
      <c r="I439" s="151" t="str">
        <f ca="1">IFERROR(VLOOKUP(ROWS($I$2:I439),$A$2:$B$1572,2,0),"")</f>
        <v>Garrett Dunlap</v>
      </c>
      <c r="K439" s="151" t="str">
        <f t="shared" ca="1" si="6"/>
        <v>Garrett Dunlap</v>
      </c>
    </row>
    <row r="440" spans="1:11" x14ac:dyDescent="0.25">
      <c r="A440" s="151">
        <f ca="1">IF(ISNUMBER(SEARCH('Resource Plan'!$C$10,B440,1)),MAX($A$1:A439)+1,0)</f>
        <v>439</v>
      </c>
      <c r="B440" t="s">
        <v>3150</v>
      </c>
      <c r="C440" t="s">
        <v>3151</v>
      </c>
      <c r="D440" t="s">
        <v>106</v>
      </c>
      <c r="E440" t="s">
        <v>40</v>
      </c>
      <c r="F440" t="s">
        <v>2650</v>
      </c>
      <c r="G440" t="s">
        <v>2716</v>
      </c>
      <c r="I440" s="151" t="str">
        <f ca="1">IFERROR(VLOOKUP(ROWS($I$2:I440),$A$2:$B$1572,2,0),"")</f>
        <v>Gary Roach</v>
      </c>
      <c r="K440" s="151" t="str">
        <f t="shared" ca="1" si="6"/>
        <v>Gary Roach</v>
      </c>
    </row>
    <row r="441" spans="1:11" x14ac:dyDescent="0.25">
      <c r="A441" s="151">
        <f ca="1">IF(ISNUMBER(SEARCH('Resource Plan'!$C$10,B441,1)),MAX($A$1:A440)+1,0)</f>
        <v>440</v>
      </c>
      <c r="B441" t="s">
        <v>4706</v>
      </c>
      <c r="C441" t="s">
        <v>4707</v>
      </c>
      <c r="D441" t="s">
        <v>108</v>
      </c>
      <c r="E441" t="s">
        <v>7268</v>
      </c>
      <c r="F441" t="s">
        <v>2650</v>
      </c>
      <c r="G441" t="s">
        <v>2929</v>
      </c>
      <c r="I441" s="151" t="str">
        <f ca="1">IFERROR(VLOOKUP(ROWS($I$2:I441),$A$2:$B$1572,2,0),"")</f>
        <v>Gaurav Sharma</v>
      </c>
      <c r="K441" s="151" t="str">
        <f t="shared" ca="1" si="6"/>
        <v>Gaurav Sharma</v>
      </c>
    </row>
    <row r="442" spans="1:11" x14ac:dyDescent="0.25">
      <c r="A442" s="151">
        <f ca="1">IF(ISNUMBER(SEARCH('Resource Plan'!$C$10,B442,1)),MAX($A$1:A441)+1,0)</f>
        <v>441</v>
      </c>
      <c r="B442" t="s">
        <v>5329</v>
      </c>
      <c r="C442" t="s">
        <v>5330</v>
      </c>
      <c r="D442" t="s">
        <v>310</v>
      </c>
      <c r="E442" t="s">
        <v>7267</v>
      </c>
      <c r="F442" t="s">
        <v>2650</v>
      </c>
      <c r="G442" t="s">
        <v>2716</v>
      </c>
      <c r="I442" s="151" t="str">
        <f ca="1">IFERROR(VLOOKUP(ROWS($I$2:I442),$A$2:$B$1572,2,0),"")</f>
        <v>Gellert Magyar</v>
      </c>
      <c r="K442" s="151" t="str">
        <f t="shared" ca="1" si="6"/>
        <v>Gellert Magyar</v>
      </c>
    </row>
    <row r="443" spans="1:11" x14ac:dyDescent="0.25">
      <c r="A443" s="151">
        <f ca="1">IF(ISNUMBER(SEARCH('Resource Plan'!$C$10,B443,1)),MAX($A$1:A442)+1,0)</f>
        <v>442</v>
      </c>
      <c r="B443" t="s">
        <v>4585</v>
      </c>
      <c r="C443" t="s">
        <v>4586</v>
      </c>
      <c r="D443" t="s">
        <v>320</v>
      </c>
      <c r="E443" t="s">
        <v>7267</v>
      </c>
      <c r="F443" t="s">
        <v>2650</v>
      </c>
      <c r="G443" t="s">
        <v>4538</v>
      </c>
      <c r="I443" s="151" t="str">
        <f ca="1">IFERROR(VLOOKUP(ROWS($I$2:I443),$A$2:$B$1572,2,0),"")</f>
        <v>Gemma Raventos</v>
      </c>
      <c r="K443" s="151" t="str">
        <f t="shared" ca="1" si="6"/>
        <v>Gemma Raventos</v>
      </c>
    </row>
    <row r="444" spans="1:11" x14ac:dyDescent="0.25">
      <c r="A444" s="151">
        <f ca="1">IF(ISNUMBER(SEARCH('Resource Plan'!$C$10,B444,1)),MAX($A$1:A443)+1,0)</f>
        <v>443</v>
      </c>
      <c r="B444" t="s">
        <v>2655</v>
      </c>
      <c r="C444" t="s">
        <v>2656</v>
      </c>
      <c r="D444" t="s">
        <v>2657</v>
      </c>
      <c r="E444" t="s">
        <v>2649</v>
      </c>
      <c r="F444" t="s">
        <v>2650</v>
      </c>
      <c r="G444" t="s">
        <v>2658</v>
      </c>
      <c r="I444" s="151" t="str">
        <f ca="1">IFERROR(VLOOKUP(ROWS($I$2:I444),$A$2:$B$1572,2,0),"")</f>
        <v>Gemy FORSON</v>
      </c>
      <c r="K444" s="151" t="str">
        <f t="shared" ca="1" si="6"/>
        <v>Gemy FORSON</v>
      </c>
    </row>
    <row r="445" spans="1:11" x14ac:dyDescent="0.25">
      <c r="A445" s="151">
        <f ca="1">IF(ISNUMBER(SEARCH('Resource Plan'!$C$10,B445,1)),MAX($A$1:A444)+1,0)</f>
        <v>444</v>
      </c>
      <c r="B445" t="s">
        <v>3998</v>
      </c>
      <c r="C445" t="s">
        <v>3999</v>
      </c>
      <c r="D445" t="s">
        <v>3107</v>
      </c>
      <c r="E445" t="s">
        <v>40</v>
      </c>
      <c r="F445" t="s">
        <v>2650</v>
      </c>
      <c r="G445" t="s">
        <v>2721</v>
      </c>
      <c r="I445" s="151" t="str">
        <f ca="1">IFERROR(VLOOKUP(ROWS($I$2:I445),$A$2:$B$1572,2,0),"")</f>
        <v>Geoff Woods</v>
      </c>
      <c r="K445" s="151" t="str">
        <f t="shared" ca="1" si="6"/>
        <v>Geoff Woods</v>
      </c>
    </row>
    <row r="446" spans="1:11" x14ac:dyDescent="0.25">
      <c r="A446" s="151">
        <f ca="1">IF(ISNUMBER(SEARCH('Resource Plan'!$C$10,B446,1)),MAX($A$1:A445)+1,0)</f>
        <v>445</v>
      </c>
      <c r="B446" t="s">
        <v>3819</v>
      </c>
      <c r="C446" t="s">
        <v>3820</v>
      </c>
      <c r="D446" t="s">
        <v>3107</v>
      </c>
      <c r="E446" t="s">
        <v>40</v>
      </c>
      <c r="F446" t="s">
        <v>2650</v>
      </c>
      <c r="G446" t="s">
        <v>3072</v>
      </c>
      <c r="I446" s="151" t="str">
        <f ca="1">IFERROR(VLOOKUP(ROWS($I$2:I446),$A$2:$B$1572,2,0),"")</f>
        <v>GEORGE ARMSTRONG</v>
      </c>
      <c r="K446" s="151" t="str">
        <f t="shared" ca="1" si="6"/>
        <v>GEORGE ARMSTRONG</v>
      </c>
    </row>
    <row r="447" spans="1:11" x14ac:dyDescent="0.25">
      <c r="A447" s="151">
        <f ca="1">IF(ISNUMBER(SEARCH('Resource Plan'!$C$10,B447,1)),MAX($A$1:A446)+1,0)</f>
        <v>446</v>
      </c>
      <c r="B447" t="s">
        <v>3148</v>
      </c>
      <c r="C447" t="s">
        <v>3149</v>
      </c>
      <c r="D447" t="s">
        <v>106</v>
      </c>
      <c r="E447" t="s">
        <v>40</v>
      </c>
      <c r="F447" t="s">
        <v>2650</v>
      </c>
      <c r="G447" t="s">
        <v>2716</v>
      </c>
      <c r="I447" s="151" t="str">
        <f ca="1">IFERROR(VLOOKUP(ROWS($I$2:I447),$A$2:$B$1572,2,0),"")</f>
        <v>George Desjardins</v>
      </c>
      <c r="K447" s="151" t="str">
        <f t="shared" ca="1" si="6"/>
        <v>George Desjardins</v>
      </c>
    </row>
    <row r="448" spans="1:11" x14ac:dyDescent="0.25">
      <c r="A448" s="151">
        <f ca="1">IF(ISNUMBER(SEARCH('Resource Plan'!$C$10,B448,1)),MAX($A$1:A447)+1,0)</f>
        <v>447</v>
      </c>
      <c r="B448" t="s">
        <v>5071</v>
      </c>
      <c r="C448" t="s">
        <v>5072</v>
      </c>
      <c r="D448" t="s">
        <v>5053</v>
      </c>
      <c r="E448" t="s">
        <v>34</v>
      </c>
      <c r="F448" t="s">
        <v>2650</v>
      </c>
      <c r="G448" t="s">
        <v>4399</v>
      </c>
      <c r="I448" s="151" t="str">
        <f ca="1">IFERROR(VLOOKUP(ROWS($I$2:I448),$A$2:$B$1572,2,0),"")</f>
        <v>GEORGE LIVANOS</v>
      </c>
      <c r="K448" s="151" t="str">
        <f t="shared" ca="1" si="6"/>
        <v>GEORGE LIVANOS</v>
      </c>
    </row>
    <row r="449" spans="1:11" x14ac:dyDescent="0.25">
      <c r="A449" s="151">
        <f ca="1">IF(ISNUMBER(SEARCH('Resource Plan'!$C$10,B449,1)),MAX($A$1:A448)+1,0)</f>
        <v>448</v>
      </c>
      <c r="B449" t="s">
        <v>3898</v>
      </c>
      <c r="C449" t="s">
        <v>3899</v>
      </c>
      <c r="D449" t="s">
        <v>3107</v>
      </c>
      <c r="E449" t="s">
        <v>40</v>
      </c>
      <c r="F449" t="s">
        <v>2650</v>
      </c>
      <c r="G449" t="s">
        <v>2658</v>
      </c>
      <c r="I449" s="151" t="str">
        <f ca="1">IFERROR(VLOOKUP(ROWS($I$2:I449),$A$2:$B$1572,2,0),"")</f>
        <v>Gerald Linnenkugel</v>
      </c>
      <c r="K449" s="151" t="str">
        <f t="shared" ca="1" si="6"/>
        <v>Gerald Linnenkugel</v>
      </c>
    </row>
    <row r="450" spans="1:11" x14ac:dyDescent="0.25">
      <c r="A450" s="151">
        <f ca="1">IF(ISNUMBER(SEARCH('Resource Plan'!$C$10,B450,1)),MAX($A$1:A449)+1,0)</f>
        <v>449</v>
      </c>
      <c r="B450" t="s">
        <v>4500</v>
      </c>
      <c r="C450" t="s">
        <v>4501</v>
      </c>
      <c r="D450" t="s">
        <v>83</v>
      </c>
      <c r="E450" t="s">
        <v>7267</v>
      </c>
      <c r="F450" t="s">
        <v>2650</v>
      </c>
      <c r="G450" t="s">
        <v>4502</v>
      </c>
      <c r="I450" s="151" t="str">
        <f ca="1">IFERROR(VLOOKUP(ROWS($I$2:I450),$A$2:$B$1572,2,0),"")</f>
        <v>Gerard GUARNOTTA</v>
      </c>
      <c r="K450" s="151" t="str">
        <f t="shared" ca="1" si="6"/>
        <v>Gerard GUARNOTTA</v>
      </c>
    </row>
    <row r="451" spans="1:11" x14ac:dyDescent="0.25">
      <c r="A451" s="151">
        <f ca="1">IF(ISNUMBER(SEARCH('Resource Plan'!$C$10,B451,1)),MAX($A$1:A450)+1,0)</f>
        <v>450</v>
      </c>
      <c r="B451" t="s">
        <v>5487</v>
      </c>
      <c r="C451" t="s">
        <v>5488</v>
      </c>
      <c r="D451" t="s">
        <v>310</v>
      </c>
      <c r="E451" t="s">
        <v>7267</v>
      </c>
      <c r="F451" t="s">
        <v>2650</v>
      </c>
      <c r="G451" t="s">
        <v>2716</v>
      </c>
      <c r="I451" s="151" t="str">
        <f ca="1">IFERROR(VLOOKUP(ROWS($I$2:I451),$A$2:$B$1572,2,0),"")</f>
        <v>Gergely Farkas</v>
      </c>
      <c r="K451" s="151" t="str">
        <f t="shared" ref="K451:K514" ca="1" si="7">OFFSET($I$2,,,$K$1)</f>
        <v>Gergely Farkas</v>
      </c>
    </row>
    <row r="452" spans="1:11" x14ac:dyDescent="0.25">
      <c r="A452" s="151">
        <f ca="1">IF(ISNUMBER(SEARCH('Resource Plan'!$C$10,B452,1)),MAX($A$1:A451)+1,0)</f>
        <v>451</v>
      </c>
      <c r="B452" t="s">
        <v>5391</v>
      </c>
      <c r="C452" t="s">
        <v>5392</v>
      </c>
      <c r="D452" t="s">
        <v>310</v>
      </c>
      <c r="E452" t="s">
        <v>7267</v>
      </c>
      <c r="F452" t="s">
        <v>2650</v>
      </c>
      <c r="G452" t="s">
        <v>2716</v>
      </c>
      <c r="I452" s="151" t="str">
        <f ca="1">IFERROR(VLOOKUP(ROWS($I$2:I452),$A$2:$B$1572,2,0),"")</f>
        <v>Gergely Repcsik</v>
      </c>
      <c r="K452" s="151" t="str">
        <f t="shared" ca="1" si="7"/>
        <v>Gergely Repcsik</v>
      </c>
    </row>
    <row r="453" spans="1:11" x14ac:dyDescent="0.25">
      <c r="A453" s="151">
        <f ca="1">IF(ISNUMBER(SEARCH('Resource Plan'!$C$10,B453,1)),MAX($A$1:A452)+1,0)</f>
        <v>452</v>
      </c>
      <c r="B453" t="s">
        <v>5347</v>
      </c>
      <c r="C453" t="s">
        <v>5348</v>
      </c>
      <c r="D453" t="s">
        <v>310</v>
      </c>
      <c r="E453" t="s">
        <v>7267</v>
      </c>
      <c r="F453" t="s">
        <v>2650</v>
      </c>
      <c r="G453" t="s">
        <v>2716</v>
      </c>
      <c r="I453" s="151" t="str">
        <f ca="1">IFERROR(VLOOKUP(ROWS($I$2:I453),$A$2:$B$1572,2,0),"")</f>
        <v>Gergo Sapi</v>
      </c>
      <c r="K453" s="151" t="str">
        <f t="shared" ca="1" si="7"/>
        <v>Gergo Sapi</v>
      </c>
    </row>
    <row r="454" spans="1:11" x14ac:dyDescent="0.25">
      <c r="A454" s="151">
        <f ca="1">IF(ISNUMBER(SEARCH('Resource Plan'!$C$10,B454,1)),MAX($A$1:A453)+1,0)</f>
        <v>453</v>
      </c>
      <c r="B454" t="s">
        <v>4746</v>
      </c>
      <c r="C454" t="s">
        <v>4747</v>
      </c>
      <c r="D454" t="s">
        <v>4740</v>
      </c>
      <c r="E454" t="s">
        <v>39</v>
      </c>
      <c r="F454" t="s">
        <v>2650</v>
      </c>
      <c r="G454" t="s">
        <v>3807</v>
      </c>
      <c r="I454" s="151" t="str">
        <f ca="1">IFERROR(VLOOKUP(ROWS($I$2:I454),$A$2:$B$1572,2,0),"")</f>
        <v>GERMAN PONCE</v>
      </c>
      <c r="K454" s="151" t="str">
        <f t="shared" ca="1" si="7"/>
        <v>GERMAN PONCE</v>
      </c>
    </row>
    <row r="455" spans="1:11" x14ac:dyDescent="0.25">
      <c r="A455" s="151">
        <f ca="1">IF(ISNUMBER(SEARCH('Resource Plan'!$C$10,B455,1)),MAX($A$1:A454)+1,0)</f>
        <v>454</v>
      </c>
      <c r="B455" t="s">
        <v>5196</v>
      </c>
      <c r="C455" t="s">
        <v>5197</v>
      </c>
      <c r="D455" t="s">
        <v>310</v>
      </c>
      <c r="E455" t="s">
        <v>7267</v>
      </c>
      <c r="F455" t="s">
        <v>2650</v>
      </c>
      <c r="G455" t="s">
        <v>2728</v>
      </c>
      <c r="I455" s="151" t="str">
        <f ca="1">IFERROR(VLOOKUP(ROWS($I$2:I455),$A$2:$B$1572,2,0),"")</f>
        <v>Geza Barna</v>
      </c>
      <c r="K455" s="151" t="str">
        <f t="shared" ca="1" si="7"/>
        <v>Geza Barna</v>
      </c>
    </row>
    <row r="456" spans="1:11" x14ac:dyDescent="0.25">
      <c r="A456" s="151">
        <f ca="1">IF(ISNUMBER(SEARCH('Resource Plan'!$C$10,B456,1)),MAX($A$1:A455)+1,0)</f>
        <v>455</v>
      </c>
      <c r="B456" t="s">
        <v>4273</v>
      </c>
      <c r="C456" t="s">
        <v>4274</v>
      </c>
      <c r="D456" t="s">
        <v>3107</v>
      </c>
      <c r="E456" t="s">
        <v>40</v>
      </c>
      <c r="F456" t="s">
        <v>2650</v>
      </c>
      <c r="G456" t="s">
        <v>2716</v>
      </c>
      <c r="I456" s="151" t="str">
        <f ca="1">IFERROR(VLOOKUP(ROWS($I$2:I456),$A$2:$B$1572,2,0),"")</f>
        <v>Gilbert Solis</v>
      </c>
      <c r="K456" s="151" t="str">
        <f t="shared" ca="1" si="7"/>
        <v>Gilbert Solis</v>
      </c>
    </row>
    <row r="457" spans="1:11" x14ac:dyDescent="0.25">
      <c r="A457" s="151">
        <f ca="1">IF(ISNUMBER(SEARCH('Resource Plan'!$C$10,B457,1)),MAX($A$1:A456)+1,0)</f>
        <v>456</v>
      </c>
      <c r="B457" t="s">
        <v>4269</v>
      </c>
      <c r="C457" t="s">
        <v>4270</v>
      </c>
      <c r="D457" t="s">
        <v>3107</v>
      </c>
      <c r="E457" t="s">
        <v>40</v>
      </c>
      <c r="F457" t="s">
        <v>2650</v>
      </c>
      <c r="G457" t="s">
        <v>2716</v>
      </c>
      <c r="I457" s="151" t="str">
        <f ca="1">IFERROR(VLOOKUP(ROWS($I$2:I457),$A$2:$B$1572,2,0),"")</f>
        <v>Gilberto Angeles</v>
      </c>
      <c r="K457" s="151" t="str">
        <f t="shared" ca="1" si="7"/>
        <v>Gilberto Angeles</v>
      </c>
    </row>
    <row r="458" spans="1:11" x14ac:dyDescent="0.25">
      <c r="A458" s="151">
        <f ca="1">IF(ISNUMBER(SEARCH('Resource Plan'!$C$10,B458,1)),MAX($A$1:A457)+1,0)</f>
        <v>457</v>
      </c>
      <c r="B458" t="s">
        <v>4766</v>
      </c>
      <c r="C458" t="s">
        <v>4767</v>
      </c>
      <c r="D458" t="s">
        <v>4760</v>
      </c>
      <c r="E458" t="s">
        <v>39</v>
      </c>
      <c r="F458" t="s">
        <v>2650</v>
      </c>
      <c r="G458" t="s">
        <v>3115</v>
      </c>
      <c r="I458" s="151" t="str">
        <f ca="1">IFERROR(VLOOKUP(ROWS($I$2:I458),$A$2:$B$1572,2,0),"")</f>
        <v>GINNA VERONICA ALDANA REINA</v>
      </c>
      <c r="K458" s="151" t="str">
        <f t="shared" ca="1" si="7"/>
        <v>GINNA VERONICA ALDANA REINA</v>
      </c>
    </row>
    <row r="459" spans="1:11" x14ac:dyDescent="0.25">
      <c r="A459" s="151">
        <f ca="1">IF(ISNUMBER(SEARCH('Resource Plan'!$C$10,B459,1)),MAX($A$1:A458)+1,0)</f>
        <v>458</v>
      </c>
      <c r="B459" t="s">
        <v>4215</v>
      </c>
      <c r="C459" t="s">
        <v>4216</v>
      </c>
      <c r="D459" t="s">
        <v>3788</v>
      </c>
      <c r="E459" t="s">
        <v>40</v>
      </c>
      <c r="F459" t="s">
        <v>2650</v>
      </c>
      <c r="G459" t="s">
        <v>2711</v>
      </c>
      <c r="I459" s="151" t="str">
        <f ca="1">IFERROR(VLOOKUP(ROWS($I$2:I459),$A$2:$B$1572,2,0),"")</f>
        <v>GIOVANA BELEM ALONSO</v>
      </c>
      <c r="K459" s="151" t="str">
        <f t="shared" ca="1" si="7"/>
        <v>GIOVANA BELEM ALONSO</v>
      </c>
    </row>
    <row r="460" spans="1:11" x14ac:dyDescent="0.25">
      <c r="A460" s="151">
        <f ca="1">IF(ISNUMBER(SEARCH('Resource Plan'!$C$10,B460,1)),MAX($A$1:A459)+1,0)</f>
        <v>459</v>
      </c>
      <c r="B460" t="s">
        <v>4787</v>
      </c>
      <c r="C460" t="s">
        <v>4788</v>
      </c>
      <c r="D460" t="s">
        <v>105</v>
      </c>
      <c r="E460" t="s">
        <v>39</v>
      </c>
      <c r="F460" t="s">
        <v>2650</v>
      </c>
      <c r="G460" t="s">
        <v>2654</v>
      </c>
      <c r="I460" s="151" t="str">
        <f ca="1">IFERROR(VLOOKUP(ROWS($I$2:I460),$A$2:$B$1572,2,0),"")</f>
        <v>GISELE MEGUMI ISHIHAMA DE PRINCE</v>
      </c>
      <c r="K460" s="151" t="str">
        <f t="shared" ca="1" si="7"/>
        <v>GISELE MEGUMI ISHIHAMA DE PRINCE</v>
      </c>
    </row>
    <row r="461" spans="1:11" x14ac:dyDescent="0.25">
      <c r="A461" s="151">
        <f ca="1">IF(ISNUMBER(SEARCH('Resource Plan'!$C$10,B461,1)),MAX($A$1:A460)+1,0)</f>
        <v>460</v>
      </c>
      <c r="B461" t="s">
        <v>5441</v>
      </c>
      <c r="C461" t="s">
        <v>5442</v>
      </c>
      <c r="D461" t="s">
        <v>310</v>
      </c>
      <c r="E461" t="s">
        <v>7267</v>
      </c>
      <c r="F461" t="s">
        <v>2650</v>
      </c>
      <c r="G461" t="s">
        <v>2716</v>
      </c>
      <c r="I461" s="151" t="str">
        <f ca="1">IFERROR(VLOOKUP(ROWS($I$2:I461),$A$2:$B$1572,2,0),"")</f>
        <v>Gizella Regenyine Toth</v>
      </c>
      <c r="K461" s="151" t="str">
        <f t="shared" ca="1" si="7"/>
        <v>Gizella Regenyine Toth</v>
      </c>
    </row>
    <row r="462" spans="1:11" x14ac:dyDescent="0.25">
      <c r="A462" s="151">
        <f ca="1">IF(ISNUMBER(SEARCH('Resource Plan'!$C$10,B462,1)),MAX($A$1:A461)+1,0)</f>
        <v>461</v>
      </c>
      <c r="B462" t="s">
        <v>3904</v>
      </c>
      <c r="C462" t="s">
        <v>3905</v>
      </c>
      <c r="D462" t="s">
        <v>3107</v>
      </c>
      <c r="E462" t="s">
        <v>40</v>
      </c>
      <c r="F462" t="s">
        <v>2650</v>
      </c>
      <c r="G462" t="s">
        <v>2716</v>
      </c>
      <c r="I462" s="151" t="str">
        <f ca="1">IFERROR(VLOOKUP(ROWS($I$2:I462),$A$2:$B$1572,2,0),"")</f>
        <v>Glenn Golmon</v>
      </c>
      <c r="K462" s="151" t="str">
        <f t="shared" ca="1" si="7"/>
        <v>Glenn Golmon</v>
      </c>
    </row>
    <row r="463" spans="1:11" x14ac:dyDescent="0.25">
      <c r="A463" s="151">
        <f ca="1">IF(ISNUMBER(SEARCH('Resource Plan'!$C$10,B463,1)),MAX($A$1:A462)+1,0)</f>
        <v>462</v>
      </c>
      <c r="B463" t="s">
        <v>3794</v>
      </c>
      <c r="C463" t="s">
        <v>3795</v>
      </c>
      <c r="D463" t="s">
        <v>3788</v>
      </c>
      <c r="E463" t="s">
        <v>40</v>
      </c>
      <c r="F463" t="s">
        <v>2650</v>
      </c>
      <c r="G463" t="s">
        <v>3793</v>
      </c>
      <c r="I463" s="151" t="str">
        <f ca="1">IFERROR(VLOOKUP(ROWS($I$2:I463),$A$2:$B$1572,2,0),"")</f>
        <v>Grecia Caballero</v>
      </c>
      <c r="K463" s="151" t="str">
        <f t="shared" ca="1" si="7"/>
        <v>Grecia Caballero</v>
      </c>
    </row>
    <row r="464" spans="1:11" x14ac:dyDescent="0.25">
      <c r="A464" s="151">
        <f ca="1">IF(ISNUMBER(SEARCH('Resource Plan'!$C$10,B464,1)),MAX($A$1:A463)+1,0)</f>
        <v>463</v>
      </c>
      <c r="B464" t="s">
        <v>4097</v>
      </c>
      <c r="C464" t="s">
        <v>4098</v>
      </c>
      <c r="D464" t="s">
        <v>3107</v>
      </c>
      <c r="E464" t="s">
        <v>40</v>
      </c>
      <c r="F464" t="s">
        <v>2650</v>
      </c>
      <c r="G464" t="s">
        <v>3762</v>
      </c>
      <c r="I464" s="151" t="str">
        <f ca="1">IFERROR(VLOOKUP(ROWS($I$2:I464),$A$2:$B$1572,2,0),"")</f>
        <v>Gregg Rzewnicki</v>
      </c>
      <c r="K464" s="151" t="str">
        <f t="shared" ca="1" si="7"/>
        <v>Gregg Rzewnicki</v>
      </c>
    </row>
    <row r="465" spans="1:11" x14ac:dyDescent="0.25">
      <c r="A465" s="151">
        <f ca="1">IF(ISNUMBER(SEARCH('Resource Plan'!$C$10,B465,1)),MAX($A$1:A464)+1,0)</f>
        <v>464</v>
      </c>
      <c r="B465" t="s">
        <v>3583</v>
      </c>
      <c r="C465" t="s">
        <v>3584</v>
      </c>
      <c r="D465" t="s">
        <v>3107</v>
      </c>
      <c r="E465" t="s">
        <v>40</v>
      </c>
      <c r="F465" t="s">
        <v>2650</v>
      </c>
      <c r="G465" t="s">
        <v>3017</v>
      </c>
      <c r="I465" s="151" t="str">
        <f ca="1">IFERROR(VLOOKUP(ROWS($I$2:I465),$A$2:$B$1572,2,0),"")</f>
        <v>Gregory Lingg</v>
      </c>
      <c r="K465" s="151" t="str">
        <f t="shared" ca="1" si="7"/>
        <v>Gregory Lingg</v>
      </c>
    </row>
    <row r="466" spans="1:11" x14ac:dyDescent="0.25">
      <c r="A466" s="151">
        <f ca="1">IF(ISNUMBER(SEARCH('Resource Plan'!$C$10,B466,1)),MAX($A$1:A465)+1,0)</f>
        <v>465</v>
      </c>
      <c r="B466" t="s">
        <v>4161</v>
      </c>
      <c r="C466" t="s">
        <v>4162</v>
      </c>
      <c r="D466" t="s">
        <v>3107</v>
      </c>
      <c r="E466" t="s">
        <v>40</v>
      </c>
      <c r="F466" t="s">
        <v>2650</v>
      </c>
      <c r="G466" t="s">
        <v>2658</v>
      </c>
      <c r="I466" s="151" t="str">
        <f ca="1">IFERROR(VLOOKUP(ROWS($I$2:I466),$A$2:$B$1572,2,0),"")</f>
        <v>GREGORY MATTOLA</v>
      </c>
      <c r="K466" s="151" t="str">
        <f t="shared" ca="1" si="7"/>
        <v>GREGORY MATTOLA</v>
      </c>
    </row>
    <row r="467" spans="1:11" x14ac:dyDescent="0.25">
      <c r="A467" s="151">
        <f ca="1">IF(ISNUMBER(SEARCH('Resource Plan'!$C$10,B467,1)),MAX($A$1:A466)+1,0)</f>
        <v>466</v>
      </c>
      <c r="B467" t="s">
        <v>3383</v>
      </c>
      <c r="C467" t="s">
        <v>3384</v>
      </c>
      <c r="D467" t="s">
        <v>3107</v>
      </c>
      <c r="E467" t="s">
        <v>40</v>
      </c>
      <c r="F467" t="s">
        <v>2650</v>
      </c>
      <c r="G467" t="s">
        <v>2716</v>
      </c>
      <c r="I467" s="151" t="str">
        <f ca="1">IFERROR(VLOOKUP(ROWS($I$2:I467),$A$2:$B$1572,2,0),"")</f>
        <v>Gregory Nix</v>
      </c>
      <c r="K467" s="151" t="str">
        <f t="shared" ca="1" si="7"/>
        <v>Gregory Nix</v>
      </c>
    </row>
    <row r="468" spans="1:11" x14ac:dyDescent="0.25">
      <c r="A468" s="151">
        <f ca="1">IF(ISNUMBER(SEARCH('Resource Plan'!$C$10,B468,1)),MAX($A$1:A467)+1,0)</f>
        <v>467</v>
      </c>
      <c r="B468" t="s">
        <v>3303</v>
      </c>
      <c r="C468" t="s">
        <v>3304</v>
      </c>
      <c r="D468" t="s">
        <v>3107</v>
      </c>
      <c r="E468" t="s">
        <v>40</v>
      </c>
      <c r="F468" t="s">
        <v>2650</v>
      </c>
      <c r="G468" t="s">
        <v>2728</v>
      </c>
      <c r="I468" s="151" t="str">
        <f ca="1">IFERROR(VLOOKUP(ROWS($I$2:I468),$A$2:$B$1572,2,0),"")</f>
        <v>GREGORY ROBINSON</v>
      </c>
      <c r="K468" s="151" t="str">
        <f t="shared" ca="1" si="7"/>
        <v>GREGORY ROBINSON</v>
      </c>
    </row>
    <row r="469" spans="1:11" x14ac:dyDescent="0.25">
      <c r="A469" s="151">
        <f ca="1">IF(ISNUMBER(SEARCH('Resource Plan'!$C$10,B469,1)),MAX($A$1:A468)+1,0)</f>
        <v>468</v>
      </c>
      <c r="B469" t="s">
        <v>4271</v>
      </c>
      <c r="C469" t="s">
        <v>4272</v>
      </c>
      <c r="D469" t="s">
        <v>3107</v>
      </c>
      <c r="E469" t="s">
        <v>40</v>
      </c>
      <c r="F469" t="s">
        <v>2650</v>
      </c>
      <c r="G469" t="s">
        <v>2716</v>
      </c>
      <c r="I469" s="151" t="str">
        <f ca="1">IFERROR(VLOOKUP(ROWS($I$2:I469),$A$2:$B$1572,2,0),"")</f>
        <v>Gregory Taylor</v>
      </c>
      <c r="K469" s="151" t="str">
        <f t="shared" ca="1" si="7"/>
        <v>Gregory Taylor</v>
      </c>
    </row>
    <row r="470" spans="1:11" x14ac:dyDescent="0.25">
      <c r="A470" s="151">
        <f ca="1">IF(ISNUMBER(SEARCH('Resource Plan'!$C$10,B470,1)),MAX($A$1:A469)+1,0)</f>
        <v>469</v>
      </c>
      <c r="B470" t="s">
        <v>2724</v>
      </c>
      <c r="C470" t="s">
        <v>2725</v>
      </c>
      <c r="D470" t="s">
        <v>318</v>
      </c>
      <c r="E470" t="s">
        <v>2649</v>
      </c>
      <c r="F470" t="s">
        <v>2650</v>
      </c>
      <c r="G470" t="s">
        <v>2716</v>
      </c>
      <c r="I470" s="151" t="str">
        <f ca="1">IFERROR(VLOOKUP(ROWS($I$2:I470),$A$2:$B$1572,2,0),"")</f>
        <v>Guat Bee TAN</v>
      </c>
      <c r="K470" s="151" t="str">
        <f t="shared" ca="1" si="7"/>
        <v>Guat Bee TAN</v>
      </c>
    </row>
    <row r="471" spans="1:11" x14ac:dyDescent="0.25">
      <c r="A471" s="151">
        <f ca="1">IF(ISNUMBER(SEARCH('Resource Plan'!$C$10,B471,1)),MAX($A$1:A470)+1,0)</f>
        <v>470</v>
      </c>
      <c r="B471" t="s">
        <v>3774</v>
      </c>
      <c r="C471" t="s">
        <v>3775</v>
      </c>
      <c r="D471" t="s">
        <v>3107</v>
      </c>
      <c r="E471" t="s">
        <v>40</v>
      </c>
      <c r="F471" t="s">
        <v>2650</v>
      </c>
      <c r="G471" t="s">
        <v>3717</v>
      </c>
      <c r="I471" s="151" t="str">
        <f ca="1">IFERROR(VLOOKUP(ROWS($I$2:I471),$A$2:$B$1572,2,0),"")</f>
        <v>Guillermo Aguilar</v>
      </c>
      <c r="K471" s="151" t="str">
        <f t="shared" ca="1" si="7"/>
        <v>Guillermo Aguilar</v>
      </c>
    </row>
    <row r="472" spans="1:11" x14ac:dyDescent="0.25">
      <c r="A472" s="151">
        <f ca="1">IF(ISNUMBER(SEARCH('Resource Plan'!$C$10,B472,1)),MAX($A$1:A471)+1,0)</f>
        <v>471</v>
      </c>
      <c r="B472" t="s">
        <v>4889</v>
      </c>
      <c r="C472" t="s">
        <v>4890</v>
      </c>
      <c r="D472" t="s">
        <v>316</v>
      </c>
      <c r="E472" t="s">
        <v>2649</v>
      </c>
      <c r="F472" t="s">
        <v>2650</v>
      </c>
      <c r="G472" t="s">
        <v>3112</v>
      </c>
      <c r="I472" s="151" t="str">
        <f ca="1">IFERROR(VLOOKUP(ROWS($I$2:I472),$A$2:$B$1572,2,0),"")</f>
        <v>Guillermo CERVO</v>
      </c>
      <c r="K472" s="151" t="str">
        <f t="shared" ca="1" si="7"/>
        <v>Guillermo CERVO</v>
      </c>
    </row>
    <row r="473" spans="1:11" x14ac:dyDescent="0.25">
      <c r="A473" s="151">
        <f ca="1">IF(ISNUMBER(SEARCH('Resource Plan'!$C$10,B473,1)),MAX($A$1:A472)+1,0)</f>
        <v>472</v>
      </c>
      <c r="B473" t="s">
        <v>4835</v>
      </c>
      <c r="C473" t="s">
        <v>4836</v>
      </c>
      <c r="D473" t="s">
        <v>318</v>
      </c>
      <c r="E473" t="s">
        <v>2649</v>
      </c>
      <c r="F473" t="s">
        <v>2650</v>
      </c>
      <c r="G473" t="s">
        <v>3778</v>
      </c>
      <c r="I473" s="151" t="str">
        <f ca="1">IFERROR(VLOOKUP(ROWS($I$2:I473),$A$2:$B$1572,2,0),"")</f>
        <v>Guo Jun NG</v>
      </c>
      <c r="K473" s="151" t="str">
        <f t="shared" ca="1" si="7"/>
        <v>Guo Jun NG</v>
      </c>
    </row>
    <row r="474" spans="1:11" x14ac:dyDescent="0.25">
      <c r="A474" s="151">
        <f ca="1">IF(ISNUMBER(SEARCH('Resource Plan'!$C$10,B474,1)),MAX($A$1:A473)+1,0)</f>
        <v>473</v>
      </c>
      <c r="B474" t="s">
        <v>5599</v>
      </c>
      <c r="C474" t="s">
        <v>5600</v>
      </c>
      <c r="D474" t="s">
        <v>37</v>
      </c>
      <c r="E474" t="s">
        <v>37</v>
      </c>
      <c r="F474" t="s">
        <v>2650</v>
      </c>
      <c r="G474" t="s">
        <v>2716</v>
      </c>
      <c r="I474" s="151" t="str">
        <f ca="1">IFERROR(VLOOKUP(ROWS($I$2:I474),$A$2:$B$1572,2,0),"")</f>
        <v>Guocheng WANG</v>
      </c>
      <c r="K474" s="151" t="str">
        <f t="shared" ca="1" si="7"/>
        <v>Guocheng WANG</v>
      </c>
    </row>
    <row r="475" spans="1:11" x14ac:dyDescent="0.25">
      <c r="A475" s="151">
        <f ca="1">IF(ISNUMBER(SEARCH('Resource Plan'!$C$10,B475,1)),MAX($A$1:A474)+1,0)</f>
        <v>474</v>
      </c>
      <c r="B475" t="s">
        <v>5704</v>
      </c>
      <c r="C475" t="s">
        <v>5705</v>
      </c>
      <c r="D475" t="s">
        <v>37</v>
      </c>
      <c r="E475" t="s">
        <v>37</v>
      </c>
      <c r="F475" t="s">
        <v>2650</v>
      </c>
      <c r="G475" t="s">
        <v>2716</v>
      </c>
      <c r="I475" s="151" t="str">
        <f ca="1">IFERROR(VLOOKUP(ROWS($I$2:I475),$A$2:$B$1572,2,0),"")</f>
        <v>Guoyi WANG</v>
      </c>
      <c r="K475" s="151" t="str">
        <f t="shared" ca="1" si="7"/>
        <v>Guoyi WANG</v>
      </c>
    </row>
    <row r="476" spans="1:11" x14ac:dyDescent="0.25">
      <c r="A476" s="151">
        <f ca="1">IF(ISNUMBER(SEARCH('Resource Plan'!$C$10,B476,1)),MAX($A$1:A475)+1,0)</f>
        <v>475</v>
      </c>
      <c r="B476" t="s">
        <v>4734</v>
      </c>
      <c r="C476" t="s">
        <v>4735</v>
      </c>
      <c r="D476" t="s">
        <v>108</v>
      </c>
      <c r="E476" t="s">
        <v>7268</v>
      </c>
      <c r="F476" t="s">
        <v>2650</v>
      </c>
      <c r="G476" t="s">
        <v>3717</v>
      </c>
      <c r="I476" s="151" t="str">
        <f ca="1">IFERROR(VLOOKUP(ROWS($I$2:I476),$A$2:$B$1572,2,0),"")</f>
        <v>Gurvinder Pal Singh</v>
      </c>
      <c r="K476" s="151" t="str">
        <f t="shared" ca="1" si="7"/>
        <v>Gurvinder Pal Singh</v>
      </c>
    </row>
    <row r="477" spans="1:11" x14ac:dyDescent="0.25">
      <c r="A477" s="151">
        <f ca="1">IF(ISNUMBER(SEARCH('Resource Plan'!$C$10,B477,1)),MAX($A$1:A476)+1,0)</f>
        <v>476</v>
      </c>
      <c r="B477" t="s">
        <v>4741</v>
      </c>
      <c r="C477" t="s">
        <v>4742</v>
      </c>
      <c r="D477" t="s">
        <v>4740</v>
      </c>
      <c r="E477" t="s">
        <v>39</v>
      </c>
      <c r="F477" t="s">
        <v>2650</v>
      </c>
      <c r="G477" t="s">
        <v>4743</v>
      </c>
      <c r="I477" s="151" t="str">
        <f ca="1">IFERROR(VLOOKUP(ROWS($I$2:I477),$A$2:$B$1572,2,0),"")</f>
        <v>GUSTAVO SILVIO DE CATERINI</v>
      </c>
      <c r="K477" s="151" t="str">
        <f t="shared" ca="1" si="7"/>
        <v>GUSTAVO SILVIO DE CATERINI</v>
      </c>
    </row>
    <row r="478" spans="1:11" x14ac:dyDescent="0.25">
      <c r="A478" s="151">
        <f ca="1">IF(ISNUMBER(SEARCH('Resource Plan'!$C$10,B478,1)),MAX($A$1:A477)+1,0)</f>
        <v>477</v>
      </c>
      <c r="B478" t="s">
        <v>5291</v>
      </c>
      <c r="C478" t="s">
        <v>5292</v>
      </c>
      <c r="D478" t="s">
        <v>310</v>
      </c>
      <c r="E478" t="s">
        <v>7267</v>
      </c>
      <c r="F478" t="s">
        <v>2650</v>
      </c>
      <c r="G478" t="s">
        <v>3017</v>
      </c>
      <c r="I478" s="151" t="str">
        <f ca="1">IFERROR(VLOOKUP(ROWS($I$2:I478),$A$2:$B$1572,2,0),"")</f>
        <v>Gyorgy Bodo-Kibedi</v>
      </c>
      <c r="K478" s="151" t="str">
        <f t="shared" ca="1" si="7"/>
        <v>Gyorgy Bodo-Kibedi</v>
      </c>
    </row>
    <row r="479" spans="1:11" x14ac:dyDescent="0.25">
      <c r="A479" s="151">
        <f ca="1">IF(ISNUMBER(SEARCH('Resource Plan'!$C$10,B479,1)),MAX($A$1:A478)+1,0)</f>
        <v>478</v>
      </c>
      <c r="B479" t="s">
        <v>5431</v>
      </c>
      <c r="C479" t="s">
        <v>5432</v>
      </c>
      <c r="D479" t="s">
        <v>310</v>
      </c>
      <c r="E479" t="s">
        <v>7267</v>
      </c>
      <c r="F479" t="s">
        <v>2650</v>
      </c>
      <c r="G479" t="s">
        <v>2728</v>
      </c>
      <c r="I479" s="151" t="str">
        <f ca="1">IFERROR(VLOOKUP(ROWS($I$2:I479),$A$2:$B$1572,2,0),"")</f>
        <v>Gyorgy JOZAN</v>
      </c>
      <c r="K479" s="151" t="str">
        <f t="shared" ca="1" si="7"/>
        <v>Gyorgy JOZAN</v>
      </c>
    </row>
    <row r="480" spans="1:11" x14ac:dyDescent="0.25">
      <c r="A480" s="151">
        <f ca="1">IF(ISNUMBER(SEARCH('Resource Plan'!$C$10,B480,1)),MAX($A$1:A479)+1,0)</f>
        <v>479</v>
      </c>
      <c r="B480" t="s">
        <v>5463</v>
      </c>
      <c r="C480" t="s">
        <v>5464</v>
      </c>
      <c r="D480" t="s">
        <v>310</v>
      </c>
      <c r="E480" t="s">
        <v>7267</v>
      </c>
      <c r="F480" t="s">
        <v>2650</v>
      </c>
      <c r="G480" t="s">
        <v>2716</v>
      </c>
      <c r="I480" s="151" t="str">
        <f ca="1">IFERROR(VLOOKUP(ROWS($I$2:I480),$A$2:$B$1572,2,0),"")</f>
        <v>Gyorgy Karhuz</v>
      </c>
      <c r="K480" s="151" t="str">
        <f t="shared" ca="1" si="7"/>
        <v>Gyorgy Karhuz</v>
      </c>
    </row>
    <row r="481" spans="1:11" x14ac:dyDescent="0.25">
      <c r="A481" s="151">
        <f ca="1">IF(ISNUMBER(SEARCH('Resource Plan'!$C$10,B481,1)),MAX($A$1:A480)+1,0)</f>
        <v>480</v>
      </c>
      <c r="B481" t="s">
        <v>5369</v>
      </c>
      <c r="C481" t="s">
        <v>5370</v>
      </c>
      <c r="D481" t="s">
        <v>310</v>
      </c>
      <c r="E481" t="s">
        <v>7267</v>
      </c>
      <c r="F481" t="s">
        <v>2650</v>
      </c>
      <c r="G481" t="s">
        <v>2716</v>
      </c>
      <c r="I481" s="151" t="str">
        <f ca="1">IFERROR(VLOOKUP(ROWS($I$2:I481),$A$2:$B$1572,2,0),"")</f>
        <v>Gyorgy Sztasko</v>
      </c>
      <c r="K481" s="151" t="str">
        <f t="shared" ca="1" si="7"/>
        <v>Gyorgy Sztasko</v>
      </c>
    </row>
    <row r="482" spans="1:11" x14ac:dyDescent="0.25">
      <c r="A482" s="151">
        <f ca="1">IF(ISNUMBER(SEARCH('Resource Plan'!$C$10,B482,1)),MAX($A$1:A481)+1,0)</f>
        <v>481</v>
      </c>
      <c r="B482" t="s">
        <v>5321</v>
      </c>
      <c r="C482" t="s">
        <v>5322</v>
      </c>
      <c r="D482" t="s">
        <v>310</v>
      </c>
      <c r="E482" t="s">
        <v>7267</v>
      </c>
      <c r="F482" t="s">
        <v>2650</v>
      </c>
      <c r="G482" t="s">
        <v>2716</v>
      </c>
      <c r="I482" s="151" t="str">
        <f ca="1">IFERROR(VLOOKUP(ROWS($I$2:I482),$A$2:$B$1572,2,0),"")</f>
        <v>Gyula MOLNAR</v>
      </c>
      <c r="K482" s="151" t="str">
        <f t="shared" ca="1" si="7"/>
        <v>Gyula MOLNAR</v>
      </c>
    </row>
    <row r="483" spans="1:11" x14ac:dyDescent="0.25">
      <c r="A483" s="151">
        <f ca="1">IF(ISNUMBER(SEARCH('Resource Plan'!$C$10,B483,1)),MAX($A$1:A482)+1,0)</f>
        <v>482</v>
      </c>
      <c r="B483" t="s">
        <v>4445</v>
      </c>
      <c r="C483" t="s">
        <v>4446</v>
      </c>
      <c r="D483" t="s">
        <v>37</v>
      </c>
      <c r="E483" t="s">
        <v>37</v>
      </c>
      <c r="F483" t="s">
        <v>2650</v>
      </c>
      <c r="G483" t="s">
        <v>2711</v>
      </c>
      <c r="I483" s="151" t="str">
        <f ca="1">IFERROR(VLOOKUP(ROWS($I$2:I483),$A$2:$B$1572,2,0),"")</f>
        <v>HaiGen GU</v>
      </c>
      <c r="K483" s="151" t="str">
        <f t="shared" ca="1" si="7"/>
        <v>HaiGen GU</v>
      </c>
    </row>
    <row r="484" spans="1:11" x14ac:dyDescent="0.25">
      <c r="A484" s="151">
        <f ca="1">IF(ISNUMBER(SEARCH('Resource Plan'!$C$10,B484,1)),MAX($A$1:A483)+1,0)</f>
        <v>483</v>
      </c>
      <c r="B484" t="s">
        <v>3813</v>
      </c>
      <c r="C484" t="s">
        <v>3814</v>
      </c>
      <c r="D484" t="s">
        <v>3107</v>
      </c>
      <c r="E484" t="s">
        <v>40</v>
      </c>
      <c r="F484" t="s">
        <v>2650</v>
      </c>
      <c r="G484" t="s">
        <v>3810</v>
      </c>
      <c r="I484" s="151" t="str">
        <f ca="1">IFERROR(VLOOKUP(ROWS($I$2:I484),$A$2:$B$1572,2,0),"")</f>
        <v>HAILA SAVAGE</v>
      </c>
      <c r="K484" s="151" t="str">
        <f t="shared" ca="1" si="7"/>
        <v>HAILA SAVAGE</v>
      </c>
    </row>
    <row r="485" spans="1:11" x14ac:dyDescent="0.25">
      <c r="A485" s="151">
        <f ca="1">IF(ISNUMBER(SEARCH('Resource Plan'!$C$10,B485,1)),MAX($A$1:A484)+1,0)</f>
        <v>484</v>
      </c>
      <c r="B485" t="s">
        <v>5547</v>
      </c>
      <c r="C485" t="s">
        <v>5548</v>
      </c>
      <c r="D485" t="s">
        <v>37</v>
      </c>
      <c r="E485" t="s">
        <v>37</v>
      </c>
      <c r="F485" t="s">
        <v>2650</v>
      </c>
      <c r="G485" t="s">
        <v>2716</v>
      </c>
      <c r="I485" s="151" t="str">
        <f ca="1">IFERROR(VLOOKUP(ROWS($I$2:I485),$A$2:$B$1572,2,0),"")</f>
        <v>Haitao QIN</v>
      </c>
      <c r="K485" s="151" t="str">
        <f t="shared" ca="1" si="7"/>
        <v>Haitao QIN</v>
      </c>
    </row>
    <row r="486" spans="1:11" x14ac:dyDescent="0.25">
      <c r="A486" s="151">
        <f ca="1">IF(ISNUMBER(SEARCH('Resource Plan'!$C$10,B486,1)),MAX($A$1:A485)+1,0)</f>
        <v>485</v>
      </c>
      <c r="B486" t="s">
        <v>5236</v>
      </c>
      <c r="C486" t="s">
        <v>5237</v>
      </c>
      <c r="D486" t="s">
        <v>310</v>
      </c>
      <c r="E486" t="s">
        <v>7267</v>
      </c>
      <c r="F486" t="s">
        <v>2650</v>
      </c>
      <c r="G486" t="s">
        <v>2716</v>
      </c>
      <c r="I486" s="151" t="str">
        <f ca="1">IFERROR(VLOOKUP(ROWS($I$2:I486),$A$2:$B$1572,2,0),"")</f>
        <v>Hajnalka Heilmann</v>
      </c>
      <c r="K486" s="151" t="str">
        <f t="shared" ca="1" si="7"/>
        <v>Hajnalka Heilmann</v>
      </c>
    </row>
    <row r="487" spans="1:11" x14ac:dyDescent="0.25">
      <c r="A487" s="151">
        <f ca="1">IF(ISNUMBER(SEARCH('Resource Plan'!$C$10,B487,1)),MAX($A$1:A486)+1,0)</f>
        <v>486</v>
      </c>
      <c r="B487" t="s">
        <v>3725</v>
      </c>
      <c r="C487" t="s">
        <v>3726</v>
      </c>
      <c r="D487" t="s">
        <v>3107</v>
      </c>
      <c r="E487" t="s">
        <v>40</v>
      </c>
      <c r="F487" t="s">
        <v>2650</v>
      </c>
      <c r="G487" t="s">
        <v>2711</v>
      </c>
      <c r="I487" s="151" t="str">
        <f ca="1">IFERROR(VLOOKUP(ROWS($I$2:I487),$A$2:$B$1572,2,0),"")</f>
        <v>Haley Rupp</v>
      </c>
      <c r="K487" s="151" t="str">
        <f t="shared" ca="1" si="7"/>
        <v>Haley Rupp</v>
      </c>
    </row>
    <row r="488" spans="1:11" x14ac:dyDescent="0.25">
      <c r="A488" s="151">
        <f ca="1">IF(ISNUMBER(SEARCH('Resource Plan'!$C$10,B488,1)),MAX($A$1:A487)+1,0)</f>
        <v>487</v>
      </c>
      <c r="B488" t="s">
        <v>3652</v>
      </c>
      <c r="C488" t="s">
        <v>3653</v>
      </c>
      <c r="D488" t="s">
        <v>3107</v>
      </c>
      <c r="E488" t="s">
        <v>40</v>
      </c>
      <c r="F488" t="s">
        <v>2650</v>
      </c>
      <c r="G488" t="s">
        <v>2721</v>
      </c>
      <c r="I488" s="151" t="str">
        <f ca="1">IFERROR(VLOOKUP(ROWS($I$2:I488),$A$2:$B$1572,2,0),"")</f>
        <v>Hamed Parissou</v>
      </c>
      <c r="K488" s="151" t="str">
        <f t="shared" ca="1" si="7"/>
        <v>Hamed Parissou</v>
      </c>
    </row>
    <row r="489" spans="1:11" x14ac:dyDescent="0.25">
      <c r="A489" s="151">
        <f ca="1">IF(ISNUMBER(SEARCH('Resource Plan'!$C$10,B489,1)),MAX($A$1:A488)+1,0)</f>
        <v>488</v>
      </c>
      <c r="B489" t="s">
        <v>2982</v>
      </c>
      <c r="C489" t="s">
        <v>2983</v>
      </c>
      <c r="D489" t="s">
        <v>318</v>
      </c>
      <c r="E489" t="s">
        <v>2649</v>
      </c>
      <c r="F489" t="s">
        <v>2650</v>
      </c>
      <c r="G489" t="s">
        <v>2716</v>
      </c>
      <c r="I489" s="151" t="str">
        <f ca="1">IFERROR(VLOOKUP(ROWS($I$2:I489),$A$2:$B$1572,2,0),"")</f>
        <v>Hamza Bin ABDUL RAHMAN</v>
      </c>
      <c r="K489" s="151" t="str">
        <f t="shared" ca="1" si="7"/>
        <v>Hamza Bin ABDUL RAHMAN</v>
      </c>
    </row>
    <row r="490" spans="1:11" x14ac:dyDescent="0.25">
      <c r="A490" s="151">
        <f ca="1">IF(ISNUMBER(SEARCH('Resource Plan'!$C$10,B490,1)),MAX($A$1:A489)+1,0)</f>
        <v>489</v>
      </c>
      <c r="B490" t="s">
        <v>5585</v>
      </c>
      <c r="C490" t="s">
        <v>5586</v>
      </c>
      <c r="D490" t="s">
        <v>37</v>
      </c>
      <c r="E490" t="s">
        <v>37</v>
      </c>
      <c r="F490" t="s">
        <v>2650</v>
      </c>
      <c r="G490" t="s">
        <v>2716</v>
      </c>
      <c r="I490" s="151" t="str">
        <f ca="1">IFERROR(VLOOKUP(ROWS($I$2:I490),$A$2:$B$1572,2,0),"")</f>
        <v>HanLin HUA</v>
      </c>
      <c r="K490" s="151" t="str">
        <f t="shared" ca="1" si="7"/>
        <v>HanLin HUA</v>
      </c>
    </row>
    <row r="491" spans="1:11" x14ac:dyDescent="0.25">
      <c r="A491" s="151">
        <f ca="1">IF(ISNUMBER(SEARCH('Resource Plan'!$C$10,B491,1)),MAX($A$1:A490)+1,0)</f>
        <v>490</v>
      </c>
      <c r="B491" t="s">
        <v>5661</v>
      </c>
      <c r="C491" t="s">
        <v>5662</v>
      </c>
      <c r="D491" t="s">
        <v>37</v>
      </c>
      <c r="E491" t="s">
        <v>37</v>
      </c>
      <c r="F491" t="s">
        <v>2650</v>
      </c>
      <c r="G491" t="s">
        <v>2716</v>
      </c>
      <c r="I491" s="151" t="str">
        <f ca="1">IFERROR(VLOOKUP(ROWS($I$2:I491),$A$2:$B$1572,2,0),"")</f>
        <v>Hao LIU</v>
      </c>
      <c r="K491" s="151" t="str">
        <f t="shared" ca="1" si="7"/>
        <v>Hao LIU</v>
      </c>
    </row>
    <row r="492" spans="1:11" x14ac:dyDescent="0.25">
      <c r="A492" s="151">
        <f ca="1">IF(ISNUMBER(SEARCH('Resource Plan'!$C$10,B492,1)),MAX($A$1:A491)+1,0)</f>
        <v>491</v>
      </c>
      <c r="B492" t="s">
        <v>4369</v>
      </c>
      <c r="C492" t="s">
        <v>4370</v>
      </c>
      <c r="D492" t="s">
        <v>37</v>
      </c>
      <c r="E492" t="s">
        <v>37</v>
      </c>
      <c r="F492" t="s">
        <v>2650</v>
      </c>
      <c r="G492" t="s">
        <v>4371</v>
      </c>
      <c r="I492" s="151" t="str">
        <f ca="1">IFERROR(VLOOKUP(ROWS($I$2:I492),$A$2:$B$1572,2,0),"")</f>
        <v>Hao Xiang</v>
      </c>
      <c r="K492" s="151" t="str">
        <f t="shared" ca="1" si="7"/>
        <v>Hao Xiang</v>
      </c>
    </row>
    <row r="493" spans="1:11" x14ac:dyDescent="0.25">
      <c r="A493" s="151">
        <f ca="1">IF(ISNUMBER(SEARCH('Resource Plan'!$C$10,B493,1)),MAX($A$1:A492)+1,0)</f>
        <v>492</v>
      </c>
      <c r="B493" t="s">
        <v>3978</v>
      </c>
      <c r="C493" t="s">
        <v>3979</v>
      </c>
      <c r="D493" t="s">
        <v>3107</v>
      </c>
      <c r="E493" t="s">
        <v>40</v>
      </c>
      <c r="F493" t="s">
        <v>2650</v>
      </c>
      <c r="G493" t="s">
        <v>2716</v>
      </c>
      <c r="I493" s="151" t="str">
        <f ca="1">IFERROR(VLOOKUP(ROWS($I$2:I493),$A$2:$B$1572,2,0),"")</f>
        <v>Harley Hudspeth</v>
      </c>
      <c r="K493" s="151" t="str">
        <f t="shared" ca="1" si="7"/>
        <v>Harley Hudspeth</v>
      </c>
    </row>
    <row r="494" spans="1:11" x14ac:dyDescent="0.25">
      <c r="A494" s="151">
        <f ca="1">IF(ISNUMBER(SEARCH('Resource Plan'!$C$10,B494,1)),MAX($A$1:A493)+1,0)</f>
        <v>493</v>
      </c>
      <c r="B494" t="s">
        <v>3845</v>
      </c>
      <c r="C494" t="s">
        <v>3846</v>
      </c>
      <c r="D494" t="s">
        <v>3107</v>
      </c>
      <c r="E494" t="s">
        <v>40</v>
      </c>
      <c r="F494" t="s">
        <v>2650</v>
      </c>
      <c r="G494" t="s">
        <v>2716</v>
      </c>
      <c r="I494" s="151" t="str">
        <f ca="1">IFERROR(VLOOKUP(ROWS($I$2:I494),$A$2:$B$1572,2,0),"")</f>
        <v>Harrel Burch</v>
      </c>
      <c r="K494" s="151" t="str">
        <f t="shared" ca="1" si="7"/>
        <v>Harrel Burch</v>
      </c>
    </row>
    <row r="495" spans="1:11" x14ac:dyDescent="0.25">
      <c r="A495" s="151">
        <f ca="1">IF(ISNUMBER(SEARCH('Resource Plan'!$C$10,B495,1)),MAX($A$1:A494)+1,0)</f>
        <v>494</v>
      </c>
      <c r="B495" t="s">
        <v>4163</v>
      </c>
      <c r="C495" t="s">
        <v>4164</v>
      </c>
      <c r="D495" t="s">
        <v>3107</v>
      </c>
      <c r="E495" t="s">
        <v>40</v>
      </c>
      <c r="F495" t="s">
        <v>2650</v>
      </c>
      <c r="G495" t="s">
        <v>2711</v>
      </c>
      <c r="I495" s="151" t="str">
        <f ca="1">IFERROR(VLOOKUP(ROWS($I$2:I495),$A$2:$B$1572,2,0),"")</f>
        <v>Harveer Sabharwal</v>
      </c>
      <c r="K495" s="151" t="str">
        <f t="shared" ca="1" si="7"/>
        <v>Harveer Sabharwal</v>
      </c>
    </row>
    <row r="496" spans="1:11" x14ac:dyDescent="0.25">
      <c r="A496" s="151">
        <f ca="1">IF(ISNUMBER(SEARCH('Resource Plan'!$C$10,B496,1)),MAX($A$1:A495)+1,0)</f>
        <v>495</v>
      </c>
      <c r="B496" t="s">
        <v>4847</v>
      </c>
      <c r="C496" t="s">
        <v>4848</v>
      </c>
      <c r="D496" t="s">
        <v>318</v>
      </c>
      <c r="E496" t="s">
        <v>2649</v>
      </c>
      <c r="F496" t="s">
        <v>2650</v>
      </c>
      <c r="G496" t="s">
        <v>2953</v>
      </c>
      <c r="I496" s="151" t="str">
        <f ca="1">IFERROR(VLOOKUP(ROWS($I$2:I496),$A$2:$B$1572,2,0),"")</f>
        <v>Hawra Binte MOHD NASIR</v>
      </c>
      <c r="K496" s="151" t="str">
        <f t="shared" ca="1" si="7"/>
        <v>Hawra Binte MOHD NASIR</v>
      </c>
    </row>
    <row r="497" spans="1:11" x14ac:dyDescent="0.25">
      <c r="A497" s="151">
        <f ca="1">IF(ISNUMBER(SEARCH('Resource Plan'!$C$10,B497,1)),MAX($A$1:A496)+1,0)</f>
        <v>496</v>
      </c>
      <c r="B497" t="s">
        <v>2823</v>
      </c>
      <c r="C497" t="s">
        <v>2824</v>
      </c>
      <c r="D497" t="s">
        <v>318</v>
      </c>
      <c r="E497" t="s">
        <v>2649</v>
      </c>
      <c r="F497" t="s">
        <v>2650</v>
      </c>
      <c r="G497" t="s">
        <v>2716</v>
      </c>
      <c r="I497" s="151" t="str">
        <f ca="1">IFERROR(VLOOKUP(ROWS($I$2:I497),$A$2:$B$1572,2,0),"")</f>
        <v>Hazwan Bin HISHAMUDDIN</v>
      </c>
      <c r="K497" s="151" t="str">
        <f t="shared" ca="1" si="7"/>
        <v>Hazwan Bin HISHAMUDDIN</v>
      </c>
    </row>
    <row r="498" spans="1:11" x14ac:dyDescent="0.25">
      <c r="A498" s="151">
        <f ca="1">IF(ISNUMBER(SEARCH('Resource Plan'!$C$10,B498,1)),MAX($A$1:A497)+1,0)</f>
        <v>497</v>
      </c>
      <c r="B498" t="s">
        <v>3385</v>
      </c>
      <c r="C498" t="s">
        <v>3386</v>
      </c>
      <c r="D498" t="s">
        <v>3107</v>
      </c>
      <c r="E498" t="s">
        <v>40</v>
      </c>
      <c r="F498" t="s">
        <v>2650</v>
      </c>
      <c r="G498" t="s">
        <v>2716</v>
      </c>
      <c r="I498" s="151" t="str">
        <f ca="1">IFERROR(VLOOKUP(ROWS($I$2:I498),$A$2:$B$1572,2,0),"")</f>
        <v>Heather Danner</v>
      </c>
      <c r="K498" s="151" t="str">
        <f t="shared" ca="1" si="7"/>
        <v>Heather Danner</v>
      </c>
    </row>
    <row r="499" spans="1:11" x14ac:dyDescent="0.25">
      <c r="A499" s="151">
        <f ca="1">IF(ISNUMBER(SEARCH('Resource Plan'!$C$10,B499,1)),MAX($A$1:A498)+1,0)</f>
        <v>498</v>
      </c>
      <c r="B499" t="s">
        <v>3980</v>
      </c>
      <c r="C499" t="s">
        <v>3981</v>
      </c>
      <c r="D499" t="s">
        <v>3107</v>
      </c>
      <c r="E499" t="s">
        <v>40</v>
      </c>
      <c r="F499" t="s">
        <v>2650</v>
      </c>
      <c r="G499" t="s">
        <v>2716</v>
      </c>
      <c r="I499" s="151" t="str">
        <f ca="1">IFERROR(VLOOKUP(ROWS($I$2:I499),$A$2:$B$1572,2,0),"")</f>
        <v>Heather Welsch</v>
      </c>
      <c r="K499" s="151" t="str">
        <f t="shared" ca="1" si="7"/>
        <v>Heather Welsch</v>
      </c>
    </row>
    <row r="500" spans="1:11" x14ac:dyDescent="0.25">
      <c r="A500" s="151">
        <f ca="1">IF(ISNUMBER(SEARCH('Resource Plan'!$C$10,B500,1)),MAX($A$1:A499)+1,0)</f>
        <v>499</v>
      </c>
      <c r="B500" t="s">
        <v>4945</v>
      </c>
      <c r="C500" t="s">
        <v>4946</v>
      </c>
      <c r="D500" t="s">
        <v>318</v>
      </c>
      <c r="E500" t="s">
        <v>2649</v>
      </c>
      <c r="F500" t="s">
        <v>2650</v>
      </c>
      <c r="G500" t="s">
        <v>2929</v>
      </c>
      <c r="I500" s="151" t="str">
        <f ca="1">IFERROR(VLOOKUP(ROWS($I$2:I500),$A$2:$B$1572,2,0),"")</f>
        <v>Hebert HEBERT</v>
      </c>
      <c r="K500" s="151" t="str">
        <f t="shared" ca="1" si="7"/>
        <v>Hebert HEBERT</v>
      </c>
    </row>
    <row r="501" spans="1:11" x14ac:dyDescent="0.25">
      <c r="A501" s="151">
        <f ca="1">IF(ISNUMBER(SEARCH('Resource Plan'!$C$10,B501,1)),MAX($A$1:A500)+1,0)</f>
        <v>500</v>
      </c>
      <c r="B501" t="s">
        <v>4139</v>
      </c>
      <c r="C501" t="s">
        <v>4140</v>
      </c>
      <c r="D501" t="s">
        <v>3107</v>
      </c>
      <c r="E501" t="s">
        <v>40</v>
      </c>
      <c r="F501" t="s">
        <v>2650</v>
      </c>
      <c r="G501" t="s">
        <v>2716</v>
      </c>
      <c r="I501" s="151" t="str">
        <f ca="1">IFERROR(VLOOKUP(ROWS($I$2:I501),$A$2:$B$1572,2,0),"")</f>
        <v>Hector Valenzuela</v>
      </c>
      <c r="K501" s="151" t="str">
        <f t="shared" ca="1" si="7"/>
        <v>Hector Valenzuela</v>
      </c>
    </row>
    <row r="502" spans="1:11" x14ac:dyDescent="0.25">
      <c r="A502" s="151">
        <f ca="1">IF(ISNUMBER(SEARCH('Resource Plan'!$C$10,B502,1)),MAX($A$1:A501)+1,0)</f>
        <v>501</v>
      </c>
      <c r="B502" t="s">
        <v>5220</v>
      </c>
      <c r="C502" t="s">
        <v>5221</v>
      </c>
      <c r="D502" t="s">
        <v>310</v>
      </c>
      <c r="E502" t="s">
        <v>7267</v>
      </c>
      <c r="F502" t="s">
        <v>2650</v>
      </c>
      <c r="G502" t="s">
        <v>2716</v>
      </c>
      <c r="I502" s="151" t="str">
        <f ca="1">IFERROR(VLOOKUP(ROWS($I$2:I502),$A$2:$B$1572,2,0),"")</f>
        <v>Hedi Olah</v>
      </c>
      <c r="K502" s="151" t="str">
        <f t="shared" ca="1" si="7"/>
        <v>Hedi Olah</v>
      </c>
    </row>
    <row r="503" spans="1:11" x14ac:dyDescent="0.25">
      <c r="A503" s="151">
        <f ca="1">IF(ISNUMBER(SEARCH('Resource Plan'!$C$10,B503,1)),MAX($A$1:A502)+1,0)</f>
        <v>502</v>
      </c>
      <c r="B503" t="s">
        <v>6037</v>
      </c>
      <c r="C503" t="s">
        <v>6111</v>
      </c>
      <c r="D503" t="s">
        <v>301</v>
      </c>
      <c r="E503" t="s">
        <v>36</v>
      </c>
      <c r="F503" t="s">
        <v>2650</v>
      </c>
      <c r="G503" t="s">
        <v>3802</v>
      </c>
      <c r="I503" s="151" t="str">
        <f ca="1">IFERROR(VLOOKUP(ROWS($I$2:I503),$A$2:$B$1572,2,0),"")</f>
        <v>Helene Hennequin</v>
      </c>
      <c r="K503" s="151" t="str">
        <f t="shared" ca="1" si="7"/>
        <v>Helene Hennequin</v>
      </c>
    </row>
    <row r="504" spans="1:11" x14ac:dyDescent="0.25">
      <c r="A504" s="151">
        <f ca="1">IF(ISNUMBER(SEARCH('Resource Plan'!$C$10,B504,1)),MAX($A$1:A503)+1,0)</f>
        <v>503</v>
      </c>
      <c r="B504" t="s">
        <v>4524</v>
      </c>
      <c r="C504" t="s">
        <v>4525</v>
      </c>
      <c r="D504" t="s">
        <v>83</v>
      </c>
      <c r="E504" t="s">
        <v>7267</v>
      </c>
      <c r="F504" t="s">
        <v>2650</v>
      </c>
      <c r="G504" t="s">
        <v>3757</v>
      </c>
      <c r="I504" s="151" t="str">
        <f ca="1">IFERROR(VLOOKUP(ROWS($I$2:I504),$A$2:$B$1572,2,0),"")</f>
        <v>Helene Trinh</v>
      </c>
      <c r="K504" s="151" t="str">
        <f t="shared" ca="1" si="7"/>
        <v>Helene Trinh</v>
      </c>
    </row>
    <row r="505" spans="1:11" x14ac:dyDescent="0.25">
      <c r="A505" s="151">
        <f ca="1">IF(ISNUMBER(SEARCH('Resource Plan'!$C$10,B505,1)),MAX($A$1:A504)+1,0)</f>
        <v>504</v>
      </c>
      <c r="B505" t="s">
        <v>2965</v>
      </c>
      <c r="C505" t="s">
        <v>2966</v>
      </c>
      <c r="D505" t="s">
        <v>318</v>
      </c>
      <c r="E505" t="s">
        <v>2649</v>
      </c>
      <c r="F505" t="s">
        <v>2650</v>
      </c>
      <c r="G505" t="s">
        <v>2716</v>
      </c>
      <c r="I505" s="151" t="str">
        <f ca="1">IFERROR(VLOOKUP(ROWS($I$2:I505),$A$2:$B$1572,2,0),"")</f>
        <v>Helmie Bin NENRAWI</v>
      </c>
      <c r="K505" s="151" t="str">
        <f t="shared" ca="1" si="7"/>
        <v>Helmie Bin NENRAWI</v>
      </c>
    </row>
    <row r="506" spans="1:11" x14ac:dyDescent="0.25">
      <c r="A506" s="151">
        <f ca="1">IF(ISNUMBER(SEARCH('Resource Plan'!$C$10,B506,1)),MAX($A$1:A505)+1,0)</f>
        <v>505</v>
      </c>
      <c r="B506" t="s">
        <v>5605</v>
      </c>
      <c r="C506" t="s">
        <v>5606</v>
      </c>
      <c r="D506" t="s">
        <v>37</v>
      </c>
      <c r="E506" t="s">
        <v>37</v>
      </c>
      <c r="F506" t="s">
        <v>2650</v>
      </c>
      <c r="G506" t="s">
        <v>2716</v>
      </c>
      <c r="I506" s="151" t="str">
        <f ca="1">IFERROR(VLOOKUP(ROWS($I$2:I506),$A$2:$B$1572,2,0),"")</f>
        <v>HengZhen LAN</v>
      </c>
      <c r="K506" s="151" t="str">
        <f t="shared" ca="1" si="7"/>
        <v>HengZhen LAN</v>
      </c>
    </row>
    <row r="507" spans="1:11" x14ac:dyDescent="0.25">
      <c r="A507" s="151">
        <f ca="1">IF(ISNUMBER(SEARCH('Resource Plan'!$C$10,B507,1)),MAX($A$1:A506)+1,0)</f>
        <v>506</v>
      </c>
      <c r="B507" t="s">
        <v>4610</v>
      </c>
      <c r="C507" t="s">
        <v>4611</v>
      </c>
      <c r="D507" t="s">
        <v>83</v>
      </c>
      <c r="E507" t="s">
        <v>7267</v>
      </c>
      <c r="F507" t="s">
        <v>2650</v>
      </c>
      <c r="G507" t="s">
        <v>4290</v>
      </c>
      <c r="I507" s="151" t="str">
        <f ca="1">IFERROR(VLOOKUP(ROWS($I$2:I507),$A$2:$B$1572,2,0),"")</f>
        <v>Herve DUTOIT</v>
      </c>
      <c r="K507" s="151" t="str">
        <f t="shared" ca="1" si="7"/>
        <v>Herve DUTOIT</v>
      </c>
    </row>
    <row r="508" spans="1:11" x14ac:dyDescent="0.25">
      <c r="A508" s="151">
        <f ca="1">IF(ISNUMBER(SEARCH('Resource Plan'!$C$10,B508,1)),MAX($A$1:A507)+1,0)</f>
        <v>507</v>
      </c>
      <c r="B508" t="s">
        <v>4704</v>
      </c>
      <c r="C508" t="s">
        <v>4705</v>
      </c>
      <c r="D508" t="s">
        <v>108</v>
      </c>
      <c r="E508" t="s">
        <v>7268</v>
      </c>
      <c r="F508" t="s">
        <v>2650</v>
      </c>
      <c r="G508" t="s">
        <v>2708</v>
      </c>
      <c r="I508" s="151" t="str">
        <f ca="1">IFERROR(VLOOKUP(ROWS($I$2:I508),$A$2:$B$1572,2,0),"")</f>
        <v>Himanshu Garg</v>
      </c>
      <c r="K508" s="151" t="str">
        <f t="shared" ca="1" si="7"/>
        <v>Himanshu Garg</v>
      </c>
    </row>
    <row r="509" spans="1:11" x14ac:dyDescent="0.25">
      <c r="A509" s="151">
        <f ca="1">IF(ISNUMBER(SEARCH('Resource Plan'!$C$10,B509,1)),MAX($A$1:A508)+1,0)</f>
        <v>508</v>
      </c>
      <c r="B509" t="s">
        <v>2791</v>
      </c>
      <c r="C509" t="s">
        <v>2792</v>
      </c>
      <c r="D509" t="s">
        <v>318</v>
      </c>
      <c r="E509" t="s">
        <v>2649</v>
      </c>
      <c r="F509" t="s">
        <v>2650</v>
      </c>
      <c r="G509" t="s">
        <v>2716</v>
      </c>
      <c r="I509" s="151" t="str">
        <f ca="1">IFERROR(VLOOKUP(ROWS($I$2:I509),$A$2:$B$1572,2,0),"")</f>
        <v>Hock Chye LIM</v>
      </c>
      <c r="K509" s="151" t="str">
        <f t="shared" ca="1" si="7"/>
        <v>Hock Chye LIM</v>
      </c>
    </row>
    <row r="510" spans="1:11" x14ac:dyDescent="0.25">
      <c r="A510" s="151">
        <f ca="1">IF(ISNUMBER(SEARCH('Resource Plan'!$C$10,B510,1)),MAX($A$1:A509)+1,0)</f>
        <v>509</v>
      </c>
      <c r="B510" t="s">
        <v>3091</v>
      </c>
      <c r="C510" t="s">
        <v>3092</v>
      </c>
      <c r="D510" t="s">
        <v>318</v>
      </c>
      <c r="E510" t="s">
        <v>2649</v>
      </c>
      <c r="F510" t="s">
        <v>2650</v>
      </c>
      <c r="G510" t="s">
        <v>3075</v>
      </c>
      <c r="I510" s="151" t="str">
        <f ca="1">IFERROR(VLOOKUP(ROWS($I$2:I510),$A$2:$B$1572,2,0),"")</f>
        <v>Hong Yuen WONG</v>
      </c>
      <c r="K510" s="151" t="str">
        <f t="shared" ca="1" si="7"/>
        <v>Hong Yuen WONG</v>
      </c>
    </row>
    <row r="511" spans="1:11" x14ac:dyDescent="0.25">
      <c r="A511" s="151">
        <f ca="1">IF(ISNUMBER(SEARCH('Resource Plan'!$C$10,B511,1)),MAX($A$1:A510)+1,0)</f>
        <v>510</v>
      </c>
      <c r="B511" t="s">
        <v>4436</v>
      </c>
      <c r="C511" t="s">
        <v>4437</v>
      </c>
      <c r="D511" t="s">
        <v>37</v>
      </c>
      <c r="E511" t="s">
        <v>37</v>
      </c>
      <c r="F511" t="s">
        <v>2650</v>
      </c>
      <c r="G511" t="s">
        <v>3717</v>
      </c>
      <c r="I511" s="151" t="str">
        <f ca="1">IFERROR(VLOOKUP(ROWS($I$2:I511),$A$2:$B$1572,2,0),"")</f>
        <v>Hongxia CAI</v>
      </c>
      <c r="K511" s="151" t="str">
        <f t="shared" ca="1" si="7"/>
        <v>Hongxia CAI</v>
      </c>
    </row>
    <row r="512" spans="1:11" x14ac:dyDescent="0.25">
      <c r="A512" s="151">
        <f ca="1">IF(ISNUMBER(SEARCH('Resource Plan'!$C$10,B512,1)),MAX($A$1:A511)+1,0)</f>
        <v>511</v>
      </c>
      <c r="B512" t="s">
        <v>2811</v>
      </c>
      <c r="C512" t="s">
        <v>2812</v>
      </c>
      <c r="D512" t="s">
        <v>318</v>
      </c>
      <c r="E512" t="s">
        <v>2649</v>
      </c>
      <c r="F512" t="s">
        <v>2650</v>
      </c>
      <c r="G512" t="s">
        <v>2716</v>
      </c>
      <c r="I512" s="151" t="str">
        <f ca="1">IFERROR(VLOOKUP(ROWS($I$2:I512),$A$2:$B$1572,2,0),"")</f>
        <v>Hongzhen DONG</v>
      </c>
      <c r="K512" s="151" t="str">
        <f t="shared" ca="1" si="7"/>
        <v>Hongzhen DONG</v>
      </c>
    </row>
    <row r="513" spans="1:11" x14ac:dyDescent="0.25">
      <c r="A513" s="151">
        <f ca="1">IF(ISNUMBER(SEARCH('Resource Plan'!$C$10,B513,1)),MAX($A$1:A512)+1,0)</f>
        <v>512</v>
      </c>
      <c r="B513" t="s">
        <v>2763</v>
      </c>
      <c r="C513" t="s">
        <v>2764</v>
      </c>
      <c r="D513" t="s">
        <v>318</v>
      </c>
      <c r="E513" t="s">
        <v>2649</v>
      </c>
      <c r="F513" t="s">
        <v>2650</v>
      </c>
      <c r="G513" t="s">
        <v>2721</v>
      </c>
      <c r="I513" s="151" t="str">
        <f ca="1">IFERROR(VLOOKUP(ROWS($I$2:I513),$A$2:$B$1572,2,0),"")</f>
        <v>Howard ANG</v>
      </c>
      <c r="K513" s="151" t="str">
        <f t="shared" ca="1" si="7"/>
        <v>Howard ANG</v>
      </c>
    </row>
    <row r="514" spans="1:11" x14ac:dyDescent="0.25">
      <c r="A514" s="151">
        <f ca="1">IF(ISNUMBER(SEARCH('Resource Plan'!$C$10,B514,1)),MAX($A$1:A513)+1,0)</f>
        <v>513</v>
      </c>
      <c r="B514" t="s">
        <v>3176</v>
      </c>
      <c r="C514" t="s">
        <v>3177</v>
      </c>
      <c r="D514" t="s">
        <v>3107</v>
      </c>
      <c r="E514" t="s">
        <v>40</v>
      </c>
      <c r="F514" t="s">
        <v>2650</v>
      </c>
      <c r="G514" t="s">
        <v>2716</v>
      </c>
      <c r="I514" s="151" t="str">
        <f ca="1">IFERROR(VLOOKUP(ROWS($I$2:I514),$A$2:$B$1572,2,0),"")</f>
        <v>Howlen Pottorff</v>
      </c>
      <c r="K514" s="151" t="str">
        <f t="shared" ca="1" si="7"/>
        <v>Howlen Pottorff</v>
      </c>
    </row>
    <row r="515" spans="1:11" x14ac:dyDescent="0.25">
      <c r="A515" s="151">
        <f ca="1">IF(ISNUMBER(SEARCH('Resource Plan'!$C$10,B515,1)),MAX($A$1:A514)+1,0)</f>
        <v>514</v>
      </c>
      <c r="B515" t="s">
        <v>5557</v>
      </c>
      <c r="C515" t="s">
        <v>5558</v>
      </c>
      <c r="D515" t="s">
        <v>37</v>
      </c>
      <c r="E515" t="s">
        <v>37</v>
      </c>
      <c r="F515" t="s">
        <v>2650</v>
      </c>
      <c r="G515" t="s">
        <v>2716</v>
      </c>
      <c r="I515" s="151" t="str">
        <f ca="1">IFERROR(VLOOKUP(ROWS($I$2:I515),$A$2:$B$1572,2,0),"")</f>
        <v>HuaQiong YANG</v>
      </c>
      <c r="K515" s="151" t="str">
        <f t="shared" ref="K515:K578" ca="1" si="8">OFFSET($I$2,,,$K$1)</f>
        <v>HuaQiong YANG</v>
      </c>
    </row>
    <row r="516" spans="1:11" x14ac:dyDescent="0.25">
      <c r="A516" s="151">
        <f ca="1">IF(ISNUMBER(SEARCH('Resource Plan'!$C$10,B516,1)),MAX($A$1:A515)+1,0)</f>
        <v>515</v>
      </c>
      <c r="B516" t="s">
        <v>3918</v>
      </c>
      <c r="C516" t="s">
        <v>3919</v>
      </c>
      <c r="D516" t="s">
        <v>3107</v>
      </c>
      <c r="E516" t="s">
        <v>40</v>
      </c>
      <c r="F516" t="s">
        <v>2650</v>
      </c>
      <c r="G516" t="s">
        <v>2716</v>
      </c>
      <c r="I516" s="151" t="str">
        <f ca="1">IFERROR(VLOOKUP(ROWS($I$2:I516),$A$2:$B$1572,2,0),"")</f>
        <v>Hugh Krahmer</v>
      </c>
      <c r="K516" s="151" t="str">
        <f t="shared" ca="1" si="8"/>
        <v>Hugh Krahmer</v>
      </c>
    </row>
    <row r="517" spans="1:11" x14ac:dyDescent="0.25">
      <c r="A517" s="151">
        <f ca="1">IF(ISNUMBER(SEARCH('Resource Plan'!$C$10,B517,1)),MAX($A$1:A516)+1,0)</f>
        <v>516</v>
      </c>
      <c r="B517" t="s">
        <v>4578</v>
      </c>
      <c r="C517" t="s">
        <v>4579</v>
      </c>
      <c r="D517" t="s">
        <v>4580</v>
      </c>
      <c r="E517" t="s">
        <v>7267</v>
      </c>
      <c r="F517" t="s">
        <v>2650</v>
      </c>
      <c r="G517" t="s">
        <v>3112</v>
      </c>
      <c r="I517" s="151" t="str">
        <f ca="1">IFERROR(VLOOKUP(ROWS($I$2:I517),$A$2:$B$1572,2,0),"")</f>
        <v>Hugo van Goor</v>
      </c>
      <c r="K517" s="151" t="str">
        <f t="shared" ca="1" si="8"/>
        <v>Hugo van Goor</v>
      </c>
    </row>
    <row r="518" spans="1:11" x14ac:dyDescent="0.25">
      <c r="A518" s="151">
        <f ca="1">IF(ISNUMBER(SEARCH('Resource Plan'!$C$10,B518,1)),MAX($A$1:A517)+1,0)</f>
        <v>517</v>
      </c>
      <c r="B518" t="s">
        <v>5639</v>
      </c>
      <c r="C518" t="s">
        <v>5640</v>
      </c>
      <c r="D518" t="s">
        <v>37</v>
      </c>
      <c r="E518" t="s">
        <v>37</v>
      </c>
      <c r="F518" t="s">
        <v>2650</v>
      </c>
      <c r="G518" t="s">
        <v>2716</v>
      </c>
      <c r="I518" s="151" t="str">
        <f ca="1">IFERROR(VLOOKUP(ROWS($I$2:I518),$A$2:$B$1572,2,0),"")</f>
        <v>Hui GUO</v>
      </c>
      <c r="K518" s="151" t="str">
        <f t="shared" ca="1" si="8"/>
        <v>Hui GUO</v>
      </c>
    </row>
    <row r="519" spans="1:11" x14ac:dyDescent="0.25">
      <c r="A519" s="151">
        <f ca="1">IF(ISNUMBER(SEARCH('Resource Plan'!$C$10,B519,1)),MAX($A$1:A518)+1,0)</f>
        <v>518</v>
      </c>
      <c r="B519" t="s">
        <v>2684</v>
      </c>
      <c r="C519" t="s">
        <v>2685</v>
      </c>
      <c r="D519" t="s">
        <v>318</v>
      </c>
      <c r="E519" t="s">
        <v>2649</v>
      </c>
      <c r="F519" t="s">
        <v>2650</v>
      </c>
      <c r="G519" t="s">
        <v>2658</v>
      </c>
      <c r="I519" s="151" t="str">
        <f ca="1">IFERROR(VLOOKUP(ROWS($I$2:I519),$A$2:$B$1572,2,0),"")</f>
        <v>Hui Hui ONG</v>
      </c>
      <c r="K519" s="151" t="str">
        <f t="shared" ca="1" si="8"/>
        <v>Hui Hui ONG</v>
      </c>
    </row>
    <row r="520" spans="1:11" x14ac:dyDescent="0.25">
      <c r="A520" s="151">
        <f ca="1">IF(ISNUMBER(SEARCH('Resource Plan'!$C$10,B520,1)),MAX($A$1:A519)+1,0)</f>
        <v>519</v>
      </c>
      <c r="B520" t="s">
        <v>2915</v>
      </c>
      <c r="C520" t="s">
        <v>2916</v>
      </c>
      <c r="D520" t="s">
        <v>318</v>
      </c>
      <c r="E520" t="s">
        <v>2649</v>
      </c>
      <c r="F520" t="s">
        <v>2650</v>
      </c>
      <c r="G520" t="s">
        <v>2716</v>
      </c>
      <c r="I520" s="151" t="str">
        <f ca="1">IFERROR(VLOOKUP(ROWS($I$2:I520),$A$2:$B$1572,2,0),"")</f>
        <v>Hui Sim PIONG</v>
      </c>
      <c r="K520" s="151" t="str">
        <f t="shared" ca="1" si="8"/>
        <v>Hui Sim PIONG</v>
      </c>
    </row>
    <row r="521" spans="1:11" x14ac:dyDescent="0.25">
      <c r="A521" s="151">
        <f ca="1">IF(ISNUMBER(SEARCH('Resource Plan'!$C$10,B521,1)),MAX($A$1:A520)+1,0)</f>
        <v>520</v>
      </c>
      <c r="B521" t="s">
        <v>5573</v>
      </c>
      <c r="C521" t="s">
        <v>5574</v>
      </c>
      <c r="D521" t="s">
        <v>37</v>
      </c>
      <c r="E521" t="s">
        <v>37</v>
      </c>
      <c r="F521" t="s">
        <v>2650</v>
      </c>
      <c r="G521" t="s">
        <v>2716</v>
      </c>
      <c r="I521" s="151" t="str">
        <f ca="1">IFERROR(VLOOKUP(ROWS($I$2:I521),$A$2:$B$1572,2,0),"")</f>
        <v>Hui WANG</v>
      </c>
      <c r="K521" s="151" t="str">
        <f t="shared" ca="1" si="8"/>
        <v>Hui WANG</v>
      </c>
    </row>
    <row r="522" spans="1:11" x14ac:dyDescent="0.25">
      <c r="A522" s="151">
        <f ca="1">IF(ISNUMBER(SEARCH('Resource Plan'!$C$10,B522,1)),MAX($A$1:A521)+1,0)</f>
        <v>521</v>
      </c>
      <c r="B522" t="s">
        <v>2936</v>
      </c>
      <c r="C522" t="s">
        <v>2937</v>
      </c>
      <c r="D522" t="s">
        <v>318</v>
      </c>
      <c r="E522" t="s">
        <v>2649</v>
      </c>
      <c r="F522" t="s">
        <v>2650</v>
      </c>
      <c r="G522" t="s">
        <v>2929</v>
      </c>
      <c r="I522" s="151" t="str">
        <f ca="1">IFERROR(VLOOKUP(ROWS($I$2:I522),$A$2:$B$1572,2,0),"")</f>
        <v>Hui Yi NG</v>
      </c>
      <c r="K522" s="151" t="str">
        <f t="shared" ca="1" si="8"/>
        <v>Hui Yi NG</v>
      </c>
    </row>
    <row r="523" spans="1:11" x14ac:dyDescent="0.25">
      <c r="A523" s="151">
        <f ca="1">IF(ISNUMBER(SEARCH('Resource Plan'!$C$10,B523,1)),MAX($A$1:A522)+1,0)</f>
        <v>522</v>
      </c>
      <c r="B523" t="s">
        <v>2666</v>
      </c>
      <c r="C523" t="s">
        <v>2667</v>
      </c>
      <c r="D523" t="s">
        <v>318</v>
      </c>
      <c r="E523" t="s">
        <v>2649</v>
      </c>
      <c r="F523" t="s">
        <v>2650</v>
      </c>
      <c r="G523" t="s">
        <v>2665</v>
      </c>
      <c r="I523" s="151" t="str">
        <f ca="1">IFERROR(VLOOKUP(ROWS($I$2:I523),$A$2:$B$1572,2,0),"")</f>
        <v>Hui Ying SIM</v>
      </c>
      <c r="K523" s="151" t="str">
        <f t="shared" ca="1" si="8"/>
        <v>Hui Ying SIM</v>
      </c>
    </row>
    <row r="524" spans="1:11" x14ac:dyDescent="0.25">
      <c r="A524" s="151">
        <f ca="1">IF(ISNUMBER(SEARCH('Resource Plan'!$C$10,B524,1)),MAX($A$1:A523)+1,0)</f>
        <v>523</v>
      </c>
      <c r="B524" t="s">
        <v>4841</v>
      </c>
      <c r="C524" t="s">
        <v>4842</v>
      </c>
      <c r="D524" t="s">
        <v>318</v>
      </c>
      <c r="E524" t="s">
        <v>2649</v>
      </c>
      <c r="F524" t="s">
        <v>2650</v>
      </c>
      <c r="G524" t="s">
        <v>4371</v>
      </c>
      <c r="I524" s="151" t="str">
        <f ca="1">IFERROR(VLOOKUP(ROWS($I$2:I524),$A$2:$B$1572,2,0),"")</f>
        <v>Huijuan WANG</v>
      </c>
      <c r="K524" s="151" t="str">
        <f t="shared" ca="1" si="8"/>
        <v>Huijuan WANG</v>
      </c>
    </row>
    <row r="525" spans="1:11" x14ac:dyDescent="0.25">
      <c r="A525" s="151">
        <f ca="1">IF(ISNUMBER(SEARCH('Resource Plan'!$C$10,B525,1)),MAX($A$1:A524)+1,0)</f>
        <v>524</v>
      </c>
      <c r="B525" t="s">
        <v>5541</v>
      </c>
      <c r="C525" t="s">
        <v>5542</v>
      </c>
      <c r="D525" t="s">
        <v>37</v>
      </c>
      <c r="E525" t="s">
        <v>37</v>
      </c>
      <c r="F525" t="s">
        <v>2650</v>
      </c>
      <c r="G525" t="s">
        <v>2716</v>
      </c>
      <c r="I525" s="151" t="str">
        <f ca="1">IFERROR(VLOOKUP(ROWS($I$2:I525),$A$2:$B$1572,2,0),"")</f>
        <v>Huilin HE</v>
      </c>
      <c r="K525" s="151" t="str">
        <f t="shared" ca="1" si="8"/>
        <v>Huilin HE</v>
      </c>
    </row>
    <row r="526" spans="1:11" x14ac:dyDescent="0.25">
      <c r="A526" s="151">
        <f ca="1">IF(ISNUMBER(SEARCH('Resource Plan'!$C$10,B526,1)),MAX($A$1:A525)+1,0)</f>
        <v>525</v>
      </c>
      <c r="B526" t="s">
        <v>5647</v>
      </c>
      <c r="C526" t="s">
        <v>5648</v>
      </c>
      <c r="D526" t="s">
        <v>37</v>
      </c>
      <c r="E526" t="s">
        <v>37</v>
      </c>
      <c r="F526" t="s">
        <v>2650</v>
      </c>
      <c r="G526" t="s">
        <v>2716</v>
      </c>
      <c r="I526" s="151" t="str">
        <f ca="1">IFERROR(VLOOKUP(ROWS($I$2:I526),$A$2:$B$1572,2,0),"")</f>
        <v>HuiYing LI</v>
      </c>
      <c r="K526" s="151" t="str">
        <f t="shared" ca="1" si="8"/>
        <v>HuiYing LI</v>
      </c>
    </row>
    <row r="527" spans="1:11" x14ac:dyDescent="0.25">
      <c r="A527" s="151">
        <f ca="1">IF(ISNUMBER(SEARCH('Resource Plan'!$C$10,B527,1)),MAX($A$1:A526)+1,0)</f>
        <v>526</v>
      </c>
      <c r="B527" t="s">
        <v>4135</v>
      </c>
      <c r="C527" t="s">
        <v>4136</v>
      </c>
      <c r="D527" t="s">
        <v>3107</v>
      </c>
      <c r="E527" t="s">
        <v>40</v>
      </c>
      <c r="F527" t="s">
        <v>2650</v>
      </c>
      <c r="G527" t="s">
        <v>3020</v>
      </c>
      <c r="I527" s="151" t="str">
        <f ca="1">IFERROR(VLOOKUP(ROWS($I$2:I527),$A$2:$B$1572,2,0),"")</f>
        <v>Hunberto Miranda</v>
      </c>
      <c r="K527" s="151" t="str">
        <f t="shared" ca="1" si="8"/>
        <v>Hunberto Miranda</v>
      </c>
    </row>
    <row r="528" spans="1:11" x14ac:dyDescent="0.25">
      <c r="A528" s="151">
        <f ca="1">IF(ISNUMBER(SEARCH('Resource Plan'!$C$10,B528,1)),MAX($A$1:A527)+1,0)</f>
        <v>527</v>
      </c>
      <c r="B528" t="s">
        <v>4843</v>
      </c>
      <c r="C528" t="s">
        <v>4844</v>
      </c>
      <c r="D528" t="s">
        <v>318</v>
      </c>
      <c r="E528" t="s">
        <v>2649</v>
      </c>
      <c r="F528" t="s">
        <v>2650</v>
      </c>
      <c r="G528" t="s">
        <v>3778</v>
      </c>
      <c r="I528" s="151" t="str">
        <f ca="1">IFERROR(VLOOKUP(ROWS($I$2:I528),$A$2:$B$1572,2,0),"")</f>
        <v>Hwee Hwee Dorothy NEW</v>
      </c>
      <c r="K528" s="151" t="str">
        <f t="shared" ca="1" si="8"/>
        <v>Hwee Hwee Dorothy NEW</v>
      </c>
    </row>
    <row r="529" spans="1:11" x14ac:dyDescent="0.25">
      <c r="A529" s="151">
        <f ca="1">IF(ISNUMBER(SEARCH('Resource Plan'!$C$10,B529,1)),MAX($A$1:A528)+1,0)</f>
        <v>528</v>
      </c>
      <c r="B529" t="s">
        <v>4878</v>
      </c>
      <c r="C529" t="s">
        <v>4879</v>
      </c>
      <c r="D529" t="s">
        <v>4869</v>
      </c>
      <c r="E529" t="s">
        <v>2649</v>
      </c>
      <c r="F529" t="s">
        <v>2650</v>
      </c>
      <c r="G529" t="s">
        <v>4880</v>
      </c>
      <c r="I529" s="151" t="str">
        <f ca="1">IFERROR(VLOOKUP(ROWS($I$2:I529),$A$2:$B$1572,2,0),"")</f>
        <v>Hyeon-Wook JU</v>
      </c>
      <c r="K529" s="151" t="str">
        <f t="shared" ca="1" si="8"/>
        <v>Hyeon-Wook JU</v>
      </c>
    </row>
    <row r="530" spans="1:11" x14ac:dyDescent="0.25">
      <c r="A530" s="151">
        <f ca="1">IF(ISNUMBER(SEARCH('Resource Plan'!$C$10,B530,1)),MAX($A$1:A529)+1,0)</f>
        <v>529</v>
      </c>
      <c r="B530" t="s">
        <v>4867</v>
      </c>
      <c r="C530" t="s">
        <v>4868</v>
      </c>
      <c r="D530" t="s">
        <v>4869</v>
      </c>
      <c r="E530" t="s">
        <v>2649</v>
      </c>
      <c r="F530" t="s">
        <v>2650</v>
      </c>
      <c r="G530" t="s">
        <v>2654</v>
      </c>
      <c r="I530" s="151" t="str">
        <f ca="1">IFERROR(VLOOKUP(ROWS($I$2:I530),$A$2:$B$1572,2,0),"")</f>
        <v>Hyo-Jun GWON</v>
      </c>
      <c r="K530" s="151" t="str">
        <f t="shared" ca="1" si="8"/>
        <v>Hyo-Jun GWON</v>
      </c>
    </row>
    <row r="531" spans="1:11" x14ac:dyDescent="0.25">
      <c r="A531" s="151">
        <f ca="1">IF(ISNUMBER(SEARCH('Resource Plan'!$C$10,B531,1)),MAX($A$1:A530)+1,0)</f>
        <v>530</v>
      </c>
      <c r="B531" t="s">
        <v>4895</v>
      </c>
      <c r="C531" t="s">
        <v>4896</v>
      </c>
      <c r="D531" t="s">
        <v>316</v>
      </c>
      <c r="E531" t="s">
        <v>2649</v>
      </c>
      <c r="F531" t="s">
        <v>2650</v>
      </c>
      <c r="G531" t="s">
        <v>4897</v>
      </c>
      <c r="I531" s="151" t="str">
        <f ca="1">IFERROR(VLOOKUP(ROWS($I$2:I531),$A$2:$B$1572,2,0),"")</f>
        <v>Ian Benedict ALMEIDA</v>
      </c>
      <c r="K531" s="151" t="str">
        <f t="shared" ca="1" si="8"/>
        <v>Ian Benedict ALMEIDA</v>
      </c>
    </row>
    <row r="532" spans="1:11" x14ac:dyDescent="0.25">
      <c r="A532" s="151">
        <f ca="1">IF(ISNUMBER(SEARCH('Resource Plan'!$C$10,B532,1)),MAX($A$1:A531)+1,0)</f>
        <v>531</v>
      </c>
      <c r="B532" t="s">
        <v>3140</v>
      </c>
      <c r="C532" t="s">
        <v>3141</v>
      </c>
      <c r="D532" t="s">
        <v>106</v>
      </c>
      <c r="E532" t="s">
        <v>40</v>
      </c>
      <c r="F532" t="s">
        <v>2650</v>
      </c>
      <c r="G532" t="s">
        <v>2716</v>
      </c>
      <c r="I532" s="151" t="str">
        <f ca="1">IFERROR(VLOOKUP(ROWS($I$2:I532),$A$2:$B$1572,2,0),"")</f>
        <v>Ian Hackett</v>
      </c>
      <c r="K532" s="151" t="str">
        <f t="shared" ca="1" si="8"/>
        <v>Ian Hackett</v>
      </c>
    </row>
    <row r="533" spans="1:11" x14ac:dyDescent="0.25">
      <c r="A533" s="151">
        <f ca="1">IF(ISNUMBER(SEARCH('Resource Plan'!$C$10,B533,1)),MAX($A$1:A532)+1,0)</f>
        <v>532</v>
      </c>
      <c r="B533" t="s">
        <v>5421</v>
      </c>
      <c r="C533" t="s">
        <v>5422</v>
      </c>
      <c r="D533" t="s">
        <v>310</v>
      </c>
      <c r="E533" t="s">
        <v>7267</v>
      </c>
      <c r="F533" t="s">
        <v>2650</v>
      </c>
      <c r="G533" t="s">
        <v>2728</v>
      </c>
      <c r="I533" s="151" t="str">
        <f ca="1">IFERROR(VLOOKUP(ROWS($I$2:I533),$A$2:$B$1572,2,0),"")</f>
        <v>Ibolya SZEKELY</v>
      </c>
      <c r="K533" s="151" t="str">
        <f t="shared" ca="1" si="8"/>
        <v>Ibolya SZEKELY</v>
      </c>
    </row>
    <row r="534" spans="1:11" x14ac:dyDescent="0.25">
      <c r="A534" s="151">
        <f ca="1">IF(ISNUMBER(SEARCH('Resource Plan'!$C$10,B534,1)),MAX($A$1:A533)+1,0)</f>
        <v>533</v>
      </c>
      <c r="B534" t="s">
        <v>3619</v>
      </c>
      <c r="C534" t="s">
        <v>3620</v>
      </c>
      <c r="D534" t="s">
        <v>3107</v>
      </c>
      <c r="E534" t="s">
        <v>40</v>
      </c>
      <c r="F534" t="s">
        <v>2650</v>
      </c>
      <c r="G534" t="s">
        <v>2716</v>
      </c>
      <c r="I534" s="151" t="str">
        <f ca="1">IFERROR(VLOOKUP(ROWS($I$2:I534),$A$2:$B$1572,2,0),"")</f>
        <v>IBRAHIM ADAMOU</v>
      </c>
      <c r="K534" s="151" t="str">
        <f t="shared" ca="1" si="8"/>
        <v>IBRAHIM ADAMOU</v>
      </c>
    </row>
    <row r="535" spans="1:11" x14ac:dyDescent="0.25">
      <c r="A535" s="151">
        <f ca="1">IF(ISNUMBER(SEARCH('Resource Plan'!$C$10,B535,1)),MAX($A$1:A534)+1,0)</f>
        <v>534</v>
      </c>
      <c r="B535" t="s">
        <v>3257</v>
      </c>
      <c r="C535" t="s">
        <v>3258</v>
      </c>
      <c r="D535" t="s">
        <v>3107</v>
      </c>
      <c r="E535" t="s">
        <v>40</v>
      </c>
      <c r="F535" t="s">
        <v>2650</v>
      </c>
      <c r="G535" t="s">
        <v>2728</v>
      </c>
      <c r="I535" s="151" t="str">
        <f ca="1">IFERROR(VLOOKUP(ROWS($I$2:I535),$A$2:$B$1572,2,0),"")</f>
        <v>Idrissou Adamou</v>
      </c>
      <c r="K535" s="151" t="str">
        <f t="shared" ca="1" si="8"/>
        <v>Idrissou Adamou</v>
      </c>
    </row>
    <row r="536" spans="1:11" x14ac:dyDescent="0.25">
      <c r="A536" s="151">
        <f ca="1">IF(ISNUMBER(SEARCH('Resource Plan'!$C$10,B536,1)),MAX($A$1:A535)+1,0)</f>
        <v>535</v>
      </c>
      <c r="B536" t="s">
        <v>4560</v>
      </c>
      <c r="C536" t="s">
        <v>4561</v>
      </c>
      <c r="D536" t="s">
        <v>325</v>
      </c>
      <c r="E536" t="s">
        <v>7267</v>
      </c>
      <c r="F536" t="s">
        <v>2650</v>
      </c>
      <c r="G536" t="s">
        <v>4379</v>
      </c>
      <c r="I536" s="151" t="str">
        <f ca="1">IFERROR(VLOOKUP(ROWS($I$2:I536),$A$2:$B$1572,2,0),"")</f>
        <v>Igor VUKICEVIC</v>
      </c>
      <c r="K536" s="151" t="str">
        <f t="shared" ca="1" si="8"/>
        <v>Igor VUKICEVIC</v>
      </c>
    </row>
    <row r="537" spans="1:11" x14ac:dyDescent="0.25">
      <c r="A537" s="151">
        <f ca="1">IF(ISNUMBER(SEARCH('Resource Plan'!$C$10,B537,1)),MAX($A$1:A536)+1,0)</f>
        <v>536</v>
      </c>
      <c r="B537" t="s">
        <v>5160</v>
      </c>
      <c r="C537" t="s">
        <v>5161</v>
      </c>
      <c r="D537" t="s">
        <v>310</v>
      </c>
      <c r="E537" t="s">
        <v>7267</v>
      </c>
      <c r="F537" t="s">
        <v>2650</v>
      </c>
      <c r="G537" t="s">
        <v>2716</v>
      </c>
      <c r="I537" s="151" t="str">
        <f ca="1">IFERROR(VLOOKUP(ROWS($I$2:I537),$A$2:$B$1572,2,0),"")</f>
        <v>Illes SEVERNYAK</v>
      </c>
      <c r="K537" s="151" t="str">
        <f t="shared" ca="1" si="8"/>
        <v>Illes SEVERNYAK</v>
      </c>
    </row>
    <row r="538" spans="1:11" x14ac:dyDescent="0.25">
      <c r="A538" s="151">
        <f ca="1">IF(ISNUMBER(SEARCH('Resource Plan'!$C$10,B538,1)),MAX($A$1:A537)+1,0)</f>
        <v>537</v>
      </c>
      <c r="B538" t="s">
        <v>6038</v>
      </c>
      <c r="C538" t="s">
        <v>6112</v>
      </c>
      <c r="D538" t="s">
        <v>83</v>
      </c>
      <c r="E538" t="s">
        <v>34</v>
      </c>
      <c r="F538" t="s">
        <v>2650</v>
      </c>
      <c r="G538" t="e">
        <v>#N/A</v>
      </c>
      <c r="I538" s="151" t="str">
        <f ca="1">IFERROR(VLOOKUP(ROWS($I$2:I538),$A$2:$B$1572,2,0),"")</f>
        <v xml:space="preserve">Iman TALID </v>
      </c>
      <c r="K538" s="151" t="str">
        <f t="shared" ca="1" si="8"/>
        <v xml:space="preserve">Iman TALID </v>
      </c>
    </row>
    <row r="539" spans="1:11" x14ac:dyDescent="0.25">
      <c r="A539" s="151">
        <f ca="1">IF(ISNUMBER(SEARCH('Resource Plan'!$C$10,B539,1)),MAX($A$1:A538)+1,0)</f>
        <v>538</v>
      </c>
      <c r="B539" t="s">
        <v>4476</v>
      </c>
      <c r="C539" t="s">
        <v>4477</v>
      </c>
      <c r="D539" t="s">
        <v>320</v>
      </c>
      <c r="E539" t="s">
        <v>7267</v>
      </c>
      <c r="F539" t="s">
        <v>2650</v>
      </c>
      <c r="G539" t="s">
        <v>2651</v>
      </c>
      <c r="I539" s="151" t="str">
        <f ca="1">IFERROR(VLOOKUP(ROWS($I$2:I539),$A$2:$B$1572,2,0),"")</f>
        <v>Imanol Rego</v>
      </c>
      <c r="K539" s="151" t="str">
        <f t="shared" ca="1" si="8"/>
        <v>Imanol Rego</v>
      </c>
    </row>
    <row r="540" spans="1:11" x14ac:dyDescent="0.25">
      <c r="A540" s="151">
        <f ca="1">IF(ISNUMBER(SEARCH('Resource Plan'!$C$10,B540,1)),MAX($A$1:A539)+1,0)</f>
        <v>539</v>
      </c>
      <c r="B540" t="s">
        <v>4987</v>
      </c>
      <c r="C540" t="s">
        <v>4988</v>
      </c>
      <c r="D540" t="s">
        <v>316</v>
      </c>
      <c r="E540" t="s">
        <v>2649</v>
      </c>
      <c r="F540" t="s">
        <v>2650</v>
      </c>
      <c r="G540" t="s">
        <v>3793</v>
      </c>
      <c r="I540" s="151" t="str">
        <f ca="1">IFERROR(VLOOKUP(ROWS($I$2:I540),$A$2:$B$1572,2,0),"")</f>
        <v>Imee LOZARES</v>
      </c>
      <c r="K540" s="151" t="str">
        <f t="shared" ca="1" si="8"/>
        <v>Imee LOZARES</v>
      </c>
    </row>
    <row r="541" spans="1:11" x14ac:dyDescent="0.25">
      <c r="A541" s="151">
        <f ca="1">IF(ISNUMBER(SEARCH('Resource Plan'!$C$10,B541,1)),MAX($A$1:A540)+1,0)</f>
        <v>540</v>
      </c>
      <c r="B541" t="s">
        <v>2663</v>
      </c>
      <c r="C541" t="s">
        <v>2664</v>
      </c>
      <c r="D541" t="s">
        <v>318</v>
      </c>
      <c r="E541" t="s">
        <v>2649</v>
      </c>
      <c r="F541" t="s">
        <v>2650</v>
      </c>
      <c r="G541" t="s">
        <v>2665</v>
      </c>
      <c r="I541" s="151" t="str">
        <f ca="1">IFERROR(VLOOKUP(ROWS($I$2:I541),$A$2:$B$1572,2,0),"")</f>
        <v>Imelda Lindog CALDERON</v>
      </c>
      <c r="K541" s="151" t="str">
        <f t="shared" ca="1" si="8"/>
        <v>Imelda Lindog CALDERON</v>
      </c>
    </row>
    <row r="542" spans="1:11" x14ac:dyDescent="0.25">
      <c r="A542" s="151">
        <f ca="1">IF(ISNUMBER(SEARCH('Resource Plan'!$C$10,B542,1)),MAX($A$1:A541)+1,0)</f>
        <v>541</v>
      </c>
      <c r="B542" t="s">
        <v>5260</v>
      </c>
      <c r="C542" t="s">
        <v>5261</v>
      </c>
      <c r="D542" t="s">
        <v>310</v>
      </c>
      <c r="E542" t="s">
        <v>7267</v>
      </c>
      <c r="F542" t="s">
        <v>2650</v>
      </c>
      <c r="G542" t="s">
        <v>3020</v>
      </c>
      <c r="I542" s="151" t="str">
        <f ca="1">IFERROR(VLOOKUP(ROWS($I$2:I542),$A$2:$B$1572,2,0),"")</f>
        <v>Imre BENDE</v>
      </c>
      <c r="K542" s="151" t="str">
        <f t="shared" ca="1" si="8"/>
        <v>Imre BENDE</v>
      </c>
    </row>
    <row r="543" spans="1:11" x14ac:dyDescent="0.25">
      <c r="A543" s="151">
        <f ca="1">IF(ISNUMBER(SEARCH('Resource Plan'!$C$10,B543,1)),MAX($A$1:A542)+1,0)</f>
        <v>542</v>
      </c>
      <c r="B543" t="s">
        <v>5158</v>
      </c>
      <c r="C543" t="s">
        <v>5159</v>
      </c>
      <c r="D543" t="s">
        <v>310</v>
      </c>
      <c r="E543" t="s">
        <v>7267</v>
      </c>
      <c r="F543" t="s">
        <v>2650</v>
      </c>
      <c r="G543" t="s">
        <v>2716</v>
      </c>
      <c r="I543" s="151" t="str">
        <f ca="1">IFERROR(VLOOKUP(ROWS($I$2:I543),$A$2:$B$1572,2,0),"")</f>
        <v>Imre LENORICS</v>
      </c>
      <c r="K543" s="151" t="str">
        <f t="shared" ca="1" si="8"/>
        <v>Imre LENORICS</v>
      </c>
    </row>
    <row r="544" spans="1:11" x14ac:dyDescent="0.25">
      <c r="A544" s="151">
        <f ca="1">IF(ISNUMBER(SEARCH('Resource Plan'!$C$10,B544,1)),MAX($A$1:A543)+1,0)</f>
        <v>543</v>
      </c>
      <c r="B544" t="s">
        <v>4626</v>
      </c>
      <c r="C544" t="s">
        <v>4627</v>
      </c>
      <c r="D544" t="s">
        <v>310</v>
      </c>
      <c r="E544" t="s">
        <v>7267</v>
      </c>
      <c r="F544" t="s">
        <v>2650</v>
      </c>
      <c r="G544" t="s">
        <v>3112</v>
      </c>
      <c r="I544" s="151" t="str">
        <f ca="1">IFERROR(VLOOKUP(ROWS($I$2:I544),$A$2:$B$1572,2,0),"")</f>
        <v>Ioannis OIKONOMOPOULOS</v>
      </c>
      <c r="K544" s="151" t="str">
        <f t="shared" ca="1" si="8"/>
        <v>Ioannis OIKONOMOPOULOS</v>
      </c>
    </row>
    <row r="545" spans="1:11" x14ac:dyDescent="0.25">
      <c r="A545" s="151">
        <f ca="1">IF(ISNUMBER(SEARCH('Resource Plan'!$C$10,B545,1)),MAX($A$1:A544)+1,0)</f>
        <v>544</v>
      </c>
      <c r="B545" t="s">
        <v>6039</v>
      </c>
      <c r="C545" t="s">
        <v>6113</v>
      </c>
      <c r="D545" t="s">
        <v>318</v>
      </c>
      <c r="E545" t="s">
        <v>2649</v>
      </c>
      <c r="F545" t="s">
        <v>2650</v>
      </c>
      <c r="G545" t="s">
        <v>3717</v>
      </c>
      <c r="I545" s="151" t="str">
        <f ca="1">IFERROR(VLOOKUP(ROWS($I$2:I545),$A$2:$B$1572,2,0),"")</f>
        <v>Irvin Gan</v>
      </c>
      <c r="K545" s="151" t="str">
        <f t="shared" ca="1" si="8"/>
        <v>Irvin Gan</v>
      </c>
    </row>
    <row r="546" spans="1:11" x14ac:dyDescent="0.25">
      <c r="A546" s="151">
        <f ca="1">IF(ISNUMBER(SEARCH('Resource Plan'!$C$10,B546,1)),MAX($A$1:A545)+1,0)</f>
        <v>545</v>
      </c>
      <c r="B546" t="s">
        <v>4183</v>
      </c>
      <c r="C546" t="s">
        <v>4184</v>
      </c>
      <c r="D546" t="s">
        <v>3107</v>
      </c>
      <c r="E546" t="s">
        <v>40</v>
      </c>
      <c r="F546" t="s">
        <v>2650</v>
      </c>
      <c r="G546" t="s">
        <v>2940</v>
      </c>
      <c r="I546" s="151" t="str">
        <f ca="1">IFERROR(VLOOKUP(ROWS($I$2:I546),$A$2:$B$1572,2,0),"")</f>
        <v>Isaac Olague</v>
      </c>
      <c r="K546" s="151" t="str">
        <f t="shared" ca="1" si="8"/>
        <v>Isaac Olague</v>
      </c>
    </row>
    <row r="547" spans="1:11" x14ac:dyDescent="0.25">
      <c r="A547" s="151">
        <f ca="1">IF(ISNUMBER(SEARCH('Resource Plan'!$C$10,B547,1)),MAX($A$1:A546)+1,0)</f>
        <v>546</v>
      </c>
      <c r="B547" t="s">
        <v>6040</v>
      </c>
      <c r="C547" t="s">
        <v>6114</v>
      </c>
      <c r="D547" t="s">
        <v>320</v>
      </c>
      <c r="E547" t="s">
        <v>7267</v>
      </c>
      <c r="F547" t="s">
        <v>2650</v>
      </c>
      <c r="G547" t="s">
        <v>3717</v>
      </c>
      <c r="I547" s="151" t="str">
        <f ca="1">IFERROR(VLOOKUP(ROWS($I$2:I547),$A$2:$B$1572,2,0),"")</f>
        <v>Isabel Calero</v>
      </c>
      <c r="K547" s="151" t="str">
        <f t="shared" ca="1" si="8"/>
        <v>Isabel Calero</v>
      </c>
    </row>
    <row r="548" spans="1:11" x14ac:dyDescent="0.25">
      <c r="A548" s="151">
        <f ca="1">IF(ISNUMBER(SEARCH('Resource Plan'!$C$10,B548,1)),MAX($A$1:A547)+1,0)</f>
        <v>547</v>
      </c>
      <c r="B548" t="s">
        <v>4804</v>
      </c>
      <c r="C548" t="s">
        <v>4805</v>
      </c>
      <c r="D548" t="s">
        <v>105</v>
      </c>
      <c r="E548" t="s">
        <v>39</v>
      </c>
      <c r="F548" t="s">
        <v>2650</v>
      </c>
      <c r="G548" t="s">
        <v>3757</v>
      </c>
      <c r="I548" s="151" t="str">
        <f ca="1">IFERROR(VLOOKUP(ROWS($I$2:I548),$A$2:$B$1572,2,0),"")</f>
        <v>ISABEL CRISTINA DE MATOS AMBROSIO</v>
      </c>
      <c r="K548" s="151" t="str">
        <f t="shared" ca="1" si="8"/>
        <v>ISABEL CRISTINA DE MATOS AMBROSIO</v>
      </c>
    </row>
    <row r="549" spans="1:11" x14ac:dyDescent="0.25">
      <c r="A549" s="151">
        <f ca="1">IF(ISNUMBER(SEARCH('Resource Plan'!$C$10,B549,1)),MAX($A$1:A548)+1,0)</f>
        <v>548</v>
      </c>
      <c r="B549" t="s">
        <v>3170</v>
      </c>
      <c r="C549" t="s">
        <v>3171</v>
      </c>
      <c r="D549" t="s">
        <v>3107</v>
      </c>
      <c r="E549" t="s">
        <v>40</v>
      </c>
      <c r="F549" t="s">
        <v>2650</v>
      </c>
      <c r="G549" t="s">
        <v>2953</v>
      </c>
      <c r="I549" s="151" t="str">
        <f ca="1">IFERROR(VLOOKUP(ROWS($I$2:I549),$A$2:$B$1572,2,0),"")</f>
        <v>Ismael Cotto</v>
      </c>
      <c r="K549" s="151" t="str">
        <f t="shared" ca="1" si="8"/>
        <v>Ismael Cotto</v>
      </c>
    </row>
    <row r="550" spans="1:11" x14ac:dyDescent="0.25">
      <c r="A550" s="151">
        <f ca="1">IF(ISNUMBER(SEARCH('Resource Plan'!$C$10,B550,1)),MAX($A$1:A549)+1,0)</f>
        <v>549</v>
      </c>
      <c r="B550" t="s">
        <v>3339</v>
      </c>
      <c r="C550" t="s">
        <v>3340</v>
      </c>
      <c r="D550" t="s">
        <v>3107</v>
      </c>
      <c r="E550" t="s">
        <v>40</v>
      </c>
      <c r="F550" t="s">
        <v>2650</v>
      </c>
      <c r="G550" t="s">
        <v>2728</v>
      </c>
      <c r="I550" s="151" t="str">
        <f ca="1">IFERROR(VLOOKUP(ROWS($I$2:I550),$A$2:$B$1572,2,0),"")</f>
        <v>ISRAEL SANTIAGO DELGADO</v>
      </c>
      <c r="K550" s="151" t="str">
        <f t="shared" ca="1" si="8"/>
        <v>ISRAEL SANTIAGO DELGADO</v>
      </c>
    </row>
    <row r="551" spans="1:11" x14ac:dyDescent="0.25">
      <c r="A551" s="151">
        <f ca="1">IF(ISNUMBER(SEARCH('Resource Plan'!$C$10,B551,1)),MAX($A$1:A550)+1,0)</f>
        <v>550</v>
      </c>
      <c r="B551" t="s">
        <v>5503</v>
      </c>
      <c r="C551" t="s">
        <v>5504</v>
      </c>
      <c r="D551" t="s">
        <v>310</v>
      </c>
      <c r="E551" t="s">
        <v>7267</v>
      </c>
      <c r="F551" t="s">
        <v>2650</v>
      </c>
      <c r="G551" t="s">
        <v>3807</v>
      </c>
      <c r="I551" s="151" t="str">
        <f ca="1">IFERROR(VLOOKUP(ROWS($I$2:I551),$A$2:$B$1572,2,0),"")</f>
        <v>Istvan Cicej</v>
      </c>
      <c r="K551" s="151" t="str">
        <f t="shared" ca="1" si="8"/>
        <v>Istvan Cicej</v>
      </c>
    </row>
    <row r="552" spans="1:11" x14ac:dyDescent="0.25">
      <c r="A552" s="151">
        <f ca="1">IF(ISNUMBER(SEARCH('Resource Plan'!$C$10,B552,1)),MAX($A$1:A551)+1,0)</f>
        <v>551</v>
      </c>
      <c r="B552" t="s">
        <v>5437</v>
      </c>
      <c r="C552" t="s">
        <v>5438</v>
      </c>
      <c r="D552" t="s">
        <v>310</v>
      </c>
      <c r="E552" t="s">
        <v>7267</v>
      </c>
      <c r="F552" t="s">
        <v>2650</v>
      </c>
      <c r="G552" t="s">
        <v>2716</v>
      </c>
      <c r="I552" s="151" t="str">
        <f ca="1">IFERROR(VLOOKUP(ROWS($I$2:I552),$A$2:$B$1572,2,0),"")</f>
        <v>Istvan ERDI</v>
      </c>
      <c r="K552" s="151" t="str">
        <f t="shared" ca="1" si="8"/>
        <v>Istvan ERDI</v>
      </c>
    </row>
    <row r="553" spans="1:11" x14ac:dyDescent="0.25">
      <c r="A553" s="151">
        <f ca="1">IF(ISNUMBER(SEARCH('Resource Plan'!$C$10,B553,1)),MAX($A$1:A552)+1,0)</f>
        <v>552</v>
      </c>
      <c r="B553" t="s">
        <v>5515</v>
      </c>
      <c r="C553" t="s">
        <v>5516</v>
      </c>
      <c r="D553" t="s">
        <v>310</v>
      </c>
      <c r="E553" t="s">
        <v>7267</v>
      </c>
      <c r="F553" t="s">
        <v>2650</v>
      </c>
      <c r="G553" t="s">
        <v>3075</v>
      </c>
      <c r="I553" s="151" t="str">
        <f ca="1">IFERROR(VLOOKUP(ROWS($I$2:I553),$A$2:$B$1572,2,0),"")</f>
        <v>Istvan FULOP</v>
      </c>
      <c r="K553" s="151" t="str">
        <f t="shared" ca="1" si="8"/>
        <v>Istvan FULOP</v>
      </c>
    </row>
    <row r="554" spans="1:11" x14ac:dyDescent="0.25">
      <c r="A554" s="151">
        <f ca="1">IF(ISNUMBER(SEARCH('Resource Plan'!$C$10,B554,1)),MAX($A$1:A553)+1,0)</f>
        <v>553</v>
      </c>
      <c r="B554" t="s">
        <v>5274</v>
      </c>
      <c r="C554" t="s">
        <v>5275</v>
      </c>
      <c r="D554" t="s">
        <v>310</v>
      </c>
      <c r="E554" t="s">
        <v>7267</v>
      </c>
      <c r="F554" t="s">
        <v>2650</v>
      </c>
      <c r="G554" t="s">
        <v>3017</v>
      </c>
      <c r="I554" s="151" t="str">
        <f ca="1">IFERROR(VLOOKUP(ROWS($I$2:I554),$A$2:$B$1572,2,0),"")</f>
        <v>Istvan Kiss</v>
      </c>
      <c r="K554" s="151" t="str">
        <f t="shared" ca="1" si="8"/>
        <v>Istvan Kiss</v>
      </c>
    </row>
    <row r="555" spans="1:11" x14ac:dyDescent="0.25">
      <c r="A555" s="151">
        <f ca="1">IF(ISNUMBER(SEARCH('Resource Plan'!$C$10,B555,1)),MAX($A$1:A554)+1,0)</f>
        <v>554</v>
      </c>
      <c r="B555" t="s">
        <v>5457</v>
      </c>
      <c r="C555" t="s">
        <v>5458</v>
      </c>
      <c r="D555" t="s">
        <v>310</v>
      </c>
      <c r="E555" t="s">
        <v>7267</v>
      </c>
      <c r="F555" t="s">
        <v>2650</v>
      </c>
      <c r="G555" t="s">
        <v>2716</v>
      </c>
      <c r="I555" s="151" t="str">
        <f ca="1">IFERROR(VLOOKUP(ROWS($I$2:I555),$A$2:$B$1572,2,0),"")</f>
        <v>Istvan Kovari</v>
      </c>
      <c r="K555" s="151" t="str">
        <f t="shared" ca="1" si="8"/>
        <v>Istvan Kovari</v>
      </c>
    </row>
    <row r="556" spans="1:11" x14ac:dyDescent="0.25">
      <c r="A556" s="151">
        <f ca="1">IF(ISNUMBER(SEARCH('Resource Plan'!$C$10,B556,1)),MAX($A$1:A555)+1,0)</f>
        <v>555</v>
      </c>
      <c r="B556" t="s">
        <v>5252</v>
      </c>
      <c r="C556" t="s">
        <v>5253</v>
      </c>
      <c r="D556" t="s">
        <v>310</v>
      </c>
      <c r="E556" t="s">
        <v>7267</v>
      </c>
      <c r="F556" t="s">
        <v>2650</v>
      </c>
      <c r="G556" t="s">
        <v>3020</v>
      </c>
      <c r="I556" s="151" t="str">
        <f ca="1">IFERROR(VLOOKUP(ROWS($I$2:I556),$A$2:$B$1572,2,0),"")</f>
        <v>Istvan KRUMP</v>
      </c>
      <c r="K556" s="151" t="str">
        <f t="shared" ca="1" si="8"/>
        <v>Istvan KRUMP</v>
      </c>
    </row>
    <row r="557" spans="1:11" x14ac:dyDescent="0.25">
      <c r="A557" s="151">
        <f ca="1">IF(ISNUMBER(SEARCH('Resource Plan'!$C$10,B557,1)),MAX($A$1:A556)+1,0)</f>
        <v>556</v>
      </c>
      <c r="B557" t="s">
        <v>5170</v>
      </c>
      <c r="C557" t="s">
        <v>5171</v>
      </c>
      <c r="D557" t="s">
        <v>310</v>
      </c>
      <c r="E557" t="s">
        <v>7267</v>
      </c>
      <c r="F557" t="s">
        <v>2650</v>
      </c>
      <c r="G557" t="s">
        <v>2728</v>
      </c>
      <c r="I557" s="151" t="str">
        <f ca="1">IFERROR(VLOOKUP(ROWS($I$2:I557),$A$2:$B$1572,2,0),"")</f>
        <v>Istvan LELKES</v>
      </c>
      <c r="K557" s="151" t="str">
        <f t="shared" ca="1" si="8"/>
        <v>Istvan LELKES</v>
      </c>
    </row>
    <row r="558" spans="1:11" x14ac:dyDescent="0.25">
      <c r="A558" s="151">
        <f ca="1">IF(ISNUMBER(SEARCH('Resource Plan'!$C$10,B558,1)),MAX($A$1:A557)+1,0)</f>
        <v>557</v>
      </c>
      <c r="B558" t="s">
        <v>5439</v>
      </c>
      <c r="C558" t="s">
        <v>5440</v>
      </c>
      <c r="D558" t="s">
        <v>310</v>
      </c>
      <c r="E558" t="s">
        <v>7267</v>
      </c>
      <c r="F558" t="s">
        <v>2650</v>
      </c>
      <c r="G558" t="s">
        <v>2716</v>
      </c>
      <c r="I558" s="151" t="str">
        <f ca="1">IFERROR(VLOOKUP(ROWS($I$2:I558),$A$2:$B$1572,2,0),"")</f>
        <v>Istvan PEVA</v>
      </c>
      <c r="K558" s="151" t="str">
        <f t="shared" ca="1" si="8"/>
        <v>Istvan PEVA</v>
      </c>
    </row>
    <row r="559" spans="1:11" x14ac:dyDescent="0.25">
      <c r="A559" s="151">
        <f ca="1">IF(ISNUMBER(SEARCH('Resource Plan'!$C$10,B559,1)),MAX($A$1:A558)+1,0)</f>
        <v>558</v>
      </c>
      <c r="B559" t="s">
        <v>5359</v>
      </c>
      <c r="C559" t="s">
        <v>5360</v>
      </c>
      <c r="D559" t="s">
        <v>310</v>
      </c>
      <c r="E559" t="s">
        <v>7267</v>
      </c>
      <c r="F559" t="s">
        <v>2650</v>
      </c>
      <c r="G559" t="s">
        <v>2716</v>
      </c>
      <c r="I559" s="151" t="str">
        <f ca="1">IFERROR(VLOOKUP(ROWS($I$2:I559),$A$2:$B$1572,2,0),"")</f>
        <v>Istvan Szabo</v>
      </c>
      <c r="K559" s="151" t="str">
        <f t="shared" ca="1" si="8"/>
        <v>Istvan Szabo</v>
      </c>
    </row>
    <row r="560" spans="1:11" x14ac:dyDescent="0.25">
      <c r="A560" s="151">
        <f ca="1">IF(ISNUMBER(SEARCH('Resource Plan'!$C$10,B560,1)),MAX($A$1:A559)+1,0)</f>
        <v>559</v>
      </c>
      <c r="B560" t="s">
        <v>4545</v>
      </c>
      <c r="C560" t="s">
        <v>4546</v>
      </c>
      <c r="D560" t="s">
        <v>79</v>
      </c>
      <c r="E560" t="s">
        <v>7267</v>
      </c>
      <c r="F560" t="s">
        <v>2650</v>
      </c>
      <c r="G560" t="s">
        <v>2711</v>
      </c>
      <c r="I560" s="151" t="str">
        <f ca="1">IFERROR(VLOOKUP(ROWS($I$2:I560),$A$2:$B$1572,2,0),"")</f>
        <v>Italo Biancardi</v>
      </c>
      <c r="K560" s="151" t="str">
        <f t="shared" ca="1" si="8"/>
        <v>Italo Biancardi</v>
      </c>
    </row>
    <row r="561" spans="1:11" x14ac:dyDescent="0.25">
      <c r="A561" s="151">
        <f ca="1">IF(ISNUMBER(SEARCH('Resource Plan'!$C$10,B561,1)),MAX($A$1:A560)+1,0)</f>
        <v>560</v>
      </c>
      <c r="B561" t="s">
        <v>4130</v>
      </c>
      <c r="C561" t="s">
        <v>4131</v>
      </c>
      <c r="D561" t="s">
        <v>3107</v>
      </c>
      <c r="E561" t="s">
        <v>40</v>
      </c>
      <c r="F561" t="s">
        <v>2650</v>
      </c>
      <c r="G561" t="s">
        <v>3017</v>
      </c>
      <c r="I561" s="151" t="str">
        <f ca="1">IFERROR(VLOOKUP(ROWS($I$2:I561),$A$2:$B$1572,2,0),"")</f>
        <v>IVAN MORALES</v>
      </c>
      <c r="K561" s="151" t="str">
        <f t="shared" ca="1" si="8"/>
        <v>IVAN MORALES</v>
      </c>
    </row>
    <row r="562" spans="1:11" x14ac:dyDescent="0.25">
      <c r="A562" s="151">
        <f ca="1">IF(ISNUMBER(SEARCH('Resource Plan'!$C$10,B562,1)),MAX($A$1:A561)+1,0)</f>
        <v>561</v>
      </c>
      <c r="B562" t="s">
        <v>4802</v>
      </c>
      <c r="C562" t="s">
        <v>4803</v>
      </c>
      <c r="D562" t="s">
        <v>105</v>
      </c>
      <c r="E562" t="s">
        <v>39</v>
      </c>
      <c r="F562" t="s">
        <v>2650</v>
      </c>
      <c r="G562" t="s">
        <v>3115</v>
      </c>
      <c r="I562" s="151" t="str">
        <f ca="1">IFERROR(VLOOKUP(ROWS($I$2:I562),$A$2:$B$1572,2,0),"")</f>
        <v>IVO COMANDINI NETO</v>
      </c>
      <c r="K562" s="151" t="str">
        <f t="shared" ca="1" si="8"/>
        <v>IVO COMANDINI NETO</v>
      </c>
    </row>
    <row r="563" spans="1:11" x14ac:dyDescent="0.25">
      <c r="A563" s="151">
        <f ca="1">IF(ISNUMBER(SEARCH('Resource Plan'!$C$10,B563,1)),MAX($A$1:A562)+1,0)</f>
        <v>562</v>
      </c>
      <c r="B563" t="s">
        <v>4111</v>
      </c>
      <c r="C563" t="s">
        <v>4112</v>
      </c>
      <c r="D563" t="s">
        <v>3788</v>
      </c>
      <c r="E563" t="s">
        <v>40</v>
      </c>
      <c r="F563" t="s">
        <v>2650</v>
      </c>
      <c r="G563" t="s">
        <v>2926</v>
      </c>
      <c r="I563" s="151" t="str">
        <f ca="1">IFERROR(VLOOKUP(ROWS($I$2:I563),$A$2:$B$1572,2,0),"")</f>
        <v>Ivonne Veronica Castro</v>
      </c>
      <c r="K563" s="151" t="str">
        <f t="shared" ca="1" si="8"/>
        <v>Ivonne Veronica Castro</v>
      </c>
    </row>
    <row r="564" spans="1:11" x14ac:dyDescent="0.25">
      <c r="A564" s="151">
        <f ca="1">IF(ISNUMBER(SEARCH('Resource Plan'!$C$10,B564,1)),MAX($A$1:A563)+1,0)</f>
        <v>563</v>
      </c>
      <c r="B564" t="s">
        <v>3960</v>
      </c>
      <c r="C564" t="s">
        <v>3961</v>
      </c>
      <c r="D564" t="s">
        <v>3107</v>
      </c>
      <c r="E564" t="s">
        <v>40</v>
      </c>
      <c r="F564" t="s">
        <v>2650</v>
      </c>
      <c r="G564" t="s">
        <v>2716</v>
      </c>
      <c r="I564" s="151" t="str">
        <f ca="1">IFERROR(VLOOKUP(ROWS($I$2:I564),$A$2:$B$1572,2,0),"")</f>
        <v>Jack Hearne</v>
      </c>
      <c r="K564" s="151" t="str">
        <f t="shared" ca="1" si="8"/>
        <v>Jack Hearne</v>
      </c>
    </row>
    <row r="565" spans="1:11" x14ac:dyDescent="0.25">
      <c r="A565" s="151">
        <f ca="1">IF(ISNUMBER(SEARCH('Resource Plan'!$C$10,B565,1)),MAX($A$1:A564)+1,0)</f>
        <v>564</v>
      </c>
      <c r="B565" t="s">
        <v>4004</v>
      </c>
      <c r="C565" t="s">
        <v>4005</v>
      </c>
      <c r="D565" t="s">
        <v>3107</v>
      </c>
      <c r="E565" t="s">
        <v>40</v>
      </c>
      <c r="F565" t="s">
        <v>2650</v>
      </c>
      <c r="G565" t="s">
        <v>2716</v>
      </c>
      <c r="I565" s="151" t="str">
        <f ca="1">IFERROR(VLOOKUP(ROWS($I$2:I565),$A$2:$B$1572,2,0),"")</f>
        <v>Jacob Horton</v>
      </c>
      <c r="K565" s="151" t="str">
        <f t="shared" ca="1" si="8"/>
        <v>Jacob Horton</v>
      </c>
    </row>
    <row r="566" spans="1:11" x14ac:dyDescent="0.25">
      <c r="A566" s="151">
        <f ca="1">IF(ISNUMBER(SEARCH('Resource Plan'!$C$10,B566,1)),MAX($A$1:A565)+1,0)</f>
        <v>565</v>
      </c>
      <c r="B566" t="s">
        <v>4484</v>
      </c>
      <c r="C566" t="s">
        <v>4485</v>
      </c>
      <c r="D566" t="s">
        <v>83</v>
      </c>
      <c r="E566" t="s">
        <v>7267</v>
      </c>
      <c r="F566" t="s">
        <v>2650</v>
      </c>
      <c r="G566" t="s">
        <v>4486</v>
      </c>
      <c r="I566" s="151" t="str">
        <f ca="1">IFERROR(VLOOKUP(ROWS($I$2:I566),$A$2:$B$1572,2,0),"")</f>
        <v>Jacques BEAUMESNIL</v>
      </c>
      <c r="K566" s="151" t="str">
        <f t="shared" ca="1" si="8"/>
        <v>Jacques BEAUMESNIL</v>
      </c>
    </row>
    <row r="567" spans="1:11" x14ac:dyDescent="0.25">
      <c r="A567" s="151">
        <f ca="1">IF(ISNUMBER(SEARCH('Resource Plan'!$C$10,B567,1)),MAX($A$1:A566)+1,0)</f>
        <v>566</v>
      </c>
      <c r="B567" t="s">
        <v>4191</v>
      </c>
      <c r="C567" t="s">
        <v>4192</v>
      </c>
      <c r="D567" t="s">
        <v>3107</v>
      </c>
      <c r="E567" t="s">
        <v>40</v>
      </c>
      <c r="F567" t="s">
        <v>2650</v>
      </c>
      <c r="G567" t="s">
        <v>2716</v>
      </c>
      <c r="I567" s="151" t="str">
        <f ca="1">IFERROR(VLOOKUP(ROWS($I$2:I567),$A$2:$B$1572,2,0),"")</f>
        <v>Jaime Rodriguez</v>
      </c>
      <c r="K567" s="151" t="str">
        <f t="shared" ca="1" si="8"/>
        <v>Jaime Rodriguez</v>
      </c>
    </row>
    <row r="568" spans="1:11" x14ac:dyDescent="0.25">
      <c r="A568" s="151">
        <f ca="1">IF(ISNUMBER(SEARCH('Resource Plan'!$C$10,B568,1)),MAX($A$1:A567)+1,0)</f>
        <v>567</v>
      </c>
      <c r="B568" t="s">
        <v>4870</v>
      </c>
      <c r="C568" t="s">
        <v>4871</v>
      </c>
      <c r="D568" t="s">
        <v>4869</v>
      </c>
      <c r="E568" t="s">
        <v>2649</v>
      </c>
      <c r="F568" t="s">
        <v>2650</v>
      </c>
      <c r="G568" t="s">
        <v>3115</v>
      </c>
      <c r="I568" s="151" t="str">
        <f ca="1">IFERROR(VLOOKUP(ROWS($I$2:I568),$A$2:$B$1572,2,0),"")</f>
        <v>Ja-Kwan KOO</v>
      </c>
      <c r="K568" s="151" t="str">
        <f t="shared" ca="1" si="8"/>
        <v>Ja-Kwan KOO</v>
      </c>
    </row>
    <row r="569" spans="1:11" x14ac:dyDescent="0.25">
      <c r="A569" s="151">
        <f ca="1">IF(ISNUMBER(SEARCH('Resource Plan'!$C$10,B569,1)),MAX($A$1:A568)+1,0)</f>
        <v>568</v>
      </c>
      <c r="B569" t="s">
        <v>3381</v>
      </c>
      <c r="C569" t="s">
        <v>3382</v>
      </c>
      <c r="D569" t="s">
        <v>3107</v>
      </c>
      <c r="E569" t="s">
        <v>40</v>
      </c>
      <c r="F569" t="s">
        <v>2650</v>
      </c>
      <c r="G569" t="s">
        <v>2716</v>
      </c>
      <c r="I569" s="151" t="str">
        <f ca="1">IFERROR(VLOOKUP(ROWS($I$2:I569),$A$2:$B$1572,2,0),"")</f>
        <v>James Atticks</v>
      </c>
      <c r="K569" s="151" t="str">
        <f t="shared" ca="1" si="8"/>
        <v>James Atticks</v>
      </c>
    </row>
    <row r="570" spans="1:11" x14ac:dyDescent="0.25">
      <c r="A570" s="151">
        <f ca="1">IF(ISNUMBER(SEARCH('Resource Plan'!$C$10,B570,1)),MAX($A$1:A569)+1,0)</f>
        <v>569</v>
      </c>
      <c r="B570" t="s">
        <v>3859</v>
      </c>
      <c r="C570" t="s">
        <v>3860</v>
      </c>
      <c r="D570" t="s">
        <v>3107</v>
      </c>
      <c r="E570" t="s">
        <v>40</v>
      </c>
      <c r="F570" t="s">
        <v>2650</v>
      </c>
      <c r="G570" t="s">
        <v>2716</v>
      </c>
      <c r="I570" s="151" t="str">
        <f ca="1">IFERROR(VLOOKUP(ROWS($I$2:I570),$A$2:$B$1572,2,0),"")</f>
        <v>James Blaylock</v>
      </c>
      <c r="K570" s="151" t="str">
        <f t="shared" ca="1" si="8"/>
        <v>James Blaylock</v>
      </c>
    </row>
    <row r="571" spans="1:11" x14ac:dyDescent="0.25">
      <c r="A571" s="151">
        <f ca="1">IF(ISNUMBER(SEARCH('Resource Plan'!$C$10,B571,1)),MAX($A$1:A570)+1,0)</f>
        <v>570</v>
      </c>
      <c r="B571" t="s">
        <v>3178</v>
      </c>
      <c r="C571" t="s">
        <v>3179</v>
      </c>
      <c r="D571" t="s">
        <v>3107</v>
      </c>
      <c r="E571" t="s">
        <v>40</v>
      </c>
      <c r="F571" t="s">
        <v>2650</v>
      </c>
      <c r="G571" t="s">
        <v>2940</v>
      </c>
      <c r="I571" s="151" t="str">
        <f ca="1">IFERROR(VLOOKUP(ROWS($I$2:I571),$A$2:$B$1572,2,0),"")</f>
        <v>James Coyle</v>
      </c>
      <c r="K571" s="151" t="str">
        <f t="shared" ca="1" si="8"/>
        <v>James Coyle</v>
      </c>
    </row>
    <row r="572" spans="1:11" x14ac:dyDescent="0.25">
      <c r="A572" s="151">
        <f ca="1">IF(ISNUMBER(SEARCH('Resource Plan'!$C$10,B572,1)),MAX($A$1:A571)+1,0)</f>
        <v>571</v>
      </c>
      <c r="B572" t="s">
        <v>3367</v>
      </c>
      <c r="C572" t="s">
        <v>3368</v>
      </c>
      <c r="D572" t="s">
        <v>3107</v>
      </c>
      <c r="E572" t="s">
        <v>40</v>
      </c>
      <c r="F572" t="s">
        <v>2650</v>
      </c>
      <c r="G572" t="s">
        <v>2728</v>
      </c>
      <c r="I572" s="151" t="str">
        <f ca="1">IFERROR(VLOOKUP(ROWS($I$2:I572),$A$2:$B$1572,2,0),"")</f>
        <v>James Dade, Jr.</v>
      </c>
      <c r="K572" s="151" t="str">
        <f t="shared" ca="1" si="8"/>
        <v>James Dade, Jr.</v>
      </c>
    </row>
    <row r="573" spans="1:11" x14ac:dyDescent="0.25">
      <c r="A573" s="151">
        <f ca="1">IF(ISNUMBER(SEARCH('Resource Plan'!$C$10,B573,1)),MAX($A$1:A572)+1,0)</f>
        <v>572</v>
      </c>
      <c r="B573" t="s">
        <v>3363</v>
      </c>
      <c r="C573" t="s">
        <v>3364</v>
      </c>
      <c r="D573" t="s">
        <v>3107</v>
      </c>
      <c r="E573" t="s">
        <v>40</v>
      </c>
      <c r="F573" t="s">
        <v>2650</v>
      </c>
      <c r="G573" t="s">
        <v>2728</v>
      </c>
      <c r="I573" s="151" t="str">
        <f ca="1">IFERROR(VLOOKUP(ROWS($I$2:I573),$A$2:$B$1572,2,0),"")</f>
        <v>James Glass</v>
      </c>
      <c r="K573" s="151" t="str">
        <f t="shared" ca="1" si="8"/>
        <v>James Glass</v>
      </c>
    </row>
    <row r="574" spans="1:11" x14ac:dyDescent="0.25">
      <c r="A574" s="151">
        <f ca="1">IF(ISNUMBER(SEARCH('Resource Plan'!$C$10,B574,1)),MAX($A$1:A573)+1,0)</f>
        <v>573</v>
      </c>
      <c r="B574" t="s">
        <v>4305</v>
      </c>
      <c r="C574" t="s">
        <v>4306</v>
      </c>
      <c r="D574" t="s">
        <v>3107</v>
      </c>
      <c r="E574" t="s">
        <v>40</v>
      </c>
      <c r="F574" t="s">
        <v>2650</v>
      </c>
      <c r="G574" t="s">
        <v>2958</v>
      </c>
      <c r="I574" s="151" t="str">
        <f ca="1">IFERROR(VLOOKUP(ROWS($I$2:I574),$A$2:$B$1572,2,0),"")</f>
        <v>JAMES KAROLIE</v>
      </c>
      <c r="K574" s="151" t="str">
        <f t="shared" ca="1" si="8"/>
        <v>JAMES KAROLIE</v>
      </c>
    </row>
    <row r="575" spans="1:11" x14ac:dyDescent="0.25">
      <c r="A575" s="151">
        <f ca="1">IF(ISNUMBER(SEARCH('Resource Plan'!$C$10,B575,1)),MAX($A$1:A574)+1,0)</f>
        <v>574</v>
      </c>
      <c r="B575" t="s">
        <v>3986</v>
      </c>
      <c r="C575" t="s">
        <v>3987</v>
      </c>
      <c r="D575" t="s">
        <v>3107</v>
      </c>
      <c r="E575" t="s">
        <v>40</v>
      </c>
      <c r="F575" t="s">
        <v>2650</v>
      </c>
      <c r="G575" t="s">
        <v>2716</v>
      </c>
      <c r="I575" s="151" t="str">
        <f ca="1">IFERROR(VLOOKUP(ROWS($I$2:I575),$A$2:$B$1572,2,0),"")</f>
        <v>James Kneisler</v>
      </c>
      <c r="K575" s="151" t="str">
        <f t="shared" ca="1" si="8"/>
        <v>James Kneisler</v>
      </c>
    </row>
    <row r="576" spans="1:11" x14ac:dyDescent="0.25">
      <c r="A576" s="151">
        <f ca="1">IF(ISNUMBER(SEARCH('Resource Plan'!$C$10,B576,1)),MAX($A$1:A575)+1,0)</f>
        <v>575</v>
      </c>
      <c r="B576" t="s">
        <v>3379</v>
      </c>
      <c r="C576" t="s">
        <v>3380</v>
      </c>
      <c r="D576" t="s">
        <v>3107</v>
      </c>
      <c r="E576" t="s">
        <v>40</v>
      </c>
      <c r="F576" t="s">
        <v>2650</v>
      </c>
      <c r="G576" t="s">
        <v>2716</v>
      </c>
      <c r="I576" s="151" t="str">
        <f ca="1">IFERROR(VLOOKUP(ROWS($I$2:I576),$A$2:$B$1572,2,0),"")</f>
        <v>James Matter</v>
      </c>
      <c r="K576" s="151" t="str">
        <f t="shared" ca="1" si="8"/>
        <v>James Matter</v>
      </c>
    </row>
    <row r="577" spans="1:11" x14ac:dyDescent="0.25">
      <c r="A577" s="151">
        <f ca="1">IF(ISNUMBER(SEARCH('Resource Plan'!$C$10,B577,1)),MAX($A$1:A576)+1,0)</f>
        <v>576</v>
      </c>
      <c r="B577" t="s">
        <v>4177</v>
      </c>
      <c r="C577" t="s">
        <v>4178</v>
      </c>
      <c r="D577" t="s">
        <v>3107</v>
      </c>
      <c r="E577" t="s">
        <v>40</v>
      </c>
      <c r="F577" t="s">
        <v>2650</v>
      </c>
      <c r="G577" t="s">
        <v>2716</v>
      </c>
      <c r="I577" s="151" t="str">
        <f ca="1">IFERROR(VLOOKUP(ROWS($I$2:I577),$A$2:$B$1572,2,0),"")</f>
        <v>James Padilla</v>
      </c>
      <c r="K577" s="151" t="str">
        <f t="shared" ca="1" si="8"/>
        <v>James Padilla</v>
      </c>
    </row>
    <row r="578" spans="1:11" x14ac:dyDescent="0.25">
      <c r="A578" s="151">
        <f ca="1">IF(ISNUMBER(SEARCH('Resource Plan'!$C$10,B578,1)),MAX($A$1:A577)+1,0)</f>
        <v>577</v>
      </c>
      <c r="B578" t="s">
        <v>3595</v>
      </c>
      <c r="C578" t="s">
        <v>3596</v>
      </c>
      <c r="D578" t="s">
        <v>3107</v>
      </c>
      <c r="E578" t="s">
        <v>40</v>
      </c>
      <c r="F578" t="s">
        <v>2650</v>
      </c>
      <c r="G578" t="s">
        <v>3017</v>
      </c>
      <c r="I578" s="151" t="str">
        <f ca="1">IFERROR(VLOOKUP(ROWS($I$2:I578),$A$2:$B$1572,2,0),"")</f>
        <v>James Schumacher</v>
      </c>
      <c r="K578" s="151" t="str">
        <f t="shared" ca="1" si="8"/>
        <v>James Schumacher</v>
      </c>
    </row>
    <row r="579" spans="1:11" x14ac:dyDescent="0.25">
      <c r="A579" s="151">
        <f ca="1">IF(ISNUMBER(SEARCH('Resource Plan'!$C$10,B579,1)),MAX($A$1:A578)+1,0)</f>
        <v>578</v>
      </c>
      <c r="B579" t="s">
        <v>3865</v>
      </c>
      <c r="C579" t="s">
        <v>3866</v>
      </c>
      <c r="D579" t="s">
        <v>3107</v>
      </c>
      <c r="E579" t="s">
        <v>40</v>
      </c>
      <c r="F579" t="s">
        <v>2650</v>
      </c>
      <c r="G579" t="s">
        <v>2716</v>
      </c>
      <c r="I579" s="151" t="str">
        <f ca="1">IFERROR(VLOOKUP(ROWS($I$2:I579),$A$2:$B$1572,2,0),"")</f>
        <v>James Shepherd</v>
      </c>
      <c r="K579" s="151" t="str">
        <f t="shared" ref="K579:K642" ca="1" si="9">OFFSET($I$2,,,$K$1)</f>
        <v>James Shepherd</v>
      </c>
    </row>
    <row r="580" spans="1:11" x14ac:dyDescent="0.25">
      <c r="A580" s="151">
        <f ca="1">IF(ISNUMBER(SEARCH('Resource Plan'!$C$10,B580,1)),MAX($A$1:A579)+1,0)</f>
        <v>579</v>
      </c>
      <c r="B580" t="s">
        <v>3160</v>
      </c>
      <c r="C580" t="s">
        <v>3161</v>
      </c>
      <c r="D580" t="s">
        <v>3107</v>
      </c>
      <c r="E580" t="s">
        <v>40</v>
      </c>
      <c r="F580" t="s">
        <v>2650</v>
      </c>
      <c r="G580" t="s">
        <v>2716</v>
      </c>
      <c r="I580" s="151" t="str">
        <f ca="1">IFERROR(VLOOKUP(ROWS($I$2:I580),$A$2:$B$1572,2,0),"")</f>
        <v>James Stum</v>
      </c>
      <c r="K580" s="151" t="str">
        <f t="shared" ca="1" si="9"/>
        <v>James Stum</v>
      </c>
    </row>
    <row r="581" spans="1:11" x14ac:dyDescent="0.25">
      <c r="A581" s="151">
        <f ca="1">IF(ISNUMBER(SEARCH('Resource Plan'!$C$10,B581,1)),MAX($A$1:A580)+1,0)</f>
        <v>580</v>
      </c>
      <c r="B581" t="s">
        <v>3301</v>
      </c>
      <c r="C581" t="s">
        <v>3302</v>
      </c>
      <c r="D581" t="s">
        <v>3107</v>
      </c>
      <c r="E581" t="s">
        <v>40</v>
      </c>
      <c r="F581" t="s">
        <v>2650</v>
      </c>
      <c r="G581" t="s">
        <v>2728</v>
      </c>
      <c r="I581" s="151" t="str">
        <f ca="1">IFERROR(VLOOKUP(ROWS($I$2:I581),$A$2:$B$1572,2,0),"")</f>
        <v>JAMIE GUESSFORD</v>
      </c>
      <c r="K581" s="151" t="str">
        <f t="shared" ca="1" si="9"/>
        <v>JAMIE GUESSFORD</v>
      </c>
    </row>
    <row r="582" spans="1:11" x14ac:dyDescent="0.25">
      <c r="A582" s="151">
        <f ca="1">IF(ISNUMBER(SEARCH('Resource Plan'!$C$10,B582,1)),MAX($A$1:A581)+1,0)</f>
        <v>581</v>
      </c>
      <c r="B582" t="s">
        <v>3411</v>
      </c>
      <c r="C582" t="s">
        <v>3412</v>
      </c>
      <c r="D582" t="s">
        <v>3107</v>
      </c>
      <c r="E582" t="s">
        <v>40</v>
      </c>
      <c r="F582" t="s">
        <v>2650</v>
      </c>
      <c r="G582" t="s">
        <v>2716</v>
      </c>
      <c r="I582" s="151" t="str">
        <f ca="1">IFERROR(VLOOKUP(ROWS($I$2:I582),$A$2:$B$1572,2,0),"")</f>
        <v>Jamie Markle</v>
      </c>
      <c r="K582" s="151" t="str">
        <f t="shared" ca="1" si="9"/>
        <v>Jamie Markle</v>
      </c>
    </row>
    <row r="583" spans="1:11" x14ac:dyDescent="0.25">
      <c r="A583" s="151">
        <f ca="1">IF(ISNUMBER(SEARCH('Resource Plan'!$C$10,B583,1)),MAX($A$1:A582)+1,0)</f>
        <v>582</v>
      </c>
      <c r="B583" t="s">
        <v>4211</v>
      </c>
      <c r="C583" t="s">
        <v>4212</v>
      </c>
      <c r="D583" t="s">
        <v>3107</v>
      </c>
      <c r="E583" t="s">
        <v>40</v>
      </c>
      <c r="F583" t="s">
        <v>2650</v>
      </c>
      <c r="G583" t="s">
        <v>2716</v>
      </c>
      <c r="I583" s="151" t="str">
        <f ca="1">IFERROR(VLOOKUP(ROWS($I$2:I583),$A$2:$B$1572,2,0),"")</f>
        <v>Janet De León</v>
      </c>
      <c r="K583" s="151" t="str">
        <f t="shared" ca="1" si="9"/>
        <v>Janet De León</v>
      </c>
    </row>
    <row r="584" spans="1:11" x14ac:dyDescent="0.25">
      <c r="A584" s="151">
        <f ca="1">IF(ISNUMBER(SEARCH('Resource Plan'!$C$10,B584,1)),MAX($A$1:A583)+1,0)</f>
        <v>583</v>
      </c>
      <c r="B584" t="s">
        <v>5449</v>
      </c>
      <c r="C584" t="s">
        <v>5450</v>
      </c>
      <c r="D584" t="s">
        <v>310</v>
      </c>
      <c r="E584" t="s">
        <v>7267</v>
      </c>
      <c r="F584" t="s">
        <v>2650</v>
      </c>
      <c r="G584" t="s">
        <v>2716</v>
      </c>
      <c r="I584" s="151" t="str">
        <f ca="1">IFERROR(VLOOKUP(ROWS($I$2:I584),$A$2:$B$1572,2,0),"")</f>
        <v>Janos Beres</v>
      </c>
      <c r="K584" s="151" t="str">
        <f t="shared" ca="1" si="9"/>
        <v>Janos Beres</v>
      </c>
    </row>
    <row r="585" spans="1:11" x14ac:dyDescent="0.25">
      <c r="A585" s="151">
        <f ca="1">IF(ISNUMBER(SEARCH('Resource Plan'!$C$10,B585,1)),MAX($A$1:A584)+1,0)</f>
        <v>584</v>
      </c>
      <c r="B585" t="s">
        <v>5126</v>
      </c>
      <c r="C585" t="s">
        <v>5127</v>
      </c>
      <c r="D585" t="s">
        <v>310</v>
      </c>
      <c r="E585" t="s">
        <v>7267</v>
      </c>
      <c r="F585" t="s">
        <v>2650</v>
      </c>
      <c r="G585" t="s">
        <v>5125</v>
      </c>
      <c r="I585" s="151" t="str">
        <f ca="1">IFERROR(VLOOKUP(ROWS($I$2:I585),$A$2:$B$1572,2,0),"")</f>
        <v>Janos BOROSKA</v>
      </c>
      <c r="K585" s="151" t="str">
        <f t="shared" ca="1" si="9"/>
        <v>Janos BOROSKA</v>
      </c>
    </row>
    <row r="586" spans="1:11" x14ac:dyDescent="0.25">
      <c r="A586" s="151">
        <f ca="1">IF(ISNUMBER(SEARCH('Resource Plan'!$C$10,B586,1)),MAX($A$1:A585)+1,0)</f>
        <v>585</v>
      </c>
      <c r="B586" t="s">
        <v>5309</v>
      </c>
      <c r="C586" t="s">
        <v>5310</v>
      </c>
      <c r="D586" t="s">
        <v>310</v>
      </c>
      <c r="E586" t="s">
        <v>7267</v>
      </c>
      <c r="F586" t="s">
        <v>2650</v>
      </c>
      <c r="G586" t="s">
        <v>2716</v>
      </c>
      <c r="I586" s="151" t="str">
        <f ca="1">IFERROR(VLOOKUP(ROWS($I$2:I586),$A$2:$B$1572,2,0),"")</f>
        <v>Janos GAZSO</v>
      </c>
      <c r="K586" s="151" t="str">
        <f t="shared" ca="1" si="9"/>
        <v>Janos GAZSO</v>
      </c>
    </row>
    <row r="587" spans="1:11" x14ac:dyDescent="0.25">
      <c r="A587" s="151">
        <f ca="1">IF(ISNUMBER(SEARCH('Resource Plan'!$C$10,B587,1)),MAX($A$1:A586)+1,0)</f>
        <v>586</v>
      </c>
      <c r="B587" t="s">
        <v>5285</v>
      </c>
      <c r="C587" t="s">
        <v>5286</v>
      </c>
      <c r="D587" t="s">
        <v>310</v>
      </c>
      <c r="E587" t="s">
        <v>7267</v>
      </c>
      <c r="F587" t="s">
        <v>2650</v>
      </c>
      <c r="G587" t="s">
        <v>3017</v>
      </c>
      <c r="I587" s="151" t="str">
        <f ca="1">IFERROR(VLOOKUP(ROWS($I$2:I587),$A$2:$B$1572,2,0),"")</f>
        <v>Janos Kiss</v>
      </c>
      <c r="K587" s="151" t="str">
        <f t="shared" ca="1" si="9"/>
        <v>Janos Kiss</v>
      </c>
    </row>
    <row r="588" spans="1:11" x14ac:dyDescent="0.25">
      <c r="A588" s="151">
        <f ca="1">IF(ISNUMBER(SEARCH('Resource Plan'!$C$10,B588,1)),MAX($A$1:A587)+1,0)</f>
        <v>587</v>
      </c>
      <c r="B588" t="s">
        <v>5188</v>
      </c>
      <c r="C588" t="s">
        <v>5189</v>
      </c>
      <c r="D588" t="s">
        <v>310</v>
      </c>
      <c r="E588" t="s">
        <v>7267</v>
      </c>
      <c r="F588" t="s">
        <v>2650</v>
      </c>
      <c r="G588" t="s">
        <v>2716</v>
      </c>
      <c r="I588" s="151" t="str">
        <f ca="1">IFERROR(VLOOKUP(ROWS($I$2:I588),$A$2:$B$1572,2,0),"")</f>
        <v>Janos Lipkovics</v>
      </c>
      <c r="K588" s="151" t="str">
        <f t="shared" ca="1" si="9"/>
        <v>Janos Lipkovics</v>
      </c>
    </row>
    <row r="589" spans="1:11" x14ac:dyDescent="0.25">
      <c r="A589" s="151">
        <f ca="1">IF(ISNUMBER(SEARCH('Resource Plan'!$C$10,B589,1)),MAX($A$1:A588)+1,0)</f>
        <v>588</v>
      </c>
      <c r="B589" t="s">
        <v>5415</v>
      </c>
      <c r="C589" t="s">
        <v>5416</v>
      </c>
      <c r="D589" t="s">
        <v>310</v>
      </c>
      <c r="E589" t="s">
        <v>7267</v>
      </c>
      <c r="F589" t="s">
        <v>2650</v>
      </c>
      <c r="G589" t="s">
        <v>2716</v>
      </c>
      <c r="I589" s="151" t="str">
        <f ca="1">IFERROR(VLOOKUP(ROWS($I$2:I589),$A$2:$B$1572,2,0),"")</f>
        <v>Janos Sipko</v>
      </c>
      <c r="K589" s="151" t="str">
        <f t="shared" ca="1" si="9"/>
        <v>Janos Sipko</v>
      </c>
    </row>
    <row r="590" spans="1:11" x14ac:dyDescent="0.25">
      <c r="A590" s="151">
        <f ca="1">IF(ISNUMBER(SEARCH('Resource Plan'!$C$10,B590,1)),MAX($A$1:A589)+1,0)</f>
        <v>589</v>
      </c>
      <c r="B590" t="s">
        <v>5371</v>
      </c>
      <c r="C590" t="s">
        <v>5372</v>
      </c>
      <c r="D590" t="s">
        <v>310</v>
      </c>
      <c r="E590" t="s">
        <v>7267</v>
      </c>
      <c r="F590" t="s">
        <v>2650</v>
      </c>
      <c r="G590" t="s">
        <v>2716</v>
      </c>
      <c r="I590" s="151" t="str">
        <f ca="1">IFERROR(VLOOKUP(ROWS($I$2:I590),$A$2:$B$1572,2,0),"")</f>
        <v>Janos Toth</v>
      </c>
      <c r="K590" s="151" t="str">
        <f t="shared" ca="1" si="9"/>
        <v>Janos Toth</v>
      </c>
    </row>
    <row r="591" spans="1:11" x14ac:dyDescent="0.25">
      <c r="A591" s="151">
        <f ca="1">IF(ISNUMBER(SEARCH('Resource Plan'!$C$10,B591,1)),MAX($A$1:A590)+1,0)</f>
        <v>590</v>
      </c>
      <c r="B591" t="s">
        <v>5256</v>
      </c>
      <c r="C591" t="s">
        <v>5257</v>
      </c>
      <c r="D591" t="s">
        <v>310</v>
      </c>
      <c r="E591" t="s">
        <v>7267</v>
      </c>
      <c r="F591" t="s">
        <v>2650</v>
      </c>
      <c r="G591" t="s">
        <v>2728</v>
      </c>
      <c r="I591" s="151" t="str">
        <f ca="1">IFERROR(VLOOKUP(ROWS($I$2:I591),$A$2:$B$1572,2,0),"")</f>
        <v>Janosne UGI</v>
      </c>
      <c r="K591" s="151" t="str">
        <f t="shared" ca="1" si="9"/>
        <v>Janosne UGI</v>
      </c>
    </row>
    <row r="592" spans="1:11" x14ac:dyDescent="0.25">
      <c r="A592" s="151">
        <f ca="1">IF(ISNUMBER(SEARCH('Resource Plan'!$C$10,B592,1)),MAX($A$1:A591)+1,0)</f>
        <v>591</v>
      </c>
      <c r="B592" t="s">
        <v>4818</v>
      </c>
      <c r="C592" t="s">
        <v>4819</v>
      </c>
      <c r="D592" t="s">
        <v>105</v>
      </c>
      <c r="E592" t="s">
        <v>39</v>
      </c>
      <c r="F592" t="s">
        <v>2650</v>
      </c>
      <c r="G592" t="s">
        <v>2923</v>
      </c>
      <c r="I592" s="151" t="str">
        <f ca="1">IFERROR(VLOOKUP(ROWS($I$2:I592),$A$2:$B$1572,2,0),"")</f>
        <v>JAQUELINE KLEIN LEOCADIO</v>
      </c>
      <c r="K592" s="151" t="str">
        <f t="shared" ca="1" si="9"/>
        <v>JAQUELINE KLEIN LEOCADIO</v>
      </c>
    </row>
    <row r="593" spans="1:11" x14ac:dyDescent="0.25">
      <c r="A593" s="151">
        <f ca="1">IF(ISNUMBER(SEARCH('Resource Plan'!$C$10,B593,1)),MAX($A$1:A592)+1,0)</f>
        <v>592</v>
      </c>
      <c r="B593" t="s">
        <v>3982</v>
      </c>
      <c r="C593" t="s">
        <v>3983</v>
      </c>
      <c r="D593" t="s">
        <v>3107</v>
      </c>
      <c r="E593" t="s">
        <v>40</v>
      </c>
      <c r="F593" t="s">
        <v>2650</v>
      </c>
      <c r="G593" t="s">
        <v>2716</v>
      </c>
      <c r="I593" s="151" t="str">
        <f ca="1">IFERROR(VLOOKUP(ROWS($I$2:I593),$A$2:$B$1572,2,0),"")</f>
        <v>Jared Tilley</v>
      </c>
      <c r="K593" s="151" t="str">
        <f t="shared" ca="1" si="9"/>
        <v>Jared Tilley</v>
      </c>
    </row>
    <row r="594" spans="1:11" x14ac:dyDescent="0.25">
      <c r="A594" s="151">
        <f ca="1">IF(ISNUMBER(SEARCH('Resource Plan'!$C$10,B594,1)),MAX($A$1:A593)+1,0)</f>
        <v>593</v>
      </c>
      <c r="B594" t="s">
        <v>3436</v>
      </c>
      <c r="C594" t="s">
        <v>3437</v>
      </c>
      <c r="D594" t="s">
        <v>3107</v>
      </c>
      <c r="E594" t="s">
        <v>40</v>
      </c>
      <c r="F594" t="s">
        <v>2650</v>
      </c>
      <c r="G594" t="s">
        <v>2986</v>
      </c>
      <c r="I594" s="151" t="str">
        <f ca="1">IFERROR(VLOOKUP(ROWS($I$2:I594),$A$2:$B$1572,2,0),"")</f>
        <v>Jaron Carney</v>
      </c>
      <c r="K594" s="151" t="str">
        <f t="shared" ca="1" si="9"/>
        <v>Jaron Carney</v>
      </c>
    </row>
    <row r="595" spans="1:11" x14ac:dyDescent="0.25">
      <c r="A595" s="151">
        <f ca="1">IF(ISNUMBER(SEARCH('Resource Plan'!$C$10,B595,1)),MAX($A$1:A594)+1,0)</f>
        <v>594</v>
      </c>
      <c r="B595" t="s">
        <v>3690</v>
      </c>
      <c r="C595" t="s">
        <v>3691</v>
      </c>
      <c r="D595" t="s">
        <v>3107</v>
      </c>
      <c r="E595" t="s">
        <v>40</v>
      </c>
      <c r="F595" t="s">
        <v>2650</v>
      </c>
      <c r="G595" t="s">
        <v>2953</v>
      </c>
      <c r="I595" s="151" t="str">
        <f ca="1">IFERROR(VLOOKUP(ROWS($I$2:I595),$A$2:$B$1572,2,0),"")</f>
        <v>Jason Book</v>
      </c>
      <c r="K595" s="151" t="str">
        <f t="shared" ca="1" si="9"/>
        <v>Jason Book</v>
      </c>
    </row>
    <row r="596" spans="1:11" x14ac:dyDescent="0.25">
      <c r="A596" s="151">
        <f ca="1">IF(ISNUMBER(SEARCH('Resource Plan'!$C$10,B596,1)),MAX($A$1:A595)+1,0)</f>
        <v>595</v>
      </c>
      <c r="B596" t="s">
        <v>3345</v>
      </c>
      <c r="C596" t="s">
        <v>3346</v>
      </c>
      <c r="D596" t="s">
        <v>3107</v>
      </c>
      <c r="E596" t="s">
        <v>40</v>
      </c>
      <c r="F596" t="s">
        <v>2650</v>
      </c>
      <c r="G596" t="s">
        <v>2716</v>
      </c>
      <c r="I596" s="151" t="str">
        <f ca="1">IFERROR(VLOOKUP(ROWS($I$2:I596),$A$2:$B$1572,2,0),"")</f>
        <v>Jason Cruz Reyes</v>
      </c>
      <c r="K596" s="151" t="str">
        <f t="shared" ca="1" si="9"/>
        <v>Jason Cruz Reyes</v>
      </c>
    </row>
    <row r="597" spans="1:11" x14ac:dyDescent="0.25">
      <c r="A597" s="151">
        <f ca="1">IF(ISNUMBER(SEARCH('Resource Plan'!$C$10,B597,1)),MAX($A$1:A596)+1,0)</f>
        <v>596</v>
      </c>
      <c r="B597" t="s">
        <v>3275</v>
      </c>
      <c r="C597" t="s">
        <v>3276</v>
      </c>
      <c r="D597" t="s">
        <v>3107</v>
      </c>
      <c r="E597" t="s">
        <v>40</v>
      </c>
      <c r="F597" t="s">
        <v>2650</v>
      </c>
      <c r="G597" t="s">
        <v>2728</v>
      </c>
      <c r="I597" s="151" t="str">
        <f ca="1">IFERROR(VLOOKUP(ROWS($I$2:I597),$A$2:$B$1572,2,0),"")</f>
        <v>Jason Fleming</v>
      </c>
      <c r="K597" s="151" t="str">
        <f t="shared" ca="1" si="9"/>
        <v>Jason Fleming</v>
      </c>
    </row>
    <row r="598" spans="1:11" x14ac:dyDescent="0.25">
      <c r="A598" s="151">
        <f ca="1">IF(ISNUMBER(SEARCH('Resource Plan'!$C$10,B598,1)),MAX($A$1:A597)+1,0)</f>
        <v>597</v>
      </c>
      <c r="B598" t="s">
        <v>3729</v>
      </c>
      <c r="C598" t="s">
        <v>3730</v>
      </c>
      <c r="D598" t="s">
        <v>3107</v>
      </c>
      <c r="E598" t="s">
        <v>40</v>
      </c>
      <c r="F598" t="s">
        <v>2650</v>
      </c>
      <c r="G598" t="s">
        <v>2716</v>
      </c>
      <c r="I598" s="151" t="str">
        <f ca="1">IFERROR(VLOOKUP(ROWS($I$2:I598),$A$2:$B$1572,2,0),"")</f>
        <v>Jason Hetrick</v>
      </c>
      <c r="K598" s="151" t="str">
        <f t="shared" ca="1" si="9"/>
        <v>Jason Hetrick</v>
      </c>
    </row>
    <row r="599" spans="1:11" x14ac:dyDescent="0.25">
      <c r="A599" s="151">
        <f ca="1">IF(ISNUMBER(SEARCH('Resource Plan'!$C$10,B599,1)),MAX($A$1:A598)+1,0)</f>
        <v>598</v>
      </c>
      <c r="B599" t="s">
        <v>4002</v>
      </c>
      <c r="C599" t="s">
        <v>4003</v>
      </c>
      <c r="D599" t="s">
        <v>3107</v>
      </c>
      <c r="E599" t="s">
        <v>40</v>
      </c>
      <c r="F599" t="s">
        <v>2650</v>
      </c>
      <c r="G599" t="s">
        <v>2940</v>
      </c>
      <c r="I599" s="151" t="str">
        <f ca="1">IFERROR(VLOOKUP(ROWS($I$2:I599),$A$2:$B$1572,2,0),"")</f>
        <v>Jason Myer</v>
      </c>
      <c r="K599" s="151" t="str">
        <f t="shared" ca="1" si="9"/>
        <v>Jason Myer</v>
      </c>
    </row>
    <row r="600" spans="1:11" x14ac:dyDescent="0.25">
      <c r="A600" s="151">
        <f ca="1">IF(ISNUMBER(SEARCH('Resource Plan'!$C$10,B600,1)),MAX($A$1:A599)+1,0)</f>
        <v>599</v>
      </c>
      <c r="B600" t="s">
        <v>3466</v>
      </c>
      <c r="C600" t="s">
        <v>3467</v>
      </c>
      <c r="D600" t="s">
        <v>3107</v>
      </c>
      <c r="E600" t="s">
        <v>40</v>
      </c>
      <c r="F600" t="s">
        <v>2650</v>
      </c>
      <c r="G600" t="s">
        <v>2716</v>
      </c>
      <c r="I600" s="151" t="str">
        <f ca="1">IFERROR(VLOOKUP(ROWS($I$2:I600),$A$2:$B$1572,2,0),"")</f>
        <v>Jason Myers</v>
      </c>
      <c r="K600" s="151" t="str">
        <f t="shared" ca="1" si="9"/>
        <v>Jason Myers</v>
      </c>
    </row>
    <row r="601" spans="1:11" x14ac:dyDescent="0.25">
      <c r="A601" s="151">
        <f ca="1">IF(ISNUMBER(SEARCH('Resource Plan'!$C$10,B601,1)),MAX($A$1:A600)+1,0)</f>
        <v>600</v>
      </c>
      <c r="B601" t="s">
        <v>3815</v>
      </c>
      <c r="C601" t="s">
        <v>3816</v>
      </c>
      <c r="D601" t="s">
        <v>3107</v>
      </c>
      <c r="E601" t="s">
        <v>40</v>
      </c>
      <c r="F601" t="s">
        <v>2650</v>
      </c>
      <c r="G601" t="s">
        <v>2716</v>
      </c>
      <c r="I601" s="151" t="str">
        <f ca="1">IFERROR(VLOOKUP(ROWS($I$2:I601),$A$2:$B$1572,2,0),"")</f>
        <v>Javier Barillas</v>
      </c>
      <c r="K601" s="151" t="str">
        <f t="shared" ca="1" si="9"/>
        <v>Javier Barillas</v>
      </c>
    </row>
    <row r="602" spans="1:11" x14ac:dyDescent="0.25">
      <c r="A602" s="151">
        <f ca="1">IF(ISNUMBER(SEARCH('Resource Plan'!$C$10,B602,1)),MAX($A$1:A601)+1,0)</f>
        <v>601</v>
      </c>
      <c r="B602" t="s">
        <v>4122</v>
      </c>
      <c r="C602" t="s">
        <v>4123</v>
      </c>
      <c r="D602" t="s">
        <v>3788</v>
      </c>
      <c r="E602" t="s">
        <v>40</v>
      </c>
      <c r="F602" t="s">
        <v>2650</v>
      </c>
      <c r="G602" t="s">
        <v>3017</v>
      </c>
      <c r="I602" s="151" t="str">
        <f ca="1">IFERROR(VLOOKUP(ROWS($I$2:I602),$A$2:$B$1572,2,0),"")</f>
        <v>JAVIER EDUARDO ALVARADO</v>
      </c>
      <c r="K602" s="151" t="str">
        <f t="shared" ca="1" si="9"/>
        <v>JAVIER EDUARDO ALVARADO</v>
      </c>
    </row>
    <row r="603" spans="1:11" x14ac:dyDescent="0.25">
      <c r="A603" s="151">
        <f ca="1">IF(ISNUMBER(SEARCH('Resource Plan'!$C$10,B603,1)),MAX($A$1:A602)+1,0)</f>
        <v>602</v>
      </c>
      <c r="B603" t="s">
        <v>4259</v>
      </c>
      <c r="C603" t="s">
        <v>4260</v>
      </c>
      <c r="D603" t="s">
        <v>3107</v>
      </c>
      <c r="E603" t="s">
        <v>40</v>
      </c>
      <c r="F603" t="s">
        <v>2650</v>
      </c>
      <c r="G603" t="s">
        <v>2716</v>
      </c>
      <c r="I603" s="151" t="str">
        <f ca="1">IFERROR(VLOOKUP(ROWS($I$2:I603),$A$2:$B$1572,2,0),"")</f>
        <v>Javier Mayorga</v>
      </c>
      <c r="K603" s="151" t="str">
        <f t="shared" ca="1" si="9"/>
        <v>Javier Mayorga</v>
      </c>
    </row>
    <row r="604" spans="1:11" x14ac:dyDescent="0.25">
      <c r="A604" s="151">
        <f ca="1">IF(ISNUMBER(SEARCH('Resource Plan'!$C$10,B604,1)),MAX($A$1:A603)+1,0)</f>
        <v>603</v>
      </c>
      <c r="B604" t="s">
        <v>3218</v>
      </c>
      <c r="C604" t="s">
        <v>3219</v>
      </c>
      <c r="D604" t="s">
        <v>3107</v>
      </c>
      <c r="E604" t="s">
        <v>40</v>
      </c>
      <c r="F604" t="s">
        <v>2650</v>
      </c>
      <c r="G604" t="s">
        <v>2716</v>
      </c>
      <c r="I604" s="151" t="str">
        <f ca="1">IFERROR(VLOOKUP(ROWS($I$2:I604),$A$2:$B$1572,2,0),"")</f>
        <v>Javier Serrano</v>
      </c>
      <c r="K604" s="151" t="str">
        <f t="shared" ca="1" si="9"/>
        <v>Javier Serrano</v>
      </c>
    </row>
    <row r="605" spans="1:11" x14ac:dyDescent="0.25">
      <c r="A605" s="151">
        <f ca="1">IF(ISNUMBER(SEARCH('Resource Plan'!$C$10,B605,1)),MAX($A$1:A604)+1,0)</f>
        <v>604</v>
      </c>
      <c r="B605" t="s">
        <v>4744</v>
      </c>
      <c r="C605" t="s">
        <v>4745</v>
      </c>
      <c r="D605" t="s">
        <v>4740</v>
      </c>
      <c r="E605" t="s">
        <v>39</v>
      </c>
      <c r="F605" t="s">
        <v>2650</v>
      </c>
      <c r="G605" t="s">
        <v>4483</v>
      </c>
      <c r="I605" s="151" t="str">
        <f ca="1">IFERROR(VLOOKUP(ROWS($I$2:I605),$A$2:$B$1572,2,0),"")</f>
        <v>JAVIER URRIZA</v>
      </c>
      <c r="K605" s="151" t="str">
        <f t="shared" ca="1" si="9"/>
        <v>JAVIER URRIZA</v>
      </c>
    </row>
    <row r="606" spans="1:11" x14ac:dyDescent="0.25">
      <c r="A606" s="151">
        <f ca="1">IF(ISNUMBER(SEARCH('Resource Plan'!$C$10,B606,1)),MAX($A$1:A605)+1,0)</f>
        <v>605</v>
      </c>
      <c r="B606" t="s">
        <v>3784</v>
      </c>
      <c r="C606" t="s">
        <v>3785</v>
      </c>
      <c r="D606" t="s">
        <v>3107</v>
      </c>
      <c r="E606" t="s">
        <v>40</v>
      </c>
      <c r="F606" t="s">
        <v>2650</v>
      </c>
      <c r="G606" t="s">
        <v>2651</v>
      </c>
      <c r="I606" s="151" t="str">
        <f ca="1">IFERROR(VLOOKUP(ROWS($I$2:I606),$A$2:$B$1572,2,0),"")</f>
        <v>JAY GUIMOND</v>
      </c>
      <c r="K606" s="151" t="str">
        <f t="shared" ca="1" si="9"/>
        <v>JAY GUIMOND</v>
      </c>
    </row>
    <row r="607" spans="1:11" x14ac:dyDescent="0.25">
      <c r="A607" s="151">
        <f ca="1">IF(ISNUMBER(SEARCH('Resource Plan'!$C$10,B607,1)),MAX($A$1:A606)+1,0)</f>
        <v>606</v>
      </c>
      <c r="B607" t="s">
        <v>4826</v>
      </c>
      <c r="C607" t="s">
        <v>4827</v>
      </c>
      <c r="D607" t="s">
        <v>318</v>
      </c>
      <c r="E607" t="s">
        <v>2649</v>
      </c>
      <c r="F607" t="s">
        <v>2650</v>
      </c>
      <c r="G607" t="s">
        <v>2651</v>
      </c>
      <c r="I607" s="151" t="str">
        <f ca="1">IFERROR(VLOOKUP(ROWS($I$2:I607),$A$2:$B$1572,2,0),"")</f>
        <v>Jaya Moorthi S/O SINNIAH PILLAI</v>
      </c>
      <c r="K607" s="151" t="str">
        <f t="shared" ca="1" si="9"/>
        <v>Jaya Moorthi S/O SINNIAH PILLAI</v>
      </c>
    </row>
    <row r="608" spans="1:11" x14ac:dyDescent="0.25">
      <c r="A608" s="151">
        <f ca="1">IF(ISNUMBER(SEARCH('Resource Plan'!$C$10,B608,1)),MAX($A$1:A607)+1,0)</f>
        <v>607</v>
      </c>
      <c r="B608" t="s">
        <v>3867</v>
      </c>
      <c r="C608" t="s">
        <v>3868</v>
      </c>
      <c r="D608" t="s">
        <v>3107</v>
      </c>
      <c r="E608" t="s">
        <v>40</v>
      </c>
      <c r="F608" t="s">
        <v>2650</v>
      </c>
      <c r="G608" t="s">
        <v>2716</v>
      </c>
      <c r="I608" s="151" t="str">
        <f ca="1">IFERROR(VLOOKUP(ROWS($I$2:I608),$A$2:$B$1572,2,0),"")</f>
        <v>Jean Castellano</v>
      </c>
      <c r="K608" s="151" t="str">
        <f t="shared" ca="1" si="9"/>
        <v>Jean Castellano</v>
      </c>
    </row>
    <row r="609" spans="1:11" x14ac:dyDescent="0.25">
      <c r="A609" s="151">
        <f ca="1">IF(ISNUMBER(SEARCH('Resource Plan'!$C$10,B609,1)),MAX($A$1:A608)+1,0)</f>
        <v>608</v>
      </c>
      <c r="B609" t="s">
        <v>5044</v>
      </c>
      <c r="C609" t="s">
        <v>5045</v>
      </c>
      <c r="D609" t="s">
        <v>83</v>
      </c>
      <c r="E609" t="s">
        <v>34</v>
      </c>
      <c r="F609" t="s">
        <v>2650</v>
      </c>
      <c r="G609" t="s">
        <v>3765</v>
      </c>
      <c r="I609" s="151" t="str">
        <f ca="1">IFERROR(VLOOKUP(ROWS($I$2:I609),$A$2:$B$1572,2,0),"")</f>
        <v>Jean DEGLAINE</v>
      </c>
      <c r="K609" s="151" t="str">
        <f t="shared" ca="1" si="9"/>
        <v>Jean DEGLAINE</v>
      </c>
    </row>
    <row r="610" spans="1:11" x14ac:dyDescent="0.25">
      <c r="A610" s="151">
        <f ca="1">IF(ISNUMBER(SEARCH('Resource Plan'!$C$10,B610,1)),MAX($A$1:A609)+1,0)</f>
        <v>609</v>
      </c>
      <c r="B610" t="s">
        <v>5055</v>
      </c>
      <c r="C610" t="s">
        <v>5056</v>
      </c>
      <c r="D610" t="s">
        <v>83</v>
      </c>
      <c r="E610" t="s">
        <v>34</v>
      </c>
      <c r="F610" t="s">
        <v>2650</v>
      </c>
      <c r="G610" t="s">
        <v>3765</v>
      </c>
      <c r="I610" s="151" t="str">
        <f ca="1">IFERROR(VLOOKUP(ROWS($I$2:I610),$A$2:$B$1572,2,0),"")</f>
        <v>Jean Godemel</v>
      </c>
      <c r="K610" s="151" t="str">
        <f t="shared" ca="1" si="9"/>
        <v>Jean Godemel</v>
      </c>
    </row>
    <row r="611" spans="1:11" x14ac:dyDescent="0.25">
      <c r="A611" s="151">
        <f ca="1">IF(ISNUMBER(SEARCH('Resource Plan'!$C$10,B611,1)),MAX($A$1:A610)+1,0)</f>
        <v>610</v>
      </c>
      <c r="B611" t="s">
        <v>6041</v>
      </c>
      <c r="C611" t="s">
        <v>6115</v>
      </c>
      <c r="D611" t="s">
        <v>327</v>
      </c>
      <c r="E611" t="s">
        <v>34</v>
      </c>
      <c r="F611" t="s">
        <v>2650</v>
      </c>
      <c r="G611" t="e">
        <v>#N/A</v>
      </c>
      <c r="I611" s="151" t="str">
        <f ca="1">IFERROR(VLOOKUP(ROWS($I$2:I611),$A$2:$B$1572,2,0),"")</f>
        <v>Jean Gorski</v>
      </c>
      <c r="K611" s="151" t="str">
        <f t="shared" ca="1" si="9"/>
        <v>Jean Gorski</v>
      </c>
    </row>
    <row r="612" spans="1:11" x14ac:dyDescent="0.25">
      <c r="A612" s="151">
        <f ca="1">IF(ISNUMBER(SEARCH('Resource Plan'!$C$10,B612,1)),MAX($A$1:A611)+1,0)</f>
        <v>611</v>
      </c>
      <c r="B612" t="s">
        <v>4505</v>
      </c>
      <c r="C612" t="s">
        <v>4506</v>
      </c>
      <c r="D612" t="s">
        <v>83</v>
      </c>
      <c r="E612" t="s">
        <v>7267</v>
      </c>
      <c r="F612" t="s">
        <v>2650</v>
      </c>
      <c r="G612" t="s">
        <v>3112</v>
      </c>
      <c r="I612" s="151" t="str">
        <f ca="1">IFERROR(VLOOKUP(ROWS($I$2:I612),$A$2:$B$1572,2,0),"")</f>
        <v>Jean Pierre RAVE</v>
      </c>
      <c r="K612" s="151" t="str">
        <f t="shared" ca="1" si="9"/>
        <v>Jean Pierre RAVE</v>
      </c>
    </row>
    <row r="613" spans="1:11" x14ac:dyDescent="0.25">
      <c r="A613" s="151">
        <f ca="1">IF(ISNUMBER(SEARCH('Resource Plan'!$C$10,B613,1)),MAX($A$1:A612)+1,0)</f>
        <v>612</v>
      </c>
      <c r="B613" t="s">
        <v>5042</v>
      </c>
      <c r="C613" t="s">
        <v>5043</v>
      </c>
      <c r="D613" t="s">
        <v>83</v>
      </c>
      <c r="E613" t="s">
        <v>34</v>
      </c>
      <c r="F613" t="s">
        <v>2650</v>
      </c>
      <c r="G613" t="s">
        <v>5033</v>
      </c>
      <c r="I613" s="151" t="str">
        <f ca="1">IFERROR(VLOOKUP(ROWS($I$2:I613),$A$2:$B$1572,2,0),"")</f>
        <v>Jean-Baptiste DELAFOY</v>
      </c>
      <c r="K613" s="151" t="str">
        <f t="shared" ca="1" si="9"/>
        <v>Jean-Baptiste DELAFOY</v>
      </c>
    </row>
    <row r="614" spans="1:11" x14ac:dyDescent="0.25">
      <c r="A614" s="151">
        <f ca="1">IF(ISNUMBER(SEARCH('Resource Plan'!$C$10,B614,1)),MAX($A$1:A613)+1,0)</f>
        <v>613</v>
      </c>
      <c r="B614" t="s">
        <v>4526</v>
      </c>
      <c r="C614" t="s">
        <v>4527</v>
      </c>
      <c r="D614" t="s">
        <v>83</v>
      </c>
      <c r="E614" t="s">
        <v>7267</v>
      </c>
      <c r="F614" t="s">
        <v>2650</v>
      </c>
      <c r="G614" t="s">
        <v>3757</v>
      </c>
      <c r="I614" s="151" t="str">
        <f ca="1">IFERROR(VLOOKUP(ROWS($I$2:I614),$A$2:$B$1572,2,0),"")</f>
        <v>Jean-Luc CAPDEVIELLE</v>
      </c>
      <c r="K614" s="151" t="str">
        <f t="shared" ca="1" si="9"/>
        <v>Jean-Luc CAPDEVIELLE</v>
      </c>
    </row>
    <row r="615" spans="1:11" x14ac:dyDescent="0.25">
      <c r="A615" s="151">
        <f ca="1">IF(ISNUMBER(SEARCH('Resource Plan'!$C$10,B615,1)),MAX($A$1:A614)+1,0)</f>
        <v>614</v>
      </c>
      <c r="B615" t="s">
        <v>4088</v>
      </c>
      <c r="C615" t="s">
        <v>4089</v>
      </c>
      <c r="D615" t="s">
        <v>3107</v>
      </c>
      <c r="E615" t="s">
        <v>40</v>
      </c>
      <c r="F615" t="s">
        <v>2650</v>
      </c>
      <c r="G615" t="s">
        <v>2929</v>
      </c>
      <c r="I615" s="151" t="str">
        <f ca="1">IFERROR(VLOOKUP(ROWS($I$2:I615),$A$2:$B$1572,2,0),"")</f>
        <v>JEANNE CLOUTIER</v>
      </c>
      <c r="K615" s="151" t="str">
        <f t="shared" ca="1" si="9"/>
        <v>JEANNE CLOUTIER</v>
      </c>
    </row>
    <row r="616" spans="1:11" x14ac:dyDescent="0.25">
      <c r="A616" s="151">
        <f ca="1">IF(ISNUMBER(SEARCH('Resource Plan'!$C$10,B616,1)),MAX($A$1:A615)+1,0)</f>
        <v>615</v>
      </c>
      <c r="B616" t="s">
        <v>3976</v>
      </c>
      <c r="C616" t="s">
        <v>3977</v>
      </c>
      <c r="D616" t="s">
        <v>3107</v>
      </c>
      <c r="E616" t="s">
        <v>40</v>
      </c>
      <c r="F616" t="s">
        <v>2650</v>
      </c>
      <c r="G616" t="s">
        <v>2716</v>
      </c>
      <c r="I616" s="151" t="str">
        <f ca="1">IFERROR(VLOOKUP(ROWS($I$2:I616),$A$2:$B$1572,2,0),"")</f>
        <v>Jedidiah Mink</v>
      </c>
      <c r="K616" s="151" t="str">
        <f t="shared" ca="1" si="9"/>
        <v>Jedidiah Mink</v>
      </c>
    </row>
    <row r="617" spans="1:11" x14ac:dyDescent="0.25">
      <c r="A617" s="151">
        <f ca="1">IF(ISNUMBER(SEARCH('Resource Plan'!$C$10,B617,1)),MAX($A$1:A616)+1,0)</f>
        <v>616</v>
      </c>
      <c r="B617" t="s">
        <v>3968</v>
      </c>
      <c r="C617" t="s">
        <v>3969</v>
      </c>
      <c r="D617" t="s">
        <v>3107</v>
      </c>
      <c r="E617" t="s">
        <v>40</v>
      </c>
      <c r="F617" t="s">
        <v>2650</v>
      </c>
      <c r="G617" t="s">
        <v>2716</v>
      </c>
      <c r="I617" s="151" t="str">
        <f ca="1">IFERROR(VLOOKUP(ROWS($I$2:I617),$A$2:$B$1572,2,0),"")</f>
        <v>Jeff Ruffridge</v>
      </c>
      <c r="K617" s="151" t="str">
        <f t="shared" ca="1" si="9"/>
        <v>Jeff Ruffridge</v>
      </c>
    </row>
    <row r="618" spans="1:11" x14ac:dyDescent="0.25">
      <c r="A618" s="151">
        <f ca="1">IF(ISNUMBER(SEARCH('Resource Plan'!$C$10,B618,1)),MAX($A$1:A617)+1,0)</f>
        <v>617</v>
      </c>
      <c r="B618" t="s">
        <v>3299</v>
      </c>
      <c r="C618" t="s">
        <v>3300</v>
      </c>
      <c r="D618" t="s">
        <v>3107</v>
      </c>
      <c r="E618" t="s">
        <v>40</v>
      </c>
      <c r="F618" t="s">
        <v>2650</v>
      </c>
      <c r="G618" t="s">
        <v>2728</v>
      </c>
      <c r="I618" s="151" t="str">
        <f ca="1">IFERROR(VLOOKUP(ROWS($I$2:I618),$A$2:$B$1572,2,0),"")</f>
        <v>JEFFERY MCKEVER</v>
      </c>
      <c r="K618" s="151" t="str">
        <f t="shared" ca="1" si="9"/>
        <v>JEFFERY MCKEVER</v>
      </c>
    </row>
    <row r="619" spans="1:11" x14ac:dyDescent="0.25">
      <c r="A619" s="151">
        <f ca="1">IF(ISNUMBER(SEARCH('Resource Plan'!$C$10,B619,1)),MAX($A$1:A618)+1,0)</f>
        <v>618</v>
      </c>
      <c r="B619" t="s">
        <v>3297</v>
      </c>
      <c r="C619" t="s">
        <v>3298</v>
      </c>
      <c r="D619" t="s">
        <v>3107</v>
      </c>
      <c r="E619" t="s">
        <v>40</v>
      </c>
      <c r="F619" t="s">
        <v>2650</v>
      </c>
      <c r="G619" t="s">
        <v>2728</v>
      </c>
      <c r="I619" s="151" t="str">
        <f ca="1">IFERROR(VLOOKUP(ROWS($I$2:I619),$A$2:$B$1572,2,0),"")</f>
        <v>JEFFREY ARNOLD</v>
      </c>
      <c r="K619" s="151" t="str">
        <f t="shared" ca="1" si="9"/>
        <v>JEFFREY ARNOLD</v>
      </c>
    </row>
    <row r="620" spans="1:11" x14ac:dyDescent="0.25">
      <c r="A620" s="151">
        <f ca="1">IF(ISNUMBER(SEARCH('Resource Plan'!$C$10,B620,1)),MAX($A$1:A619)+1,0)</f>
        <v>619</v>
      </c>
      <c r="B620" t="s">
        <v>3638</v>
      </c>
      <c r="C620" t="s">
        <v>3639</v>
      </c>
      <c r="D620" t="s">
        <v>3107</v>
      </c>
      <c r="E620" t="s">
        <v>40</v>
      </c>
      <c r="F620" t="s">
        <v>2650</v>
      </c>
      <c r="G620" t="s">
        <v>2716</v>
      </c>
      <c r="I620" s="151" t="str">
        <f ca="1">IFERROR(VLOOKUP(ROWS($I$2:I620),$A$2:$B$1572,2,0),"")</f>
        <v>Jeffrey Cunningham</v>
      </c>
      <c r="K620" s="151" t="str">
        <f t="shared" ca="1" si="9"/>
        <v>Jeffrey Cunningham</v>
      </c>
    </row>
    <row r="621" spans="1:11" x14ac:dyDescent="0.25">
      <c r="A621" s="151">
        <f ca="1">IF(ISNUMBER(SEARCH('Resource Plan'!$C$10,B621,1)),MAX($A$1:A620)+1,0)</f>
        <v>620</v>
      </c>
      <c r="B621" t="s">
        <v>4233</v>
      </c>
      <c r="C621" t="s">
        <v>4234</v>
      </c>
      <c r="D621" t="s">
        <v>3107</v>
      </c>
      <c r="E621" t="s">
        <v>40</v>
      </c>
      <c r="F621" t="s">
        <v>2650</v>
      </c>
      <c r="G621" t="s">
        <v>2716</v>
      </c>
      <c r="I621" s="151" t="str">
        <f ca="1">IFERROR(VLOOKUP(ROWS($I$2:I621),$A$2:$B$1572,2,0),"")</f>
        <v>Jeffrey Martin</v>
      </c>
      <c r="K621" s="151" t="str">
        <f t="shared" ca="1" si="9"/>
        <v>Jeffrey Martin</v>
      </c>
    </row>
    <row r="622" spans="1:11" x14ac:dyDescent="0.25">
      <c r="A622" s="151">
        <f ca="1">IF(ISNUMBER(SEARCH('Resource Plan'!$C$10,B622,1)),MAX($A$1:A621)+1,0)</f>
        <v>621</v>
      </c>
      <c r="B622" t="s">
        <v>4237</v>
      </c>
      <c r="C622" t="s">
        <v>4238</v>
      </c>
      <c r="D622" t="s">
        <v>3107</v>
      </c>
      <c r="E622" t="s">
        <v>40</v>
      </c>
      <c r="F622" t="s">
        <v>2650</v>
      </c>
      <c r="G622" t="s">
        <v>2716</v>
      </c>
      <c r="I622" s="151" t="str">
        <f ca="1">IFERROR(VLOOKUP(ROWS($I$2:I622),$A$2:$B$1572,2,0),"")</f>
        <v>JEFFREY MENDIOLA</v>
      </c>
      <c r="K622" s="151" t="str">
        <f t="shared" ca="1" si="9"/>
        <v>JEFFREY MENDIOLA</v>
      </c>
    </row>
    <row r="623" spans="1:11" x14ac:dyDescent="0.25">
      <c r="A623" s="151">
        <f ca="1">IF(ISNUMBER(SEARCH('Resource Plan'!$C$10,B623,1)),MAX($A$1:A622)+1,0)</f>
        <v>622</v>
      </c>
      <c r="B623" t="s">
        <v>3241</v>
      </c>
      <c r="C623" t="s">
        <v>3242</v>
      </c>
      <c r="D623" t="s">
        <v>3107</v>
      </c>
      <c r="E623" t="s">
        <v>40</v>
      </c>
      <c r="F623" t="s">
        <v>2650</v>
      </c>
      <c r="G623" t="s">
        <v>2716</v>
      </c>
      <c r="I623" s="151" t="str">
        <f ca="1">IFERROR(VLOOKUP(ROWS($I$2:I623),$A$2:$B$1572,2,0),"")</f>
        <v>Jeffrey Pechart</v>
      </c>
      <c r="K623" s="151" t="str">
        <f t="shared" ca="1" si="9"/>
        <v>Jeffrey Pechart</v>
      </c>
    </row>
    <row r="624" spans="1:11" x14ac:dyDescent="0.25">
      <c r="A624" s="151">
        <f ca="1">IF(ISNUMBER(SEARCH('Resource Plan'!$C$10,B624,1)),MAX($A$1:A623)+1,0)</f>
        <v>623</v>
      </c>
      <c r="B624" t="s">
        <v>4092</v>
      </c>
      <c r="C624" t="s">
        <v>4093</v>
      </c>
      <c r="D624" t="s">
        <v>3107</v>
      </c>
      <c r="E624" t="s">
        <v>40</v>
      </c>
      <c r="F624" t="s">
        <v>2650</v>
      </c>
      <c r="G624" t="s">
        <v>3757</v>
      </c>
      <c r="I624" s="151" t="str">
        <f ca="1">IFERROR(VLOOKUP(ROWS($I$2:I624),$A$2:$B$1572,2,0),"")</f>
        <v>JEFFREY SOHLICH</v>
      </c>
      <c r="K624" s="151" t="str">
        <f t="shared" ca="1" si="9"/>
        <v>JEFFREY SOHLICH</v>
      </c>
    </row>
    <row r="625" spans="1:11" x14ac:dyDescent="0.25">
      <c r="A625" s="151">
        <f ca="1">IF(ISNUMBER(SEARCH('Resource Plan'!$C$10,B625,1)),MAX($A$1:A624)+1,0)</f>
        <v>624</v>
      </c>
      <c r="B625" t="s">
        <v>3670</v>
      </c>
      <c r="C625" t="s">
        <v>3671</v>
      </c>
      <c r="D625" t="s">
        <v>3107</v>
      </c>
      <c r="E625" t="s">
        <v>40</v>
      </c>
      <c r="F625" t="s">
        <v>2650</v>
      </c>
      <c r="G625" t="s">
        <v>2716</v>
      </c>
      <c r="I625" s="151" t="str">
        <f ca="1">IFERROR(VLOOKUP(ROWS($I$2:I625),$A$2:$B$1572,2,0),"")</f>
        <v>Jeffrey Via</v>
      </c>
      <c r="K625" s="151" t="str">
        <f t="shared" ca="1" si="9"/>
        <v>Jeffrey Via</v>
      </c>
    </row>
    <row r="626" spans="1:11" x14ac:dyDescent="0.25">
      <c r="A626" s="151">
        <f ca="1">IF(ISNUMBER(SEARCH('Resource Plan'!$C$10,B626,1)),MAX($A$1:A625)+1,0)</f>
        <v>625</v>
      </c>
      <c r="B626" t="s">
        <v>4090</v>
      </c>
      <c r="C626" t="s">
        <v>4091</v>
      </c>
      <c r="D626" t="s">
        <v>316</v>
      </c>
      <c r="E626" t="s">
        <v>40</v>
      </c>
      <c r="F626" t="s">
        <v>2650</v>
      </c>
      <c r="G626" t="s">
        <v>2929</v>
      </c>
      <c r="I626" s="151" t="str">
        <f ca="1">IFERROR(VLOOKUP(ROWS($I$2:I626),$A$2:$B$1572,2,0),"")</f>
        <v>Jenina DIGO</v>
      </c>
      <c r="K626" s="151" t="str">
        <f t="shared" ca="1" si="9"/>
        <v>Jenina DIGO</v>
      </c>
    </row>
    <row r="627" spans="1:11" x14ac:dyDescent="0.25">
      <c r="A627" s="151">
        <f ca="1">IF(ISNUMBER(SEARCH('Resource Plan'!$C$10,B627,1)),MAX($A$1:A626)+1,0)</f>
        <v>626</v>
      </c>
      <c r="B627" t="s">
        <v>3715</v>
      </c>
      <c r="C627" t="s">
        <v>3716</v>
      </c>
      <c r="D627" t="s">
        <v>3107</v>
      </c>
      <c r="E627" t="s">
        <v>40</v>
      </c>
      <c r="F627" t="s">
        <v>2650</v>
      </c>
      <c r="G627" t="s">
        <v>3717</v>
      </c>
      <c r="I627" s="151" t="str">
        <f ca="1">IFERROR(VLOOKUP(ROWS($I$2:I627),$A$2:$B$1572,2,0),"")</f>
        <v>Jenney Jacob</v>
      </c>
      <c r="K627" s="151" t="str">
        <f t="shared" ca="1" si="9"/>
        <v>Jenney Jacob</v>
      </c>
    </row>
    <row r="628" spans="1:11" x14ac:dyDescent="0.25">
      <c r="A628" s="151">
        <f ca="1">IF(ISNUMBER(SEARCH('Resource Plan'!$C$10,B628,1)),MAX($A$1:A627)+1,0)</f>
        <v>627</v>
      </c>
      <c r="B628" t="s">
        <v>4771</v>
      </c>
      <c r="C628" t="s">
        <v>4772</v>
      </c>
      <c r="D628" t="s">
        <v>4760</v>
      </c>
      <c r="E628" t="s">
        <v>39</v>
      </c>
      <c r="F628" t="s">
        <v>2650</v>
      </c>
      <c r="G628" t="s">
        <v>4483</v>
      </c>
      <c r="I628" s="151" t="str">
        <f ca="1">IFERROR(VLOOKUP(ROWS($I$2:I628),$A$2:$B$1572,2,0),"")</f>
        <v>JENNIFER BETANCOURT CAMPOS</v>
      </c>
      <c r="K628" s="151" t="str">
        <f t="shared" ca="1" si="9"/>
        <v>JENNIFER BETANCOURT CAMPOS</v>
      </c>
    </row>
    <row r="629" spans="1:11" x14ac:dyDescent="0.25">
      <c r="A629" s="151">
        <f ca="1">IF(ISNUMBER(SEARCH('Resource Plan'!$C$10,B629,1)),MAX($A$1:A628)+1,0)</f>
        <v>628</v>
      </c>
      <c r="B629" t="s">
        <v>3341</v>
      </c>
      <c r="C629" t="s">
        <v>3342</v>
      </c>
      <c r="D629" t="s">
        <v>3107</v>
      </c>
      <c r="E629" t="s">
        <v>40</v>
      </c>
      <c r="F629" t="s">
        <v>2650</v>
      </c>
      <c r="G629" t="s">
        <v>2716</v>
      </c>
      <c r="I629" s="151" t="str">
        <f ca="1">IFERROR(VLOOKUP(ROWS($I$2:I629),$A$2:$B$1572,2,0),"")</f>
        <v>JENNIFER HOSTETLER</v>
      </c>
      <c r="K629" s="151" t="str">
        <f t="shared" ca="1" si="9"/>
        <v>JENNIFER HOSTETLER</v>
      </c>
    </row>
    <row r="630" spans="1:11" x14ac:dyDescent="0.25">
      <c r="A630" s="151">
        <f ca="1">IF(ISNUMBER(SEARCH('Resource Plan'!$C$10,B630,1)),MAX($A$1:A629)+1,0)</f>
        <v>629</v>
      </c>
      <c r="B630" t="s">
        <v>4925</v>
      </c>
      <c r="C630" t="s">
        <v>4926</v>
      </c>
      <c r="D630" t="s">
        <v>4924</v>
      </c>
      <c r="E630" t="s">
        <v>2649</v>
      </c>
      <c r="F630" t="s">
        <v>2650</v>
      </c>
      <c r="G630" t="s">
        <v>2658</v>
      </c>
      <c r="I630" s="151" t="str">
        <f ca="1">IFERROR(VLOOKUP(ROWS($I$2:I630),$A$2:$B$1572,2,0),"")</f>
        <v>Jennifer HUANG</v>
      </c>
      <c r="K630" s="151" t="str">
        <f t="shared" ca="1" si="9"/>
        <v>Jennifer HUANG</v>
      </c>
    </row>
    <row r="631" spans="1:11" x14ac:dyDescent="0.25">
      <c r="A631" s="151">
        <f ca="1">IF(ISNUMBER(SEARCH('Resource Plan'!$C$10,B631,1)),MAX($A$1:A630)+1,0)</f>
        <v>630</v>
      </c>
      <c r="B631" t="s">
        <v>3454</v>
      </c>
      <c r="C631" t="s">
        <v>3455</v>
      </c>
      <c r="D631" t="s">
        <v>3107</v>
      </c>
      <c r="E631" t="s">
        <v>40</v>
      </c>
      <c r="F631" t="s">
        <v>2650</v>
      </c>
      <c r="G631" t="s">
        <v>2986</v>
      </c>
      <c r="I631" s="151" t="str">
        <f ca="1">IFERROR(VLOOKUP(ROWS($I$2:I631),$A$2:$B$1572,2,0),"")</f>
        <v>Jeremiah Gutha</v>
      </c>
      <c r="K631" s="151" t="str">
        <f t="shared" ca="1" si="9"/>
        <v>Jeremiah Gutha</v>
      </c>
    </row>
    <row r="632" spans="1:11" x14ac:dyDescent="0.25">
      <c r="A632" s="151">
        <f ca="1">IF(ISNUMBER(SEARCH('Resource Plan'!$C$10,B632,1)),MAX($A$1:A631)+1,0)</f>
        <v>631</v>
      </c>
      <c r="B632" t="s">
        <v>3703</v>
      </c>
      <c r="C632" t="s">
        <v>3704</v>
      </c>
      <c r="D632" t="s">
        <v>3107</v>
      </c>
      <c r="E632" t="s">
        <v>40</v>
      </c>
      <c r="F632" t="s">
        <v>2650</v>
      </c>
      <c r="G632" t="s">
        <v>2658</v>
      </c>
      <c r="I632" s="151" t="str">
        <f ca="1">IFERROR(VLOOKUP(ROWS($I$2:I632),$A$2:$B$1572,2,0),"")</f>
        <v>Jeremiah Phillips</v>
      </c>
      <c r="K632" s="151" t="str">
        <f t="shared" ca="1" si="9"/>
        <v>Jeremiah Phillips</v>
      </c>
    </row>
    <row r="633" spans="1:11" x14ac:dyDescent="0.25">
      <c r="A633" s="151">
        <f ca="1">IF(ISNUMBER(SEARCH('Resource Plan'!$C$10,B633,1)),MAX($A$1:A632)+1,0)</f>
        <v>632</v>
      </c>
      <c r="B633" t="s">
        <v>3579</v>
      </c>
      <c r="C633" t="s">
        <v>3580</v>
      </c>
      <c r="D633" t="s">
        <v>3107</v>
      </c>
      <c r="E633" t="s">
        <v>40</v>
      </c>
      <c r="F633" t="s">
        <v>2650</v>
      </c>
      <c r="G633" t="s">
        <v>2986</v>
      </c>
      <c r="I633" s="151" t="str">
        <f ca="1">IFERROR(VLOOKUP(ROWS($I$2:I633),$A$2:$B$1572,2,0),"")</f>
        <v>Jeremy Bender</v>
      </c>
      <c r="K633" s="151" t="str">
        <f t="shared" ca="1" si="9"/>
        <v>Jeremy Bender</v>
      </c>
    </row>
    <row r="634" spans="1:11" x14ac:dyDescent="0.25">
      <c r="A634" s="151">
        <f ca="1">IF(ISNUMBER(SEARCH('Resource Plan'!$C$10,B634,1)),MAX($A$1:A633)+1,0)</f>
        <v>633</v>
      </c>
      <c r="B634" t="s">
        <v>4520</v>
      </c>
      <c r="C634" t="s">
        <v>4521</v>
      </c>
      <c r="D634" t="s">
        <v>83</v>
      </c>
      <c r="E634" t="s">
        <v>7267</v>
      </c>
      <c r="F634" t="s">
        <v>2650</v>
      </c>
      <c r="G634" t="s">
        <v>3757</v>
      </c>
      <c r="I634" s="151" t="str">
        <f ca="1">IFERROR(VLOOKUP(ROWS($I$2:I634),$A$2:$B$1572,2,0),"")</f>
        <v>Jeremy BERNOIS</v>
      </c>
      <c r="K634" s="151" t="str">
        <f t="shared" ca="1" si="9"/>
        <v>Jeremy BERNOIS</v>
      </c>
    </row>
    <row r="635" spans="1:11" x14ac:dyDescent="0.25">
      <c r="A635" s="151">
        <f ca="1">IF(ISNUMBER(SEARCH('Resource Plan'!$C$10,B635,1)),MAX($A$1:A634)+1,0)</f>
        <v>634</v>
      </c>
      <c r="B635" t="s">
        <v>4498</v>
      </c>
      <c r="C635" t="s">
        <v>4499</v>
      </c>
      <c r="D635" t="s">
        <v>83</v>
      </c>
      <c r="E635" t="s">
        <v>7267</v>
      </c>
      <c r="F635" t="s">
        <v>2650</v>
      </c>
      <c r="G635" t="s">
        <v>3112</v>
      </c>
      <c r="I635" s="151" t="str">
        <f ca="1">IFERROR(VLOOKUP(ROWS($I$2:I635),$A$2:$B$1572,2,0),"")</f>
        <v>Jeremy LAGAY</v>
      </c>
      <c r="K635" s="151" t="str">
        <f t="shared" ca="1" si="9"/>
        <v>Jeremy LAGAY</v>
      </c>
    </row>
    <row r="636" spans="1:11" x14ac:dyDescent="0.25">
      <c r="A636" s="151">
        <f ca="1">IF(ISNUMBER(SEARCH('Resource Plan'!$C$10,B636,1)),MAX($A$1:A635)+1,0)</f>
        <v>635</v>
      </c>
      <c r="B636" t="s">
        <v>3646</v>
      </c>
      <c r="C636" t="s">
        <v>3647</v>
      </c>
      <c r="D636" t="s">
        <v>3107</v>
      </c>
      <c r="E636" t="s">
        <v>40</v>
      </c>
      <c r="F636" t="s">
        <v>2650</v>
      </c>
      <c r="G636" t="s">
        <v>2940</v>
      </c>
      <c r="I636" s="151" t="str">
        <f ca="1">IFERROR(VLOOKUP(ROWS($I$2:I636),$A$2:$B$1572,2,0),"")</f>
        <v>Jeremy Swavely</v>
      </c>
      <c r="K636" s="151" t="str">
        <f t="shared" ca="1" si="9"/>
        <v>Jeremy Swavely</v>
      </c>
    </row>
    <row r="637" spans="1:11" x14ac:dyDescent="0.25">
      <c r="A637" s="151">
        <f ca="1">IF(ISNUMBER(SEARCH('Resource Plan'!$C$10,B637,1)),MAX($A$1:A636)+1,0)</f>
        <v>636</v>
      </c>
      <c r="B637" t="s">
        <v>6042</v>
      </c>
      <c r="C637" t="s">
        <v>6116</v>
      </c>
      <c r="D637" t="s">
        <v>83</v>
      </c>
      <c r="E637" t="s">
        <v>7267</v>
      </c>
      <c r="F637" t="s">
        <v>2650</v>
      </c>
      <c r="G637" t="s">
        <v>2923</v>
      </c>
      <c r="I637" s="151" t="str">
        <f ca="1">IFERROR(VLOOKUP(ROWS($I$2:I637),$A$2:$B$1572,2,0),"")</f>
        <v>Jerome CHARREL</v>
      </c>
      <c r="K637" s="151" t="str">
        <f t="shared" ca="1" si="9"/>
        <v>Jerome CHARREL</v>
      </c>
    </row>
    <row r="638" spans="1:11" x14ac:dyDescent="0.25">
      <c r="A638" s="151">
        <f ca="1">IF(ISNUMBER(SEARCH('Resource Plan'!$C$10,B638,1)),MAX($A$1:A637)+1,0)</f>
        <v>637</v>
      </c>
      <c r="B638" t="s">
        <v>6043</v>
      </c>
      <c r="C638" t="s">
        <v>6117</v>
      </c>
      <c r="D638" t="s">
        <v>83</v>
      </c>
      <c r="E638" t="s">
        <v>7267</v>
      </c>
      <c r="F638" t="s">
        <v>2650</v>
      </c>
      <c r="G638" t="s">
        <v>4483</v>
      </c>
      <c r="I638" s="151" t="str">
        <f ca="1">IFERROR(VLOOKUP(ROWS($I$2:I638),$A$2:$B$1572,2,0),"")</f>
        <v>Jerome Marion</v>
      </c>
      <c r="K638" s="151" t="str">
        <f t="shared" ca="1" si="9"/>
        <v>Jerome Marion</v>
      </c>
    </row>
    <row r="639" spans="1:11" x14ac:dyDescent="0.25">
      <c r="A639" s="151">
        <f ca="1">IF(ISNUMBER(SEARCH('Resource Plan'!$C$10,B639,1)),MAX($A$1:A638)+1,0)</f>
        <v>638</v>
      </c>
      <c r="B639" t="s">
        <v>6044</v>
      </c>
      <c r="C639" t="s">
        <v>6118</v>
      </c>
      <c r="D639" t="s">
        <v>83</v>
      </c>
      <c r="E639" t="s">
        <v>7267</v>
      </c>
      <c r="F639" t="s">
        <v>2650</v>
      </c>
      <c r="G639" t="s">
        <v>2651</v>
      </c>
      <c r="I639" s="151" t="str">
        <f ca="1">IFERROR(VLOOKUP(ROWS($I$2:I639),$A$2:$B$1572,2,0),"")</f>
        <v>Jerome Vareilles</v>
      </c>
      <c r="K639" s="151" t="str">
        <f t="shared" ca="1" si="9"/>
        <v>Jerome Vareilles</v>
      </c>
    </row>
    <row r="640" spans="1:11" x14ac:dyDescent="0.25">
      <c r="A640" s="151">
        <f ca="1">IF(ISNUMBER(SEARCH('Resource Plan'!$C$10,B640,1)),MAX($A$1:A639)+1,0)</f>
        <v>639</v>
      </c>
      <c r="B640" t="s">
        <v>3267</v>
      </c>
      <c r="C640" t="s">
        <v>3268</v>
      </c>
      <c r="D640" t="s">
        <v>3107</v>
      </c>
      <c r="E640" t="s">
        <v>40</v>
      </c>
      <c r="F640" t="s">
        <v>2650</v>
      </c>
      <c r="G640" t="s">
        <v>2728</v>
      </c>
      <c r="I640" s="151" t="str">
        <f ca="1">IFERROR(VLOOKUP(ROWS($I$2:I640),$A$2:$B$1572,2,0),"")</f>
        <v>Jerry Clark</v>
      </c>
      <c r="K640" s="151" t="str">
        <f t="shared" ca="1" si="9"/>
        <v>Jerry Clark</v>
      </c>
    </row>
    <row r="641" spans="1:11" x14ac:dyDescent="0.25">
      <c r="A641" s="151">
        <f ca="1">IF(ISNUMBER(SEARCH('Resource Plan'!$C$10,B641,1)),MAX($A$1:A640)+1,0)</f>
        <v>640</v>
      </c>
      <c r="B641" t="s">
        <v>4105</v>
      </c>
      <c r="C641" t="s">
        <v>4106</v>
      </c>
      <c r="D641" t="s">
        <v>3107</v>
      </c>
      <c r="E641" t="s">
        <v>40</v>
      </c>
      <c r="F641" t="s">
        <v>2650</v>
      </c>
      <c r="G641" t="s">
        <v>2654</v>
      </c>
      <c r="I641" s="151" t="str">
        <f ca="1">IFERROR(VLOOKUP(ROWS($I$2:I641),$A$2:$B$1572,2,0),"")</f>
        <v>Jesse Ortega</v>
      </c>
      <c r="K641" s="151" t="str">
        <f t="shared" ca="1" si="9"/>
        <v>Jesse Ortega</v>
      </c>
    </row>
    <row r="642" spans="1:11" x14ac:dyDescent="0.25">
      <c r="A642" s="151">
        <f ca="1">IF(ISNUMBER(SEARCH('Resource Plan'!$C$10,B642,1)),MAX($A$1:A641)+1,0)</f>
        <v>641</v>
      </c>
      <c r="B642" t="s">
        <v>3573</v>
      </c>
      <c r="C642" t="s">
        <v>3574</v>
      </c>
      <c r="D642" t="s">
        <v>3107</v>
      </c>
      <c r="E642" t="s">
        <v>40</v>
      </c>
      <c r="F642" t="s">
        <v>2650</v>
      </c>
      <c r="G642" t="s">
        <v>2986</v>
      </c>
      <c r="I642" s="151" t="str">
        <f ca="1">IFERROR(VLOOKUP(ROWS($I$2:I642),$A$2:$B$1572,2,0),"")</f>
        <v>Jesse Schafer</v>
      </c>
      <c r="K642" s="151" t="str">
        <f t="shared" ca="1" si="9"/>
        <v>Jesse Schafer</v>
      </c>
    </row>
    <row r="643" spans="1:11" x14ac:dyDescent="0.25">
      <c r="A643" s="151">
        <f ca="1">IF(ISNUMBER(SEARCH('Resource Plan'!$C$10,B643,1)),MAX($A$1:A642)+1,0)</f>
        <v>642</v>
      </c>
      <c r="B643" t="s">
        <v>3194</v>
      </c>
      <c r="C643" t="s">
        <v>3195</v>
      </c>
      <c r="D643" t="s">
        <v>3107</v>
      </c>
      <c r="E643" t="s">
        <v>40</v>
      </c>
      <c r="F643" t="s">
        <v>2650</v>
      </c>
      <c r="G643" t="s">
        <v>2716</v>
      </c>
      <c r="I643" s="151" t="str">
        <f ca="1">IFERROR(VLOOKUP(ROWS($I$2:I643),$A$2:$B$1572,2,0),"")</f>
        <v>Jessica Clouser</v>
      </c>
      <c r="K643" s="151" t="str">
        <f t="shared" ref="K643:K706" ca="1" si="10">OFFSET($I$2,,,$K$1)</f>
        <v>Jessica Clouser</v>
      </c>
    </row>
    <row r="644" spans="1:11" x14ac:dyDescent="0.25">
      <c r="A644" s="151">
        <f ca="1">IF(ISNUMBER(SEARCH('Resource Plan'!$C$10,B644,1)),MAX($A$1:A643)+1,0)</f>
        <v>643</v>
      </c>
      <c r="B644" t="s">
        <v>3668</v>
      </c>
      <c r="C644" t="s">
        <v>3669</v>
      </c>
      <c r="D644" t="s">
        <v>3107</v>
      </c>
      <c r="E644" t="s">
        <v>40</v>
      </c>
      <c r="F644" t="s">
        <v>2650</v>
      </c>
      <c r="G644" t="s">
        <v>2716</v>
      </c>
      <c r="I644" s="151" t="str">
        <f ca="1">IFERROR(VLOOKUP(ROWS($I$2:I644),$A$2:$B$1572,2,0),"")</f>
        <v>Jessica Duffy</v>
      </c>
      <c r="K644" s="151" t="str">
        <f t="shared" ca="1" si="10"/>
        <v>Jessica Duffy</v>
      </c>
    </row>
    <row r="645" spans="1:11" x14ac:dyDescent="0.25">
      <c r="A645" s="151">
        <f ca="1">IF(ISNUMBER(SEARCH('Resource Plan'!$C$10,B645,1)),MAX($A$1:A644)+1,0)</f>
        <v>644</v>
      </c>
      <c r="B645" t="s">
        <v>3666</v>
      </c>
      <c r="C645" t="s">
        <v>3667</v>
      </c>
      <c r="D645" t="s">
        <v>3107</v>
      </c>
      <c r="E645" t="s">
        <v>40</v>
      </c>
      <c r="F645" t="s">
        <v>2650</v>
      </c>
      <c r="G645" t="s">
        <v>2716</v>
      </c>
      <c r="I645" s="151" t="str">
        <f ca="1">IFERROR(VLOOKUP(ROWS($I$2:I645),$A$2:$B$1572,2,0),"")</f>
        <v>Jessica Hoerner</v>
      </c>
      <c r="K645" s="151" t="str">
        <f t="shared" ca="1" si="10"/>
        <v>Jessica Hoerner</v>
      </c>
    </row>
    <row r="646" spans="1:11" x14ac:dyDescent="0.25">
      <c r="A646" s="151">
        <f ca="1">IF(ISNUMBER(SEARCH('Resource Plan'!$C$10,B646,1)),MAX($A$1:A645)+1,0)</f>
        <v>645</v>
      </c>
      <c r="B646" t="s">
        <v>4937</v>
      </c>
      <c r="C646" t="s">
        <v>4938</v>
      </c>
      <c r="D646" t="s">
        <v>4924</v>
      </c>
      <c r="E646" t="s">
        <v>2649</v>
      </c>
      <c r="F646" t="s">
        <v>2650</v>
      </c>
      <c r="G646" t="s">
        <v>3421</v>
      </c>
      <c r="I646" s="151" t="str">
        <f ca="1">IFERROR(VLOOKUP(ROWS($I$2:I646),$A$2:$B$1572,2,0),"")</f>
        <v>Jessie LIN</v>
      </c>
      <c r="K646" s="151" t="str">
        <f t="shared" ca="1" si="10"/>
        <v>Jessie LIN</v>
      </c>
    </row>
    <row r="647" spans="1:11" x14ac:dyDescent="0.25">
      <c r="A647" s="151">
        <f ca="1">IF(ISNUMBER(SEARCH('Resource Plan'!$C$10,B647,1)),MAX($A$1:A646)+1,0)</f>
        <v>646</v>
      </c>
      <c r="B647" t="s">
        <v>4165</v>
      </c>
      <c r="C647" t="s">
        <v>4166</v>
      </c>
      <c r="D647" t="s">
        <v>3107</v>
      </c>
      <c r="E647" t="s">
        <v>40</v>
      </c>
      <c r="F647" t="s">
        <v>2650</v>
      </c>
      <c r="G647" t="s">
        <v>2716</v>
      </c>
      <c r="I647" s="151" t="str">
        <f ca="1">IFERROR(VLOOKUP(ROWS($I$2:I647),$A$2:$B$1572,2,0),"")</f>
        <v>JESUS TRASVINA</v>
      </c>
      <c r="K647" s="151" t="str">
        <f t="shared" ca="1" si="10"/>
        <v>JESUS TRASVINA</v>
      </c>
    </row>
    <row r="648" spans="1:11" x14ac:dyDescent="0.25">
      <c r="A648" s="151">
        <f ca="1">IF(ISNUMBER(SEARCH('Resource Plan'!$C$10,B648,1)),MAX($A$1:A647)+1,0)</f>
        <v>647</v>
      </c>
      <c r="B648" t="s">
        <v>4783</v>
      </c>
      <c r="C648" t="s">
        <v>4784</v>
      </c>
      <c r="D648" t="s">
        <v>105</v>
      </c>
      <c r="E648" t="s">
        <v>39</v>
      </c>
      <c r="F648" t="s">
        <v>2650</v>
      </c>
      <c r="G648" t="s">
        <v>4379</v>
      </c>
      <c r="I648" s="151" t="str">
        <f ca="1">IFERROR(VLOOKUP(ROWS($I$2:I648),$A$2:$B$1572,2,0),"")</f>
        <v>JHON JAIRO TORRES CORREDOR</v>
      </c>
      <c r="K648" s="151" t="str">
        <f t="shared" ca="1" si="10"/>
        <v>JHON JAIRO TORRES CORREDOR</v>
      </c>
    </row>
    <row r="649" spans="1:11" x14ac:dyDescent="0.25">
      <c r="A649" s="151">
        <f ca="1">IF(ISNUMBER(SEARCH('Resource Plan'!$C$10,B649,1)),MAX($A$1:A648)+1,0)</f>
        <v>648</v>
      </c>
      <c r="B649" t="s">
        <v>4337</v>
      </c>
      <c r="C649" t="s">
        <v>4338</v>
      </c>
      <c r="D649" t="s">
        <v>37</v>
      </c>
      <c r="E649" t="s">
        <v>37</v>
      </c>
      <c r="F649" t="s">
        <v>2650</v>
      </c>
      <c r="G649" t="s">
        <v>2716</v>
      </c>
      <c r="I649" s="151" t="str">
        <f ca="1">IFERROR(VLOOKUP(ROWS($I$2:I649),$A$2:$B$1572,2,0),"")</f>
        <v>Ji ZHANG</v>
      </c>
      <c r="K649" s="151" t="str">
        <f t="shared" ca="1" si="10"/>
        <v>Ji ZHANG</v>
      </c>
    </row>
    <row r="650" spans="1:11" x14ac:dyDescent="0.25">
      <c r="A650" s="151">
        <f ca="1">IF(ISNUMBER(SEARCH('Resource Plan'!$C$10,B650,1)),MAX($A$1:A649)+1,0)</f>
        <v>649</v>
      </c>
      <c r="B650" t="s">
        <v>2885</v>
      </c>
      <c r="C650" t="s">
        <v>2886</v>
      </c>
      <c r="D650" t="s">
        <v>318</v>
      </c>
      <c r="E650" t="s">
        <v>2649</v>
      </c>
      <c r="F650" t="s">
        <v>2650</v>
      </c>
      <c r="G650" t="s">
        <v>2716</v>
      </c>
      <c r="I650" s="151" t="str">
        <f ca="1">IFERROR(VLOOKUP(ROWS($I$2:I650),$A$2:$B$1572,2,0),"")</f>
        <v>Jia Cai YEO</v>
      </c>
      <c r="K650" s="151" t="str">
        <f t="shared" ca="1" si="10"/>
        <v>Jia Cai YEO</v>
      </c>
    </row>
    <row r="651" spans="1:11" x14ac:dyDescent="0.25">
      <c r="A651" s="151">
        <f ca="1">IF(ISNUMBER(SEARCH('Resource Plan'!$C$10,B651,1)),MAX($A$1:A650)+1,0)</f>
        <v>650</v>
      </c>
      <c r="B651" t="s">
        <v>2690</v>
      </c>
      <c r="C651" t="s">
        <v>2691</v>
      </c>
      <c r="D651" t="s">
        <v>318</v>
      </c>
      <c r="E651" t="s">
        <v>2649</v>
      </c>
      <c r="F651" t="s">
        <v>2650</v>
      </c>
      <c r="G651" t="s">
        <v>2665</v>
      </c>
      <c r="I651" s="151" t="str">
        <f ca="1">IFERROR(VLOOKUP(ROWS($I$2:I651),$A$2:$B$1572,2,0),"")</f>
        <v>Jia Hui June TAY</v>
      </c>
      <c r="K651" s="151" t="str">
        <f t="shared" ca="1" si="10"/>
        <v>Jia Hui June TAY</v>
      </c>
    </row>
    <row r="652" spans="1:11" x14ac:dyDescent="0.25">
      <c r="A652" s="151">
        <f ca="1">IF(ISNUMBER(SEARCH('Resource Plan'!$C$10,B652,1)),MAX($A$1:A651)+1,0)</f>
        <v>651</v>
      </c>
      <c r="B652" t="s">
        <v>3093</v>
      </c>
      <c r="C652" t="s">
        <v>3094</v>
      </c>
      <c r="D652" t="s">
        <v>318</v>
      </c>
      <c r="E652" t="s">
        <v>2649</v>
      </c>
      <c r="F652" t="s">
        <v>2650</v>
      </c>
      <c r="G652" t="s">
        <v>2716</v>
      </c>
      <c r="I652" s="151" t="str">
        <f ca="1">IFERROR(VLOOKUP(ROWS($I$2:I652),$A$2:$B$1572,2,0),"")</f>
        <v>Jia Min PHONG</v>
      </c>
      <c r="K652" s="151" t="str">
        <f t="shared" ca="1" si="10"/>
        <v>Jia Min PHONG</v>
      </c>
    </row>
    <row r="653" spans="1:11" x14ac:dyDescent="0.25">
      <c r="A653" s="151">
        <f ca="1">IF(ISNUMBER(SEARCH('Resource Plan'!$C$10,B653,1)),MAX($A$1:A652)+1,0)</f>
        <v>652</v>
      </c>
      <c r="B653" t="s">
        <v>5698</v>
      </c>
      <c r="C653" t="s">
        <v>5699</v>
      </c>
      <c r="D653" t="s">
        <v>37</v>
      </c>
      <c r="E653" t="s">
        <v>37</v>
      </c>
      <c r="F653" t="s">
        <v>2650</v>
      </c>
      <c r="G653" t="s">
        <v>2716</v>
      </c>
      <c r="I653" s="151" t="str">
        <f ca="1">IFERROR(VLOOKUP(ROWS($I$2:I653),$A$2:$B$1572,2,0),"")</f>
        <v>Jia XU</v>
      </c>
      <c r="K653" s="151" t="str">
        <f t="shared" ca="1" si="10"/>
        <v>Jia XU</v>
      </c>
    </row>
    <row r="654" spans="1:11" x14ac:dyDescent="0.25">
      <c r="A654" s="151">
        <f ca="1">IF(ISNUMBER(SEARCH('Resource Plan'!$C$10,B654,1)),MAX($A$1:A653)+1,0)</f>
        <v>653</v>
      </c>
      <c r="B654" t="s">
        <v>5641</v>
      </c>
      <c r="C654" t="s">
        <v>5642</v>
      </c>
      <c r="D654" t="s">
        <v>37</v>
      </c>
      <c r="E654" t="s">
        <v>37</v>
      </c>
      <c r="F654" t="s">
        <v>2650</v>
      </c>
      <c r="G654" t="s">
        <v>2728</v>
      </c>
      <c r="I654" s="151" t="str">
        <f ca="1">IFERROR(VLOOKUP(ROWS($I$2:I654),$A$2:$B$1572,2,0),"")</f>
        <v>Jian BAO</v>
      </c>
      <c r="K654" s="151" t="str">
        <f t="shared" ca="1" si="10"/>
        <v>Jian BAO</v>
      </c>
    </row>
    <row r="655" spans="1:11" x14ac:dyDescent="0.25">
      <c r="A655" s="151">
        <f ca="1">IF(ISNUMBER(SEARCH('Resource Plan'!$C$10,B655,1)),MAX($A$1:A654)+1,0)</f>
        <v>654</v>
      </c>
      <c r="B655" t="s">
        <v>5561</v>
      </c>
      <c r="C655" t="s">
        <v>5562</v>
      </c>
      <c r="D655" t="s">
        <v>37</v>
      </c>
      <c r="E655" t="s">
        <v>37</v>
      </c>
      <c r="F655" t="s">
        <v>2650</v>
      </c>
      <c r="G655" t="s">
        <v>2721</v>
      </c>
      <c r="I655" s="151" t="str">
        <f ca="1">IFERROR(VLOOKUP(ROWS($I$2:I655),$A$2:$B$1572,2,0),"")</f>
        <v>Jian CHEN</v>
      </c>
      <c r="K655" s="151" t="str">
        <f t="shared" ca="1" si="10"/>
        <v>Jian CHEN</v>
      </c>
    </row>
    <row r="656" spans="1:11" x14ac:dyDescent="0.25">
      <c r="A656" s="151">
        <f ca="1">IF(ISNUMBER(SEARCH('Resource Plan'!$C$10,B656,1)),MAX($A$1:A655)+1,0)</f>
        <v>655</v>
      </c>
      <c r="B656" t="s">
        <v>2771</v>
      </c>
      <c r="C656" t="s">
        <v>2772</v>
      </c>
      <c r="D656" t="s">
        <v>318</v>
      </c>
      <c r="E656" t="s">
        <v>2649</v>
      </c>
      <c r="F656" t="s">
        <v>2650</v>
      </c>
      <c r="G656" t="s">
        <v>2721</v>
      </c>
      <c r="I656" s="151" t="str">
        <f ca="1">IFERROR(VLOOKUP(ROWS($I$2:I656),$A$2:$B$1572,2,0),"")</f>
        <v>Jian Sheng WEE</v>
      </c>
      <c r="K656" s="151" t="str">
        <f t="shared" ca="1" si="10"/>
        <v>Jian Sheng WEE</v>
      </c>
    </row>
    <row r="657" spans="1:11" x14ac:dyDescent="0.25">
      <c r="A657" s="151">
        <f ca="1">IF(ISNUMBER(SEARCH('Resource Plan'!$C$10,B657,1)),MAX($A$1:A656)+1,0)</f>
        <v>656</v>
      </c>
      <c r="B657" t="s">
        <v>2833</v>
      </c>
      <c r="C657" t="s">
        <v>2834</v>
      </c>
      <c r="D657" t="s">
        <v>318</v>
      </c>
      <c r="E657" t="s">
        <v>2649</v>
      </c>
      <c r="F657" t="s">
        <v>2650</v>
      </c>
      <c r="G657" t="s">
        <v>2721</v>
      </c>
      <c r="I657" s="151" t="str">
        <f ca="1">IFERROR(VLOOKUP(ROWS($I$2:I657),$A$2:$B$1572,2,0),"")</f>
        <v>Jian Wei WEE</v>
      </c>
      <c r="K657" s="151" t="str">
        <f t="shared" ca="1" si="10"/>
        <v>Jian Wei WEE</v>
      </c>
    </row>
    <row r="658" spans="1:11" x14ac:dyDescent="0.25">
      <c r="A658" s="151">
        <f ca="1">IF(ISNUMBER(SEARCH('Resource Plan'!$C$10,B658,1)),MAX($A$1:A657)+1,0)</f>
        <v>657</v>
      </c>
      <c r="B658" t="s">
        <v>2793</v>
      </c>
      <c r="C658" t="s">
        <v>2794</v>
      </c>
      <c r="D658" t="s">
        <v>318</v>
      </c>
      <c r="E658" t="s">
        <v>2649</v>
      </c>
      <c r="F658" t="s">
        <v>2650</v>
      </c>
      <c r="G658" t="s">
        <v>2728</v>
      </c>
      <c r="I658" s="151" t="str">
        <f ca="1">IFERROR(VLOOKUP(ROWS($I$2:I658),$A$2:$B$1572,2,0),"")</f>
        <v>Jian Wen WEE</v>
      </c>
      <c r="K658" s="151" t="str">
        <f t="shared" ca="1" si="10"/>
        <v>Jian Wen WEE</v>
      </c>
    </row>
    <row r="659" spans="1:11" x14ac:dyDescent="0.25">
      <c r="A659" s="151">
        <f ca="1">IF(ISNUMBER(SEARCH('Resource Plan'!$C$10,B659,1)),MAX($A$1:A658)+1,0)</f>
        <v>658</v>
      </c>
      <c r="B659" t="s">
        <v>4451</v>
      </c>
      <c r="C659" t="s">
        <v>4452</v>
      </c>
      <c r="D659" t="s">
        <v>37</v>
      </c>
      <c r="E659" t="s">
        <v>37</v>
      </c>
      <c r="F659" t="s">
        <v>2650</v>
      </c>
      <c r="G659" t="s">
        <v>2711</v>
      </c>
      <c r="I659" s="151" t="str">
        <f ca="1">IFERROR(VLOOKUP(ROWS($I$2:I659),$A$2:$B$1572,2,0),"")</f>
        <v>Jian YIN</v>
      </c>
      <c r="K659" s="151" t="str">
        <f t="shared" ca="1" si="10"/>
        <v>Jian YIN</v>
      </c>
    </row>
    <row r="660" spans="1:11" x14ac:dyDescent="0.25">
      <c r="A660" s="151">
        <f ca="1">IF(ISNUMBER(SEARCH('Resource Plan'!$C$10,B660,1)),MAX($A$1:A659)+1,0)</f>
        <v>659</v>
      </c>
      <c r="B660" t="s">
        <v>5694</v>
      </c>
      <c r="C660" t="s">
        <v>5695</v>
      </c>
      <c r="D660" t="s">
        <v>37</v>
      </c>
      <c r="E660" t="s">
        <v>37</v>
      </c>
      <c r="F660" t="s">
        <v>2650</v>
      </c>
      <c r="G660" t="s">
        <v>2721</v>
      </c>
      <c r="I660" s="151" t="str">
        <f ca="1">IFERROR(VLOOKUP(ROWS($I$2:I660),$A$2:$B$1572,2,0),"")</f>
        <v>Jian ZHOU</v>
      </c>
      <c r="K660" s="151" t="str">
        <f t="shared" ca="1" si="10"/>
        <v>Jian ZHOU</v>
      </c>
    </row>
    <row r="661" spans="1:11" x14ac:dyDescent="0.25">
      <c r="A661" s="151">
        <f ca="1">IF(ISNUMBER(SEARCH('Resource Plan'!$C$10,B661,1)),MAX($A$1:A660)+1,0)</f>
        <v>660</v>
      </c>
      <c r="B661" t="s">
        <v>4447</v>
      </c>
      <c r="C661" t="s">
        <v>4448</v>
      </c>
      <c r="D661" t="s">
        <v>37</v>
      </c>
      <c r="E661" t="s">
        <v>37</v>
      </c>
      <c r="F661" t="s">
        <v>2650</v>
      </c>
      <c r="G661" t="s">
        <v>2711</v>
      </c>
      <c r="I661" s="151" t="str">
        <f ca="1">IFERROR(VLOOKUP(ROWS($I$2:I661),$A$2:$B$1572,2,0),"")</f>
        <v>JianFei YE</v>
      </c>
      <c r="K661" s="151" t="str">
        <f t="shared" ca="1" si="10"/>
        <v>JianFei YE</v>
      </c>
    </row>
    <row r="662" spans="1:11" x14ac:dyDescent="0.25">
      <c r="A662" s="151">
        <f ca="1">IF(ISNUMBER(SEARCH('Resource Plan'!$C$10,B662,1)),MAX($A$1:A661)+1,0)</f>
        <v>661</v>
      </c>
      <c r="B662" t="s">
        <v>4406</v>
      </c>
      <c r="C662" t="s">
        <v>4407</v>
      </c>
      <c r="D662" t="s">
        <v>37</v>
      </c>
      <c r="E662" t="s">
        <v>37</v>
      </c>
      <c r="F662" t="s">
        <v>2650</v>
      </c>
      <c r="G662" t="s">
        <v>3075</v>
      </c>
      <c r="I662" s="151" t="str">
        <f ca="1">IFERROR(VLOOKUP(ROWS($I$2:I662),$A$2:$B$1572,2,0),"")</f>
        <v>Jianfeng TAN</v>
      </c>
      <c r="K662" s="151" t="str">
        <f t="shared" ca="1" si="10"/>
        <v>Jianfeng TAN</v>
      </c>
    </row>
    <row r="663" spans="1:11" x14ac:dyDescent="0.25">
      <c r="A663" s="151">
        <f ca="1">IF(ISNUMBER(SEARCH('Resource Plan'!$C$10,B663,1)),MAX($A$1:A662)+1,0)</f>
        <v>662</v>
      </c>
      <c r="B663" t="s">
        <v>5728</v>
      </c>
      <c r="C663" t="s">
        <v>5729</v>
      </c>
      <c r="D663" t="s">
        <v>37</v>
      </c>
      <c r="E663" t="s">
        <v>37</v>
      </c>
      <c r="F663" t="s">
        <v>2650</v>
      </c>
      <c r="G663" t="s">
        <v>2716</v>
      </c>
      <c r="I663" s="151" t="str">
        <f ca="1">IFERROR(VLOOKUP(ROWS($I$2:I663),$A$2:$B$1572,2,0),"")</f>
        <v>Jianlin ZHOU</v>
      </c>
      <c r="K663" s="151" t="str">
        <f t="shared" ca="1" si="10"/>
        <v>Jianlin ZHOU</v>
      </c>
    </row>
    <row r="664" spans="1:11" x14ac:dyDescent="0.25">
      <c r="A664" s="151">
        <f ca="1">IF(ISNUMBER(SEARCH('Resource Plan'!$C$10,B664,1)),MAX($A$1:A663)+1,0)</f>
        <v>663</v>
      </c>
      <c r="B664" t="s">
        <v>4947</v>
      </c>
      <c r="C664" t="s">
        <v>4948</v>
      </c>
      <c r="D664" t="s">
        <v>318</v>
      </c>
      <c r="E664" t="s">
        <v>2649</v>
      </c>
      <c r="F664" t="s">
        <v>2650</v>
      </c>
      <c r="G664" t="s">
        <v>3757</v>
      </c>
      <c r="I664" s="151" t="str">
        <f ca="1">IFERROR(VLOOKUP(ROWS($I$2:I664),$A$2:$B$1572,2,0),"")</f>
        <v>Jianping YE</v>
      </c>
      <c r="K664" s="151" t="str">
        <f t="shared" ca="1" si="10"/>
        <v>Jianping YE</v>
      </c>
    </row>
    <row r="665" spans="1:11" x14ac:dyDescent="0.25">
      <c r="A665" s="151">
        <f ca="1">IF(ISNUMBER(SEARCH('Resource Plan'!$C$10,B665,1)),MAX($A$1:A664)+1,0)</f>
        <v>664</v>
      </c>
      <c r="B665" t="s">
        <v>4453</v>
      </c>
      <c r="C665" t="s">
        <v>4454</v>
      </c>
      <c r="D665" t="s">
        <v>37</v>
      </c>
      <c r="E665" t="s">
        <v>37</v>
      </c>
      <c r="F665" t="s">
        <v>2650</v>
      </c>
      <c r="G665" t="s">
        <v>3112</v>
      </c>
      <c r="I665" s="151" t="str">
        <f ca="1">IFERROR(VLOOKUP(ROWS($I$2:I665),$A$2:$B$1572,2,0),"")</f>
        <v>Jiarong HAN</v>
      </c>
      <c r="K665" s="151" t="str">
        <f t="shared" ca="1" si="10"/>
        <v>Jiarong HAN</v>
      </c>
    </row>
    <row r="666" spans="1:11" x14ac:dyDescent="0.25">
      <c r="A666" s="151">
        <f ca="1">IF(ISNUMBER(SEARCH('Resource Plan'!$C$10,B666,1)),MAX($A$1:A665)+1,0)</f>
        <v>665</v>
      </c>
      <c r="B666" t="s">
        <v>5678</v>
      </c>
      <c r="C666" t="s">
        <v>5679</v>
      </c>
      <c r="D666" t="s">
        <v>37</v>
      </c>
      <c r="E666" t="s">
        <v>37</v>
      </c>
      <c r="F666" t="s">
        <v>2650</v>
      </c>
      <c r="G666" t="s">
        <v>2728</v>
      </c>
      <c r="I666" s="151" t="str">
        <f ca="1">IFERROR(VLOOKUP(ROWS($I$2:I666),$A$2:$B$1572,2,0),"")</f>
        <v>JiaZheng HE</v>
      </c>
      <c r="K666" s="151" t="str">
        <f t="shared" ca="1" si="10"/>
        <v>JiaZheng HE</v>
      </c>
    </row>
    <row r="667" spans="1:11" x14ac:dyDescent="0.25">
      <c r="A667" s="151">
        <f ca="1">IF(ISNUMBER(SEARCH('Resource Plan'!$C$10,B667,1)),MAX($A$1:A666)+1,0)</f>
        <v>666</v>
      </c>
      <c r="B667" t="s">
        <v>5684</v>
      </c>
      <c r="C667" t="s">
        <v>5685</v>
      </c>
      <c r="D667" t="s">
        <v>37</v>
      </c>
      <c r="E667" t="s">
        <v>37</v>
      </c>
      <c r="F667" t="s">
        <v>2650</v>
      </c>
      <c r="G667" t="s">
        <v>2728</v>
      </c>
      <c r="I667" s="151" t="str">
        <f ca="1">IFERROR(VLOOKUP(ROWS($I$2:I667),$A$2:$B$1572,2,0),"")</f>
        <v>Jie HUA</v>
      </c>
      <c r="K667" s="151" t="str">
        <f t="shared" ca="1" si="10"/>
        <v>Jie HUA</v>
      </c>
    </row>
    <row r="668" spans="1:11" x14ac:dyDescent="0.25">
      <c r="A668" s="151">
        <f ca="1">IF(ISNUMBER(SEARCH('Resource Plan'!$C$10,B668,1)),MAX($A$1:A667)+1,0)</f>
        <v>667</v>
      </c>
      <c r="B668" t="s">
        <v>5655</v>
      </c>
      <c r="C668" t="s">
        <v>5656</v>
      </c>
      <c r="D668" t="s">
        <v>37</v>
      </c>
      <c r="E668" t="s">
        <v>37</v>
      </c>
      <c r="F668" t="s">
        <v>2650</v>
      </c>
      <c r="G668" t="s">
        <v>2716</v>
      </c>
      <c r="I668" s="151" t="str">
        <f ca="1">IFERROR(VLOOKUP(ROWS($I$2:I668),$A$2:$B$1572,2,0),"")</f>
        <v>Jie XU</v>
      </c>
      <c r="K668" s="151" t="str">
        <f t="shared" ca="1" si="10"/>
        <v>Jie XU</v>
      </c>
    </row>
    <row r="669" spans="1:11" x14ac:dyDescent="0.25">
      <c r="A669" s="151">
        <f ca="1">IF(ISNUMBER(SEARCH('Resource Plan'!$C$10,B669,1)),MAX($A$1:A668)+1,0)</f>
        <v>668</v>
      </c>
      <c r="B669" t="s">
        <v>4387</v>
      </c>
      <c r="C669" t="s">
        <v>4388</v>
      </c>
      <c r="D669" t="s">
        <v>37</v>
      </c>
      <c r="E669" t="s">
        <v>37</v>
      </c>
      <c r="F669" t="s">
        <v>2650</v>
      </c>
      <c r="G669" t="s">
        <v>2654</v>
      </c>
      <c r="I669" s="151" t="str">
        <f ca="1">IFERROR(VLOOKUP(ROWS($I$2:I669),$A$2:$B$1572,2,0),"")</f>
        <v>Jin PIAO</v>
      </c>
      <c r="K669" s="151" t="str">
        <f t="shared" ca="1" si="10"/>
        <v>Jin PIAO</v>
      </c>
    </row>
    <row r="670" spans="1:11" x14ac:dyDescent="0.25">
      <c r="A670" s="151">
        <f ca="1">IF(ISNUMBER(SEARCH('Resource Plan'!$C$10,B670,1)),MAX($A$1:A669)+1,0)</f>
        <v>669</v>
      </c>
      <c r="B670" t="s">
        <v>2827</v>
      </c>
      <c r="C670" t="s">
        <v>2828</v>
      </c>
      <c r="D670" t="s">
        <v>318</v>
      </c>
      <c r="E670" t="s">
        <v>2649</v>
      </c>
      <c r="F670" t="s">
        <v>2650</v>
      </c>
      <c r="G670" t="s">
        <v>2728</v>
      </c>
      <c r="I670" s="151" t="str">
        <f ca="1">IFERROR(VLOOKUP(ROWS($I$2:I670),$A$2:$B$1572,2,0),"")</f>
        <v>Jin Yi GOH</v>
      </c>
      <c r="K670" s="151" t="str">
        <f t="shared" ca="1" si="10"/>
        <v>Jin Yi GOH</v>
      </c>
    </row>
    <row r="671" spans="1:11" x14ac:dyDescent="0.25">
      <c r="A671" s="151">
        <f ca="1">IF(ISNUMBER(SEARCH('Resource Plan'!$C$10,B671,1)),MAX($A$1:A670)+1,0)</f>
        <v>670</v>
      </c>
      <c r="B671" t="s">
        <v>5692</v>
      </c>
      <c r="C671" t="s">
        <v>5693</v>
      </c>
      <c r="D671" t="s">
        <v>37</v>
      </c>
      <c r="E671" t="s">
        <v>37</v>
      </c>
      <c r="F671" t="s">
        <v>2650</v>
      </c>
      <c r="G671" t="s">
        <v>2716</v>
      </c>
      <c r="I671" s="151" t="str">
        <f ca="1">IFERROR(VLOOKUP(ROWS($I$2:I671),$A$2:$B$1572,2,0),"")</f>
        <v>JinFeng BI</v>
      </c>
      <c r="K671" s="151" t="str">
        <f t="shared" ca="1" si="10"/>
        <v>JinFeng BI</v>
      </c>
    </row>
    <row r="672" spans="1:11" x14ac:dyDescent="0.25">
      <c r="A672" s="151">
        <f ca="1">IF(ISNUMBER(SEARCH('Resource Plan'!$C$10,B672,1)),MAX($A$1:A671)+1,0)</f>
        <v>671</v>
      </c>
      <c r="B672" t="s">
        <v>2807</v>
      </c>
      <c r="C672" t="s">
        <v>2808</v>
      </c>
      <c r="D672" t="s">
        <v>318</v>
      </c>
      <c r="E672" t="s">
        <v>2649</v>
      </c>
      <c r="F672" t="s">
        <v>2650</v>
      </c>
      <c r="G672" t="s">
        <v>2728</v>
      </c>
      <c r="I672" s="151" t="str">
        <f ca="1">IFERROR(VLOOKUP(ROWS($I$2:I672),$A$2:$B$1572,2,0),"")</f>
        <v>Jing Jing ANG</v>
      </c>
      <c r="K672" s="151" t="str">
        <f t="shared" ca="1" si="10"/>
        <v>Jing Jing ANG</v>
      </c>
    </row>
    <row r="673" spans="1:11" x14ac:dyDescent="0.25">
      <c r="A673" s="151">
        <f ca="1">IF(ISNUMBER(SEARCH('Resource Plan'!$C$10,B673,1)),MAX($A$1:A672)+1,0)</f>
        <v>672</v>
      </c>
      <c r="B673" t="s">
        <v>2767</v>
      </c>
      <c r="C673" t="s">
        <v>2768</v>
      </c>
      <c r="D673" t="s">
        <v>318</v>
      </c>
      <c r="E673" t="s">
        <v>2649</v>
      </c>
      <c r="F673" t="s">
        <v>2650</v>
      </c>
      <c r="G673" t="s">
        <v>2721</v>
      </c>
      <c r="I673" s="151" t="str">
        <f ca="1">IFERROR(VLOOKUP(ROWS($I$2:I673),$A$2:$B$1572,2,0),"")</f>
        <v>Jing Rui WONG</v>
      </c>
      <c r="K673" s="151" t="str">
        <f t="shared" ca="1" si="10"/>
        <v>Jing Rui WONG</v>
      </c>
    </row>
    <row r="674" spans="1:11" x14ac:dyDescent="0.25">
      <c r="A674" s="151">
        <f ca="1">IF(ISNUMBER(SEARCH('Resource Plan'!$C$10,B674,1)),MAX($A$1:A673)+1,0)</f>
        <v>673</v>
      </c>
      <c r="B674" t="s">
        <v>3023</v>
      </c>
      <c r="C674" t="s">
        <v>3024</v>
      </c>
      <c r="D674" t="s">
        <v>318</v>
      </c>
      <c r="E674" t="s">
        <v>2649</v>
      </c>
      <c r="F674" t="s">
        <v>2650</v>
      </c>
      <c r="G674" t="s">
        <v>3017</v>
      </c>
      <c r="I674" s="151" t="str">
        <f ca="1">IFERROR(VLOOKUP(ROWS($I$2:I674),$A$2:$B$1572,2,0),"")</f>
        <v>Jing Shi CHIEW</v>
      </c>
      <c r="K674" s="151" t="str">
        <f t="shared" ca="1" si="10"/>
        <v>Jing Shi CHIEW</v>
      </c>
    </row>
    <row r="675" spans="1:11" x14ac:dyDescent="0.25">
      <c r="A675" s="151">
        <f ca="1">IF(ISNUMBER(SEARCH('Resource Plan'!$C$10,B675,1)),MAX($A$1:A674)+1,0)</f>
        <v>674</v>
      </c>
      <c r="B675" t="s">
        <v>5657</v>
      </c>
      <c r="C675" t="s">
        <v>5658</v>
      </c>
      <c r="D675" t="s">
        <v>37</v>
      </c>
      <c r="E675" t="s">
        <v>37</v>
      </c>
      <c r="F675" t="s">
        <v>2650</v>
      </c>
      <c r="G675" t="s">
        <v>2716</v>
      </c>
      <c r="I675" s="151" t="str">
        <f ca="1">IFERROR(VLOOKUP(ROWS($I$2:I675),$A$2:$B$1572,2,0),"")</f>
        <v>JinJun WANG</v>
      </c>
      <c r="K675" s="151" t="str">
        <f t="shared" ca="1" si="10"/>
        <v>JinJun WANG</v>
      </c>
    </row>
    <row r="676" spans="1:11" x14ac:dyDescent="0.25">
      <c r="A676" s="151">
        <f ca="1">IF(ISNUMBER(SEARCH('Resource Plan'!$C$10,B676,1)),MAX($A$1:A675)+1,0)</f>
        <v>675</v>
      </c>
      <c r="B676" t="s">
        <v>5625</v>
      </c>
      <c r="C676" t="s">
        <v>5626</v>
      </c>
      <c r="D676" t="s">
        <v>37</v>
      </c>
      <c r="E676" t="s">
        <v>37</v>
      </c>
      <c r="F676" t="s">
        <v>2650</v>
      </c>
      <c r="G676" t="s">
        <v>2721</v>
      </c>
      <c r="I676" s="151" t="str">
        <f ca="1">IFERROR(VLOOKUP(ROWS($I$2:I676),$A$2:$B$1572,2,0),"")</f>
        <v>Jinqiao LU</v>
      </c>
      <c r="K676" s="151" t="str">
        <f t="shared" ca="1" si="10"/>
        <v>Jinqiao LU</v>
      </c>
    </row>
    <row r="677" spans="1:11" x14ac:dyDescent="0.25">
      <c r="A677" s="151">
        <f ca="1">IF(ISNUMBER(SEARCH('Resource Plan'!$C$10,B677,1)),MAX($A$1:A676)+1,0)</f>
        <v>676</v>
      </c>
      <c r="B677" t="s">
        <v>4633</v>
      </c>
      <c r="C677" t="s">
        <v>4634</v>
      </c>
      <c r="D677" t="s">
        <v>4635</v>
      </c>
      <c r="E677" t="s">
        <v>7267</v>
      </c>
      <c r="F677" t="s">
        <v>2650</v>
      </c>
      <c r="G677" t="s">
        <v>4379</v>
      </c>
      <c r="I677" s="151" t="str">
        <f ca="1">IFERROR(VLOOKUP(ROWS($I$2:I677),$A$2:$B$1572,2,0),"")</f>
        <v>Jiri HAVELEC</v>
      </c>
      <c r="K677" s="151" t="str">
        <f t="shared" ca="1" si="10"/>
        <v>Jiri HAVELEC</v>
      </c>
    </row>
    <row r="678" spans="1:11" x14ac:dyDescent="0.25">
      <c r="A678" s="151">
        <f ca="1">IF(ISNUMBER(SEARCH('Resource Plan'!$C$10,B678,1)),MAX($A$1:A677)+1,0)</f>
        <v>677</v>
      </c>
      <c r="B678" t="s">
        <v>4997</v>
      </c>
      <c r="C678" t="s">
        <v>4998</v>
      </c>
      <c r="D678" t="s">
        <v>318</v>
      </c>
      <c r="E678" t="s">
        <v>2649</v>
      </c>
      <c r="F678" t="s">
        <v>2650</v>
      </c>
      <c r="G678" t="s">
        <v>2651</v>
      </c>
      <c r="I678" s="151" t="str">
        <f ca="1">IFERROR(VLOOKUP(ROWS($I$2:I678),$A$2:$B$1572,2,0),"")</f>
        <v>Jit Leong Mark LEONG</v>
      </c>
      <c r="K678" s="151" t="str">
        <f t="shared" ca="1" si="10"/>
        <v>Jit Leong Mark LEONG</v>
      </c>
    </row>
    <row r="679" spans="1:11" x14ac:dyDescent="0.25">
      <c r="A679" s="151">
        <f ca="1">IF(ISNUMBER(SEARCH('Resource Plan'!$C$10,B679,1)),MAX($A$1:A678)+1,0)</f>
        <v>678</v>
      </c>
      <c r="B679" t="s">
        <v>2909</v>
      </c>
      <c r="C679" t="s">
        <v>2910</v>
      </c>
      <c r="D679" t="s">
        <v>318</v>
      </c>
      <c r="E679" t="s">
        <v>2649</v>
      </c>
      <c r="F679" t="s">
        <v>2650</v>
      </c>
      <c r="G679" t="s">
        <v>2721</v>
      </c>
      <c r="I679" s="151" t="str">
        <f ca="1">IFERROR(VLOOKUP(ROWS($I$2:I679),$A$2:$B$1572,2,0),"")</f>
        <v>Jit Seng HWANG</v>
      </c>
      <c r="K679" s="151" t="str">
        <f t="shared" ca="1" si="10"/>
        <v>Jit Seng HWANG</v>
      </c>
    </row>
    <row r="680" spans="1:11" x14ac:dyDescent="0.25">
      <c r="A680" s="151">
        <f ca="1">IF(ISNUMBER(SEARCH('Resource Plan'!$C$10,B680,1)),MAX($A$1:A679)+1,0)</f>
        <v>679</v>
      </c>
      <c r="B680" t="s">
        <v>4708</v>
      </c>
      <c r="C680" t="s">
        <v>4709</v>
      </c>
      <c r="D680" t="s">
        <v>108</v>
      </c>
      <c r="E680" t="s">
        <v>7268</v>
      </c>
      <c r="F680" t="s">
        <v>2650</v>
      </c>
      <c r="G680" t="s">
        <v>3793</v>
      </c>
      <c r="I680" s="151" t="str">
        <f ca="1">IFERROR(VLOOKUP(ROWS($I$2:I680),$A$2:$B$1572,2,0),"")</f>
        <v>Jitender Sharma</v>
      </c>
      <c r="K680" s="151" t="str">
        <f t="shared" ca="1" si="10"/>
        <v>Jitender Sharma</v>
      </c>
    </row>
    <row r="681" spans="1:11" x14ac:dyDescent="0.25">
      <c r="A681" s="151">
        <f ca="1">IF(ISNUMBER(SEARCH('Resource Plan'!$C$10,B681,1)),MAX($A$1:A680)+1,0)</f>
        <v>680</v>
      </c>
      <c r="B681" t="s">
        <v>2943</v>
      </c>
      <c r="C681" t="s">
        <v>2944</v>
      </c>
      <c r="D681" t="s">
        <v>318</v>
      </c>
      <c r="E681" t="s">
        <v>2649</v>
      </c>
      <c r="F681" t="s">
        <v>2650</v>
      </c>
      <c r="G681" t="s">
        <v>2929</v>
      </c>
      <c r="I681" s="151" t="str">
        <f ca="1">IFERROR(VLOOKUP(ROWS($I$2:I681),$A$2:$B$1572,2,0),"")</f>
        <v>Jo Lene ONG</v>
      </c>
      <c r="K681" s="151" t="str">
        <f t="shared" ca="1" si="10"/>
        <v>Jo Lene ONG</v>
      </c>
    </row>
    <row r="682" spans="1:11" x14ac:dyDescent="0.25">
      <c r="A682" s="151">
        <f ca="1">IF(ISNUMBER(SEARCH('Resource Plan'!$C$10,B682,1)),MAX($A$1:A681)+1,0)</f>
        <v>681</v>
      </c>
      <c r="B682" t="s">
        <v>3873</v>
      </c>
      <c r="C682" t="s">
        <v>3874</v>
      </c>
      <c r="D682" t="s">
        <v>3107</v>
      </c>
      <c r="E682" t="s">
        <v>40</v>
      </c>
      <c r="F682" t="s">
        <v>2650</v>
      </c>
      <c r="G682" t="s">
        <v>3115</v>
      </c>
      <c r="I682" s="151" t="str">
        <f ca="1">IFERROR(VLOOKUP(ROWS($I$2:I682),$A$2:$B$1572,2,0),"")</f>
        <v>Jo Mikeska</v>
      </c>
      <c r="K682" s="151" t="str">
        <f t="shared" ca="1" si="10"/>
        <v>Jo Mikeska</v>
      </c>
    </row>
    <row r="683" spans="1:11" x14ac:dyDescent="0.25">
      <c r="A683" s="151">
        <f ca="1">IF(ISNUMBER(SEARCH('Resource Plan'!$C$10,B683,1)),MAX($A$1:A682)+1,0)</f>
        <v>682</v>
      </c>
      <c r="B683" t="s">
        <v>4985</v>
      </c>
      <c r="C683" t="s">
        <v>4986</v>
      </c>
      <c r="D683" t="s">
        <v>316</v>
      </c>
      <c r="E683" t="s">
        <v>2649</v>
      </c>
      <c r="F683" t="s">
        <v>2650</v>
      </c>
      <c r="G683" t="s">
        <v>2711</v>
      </c>
      <c r="I683" s="151" t="str">
        <f ca="1">IFERROR(VLOOKUP(ROWS($I$2:I683),$A$2:$B$1572,2,0),"")</f>
        <v>Joey PAUTANIS</v>
      </c>
      <c r="K683" s="151" t="str">
        <f t="shared" ca="1" si="10"/>
        <v>Joey PAUTANIS</v>
      </c>
    </row>
    <row r="684" spans="1:11" x14ac:dyDescent="0.25">
      <c r="A684" s="151">
        <f ca="1">IF(ISNUMBER(SEARCH('Resource Plan'!$C$10,B684,1)),MAX($A$1:A683)+1,0)</f>
        <v>683</v>
      </c>
      <c r="B684" t="s">
        <v>3206</v>
      </c>
      <c r="C684" t="s">
        <v>3207</v>
      </c>
      <c r="D684" t="s">
        <v>3107</v>
      </c>
      <c r="E684" t="s">
        <v>40</v>
      </c>
      <c r="F684" t="s">
        <v>2650</v>
      </c>
      <c r="G684" t="s">
        <v>2716</v>
      </c>
      <c r="I684" s="151" t="str">
        <f ca="1">IFERROR(VLOOKUP(ROWS($I$2:I684),$A$2:$B$1572,2,0),"")</f>
        <v>John Ehrisman</v>
      </c>
      <c r="K684" s="151" t="str">
        <f t="shared" ca="1" si="10"/>
        <v>John Ehrisman</v>
      </c>
    </row>
    <row r="685" spans="1:11" x14ac:dyDescent="0.25">
      <c r="A685" s="151">
        <f ca="1">IF(ISNUMBER(SEARCH('Resource Plan'!$C$10,B685,1)),MAX($A$1:A684)+1,0)</f>
        <v>684</v>
      </c>
      <c r="B685" t="s">
        <v>3924</v>
      </c>
      <c r="C685" t="s">
        <v>3925</v>
      </c>
      <c r="D685" t="s">
        <v>3107</v>
      </c>
      <c r="E685" t="s">
        <v>40</v>
      </c>
      <c r="F685" t="s">
        <v>2650</v>
      </c>
      <c r="G685" t="s">
        <v>2716</v>
      </c>
      <c r="I685" s="151" t="str">
        <f ca="1">IFERROR(VLOOKUP(ROWS($I$2:I685),$A$2:$B$1572,2,0),"")</f>
        <v>John Gravis</v>
      </c>
      <c r="K685" s="151" t="str">
        <f t="shared" ca="1" si="10"/>
        <v>John Gravis</v>
      </c>
    </row>
    <row r="686" spans="1:11" x14ac:dyDescent="0.25">
      <c r="A686" s="151">
        <f ca="1">IF(ISNUMBER(SEARCH('Resource Plan'!$C$10,B686,1)),MAX($A$1:A685)+1,0)</f>
        <v>685</v>
      </c>
      <c r="B686" t="s">
        <v>3781</v>
      </c>
      <c r="C686" t="s">
        <v>3782</v>
      </c>
      <c r="D686" t="s">
        <v>3107</v>
      </c>
      <c r="E686" t="s">
        <v>40</v>
      </c>
      <c r="F686" t="s">
        <v>2650</v>
      </c>
      <c r="G686" t="s">
        <v>3783</v>
      </c>
      <c r="I686" s="151" t="str">
        <f ca="1">IFERROR(VLOOKUP(ROWS($I$2:I686),$A$2:$B$1572,2,0),"")</f>
        <v>JOHN HALLIBURTON</v>
      </c>
      <c r="K686" s="151" t="str">
        <f t="shared" ca="1" si="10"/>
        <v>JOHN HALLIBURTON</v>
      </c>
    </row>
    <row r="687" spans="1:11" x14ac:dyDescent="0.25">
      <c r="A687" s="151">
        <f ca="1">IF(ISNUMBER(SEARCH('Resource Plan'!$C$10,B687,1)),MAX($A$1:A686)+1,0)</f>
        <v>686</v>
      </c>
      <c r="B687" t="s">
        <v>5113</v>
      </c>
      <c r="C687" t="s">
        <v>5114</v>
      </c>
      <c r="D687" t="s">
        <v>5053</v>
      </c>
      <c r="E687" t="s">
        <v>34</v>
      </c>
      <c r="F687" t="s">
        <v>2650</v>
      </c>
      <c r="G687" t="s">
        <v>3765</v>
      </c>
      <c r="I687" s="151" t="str">
        <f ca="1">IFERROR(VLOOKUP(ROWS($I$2:I687),$A$2:$B$1572,2,0),"")</f>
        <v>JOHN KELLY</v>
      </c>
      <c r="K687" s="151" t="str">
        <f t="shared" ca="1" si="10"/>
        <v>JOHN KELLY</v>
      </c>
    </row>
    <row r="688" spans="1:11" x14ac:dyDescent="0.25">
      <c r="A688" s="151">
        <f ca="1">IF(ISNUMBER(SEARCH('Resource Plan'!$C$10,B688,1)),MAX($A$1:A687)+1,0)</f>
        <v>687</v>
      </c>
      <c r="B688" t="s">
        <v>3508</v>
      </c>
      <c r="C688" t="s">
        <v>3509</v>
      </c>
      <c r="D688" t="s">
        <v>3107</v>
      </c>
      <c r="E688" t="s">
        <v>40</v>
      </c>
      <c r="F688" t="s">
        <v>2650</v>
      </c>
      <c r="G688" t="s">
        <v>2716</v>
      </c>
      <c r="I688" s="151" t="str">
        <f ca="1">IFERROR(VLOOKUP(ROWS($I$2:I688),$A$2:$B$1572,2,0),"")</f>
        <v>John Kerns</v>
      </c>
      <c r="K688" s="151" t="str">
        <f t="shared" ca="1" si="10"/>
        <v>John Kerns</v>
      </c>
    </row>
    <row r="689" spans="1:11" x14ac:dyDescent="0.25">
      <c r="A689" s="151">
        <f ca="1">IF(ISNUMBER(SEARCH('Resource Plan'!$C$10,B689,1)),MAX($A$1:A688)+1,0)</f>
        <v>688</v>
      </c>
      <c r="B689" t="s">
        <v>3910</v>
      </c>
      <c r="C689" t="s">
        <v>3911</v>
      </c>
      <c r="D689" t="s">
        <v>3107</v>
      </c>
      <c r="E689" t="s">
        <v>40</v>
      </c>
      <c r="F689" t="s">
        <v>2650</v>
      </c>
      <c r="G689" t="s">
        <v>2716</v>
      </c>
      <c r="I689" s="151" t="str">
        <f ca="1">IFERROR(VLOOKUP(ROWS($I$2:I689),$A$2:$B$1572,2,0),"")</f>
        <v>John Laywell</v>
      </c>
      <c r="K689" s="151" t="str">
        <f t="shared" ca="1" si="10"/>
        <v>John Laywell</v>
      </c>
    </row>
    <row r="690" spans="1:11" x14ac:dyDescent="0.25">
      <c r="A690" s="151">
        <f ca="1">IF(ISNUMBER(SEARCH('Resource Plan'!$C$10,B690,1)),MAX($A$1:A689)+1,0)</f>
        <v>689</v>
      </c>
      <c r="B690" t="s">
        <v>3680</v>
      </c>
      <c r="C690" t="s">
        <v>3681</v>
      </c>
      <c r="D690" t="s">
        <v>3107</v>
      </c>
      <c r="E690" t="s">
        <v>40</v>
      </c>
      <c r="F690" t="s">
        <v>2650</v>
      </c>
      <c r="G690" t="s">
        <v>2716</v>
      </c>
      <c r="I690" s="151" t="str">
        <f ca="1">IFERROR(VLOOKUP(ROWS($I$2:I690),$A$2:$B$1572,2,0),"")</f>
        <v>John Little</v>
      </c>
      <c r="K690" s="151" t="str">
        <f t="shared" ca="1" si="10"/>
        <v>John Little</v>
      </c>
    </row>
    <row r="691" spans="1:11" x14ac:dyDescent="0.25">
      <c r="A691" s="151">
        <f ca="1">IF(ISNUMBER(SEARCH('Resource Plan'!$C$10,B691,1)),MAX($A$1:A690)+1,0)</f>
        <v>690</v>
      </c>
      <c r="B691" t="s">
        <v>2887</v>
      </c>
      <c r="C691" t="s">
        <v>2888</v>
      </c>
      <c r="D691" t="s">
        <v>318</v>
      </c>
      <c r="E691" t="s">
        <v>2649</v>
      </c>
      <c r="F691" t="s">
        <v>2650</v>
      </c>
      <c r="G691" t="s">
        <v>2711</v>
      </c>
      <c r="I691" s="151" t="str">
        <f ca="1">IFERROR(VLOOKUP(ROWS($I$2:I691),$A$2:$B$1572,2,0),"")</f>
        <v>John Mark PANOPIO</v>
      </c>
      <c r="K691" s="151" t="str">
        <f t="shared" ca="1" si="10"/>
        <v>John Mark PANOPIO</v>
      </c>
    </row>
    <row r="692" spans="1:11" x14ac:dyDescent="0.25">
      <c r="A692" s="151">
        <f ca="1">IF(ISNUMBER(SEARCH('Resource Plan'!$C$10,B692,1)),MAX($A$1:A691)+1,0)</f>
        <v>691</v>
      </c>
      <c r="B692" t="s">
        <v>3349</v>
      </c>
      <c r="C692" t="s">
        <v>3350</v>
      </c>
      <c r="D692" t="s">
        <v>3107</v>
      </c>
      <c r="E692" t="s">
        <v>40</v>
      </c>
      <c r="F692" t="s">
        <v>2650</v>
      </c>
      <c r="G692" t="s">
        <v>2728</v>
      </c>
      <c r="I692" s="151" t="str">
        <f ca="1">IFERROR(VLOOKUP(ROWS($I$2:I692),$A$2:$B$1572,2,0),"")</f>
        <v>Johnny Ramos Roig</v>
      </c>
      <c r="K692" s="151" t="str">
        <f t="shared" ca="1" si="10"/>
        <v>Johnny Ramos Roig</v>
      </c>
    </row>
    <row r="693" spans="1:11" x14ac:dyDescent="0.25">
      <c r="A693" s="151">
        <f ca="1">IF(ISNUMBER(SEARCH('Resource Plan'!$C$10,B693,1)),MAX($A$1:A692)+1,0)</f>
        <v>692</v>
      </c>
      <c r="B693" t="s">
        <v>4082</v>
      </c>
      <c r="C693" t="s">
        <v>4083</v>
      </c>
      <c r="D693" t="s">
        <v>3107</v>
      </c>
      <c r="E693" t="s">
        <v>40</v>
      </c>
      <c r="F693" t="s">
        <v>2650</v>
      </c>
      <c r="G693" t="s">
        <v>2923</v>
      </c>
      <c r="I693" s="151" t="str">
        <f ca="1">IFERROR(VLOOKUP(ROWS($I$2:I693),$A$2:$B$1572,2,0),"")</f>
        <v>Jon Findley</v>
      </c>
      <c r="K693" s="151" t="str">
        <f t="shared" ca="1" si="10"/>
        <v>Jon Findley</v>
      </c>
    </row>
    <row r="694" spans="1:11" x14ac:dyDescent="0.25">
      <c r="A694" s="151">
        <f ca="1">IF(ISNUMBER(SEARCH('Resource Plan'!$C$10,B694,1)),MAX($A$1:A693)+1,0)</f>
        <v>693</v>
      </c>
      <c r="B694" t="s">
        <v>5119</v>
      </c>
      <c r="C694" t="s">
        <v>5120</v>
      </c>
      <c r="D694" t="s">
        <v>318</v>
      </c>
      <c r="E694" t="s">
        <v>34</v>
      </c>
      <c r="F694" t="s">
        <v>2650</v>
      </c>
      <c r="G694" t="s">
        <v>3765</v>
      </c>
      <c r="I694" s="151" t="str">
        <f ca="1">IFERROR(VLOOKUP(ROWS($I$2:I694),$A$2:$B$1572,2,0),"")</f>
        <v>Jonathan David GARDINER</v>
      </c>
      <c r="K694" s="151" t="str">
        <f t="shared" ca="1" si="10"/>
        <v>Jonathan David GARDINER</v>
      </c>
    </row>
    <row r="695" spans="1:11" x14ac:dyDescent="0.25">
      <c r="A695" s="151">
        <f ca="1">IF(ISNUMBER(SEARCH('Resource Plan'!$C$10,B695,1)),MAX($A$1:A694)+1,0)</f>
        <v>694</v>
      </c>
      <c r="B695" t="s">
        <v>4167</v>
      </c>
      <c r="C695" t="s">
        <v>4168</v>
      </c>
      <c r="D695" t="s">
        <v>3107</v>
      </c>
      <c r="E695" t="s">
        <v>40</v>
      </c>
      <c r="F695" t="s">
        <v>2650</v>
      </c>
      <c r="G695" t="s">
        <v>2721</v>
      </c>
      <c r="I695" s="151" t="str">
        <f ca="1">IFERROR(VLOOKUP(ROWS($I$2:I695),$A$2:$B$1572,2,0),"")</f>
        <v>JONATHAN HERNANDEZ</v>
      </c>
      <c r="K695" s="151" t="str">
        <f t="shared" ca="1" si="10"/>
        <v>JONATHAN HERNANDEZ</v>
      </c>
    </row>
    <row r="696" spans="1:11" x14ac:dyDescent="0.25">
      <c r="A696" s="151">
        <f ca="1">IF(ISNUMBER(SEARCH('Resource Plan'!$C$10,B696,1)),MAX($A$1:A695)+1,0)</f>
        <v>695</v>
      </c>
      <c r="B696" t="s">
        <v>3319</v>
      </c>
      <c r="C696" t="s">
        <v>3320</v>
      </c>
      <c r="D696" t="s">
        <v>3107</v>
      </c>
      <c r="E696" t="s">
        <v>40</v>
      </c>
      <c r="F696" t="s">
        <v>2650</v>
      </c>
      <c r="G696" t="s">
        <v>2728</v>
      </c>
      <c r="I696" s="151" t="str">
        <f ca="1">IFERROR(VLOOKUP(ROWS($I$2:I696),$A$2:$B$1572,2,0),"")</f>
        <v>JONATHAN HOERNER</v>
      </c>
      <c r="K696" s="151" t="str">
        <f t="shared" ca="1" si="10"/>
        <v>JONATHAN HOERNER</v>
      </c>
    </row>
    <row r="697" spans="1:11" x14ac:dyDescent="0.25">
      <c r="A697" s="151">
        <f ca="1">IF(ISNUMBER(SEARCH('Resource Plan'!$C$10,B697,1)),MAX($A$1:A696)+1,0)</f>
        <v>696</v>
      </c>
      <c r="B697" t="s">
        <v>3615</v>
      </c>
      <c r="C697" t="s">
        <v>3616</v>
      </c>
      <c r="D697" t="s">
        <v>3107</v>
      </c>
      <c r="E697" t="s">
        <v>40</v>
      </c>
      <c r="F697" t="s">
        <v>2650</v>
      </c>
      <c r="G697" t="s">
        <v>2716</v>
      </c>
      <c r="I697" s="151" t="str">
        <f ca="1">IFERROR(VLOOKUP(ROWS($I$2:I697),$A$2:$B$1572,2,0),"")</f>
        <v>Jonathan Stewart</v>
      </c>
      <c r="K697" s="151" t="str">
        <f t="shared" ca="1" si="10"/>
        <v>Jonathan Stewart</v>
      </c>
    </row>
    <row r="698" spans="1:11" x14ac:dyDescent="0.25">
      <c r="A698" s="151">
        <f ca="1">IF(ISNUMBER(SEARCH('Resource Plan'!$C$10,B698,1)),MAX($A$1:A697)+1,0)</f>
        <v>697</v>
      </c>
      <c r="B698" t="s">
        <v>2905</v>
      </c>
      <c r="C698" t="s">
        <v>2906</v>
      </c>
      <c r="D698" t="s">
        <v>318</v>
      </c>
      <c r="E698" t="s">
        <v>2649</v>
      </c>
      <c r="F698" t="s">
        <v>2650</v>
      </c>
      <c r="G698" t="s">
        <v>2716</v>
      </c>
      <c r="I698" s="151" t="str">
        <f ca="1">IFERROR(VLOOKUP(ROWS($I$2:I698),$A$2:$B$1572,2,0),"")</f>
        <v>Joon Horng THIEN</v>
      </c>
      <c r="K698" s="151" t="str">
        <f t="shared" ca="1" si="10"/>
        <v>Joon Horng THIEN</v>
      </c>
    </row>
    <row r="699" spans="1:11" x14ac:dyDescent="0.25">
      <c r="A699" s="151">
        <f ca="1">IF(ISNUMBER(SEARCH('Resource Plan'!$C$10,B699,1)),MAX($A$1:A698)+1,0)</f>
        <v>698</v>
      </c>
      <c r="B699" t="s">
        <v>2971</v>
      </c>
      <c r="C699" t="s">
        <v>2972</v>
      </c>
      <c r="D699" t="s">
        <v>318</v>
      </c>
      <c r="E699" t="s">
        <v>2649</v>
      </c>
      <c r="F699" t="s">
        <v>2650</v>
      </c>
      <c r="G699" t="s">
        <v>2716</v>
      </c>
      <c r="I699" s="151" t="str">
        <f ca="1">IFERROR(VLOOKUP(ROWS($I$2:I699),$A$2:$B$1572,2,0),"")</f>
        <v>Joon Kong THIEN</v>
      </c>
      <c r="K699" s="151" t="str">
        <f t="shared" ca="1" si="10"/>
        <v>Joon Kong THIEN</v>
      </c>
    </row>
    <row r="700" spans="1:11" x14ac:dyDescent="0.25">
      <c r="A700" s="151">
        <f ca="1">IF(ISNUMBER(SEARCH('Resource Plan'!$C$10,B700,1)),MAX($A$1:A699)+1,0)</f>
        <v>699</v>
      </c>
      <c r="B700" t="s">
        <v>6045</v>
      </c>
      <c r="C700" t="s">
        <v>6119</v>
      </c>
      <c r="D700" t="s">
        <v>301</v>
      </c>
      <c r="E700" t="s">
        <v>36</v>
      </c>
      <c r="F700" t="s">
        <v>2650</v>
      </c>
      <c r="G700" t="s">
        <v>2923</v>
      </c>
      <c r="I700" s="151" t="str">
        <f ca="1">IFERROR(VLOOKUP(ROWS($I$2:I700),$A$2:$B$1572,2,0),"")</f>
        <v>Jordan Gansan</v>
      </c>
      <c r="K700" s="151" t="str">
        <f t="shared" ca="1" si="10"/>
        <v>Jordan Gansan</v>
      </c>
    </row>
    <row r="701" spans="1:11" x14ac:dyDescent="0.25">
      <c r="A701" s="151">
        <f ca="1">IF(ISNUMBER(SEARCH('Resource Plan'!$C$10,B701,1)),MAX($A$1:A700)+1,0)</f>
        <v>700</v>
      </c>
      <c r="B701" t="s">
        <v>3964</v>
      </c>
      <c r="C701" t="s">
        <v>3965</v>
      </c>
      <c r="D701" t="s">
        <v>3107</v>
      </c>
      <c r="E701" t="s">
        <v>40</v>
      </c>
      <c r="F701" t="s">
        <v>2650</v>
      </c>
      <c r="G701" t="s">
        <v>2716</v>
      </c>
      <c r="I701" s="151" t="str">
        <f ca="1">IFERROR(VLOOKUP(ROWS($I$2:I701),$A$2:$B$1572,2,0),"")</f>
        <v>Jordan Williams</v>
      </c>
      <c r="K701" s="151" t="str">
        <f t="shared" ca="1" si="10"/>
        <v>Jordan Williams</v>
      </c>
    </row>
    <row r="702" spans="1:11" x14ac:dyDescent="0.25">
      <c r="A702" s="151">
        <f ca="1">IF(ISNUMBER(SEARCH('Resource Plan'!$C$10,B702,1)),MAX($A$1:A701)+1,0)</f>
        <v>701</v>
      </c>
      <c r="B702" t="s">
        <v>3974</v>
      </c>
      <c r="C702" t="s">
        <v>3975</v>
      </c>
      <c r="D702" t="s">
        <v>3107</v>
      </c>
      <c r="E702" t="s">
        <v>40</v>
      </c>
      <c r="F702" t="s">
        <v>2650</v>
      </c>
      <c r="G702" t="s">
        <v>2716</v>
      </c>
      <c r="I702" s="151" t="str">
        <f ca="1">IFERROR(VLOOKUP(ROWS($I$2:I702),$A$2:$B$1572,2,0),"")</f>
        <v>Jorge Beltran</v>
      </c>
      <c r="K702" s="151" t="str">
        <f t="shared" ca="1" si="10"/>
        <v>Jorge Beltran</v>
      </c>
    </row>
    <row r="703" spans="1:11" x14ac:dyDescent="0.25">
      <c r="A703" s="151">
        <f ca="1">IF(ISNUMBER(SEARCH('Resource Plan'!$C$10,B703,1)),MAX($A$1:A702)+1,0)</f>
        <v>702</v>
      </c>
      <c r="B703" t="s">
        <v>4151</v>
      </c>
      <c r="C703" t="s">
        <v>4152</v>
      </c>
      <c r="D703" t="s">
        <v>3107</v>
      </c>
      <c r="E703" t="s">
        <v>40</v>
      </c>
      <c r="F703" t="s">
        <v>2650</v>
      </c>
      <c r="G703" t="s">
        <v>3017</v>
      </c>
      <c r="I703" s="151" t="str">
        <f ca="1">IFERROR(VLOOKUP(ROWS($I$2:I703),$A$2:$B$1572,2,0),"")</f>
        <v>Jorge Garcia</v>
      </c>
      <c r="K703" s="151" t="str">
        <f t="shared" ca="1" si="10"/>
        <v>Jorge Garcia</v>
      </c>
    </row>
    <row r="704" spans="1:11" x14ac:dyDescent="0.25">
      <c r="A704" s="151">
        <f ca="1">IF(ISNUMBER(SEARCH('Resource Plan'!$C$10,B704,1)),MAX($A$1:A703)+1,0)</f>
        <v>703</v>
      </c>
      <c r="B704" t="s">
        <v>3253</v>
      </c>
      <c r="C704" t="s">
        <v>3254</v>
      </c>
      <c r="D704" t="s">
        <v>3107</v>
      </c>
      <c r="E704" t="s">
        <v>40</v>
      </c>
      <c r="F704" t="s">
        <v>2650</v>
      </c>
      <c r="G704" t="s">
        <v>2716</v>
      </c>
      <c r="I704" s="151" t="str">
        <f ca="1">IFERROR(VLOOKUP(ROWS($I$2:I704),$A$2:$B$1572,2,0),"")</f>
        <v>JORGE GARCIA JORGE</v>
      </c>
      <c r="K704" s="151" t="str">
        <f t="shared" ca="1" si="10"/>
        <v>JORGE GARCIA JORGE</v>
      </c>
    </row>
    <row r="705" spans="1:11" x14ac:dyDescent="0.25">
      <c r="A705" s="151">
        <f ca="1">IF(ISNUMBER(SEARCH('Resource Plan'!$C$10,B705,1)),MAX($A$1:A704)+1,0)</f>
        <v>704</v>
      </c>
      <c r="B705" t="s">
        <v>3365</v>
      </c>
      <c r="C705" t="s">
        <v>3366</v>
      </c>
      <c r="D705" t="s">
        <v>3107</v>
      </c>
      <c r="E705" t="s">
        <v>40</v>
      </c>
      <c r="F705" t="s">
        <v>2650</v>
      </c>
      <c r="G705" t="s">
        <v>2728</v>
      </c>
      <c r="I705" s="151" t="str">
        <f ca="1">IFERROR(VLOOKUP(ROWS($I$2:I705),$A$2:$B$1572,2,0),"")</f>
        <v>Jorge Medina</v>
      </c>
      <c r="K705" s="151" t="str">
        <f t="shared" ca="1" si="10"/>
        <v>Jorge Medina</v>
      </c>
    </row>
    <row r="706" spans="1:11" x14ac:dyDescent="0.25">
      <c r="A706" s="151">
        <f ca="1">IF(ISNUMBER(SEARCH('Resource Plan'!$C$10,B706,1)),MAX($A$1:A705)+1,0)</f>
        <v>705</v>
      </c>
      <c r="B706" t="s">
        <v>3962</v>
      </c>
      <c r="C706" t="s">
        <v>3963</v>
      </c>
      <c r="D706" t="s">
        <v>3107</v>
      </c>
      <c r="E706" t="s">
        <v>40</v>
      </c>
      <c r="F706" t="s">
        <v>2650</v>
      </c>
      <c r="G706" t="s">
        <v>2716</v>
      </c>
      <c r="I706" s="151" t="str">
        <f ca="1">IFERROR(VLOOKUP(ROWS($I$2:I706),$A$2:$B$1572,2,0),"")</f>
        <v>Jose Anguiano</v>
      </c>
      <c r="K706" s="151" t="str">
        <f t="shared" ca="1" si="10"/>
        <v>Jose Anguiano</v>
      </c>
    </row>
    <row r="707" spans="1:11" x14ac:dyDescent="0.25">
      <c r="A707" s="151">
        <f ca="1">IF(ISNUMBER(SEARCH('Resource Plan'!$C$10,B707,1)),MAX($A$1:A706)+1,0)</f>
        <v>706</v>
      </c>
      <c r="B707" t="s">
        <v>3786</v>
      </c>
      <c r="C707" t="s">
        <v>3787</v>
      </c>
      <c r="D707" t="s">
        <v>3788</v>
      </c>
      <c r="E707" t="s">
        <v>40</v>
      </c>
      <c r="F707" t="s">
        <v>2650</v>
      </c>
      <c r="G707" t="s">
        <v>2654</v>
      </c>
      <c r="I707" s="151" t="str">
        <f ca="1">IFERROR(VLOOKUP(ROWS($I$2:I707),$A$2:$B$1572,2,0),"")</f>
        <v>Jose Antonio Serpa</v>
      </c>
      <c r="K707" s="151" t="str">
        <f t="shared" ref="K707:K770" ca="1" si="11">OFFSET($I$2,,,$K$1)</f>
        <v>Jose Antonio Serpa</v>
      </c>
    </row>
    <row r="708" spans="1:11" x14ac:dyDescent="0.25">
      <c r="A708" s="151">
        <f ca="1">IF(ISNUMBER(SEARCH('Resource Plan'!$C$10,B708,1)),MAX($A$1:A707)+1,0)</f>
        <v>707</v>
      </c>
      <c r="B708" t="s">
        <v>3789</v>
      </c>
      <c r="C708" t="s">
        <v>3790</v>
      </c>
      <c r="D708" t="s">
        <v>3788</v>
      </c>
      <c r="E708" t="s">
        <v>40</v>
      </c>
      <c r="F708" t="s">
        <v>2650</v>
      </c>
      <c r="G708" t="s">
        <v>2711</v>
      </c>
      <c r="I708" s="151" t="str">
        <f ca="1">IFERROR(VLOOKUP(ROWS($I$2:I708),$A$2:$B$1572,2,0),"")</f>
        <v>JOSE ARMANDO GONZALEZ</v>
      </c>
      <c r="K708" s="151" t="str">
        <f t="shared" ca="1" si="11"/>
        <v>JOSE ARMANDO GONZALEZ</v>
      </c>
    </row>
    <row r="709" spans="1:11" x14ac:dyDescent="0.25">
      <c r="A709" s="151">
        <f ca="1">IF(ISNUMBER(SEARCH('Resource Plan'!$C$10,B709,1)),MAX($A$1:A708)+1,0)</f>
        <v>708</v>
      </c>
      <c r="B709" t="s">
        <v>3847</v>
      </c>
      <c r="C709" t="s">
        <v>3848</v>
      </c>
      <c r="D709" t="s">
        <v>3107</v>
      </c>
      <c r="E709" t="s">
        <v>40</v>
      </c>
      <c r="F709" t="s">
        <v>2650</v>
      </c>
      <c r="G709" t="s">
        <v>2721</v>
      </c>
      <c r="I709" s="151" t="str">
        <f ca="1">IFERROR(VLOOKUP(ROWS($I$2:I709),$A$2:$B$1572,2,0),"")</f>
        <v>Jose Cerrillo</v>
      </c>
      <c r="K709" s="151" t="str">
        <f t="shared" ca="1" si="11"/>
        <v>Jose Cerrillo</v>
      </c>
    </row>
    <row r="710" spans="1:11" x14ac:dyDescent="0.25">
      <c r="A710" s="151">
        <f ca="1">IF(ISNUMBER(SEARCH('Resource Plan'!$C$10,B710,1)),MAX($A$1:A709)+1,0)</f>
        <v>709</v>
      </c>
      <c r="B710" t="s">
        <v>4173</v>
      </c>
      <c r="C710" t="s">
        <v>4174</v>
      </c>
      <c r="D710" t="s">
        <v>3107</v>
      </c>
      <c r="E710" t="s">
        <v>40</v>
      </c>
      <c r="F710" t="s">
        <v>2650</v>
      </c>
      <c r="G710" t="s">
        <v>2716</v>
      </c>
      <c r="I710" s="151" t="str">
        <f ca="1">IFERROR(VLOOKUP(ROWS($I$2:I710),$A$2:$B$1572,2,0),"")</f>
        <v>Jose De Haro</v>
      </c>
      <c r="K710" s="151" t="str">
        <f t="shared" ca="1" si="11"/>
        <v>Jose De Haro</v>
      </c>
    </row>
    <row r="711" spans="1:11" x14ac:dyDescent="0.25">
      <c r="A711" s="151">
        <f ca="1">IF(ISNUMBER(SEARCH('Resource Plan'!$C$10,B711,1)),MAX($A$1:A710)+1,0)</f>
        <v>710</v>
      </c>
      <c r="B711" t="s">
        <v>4261</v>
      </c>
      <c r="C711" t="s">
        <v>4262</v>
      </c>
      <c r="D711" t="s">
        <v>3107</v>
      </c>
      <c r="E711" t="s">
        <v>40</v>
      </c>
      <c r="F711" t="s">
        <v>2650</v>
      </c>
      <c r="G711" t="s">
        <v>2716</v>
      </c>
      <c r="I711" s="151" t="str">
        <f ca="1">IFERROR(VLOOKUP(ROWS($I$2:I711),$A$2:$B$1572,2,0),"")</f>
        <v>Jose Gonzalez</v>
      </c>
      <c r="K711" s="151" t="str">
        <f t="shared" ca="1" si="11"/>
        <v>Jose Gonzalez</v>
      </c>
    </row>
    <row r="712" spans="1:11" x14ac:dyDescent="0.25">
      <c r="A712" s="151">
        <f ca="1">IF(ISNUMBER(SEARCH('Resource Plan'!$C$10,B712,1)),MAX($A$1:A711)+1,0)</f>
        <v>711</v>
      </c>
      <c r="B712" t="s">
        <v>4282</v>
      </c>
      <c r="C712" t="s">
        <v>4283</v>
      </c>
      <c r="D712" t="s">
        <v>3788</v>
      </c>
      <c r="E712" t="s">
        <v>40</v>
      </c>
      <c r="F712" t="s">
        <v>2650</v>
      </c>
      <c r="G712" t="s">
        <v>3115</v>
      </c>
      <c r="I712" s="151" t="str">
        <f ca="1">IFERROR(VLOOKUP(ROWS($I$2:I712),$A$2:$B$1572,2,0),"")</f>
        <v>JOSE OCHOA</v>
      </c>
      <c r="K712" s="151" t="str">
        <f t="shared" ca="1" si="11"/>
        <v>JOSE OCHOA</v>
      </c>
    </row>
    <row r="713" spans="1:11" x14ac:dyDescent="0.25">
      <c r="A713" s="151">
        <f ca="1">IF(ISNUMBER(SEARCH('Resource Plan'!$C$10,B713,1)),MAX($A$1:A712)+1,0)</f>
        <v>712</v>
      </c>
      <c r="B713" t="s">
        <v>3273</v>
      </c>
      <c r="C713" t="s">
        <v>3274</v>
      </c>
      <c r="D713" t="s">
        <v>3107</v>
      </c>
      <c r="E713" t="s">
        <v>40</v>
      </c>
      <c r="F713" t="s">
        <v>2650</v>
      </c>
      <c r="G713" t="s">
        <v>2728</v>
      </c>
      <c r="I713" s="151" t="str">
        <f ca="1">IFERROR(VLOOKUP(ROWS($I$2:I713),$A$2:$B$1572,2,0),"")</f>
        <v>Jose Pacheco</v>
      </c>
      <c r="K713" s="151" t="str">
        <f t="shared" ca="1" si="11"/>
        <v>Jose Pacheco</v>
      </c>
    </row>
    <row r="714" spans="1:11" x14ac:dyDescent="0.25">
      <c r="A714" s="151">
        <f ca="1">IF(ISNUMBER(SEARCH('Resource Plan'!$C$10,B714,1)),MAX($A$1:A713)+1,0)</f>
        <v>713</v>
      </c>
      <c r="B714" t="s">
        <v>4253</v>
      </c>
      <c r="C714" t="s">
        <v>4254</v>
      </c>
      <c r="D714" t="s">
        <v>3107</v>
      </c>
      <c r="E714" t="s">
        <v>40</v>
      </c>
      <c r="F714" t="s">
        <v>2650</v>
      </c>
      <c r="G714" t="s">
        <v>2716</v>
      </c>
      <c r="I714" s="151" t="str">
        <f ca="1">IFERROR(VLOOKUP(ROWS($I$2:I714),$A$2:$B$1572,2,0),"")</f>
        <v>Jose Ramirez</v>
      </c>
      <c r="K714" s="151" t="str">
        <f t="shared" ca="1" si="11"/>
        <v>Jose Ramirez</v>
      </c>
    </row>
    <row r="715" spans="1:11" x14ac:dyDescent="0.25">
      <c r="A715" s="151">
        <f ca="1">IF(ISNUMBER(SEARCH('Resource Plan'!$C$10,B715,1)),MAX($A$1:A714)+1,0)</f>
        <v>714</v>
      </c>
      <c r="B715" t="s">
        <v>6046</v>
      </c>
      <c r="C715" t="s">
        <v>6120</v>
      </c>
      <c r="D715" t="s">
        <v>320</v>
      </c>
      <c r="E715" t="s">
        <v>7267</v>
      </c>
      <c r="F715" t="s">
        <v>2650</v>
      </c>
      <c r="G715" t="s">
        <v>6172</v>
      </c>
      <c r="I715" s="151" t="str">
        <f ca="1">IFERROR(VLOOKUP(ROWS($I$2:I715),$A$2:$B$1572,2,0),"")</f>
        <v>Jose Ramon Garcia</v>
      </c>
      <c r="K715" s="151" t="str">
        <f t="shared" ca="1" si="11"/>
        <v>Jose Ramon Garcia</v>
      </c>
    </row>
    <row r="716" spans="1:11" x14ac:dyDescent="0.25">
      <c r="A716" s="151">
        <f ca="1">IF(ISNUMBER(SEARCH('Resource Plan'!$C$10,B716,1)),MAX($A$1:A715)+1,0)</f>
        <v>715</v>
      </c>
      <c r="B716" t="s">
        <v>3331</v>
      </c>
      <c r="C716" t="s">
        <v>3332</v>
      </c>
      <c r="D716" t="s">
        <v>3107</v>
      </c>
      <c r="E716" t="s">
        <v>40</v>
      </c>
      <c r="F716" t="s">
        <v>2650</v>
      </c>
      <c r="G716" t="s">
        <v>2728</v>
      </c>
      <c r="I716" s="151" t="str">
        <f ca="1">IFERROR(VLOOKUP(ROWS($I$2:I716),$A$2:$B$1572,2,0),"")</f>
        <v>JOSE ROQUE</v>
      </c>
      <c r="K716" s="151" t="str">
        <f t="shared" ca="1" si="11"/>
        <v>JOSE ROQUE</v>
      </c>
    </row>
    <row r="717" spans="1:11" x14ac:dyDescent="0.25">
      <c r="A717" s="151">
        <f ca="1">IF(ISNUMBER(SEARCH('Resource Plan'!$C$10,B717,1)),MAX($A$1:A716)+1,0)</f>
        <v>716</v>
      </c>
      <c r="B717" t="s">
        <v>4891</v>
      </c>
      <c r="C717" t="s">
        <v>4892</v>
      </c>
      <c r="D717" t="s">
        <v>316</v>
      </c>
      <c r="E717" t="s">
        <v>2649</v>
      </c>
      <c r="F717" t="s">
        <v>2650</v>
      </c>
      <c r="G717" t="s">
        <v>2923</v>
      </c>
      <c r="I717" s="151" t="str">
        <f ca="1">IFERROR(VLOOKUP(ROWS($I$2:I717),$A$2:$B$1572,2,0),"")</f>
        <v>Jose Sancho CHAVEZ</v>
      </c>
      <c r="K717" s="151" t="str">
        <f t="shared" ca="1" si="11"/>
        <v>Jose Sancho CHAVEZ</v>
      </c>
    </row>
    <row r="718" spans="1:11" x14ac:dyDescent="0.25">
      <c r="A718" s="151">
        <f ca="1">IF(ISNUMBER(SEARCH('Resource Plan'!$C$10,B718,1)),MAX($A$1:A717)+1,0)</f>
        <v>717</v>
      </c>
      <c r="B718" t="s">
        <v>3247</v>
      </c>
      <c r="C718" t="s">
        <v>3248</v>
      </c>
      <c r="D718" t="s">
        <v>3107</v>
      </c>
      <c r="E718" t="s">
        <v>40</v>
      </c>
      <c r="F718" t="s">
        <v>2650</v>
      </c>
      <c r="G718" t="s">
        <v>2728</v>
      </c>
      <c r="I718" s="151" t="str">
        <f ca="1">IFERROR(VLOOKUP(ROWS($I$2:I718),$A$2:$B$1572,2,0),"")</f>
        <v>JOSEPH HANGER</v>
      </c>
      <c r="K718" s="151" t="str">
        <f t="shared" ca="1" si="11"/>
        <v>JOSEPH HANGER</v>
      </c>
    </row>
    <row r="719" spans="1:11" x14ac:dyDescent="0.25">
      <c r="A719" s="151">
        <f ca="1">IF(ISNUMBER(SEARCH('Resource Plan'!$C$10,B719,1)),MAX($A$1:A718)+1,0)</f>
        <v>718</v>
      </c>
      <c r="B719" t="s">
        <v>3375</v>
      </c>
      <c r="C719" t="s">
        <v>3376</v>
      </c>
      <c r="D719" t="s">
        <v>3107</v>
      </c>
      <c r="E719" t="s">
        <v>40</v>
      </c>
      <c r="F719" t="s">
        <v>2650</v>
      </c>
      <c r="G719" t="s">
        <v>2711</v>
      </c>
      <c r="I719" s="151" t="str">
        <f ca="1">IFERROR(VLOOKUP(ROWS($I$2:I719),$A$2:$B$1572,2,0),"")</f>
        <v>Joseph Johnson</v>
      </c>
      <c r="K719" s="151" t="str">
        <f t="shared" ca="1" si="11"/>
        <v>Joseph Johnson</v>
      </c>
    </row>
    <row r="720" spans="1:11" x14ac:dyDescent="0.25">
      <c r="A720" s="151">
        <f ca="1">IF(ISNUMBER(SEARCH('Resource Plan'!$C$10,B720,1)),MAX($A$1:A719)+1,0)</f>
        <v>719</v>
      </c>
      <c r="B720" t="s">
        <v>3613</v>
      </c>
      <c r="C720" t="s">
        <v>3614</v>
      </c>
      <c r="D720" t="s">
        <v>3107</v>
      </c>
      <c r="E720" t="s">
        <v>40</v>
      </c>
      <c r="F720" t="s">
        <v>2650</v>
      </c>
      <c r="G720" t="s">
        <v>2716</v>
      </c>
      <c r="I720" s="151" t="str">
        <f ca="1">IFERROR(VLOOKUP(ROWS($I$2:I720),$A$2:$B$1572,2,0),"")</f>
        <v>JOSEPH MILLER</v>
      </c>
      <c r="K720" s="151" t="str">
        <f t="shared" ca="1" si="11"/>
        <v>JOSEPH MILLER</v>
      </c>
    </row>
    <row r="721" spans="1:11" x14ac:dyDescent="0.25">
      <c r="A721" s="151">
        <f ca="1">IF(ISNUMBER(SEARCH('Resource Plan'!$C$10,B721,1)),MAX($A$1:A720)+1,0)</f>
        <v>720</v>
      </c>
      <c r="B721" t="s">
        <v>4014</v>
      </c>
      <c r="C721" t="s">
        <v>4015</v>
      </c>
      <c r="D721" t="s">
        <v>3107</v>
      </c>
      <c r="E721" t="s">
        <v>40</v>
      </c>
      <c r="F721" t="s">
        <v>2650</v>
      </c>
      <c r="G721" t="s">
        <v>2940</v>
      </c>
      <c r="I721" s="151" t="str">
        <f ca="1">IFERROR(VLOOKUP(ROWS($I$2:I721),$A$2:$B$1572,2,0),"")</f>
        <v>Joseph Splawn</v>
      </c>
      <c r="K721" s="151" t="str">
        <f t="shared" ca="1" si="11"/>
        <v>Joseph Splawn</v>
      </c>
    </row>
    <row r="722" spans="1:11" x14ac:dyDescent="0.25">
      <c r="A722" s="151">
        <f ca="1">IF(ISNUMBER(SEARCH('Resource Plan'!$C$10,B722,1)),MAX($A$1:A721)+1,0)</f>
        <v>721</v>
      </c>
      <c r="B722" t="s">
        <v>3743</v>
      </c>
      <c r="C722" t="s">
        <v>3744</v>
      </c>
      <c r="D722" t="s">
        <v>3107</v>
      </c>
      <c r="E722" t="s">
        <v>40</v>
      </c>
      <c r="F722" t="s">
        <v>2650</v>
      </c>
      <c r="G722" t="s">
        <v>2716</v>
      </c>
      <c r="I722" s="151" t="str">
        <f ca="1">IFERROR(VLOOKUP(ROWS($I$2:I722),$A$2:$B$1572,2,0),"")</f>
        <v>Joshua Jacoby</v>
      </c>
      <c r="K722" s="151" t="str">
        <f t="shared" ca="1" si="11"/>
        <v>Joshua Jacoby</v>
      </c>
    </row>
    <row r="723" spans="1:11" x14ac:dyDescent="0.25">
      <c r="A723" s="151">
        <f ca="1">IF(ISNUMBER(SEARCH('Resource Plan'!$C$10,B723,1)),MAX($A$1:A722)+1,0)</f>
        <v>722</v>
      </c>
      <c r="B723" t="s">
        <v>3226</v>
      </c>
      <c r="C723" t="s">
        <v>3227</v>
      </c>
      <c r="D723" t="s">
        <v>3107</v>
      </c>
      <c r="E723" t="s">
        <v>40</v>
      </c>
      <c r="F723" t="s">
        <v>2650</v>
      </c>
      <c r="G723" t="s">
        <v>2716</v>
      </c>
      <c r="I723" s="151" t="str">
        <f ca="1">IFERROR(VLOOKUP(ROWS($I$2:I723),$A$2:$B$1572,2,0),"")</f>
        <v>Joshua Newell</v>
      </c>
      <c r="K723" s="151" t="str">
        <f t="shared" ca="1" si="11"/>
        <v>Joshua Newell</v>
      </c>
    </row>
    <row r="724" spans="1:11" x14ac:dyDescent="0.25">
      <c r="A724" s="151">
        <f ca="1">IF(ISNUMBER(SEARCH('Resource Plan'!$C$10,B724,1)),MAX($A$1:A723)+1,0)</f>
        <v>723</v>
      </c>
      <c r="B724" t="s">
        <v>3522</v>
      </c>
      <c r="C724" t="s">
        <v>3523</v>
      </c>
      <c r="D724" t="s">
        <v>3107</v>
      </c>
      <c r="E724" t="s">
        <v>40</v>
      </c>
      <c r="F724" t="s">
        <v>2650</v>
      </c>
      <c r="G724" t="s">
        <v>2940</v>
      </c>
      <c r="I724" s="151" t="str">
        <f ca="1">IFERROR(VLOOKUP(ROWS($I$2:I724),$A$2:$B$1572,2,0),"")</f>
        <v>Joshua Novosel</v>
      </c>
      <c r="K724" s="151" t="str">
        <f t="shared" ca="1" si="11"/>
        <v>Joshua Novosel</v>
      </c>
    </row>
    <row r="725" spans="1:11" x14ac:dyDescent="0.25">
      <c r="A725" s="151">
        <f ca="1">IF(ISNUMBER(SEARCH('Resource Plan'!$C$10,B725,1)),MAX($A$1:A724)+1,0)</f>
        <v>724</v>
      </c>
      <c r="B725" t="s">
        <v>3534</v>
      </c>
      <c r="C725" t="s">
        <v>3535</v>
      </c>
      <c r="D725" t="s">
        <v>3107</v>
      </c>
      <c r="E725" t="s">
        <v>40</v>
      </c>
      <c r="F725" t="s">
        <v>2650</v>
      </c>
      <c r="G725" t="s">
        <v>2716</v>
      </c>
      <c r="I725" s="151" t="str">
        <f ca="1">IFERROR(VLOOKUP(ROWS($I$2:I725),$A$2:$B$1572,2,0),"")</f>
        <v>Joshua Orlando</v>
      </c>
      <c r="K725" s="151" t="str">
        <f t="shared" ca="1" si="11"/>
        <v>Joshua Orlando</v>
      </c>
    </row>
    <row r="726" spans="1:11" x14ac:dyDescent="0.25">
      <c r="A726" s="151">
        <f ca="1">IF(ISNUMBER(SEARCH('Resource Plan'!$C$10,B726,1)),MAX($A$1:A725)+1,0)</f>
        <v>725</v>
      </c>
      <c r="B726" t="s">
        <v>3934</v>
      </c>
      <c r="C726" t="s">
        <v>3935</v>
      </c>
      <c r="D726" t="s">
        <v>3107</v>
      </c>
      <c r="E726" t="s">
        <v>40</v>
      </c>
      <c r="F726" t="s">
        <v>2650</v>
      </c>
      <c r="G726" t="s">
        <v>2716</v>
      </c>
      <c r="I726" s="151" t="str">
        <f ca="1">IFERROR(VLOOKUP(ROWS($I$2:I726),$A$2:$B$1572,2,0),"")</f>
        <v>Joshua Tousignant</v>
      </c>
      <c r="K726" s="151" t="str">
        <f t="shared" ca="1" si="11"/>
        <v>Joshua Tousignant</v>
      </c>
    </row>
    <row r="727" spans="1:11" x14ac:dyDescent="0.25">
      <c r="A727" s="151">
        <f ca="1">IF(ISNUMBER(SEARCH('Resource Plan'!$C$10,B727,1)),MAX($A$1:A726)+1,0)</f>
        <v>726</v>
      </c>
      <c r="B727" t="s">
        <v>5204</v>
      </c>
      <c r="C727" t="s">
        <v>5205</v>
      </c>
      <c r="D727" t="s">
        <v>310</v>
      </c>
      <c r="E727" t="s">
        <v>7267</v>
      </c>
      <c r="F727" t="s">
        <v>2650</v>
      </c>
      <c r="G727" t="s">
        <v>2716</v>
      </c>
      <c r="I727" s="151" t="str">
        <f ca="1">IFERROR(VLOOKUP(ROWS($I$2:I727),$A$2:$B$1572,2,0),"")</f>
        <v>Jozsef Barcsik</v>
      </c>
      <c r="K727" s="151" t="str">
        <f t="shared" ca="1" si="11"/>
        <v>Jozsef Barcsik</v>
      </c>
    </row>
    <row r="728" spans="1:11" x14ac:dyDescent="0.25">
      <c r="A728" s="151">
        <f ca="1">IF(ISNUMBER(SEARCH('Resource Plan'!$C$10,B728,1)),MAX($A$1:A727)+1,0)</f>
        <v>727</v>
      </c>
      <c r="B728" t="s">
        <v>5317</v>
      </c>
      <c r="C728" t="s">
        <v>5318</v>
      </c>
      <c r="D728" t="s">
        <v>310</v>
      </c>
      <c r="E728" t="s">
        <v>7267</v>
      </c>
      <c r="F728" t="s">
        <v>2650</v>
      </c>
      <c r="G728" t="s">
        <v>2716</v>
      </c>
      <c r="I728" s="151" t="str">
        <f ca="1">IFERROR(VLOOKUP(ROWS($I$2:I728),$A$2:$B$1572,2,0),"")</f>
        <v>Jozsef BERECZKI</v>
      </c>
      <c r="K728" s="151" t="str">
        <f t="shared" ca="1" si="11"/>
        <v>Jozsef BERECZKI</v>
      </c>
    </row>
    <row r="729" spans="1:11" x14ac:dyDescent="0.25">
      <c r="A729" s="151">
        <f ca="1">IF(ISNUMBER(SEARCH('Resource Plan'!$C$10,B729,1)),MAX($A$1:A728)+1,0)</f>
        <v>728</v>
      </c>
      <c r="B729" t="s">
        <v>5331</v>
      </c>
      <c r="C729" t="s">
        <v>5332</v>
      </c>
      <c r="D729" t="s">
        <v>310</v>
      </c>
      <c r="E729" t="s">
        <v>7267</v>
      </c>
      <c r="F729" t="s">
        <v>2650</v>
      </c>
      <c r="G729" t="s">
        <v>2716</v>
      </c>
      <c r="I729" s="151" t="str">
        <f ca="1">IFERROR(VLOOKUP(ROWS($I$2:I729),$A$2:$B$1572,2,0),"")</f>
        <v>Jozsef Csomor</v>
      </c>
      <c r="K729" s="151" t="str">
        <f t="shared" ca="1" si="11"/>
        <v>Jozsef Csomor</v>
      </c>
    </row>
    <row r="730" spans="1:11" x14ac:dyDescent="0.25">
      <c r="A730" s="151">
        <f ca="1">IF(ISNUMBER(SEARCH('Resource Plan'!$C$10,B730,1)),MAX($A$1:A729)+1,0)</f>
        <v>729</v>
      </c>
      <c r="B730" t="s">
        <v>5206</v>
      </c>
      <c r="C730" t="s">
        <v>5207</v>
      </c>
      <c r="D730" t="s">
        <v>310</v>
      </c>
      <c r="E730" t="s">
        <v>7267</v>
      </c>
      <c r="F730" t="s">
        <v>2650</v>
      </c>
      <c r="G730" t="s">
        <v>2716</v>
      </c>
      <c r="I730" s="151" t="str">
        <f ca="1">IFERROR(VLOOKUP(ROWS($I$2:I730),$A$2:$B$1572,2,0),"")</f>
        <v>Jozsef Izrael</v>
      </c>
      <c r="K730" s="151" t="str">
        <f t="shared" ca="1" si="11"/>
        <v>Jozsef Izrael</v>
      </c>
    </row>
    <row r="731" spans="1:11" x14ac:dyDescent="0.25">
      <c r="A731" s="151">
        <f ca="1">IF(ISNUMBER(SEARCH('Resource Plan'!$C$10,B731,1)),MAX($A$1:A730)+1,0)</f>
        <v>730</v>
      </c>
      <c r="B731" t="s">
        <v>5156</v>
      </c>
      <c r="C731" t="s">
        <v>5157</v>
      </c>
      <c r="D731" t="s">
        <v>310</v>
      </c>
      <c r="E731" t="s">
        <v>7267</v>
      </c>
      <c r="F731" t="s">
        <v>2650</v>
      </c>
      <c r="G731" t="s">
        <v>2716</v>
      </c>
      <c r="I731" s="151" t="str">
        <f ca="1">IFERROR(VLOOKUP(ROWS($I$2:I731),$A$2:$B$1572,2,0),"")</f>
        <v>Jozsef MURAR</v>
      </c>
      <c r="K731" s="151" t="str">
        <f t="shared" ca="1" si="11"/>
        <v>Jozsef MURAR</v>
      </c>
    </row>
    <row r="732" spans="1:11" x14ac:dyDescent="0.25">
      <c r="A732" s="151">
        <f ca="1">IF(ISNUMBER(SEARCH('Resource Plan'!$C$10,B732,1)),MAX($A$1:A731)+1,0)</f>
        <v>731</v>
      </c>
      <c r="B732" t="s">
        <v>5303</v>
      </c>
      <c r="C732" t="s">
        <v>5304</v>
      </c>
      <c r="D732" t="s">
        <v>310</v>
      </c>
      <c r="E732" t="s">
        <v>7267</v>
      </c>
      <c r="F732" t="s">
        <v>2650</v>
      </c>
      <c r="G732" t="s">
        <v>3017</v>
      </c>
      <c r="I732" s="151" t="str">
        <f ca="1">IFERROR(VLOOKUP(ROWS($I$2:I732),$A$2:$B$1572,2,0),"")</f>
        <v>Jozsef Toth</v>
      </c>
      <c r="K732" s="151" t="str">
        <f t="shared" ca="1" si="11"/>
        <v>Jozsef Toth</v>
      </c>
    </row>
    <row r="733" spans="1:11" x14ac:dyDescent="0.25">
      <c r="A733" s="151">
        <f ca="1">IF(ISNUMBER(SEARCH('Resource Plan'!$C$10,B733,1)),MAX($A$1:A732)+1,0)</f>
        <v>732</v>
      </c>
      <c r="B733" t="s">
        <v>5355</v>
      </c>
      <c r="C733" t="s">
        <v>5356</v>
      </c>
      <c r="D733" t="s">
        <v>310</v>
      </c>
      <c r="E733" t="s">
        <v>7267</v>
      </c>
      <c r="F733" t="s">
        <v>2650</v>
      </c>
      <c r="G733" t="s">
        <v>2716</v>
      </c>
      <c r="I733" s="151" t="str">
        <f ca="1">IFERROR(VLOOKUP(ROWS($I$2:I733),$A$2:$B$1572,2,0),"")</f>
        <v>Jozsef Varga</v>
      </c>
      <c r="K733" s="151" t="str">
        <f t="shared" ca="1" si="11"/>
        <v>Jozsef Varga</v>
      </c>
    </row>
    <row r="734" spans="1:11" x14ac:dyDescent="0.25">
      <c r="A734" s="151">
        <f ca="1">IF(ISNUMBER(SEARCH('Resource Plan'!$C$10,B734,1)),MAX($A$1:A733)+1,0)</f>
        <v>733</v>
      </c>
      <c r="B734" t="s">
        <v>5712</v>
      </c>
      <c r="C734" t="s">
        <v>5713</v>
      </c>
      <c r="D734" t="s">
        <v>37</v>
      </c>
      <c r="E734" t="s">
        <v>37</v>
      </c>
      <c r="F734" t="s">
        <v>2650</v>
      </c>
      <c r="G734" t="s">
        <v>2716</v>
      </c>
      <c r="I734" s="151" t="str">
        <f ca="1">IFERROR(VLOOKUP(ROWS($I$2:I734),$A$2:$B$1572,2,0),"")</f>
        <v>Ju LIU</v>
      </c>
      <c r="K734" s="151" t="str">
        <f t="shared" ca="1" si="11"/>
        <v>Ju LIU</v>
      </c>
    </row>
    <row r="735" spans="1:11" x14ac:dyDescent="0.25">
      <c r="A735" s="151">
        <f ca="1">IF(ISNUMBER(SEARCH('Resource Plan'!$C$10,B735,1)),MAX($A$1:A734)+1,0)</f>
        <v>734</v>
      </c>
      <c r="B735" t="s">
        <v>3337</v>
      </c>
      <c r="C735" t="s">
        <v>3338</v>
      </c>
      <c r="D735" t="s">
        <v>3107</v>
      </c>
      <c r="E735" t="s">
        <v>40</v>
      </c>
      <c r="F735" t="s">
        <v>2650</v>
      </c>
      <c r="G735" t="s">
        <v>2716</v>
      </c>
      <c r="I735" s="151" t="str">
        <f ca="1">IFERROR(VLOOKUP(ROWS($I$2:I735),$A$2:$B$1572,2,0),"")</f>
        <v>JUAN MARTINEZ</v>
      </c>
      <c r="K735" s="151" t="str">
        <f t="shared" ca="1" si="11"/>
        <v>JUAN MARTINEZ</v>
      </c>
    </row>
    <row r="736" spans="1:11" x14ac:dyDescent="0.25">
      <c r="A736" s="151">
        <f ca="1">IF(ISNUMBER(SEARCH('Resource Plan'!$C$10,B736,1)),MAX($A$1:A735)+1,0)</f>
        <v>735</v>
      </c>
      <c r="B736" t="s">
        <v>3567</v>
      </c>
      <c r="C736" t="s">
        <v>3568</v>
      </c>
      <c r="D736" t="s">
        <v>3107</v>
      </c>
      <c r="E736" t="s">
        <v>40</v>
      </c>
      <c r="F736" t="s">
        <v>2650</v>
      </c>
      <c r="G736" t="s">
        <v>3017</v>
      </c>
      <c r="I736" s="151" t="str">
        <f ca="1">IFERROR(VLOOKUP(ROWS($I$2:I736),$A$2:$B$1572,2,0),"")</f>
        <v>JUAN RODRIGUEZ</v>
      </c>
      <c r="K736" s="151" t="str">
        <f t="shared" ca="1" si="11"/>
        <v>JUAN RODRIGUEZ</v>
      </c>
    </row>
    <row r="737" spans="1:11" x14ac:dyDescent="0.25">
      <c r="A737" s="151">
        <f ca="1">IF(ISNUMBER(SEARCH('Resource Plan'!$C$10,B737,1)),MAX($A$1:A736)+1,0)</f>
        <v>736</v>
      </c>
      <c r="B737" t="s">
        <v>4223</v>
      </c>
      <c r="C737" t="s">
        <v>4224</v>
      </c>
      <c r="D737" t="s">
        <v>3107</v>
      </c>
      <c r="E737" t="s">
        <v>40</v>
      </c>
      <c r="F737" t="s">
        <v>2650</v>
      </c>
      <c r="G737" t="s">
        <v>2658</v>
      </c>
      <c r="I737" s="151" t="str">
        <f ca="1">IFERROR(VLOOKUP(ROWS($I$2:I737),$A$2:$B$1572,2,0),"")</f>
        <v>JUAN ROMERO VILLAGOMEZ</v>
      </c>
      <c r="K737" s="151" t="str">
        <f t="shared" ca="1" si="11"/>
        <v>JUAN ROMERO VILLAGOMEZ</v>
      </c>
    </row>
    <row r="738" spans="1:11" x14ac:dyDescent="0.25">
      <c r="A738" s="151">
        <f ca="1">IF(ISNUMBER(SEARCH('Resource Plan'!$C$10,B738,1)),MAX($A$1:A737)+1,0)</f>
        <v>737</v>
      </c>
      <c r="B738" t="s">
        <v>4822</v>
      </c>
      <c r="C738" t="s">
        <v>4823</v>
      </c>
      <c r="D738" t="s">
        <v>105</v>
      </c>
      <c r="E738" t="s">
        <v>39</v>
      </c>
      <c r="F738" t="s">
        <v>2650</v>
      </c>
      <c r="G738" t="s">
        <v>2929</v>
      </c>
      <c r="I738" s="151" t="str">
        <f ca="1">IFERROR(VLOOKUP(ROWS($I$2:I738),$A$2:$B$1572,2,0),"")</f>
        <v>JULIANA CANAVEZE FONTOLAN</v>
      </c>
      <c r="K738" s="151" t="str">
        <f t="shared" ca="1" si="11"/>
        <v>JULIANA CANAVEZE FONTOLAN</v>
      </c>
    </row>
    <row r="739" spans="1:11" x14ac:dyDescent="0.25">
      <c r="A739" s="151">
        <f ca="1">IF(ISNUMBER(SEARCH('Resource Plan'!$C$10,B739,1)),MAX($A$1:A738)+1,0)</f>
        <v>738</v>
      </c>
      <c r="B739" t="s">
        <v>6047</v>
      </c>
      <c r="C739" t="s">
        <v>6121</v>
      </c>
      <c r="D739" t="s">
        <v>312</v>
      </c>
      <c r="E739" t="s">
        <v>2649</v>
      </c>
      <c r="F739" t="s">
        <v>2650</v>
      </c>
      <c r="G739" t="s">
        <v>3778</v>
      </c>
      <c r="I739" s="151" t="str">
        <f ca="1">IFERROR(VLOOKUP(ROWS($I$2:I739),$A$2:$B$1572,2,0),"")</f>
        <v xml:space="preserve">Julien Goudon </v>
      </c>
      <c r="K739" s="151" t="str">
        <f t="shared" ca="1" si="11"/>
        <v xml:space="preserve">Julien Goudon </v>
      </c>
    </row>
    <row r="740" spans="1:11" x14ac:dyDescent="0.25">
      <c r="A740" s="151">
        <f ca="1">IF(ISNUMBER(SEARCH('Resource Plan'!$C$10,B740,1)),MAX($A$1:A739)+1,0)</f>
        <v>739</v>
      </c>
      <c r="B740" t="s">
        <v>4763</v>
      </c>
      <c r="C740" t="s">
        <v>4764</v>
      </c>
      <c r="D740" t="s">
        <v>4765</v>
      </c>
      <c r="E740" t="s">
        <v>39</v>
      </c>
      <c r="F740" t="s">
        <v>2650</v>
      </c>
      <c r="G740" t="s">
        <v>2711</v>
      </c>
      <c r="I740" s="151" t="str">
        <f ca="1">IFERROR(VLOOKUP(ROWS($I$2:I740),$A$2:$B$1572,2,0),"")</f>
        <v>JULIO CESAR CUBAS CIEZA</v>
      </c>
      <c r="K740" s="151" t="str">
        <f t="shared" ca="1" si="11"/>
        <v>JULIO CESAR CUBAS CIEZA</v>
      </c>
    </row>
    <row r="741" spans="1:11" x14ac:dyDescent="0.25">
      <c r="A741" s="151">
        <f ca="1">IF(ISNUMBER(SEARCH('Resource Plan'!$C$10,B741,1)),MAX($A$1:A740)+1,0)</f>
        <v>740</v>
      </c>
      <c r="B741" t="s">
        <v>4157</v>
      </c>
      <c r="C741" t="s">
        <v>4158</v>
      </c>
      <c r="D741" t="s">
        <v>3107</v>
      </c>
      <c r="E741" t="s">
        <v>40</v>
      </c>
      <c r="F741" t="s">
        <v>2650</v>
      </c>
      <c r="G741" t="s">
        <v>2721</v>
      </c>
      <c r="I741" s="151" t="str">
        <f ca="1">IFERROR(VLOOKUP(ROWS($I$2:I741),$A$2:$B$1572,2,0),"")</f>
        <v>Julio Hinojosa</v>
      </c>
      <c r="K741" s="151" t="str">
        <f t="shared" ca="1" si="11"/>
        <v>Julio Hinojosa</v>
      </c>
    </row>
    <row r="742" spans="1:11" x14ac:dyDescent="0.25">
      <c r="A742" s="151">
        <f ca="1">IF(ISNUMBER(SEARCH('Resource Plan'!$C$10,B742,1)),MAX($A$1:A741)+1,0)</f>
        <v>741</v>
      </c>
      <c r="B742" t="s">
        <v>4115</v>
      </c>
      <c r="C742" t="s">
        <v>4116</v>
      </c>
      <c r="D742" t="s">
        <v>3788</v>
      </c>
      <c r="E742" t="s">
        <v>40</v>
      </c>
      <c r="F742" t="s">
        <v>2650</v>
      </c>
      <c r="G742" t="s">
        <v>2926</v>
      </c>
      <c r="I742" s="151" t="str">
        <f ca="1">IFERROR(VLOOKUP(ROWS($I$2:I742),$A$2:$B$1572,2,0),"")</f>
        <v>Julio Yañez Silva</v>
      </c>
      <c r="K742" s="151" t="str">
        <f t="shared" ca="1" si="11"/>
        <v>Julio Yañez Silva</v>
      </c>
    </row>
    <row r="743" spans="1:11" x14ac:dyDescent="0.25">
      <c r="A743" s="151">
        <f ca="1">IF(ISNUMBER(SEARCH('Resource Plan'!$C$10,B743,1)),MAX($A$1:A742)+1,0)</f>
        <v>742</v>
      </c>
      <c r="B743" t="s">
        <v>3361</v>
      </c>
      <c r="C743" t="s">
        <v>3362</v>
      </c>
      <c r="D743" t="s">
        <v>3107</v>
      </c>
      <c r="E743" t="s">
        <v>40</v>
      </c>
      <c r="F743" t="s">
        <v>2650</v>
      </c>
      <c r="G743" t="s">
        <v>2728</v>
      </c>
      <c r="I743" s="151" t="str">
        <f ca="1">IFERROR(VLOOKUP(ROWS($I$2:I743),$A$2:$B$1572,2,0),"")</f>
        <v>Julius Allen</v>
      </c>
      <c r="K743" s="151" t="str">
        <f t="shared" ca="1" si="11"/>
        <v>Julius Allen</v>
      </c>
    </row>
    <row r="744" spans="1:11" x14ac:dyDescent="0.25">
      <c r="A744" s="151">
        <f ca="1">IF(ISNUMBER(SEARCH('Resource Plan'!$C$10,B744,1)),MAX($A$1:A743)+1,0)</f>
        <v>743</v>
      </c>
      <c r="B744" t="s">
        <v>5680</v>
      </c>
      <c r="C744" t="s">
        <v>5681</v>
      </c>
      <c r="D744" t="s">
        <v>37</v>
      </c>
      <c r="E744" t="s">
        <v>37</v>
      </c>
      <c r="F744" t="s">
        <v>2650</v>
      </c>
      <c r="G744" t="s">
        <v>2728</v>
      </c>
      <c r="I744" s="151" t="str">
        <f ca="1">IFERROR(VLOOKUP(ROWS($I$2:I744),$A$2:$B$1572,2,0),"")</f>
        <v>Jun YAO</v>
      </c>
      <c r="K744" s="151" t="str">
        <f t="shared" ca="1" si="11"/>
        <v>Jun YAO</v>
      </c>
    </row>
    <row r="745" spans="1:11" x14ac:dyDescent="0.25">
      <c r="A745" s="151">
        <f ca="1">IF(ISNUMBER(SEARCH('Resource Plan'!$C$10,B745,1)),MAX($A$1:A744)+1,0)</f>
        <v>744</v>
      </c>
      <c r="B745" t="s">
        <v>2934</v>
      </c>
      <c r="C745" t="s">
        <v>2935</v>
      </c>
      <c r="D745" t="s">
        <v>318</v>
      </c>
      <c r="E745" t="s">
        <v>2649</v>
      </c>
      <c r="F745" t="s">
        <v>2650</v>
      </c>
      <c r="G745" t="s">
        <v>2929</v>
      </c>
      <c r="I745" s="151" t="str">
        <f ca="1">IFERROR(VLOOKUP(ROWS($I$2:I745),$A$2:$B$1572,2,0),"")</f>
        <v>Junbin TANG</v>
      </c>
      <c r="K745" s="151" t="str">
        <f t="shared" ca="1" si="11"/>
        <v>Junbin TANG</v>
      </c>
    </row>
    <row r="746" spans="1:11" x14ac:dyDescent="0.25">
      <c r="A746" s="151">
        <f ca="1">IF(ISNUMBER(SEARCH('Resource Plan'!$C$10,B746,1)),MAX($A$1:A745)+1,0)</f>
        <v>745</v>
      </c>
      <c r="B746" t="s">
        <v>3506</v>
      </c>
      <c r="C746" t="s">
        <v>3507</v>
      </c>
      <c r="D746" t="s">
        <v>3107</v>
      </c>
      <c r="E746" t="s">
        <v>40</v>
      </c>
      <c r="F746" t="s">
        <v>2650</v>
      </c>
      <c r="G746" t="s">
        <v>2716</v>
      </c>
      <c r="I746" s="151" t="str">
        <f ca="1">IFERROR(VLOOKUP(ROWS($I$2:I746),$A$2:$B$1572,2,0),"")</f>
        <v>June Deblasio</v>
      </c>
      <c r="K746" s="151" t="str">
        <f t="shared" ca="1" si="11"/>
        <v>June Deblasio</v>
      </c>
    </row>
    <row r="747" spans="1:11" x14ac:dyDescent="0.25">
      <c r="A747" s="151">
        <f ca="1">IF(ISNUMBER(SEARCH('Resource Plan'!$C$10,B747,1)),MAX($A$1:A746)+1,0)</f>
        <v>746</v>
      </c>
      <c r="B747" t="s">
        <v>2893</v>
      </c>
      <c r="C747" t="s">
        <v>2894</v>
      </c>
      <c r="D747" t="s">
        <v>318</v>
      </c>
      <c r="E747" t="s">
        <v>2649</v>
      </c>
      <c r="F747" t="s">
        <v>2650</v>
      </c>
      <c r="G747" t="s">
        <v>2716</v>
      </c>
      <c r="I747" s="151" t="str">
        <f ca="1">IFERROR(VLOOKUP(ROWS($I$2:I747),$A$2:$B$1572,2,0),"")</f>
        <v>Jupri Bin AMAT</v>
      </c>
      <c r="K747" s="151" t="str">
        <f t="shared" ca="1" si="11"/>
        <v>Jupri Bin AMAT</v>
      </c>
    </row>
    <row r="748" spans="1:11" x14ac:dyDescent="0.25">
      <c r="A748" s="151">
        <f ca="1">IF(ISNUMBER(SEARCH('Resource Plan'!$C$10,B748,1)),MAX($A$1:A747)+1,0)</f>
        <v>747</v>
      </c>
      <c r="B748" t="s">
        <v>3405</v>
      </c>
      <c r="C748" t="s">
        <v>3406</v>
      </c>
      <c r="D748" t="s">
        <v>3107</v>
      </c>
      <c r="E748" t="s">
        <v>40</v>
      </c>
      <c r="F748" t="s">
        <v>2650</v>
      </c>
      <c r="G748" t="s">
        <v>2716</v>
      </c>
      <c r="I748" s="151" t="str">
        <f ca="1">IFERROR(VLOOKUP(ROWS($I$2:I748),$A$2:$B$1572,2,0),"")</f>
        <v>Justin Meloy</v>
      </c>
      <c r="K748" s="151" t="str">
        <f t="shared" ca="1" si="11"/>
        <v>Justin Meloy</v>
      </c>
    </row>
    <row r="749" spans="1:11" x14ac:dyDescent="0.25">
      <c r="A749" s="151">
        <f ca="1">IF(ISNUMBER(SEARCH('Resource Plan'!$C$10,B749,1)),MAX($A$1:A748)+1,0)</f>
        <v>748</v>
      </c>
      <c r="B749" t="s">
        <v>3438</v>
      </c>
      <c r="C749" t="s">
        <v>3439</v>
      </c>
      <c r="D749" t="s">
        <v>3107</v>
      </c>
      <c r="E749" t="s">
        <v>40</v>
      </c>
      <c r="F749" t="s">
        <v>2650</v>
      </c>
      <c r="G749" t="s">
        <v>3017</v>
      </c>
      <c r="I749" s="151" t="str">
        <f ca="1">IFERROR(VLOOKUP(ROWS($I$2:I749),$A$2:$B$1572,2,0),"")</f>
        <v>Justin Smith</v>
      </c>
      <c r="K749" s="151" t="str">
        <f t="shared" ca="1" si="11"/>
        <v>Justin Smith</v>
      </c>
    </row>
    <row r="750" spans="1:11" x14ac:dyDescent="0.25">
      <c r="A750" s="151">
        <f ca="1">IF(ISNUMBER(SEARCH('Resource Plan'!$C$10,B750,1)),MAX($A$1:A749)+1,0)</f>
        <v>749</v>
      </c>
      <c r="B750" t="s">
        <v>5007</v>
      </c>
      <c r="C750" t="s">
        <v>5008</v>
      </c>
      <c r="D750" t="s">
        <v>318</v>
      </c>
      <c r="E750" t="s">
        <v>2649</v>
      </c>
      <c r="F750" t="s">
        <v>2650</v>
      </c>
      <c r="G750" t="s">
        <v>4290</v>
      </c>
      <c r="I750" s="151" t="str">
        <f ca="1">IFERROR(VLOOKUP(ROWS($I$2:I750),$A$2:$B$1572,2,0),"")</f>
        <v>Kah Fai CHAN</v>
      </c>
      <c r="K750" s="151" t="str">
        <f t="shared" ca="1" si="11"/>
        <v>Kah Fai CHAN</v>
      </c>
    </row>
    <row r="751" spans="1:11" x14ac:dyDescent="0.25">
      <c r="A751" s="151">
        <f ca="1">IF(ISNUMBER(SEARCH('Resource Plan'!$C$10,B751,1)),MAX($A$1:A750)+1,0)</f>
        <v>750</v>
      </c>
      <c r="B751" t="s">
        <v>5011</v>
      </c>
      <c r="C751" t="s">
        <v>5012</v>
      </c>
      <c r="D751" t="s">
        <v>318</v>
      </c>
      <c r="E751" t="s">
        <v>2649</v>
      </c>
      <c r="F751" t="s">
        <v>2650</v>
      </c>
      <c r="G751" t="s">
        <v>3762</v>
      </c>
      <c r="I751" s="151" t="str">
        <f ca="1">IFERROR(VLOOKUP(ROWS($I$2:I751),$A$2:$B$1572,2,0),"")</f>
        <v>Kah Lim CHONG</v>
      </c>
      <c r="K751" s="151" t="str">
        <f t="shared" ca="1" si="11"/>
        <v>Kah Lim CHONG</v>
      </c>
    </row>
    <row r="752" spans="1:11" x14ac:dyDescent="0.25">
      <c r="A752" s="151">
        <f ca="1">IF(ISNUMBER(SEARCH('Resource Plan'!$C$10,B752,1)),MAX($A$1:A751)+1,0)</f>
        <v>751</v>
      </c>
      <c r="B752" t="s">
        <v>2973</v>
      </c>
      <c r="C752" t="s">
        <v>2974</v>
      </c>
      <c r="D752" t="s">
        <v>318</v>
      </c>
      <c r="E752" t="s">
        <v>2649</v>
      </c>
      <c r="F752" t="s">
        <v>2650</v>
      </c>
      <c r="G752" t="s">
        <v>2716</v>
      </c>
      <c r="I752" s="151" t="str">
        <f ca="1">IFERROR(VLOOKUP(ROWS($I$2:I752),$A$2:$B$1572,2,0),"")</f>
        <v>Kah Meng CHONG</v>
      </c>
      <c r="K752" s="151" t="str">
        <f t="shared" ca="1" si="11"/>
        <v>Kah Meng CHONG</v>
      </c>
    </row>
    <row r="753" spans="1:11" x14ac:dyDescent="0.25">
      <c r="A753" s="151">
        <f ca="1">IF(ISNUMBER(SEARCH('Resource Plan'!$C$10,B753,1)),MAX($A$1:A752)+1,0)</f>
        <v>752</v>
      </c>
      <c r="B753" t="s">
        <v>2825</v>
      </c>
      <c r="C753" t="s">
        <v>2826</v>
      </c>
      <c r="D753" t="s">
        <v>318</v>
      </c>
      <c r="E753" t="s">
        <v>2649</v>
      </c>
      <c r="F753" t="s">
        <v>2650</v>
      </c>
      <c r="G753" t="s">
        <v>2721</v>
      </c>
      <c r="I753" s="151" t="str">
        <f ca="1">IFERROR(VLOOKUP(ROWS($I$2:I753),$A$2:$B$1572,2,0),"")</f>
        <v>Kah Min CHONG</v>
      </c>
      <c r="K753" s="151" t="str">
        <f t="shared" ca="1" si="11"/>
        <v>Kah Min CHONG</v>
      </c>
    </row>
    <row r="754" spans="1:11" x14ac:dyDescent="0.25">
      <c r="A754" s="151">
        <f ca="1">IF(ISNUMBER(SEARCH('Resource Plan'!$C$10,B754,1)),MAX($A$1:A753)+1,0)</f>
        <v>753</v>
      </c>
      <c r="B754" t="s">
        <v>2927</v>
      </c>
      <c r="C754" t="s">
        <v>2928</v>
      </c>
      <c r="D754" t="s">
        <v>318</v>
      </c>
      <c r="E754" t="s">
        <v>2649</v>
      </c>
      <c r="F754" t="s">
        <v>2650</v>
      </c>
      <c r="G754" t="s">
        <v>2929</v>
      </c>
      <c r="I754" s="151" t="str">
        <f ca="1">IFERROR(VLOOKUP(ROWS($I$2:I754),$A$2:$B$1572,2,0),"")</f>
        <v>Kai Gui SIM</v>
      </c>
      <c r="K754" s="151" t="str">
        <f t="shared" ca="1" si="11"/>
        <v>Kai Gui SIM</v>
      </c>
    </row>
    <row r="755" spans="1:11" x14ac:dyDescent="0.25">
      <c r="A755" s="151">
        <f ca="1">IF(ISNUMBER(SEARCH('Resource Plan'!$C$10,B755,1)),MAX($A$1:A754)+1,0)</f>
        <v>754</v>
      </c>
      <c r="B755" t="s">
        <v>2682</v>
      </c>
      <c r="C755" t="s">
        <v>2683</v>
      </c>
      <c r="D755" t="s">
        <v>318</v>
      </c>
      <c r="E755" t="s">
        <v>2649</v>
      </c>
      <c r="F755" t="s">
        <v>2650</v>
      </c>
      <c r="G755" t="s">
        <v>2665</v>
      </c>
      <c r="I755" s="151" t="str">
        <f ca="1">IFERROR(VLOOKUP(ROWS($I$2:I755),$A$2:$B$1572,2,0),"")</f>
        <v>Kai Xin NG</v>
      </c>
      <c r="K755" s="151" t="str">
        <f t="shared" ca="1" si="11"/>
        <v>Kai Xin NG</v>
      </c>
    </row>
    <row r="756" spans="1:11" x14ac:dyDescent="0.25">
      <c r="A756" s="151">
        <f ca="1">IF(ISNUMBER(SEARCH('Resource Plan'!$C$10,B756,1)),MAX($A$1:A755)+1,0)</f>
        <v>755</v>
      </c>
      <c r="B756" t="s">
        <v>2745</v>
      </c>
      <c r="C756" t="s">
        <v>2746</v>
      </c>
      <c r="D756" t="s">
        <v>318</v>
      </c>
      <c r="E756" t="s">
        <v>2649</v>
      </c>
      <c r="F756" t="s">
        <v>2650</v>
      </c>
      <c r="G756" t="s">
        <v>2716</v>
      </c>
      <c r="I756" s="151" t="str">
        <f ca="1">IFERROR(VLOOKUP(ROWS($I$2:I756),$A$2:$B$1572,2,0),"")</f>
        <v>Kai YI</v>
      </c>
      <c r="K756" s="151" t="str">
        <f t="shared" ca="1" si="11"/>
        <v>Kai YI</v>
      </c>
    </row>
    <row r="757" spans="1:11" x14ac:dyDescent="0.25">
      <c r="A757" s="151">
        <f ca="1">IF(ISNUMBER(SEARCH('Resource Plan'!$C$10,B757,1)),MAX($A$1:A756)+1,0)</f>
        <v>756</v>
      </c>
      <c r="B757" t="s">
        <v>2871</v>
      </c>
      <c r="C757" t="s">
        <v>2872</v>
      </c>
      <c r="D757" t="s">
        <v>318</v>
      </c>
      <c r="E757" t="s">
        <v>2649</v>
      </c>
      <c r="F757" t="s">
        <v>2650</v>
      </c>
      <c r="G757" t="s">
        <v>2716</v>
      </c>
      <c r="I757" s="151" t="str">
        <f ca="1">IFERROR(VLOOKUP(ROWS($I$2:I757),$A$2:$B$1572,2,0),"")</f>
        <v>Kalaiselvan A L KUPUSAMY</v>
      </c>
      <c r="K757" s="151" t="str">
        <f t="shared" ca="1" si="11"/>
        <v>Kalaiselvan A L KUPUSAMY</v>
      </c>
    </row>
    <row r="758" spans="1:11" x14ac:dyDescent="0.25">
      <c r="A758" s="151">
        <f ca="1">IF(ISNUMBER(SEARCH('Resource Plan'!$C$10,B758,1)),MAX($A$1:A757)+1,0)</f>
        <v>757</v>
      </c>
      <c r="B758" t="s">
        <v>2999</v>
      </c>
      <c r="C758" t="s">
        <v>3000</v>
      </c>
      <c r="D758" t="s">
        <v>318</v>
      </c>
      <c r="E758" t="s">
        <v>2649</v>
      </c>
      <c r="F758" t="s">
        <v>2650</v>
      </c>
      <c r="G758" t="s">
        <v>2986</v>
      </c>
      <c r="I758" s="151" t="str">
        <f ca="1">IFERROR(VLOOKUP(ROWS($I$2:I758),$A$2:$B$1572,2,0),"")</f>
        <v>Kam Seng YIP</v>
      </c>
      <c r="K758" s="151" t="str">
        <f t="shared" ca="1" si="11"/>
        <v>Kam Seng YIP</v>
      </c>
    </row>
    <row r="759" spans="1:11" x14ac:dyDescent="0.25">
      <c r="A759" s="151">
        <f ca="1">IF(ISNUMBER(SEARCH('Resource Plan'!$C$10,B759,1)),MAX($A$1:A758)+1,0)</f>
        <v>758</v>
      </c>
      <c r="B759" t="s">
        <v>3064</v>
      </c>
      <c r="C759" t="s">
        <v>3065</v>
      </c>
      <c r="D759" t="s">
        <v>318</v>
      </c>
      <c r="E759" t="s">
        <v>2649</v>
      </c>
      <c r="F759" t="s">
        <v>2650</v>
      </c>
      <c r="G759" t="s">
        <v>3020</v>
      </c>
      <c r="I759" s="151" t="str">
        <f ca="1">IFERROR(VLOOKUP(ROWS($I$2:I759),$A$2:$B$1572,2,0),"")</f>
        <v>Kar Luen LAI</v>
      </c>
      <c r="K759" s="151" t="str">
        <f t="shared" ca="1" si="11"/>
        <v>Kar Luen LAI</v>
      </c>
    </row>
    <row r="760" spans="1:11" x14ac:dyDescent="0.25">
      <c r="A760" s="151">
        <f ca="1">IF(ISNUMBER(SEARCH('Resource Plan'!$C$10,B760,1)),MAX($A$1:A759)+1,0)</f>
        <v>759</v>
      </c>
      <c r="B760" t="s">
        <v>3821</v>
      </c>
      <c r="C760" t="s">
        <v>3822</v>
      </c>
      <c r="D760" t="s">
        <v>3107</v>
      </c>
      <c r="E760" t="s">
        <v>40</v>
      </c>
      <c r="F760" t="s">
        <v>2650</v>
      </c>
      <c r="G760" t="s">
        <v>2926</v>
      </c>
      <c r="I760" s="151" t="str">
        <f ca="1">IFERROR(VLOOKUP(ROWS($I$2:I760),$A$2:$B$1572,2,0),"")</f>
        <v>KAREN SOUSA</v>
      </c>
      <c r="K760" s="151" t="str">
        <f t="shared" ca="1" si="11"/>
        <v>KAREN SOUSA</v>
      </c>
    </row>
    <row r="761" spans="1:11" x14ac:dyDescent="0.25">
      <c r="A761" s="151">
        <f ca="1">IF(ISNUMBER(SEARCH('Resource Plan'!$C$10,B761,1)),MAX($A$1:A760)+1,0)</f>
        <v>760</v>
      </c>
      <c r="B761" t="s">
        <v>6048</v>
      </c>
      <c r="C761" t="s">
        <v>6122</v>
      </c>
      <c r="D761" t="s">
        <v>83</v>
      </c>
      <c r="E761" t="s">
        <v>7267</v>
      </c>
      <c r="F761" t="s">
        <v>2650</v>
      </c>
      <c r="G761" t="s">
        <v>3783</v>
      </c>
      <c r="I761" s="151" t="str">
        <f ca="1">IFERROR(VLOOKUP(ROWS($I$2:I761),$A$2:$B$1572,2,0),"")</f>
        <v>Karine Picard</v>
      </c>
      <c r="K761" s="151" t="str">
        <f t="shared" ca="1" si="11"/>
        <v>Karine Picard</v>
      </c>
    </row>
    <row r="762" spans="1:11" x14ac:dyDescent="0.25">
      <c r="A762" s="151">
        <f ca="1">IF(ISNUMBER(SEARCH('Resource Plan'!$C$10,B762,1)),MAX($A$1:A761)+1,0)</f>
        <v>761</v>
      </c>
      <c r="B762" t="s">
        <v>4833</v>
      </c>
      <c r="C762" t="s">
        <v>4834</v>
      </c>
      <c r="D762" t="s">
        <v>318</v>
      </c>
      <c r="E762" t="s">
        <v>2649</v>
      </c>
      <c r="F762" t="s">
        <v>2650</v>
      </c>
      <c r="G762" t="s">
        <v>3717</v>
      </c>
      <c r="I762" s="151" t="str">
        <f ca="1">IFERROR(VLOOKUP(ROWS($I$2:I762),$A$2:$B$1572,2,0),"")</f>
        <v>Karl Michel Robert BOUGUE</v>
      </c>
      <c r="K762" s="151" t="str">
        <f t="shared" ca="1" si="11"/>
        <v>Karl Michel Robert BOUGUE</v>
      </c>
    </row>
    <row r="763" spans="1:11" x14ac:dyDescent="0.25">
      <c r="A763" s="151">
        <f ca="1">IF(ISNUMBER(SEARCH('Resource Plan'!$C$10,B763,1)),MAX($A$1:A762)+1,0)</f>
        <v>762</v>
      </c>
      <c r="B763" t="s">
        <v>4775</v>
      </c>
      <c r="C763" t="s">
        <v>4776</v>
      </c>
      <c r="D763" t="s">
        <v>4765</v>
      </c>
      <c r="E763" t="s">
        <v>39</v>
      </c>
      <c r="F763" t="s">
        <v>2650</v>
      </c>
      <c r="G763" t="s">
        <v>4379</v>
      </c>
      <c r="I763" s="151" t="str">
        <f ca="1">IFERROR(VLOOKUP(ROWS($I$2:I763),$A$2:$B$1572,2,0),"")</f>
        <v>KARLA LISETTE BUSTAMANTE  RIVERA</v>
      </c>
      <c r="K763" s="151" t="str">
        <f t="shared" ca="1" si="11"/>
        <v>KARLA LISETTE BUSTAMANTE  RIVERA</v>
      </c>
    </row>
    <row r="764" spans="1:11" x14ac:dyDescent="0.25">
      <c r="A764" s="151">
        <f ca="1">IF(ISNUMBER(SEARCH('Resource Plan'!$C$10,B764,1)),MAX($A$1:A763)+1,0)</f>
        <v>763</v>
      </c>
      <c r="B764" t="s">
        <v>4149</v>
      </c>
      <c r="C764" t="s">
        <v>4150</v>
      </c>
      <c r="D764" t="s">
        <v>3107</v>
      </c>
      <c r="E764" t="s">
        <v>40</v>
      </c>
      <c r="F764" t="s">
        <v>2650</v>
      </c>
      <c r="G764" t="s">
        <v>2716</v>
      </c>
      <c r="I764" s="151" t="str">
        <f ca="1">IFERROR(VLOOKUP(ROWS($I$2:I764),$A$2:$B$1572,2,0),"")</f>
        <v>Karlos Lopez</v>
      </c>
      <c r="K764" s="151" t="str">
        <f t="shared" ca="1" si="11"/>
        <v>Karlos Lopez</v>
      </c>
    </row>
    <row r="765" spans="1:11" x14ac:dyDescent="0.25">
      <c r="A765" s="151">
        <f ca="1">IF(ISNUMBER(SEARCH('Resource Plan'!$C$10,B765,1)),MAX($A$1:A764)+1,0)</f>
        <v>764</v>
      </c>
      <c r="B765" t="s">
        <v>5142</v>
      </c>
      <c r="C765" t="s">
        <v>5143</v>
      </c>
      <c r="D765" t="s">
        <v>310</v>
      </c>
      <c r="E765" t="s">
        <v>7267</v>
      </c>
      <c r="F765" t="s">
        <v>2650</v>
      </c>
      <c r="G765" t="s">
        <v>2950</v>
      </c>
      <c r="I765" s="151" t="str">
        <f ca="1">IFERROR(VLOOKUP(ROWS($I$2:I765),$A$2:$B$1572,2,0),"")</f>
        <v>Karoly Madar</v>
      </c>
      <c r="K765" s="151" t="str">
        <f t="shared" ca="1" si="11"/>
        <v>Karoly Madar</v>
      </c>
    </row>
    <row r="766" spans="1:11" x14ac:dyDescent="0.25">
      <c r="A766" s="151">
        <f ca="1">IF(ISNUMBER(SEARCH('Resource Plan'!$C$10,B766,1)),MAX($A$1:A765)+1,0)</f>
        <v>765</v>
      </c>
      <c r="B766" t="s">
        <v>5343</v>
      </c>
      <c r="C766" t="s">
        <v>5344</v>
      </c>
      <c r="D766" t="s">
        <v>310</v>
      </c>
      <c r="E766" t="s">
        <v>7267</v>
      </c>
      <c r="F766" t="s">
        <v>2650</v>
      </c>
      <c r="G766" t="s">
        <v>2716</v>
      </c>
      <c r="I766" s="151" t="str">
        <f ca="1">IFERROR(VLOOKUP(ROWS($I$2:I766),$A$2:$B$1572,2,0),"")</f>
        <v>Karoly Nyul</v>
      </c>
      <c r="K766" s="151" t="str">
        <f t="shared" ca="1" si="11"/>
        <v>Karoly Nyul</v>
      </c>
    </row>
    <row r="767" spans="1:11" x14ac:dyDescent="0.25">
      <c r="A767" s="151">
        <f ca="1">IF(ISNUMBER(SEARCH('Resource Plan'!$C$10,B767,1)),MAX($A$1:A766)+1,0)</f>
        <v>766</v>
      </c>
      <c r="B767" t="s">
        <v>4103</v>
      </c>
      <c r="C767" t="s">
        <v>4104</v>
      </c>
      <c r="D767" t="s">
        <v>3107</v>
      </c>
      <c r="E767" t="s">
        <v>40</v>
      </c>
      <c r="F767" t="s">
        <v>2650</v>
      </c>
      <c r="G767" t="s">
        <v>3757</v>
      </c>
      <c r="I767" s="151" t="str">
        <f ca="1">IFERROR(VLOOKUP(ROWS($I$2:I767),$A$2:$B$1572,2,0),"")</f>
        <v>Katina Stavrou</v>
      </c>
      <c r="K767" s="151" t="str">
        <f t="shared" ca="1" si="11"/>
        <v>Katina Stavrou</v>
      </c>
    </row>
    <row r="768" spans="1:11" x14ac:dyDescent="0.25">
      <c r="A768" s="151">
        <f ca="1">IF(ISNUMBER(SEARCH('Resource Plan'!$C$10,B768,1)),MAX($A$1:A767)+1,0)</f>
        <v>767</v>
      </c>
      <c r="B768" t="s">
        <v>2674</v>
      </c>
      <c r="C768" t="s">
        <v>2675</v>
      </c>
      <c r="D768" t="s">
        <v>318</v>
      </c>
      <c r="E768" t="s">
        <v>2649</v>
      </c>
      <c r="F768" t="s">
        <v>2650</v>
      </c>
      <c r="G768" t="s">
        <v>2665</v>
      </c>
      <c r="I768" s="151" t="str">
        <f ca="1">IFERROR(VLOOKUP(ROWS($I$2:I768),$A$2:$B$1572,2,0),"")</f>
        <v>Kavidha KARUNAKARAN</v>
      </c>
      <c r="K768" s="151" t="str">
        <f t="shared" ca="1" si="11"/>
        <v>Kavidha KARUNAKARAN</v>
      </c>
    </row>
    <row r="769" spans="1:11" x14ac:dyDescent="0.25">
      <c r="A769" s="151">
        <f ca="1">IF(ISNUMBER(SEARCH('Resource Plan'!$C$10,B769,1)),MAX($A$1:A768)+1,0)</f>
        <v>768</v>
      </c>
      <c r="B769" t="s">
        <v>5025</v>
      </c>
      <c r="C769" t="s">
        <v>5026</v>
      </c>
      <c r="D769" t="s">
        <v>109</v>
      </c>
      <c r="E769" t="s">
        <v>2649</v>
      </c>
      <c r="F769" t="s">
        <v>2650</v>
      </c>
      <c r="G769" t="s">
        <v>4290</v>
      </c>
      <c r="I769" s="151" t="str">
        <f ca="1">IFERROR(VLOOKUP(ROWS($I$2:I769),$A$2:$B$1572,2,0),"")</f>
        <v>Kazumi YOSHIDA</v>
      </c>
      <c r="K769" s="151" t="str">
        <f t="shared" ca="1" si="11"/>
        <v>Kazumi YOSHIDA</v>
      </c>
    </row>
    <row r="770" spans="1:11" x14ac:dyDescent="0.25">
      <c r="A770" s="151">
        <f ca="1">IF(ISNUMBER(SEARCH('Resource Plan'!$C$10,B770,1)),MAX($A$1:A769)+1,0)</f>
        <v>769</v>
      </c>
      <c r="B770" t="s">
        <v>2835</v>
      </c>
      <c r="C770" t="s">
        <v>2836</v>
      </c>
      <c r="D770" t="s">
        <v>318</v>
      </c>
      <c r="E770" t="s">
        <v>2649</v>
      </c>
      <c r="F770" t="s">
        <v>2650</v>
      </c>
      <c r="G770" t="s">
        <v>2716</v>
      </c>
      <c r="I770" s="151" t="str">
        <f ca="1">IFERROR(VLOOKUP(ROWS($I$2:I770),$A$2:$B$1572,2,0),"")</f>
        <v>Kee Boon LEE</v>
      </c>
      <c r="K770" s="151" t="str">
        <f t="shared" ca="1" si="11"/>
        <v>Kee Boon LEE</v>
      </c>
    </row>
    <row r="771" spans="1:11" x14ac:dyDescent="0.25">
      <c r="A771" s="151">
        <f ca="1">IF(ISNUMBER(SEARCH('Resource Plan'!$C$10,B771,1)),MAX($A$1:A770)+1,0)</f>
        <v>770</v>
      </c>
      <c r="B771" t="s">
        <v>4293</v>
      </c>
      <c r="C771" t="s">
        <v>4294</v>
      </c>
      <c r="D771" t="s">
        <v>3107</v>
      </c>
      <c r="E771" t="s">
        <v>40</v>
      </c>
      <c r="F771" t="s">
        <v>2650</v>
      </c>
      <c r="G771" t="s">
        <v>4295</v>
      </c>
      <c r="I771" s="151" t="str">
        <f ca="1">IFERROR(VLOOKUP(ROWS($I$2:I771),$A$2:$B$1572,2,0),"")</f>
        <v>Keith Bittinger</v>
      </c>
      <c r="K771" s="151" t="str">
        <f t="shared" ref="K771:K834" ca="1" si="12">OFFSET($I$2,,,$K$1)</f>
        <v>Keith Bittinger</v>
      </c>
    </row>
    <row r="772" spans="1:11" x14ac:dyDescent="0.25">
      <c r="A772" s="151">
        <f ca="1">IF(ISNUMBER(SEARCH('Resource Plan'!$C$10,B772,1)),MAX($A$1:A771)+1,0)</f>
        <v>771</v>
      </c>
      <c r="B772" t="s">
        <v>3829</v>
      </c>
      <c r="C772" t="s">
        <v>3830</v>
      </c>
      <c r="D772" t="s">
        <v>3107</v>
      </c>
      <c r="E772" t="s">
        <v>40</v>
      </c>
      <c r="F772" t="s">
        <v>2650</v>
      </c>
      <c r="G772" t="s">
        <v>2654</v>
      </c>
      <c r="I772" s="151" t="str">
        <f ca="1">IFERROR(VLOOKUP(ROWS($I$2:I772),$A$2:$B$1572,2,0),"")</f>
        <v>Kelly Collier</v>
      </c>
      <c r="K772" s="151" t="str">
        <f t="shared" ca="1" si="12"/>
        <v>Kelly Collier</v>
      </c>
    </row>
    <row r="773" spans="1:11" x14ac:dyDescent="0.25">
      <c r="A773" s="151">
        <f ca="1">IF(ISNUMBER(SEARCH('Resource Plan'!$C$10,B773,1)),MAX($A$1:A772)+1,0)</f>
        <v>772</v>
      </c>
      <c r="B773" t="s">
        <v>3172</v>
      </c>
      <c r="C773" t="s">
        <v>3173</v>
      </c>
      <c r="D773" t="s">
        <v>3107</v>
      </c>
      <c r="E773" t="s">
        <v>40</v>
      </c>
      <c r="F773" t="s">
        <v>2650</v>
      </c>
      <c r="G773" t="s">
        <v>2721</v>
      </c>
      <c r="I773" s="151" t="str">
        <f ca="1">IFERROR(VLOOKUP(ROWS($I$2:I773),$A$2:$B$1572,2,0),"")</f>
        <v>Kenneth Gulick</v>
      </c>
      <c r="K773" s="151" t="str">
        <f t="shared" ca="1" si="12"/>
        <v>Kenneth Gulick</v>
      </c>
    </row>
    <row r="774" spans="1:11" x14ac:dyDescent="0.25">
      <c r="A774" s="151">
        <f ca="1">IF(ISNUMBER(SEARCH('Resource Plan'!$C$10,B774,1)),MAX($A$1:A773)+1,0)</f>
        <v>773</v>
      </c>
      <c r="B774" t="s">
        <v>3470</v>
      </c>
      <c r="C774" t="s">
        <v>3471</v>
      </c>
      <c r="D774" t="s">
        <v>3107</v>
      </c>
      <c r="E774" t="s">
        <v>40</v>
      </c>
      <c r="F774" t="s">
        <v>2650</v>
      </c>
      <c r="G774" t="s">
        <v>2716</v>
      </c>
      <c r="I774" s="151" t="str">
        <f ca="1">IFERROR(VLOOKUP(ROWS($I$2:I774),$A$2:$B$1572,2,0),"")</f>
        <v>Kenneth Houp</v>
      </c>
      <c r="K774" s="151" t="str">
        <f t="shared" ca="1" si="12"/>
        <v>Kenneth Houp</v>
      </c>
    </row>
    <row r="775" spans="1:11" x14ac:dyDescent="0.25">
      <c r="A775" s="151">
        <f ca="1">IF(ISNUMBER(SEARCH('Resource Plan'!$C$10,B775,1)),MAX($A$1:A774)+1,0)</f>
        <v>774</v>
      </c>
      <c r="B775" t="s">
        <v>3474</v>
      </c>
      <c r="C775" t="s">
        <v>3475</v>
      </c>
      <c r="D775" t="s">
        <v>3107</v>
      </c>
      <c r="E775" t="s">
        <v>40</v>
      </c>
      <c r="F775" t="s">
        <v>2650</v>
      </c>
      <c r="G775" t="s">
        <v>2716</v>
      </c>
      <c r="I775" s="151" t="str">
        <f ca="1">IFERROR(VLOOKUP(ROWS($I$2:I775),$A$2:$B$1572,2,0),"")</f>
        <v>Kenneth McMillin</v>
      </c>
      <c r="K775" s="151" t="str">
        <f t="shared" ca="1" si="12"/>
        <v>Kenneth McMillin</v>
      </c>
    </row>
    <row r="776" spans="1:11" x14ac:dyDescent="0.25">
      <c r="A776" s="151">
        <f ca="1">IF(ISNUMBER(SEARCH('Resource Plan'!$C$10,B776,1)),MAX($A$1:A775)+1,0)</f>
        <v>775</v>
      </c>
      <c r="B776" t="s">
        <v>3415</v>
      </c>
      <c r="C776" t="s">
        <v>3416</v>
      </c>
      <c r="D776" t="s">
        <v>3107</v>
      </c>
      <c r="E776" t="s">
        <v>40</v>
      </c>
      <c r="F776" t="s">
        <v>2650</v>
      </c>
      <c r="G776" t="s">
        <v>2716</v>
      </c>
      <c r="I776" s="151" t="str">
        <f ca="1">IFERROR(VLOOKUP(ROWS($I$2:I776),$A$2:$B$1572,2,0),"")</f>
        <v>Kenyana Stripling</v>
      </c>
      <c r="K776" s="151" t="str">
        <f t="shared" ca="1" si="12"/>
        <v>Kenyana Stripling</v>
      </c>
    </row>
    <row r="777" spans="1:11" x14ac:dyDescent="0.25">
      <c r="A777" s="151">
        <f ca="1">IF(ISNUMBER(SEARCH('Resource Plan'!$C$10,B777,1)),MAX($A$1:A776)+1,0)</f>
        <v>776</v>
      </c>
      <c r="B777" t="s">
        <v>3516</v>
      </c>
      <c r="C777" t="s">
        <v>3517</v>
      </c>
      <c r="D777" t="s">
        <v>3107</v>
      </c>
      <c r="E777" t="s">
        <v>40</v>
      </c>
      <c r="F777" t="s">
        <v>2650</v>
      </c>
      <c r="G777" t="s">
        <v>2716</v>
      </c>
      <c r="I777" s="151" t="str">
        <f ca="1">IFERROR(VLOOKUP(ROWS($I$2:I777),$A$2:$B$1572,2,0),"")</f>
        <v>Kevin Morrison</v>
      </c>
      <c r="K777" s="151" t="str">
        <f t="shared" ca="1" si="12"/>
        <v>Kevin Morrison</v>
      </c>
    </row>
    <row r="778" spans="1:11" x14ac:dyDescent="0.25">
      <c r="A778" s="151">
        <f ca="1">IF(ISNUMBER(SEARCH('Resource Plan'!$C$10,B778,1)),MAX($A$1:A777)+1,0)</f>
        <v>777</v>
      </c>
      <c r="B778" t="s">
        <v>3122</v>
      </c>
      <c r="C778" t="s">
        <v>3123</v>
      </c>
      <c r="D778" t="s">
        <v>3107</v>
      </c>
      <c r="E778" t="s">
        <v>40</v>
      </c>
      <c r="F778" t="s">
        <v>2650</v>
      </c>
      <c r="G778" t="s">
        <v>2940</v>
      </c>
      <c r="I778" s="151" t="str">
        <f ca="1">IFERROR(VLOOKUP(ROWS($I$2:I778),$A$2:$B$1572,2,0),"")</f>
        <v>KEVIN S WRIGHT</v>
      </c>
      <c r="K778" s="151" t="str">
        <f t="shared" ca="1" si="12"/>
        <v>KEVIN S WRIGHT</v>
      </c>
    </row>
    <row r="779" spans="1:11" x14ac:dyDescent="0.25">
      <c r="A779" s="151">
        <f ca="1">IF(ISNUMBER(SEARCH('Resource Plan'!$C$10,B779,1)),MAX($A$1:A778)+1,0)</f>
        <v>778</v>
      </c>
      <c r="B779" t="s">
        <v>3906</v>
      </c>
      <c r="C779" t="s">
        <v>3907</v>
      </c>
      <c r="D779" t="s">
        <v>3107</v>
      </c>
      <c r="E779" t="s">
        <v>40</v>
      </c>
      <c r="F779" t="s">
        <v>2650</v>
      </c>
      <c r="G779" t="s">
        <v>2716</v>
      </c>
      <c r="I779" s="151" t="str">
        <f ca="1">IFERROR(VLOOKUP(ROWS($I$2:I779),$A$2:$B$1572,2,0),"")</f>
        <v>Kevin Smiley</v>
      </c>
      <c r="K779" s="151" t="str">
        <f t="shared" ca="1" si="12"/>
        <v>Kevin Smiley</v>
      </c>
    </row>
    <row r="780" spans="1:11" x14ac:dyDescent="0.25">
      <c r="A780" s="151">
        <f ca="1">IF(ISNUMBER(SEARCH('Resource Plan'!$C$10,B780,1)),MAX($A$1:A779)+1,0)</f>
        <v>779</v>
      </c>
      <c r="B780" t="s">
        <v>3053</v>
      </c>
      <c r="C780" t="s">
        <v>3054</v>
      </c>
      <c r="D780" t="s">
        <v>318</v>
      </c>
      <c r="E780" t="s">
        <v>2649</v>
      </c>
      <c r="F780" t="s">
        <v>2650</v>
      </c>
      <c r="G780" t="s">
        <v>2716</v>
      </c>
      <c r="I780" s="151" t="str">
        <f ca="1">IFERROR(VLOOKUP(ROWS($I$2:I780),$A$2:$B$1572,2,0),"")</f>
        <v>Khairul Nasrul Bin KAMAROL ZAMAN</v>
      </c>
      <c r="K780" s="151" t="str">
        <f t="shared" ca="1" si="12"/>
        <v>Khairul Nasrul Bin KAMAROL ZAMAN</v>
      </c>
    </row>
    <row r="781" spans="1:11" x14ac:dyDescent="0.25">
      <c r="A781" s="151">
        <f ca="1">IF(ISNUMBER(SEARCH('Resource Plan'!$C$10,B781,1)),MAX($A$1:A780)+1,0)</f>
        <v>780</v>
      </c>
      <c r="B781" t="s">
        <v>3210</v>
      </c>
      <c r="C781" t="s">
        <v>3211</v>
      </c>
      <c r="D781" t="s">
        <v>3107</v>
      </c>
      <c r="E781" t="s">
        <v>40</v>
      </c>
      <c r="F781" t="s">
        <v>2650</v>
      </c>
      <c r="G781" t="s">
        <v>2716</v>
      </c>
      <c r="I781" s="151" t="str">
        <f ca="1">IFERROR(VLOOKUP(ROWS($I$2:I781),$A$2:$B$1572,2,0),"")</f>
        <v>Khalil Franklin</v>
      </c>
      <c r="K781" s="151" t="str">
        <f t="shared" ca="1" si="12"/>
        <v>Khalil Franklin</v>
      </c>
    </row>
    <row r="782" spans="1:11" x14ac:dyDescent="0.25">
      <c r="A782" s="151">
        <f ca="1">IF(ISNUMBER(SEARCH('Resource Plan'!$C$10,B782,1)),MAX($A$1:A781)+1,0)</f>
        <v>781</v>
      </c>
      <c r="B782" t="s">
        <v>4943</v>
      </c>
      <c r="C782" t="s">
        <v>4944</v>
      </c>
      <c r="D782" t="s">
        <v>318</v>
      </c>
      <c r="E782" t="s">
        <v>2649</v>
      </c>
      <c r="F782" t="s">
        <v>2650</v>
      </c>
      <c r="G782" t="s">
        <v>3757</v>
      </c>
      <c r="I782" s="151" t="str">
        <f ca="1">IFERROR(VLOOKUP(ROWS($I$2:I782),$A$2:$B$1572,2,0),"")</f>
        <v>Kheng Hian Philip HO</v>
      </c>
      <c r="K782" s="151" t="str">
        <f t="shared" ca="1" si="12"/>
        <v>Kheng Hian Philip HO</v>
      </c>
    </row>
    <row r="783" spans="1:11" x14ac:dyDescent="0.25">
      <c r="A783" s="151">
        <f ca="1">IF(ISNUMBER(SEARCH('Resource Plan'!$C$10,B783,1)),MAX($A$1:A782)+1,0)</f>
        <v>782</v>
      </c>
      <c r="B783" t="s">
        <v>3083</v>
      </c>
      <c r="C783" t="s">
        <v>3084</v>
      </c>
      <c r="D783" t="s">
        <v>318</v>
      </c>
      <c r="E783" t="s">
        <v>2649</v>
      </c>
      <c r="F783" t="s">
        <v>2650</v>
      </c>
      <c r="G783" t="s">
        <v>3075</v>
      </c>
      <c r="I783" s="151" t="str">
        <f ca="1">IFERROR(VLOOKUP(ROWS($I$2:I783),$A$2:$B$1572,2,0),"")</f>
        <v>Khoon Ling CHIOK</v>
      </c>
      <c r="K783" s="151" t="str">
        <f t="shared" ca="1" si="12"/>
        <v>Khoon Ling CHIOK</v>
      </c>
    </row>
    <row r="784" spans="1:11" x14ac:dyDescent="0.25">
      <c r="A784" s="151">
        <f ca="1">IF(ISNUMBER(SEARCH('Resource Plan'!$C$10,B784,1)),MAX($A$1:A783)+1,0)</f>
        <v>783</v>
      </c>
      <c r="B784" t="s">
        <v>3011</v>
      </c>
      <c r="C784" t="s">
        <v>3012</v>
      </c>
      <c r="D784" t="s">
        <v>318</v>
      </c>
      <c r="E784" t="s">
        <v>2649</v>
      </c>
      <c r="F784" t="s">
        <v>2650</v>
      </c>
      <c r="G784" t="s">
        <v>2986</v>
      </c>
      <c r="I784" s="151" t="str">
        <f ca="1">IFERROR(VLOOKUP(ROWS($I$2:I784),$A$2:$B$1572,2,0),"")</f>
        <v>Kim Ee KHOR</v>
      </c>
      <c r="K784" s="151" t="str">
        <f t="shared" ca="1" si="12"/>
        <v>Kim Ee KHOR</v>
      </c>
    </row>
    <row r="785" spans="1:11" x14ac:dyDescent="0.25">
      <c r="A785" s="151">
        <f ca="1">IF(ISNUMBER(SEARCH('Resource Plan'!$C$10,B785,1)),MAX($A$1:A784)+1,0)</f>
        <v>784</v>
      </c>
      <c r="B785" t="s">
        <v>2729</v>
      </c>
      <c r="C785" t="s">
        <v>2730</v>
      </c>
      <c r="D785" t="s">
        <v>318</v>
      </c>
      <c r="E785" t="s">
        <v>2649</v>
      </c>
      <c r="F785" t="s">
        <v>2650</v>
      </c>
      <c r="G785" t="s">
        <v>2728</v>
      </c>
      <c r="I785" s="151" t="str">
        <f ca="1">IFERROR(VLOOKUP(ROWS($I$2:I785),$A$2:$B$1572,2,0),"")</f>
        <v>Kim Huat SEE</v>
      </c>
      <c r="K785" s="151" t="str">
        <f t="shared" ca="1" si="12"/>
        <v>Kim Huat SEE</v>
      </c>
    </row>
    <row r="786" spans="1:11" x14ac:dyDescent="0.25">
      <c r="A786" s="151">
        <f ca="1">IF(ISNUMBER(SEARCH('Resource Plan'!$C$10,B786,1)),MAX($A$1:A785)+1,0)</f>
        <v>785</v>
      </c>
      <c r="B786" t="s">
        <v>2869</v>
      </c>
      <c r="C786" t="s">
        <v>2870</v>
      </c>
      <c r="D786" t="s">
        <v>318</v>
      </c>
      <c r="E786" t="s">
        <v>2649</v>
      </c>
      <c r="F786" t="s">
        <v>2650</v>
      </c>
      <c r="G786" t="s">
        <v>2716</v>
      </c>
      <c r="I786" s="151" t="str">
        <f ca="1">IFERROR(VLOOKUP(ROWS($I$2:I786),$A$2:$B$1572,2,0),"")</f>
        <v>Kim Hui LIM</v>
      </c>
      <c r="K786" s="151" t="str">
        <f t="shared" ca="1" si="12"/>
        <v>Kim Hui LIM</v>
      </c>
    </row>
    <row r="787" spans="1:11" x14ac:dyDescent="0.25">
      <c r="A787" s="151">
        <f ca="1">IF(ISNUMBER(SEARCH('Resource Plan'!$C$10,B787,1)),MAX($A$1:A786)+1,0)</f>
        <v>786</v>
      </c>
      <c r="B787" t="s">
        <v>3642</v>
      </c>
      <c r="C787" t="s">
        <v>3643</v>
      </c>
      <c r="D787" t="s">
        <v>3107</v>
      </c>
      <c r="E787" t="s">
        <v>40</v>
      </c>
      <c r="F787" t="s">
        <v>2650</v>
      </c>
      <c r="G787" t="s">
        <v>2716</v>
      </c>
      <c r="I787" s="151" t="str">
        <f ca="1">IFERROR(VLOOKUP(ROWS($I$2:I787),$A$2:$B$1572,2,0),"")</f>
        <v>Kimberly Books</v>
      </c>
      <c r="K787" s="151" t="str">
        <f t="shared" ca="1" si="12"/>
        <v>Kimberly Books</v>
      </c>
    </row>
    <row r="788" spans="1:11" x14ac:dyDescent="0.25">
      <c r="A788" s="151">
        <f ca="1">IF(ISNUMBER(SEARCH('Resource Plan'!$C$10,B788,1)),MAX($A$1:A787)+1,0)</f>
        <v>787</v>
      </c>
      <c r="B788" t="s">
        <v>4964</v>
      </c>
      <c r="C788" t="s">
        <v>4965</v>
      </c>
      <c r="D788" t="s">
        <v>4955</v>
      </c>
      <c r="E788" t="s">
        <v>2649</v>
      </c>
      <c r="F788" t="s">
        <v>2650</v>
      </c>
      <c r="G788" t="s">
        <v>2958</v>
      </c>
      <c r="I788" s="151" t="str">
        <f ca="1">IFERROR(VLOOKUP(ROWS($I$2:I788),$A$2:$B$1572,2,0),"")</f>
        <v>Kiranada Sanyajit</v>
      </c>
      <c r="K788" s="151" t="str">
        <f t="shared" ca="1" si="12"/>
        <v>Kiranada Sanyajit</v>
      </c>
    </row>
    <row r="789" spans="1:11" x14ac:dyDescent="0.25">
      <c r="A789" s="151">
        <f ca="1">IF(ISNUMBER(SEARCH('Resource Plan'!$C$10,B789,1)),MAX($A$1:A788)+1,0)</f>
        <v>788</v>
      </c>
      <c r="B789" t="s">
        <v>3674</v>
      </c>
      <c r="C789" t="s">
        <v>3675</v>
      </c>
      <c r="D789" t="s">
        <v>3107</v>
      </c>
      <c r="E789" t="s">
        <v>40</v>
      </c>
      <c r="F789" t="s">
        <v>2650</v>
      </c>
      <c r="G789" t="s">
        <v>2716</v>
      </c>
      <c r="I789" s="151" t="str">
        <f ca="1">IFERROR(VLOOKUP(ROWS($I$2:I789),$A$2:$B$1572,2,0),"")</f>
        <v>Kishorkumar Patel</v>
      </c>
      <c r="K789" s="151" t="str">
        <f t="shared" ca="1" si="12"/>
        <v>Kishorkumar Patel</v>
      </c>
    </row>
    <row r="790" spans="1:11" x14ac:dyDescent="0.25">
      <c r="A790" s="151">
        <f ca="1">IF(ISNUMBER(SEARCH('Resource Plan'!$C$10,B790,1)),MAX($A$1:A789)+1,0)</f>
        <v>789</v>
      </c>
      <c r="B790" t="s">
        <v>4974</v>
      </c>
      <c r="C790" t="s">
        <v>4975</v>
      </c>
      <c r="D790" t="s">
        <v>4955</v>
      </c>
      <c r="E790" t="s">
        <v>2649</v>
      </c>
      <c r="F790" t="s">
        <v>2650</v>
      </c>
      <c r="G790" t="s">
        <v>2721</v>
      </c>
      <c r="I790" s="151" t="str">
        <f ca="1">IFERROR(VLOOKUP(ROWS($I$2:I790),$A$2:$B$1572,2,0),"")</f>
        <v>Kittipat ISSARAPORN</v>
      </c>
      <c r="K790" s="151" t="str">
        <f t="shared" ca="1" si="12"/>
        <v>Kittipat ISSARAPORN</v>
      </c>
    </row>
    <row r="791" spans="1:11" x14ac:dyDescent="0.25">
      <c r="A791" s="151">
        <f ca="1">IF(ISNUMBER(SEARCH('Resource Plan'!$C$10,B791,1)),MAX($A$1:A790)+1,0)</f>
        <v>790</v>
      </c>
      <c r="B791" t="s">
        <v>5501</v>
      </c>
      <c r="C791" t="s">
        <v>5502</v>
      </c>
      <c r="D791" t="s">
        <v>310</v>
      </c>
      <c r="E791" t="s">
        <v>7267</v>
      </c>
      <c r="F791" t="s">
        <v>2650</v>
      </c>
      <c r="G791" t="s">
        <v>2665</v>
      </c>
      <c r="I791" s="151" t="str">
        <f ca="1">IFERROR(VLOOKUP(ROWS($I$2:I791),$A$2:$B$1572,2,0),"")</f>
        <v>Klaudia NAGY</v>
      </c>
      <c r="K791" s="151" t="str">
        <f t="shared" ca="1" si="12"/>
        <v>Klaudia NAGY</v>
      </c>
    </row>
    <row r="792" spans="1:11" x14ac:dyDescent="0.25">
      <c r="A792" s="151">
        <f ca="1">IF(ISNUMBER(SEARCH('Resource Plan'!$C$10,B792,1)),MAX($A$1:A791)+1,0)</f>
        <v>791</v>
      </c>
      <c r="B792" t="s">
        <v>2877</v>
      </c>
      <c r="C792" t="s">
        <v>2878</v>
      </c>
      <c r="D792" t="s">
        <v>318</v>
      </c>
      <c r="E792" t="s">
        <v>2649</v>
      </c>
      <c r="F792" t="s">
        <v>2650</v>
      </c>
      <c r="G792" t="s">
        <v>2716</v>
      </c>
      <c r="I792" s="151" t="str">
        <f ca="1">IFERROR(VLOOKUP(ROWS($I$2:I792),$A$2:$B$1572,2,0),"")</f>
        <v>Kok Hoong CHENG</v>
      </c>
      <c r="K792" s="151" t="str">
        <f t="shared" ca="1" si="12"/>
        <v>Kok Hoong CHENG</v>
      </c>
    </row>
    <row r="793" spans="1:11" x14ac:dyDescent="0.25">
      <c r="A793" s="151">
        <f ca="1">IF(ISNUMBER(SEARCH('Resource Plan'!$C$10,B793,1)),MAX($A$1:A792)+1,0)</f>
        <v>792</v>
      </c>
      <c r="B793" t="s">
        <v>3045</v>
      </c>
      <c r="C793" t="s">
        <v>3046</v>
      </c>
      <c r="D793" t="s">
        <v>318</v>
      </c>
      <c r="E793" t="s">
        <v>2649</v>
      </c>
      <c r="F793" t="s">
        <v>2650</v>
      </c>
      <c r="G793" t="s">
        <v>2986</v>
      </c>
      <c r="I793" s="151" t="str">
        <f ca="1">IFERROR(VLOOKUP(ROWS($I$2:I793),$A$2:$B$1572,2,0),"")</f>
        <v>Kok Keong KANG</v>
      </c>
      <c r="K793" s="151" t="str">
        <f t="shared" ca="1" si="12"/>
        <v>Kok Keong KANG</v>
      </c>
    </row>
    <row r="794" spans="1:11" x14ac:dyDescent="0.25">
      <c r="A794" s="151">
        <f ca="1">IF(ISNUMBER(SEARCH('Resource Plan'!$C$10,B794,1)),MAX($A$1:A793)+1,0)</f>
        <v>793</v>
      </c>
      <c r="B794" t="s">
        <v>2987</v>
      </c>
      <c r="C794" t="s">
        <v>2988</v>
      </c>
      <c r="D794" t="s">
        <v>318</v>
      </c>
      <c r="E794" t="s">
        <v>2649</v>
      </c>
      <c r="F794" t="s">
        <v>2650</v>
      </c>
      <c r="G794" t="s">
        <v>2986</v>
      </c>
      <c r="I794" s="151" t="str">
        <f ca="1">IFERROR(VLOOKUP(ROWS($I$2:I794),$A$2:$B$1572,2,0),"")</f>
        <v>Kok Leong LIM</v>
      </c>
      <c r="K794" s="151" t="str">
        <f t="shared" ca="1" si="12"/>
        <v>Kok Leong LIM</v>
      </c>
    </row>
    <row r="795" spans="1:11" x14ac:dyDescent="0.25">
      <c r="A795" s="151">
        <f ca="1">IF(ISNUMBER(SEARCH('Resource Plan'!$C$10,B795,1)),MAX($A$1:A794)+1,0)</f>
        <v>794</v>
      </c>
      <c r="B795" t="s">
        <v>2761</v>
      </c>
      <c r="C795" t="s">
        <v>2762</v>
      </c>
      <c r="D795" t="s">
        <v>318</v>
      </c>
      <c r="E795" t="s">
        <v>2649</v>
      </c>
      <c r="F795" t="s">
        <v>2650</v>
      </c>
      <c r="G795" t="s">
        <v>2728</v>
      </c>
      <c r="I795" s="151" t="str">
        <f ca="1">IFERROR(VLOOKUP(ROWS($I$2:I795),$A$2:$B$1572,2,0),"")</f>
        <v>Kok Min KOH</v>
      </c>
      <c r="K795" s="151" t="str">
        <f t="shared" ca="1" si="12"/>
        <v>Kok Min KOH</v>
      </c>
    </row>
    <row r="796" spans="1:11" x14ac:dyDescent="0.25">
      <c r="A796" s="151">
        <f ca="1">IF(ISNUMBER(SEARCH('Resource Plan'!$C$10,B796,1)),MAX($A$1:A795)+1,0)</f>
        <v>795</v>
      </c>
      <c r="B796" t="s">
        <v>3061</v>
      </c>
      <c r="C796" t="s">
        <v>3062</v>
      </c>
      <c r="D796" t="s">
        <v>318</v>
      </c>
      <c r="E796" t="s">
        <v>2649</v>
      </c>
      <c r="F796" t="s">
        <v>2650</v>
      </c>
      <c r="G796" t="s">
        <v>3063</v>
      </c>
      <c r="I796" s="151" t="str">
        <f ca="1">IFERROR(VLOOKUP(ROWS($I$2:I796),$A$2:$B$1572,2,0),"")</f>
        <v>Kok Oon YONG</v>
      </c>
      <c r="K796" s="151" t="str">
        <f t="shared" ca="1" si="12"/>
        <v>Kok Oon YONG</v>
      </c>
    </row>
    <row r="797" spans="1:11" x14ac:dyDescent="0.25">
      <c r="A797" s="151">
        <f ca="1">IF(ISNUMBER(SEARCH('Resource Plan'!$C$10,B797,1)),MAX($A$1:A796)+1,0)</f>
        <v>796</v>
      </c>
      <c r="B797" t="s">
        <v>2821</v>
      </c>
      <c r="C797" t="s">
        <v>2822</v>
      </c>
      <c r="D797" t="s">
        <v>318</v>
      </c>
      <c r="E797" t="s">
        <v>2649</v>
      </c>
      <c r="F797" t="s">
        <v>2650</v>
      </c>
      <c r="G797" t="s">
        <v>2728</v>
      </c>
      <c r="I797" s="151" t="str">
        <f ca="1">IFERROR(VLOOKUP(ROWS($I$2:I797),$A$2:$B$1572,2,0),"")</f>
        <v>Kok Sui CHUA</v>
      </c>
      <c r="K797" s="151" t="str">
        <f t="shared" ca="1" si="12"/>
        <v>Kok Sui CHUA</v>
      </c>
    </row>
    <row r="798" spans="1:11" x14ac:dyDescent="0.25">
      <c r="A798" s="151">
        <f ca="1">IF(ISNUMBER(SEARCH('Resource Plan'!$C$10,B798,1)),MAX($A$1:A797)+1,0)</f>
        <v>797</v>
      </c>
      <c r="B798" t="s">
        <v>2841</v>
      </c>
      <c r="C798" t="s">
        <v>2842</v>
      </c>
      <c r="D798" t="s">
        <v>318</v>
      </c>
      <c r="E798" t="s">
        <v>2649</v>
      </c>
      <c r="F798" t="s">
        <v>2650</v>
      </c>
      <c r="G798" t="s">
        <v>2716</v>
      </c>
      <c r="I798" s="151" t="str">
        <f ca="1">IFERROR(VLOOKUP(ROWS($I$2:I798),$A$2:$B$1572,2,0),"")</f>
        <v>Kong Rong TOH</v>
      </c>
      <c r="K798" s="151" t="str">
        <f t="shared" ca="1" si="12"/>
        <v>Kong Rong TOH</v>
      </c>
    </row>
    <row r="799" spans="1:11" x14ac:dyDescent="0.25">
      <c r="A799" s="151">
        <f ca="1">IF(ISNUMBER(SEARCH('Resource Plan'!$C$10,B799,1)),MAX($A$1:A798)+1,0)</f>
        <v>798</v>
      </c>
      <c r="B799" t="s">
        <v>5123</v>
      </c>
      <c r="C799" t="s">
        <v>5124</v>
      </c>
      <c r="D799" t="s">
        <v>310</v>
      </c>
      <c r="E799" t="s">
        <v>7267</v>
      </c>
      <c r="F799" t="s">
        <v>2650</v>
      </c>
      <c r="G799" t="s">
        <v>5125</v>
      </c>
      <c r="I799" s="151" t="str">
        <f ca="1">IFERROR(VLOOKUP(ROWS($I$2:I799),$A$2:$B$1572,2,0),"")</f>
        <v>Kraszimir Kanev</v>
      </c>
      <c r="K799" s="151" t="str">
        <f t="shared" ca="1" si="12"/>
        <v>Kraszimir Kanev</v>
      </c>
    </row>
    <row r="800" spans="1:11" x14ac:dyDescent="0.25">
      <c r="A800" s="151">
        <f ca="1">IF(ISNUMBER(SEARCH('Resource Plan'!$C$10,B800,1)),MAX($A$1:A799)+1,0)</f>
        <v>799</v>
      </c>
      <c r="B800" t="s">
        <v>5001</v>
      </c>
      <c r="C800" t="s">
        <v>5002</v>
      </c>
      <c r="D800" t="s">
        <v>318</v>
      </c>
      <c r="E800" t="s">
        <v>2649</v>
      </c>
      <c r="F800" t="s">
        <v>2650</v>
      </c>
      <c r="G800" t="s">
        <v>4290</v>
      </c>
      <c r="I800" s="151" t="str">
        <f ca="1">IFERROR(VLOOKUP(ROWS($I$2:I800),$A$2:$B$1572,2,0),"")</f>
        <v>Krishnasamy Indra KANAGESWARI</v>
      </c>
      <c r="K800" s="151" t="str">
        <f t="shared" ca="1" si="12"/>
        <v>Krishnasamy Indra KANAGESWARI</v>
      </c>
    </row>
    <row r="801" spans="1:11" x14ac:dyDescent="0.25">
      <c r="A801" s="151">
        <f ca="1">IF(ISNUMBER(SEARCH('Resource Plan'!$C$10,B801,1)),MAX($A$1:A800)+1,0)</f>
        <v>800</v>
      </c>
      <c r="B801" t="s">
        <v>3126</v>
      </c>
      <c r="C801" t="s">
        <v>3127</v>
      </c>
      <c r="D801" t="s">
        <v>3107</v>
      </c>
      <c r="E801" t="s">
        <v>40</v>
      </c>
      <c r="F801" t="s">
        <v>2650</v>
      </c>
      <c r="G801" t="s">
        <v>2940</v>
      </c>
      <c r="I801" s="151" t="str">
        <f ca="1">IFERROR(VLOOKUP(ROWS($I$2:I801),$A$2:$B$1572,2,0),"")</f>
        <v>Kristen Gassert</v>
      </c>
      <c r="K801" s="151" t="str">
        <f t="shared" ca="1" si="12"/>
        <v>Kristen Gassert</v>
      </c>
    </row>
    <row r="802" spans="1:11" x14ac:dyDescent="0.25">
      <c r="A802" s="151">
        <f ca="1">IF(ISNUMBER(SEARCH('Resource Plan'!$C$10,B802,1)),MAX($A$1:A801)+1,0)</f>
        <v>801</v>
      </c>
      <c r="B802" t="s">
        <v>5293</v>
      </c>
      <c r="C802" t="s">
        <v>5294</v>
      </c>
      <c r="D802" t="s">
        <v>310</v>
      </c>
      <c r="E802" t="s">
        <v>7267</v>
      </c>
      <c r="F802" t="s">
        <v>2650</v>
      </c>
      <c r="G802" t="s">
        <v>3017</v>
      </c>
      <c r="I802" s="151" t="str">
        <f ca="1">IFERROR(VLOOKUP(ROWS($I$2:I802),$A$2:$B$1572,2,0),"")</f>
        <v>Kristof Szekeres</v>
      </c>
      <c r="K802" s="151" t="str">
        <f t="shared" ca="1" si="12"/>
        <v>Kristof Szekeres</v>
      </c>
    </row>
    <row r="803" spans="1:11" x14ac:dyDescent="0.25">
      <c r="A803" s="151">
        <f ca="1">IF(ISNUMBER(SEARCH('Resource Plan'!$C$10,B803,1)),MAX($A$1:A802)+1,0)</f>
        <v>802</v>
      </c>
      <c r="B803" t="s">
        <v>5473</v>
      </c>
      <c r="C803" t="s">
        <v>5474</v>
      </c>
      <c r="D803" t="s">
        <v>310</v>
      </c>
      <c r="E803" t="s">
        <v>7267</v>
      </c>
      <c r="F803" t="s">
        <v>2650</v>
      </c>
      <c r="G803" t="s">
        <v>2716</v>
      </c>
      <c r="I803" s="151" t="str">
        <f ca="1">IFERROR(VLOOKUP(ROWS($I$2:I803),$A$2:$B$1572,2,0),"")</f>
        <v>Krisztian Guraly</v>
      </c>
      <c r="K803" s="151" t="str">
        <f t="shared" ca="1" si="12"/>
        <v>Krisztian Guraly</v>
      </c>
    </row>
    <row r="804" spans="1:11" x14ac:dyDescent="0.25">
      <c r="A804" s="151">
        <f ca="1">IF(ISNUMBER(SEARCH('Resource Plan'!$C$10,B804,1)),MAX($A$1:A803)+1,0)</f>
        <v>803</v>
      </c>
      <c r="B804" t="s">
        <v>5461</v>
      </c>
      <c r="C804" t="s">
        <v>5462</v>
      </c>
      <c r="D804" t="s">
        <v>310</v>
      </c>
      <c r="E804" t="s">
        <v>7267</v>
      </c>
      <c r="F804" t="s">
        <v>2650</v>
      </c>
      <c r="G804" t="s">
        <v>2716</v>
      </c>
      <c r="I804" s="151" t="str">
        <f ca="1">IFERROR(VLOOKUP(ROWS($I$2:I804),$A$2:$B$1572,2,0),"")</f>
        <v>Krisztian Kormanyos</v>
      </c>
      <c r="K804" s="151" t="str">
        <f t="shared" ca="1" si="12"/>
        <v>Krisztian Kormanyos</v>
      </c>
    </row>
    <row r="805" spans="1:11" x14ac:dyDescent="0.25">
      <c r="A805" s="151">
        <f ca="1">IF(ISNUMBER(SEARCH('Resource Plan'!$C$10,B805,1)),MAX($A$1:A804)+1,0)</f>
        <v>804</v>
      </c>
      <c r="B805" t="s">
        <v>5483</v>
      </c>
      <c r="C805" t="s">
        <v>5484</v>
      </c>
      <c r="D805" t="s">
        <v>310</v>
      </c>
      <c r="E805" t="s">
        <v>7267</v>
      </c>
      <c r="F805" t="s">
        <v>2650</v>
      </c>
      <c r="G805" t="s">
        <v>2716</v>
      </c>
      <c r="I805" s="151" t="str">
        <f ca="1">IFERROR(VLOOKUP(ROWS($I$2:I805),$A$2:$B$1572,2,0),"")</f>
        <v>Krisztian Varga</v>
      </c>
      <c r="K805" s="151" t="str">
        <f t="shared" ca="1" si="12"/>
        <v>Krisztian Varga</v>
      </c>
    </row>
    <row r="806" spans="1:11" x14ac:dyDescent="0.25">
      <c r="A806" s="151">
        <f ca="1">IF(ISNUMBER(SEARCH('Resource Plan'!$C$10,B806,1)),MAX($A$1:A805)+1,0)</f>
        <v>805</v>
      </c>
      <c r="B806" t="s">
        <v>5150</v>
      </c>
      <c r="C806" t="s">
        <v>5151</v>
      </c>
      <c r="D806" t="s">
        <v>310</v>
      </c>
      <c r="E806" t="s">
        <v>7267</v>
      </c>
      <c r="F806" t="s">
        <v>2650</v>
      </c>
      <c r="G806" t="s">
        <v>2728</v>
      </c>
      <c r="I806" s="151" t="str">
        <f ca="1">IFERROR(VLOOKUP(ROWS($I$2:I806),$A$2:$B$1572,2,0),"")</f>
        <v>Krisztina HOLUB</v>
      </c>
      <c r="K806" s="151" t="str">
        <f t="shared" ca="1" si="12"/>
        <v>Krisztina HOLUB</v>
      </c>
    </row>
    <row r="807" spans="1:11" x14ac:dyDescent="0.25">
      <c r="A807" s="151">
        <f ca="1">IF(ISNUMBER(SEARCH('Resource Plan'!$C$10,B807,1)),MAX($A$1:A806)+1,0)</f>
        <v>806</v>
      </c>
      <c r="B807" t="s">
        <v>5425</v>
      </c>
      <c r="C807" t="s">
        <v>5426</v>
      </c>
      <c r="D807" t="s">
        <v>310</v>
      </c>
      <c r="E807" t="s">
        <v>7267</v>
      </c>
      <c r="F807" t="s">
        <v>2650</v>
      </c>
      <c r="G807" t="s">
        <v>2728</v>
      </c>
      <c r="I807" s="151" t="str">
        <f ca="1">IFERROR(VLOOKUP(ROWS($I$2:I807),$A$2:$B$1572,2,0),"")</f>
        <v>Krisztina MAJOR</v>
      </c>
      <c r="K807" s="151" t="str">
        <f t="shared" ca="1" si="12"/>
        <v>Krisztina MAJOR</v>
      </c>
    </row>
    <row r="808" spans="1:11" x14ac:dyDescent="0.25">
      <c r="A808" s="151">
        <f ca="1">IF(ISNUMBER(SEARCH('Resource Plan'!$C$10,B808,1)),MAX($A$1:A807)+1,0)</f>
        <v>807</v>
      </c>
      <c r="B808" t="s">
        <v>2769</v>
      </c>
      <c r="C808" t="s">
        <v>2770</v>
      </c>
      <c r="D808" t="s">
        <v>318</v>
      </c>
      <c r="E808" t="s">
        <v>2649</v>
      </c>
      <c r="F808" t="s">
        <v>2650</v>
      </c>
      <c r="G808" t="s">
        <v>2716</v>
      </c>
      <c r="I808" s="151" t="str">
        <f ca="1">IFERROR(VLOOKUP(ROWS($I$2:I808),$A$2:$B$1572,2,0),"")</f>
        <v>Kui Choi KHIEW</v>
      </c>
      <c r="K808" s="151" t="str">
        <f t="shared" ca="1" si="12"/>
        <v>Kui Choi KHIEW</v>
      </c>
    </row>
    <row r="809" spans="1:11" x14ac:dyDescent="0.25">
      <c r="A809" s="151">
        <f ca="1">IF(ISNUMBER(SEARCH('Resource Plan'!$C$10,B809,1)),MAX($A$1:A808)+1,0)</f>
        <v>808</v>
      </c>
      <c r="B809" t="s">
        <v>3007</v>
      </c>
      <c r="C809" t="s">
        <v>3008</v>
      </c>
      <c r="D809" t="s">
        <v>318</v>
      </c>
      <c r="E809" t="s">
        <v>2649</v>
      </c>
      <c r="F809" t="s">
        <v>2650</v>
      </c>
      <c r="G809" t="s">
        <v>2986</v>
      </c>
      <c r="I809" s="151" t="str">
        <f ca="1">IFERROR(VLOOKUP(ROWS($I$2:I809),$A$2:$B$1572,2,0),"")</f>
        <v>Kum Fatt CHEE</v>
      </c>
      <c r="K809" s="151" t="str">
        <f t="shared" ca="1" si="12"/>
        <v>Kum Fatt CHEE</v>
      </c>
    </row>
    <row r="810" spans="1:11" x14ac:dyDescent="0.25">
      <c r="A810" s="151">
        <f ca="1">IF(ISNUMBER(SEARCH('Resource Plan'!$C$10,B810,1)),MAX($A$1:A809)+1,0)</f>
        <v>809</v>
      </c>
      <c r="B810" t="s">
        <v>4330</v>
      </c>
      <c r="C810" t="s">
        <v>4331</v>
      </c>
      <c r="D810" t="s">
        <v>4332</v>
      </c>
      <c r="E810" t="s">
        <v>37</v>
      </c>
      <c r="F810" t="s">
        <v>2650</v>
      </c>
      <c r="G810" t="s">
        <v>2654</v>
      </c>
      <c r="I810" s="151" t="str">
        <f ca="1">IFERROR(VLOOKUP(ROWS($I$2:I810),$A$2:$B$1572,2,0),"")</f>
        <v>Kwok Ping HUI</v>
      </c>
      <c r="K810" s="151" t="str">
        <f t="shared" ca="1" si="12"/>
        <v>Kwok Ping HUI</v>
      </c>
    </row>
    <row r="811" spans="1:11" x14ac:dyDescent="0.25">
      <c r="A811" s="151">
        <f ca="1">IF(ISNUMBER(SEARCH('Resource Plan'!$C$10,B811,1)),MAX($A$1:A810)+1,0)</f>
        <v>810</v>
      </c>
      <c r="B811" t="s">
        <v>3518</v>
      </c>
      <c r="C811" t="s">
        <v>3519</v>
      </c>
      <c r="D811" t="s">
        <v>3107</v>
      </c>
      <c r="E811" t="s">
        <v>40</v>
      </c>
      <c r="F811" t="s">
        <v>2650</v>
      </c>
      <c r="G811" t="s">
        <v>2716</v>
      </c>
      <c r="I811" s="151" t="str">
        <f ca="1">IFERROR(VLOOKUP(ROWS($I$2:I811),$A$2:$B$1572,2,0),"")</f>
        <v>Kyle Knittle</v>
      </c>
      <c r="K811" s="151" t="str">
        <f t="shared" ca="1" si="12"/>
        <v>Kyle Knittle</v>
      </c>
    </row>
    <row r="812" spans="1:11" x14ac:dyDescent="0.25">
      <c r="A812" s="151">
        <f ca="1">IF(ISNUMBER(SEARCH('Resource Plan'!$C$10,B812,1)),MAX($A$1:A811)+1,0)</f>
        <v>811</v>
      </c>
      <c r="B812" t="s">
        <v>3512</v>
      </c>
      <c r="C812" t="s">
        <v>3513</v>
      </c>
      <c r="D812" t="s">
        <v>3107</v>
      </c>
      <c r="E812" t="s">
        <v>40</v>
      </c>
      <c r="F812" t="s">
        <v>2650</v>
      </c>
      <c r="G812" t="s">
        <v>2716</v>
      </c>
      <c r="I812" s="151" t="str">
        <f ca="1">IFERROR(VLOOKUP(ROWS($I$2:I812),$A$2:$B$1572,2,0),"")</f>
        <v>L. John Thibeault</v>
      </c>
      <c r="K812" s="151" t="str">
        <f t="shared" ca="1" si="12"/>
        <v>L. John Thibeault</v>
      </c>
    </row>
    <row r="813" spans="1:11" x14ac:dyDescent="0.25">
      <c r="A813" s="151">
        <f ca="1">IF(ISNUMBER(SEARCH('Resource Plan'!$C$10,B813,1)),MAX($A$1:A812)+1,0)</f>
        <v>812</v>
      </c>
      <c r="B813" t="s">
        <v>5194</v>
      </c>
      <c r="C813" t="s">
        <v>5195</v>
      </c>
      <c r="D813" t="s">
        <v>310</v>
      </c>
      <c r="E813" t="s">
        <v>7267</v>
      </c>
      <c r="F813" t="s">
        <v>2650</v>
      </c>
      <c r="G813" t="s">
        <v>2716</v>
      </c>
      <c r="I813" s="151" t="str">
        <f ca="1">IFERROR(VLOOKUP(ROWS($I$2:I813),$A$2:$B$1572,2,0),"")</f>
        <v>Lajos Csaplar</v>
      </c>
      <c r="K813" s="151" t="str">
        <f t="shared" ca="1" si="12"/>
        <v>Lajos Csaplar</v>
      </c>
    </row>
    <row r="814" spans="1:11" x14ac:dyDescent="0.25">
      <c r="A814" s="151">
        <f ca="1">IF(ISNUMBER(SEARCH('Resource Plan'!$C$10,B814,1)),MAX($A$1:A813)+1,0)</f>
        <v>813</v>
      </c>
      <c r="B814" t="s">
        <v>5190</v>
      </c>
      <c r="C814" t="s">
        <v>5191</v>
      </c>
      <c r="D814" t="s">
        <v>310</v>
      </c>
      <c r="E814" t="s">
        <v>7267</v>
      </c>
      <c r="F814" t="s">
        <v>2650</v>
      </c>
      <c r="G814" t="s">
        <v>2721</v>
      </c>
      <c r="I814" s="151" t="str">
        <f ca="1">IFERROR(VLOOKUP(ROWS($I$2:I814),$A$2:$B$1572,2,0),"")</f>
        <v>Lajos Kenez</v>
      </c>
      <c r="K814" s="151" t="str">
        <f t="shared" ca="1" si="12"/>
        <v>Lajos Kenez</v>
      </c>
    </row>
    <row r="815" spans="1:11" x14ac:dyDescent="0.25">
      <c r="A815" s="151">
        <f ca="1">IF(ISNUMBER(SEARCH('Resource Plan'!$C$10,B815,1)),MAX($A$1:A814)+1,0)</f>
        <v>814</v>
      </c>
      <c r="B815" t="s">
        <v>2795</v>
      </c>
      <c r="C815" t="s">
        <v>2796</v>
      </c>
      <c r="D815" t="s">
        <v>318</v>
      </c>
      <c r="E815" t="s">
        <v>2649</v>
      </c>
      <c r="F815" t="s">
        <v>2650</v>
      </c>
      <c r="G815" t="s">
        <v>2716</v>
      </c>
      <c r="I815" s="151" t="str">
        <f ca="1">IFERROR(VLOOKUP(ROWS($I$2:I815),$A$2:$B$1572,2,0),"")</f>
        <v>Lam Ann LEE</v>
      </c>
      <c r="K815" s="151" t="str">
        <f t="shared" ca="1" si="12"/>
        <v>Lam Ann LEE</v>
      </c>
    </row>
    <row r="816" spans="1:11" x14ac:dyDescent="0.25">
      <c r="A816" s="151">
        <f ca="1">IF(ISNUMBER(SEARCH('Resource Plan'!$C$10,B816,1)),MAX($A$1:A815)+1,0)</f>
        <v>815</v>
      </c>
      <c r="B816" t="s">
        <v>2989</v>
      </c>
      <c r="C816" t="s">
        <v>2990</v>
      </c>
      <c r="D816" t="s">
        <v>318</v>
      </c>
      <c r="E816" t="s">
        <v>2649</v>
      </c>
      <c r="F816" t="s">
        <v>2650</v>
      </c>
      <c r="G816" t="s">
        <v>2716</v>
      </c>
      <c r="I816" s="151" t="str">
        <f ca="1">IFERROR(VLOOKUP(ROWS($I$2:I816),$A$2:$B$1572,2,0),"")</f>
        <v>Lam Jun LOH</v>
      </c>
      <c r="K816" s="151" t="str">
        <f t="shared" ca="1" si="12"/>
        <v>Lam Jun LOH</v>
      </c>
    </row>
    <row r="817" spans="1:11" x14ac:dyDescent="0.25">
      <c r="A817" s="151">
        <f ca="1">IF(ISNUMBER(SEARCH('Resource Plan'!$C$10,B817,1)),MAX($A$1:A816)+1,0)</f>
        <v>816</v>
      </c>
      <c r="B817" t="s">
        <v>3434</v>
      </c>
      <c r="C817" t="s">
        <v>3435</v>
      </c>
      <c r="D817" t="s">
        <v>3107</v>
      </c>
      <c r="E817" t="s">
        <v>40</v>
      </c>
      <c r="F817" t="s">
        <v>2650</v>
      </c>
      <c r="G817" t="s">
        <v>2986</v>
      </c>
      <c r="I817" s="151" t="str">
        <f ca="1">IFERROR(VLOOKUP(ROWS($I$2:I817),$A$2:$B$1572,2,0),"")</f>
        <v>LAMINE SAMB</v>
      </c>
      <c r="K817" s="151" t="str">
        <f t="shared" ca="1" si="12"/>
        <v>LAMINE SAMB</v>
      </c>
    </row>
    <row r="818" spans="1:11" x14ac:dyDescent="0.25">
      <c r="A818" s="151">
        <f ca="1">IF(ISNUMBER(SEARCH('Resource Plan'!$C$10,B818,1)),MAX($A$1:A817)+1,0)</f>
        <v>817</v>
      </c>
      <c r="B818" t="s">
        <v>3839</v>
      </c>
      <c r="C818" t="s">
        <v>3840</v>
      </c>
      <c r="D818" t="s">
        <v>3107</v>
      </c>
      <c r="E818" t="s">
        <v>40</v>
      </c>
      <c r="F818" t="s">
        <v>2650</v>
      </c>
      <c r="G818" t="s">
        <v>2716</v>
      </c>
      <c r="I818" s="151" t="str">
        <f ca="1">IFERROR(VLOOKUP(ROWS($I$2:I818),$A$2:$B$1572,2,0),"")</f>
        <v>Larry Allen</v>
      </c>
      <c r="K818" s="151" t="str">
        <f t="shared" ca="1" si="12"/>
        <v>Larry Allen</v>
      </c>
    </row>
    <row r="819" spans="1:11" x14ac:dyDescent="0.25">
      <c r="A819" s="151">
        <f ca="1">IF(ISNUMBER(SEARCH('Resource Plan'!$C$10,B819,1)),MAX($A$1:A818)+1,0)</f>
        <v>818</v>
      </c>
      <c r="B819" t="s">
        <v>3731</v>
      </c>
      <c r="C819" t="s">
        <v>3732</v>
      </c>
      <c r="D819" t="s">
        <v>3107</v>
      </c>
      <c r="E819" t="s">
        <v>40</v>
      </c>
      <c r="F819" t="s">
        <v>2650</v>
      </c>
      <c r="G819" t="s">
        <v>2716</v>
      </c>
      <c r="I819" s="151" t="str">
        <f ca="1">IFERROR(VLOOKUP(ROWS($I$2:I819),$A$2:$B$1572,2,0),"")</f>
        <v>Larry Neidigh</v>
      </c>
      <c r="K819" s="151" t="str">
        <f t="shared" ca="1" si="12"/>
        <v>Larry Neidigh</v>
      </c>
    </row>
    <row r="820" spans="1:11" x14ac:dyDescent="0.25">
      <c r="A820" s="151">
        <f ca="1">IF(ISNUMBER(SEARCH('Resource Plan'!$C$10,B820,1)),MAX($A$1:A819)+1,0)</f>
        <v>819</v>
      </c>
      <c r="B820" t="s">
        <v>5465</v>
      </c>
      <c r="C820" t="s">
        <v>5466</v>
      </c>
      <c r="D820" t="s">
        <v>310</v>
      </c>
      <c r="E820" t="s">
        <v>7267</v>
      </c>
      <c r="F820" t="s">
        <v>2650</v>
      </c>
      <c r="G820" t="s">
        <v>2728</v>
      </c>
      <c r="I820" s="151" t="str">
        <f ca="1">IFERROR(VLOOKUP(ROWS($I$2:I820),$A$2:$B$1572,2,0),"")</f>
        <v>Laszlo Bleich</v>
      </c>
      <c r="K820" s="151" t="str">
        <f t="shared" ca="1" si="12"/>
        <v>Laszlo Bleich</v>
      </c>
    </row>
    <row r="821" spans="1:11" x14ac:dyDescent="0.25">
      <c r="A821" s="151">
        <f ca="1">IF(ISNUMBER(SEARCH('Resource Plan'!$C$10,B821,1)),MAX($A$1:A820)+1,0)</f>
        <v>820</v>
      </c>
      <c r="B821" t="s">
        <v>5214</v>
      </c>
      <c r="C821" t="s">
        <v>5215</v>
      </c>
      <c r="D821" t="s">
        <v>310</v>
      </c>
      <c r="E821" t="s">
        <v>7267</v>
      </c>
      <c r="F821" t="s">
        <v>2650</v>
      </c>
      <c r="G821" t="s">
        <v>2716</v>
      </c>
      <c r="I821" s="151" t="str">
        <f ca="1">IFERROR(VLOOKUP(ROWS($I$2:I821),$A$2:$B$1572,2,0),"")</f>
        <v>Laszlo Czirle</v>
      </c>
      <c r="K821" s="151" t="str">
        <f t="shared" ca="1" si="12"/>
        <v>Laszlo Czirle</v>
      </c>
    </row>
    <row r="822" spans="1:11" x14ac:dyDescent="0.25">
      <c r="A822" s="151">
        <f ca="1">IF(ISNUMBER(SEARCH('Resource Plan'!$C$10,B822,1)),MAX($A$1:A821)+1,0)</f>
        <v>821</v>
      </c>
      <c r="B822" t="s">
        <v>5198</v>
      </c>
      <c r="C822" t="s">
        <v>5199</v>
      </c>
      <c r="D822" t="s">
        <v>310</v>
      </c>
      <c r="E822" t="s">
        <v>7267</v>
      </c>
      <c r="F822" t="s">
        <v>2650</v>
      </c>
      <c r="G822" t="s">
        <v>2716</v>
      </c>
      <c r="I822" s="151" t="str">
        <f ca="1">IFERROR(VLOOKUP(ROWS($I$2:I822),$A$2:$B$1572,2,0),"")</f>
        <v>Laszlo Dioszegi</v>
      </c>
      <c r="K822" s="151" t="str">
        <f t="shared" ca="1" si="12"/>
        <v>Laszlo Dioszegi</v>
      </c>
    </row>
    <row r="823" spans="1:11" x14ac:dyDescent="0.25">
      <c r="A823" s="151">
        <f ca="1">IF(ISNUMBER(SEARCH('Resource Plan'!$C$10,B823,1)),MAX($A$1:A822)+1,0)</f>
        <v>822</v>
      </c>
      <c r="B823" t="s">
        <v>5335</v>
      </c>
      <c r="C823" t="s">
        <v>5336</v>
      </c>
      <c r="D823" t="s">
        <v>310</v>
      </c>
      <c r="E823" t="s">
        <v>7267</v>
      </c>
      <c r="F823" t="s">
        <v>2650</v>
      </c>
      <c r="G823" t="s">
        <v>2716</v>
      </c>
      <c r="I823" s="151" t="str">
        <f ca="1">IFERROR(VLOOKUP(ROWS($I$2:I823),$A$2:$B$1572,2,0),"")</f>
        <v>Laszlo Farkas</v>
      </c>
      <c r="K823" s="151" t="str">
        <f t="shared" ca="1" si="12"/>
        <v>Laszlo Farkas</v>
      </c>
    </row>
    <row r="824" spans="1:11" x14ac:dyDescent="0.25">
      <c r="A824" s="151">
        <f ca="1">IF(ISNUMBER(SEARCH('Resource Plan'!$C$10,B824,1)),MAX($A$1:A823)+1,0)</f>
        <v>823</v>
      </c>
      <c r="B824" t="s">
        <v>5262</v>
      </c>
      <c r="C824" t="s">
        <v>5263</v>
      </c>
      <c r="D824" t="s">
        <v>310</v>
      </c>
      <c r="E824" t="s">
        <v>7267</v>
      </c>
      <c r="F824" t="s">
        <v>2650</v>
      </c>
      <c r="G824" t="s">
        <v>3017</v>
      </c>
      <c r="I824" s="151" t="str">
        <f ca="1">IFERROR(VLOOKUP(ROWS($I$2:I824),$A$2:$B$1572,2,0),"")</f>
        <v>Laszlo GAL</v>
      </c>
      <c r="K824" s="151" t="str">
        <f t="shared" ca="1" si="12"/>
        <v>Laszlo GAL</v>
      </c>
    </row>
    <row r="825" spans="1:11" x14ac:dyDescent="0.25">
      <c r="A825" s="151">
        <f ca="1">IF(ISNUMBER(SEARCH('Resource Plan'!$C$10,B825,1)),MAX($A$1:A824)+1,0)</f>
        <v>824</v>
      </c>
      <c r="B825" t="s">
        <v>5341</v>
      </c>
      <c r="C825" t="s">
        <v>5342</v>
      </c>
      <c r="D825" t="s">
        <v>310</v>
      </c>
      <c r="E825" t="s">
        <v>7267</v>
      </c>
      <c r="F825" t="s">
        <v>2650</v>
      </c>
      <c r="G825" t="s">
        <v>2716</v>
      </c>
      <c r="I825" s="151" t="str">
        <f ca="1">IFERROR(VLOOKUP(ROWS($I$2:I825),$A$2:$B$1572,2,0),"")</f>
        <v>Laszlo Kovacs</v>
      </c>
      <c r="K825" s="151" t="str">
        <f t="shared" ca="1" si="12"/>
        <v>Laszlo Kovacs</v>
      </c>
    </row>
    <row r="826" spans="1:11" x14ac:dyDescent="0.25">
      <c r="A826" s="151">
        <f ca="1">IF(ISNUMBER(SEARCH('Resource Plan'!$C$10,B826,1)),MAX($A$1:A825)+1,0)</f>
        <v>825</v>
      </c>
      <c r="B826" t="s">
        <v>5409</v>
      </c>
      <c r="C826" t="s">
        <v>5410</v>
      </c>
      <c r="D826" t="s">
        <v>310</v>
      </c>
      <c r="E826" t="s">
        <v>7267</v>
      </c>
      <c r="F826" t="s">
        <v>2650</v>
      </c>
      <c r="G826" t="s">
        <v>2716</v>
      </c>
      <c r="I826" s="151" t="str">
        <f ca="1">IFERROR(VLOOKUP(ROWS($I$2:I826),$A$2:$B$1572,2,0),"")</f>
        <v>Laszlo Perjesi</v>
      </c>
      <c r="K826" s="151" t="str">
        <f t="shared" ca="1" si="12"/>
        <v>Laszlo Perjesi</v>
      </c>
    </row>
    <row r="827" spans="1:11" x14ac:dyDescent="0.25">
      <c r="A827" s="151">
        <f ca="1">IF(ISNUMBER(SEARCH('Resource Plan'!$C$10,B827,1)),MAX($A$1:A826)+1,0)</f>
        <v>826</v>
      </c>
      <c r="B827" t="s">
        <v>6049</v>
      </c>
      <c r="C827" t="s">
        <v>6123</v>
      </c>
      <c r="D827" t="s">
        <v>37</v>
      </c>
      <c r="E827" t="s">
        <v>37</v>
      </c>
      <c r="F827" t="s">
        <v>2650</v>
      </c>
      <c r="G827" t="s">
        <v>6173</v>
      </c>
      <c r="I827" s="151" t="str">
        <f ca="1">IFERROR(VLOOKUP(ROWS($I$2:I827),$A$2:$B$1572,2,0),"")</f>
        <v>Laura LUO</v>
      </c>
      <c r="K827" s="151" t="str">
        <f t="shared" ca="1" si="12"/>
        <v>Laura LUO</v>
      </c>
    </row>
    <row r="828" spans="1:11" x14ac:dyDescent="0.25">
      <c r="A828" s="151">
        <f ca="1">IF(ISNUMBER(SEARCH('Resource Plan'!$C$10,B828,1)),MAX($A$1:A827)+1,0)</f>
        <v>827</v>
      </c>
      <c r="B828" t="s">
        <v>4507</v>
      </c>
      <c r="C828" t="s">
        <v>4508</v>
      </c>
      <c r="D828" t="s">
        <v>83</v>
      </c>
      <c r="E828" t="s">
        <v>7267</v>
      </c>
      <c r="F828" t="s">
        <v>2650</v>
      </c>
      <c r="G828" t="s">
        <v>2953</v>
      </c>
      <c r="I828" s="151" t="str">
        <f ca="1">IFERROR(VLOOKUP(ROWS($I$2:I828),$A$2:$B$1572,2,0),"")</f>
        <v>LAURE CARELLA</v>
      </c>
      <c r="K828" s="151" t="str">
        <f t="shared" ca="1" si="12"/>
        <v>LAURE CARELLA</v>
      </c>
    </row>
    <row r="829" spans="1:11" x14ac:dyDescent="0.25">
      <c r="A829" s="151">
        <f ca="1">IF(ISNUMBER(SEARCH('Resource Plan'!$C$10,B829,1)),MAX($A$1:A828)+1,0)</f>
        <v>828</v>
      </c>
      <c r="B829" t="s">
        <v>3448</v>
      </c>
      <c r="C829" t="s">
        <v>3449</v>
      </c>
      <c r="D829" t="s">
        <v>3107</v>
      </c>
      <c r="E829" t="s">
        <v>40</v>
      </c>
      <c r="F829" t="s">
        <v>2650</v>
      </c>
      <c r="G829" t="s">
        <v>3017</v>
      </c>
      <c r="I829" s="151" t="str">
        <f ca="1">IFERROR(VLOOKUP(ROWS($I$2:I829),$A$2:$B$1572,2,0),"")</f>
        <v>Lauren Gassert</v>
      </c>
      <c r="K829" s="151" t="str">
        <f t="shared" ca="1" si="12"/>
        <v>Lauren Gassert</v>
      </c>
    </row>
    <row r="830" spans="1:11" x14ac:dyDescent="0.25">
      <c r="A830" s="151">
        <f ca="1">IF(ISNUMBER(SEARCH('Resource Plan'!$C$10,B830,1)),MAX($A$1:A829)+1,0)</f>
        <v>829</v>
      </c>
      <c r="B830" t="s">
        <v>4514</v>
      </c>
      <c r="C830" t="s">
        <v>4515</v>
      </c>
      <c r="D830" t="s">
        <v>83</v>
      </c>
      <c r="E830" t="s">
        <v>7267</v>
      </c>
      <c r="F830" t="s">
        <v>2650</v>
      </c>
      <c r="G830" t="s">
        <v>3757</v>
      </c>
      <c r="I830" s="151" t="str">
        <f ca="1">IFERROR(VLOOKUP(ROWS($I$2:I830),$A$2:$B$1572,2,0),"")</f>
        <v>Laurent SIMON</v>
      </c>
      <c r="K830" s="151" t="str">
        <f t="shared" ca="1" si="12"/>
        <v>Laurent SIMON</v>
      </c>
    </row>
    <row r="831" spans="1:11" x14ac:dyDescent="0.25">
      <c r="A831" s="151">
        <f ca="1">IF(ISNUMBER(SEARCH('Resource Plan'!$C$10,B831,1)),MAX($A$1:A830)+1,0)</f>
        <v>830</v>
      </c>
      <c r="B831" t="s">
        <v>3540</v>
      </c>
      <c r="C831" t="s">
        <v>3541</v>
      </c>
      <c r="D831" t="s">
        <v>3107</v>
      </c>
      <c r="E831" t="s">
        <v>40</v>
      </c>
      <c r="F831" t="s">
        <v>2650</v>
      </c>
      <c r="G831" t="s">
        <v>2716</v>
      </c>
      <c r="I831" s="151" t="str">
        <f ca="1">IFERROR(VLOOKUP(ROWS($I$2:I831),$A$2:$B$1572,2,0),"")</f>
        <v>Lawrence Dougherty</v>
      </c>
      <c r="K831" s="151" t="str">
        <f t="shared" ca="1" si="12"/>
        <v>Lawrence Dougherty</v>
      </c>
    </row>
    <row r="832" spans="1:11" x14ac:dyDescent="0.25">
      <c r="A832" s="151">
        <f ca="1">IF(ISNUMBER(SEARCH('Resource Plan'!$C$10,B832,1)),MAX($A$1:A831)+1,0)</f>
        <v>831</v>
      </c>
      <c r="B832" t="s">
        <v>2676</v>
      </c>
      <c r="C832" t="s">
        <v>2677</v>
      </c>
      <c r="D832" t="s">
        <v>318</v>
      </c>
      <c r="E832" t="s">
        <v>2649</v>
      </c>
      <c r="F832" t="s">
        <v>2650</v>
      </c>
      <c r="G832" t="s">
        <v>2658</v>
      </c>
      <c r="I832" s="151" t="str">
        <f ca="1">IFERROR(VLOOKUP(ROWS($I$2:I832),$A$2:$B$1572,2,0),"")</f>
        <v>Lay Choo GOH</v>
      </c>
      <c r="K832" s="151" t="str">
        <f t="shared" ca="1" si="12"/>
        <v>Lay Choo GOH</v>
      </c>
    </row>
    <row r="833" spans="1:11" x14ac:dyDescent="0.25">
      <c r="A833" s="151">
        <f ca="1">IF(ISNUMBER(SEARCH('Resource Plan'!$C$10,B833,1)),MAX($A$1:A832)+1,0)</f>
        <v>832</v>
      </c>
      <c r="B833" t="s">
        <v>3029</v>
      </c>
      <c r="C833" t="s">
        <v>3030</v>
      </c>
      <c r="D833" t="s">
        <v>318</v>
      </c>
      <c r="E833" t="s">
        <v>2649</v>
      </c>
      <c r="F833" t="s">
        <v>2650</v>
      </c>
      <c r="G833" t="s">
        <v>3017</v>
      </c>
      <c r="I833" s="151" t="str">
        <f ca="1">IFERROR(VLOOKUP(ROWS($I$2:I833),$A$2:$B$1572,2,0),"")</f>
        <v>Lay Si TEE</v>
      </c>
      <c r="K833" s="151" t="str">
        <f t="shared" ca="1" si="12"/>
        <v>Lay Si TEE</v>
      </c>
    </row>
    <row r="834" spans="1:11" x14ac:dyDescent="0.25">
      <c r="A834" s="151">
        <f ca="1">IF(ISNUMBER(SEARCH('Resource Plan'!$C$10,B834,1)),MAX($A$1:A833)+1,0)</f>
        <v>833</v>
      </c>
      <c r="B834" t="s">
        <v>3633</v>
      </c>
      <c r="C834" t="s">
        <v>3634</v>
      </c>
      <c r="D834" t="s">
        <v>3107</v>
      </c>
      <c r="E834" t="s">
        <v>40</v>
      </c>
      <c r="F834" t="s">
        <v>2650</v>
      </c>
      <c r="G834" t="s">
        <v>3635</v>
      </c>
      <c r="I834" s="151" t="str">
        <f ca="1">IFERROR(VLOOKUP(ROWS($I$2:I834),$A$2:$B$1572,2,0),"")</f>
        <v>LEAH TULLY</v>
      </c>
      <c r="K834" s="151" t="str">
        <f t="shared" ca="1" si="12"/>
        <v>LEAH TULLY</v>
      </c>
    </row>
    <row r="835" spans="1:11" x14ac:dyDescent="0.25">
      <c r="A835" s="151">
        <f ca="1">IF(ISNUMBER(SEARCH('Resource Plan'!$C$10,B835,1)),MAX($A$1:A834)+1,0)</f>
        <v>834</v>
      </c>
      <c r="B835" t="s">
        <v>5105</v>
      </c>
      <c r="C835" t="s">
        <v>5106</v>
      </c>
      <c r="D835" t="s">
        <v>3107</v>
      </c>
      <c r="E835" t="s">
        <v>34</v>
      </c>
      <c r="F835" t="s">
        <v>2650</v>
      </c>
      <c r="G835" t="s">
        <v>4609</v>
      </c>
      <c r="I835" s="151" t="str">
        <f ca="1">IFERROR(VLOOKUP(ROWS($I$2:I835),$A$2:$B$1572,2,0),"")</f>
        <v>Lee Botham</v>
      </c>
      <c r="K835" s="151" t="str">
        <f t="shared" ref="K835:K898" ca="1" si="13">OFFSET($I$2,,,$K$1)</f>
        <v>Lee Botham</v>
      </c>
    </row>
    <row r="836" spans="1:11" x14ac:dyDescent="0.25">
      <c r="A836" s="151">
        <f ca="1">IF(ISNUMBER(SEARCH('Resource Plan'!$C$10,B836,1)),MAX($A$1:A835)+1,0)</f>
        <v>835</v>
      </c>
      <c r="B836" t="s">
        <v>5732</v>
      </c>
      <c r="C836" t="s">
        <v>5733</v>
      </c>
      <c r="D836" t="s">
        <v>37</v>
      </c>
      <c r="E836" t="s">
        <v>37</v>
      </c>
      <c r="F836" t="s">
        <v>2650</v>
      </c>
      <c r="G836" t="s">
        <v>2728</v>
      </c>
      <c r="I836" s="151" t="str">
        <f ca="1">IFERROR(VLOOKUP(ROWS($I$2:I836),$A$2:$B$1572,2,0),"")</f>
        <v>Lei DONG</v>
      </c>
      <c r="K836" s="151" t="str">
        <f t="shared" ca="1" si="13"/>
        <v>Lei DONG</v>
      </c>
    </row>
    <row r="837" spans="1:11" x14ac:dyDescent="0.25">
      <c r="A837" s="151">
        <f ca="1">IF(ISNUMBER(SEARCH('Resource Plan'!$C$10,B837,1)),MAX($A$1:A836)+1,0)</f>
        <v>836</v>
      </c>
      <c r="B837" t="s">
        <v>5597</v>
      </c>
      <c r="C837" t="s">
        <v>5598</v>
      </c>
      <c r="D837" t="s">
        <v>37</v>
      </c>
      <c r="E837" t="s">
        <v>37</v>
      </c>
      <c r="F837" t="s">
        <v>2650</v>
      </c>
      <c r="G837" t="s">
        <v>2721</v>
      </c>
      <c r="I837" s="151" t="str">
        <f ca="1">IFERROR(VLOOKUP(ROWS($I$2:I837),$A$2:$B$1572,2,0),"")</f>
        <v>Lei GAN</v>
      </c>
      <c r="K837" s="151" t="str">
        <f t="shared" ca="1" si="13"/>
        <v>Lei GAN</v>
      </c>
    </row>
    <row r="838" spans="1:11" x14ac:dyDescent="0.25">
      <c r="A838" s="151">
        <f ca="1">IF(ISNUMBER(SEARCH('Resource Plan'!$C$10,B838,1)),MAX($A$1:A837)+1,0)</f>
        <v>837</v>
      </c>
      <c r="B838" t="s">
        <v>4571</v>
      </c>
      <c r="C838" t="s">
        <v>4572</v>
      </c>
      <c r="D838" t="s">
        <v>306</v>
      </c>
      <c r="E838" t="s">
        <v>7267</v>
      </c>
      <c r="F838" t="s">
        <v>2650</v>
      </c>
      <c r="G838" t="s">
        <v>3112</v>
      </c>
      <c r="I838" s="151" t="str">
        <f ca="1">IFERROR(VLOOKUP(ROWS($I$2:I838),$A$2:$B$1572,2,0),"")</f>
        <v>Leif Matzen</v>
      </c>
      <c r="K838" s="151" t="str">
        <f t="shared" ca="1" si="13"/>
        <v>Leif Matzen</v>
      </c>
    </row>
    <row r="839" spans="1:11" x14ac:dyDescent="0.25">
      <c r="A839" s="151">
        <f ca="1">IF(ISNUMBER(SEARCH('Resource Plan'!$C$10,B839,1)),MAX($A$1:A838)+1,0)</f>
        <v>838</v>
      </c>
      <c r="B839" t="s">
        <v>4084</v>
      </c>
      <c r="C839" t="s">
        <v>4085</v>
      </c>
      <c r="D839" t="s">
        <v>3107</v>
      </c>
      <c r="E839" t="s">
        <v>40</v>
      </c>
      <c r="F839" t="s">
        <v>2650</v>
      </c>
      <c r="G839" t="s">
        <v>3762</v>
      </c>
      <c r="I839" s="151" t="str">
        <f ca="1">IFERROR(VLOOKUP(ROWS($I$2:I839),$A$2:$B$1572,2,0),"")</f>
        <v>Lesa Sydnor</v>
      </c>
      <c r="K839" s="151" t="str">
        <f t="shared" ca="1" si="13"/>
        <v>Lesa Sydnor</v>
      </c>
    </row>
    <row r="840" spans="1:11" x14ac:dyDescent="0.25">
      <c r="A840" s="151">
        <f ca="1">IF(ISNUMBER(SEARCH('Resource Plan'!$C$10,B840,1)),MAX($A$1:A839)+1,0)</f>
        <v>839</v>
      </c>
      <c r="B840" t="s">
        <v>3800</v>
      </c>
      <c r="C840" t="s">
        <v>3801</v>
      </c>
      <c r="D840" t="s">
        <v>3107</v>
      </c>
      <c r="E840" t="s">
        <v>40</v>
      </c>
      <c r="F840" t="s">
        <v>2650</v>
      </c>
      <c r="G840" t="s">
        <v>3802</v>
      </c>
      <c r="I840" s="151" t="str">
        <f ca="1">IFERROR(VLOOKUP(ROWS($I$2:I840),$A$2:$B$1572,2,0),"")</f>
        <v>LESLIE SOLANO</v>
      </c>
      <c r="K840" s="151" t="str">
        <f t="shared" ca="1" si="13"/>
        <v>LESLIE SOLANO</v>
      </c>
    </row>
    <row r="841" spans="1:11" x14ac:dyDescent="0.25">
      <c r="A841" s="151">
        <f ca="1">IF(ISNUMBER(SEARCH('Resource Plan'!$C$10,B841,1)),MAX($A$1:A840)+1,0)</f>
        <v>840</v>
      </c>
      <c r="B841" t="s">
        <v>4141</v>
      </c>
      <c r="C841" t="s">
        <v>4142</v>
      </c>
      <c r="D841" t="s">
        <v>3107</v>
      </c>
      <c r="E841" t="s">
        <v>40</v>
      </c>
      <c r="F841" t="s">
        <v>2650</v>
      </c>
      <c r="G841" t="s">
        <v>3017</v>
      </c>
      <c r="I841" s="151" t="str">
        <f ca="1">IFERROR(VLOOKUP(ROWS($I$2:I841),$A$2:$B$1572,2,0),"")</f>
        <v>Leticia Romo</v>
      </c>
      <c r="K841" s="151" t="str">
        <f t="shared" ca="1" si="13"/>
        <v>Leticia Romo</v>
      </c>
    </row>
    <row r="842" spans="1:11" x14ac:dyDescent="0.25">
      <c r="A842" s="151">
        <f ca="1">IF(ISNUMBER(SEARCH('Resource Plan'!$C$10,B842,1)),MAX($A$1:A841)+1,0)</f>
        <v>841</v>
      </c>
      <c r="B842" t="s">
        <v>2938</v>
      </c>
      <c r="C842" t="s">
        <v>2939</v>
      </c>
      <c r="D842" t="s">
        <v>2657</v>
      </c>
      <c r="E842" t="s">
        <v>2649</v>
      </c>
      <c r="F842" t="s">
        <v>2650</v>
      </c>
      <c r="G842" t="s">
        <v>2940</v>
      </c>
      <c r="I842" s="151" t="str">
        <f ca="1">IFERROR(VLOOKUP(ROWS($I$2:I842),$A$2:$B$1572,2,0),"")</f>
        <v>Levia Valeria YOLANDA</v>
      </c>
      <c r="K842" s="151" t="str">
        <f t="shared" ca="1" si="13"/>
        <v>Levia Valeria YOLANDA</v>
      </c>
    </row>
    <row r="843" spans="1:11" x14ac:dyDescent="0.25">
      <c r="A843" s="151">
        <f ca="1">IF(ISNUMBER(SEARCH('Resource Plan'!$C$10,B843,1)),MAX($A$1:A842)+1,0)</f>
        <v>842</v>
      </c>
      <c r="B843" t="s">
        <v>3711</v>
      </c>
      <c r="C843" t="s">
        <v>3712</v>
      </c>
      <c r="D843" t="s">
        <v>3107</v>
      </c>
      <c r="E843" t="s">
        <v>40</v>
      </c>
      <c r="F843" t="s">
        <v>2650</v>
      </c>
      <c r="G843" t="s">
        <v>3075</v>
      </c>
      <c r="I843" s="151" t="str">
        <f ca="1">IFERROR(VLOOKUP(ROWS($I$2:I843),$A$2:$B$1572,2,0),"")</f>
        <v>LEWIS KRAUSE III</v>
      </c>
      <c r="K843" s="151" t="str">
        <f t="shared" ca="1" si="13"/>
        <v>LEWIS KRAUSE III</v>
      </c>
    </row>
    <row r="844" spans="1:11" x14ac:dyDescent="0.25">
      <c r="A844" s="151">
        <f ca="1">IF(ISNUMBER(SEARCH('Resource Plan'!$C$10,B844,1)),MAX($A$1:A843)+1,0)</f>
        <v>843</v>
      </c>
      <c r="B844" t="s">
        <v>2686</v>
      </c>
      <c r="C844" t="s">
        <v>2687</v>
      </c>
      <c r="D844" t="s">
        <v>318</v>
      </c>
      <c r="E844" t="s">
        <v>2649</v>
      </c>
      <c r="F844" t="s">
        <v>2650</v>
      </c>
      <c r="G844" t="s">
        <v>2665</v>
      </c>
      <c r="I844" s="151" t="str">
        <f ca="1">IFERROR(VLOOKUP(ROWS($I$2:I844),$A$2:$B$1572,2,0),"")</f>
        <v>Li Hui TAN</v>
      </c>
      <c r="K844" s="151" t="str">
        <f t="shared" ca="1" si="13"/>
        <v>Li Hui TAN</v>
      </c>
    </row>
    <row r="845" spans="1:11" x14ac:dyDescent="0.25">
      <c r="A845" s="151">
        <f ca="1">IF(ISNUMBER(SEARCH('Resource Plan'!$C$10,B845,1)),MAX($A$1:A844)+1,0)</f>
        <v>844</v>
      </c>
      <c r="B845" t="s">
        <v>2680</v>
      </c>
      <c r="C845" t="s">
        <v>2681</v>
      </c>
      <c r="D845" t="s">
        <v>318</v>
      </c>
      <c r="E845" t="s">
        <v>2649</v>
      </c>
      <c r="F845" t="s">
        <v>2650</v>
      </c>
      <c r="G845" t="s">
        <v>2665</v>
      </c>
      <c r="I845" s="151" t="str">
        <f ca="1">IFERROR(VLOOKUP(ROWS($I$2:I845),$A$2:$B$1572,2,0),"")</f>
        <v>Li Jing WANG</v>
      </c>
      <c r="K845" s="151" t="str">
        <f t="shared" ca="1" si="13"/>
        <v>Li Jing WANG</v>
      </c>
    </row>
    <row r="846" spans="1:11" x14ac:dyDescent="0.25">
      <c r="A846" s="151">
        <f ca="1">IF(ISNUMBER(SEARCH('Resource Plan'!$C$10,B846,1)),MAX($A$1:A845)+1,0)</f>
        <v>845</v>
      </c>
      <c r="B846" t="s">
        <v>4322</v>
      </c>
      <c r="C846" t="s">
        <v>4323</v>
      </c>
      <c r="D846" t="s">
        <v>37</v>
      </c>
      <c r="E846" t="s">
        <v>37</v>
      </c>
      <c r="F846" t="s">
        <v>2650</v>
      </c>
      <c r="G846" t="s">
        <v>3112</v>
      </c>
      <c r="I846" s="151" t="str">
        <f ca="1">IFERROR(VLOOKUP(ROWS($I$2:I846),$A$2:$B$1572,2,0),"")</f>
        <v>Li PAN</v>
      </c>
      <c r="K846" s="151" t="str">
        <f t="shared" ca="1" si="13"/>
        <v>Li PAN</v>
      </c>
    </row>
    <row r="847" spans="1:11" x14ac:dyDescent="0.25">
      <c r="A847" s="151">
        <f ca="1">IF(ISNUMBER(SEARCH('Resource Plan'!$C$10,B847,1)),MAX($A$1:A846)+1,0)</f>
        <v>846</v>
      </c>
      <c r="B847" t="s">
        <v>4374</v>
      </c>
      <c r="C847" t="s">
        <v>4375</v>
      </c>
      <c r="D847" t="s">
        <v>37</v>
      </c>
      <c r="E847" t="s">
        <v>37</v>
      </c>
      <c r="F847" t="s">
        <v>2650</v>
      </c>
      <c r="G847" t="s">
        <v>4376</v>
      </c>
      <c r="I847" s="151" t="str">
        <f ca="1">IFERROR(VLOOKUP(ROWS($I$2:I847),$A$2:$B$1572,2,0),"")</f>
        <v>Li ZHAO</v>
      </c>
      <c r="K847" s="151" t="str">
        <f t="shared" ca="1" si="13"/>
        <v>Li ZHAO</v>
      </c>
    </row>
    <row r="848" spans="1:11" x14ac:dyDescent="0.25">
      <c r="A848" s="151">
        <f ca="1">IF(ISNUMBER(SEARCH('Resource Plan'!$C$10,B848,1)),MAX($A$1:A847)+1,0)</f>
        <v>847</v>
      </c>
      <c r="B848" t="s">
        <v>4380</v>
      </c>
      <c r="C848" t="s">
        <v>4381</v>
      </c>
      <c r="D848" t="s">
        <v>37</v>
      </c>
      <c r="E848" t="s">
        <v>37</v>
      </c>
      <c r="F848" t="s">
        <v>2650</v>
      </c>
      <c r="G848" t="s">
        <v>3807</v>
      </c>
      <c r="I848" s="151" t="str">
        <f ca="1">IFERROR(VLOOKUP(ROWS($I$2:I848),$A$2:$B$1572,2,0),"")</f>
        <v>Li ZHENG</v>
      </c>
      <c r="K848" s="151" t="str">
        <f t="shared" ca="1" si="13"/>
        <v>Li ZHENG</v>
      </c>
    </row>
    <row r="849" spans="1:11" x14ac:dyDescent="0.25">
      <c r="A849" s="151">
        <f ca="1">IF(ISNUMBER(SEARCH('Resource Plan'!$C$10,B849,1)),MAX($A$1:A848)+1,0)</f>
        <v>848</v>
      </c>
      <c r="B849" t="s">
        <v>5651</v>
      </c>
      <c r="C849" t="s">
        <v>5652</v>
      </c>
      <c r="D849" t="s">
        <v>37</v>
      </c>
      <c r="E849" t="s">
        <v>37</v>
      </c>
      <c r="F849" t="s">
        <v>2650</v>
      </c>
      <c r="G849" t="s">
        <v>2716</v>
      </c>
      <c r="I849" s="151" t="str">
        <f ca="1">IFERROR(VLOOKUP(ROWS($I$2:I849),$A$2:$B$1572,2,0),"")</f>
        <v>Liang GUO</v>
      </c>
      <c r="K849" s="151" t="str">
        <f t="shared" ca="1" si="13"/>
        <v>Liang GUO</v>
      </c>
    </row>
    <row r="850" spans="1:11" x14ac:dyDescent="0.25">
      <c r="A850" s="151">
        <f ca="1">IF(ISNUMBER(SEARCH('Resource Plan'!$C$10,B850,1)),MAX($A$1:A849)+1,0)</f>
        <v>849</v>
      </c>
      <c r="B850" t="s">
        <v>5702</v>
      </c>
      <c r="C850" t="s">
        <v>5703</v>
      </c>
      <c r="D850" t="s">
        <v>37</v>
      </c>
      <c r="E850" t="s">
        <v>37</v>
      </c>
      <c r="F850" t="s">
        <v>2650</v>
      </c>
      <c r="G850" t="s">
        <v>2716</v>
      </c>
      <c r="I850" s="151" t="str">
        <f ca="1">IFERROR(VLOOKUP(ROWS($I$2:I850),$A$2:$B$1572,2,0),"")</f>
        <v>Liangdi LU</v>
      </c>
      <c r="K850" s="151" t="str">
        <f t="shared" ca="1" si="13"/>
        <v>Liangdi LU</v>
      </c>
    </row>
    <row r="851" spans="1:11" x14ac:dyDescent="0.25">
      <c r="A851" s="151">
        <f ca="1">IF(ISNUMBER(SEARCH('Resource Plan'!$C$10,B851,1)),MAX($A$1:A850)+1,0)</f>
        <v>850</v>
      </c>
      <c r="B851" t="s">
        <v>5603</v>
      </c>
      <c r="C851" t="s">
        <v>5604</v>
      </c>
      <c r="D851" t="s">
        <v>37</v>
      </c>
      <c r="E851" t="s">
        <v>37</v>
      </c>
      <c r="F851" t="s">
        <v>2650</v>
      </c>
      <c r="G851" t="s">
        <v>2728</v>
      </c>
      <c r="I851" s="151" t="str">
        <f ca="1">IFERROR(VLOOKUP(ROWS($I$2:I851),$A$2:$B$1572,2,0),"")</f>
        <v>LiHui YUAN</v>
      </c>
      <c r="K851" s="151" t="str">
        <f t="shared" ca="1" si="13"/>
        <v>LiHui YUAN</v>
      </c>
    </row>
    <row r="852" spans="1:11" x14ac:dyDescent="0.25">
      <c r="A852" s="151">
        <f ca="1">IF(ISNUMBER(SEARCH('Resource Plan'!$C$10,B852,1)),MAX($A$1:A851)+1,0)</f>
        <v>851</v>
      </c>
      <c r="B852" t="s">
        <v>5736</v>
      </c>
      <c r="C852" t="s">
        <v>5737</v>
      </c>
      <c r="D852" t="s">
        <v>37</v>
      </c>
      <c r="E852" t="s">
        <v>37</v>
      </c>
      <c r="F852" t="s">
        <v>2650</v>
      </c>
      <c r="G852" t="s">
        <v>2716</v>
      </c>
      <c r="I852" s="151" t="str">
        <f ca="1">IFERROR(VLOOKUP(ROWS($I$2:I852),$A$2:$B$1572,2,0),"")</f>
        <v>LiJin DUAN</v>
      </c>
      <c r="K852" s="151" t="str">
        <f t="shared" ca="1" si="13"/>
        <v>LiJin DUAN</v>
      </c>
    </row>
    <row r="853" spans="1:11" x14ac:dyDescent="0.25">
      <c r="A853" s="151">
        <f ca="1">IF(ISNUMBER(SEARCH('Resource Plan'!$C$10,B853,1)),MAX($A$1:A852)+1,0)</f>
        <v>852</v>
      </c>
      <c r="B853" t="s">
        <v>4457</v>
      </c>
      <c r="C853" t="s">
        <v>4458</v>
      </c>
      <c r="D853" t="s">
        <v>37</v>
      </c>
      <c r="E853" t="s">
        <v>37</v>
      </c>
      <c r="F853" t="s">
        <v>2650</v>
      </c>
      <c r="G853" t="s">
        <v>2711</v>
      </c>
      <c r="I853" s="151" t="str">
        <f ca="1">IFERROR(VLOOKUP(ROWS($I$2:I853),$A$2:$B$1572,2,0),"")</f>
        <v>Lijuan SUN</v>
      </c>
      <c r="K853" s="151" t="str">
        <f t="shared" ca="1" si="13"/>
        <v>Lijuan SUN</v>
      </c>
    </row>
    <row r="854" spans="1:11" x14ac:dyDescent="0.25">
      <c r="A854" s="151">
        <f ca="1">IF(ISNUMBER(SEARCH('Resource Plan'!$C$10,B854,1)),MAX($A$1:A853)+1,0)</f>
        <v>853</v>
      </c>
      <c r="B854" t="s">
        <v>4395</v>
      </c>
      <c r="C854" t="s">
        <v>4396</v>
      </c>
      <c r="D854" t="s">
        <v>37</v>
      </c>
      <c r="E854" t="s">
        <v>37</v>
      </c>
      <c r="F854" t="s">
        <v>2650</v>
      </c>
      <c r="G854" t="s">
        <v>4379</v>
      </c>
      <c r="I854" s="151" t="str">
        <f ca="1">IFERROR(VLOOKUP(ROWS($I$2:I854),$A$2:$B$1572,2,0),"")</f>
        <v>Lijuan TAO</v>
      </c>
      <c r="K854" s="151" t="str">
        <f t="shared" ca="1" si="13"/>
        <v>Lijuan TAO</v>
      </c>
    </row>
    <row r="855" spans="1:11" x14ac:dyDescent="0.25">
      <c r="A855" s="151">
        <f ca="1">IF(ISNUMBER(SEARCH('Resource Plan'!$C$10,B855,1)),MAX($A$1:A854)+1,0)</f>
        <v>854</v>
      </c>
      <c r="B855" t="s">
        <v>5700</v>
      </c>
      <c r="C855" t="s">
        <v>5701</v>
      </c>
      <c r="D855" t="s">
        <v>37</v>
      </c>
      <c r="E855" t="s">
        <v>37</v>
      </c>
      <c r="F855" t="s">
        <v>2650</v>
      </c>
      <c r="G855" t="s">
        <v>2716</v>
      </c>
      <c r="I855" s="151" t="str">
        <f ca="1">IFERROR(VLOOKUP(ROWS($I$2:I855),$A$2:$B$1572,2,0),"")</f>
        <v>Lijun CAO</v>
      </c>
      <c r="K855" s="151" t="str">
        <f t="shared" ca="1" si="13"/>
        <v>Lijun CAO</v>
      </c>
    </row>
    <row r="856" spans="1:11" x14ac:dyDescent="0.25">
      <c r="A856" s="151">
        <f ca="1">IF(ISNUMBER(SEARCH('Resource Plan'!$C$10,B856,1)),MAX($A$1:A855)+1,0)</f>
        <v>855</v>
      </c>
      <c r="B856" t="s">
        <v>3825</v>
      </c>
      <c r="C856" t="s">
        <v>3826</v>
      </c>
      <c r="D856" t="s">
        <v>3107</v>
      </c>
      <c r="E856" t="s">
        <v>40</v>
      </c>
      <c r="F856" t="s">
        <v>2650</v>
      </c>
      <c r="G856" t="s">
        <v>3778</v>
      </c>
      <c r="I856" s="151" t="str">
        <f ca="1">IFERROR(VLOOKUP(ROWS($I$2:I856),$A$2:$B$1572,2,0),"")</f>
        <v>Lila Garcia</v>
      </c>
      <c r="K856" s="151" t="str">
        <f t="shared" ca="1" si="13"/>
        <v>Lila Garcia</v>
      </c>
    </row>
    <row r="857" spans="1:11" x14ac:dyDescent="0.25">
      <c r="A857" s="151">
        <f ca="1">IF(ISNUMBER(SEARCH('Resource Plan'!$C$10,B857,1)),MAX($A$1:A856)+1,0)</f>
        <v>856</v>
      </c>
      <c r="B857" t="s">
        <v>4463</v>
      </c>
      <c r="C857" t="s">
        <v>4464</v>
      </c>
      <c r="D857" t="s">
        <v>37</v>
      </c>
      <c r="E857" t="s">
        <v>37</v>
      </c>
      <c r="F857" t="s">
        <v>2650</v>
      </c>
      <c r="G857" t="s">
        <v>4465</v>
      </c>
      <c r="I857" s="151" t="str">
        <f ca="1">IFERROR(VLOOKUP(ROWS($I$2:I857),$A$2:$B$1572,2,0),"")</f>
        <v>Lili YOU</v>
      </c>
      <c r="K857" s="151" t="str">
        <f t="shared" ca="1" si="13"/>
        <v>Lili YOU</v>
      </c>
    </row>
    <row r="858" spans="1:11" x14ac:dyDescent="0.25">
      <c r="A858" s="151">
        <f ca="1">IF(ISNUMBER(SEARCH('Resource Plan'!$C$10,B858,1)),MAX($A$1:A857)+1,0)</f>
        <v>857</v>
      </c>
      <c r="B858" t="s">
        <v>5670</v>
      </c>
      <c r="C858" t="s">
        <v>5671</v>
      </c>
      <c r="D858" t="s">
        <v>37</v>
      </c>
      <c r="E858" t="s">
        <v>37</v>
      </c>
      <c r="F858" t="s">
        <v>2650</v>
      </c>
      <c r="G858" t="s">
        <v>2721</v>
      </c>
      <c r="I858" s="151" t="str">
        <f ca="1">IFERROR(VLOOKUP(ROWS($I$2:I858),$A$2:$B$1572,2,0),"")</f>
        <v>Liming LING</v>
      </c>
      <c r="K858" s="151" t="str">
        <f t="shared" ca="1" si="13"/>
        <v>Liming LING</v>
      </c>
    </row>
    <row r="859" spans="1:11" x14ac:dyDescent="0.25">
      <c r="A859" s="151">
        <f ca="1">IF(ISNUMBER(SEARCH('Resource Plan'!$C$10,B859,1)),MAX($A$1:A858)+1,0)</f>
        <v>858</v>
      </c>
      <c r="B859" t="s">
        <v>6050</v>
      </c>
      <c r="C859" t="s">
        <v>6124</v>
      </c>
      <c r="D859" t="s">
        <v>318</v>
      </c>
      <c r="E859" t="s">
        <v>2649</v>
      </c>
      <c r="F859" t="s">
        <v>2650</v>
      </c>
      <c r="G859" t="s">
        <v>4371</v>
      </c>
      <c r="I859" s="151" t="str">
        <f ca="1">IFERROR(VLOOKUP(ROWS($I$2:I859),$A$2:$B$1572,2,0),"")</f>
        <v>Lin Yuan SOO</v>
      </c>
      <c r="K859" s="151" t="str">
        <f t="shared" ca="1" si="13"/>
        <v>Lin Yuan SOO</v>
      </c>
    </row>
    <row r="860" spans="1:11" x14ac:dyDescent="0.25">
      <c r="A860" s="151">
        <f ca="1">IF(ISNUMBER(SEARCH('Resource Plan'!$C$10,B860,1)),MAX($A$1:A859)+1,0)</f>
        <v>859</v>
      </c>
      <c r="B860" t="s">
        <v>3136</v>
      </c>
      <c r="C860" t="s">
        <v>3137</v>
      </c>
      <c r="D860" t="s">
        <v>106</v>
      </c>
      <c r="E860" t="s">
        <v>40</v>
      </c>
      <c r="F860" t="s">
        <v>2650</v>
      </c>
      <c r="G860" t="s">
        <v>2658</v>
      </c>
      <c r="I860" s="151" t="str">
        <f ca="1">IFERROR(VLOOKUP(ROWS($I$2:I860),$A$2:$B$1572,2,0),"")</f>
        <v>LINDA DI DOMENICO</v>
      </c>
      <c r="K860" s="151" t="str">
        <f t="shared" ca="1" si="13"/>
        <v>LINDA DI DOMENICO</v>
      </c>
    </row>
    <row r="861" spans="1:11" x14ac:dyDescent="0.25">
      <c r="A861" s="151">
        <f ca="1">IF(ISNUMBER(SEARCH('Resource Plan'!$C$10,B861,1)),MAX($A$1:A860)+1,0)</f>
        <v>860</v>
      </c>
      <c r="B861" t="s">
        <v>3805</v>
      </c>
      <c r="C861" t="s">
        <v>3806</v>
      </c>
      <c r="D861" t="s">
        <v>3107</v>
      </c>
      <c r="E861" t="s">
        <v>40</v>
      </c>
      <c r="F861" t="s">
        <v>2650</v>
      </c>
      <c r="G861" t="s">
        <v>3807</v>
      </c>
      <c r="I861" s="151" t="str">
        <f ca="1">IFERROR(VLOOKUP(ROWS($I$2:I861),$A$2:$B$1572,2,0),"")</f>
        <v>LINDA MADONNA</v>
      </c>
      <c r="K861" s="151" t="str">
        <f t="shared" ca="1" si="13"/>
        <v>LINDA MADONNA</v>
      </c>
    </row>
    <row r="862" spans="1:11" x14ac:dyDescent="0.25">
      <c r="A862" s="151">
        <f ca="1">IF(ISNUMBER(SEARCH('Resource Plan'!$C$10,B862,1)),MAX($A$1:A861)+1,0)</f>
        <v>861</v>
      </c>
      <c r="B862" t="s">
        <v>3996</v>
      </c>
      <c r="C862" t="s">
        <v>3997</v>
      </c>
      <c r="D862" t="s">
        <v>3107</v>
      </c>
      <c r="E862" t="s">
        <v>40</v>
      </c>
      <c r="F862" t="s">
        <v>2650</v>
      </c>
      <c r="G862" t="s">
        <v>2940</v>
      </c>
      <c r="I862" s="151" t="str">
        <f ca="1">IFERROR(VLOOKUP(ROWS($I$2:I862),$A$2:$B$1572,2,0),"")</f>
        <v>Linda Shawn</v>
      </c>
      <c r="K862" s="151" t="str">
        <f t="shared" ca="1" si="13"/>
        <v>Linda Shawn</v>
      </c>
    </row>
    <row r="863" spans="1:11" x14ac:dyDescent="0.25">
      <c r="A863" s="151">
        <f ca="1">IF(ISNUMBER(SEARCH('Resource Plan'!$C$10,B863,1)),MAX($A$1:A862)+1,0)</f>
        <v>862</v>
      </c>
      <c r="B863" t="s">
        <v>4074</v>
      </c>
      <c r="C863" t="s">
        <v>4075</v>
      </c>
      <c r="D863" t="s">
        <v>3107</v>
      </c>
      <c r="E863" t="s">
        <v>40</v>
      </c>
      <c r="F863" t="s">
        <v>2650</v>
      </c>
      <c r="G863" t="s">
        <v>3757</v>
      </c>
      <c r="I863" s="151" t="str">
        <f ca="1">IFERROR(VLOOKUP(ROWS($I$2:I863),$A$2:$B$1572,2,0),"")</f>
        <v>Linsey Vasilenko</v>
      </c>
      <c r="K863" s="151" t="str">
        <f t="shared" ca="1" si="13"/>
        <v>Linsey Vasilenko</v>
      </c>
    </row>
    <row r="864" spans="1:11" x14ac:dyDescent="0.25">
      <c r="A864" s="151">
        <f ca="1">IF(ISNUMBER(SEARCH('Resource Plan'!$C$10,B864,1)),MAX($A$1:A863)+1,0)</f>
        <v>863</v>
      </c>
      <c r="B864" t="s">
        <v>5575</v>
      </c>
      <c r="C864" t="s">
        <v>5576</v>
      </c>
      <c r="D864" t="s">
        <v>37</v>
      </c>
      <c r="E864" t="s">
        <v>37</v>
      </c>
      <c r="F864" t="s">
        <v>2650</v>
      </c>
      <c r="G864" t="s">
        <v>2716</v>
      </c>
      <c r="I864" s="151" t="str">
        <f ca="1">IFERROR(VLOOKUP(ROWS($I$2:I864),$A$2:$B$1572,2,0),"")</f>
        <v>LiPing KONG</v>
      </c>
      <c r="K864" s="151" t="str">
        <f t="shared" ca="1" si="13"/>
        <v>LiPing KONG</v>
      </c>
    </row>
    <row r="865" spans="1:11" x14ac:dyDescent="0.25">
      <c r="A865" s="151">
        <f ca="1">IF(ISNUMBER(SEARCH('Resource Plan'!$C$10,B865,1)),MAX($A$1:A864)+1,0)</f>
        <v>864</v>
      </c>
      <c r="B865" t="s">
        <v>5266</v>
      </c>
      <c r="C865" t="s">
        <v>5267</v>
      </c>
      <c r="D865" t="s">
        <v>310</v>
      </c>
      <c r="E865" t="s">
        <v>7267</v>
      </c>
      <c r="F865" t="s">
        <v>2650</v>
      </c>
      <c r="G865" t="s">
        <v>2986</v>
      </c>
      <c r="I865" s="151" t="str">
        <f ca="1">IFERROR(VLOOKUP(ROWS($I$2:I865),$A$2:$B$1572,2,0),"")</f>
        <v>Lipot PROBSZT</v>
      </c>
      <c r="K865" s="151" t="str">
        <f t="shared" ca="1" si="13"/>
        <v>Lipot PROBSZT</v>
      </c>
    </row>
    <row r="866" spans="1:11" x14ac:dyDescent="0.25">
      <c r="A866" s="151">
        <f ca="1">IF(ISNUMBER(SEARCH('Resource Plan'!$C$10,B866,1)),MAX($A$1:A865)+1,0)</f>
        <v>865</v>
      </c>
      <c r="B866" t="s">
        <v>3124</v>
      </c>
      <c r="C866" t="s">
        <v>3125</v>
      </c>
      <c r="D866" t="s">
        <v>3107</v>
      </c>
      <c r="E866" t="s">
        <v>40</v>
      </c>
      <c r="F866" t="s">
        <v>2650</v>
      </c>
      <c r="G866" t="s">
        <v>2940</v>
      </c>
      <c r="I866" s="151" t="str">
        <f ca="1">IFERROR(VLOOKUP(ROWS($I$2:I866),$A$2:$B$1572,2,0),"")</f>
        <v>LISA SCHMITT</v>
      </c>
      <c r="K866" s="151" t="str">
        <f t="shared" ca="1" si="13"/>
        <v>LISA SCHMITT</v>
      </c>
    </row>
    <row r="867" spans="1:11" x14ac:dyDescent="0.25">
      <c r="A867" s="151">
        <f ca="1">IF(ISNUMBER(SEARCH('Resource Plan'!$C$10,B867,1)),MAX($A$1:A866)+1,0)</f>
        <v>866</v>
      </c>
      <c r="B867" t="s">
        <v>4324</v>
      </c>
      <c r="C867" t="s">
        <v>4325</v>
      </c>
      <c r="D867" t="s">
        <v>37</v>
      </c>
      <c r="E867" t="s">
        <v>37</v>
      </c>
      <c r="F867" t="s">
        <v>2650</v>
      </c>
      <c r="G867" t="s">
        <v>4281</v>
      </c>
      <c r="I867" s="151" t="str">
        <f ca="1">IFERROR(VLOOKUP(ROWS($I$2:I867),$A$2:$B$1572,2,0),"")</f>
        <v>Lishan HUANG</v>
      </c>
      <c r="K867" s="151" t="str">
        <f t="shared" ca="1" si="13"/>
        <v>Lishan HUANG</v>
      </c>
    </row>
    <row r="868" spans="1:11" x14ac:dyDescent="0.25">
      <c r="A868" s="151">
        <f ca="1">IF(ISNUMBER(SEARCH('Resource Plan'!$C$10,B868,1)),MAX($A$1:A867)+1,0)</f>
        <v>867</v>
      </c>
      <c r="B868" t="s">
        <v>3291</v>
      </c>
      <c r="C868" t="s">
        <v>3292</v>
      </c>
      <c r="D868" t="s">
        <v>3107</v>
      </c>
      <c r="E868" t="s">
        <v>40</v>
      </c>
      <c r="F868" t="s">
        <v>2650</v>
      </c>
      <c r="G868" t="s">
        <v>2716</v>
      </c>
      <c r="I868" s="151" t="str">
        <f ca="1">IFERROR(VLOOKUP(ROWS($I$2:I868),$A$2:$B$1572,2,0),"")</f>
        <v>Lloyd Barrick, Jr.</v>
      </c>
      <c r="K868" s="151" t="str">
        <f t="shared" ca="1" si="13"/>
        <v>Lloyd Barrick, Jr.</v>
      </c>
    </row>
    <row r="869" spans="1:11" x14ac:dyDescent="0.25">
      <c r="A869" s="151">
        <f ca="1">IF(ISNUMBER(SEARCH('Resource Plan'!$C$10,B869,1)),MAX($A$1:A868)+1,0)</f>
        <v>868</v>
      </c>
      <c r="B869" t="s">
        <v>3863</v>
      </c>
      <c r="C869" t="s">
        <v>3864</v>
      </c>
      <c r="D869" t="s">
        <v>3107</v>
      </c>
      <c r="E869" t="s">
        <v>40</v>
      </c>
      <c r="F869" t="s">
        <v>2650</v>
      </c>
      <c r="G869" t="s">
        <v>2716</v>
      </c>
      <c r="I869" s="151" t="str">
        <f ca="1">IFERROR(VLOOKUP(ROWS($I$2:I869),$A$2:$B$1572,2,0),"")</f>
        <v>Logan Lundy</v>
      </c>
      <c r="K869" s="151" t="str">
        <f t="shared" ca="1" si="13"/>
        <v>Logan Lundy</v>
      </c>
    </row>
    <row r="870" spans="1:11" x14ac:dyDescent="0.25">
      <c r="A870" s="151">
        <f ca="1">IF(ISNUMBER(SEARCH('Resource Plan'!$C$10,B870,1)),MAX($A$1:A869)+1,0)</f>
        <v>869</v>
      </c>
      <c r="B870" t="s">
        <v>3428</v>
      </c>
      <c r="C870" t="s">
        <v>3429</v>
      </c>
      <c r="D870" t="s">
        <v>3107</v>
      </c>
      <c r="E870" t="s">
        <v>40</v>
      </c>
      <c r="F870" t="s">
        <v>2650</v>
      </c>
      <c r="G870" t="s">
        <v>2986</v>
      </c>
      <c r="I870" s="151" t="str">
        <f ca="1">IFERROR(VLOOKUP(ROWS($I$2:I870),$A$2:$B$1572,2,0),"")</f>
        <v>LONG DAO</v>
      </c>
      <c r="K870" s="151" t="str">
        <f t="shared" ca="1" si="13"/>
        <v>LONG DAO</v>
      </c>
    </row>
    <row r="871" spans="1:11" x14ac:dyDescent="0.25">
      <c r="A871" s="151">
        <f ca="1">IF(ISNUMBER(SEARCH('Resource Plan'!$C$10,B871,1)),MAX($A$1:A870)+1,0)</f>
        <v>870</v>
      </c>
      <c r="B871" t="s">
        <v>2859</v>
      </c>
      <c r="C871" t="s">
        <v>2860</v>
      </c>
      <c r="D871" t="s">
        <v>318</v>
      </c>
      <c r="E871" t="s">
        <v>2649</v>
      </c>
      <c r="F871" t="s">
        <v>2650</v>
      </c>
      <c r="G871" t="s">
        <v>2716</v>
      </c>
      <c r="I871" s="151" t="str">
        <f ca="1">IFERROR(VLOOKUP(ROWS($I$2:I871),$A$2:$B$1572,2,0),"")</f>
        <v>Long TIAN</v>
      </c>
      <c r="K871" s="151" t="str">
        <f t="shared" ca="1" si="13"/>
        <v>Long TIAN</v>
      </c>
    </row>
    <row r="872" spans="1:11" x14ac:dyDescent="0.25">
      <c r="A872" s="151">
        <f ca="1">IF(ISNUMBER(SEARCH('Resource Plan'!$C$10,B872,1)),MAX($A$1:A871)+1,0)</f>
        <v>871</v>
      </c>
      <c r="B872" t="s">
        <v>2759</v>
      </c>
      <c r="C872" t="s">
        <v>2760</v>
      </c>
      <c r="D872" t="s">
        <v>318</v>
      </c>
      <c r="E872" t="s">
        <v>2649</v>
      </c>
      <c r="F872" t="s">
        <v>2650</v>
      </c>
      <c r="G872" t="s">
        <v>2721</v>
      </c>
      <c r="I872" s="151" t="str">
        <f ca="1">IFERROR(VLOOKUP(ROWS($I$2:I872),$A$2:$B$1572,2,0),"")</f>
        <v>Long Wei LEE</v>
      </c>
      <c r="K872" s="151" t="str">
        <f t="shared" ca="1" si="13"/>
        <v>Long Wei LEE</v>
      </c>
    </row>
    <row r="873" spans="1:11" x14ac:dyDescent="0.25">
      <c r="A873" s="151">
        <f ca="1">IF(ISNUMBER(SEARCH('Resource Plan'!$C$10,B873,1)),MAX($A$1:A872)+1,0)</f>
        <v>872</v>
      </c>
      <c r="B873" t="s">
        <v>5706</v>
      </c>
      <c r="C873" t="s">
        <v>5707</v>
      </c>
      <c r="D873" t="s">
        <v>37</v>
      </c>
      <c r="E873" t="s">
        <v>37</v>
      </c>
      <c r="F873" t="s">
        <v>2650</v>
      </c>
      <c r="G873" t="s">
        <v>2716</v>
      </c>
      <c r="I873" s="151" t="str">
        <f ca="1">IFERROR(VLOOKUP(ROWS($I$2:I873),$A$2:$B$1572,2,0),"")</f>
        <v>Longdian ZHAO</v>
      </c>
      <c r="K873" s="151" t="str">
        <f t="shared" ca="1" si="13"/>
        <v>Longdian ZHAO</v>
      </c>
    </row>
    <row r="874" spans="1:11" x14ac:dyDescent="0.25">
      <c r="A874" s="151">
        <f ca="1">IF(ISNUMBER(SEARCH('Resource Plan'!$C$10,B874,1)),MAX($A$1:A873)+1,0)</f>
        <v>873</v>
      </c>
      <c r="B874" t="s">
        <v>5549</v>
      </c>
      <c r="C874" t="s">
        <v>5550</v>
      </c>
      <c r="D874" t="s">
        <v>37</v>
      </c>
      <c r="E874" t="s">
        <v>37</v>
      </c>
      <c r="F874" t="s">
        <v>2650</v>
      </c>
      <c r="G874" t="s">
        <v>2716</v>
      </c>
      <c r="I874" s="151" t="str">
        <f ca="1">IFERROR(VLOOKUP(ROWS($I$2:I874),$A$2:$B$1572,2,0),"")</f>
        <v>LongJun CHENG</v>
      </c>
      <c r="K874" s="151" t="str">
        <f t="shared" ca="1" si="13"/>
        <v>LongJun CHENG</v>
      </c>
    </row>
    <row r="875" spans="1:11" x14ac:dyDescent="0.25">
      <c r="A875" s="151">
        <f ca="1">IF(ISNUMBER(SEARCH('Resource Plan'!$C$10,B875,1)),MAX($A$1:A874)+1,0)</f>
        <v>874</v>
      </c>
      <c r="B875" t="s">
        <v>3966</v>
      </c>
      <c r="C875" t="s">
        <v>3967</v>
      </c>
      <c r="D875" t="s">
        <v>3107</v>
      </c>
      <c r="E875" t="s">
        <v>40</v>
      </c>
      <c r="F875" t="s">
        <v>2650</v>
      </c>
      <c r="G875" t="s">
        <v>2716</v>
      </c>
      <c r="I875" s="151" t="str">
        <f ca="1">IFERROR(VLOOKUP(ROWS($I$2:I875),$A$2:$B$1572,2,0),"")</f>
        <v>Lonnie Dyer</v>
      </c>
      <c r="K875" s="151" t="str">
        <f t="shared" ca="1" si="13"/>
        <v>Lonnie Dyer</v>
      </c>
    </row>
    <row r="876" spans="1:11" x14ac:dyDescent="0.25">
      <c r="A876" s="151">
        <f ca="1">IF(ISNUMBER(SEARCH('Resource Plan'!$C$10,B876,1)),MAX($A$1:A875)+1,0)</f>
        <v>875</v>
      </c>
      <c r="B876" t="s">
        <v>3644</v>
      </c>
      <c r="C876" t="s">
        <v>3645</v>
      </c>
      <c r="D876" t="s">
        <v>3107</v>
      </c>
      <c r="E876" t="s">
        <v>40</v>
      </c>
      <c r="F876" t="s">
        <v>2650</v>
      </c>
      <c r="G876" t="s">
        <v>2716</v>
      </c>
      <c r="I876" s="151" t="str">
        <f ca="1">IFERROR(VLOOKUP(ROWS($I$2:I876),$A$2:$B$1572,2,0),"")</f>
        <v>Lonnie Hook</v>
      </c>
      <c r="K876" s="151" t="str">
        <f t="shared" ca="1" si="13"/>
        <v>Lonnie Hook</v>
      </c>
    </row>
    <row r="877" spans="1:11" x14ac:dyDescent="0.25">
      <c r="A877" s="151">
        <f ca="1">IF(ISNUMBER(SEARCH('Resource Plan'!$C$10,B877,1)),MAX($A$1:A876)+1,0)</f>
        <v>876</v>
      </c>
      <c r="B877" t="s">
        <v>4316</v>
      </c>
      <c r="C877" t="s">
        <v>4317</v>
      </c>
      <c r="D877" t="s">
        <v>3107</v>
      </c>
      <c r="E877" t="s">
        <v>40</v>
      </c>
      <c r="F877" t="s">
        <v>2650</v>
      </c>
      <c r="G877" t="s">
        <v>3546</v>
      </c>
      <c r="I877" s="151" t="str">
        <f ca="1">IFERROR(VLOOKUP(ROWS($I$2:I877),$A$2:$B$1572,2,0),"")</f>
        <v>LORENA GUEVARA</v>
      </c>
      <c r="K877" s="151" t="str">
        <f t="shared" ca="1" si="13"/>
        <v>LORENA GUEVARA</v>
      </c>
    </row>
    <row r="878" spans="1:11" x14ac:dyDescent="0.25">
      <c r="A878" s="151">
        <f ca="1">IF(ISNUMBER(SEARCH('Resource Plan'!$C$10,B878,1)),MAX($A$1:A877)+1,0)</f>
        <v>877</v>
      </c>
      <c r="B878" t="s">
        <v>4644</v>
      </c>
      <c r="C878" t="s">
        <v>4645</v>
      </c>
      <c r="D878" t="s">
        <v>310</v>
      </c>
      <c r="E878" t="s">
        <v>7267</v>
      </c>
      <c r="F878" t="s">
        <v>2650</v>
      </c>
      <c r="G878" t="s">
        <v>3635</v>
      </c>
      <c r="I878" s="151" t="str">
        <f ca="1">IFERROR(VLOOKUP(ROWS($I$2:I878),$A$2:$B$1572,2,0),"")</f>
        <v>Lucie Champetier de Ribes</v>
      </c>
      <c r="K878" s="151" t="str">
        <f t="shared" ca="1" si="13"/>
        <v>Lucie Champetier de Ribes</v>
      </c>
    </row>
    <row r="879" spans="1:11" x14ac:dyDescent="0.25">
      <c r="A879" s="151">
        <f ca="1">IF(ISNUMBER(SEARCH('Resource Plan'!$C$10,B879,1)),MAX($A$1:A878)+1,0)</f>
        <v>878</v>
      </c>
      <c r="B879" t="s">
        <v>6051</v>
      </c>
      <c r="C879" t="s">
        <v>6125</v>
      </c>
      <c r="D879" t="s">
        <v>105</v>
      </c>
      <c r="E879" t="s">
        <v>39</v>
      </c>
      <c r="F879" t="s">
        <v>2650</v>
      </c>
      <c r="G879" t="s">
        <v>2658</v>
      </c>
      <c r="I879" s="151" t="str">
        <f ca="1">IFERROR(VLOOKUP(ROWS($I$2:I879),$A$2:$B$1572,2,0),"")</f>
        <v>LUIS FERNANDO BENEVIDES OLIVEIRA</v>
      </c>
      <c r="K879" s="151" t="str">
        <f t="shared" ca="1" si="13"/>
        <v>LUIS FERNANDO BENEVIDES OLIVEIRA</v>
      </c>
    </row>
    <row r="880" spans="1:11" x14ac:dyDescent="0.25">
      <c r="A880" s="151">
        <f ca="1">IF(ISNUMBER(SEARCH('Resource Plan'!$C$10,B880,1)),MAX($A$1:A879)+1,0)</f>
        <v>879</v>
      </c>
      <c r="B880" t="s">
        <v>4137</v>
      </c>
      <c r="C880" t="s">
        <v>4138</v>
      </c>
      <c r="D880" t="s">
        <v>3107</v>
      </c>
      <c r="E880" t="s">
        <v>40</v>
      </c>
      <c r="F880" t="s">
        <v>2650</v>
      </c>
      <c r="G880" t="s">
        <v>3020</v>
      </c>
      <c r="I880" s="151" t="str">
        <f ca="1">IFERROR(VLOOKUP(ROWS($I$2:I880),$A$2:$B$1572,2,0),"")</f>
        <v>Luis Figueroa</v>
      </c>
      <c r="K880" s="151" t="str">
        <f t="shared" ca="1" si="13"/>
        <v>Luis Figueroa</v>
      </c>
    </row>
    <row r="881" spans="1:11" x14ac:dyDescent="0.25">
      <c r="A881" s="151">
        <f ca="1">IF(ISNUMBER(SEARCH('Resource Plan'!$C$10,B881,1)),MAX($A$1:A880)+1,0)</f>
        <v>880</v>
      </c>
      <c r="B881" t="s">
        <v>3325</v>
      </c>
      <c r="C881" t="s">
        <v>3326</v>
      </c>
      <c r="D881" t="s">
        <v>3107</v>
      </c>
      <c r="E881" t="s">
        <v>40</v>
      </c>
      <c r="F881" t="s">
        <v>2650</v>
      </c>
      <c r="G881" t="s">
        <v>2728</v>
      </c>
      <c r="I881" s="151" t="str">
        <f ca="1">IFERROR(VLOOKUP(ROWS($I$2:I881),$A$2:$B$1572,2,0),"")</f>
        <v>LUIS MIRANDA</v>
      </c>
      <c r="K881" s="151" t="str">
        <f t="shared" ca="1" si="13"/>
        <v>LUIS MIRANDA</v>
      </c>
    </row>
    <row r="882" spans="1:11" x14ac:dyDescent="0.25">
      <c r="A882" s="151">
        <f ca="1">IF(ISNUMBER(SEARCH('Resource Plan'!$C$10,B882,1)),MAX($A$1:A881)+1,0)</f>
        <v>881</v>
      </c>
      <c r="B882" t="s">
        <v>4249</v>
      </c>
      <c r="C882" t="s">
        <v>4250</v>
      </c>
      <c r="D882" t="s">
        <v>3107</v>
      </c>
      <c r="E882" t="s">
        <v>40</v>
      </c>
      <c r="F882" t="s">
        <v>2650</v>
      </c>
      <c r="G882" t="s">
        <v>2716</v>
      </c>
      <c r="I882" s="151" t="str">
        <f ca="1">IFERROR(VLOOKUP(ROWS($I$2:I882),$A$2:$B$1572,2,0),"")</f>
        <v>LUIS VAZQUEZ</v>
      </c>
      <c r="K882" s="151" t="str">
        <f t="shared" ca="1" si="13"/>
        <v>LUIS VAZQUEZ</v>
      </c>
    </row>
    <row r="883" spans="1:11" x14ac:dyDescent="0.25">
      <c r="A883" s="151">
        <f ca="1">IF(ISNUMBER(SEARCH('Resource Plan'!$C$10,B883,1)),MAX($A$1:A882)+1,0)</f>
        <v>882</v>
      </c>
      <c r="B883" t="s">
        <v>2694</v>
      </c>
      <c r="C883" t="s">
        <v>2695</v>
      </c>
      <c r="D883" t="s">
        <v>2657</v>
      </c>
      <c r="E883" t="s">
        <v>2649</v>
      </c>
      <c r="F883" t="s">
        <v>2650</v>
      </c>
      <c r="G883" t="s">
        <v>2665</v>
      </c>
      <c r="I883" s="151" t="str">
        <f ca="1">IFERROR(VLOOKUP(ROWS($I$2:I883),$A$2:$B$1572,2,0),"")</f>
        <v>Lusi NATALIA</v>
      </c>
      <c r="K883" s="151" t="str">
        <f t="shared" ca="1" si="13"/>
        <v>Lusi NATALIA</v>
      </c>
    </row>
    <row r="884" spans="1:11" x14ac:dyDescent="0.25">
      <c r="A884" s="151">
        <f ca="1">IF(ISNUMBER(SEARCH('Resource Plan'!$C$10,B884,1)),MAX($A$1:A883)+1,0)</f>
        <v>883</v>
      </c>
      <c r="B884" t="s">
        <v>5551</v>
      </c>
      <c r="C884" t="s">
        <v>5552</v>
      </c>
      <c r="D884" t="s">
        <v>37</v>
      </c>
      <c r="E884" t="s">
        <v>37</v>
      </c>
      <c r="F884" t="s">
        <v>2650</v>
      </c>
      <c r="G884" t="s">
        <v>2716</v>
      </c>
      <c r="I884" s="151" t="str">
        <f ca="1">IFERROR(VLOOKUP(ROWS($I$2:I884),$A$2:$B$1572,2,0),"")</f>
        <v>LuYing ZHOU</v>
      </c>
      <c r="K884" s="151" t="str">
        <f t="shared" ca="1" si="13"/>
        <v>LuYing ZHOU</v>
      </c>
    </row>
    <row r="885" spans="1:11" x14ac:dyDescent="0.25">
      <c r="A885" s="151">
        <f ca="1">IF(ISNUMBER(SEARCH('Resource Plan'!$C$10,B885,1)),MAX($A$1:A884)+1,0)</f>
        <v>884</v>
      </c>
      <c r="B885" t="s">
        <v>6052</v>
      </c>
      <c r="C885" t="s">
        <v>6126</v>
      </c>
      <c r="D885" t="s">
        <v>301</v>
      </c>
      <c r="E885" t="s">
        <v>36</v>
      </c>
      <c r="F885" t="s">
        <v>2650</v>
      </c>
      <c r="G885" t="s">
        <v>4290</v>
      </c>
      <c r="I885" s="151" t="str">
        <f ca="1">IFERROR(VLOOKUP(ROWS($I$2:I885),$A$2:$B$1572,2,0),"")</f>
        <v>Lyndsy Haviland</v>
      </c>
      <c r="K885" s="151" t="str">
        <f t="shared" ca="1" si="13"/>
        <v>Lyndsy Haviland</v>
      </c>
    </row>
    <row r="886" spans="1:11" x14ac:dyDescent="0.25">
      <c r="A886" s="151">
        <f ca="1">IF(ISNUMBER(SEARCH('Resource Plan'!$C$10,B886,1)),MAX($A$1:A885)+1,0)</f>
        <v>885</v>
      </c>
      <c r="B886" t="s">
        <v>4070</v>
      </c>
      <c r="C886" t="s">
        <v>4071</v>
      </c>
      <c r="D886" t="s">
        <v>3107</v>
      </c>
      <c r="E886" t="s">
        <v>40</v>
      </c>
      <c r="F886" t="s">
        <v>2650</v>
      </c>
      <c r="G886" t="s">
        <v>3080</v>
      </c>
      <c r="I886" s="151" t="str">
        <f ca="1">IFERROR(VLOOKUP(ROWS($I$2:I886),$A$2:$B$1572,2,0),"")</f>
        <v>Lynn Harris</v>
      </c>
      <c r="K886" s="151" t="str">
        <f t="shared" ca="1" si="13"/>
        <v>Lynn Harris</v>
      </c>
    </row>
    <row r="887" spans="1:11" x14ac:dyDescent="0.25">
      <c r="A887" s="151">
        <f ca="1">IF(ISNUMBER(SEARCH('Resource Plan'!$C$10,B887,1)),MAX($A$1:A886)+1,0)</f>
        <v>886</v>
      </c>
      <c r="B887" t="s">
        <v>6053</v>
      </c>
      <c r="C887" t="s">
        <v>6127</v>
      </c>
      <c r="D887" t="s">
        <v>4580</v>
      </c>
      <c r="E887" t="s">
        <v>7267</v>
      </c>
      <c r="F887" t="s">
        <v>2650</v>
      </c>
      <c r="G887" t="s">
        <v>6174</v>
      </c>
      <c r="I887" s="151" t="str">
        <f ca="1">IFERROR(VLOOKUP(ROWS($I$2:I887),$A$2:$B$1572,2,0),"")</f>
        <v>M. Van Bekkum</v>
      </c>
      <c r="K887" s="151" t="str">
        <f t="shared" ca="1" si="13"/>
        <v>M. Van Bekkum</v>
      </c>
    </row>
    <row r="888" spans="1:11" x14ac:dyDescent="0.25">
      <c r="A888" s="151">
        <f ca="1">IF(ISNUMBER(SEARCH('Resource Plan'!$C$10,B888,1)),MAX($A$1:A887)+1,0)</f>
        <v>887</v>
      </c>
      <c r="B888" t="s">
        <v>4982</v>
      </c>
      <c r="C888" t="s">
        <v>4983</v>
      </c>
      <c r="D888" t="s">
        <v>316</v>
      </c>
      <c r="E888" t="s">
        <v>2649</v>
      </c>
      <c r="F888" t="s">
        <v>2650</v>
      </c>
      <c r="G888" t="s">
        <v>4984</v>
      </c>
      <c r="I888" s="151" t="str">
        <f ca="1">IFERROR(VLOOKUP(ROWS($I$2:I888),$A$2:$B$1572,2,0),"")</f>
        <v>Ma Theresa PILAR</v>
      </c>
      <c r="K888" s="151" t="str">
        <f t="shared" ca="1" si="13"/>
        <v>Ma Theresa PILAR</v>
      </c>
    </row>
    <row r="889" spans="1:11" x14ac:dyDescent="0.25">
      <c r="A889" s="151">
        <f ca="1">IF(ISNUMBER(SEARCH('Resource Plan'!$C$10,B889,1)),MAX($A$1:A888)+1,0)</f>
        <v>888</v>
      </c>
      <c r="B889" t="s">
        <v>3597</v>
      </c>
      <c r="C889" t="s">
        <v>3598</v>
      </c>
      <c r="D889" t="s">
        <v>3107</v>
      </c>
      <c r="E889" t="s">
        <v>40</v>
      </c>
      <c r="F889" t="s">
        <v>2650</v>
      </c>
      <c r="G889" t="s">
        <v>3599</v>
      </c>
      <c r="I889" s="151" t="str">
        <f ca="1">IFERROR(VLOOKUP(ROWS($I$2:I889),$A$2:$B$1572,2,0),"")</f>
        <v>MABEL FAJARDO</v>
      </c>
      <c r="K889" s="151" t="str">
        <f t="shared" ca="1" si="13"/>
        <v>MABEL FAJARDO</v>
      </c>
    </row>
    <row r="890" spans="1:11" x14ac:dyDescent="0.25">
      <c r="A890" s="151">
        <f ca="1">IF(ISNUMBER(SEARCH('Resource Plan'!$C$10,B890,1)),MAX($A$1:A889)+1,0)</f>
        <v>889</v>
      </c>
      <c r="B890" t="s">
        <v>5224</v>
      </c>
      <c r="C890" t="s">
        <v>5225</v>
      </c>
      <c r="D890" t="s">
        <v>310</v>
      </c>
      <c r="E890" t="s">
        <v>7267</v>
      </c>
      <c r="F890" t="s">
        <v>2650</v>
      </c>
      <c r="G890" t="s">
        <v>2716</v>
      </c>
      <c r="I890" s="151" t="str">
        <f ca="1">IFERROR(VLOOKUP(ROWS($I$2:I890),$A$2:$B$1572,2,0),"")</f>
        <v>Magdolna Libor</v>
      </c>
      <c r="K890" s="151" t="str">
        <f t="shared" ca="1" si="13"/>
        <v>Magdolna Libor</v>
      </c>
    </row>
    <row r="891" spans="1:11" x14ac:dyDescent="0.25">
      <c r="A891" s="151">
        <f ca="1">IF(ISNUMBER(SEARCH('Resource Plan'!$C$10,B891,1)),MAX($A$1:A890)+1,0)</f>
        <v>890</v>
      </c>
      <c r="B891" t="s">
        <v>3688</v>
      </c>
      <c r="C891" t="s">
        <v>3689</v>
      </c>
      <c r="D891" t="s">
        <v>3107</v>
      </c>
      <c r="E891" t="s">
        <v>40</v>
      </c>
      <c r="F891" t="s">
        <v>2650</v>
      </c>
      <c r="G891" t="s">
        <v>2716</v>
      </c>
      <c r="I891" s="151" t="str">
        <f ca="1">IFERROR(VLOOKUP(ROWS($I$2:I891),$A$2:$B$1572,2,0),"")</f>
        <v>Mahamadou Zakari Kimba</v>
      </c>
      <c r="K891" s="151" t="str">
        <f t="shared" ca="1" si="13"/>
        <v>Mahamadou Zakari Kimba</v>
      </c>
    </row>
    <row r="892" spans="1:11" x14ac:dyDescent="0.25">
      <c r="A892" s="151">
        <f ca="1">IF(ISNUMBER(SEARCH('Resource Plan'!$C$10,B892,1)),MAX($A$1:A891)+1,0)</f>
        <v>891</v>
      </c>
      <c r="B892" t="s">
        <v>2895</v>
      </c>
      <c r="C892" t="s">
        <v>2896</v>
      </c>
      <c r="D892" t="s">
        <v>318</v>
      </c>
      <c r="E892" t="s">
        <v>2649</v>
      </c>
      <c r="F892" t="s">
        <v>2650</v>
      </c>
      <c r="G892" t="s">
        <v>2716</v>
      </c>
      <c r="I892" s="151" t="str">
        <f ca="1">IFERROR(VLOOKUP(ROWS($I$2:I892),$A$2:$B$1572,2,0),"")</f>
        <v>Mahat Bin YASULI</v>
      </c>
      <c r="K892" s="151" t="str">
        <f t="shared" ca="1" si="13"/>
        <v>Mahat Bin YASULI</v>
      </c>
    </row>
    <row r="893" spans="1:11" x14ac:dyDescent="0.25">
      <c r="A893" s="151">
        <f ca="1">IF(ISNUMBER(SEARCH('Resource Plan'!$C$10,B893,1)),MAX($A$1:A892)+1,0)</f>
        <v>892</v>
      </c>
      <c r="B893" t="s">
        <v>6054</v>
      </c>
      <c r="C893" t="s">
        <v>6128</v>
      </c>
      <c r="D893" t="s">
        <v>108</v>
      </c>
      <c r="E893" t="s">
        <v>7268</v>
      </c>
      <c r="F893" t="s">
        <v>2650</v>
      </c>
      <c r="G893" t="s">
        <v>6166</v>
      </c>
      <c r="I893" s="151" t="str">
        <f ca="1">IFERROR(VLOOKUP(ROWS($I$2:I893),$A$2:$B$1572,2,0),"")</f>
        <v>Mahesh Pimpalkhute</v>
      </c>
      <c r="K893" s="151" t="str">
        <f t="shared" ca="1" si="13"/>
        <v>Mahesh Pimpalkhute</v>
      </c>
    </row>
    <row r="894" spans="1:11" x14ac:dyDescent="0.25">
      <c r="A894" s="151">
        <f ca="1">IF(ISNUMBER(SEARCH('Resource Plan'!$C$10,B894,1)),MAX($A$1:A893)+1,0)</f>
        <v>893</v>
      </c>
      <c r="B894" t="s">
        <v>6055</v>
      </c>
      <c r="C894" t="s">
        <v>6129</v>
      </c>
      <c r="D894" t="s">
        <v>108</v>
      </c>
      <c r="E894" t="s">
        <v>7268</v>
      </c>
      <c r="F894" t="s">
        <v>2650</v>
      </c>
      <c r="G894" t="s">
        <v>6175</v>
      </c>
      <c r="I894" s="151" t="str">
        <f ca="1">IFERROR(VLOOKUP(ROWS($I$2:I894),$A$2:$B$1572,2,0),"")</f>
        <v>Manish Pandey</v>
      </c>
      <c r="K894" s="151" t="str">
        <f t="shared" ca="1" si="13"/>
        <v>Manish Pandey</v>
      </c>
    </row>
    <row r="895" spans="1:11" x14ac:dyDescent="0.25">
      <c r="A895" s="151">
        <f ca="1">IF(ISNUMBER(SEARCH('Resource Plan'!$C$10,B895,1)),MAX($A$1:A894)+1,0)</f>
        <v>894</v>
      </c>
      <c r="B895" t="s">
        <v>4728</v>
      </c>
      <c r="C895" t="s">
        <v>4729</v>
      </c>
      <c r="D895" t="s">
        <v>108</v>
      </c>
      <c r="E895" t="s">
        <v>7268</v>
      </c>
      <c r="F895" t="s">
        <v>2650</v>
      </c>
      <c r="G895" t="s">
        <v>2711</v>
      </c>
      <c r="I895" s="151" t="str">
        <f ca="1">IFERROR(VLOOKUP(ROWS($I$2:I895),$A$2:$B$1572,2,0),"")</f>
        <v>Manoj Kumar</v>
      </c>
      <c r="K895" s="151" t="str">
        <f t="shared" ca="1" si="13"/>
        <v>Manoj Kumar</v>
      </c>
    </row>
    <row r="896" spans="1:11" x14ac:dyDescent="0.25">
      <c r="A896" s="151">
        <f ca="1">IF(ISNUMBER(SEARCH('Resource Plan'!$C$10,B896,1)),MAX($A$1:A895)+1,0)</f>
        <v>895</v>
      </c>
      <c r="B896" t="s">
        <v>4145</v>
      </c>
      <c r="C896" t="s">
        <v>4146</v>
      </c>
      <c r="D896" t="s">
        <v>3107</v>
      </c>
      <c r="E896" t="s">
        <v>40</v>
      </c>
      <c r="F896" t="s">
        <v>2650</v>
      </c>
      <c r="G896" t="s">
        <v>3017</v>
      </c>
      <c r="I896" s="151" t="str">
        <f ca="1">IFERROR(VLOOKUP(ROWS($I$2:I896),$A$2:$B$1572,2,0),"")</f>
        <v>Manuel Gaytan</v>
      </c>
      <c r="K896" s="151" t="str">
        <f t="shared" ca="1" si="13"/>
        <v>Manuel Gaytan</v>
      </c>
    </row>
    <row r="897" spans="1:11" x14ac:dyDescent="0.25">
      <c r="A897" s="151">
        <f ca="1">IF(ISNUMBER(SEARCH('Resource Plan'!$C$10,B897,1)),MAX($A$1:A896)+1,0)</f>
        <v>896</v>
      </c>
      <c r="B897" t="s">
        <v>4117</v>
      </c>
      <c r="C897" t="s">
        <v>4118</v>
      </c>
      <c r="D897" t="s">
        <v>3788</v>
      </c>
      <c r="E897" t="s">
        <v>40</v>
      </c>
      <c r="F897" t="s">
        <v>2650</v>
      </c>
      <c r="G897" t="s">
        <v>4119</v>
      </c>
      <c r="I897" s="151" t="str">
        <f ca="1">IFERROR(VLOOKUP(ROWS($I$2:I897),$A$2:$B$1572,2,0),"")</f>
        <v>Manuel Jimenez</v>
      </c>
      <c r="K897" s="151" t="str">
        <f t="shared" ca="1" si="13"/>
        <v>Manuel Jimenez</v>
      </c>
    </row>
    <row r="898" spans="1:11" x14ac:dyDescent="0.25">
      <c r="A898" s="151">
        <f ca="1">IF(ISNUMBER(SEARCH('Resource Plan'!$C$10,B898,1)),MAX($A$1:A897)+1,0)</f>
        <v>897</v>
      </c>
      <c r="B898" t="s">
        <v>4607</v>
      </c>
      <c r="C898" t="s">
        <v>4608</v>
      </c>
      <c r="D898" t="s">
        <v>320</v>
      </c>
      <c r="E898" t="s">
        <v>7267</v>
      </c>
      <c r="F898" t="s">
        <v>2650</v>
      </c>
      <c r="G898" t="s">
        <v>4609</v>
      </c>
      <c r="I898" s="151" t="str">
        <f ca="1">IFERROR(VLOOKUP(ROWS($I$2:I898),$A$2:$B$1572,2,0),"")</f>
        <v>Marc Casanovas</v>
      </c>
      <c r="K898" s="151" t="str">
        <f t="shared" ca="1" si="13"/>
        <v>Marc Casanovas</v>
      </c>
    </row>
    <row r="899" spans="1:11" x14ac:dyDescent="0.25">
      <c r="A899" s="151">
        <f ca="1">IF(ISNUMBER(SEARCH('Resource Plan'!$C$10,B899,1)),MAX($A$1:A898)+1,0)</f>
        <v>898</v>
      </c>
      <c r="B899" t="s">
        <v>4824</v>
      </c>
      <c r="C899" t="s">
        <v>4825</v>
      </c>
      <c r="D899" t="s">
        <v>105</v>
      </c>
      <c r="E899" t="s">
        <v>39</v>
      </c>
      <c r="F899" t="s">
        <v>2650</v>
      </c>
      <c r="G899" t="s">
        <v>2929</v>
      </c>
      <c r="I899" s="151" t="str">
        <f ca="1">IFERROR(VLOOKUP(ROWS($I$2:I899),$A$2:$B$1572,2,0),"")</f>
        <v>MARCOS PAULO FERREIRA DOS ANJOS</v>
      </c>
      <c r="K899" s="151" t="str">
        <f t="shared" ref="K899:K962" ca="1" si="14">OFFSET($I$2,,,$K$1)</f>
        <v>MARCOS PAULO FERREIRA DOS ANJOS</v>
      </c>
    </row>
    <row r="900" spans="1:11" x14ac:dyDescent="0.25">
      <c r="A900" s="151">
        <f ca="1">IF(ISNUMBER(SEARCH('Resource Plan'!$C$10,B900,1)),MAX($A$1:A899)+1,0)</f>
        <v>899</v>
      </c>
      <c r="B900" t="s">
        <v>5107</v>
      </c>
      <c r="C900" t="s">
        <v>5108</v>
      </c>
      <c r="D900" t="s">
        <v>318</v>
      </c>
      <c r="E900" t="s">
        <v>34</v>
      </c>
      <c r="F900" t="s">
        <v>2650</v>
      </c>
      <c r="G900" t="s">
        <v>5094</v>
      </c>
      <c r="I900" s="151" t="str">
        <f ca="1">IFERROR(VLOOKUP(ROWS($I$2:I900),$A$2:$B$1572,2,0),"")</f>
        <v>Marcus Andrew LEMASTER</v>
      </c>
      <c r="K900" s="151" t="str">
        <f t="shared" ca="1" si="14"/>
        <v>Marcus Andrew LEMASTER</v>
      </c>
    </row>
    <row r="901" spans="1:11" x14ac:dyDescent="0.25">
      <c r="A901" s="151">
        <f ca="1">IF(ISNUMBER(SEARCH('Resource Plan'!$C$10,B901,1)),MAX($A$1:A900)+1,0)</f>
        <v>900</v>
      </c>
      <c r="B901" t="s">
        <v>3120</v>
      </c>
      <c r="C901" t="s">
        <v>3121</v>
      </c>
      <c r="D901" t="s">
        <v>3107</v>
      </c>
      <c r="E901" t="s">
        <v>40</v>
      </c>
      <c r="F901" t="s">
        <v>2650</v>
      </c>
      <c r="G901" t="s">
        <v>2940</v>
      </c>
      <c r="I901" s="151" t="str">
        <f ca="1">IFERROR(VLOOKUP(ROWS($I$2:I901),$A$2:$B$1572,2,0),"")</f>
        <v>MARGARET CARNEY</v>
      </c>
      <c r="K901" s="151" t="str">
        <f t="shared" ca="1" si="14"/>
        <v>MARGARET CARNEY</v>
      </c>
    </row>
    <row r="902" spans="1:11" x14ac:dyDescent="0.25">
      <c r="A902" s="151">
        <f ca="1">IF(ISNUMBER(SEARCH('Resource Plan'!$C$10,B902,1)),MAX($A$1:A901)+1,0)</f>
        <v>901</v>
      </c>
      <c r="B902" t="s">
        <v>4597</v>
      </c>
      <c r="C902" t="s">
        <v>4598</v>
      </c>
      <c r="D902" t="s">
        <v>320</v>
      </c>
      <c r="E902" t="s">
        <v>7267</v>
      </c>
      <c r="F902" t="s">
        <v>2650</v>
      </c>
      <c r="G902" t="s">
        <v>3115</v>
      </c>
      <c r="I902" s="151" t="str">
        <f ca="1">IFERROR(VLOOKUP(ROWS($I$2:I902),$A$2:$B$1572,2,0),"")</f>
        <v>Maria Canals</v>
      </c>
      <c r="K902" s="151" t="str">
        <f t="shared" ca="1" si="14"/>
        <v>Maria Canals</v>
      </c>
    </row>
    <row r="903" spans="1:11" x14ac:dyDescent="0.25">
      <c r="A903" s="151">
        <f ca="1">IF(ISNUMBER(SEARCH('Resource Plan'!$C$10,B903,1)),MAX($A$1:A902)+1,0)</f>
        <v>902</v>
      </c>
      <c r="B903" t="s">
        <v>4503</v>
      </c>
      <c r="C903" t="s">
        <v>4504</v>
      </c>
      <c r="D903" t="s">
        <v>83</v>
      </c>
      <c r="E903" t="s">
        <v>7267</v>
      </c>
      <c r="F903" t="s">
        <v>2650</v>
      </c>
      <c r="G903" t="s">
        <v>2654</v>
      </c>
      <c r="I903" s="151" t="str">
        <f ca="1">IFERROR(VLOOKUP(ROWS($I$2:I903),$A$2:$B$1572,2,0),"")</f>
        <v>MARIA CAROLINA GIANNINI</v>
      </c>
      <c r="K903" s="151" t="str">
        <f t="shared" ca="1" si="14"/>
        <v>MARIA CAROLINA GIANNINI</v>
      </c>
    </row>
    <row r="904" spans="1:11" x14ac:dyDescent="0.25">
      <c r="A904" s="151">
        <f ca="1">IF(ISNUMBER(SEARCH('Resource Plan'!$C$10,B904,1)),MAX($A$1:A903)+1,0)</f>
        <v>903</v>
      </c>
      <c r="B904" t="s">
        <v>5057</v>
      </c>
      <c r="C904" t="s">
        <v>5058</v>
      </c>
      <c r="D904" t="s">
        <v>318</v>
      </c>
      <c r="E904" t="s">
        <v>34</v>
      </c>
      <c r="F904" t="s">
        <v>2650</v>
      </c>
      <c r="G904" t="s">
        <v>3765</v>
      </c>
      <c r="I904" s="151" t="str">
        <f ca="1">IFERROR(VLOOKUP(ROWS($I$2:I904),$A$2:$B$1572,2,0),"")</f>
        <v>Maria Clara BEUTTENMULLER GONCALVES SILVA</v>
      </c>
      <c r="K904" s="151" t="str">
        <f t="shared" ca="1" si="14"/>
        <v>Maria Clara BEUTTENMULLER GONCALVES SILVA</v>
      </c>
    </row>
    <row r="905" spans="1:11" x14ac:dyDescent="0.25">
      <c r="A905" s="151">
        <f ca="1">IF(ISNUMBER(SEARCH('Resource Plan'!$C$10,B905,1)),MAX($A$1:A904)+1,0)</f>
        <v>904</v>
      </c>
      <c r="B905" t="s">
        <v>3440</v>
      </c>
      <c r="C905" t="s">
        <v>3441</v>
      </c>
      <c r="D905" t="s">
        <v>3107</v>
      </c>
      <c r="E905" t="s">
        <v>40</v>
      </c>
      <c r="F905" t="s">
        <v>2650</v>
      </c>
      <c r="G905" t="s">
        <v>2986</v>
      </c>
      <c r="I905" s="151" t="str">
        <f ca="1">IFERROR(VLOOKUP(ROWS($I$2:I905),$A$2:$B$1572,2,0),"")</f>
        <v>Maria Colon-Cruz</v>
      </c>
      <c r="K905" s="151" t="str">
        <f t="shared" ca="1" si="14"/>
        <v>Maria Colon-Cruz</v>
      </c>
    </row>
    <row r="906" spans="1:11" x14ac:dyDescent="0.25">
      <c r="A906" s="151">
        <f ca="1">IF(ISNUMBER(SEARCH('Resource Plan'!$C$10,B906,1)),MAX($A$1:A905)+1,0)</f>
        <v>905</v>
      </c>
      <c r="B906" t="s">
        <v>4798</v>
      </c>
      <c r="C906" t="s">
        <v>4799</v>
      </c>
      <c r="D906" t="s">
        <v>105</v>
      </c>
      <c r="E906" t="s">
        <v>39</v>
      </c>
      <c r="F906" t="s">
        <v>2650</v>
      </c>
      <c r="G906" t="s">
        <v>4379</v>
      </c>
      <c r="I906" s="151" t="str">
        <f ca="1">IFERROR(VLOOKUP(ROWS($I$2:I906),$A$2:$B$1572,2,0),"")</f>
        <v>MARIA DEL PILAR CHAVES CHAPARRO</v>
      </c>
      <c r="K906" s="151" t="str">
        <f t="shared" ca="1" si="14"/>
        <v>MARIA DEL PILAR CHAVES CHAPARRO</v>
      </c>
    </row>
    <row r="907" spans="1:11" x14ac:dyDescent="0.25">
      <c r="A907" s="151">
        <f ca="1">IF(ISNUMBER(SEARCH('Resource Plan'!$C$10,B907,1)),MAX($A$1:A906)+1,0)</f>
        <v>906</v>
      </c>
      <c r="B907" t="s">
        <v>4887</v>
      </c>
      <c r="C907" t="s">
        <v>4888</v>
      </c>
      <c r="D907" t="s">
        <v>316</v>
      </c>
      <c r="E907" t="s">
        <v>2649</v>
      </c>
      <c r="F907" t="s">
        <v>2650</v>
      </c>
      <c r="G907" t="s">
        <v>3115</v>
      </c>
      <c r="I907" s="151" t="str">
        <f ca="1">IFERROR(VLOOKUP(ROWS($I$2:I907),$A$2:$B$1572,2,0),"")</f>
        <v>Maria Santa FABAY</v>
      </c>
      <c r="K907" s="151" t="str">
        <f t="shared" ca="1" si="14"/>
        <v>Maria Santa FABAY</v>
      </c>
    </row>
    <row r="908" spans="1:11" x14ac:dyDescent="0.25">
      <c r="A908" s="151">
        <f ca="1">IF(ISNUMBER(SEARCH('Resource Plan'!$C$10,B908,1)),MAX($A$1:A907)+1,0)</f>
        <v>907</v>
      </c>
      <c r="B908" t="s">
        <v>3627</v>
      </c>
      <c r="C908" t="s">
        <v>3628</v>
      </c>
      <c r="D908" t="s">
        <v>3107</v>
      </c>
      <c r="E908" t="s">
        <v>40</v>
      </c>
      <c r="F908" t="s">
        <v>2650</v>
      </c>
      <c r="G908" t="s">
        <v>2716</v>
      </c>
      <c r="I908" s="151" t="str">
        <f ca="1">IFERROR(VLOOKUP(ROWS($I$2:I908),$A$2:$B$1572,2,0),"")</f>
        <v>Maria Velazquez</v>
      </c>
      <c r="K908" s="151" t="str">
        <f t="shared" ca="1" si="14"/>
        <v>Maria Velazquez</v>
      </c>
    </row>
    <row r="909" spans="1:11" x14ac:dyDescent="0.25">
      <c r="A909" s="151">
        <f ca="1">IF(ISNUMBER(SEARCH('Resource Plan'!$C$10,B909,1)),MAX($A$1:A908)+1,0)</f>
        <v>908</v>
      </c>
      <c r="B909" t="s">
        <v>4197</v>
      </c>
      <c r="C909" t="s">
        <v>4198</v>
      </c>
      <c r="D909" t="s">
        <v>3107</v>
      </c>
      <c r="E909" t="s">
        <v>40</v>
      </c>
      <c r="F909" t="s">
        <v>2650</v>
      </c>
      <c r="G909" t="s">
        <v>2940</v>
      </c>
      <c r="I909" s="151" t="str">
        <f ca="1">IFERROR(VLOOKUP(ROWS($I$2:I909),$A$2:$B$1572,2,0),"")</f>
        <v>MARIBEL ARIAS</v>
      </c>
      <c r="K909" s="151" t="str">
        <f t="shared" ca="1" si="14"/>
        <v>MARIBEL ARIAS</v>
      </c>
    </row>
    <row r="910" spans="1:11" x14ac:dyDescent="0.25">
      <c r="A910" s="151">
        <f ca="1">IF(ISNUMBER(SEARCH('Resource Plan'!$C$10,B910,1)),MAX($A$1:A909)+1,0)</f>
        <v>909</v>
      </c>
      <c r="B910" t="s">
        <v>4518</v>
      </c>
      <c r="C910" t="s">
        <v>4519</v>
      </c>
      <c r="D910" t="s">
        <v>83</v>
      </c>
      <c r="E910" t="s">
        <v>7267</v>
      </c>
      <c r="F910" t="s">
        <v>2650</v>
      </c>
      <c r="G910" t="s">
        <v>2953</v>
      </c>
      <c r="I910" s="151" t="str">
        <f ca="1">IFERROR(VLOOKUP(ROWS($I$2:I910),$A$2:$B$1572,2,0),"")</f>
        <v>Marie-Francoise SORREL</v>
      </c>
      <c r="K910" s="151" t="str">
        <f t="shared" ca="1" si="14"/>
        <v>Marie-Francoise SORREL</v>
      </c>
    </row>
    <row r="911" spans="1:11" x14ac:dyDescent="0.25">
      <c r="A911" s="151">
        <f ca="1">IF(ISNUMBER(SEARCH('Resource Plan'!$C$10,B911,1)),MAX($A$1:A910)+1,0)</f>
        <v>910</v>
      </c>
      <c r="B911" t="s">
        <v>6056</v>
      </c>
      <c r="C911" t="s">
        <v>6130</v>
      </c>
      <c r="D911" t="s">
        <v>83</v>
      </c>
      <c r="E911" t="s">
        <v>7267</v>
      </c>
      <c r="F911" t="s">
        <v>2650</v>
      </c>
      <c r="G911" t="s">
        <v>3778</v>
      </c>
      <c r="I911" s="151" t="str">
        <f ca="1">IFERROR(VLOOKUP(ROWS($I$2:I911),$A$2:$B$1572,2,0),"")</f>
        <v>Marie-Jo Nougier</v>
      </c>
      <c r="K911" s="151" t="str">
        <f t="shared" ca="1" si="14"/>
        <v>Marie-Jo Nougier</v>
      </c>
    </row>
    <row r="912" spans="1:11" x14ac:dyDescent="0.25">
      <c r="A912" s="151">
        <f ca="1">IF(ISNUMBER(SEARCH('Resource Plan'!$C$10,B912,1)),MAX($A$1:A911)+1,0)</f>
        <v>911</v>
      </c>
      <c r="B912" t="s">
        <v>5272</v>
      </c>
      <c r="C912" t="s">
        <v>5273</v>
      </c>
      <c r="D912" t="s">
        <v>310</v>
      </c>
      <c r="E912" t="s">
        <v>7267</v>
      </c>
      <c r="F912" t="s">
        <v>2650</v>
      </c>
      <c r="G912" t="s">
        <v>2986</v>
      </c>
      <c r="I912" s="151" t="str">
        <f ca="1">IFERROR(VLOOKUP(ROWS($I$2:I912),$A$2:$B$1572,2,0),"")</f>
        <v>Marietta Krajnik</v>
      </c>
      <c r="K912" s="151" t="str">
        <f t="shared" ca="1" si="14"/>
        <v>Marietta Krajnik</v>
      </c>
    </row>
    <row r="913" spans="1:11" x14ac:dyDescent="0.25">
      <c r="A913" s="151">
        <f ca="1">IF(ISNUMBER(SEARCH('Resource Plan'!$C$10,B913,1)),MAX($A$1:A912)+1,0)</f>
        <v>912</v>
      </c>
      <c r="B913" t="s">
        <v>4155</v>
      </c>
      <c r="C913" t="s">
        <v>4156</v>
      </c>
      <c r="D913" t="s">
        <v>3107</v>
      </c>
      <c r="E913" t="s">
        <v>40</v>
      </c>
      <c r="F913" t="s">
        <v>2650</v>
      </c>
      <c r="G913" t="s">
        <v>2716</v>
      </c>
      <c r="I913" s="151" t="str">
        <f ca="1">IFERROR(VLOOKUP(ROWS($I$2:I913),$A$2:$B$1572,2,0),"")</f>
        <v>Mario Alfaro</v>
      </c>
      <c r="K913" s="151" t="str">
        <f t="shared" ca="1" si="14"/>
        <v>Mario Alfaro</v>
      </c>
    </row>
    <row r="914" spans="1:11" x14ac:dyDescent="0.25">
      <c r="A914" s="151">
        <f ca="1">IF(ISNUMBER(SEARCH('Resource Plan'!$C$10,B914,1)),MAX($A$1:A913)+1,0)</f>
        <v>913</v>
      </c>
      <c r="B914" t="s">
        <v>4806</v>
      </c>
      <c r="C914" t="s">
        <v>4807</v>
      </c>
      <c r="D914" t="s">
        <v>4740</v>
      </c>
      <c r="E914" t="s">
        <v>39</v>
      </c>
      <c r="F914" t="s">
        <v>2650</v>
      </c>
      <c r="G914" t="s">
        <v>2923</v>
      </c>
      <c r="I914" s="151" t="str">
        <f ca="1">IFERROR(VLOOKUP(ROWS($I$2:I914),$A$2:$B$1572,2,0),"")</f>
        <v>MARIO ANTONIO MAURO</v>
      </c>
      <c r="K914" s="151" t="str">
        <f t="shared" ca="1" si="14"/>
        <v>MARIO ANTONIO MAURO</v>
      </c>
    </row>
    <row r="915" spans="1:11" x14ac:dyDescent="0.25">
      <c r="A915" s="151">
        <f ca="1">IF(ISNUMBER(SEARCH('Resource Plan'!$C$10,B915,1)),MAX($A$1:A914)+1,0)</f>
        <v>914</v>
      </c>
      <c r="B915" t="s">
        <v>6057</v>
      </c>
      <c r="C915" t="s">
        <v>6131</v>
      </c>
      <c r="D915" t="s">
        <v>301</v>
      </c>
      <c r="E915" t="s">
        <v>36</v>
      </c>
      <c r="F915" t="s">
        <v>2650</v>
      </c>
      <c r="G915" t="s">
        <v>3757</v>
      </c>
      <c r="I915" s="151" t="str">
        <f ca="1">IFERROR(VLOOKUP(ROWS($I$2:I915),$A$2:$B$1572,2,0),"")</f>
        <v>Mario Gonazlez</v>
      </c>
      <c r="K915" s="151" t="str">
        <f t="shared" ca="1" si="14"/>
        <v>Mario Gonazlez</v>
      </c>
    </row>
    <row r="916" spans="1:11" x14ac:dyDescent="0.25">
      <c r="A916" s="151">
        <f ca="1">IF(ISNUMBER(SEARCH('Resource Plan'!$C$10,B916,1)),MAX($A$1:A915)+1,0)</f>
        <v>915</v>
      </c>
      <c r="B916" t="s">
        <v>3747</v>
      </c>
      <c r="C916" t="s">
        <v>3748</v>
      </c>
      <c r="D916" t="s">
        <v>3107</v>
      </c>
      <c r="E916" t="s">
        <v>40</v>
      </c>
      <c r="F916" t="s">
        <v>2650</v>
      </c>
      <c r="G916" t="s">
        <v>2716</v>
      </c>
      <c r="I916" s="151" t="str">
        <f ca="1">IFERROR(VLOOKUP(ROWS($I$2:I916),$A$2:$B$1572,2,0),"")</f>
        <v>Mario Gordian</v>
      </c>
      <c r="K916" s="151" t="str">
        <f t="shared" ca="1" si="14"/>
        <v>Mario Gordian</v>
      </c>
    </row>
    <row r="917" spans="1:11" x14ac:dyDescent="0.25">
      <c r="A917" s="151">
        <f ca="1">IF(ISNUMBER(SEARCH('Resource Plan'!$C$10,B917,1)),MAX($A$1:A916)+1,0)</f>
        <v>916</v>
      </c>
      <c r="B917" t="s">
        <v>4113</v>
      </c>
      <c r="C917" t="s">
        <v>4114</v>
      </c>
      <c r="D917" t="s">
        <v>3788</v>
      </c>
      <c r="E917" t="s">
        <v>40</v>
      </c>
      <c r="F917" t="s">
        <v>2650</v>
      </c>
      <c r="G917" t="s">
        <v>2929</v>
      </c>
      <c r="I917" s="151" t="str">
        <f ca="1">IFERROR(VLOOKUP(ROWS($I$2:I917),$A$2:$B$1572,2,0),"")</f>
        <v>Marisela LINARES</v>
      </c>
      <c r="K917" s="151" t="str">
        <f t="shared" ca="1" si="14"/>
        <v>Marisela LINARES</v>
      </c>
    </row>
    <row r="918" spans="1:11" x14ac:dyDescent="0.25">
      <c r="A918" s="151">
        <f ca="1">IF(ISNUMBER(SEARCH('Resource Plan'!$C$10,B918,1)),MAX($A$1:A917)+1,0)</f>
        <v>917</v>
      </c>
      <c r="B918" t="s">
        <v>4989</v>
      </c>
      <c r="C918" t="s">
        <v>4990</v>
      </c>
      <c r="D918" t="s">
        <v>316</v>
      </c>
      <c r="E918" t="s">
        <v>2649</v>
      </c>
      <c r="F918" t="s">
        <v>2650</v>
      </c>
      <c r="G918" t="s">
        <v>3793</v>
      </c>
      <c r="I918" s="151" t="str">
        <f ca="1">IFERROR(VLOOKUP(ROWS($I$2:I918),$A$2:$B$1572,2,0),"")</f>
        <v>Mark Alvin DULCE</v>
      </c>
      <c r="K918" s="151" t="str">
        <f t="shared" ca="1" si="14"/>
        <v>Mark Alvin DULCE</v>
      </c>
    </row>
    <row r="919" spans="1:11" x14ac:dyDescent="0.25">
      <c r="A919" s="151">
        <f ca="1">IF(ISNUMBER(SEARCH('Resource Plan'!$C$10,B919,1)),MAX($A$1:A918)+1,0)</f>
        <v>918</v>
      </c>
      <c r="B919" t="s">
        <v>3600</v>
      </c>
      <c r="C919" t="s">
        <v>3601</v>
      </c>
      <c r="D919" t="s">
        <v>3107</v>
      </c>
      <c r="E919" t="s">
        <v>40</v>
      </c>
      <c r="F919" t="s">
        <v>2650</v>
      </c>
      <c r="G919" t="s">
        <v>3371</v>
      </c>
      <c r="I919" s="151" t="str">
        <f ca="1">IFERROR(VLOOKUP(ROWS($I$2:I919),$A$2:$B$1572,2,0),"")</f>
        <v>Mark Odum</v>
      </c>
      <c r="K919" s="151" t="str">
        <f t="shared" ca="1" si="14"/>
        <v>Mark Odum</v>
      </c>
    </row>
    <row r="920" spans="1:11" x14ac:dyDescent="0.25">
      <c r="A920" s="151">
        <f ca="1">IF(ISNUMBER(SEARCH('Resource Plan'!$C$10,B920,1)),MAX($A$1:A919)+1,0)</f>
        <v>919</v>
      </c>
      <c r="B920" t="s">
        <v>3753</v>
      </c>
      <c r="C920" t="s">
        <v>3754</v>
      </c>
      <c r="D920" t="s">
        <v>3107</v>
      </c>
      <c r="E920" t="s">
        <v>40</v>
      </c>
      <c r="F920" t="s">
        <v>2650</v>
      </c>
      <c r="G920" t="s">
        <v>3374</v>
      </c>
      <c r="I920" s="151" t="str">
        <f ca="1">IFERROR(VLOOKUP(ROWS($I$2:I920),$A$2:$B$1572,2,0),"")</f>
        <v>Mark Smith</v>
      </c>
      <c r="K920" s="151" t="str">
        <f t="shared" ca="1" si="14"/>
        <v>Mark Smith</v>
      </c>
    </row>
    <row r="921" spans="1:11" x14ac:dyDescent="0.25">
      <c r="A921" s="151">
        <f ca="1">IF(ISNUMBER(SEARCH('Resource Plan'!$C$10,B921,1)),MAX($A$1:A920)+1,0)</f>
        <v>920</v>
      </c>
      <c r="B921" t="s">
        <v>3561</v>
      </c>
      <c r="C921" t="s">
        <v>3562</v>
      </c>
      <c r="D921" t="s">
        <v>3107</v>
      </c>
      <c r="E921" t="s">
        <v>40</v>
      </c>
      <c r="F921" t="s">
        <v>2650</v>
      </c>
      <c r="G921" t="s">
        <v>2986</v>
      </c>
      <c r="I921" s="151" t="str">
        <f ca="1">IFERROR(VLOOKUP(ROWS($I$2:I921),$A$2:$B$1572,2,0),"")</f>
        <v>MARK STEVENS</v>
      </c>
      <c r="K921" s="151" t="str">
        <f t="shared" ca="1" si="14"/>
        <v>MARK STEVENS</v>
      </c>
    </row>
    <row r="922" spans="1:11" x14ac:dyDescent="0.25">
      <c r="A922" s="151">
        <f ca="1">IF(ISNUMBER(SEARCH('Resource Plan'!$C$10,B922,1)),MAX($A$1:A921)+1,0)</f>
        <v>921</v>
      </c>
      <c r="B922" t="s">
        <v>3389</v>
      </c>
      <c r="C922" t="s">
        <v>3390</v>
      </c>
      <c r="D922" t="s">
        <v>3107</v>
      </c>
      <c r="E922" t="s">
        <v>40</v>
      </c>
      <c r="F922" t="s">
        <v>2650</v>
      </c>
      <c r="G922" t="s">
        <v>2716</v>
      </c>
      <c r="I922" s="151" t="str">
        <f ca="1">IFERROR(VLOOKUP(ROWS($I$2:I922),$A$2:$B$1572,2,0),"")</f>
        <v>Marlene Simpson</v>
      </c>
      <c r="K922" s="151" t="str">
        <f t="shared" ca="1" si="14"/>
        <v>Marlene Simpson</v>
      </c>
    </row>
    <row r="923" spans="1:11" x14ac:dyDescent="0.25">
      <c r="A923" s="151">
        <f ca="1">IF(ISNUMBER(SEARCH('Resource Plan'!$C$10,B923,1)),MAX($A$1:A922)+1,0)</f>
        <v>922</v>
      </c>
      <c r="B923" t="s">
        <v>3837</v>
      </c>
      <c r="C923" t="s">
        <v>3838</v>
      </c>
      <c r="D923" t="s">
        <v>3107</v>
      </c>
      <c r="E923" t="s">
        <v>40</v>
      </c>
      <c r="F923" t="s">
        <v>2650</v>
      </c>
      <c r="G923" t="s">
        <v>2716</v>
      </c>
      <c r="I923" s="151" t="str">
        <f ca="1">IFERROR(VLOOKUP(ROWS($I$2:I923),$A$2:$B$1572,2,0),"")</f>
        <v>Marlon Bowman</v>
      </c>
      <c r="K923" s="151" t="str">
        <f t="shared" ca="1" si="14"/>
        <v>Marlon Bowman</v>
      </c>
    </row>
    <row r="924" spans="1:11" x14ac:dyDescent="0.25">
      <c r="A924" s="151">
        <f ca="1">IF(ISNUMBER(SEARCH('Resource Plan'!$C$10,B924,1)),MAX($A$1:A923)+1,0)</f>
        <v>923</v>
      </c>
      <c r="B924" t="s">
        <v>3591</v>
      </c>
      <c r="C924" t="s">
        <v>3592</v>
      </c>
      <c r="D924" t="s">
        <v>3107</v>
      </c>
      <c r="E924" t="s">
        <v>40</v>
      </c>
      <c r="F924" t="s">
        <v>2650</v>
      </c>
      <c r="G924" t="s">
        <v>3017</v>
      </c>
      <c r="I924" s="151" t="str">
        <f ca="1">IFERROR(VLOOKUP(ROWS($I$2:I924),$A$2:$B$1572,2,0),"")</f>
        <v>Marlon Livingston</v>
      </c>
      <c r="K924" s="151" t="str">
        <f t="shared" ca="1" si="14"/>
        <v>Marlon Livingston</v>
      </c>
    </row>
    <row r="925" spans="1:11" x14ac:dyDescent="0.25">
      <c r="A925" s="151">
        <f ca="1">IF(ISNUMBER(SEARCH('Resource Plan'!$C$10,B925,1)),MAX($A$1:A924)+1,0)</f>
        <v>924</v>
      </c>
      <c r="B925" t="s">
        <v>4599</v>
      </c>
      <c r="C925" t="s">
        <v>4600</v>
      </c>
      <c r="D925" t="s">
        <v>320</v>
      </c>
      <c r="E925" t="s">
        <v>7267</v>
      </c>
      <c r="F925" t="s">
        <v>2650</v>
      </c>
      <c r="G925" t="s">
        <v>3807</v>
      </c>
      <c r="I925" s="151" t="str">
        <f ca="1">IFERROR(VLOOKUP(ROWS($I$2:I925),$A$2:$B$1572,2,0),"")</f>
        <v>Marta Bellobi</v>
      </c>
      <c r="K925" s="151" t="str">
        <f t="shared" ca="1" si="14"/>
        <v>Marta Bellobi</v>
      </c>
    </row>
    <row r="926" spans="1:11" x14ac:dyDescent="0.25">
      <c r="A926" s="151">
        <f ca="1">IF(ISNUMBER(SEARCH('Resource Plan'!$C$10,B926,1)),MAX($A$1:A925)+1,0)</f>
        <v>925</v>
      </c>
      <c r="B926" t="s">
        <v>5009</v>
      </c>
      <c r="C926" t="s">
        <v>5010</v>
      </c>
      <c r="D926" t="s">
        <v>318</v>
      </c>
      <c r="E926" t="s">
        <v>2649</v>
      </c>
      <c r="F926" t="s">
        <v>2650</v>
      </c>
      <c r="G926" t="s">
        <v>4379</v>
      </c>
      <c r="I926" s="151" t="str">
        <f ca="1">IFERROR(VLOOKUP(ROWS($I$2:I926),$A$2:$B$1572,2,0),"")</f>
        <v>Martin SUHARTONO</v>
      </c>
      <c r="K926" s="151" t="str">
        <f t="shared" ca="1" si="14"/>
        <v>Martin SUHARTONO</v>
      </c>
    </row>
    <row r="927" spans="1:11" x14ac:dyDescent="0.25">
      <c r="A927" s="151">
        <f ca="1">IF(ISNUMBER(SEARCH('Resource Plan'!$C$10,B927,1)),MAX($A$1:A926)+1,0)</f>
        <v>926</v>
      </c>
      <c r="B927" t="s">
        <v>5297</v>
      </c>
      <c r="C927" t="s">
        <v>5298</v>
      </c>
      <c r="D927" t="s">
        <v>310</v>
      </c>
      <c r="E927" t="s">
        <v>7267</v>
      </c>
      <c r="F927" t="s">
        <v>2650</v>
      </c>
      <c r="G927" t="s">
        <v>3017</v>
      </c>
      <c r="I927" s="151" t="str">
        <f ca="1">IFERROR(VLOOKUP(ROWS($I$2:I927),$A$2:$B$1572,2,0),"")</f>
        <v>Marton Szekeres</v>
      </c>
      <c r="K927" s="151" t="str">
        <f t="shared" ca="1" si="14"/>
        <v>Marton Szekeres</v>
      </c>
    </row>
    <row r="928" spans="1:11" x14ac:dyDescent="0.25">
      <c r="A928" s="151">
        <f ca="1">IF(ISNUMBER(SEARCH('Resource Plan'!$C$10,B928,1)),MAX($A$1:A927)+1,0)</f>
        <v>927</v>
      </c>
      <c r="B928" t="s">
        <v>3442</v>
      </c>
      <c r="C928" t="s">
        <v>3443</v>
      </c>
      <c r="D928" t="s">
        <v>3107</v>
      </c>
      <c r="E928" t="s">
        <v>40</v>
      </c>
      <c r="F928" t="s">
        <v>2650</v>
      </c>
      <c r="G928" t="s">
        <v>3017</v>
      </c>
      <c r="I928" s="151" t="str">
        <f ca="1">IFERROR(VLOOKUP(ROWS($I$2:I928),$A$2:$B$1572,2,0),"")</f>
        <v>Marvin Dones</v>
      </c>
      <c r="K928" s="151" t="str">
        <f t="shared" ca="1" si="14"/>
        <v>Marvin Dones</v>
      </c>
    </row>
    <row r="929" spans="1:11" x14ac:dyDescent="0.25">
      <c r="A929" s="151">
        <f ca="1">IF(ISNUMBER(SEARCH('Resource Plan'!$C$10,B929,1)),MAX($A$1:A928)+1,0)</f>
        <v>928</v>
      </c>
      <c r="B929" t="s">
        <v>2956</v>
      </c>
      <c r="C929" t="s">
        <v>2957</v>
      </c>
      <c r="D929" t="s">
        <v>318</v>
      </c>
      <c r="E929" t="s">
        <v>2649</v>
      </c>
      <c r="F929" t="s">
        <v>2650</v>
      </c>
      <c r="G929" t="s">
        <v>2958</v>
      </c>
      <c r="I929" s="151" t="str">
        <f ca="1">IFERROR(VLOOKUP(ROWS($I$2:I929),$A$2:$B$1572,2,0),"")</f>
        <v>Mary Charmaine Inserto ARCELLANA</v>
      </c>
      <c r="K929" s="151" t="str">
        <f t="shared" ca="1" si="14"/>
        <v>Mary Charmaine Inserto ARCELLANA</v>
      </c>
    </row>
    <row r="930" spans="1:11" x14ac:dyDescent="0.25">
      <c r="A930" s="151">
        <f ca="1">IF(ISNUMBER(SEARCH('Resource Plan'!$C$10,B930,1)),MAX($A$1:A929)+1,0)</f>
        <v>929</v>
      </c>
      <c r="B930" t="s">
        <v>5079</v>
      </c>
      <c r="C930" t="s">
        <v>5080</v>
      </c>
      <c r="D930" t="s">
        <v>3107</v>
      </c>
      <c r="E930" t="s">
        <v>34</v>
      </c>
      <c r="F930" t="s">
        <v>2650</v>
      </c>
      <c r="G930" t="s">
        <v>5081</v>
      </c>
      <c r="I930" s="151" t="str">
        <f ca="1">IFERROR(VLOOKUP(ROWS($I$2:I930),$A$2:$B$1572,2,0),"")</f>
        <v>Mary Eley</v>
      </c>
      <c r="K930" s="151" t="str">
        <f t="shared" ca="1" si="14"/>
        <v>Mary Eley</v>
      </c>
    </row>
    <row r="931" spans="1:11" x14ac:dyDescent="0.25">
      <c r="A931" s="151">
        <f ca="1">IF(ISNUMBER(SEARCH('Resource Plan'!$C$10,B931,1)),MAX($A$1:A930)+1,0)</f>
        <v>930</v>
      </c>
      <c r="B931" t="s">
        <v>3305</v>
      </c>
      <c r="C931" t="s">
        <v>3306</v>
      </c>
      <c r="D931" t="s">
        <v>3107</v>
      </c>
      <c r="E931" t="s">
        <v>40</v>
      </c>
      <c r="F931" t="s">
        <v>2650</v>
      </c>
      <c r="G931" t="s">
        <v>2728</v>
      </c>
      <c r="I931" s="151" t="str">
        <f ca="1">IFERROR(VLOOKUP(ROWS($I$2:I931),$A$2:$B$1572,2,0),"")</f>
        <v>MARY MURPHY</v>
      </c>
      <c r="K931" s="151" t="str">
        <f t="shared" ca="1" si="14"/>
        <v>MARY MURPHY</v>
      </c>
    </row>
    <row r="932" spans="1:11" x14ac:dyDescent="0.25">
      <c r="A932" s="151">
        <f ca="1">IF(ISNUMBER(SEARCH('Resource Plan'!$C$10,B932,1)),MAX($A$1:A931)+1,0)</f>
        <v>931</v>
      </c>
      <c r="B932" t="s">
        <v>4991</v>
      </c>
      <c r="C932" t="s">
        <v>4992</v>
      </c>
      <c r="D932" t="s">
        <v>316</v>
      </c>
      <c r="E932" t="s">
        <v>2649</v>
      </c>
      <c r="F932" t="s">
        <v>2650</v>
      </c>
      <c r="G932" t="s">
        <v>3793</v>
      </c>
      <c r="I932" s="151" t="str">
        <f ca="1">IFERROR(VLOOKUP(ROWS($I$2:I932),$A$2:$B$1572,2,0),"")</f>
        <v>Marylissa AMBAT</v>
      </c>
      <c r="K932" s="151" t="str">
        <f t="shared" ca="1" si="14"/>
        <v>Marylissa AMBAT</v>
      </c>
    </row>
    <row r="933" spans="1:11" x14ac:dyDescent="0.25">
      <c r="A933" s="151">
        <f ca="1">IF(ISNUMBER(SEARCH('Resource Plan'!$C$10,B933,1)),MAX($A$1:A932)+1,0)</f>
        <v>932</v>
      </c>
      <c r="B933" t="s">
        <v>5017</v>
      </c>
      <c r="C933" t="s">
        <v>5018</v>
      </c>
      <c r="D933" t="s">
        <v>109</v>
      </c>
      <c r="E933" t="s">
        <v>2649</v>
      </c>
      <c r="F933" t="s">
        <v>2650</v>
      </c>
      <c r="G933" t="s">
        <v>3717</v>
      </c>
      <c r="I933" s="151" t="str">
        <f ca="1">IFERROR(VLOOKUP(ROWS($I$2:I933),$A$2:$B$1572,2,0),"")</f>
        <v>Masayuki KUMAZAWA</v>
      </c>
      <c r="K933" s="151" t="str">
        <f t="shared" ca="1" si="14"/>
        <v>Masayuki KUMAZAWA</v>
      </c>
    </row>
    <row r="934" spans="1:11" x14ac:dyDescent="0.25">
      <c r="A934" s="151">
        <f ca="1">IF(ISNUMBER(SEARCH('Resource Plan'!$C$10,B934,1)),MAX($A$1:A933)+1,0)</f>
        <v>933</v>
      </c>
      <c r="B934" t="s">
        <v>3216</v>
      </c>
      <c r="C934" t="s">
        <v>3217</v>
      </c>
      <c r="D934" t="s">
        <v>3107</v>
      </c>
      <c r="E934" t="s">
        <v>40</v>
      </c>
      <c r="F934" t="s">
        <v>2650</v>
      </c>
      <c r="G934" t="s">
        <v>2716</v>
      </c>
      <c r="I934" s="151" t="str">
        <f ca="1">IFERROR(VLOOKUP(ROWS($I$2:I934),$A$2:$B$1572,2,0),"")</f>
        <v>Mason Grohol</v>
      </c>
      <c r="K934" s="151" t="str">
        <f t="shared" ca="1" si="14"/>
        <v>Mason Grohol</v>
      </c>
    </row>
    <row r="935" spans="1:11" x14ac:dyDescent="0.25">
      <c r="A935" s="151">
        <f ca="1">IF(ISNUMBER(SEARCH('Resource Plan'!$C$10,B935,1)),MAX($A$1:A934)+1,0)</f>
        <v>934</v>
      </c>
      <c r="B935" t="s">
        <v>4541</v>
      </c>
      <c r="C935" t="s">
        <v>4542</v>
      </c>
      <c r="D935" t="s">
        <v>79</v>
      </c>
      <c r="E935" t="s">
        <v>7267</v>
      </c>
      <c r="F935" t="s">
        <v>2650</v>
      </c>
      <c r="G935" t="s">
        <v>3374</v>
      </c>
      <c r="I935" s="151" t="str">
        <f ca="1">IFERROR(VLOOKUP(ROWS($I$2:I935),$A$2:$B$1572,2,0),"")</f>
        <v>Massimiliano Fiore</v>
      </c>
      <c r="K935" s="151" t="str">
        <f t="shared" ca="1" si="14"/>
        <v>Massimiliano Fiore</v>
      </c>
    </row>
    <row r="936" spans="1:11" x14ac:dyDescent="0.25">
      <c r="A936" s="151">
        <f ca="1">IF(ISNUMBER(SEARCH('Resource Plan'!$C$10,B936,1)),MAX($A$1:A935)+1,0)</f>
        <v>935</v>
      </c>
      <c r="B936" t="s">
        <v>5178</v>
      </c>
      <c r="C936" t="s">
        <v>5179</v>
      </c>
      <c r="D936" t="s">
        <v>310</v>
      </c>
      <c r="E936" t="s">
        <v>7267</v>
      </c>
      <c r="F936" t="s">
        <v>2650</v>
      </c>
      <c r="G936" t="s">
        <v>2721</v>
      </c>
      <c r="I936" s="151" t="str">
        <f ca="1">IFERROR(VLOOKUP(ROWS($I$2:I936),$A$2:$B$1572,2,0),"")</f>
        <v>Mate Peczeli</v>
      </c>
      <c r="K936" s="151" t="str">
        <f t="shared" ca="1" si="14"/>
        <v>Mate Peczeli</v>
      </c>
    </row>
    <row r="937" spans="1:11" x14ac:dyDescent="0.25">
      <c r="A937" s="151">
        <f ca="1">IF(ISNUMBER(SEARCH('Resource Plan'!$C$10,B937,1)),MAX($A$1:A936)+1,0)</f>
        <v>936</v>
      </c>
      <c r="B937" t="s">
        <v>5511</v>
      </c>
      <c r="C937" t="s">
        <v>5512</v>
      </c>
      <c r="D937" t="s">
        <v>310</v>
      </c>
      <c r="E937" t="s">
        <v>7267</v>
      </c>
      <c r="F937" t="s">
        <v>2650</v>
      </c>
      <c r="G937" t="s">
        <v>2665</v>
      </c>
      <c r="I937" s="151" t="str">
        <f ca="1">IFERROR(VLOOKUP(ROWS($I$2:I937),$A$2:$B$1572,2,0),"")</f>
        <v>Matija Markovic</v>
      </c>
      <c r="K937" s="151" t="str">
        <f t="shared" ca="1" si="14"/>
        <v>Matija Markovic</v>
      </c>
    </row>
    <row r="938" spans="1:11" x14ac:dyDescent="0.25">
      <c r="A938" s="151">
        <f ca="1">IF(ISNUMBER(SEARCH('Resource Plan'!$C$10,B938,1)),MAX($A$1:A937)+1,0)</f>
        <v>937</v>
      </c>
      <c r="B938" t="s">
        <v>4101</v>
      </c>
      <c r="C938" t="s">
        <v>4102</v>
      </c>
      <c r="D938" t="s">
        <v>3107</v>
      </c>
      <c r="E938" t="s">
        <v>40</v>
      </c>
      <c r="F938" t="s">
        <v>2650</v>
      </c>
      <c r="G938" t="s">
        <v>2923</v>
      </c>
      <c r="I938" s="151" t="str">
        <f ca="1">IFERROR(VLOOKUP(ROWS($I$2:I938),$A$2:$B$1572,2,0),"")</f>
        <v>Matthew Brandes</v>
      </c>
      <c r="K938" s="151" t="str">
        <f t="shared" ca="1" si="14"/>
        <v>Matthew Brandes</v>
      </c>
    </row>
    <row r="939" spans="1:11" x14ac:dyDescent="0.25">
      <c r="A939" s="151">
        <f ca="1">IF(ISNUMBER(SEARCH('Resource Plan'!$C$10,B939,1)),MAX($A$1:A938)+1,0)</f>
        <v>938</v>
      </c>
      <c r="B939" t="s">
        <v>3891</v>
      </c>
      <c r="C939" t="s">
        <v>3892</v>
      </c>
      <c r="D939" t="s">
        <v>3107</v>
      </c>
      <c r="E939" t="s">
        <v>40</v>
      </c>
      <c r="F939" t="s">
        <v>2650</v>
      </c>
      <c r="G939" t="s">
        <v>2728</v>
      </c>
      <c r="I939" s="151" t="str">
        <f ca="1">IFERROR(VLOOKUP(ROWS($I$2:I939),$A$2:$B$1572,2,0),"")</f>
        <v>Matthew Brown</v>
      </c>
      <c r="K939" s="151" t="str">
        <f t="shared" ca="1" si="14"/>
        <v>Matthew Brown</v>
      </c>
    </row>
    <row r="940" spans="1:11" x14ac:dyDescent="0.25">
      <c r="A940" s="151">
        <f ca="1">IF(ISNUMBER(SEARCH('Resource Plan'!$C$10,B940,1)),MAX($A$1:A939)+1,0)</f>
        <v>939</v>
      </c>
      <c r="B940" t="s">
        <v>3547</v>
      </c>
      <c r="C940" t="s">
        <v>3548</v>
      </c>
      <c r="D940" t="s">
        <v>3107</v>
      </c>
      <c r="E940" t="s">
        <v>40</v>
      </c>
      <c r="F940" t="s">
        <v>2650</v>
      </c>
      <c r="G940" t="s">
        <v>2979</v>
      </c>
      <c r="I940" s="151" t="str">
        <f ca="1">IFERROR(VLOOKUP(ROWS($I$2:I940),$A$2:$B$1572,2,0),"")</f>
        <v>MATTHEW GEIB</v>
      </c>
      <c r="K940" s="151" t="str">
        <f t="shared" ca="1" si="14"/>
        <v>MATTHEW GEIB</v>
      </c>
    </row>
    <row r="941" spans="1:11" x14ac:dyDescent="0.25">
      <c r="A941" s="151">
        <f ca="1">IF(ISNUMBER(SEARCH('Resource Plan'!$C$10,B941,1)),MAX($A$1:A940)+1,0)</f>
        <v>940</v>
      </c>
      <c r="B941" t="s">
        <v>3113</v>
      </c>
      <c r="C941" t="s">
        <v>3114</v>
      </c>
      <c r="D941" t="s">
        <v>3107</v>
      </c>
      <c r="E941" t="s">
        <v>40</v>
      </c>
      <c r="F941" t="s">
        <v>2650</v>
      </c>
      <c r="G941" t="s">
        <v>3115</v>
      </c>
      <c r="I941" s="151" t="str">
        <f ca="1">IFERROR(VLOOKUP(ROWS($I$2:I941),$A$2:$B$1572,2,0),"")</f>
        <v>Matthew Glessner</v>
      </c>
      <c r="K941" s="151" t="str">
        <f t="shared" ca="1" si="14"/>
        <v>Matthew Glessner</v>
      </c>
    </row>
    <row r="942" spans="1:11" x14ac:dyDescent="0.25">
      <c r="A942" s="151">
        <f ca="1">IF(ISNUMBER(SEARCH('Resource Plan'!$C$10,B942,1)),MAX($A$1:A941)+1,0)</f>
        <v>941</v>
      </c>
      <c r="B942" t="s">
        <v>3587</v>
      </c>
      <c r="C942" t="s">
        <v>3588</v>
      </c>
      <c r="D942" t="s">
        <v>3107</v>
      </c>
      <c r="E942" t="s">
        <v>40</v>
      </c>
      <c r="F942" t="s">
        <v>2650</v>
      </c>
      <c r="G942" t="s">
        <v>3017</v>
      </c>
      <c r="I942" s="151" t="str">
        <f ca="1">IFERROR(VLOOKUP(ROWS($I$2:I942),$A$2:$B$1572,2,0),"")</f>
        <v>Matthew Macon</v>
      </c>
      <c r="K942" s="151" t="str">
        <f t="shared" ca="1" si="14"/>
        <v>Matthew Macon</v>
      </c>
    </row>
    <row r="943" spans="1:11" x14ac:dyDescent="0.25">
      <c r="A943" s="151">
        <f ca="1">IF(ISNUMBER(SEARCH('Resource Plan'!$C$10,B943,1)),MAX($A$1:A942)+1,0)</f>
        <v>942</v>
      </c>
      <c r="B943" t="s">
        <v>3357</v>
      </c>
      <c r="C943" t="s">
        <v>3358</v>
      </c>
      <c r="D943" t="s">
        <v>3107</v>
      </c>
      <c r="E943" t="s">
        <v>40</v>
      </c>
      <c r="F943" t="s">
        <v>2650</v>
      </c>
      <c r="G943" t="s">
        <v>2716</v>
      </c>
      <c r="I943" s="151" t="str">
        <f ca="1">IFERROR(VLOOKUP(ROWS($I$2:I943),$A$2:$B$1572,2,0),"")</f>
        <v>Matthew Miller</v>
      </c>
      <c r="K943" s="151" t="str">
        <f t="shared" ca="1" si="14"/>
        <v>Matthew Miller</v>
      </c>
    </row>
    <row r="944" spans="1:11" x14ac:dyDescent="0.25">
      <c r="A944" s="151">
        <f ca="1">IF(ISNUMBER(SEARCH('Resource Plan'!$C$10,B944,1)),MAX($A$1:A943)+1,0)</f>
        <v>943</v>
      </c>
      <c r="B944" t="s">
        <v>3520</v>
      </c>
      <c r="C944" t="s">
        <v>3521</v>
      </c>
      <c r="D944" t="s">
        <v>3107</v>
      </c>
      <c r="E944" t="s">
        <v>40</v>
      </c>
      <c r="F944" t="s">
        <v>2650</v>
      </c>
      <c r="G944" t="s">
        <v>2716</v>
      </c>
      <c r="I944" s="151" t="str">
        <f ca="1">IFERROR(VLOOKUP(ROWS($I$2:I944),$A$2:$B$1572,2,0),"")</f>
        <v>Matthew Rimmer</v>
      </c>
      <c r="K944" s="151" t="str">
        <f t="shared" ca="1" si="14"/>
        <v>Matthew Rimmer</v>
      </c>
    </row>
    <row r="945" spans="1:11" x14ac:dyDescent="0.25">
      <c r="A945" s="151">
        <f ca="1">IF(ISNUMBER(SEARCH('Resource Plan'!$C$10,B945,1)),MAX($A$1:A944)+1,0)</f>
        <v>944</v>
      </c>
      <c r="B945" t="s">
        <v>3456</v>
      </c>
      <c r="C945" t="s">
        <v>3457</v>
      </c>
      <c r="D945" t="s">
        <v>3107</v>
      </c>
      <c r="E945" t="s">
        <v>40</v>
      </c>
      <c r="F945" t="s">
        <v>2650</v>
      </c>
      <c r="G945" t="s">
        <v>3017</v>
      </c>
      <c r="I945" s="151" t="str">
        <f ca="1">IFERROR(VLOOKUP(ROWS($I$2:I945),$A$2:$B$1572,2,0),"")</f>
        <v>Mattie Taylor</v>
      </c>
      <c r="K945" s="151" t="str">
        <f t="shared" ca="1" si="14"/>
        <v>Mattie Taylor</v>
      </c>
    </row>
    <row r="946" spans="1:11" x14ac:dyDescent="0.25">
      <c r="A946" s="151">
        <f ca="1">IF(ISNUMBER(SEARCH('Resource Plan'!$C$10,B946,1)),MAX($A$1:A945)+1,0)</f>
        <v>945</v>
      </c>
      <c r="B946" t="s">
        <v>4229</v>
      </c>
      <c r="C946" t="s">
        <v>4230</v>
      </c>
      <c r="D946" t="s">
        <v>3107</v>
      </c>
      <c r="E946" t="s">
        <v>40</v>
      </c>
      <c r="F946" t="s">
        <v>2650</v>
      </c>
      <c r="G946" t="s">
        <v>2658</v>
      </c>
      <c r="I946" s="151" t="str">
        <f ca="1">IFERROR(VLOOKUP(ROWS($I$2:I946),$A$2:$B$1572,2,0),"")</f>
        <v>Maurichelle Torres</v>
      </c>
      <c r="K946" s="151" t="str">
        <f t="shared" ca="1" si="14"/>
        <v>Maurichelle Torres</v>
      </c>
    </row>
    <row r="947" spans="1:11" x14ac:dyDescent="0.25">
      <c r="A947" s="151">
        <f ca="1">IF(ISNUMBER(SEARCH('Resource Plan'!$C$10,B947,1)),MAX($A$1:A946)+1,0)</f>
        <v>946</v>
      </c>
      <c r="B947" t="s">
        <v>3424</v>
      </c>
      <c r="C947" t="s">
        <v>3425</v>
      </c>
      <c r="D947" t="s">
        <v>3107</v>
      </c>
      <c r="E947" t="s">
        <v>40</v>
      </c>
      <c r="F947" t="s">
        <v>2650</v>
      </c>
      <c r="G947" t="s">
        <v>2986</v>
      </c>
      <c r="I947" s="151" t="str">
        <f ca="1">IFERROR(VLOOKUP(ROWS($I$2:I947),$A$2:$B$1572,2,0),"")</f>
        <v>Max Gonzalez</v>
      </c>
      <c r="K947" s="151" t="str">
        <f t="shared" ca="1" si="14"/>
        <v>Max Gonzalez</v>
      </c>
    </row>
    <row r="948" spans="1:11" x14ac:dyDescent="0.25">
      <c r="A948" s="151">
        <f ca="1">IF(ISNUMBER(SEARCH('Resource Plan'!$C$10,B948,1)),MAX($A$1:A947)+1,0)</f>
        <v>947</v>
      </c>
      <c r="B948" t="s">
        <v>6058</v>
      </c>
      <c r="C948" t="s">
        <v>6132</v>
      </c>
      <c r="D948" t="s">
        <v>301</v>
      </c>
      <c r="E948" t="s">
        <v>36</v>
      </c>
      <c r="F948" t="s">
        <v>2650</v>
      </c>
      <c r="G948" t="s">
        <v>2654</v>
      </c>
      <c r="I948" s="151" t="str">
        <f ca="1">IFERROR(VLOOKUP(ROWS($I$2:I948),$A$2:$B$1572,2,0),"")</f>
        <v>May Zhang</v>
      </c>
      <c r="K948" s="151" t="str">
        <f t="shared" ca="1" si="14"/>
        <v>May Zhang</v>
      </c>
    </row>
    <row r="949" spans="1:11" x14ac:dyDescent="0.25">
      <c r="A949" s="151">
        <f ca="1">IF(ISNUMBER(SEARCH('Resource Plan'!$C$10,B949,1)),MAX($A$1:A948)+1,0)</f>
        <v>948</v>
      </c>
      <c r="B949" t="s">
        <v>2991</v>
      </c>
      <c r="C949" t="s">
        <v>2992</v>
      </c>
      <c r="D949" t="s">
        <v>318</v>
      </c>
      <c r="E949" t="s">
        <v>2649</v>
      </c>
      <c r="F949" t="s">
        <v>2650</v>
      </c>
      <c r="G949" t="s">
        <v>2716</v>
      </c>
      <c r="I949" s="151" t="str">
        <f ca="1">IFERROR(VLOOKUP(ROWS($I$2:I949),$A$2:$B$1572,2,0),"")</f>
        <v>Mazlan Bin MUSSAFIR</v>
      </c>
      <c r="K949" s="151" t="str">
        <f t="shared" ca="1" si="14"/>
        <v>Mazlan Bin MUSSAFIR</v>
      </c>
    </row>
    <row r="950" spans="1:11" x14ac:dyDescent="0.25">
      <c r="A950" s="151">
        <f ca="1">IF(ISNUMBER(SEARCH('Resource Plan'!$C$10,B950,1)),MAX($A$1:A949)+1,0)</f>
        <v>949</v>
      </c>
      <c r="B950" t="s">
        <v>3105</v>
      </c>
      <c r="C950" t="s">
        <v>3106</v>
      </c>
      <c r="D950" t="s">
        <v>3107</v>
      </c>
      <c r="E950" t="s">
        <v>40</v>
      </c>
      <c r="F950" t="s">
        <v>2650</v>
      </c>
      <c r="G950" t="s">
        <v>2651</v>
      </c>
      <c r="I950" s="151" t="str">
        <f ca="1">IFERROR(VLOOKUP(ROWS($I$2:I950),$A$2:$B$1572,2,0),"")</f>
        <v>Mehran Ravanpay</v>
      </c>
      <c r="K950" s="151" t="str">
        <f t="shared" ca="1" si="14"/>
        <v>Mehran Ravanpay</v>
      </c>
    </row>
    <row r="951" spans="1:11" x14ac:dyDescent="0.25">
      <c r="A951" s="151">
        <f ca="1">IF(ISNUMBER(SEARCH('Resource Plan'!$C$10,B951,1)),MAX($A$1:A950)+1,0)</f>
        <v>950</v>
      </c>
      <c r="B951" t="s">
        <v>3085</v>
      </c>
      <c r="C951" t="s">
        <v>3086</v>
      </c>
      <c r="D951" t="s">
        <v>318</v>
      </c>
      <c r="E951" t="s">
        <v>2649</v>
      </c>
      <c r="F951" t="s">
        <v>2650</v>
      </c>
      <c r="G951" t="s">
        <v>3075</v>
      </c>
      <c r="I951" s="151" t="str">
        <f ca="1">IFERROR(VLOOKUP(ROWS($I$2:I951),$A$2:$B$1572,2,0),"")</f>
        <v>Mei Ling ONG</v>
      </c>
      <c r="K951" s="151" t="str">
        <f t="shared" ca="1" si="14"/>
        <v>Mei Ling ONG</v>
      </c>
    </row>
    <row r="952" spans="1:11" x14ac:dyDescent="0.25">
      <c r="A952" s="151">
        <f ca="1">IF(ISNUMBER(SEARCH('Resource Plan'!$C$10,B952,1)),MAX($A$1:A951)+1,0)</f>
        <v>951</v>
      </c>
      <c r="B952" t="s">
        <v>3009</v>
      </c>
      <c r="C952" t="s">
        <v>3010</v>
      </c>
      <c r="D952" t="s">
        <v>318</v>
      </c>
      <c r="E952" t="s">
        <v>2649</v>
      </c>
      <c r="F952" t="s">
        <v>2650</v>
      </c>
      <c r="G952" t="s">
        <v>2986</v>
      </c>
      <c r="I952" s="151" t="str">
        <f ca="1">IFERROR(VLOOKUP(ROWS($I$2:I952),$A$2:$B$1572,2,0),"")</f>
        <v>Mei Ling WONG</v>
      </c>
      <c r="K952" s="151" t="str">
        <f t="shared" ca="1" si="14"/>
        <v>Mei Ling WONG</v>
      </c>
    </row>
    <row r="953" spans="1:11" x14ac:dyDescent="0.25">
      <c r="A953" s="151">
        <f ca="1">IF(ISNUMBER(SEARCH('Resource Plan'!$C$10,B953,1)),MAX($A$1:A952)+1,0)</f>
        <v>952</v>
      </c>
      <c r="B953" t="s">
        <v>2948</v>
      </c>
      <c r="C953" t="s">
        <v>2949</v>
      </c>
      <c r="D953" t="s">
        <v>318</v>
      </c>
      <c r="E953" t="s">
        <v>2649</v>
      </c>
      <c r="F953" t="s">
        <v>2650</v>
      </c>
      <c r="G953" t="s">
        <v>2950</v>
      </c>
      <c r="I953" s="151" t="str">
        <f ca="1">IFERROR(VLOOKUP(ROWS($I$2:I953),$A$2:$B$1572,2,0),"")</f>
        <v>Mei Ping YAN</v>
      </c>
      <c r="K953" s="151" t="str">
        <f t="shared" ca="1" si="14"/>
        <v>Mei Ping YAN</v>
      </c>
    </row>
    <row r="954" spans="1:11" x14ac:dyDescent="0.25">
      <c r="A954" s="151">
        <f ca="1">IF(ISNUMBER(SEARCH('Resource Plan'!$C$10,B954,1)),MAX($A$1:A953)+1,0)</f>
        <v>953</v>
      </c>
      <c r="B954" t="s">
        <v>4333</v>
      </c>
      <c r="C954" t="s">
        <v>4334</v>
      </c>
      <c r="D954" t="s">
        <v>4332</v>
      </c>
      <c r="E954" t="s">
        <v>37</v>
      </c>
      <c r="F954" t="s">
        <v>2650</v>
      </c>
      <c r="G954" t="s">
        <v>2929</v>
      </c>
      <c r="I954" s="151" t="str">
        <f ca="1">IFERROR(VLOOKUP(ROWS($I$2:I954),$A$2:$B$1572,2,0),"")</f>
        <v>Mei Wah Camy CHEUNG</v>
      </c>
      <c r="K954" s="151" t="str">
        <f t="shared" ca="1" si="14"/>
        <v>Mei Wah Camy CHEUNG</v>
      </c>
    </row>
    <row r="955" spans="1:11" x14ac:dyDescent="0.25">
      <c r="A955" s="151">
        <f ca="1">IF(ISNUMBER(SEARCH('Resource Plan'!$C$10,B955,1)),MAX($A$1:A954)+1,0)</f>
        <v>954</v>
      </c>
      <c r="B955" t="s">
        <v>4384</v>
      </c>
      <c r="C955" t="s">
        <v>4385</v>
      </c>
      <c r="D955" t="s">
        <v>37</v>
      </c>
      <c r="E955" t="s">
        <v>37</v>
      </c>
      <c r="F955" t="s">
        <v>2650</v>
      </c>
      <c r="G955" t="s">
        <v>4386</v>
      </c>
      <c r="I955" s="151" t="str">
        <f ca="1">IFERROR(VLOOKUP(ROWS($I$2:I955),$A$2:$B$1572,2,0),"")</f>
        <v>Meixiang HAO</v>
      </c>
      <c r="K955" s="151" t="str">
        <f t="shared" ca="1" si="14"/>
        <v>Meixiang HAO</v>
      </c>
    </row>
    <row r="956" spans="1:11" x14ac:dyDescent="0.25">
      <c r="A956" s="151">
        <f ca="1">IF(ISNUMBER(SEARCH('Resource Plan'!$C$10,B956,1)),MAX($A$1:A955)+1,0)</f>
        <v>955</v>
      </c>
      <c r="B956" t="s">
        <v>3391</v>
      </c>
      <c r="C956" t="s">
        <v>3392</v>
      </c>
      <c r="D956" t="s">
        <v>3107</v>
      </c>
      <c r="E956" t="s">
        <v>40</v>
      </c>
      <c r="F956" t="s">
        <v>2650</v>
      </c>
      <c r="G956" t="s">
        <v>2716</v>
      </c>
      <c r="I956" s="151" t="str">
        <f ca="1">IFERROR(VLOOKUP(ROWS($I$2:I956),$A$2:$B$1572,2,0),"")</f>
        <v>Melissa Sprecher</v>
      </c>
      <c r="K956" s="151" t="str">
        <f t="shared" ca="1" si="14"/>
        <v>Melissa Sprecher</v>
      </c>
    </row>
    <row r="957" spans="1:11" x14ac:dyDescent="0.25">
      <c r="A957" s="151">
        <f ca="1">IF(ISNUMBER(SEARCH('Resource Plan'!$C$10,B957,1)),MAX($A$1:A956)+1,0)</f>
        <v>956</v>
      </c>
      <c r="B957" t="s">
        <v>4441</v>
      </c>
      <c r="C957" t="s">
        <v>4442</v>
      </c>
      <c r="D957" t="s">
        <v>37</v>
      </c>
      <c r="E957" t="s">
        <v>37</v>
      </c>
      <c r="F957" t="s">
        <v>2650</v>
      </c>
      <c r="G957" t="s">
        <v>2721</v>
      </c>
      <c r="I957" s="151" t="str">
        <f ca="1">IFERROR(VLOOKUP(ROWS($I$2:I957),$A$2:$B$1572,2,0),"")</f>
        <v>Meng ZHANG</v>
      </c>
      <c r="K957" s="151" t="str">
        <f t="shared" ca="1" si="14"/>
        <v>Meng ZHANG</v>
      </c>
    </row>
    <row r="958" spans="1:11" x14ac:dyDescent="0.25">
      <c r="A958" s="151">
        <f ca="1">IF(ISNUMBER(SEARCH('Resource Plan'!$C$10,B958,1)),MAX($A$1:A957)+1,0)</f>
        <v>957</v>
      </c>
      <c r="B958" t="s">
        <v>5716</v>
      </c>
      <c r="C958" t="s">
        <v>5717</v>
      </c>
      <c r="D958" t="s">
        <v>37</v>
      </c>
      <c r="E958" t="s">
        <v>37</v>
      </c>
      <c r="F958" t="s">
        <v>2650</v>
      </c>
      <c r="G958" t="s">
        <v>2716</v>
      </c>
      <c r="I958" s="151" t="str">
        <f ca="1">IFERROR(VLOOKUP(ROWS($I$2:I958),$A$2:$B$1572,2,0),"")</f>
        <v>MengMeng WANG</v>
      </c>
      <c r="K958" s="151" t="str">
        <f t="shared" ca="1" si="14"/>
        <v>MengMeng WANG</v>
      </c>
    </row>
    <row r="959" spans="1:11" x14ac:dyDescent="0.25">
      <c r="A959" s="151">
        <f ca="1">IF(ISNUMBER(SEARCH('Resource Plan'!$C$10,B959,1)),MAX($A$1:A958)+1,0)</f>
        <v>958</v>
      </c>
      <c r="B959" t="s">
        <v>4430</v>
      </c>
      <c r="C959" t="s">
        <v>4431</v>
      </c>
      <c r="D959" t="s">
        <v>37</v>
      </c>
      <c r="E959" t="s">
        <v>37</v>
      </c>
      <c r="F959" t="s">
        <v>2650</v>
      </c>
      <c r="G959" t="s">
        <v>2929</v>
      </c>
      <c r="I959" s="151" t="str">
        <f ca="1">IFERROR(VLOOKUP(ROWS($I$2:I959),$A$2:$B$1572,2,0),"")</f>
        <v>Miao ZHANG</v>
      </c>
      <c r="K959" s="151" t="str">
        <f t="shared" ca="1" si="14"/>
        <v>Miao ZHANG</v>
      </c>
    </row>
    <row r="960" spans="1:11" x14ac:dyDescent="0.25">
      <c r="A960" s="151">
        <f ca="1">IF(ISNUMBER(SEARCH('Resource Plan'!$C$10,B960,1)),MAX($A$1:A959)+1,0)</f>
        <v>959</v>
      </c>
      <c r="B960" t="s">
        <v>4277</v>
      </c>
      <c r="C960" t="s">
        <v>4278</v>
      </c>
      <c r="D960" t="s">
        <v>3107</v>
      </c>
      <c r="E960" t="s">
        <v>40</v>
      </c>
      <c r="F960" t="s">
        <v>2650</v>
      </c>
      <c r="G960" t="s">
        <v>2716</v>
      </c>
      <c r="I960" s="151" t="str">
        <f ca="1">IFERROR(VLOOKUP(ROWS($I$2:I960),$A$2:$B$1572,2,0),"")</f>
        <v>Michael Bernal</v>
      </c>
      <c r="K960" s="151" t="str">
        <f t="shared" ca="1" si="14"/>
        <v>Michael Bernal</v>
      </c>
    </row>
    <row r="961" spans="1:11" x14ac:dyDescent="0.25">
      <c r="A961" s="151">
        <f ca="1">IF(ISNUMBER(SEARCH('Resource Plan'!$C$10,B961,1)),MAX($A$1:A960)+1,0)</f>
        <v>960</v>
      </c>
      <c r="B961" t="s">
        <v>3484</v>
      </c>
      <c r="C961" t="s">
        <v>3485</v>
      </c>
      <c r="D961" t="s">
        <v>3107</v>
      </c>
      <c r="E961" t="s">
        <v>40</v>
      </c>
      <c r="F961" t="s">
        <v>2650</v>
      </c>
      <c r="G961" t="s">
        <v>2716</v>
      </c>
      <c r="I961" s="151" t="str">
        <f ca="1">IFERROR(VLOOKUP(ROWS($I$2:I961),$A$2:$B$1572,2,0),"")</f>
        <v>Michael Bookas</v>
      </c>
      <c r="K961" s="151" t="str">
        <f t="shared" ca="1" si="14"/>
        <v>Michael Bookas</v>
      </c>
    </row>
    <row r="962" spans="1:11" x14ac:dyDescent="0.25">
      <c r="A962" s="151">
        <f ca="1">IF(ISNUMBER(SEARCH('Resource Plan'!$C$10,B962,1)),MAX($A$1:A961)+1,0)</f>
        <v>961</v>
      </c>
      <c r="B962" t="s">
        <v>3565</v>
      </c>
      <c r="C962" t="s">
        <v>3566</v>
      </c>
      <c r="D962" t="s">
        <v>3107</v>
      </c>
      <c r="E962" t="s">
        <v>40</v>
      </c>
      <c r="F962" t="s">
        <v>2650</v>
      </c>
      <c r="G962" t="s">
        <v>2986</v>
      </c>
      <c r="I962" s="151" t="str">
        <f ca="1">IFERROR(VLOOKUP(ROWS($I$2:I962),$A$2:$B$1572,2,0),"")</f>
        <v>MICHAEL BUCHER</v>
      </c>
      <c r="K962" s="151" t="str">
        <f t="shared" ca="1" si="14"/>
        <v>MICHAEL BUCHER</v>
      </c>
    </row>
    <row r="963" spans="1:11" x14ac:dyDescent="0.25">
      <c r="A963" s="151">
        <f ca="1">IF(ISNUMBER(SEARCH('Resource Plan'!$C$10,B963,1)),MAX($A$1:A962)+1,0)</f>
        <v>962</v>
      </c>
      <c r="B963" t="s">
        <v>3144</v>
      </c>
      <c r="C963" t="s">
        <v>3145</v>
      </c>
      <c r="D963" t="s">
        <v>106</v>
      </c>
      <c r="E963" t="s">
        <v>40</v>
      </c>
      <c r="F963" t="s">
        <v>2650</v>
      </c>
      <c r="G963" t="s">
        <v>2716</v>
      </c>
      <c r="I963" s="151" t="str">
        <f ca="1">IFERROR(VLOOKUP(ROWS($I$2:I963),$A$2:$B$1572,2,0),"")</f>
        <v>Michael Cooper</v>
      </c>
      <c r="K963" s="151" t="str">
        <f t="shared" ref="K963:K1026" ca="1" si="15">OFFSET($I$2,,,$K$1)</f>
        <v>Michael Cooper</v>
      </c>
    </row>
    <row r="964" spans="1:11" x14ac:dyDescent="0.25">
      <c r="A964" s="151">
        <f ca="1">IF(ISNUMBER(SEARCH('Resource Plan'!$C$10,B964,1)),MAX($A$1:A963)+1,0)</f>
        <v>963</v>
      </c>
      <c r="B964" t="s">
        <v>3749</v>
      </c>
      <c r="C964" t="s">
        <v>3750</v>
      </c>
      <c r="D964" t="s">
        <v>3107</v>
      </c>
      <c r="E964" t="s">
        <v>40</v>
      </c>
      <c r="F964" t="s">
        <v>2650</v>
      </c>
      <c r="G964" t="s">
        <v>2716</v>
      </c>
      <c r="I964" s="151" t="str">
        <f ca="1">IFERROR(VLOOKUP(ROWS($I$2:I964),$A$2:$B$1572,2,0),"")</f>
        <v>Michael Depeel</v>
      </c>
      <c r="K964" s="151" t="str">
        <f t="shared" ca="1" si="15"/>
        <v>Michael Depeel</v>
      </c>
    </row>
    <row r="965" spans="1:11" x14ac:dyDescent="0.25">
      <c r="A965" s="151">
        <f ca="1">IF(ISNUMBER(SEARCH('Resource Plan'!$C$10,B965,1)),MAX($A$1:A964)+1,0)</f>
        <v>964</v>
      </c>
      <c r="B965" t="s">
        <v>3686</v>
      </c>
      <c r="C965" t="s">
        <v>3687</v>
      </c>
      <c r="D965" t="s">
        <v>3107</v>
      </c>
      <c r="E965" t="s">
        <v>40</v>
      </c>
      <c r="F965" t="s">
        <v>2650</v>
      </c>
      <c r="G965" t="s">
        <v>2716</v>
      </c>
      <c r="I965" s="151" t="str">
        <f ca="1">IFERROR(VLOOKUP(ROWS($I$2:I965),$A$2:$B$1572,2,0),"")</f>
        <v>Michael Fashanu</v>
      </c>
      <c r="K965" s="151" t="str">
        <f t="shared" ca="1" si="15"/>
        <v>Michael Fashanu</v>
      </c>
    </row>
    <row r="966" spans="1:11" x14ac:dyDescent="0.25">
      <c r="A966" s="151">
        <f ca="1">IF(ISNUMBER(SEARCH('Resource Plan'!$C$10,B966,1)),MAX($A$1:A965)+1,0)</f>
        <v>965</v>
      </c>
      <c r="B966" t="s">
        <v>3168</v>
      </c>
      <c r="C966" t="s">
        <v>3169</v>
      </c>
      <c r="D966" t="s">
        <v>3107</v>
      </c>
      <c r="E966" t="s">
        <v>40</v>
      </c>
      <c r="F966" t="s">
        <v>2650</v>
      </c>
      <c r="G966" t="s">
        <v>2716</v>
      </c>
      <c r="I966" s="151" t="str">
        <f ca="1">IFERROR(VLOOKUP(ROWS($I$2:I966),$A$2:$B$1572,2,0),"")</f>
        <v>Michael Fey</v>
      </c>
      <c r="K966" s="151" t="str">
        <f t="shared" ca="1" si="15"/>
        <v>Michael Fey</v>
      </c>
    </row>
    <row r="967" spans="1:11" x14ac:dyDescent="0.25">
      <c r="A967" s="151">
        <f ca="1">IF(ISNUMBER(SEARCH('Resource Plan'!$C$10,B967,1)),MAX($A$1:A966)+1,0)</f>
        <v>966</v>
      </c>
      <c r="B967" t="s">
        <v>3279</v>
      </c>
      <c r="C967" t="s">
        <v>3280</v>
      </c>
      <c r="D967" t="s">
        <v>3107</v>
      </c>
      <c r="E967" t="s">
        <v>40</v>
      </c>
      <c r="F967" t="s">
        <v>2650</v>
      </c>
      <c r="G967" t="s">
        <v>2728</v>
      </c>
      <c r="I967" s="151" t="str">
        <f ca="1">IFERROR(VLOOKUP(ROWS($I$2:I967),$A$2:$B$1572,2,0),"")</f>
        <v>Michael Hulsey</v>
      </c>
      <c r="K967" s="151" t="str">
        <f t="shared" ca="1" si="15"/>
        <v>Michael Hulsey</v>
      </c>
    </row>
    <row r="968" spans="1:11" x14ac:dyDescent="0.25">
      <c r="A968" s="151">
        <f ca="1">IF(ISNUMBER(SEARCH('Resource Plan'!$C$10,B968,1)),MAX($A$1:A967)+1,0)</f>
        <v>967</v>
      </c>
      <c r="B968" t="s">
        <v>3204</v>
      </c>
      <c r="C968" t="s">
        <v>3205</v>
      </c>
      <c r="D968" t="s">
        <v>3107</v>
      </c>
      <c r="E968" t="s">
        <v>40</v>
      </c>
      <c r="F968" t="s">
        <v>2650</v>
      </c>
      <c r="G968" t="s">
        <v>2716</v>
      </c>
      <c r="I968" s="151" t="str">
        <f ca="1">IFERROR(VLOOKUP(ROWS($I$2:I968),$A$2:$B$1572,2,0),"")</f>
        <v>Michael Keller</v>
      </c>
      <c r="K968" s="151" t="str">
        <f t="shared" ca="1" si="15"/>
        <v>Michael Keller</v>
      </c>
    </row>
    <row r="969" spans="1:11" x14ac:dyDescent="0.25">
      <c r="A969" s="151">
        <f ca="1">IF(ISNUMBER(SEARCH('Resource Plan'!$C$10,B969,1)),MAX($A$1:A968)+1,0)</f>
        <v>968</v>
      </c>
      <c r="B969" t="s">
        <v>3496</v>
      </c>
      <c r="C969" t="s">
        <v>3497</v>
      </c>
      <c r="D969" t="s">
        <v>3107</v>
      </c>
      <c r="E969" t="s">
        <v>40</v>
      </c>
      <c r="F969" t="s">
        <v>2650</v>
      </c>
      <c r="G969" t="s">
        <v>2716</v>
      </c>
      <c r="I969" s="151" t="str">
        <f ca="1">IFERROR(VLOOKUP(ROWS($I$2:I969),$A$2:$B$1572,2,0),"")</f>
        <v>Michael Kephart</v>
      </c>
      <c r="K969" s="151" t="str">
        <f t="shared" ca="1" si="15"/>
        <v>Michael Kephart</v>
      </c>
    </row>
    <row r="970" spans="1:11" x14ac:dyDescent="0.25">
      <c r="A970" s="151">
        <f ca="1">IF(ISNUMBER(SEARCH('Resource Plan'!$C$10,B970,1)),MAX($A$1:A969)+1,0)</f>
        <v>969</v>
      </c>
      <c r="B970" t="s">
        <v>4026</v>
      </c>
      <c r="C970" t="s">
        <v>4027</v>
      </c>
      <c r="D970" t="s">
        <v>3107</v>
      </c>
      <c r="E970" t="s">
        <v>40</v>
      </c>
      <c r="F970" t="s">
        <v>2650</v>
      </c>
      <c r="G970" t="s">
        <v>2716</v>
      </c>
      <c r="I970" s="151" t="str">
        <f ca="1">IFERROR(VLOOKUP(ROWS($I$2:I970),$A$2:$B$1572,2,0),"")</f>
        <v>Michael Lancaster</v>
      </c>
      <c r="K970" s="151" t="str">
        <f t="shared" ca="1" si="15"/>
        <v>Michael Lancaster</v>
      </c>
    </row>
    <row r="971" spans="1:11" x14ac:dyDescent="0.25">
      <c r="A971" s="151">
        <f ca="1">IF(ISNUMBER(SEARCH('Resource Plan'!$C$10,B971,1)),MAX($A$1:A970)+1,0)</f>
        <v>970</v>
      </c>
      <c r="B971" t="s">
        <v>3942</v>
      </c>
      <c r="C971" t="s">
        <v>3943</v>
      </c>
      <c r="D971" t="s">
        <v>3107</v>
      </c>
      <c r="E971" t="s">
        <v>40</v>
      </c>
      <c r="F971" t="s">
        <v>2650</v>
      </c>
      <c r="G971" t="s">
        <v>2716</v>
      </c>
      <c r="I971" s="151" t="str">
        <f ca="1">IFERROR(VLOOKUP(ROWS($I$2:I971),$A$2:$B$1572,2,0),"")</f>
        <v>Michael McCurdy</v>
      </c>
      <c r="K971" s="151" t="str">
        <f t="shared" ca="1" si="15"/>
        <v>Michael McCurdy</v>
      </c>
    </row>
    <row r="972" spans="1:11" x14ac:dyDescent="0.25">
      <c r="A972" s="151">
        <f ca="1">IF(ISNUMBER(SEARCH('Resource Plan'!$C$10,B972,1)),MAX($A$1:A971)+1,0)</f>
        <v>971</v>
      </c>
      <c r="B972" t="s">
        <v>6059</v>
      </c>
      <c r="C972" t="s">
        <v>6133</v>
      </c>
      <c r="D972" t="s">
        <v>6163</v>
      </c>
      <c r="E972" t="s">
        <v>7267</v>
      </c>
      <c r="F972" t="s">
        <v>2650</v>
      </c>
      <c r="G972" t="s">
        <v>2923</v>
      </c>
      <c r="I972" s="151" t="str">
        <f ca="1">IFERROR(VLOOKUP(ROWS($I$2:I972),$A$2:$B$1572,2,0),"")</f>
        <v>Michael Pechotsch</v>
      </c>
      <c r="K972" s="151" t="str">
        <f t="shared" ca="1" si="15"/>
        <v>Michael Pechotsch</v>
      </c>
    </row>
    <row r="973" spans="1:11" x14ac:dyDescent="0.25">
      <c r="A973" s="151">
        <f ca="1">IF(ISNUMBER(SEARCH('Resource Plan'!$C$10,B973,1)),MAX($A$1:A972)+1,0)</f>
        <v>972</v>
      </c>
      <c r="B973" t="s">
        <v>3255</v>
      </c>
      <c r="C973" t="s">
        <v>3256</v>
      </c>
      <c r="D973" t="s">
        <v>3107</v>
      </c>
      <c r="E973" t="s">
        <v>40</v>
      </c>
      <c r="F973" t="s">
        <v>2650</v>
      </c>
      <c r="G973" t="s">
        <v>2728</v>
      </c>
      <c r="I973" s="151" t="str">
        <f ca="1">IFERROR(VLOOKUP(ROWS($I$2:I973),$A$2:$B$1572,2,0),"")</f>
        <v>MICHAEL SALINGER</v>
      </c>
      <c r="K973" s="151" t="str">
        <f t="shared" ca="1" si="15"/>
        <v>MICHAEL SALINGER</v>
      </c>
    </row>
    <row r="974" spans="1:11" x14ac:dyDescent="0.25">
      <c r="A974" s="151">
        <f ca="1">IF(ISNUMBER(SEARCH('Resource Plan'!$C$10,B974,1)),MAX($A$1:A973)+1,0)</f>
        <v>973</v>
      </c>
      <c r="B974" t="s">
        <v>3452</v>
      </c>
      <c r="C974" t="s">
        <v>3453</v>
      </c>
      <c r="D974" t="s">
        <v>3107</v>
      </c>
      <c r="E974" t="s">
        <v>40</v>
      </c>
      <c r="F974" t="s">
        <v>2650</v>
      </c>
      <c r="G974" t="s">
        <v>2986</v>
      </c>
      <c r="I974" s="151" t="str">
        <f ca="1">IFERROR(VLOOKUP(ROWS($I$2:I974),$A$2:$B$1572,2,0),"")</f>
        <v>Michael Semrau</v>
      </c>
      <c r="K974" s="151" t="str">
        <f t="shared" ca="1" si="15"/>
        <v>Michael Semrau</v>
      </c>
    </row>
    <row r="975" spans="1:11" x14ac:dyDescent="0.25">
      <c r="A975" s="151">
        <f ca="1">IF(ISNUMBER(SEARCH('Resource Plan'!$C$10,B975,1)),MAX($A$1:A974)+1,0)</f>
        <v>974</v>
      </c>
      <c r="B975" t="s">
        <v>4036</v>
      </c>
      <c r="C975" t="s">
        <v>4037</v>
      </c>
      <c r="D975" t="s">
        <v>3107</v>
      </c>
      <c r="E975" t="s">
        <v>40</v>
      </c>
      <c r="F975" t="s">
        <v>2650</v>
      </c>
      <c r="G975" t="s">
        <v>2716</v>
      </c>
      <c r="I975" s="151" t="str">
        <f ca="1">IFERROR(VLOOKUP(ROWS($I$2:I975),$A$2:$B$1572,2,0),"")</f>
        <v>Michael Shults</v>
      </c>
      <c r="K975" s="151" t="str">
        <f t="shared" ca="1" si="15"/>
        <v>Michael Shults</v>
      </c>
    </row>
    <row r="976" spans="1:11" x14ac:dyDescent="0.25">
      <c r="A976" s="151">
        <f ca="1">IF(ISNUMBER(SEARCH('Resource Plan'!$C$10,B976,1)),MAX($A$1:A975)+1,0)</f>
        <v>975</v>
      </c>
      <c r="B976" t="s">
        <v>4052</v>
      </c>
      <c r="C976" t="s">
        <v>4053</v>
      </c>
      <c r="D976" t="s">
        <v>3107</v>
      </c>
      <c r="E976" t="s">
        <v>40</v>
      </c>
      <c r="F976" t="s">
        <v>2650</v>
      </c>
      <c r="G976" t="s">
        <v>2716</v>
      </c>
      <c r="I976" s="151" t="str">
        <f ca="1">IFERROR(VLOOKUP(ROWS($I$2:I976),$A$2:$B$1572,2,0),"")</f>
        <v>Michael Snelson</v>
      </c>
      <c r="K976" s="151" t="str">
        <f t="shared" ca="1" si="15"/>
        <v>Michael Snelson</v>
      </c>
    </row>
    <row r="977" spans="1:11" x14ac:dyDescent="0.25">
      <c r="A977" s="151">
        <f ca="1">IF(ISNUMBER(SEARCH('Resource Plan'!$C$10,B977,1)),MAX($A$1:A976)+1,0)</f>
        <v>976</v>
      </c>
      <c r="B977" t="s">
        <v>4303</v>
      </c>
      <c r="C977" t="s">
        <v>4304</v>
      </c>
      <c r="D977" t="s">
        <v>3107</v>
      </c>
      <c r="E977" t="s">
        <v>40</v>
      </c>
      <c r="F977" t="s">
        <v>2650</v>
      </c>
      <c r="G977" t="s">
        <v>4295</v>
      </c>
      <c r="I977" s="151" t="str">
        <f ca="1">IFERROR(VLOOKUP(ROWS($I$2:I977),$A$2:$B$1572,2,0),"")</f>
        <v>Michael Turnage</v>
      </c>
      <c r="K977" s="151" t="str">
        <f t="shared" ca="1" si="15"/>
        <v>Michael Turnage</v>
      </c>
    </row>
    <row r="978" spans="1:11" x14ac:dyDescent="0.25">
      <c r="A978" s="151">
        <f ca="1">IF(ISNUMBER(SEARCH('Resource Plan'!$C$10,B978,1)),MAX($A$1:A977)+1,0)</f>
        <v>977</v>
      </c>
      <c r="B978" t="s">
        <v>3464</v>
      </c>
      <c r="C978" t="s">
        <v>3465</v>
      </c>
      <c r="D978" t="s">
        <v>3107</v>
      </c>
      <c r="E978" t="s">
        <v>40</v>
      </c>
      <c r="F978" t="s">
        <v>2650</v>
      </c>
      <c r="G978" t="s">
        <v>2716</v>
      </c>
      <c r="I978" s="151" t="str">
        <f ca="1">IFERROR(VLOOKUP(ROWS($I$2:I978),$A$2:$B$1572,2,0),"")</f>
        <v>Michael Yovanovich</v>
      </c>
      <c r="K978" s="151" t="str">
        <f t="shared" ca="1" si="15"/>
        <v>Michael Yovanovich</v>
      </c>
    </row>
    <row r="979" spans="1:11" x14ac:dyDescent="0.25">
      <c r="A979" s="151">
        <f ca="1">IF(ISNUMBER(SEARCH('Resource Plan'!$C$10,B979,1)),MAX($A$1:A978)+1,0)</f>
        <v>978</v>
      </c>
      <c r="B979" t="s">
        <v>4603</v>
      </c>
      <c r="C979" t="s">
        <v>4604</v>
      </c>
      <c r="D979" t="s">
        <v>83</v>
      </c>
      <c r="E979" t="s">
        <v>7267</v>
      </c>
      <c r="F979" t="s">
        <v>2650</v>
      </c>
      <c r="G979" t="s">
        <v>2651</v>
      </c>
      <c r="I979" s="151" t="str">
        <f ca="1">IFERROR(VLOOKUP(ROWS($I$2:I979),$A$2:$B$1572,2,0),"")</f>
        <v>Michel CORNU</v>
      </c>
      <c r="K979" s="151" t="str">
        <f t="shared" ca="1" si="15"/>
        <v>Michel CORNU</v>
      </c>
    </row>
    <row r="980" spans="1:11" x14ac:dyDescent="0.25">
      <c r="A980" s="151">
        <f ca="1">IF(ISNUMBER(SEARCH('Resource Plan'!$C$10,B980,1)),MAX($A$1:A979)+1,0)</f>
        <v>979</v>
      </c>
      <c r="B980" t="s">
        <v>4221</v>
      </c>
      <c r="C980" t="s">
        <v>4222</v>
      </c>
      <c r="D980" t="s">
        <v>3107</v>
      </c>
      <c r="E980" t="s">
        <v>40</v>
      </c>
      <c r="F980" t="s">
        <v>2650</v>
      </c>
      <c r="G980" t="s">
        <v>3075</v>
      </c>
      <c r="I980" s="151" t="str">
        <f ca="1">IFERROR(VLOOKUP(ROWS($I$2:I980),$A$2:$B$1572,2,0),"")</f>
        <v>Michelle Acord</v>
      </c>
      <c r="K980" s="151" t="str">
        <f t="shared" ca="1" si="15"/>
        <v>Michelle Acord</v>
      </c>
    </row>
    <row r="981" spans="1:11" x14ac:dyDescent="0.25">
      <c r="A981" s="151">
        <f ca="1">IF(ISNUMBER(SEARCH('Resource Plan'!$C$10,B981,1)),MAX($A$1:A980)+1,0)</f>
        <v>980</v>
      </c>
      <c r="B981" t="s">
        <v>3372</v>
      </c>
      <c r="C981" t="s">
        <v>3373</v>
      </c>
      <c r="D981" t="s">
        <v>3107</v>
      </c>
      <c r="E981" t="s">
        <v>40</v>
      </c>
      <c r="F981" t="s">
        <v>2650</v>
      </c>
      <c r="G981" t="s">
        <v>3374</v>
      </c>
      <c r="I981" s="151" t="str">
        <f ca="1">IFERROR(VLOOKUP(ROWS($I$2:I981),$A$2:$B$1572,2,0),"")</f>
        <v>Michelle Elsasser</v>
      </c>
      <c r="K981" s="151" t="str">
        <f t="shared" ca="1" si="15"/>
        <v>Michelle Elsasser</v>
      </c>
    </row>
    <row r="982" spans="1:11" x14ac:dyDescent="0.25">
      <c r="A982" s="151">
        <f ca="1">IF(ISNUMBER(SEARCH('Resource Plan'!$C$10,B982,1)),MAX($A$1:A981)+1,0)</f>
        <v>981</v>
      </c>
      <c r="B982" t="s">
        <v>3315</v>
      </c>
      <c r="C982" t="s">
        <v>3316</v>
      </c>
      <c r="D982" t="s">
        <v>3107</v>
      </c>
      <c r="E982" t="s">
        <v>40</v>
      </c>
      <c r="F982" t="s">
        <v>2650</v>
      </c>
      <c r="G982" t="s">
        <v>2728</v>
      </c>
      <c r="I982" s="151" t="str">
        <f ca="1">IFERROR(VLOOKUP(ROWS($I$2:I982),$A$2:$B$1572,2,0),"")</f>
        <v>MIGUEL GARCIA</v>
      </c>
      <c r="K982" s="151" t="str">
        <f t="shared" ca="1" si="15"/>
        <v>MIGUEL GARCIA</v>
      </c>
    </row>
    <row r="983" spans="1:11" x14ac:dyDescent="0.25">
      <c r="A983" s="151">
        <f ca="1">IF(ISNUMBER(SEARCH('Resource Plan'!$C$10,B983,1)),MAX($A$1:A982)+1,0)</f>
        <v>982</v>
      </c>
      <c r="B983" t="s">
        <v>4239</v>
      </c>
      <c r="C983" t="s">
        <v>4240</v>
      </c>
      <c r="D983" t="s">
        <v>3107</v>
      </c>
      <c r="E983" t="s">
        <v>40</v>
      </c>
      <c r="F983" t="s">
        <v>2650</v>
      </c>
      <c r="G983" t="s">
        <v>2716</v>
      </c>
      <c r="I983" s="151" t="str">
        <f ca="1">IFERROR(VLOOKUP(ROWS($I$2:I983),$A$2:$B$1572,2,0),"")</f>
        <v>MIGUEL ROJAS</v>
      </c>
      <c r="K983" s="151" t="str">
        <f t="shared" ca="1" si="15"/>
        <v>MIGUEL ROJAS</v>
      </c>
    </row>
    <row r="984" spans="1:11" x14ac:dyDescent="0.25">
      <c r="A984" s="151">
        <f ca="1">IF(ISNUMBER(SEARCH('Resource Plan'!$C$10,B984,1)),MAX($A$1:A983)+1,0)</f>
        <v>983</v>
      </c>
      <c r="B984" t="s">
        <v>5162</v>
      </c>
      <c r="C984" t="s">
        <v>5163</v>
      </c>
      <c r="D984" t="s">
        <v>310</v>
      </c>
      <c r="E984" t="s">
        <v>7267</v>
      </c>
      <c r="F984" t="s">
        <v>2650</v>
      </c>
      <c r="G984" t="s">
        <v>2716</v>
      </c>
      <c r="I984" s="151" t="str">
        <f ca="1">IFERROR(VLOOKUP(ROWS($I$2:I984),$A$2:$B$1572,2,0),"")</f>
        <v>Mihaly HORVATH</v>
      </c>
      <c r="K984" s="151" t="str">
        <f t="shared" ca="1" si="15"/>
        <v>Mihaly HORVATH</v>
      </c>
    </row>
    <row r="985" spans="1:11" x14ac:dyDescent="0.25">
      <c r="A985" s="151">
        <f ca="1">IF(ISNUMBER(SEARCH('Resource Plan'!$C$10,B985,1)),MAX($A$1:A984)+1,0)</f>
        <v>984</v>
      </c>
      <c r="B985" t="s">
        <v>5433</v>
      </c>
      <c r="C985" t="s">
        <v>5434</v>
      </c>
      <c r="D985" t="s">
        <v>310</v>
      </c>
      <c r="E985" t="s">
        <v>7267</v>
      </c>
      <c r="F985" t="s">
        <v>2650</v>
      </c>
      <c r="G985" t="s">
        <v>2728</v>
      </c>
      <c r="I985" s="151" t="str">
        <f ca="1">IFERROR(VLOOKUP(ROWS($I$2:I985),$A$2:$B$1572,2,0),"")</f>
        <v>Mihaly KOZMA</v>
      </c>
      <c r="K985" s="151" t="str">
        <f t="shared" ca="1" si="15"/>
        <v>Mihaly KOZMA</v>
      </c>
    </row>
    <row r="986" spans="1:11" x14ac:dyDescent="0.25">
      <c r="A986" s="151">
        <f ca="1">IF(ISNUMBER(SEARCH('Resource Plan'!$C$10,B986,1)),MAX($A$1:A985)+1,0)</f>
        <v>985</v>
      </c>
      <c r="B986" t="s">
        <v>5373</v>
      </c>
      <c r="C986" t="s">
        <v>5374</v>
      </c>
      <c r="D986" t="s">
        <v>310</v>
      </c>
      <c r="E986" t="s">
        <v>7267</v>
      </c>
      <c r="F986" t="s">
        <v>2650</v>
      </c>
      <c r="G986" t="s">
        <v>2716</v>
      </c>
      <c r="I986" s="151" t="str">
        <f ca="1">IFERROR(VLOOKUP(ROWS($I$2:I986),$A$2:$B$1572,2,0),"")</f>
        <v>Mihaly Voros</v>
      </c>
      <c r="K986" s="151" t="str">
        <f t="shared" ca="1" si="15"/>
        <v>Mihaly Voros</v>
      </c>
    </row>
    <row r="987" spans="1:11" x14ac:dyDescent="0.25">
      <c r="A987" s="151">
        <f ca="1">IF(ISNUMBER(SEARCH('Resource Plan'!$C$10,B987,1)),MAX($A$1:A986)+1,0)</f>
        <v>986</v>
      </c>
      <c r="B987" t="s">
        <v>4651</v>
      </c>
      <c r="C987" t="s">
        <v>4652</v>
      </c>
      <c r="D987" t="s">
        <v>310</v>
      </c>
      <c r="E987" t="s">
        <v>7267</v>
      </c>
      <c r="F987" t="s">
        <v>2650</v>
      </c>
      <c r="G987" t="s">
        <v>2728</v>
      </c>
      <c r="I987" s="151" t="str">
        <f ca="1">IFERROR(VLOOKUP(ROWS($I$2:I987),$A$2:$B$1572,2,0),"")</f>
        <v>Mihaly Zoltanne Math</v>
      </c>
      <c r="K987" s="151" t="str">
        <f t="shared" ca="1" si="15"/>
        <v>Mihaly Zoltanne Math</v>
      </c>
    </row>
    <row r="988" spans="1:11" x14ac:dyDescent="0.25">
      <c r="A988" s="151">
        <f ca="1">IF(ISNUMBER(SEARCH('Resource Plan'!$C$10,B988,1)),MAX($A$1:A987)+1,0)</f>
        <v>987</v>
      </c>
      <c r="B988" t="s">
        <v>5228</v>
      </c>
      <c r="C988" t="s">
        <v>5229</v>
      </c>
      <c r="D988" t="s">
        <v>310</v>
      </c>
      <c r="E988" t="s">
        <v>7267</v>
      </c>
      <c r="F988" t="s">
        <v>2650</v>
      </c>
      <c r="G988" t="s">
        <v>2716</v>
      </c>
      <c r="I988" s="151" t="str">
        <f ca="1">IFERROR(VLOOKUP(ROWS($I$2:I988),$A$2:$B$1572,2,0),"")</f>
        <v>Miklos Balint Kocs</v>
      </c>
      <c r="K988" s="151" t="str">
        <f t="shared" ca="1" si="15"/>
        <v>Miklos Balint Kocs</v>
      </c>
    </row>
    <row r="989" spans="1:11" x14ac:dyDescent="0.25">
      <c r="A989" s="151">
        <f ca="1">IF(ISNUMBER(SEARCH('Resource Plan'!$C$10,B989,1)),MAX($A$1:A988)+1,0)</f>
        <v>988</v>
      </c>
      <c r="B989" t="s">
        <v>4416</v>
      </c>
      <c r="C989" t="s">
        <v>4417</v>
      </c>
      <c r="D989" t="s">
        <v>37</v>
      </c>
      <c r="E989" t="s">
        <v>37</v>
      </c>
      <c r="F989" t="s">
        <v>2650</v>
      </c>
      <c r="G989" t="s">
        <v>2923</v>
      </c>
      <c r="I989" s="151" t="str">
        <f ca="1">IFERROR(VLOOKUP(ROWS($I$2:I989),$A$2:$B$1572,2,0),"")</f>
        <v>Min FANG</v>
      </c>
      <c r="K989" s="151" t="str">
        <f t="shared" ca="1" si="15"/>
        <v>Min FANG</v>
      </c>
    </row>
    <row r="990" spans="1:11" x14ac:dyDescent="0.25">
      <c r="A990" s="151">
        <f ca="1">IF(ISNUMBER(SEARCH('Resource Plan'!$C$10,B990,1)),MAX($A$1:A989)+1,0)</f>
        <v>989</v>
      </c>
      <c r="B990" t="s">
        <v>5672</v>
      </c>
      <c r="C990" t="s">
        <v>5673</v>
      </c>
      <c r="D990" t="s">
        <v>37</v>
      </c>
      <c r="E990" t="s">
        <v>37</v>
      </c>
      <c r="F990" t="s">
        <v>2650</v>
      </c>
      <c r="G990" t="s">
        <v>2721</v>
      </c>
      <c r="I990" s="151" t="str">
        <f ca="1">IFERROR(VLOOKUP(ROWS($I$2:I990),$A$2:$B$1572,2,0),"")</f>
        <v>Ming HE</v>
      </c>
      <c r="K990" s="151" t="str">
        <f t="shared" ca="1" si="15"/>
        <v>Ming HE</v>
      </c>
    </row>
    <row r="991" spans="1:11" x14ac:dyDescent="0.25">
      <c r="A991" s="151">
        <f ca="1">IF(ISNUMBER(SEARCH('Resource Plan'!$C$10,B991,1)),MAX($A$1:A990)+1,0)</f>
        <v>990</v>
      </c>
      <c r="B991" t="s">
        <v>2837</v>
      </c>
      <c r="C991" t="s">
        <v>2838</v>
      </c>
      <c r="D991" t="s">
        <v>318</v>
      </c>
      <c r="E991" t="s">
        <v>2649</v>
      </c>
      <c r="F991" t="s">
        <v>2650</v>
      </c>
      <c r="G991" t="s">
        <v>2716</v>
      </c>
      <c r="I991" s="151" t="str">
        <f ca="1">IFERROR(VLOOKUP(ROWS($I$2:I991),$A$2:$B$1572,2,0),"")</f>
        <v>Ming Ren YANG</v>
      </c>
      <c r="K991" s="151" t="str">
        <f t="shared" ca="1" si="15"/>
        <v>Ming Ren YANG</v>
      </c>
    </row>
    <row r="992" spans="1:11" x14ac:dyDescent="0.25">
      <c r="A992" s="151">
        <f ca="1">IF(ISNUMBER(SEARCH('Resource Plan'!$C$10,B992,1)),MAX($A$1:A991)+1,0)</f>
        <v>991</v>
      </c>
      <c r="B992" t="s">
        <v>4341</v>
      </c>
      <c r="C992" t="s">
        <v>4342</v>
      </c>
      <c r="D992" t="s">
        <v>37</v>
      </c>
      <c r="E992" t="s">
        <v>37</v>
      </c>
      <c r="F992" t="s">
        <v>2650</v>
      </c>
      <c r="G992" t="s">
        <v>2716</v>
      </c>
      <c r="I992" s="151" t="str">
        <f ca="1">IFERROR(VLOOKUP(ROWS($I$2:I992),$A$2:$B$1572,2,0),"")</f>
        <v>Mingguo HE</v>
      </c>
      <c r="K992" s="151" t="str">
        <f t="shared" ca="1" si="15"/>
        <v>Mingguo HE</v>
      </c>
    </row>
    <row r="993" spans="1:11" x14ac:dyDescent="0.25">
      <c r="A993" s="151">
        <f ca="1">IF(ISNUMBER(SEARCH('Resource Plan'!$C$10,B993,1)),MAX($A$1:A992)+1,0)</f>
        <v>992</v>
      </c>
      <c r="B993" t="s">
        <v>4881</v>
      </c>
      <c r="C993" t="s">
        <v>4882</v>
      </c>
      <c r="D993" t="s">
        <v>4869</v>
      </c>
      <c r="E993" t="s">
        <v>2649</v>
      </c>
      <c r="F993" t="s">
        <v>2650</v>
      </c>
      <c r="G993" t="s">
        <v>2658</v>
      </c>
      <c r="I993" s="151" t="str">
        <f ca="1">IFERROR(VLOOKUP(ROWS($I$2:I993),$A$2:$B$1572,2,0),"")</f>
        <v>Min-Joo KANG</v>
      </c>
      <c r="K993" s="151" t="str">
        <f t="shared" ca="1" si="15"/>
        <v>Min-Joo KANG</v>
      </c>
    </row>
    <row r="994" spans="1:11" x14ac:dyDescent="0.25">
      <c r="A994" s="151">
        <f ca="1">IF(ISNUMBER(SEARCH('Resource Plan'!$C$10,B994,1)),MAX($A$1:A993)+1,0)</f>
        <v>993</v>
      </c>
      <c r="B994" t="s">
        <v>4916</v>
      </c>
      <c r="C994" t="s">
        <v>4917</v>
      </c>
      <c r="D994" t="s">
        <v>312</v>
      </c>
      <c r="E994" t="s">
        <v>2649</v>
      </c>
      <c r="F994" t="s">
        <v>2650</v>
      </c>
      <c r="G994" t="s">
        <v>4880</v>
      </c>
      <c r="I994" s="151" t="str">
        <f ca="1">IFERROR(VLOOKUP(ROWS($I$2:I994),$A$2:$B$1572,2,0),"")</f>
        <v>Mior Mohd Nabil MIOR YUSUP</v>
      </c>
      <c r="K994" s="151" t="str">
        <f t="shared" ca="1" si="15"/>
        <v>Mior Mohd Nabil MIOR YUSUP</v>
      </c>
    </row>
    <row r="995" spans="1:11" x14ac:dyDescent="0.25">
      <c r="A995" s="151">
        <f ca="1">IF(ISNUMBER(SEARCH('Resource Plan'!$C$10,B995,1)),MAX($A$1:A994)+1,0)</f>
        <v>994</v>
      </c>
      <c r="B995" t="s">
        <v>6060</v>
      </c>
      <c r="C995" t="s">
        <v>6134</v>
      </c>
      <c r="D995" t="s">
        <v>320</v>
      </c>
      <c r="E995" t="s">
        <v>7267</v>
      </c>
      <c r="F995" t="s">
        <v>2650</v>
      </c>
      <c r="G995" t="s">
        <v>3717</v>
      </c>
      <c r="I995" s="151" t="str">
        <f ca="1">IFERROR(VLOOKUP(ROWS($I$2:I995),$A$2:$B$1572,2,0),"")</f>
        <v>Miquel Calaf</v>
      </c>
      <c r="K995" s="151" t="str">
        <f t="shared" ca="1" si="15"/>
        <v>Miquel Calaf</v>
      </c>
    </row>
    <row r="996" spans="1:11" x14ac:dyDescent="0.25">
      <c r="A996" s="151">
        <f ca="1">IF(ISNUMBER(SEARCH('Resource Plan'!$C$10,B996,1)),MAX($A$1:A995)+1,0)</f>
        <v>995</v>
      </c>
      <c r="B996" t="s">
        <v>4696</v>
      </c>
      <c r="C996" t="s">
        <v>4697</v>
      </c>
      <c r="D996" t="s">
        <v>108</v>
      </c>
      <c r="E996" t="s">
        <v>7268</v>
      </c>
      <c r="F996" t="s">
        <v>2650</v>
      </c>
      <c r="G996" t="s">
        <v>3112</v>
      </c>
      <c r="I996" s="151" t="str">
        <f ca="1">IFERROR(VLOOKUP(ROWS($I$2:I996),$A$2:$B$1572,2,0),"")</f>
        <v>Mir Raza</v>
      </c>
      <c r="K996" s="151" t="str">
        <f t="shared" ca="1" si="15"/>
        <v>Mir Raza</v>
      </c>
    </row>
    <row r="997" spans="1:11" x14ac:dyDescent="0.25">
      <c r="A997" s="151">
        <f ca="1">IF(ISNUMBER(SEARCH('Resource Plan'!$C$10,B997,1)),MAX($A$1:A996)+1,0)</f>
        <v>996</v>
      </c>
      <c r="B997" t="s">
        <v>4558</v>
      </c>
      <c r="C997" t="s">
        <v>4559</v>
      </c>
      <c r="D997" t="s">
        <v>306</v>
      </c>
      <c r="E997" t="s">
        <v>7267</v>
      </c>
      <c r="F997" t="s">
        <v>2650</v>
      </c>
      <c r="G997" t="s">
        <v>4379</v>
      </c>
      <c r="I997" s="151" t="str">
        <f ca="1">IFERROR(VLOOKUP(ROWS($I$2:I997),$A$2:$B$1572,2,0),"")</f>
        <v>Mogens Ipsen</v>
      </c>
      <c r="K997" s="151" t="str">
        <f t="shared" ca="1" si="15"/>
        <v>Mogens Ipsen</v>
      </c>
    </row>
    <row r="998" spans="1:11" x14ac:dyDescent="0.25">
      <c r="A998" s="151">
        <f ca="1">IF(ISNUMBER(SEARCH('Resource Plan'!$C$10,B998,1)),MAX($A$1:A997)+1,0)</f>
        <v>997</v>
      </c>
      <c r="B998" t="s">
        <v>2959</v>
      </c>
      <c r="C998" t="s">
        <v>2960</v>
      </c>
      <c r="D998" t="s">
        <v>318</v>
      </c>
      <c r="E998" t="s">
        <v>2649</v>
      </c>
      <c r="F998" t="s">
        <v>2650</v>
      </c>
      <c r="G998" t="s">
        <v>2950</v>
      </c>
      <c r="I998" s="151" t="str">
        <f ca="1">IFERROR(VLOOKUP(ROWS($I$2:I998),$A$2:$B$1572,2,0),"")</f>
        <v>Mohamad Hidahyas Bin MHD YASSI</v>
      </c>
      <c r="K998" s="151" t="str">
        <f t="shared" ca="1" si="15"/>
        <v>Mohamad Hidahyas Bin MHD YASSI</v>
      </c>
    </row>
    <row r="999" spans="1:11" x14ac:dyDescent="0.25">
      <c r="A999" s="151">
        <f ca="1">IF(ISNUMBER(SEARCH('Resource Plan'!$C$10,B999,1)),MAX($A$1:A998)+1,0)</f>
        <v>998</v>
      </c>
      <c r="B999" t="s">
        <v>4298</v>
      </c>
      <c r="C999" t="s">
        <v>4299</v>
      </c>
      <c r="D999" t="s">
        <v>3107</v>
      </c>
      <c r="E999" t="s">
        <v>40</v>
      </c>
      <c r="F999" t="s">
        <v>2650</v>
      </c>
      <c r="G999" t="s">
        <v>3717</v>
      </c>
      <c r="I999" s="151" t="str">
        <f ca="1">IFERROR(VLOOKUP(ROWS($I$2:I999),$A$2:$B$1572,2,0),"")</f>
        <v>Mohamed DEGDEG</v>
      </c>
      <c r="K999" s="151" t="str">
        <f t="shared" ca="1" si="15"/>
        <v>Mohamed DEGDEG</v>
      </c>
    </row>
    <row r="1000" spans="1:11" x14ac:dyDescent="0.25">
      <c r="A1000" s="151">
        <f ca="1">IF(ISNUMBER(SEARCH('Resource Plan'!$C$10,B1000,1)),MAX($A$1:A999)+1,0)</f>
        <v>999</v>
      </c>
      <c r="B1000" t="s">
        <v>2883</v>
      </c>
      <c r="C1000" t="s">
        <v>2884</v>
      </c>
      <c r="D1000" t="s">
        <v>318</v>
      </c>
      <c r="E1000" t="s">
        <v>2649</v>
      </c>
      <c r="F1000" t="s">
        <v>2650</v>
      </c>
      <c r="G1000" t="s">
        <v>2716</v>
      </c>
      <c r="I1000" s="151" t="str">
        <f ca="1">IFERROR(VLOOKUP(ROWS($I$2:I1000),$A$2:$B$1572,2,0),"")</f>
        <v>Mohammad Adzhar Bin AHMAD</v>
      </c>
      <c r="K1000" s="151" t="str">
        <f t="shared" ca="1" si="15"/>
        <v>Mohammad Adzhar Bin AHMAD</v>
      </c>
    </row>
    <row r="1001" spans="1:11" x14ac:dyDescent="0.25">
      <c r="A1001" s="151">
        <f ca="1">IF(ISNUMBER(SEARCH('Resource Plan'!$C$10,B1001,1)),MAX($A$1:A1000)+1,0)</f>
        <v>1000</v>
      </c>
      <c r="B1001" t="s">
        <v>4908</v>
      </c>
      <c r="C1001" t="s">
        <v>4909</v>
      </c>
      <c r="D1001" t="s">
        <v>312</v>
      </c>
      <c r="E1001" t="s">
        <v>2649</v>
      </c>
      <c r="F1001" t="s">
        <v>2650</v>
      </c>
      <c r="G1001" t="s">
        <v>2926</v>
      </c>
      <c r="I1001" s="151" t="str">
        <f ca="1">IFERROR(VLOOKUP(ROWS($I$2:I1001),$A$2:$B$1572,2,0),"")</f>
        <v>Mohd Faris ISHAK</v>
      </c>
      <c r="K1001" s="151" t="str">
        <f t="shared" ca="1" si="15"/>
        <v>Mohd Faris ISHAK</v>
      </c>
    </row>
    <row r="1002" spans="1:11" x14ac:dyDescent="0.25">
      <c r="A1002" s="151">
        <f ca="1">IF(ISNUMBER(SEARCH('Resource Plan'!$C$10,B1002,1)),MAX($A$1:A1001)+1,0)</f>
        <v>1001</v>
      </c>
      <c r="B1002" t="s">
        <v>2891</v>
      </c>
      <c r="C1002" t="s">
        <v>2892</v>
      </c>
      <c r="D1002" t="s">
        <v>318</v>
      </c>
      <c r="E1002" t="s">
        <v>2649</v>
      </c>
      <c r="F1002" t="s">
        <v>2650</v>
      </c>
      <c r="G1002" t="s">
        <v>2716</v>
      </c>
      <c r="I1002" s="151" t="str">
        <f ca="1">IFERROR(VLOOKUP(ROWS($I$2:I1002),$A$2:$B$1572,2,0),"")</f>
        <v>Mohd Isa Bin KASSIM</v>
      </c>
      <c r="K1002" s="151" t="str">
        <f t="shared" ca="1" si="15"/>
        <v>Mohd Isa Bin KASSIM</v>
      </c>
    </row>
    <row r="1003" spans="1:11" x14ac:dyDescent="0.25">
      <c r="A1003" s="151">
        <f ca="1">IF(ISNUMBER(SEARCH('Resource Plan'!$C$10,B1003,1)),MAX($A$1:A1002)+1,0)</f>
        <v>1002</v>
      </c>
      <c r="B1003" t="s">
        <v>2993</v>
      </c>
      <c r="C1003" t="s">
        <v>2994</v>
      </c>
      <c r="D1003" t="s">
        <v>318</v>
      </c>
      <c r="E1003" t="s">
        <v>2649</v>
      </c>
      <c r="F1003" t="s">
        <v>2650</v>
      </c>
      <c r="G1003" t="s">
        <v>2716</v>
      </c>
      <c r="I1003" s="151" t="str">
        <f ca="1">IFERROR(VLOOKUP(ROWS($I$2:I1003),$A$2:$B$1572,2,0),"")</f>
        <v>Moi Fa PANG</v>
      </c>
      <c r="K1003" s="151" t="str">
        <f t="shared" ca="1" si="15"/>
        <v>Moi Fa PANG</v>
      </c>
    </row>
    <row r="1004" spans="1:11" x14ac:dyDescent="0.25">
      <c r="A1004" s="151">
        <f ca="1">IF(ISNUMBER(SEARCH('Resource Plan'!$C$10,B1004,1)),MAX($A$1:A1003)+1,0)</f>
        <v>1003</v>
      </c>
      <c r="B1004" t="s">
        <v>4587</v>
      </c>
      <c r="C1004" t="s">
        <v>4588</v>
      </c>
      <c r="D1004" t="s">
        <v>320</v>
      </c>
      <c r="E1004" t="s">
        <v>7267</v>
      </c>
      <c r="F1004" t="s">
        <v>2650</v>
      </c>
      <c r="G1004" t="s">
        <v>3807</v>
      </c>
      <c r="I1004" s="151" t="str">
        <f ca="1">IFERROR(VLOOKUP(ROWS($I$2:I1004),$A$2:$B$1572,2,0),"")</f>
        <v>Monica Gaspar</v>
      </c>
      <c r="K1004" s="151" t="str">
        <f t="shared" ca="1" si="15"/>
        <v>Monica Gaspar</v>
      </c>
    </row>
    <row r="1005" spans="1:11" x14ac:dyDescent="0.25">
      <c r="A1005" s="151">
        <f ca="1">IF(ISNUMBER(SEARCH('Resource Plan'!$C$10,B1005,1)),MAX($A$1:A1004)+1,0)</f>
        <v>1004</v>
      </c>
      <c r="B1005" t="s">
        <v>5092</v>
      </c>
      <c r="C1005" t="s">
        <v>5093</v>
      </c>
      <c r="D1005" t="s">
        <v>3107</v>
      </c>
      <c r="E1005" t="s">
        <v>34</v>
      </c>
      <c r="F1005" t="s">
        <v>2650</v>
      </c>
      <c r="G1005" t="s">
        <v>5094</v>
      </c>
      <c r="I1005" s="151" t="str">
        <f ca="1">IFERROR(VLOOKUP(ROWS($I$2:I1005),$A$2:$B$1572,2,0),"")</f>
        <v>Monica Pierce</v>
      </c>
      <c r="K1005" s="151" t="str">
        <f t="shared" ca="1" si="15"/>
        <v>Monica Pierce</v>
      </c>
    </row>
    <row r="1006" spans="1:11" x14ac:dyDescent="0.25">
      <c r="A1006" s="151">
        <f ca="1">IF(ISNUMBER(SEARCH('Resource Plan'!$C$10,B1006,1)),MAX($A$1:A1005)+1,0)</f>
        <v>1005</v>
      </c>
      <c r="B1006" t="s">
        <v>5489</v>
      </c>
      <c r="C1006" t="s">
        <v>5490</v>
      </c>
      <c r="D1006" t="s">
        <v>310</v>
      </c>
      <c r="E1006" t="s">
        <v>7267</v>
      </c>
      <c r="F1006" t="s">
        <v>2650</v>
      </c>
      <c r="G1006" t="s">
        <v>2716</v>
      </c>
      <c r="I1006" s="151" t="str">
        <f ca="1">IFERROR(VLOOKUP(ROWS($I$2:I1006),$A$2:$B$1572,2,0),"")</f>
        <v>Monika Kormanyos</v>
      </c>
      <c r="K1006" s="151" t="str">
        <f t="shared" ca="1" si="15"/>
        <v>Monika Kormanyos</v>
      </c>
    </row>
    <row r="1007" spans="1:11" x14ac:dyDescent="0.25">
      <c r="A1007" s="151">
        <f ca="1">IF(ISNUMBER(SEARCH('Resource Plan'!$C$10,B1007,1)),MAX($A$1:A1006)+1,0)</f>
        <v>1006</v>
      </c>
      <c r="B1007" t="s">
        <v>3265</v>
      </c>
      <c r="C1007" t="s">
        <v>3266</v>
      </c>
      <c r="D1007" t="s">
        <v>3107</v>
      </c>
      <c r="E1007" t="s">
        <v>40</v>
      </c>
      <c r="F1007" t="s">
        <v>2650</v>
      </c>
      <c r="G1007" t="s">
        <v>2716</v>
      </c>
      <c r="I1007" s="151" t="str">
        <f ca="1">IFERROR(VLOOKUP(ROWS($I$2:I1007),$A$2:$B$1572,2,0),"")</f>
        <v>Mouhamed Diouf</v>
      </c>
      <c r="K1007" s="151" t="str">
        <f t="shared" ca="1" si="15"/>
        <v>Mouhamed Diouf</v>
      </c>
    </row>
    <row r="1008" spans="1:11" x14ac:dyDescent="0.25">
      <c r="A1008" s="151">
        <f ca="1">IF(ISNUMBER(SEARCH('Resource Plan'!$C$10,B1008,1)),MAX($A$1:A1007)+1,0)</f>
        <v>1007</v>
      </c>
      <c r="B1008" t="s">
        <v>2739</v>
      </c>
      <c r="C1008" t="s">
        <v>2740</v>
      </c>
      <c r="D1008" t="s">
        <v>318</v>
      </c>
      <c r="E1008" t="s">
        <v>2649</v>
      </c>
      <c r="F1008" t="s">
        <v>2650</v>
      </c>
      <c r="G1008" t="s">
        <v>2716</v>
      </c>
      <c r="I1008" s="151" t="str">
        <f ca="1">IFERROR(VLOOKUP(ROWS($I$2:I1008),$A$2:$B$1572,2,0),"")</f>
        <v>Muai Yin CHAN</v>
      </c>
      <c r="K1008" s="151" t="str">
        <f t="shared" ca="1" si="15"/>
        <v>Muai Yin CHAN</v>
      </c>
    </row>
    <row r="1009" spans="1:11" x14ac:dyDescent="0.25">
      <c r="A1009" s="151">
        <f ca="1">IF(ISNUMBER(SEARCH('Resource Plan'!$C$10,B1009,1)),MAX($A$1:A1008)+1,0)</f>
        <v>1008</v>
      </c>
      <c r="B1009" t="s">
        <v>3041</v>
      </c>
      <c r="C1009" t="s">
        <v>3042</v>
      </c>
      <c r="D1009" t="s">
        <v>318</v>
      </c>
      <c r="E1009" t="s">
        <v>2649</v>
      </c>
      <c r="F1009" t="s">
        <v>2650</v>
      </c>
      <c r="G1009" t="s">
        <v>2986</v>
      </c>
      <c r="I1009" s="151" t="str">
        <f ca="1">IFERROR(VLOOKUP(ROWS($I$2:I1009),$A$2:$B$1572,2,0),"")</f>
        <v>Muhammad Danial Bin SHAF'EE</v>
      </c>
      <c r="K1009" s="151" t="str">
        <f t="shared" ca="1" si="15"/>
        <v>Muhammad Danial Bin SHAF'EE</v>
      </c>
    </row>
    <row r="1010" spans="1:11" x14ac:dyDescent="0.25">
      <c r="A1010" s="151">
        <f ca="1">IF(ISNUMBER(SEARCH('Resource Plan'!$C$10,B1010,1)),MAX($A$1:A1009)+1,0)</f>
        <v>1009</v>
      </c>
      <c r="B1010" t="s">
        <v>2881</v>
      </c>
      <c r="C1010" t="s">
        <v>2882</v>
      </c>
      <c r="D1010" t="s">
        <v>318</v>
      </c>
      <c r="E1010" t="s">
        <v>2649</v>
      </c>
      <c r="F1010" t="s">
        <v>2650</v>
      </c>
      <c r="G1010" t="s">
        <v>2716</v>
      </c>
      <c r="I1010" s="151" t="str">
        <f ca="1">IFERROR(VLOOKUP(ROWS($I$2:I1010),$A$2:$B$1572,2,0),"")</f>
        <v>Muhammad Fazlan Bin RAHMAN</v>
      </c>
      <c r="K1010" s="151" t="str">
        <f t="shared" ca="1" si="15"/>
        <v>Muhammad Fazlan Bin RAHMAN</v>
      </c>
    </row>
    <row r="1011" spans="1:11" x14ac:dyDescent="0.25">
      <c r="A1011" s="151">
        <f ca="1">IF(ISNUMBER(SEARCH('Resource Plan'!$C$10,B1011,1)),MAX($A$1:A1010)+1,0)</f>
        <v>1010</v>
      </c>
      <c r="B1011" t="s">
        <v>3015</v>
      </c>
      <c r="C1011" t="s">
        <v>3016</v>
      </c>
      <c r="D1011" t="s">
        <v>318</v>
      </c>
      <c r="E1011" t="s">
        <v>2649</v>
      </c>
      <c r="F1011" t="s">
        <v>2650</v>
      </c>
      <c r="G1011" t="s">
        <v>3017</v>
      </c>
      <c r="I1011" s="151" t="str">
        <f ca="1">IFERROR(VLOOKUP(ROWS($I$2:I1011),$A$2:$B$1572,2,0),"")</f>
        <v>Muhammad Nazirul MUSTAFA</v>
      </c>
      <c r="K1011" s="151" t="str">
        <f t="shared" ca="1" si="15"/>
        <v>Muhammad Nazirul MUSTAFA</v>
      </c>
    </row>
    <row r="1012" spans="1:11" x14ac:dyDescent="0.25">
      <c r="A1012" s="151">
        <f ca="1">IF(ISNUMBER(SEARCH('Resource Plan'!$C$10,B1012,1)),MAX($A$1:A1011)+1,0)</f>
        <v>1011</v>
      </c>
      <c r="B1012" t="s">
        <v>3068</v>
      </c>
      <c r="C1012" t="s">
        <v>3069</v>
      </c>
      <c r="D1012" t="s">
        <v>318</v>
      </c>
      <c r="E1012" t="s">
        <v>2649</v>
      </c>
      <c r="F1012" t="s">
        <v>2650</v>
      </c>
      <c r="G1012" t="s">
        <v>2721</v>
      </c>
      <c r="I1012" s="151" t="str">
        <f ca="1">IFERROR(VLOOKUP(ROWS($I$2:I1012),$A$2:$B$1572,2,0),"")</f>
        <v>Muhammad Zulhilmi Bin JAILANI</v>
      </c>
      <c r="K1012" s="151" t="str">
        <f t="shared" ca="1" si="15"/>
        <v>Muhammad Zulhilmi Bin JAILANI</v>
      </c>
    </row>
    <row r="1013" spans="1:11" x14ac:dyDescent="0.25">
      <c r="A1013" s="151">
        <f ca="1">IF(ISNUMBER(SEARCH('Resource Plan'!$C$10,B1013,1)),MAX($A$1:A1012)+1,0)</f>
        <v>1012</v>
      </c>
      <c r="B1013" t="s">
        <v>2941</v>
      </c>
      <c r="C1013" t="s">
        <v>2942</v>
      </c>
      <c r="D1013" t="s">
        <v>2657</v>
      </c>
      <c r="E1013" t="s">
        <v>2649</v>
      </c>
      <c r="F1013" t="s">
        <v>2650</v>
      </c>
      <c r="G1013" t="s">
        <v>2940</v>
      </c>
      <c r="I1013" s="151" t="str">
        <f ca="1">IFERROR(VLOOKUP(ROWS($I$2:I1013),$A$2:$B$1572,2,0),"")</f>
        <v>Muharni JUITA</v>
      </c>
      <c r="K1013" s="151" t="str">
        <f t="shared" ca="1" si="15"/>
        <v>Muharni JUITA</v>
      </c>
    </row>
    <row r="1014" spans="1:11" x14ac:dyDescent="0.25">
      <c r="A1014" s="151">
        <f ca="1">IF(ISNUMBER(SEARCH('Resource Plan'!$C$10,B1014,1)),MAX($A$1:A1013)+1,0)</f>
        <v>1013</v>
      </c>
      <c r="B1014" t="s">
        <v>6061</v>
      </c>
      <c r="C1014" t="s">
        <v>6135</v>
      </c>
      <c r="D1014" t="s">
        <v>105</v>
      </c>
      <c r="E1014" t="s">
        <v>39</v>
      </c>
      <c r="F1014" t="s">
        <v>2650</v>
      </c>
      <c r="G1014" t="s">
        <v>3793</v>
      </c>
      <c r="I1014" s="151" t="str">
        <f ca="1">IFERROR(VLOOKUP(ROWS($I$2:I1014),$A$2:$B$1572,2,0),"")</f>
        <v>MURILO DE PAULA SANTOS FECINA</v>
      </c>
      <c r="K1014" s="151" t="str">
        <f t="shared" ca="1" si="15"/>
        <v>MURILO DE PAULA SANTOS FECINA</v>
      </c>
    </row>
    <row r="1015" spans="1:11" x14ac:dyDescent="0.25">
      <c r="A1015" s="151">
        <f ca="1">IF(ISNUMBER(SEARCH('Resource Plan'!$C$10,B1015,1)),MAX($A$1:A1014)+1,0)</f>
        <v>1014</v>
      </c>
      <c r="B1015" t="s">
        <v>5003</v>
      </c>
      <c r="C1015" t="s">
        <v>5004</v>
      </c>
      <c r="D1015" t="s">
        <v>318</v>
      </c>
      <c r="E1015" t="s">
        <v>2649</v>
      </c>
      <c r="F1015" t="s">
        <v>2650</v>
      </c>
      <c r="G1015" t="s">
        <v>2665</v>
      </c>
      <c r="I1015" s="151" t="str">
        <f ca="1">IFERROR(VLOOKUP(ROWS($I$2:I1015),$A$2:$B$1572,2,0),"")</f>
        <v>Mylene BUSTAMANTE</v>
      </c>
      <c r="K1015" s="151" t="str">
        <f t="shared" ca="1" si="15"/>
        <v>Mylene BUSTAMANTE</v>
      </c>
    </row>
    <row r="1016" spans="1:11" x14ac:dyDescent="0.25">
      <c r="A1016" s="151">
        <f ca="1">IF(ISNUMBER(SEARCH('Resource Plan'!$C$10,B1016,1)),MAX($A$1:A1015)+1,0)</f>
        <v>1015</v>
      </c>
      <c r="B1016" t="s">
        <v>3504</v>
      </c>
      <c r="C1016" t="s">
        <v>3505</v>
      </c>
      <c r="D1016" t="s">
        <v>3107</v>
      </c>
      <c r="E1016" t="s">
        <v>40</v>
      </c>
      <c r="F1016" t="s">
        <v>2650</v>
      </c>
      <c r="G1016" t="s">
        <v>2940</v>
      </c>
      <c r="I1016" s="151" t="str">
        <f ca="1">IFERROR(VLOOKUP(ROWS($I$2:I1016),$A$2:$B$1572,2,0),"")</f>
        <v>Myra Boyd</v>
      </c>
      <c r="K1016" s="151" t="str">
        <f t="shared" ca="1" si="15"/>
        <v>Myra Boyd</v>
      </c>
    </row>
    <row r="1017" spans="1:11" x14ac:dyDescent="0.25">
      <c r="A1017" s="151">
        <f ca="1">IF(ISNUMBER(SEARCH('Resource Plan'!$C$10,B1017,1)),MAX($A$1:A1016)+1,0)</f>
        <v>1016</v>
      </c>
      <c r="B1017" t="s">
        <v>4201</v>
      </c>
      <c r="C1017" t="s">
        <v>4202</v>
      </c>
      <c r="D1017" t="s">
        <v>3107</v>
      </c>
      <c r="E1017" t="s">
        <v>40</v>
      </c>
      <c r="F1017" t="s">
        <v>2650</v>
      </c>
      <c r="G1017" t="s">
        <v>2940</v>
      </c>
      <c r="I1017" s="151" t="str">
        <f ca="1">IFERROR(VLOOKUP(ROWS($I$2:I1017),$A$2:$B$1572,2,0),"")</f>
        <v>Myra Caraza</v>
      </c>
      <c r="K1017" s="151" t="str">
        <f t="shared" ca="1" si="15"/>
        <v>Myra Caraza</v>
      </c>
    </row>
    <row r="1018" spans="1:11" x14ac:dyDescent="0.25">
      <c r="A1018" s="151">
        <f ca="1">IF(ISNUMBER(SEARCH('Resource Plan'!$C$10,B1018,1)),MAX($A$1:A1017)+1,0)</f>
        <v>1017</v>
      </c>
      <c r="B1018" t="s">
        <v>4472</v>
      </c>
      <c r="C1018" t="s">
        <v>4473</v>
      </c>
      <c r="D1018" t="s">
        <v>37</v>
      </c>
      <c r="E1018" t="s">
        <v>37</v>
      </c>
      <c r="F1018" t="s">
        <v>2650</v>
      </c>
      <c r="G1018" t="s">
        <v>2953</v>
      </c>
      <c r="I1018" s="151" t="str">
        <f ca="1">IFERROR(VLOOKUP(ROWS($I$2:I1018),$A$2:$B$1572,2,0),"")</f>
        <v>Na LI</v>
      </c>
      <c r="K1018" s="151" t="str">
        <f t="shared" ca="1" si="15"/>
        <v>Na LI</v>
      </c>
    </row>
    <row r="1019" spans="1:11" x14ac:dyDescent="0.25">
      <c r="A1019" s="151">
        <f ca="1">IF(ISNUMBER(SEARCH('Resource Plan'!$C$10,B1019,1)),MAX($A$1:A1018)+1,0)</f>
        <v>1018</v>
      </c>
      <c r="B1019" t="s">
        <v>4655</v>
      </c>
      <c r="C1019" t="s">
        <v>4656</v>
      </c>
      <c r="D1019" t="s">
        <v>83</v>
      </c>
      <c r="E1019" t="s">
        <v>7267</v>
      </c>
      <c r="F1019" t="s">
        <v>2650</v>
      </c>
      <c r="G1019" t="s">
        <v>4379</v>
      </c>
      <c r="I1019" s="151" t="str">
        <f ca="1">IFERROR(VLOOKUP(ROWS($I$2:I1019),$A$2:$B$1572,2,0),"")</f>
        <v>Nadine MALM</v>
      </c>
      <c r="K1019" s="151" t="str">
        <f t="shared" ca="1" si="15"/>
        <v>Nadine MALM</v>
      </c>
    </row>
    <row r="1020" spans="1:11" x14ac:dyDescent="0.25">
      <c r="A1020" s="151">
        <f ca="1">IF(ISNUMBER(SEARCH('Resource Plan'!$C$10,B1020,1)),MAX($A$1:A1019)+1,0)</f>
        <v>1019</v>
      </c>
      <c r="B1020" t="s">
        <v>3430</v>
      </c>
      <c r="C1020" t="s">
        <v>3431</v>
      </c>
      <c r="D1020" t="s">
        <v>3107</v>
      </c>
      <c r="E1020" t="s">
        <v>40</v>
      </c>
      <c r="F1020" t="s">
        <v>2650</v>
      </c>
      <c r="G1020" t="s">
        <v>2986</v>
      </c>
      <c r="I1020" s="151" t="str">
        <f ca="1">IFERROR(VLOOKUP(ROWS($I$2:I1020),$A$2:$B$1572,2,0),"")</f>
        <v>NADINE ST JEAN</v>
      </c>
      <c r="K1020" s="151" t="str">
        <f t="shared" ca="1" si="15"/>
        <v>NADINE ST JEAN</v>
      </c>
    </row>
    <row r="1021" spans="1:11" x14ac:dyDescent="0.25">
      <c r="A1021" s="151">
        <f ca="1">IF(ISNUMBER(SEARCH('Resource Plan'!$C$10,B1021,1)),MAX($A$1:A1020)+1,0)</f>
        <v>1020</v>
      </c>
      <c r="B1021" t="s">
        <v>3039</v>
      </c>
      <c r="C1021" t="s">
        <v>3040</v>
      </c>
      <c r="D1021" t="s">
        <v>318</v>
      </c>
      <c r="E1021" t="s">
        <v>2649</v>
      </c>
      <c r="F1021" t="s">
        <v>2650</v>
      </c>
      <c r="G1021" t="s">
        <v>2716</v>
      </c>
      <c r="I1021" s="151" t="str">
        <f ca="1">IFERROR(VLOOKUP(ROWS($I$2:I1021),$A$2:$B$1572,2,0),"")</f>
        <v>Nadir Bin SALLEH</v>
      </c>
      <c r="K1021" s="151" t="str">
        <f t="shared" ca="1" si="15"/>
        <v>Nadir Bin SALLEH</v>
      </c>
    </row>
    <row r="1022" spans="1:11" x14ac:dyDescent="0.25">
      <c r="A1022" s="151">
        <f ca="1">IF(ISNUMBER(SEARCH('Resource Plan'!$C$10,B1022,1)),MAX($A$1:A1021)+1,0)</f>
        <v>1021</v>
      </c>
      <c r="B1022" t="s">
        <v>4109</v>
      </c>
      <c r="C1022" t="s">
        <v>4110</v>
      </c>
      <c r="D1022" t="s">
        <v>3788</v>
      </c>
      <c r="E1022" t="s">
        <v>40</v>
      </c>
      <c r="F1022" t="s">
        <v>2650</v>
      </c>
      <c r="G1022" t="s">
        <v>2926</v>
      </c>
      <c r="I1022" s="151" t="str">
        <f ca="1">IFERROR(VLOOKUP(ROWS($I$2:I1022),$A$2:$B$1572,2,0),"")</f>
        <v>Nancy Barragan</v>
      </c>
      <c r="K1022" s="151" t="str">
        <f t="shared" ca="1" si="15"/>
        <v>Nancy Barragan</v>
      </c>
    </row>
    <row r="1023" spans="1:11" x14ac:dyDescent="0.25">
      <c r="A1023" s="151">
        <f ca="1">IF(ISNUMBER(SEARCH('Resource Plan'!$C$10,B1023,1)),MAX($A$1:A1022)+1,0)</f>
        <v>1022</v>
      </c>
      <c r="B1023" t="s">
        <v>3779</v>
      </c>
      <c r="C1023" t="s">
        <v>3780</v>
      </c>
      <c r="D1023" t="s">
        <v>3107</v>
      </c>
      <c r="E1023" t="s">
        <v>40</v>
      </c>
      <c r="F1023" t="s">
        <v>2650</v>
      </c>
      <c r="G1023" t="s">
        <v>3717</v>
      </c>
      <c r="I1023" s="151" t="str">
        <f ca="1">IFERROR(VLOOKUP(ROWS($I$2:I1023),$A$2:$B$1572,2,0),"")</f>
        <v>Nancy Garduno</v>
      </c>
      <c r="K1023" s="151" t="str">
        <f t="shared" ca="1" si="15"/>
        <v>Nancy Garduno</v>
      </c>
    </row>
    <row r="1024" spans="1:11" x14ac:dyDescent="0.25">
      <c r="A1024" s="151">
        <f ca="1">IF(ISNUMBER(SEARCH('Resource Plan'!$C$10,B1024,1)),MAX($A$1:A1023)+1,0)</f>
        <v>1023</v>
      </c>
      <c r="B1024" t="s">
        <v>4718</v>
      </c>
      <c r="C1024" t="s">
        <v>4719</v>
      </c>
      <c r="D1024" t="s">
        <v>108</v>
      </c>
      <c r="E1024" t="s">
        <v>7268</v>
      </c>
      <c r="F1024" t="s">
        <v>2650</v>
      </c>
      <c r="G1024" t="s">
        <v>2926</v>
      </c>
      <c r="I1024" s="151" t="str">
        <f ca="1">IFERROR(VLOOKUP(ROWS($I$2:I1024),$A$2:$B$1572,2,0),"")</f>
        <v>Nanda Kumar R</v>
      </c>
      <c r="K1024" s="151" t="str">
        <f t="shared" ca="1" si="15"/>
        <v>Nanda Kumar R</v>
      </c>
    </row>
    <row r="1025" spans="1:11" x14ac:dyDescent="0.25">
      <c r="A1025" s="151">
        <f ca="1">IF(ISNUMBER(SEARCH('Resource Plan'!$C$10,B1025,1)),MAX($A$1:A1024)+1,0)</f>
        <v>1024</v>
      </c>
      <c r="B1025" t="s">
        <v>4339</v>
      </c>
      <c r="C1025" t="s">
        <v>4340</v>
      </c>
      <c r="D1025" t="s">
        <v>37</v>
      </c>
      <c r="E1025" t="s">
        <v>37</v>
      </c>
      <c r="F1025" t="s">
        <v>2650</v>
      </c>
      <c r="G1025" t="s">
        <v>2716</v>
      </c>
      <c r="I1025" s="151" t="str">
        <f ca="1">IFERROR(VLOOKUP(ROWS($I$2:I1025),$A$2:$B$1572,2,0),"")</f>
        <v>Nannan HE</v>
      </c>
      <c r="K1025" s="151" t="str">
        <f t="shared" ca="1" si="15"/>
        <v>Nannan HE</v>
      </c>
    </row>
    <row r="1026" spans="1:11" x14ac:dyDescent="0.25">
      <c r="A1026" s="151">
        <f ca="1">IF(ISNUMBER(SEARCH('Resource Plan'!$C$10,B1026,1)),MAX($A$1:A1025)+1,0)</f>
        <v>1025</v>
      </c>
      <c r="B1026" t="s">
        <v>6062</v>
      </c>
      <c r="C1026" t="s">
        <v>6136</v>
      </c>
      <c r="D1026" t="s">
        <v>83</v>
      </c>
      <c r="E1026" t="s">
        <v>7267</v>
      </c>
      <c r="F1026" t="s">
        <v>2650</v>
      </c>
      <c r="G1026" t="s">
        <v>6176</v>
      </c>
      <c r="I1026" s="151" t="str">
        <f ca="1">IFERROR(VLOOKUP(ROWS($I$2:I1026),$A$2:$B$1572,2,0),"")</f>
        <v>Nathalie Raviart</v>
      </c>
      <c r="K1026" s="151" t="str">
        <f t="shared" ca="1" si="15"/>
        <v>Nathalie Raviart</v>
      </c>
    </row>
    <row r="1027" spans="1:11" x14ac:dyDescent="0.25">
      <c r="A1027" s="151">
        <f ca="1">IF(ISNUMBER(SEARCH('Resource Plan'!$C$10,B1027,1)),MAX($A$1:A1026)+1,0)</f>
        <v>1026</v>
      </c>
      <c r="B1027" t="s">
        <v>3636</v>
      </c>
      <c r="C1027" t="s">
        <v>3637</v>
      </c>
      <c r="D1027" t="s">
        <v>3107</v>
      </c>
      <c r="E1027" t="s">
        <v>40</v>
      </c>
      <c r="F1027" t="s">
        <v>2650</v>
      </c>
      <c r="G1027" t="s">
        <v>2711</v>
      </c>
      <c r="I1027" s="151" t="str">
        <f ca="1">IFERROR(VLOOKUP(ROWS($I$2:I1027),$A$2:$B$1572,2,0),"")</f>
        <v>Nathan Andrews</v>
      </c>
      <c r="K1027" s="151" t="str">
        <f t="shared" ref="K1027:K1090" ca="1" si="16">OFFSET($I$2,,,$K$1)</f>
        <v>Nathan Andrews</v>
      </c>
    </row>
    <row r="1028" spans="1:11" x14ac:dyDescent="0.25">
      <c r="A1028" s="151">
        <f ca="1">IF(ISNUMBER(SEARCH('Resource Plan'!$C$10,B1028,1)),MAX($A$1:A1027)+1,0)</f>
        <v>1027</v>
      </c>
      <c r="B1028" t="s">
        <v>3692</v>
      </c>
      <c r="C1028" t="s">
        <v>3693</v>
      </c>
      <c r="D1028" t="s">
        <v>3107</v>
      </c>
      <c r="E1028" t="s">
        <v>40</v>
      </c>
      <c r="F1028" t="s">
        <v>2650</v>
      </c>
      <c r="G1028" t="s">
        <v>2658</v>
      </c>
      <c r="I1028" s="151" t="str">
        <f ca="1">IFERROR(VLOOKUP(ROWS($I$2:I1028),$A$2:$B$1572,2,0),"")</f>
        <v>Nathan Boyer</v>
      </c>
      <c r="K1028" s="151" t="str">
        <f t="shared" ca="1" si="16"/>
        <v>Nathan Boyer</v>
      </c>
    </row>
    <row r="1029" spans="1:11" x14ac:dyDescent="0.25">
      <c r="A1029" s="151">
        <f ca="1">IF(ISNUMBER(SEARCH('Resource Plan'!$C$10,B1029,1)),MAX($A$1:A1028)+1,0)</f>
        <v>1028</v>
      </c>
      <c r="B1029" t="s">
        <v>3295</v>
      </c>
      <c r="C1029" t="s">
        <v>3296</v>
      </c>
      <c r="D1029" t="s">
        <v>3107</v>
      </c>
      <c r="E1029" t="s">
        <v>40</v>
      </c>
      <c r="F1029" t="s">
        <v>2650</v>
      </c>
      <c r="G1029" t="s">
        <v>2711</v>
      </c>
      <c r="I1029" s="151" t="str">
        <f ca="1">IFERROR(VLOOKUP(ROWS($I$2:I1029),$A$2:$B$1572,2,0),"")</f>
        <v>Nathan Vanderveer</v>
      </c>
      <c r="K1029" s="151" t="str">
        <f t="shared" ca="1" si="16"/>
        <v>Nathan Vanderveer</v>
      </c>
    </row>
    <row r="1030" spans="1:11" x14ac:dyDescent="0.25">
      <c r="A1030" s="151">
        <f ca="1">IF(ISNUMBER(SEARCH('Resource Plan'!$C$10,B1030,1)),MAX($A$1:A1029)+1,0)</f>
        <v>1029</v>
      </c>
      <c r="B1030" t="s">
        <v>4953</v>
      </c>
      <c r="C1030" t="s">
        <v>4954</v>
      </c>
      <c r="D1030" t="s">
        <v>4955</v>
      </c>
      <c r="E1030" t="s">
        <v>2649</v>
      </c>
      <c r="F1030" t="s">
        <v>2650</v>
      </c>
      <c r="G1030" t="s">
        <v>2654</v>
      </c>
      <c r="I1030" s="151" t="str">
        <f ca="1">IFERROR(VLOOKUP(ROWS($I$2:I1030),$A$2:$B$1572,2,0),"")</f>
        <v>Natsaporn LUEANG-ON</v>
      </c>
      <c r="K1030" s="151" t="str">
        <f t="shared" ca="1" si="16"/>
        <v>Natsaporn LUEANG-ON</v>
      </c>
    </row>
    <row r="1031" spans="1:11" x14ac:dyDescent="0.25">
      <c r="A1031" s="151">
        <f ca="1">IF(ISNUMBER(SEARCH('Resource Plan'!$C$10,B1031,1)),MAX($A$1:A1030)+1,0)</f>
        <v>1030</v>
      </c>
      <c r="B1031" t="s">
        <v>4962</v>
      </c>
      <c r="C1031" t="s">
        <v>4963</v>
      </c>
      <c r="D1031" t="s">
        <v>4955</v>
      </c>
      <c r="E1031" t="s">
        <v>2649</v>
      </c>
      <c r="F1031" t="s">
        <v>2650</v>
      </c>
      <c r="G1031" t="s">
        <v>4880</v>
      </c>
      <c r="I1031" s="151" t="str">
        <f ca="1">IFERROR(VLOOKUP(ROWS($I$2:I1031),$A$2:$B$1572,2,0),"")</f>
        <v>Natsawapat EAMSAWAT</v>
      </c>
      <c r="K1031" s="151" t="str">
        <f t="shared" ca="1" si="16"/>
        <v>Natsawapat EAMSAWAT</v>
      </c>
    </row>
    <row r="1032" spans="1:11" x14ac:dyDescent="0.25">
      <c r="A1032" s="151">
        <f ca="1">IF(ISNUMBER(SEARCH('Resource Plan'!$C$10,B1032,1)),MAX($A$1:A1031)+1,0)</f>
        <v>1031</v>
      </c>
      <c r="B1032" t="s">
        <v>2647</v>
      </c>
      <c r="C1032" t="s">
        <v>2648</v>
      </c>
      <c r="D1032" t="s">
        <v>318</v>
      </c>
      <c r="E1032" t="s">
        <v>2649</v>
      </c>
      <c r="F1032" t="s">
        <v>2650</v>
      </c>
      <c r="G1032" t="s">
        <v>2651</v>
      </c>
      <c r="I1032" s="151" t="str">
        <f ca="1">IFERROR(VLOOKUP(ROWS($I$2:I1032),$A$2:$B$1572,2,0),"")</f>
        <v>Ngoc Binh Long PHAM</v>
      </c>
      <c r="K1032" s="151" t="str">
        <f t="shared" ca="1" si="16"/>
        <v>Ngoc Binh Long PHAM</v>
      </c>
    </row>
    <row r="1033" spans="1:11" x14ac:dyDescent="0.25">
      <c r="A1033" s="151">
        <f ca="1">IF(ISNUMBER(SEARCH('Resource Plan'!$C$10,B1033,1)),MAX($A$1:A1032)+1,0)</f>
        <v>1032</v>
      </c>
      <c r="B1033" t="s">
        <v>3811</v>
      </c>
      <c r="C1033" t="s">
        <v>3812</v>
      </c>
      <c r="D1033" t="s">
        <v>3107</v>
      </c>
      <c r="E1033" t="s">
        <v>40</v>
      </c>
      <c r="F1033" t="s">
        <v>2650</v>
      </c>
      <c r="G1033" t="s">
        <v>2958</v>
      </c>
      <c r="I1033" s="151" t="str">
        <f ca="1">IFERROR(VLOOKUP(ROWS($I$2:I1033),$A$2:$B$1572,2,0),"")</f>
        <v>NICHOLE SCHROYER</v>
      </c>
      <c r="K1033" s="151" t="str">
        <f t="shared" ca="1" si="16"/>
        <v>NICHOLE SCHROYER</v>
      </c>
    </row>
    <row r="1034" spans="1:11" x14ac:dyDescent="0.25">
      <c r="A1034" s="151">
        <f ca="1">IF(ISNUMBER(SEARCH('Resource Plan'!$C$10,B1034,1)),MAX($A$1:A1033)+1,0)</f>
        <v>1033</v>
      </c>
      <c r="B1034" t="s">
        <v>3705</v>
      </c>
      <c r="C1034" t="s">
        <v>3706</v>
      </c>
      <c r="D1034" t="s">
        <v>3107</v>
      </c>
      <c r="E1034" t="s">
        <v>40</v>
      </c>
      <c r="F1034" t="s">
        <v>2650</v>
      </c>
      <c r="G1034" t="s">
        <v>3075</v>
      </c>
      <c r="I1034" s="151" t="str">
        <f ca="1">IFERROR(VLOOKUP(ROWS($I$2:I1034),$A$2:$B$1572,2,0),"")</f>
        <v>NICODEMO FAZZOLARI</v>
      </c>
      <c r="K1034" s="151" t="str">
        <f t="shared" ca="1" si="16"/>
        <v>NICODEMO FAZZOLARI</v>
      </c>
    </row>
    <row r="1035" spans="1:11" x14ac:dyDescent="0.25">
      <c r="A1035" s="151">
        <f ca="1">IF(ISNUMBER(SEARCH('Resource Plan'!$C$10,B1035,1)),MAX($A$1:A1034)+1,0)</f>
        <v>1034</v>
      </c>
      <c r="B1035" t="s">
        <v>4751</v>
      </c>
      <c r="C1035" t="s">
        <v>4752</v>
      </c>
      <c r="D1035" t="s">
        <v>4740</v>
      </c>
      <c r="E1035" t="s">
        <v>39</v>
      </c>
      <c r="F1035" t="s">
        <v>2650</v>
      </c>
      <c r="G1035" t="s">
        <v>4743</v>
      </c>
      <c r="I1035" s="151" t="str">
        <f ca="1">IFERROR(VLOOKUP(ROWS($I$2:I1035),$A$2:$B$1572,2,0),"")</f>
        <v>Nicolas Fernando Berazategui</v>
      </c>
      <c r="K1035" s="151" t="str">
        <f t="shared" ca="1" si="16"/>
        <v>Nicolas Fernando Berazategui</v>
      </c>
    </row>
    <row r="1036" spans="1:11" x14ac:dyDescent="0.25">
      <c r="A1036" s="151">
        <f ca="1">IF(ISNUMBER(SEARCH('Resource Plan'!$C$10,B1036,1)),MAX($A$1:A1035)+1,0)</f>
        <v>1035</v>
      </c>
      <c r="B1036" t="s">
        <v>5109</v>
      </c>
      <c r="C1036" t="s">
        <v>5110</v>
      </c>
      <c r="D1036" t="s">
        <v>318</v>
      </c>
      <c r="E1036" t="s">
        <v>34</v>
      </c>
      <c r="F1036" t="s">
        <v>2650</v>
      </c>
      <c r="G1036" t="s">
        <v>4609</v>
      </c>
      <c r="I1036" s="151" t="str">
        <f ca="1">IFERROR(VLOOKUP(ROWS($I$2:I1036),$A$2:$B$1572,2,0),"")</f>
        <v>Nicolas Patrick Laurent LAFORET</v>
      </c>
      <c r="K1036" s="151" t="str">
        <f t="shared" ca="1" si="16"/>
        <v>Nicolas Patrick Laurent LAFORET</v>
      </c>
    </row>
    <row r="1037" spans="1:11" x14ac:dyDescent="0.25">
      <c r="A1037" s="151">
        <f ca="1">IF(ISNUMBER(SEARCH('Resource Plan'!$C$10,B1037,1)),MAX($A$1:A1036)+1,0)</f>
        <v>1036</v>
      </c>
      <c r="B1037" t="s">
        <v>3776</v>
      </c>
      <c r="C1037" t="s">
        <v>3777</v>
      </c>
      <c r="D1037" t="s">
        <v>3107</v>
      </c>
      <c r="E1037" t="s">
        <v>40</v>
      </c>
      <c r="F1037" t="s">
        <v>2650</v>
      </c>
      <c r="G1037" t="s">
        <v>3778</v>
      </c>
      <c r="I1037" s="151" t="str">
        <f ca="1">IFERROR(VLOOKUP(ROWS($I$2:I1037),$A$2:$B$1572,2,0),"")</f>
        <v>Nishanth Srikanth Coontoor</v>
      </c>
      <c r="K1037" s="151" t="str">
        <f t="shared" ca="1" si="16"/>
        <v>Nishanth Srikanth Coontoor</v>
      </c>
    </row>
    <row r="1038" spans="1:11" x14ac:dyDescent="0.25">
      <c r="A1038" s="151">
        <f ca="1">IF(ISNUMBER(SEARCH('Resource Plan'!$C$10,B1038,1)),MAX($A$1:A1037)+1,0)</f>
        <v>1037</v>
      </c>
      <c r="B1038" t="s">
        <v>4681</v>
      </c>
      <c r="C1038" t="s">
        <v>4682</v>
      </c>
      <c r="D1038" t="s">
        <v>108</v>
      </c>
      <c r="E1038" t="s">
        <v>7268</v>
      </c>
      <c r="F1038" t="s">
        <v>2650</v>
      </c>
      <c r="G1038" t="s">
        <v>2986</v>
      </c>
      <c r="I1038" s="151" t="str">
        <f ca="1">IFERROR(VLOOKUP(ROWS($I$2:I1038),$A$2:$B$1572,2,0),"")</f>
        <v>NITHESH SHETTY PUNDIKKU</v>
      </c>
      <c r="K1038" s="151" t="str">
        <f t="shared" ca="1" si="16"/>
        <v>NITHESH SHETTY PUNDIKKU</v>
      </c>
    </row>
    <row r="1039" spans="1:11" x14ac:dyDescent="0.25">
      <c r="A1039" s="151">
        <f ca="1">IF(ISNUMBER(SEARCH('Resource Plan'!$C$10,B1039,1)),MAX($A$1:A1038)+1,0)</f>
        <v>1038</v>
      </c>
      <c r="B1039" t="s">
        <v>6063</v>
      </c>
      <c r="C1039" t="s">
        <v>6137</v>
      </c>
      <c r="D1039" t="s">
        <v>83</v>
      </c>
      <c r="E1039" t="s">
        <v>7267</v>
      </c>
      <c r="F1039" t="s">
        <v>2650</v>
      </c>
      <c r="G1039" t="s">
        <v>3778</v>
      </c>
      <c r="I1039" s="151" t="str">
        <f ca="1">IFERROR(VLOOKUP(ROWS($I$2:I1039),$A$2:$B$1572,2,0),"")</f>
        <v>Noel Maquaire</v>
      </c>
      <c r="K1039" s="151" t="str">
        <f t="shared" ca="1" si="16"/>
        <v>Noel Maquaire</v>
      </c>
    </row>
    <row r="1040" spans="1:11" x14ac:dyDescent="0.25">
      <c r="A1040" s="151">
        <f ca="1">IF(ISNUMBER(SEARCH('Resource Plan'!$C$10,B1040,1)),MAX($A$1:A1039)+1,0)</f>
        <v>1039</v>
      </c>
      <c r="B1040" t="s">
        <v>4193</v>
      </c>
      <c r="C1040" t="s">
        <v>4194</v>
      </c>
      <c r="D1040" t="s">
        <v>3107</v>
      </c>
      <c r="E1040" t="s">
        <v>40</v>
      </c>
      <c r="F1040" t="s">
        <v>2650</v>
      </c>
      <c r="G1040" t="s">
        <v>2716</v>
      </c>
      <c r="I1040" s="151" t="str">
        <f ca="1">IFERROR(VLOOKUP(ROWS($I$2:I1040),$A$2:$B$1572,2,0),"")</f>
        <v>Noel Perez</v>
      </c>
      <c r="K1040" s="151" t="str">
        <f t="shared" ca="1" si="16"/>
        <v>Noel Perez</v>
      </c>
    </row>
    <row r="1041" spans="1:11" x14ac:dyDescent="0.25">
      <c r="A1041" s="151">
        <f ca="1">IF(ISNUMBER(SEARCH('Resource Plan'!$C$10,B1041,1)),MAX($A$1:A1040)+1,0)</f>
        <v>1040</v>
      </c>
      <c r="B1041" t="s">
        <v>4601</v>
      </c>
      <c r="C1041" t="s">
        <v>4602</v>
      </c>
      <c r="D1041" t="s">
        <v>320</v>
      </c>
      <c r="E1041" t="s">
        <v>7267</v>
      </c>
      <c r="F1041" t="s">
        <v>2650</v>
      </c>
      <c r="G1041" t="s">
        <v>3807</v>
      </c>
      <c r="I1041" s="151" t="str">
        <f ca="1">IFERROR(VLOOKUP(ROWS($I$2:I1041),$A$2:$B$1572,2,0),"")</f>
        <v>Noelia Reina</v>
      </c>
      <c r="K1041" s="151" t="str">
        <f t="shared" ca="1" si="16"/>
        <v>Noelia Reina</v>
      </c>
    </row>
    <row r="1042" spans="1:11" x14ac:dyDescent="0.25">
      <c r="A1042" s="151">
        <f ca="1">IF(ISNUMBER(SEARCH('Resource Plan'!$C$10,B1042,1)),MAX($A$1:A1041)+1,0)</f>
        <v>1041</v>
      </c>
      <c r="B1042" t="s">
        <v>4904</v>
      </c>
      <c r="C1042" t="s">
        <v>4905</v>
      </c>
      <c r="D1042" t="s">
        <v>312</v>
      </c>
      <c r="E1042" t="s">
        <v>2649</v>
      </c>
      <c r="F1042" t="s">
        <v>2650</v>
      </c>
      <c r="G1042" t="s">
        <v>2940</v>
      </c>
      <c r="I1042" s="151" t="str">
        <f ca="1">IFERROR(VLOOKUP(ROWS($I$2:I1042),$A$2:$B$1572,2,0),"")</f>
        <v>Noor Faizah MAT PADUZI</v>
      </c>
      <c r="K1042" s="151" t="str">
        <f t="shared" ca="1" si="16"/>
        <v>Noor Faizah MAT PADUZI</v>
      </c>
    </row>
    <row r="1043" spans="1:11" x14ac:dyDescent="0.25">
      <c r="A1043" s="151">
        <f ca="1">IF(ISNUMBER(SEARCH('Resource Plan'!$C$10,B1043,1)),MAX($A$1:A1042)+1,0)</f>
        <v>1042</v>
      </c>
      <c r="B1043" t="s">
        <v>5250</v>
      </c>
      <c r="C1043" t="s">
        <v>5251</v>
      </c>
      <c r="D1043" t="s">
        <v>310</v>
      </c>
      <c r="E1043" t="s">
        <v>7267</v>
      </c>
      <c r="F1043" t="s">
        <v>2650</v>
      </c>
      <c r="G1043" t="s">
        <v>2979</v>
      </c>
      <c r="I1043" s="151" t="str">
        <f ca="1">IFERROR(VLOOKUP(ROWS($I$2:I1043),$A$2:$B$1572,2,0),"")</f>
        <v>Norbert BERDO</v>
      </c>
      <c r="K1043" s="151" t="str">
        <f t="shared" ca="1" si="16"/>
        <v>Norbert BERDO</v>
      </c>
    </row>
    <row r="1044" spans="1:11" x14ac:dyDescent="0.25">
      <c r="A1044" s="151">
        <f ca="1">IF(ISNUMBER(SEARCH('Resource Plan'!$C$10,B1044,1)),MAX($A$1:A1043)+1,0)</f>
        <v>1043</v>
      </c>
      <c r="B1044" t="s">
        <v>5517</v>
      </c>
      <c r="C1044" t="s">
        <v>5518</v>
      </c>
      <c r="D1044" t="s">
        <v>310</v>
      </c>
      <c r="E1044" t="s">
        <v>7267</v>
      </c>
      <c r="F1044" t="s">
        <v>2650</v>
      </c>
      <c r="G1044" t="s">
        <v>3075</v>
      </c>
      <c r="I1044" s="151" t="str">
        <f ca="1">IFERROR(VLOOKUP(ROWS($I$2:I1044),$A$2:$B$1572,2,0),"")</f>
        <v>Norbert KISS</v>
      </c>
      <c r="K1044" s="151" t="str">
        <f t="shared" ca="1" si="16"/>
        <v>Norbert KISS</v>
      </c>
    </row>
    <row r="1045" spans="1:11" x14ac:dyDescent="0.25">
      <c r="A1045" s="151">
        <f ca="1">IF(ISNUMBER(SEARCH('Resource Plan'!$C$10,B1045,1)),MAX($A$1:A1044)+1,0)</f>
        <v>1044</v>
      </c>
      <c r="B1045" t="s">
        <v>5427</v>
      </c>
      <c r="C1045" t="s">
        <v>5428</v>
      </c>
      <c r="D1045" t="s">
        <v>310</v>
      </c>
      <c r="E1045" t="s">
        <v>7267</v>
      </c>
      <c r="F1045" t="s">
        <v>2650</v>
      </c>
      <c r="G1045" t="s">
        <v>2721</v>
      </c>
      <c r="I1045" s="151" t="str">
        <f ca="1">IFERROR(VLOOKUP(ROWS($I$2:I1045),$A$2:$B$1572,2,0),"")</f>
        <v>Norbert SARI</v>
      </c>
      <c r="K1045" s="151" t="str">
        <f t="shared" ca="1" si="16"/>
        <v>Norbert SARI</v>
      </c>
    </row>
    <row r="1046" spans="1:11" x14ac:dyDescent="0.25">
      <c r="A1046" s="151">
        <f ca="1">IF(ISNUMBER(SEARCH('Resource Plan'!$C$10,B1046,1)),MAX($A$1:A1045)+1,0)</f>
        <v>1045</v>
      </c>
      <c r="B1046" t="s">
        <v>5513</v>
      </c>
      <c r="C1046" t="s">
        <v>5514</v>
      </c>
      <c r="D1046" t="s">
        <v>310</v>
      </c>
      <c r="E1046" t="s">
        <v>7267</v>
      </c>
      <c r="F1046" t="s">
        <v>2650</v>
      </c>
      <c r="G1046" t="s">
        <v>2665</v>
      </c>
      <c r="I1046" s="151" t="str">
        <f ca="1">IFERROR(VLOOKUP(ROWS($I$2:I1046),$A$2:$B$1572,2,0),"")</f>
        <v>Norbert Szlezak</v>
      </c>
      <c r="K1046" s="151" t="str">
        <f t="shared" ca="1" si="16"/>
        <v>Norbert Szlezak</v>
      </c>
    </row>
    <row r="1047" spans="1:11" x14ac:dyDescent="0.25">
      <c r="A1047" s="151">
        <f ca="1">IF(ISNUMBER(SEARCH('Resource Plan'!$C$10,B1047,1)),MAX($A$1:A1046)+1,0)</f>
        <v>1046</v>
      </c>
      <c r="B1047" t="s">
        <v>3118</v>
      </c>
      <c r="C1047" t="s">
        <v>3119</v>
      </c>
      <c r="D1047" t="s">
        <v>3107</v>
      </c>
      <c r="E1047" t="s">
        <v>40</v>
      </c>
      <c r="F1047" t="s">
        <v>2650</v>
      </c>
      <c r="G1047" t="s">
        <v>2940</v>
      </c>
      <c r="I1047" s="151" t="str">
        <f ca="1">IFERROR(VLOOKUP(ROWS($I$2:I1047),$A$2:$B$1572,2,0),"")</f>
        <v>NORDIA HUTSON</v>
      </c>
      <c r="K1047" s="151" t="str">
        <f t="shared" ca="1" si="16"/>
        <v>NORDIA HUTSON</v>
      </c>
    </row>
    <row r="1048" spans="1:11" x14ac:dyDescent="0.25">
      <c r="A1048" s="151">
        <f ca="1">IF(ISNUMBER(SEARCH('Resource Plan'!$C$10,B1048,1)),MAX($A$1:A1047)+1,0)</f>
        <v>1047</v>
      </c>
      <c r="B1048" t="s">
        <v>3727</v>
      </c>
      <c r="C1048" t="s">
        <v>3728</v>
      </c>
      <c r="D1048" t="s">
        <v>3107</v>
      </c>
      <c r="E1048" t="s">
        <v>40</v>
      </c>
      <c r="F1048" t="s">
        <v>2650</v>
      </c>
      <c r="G1048" t="s">
        <v>2716</v>
      </c>
      <c r="I1048" s="151" t="str">
        <f ca="1">IFERROR(VLOOKUP(ROWS($I$2:I1048),$A$2:$B$1572,2,0),"")</f>
        <v>Norin Poum</v>
      </c>
      <c r="K1048" s="151" t="str">
        <f t="shared" ca="1" si="16"/>
        <v>Norin Poum</v>
      </c>
    </row>
    <row r="1049" spans="1:11" x14ac:dyDescent="0.25">
      <c r="A1049" s="151">
        <f ca="1">IF(ISNUMBER(SEARCH('Resource Plan'!$C$10,B1049,1)),MAX($A$1:A1048)+1,0)</f>
        <v>1048</v>
      </c>
      <c r="B1049" t="s">
        <v>3631</v>
      </c>
      <c r="C1049" t="s">
        <v>3632</v>
      </c>
      <c r="D1049" t="s">
        <v>3107</v>
      </c>
      <c r="E1049" t="s">
        <v>40</v>
      </c>
      <c r="F1049" t="s">
        <v>2650</v>
      </c>
      <c r="G1049" t="s">
        <v>2716</v>
      </c>
      <c r="I1049" s="151" t="str">
        <f ca="1">IFERROR(VLOOKUP(ROWS($I$2:I1049),$A$2:$B$1572,2,0),"")</f>
        <v>Norman Koch Jr</v>
      </c>
      <c r="K1049" s="151" t="str">
        <f t="shared" ca="1" si="16"/>
        <v>Norman Koch Jr</v>
      </c>
    </row>
    <row r="1050" spans="1:11" x14ac:dyDescent="0.25">
      <c r="A1050" s="151">
        <f ca="1">IF(ISNUMBER(SEARCH('Resource Plan'!$C$10,B1050,1)),MAX($A$1:A1049)+1,0)</f>
        <v>1049</v>
      </c>
      <c r="B1050" t="s">
        <v>4978</v>
      </c>
      <c r="C1050" t="s">
        <v>4979</v>
      </c>
      <c r="D1050" t="s">
        <v>316</v>
      </c>
      <c r="E1050" t="s">
        <v>2649</v>
      </c>
      <c r="F1050" t="s">
        <v>2650</v>
      </c>
      <c r="G1050" t="s">
        <v>2654</v>
      </c>
      <c r="I1050" s="151" t="str">
        <f ca="1">IFERROR(VLOOKUP(ROWS($I$2:I1050),$A$2:$B$1572,2,0),"")</f>
        <v>Norman PILLERVA</v>
      </c>
      <c r="K1050" s="151" t="str">
        <f t="shared" ca="1" si="16"/>
        <v>Norman PILLERVA</v>
      </c>
    </row>
    <row r="1051" spans="1:11" x14ac:dyDescent="0.25">
      <c r="A1051" s="151">
        <f ca="1">IF(ISNUMBER(SEARCH('Resource Plan'!$C$10,B1051,1)),MAX($A$1:A1050)+1,0)</f>
        <v>1050</v>
      </c>
      <c r="B1051" t="s">
        <v>4761</v>
      </c>
      <c r="C1051" t="s">
        <v>4762</v>
      </c>
      <c r="D1051" t="s">
        <v>4760</v>
      </c>
      <c r="E1051" t="s">
        <v>39</v>
      </c>
      <c r="F1051" t="s">
        <v>2650</v>
      </c>
      <c r="G1051" t="s">
        <v>3807</v>
      </c>
      <c r="I1051" s="151" t="str">
        <f ca="1">IFERROR(VLOOKUP(ROWS($I$2:I1051),$A$2:$B$1572,2,0),"")</f>
        <v>NORY GOMEZ GUERRERO</v>
      </c>
      <c r="K1051" s="151" t="str">
        <f t="shared" ca="1" si="16"/>
        <v>NORY GOMEZ GUERRERO</v>
      </c>
    </row>
    <row r="1052" spans="1:11" x14ac:dyDescent="0.25">
      <c r="A1052" s="151">
        <f ca="1">IF(ISNUMBER(SEARCH('Resource Plan'!$C$10,B1052,1)),MAX($A$1:A1051)+1,0)</f>
        <v>1051</v>
      </c>
      <c r="B1052" t="s">
        <v>2661</v>
      </c>
      <c r="C1052" t="s">
        <v>2662</v>
      </c>
      <c r="D1052" t="s">
        <v>318</v>
      </c>
      <c r="E1052" t="s">
        <v>2649</v>
      </c>
      <c r="F1052" t="s">
        <v>2650</v>
      </c>
      <c r="G1052" t="s">
        <v>2658</v>
      </c>
      <c r="I1052" s="151" t="str">
        <f ca="1">IFERROR(VLOOKUP(ROWS($I$2:I1052),$A$2:$B$1572,2,0),"")</f>
        <v>Nurul Nashita Abdullah Celine YEE</v>
      </c>
      <c r="K1052" s="151" t="str">
        <f t="shared" ca="1" si="16"/>
        <v>Nurul Nashita Abdullah Celine YEE</v>
      </c>
    </row>
    <row r="1053" spans="1:11" x14ac:dyDescent="0.25">
      <c r="A1053" s="151">
        <f ca="1">IF(ISNUMBER(SEARCH('Resource Plan'!$C$10,B1053,1)),MAX($A$1:A1052)+1,0)</f>
        <v>1052</v>
      </c>
      <c r="B1053" t="s">
        <v>2907</v>
      </c>
      <c r="C1053" t="s">
        <v>2908</v>
      </c>
      <c r="D1053" t="s">
        <v>318</v>
      </c>
      <c r="E1053" t="s">
        <v>2649</v>
      </c>
      <c r="F1053" t="s">
        <v>2650</v>
      </c>
      <c r="G1053" t="s">
        <v>2716</v>
      </c>
      <c r="I1053" s="151" t="str">
        <f ca="1">IFERROR(VLOOKUP(ROWS($I$2:I1053),$A$2:$B$1572,2,0),"")</f>
        <v>Nyuk Foong CHAI</v>
      </c>
      <c r="K1053" s="151" t="str">
        <f t="shared" ca="1" si="16"/>
        <v>Nyuk Foong CHAI</v>
      </c>
    </row>
    <row r="1054" spans="1:11" x14ac:dyDescent="0.25">
      <c r="A1054" s="151">
        <f ca="1">IF(ISNUMBER(SEARCH('Resource Plan'!$C$10,B1054,1)),MAX($A$1:A1053)+1,0)</f>
        <v>1053</v>
      </c>
      <c r="B1054" t="s">
        <v>5095</v>
      </c>
      <c r="C1054" t="s">
        <v>5096</v>
      </c>
      <c r="D1054" t="s">
        <v>83</v>
      </c>
      <c r="E1054" t="s">
        <v>34</v>
      </c>
      <c r="F1054" t="s">
        <v>2650</v>
      </c>
      <c r="G1054" t="s">
        <v>4609</v>
      </c>
      <c r="I1054" s="151" t="str">
        <f ca="1">IFERROR(VLOOKUP(ROWS($I$2:I1054),$A$2:$B$1572,2,0),"")</f>
        <v>Olivier Laurent ZUNDEL</v>
      </c>
      <c r="K1054" s="151" t="str">
        <f t="shared" ca="1" si="16"/>
        <v>Olivier Laurent ZUNDEL</v>
      </c>
    </row>
    <row r="1055" spans="1:11" x14ac:dyDescent="0.25">
      <c r="A1055" s="151">
        <f ca="1">IF(ISNUMBER(SEARCH('Resource Plan'!$C$10,B1055,1)),MAX($A$1:A1054)+1,0)</f>
        <v>1054</v>
      </c>
      <c r="B1055" t="s">
        <v>6064</v>
      </c>
      <c r="C1055" t="s">
        <v>6138</v>
      </c>
      <c r="D1055" t="s">
        <v>83</v>
      </c>
      <c r="E1055" t="s">
        <v>7267</v>
      </c>
      <c r="F1055" t="s">
        <v>2650</v>
      </c>
      <c r="G1055" t="s">
        <v>3757</v>
      </c>
      <c r="I1055" s="151" t="str">
        <f ca="1">IFERROR(VLOOKUP(ROWS($I$2:I1055),$A$2:$B$1572,2,0),"")</f>
        <v>OLIVIER RADISSON</v>
      </c>
      <c r="K1055" s="151" t="str">
        <f t="shared" ca="1" si="16"/>
        <v>OLIVIER RADISSON</v>
      </c>
    </row>
    <row r="1056" spans="1:11" x14ac:dyDescent="0.25">
      <c r="A1056" s="151">
        <f ca="1">IF(ISNUMBER(SEARCH('Resource Plan'!$C$10,B1056,1)),MAX($A$1:A1055)+1,0)</f>
        <v>1055</v>
      </c>
      <c r="B1056" t="s">
        <v>6065</v>
      </c>
      <c r="C1056" t="s">
        <v>6139</v>
      </c>
      <c r="D1056" t="s">
        <v>320</v>
      </c>
      <c r="E1056" t="s">
        <v>7267</v>
      </c>
      <c r="F1056" t="s">
        <v>2650</v>
      </c>
      <c r="G1056" t="s">
        <v>6177</v>
      </c>
      <c r="I1056" s="151" t="str">
        <f ca="1">IFERROR(VLOOKUP(ROWS($I$2:I1056),$A$2:$B$1572,2,0),"")</f>
        <v>Oriol Salvador</v>
      </c>
      <c r="K1056" s="151" t="str">
        <f t="shared" ca="1" si="16"/>
        <v>Oriol Salvador</v>
      </c>
    </row>
    <row r="1057" spans="1:11" x14ac:dyDescent="0.25">
      <c r="A1057" s="151">
        <f ca="1">IF(ISNUMBER(SEARCH('Resource Plan'!$C$10,B1057,1)),MAX($A$1:A1056)+1,0)</f>
        <v>1056</v>
      </c>
      <c r="B1057" t="s">
        <v>4779</v>
      </c>
      <c r="C1057" t="s">
        <v>4780</v>
      </c>
      <c r="D1057" t="s">
        <v>4760</v>
      </c>
      <c r="E1057" t="s">
        <v>39</v>
      </c>
      <c r="F1057" t="s">
        <v>2650</v>
      </c>
      <c r="G1057" t="s">
        <v>4465</v>
      </c>
      <c r="I1057" s="151" t="str">
        <f ca="1">IFERROR(VLOOKUP(ROWS($I$2:I1057),$A$2:$B$1572,2,0),"")</f>
        <v>Oscar Andres Sanclemente Erazo</v>
      </c>
      <c r="K1057" s="151" t="str">
        <f t="shared" ca="1" si="16"/>
        <v>Oscar Andres Sanclemente Erazo</v>
      </c>
    </row>
    <row r="1058" spans="1:11" x14ac:dyDescent="0.25">
      <c r="A1058" s="151">
        <f ca="1">IF(ISNUMBER(SEARCH('Resource Plan'!$C$10,B1058,1)),MAX($A$1:A1057)+1,0)</f>
        <v>1057</v>
      </c>
      <c r="B1058" t="s">
        <v>4263</v>
      </c>
      <c r="C1058" t="s">
        <v>4264</v>
      </c>
      <c r="D1058" t="s">
        <v>3107</v>
      </c>
      <c r="E1058" t="s">
        <v>40</v>
      </c>
      <c r="F1058" t="s">
        <v>2650</v>
      </c>
      <c r="G1058" t="s">
        <v>3017</v>
      </c>
      <c r="I1058" s="151" t="str">
        <f ca="1">IFERROR(VLOOKUP(ROWS($I$2:I1058),$A$2:$B$1572,2,0),"")</f>
        <v>Oscar Molina</v>
      </c>
      <c r="K1058" s="151" t="str">
        <f t="shared" ca="1" si="16"/>
        <v>Oscar Molina</v>
      </c>
    </row>
    <row r="1059" spans="1:11" x14ac:dyDescent="0.25">
      <c r="A1059" s="151">
        <f ca="1">IF(ISNUMBER(SEARCH('Resource Plan'!$C$10,B1059,1)),MAX($A$1:A1058)+1,0)</f>
        <v>1058</v>
      </c>
      <c r="B1059" t="s">
        <v>4793</v>
      </c>
      <c r="C1059" t="s">
        <v>4794</v>
      </c>
      <c r="D1059" t="s">
        <v>105</v>
      </c>
      <c r="E1059" t="s">
        <v>39</v>
      </c>
      <c r="F1059" t="s">
        <v>2650</v>
      </c>
      <c r="G1059" t="s">
        <v>4795</v>
      </c>
      <c r="I1059" s="151" t="str">
        <f ca="1">IFERROR(VLOOKUP(ROWS($I$2:I1059),$A$2:$B$1572,2,0),"")</f>
        <v>OSEIAS MUNIZ DE SOUZA</v>
      </c>
      <c r="K1059" s="151" t="str">
        <f t="shared" ca="1" si="16"/>
        <v>OSEIAS MUNIZ DE SOUZA</v>
      </c>
    </row>
    <row r="1060" spans="1:11" x14ac:dyDescent="0.25">
      <c r="A1060" s="151">
        <f ca="1">IF(ISNUMBER(SEARCH('Resource Plan'!$C$10,B1060,1)),MAX($A$1:A1059)+1,0)</f>
        <v>1059</v>
      </c>
      <c r="B1060" t="s">
        <v>4048</v>
      </c>
      <c r="C1060" t="s">
        <v>4049</v>
      </c>
      <c r="D1060" t="s">
        <v>3107</v>
      </c>
      <c r="E1060" t="s">
        <v>40</v>
      </c>
      <c r="F1060" t="s">
        <v>2650</v>
      </c>
      <c r="G1060" t="s">
        <v>2716</v>
      </c>
      <c r="I1060" s="151" t="str">
        <f ca="1">IFERROR(VLOOKUP(ROWS($I$2:I1060),$A$2:$B$1572,2,0),"")</f>
        <v>Owen Harrison</v>
      </c>
      <c r="K1060" s="151" t="str">
        <f t="shared" ca="1" si="16"/>
        <v>Owen Harrison</v>
      </c>
    </row>
    <row r="1061" spans="1:11" x14ac:dyDescent="0.25">
      <c r="A1061" s="151">
        <f ca="1">IF(ISNUMBER(SEARCH('Resource Plan'!$C$10,B1061,1)),MAX($A$1:A1060)+1,0)</f>
        <v>1060</v>
      </c>
      <c r="B1061" t="s">
        <v>4702</v>
      </c>
      <c r="C1061" t="s">
        <v>4703</v>
      </c>
      <c r="D1061" t="s">
        <v>108</v>
      </c>
      <c r="E1061" t="s">
        <v>7268</v>
      </c>
      <c r="F1061" t="s">
        <v>2650</v>
      </c>
      <c r="G1061" t="s">
        <v>2958</v>
      </c>
      <c r="I1061" s="151" t="str">
        <f ca="1">IFERROR(VLOOKUP(ROWS($I$2:I1061),$A$2:$B$1572,2,0),"")</f>
        <v>P S Venugopal</v>
      </c>
      <c r="K1061" s="151" t="str">
        <f t="shared" ca="1" si="16"/>
        <v>P S Venugopal</v>
      </c>
    </row>
    <row r="1062" spans="1:11" x14ac:dyDescent="0.25">
      <c r="A1062" s="151">
        <f ca="1">IF(ISNUMBER(SEARCH('Resource Plan'!$C$10,B1062,1)),MAX($A$1:A1061)+1,0)</f>
        <v>1061</v>
      </c>
      <c r="B1062" t="s">
        <v>6066</v>
      </c>
      <c r="C1062" t="s">
        <v>6140</v>
      </c>
      <c r="D1062" t="s">
        <v>4750</v>
      </c>
      <c r="E1062" t="s">
        <v>39</v>
      </c>
      <c r="F1062" t="s">
        <v>2650</v>
      </c>
      <c r="G1062" t="s">
        <v>6169</v>
      </c>
      <c r="I1062" s="151" t="str">
        <f ca="1">IFERROR(VLOOKUP(ROWS($I$2:I1062),$A$2:$B$1572,2,0),"")</f>
        <v>PABLO CESAR CERDA MACAYA</v>
      </c>
      <c r="K1062" s="151" t="str">
        <f t="shared" ca="1" si="16"/>
        <v>PABLO CESAR CERDA MACAYA</v>
      </c>
    </row>
    <row r="1063" spans="1:11" x14ac:dyDescent="0.25">
      <c r="A1063" s="151">
        <f ca="1">IF(ISNUMBER(SEARCH('Resource Plan'!$C$10,B1063,1)),MAX($A$1:A1062)+1,0)</f>
        <v>1062</v>
      </c>
      <c r="B1063" t="s">
        <v>4768</v>
      </c>
      <c r="C1063" t="s">
        <v>4769</v>
      </c>
      <c r="D1063" t="s">
        <v>4770</v>
      </c>
      <c r="E1063" t="s">
        <v>39</v>
      </c>
      <c r="F1063" t="s">
        <v>2650</v>
      </c>
      <c r="G1063" t="s">
        <v>3112</v>
      </c>
      <c r="I1063" s="151" t="str">
        <f ca="1">IFERROR(VLOOKUP(ROWS($I$2:I1063),$A$2:$B$1572,2,0),"")</f>
        <v>PABLO RODRIGO PALACIOS POMBOSA</v>
      </c>
      <c r="K1063" s="151" t="str">
        <f t="shared" ca="1" si="16"/>
        <v>PABLO RODRIGO PALACIOS POMBOSA</v>
      </c>
    </row>
    <row r="1064" spans="1:11" x14ac:dyDescent="0.25">
      <c r="A1064" s="151">
        <f ca="1">IF(ISNUMBER(SEARCH('Resource Plan'!$C$10,B1064,1)),MAX($A$1:A1063)+1,0)</f>
        <v>1063</v>
      </c>
      <c r="B1064" t="s">
        <v>5443</v>
      </c>
      <c r="C1064" t="s">
        <v>5444</v>
      </c>
      <c r="D1064" t="s">
        <v>310</v>
      </c>
      <c r="E1064" t="s">
        <v>7267</v>
      </c>
      <c r="F1064" t="s">
        <v>2650</v>
      </c>
      <c r="G1064" t="s">
        <v>2728</v>
      </c>
      <c r="I1064" s="151" t="str">
        <f ca="1">IFERROR(VLOOKUP(ROWS($I$2:I1064),$A$2:$B$1572,2,0),"")</f>
        <v>Pal Chrapan</v>
      </c>
      <c r="K1064" s="151" t="str">
        <f t="shared" ca="1" si="16"/>
        <v>Pal Chrapan</v>
      </c>
    </row>
    <row r="1065" spans="1:11" x14ac:dyDescent="0.25">
      <c r="A1065" s="151">
        <f ca="1">IF(ISNUMBER(SEARCH('Resource Plan'!$C$10,B1065,1)),MAX($A$1:A1064)+1,0)</f>
        <v>1064</v>
      </c>
      <c r="B1065" t="s">
        <v>4722</v>
      </c>
      <c r="C1065" t="s">
        <v>4723</v>
      </c>
      <c r="D1065" t="s">
        <v>108</v>
      </c>
      <c r="E1065" t="s">
        <v>7268</v>
      </c>
      <c r="F1065" t="s">
        <v>2650</v>
      </c>
      <c r="G1065" t="s">
        <v>2929</v>
      </c>
      <c r="I1065" s="151" t="str">
        <f ca="1">IFERROR(VLOOKUP(ROWS($I$2:I1065),$A$2:$B$1572,2,0),"")</f>
        <v>Palak Jain</v>
      </c>
      <c r="K1065" s="151" t="str">
        <f t="shared" ca="1" si="16"/>
        <v>Palak Jain</v>
      </c>
    </row>
    <row r="1066" spans="1:11" x14ac:dyDescent="0.25">
      <c r="A1066" s="151">
        <f ca="1">IF(ISNUMBER(SEARCH('Resource Plan'!$C$10,B1066,1)),MAX($A$1:A1065)+1,0)</f>
        <v>1065</v>
      </c>
      <c r="B1066" t="s">
        <v>4314</v>
      </c>
      <c r="C1066" t="s">
        <v>4315</v>
      </c>
      <c r="D1066" t="s">
        <v>3107</v>
      </c>
      <c r="E1066" t="s">
        <v>40</v>
      </c>
      <c r="F1066" t="s">
        <v>2650</v>
      </c>
      <c r="G1066" t="s">
        <v>3717</v>
      </c>
      <c r="I1066" s="151" t="str">
        <f ca="1">IFERROR(VLOOKUP(ROWS($I$2:I1066),$A$2:$B$1572,2,0),"")</f>
        <v>PANKAJ MATHUR</v>
      </c>
      <c r="K1066" s="151" t="str">
        <f t="shared" ca="1" si="16"/>
        <v>PANKAJ MATHUR</v>
      </c>
    </row>
    <row r="1067" spans="1:11" x14ac:dyDescent="0.25">
      <c r="A1067" s="151">
        <f ca="1">IF(ISNUMBER(SEARCH('Resource Plan'!$C$10,B1067,1)),MAX($A$1:A1066)+1,0)</f>
        <v>1066</v>
      </c>
      <c r="B1067" t="s">
        <v>4690</v>
      </c>
      <c r="C1067" t="s">
        <v>4691</v>
      </c>
      <c r="D1067" t="s">
        <v>108</v>
      </c>
      <c r="E1067" t="s">
        <v>7268</v>
      </c>
      <c r="F1067" t="s">
        <v>2650</v>
      </c>
      <c r="G1067" t="s">
        <v>2658</v>
      </c>
      <c r="I1067" s="151" t="str">
        <f ca="1">IFERROR(VLOOKUP(ROWS($I$2:I1067),$A$2:$B$1572,2,0),"")</f>
        <v>Parimal MAITI</v>
      </c>
      <c r="K1067" s="151" t="str">
        <f t="shared" ca="1" si="16"/>
        <v>Parimal MAITI</v>
      </c>
    </row>
    <row r="1068" spans="1:11" x14ac:dyDescent="0.25">
      <c r="A1068" s="151">
        <f ca="1">IF(ISNUMBER(SEARCH('Resource Plan'!$C$10,B1068,1)),MAX($A$1:A1067)+1,0)</f>
        <v>1067</v>
      </c>
      <c r="B1068" t="s">
        <v>4620</v>
      </c>
      <c r="C1068" t="s">
        <v>4621</v>
      </c>
      <c r="D1068" t="s">
        <v>83</v>
      </c>
      <c r="E1068" t="s">
        <v>7267</v>
      </c>
      <c r="F1068" t="s">
        <v>2650</v>
      </c>
      <c r="G1068" t="s">
        <v>4290</v>
      </c>
      <c r="I1068" s="151" t="str">
        <f ca="1">IFERROR(VLOOKUP(ROWS($I$2:I1068),$A$2:$B$1572,2,0),"")</f>
        <v>PASCAL BOUCHON</v>
      </c>
      <c r="K1068" s="151" t="str">
        <f t="shared" ca="1" si="16"/>
        <v>PASCAL BOUCHON</v>
      </c>
    </row>
    <row r="1069" spans="1:11" x14ac:dyDescent="0.25">
      <c r="A1069" s="151">
        <f ca="1">IF(ISNUMBER(SEARCH('Resource Plan'!$C$10,B1069,1)),MAX($A$1:A1068)+1,0)</f>
        <v>1068</v>
      </c>
      <c r="B1069" t="s">
        <v>6067</v>
      </c>
      <c r="C1069" t="s">
        <v>6141</v>
      </c>
      <c r="D1069" t="s">
        <v>83</v>
      </c>
      <c r="E1069" t="s">
        <v>7267</v>
      </c>
      <c r="F1069" t="s">
        <v>2650</v>
      </c>
      <c r="G1069" t="s">
        <v>4483</v>
      </c>
      <c r="I1069" s="151" t="str">
        <f ca="1">IFERROR(VLOOKUP(ROWS($I$2:I1069),$A$2:$B$1572,2,0),"")</f>
        <v>Pascale Buob</v>
      </c>
      <c r="K1069" s="151" t="str">
        <f t="shared" ca="1" si="16"/>
        <v>Pascale Buob</v>
      </c>
    </row>
    <row r="1070" spans="1:11" x14ac:dyDescent="0.25">
      <c r="A1070" s="151">
        <f ca="1">IF(ISNUMBER(SEARCH('Resource Plan'!$C$10,B1070,1)),MAX($A$1:A1069)+1,0)</f>
        <v>1069</v>
      </c>
      <c r="B1070" t="s">
        <v>4291</v>
      </c>
      <c r="C1070" t="s">
        <v>4292</v>
      </c>
      <c r="D1070" t="s">
        <v>3107</v>
      </c>
      <c r="E1070" t="s">
        <v>40</v>
      </c>
      <c r="F1070" t="s">
        <v>2650</v>
      </c>
      <c r="G1070" t="s">
        <v>3717</v>
      </c>
      <c r="I1070" s="151" t="str">
        <f ca="1">IFERROR(VLOOKUP(ROWS($I$2:I1070),$A$2:$B$1572,2,0),"")</f>
        <v>Pat Alexander</v>
      </c>
      <c r="K1070" s="151" t="str">
        <f t="shared" ca="1" si="16"/>
        <v>Pat Alexander</v>
      </c>
    </row>
    <row r="1071" spans="1:11" x14ac:dyDescent="0.25">
      <c r="A1071" s="151">
        <f ca="1">IF(ISNUMBER(SEARCH('Resource Plan'!$C$10,B1071,1)),MAX($A$1:A1070)+1,0)</f>
        <v>1070</v>
      </c>
      <c r="B1071" t="s">
        <v>6068</v>
      </c>
      <c r="C1071" t="s">
        <v>6142</v>
      </c>
      <c r="D1071" t="s">
        <v>5053</v>
      </c>
      <c r="E1071" t="s">
        <v>7267</v>
      </c>
      <c r="F1071" t="s">
        <v>2650</v>
      </c>
      <c r="G1071" t="s">
        <v>4290</v>
      </c>
      <c r="I1071" s="151" t="str">
        <f ca="1">IFERROR(VLOOKUP(ROWS($I$2:I1071),$A$2:$B$1572,2,0),"")</f>
        <v>Pat Bushell</v>
      </c>
      <c r="K1071" s="151" t="str">
        <f t="shared" ca="1" si="16"/>
        <v>Pat Bushell</v>
      </c>
    </row>
    <row r="1072" spans="1:11" x14ac:dyDescent="0.25">
      <c r="A1072" s="151">
        <f ca="1">IF(ISNUMBER(SEARCH('Resource Plan'!$C$10,B1072,1)),MAX($A$1:A1071)+1,0)</f>
        <v>1071</v>
      </c>
      <c r="B1072" t="s">
        <v>4970</v>
      </c>
      <c r="C1072" t="s">
        <v>4971</v>
      </c>
      <c r="D1072" t="s">
        <v>4955</v>
      </c>
      <c r="E1072" t="s">
        <v>2649</v>
      </c>
      <c r="F1072" t="s">
        <v>2650</v>
      </c>
      <c r="G1072" t="s">
        <v>2923</v>
      </c>
      <c r="I1072" s="151" t="str">
        <f ca="1">IFERROR(VLOOKUP(ROWS($I$2:I1072),$A$2:$B$1572,2,0),"")</f>
        <v>Patcharin CHOTIWETSIN</v>
      </c>
      <c r="K1072" s="151" t="str">
        <f t="shared" ca="1" si="16"/>
        <v>Patcharin CHOTIWETSIN</v>
      </c>
    </row>
    <row r="1073" spans="1:11" x14ac:dyDescent="0.25">
      <c r="A1073" s="151">
        <f ca="1">IF(ISNUMBER(SEARCH('Resource Plan'!$C$10,B1073,1)),MAX($A$1:A1072)+1,0)</f>
        <v>1072</v>
      </c>
      <c r="B1073" t="s">
        <v>3514</v>
      </c>
      <c r="C1073" t="s">
        <v>3515</v>
      </c>
      <c r="D1073" t="s">
        <v>3107</v>
      </c>
      <c r="E1073" t="s">
        <v>40</v>
      </c>
      <c r="F1073" t="s">
        <v>2650</v>
      </c>
      <c r="G1073" t="s">
        <v>2716</v>
      </c>
      <c r="I1073" s="151" t="str">
        <f ca="1">IFERROR(VLOOKUP(ROWS($I$2:I1073),$A$2:$B$1572,2,0),"")</f>
        <v>Patricia Brown</v>
      </c>
      <c r="K1073" s="151" t="str">
        <f t="shared" ca="1" si="16"/>
        <v>Patricia Brown</v>
      </c>
    </row>
    <row r="1074" spans="1:11" x14ac:dyDescent="0.25">
      <c r="A1074" s="151">
        <f ca="1">IF(ISNUMBER(SEARCH('Resource Plan'!$C$10,B1074,1)),MAX($A$1:A1073)+1,0)</f>
        <v>1073</v>
      </c>
      <c r="B1074" t="s">
        <v>4758</v>
      </c>
      <c r="C1074" t="s">
        <v>4759</v>
      </c>
      <c r="D1074" t="s">
        <v>4760</v>
      </c>
      <c r="E1074" t="s">
        <v>39</v>
      </c>
      <c r="F1074" t="s">
        <v>2650</v>
      </c>
      <c r="G1074" t="s">
        <v>2654</v>
      </c>
      <c r="I1074" s="151" t="str">
        <f ca="1">IFERROR(VLOOKUP(ROWS($I$2:I1074),$A$2:$B$1572,2,0),"")</f>
        <v>PATRICIA PACHON  PARRA</v>
      </c>
      <c r="K1074" s="151" t="str">
        <f t="shared" ca="1" si="16"/>
        <v>PATRICIA PACHON  PARRA</v>
      </c>
    </row>
    <row r="1075" spans="1:11" x14ac:dyDescent="0.25">
      <c r="A1075" s="151">
        <f ca="1">IF(ISNUMBER(SEARCH('Resource Plan'!$C$10,B1075,1)),MAX($A$1:A1074)+1,0)</f>
        <v>1074</v>
      </c>
      <c r="B1075" t="s">
        <v>4099</v>
      </c>
      <c r="C1075" t="s">
        <v>4100</v>
      </c>
      <c r="D1075" t="s">
        <v>3107</v>
      </c>
      <c r="E1075" t="s">
        <v>40</v>
      </c>
      <c r="F1075" t="s">
        <v>2650</v>
      </c>
      <c r="G1075" t="s">
        <v>2929</v>
      </c>
      <c r="I1075" s="151" t="str">
        <f ca="1">IFERROR(VLOOKUP(ROWS($I$2:I1075),$A$2:$B$1572,2,0),"")</f>
        <v>Patrick Pickney</v>
      </c>
      <c r="K1075" s="151" t="str">
        <f t="shared" ca="1" si="16"/>
        <v>Patrick Pickney</v>
      </c>
    </row>
    <row r="1076" spans="1:11" x14ac:dyDescent="0.25">
      <c r="A1076" s="151">
        <f ca="1">IF(ISNUMBER(SEARCH('Resource Plan'!$C$10,B1076,1)),MAX($A$1:A1075)+1,0)</f>
        <v>1075</v>
      </c>
      <c r="B1076" t="s">
        <v>3549</v>
      </c>
      <c r="C1076" t="s">
        <v>3550</v>
      </c>
      <c r="D1076" t="s">
        <v>3107</v>
      </c>
      <c r="E1076" t="s">
        <v>40</v>
      </c>
      <c r="F1076" t="s">
        <v>2650</v>
      </c>
      <c r="G1076" t="s">
        <v>2986</v>
      </c>
      <c r="I1076" s="151" t="str">
        <f ca="1">IFERROR(VLOOKUP(ROWS($I$2:I1076),$A$2:$B$1572,2,0),"")</f>
        <v>PATRICK WINSECK</v>
      </c>
      <c r="K1076" s="151" t="str">
        <f t="shared" ca="1" si="16"/>
        <v>PATRICK WINSECK</v>
      </c>
    </row>
    <row r="1077" spans="1:11" x14ac:dyDescent="0.25">
      <c r="A1077" s="151">
        <f ca="1">IF(ISNUMBER(SEARCH('Resource Plan'!$C$10,B1077,1)),MAX($A$1:A1076)+1,0)</f>
        <v>1076</v>
      </c>
      <c r="B1077" t="s">
        <v>4547</v>
      </c>
      <c r="C1077" t="s">
        <v>4548</v>
      </c>
      <c r="D1077" t="s">
        <v>79</v>
      </c>
      <c r="E1077" t="s">
        <v>7267</v>
      </c>
      <c r="F1077" t="s">
        <v>2650</v>
      </c>
      <c r="G1077" t="s">
        <v>4549</v>
      </c>
      <c r="I1077" s="151" t="str">
        <f ca="1">IFERROR(VLOOKUP(ROWS($I$2:I1077),$A$2:$B$1572,2,0),"")</f>
        <v>Patrizia Sumin</v>
      </c>
      <c r="K1077" s="151" t="str">
        <f t="shared" ca="1" si="16"/>
        <v>Patrizia Sumin</v>
      </c>
    </row>
    <row r="1078" spans="1:11" x14ac:dyDescent="0.25">
      <c r="A1078" s="151">
        <f ca="1">IF(ISNUMBER(SEARCH('Resource Plan'!$C$10,B1078,1)),MAX($A$1:A1077)+1,0)</f>
        <v>1077</v>
      </c>
      <c r="B1078" t="s">
        <v>3768</v>
      </c>
      <c r="C1078" t="s">
        <v>3769</v>
      </c>
      <c r="D1078" t="s">
        <v>3107</v>
      </c>
      <c r="E1078" t="s">
        <v>40</v>
      </c>
      <c r="F1078" t="s">
        <v>2650</v>
      </c>
      <c r="G1078" t="s">
        <v>2651</v>
      </c>
      <c r="I1078" s="151" t="str">
        <f ca="1">IFERROR(VLOOKUP(ROWS($I$2:I1078),$A$2:$B$1572,2,0),"")</f>
        <v>Patty Rodgers</v>
      </c>
      <c r="K1078" s="151" t="str">
        <f t="shared" ca="1" si="16"/>
        <v>Patty Rodgers</v>
      </c>
    </row>
    <row r="1079" spans="1:11" x14ac:dyDescent="0.25">
      <c r="A1079" s="151">
        <f ca="1">IF(ISNUMBER(SEARCH('Resource Plan'!$C$10,B1079,1)),MAX($A$1:A1078)+1,0)</f>
        <v>1078</v>
      </c>
      <c r="B1079" t="s">
        <v>3940</v>
      </c>
      <c r="C1079" t="s">
        <v>3941</v>
      </c>
      <c r="D1079" t="s">
        <v>3107</v>
      </c>
      <c r="E1079" t="s">
        <v>40</v>
      </c>
      <c r="F1079" t="s">
        <v>2650</v>
      </c>
      <c r="G1079" t="s">
        <v>2716</v>
      </c>
      <c r="I1079" s="151" t="str">
        <f ca="1">IFERROR(VLOOKUP(ROWS($I$2:I1079),$A$2:$B$1572,2,0),"")</f>
        <v>Paul Bowie Jr</v>
      </c>
      <c r="K1079" s="151" t="str">
        <f t="shared" ca="1" si="16"/>
        <v>Paul Bowie Jr</v>
      </c>
    </row>
    <row r="1080" spans="1:11" x14ac:dyDescent="0.25">
      <c r="A1080" s="151">
        <f ca="1">IF(ISNUMBER(SEARCH('Resource Plan'!$C$10,B1080,1)),MAX($A$1:A1079)+1,0)</f>
        <v>1079</v>
      </c>
      <c r="B1080" t="s">
        <v>3184</v>
      </c>
      <c r="C1080" t="s">
        <v>3185</v>
      </c>
      <c r="D1080" t="s">
        <v>3107</v>
      </c>
      <c r="E1080" t="s">
        <v>40</v>
      </c>
      <c r="F1080" t="s">
        <v>2650</v>
      </c>
      <c r="G1080" t="s">
        <v>2716</v>
      </c>
      <c r="I1080" s="151" t="str">
        <f ca="1">IFERROR(VLOOKUP(ROWS($I$2:I1080),$A$2:$B$1572,2,0),"")</f>
        <v>Paul Fahnestock</v>
      </c>
      <c r="K1080" s="151" t="str">
        <f t="shared" ca="1" si="16"/>
        <v>Paul Fahnestock</v>
      </c>
    </row>
    <row r="1081" spans="1:11" x14ac:dyDescent="0.25">
      <c r="A1081" s="151">
        <f ca="1">IF(ISNUMBER(SEARCH('Resource Plan'!$C$10,B1081,1)),MAX($A$1:A1080)+1,0)</f>
        <v>1080</v>
      </c>
      <c r="B1081" t="s">
        <v>3841</v>
      </c>
      <c r="C1081" t="s">
        <v>3842</v>
      </c>
      <c r="D1081" t="s">
        <v>3107</v>
      </c>
      <c r="E1081" t="s">
        <v>40</v>
      </c>
      <c r="F1081" t="s">
        <v>2650</v>
      </c>
      <c r="G1081" t="s">
        <v>2716</v>
      </c>
      <c r="I1081" s="151" t="str">
        <f ca="1">IFERROR(VLOOKUP(ROWS($I$2:I1081),$A$2:$B$1572,2,0),"")</f>
        <v>Paul Marquez</v>
      </c>
      <c r="K1081" s="151" t="str">
        <f t="shared" ca="1" si="16"/>
        <v>Paul Marquez</v>
      </c>
    </row>
    <row r="1082" spans="1:11" x14ac:dyDescent="0.25">
      <c r="A1082" s="151">
        <f ca="1">IF(ISNUMBER(SEARCH('Resource Plan'!$C$10,B1082,1)),MAX($A$1:A1081)+1,0)</f>
        <v>1081</v>
      </c>
      <c r="B1082" t="s">
        <v>4219</v>
      </c>
      <c r="C1082" t="s">
        <v>4220</v>
      </c>
      <c r="D1082" t="s">
        <v>3107</v>
      </c>
      <c r="E1082" t="s">
        <v>40</v>
      </c>
      <c r="F1082" t="s">
        <v>2650</v>
      </c>
      <c r="G1082" t="s">
        <v>3080</v>
      </c>
      <c r="I1082" s="151" t="str">
        <f ca="1">IFERROR(VLOOKUP(ROWS($I$2:I1082),$A$2:$B$1572,2,0),"")</f>
        <v>PAUL VARGAS</v>
      </c>
      <c r="K1082" s="151" t="str">
        <f t="shared" ca="1" si="16"/>
        <v>PAUL VARGAS</v>
      </c>
    </row>
    <row r="1083" spans="1:11" x14ac:dyDescent="0.25">
      <c r="A1083" s="151">
        <f ca="1">IF(ISNUMBER(SEARCH('Resource Plan'!$C$10,B1083,1)),MAX($A$1:A1082)+1,0)</f>
        <v>1082</v>
      </c>
      <c r="B1083" t="s">
        <v>4018</v>
      </c>
      <c r="C1083" t="s">
        <v>4019</v>
      </c>
      <c r="D1083" t="s">
        <v>3107</v>
      </c>
      <c r="E1083" t="s">
        <v>40</v>
      </c>
      <c r="F1083" t="s">
        <v>2650</v>
      </c>
      <c r="G1083" t="s">
        <v>2716</v>
      </c>
      <c r="I1083" s="151" t="str">
        <f ca="1">IFERROR(VLOOKUP(ROWS($I$2:I1083),$A$2:$B$1572,2,0),"")</f>
        <v>Pedro Cepeda</v>
      </c>
      <c r="K1083" s="151" t="str">
        <f t="shared" ca="1" si="16"/>
        <v>Pedro Cepeda</v>
      </c>
    </row>
    <row r="1084" spans="1:11" x14ac:dyDescent="0.25">
      <c r="A1084" s="151">
        <f ca="1">IF(ISNUMBER(SEARCH('Resource Plan'!$C$10,B1084,1)),MAX($A$1:A1083)+1,0)</f>
        <v>1083</v>
      </c>
      <c r="B1084" t="s">
        <v>4147</v>
      </c>
      <c r="C1084" t="s">
        <v>4148</v>
      </c>
      <c r="D1084" t="s">
        <v>3107</v>
      </c>
      <c r="E1084" t="s">
        <v>40</v>
      </c>
      <c r="F1084" t="s">
        <v>2650</v>
      </c>
      <c r="G1084" t="s">
        <v>3017</v>
      </c>
      <c r="I1084" s="151" t="str">
        <f ca="1">IFERROR(VLOOKUP(ROWS($I$2:I1084),$A$2:$B$1572,2,0),"")</f>
        <v>Pedro Ruiz</v>
      </c>
      <c r="K1084" s="151" t="str">
        <f t="shared" ca="1" si="16"/>
        <v>Pedro Ruiz</v>
      </c>
    </row>
    <row r="1085" spans="1:11" x14ac:dyDescent="0.25">
      <c r="A1085" s="151">
        <f ca="1">IF(ISNUMBER(SEARCH('Resource Plan'!$C$10,B1085,1)),MAX($A$1:A1084)+1,0)</f>
        <v>1084</v>
      </c>
      <c r="B1085" t="s">
        <v>2668</v>
      </c>
      <c r="C1085" t="s">
        <v>2669</v>
      </c>
      <c r="D1085" t="s">
        <v>318</v>
      </c>
      <c r="E1085" t="s">
        <v>2649</v>
      </c>
      <c r="F1085" t="s">
        <v>2650</v>
      </c>
      <c r="G1085" t="s">
        <v>2658</v>
      </c>
      <c r="I1085" s="151" t="str">
        <f ca="1">IFERROR(VLOOKUP(ROWS($I$2:I1085),$A$2:$B$1572,2,0),"")</f>
        <v>Pei Mei WONG</v>
      </c>
      <c r="K1085" s="151" t="str">
        <f t="shared" ca="1" si="16"/>
        <v>Pei Mei WONG</v>
      </c>
    </row>
    <row r="1086" spans="1:11" x14ac:dyDescent="0.25">
      <c r="A1086" s="151">
        <f ca="1">IF(ISNUMBER(SEARCH('Resource Plan'!$C$10,B1086,1)),MAX($A$1:A1085)+1,0)</f>
        <v>1085</v>
      </c>
      <c r="B1086" t="s">
        <v>2747</v>
      </c>
      <c r="C1086" t="s">
        <v>2748</v>
      </c>
      <c r="D1086" t="s">
        <v>318</v>
      </c>
      <c r="E1086" t="s">
        <v>2649</v>
      </c>
      <c r="F1086" t="s">
        <v>2650</v>
      </c>
      <c r="G1086" t="s">
        <v>2716</v>
      </c>
      <c r="I1086" s="151" t="str">
        <f ca="1">IFERROR(VLOOKUP(ROWS($I$2:I1086),$A$2:$B$1572,2,0),"")</f>
        <v>Pei Sia LOO</v>
      </c>
      <c r="K1086" s="151" t="str">
        <f t="shared" ca="1" si="16"/>
        <v>Pei Sia LOO</v>
      </c>
    </row>
    <row r="1087" spans="1:11" x14ac:dyDescent="0.25">
      <c r="A1087" s="151">
        <f ca="1">IF(ISNUMBER(SEARCH('Resource Plan'!$C$10,B1087,1)),MAX($A$1:A1086)+1,0)</f>
        <v>1086</v>
      </c>
      <c r="B1087" t="s">
        <v>5539</v>
      </c>
      <c r="C1087" t="s">
        <v>5540</v>
      </c>
      <c r="D1087" t="s">
        <v>37</v>
      </c>
      <c r="E1087" t="s">
        <v>37</v>
      </c>
      <c r="F1087" t="s">
        <v>2650</v>
      </c>
      <c r="G1087" t="s">
        <v>2716</v>
      </c>
      <c r="I1087" s="151" t="str">
        <f ca="1">IFERROR(VLOOKUP(ROWS($I$2:I1087),$A$2:$B$1572,2,0),"")</f>
        <v>Peixing YUAN</v>
      </c>
      <c r="K1087" s="151" t="str">
        <f t="shared" ca="1" si="16"/>
        <v>Peixing YUAN</v>
      </c>
    </row>
    <row r="1088" spans="1:11" x14ac:dyDescent="0.25">
      <c r="A1088" s="151">
        <f ca="1">IF(ISNUMBER(SEARCH('Resource Plan'!$C$10,B1088,1)),MAX($A$1:A1087)+1,0)</f>
        <v>1087</v>
      </c>
      <c r="B1088" t="s">
        <v>5708</v>
      </c>
      <c r="C1088" t="s">
        <v>5709</v>
      </c>
      <c r="D1088" t="s">
        <v>37</v>
      </c>
      <c r="E1088" t="s">
        <v>37</v>
      </c>
      <c r="F1088" t="s">
        <v>2650</v>
      </c>
      <c r="G1088" t="s">
        <v>2716</v>
      </c>
      <c r="I1088" s="151" t="str">
        <f ca="1">IFERROR(VLOOKUP(ROWS($I$2:I1088),$A$2:$B$1572,2,0),"")</f>
        <v>Peng LI</v>
      </c>
      <c r="K1088" s="151" t="str">
        <f t="shared" ca="1" si="16"/>
        <v>Peng LI</v>
      </c>
    </row>
    <row r="1089" spans="1:11" x14ac:dyDescent="0.25">
      <c r="A1089" s="151">
        <f ca="1">IF(ISNUMBER(SEARCH('Resource Plan'!$C$10,B1089,1)),MAX($A$1:A1088)+1,0)</f>
        <v>1088</v>
      </c>
      <c r="B1089" t="s">
        <v>3791</v>
      </c>
      <c r="C1089" t="s">
        <v>3792</v>
      </c>
      <c r="D1089" t="s">
        <v>3788</v>
      </c>
      <c r="E1089" t="s">
        <v>40</v>
      </c>
      <c r="F1089" t="s">
        <v>2650</v>
      </c>
      <c r="G1089" t="s">
        <v>3793</v>
      </c>
      <c r="I1089" s="151" t="str">
        <f ca="1">IFERROR(VLOOKUP(ROWS($I$2:I1089),$A$2:$B$1572,2,0),"")</f>
        <v>Perla Brito</v>
      </c>
      <c r="K1089" s="151" t="str">
        <f t="shared" ca="1" si="16"/>
        <v>Perla Brito</v>
      </c>
    </row>
    <row r="1090" spans="1:11" x14ac:dyDescent="0.25">
      <c r="A1090" s="151">
        <f ca="1">IF(ISNUMBER(SEARCH('Resource Plan'!$C$10,B1090,1)),MAX($A$1:A1089)+1,0)</f>
        <v>1089</v>
      </c>
      <c r="B1090" t="s">
        <v>5276</v>
      </c>
      <c r="C1090" t="s">
        <v>5277</v>
      </c>
      <c r="D1090" t="s">
        <v>310</v>
      </c>
      <c r="E1090" t="s">
        <v>7267</v>
      </c>
      <c r="F1090" t="s">
        <v>2650</v>
      </c>
      <c r="G1090" t="s">
        <v>2986</v>
      </c>
      <c r="I1090" s="151" t="str">
        <f ca="1">IFERROR(VLOOKUP(ROWS($I$2:I1090),$A$2:$B$1572,2,0),"")</f>
        <v>Peter Bencsik</v>
      </c>
      <c r="K1090" s="151" t="str">
        <f t="shared" ca="1" si="16"/>
        <v>Peter Bencsik</v>
      </c>
    </row>
    <row r="1091" spans="1:11" x14ac:dyDescent="0.25">
      <c r="A1091" s="151">
        <f ca="1">IF(ISNUMBER(SEARCH('Resource Plan'!$C$10,B1091,1)),MAX($A$1:A1090)+1,0)</f>
        <v>1090</v>
      </c>
      <c r="B1091" t="s">
        <v>4640</v>
      </c>
      <c r="C1091" t="s">
        <v>4641</v>
      </c>
      <c r="D1091" t="s">
        <v>310</v>
      </c>
      <c r="E1091" t="s">
        <v>7267</v>
      </c>
      <c r="F1091" t="s">
        <v>2650</v>
      </c>
      <c r="G1091" t="s">
        <v>3115</v>
      </c>
      <c r="I1091" s="151" t="str">
        <f ca="1">IFERROR(VLOOKUP(ROWS($I$2:I1091),$A$2:$B$1572,2,0),"")</f>
        <v>Peter BERENYI</v>
      </c>
      <c r="K1091" s="151" t="str">
        <f t="shared" ref="K1091:K1154" ca="1" si="17">OFFSET($I$2,,,$K$1)</f>
        <v>Peter BERENYI</v>
      </c>
    </row>
    <row r="1092" spans="1:11" x14ac:dyDescent="0.25">
      <c r="A1092" s="151">
        <f ca="1">IF(ISNUMBER(SEARCH('Resource Plan'!$C$10,B1092,1)),MAX($A$1:A1091)+1,0)</f>
        <v>1091</v>
      </c>
      <c r="B1092" t="s">
        <v>5287</v>
      </c>
      <c r="C1092" t="s">
        <v>5288</v>
      </c>
      <c r="D1092" t="s">
        <v>310</v>
      </c>
      <c r="E1092" t="s">
        <v>7267</v>
      </c>
      <c r="F1092" t="s">
        <v>2650</v>
      </c>
      <c r="G1092" t="s">
        <v>3017</v>
      </c>
      <c r="I1092" s="151" t="str">
        <f ca="1">IFERROR(VLOOKUP(ROWS($I$2:I1092),$A$2:$B$1572,2,0),"")</f>
        <v>Peter Frisch</v>
      </c>
      <c r="K1092" s="151" t="str">
        <f t="shared" ca="1" si="17"/>
        <v>Peter Frisch</v>
      </c>
    </row>
    <row r="1093" spans="1:11" x14ac:dyDescent="0.25">
      <c r="A1093" s="151">
        <f ca="1">IF(ISNUMBER(SEARCH('Resource Plan'!$C$10,B1093,1)),MAX($A$1:A1092)+1,0)</f>
        <v>1092</v>
      </c>
      <c r="B1093" t="s">
        <v>5148</v>
      </c>
      <c r="C1093" t="s">
        <v>5149</v>
      </c>
      <c r="D1093" t="s">
        <v>310</v>
      </c>
      <c r="E1093" t="s">
        <v>7267</v>
      </c>
      <c r="F1093" t="s">
        <v>2650</v>
      </c>
      <c r="G1093" t="s">
        <v>2711</v>
      </c>
      <c r="I1093" s="151" t="str">
        <f ca="1">IFERROR(VLOOKUP(ROWS($I$2:I1093),$A$2:$B$1572,2,0),"")</f>
        <v>Peter GODAR</v>
      </c>
      <c r="K1093" s="151" t="str">
        <f t="shared" ca="1" si="17"/>
        <v>Peter GODAR</v>
      </c>
    </row>
    <row r="1094" spans="1:11" x14ac:dyDescent="0.25">
      <c r="A1094" s="151">
        <f ca="1">IF(ISNUMBER(SEARCH('Resource Plan'!$C$10,B1094,1)),MAX($A$1:A1093)+1,0)</f>
        <v>1093</v>
      </c>
      <c r="B1094" t="s">
        <v>3134</v>
      </c>
      <c r="C1094" t="s">
        <v>3135</v>
      </c>
      <c r="D1094" t="s">
        <v>106</v>
      </c>
      <c r="E1094" t="s">
        <v>40</v>
      </c>
      <c r="F1094" t="s">
        <v>2650</v>
      </c>
      <c r="G1094" t="s">
        <v>2711</v>
      </c>
      <c r="I1094" s="151" t="str">
        <f ca="1">IFERROR(VLOOKUP(ROWS($I$2:I1094),$A$2:$B$1572,2,0),"")</f>
        <v>Peter Haigh</v>
      </c>
      <c r="K1094" s="151" t="str">
        <f t="shared" ca="1" si="17"/>
        <v>Peter Haigh</v>
      </c>
    </row>
    <row r="1095" spans="1:11" x14ac:dyDescent="0.25">
      <c r="A1095" s="151">
        <f ca="1">IF(ISNUMBER(SEARCH('Resource Plan'!$C$10,B1095,1)),MAX($A$1:A1094)+1,0)</f>
        <v>1094</v>
      </c>
      <c r="B1095" t="s">
        <v>5459</v>
      </c>
      <c r="C1095" t="s">
        <v>5460</v>
      </c>
      <c r="D1095" t="s">
        <v>310</v>
      </c>
      <c r="E1095" t="s">
        <v>7267</v>
      </c>
      <c r="F1095" t="s">
        <v>2650</v>
      </c>
      <c r="G1095" t="s">
        <v>2716</v>
      </c>
      <c r="I1095" s="151" t="str">
        <f ca="1">IFERROR(VLOOKUP(ROWS($I$2:I1095),$A$2:$B$1572,2,0),"")</f>
        <v>Peter Karaszi</v>
      </c>
      <c r="K1095" s="151" t="str">
        <f t="shared" ca="1" si="17"/>
        <v>Peter Karaszi</v>
      </c>
    </row>
    <row r="1096" spans="1:11" x14ac:dyDescent="0.25">
      <c r="A1096" s="151">
        <f ca="1">IF(ISNUMBER(SEARCH('Resource Plan'!$C$10,B1096,1)),MAX($A$1:A1095)+1,0)</f>
        <v>1095</v>
      </c>
      <c r="B1096" t="s">
        <v>5270</v>
      </c>
      <c r="C1096" t="s">
        <v>5271</v>
      </c>
      <c r="D1096" t="s">
        <v>310</v>
      </c>
      <c r="E1096" t="s">
        <v>7267</v>
      </c>
      <c r="F1096" t="s">
        <v>2650</v>
      </c>
      <c r="G1096" t="s">
        <v>2986</v>
      </c>
      <c r="I1096" s="151" t="str">
        <f ca="1">IFERROR(VLOOKUP(ROWS($I$2:I1096),$A$2:$B$1572,2,0),"")</f>
        <v>Peter Kots</v>
      </c>
      <c r="K1096" s="151" t="str">
        <f t="shared" ca="1" si="17"/>
        <v>Peter Kots</v>
      </c>
    </row>
    <row r="1097" spans="1:11" x14ac:dyDescent="0.25">
      <c r="A1097" s="151">
        <f ca="1">IF(ISNUMBER(SEARCH('Resource Plan'!$C$10,B1097,1)),MAX($A$1:A1096)+1,0)</f>
        <v>1096</v>
      </c>
      <c r="B1097" t="s">
        <v>5381</v>
      </c>
      <c r="C1097" t="s">
        <v>5382</v>
      </c>
      <c r="D1097" t="s">
        <v>310</v>
      </c>
      <c r="E1097" t="s">
        <v>7267</v>
      </c>
      <c r="F1097" t="s">
        <v>2650</v>
      </c>
      <c r="G1097" t="s">
        <v>2716</v>
      </c>
      <c r="I1097" s="151" t="str">
        <f ca="1">IFERROR(VLOOKUP(ROWS($I$2:I1097),$A$2:$B$1572,2,0),"")</f>
        <v>Peter Kovacs</v>
      </c>
      <c r="K1097" s="151" t="str">
        <f t="shared" ca="1" si="17"/>
        <v>Peter Kovacs</v>
      </c>
    </row>
    <row r="1098" spans="1:11" x14ac:dyDescent="0.25">
      <c r="A1098" s="151">
        <f ca="1">IF(ISNUMBER(SEARCH('Resource Plan'!$C$10,B1098,1)),MAX($A$1:A1097)+1,0)</f>
        <v>1097</v>
      </c>
      <c r="B1098" t="s">
        <v>5477</v>
      </c>
      <c r="C1098" t="s">
        <v>5478</v>
      </c>
      <c r="D1098" t="s">
        <v>310</v>
      </c>
      <c r="E1098" t="s">
        <v>7267</v>
      </c>
      <c r="F1098" t="s">
        <v>2650</v>
      </c>
      <c r="G1098" t="s">
        <v>2716</v>
      </c>
      <c r="I1098" s="151" t="str">
        <f ca="1">IFERROR(VLOOKUP(ROWS($I$2:I1098),$A$2:$B$1572,2,0),"")</f>
        <v>Peter Kozak</v>
      </c>
      <c r="K1098" s="151" t="str">
        <f t="shared" ca="1" si="17"/>
        <v>Peter Kozak</v>
      </c>
    </row>
    <row r="1099" spans="1:11" x14ac:dyDescent="0.25">
      <c r="A1099" s="151">
        <f ca="1">IF(ISNUMBER(SEARCH('Resource Plan'!$C$10,B1099,1)),MAX($A$1:A1098)+1,0)</f>
        <v>1098</v>
      </c>
      <c r="B1099" t="s">
        <v>5385</v>
      </c>
      <c r="C1099" t="s">
        <v>5386</v>
      </c>
      <c r="D1099" t="s">
        <v>310</v>
      </c>
      <c r="E1099" t="s">
        <v>7267</v>
      </c>
      <c r="F1099" t="s">
        <v>2650</v>
      </c>
      <c r="G1099" t="s">
        <v>2716</v>
      </c>
      <c r="I1099" s="151" t="str">
        <f ca="1">IFERROR(VLOOKUP(ROWS($I$2:I1099),$A$2:$B$1572,2,0),"")</f>
        <v>Peter Kristof</v>
      </c>
      <c r="K1099" s="151" t="str">
        <f t="shared" ca="1" si="17"/>
        <v>Peter Kristof</v>
      </c>
    </row>
    <row r="1100" spans="1:11" x14ac:dyDescent="0.25">
      <c r="A1100" s="151">
        <f ca="1">IF(ISNUMBER(SEARCH('Resource Plan'!$C$10,B1100,1)),MAX($A$1:A1099)+1,0)</f>
        <v>1099</v>
      </c>
      <c r="B1100" t="s">
        <v>4569</v>
      </c>
      <c r="C1100" t="s">
        <v>4570</v>
      </c>
      <c r="D1100" t="s">
        <v>4568</v>
      </c>
      <c r="E1100" t="s">
        <v>7267</v>
      </c>
      <c r="F1100" t="s">
        <v>2650</v>
      </c>
      <c r="G1100" t="s">
        <v>4379</v>
      </c>
      <c r="I1100" s="151" t="str">
        <f ca="1">IFERROR(VLOOKUP(ROWS($I$2:I1100),$A$2:$B$1572,2,0),"")</f>
        <v>Peter SALAETS</v>
      </c>
      <c r="K1100" s="151" t="str">
        <f t="shared" ca="1" si="17"/>
        <v>Peter SALAETS</v>
      </c>
    </row>
    <row r="1101" spans="1:11" x14ac:dyDescent="0.25">
      <c r="A1101" s="151">
        <f ca="1">IF(ISNUMBER(SEARCH('Resource Plan'!$C$10,B1101,1)),MAX($A$1:A1100)+1,0)</f>
        <v>1100</v>
      </c>
      <c r="B1101" t="s">
        <v>5138</v>
      </c>
      <c r="C1101" t="s">
        <v>5139</v>
      </c>
      <c r="D1101" t="s">
        <v>310</v>
      </c>
      <c r="E1101" t="s">
        <v>7267</v>
      </c>
      <c r="F1101" t="s">
        <v>2650</v>
      </c>
      <c r="G1101" t="s">
        <v>2947</v>
      </c>
      <c r="I1101" s="151" t="str">
        <f ca="1">IFERROR(VLOOKUP(ROWS($I$2:I1101),$A$2:$B$1572,2,0),"")</f>
        <v>Petros Christofidis</v>
      </c>
      <c r="K1101" s="151" t="str">
        <f t="shared" ca="1" si="17"/>
        <v>Petros Christofidis</v>
      </c>
    </row>
    <row r="1102" spans="1:11" x14ac:dyDescent="0.25">
      <c r="A1102" s="151">
        <f ca="1">IF(ISNUMBER(SEARCH('Resource Plan'!$C$10,B1102,1)),MAX($A$1:A1101)+1,0)</f>
        <v>1101</v>
      </c>
      <c r="B1102" t="s">
        <v>3047</v>
      </c>
      <c r="C1102" t="s">
        <v>3048</v>
      </c>
      <c r="D1102" t="s">
        <v>318</v>
      </c>
      <c r="E1102" t="s">
        <v>2649</v>
      </c>
      <c r="F1102" t="s">
        <v>2650</v>
      </c>
      <c r="G1102" t="s">
        <v>3017</v>
      </c>
      <c r="I1102" s="151" t="str">
        <f ca="1">IFERROR(VLOOKUP(ROWS($I$2:I1102),$A$2:$B$1572,2,0),"")</f>
        <v>Pey Yng KONG</v>
      </c>
      <c r="K1102" s="151" t="str">
        <f t="shared" ca="1" si="17"/>
        <v>Pey Yng KONG</v>
      </c>
    </row>
    <row r="1103" spans="1:11" x14ac:dyDescent="0.25">
      <c r="A1103" s="151">
        <f ca="1">IF(ISNUMBER(SEARCH('Resource Plan'!$C$10,B1103,1)),MAX($A$1:A1102)+1,0)</f>
        <v>1102</v>
      </c>
      <c r="B1103" t="s">
        <v>3359</v>
      </c>
      <c r="C1103" t="s">
        <v>3360</v>
      </c>
      <c r="D1103" t="s">
        <v>3107</v>
      </c>
      <c r="E1103" t="s">
        <v>40</v>
      </c>
      <c r="F1103" t="s">
        <v>2650</v>
      </c>
      <c r="G1103" t="s">
        <v>2728</v>
      </c>
      <c r="I1103" s="151" t="str">
        <f ca="1">IFERROR(VLOOKUP(ROWS($I$2:I1103),$A$2:$B$1572,2,0),"")</f>
        <v>Pheurrac Sary</v>
      </c>
      <c r="K1103" s="151" t="str">
        <f t="shared" ca="1" si="17"/>
        <v>Pheurrac Sary</v>
      </c>
    </row>
    <row r="1104" spans="1:11" x14ac:dyDescent="0.25">
      <c r="A1104" s="151">
        <f ca="1">IF(ISNUMBER(SEARCH('Resource Plan'!$C$10,B1104,1)),MAX($A$1:A1103)+1,0)</f>
        <v>1103</v>
      </c>
      <c r="B1104" t="s">
        <v>5038</v>
      </c>
      <c r="C1104" t="s">
        <v>5039</v>
      </c>
      <c r="D1104" t="s">
        <v>318</v>
      </c>
      <c r="E1104" t="s">
        <v>34</v>
      </c>
      <c r="F1104" t="s">
        <v>2650</v>
      </c>
      <c r="G1104" t="s">
        <v>3765</v>
      </c>
      <c r="I1104" s="151" t="str">
        <f ca="1">IFERROR(VLOOKUP(ROWS($I$2:I1104),$A$2:$B$1572,2,0),"")</f>
        <v>Philipp GOCKEL</v>
      </c>
      <c r="K1104" s="151" t="str">
        <f t="shared" ca="1" si="17"/>
        <v>Philipp GOCKEL</v>
      </c>
    </row>
    <row r="1105" spans="1:11" x14ac:dyDescent="0.25">
      <c r="A1105" s="151">
        <f ca="1">IF(ISNUMBER(SEARCH('Resource Plan'!$C$10,B1105,1)),MAX($A$1:A1104)+1,0)</f>
        <v>1104</v>
      </c>
      <c r="B1105" t="s">
        <v>5064</v>
      </c>
      <c r="C1105" t="s">
        <v>5065</v>
      </c>
      <c r="D1105" t="s">
        <v>83</v>
      </c>
      <c r="E1105" t="s">
        <v>34</v>
      </c>
      <c r="F1105" t="s">
        <v>2650</v>
      </c>
      <c r="G1105" t="s">
        <v>5066</v>
      </c>
      <c r="I1105" s="151" t="str">
        <f ca="1">IFERROR(VLOOKUP(ROWS($I$2:I1105),$A$2:$B$1572,2,0),"")</f>
        <v>PHILIPPE CHEVALET</v>
      </c>
      <c r="K1105" s="151" t="str">
        <f t="shared" ca="1" si="17"/>
        <v>PHILIPPE CHEVALET</v>
      </c>
    </row>
    <row r="1106" spans="1:11" x14ac:dyDescent="0.25">
      <c r="A1106" s="151">
        <f ca="1">IF(ISNUMBER(SEARCH('Resource Plan'!$C$10,B1106,1)),MAX($A$1:A1105)+1,0)</f>
        <v>1105</v>
      </c>
      <c r="B1106" t="s">
        <v>4492</v>
      </c>
      <c r="C1106" t="s">
        <v>4493</v>
      </c>
      <c r="D1106" t="s">
        <v>83</v>
      </c>
      <c r="E1106" t="s">
        <v>7267</v>
      </c>
      <c r="F1106" t="s">
        <v>2650</v>
      </c>
      <c r="G1106" t="s">
        <v>4119</v>
      </c>
      <c r="I1106" s="151" t="str">
        <f ca="1">IFERROR(VLOOKUP(ROWS($I$2:I1106),$A$2:$B$1572,2,0),"")</f>
        <v>Philippe MEILLAC</v>
      </c>
      <c r="K1106" s="151" t="str">
        <f t="shared" ca="1" si="17"/>
        <v>Philippe MEILLAC</v>
      </c>
    </row>
    <row r="1107" spans="1:11" x14ac:dyDescent="0.25">
      <c r="A1107" s="151">
        <f ca="1">IF(ISNUMBER(SEARCH('Resource Plan'!$C$10,B1107,1)),MAX($A$1:A1106)+1,0)</f>
        <v>1106</v>
      </c>
      <c r="B1107" t="s">
        <v>3031</v>
      </c>
      <c r="C1107" t="s">
        <v>3032</v>
      </c>
      <c r="D1107" t="s">
        <v>318</v>
      </c>
      <c r="E1107" t="s">
        <v>2649</v>
      </c>
      <c r="F1107" t="s">
        <v>2650</v>
      </c>
      <c r="G1107" t="s">
        <v>2986</v>
      </c>
      <c r="I1107" s="151" t="str">
        <f ca="1">IFERROR(VLOOKUP(ROWS($I$2:I1107),$A$2:$B$1572,2,0),"")</f>
        <v>Phoo Kiang KHOR</v>
      </c>
      <c r="K1107" s="151" t="str">
        <f t="shared" ca="1" si="17"/>
        <v>Phoo Kiang KHOR</v>
      </c>
    </row>
    <row r="1108" spans="1:11" x14ac:dyDescent="0.25">
      <c r="A1108" s="151">
        <f ca="1">IF(ISNUMBER(SEARCH('Resource Plan'!$C$10,B1108,1)),MAX($A$1:A1107)+1,0)</f>
        <v>1107</v>
      </c>
      <c r="B1108" t="s">
        <v>3043</v>
      </c>
      <c r="C1108" t="s">
        <v>3044</v>
      </c>
      <c r="D1108" t="s">
        <v>318</v>
      </c>
      <c r="E1108" t="s">
        <v>2649</v>
      </c>
      <c r="F1108" t="s">
        <v>2650</v>
      </c>
      <c r="G1108" t="s">
        <v>2986</v>
      </c>
      <c r="I1108" s="151" t="str">
        <f ca="1">IFERROR(VLOOKUP(ROWS($I$2:I1108),$A$2:$B$1572,2,0),"")</f>
        <v>Phuay Yian TAY</v>
      </c>
      <c r="K1108" s="151" t="str">
        <f t="shared" ca="1" si="17"/>
        <v>Phuay Yian TAY</v>
      </c>
    </row>
    <row r="1109" spans="1:11" x14ac:dyDescent="0.25">
      <c r="A1109" s="151">
        <f ca="1">IF(ISNUMBER(SEARCH('Resource Plan'!$C$10,B1109,1)),MAX($A$1:A1108)+1,0)</f>
        <v>1108</v>
      </c>
      <c r="B1109" t="s">
        <v>4400</v>
      </c>
      <c r="C1109" t="s">
        <v>4401</v>
      </c>
      <c r="D1109" t="s">
        <v>37</v>
      </c>
      <c r="E1109" t="s">
        <v>37</v>
      </c>
      <c r="F1109" t="s">
        <v>2650</v>
      </c>
      <c r="G1109" t="s">
        <v>4290</v>
      </c>
      <c r="I1109" s="151" t="str">
        <f ca="1">IFERROR(VLOOKUP(ROWS($I$2:I1109),$A$2:$B$1572,2,0),"")</f>
        <v>Pierre CHARLET</v>
      </c>
      <c r="K1109" s="151" t="str">
        <f t="shared" ca="1" si="17"/>
        <v>Pierre CHARLET</v>
      </c>
    </row>
    <row r="1110" spans="1:11" x14ac:dyDescent="0.25">
      <c r="A1110" s="151">
        <f ca="1">IF(ISNUMBER(SEARCH('Resource Plan'!$C$10,B1110,1)),MAX($A$1:A1109)+1,0)</f>
        <v>1109</v>
      </c>
      <c r="B1110" t="s">
        <v>6069</v>
      </c>
      <c r="C1110" t="s">
        <v>6143</v>
      </c>
      <c r="D1110" t="s">
        <v>83</v>
      </c>
      <c r="E1110" t="s">
        <v>7267</v>
      </c>
      <c r="F1110" t="s">
        <v>2650</v>
      </c>
      <c r="G1110" t="s">
        <v>4483</v>
      </c>
      <c r="I1110" s="151" t="str">
        <f ca="1">IFERROR(VLOOKUP(ROWS($I$2:I1110),$A$2:$B$1572,2,0),"")</f>
        <v>Pierre Fraquet</v>
      </c>
      <c r="K1110" s="151" t="str">
        <f t="shared" ca="1" si="17"/>
        <v>Pierre Fraquet</v>
      </c>
    </row>
    <row r="1111" spans="1:11" x14ac:dyDescent="0.25">
      <c r="A1111" s="151">
        <f ca="1">IF(ISNUMBER(SEARCH('Resource Plan'!$C$10,B1111,1)),MAX($A$1:A1110)+1,0)</f>
        <v>1110</v>
      </c>
      <c r="B1111" t="s">
        <v>3095</v>
      </c>
      <c r="C1111" t="s">
        <v>3096</v>
      </c>
      <c r="D1111" t="s">
        <v>318</v>
      </c>
      <c r="E1111" t="s">
        <v>2649</v>
      </c>
      <c r="F1111" t="s">
        <v>2650</v>
      </c>
      <c r="G1111" t="s">
        <v>2958</v>
      </c>
      <c r="I1111" s="151" t="str">
        <f ca="1">IFERROR(VLOOKUP(ROWS($I$2:I1111),$A$2:$B$1572,2,0),"")</f>
        <v>Ping Herng Desmond LEE</v>
      </c>
      <c r="K1111" s="151" t="str">
        <f t="shared" ca="1" si="17"/>
        <v>Ping Herng Desmond LEE</v>
      </c>
    </row>
    <row r="1112" spans="1:11" x14ac:dyDescent="0.25">
      <c r="A1112" s="151">
        <f ca="1">IF(ISNUMBER(SEARCH('Resource Plan'!$C$10,B1112,1)),MAX($A$1:A1111)+1,0)</f>
        <v>1111</v>
      </c>
      <c r="B1112" t="s">
        <v>3076</v>
      </c>
      <c r="C1112" t="s">
        <v>3077</v>
      </c>
      <c r="D1112" t="s">
        <v>318</v>
      </c>
      <c r="E1112" t="s">
        <v>2649</v>
      </c>
      <c r="F1112" t="s">
        <v>2650</v>
      </c>
      <c r="G1112" t="s">
        <v>2716</v>
      </c>
      <c r="I1112" s="151" t="str">
        <f ca="1">IFERROR(VLOOKUP(ROWS($I$2:I1112),$A$2:$B$1572,2,0),"")</f>
        <v>Ping Hui GOH</v>
      </c>
      <c r="K1112" s="151" t="str">
        <f t="shared" ca="1" si="17"/>
        <v>Ping Hui GOH</v>
      </c>
    </row>
    <row r="1113" spans="1:11" x14ac:dyDescent="0.25">
      <c r="A1113" s="151">
        <f ca="1">IF(ISNUMBER(SEARCH('Resource Plan'!$C$10,B1113,1)),MAX($A$1:A1112)+1,0)</f>
        <v>1112</v>
      </c>
      <c r="B1113" t="s">
        <v>4443</v>
      </c>
      <c r="C1113" t="s">
        <v>4444</v>
      </c>
      <c r="D1113" t="s">
        <v>37</v>
      </c>
      <c r="E1113" t="s">
        <v>37</v>
      </c>
      <c r="F1113" t="s">
        <v>2650</v>
      </c>
      <c r="G1113" t="s">
        <v>3635</v>
      </c>
      <c r="I1113" s="151" t="str">
        <f ca="1">IFERROR(VLOOKUP(ROWS($I$2:I1113),$A$2:$B$1572,2,0),"")</f>
        <v>Ping WANG</v>
      </c>
      <c r="K1113" s="151" t="str">
        <f t="shared" ca="1" si="17"/>
        <v>Ping WANG</v>
      </c>
    </row>
    <row r="1114" spans="1:11" x14ac:dyDescent="0.25">
      <c r="A1114" s="151">
        <f ca="1">IF(ISNUMBER(SEARCH('Resource Plan'!$C$10,B1114,1)),MAX($A$1:A1113)+1,0)</f>
        <v>1113</v>
      </c>
      <c r="B1114" t="s">
        <v>4443</v>
      </c>
      <c r="C1114" t="s">
        <v>5663</v>
      </c>
      <c r="D1114" t="s">
        <v>37</v>
      </c>
      <c r="E1114" t="s">
        <v>37</v>
      </c>
      <c r="F1114" t="s">
        <v>2650</v>
      </c>
      <c r="G1114" t="s">
        <v>2716</v>
      </c>
      <c r="I1114" s="151" t="str">
        <f ca="1">IFERROR(VLOOKUP(ROWS($I$2:I1114),$A$2:$B$1572,2,0),"")</f>
        <v>Ping WANG</v>
      </c>
      <c r="K1114" s="151" t="str">
        <f t="shared" ca="1" si="17"/>
        <v>Ping WANG</v>
      </c>
    </row>
    <row r="1115" spans="1:11" x14ac:dyDescent="0.25">
      <c r="A1115" s="151">
        <f ca="1">IF(ISNUMBER(SEARCH('Resource Plan'!$C$10,B1115,1)),MAX($A$1:A1114)+1,0)</f>
        <v>1114</v>
      </c>
      <c r="B1115" t="s">
        <v>5718</v>
      </c>
      <c r="C1115" t="s">
        <v>5719</v>
      </c>
      <c r="D1115" t="s">
        <v>37</v>
      </c>
      <c r="E1115" t="s">
        <v>37</v>
      </c>
      <c r="F1115" t="s">
        <v>2650</v>
      </c>
      <c r="G1115" t="s">
        <v>2716</v>
      </c>
      <c r="I1115" s="151" t="str">
        <f ca="1">IFERROR(VLOOKUP(ROWS($I$2:I1115),$A$2:$B$1572,2,0),"")</f>
        <v>PinHua ZHONG</v>
      </c>
      <c r="K1115" s="151" t="str">
        <f t="shared" ca="1" si="17"/>
        <v>PinHua ZHONG</v>
      </c>
    </row>
    <row r="1116" spans="1:11" x14ac:dyDescent="0.25">
      <c r="A1116" s="151">
        <f ca="1">IF(ISNUMBER(SEARCH('Resource Plan'!$C$10,B1116,1)),MAX($A$1:A1115)+1,0)</f>
        <v>1115</v>
      </c>
      <c r="B1116" t="s">
        <v>4653</v>
      </c>
      <c r="C1116" t="s">
        <v>4654</v>
      </c>
      <c r="D1116" t="s">
        <v>310</v>
      </c>
      <c r="E1116" t="s">
        <v>7267</v>
      </c>
      <c r="F1116" t="s">
        <v>2650</v>
      </c>
      <c r="G1116" t="s">
        <v>4538</v>
      </c>
      <c r="I1116" s="151" t="str">
        <f ca="1">IFERROR(VLOOKUP(ROWS($I$2:I1116),$A$2:$B$1572,2,0),"")</f>
        <v>Piroska Mayer</v>
      </c>
      <c r="K1116" s="151" t="str">
        <f t="shared" ca="1" si="17"/>
        <v>Piroska Mayer</v>
      </c>
    </row>
    <row r="1117" spans="1:11" x14ac:dyDescent="0.25">
      <c r="A1117" s="151">
        <f ca="1">IF(ISNUMBER(SEARCH('Resource Plan'!$C$10,B1117,1)),MAX($A$1:A1116)+1,0)</f>
        <v>1116</v>
      </c>
      <c r="B1117" t="s">
        <v>4951</v>
      </c>
      <c r="C1117" t="s">
        <v>4952</v>
      </c>
      <c r="D1117" t="s">
        <v>318</v>
      </c>
      <c r="E1117" t="s">
        <v>2649</v>
      </c>
      <c r="F1117" t="s">
        <v>2650</v>
      </c>
      <c r="G1117" t="s">
        <v>3757</v>
      </c>
      <c r="I1117" s="151" t="str">
        <f ca="1">IFERROR(VLOOKUP(ROWS($I$2:I1117),$A$2:$B$1572,2,0),"")</f>
        <v>Poh Huat KHOO</v>
      </c>
      <c r="K1117" s="151" t="str">
        <f t="shared" ca="1" si="17"/>
        <v>Poh Huat KHOO</v>
      </c>
    </row>
    <row r="1118" spans="1:11" x14ac:dyDescent="0.25">
      <c r="A1118" s="151">
        <f ca="1">IF(ISNUMBER(SEARCH('Resource Plan'!$C$10,B1118,1)),MAX($A$1:A1117)+1,0)</f>
        <v>1117</v>
      </c>
      <c r="B1118" t="s">
        <v>2849</v>
      </c>
      <c r="C1118" t="s">
        <v>2850</v>
      </c>
      <c r="D1118" t="s">
        <v>318</v>
      </c>
      <c r="E1118" t="s">
        <v>2649</v>
      </c>
      <c r="F1118" t="s">
        <v>2650</v>
      </c>
      <c r="G1118" t="s">
        <v>2716</v>
      </c>
      <c r="I1118" s="151" t="str">
        <f ca="1">IFERROR(VLOOKUP(ROWS($I$2:I1118),$A$2:$B$1572,2,0),"")</f>
        <v>Poh Tong YEONG</v>
      </c>
      <c r="K1118" s="151" t="str">
        <f t="shared" ca="1" si="17"/>
        <v>Poh Tong YEONG</v>
      </c>
    </row>
    <row r="1119" spans="1:11" x14ac:dyDescent="0.25">
      <c r="A1119" s="151">
        <f ca="1">IF(ISNUMBER(SEARCH('Resource Plan'!$C$10,B1119,1)),MAX($A$1:A1118)+1,0)</f>
        <v>1118</v>
      </c>
      <c r="B1119" t="s">
        <v>2873</v>
      </c>
      <c r="C1119" t="s">
        <v>2874</v>
      </c>
      <c r="D1119" t="s">
        <v>318</v>
      </c>
      <c r="E1119" t="s">
        <v>2649</v>
      </c>
      <c r="F1119" t="s">
        <v>2650</v>
      </c>
      <c r="G1119" t="s">
        <v>2721</v>
      </c>
      <c r="I1119" s="151" t="str">
        <f ca="1">IFERROR(VLOOKUP(ROWS($I$2:I1119),$A$2:$B$1572,2,0),"")</f>
        <v>Poh Yong TEO</v>
      </c>
      <c r="K1119" s="151" t="str">
        <f t="shared" ca="1" si="17"/>
        <v>Poh Yong TEO</v>
      </c>
    </row>
    <row r="1120" spans="1:11" x14ac:dyDescent="0.25">
      <c r="A1120" s="151">
        <f ca="1">IF(ISNUMBER(SEARCH('Resource Plan'!$C$10,B1120,1)),MAX($A$1:A1119)+1,0)</f>
        <v>1119</v>
      </c>
      <c r="B1120" t="s">
        <v>5069</v>
      </c>
      <c r="C1120" t="s">
        <v>5070</v>
      </c>
      <c r="D1120" t="s">
        <v>318</v>
      </c>
      <c r="E1120" t="s">
        <v>34</v>
      </c>
      <c r="F1120" t="s">
        <v>2650</v>
      </c>
      <c r="G1120" t="s">
        <v>3778</v>
      </c>
      <c r="I1120" s="151" t="str">
        <f ca="1">IFERROR(VLOOKUP(ROWS($I$2:I1120),$A$2:$B$1572,2,0),"")</f>
        <v>Pol LLAHUNA PARRAMON</v>
      </c>
      <c r="K1120" s="151" t="str">
        <f t="shared" ca="1" si="17"/>
        <v>Pol LLAHUNA PARRAMON</v>
      </c>
    </row>
    <row r="1121" spans="1:11" x14ac:dyDescent="0.25">
      <c r="A1121" s="151">
        <f ca="1">IF(ISNUMBER(SEARCH('Resource Plan'!$C$10,B1121,1)),MAX($A$1:A1120)+1,0)</f>
        <v>1120</v>
      </c>
      <c r="B1121" t="s">
        <v>2741</v>
      </c>
      <c r="C1121" t="s">
        <v>2742</v>
      </c>
      <c r="D1121" t="s">
        <v>318</v>
      </c>
      <c r="E1121" t="s">
        <v>2649</v>
      </c>
      <c r="F1121" t="s">
        <v>2650</v>
      </c>
      <c r="G1121" t="s">
        <v>2716</v>
      </c>
      <c r="I1121" s="151" t="str">
        <f ca="1">IFERROR(VLOOKUP(ROWS($I$2:I1121),$A$2:$B$1572,2,0),"")</f>
        <v>Pooi Lin CHAN</v>
      </c>
      <c r="K1121" s="151" t="str">
        <f t="shared" ca="1" si="17"/>
        <v>Pooi Lin CHAN</v>
      </c>
    </row>
    <row r="1122" spans="1:11" x14ac:dyDescent="0.25">
      <c r="A1122" s="151">
        <f ca="1">IF(ISNUMBER(SEARCH('Resource Plan'!$C$10,B1122,1)),MAX($A$1:A1121)+1,0)</f>
        <v>1121</v>
      </c>
      <c r="B1122" t="s">
        <v>4692</v>
      </c>
      <c r="C1122" t="s">
        <v>4693</v>
      </c>
      <c r="D1122" t="s">
        <v>108</v>
      </c>
      <c r="E1122" t="s">
        <v>7268</v>
      </c>
      <c r="F1122" t="s">
        <v>2650</v>
      </c>
      <c r="G1122" t="s">
        <v>2658</v>
      </c>
      <c r="I1122" s="151" t="str">
        <f ca="1">IFERROR(VLOOKUP(ROWS($I$2:I1122),$A$2:$B$1572,2,0),"")</f>
        <v>Prangopal GHOSH</v>
      </c>
      <c r="K1122" s="151" t="str">
        <f t="shared" ca="1" si="17"/>
        <v>Prangopal GHOSH</v>
      </c>
    </row>
    <row r="1123" spans="1:11" x14ac:dyDescent="0.25">
      <c r="A1123" s="151">
        <f ca="1">IF(ISNUMBER(SEARCH('Resource Plan'!$C$10,B1123,1)),MAX($A$1:A1122)+1,0)</f>
        <v>1122</v>
      </c>
      <c r="B1123" t="s">
        <v>4318</v>
      </c>
      <c r="C1123" t="s">
        <v>4319</v>
      </c>
      <c r="D1123" t="s">
        <v>3107</v>
      </c>
      <c r="E1123" t="s">
        <v>40</v>
      </c>
      <c r="F1123" t="s">
        <v>2650</v>
      </c>
      <c r="G1123" t="s">
        <v>4309</v>
      </c>
      <c r="I1123" s="151" t="str">
        <f ca="1">IFERROR(VLOOKUP(ROWS($I$2:I1123),$A$2:$B$1572,2,0),"")</f>
        <v>Prasoon Tiwari</v>
      </c>
      <c r="K1123" s="151" t="str">
        <f t="shared" ca="1" si="17"/>
        <v>Prasoon Tiwari</v>
      </c>
    </row>
    <row r="1124" spans="1:11" x14ac:dyDescent="0.25">
      <c r="A1124" s="151">
        <f ca="1">IF(ISNUMBER(SEARCH('Resource Plan'!$C$10,B1124,1)),MAX($A$1:A1123)+1,0)</f>
        <v>1123</v>
      </c>
      <c r="B1124" t="s">
        <v>4726</v>
      </c>
      <c r="C1124" t="s">
        <v>4727</v>
      </c>
      <c r="D1124" t="s">
        <v>108</v>
      </c>
      <c r="E1124" t="s">
        <v>7268</v>
      </c>
      <c r="F1124" t="s">
        <v>2650</v>
      </c>
      <c r="G1124" t="s">
        <v>2654</v>
      </c>
      <c r="I1124" s="151" t="str">
        <f ca="1">IFERROR(VLOOKUP(ROWS($I$2:I1124),$A$2:$B$1572,2,0),"")</f>
        <v>Pritpal Sekhon</v>
      </c>
      <c r="K1124" s="151" t="str">
        <f t="shared" ca="1" si="17"/>
        <v>Pritpal Sekhon</v>
      </c>
    </row>
    <row r="1125" spans="1:11" x14ac:dyDescent="0.25">
      <c r="A1125" s="151">
        <f ca="1">IF(ISNUMBER(SEARCH('Resource Plan'!$C$10,B1125,1)),MAX($A$1:A1124)+1,0)</f>
        <v>1124</v>
      </c>
      <c r="B1125" t="s">
        <v>5090</v>
      </c>
      <c r="C1125" t="s">
        <v>5091</v>
      </c>
      <c r="D1125" t="s">
        <v>318</v>
      </c>
      <c r="E1125" t="s">
        <v>34</v>
      </c>
      <c r="F1125" t="s">
        <v>2650</v>
      </c>
      <c r="G1125" t="s">
        <v>2953</v>
      </c>
      <c r="I1125" s="151" t="str">
        <f ca="1">IFERROR(VLOOKUP(ROWS($I$2:I1125),$A$2:$B$1572,2,0),"")</f>
        <v>Puay Hoon GOH</v>
      </c>
      <c r="K1125" s="151" t="str">
        <f t="shared" ca="1" si="17"/>
        <v>Puay Hoon GOH</v>
      </c>
    </row>
    <row r="1126" spans="1:11" x14ac:dyDescent="0.25">
      <c r="A1126" s="151">
        <f ca="1">IF(ISNUMBER(SEARCH('Resource Plan'!$C$10,B1126,1)),MAX($A$1:A1125)+1,0)</f>
        <v>1125</v>
      </c>
      <c r="B1126" t="s">
        <v>4999</v>
      </c>
      <c r="C1126" t="s">
        <v>5000</v>
      </c>
      <c r="D1126" t="s">
        <v>318</v>
      </c>
      <c r="E1126" t="s">
        <v>2649</v>
      </c>
      <c r="F1126" t="s">
        <v>2650</v>
      </c>
      <c r="G1126" t="s">
        <v>2654</v>
      </c>
      <c r="I1126" s="151" t="str">
        <f ca="1">IFERROR(VLOOKUP(ROWS($I$2:I1126),$A$2:$B$1572,2,0),"")</f>
        <v>Pui Kee TSE</v>
      </c>
      <c r="K1126" s="151" t="str">
        <f t="shared" ca="1" si="17"/>
        <v>Pui Kee TSE</v>
      </c>
    </row>
    <row r="1127" spans="1:11" x14ac:dyDescent="0.25">
      <c r="A1127" s="151">
        <f ca="1">IF(ISNUMBER(SEARCH('Resource Plan'!$C$10,B1127,1)),MAX($A$1:A1126)+1,0)</f>
        <v>1126</v>
      </c>
      <c r="B1127" t="s">
        <v>2692</v>
      </c>
      <c r="C1127" t="s">
        <v>2693</v>
      </c>
      <c r="D1127" t="s">
        <v>318</v>
      </c>
      <c r="E1127" t="s">
        <v>2649</v>
      </c>
      <c r="F1127" t="s">
        <v>2650</v>
      </c>
      <c r="G1127" t="s">
        <v>2665</v>
      </c>
      <c r="I1127" s="151" t="str">
        <f ca="1">IFERROR(VLOOKUP(ROWS($I$2:I1127),$A$2:$B$1572,2,0),"")</f>
        <v>Pui Sim TAM</v>
      </c>
      <c r="K1127" s="151" t="str">
        <f t="shared" ca="1" si="17"/>
        <v>Pui Sim TAM</v>
      </c>
    </row>
    <row r="1128" spans="1:11" x14ac:dyDescent="0.25">
      <c r="A1128" s="151">
        <f ca="1">IF(ISNUMBER(SEARCH('Resource Plan'!$C$10,B1128,1)),MAX($A$1:A1127)+1,0)</f>
        <v>1127</v>
      </c>
      <c r="B1128" t="s">
        <v>2967</v>
      </c>
      <c r="C1128" t="s">
        <v>2968</v>
      </c>
      <c r="D1128" t="s">
        <v>318</v>
      </c>
      <c r="E1128" t="s">
        <v>2649</v>
      </c>
      <c r="F1128" t="s">
        <v>2650</v>
      </c>
      <c r="G1128" t="s">
        <v>2716</v>
      </c>
      <c r="I1128" s="151" t="str">
        <f ca="1">IFERROR(VLOOKUP(ROWS($I$2:I1128),$A$2:$B$1572,2,0),"")</f>
        <v>Puvaneswaran S O KANISSEN</v>
      </c>
      <c r="K1128" s="151" t="str">
        <f t="shared" ca="1" si="17"/>
        <v>Puvaneswaran S O KANISSEN</v>
      </c>
    </row>
    <row r="1129" spans="1:11" x14ac:dyDescent="0.25">
      <c r="A1129" s="151">
        <f ca="1">IF(ISNUMBER(SEARCH('Resource Plan'!$C$10,B1129,1)),MAX($A$1:A1128)+1,0)</f>
        <v>1128</v>
      </c>
      <c r="B1129" t="s">
        <v>4455</v>
      </c>
      <c r="C1129" t="s">
        <v>4456</v>
      </c>
      <c r="D1129" t="s">
        <v>37</v>
      </c>
      <c r="E1129" t="s">
        <v>37</v>
      </c>
      <c r="F1129" t="s">
        <v>2650</v>
      </c>
      <c r="G1129" t="s">
        <v>2929</v>
      </c>
      <c r="I1129" s="151" t="str">
        <f ca="1">IFERROR(VLOOKUP(ROWS($I$2:I1129),$A$2:$B$1572,2,0),"")</f>
        <v>Qi JIN</v>
      </c>
      <c r="K1129" s="151" t="str">
        <f t="shared" ca="1" si="17"/>
        <v>Qi JIN</v>
      </c>
    </row>
    <row r="1130" spans="1:11" x14ac:dyDescent="0.25">
      <c r="A1130" s="151">
        <f ca="1">IF(ISNUMBER(SEARCH('Resource Plan'!$C$10,B1130,1)),MAX($A$1:A1129)+1,0)</f>
        <v>1129</v>
      </c>
      <c r="B1130" t="s">
        <v>3003</v>
      </c>
      <c r="C1130" t="s">
        <v>3004</v>
      </c>
      <c r="D1130" t="s">
        <v>318</v>
      </c>
      <c r="E1130" t="s">
        <v>2649</v>
      </c>
      <c r="F1130" t="s">
        <v>2650</v>
      </c>
      <c r="G1130" t="s">
        <v>2716</v>
      </c>
      <c r="I1130" s="151" t="str">
        <f ca="1">IFERROR(VLOOKUP(ROWS($I$2:I1130),$A$2:$B$1572,2,0),"")</f>
        <v>Qi Zhuang HO</v>
      </c>
      <c r="K1130" s="151" t="str">
        <f t="shared" ca="1" si="17"/>
        <v>Qi Zhuang HO</v>
      </c>
    </row>
    <row r="1131" spans="1:11" x14ac:dyDescent="0.25">
      <c r="A1131" s="151">
        <f ca="1">IF(ISNUMBER(SEARCH('Resource Plan'!$C$10,B1131,1)),MAX($A$1:A1130)+1,0)</f>
        <v>1130</v>
      </c>
      <c r="B1131" t="s">
        <v>2919</v>
      </c>
      <c r="C1131" t="s">
        <v>2920</v>
      </c>
      <c r="D1131" t="s">
        <v>318</v>
      </c>
      <c r="E1131" t="s">
        <v>2649</v>
      </c>
      <c r="F1131" t="s">
        <v>2650</v>
      </c>
      <c r="G1131" t="s">
        <v>2721</v>
      </c>
      <c r="I1131" s="151" t="str">
        <f ca="1">IFERROR(VLOOKUP(ROWS($I$2:I1131),$A$2:$B$1572,2,0),"")</f>
        <v>Qian Hao TAN</v>
      </c>
      <c r="K1131" s="151" t="str">
        <f t="shared" ca="1" si="17"/>
        <v>Qian Hao TAN</v>
      </c>
    </row>
    <row r="1132" spans="1:11" x14ac:dyDescent="0.25">
      <c r="A1132" s="151">
        <f ca="1">IF(ISNUMBER(SEARCH('Resource Plan'!$C$10,B1132,1)),MAX($A$1:A1131)+1,0)</f>
        <v>1131</v>
      </c>
      <c r="B1132" t="s">
        <v>4459</v>
      </c>
      <c r="C1132" t="s">
        <v>4460</v>
      </c>
      <c r="D1132" t="s">
        <v>37</v>
      </c>
      <c r="E1132" t="s">
        <v>37</v>
      </c>
      <c r="F1132" t="s">
        <v>2650</v>
      </c>
      <c r="G1132" t="s">
        <v>3072</v>
      </c>
      <c r="I1132" s="151" t="str">
        <f ca="1">IFERROR(VLOOKUP(ROWS($I$2:I1132),$A$2:$B$1572,2,0),"")</f>
        <v>Qian HUANG</v>
      </c>
      <c r="K1132" s="151" t="str">
        <f t="shared" ca="1" si="17"/>
        <v>Qian HUANG</v>
      </c>
    </row>
    <row r="1133" spans="1:11" x14ac:dyDescent="0.25">
      <c r="A1133" s="151">
        <f ca="1">IF(ISNUMBER(SEARCH('Resource Plan'!$C$10,B1133,1)),MAX($A$1:A1132)+1,0)</f>
        <v>1132</v>
      </c>
      <c r="B1133" t="s">
        <v>5583</v>
      </c>
      <c r="C1133" t="s">
        <v>5584</v>
      </c>
      <c r="D1133" t="s">
        <v>37</v>
      </c>
      <c r="E1133" t="s">
        <v>37</v>
      </c>
      <c r="F1133" t="s">
        <v>2650</v>
      </c>
      <c r="G1133" t="s">
        <v>2716</v>
      </c>
      <c r="I1133" s="151" t="str">
        <f ca="1">IFERROR(VLOOKUP(ROWS($I$2:I1133),$A$2:$B$1572,2,0),"")</f>
        <v>QiHong YANG</v>
      </c>
      <c r="K1133" s="151" t="str">
        <f t="shared" ca="1" si="17"/>
        <v>QiHong YANG</v>
      </c>
    </row>
    <row r="1134" spans="1:11" x14ac:dyDescent="0.25">
      <c r="A1134" s="151">
        <f ca="1">IF(ISNUMBER(SEARCH('Resource Plan'!$C$10,B1134,1)),MAX($A$1:A1133)+1,0)</f>
        <v>1133</v>
      </c>
      <c r="B1134" t="s">
        <v>5659</v>
      </c>
      <c r="C1134" t="s">
        <v>5660</v>
      </c>
      <c r="D1134" t="s">
        <v>37</v>
      </c>
      <c r="E1134" t="s">
        <v>37</v>
      </c>
      <c r="F1134" t="s">
        <v>2650</v>
      </c>
      <c r="G1134" t="s">
        <v>2716</v>
      </c>
      <c r="I1134" s="151" t="str">
        <f ca="1">IFERROR(VLOOKUP(ROWS($I$2:I1134),$A$2:$B$1572,2,0),"")</f>
        <v>QiHong ZHUO</v>
      </c>
      <c r="K1134" s="151" t="str">
        <f t="shared" ca="1" si="17"/>
        <v>QiHong ZHUO</v>
      </c>
    </row>
    <row r="1135" spans="1:11" x14ac:dyDescent="0.25">
      <c r="A1135" s="151">
        <f ca="1">IF(ISNUMBER(SEARCH('Resource Plan'!$C$10,B1135,1)),MAX($A$1:A1134)+1,0)</f>
        <v>1134</v>
      </c>
      <c r="B1135" t="s">
        <v>5591</v>
      </c>
      <c r="C1135" t="s">
        <v>5592</v>
      </c>
      <c r="D1135" t="s">
        <v>37</v>
      </c>
      <c r="E1135" t="s">
        <v>37</v>
      </c>
      <c r="F1135" t="s">
        <v>2650</v>
      </c>
      <c r="G1135" t="s">
        <v>2716</v>
      </c>
      <c r="I1135" s="151" t="str">
        <f ca="1">IFERROR(VLOOKUP(ROWS($I$2:I1135),$A$2:$B$1572,2,0),"")</f>
        <v>Qing HONG</v>
      </c>
      <c r="K1135" s="151" t="str">
        <f t="shared" ca="1" si="17"/>
        <v>Qing HONG</v>
      </c>
    </row>
    <row r="1136" spans="1:11" x14ac:dyDescent="0.25">
      <c r="A1136" s="151">
        <f ca="1">IF(ISNUMBER(SEARCH('Resource Plan'!$C$10,B1136,1)),MAX($A$1:A1135)+1,0)</f>
        <v>1135</v>
      </c>
      <c r="B1136" t="s">
        <v>5559</v>
      </c>
      <c r="C1136" t="s">
        <v>5560</v>
      </c>
      <c r="D1136" t="s">
        <v>37</v>
      </c>
      <c r="E1136" t="s">
        <v>37</v>
      </c>
      <c r="F1136" t="s">
        <v>2650</v>
      </c>
      <c r="G1136" t="s">
        <v>3080</v>
      </c>
      <c r="I1136" s="151" t="str">
        <f ca="1">IFERROR(VLOOKUP(ROWS($I$2:I1136),$A$2:$B$1572,2,0),"")</f>
        <v>Qing WANG</v>
      </c>
      <c r="K1136" s="151" t="str">
        <f t="shared" ca="1" si="17"/>
        <v>Qing WANG</v>
      </c>
    </row>
    <row r="1137" spans="1:11" x14ac:dyDescent="0.25">
      <c r="A1137" s="151">
        <f ca="1">IF(ISNUMBER(SEARCH('Resource Plan'!$C$10,B1137,1)),MAX($A$1:A1136)+1,0)</f>
        <v>1136</v>
      </c>
      <c r="B1137" t="s">
        <v>4404</v>
      </c>
      <c r="C1137" t="s">
        <v>4405</v>
      </c>
      <c r="D1137" t="s">
        <v>37</v>
      </c>
      <c r="E1137" t="s">
        <v>37</v>
      </c>
      <c r="F1137" t="s">
        <v>2650</v>
      </c>
      <c r="G1137" t="s">
        <v>3075</v>
      </c>
      <c r="I1137" s="151" t="str">
        <f ca="1">IFERROR(VLOOKUP(ROWS($I$2:I1137),$A$2:$B$1572,2,0),"")</f>
        <v>Qiumei HU</v>
      </c>
      <c r="K1137" s="151" t="str">
        <f t="shared" ca="1" si="17"/>
        <v>Qiumei HU</v>
      </c>
    </row>
    <row r="1138" spans="1:11" x14ac:dyDescent="0.25">
      <c r="A1138" s="151">
        <f ca="1">IF(ISNUMBER(SEARCH('Resource Plan'!$C$10,B1138,1)),MAX($A$1:A1137)+1,0)</f>
        <v>1137</v>
      </c>
      <c r="B1138" t="s">
        <v>5690</v>
      </c>
      <c r="C1138" t="s">
        <v>5691</v>
      </c>
      <c r="D1138" t="s">
        <v>37</v>
      </c>
      <c r="E1138" t="s">
        <v>37</v>
      </c>
      <c r="F1138" t="s">
        <v>2650</v>
      </c>
      <c r="G1138" t="s">
        <v>2721</v>
      </c>
      <c r="I1138" s="151" t="str">
        <f ca="1">IFERROR(VLOOKUP(ROWS($I$2:I1138),$A$2:$B$1572,2,0),"")</f>
        <v>Qiusi FAN</v>
      </c>
      <c r="K1138" s="151" t="str">
        <f t="shared" ca="1" si="17"/>
        <v>Qiusi FAN</v>
      </c>
    </row>
    <row r="1139" spans="1:11" x14ac:dyDescent="0.25">
      <c r="A1139" s="151">
        <f ca="1">IF(ISNUMBER(SEARCH('Resource Plan'!$C$10,B1139,1)),MAX($A$1:A1138)+1,0)</f>
        <v>1138</v>
      </c>
      <c r="B1139" t="s">
        <v>4265</v>
      </c>
      <c r="C1139" t="s">
        <v>4266</v>
      </c>
      <c r="D1139" t="s">
        <v>3107</v>
      </c>
      <c r="E1139" t="s">
        <v>40</v>
      </c>
      <c r="F1139" t="s">
        <v>2650</v>
      </c>
      <c r="G1139" t="s">
        <v>2721</v>
      </c>
      <c r="I1139" s="151" t="str">
        <f ca="1">IFERROR(VLOOKUP(ROWS($I$2:I1139),$A$2:$B$1572,2,0),"")</f>
        <v>Qwai Perkins</v>
      </c>
      <c r="K1139" s="151" t="str">
        <f t="shared" ca="1" si="17"/>
        <v>Qwai Perkins</v>
      </c>
    </row>
    <row r="1140" spans="1:11" x14ac:dyDescent="0.25">
      <c r="A1140" s="151">
        <f ca="1">IF(ISNUMBER(SEARCH('Resource Plan'!$C$10,B1140,1)),MAX($A$1:A1139)+1,0)</f>
        <v>1139</v>
      </c>
      <c r="B1140" t="s">
        <v>6070</v>
      </c>
      <c r="C1140" t="s">
        <v>6144</v>
      </c>
      <c r="D1140" t="s">
        <v>301</v>
      </c>
      <c r="E1140" t="s">
        <v>36</v>
      </c>
      <c r="F1140" t="s">
        <v>2650</v>
      </c>
      <c r="G1140" t="s">
        <v>6170</v>
      </c>
      <c r="I1140" s="151" t="str">
        <f ca="1">IFERROR(VLOOKUP(ROWS($I$2:I1140),$A$2:$B$1572,2,0),"")</f>
        <v>Rachael Saywell</v>
      </c>
      <c r="K1140" s="151" t="str">
        <f t="shared" ca="1" si="17"/>
        <v>Rachael Saywell</v>
      </c>
    </row>
    <row r="1141" spans="1:11" x14ac:dyDescent="0.25">
      <c r="A1141" s="151">
        <f ca="1">IF(ISNUMBER(SEARCH('Resource Plan'!$C$10,B1141,1)),MAX($A$1:A1140)+1,0)</f>
        <v>1140</v>
      </c>
      <c r="B1141" t="s">
        <v>4576</v>
      </c>
      <c r="C1141" t="s">
        <v>4577</v>
      </c>
      <c r="D1141" t="s">
        <v>321</v>
      </c>
      <c r="E1141" t="s">
        <v>7267</v>
      </c>
      <c r="F1141" t="s">
        <v>2650</v>
      </c>
      <c r="G1141" t="s">
        <v>3112</v>
      </c>
      <c r="I1141" s="151" t="str">
        <f ca="1">IFERROR(VLOOKUP(ROWS($I$2:I1141),$A$2:$B$1572,2,0),"")</f>
        <v>Radim RAUS</v>
      </c>
      <c r="K1141" s="151" t="str">
        <f t="shared" ca="1" si="17"/>
        <v>Radim RAUS</v>
      </c>
    </row>
    <row r="1142" spans="1:11" x14ac:dyDescent="0.25">
      <c r="A1142" s="151">
        <f ca="1">IF(ISNUMBER(SEARCH('Resource Plan'!$C$10,B1142,1)),MAX($A$1:A1141)+1,0)</f>
        <v>1141</v>
      </c>
      <c r="B1142" t="s">
        <v>4724</v>
      </c>
      <c r="C1142" t="s">
        <v>4725</v>
      </c>
      <c r="D1142" t="s">
        <v>108</v>
      </c>
      <c r="E1142" t="s">
        <v>7268</v>
      </c>
      <c r="F1142" t="s">
        <v>2650</v>
      </c>
      <c r="G1142" t="s">
        <v>4609</v>
      </c>
      <c r="I1142" s="151" t="str">
        <f ca="1">IFERROR(VLOOKUP(ROWS($I$2:I1142),$A$2:$B$1572,2,0),"")</f>
        <v>Raj RAJAGOPALAN</v>
      </c>
      <c r="K1142" s="151" t="str">
        <f t="shared" ca="1" si="17"/>
        <v>Raj RAJAGOPALAN</v>
      </c>
    </row>
    <row r="1143" spans="1:11" x14ac:dyDescent="0.25">
      <c r="A1143" s="151">
        <f ca="1">IF(ISNUMBER(SEARCH('Resource Plan'!$C$10,B1143,1)),MAX($A$1:A1142)+1,0)</f>
        <v>1142</v>
      </c>
      <c r="B1143" t="s">
        <v>3249</v>
      </c>
      <c r="C1143" t="s">
        <v>3250</v>
      </c>
      <c r="D1143" t="s">
        <v>3107</v>
      </c>
      <c r="E1143" t="s">
        <v>40</v>
      </c>
      <c r="F1143" t="s">
        <v>2650</v>
      </c>
      <c r="G1143" t="s">
        <v>2658</v>
      </c>
      <c r="I1143" s="151" t="str">
        <f ca="1">IFERROR(VLOOKUP(ROWS($I$2:I1143),$A$2:$B$1572,2,0),"")</f>
        <v>RAJESH KHATRI</v>
      </c>
      <c r="K1143" s="151" t="str">
        <f t="shared" ca="1" si="17"/>
        <v>RAJESH KHATRI</v>
      </c>
    </row>
    <row r="1144" spans="1:11" x14ac:dyDescent="0.25">
      <c r="A1144" s="151">
        <f ca="1">IF(ISNUMBER(SEARCH('Resource Plan'!$C$10,B1144,1)),MAX($A$1:A1143)+1,0)</f>
        <v>1143</v>
      </c>
      <c r="B1144" t="s">
        <v>5164</v>
      </c>
      <c r="C1144" t="s">
        <v>5165</v>
      </c>
      <c r="D1144" t="s">
        <v>310</v>
      </c>
      <c r="E1144" t="s">
        <v>7267</v>
      </c>
      <c r="F1144" t="s">
        <v>2650</v>
      </c>
      <c r="G1144" t="s">
        <v>2716</v>
      </c>
      <c r="I1144" s="151" t="str">
        <f ca="1">IFERROR(VLOOKUP(ROWS($I$2:I1144),$A$2:$B$1572,2,0),"")</f>
        <v>Rajmund JURENKA</v>
      </c>
      <c r="K1144" s="151" t="str">
        <f t="shared" ca="1" si="17"/>
        <v>Rajmund JURENKA</v>
      </c>
    </row>
    <row r="1145" spans="1:11" x14ac:dyDescent="0.25">
      <c r="A1145" s="151">
        <f ca="1">IF(ISNUMBER(SEARCH('Resource Plan'!$C$10,B1145,1)),MAX($A$1:A1144)+1,0)</f>
        <v>1144</v>
      </c>
      <c r="B1145" t="s">
        <v>4732</v>
      </c>
      <c r="C1145" t="s">
        <v>4733</v>
      </c>
      <c r="D1145" t="s">
        <v>108</v>
      </c>
      <c r="E1145" t="s">
        <v>7268</v>
      </c>
      <c r="F1145" t="s">
        <v>2650</v>
      </c>
      <c r="G1145" t="s">
        <v>2711</v>
      </c>
      <c r="I1145" s="151" t="str">
        <f ca="1">IFERROR(VLOOKUP(ROWS($I$2:I1145),$A$2:$B$1572,2,0),"")</f>
        <v>RAMESH IYER</v>
      </c>
      <c r="K1145" s="151" t="str">
        <f t="shared" ca="1" si="17"/>
        <v>RAMESH IYER</v>
      </c>
    </row>
    <row r="1146" spans="1:11" x14ac:dyDescent="0.25">
      <c r="A1146" s="151">
        <f ca="1">IF(ISNUMBER(SEARCH('Resource Plan'!$C$10,B1146,1)),MAX($A$1:A1145)+1,0)</f>
        <v>1145</v>
      </c>
      <c r="B1146" t="s">
        <v>2722</v>
      </c>
      <c r="C1146" t="s">
        <v>2723</v>
      </c>
      <c r="D1146" t="s">
        <v>318</v>
      </c>
      <c r="E1146" t="s">
        <v>2649</v>
      </c>
      <c r="F1146" t="s">
        <v>2650</v>
      </c>
      <c r="G1146" t="s">
        <v>2721</v>
      </c>
      <c r="I1146" s="151" t="str">
        <f ca="1">IFERROR(VLOOKUP(ROWS($I$2:I1146),$A$2:$B$1572,2,0),"")</f>
        <v>Ramlan Bin AHMAD</v>
      </c>
      <c r="K1146" s="151" t="str">
        <f t="shared" ca="1" si="17"/>
        <v>Ramlan Bin AHMAD</v>
      </c>
    </row>
    <row r="1147" spans="1:11" x14ac:dyDescent="0.25">
      <c r="A1147" s="151">
        <f ca="1">IF(ISNUMBER(SEARCH('Resource Plan'!$C$10,B1147,1)),MAX($A$1:A1146)+1,0)</f>
        <v>1146</v>
      </c>
      <c r="B1147" t="s">
        <v>5505</v>
      </c>
      <c r="C1147" t="s">
        <v>5506</v>
      </c>
      <c r="D1147" t="s">
        <v>310</v>
      </c>
      <c r="E1147" t="s">
        <v>7267</v>
      </c>
      <c r="F1147" t="s">
        <v>2650</v>
      </c>
      <c r="G1147" t="s">
        <v>2658</v>
      </c>
      <c r="I1147" s="151" t="str">
        <f ca="1">IFERROR(VLOOKUP(ROWS($I$2:I1147),$A$2:$B$1572,2,0),"")</f>
        <v>Ramona Futyu-Panka</v>
      </c>
      <c r="K1147" s="151" t="str">
        <f t="shared" ca="1" si="17"/>
        <v>Ramona Futyu-Panka</v>
      </c>
    </row>
    <row r="1148" spans="1:11" x14ac:dyDescent="0.25">
      <c r="A1148" s="151">
        <f ca="1">IF(ISNUMBER(SEARCH('Resource Plan'!$C$10,B1148,1)),MAX($A$1:A1147)+1,0)</f>
        <v>1147</v>
      </c>
      <c r="B1148" t="s">
        <v>3152</v>
      </c>
      <c r="C1148" t="s">
        <v>3153</v>
      </c>
      <c r="D1148" t="s">
        <v>106</v>
      </c>
      <c r="E1148" t="s">
        <v>40</v>
      </c>
      <c r="F1148" t="s">
        <v>2650</v>
      </c>
      <c r="G1148" t="s">
        <v>2716</v>
      </c>
      <c r="I1148" s="151" t="str">
        <f ca="1">IFERROR(VLOOKUP(ROWS($I$2:I1148),$A$2:$B$1572,2,0),"")</f>
        <v>Randy Collins</v>
      </c>
      <c r="K1148" s="151" t="str">
        <f t="shared" ca="1" si="17"/>
        <v>Randy Collins</v>
      </c>
    </row>
    <row r="1149" spans="1:11" x14ac:dyDescent="0.25">
      <c r="A1149" s="151">
        <f ca="1">IF(ISNUMBER(SEARCH('Resource Plan'!$C$10,B1149,1)),MAX($A$1:A1148)+1,0)</f>
        <v>1148</v>
      </c>
      <c r="B1149" t="s">
        <v>4251</v>
      </c>
      <c r="C1149" t="s">
        <v>4252</v>
      </c>
      <c r="D1149" t="s">
        <v>3107</v>
      </c>
      <c r="E1149" t="s">
        <v>40</v>
      </c>
      <c r="F1149" t="s">
        <v>2650</v>
      </c>
      <c r="G1149" t="s">
        <v>2721</v>
      </c>
      <c r="I1149" s="151" t="str">
        <f ca="1">IFERROR(VLOOKUP(ROWS($I$2:I1149),$A$2:$B$1572,2,0),"")</f>
        <v>Randy Gonzalez</v>
      </c>
      <c r="K1149" s="151" t="str">
        <f t="shared" ca="1" si="17"/>
        <v>Randy Gonzalez</v>
      </c>
    </row>
    <row r="1150" spans="1:11" x14ac:dyDescent="0.25">
      <c r="A1150" s="151">
        <f ca="1">IF(ISNUMBER(SEARCH('Resource Plan'!$C$10,B1150,1)),MAX($A$1:A1149)+1,0)</f>
        <v>1149</v>
      </c>
      <c r="B1150" t="s">
        <v>5577</v>
      </c>
      <c r="C1150" t="s">
        <v>5578</v>
      </c>
      <c r="D1150" t="s">
        <v>37</v>
      </c>
      <c r="E1150" t="s">
        <v>37</v>
      </c>
      <c r="F1150" t="s">
        <v>2650</v>
      </c>
      <c r="G1150" t="s">
        <v>2716</v>
      </c>
      <c r="I1150" s="151" t="str">
        <f ca="1">IFERROR(VLOOKUP(ROWS($I$2:I1150),$A$2:$B$1572,2,0),"")</f>
        <v>Rang ZHOU</v>
      </c>
      <c r="K1150" s="151" t="str">
        <f t="shared" ca="1" si="17"/>
        <v>Rang ZHOU</v>
      </c>
    </row>
    <row r="1151" spans="1:11" x14ac:dyDescent="0.25">
      <c r="A1151" s="151">
        <f ca="1">IF(ISNUMBER(SEARCH('Resource Plan'!$C$10,B1151,1)),MAX($A$1:A1150)+1,0)</f>
        <v>1150</v>
      </c>
      <c r="B1151" t="s">
        <v>4589</v>
      </c>
      <c r="C1151" t="s">
        <v>4590</v>
      </c>
      <c r="D1151" t="s">
        <v>320</v>
      </c>
      <c r="E1151" t="s">
        <v>7267</v>
      </c>
      <c r="F1151" t="s">
        <v>2650</v>
      </c>
      <c r="G1151" t="s">
        <v>4465</v>
      </c>
      <c r="I1151" s="151" t="str">
        <f ca="1">IFERROR(VLOOKUP(ROWS($I$2:I1151),$A$2:$B$1572,2,0),"")</f>
        <v>Raquel Gasco</v>
      </c>
      <c r="K1151" s="151" t="str">
        <f t="shared" ca="1" si="17"/>
        <v>Raquel Gasco</v>
      </c>
    </row>
    <row r="1152" spans="1:11" x14ac:dyDescent="0.25">
      <c r="A1152" s="151">
        <f ca="1">IF(ISNUMBER(SEARCH('Resource Plan'!$C$10,B1152,1)),MAX($A$1:A1151)+1,0)</f>
        <v>1151</v>
      </c>
      <c r="B1152" t="s">
        <v>5005</v>
      </c>
      <c r="C1152" t="s">
        <v>5006</v>
      </c>
      <c r="D1152" t="s">
        <v>318</v>
      </c>
      <c r="E1152" t="s">
        <v>2649</v>
      </c>
      <c r="F1152" t="s">
        <v>2650</v>
      </c>
      <c r="G1152" t="s">
        <v>4290</v>
      </c>
      <c r="I1152" s="151" t="str">
        <f ca="1">IFERROR(VLOOKUP(ROWS($I$2:I1152),$A$2:$B$1572,2,0),"")</f>
        <v>Raquel VILLANUEVA</v>
      </c>
      <c r="K1152" s="151" t="str">
        <f t="shared" ca="1" si="17"/>
        <v>Raquel VILLANUEVA</v>
      </c>
    </row>
    <row r="1153" spans="1:11" x14ac:dyDescent="0.25">
      <c r="A1153" s="151">
        <f ca="1">IF(ISNUMBER(SEARCH('Resource Plan'!$C$10,B1153,1)),MAX($A$1:A1152)+1,0)</f>
        <v>1152</v>
      </c>
      <c r="B1153" t="s">
        <v>3186</v>
      </c>
      <c r="C1153" t="s">
        <v>3187</v>
      </c>
      <c r="D1153" t="s">
        <v>3107</v>
      </c>
      <c r="E1153" t="s">
        <v>40</v>
      </c>
      <c r="F1153" t="s">
        <v>2650</v>
      </c>
      <c r="G1153" t="s">
        <v>2716</v>
      </c>
      <c r="I1153" s="151" t="str">
        <f ca="1">IFERROR(VLOOKUP(ROWS($I$2:I1153),$A$2:$B$1572,2,0),"")</f>
        <v>Raymond Ramirez</v>
      </c>
      <c r="K1153" s="151" t="str">
        <f t="shared" ca="1" si="17"/>
        <v>Raymond Ramirez</v>
      </c>
    </row>
    <row r="1154" spans="1:11" x14ac:dyDescent="0.25">
      <c r="A1154" s="151">
        <f ca="1">IF(ISNUMBER(SEARCH('Resource Plan'!$C$10,B1154,1)),MAX($A$1:A1153)+1,0)</f>
        <v>1153</v>
      </c>
      <c r="B1154" t="s">
        <v>5417</v>
      </c>
      <c r="C1154" t="s">
        <v>5418</v>
      </c>
      <c r="D1154" t="s">
        <v>310</v>
      </c>
      <c r="E1154" t="s">
        <v>7267</v>
      </c>
      <c r="F1154" t="s">
        <v>2650</v>
      </c>
      <c r="G1154" t="s">
        <v>2716</v>
      </c>
      <c r="I1154" s="151" t="str">
        <f ca="1">IFERROR(VLOOKUP(ROWS($I$2:I1154),$A$2:$B$1572,2,0),"")</f>
        <v>Raymond Toth</v>
      </c>
      <c r="K1154" s="151" t="str">
        <f t="shared" ca="1" si="17"/>
        <v>Raymond Toth</v>
      </c>
    </row>
    <row r="1155" spans="1:11" x14ac:dyDescent="0.25">
      <c r="A1155" s="151">
        <f ca="1">IF(ISNUMBER(SEARCH('Resource Plan'!$C$10,B1155,1)),MAX($A$1:A1154)+1,0)</f>
        <v>1154</v>
      </c>
      <c r="B1155" t="s">
        <v>4000</v>
      </c>
      <c r="C1155" t="s">
        <v>4001</v>
      </c>
      <c r="D1155" t="s">
        <v>3107</v>
      </c>
      <c r="E1155" t="s">
        <v>40</v>
      </c>
      <c r="F1155" t="s">
        <v>2650</v>
      </c>
      <c r="G1155" t="s">
        <v>2940</v>
      </c>
      <c r="I1155" s="151" t="str">
        <f ca="1">IFERROR(VLOOKUP(ROWS($I$2:I1155),$A$2:$B$1572,2,0),"")</f>
        <v>Rebekah Mitchell</v>
      </c>
      <c r="K1155" s="151" t="str">
        <f t="shared" ref="K1155:K1218" ca="1" si="18">OFFSET($I$2,,,$K$1)</f>
        <v>Rebekah Mitchell</v>
      </c>
    </row>
    <row r="1156" spans="1:11" x14ac:dyDescent="0.25">
      <c r="A1156" s="151">
        <f ca="1">IF(ISNUMBER(SEARCH('Resource Plan'!$C$10,B1156,1)),MAX($A$1:A1155)+1,0)</f>
        <v>1155</v>
      </c>
      <c r="B1156" t="s">
        <v>3287</v>
      </c>
      <c r="C1156" t="s">
        <v>3288</v>
      </c>
      <c r="D1156" t="s">
        <v>3107</v>
      </c>
      <c r="E1156" t="s">
        <v>40</v>
      </c>
      <c r="F1156" t="s">
        <v>2650</v>
      </c>
      <c r="G1156" t="s">
        <v>2728</v>
      </c>
      <c r="I1156" s="151" t="str">
        <f ca="1">IFERROR(VLOOKUP(ROWS($I$2:I1156),$A$2:$B$1572,2,0),"")</f>
        <v>Reginald Lomax</v>
      </c>
      <c r="K1156" s="151" t="str">
        <f t="shared" ca="1" si="18"/>
        <v>Reginald Lomax</v>
      </c>
    </row>
    <row r="1157" spans="1:11" x14ac:dyDescent="0.25">
      <c r="A1157" s="151">
        <f ca="1">IF(ISNUMBER(SEARCH('Resource Plan'!$C$10,B1157,1)),MAX($A$1:A1156)+1,0)</f>
        <v>1156</v>
      </c>
      <c r="B1157" t="s">
        <v>4494</v>
      </c>
      <c r="C1157" t="s">
        <v>4495</v>
      </c>
      <c r="D1157" t="s">
        <v>83</v>
      </c>
      <c r="E1157" t="s">
        <v>7267</v>
      </c>
      <c r="F1157" t="s">
        <v>2650</v>
      </c>
      <c r="G1157" t="s">
        <v>4483</v>
      </c>
      <c r="I1157" s="151" t="str">
        <f ca="1">IFERROR(VLOOKUP(ROWS($I$2:I1157),$A$2:$B$1572,2,0),"")</f>
        <v>REGIS BRIOT</v>
      </c>
      <c r="K1157" s="151" t="str">
        <f t="shared" ca="1" si="18"/>
        <v>REGIS BRIOT</v>
      </c>
    </row>
    <row r="1158" spans="1:11" x14ac:dyDescent="0.25">
      <c r="A1158" s="151">
        <f ca="1">IF(ISNUMBER(SEARCH('Resource Plan'!$C$10,B1158,1)),MAX($A$1:A1157)+1,0)</f>
        <v>1157</v>
      </c>
      <c r="B1158" t="s">
        <v>5248</v>
      </c>
      <c r="C1158" t="s">
        <v>5249</v>
      </c>
      <c r="D1158" t="s">
        <v>310</v>
      </c>
      <c r="E1158" t="s">
        <v>7267</v>
      </c>
      <c r="F1158" t="s">
        <v>2650</v>
      </c>
      <c r="G1158" t="s">
        <v>2716</v>
      </c>
      <c r="I1158" s="151" t="str">
        <f ca="1">IFERROR(VLOOKUP(ROWS($I$2:I1158),$A$2:$B$1572,2,0),"")</f>
        <v>Reka Mihaly</v>
      </c>
      <c r="K1158" s="151" t="str">
        <f t="shared" ca="1" si="18"/>
        <v>Reka Mihaly</v>
      </c>
    </row>
    <row r="1159" spans="1:11" x14ac:dyDescent="0.25">
      <c r="A1159" s="151">
        <f ca="1">IF(ISNUMBER(SEARCH('Resource Plan'!$C$10,B1159,1)),MAX($A$1:A1158)+1,0)</f>
        <v>1158</v>
      </c>
      <c r="B1159" t="s">
        <v>5097</v>
      </c>
      <c r="C1159" t="s">
        <v>5098</v>
      </c>
      <c r="D1159" t="s">
        <v>318</v>
      </c>
      <c r="E1159" t="s">
        <v>34</v>
      </c>
      <c r="F1159" t="s">
        <v>2650</v>
      </c>
      <c r="G1159" t="s">
        <v>4609</v>
      </c>
      <c r="I1159" s="151" t="str">
        <f ca="1">IFERROR(VLOOKUP(ROWS($I$2:I1159),$A$2:$B$1572,2,0),"")</f>
        <v>Remi Jean Montreau</v>
      </c>
      <c r="K1159" s="151" t="str">
        <f t="shared" ca="1" si="18"/>
        <v>Remi Jean Montreau</v>
      </c>
    </row>
    <row r="1160" spans="1:11" x14ac:dyDescent="0.25">
      <c r="A1160" s="151">
        <f ca="1">IF(ISNUMBER(SEARCH('Resource Plan'!$C$10,B1160,1)),MAX($A$1:A1159)+1,0)</f>
        <v>1159</v>
      </c>
      <c r="B1160" t="s">
        <v>6071</v>
      </c>
      <c r="C1160" t="s">
        <v>6145</v>
      </c>
      <c r="D1160" t="s">
        <v>4580</v>
      </c>
      <c r="E1160" t="s">
        <v>7267</v>
      </c>
      <c r="F1160" t="s">
        <v>2650</v>
      </c>
      <c r="G1160" t="s">
        <v>2950</v>
      </c>
      <c r="I1160" s="151" t="str">
        <f ca="1">IFERROR(VLOOKUP(ROWS($I$2:I1160),$A$2:$B$1572,2,0),"")</f>
        <v>Remon te Voert</v>
      </c>
      <c r="K1160" s="151" t="str">
        <f t="shared" ca="1" si="18"/>
        <v>Remon te Voert</v>
      </c>
    </row>
    <row r="1161" spans="1:11" x14ac:dyDescent="0.25">
      <c r="A1161" s="151">
        <f ca="1">IF(ISNUMBER(SEARCH('Resource Plan'!$C$10,B1161,1)),MAX($A$1:A1160)+1,0)</f>
        <v>1160</v>
      </c>
      <c r="B1161" t="s">
        <v>4781</v>
      </c>
      <c r="C1161" t="s">
        <v>4782</v>
      </c>
      <c r="D1161" t="s">
        <v>105</v>
      </c>
      <c r="E1161" t="s">
        <v>39</v>
      </c>
      <c r="F1161" t="s">
        <v>2650</v>
      </c>
      <c r="G1161" t="s">
        <v>3778</v>
      </c>
      <c r="I1161" s="151" t="str">
        <f ca="1">IFERROR(VLOOKUP(ROWS($I$2:I1161),$A$2:$B$1572,2,0),"")</f>
        <v>RENAN UEHARA</v>
      </c>
      <c r="K1161" s="151" t="str">
        <f t="shared" ca="1" si="18"/>
        <v>RENAN UEHARA</v>
      </c>
    </row>
    <row r="1162" spans="1:11" x14ac:dyDescent="0.25">
      <c r="A1162" s="151">
        <f ca="1">IF(ISNUMBER(SEARCH('Resource Plan'!$C$10,B1162,1)),MAX($A$1:A1161)+1,0)</f>
        <v>1161</v>
      </c>
      <c r="B1162" t="s">
        <v>4796</v>
      </c>
      <c r="C1162" t="s">
        <v>4797</v>
      </c>
      <c r="D1162" t="s">
        <v>105</v>
      </c>
      <c r="E1162" t="s">
        <v>39</v>
      </c>
      <c r="F1162" t="s">
        <v>2650</v>
      </c>
      <c r="G1162" t="s">
        <v>3807</v>
      </c>
      <c r="I1162" s="151" t="str">
        <f ca="1">IFERROR(VLOOKUP(ROWS($I$2:I1162),$A$2:$B$1572,2,0),"")</f>
        <v>RENATO DAS DORES</v>
      </c>
      <c r="K1162" s="151" t="str">
        <f t="shared" ca="1" si="18"/>
        <v>RENATO DAS DORES</v>
      </c>
    </row>
    <row r="1163" spans="1:11" x14ac:dyDescent="0.25">
      <c r="A1163" s="151">
        <f ca="1">IF(ISNUMBER(SEARCH('Resource Plan'!$C$10,B1163,1)),MAX($A$1:A1162)+1,0)</f>
        <v>1162</v>
      </c>
      <c r="B1163" t="s">
        <v>4169</v>
      </c>
      <c r="C1163" t="s">
        <v>4170</v>
      </c>
      <c r="D1163" t="s">
        <v>3107</v>
      </c>
      <c r="E1163" t="s">
        <v>40</v>
      </c>
      <c r="F1163" t="s">
        <v>2650</v>
      </c>
      <c r="G1163" t="s">
        <v>2721</v>
      </c>
      <c r="I1163" s="151" t="str">
        <f ca="1">IFERROR(VLOOKUP(ROWS($I$2:I1163),$A$2:$B$1572,2,0),"")</f>
        <v>Rene Ramirez</v>
      </c>
      <c r="K1163" s="151" t="str">
        <f t="shared" ca="1" si="18"/>
        <v>Rene Ramirez</v>
      </c>
    </row>
    <row r="1164" spans="1:11" x14ac:dyDescent="0.25">
      <c r="A1164" s="151">
        <f ca="1">IF(ISNUMBER(SEARCH('Resource Plan'!$C$10,B1164,1)),MAX($A$1:A1163)+1,0)</f>
        <v>1163</v>
      </c>
      <c r="B1164" t="s">
        <v>4030</v>
      </c>
      <c r="C1164" t="s">
        <v>4031</v>
      </c>
      <c r="D1164" t="s">
        <v>3107</v>
      </c>
      <c r="E1164" t="s">
        <v>40</v>
      </c>
      <c r="F1164" t="s">
        <v>2650</v>
      </c>
      <c r="G1164" t="s">
        <v>2716</v>
      </c>
      <c r="I1164" s="151" t="str">
        <f ca="1">IFERROR(VLOOKUP(ROWS($I$2:I1164),$A$2:$B$1572,2,0),"")</f>
        <v>Rex Harrill</v>
      </c>
      <c r="K1164" s="151" t="str">
        <f t="shared" ca="1" si="18"/>
        <v>Rex Harrill</v>
      </c>
    </row>
    <row r="1165" spans="1:11" x14ac:dyDescent="0.25">
      <c r="A1165" s="151">
        <f ca="1">IF(ISNUMBER(SEARCH('Resource Plan'!$C$10,B1165,1)),MAX($A$1:A1164)+1,0)</f>
        <v>1164</v>
      </c>
      <c r="B1165" t="s">
        <v>4512</v>
      </c>
      <c r="C1165" t="s">
        <v>4513</v>
      </c>
      <c r="D1165" t="s">
        <v>83</v>
      </c>
      <c r="E1165" t="s">
        <v>7267</v>
      </c>
      <c r="F1165" t="s">
        <v>2650</v>
      </c>
      <c r="G1165" t="s">
        <v>2651</v>
      </c>
      <c r="I1165" s="151" t="str">
        <f ca="1">IFERROR(VLOOKUP(ROWS($I$2:I1165),$A$2:$B$1572,2,0),"")</f>
        <v>REYNALD LEFEBVRE</v>
      </c>
      <c r="K1165" s="151" t="str">
        <f t="shared" ca="1" si="18"/>
        <v>REYNALD LEFEBVRE</v>
      </c>
    </row>
    <row r="1166" spans="1:11" x14ac:dyDescent="0.25">
      <c r="A1166" s="151">
        <f ca="1">IF(ISNUMBER(SEARCH('Resource Plan'!$C$10,B1166,1)),MAX($A$1:A1165)+1,0)</f>
        <v>1165</v>
      </c>
      <c r="B1166" t="s">
        <v>4893</v>
      </c>
      <c r="C1166" t="s">
        <v>4894</v>
      </c>
      <c r="D1166" t="s">
        <v>316</v>
      </c>
      <c r="E1166" t="s">
        <v>2649</v>
      </c>
      <c r="F1166" t="s">
        <v>2650</v>
      </c>
      <c r="G1166" t="s">
        <v>3635</v>
      </c>
      <c r="I1166" s="151" t="str">
        <f ca="1">IFERROR(VLOOKUP(ROWS($I$2:I1166),$A$2:$B$1572,2,0),"")</f>
        <v>Rhila DANAO - DIAZ</v>
      </c>
      <c r="K1166" s="151" t="str">
        <f t="shared" ca="1" si="18"/>
        <v>Rhila DANAO - DIAZ</v>
      </c>
    </row>
    <row r="1167" spans="1:11" x14ac:dyDescent="0.25">
      <c r="A1167" s="151">
        <f ca="1">IF(ISNUMBER(SEARCH('Resource Plan'!$C$10,B1167,1)),MAX($A$1:A1166)+1,0)</f>
        <v>1166</v>
      </c>
      <c r="B1167" t="s">
        <v>6072</v>
      </c>
      <c r="C1167" t="s">
        <v>6146</v>
      </c>
      <c r="D1167" t="s">
        <v>105</v>
      </c>
      <c r="E1167" t="s">
        <v>39</v>
      </c>
      <c r="F1167" t="s">
        <v>2650</v>
      </c>
      <c r="G1167" t="s">
        <v>3546</v>
      </c>
      <c r="I1167" s="151" t="str">
        <f ca="1">IFERROR(VLOOKUP(ROWS($I$2:I1167),$A$2:$B$1572,2,0),"")</f>
        <v>RICARDO HORIE</v>
      </c>
      <c r="K1167" s="151" t="str">
        <f t="shared" ca="1" si="18"/>
        <v>RICARDO HORIE</v>
      </c>
    </row>
    <row r="1168" spans="1:11" x14ac:dyDescent="0.25">
      <c r="A1168" s="151">
        <f ca="1">IF(ISNUMBER(SEARCH('Resource Plan'!$C$10,B1168,1)),MAX($A$1:A1167)+1,0)</f>
        <v>1167</v>
      </c>
      <c r="B1168" t="s">
        <v>5101</v>
      </c>
      <c r="C1168" t="s">
        <v>5102</v>
      </c>
      <c r="D1168" t="s">
        <v>318</v>
      </c>
      <c r="E1168" t="s">
        <v>34</v>
      </c>
      <c r="F1168" t="s">
        <v>2650</v>
      </c>
      <c r="G1168" t="s">
        <v>4609</v>
      </c>
      <c r="I1168" s="151" t="str">
        <f ca="1">IFERROR(VLOOKUP(ROWS($I$2:I1168),$A$2:$B$1572,2,0),"")</f>
        <v>Ricardo Jose PENATEZ VILLADIEGO</v>
      </c>
      <c r="K1168" s="151" t="str">
        <f t="shared" ca="1" si="18"/>
        <v>Ricardo Jose PENATEZ VILLADIEGO</v>
      </c>
    </row>
    <row r="1169" spans="1:11" x14ac:dyDescent="0.25">
      <c r="A1169" s="151">
        <f ca="1">IF(ISNUMBER(SEARCH('Resource Plan'!$C$10,B1169,1)),MAX($A$1:A1168)+1,0)</f>
        <v>1168</v>
      </c>
      <c r="B1169" t="s">
        <v>4107</v>
      </c>
      <c r="C1169" t="s">
        <v>4108</v>
      </c>
      <c r="D1169" t="s">
        <v>3788</v>
      </c>
      <c r="E1169" t="s">
        <v>40</v>
      </c>
      <c r="F1169" t="s">
        <v>2650</v>
      </c>
      <c r="G1169" t="s">
        <v>2929</v>
      </c>
      <c r="I1169" s="151" t="str">
        <f ca="1">IFERROR(VLOOKUP(ROWS($I$2:I1169),$A$2:$B$1572,2,0),"")</f>
        <v>Ricardo Laurrabaquio</v>
      </c>
      <c r="K1169" s="151" t="str">
        <f t="shared" ca="1" si="18"/>
        <v>Ricardo Laurrabaquio</v>
      </c>
    </row>
    <row r="1170" spans="1:11" x14ac:dyDescent="0.25">
      <c r="A1170" s="151">
        <f ca="1">IF(ISNUMBER(SEARCH('Resource Plan'!$C$10,B1170,1)),MAX($A$1:A1169)+1,0)</f>
        <v>1169</v>
      </c>
      <c r="B1170" t="s">
        <v>3536</v>
      </c>
      <c r="C1170" t="s">
        <v>3537</v>
      </c>
      <c r="D1170" t="s">
        <v>3107</v>
      </c>
      <c r="E1170" t="s">
        <v>40</v>
      </c>
      <c r="F1170" t="s">
        <v>2650</v>
      </c>
      <c r="G1170" t="s">
        <v>2716</v>
      </c>
      <c r="I1170" s="151" t="str">
        <f ca="1">IFERROR(VLOOKUP(ROWS($I$2:I1170),$A$2:$B$1572,2,0),"")</f>
        <v>Richard DiBello</v>
      </c>
      <c r="K1170" s="151" t="str">
        <f t="shared" ca="1" si="18"/>
        <v>Richard DiBello</v>
      </c>
    </row>
    <row r="1171" spans="1:11" x14ac:dyDescent="0.25">
      <c r="A1171" s="151">
        <f ca="1">IF(ISNUMBER(SEARCH('Resource Plan'!$C$10,B1171,1)),MAX($A$1:A1170)+1,0)</f>
        <v>1170</v>
      </c>
      <c r="B1171" t="s">
        <v>3132</v>
      </c>
      <c r="C1171" t="s">
        <v>3133</v>
      </c>
      <c r="D1171" t="s">
        <v>3107</v>
      </c>
      <c r="E1171" t="s">
        <v>40</v>
      </c>
      <c r="F1171" t="s">
        <v>2650</v>
      </c>
      <c r="G1171" t="s">
        <v>2986</v>
      </c>
      <c r="I1171" s="151" t="str">
        <f ca="1">IFERROR(VLOOKUP(ROWS($I$2:I1171),$A$2:$B$1572,2,0),"")</f>
        <v>Richard Lawyer</v>
      </c>
      <c r="K1171" s="151" t="str">
        <f t="shared" ca="1" si="18"/>
        <v>Richard Lawyer</v>
      </c>
    </row>
    <row r="1172" spans="1:11" x14ac:dyDescent="0.25">
      <c r="A1172" s="151">
        <f ca="1">IF(ISNUMBER(SEARCH('Resource Plan'!$C$10,B1172,1)),MAX($A$1:A1171)+1,0)</f>
        <v>1171</v>
      </c>
      <c r="B1172" t="s">
        <v>4288</v>
      </c>
      <c r="C1172" t="s">
        <v>4289</v>
      </c>
      <c r="D1172" t="s">
        <v>3107</v>
      </c>
      <c r="E1172" t="s">
        <v>40</v>
      </c>
      <c r="F1172" t="s">
        <v>2650</v>
      </c>
      <c r="G1172" t="s">
        <v>4290</v>
      </c>
      <c r="I1172" s="151" t="str">
        <f ca="1">IFERROR(VLOOKUP(ROWS($I$2:I1172),$A$2:$B$1572,2,0),"")</f>
        <v>Richard Morden</v>
      </c>
      <c r="K1172" s="151" t="str">
        <f t="shared" ca="1" si="18"/>
        <v>Richard Morden</v>
      </c>
    </row>
    <row r="1173" spans="1:11" x14ac:dyDescent="0.25">
      <c r="A1173" s="151">
        <f ca="1">IF(ISNUMBER(SEARCH('Resource Plan'!$C$10,B1173,1)),MAX($A$1:A1172)+1,0)</f>
        <v>1172</v>
      </c>
      <c r="B1173" t="s">
        <v>5073</v>
      </c>
      <c r="C1173" t="s">
        <v>5074</v>
      </c>
      <c r="D1173" t="s">
        <v>3107</v>
      </c>
      <c r="E1173" t="s">
        <v>34</v>
      </c>
      <c r="F1173" t="s">
        <v>2650</v>
      </c>
      <c r="G1173" t="s">
        <v>5033</v>
      </c>
      <c r="I1173" s="151" t="str">
        <f ca="1">IFERROR(VLOOKUP(ROWS($I$2:I1173),$A$2:$B$1572,2,0),"")</f>
        <v>RICHARD MORRISSEY</v>
      </c>
      <c r="K1173" s="151" t="str">
        <f t="shared" ca="1" si="18"/>
        <v>RICHARD MORRISSEY</v>
      </c>
    </row>
    <row r="1174" spans="1:11" x14ac:dyDescent="0.25">
      <c r="A1174" s="151">
        <f ca="1">IF(ISNUMBER(SEARCH('Resource Plan'!$C$10,B1174,1)),MAX($A$1:A1173)+1,0)</f>
        <v>1173</v>
      </c>
      <c r="B1174" t="s">
        <v>3335</v>
      </c>
      <c r="C1174" t="s">
        <v>3336</v>
      </c>
      <c r="D1174" t="s">
        <v>3107</v>
      </c>
      <c r="E1174" t="s">
        <v>40</v>
      </c>
      <c r="F1174" t="s">
        <v>2650</v>
      </c>
      <c r="G1174" t="s">
        <v>2716</v>
      </c>
      <c r="I1174" s="151" t="str">
        <f ca="1">IFERROR(VLOOKUP(ROWS($I$2:I1174),$A$2:$B$1572,2,0),"")</f>
        <v>RICHARD SNOWDEN</v>
      </c>
      <c r="K1174" s="151" t="str">
        <f t="shared" ca="1" si="18"/>
        <v>RICHARD SNOWDEN</v>
      </c>
    </row>
    <row r="1175" spans="1:11" x14ac:dyDescent="0.25">
      <c r="A1175" s="151">
        <f ca="1">IF(ISNUMBER(SEARCH('Resource Plan'!$C$10,B1175,1)),MAX($A$1:A1174)+1,0)</f>
        <v>1174</v>
      </c>
      <c r="B1175" t="s">
        <v>3446</v>
      </c>
      <c r="C1175" t="s">
        <v>3447</v>
      </c>
      <c r="D1175" t="s">
        <v>3107</v>
      </c>
      <c r="E1175" t="s">
        <v>40</v>
      </c>
      <c r="F1175" t="s">
        <v>2650</v>
      </c>
      <c r="G1175" t="s">
        <v>3017</v>
      </c>
      <c r="I1175" s="151" t="str">
        <f ca="1">IFERROR(VLOOKUP(ROWS($I$2:I1175),$A$2:$B$1572,2,0),"")</f>
        <v>Rick Carey</v>
      </c>
      <c r="K1175" s="151" t="str">
        <f t="shared" ca="1" si="18"/>
        <v>Rick Carey</v>
      </c>
    </row>
    <row r="1176" spans="1:11" x14ac:dyDescent="0.25">
      <c r="A1176" s="151">
        <f ca="1">IF(ISNUMBER(SEARCH('Resource Plan'!$C$10,B1176,1)),MAX($A$1:A1175)+1,0)</f>
        <v>1175</v>
      </c>
      <c r="B1176" t="s">
        <v>3500</v>
      </c>
      <c r="C1176" t="s">
        <v>3501</v>
      </c>
      <c r="D1176" t="s">
        <v>3107</v>
      </c>
      <c r="E1176" t="s">
        <v>40</v>
      </c>
      <c r="F1176" t="s">
        <v>2650</v>
      </c>
      <c r="G1176" t="s">
        <v>2716</v>
      </c>
      <c r="I1176" s="151" t="str">
        <f ca="1">IFERROR(VLOOKUP(ROWS($I$2:I1176),$A$2:$B$1572,2,0),"")</f>
        <v>Ricky Byerly</v>
      </c>
      <c r="K1176" s="151" t="str">
        <f t="shared" ca="1" si="18"/>
        <v>Ricky Byerly</v>
      </c>
    </row>
    <row r="1177" spans="1:11" x14ac:dyDescent="0.25">
      <c r="A1177" s="151">
        <f ca="1">IF(ISNUMBER(SEARCH('Resource Plan'!$C$10,B1177,1)),MAX($A$1:A1176)+1,0)</f>
        <v>1176</v>
      </c>
      <c r="B1177" t="s">
        <v>3908</v>
      </c>
      <c r="C1177" t="s">
        <v>3909</v>
      </c>
      <c r="D1177" t="s">
        <v>3107</v>
      </c>
      <c r="E1177" t="s">
        <v>40</v>
      </c>
      <c r="F1177" t="s">
        <v>2650</v>
      </c>
      <c r="G1177" t="s">
        <v>3115</v>
      </c>
      <c r="I1177" s="151" t="str">
        <f ca="1">IFERROR(VLOOKUP(ROWS($I$2:I1177),$A$2:$B$1572,2,0),"")</f>
        <v>Ricky Dempsey</v>
      </c>
      <c r="K1177" s="151" t="str">
        <f t="shared" ca="1" si="18"/>
        <v>Ricky Dempsey</v>
      </c>
    </row>
    <row r="1178" spans="1:11" x14ac:dyDescent="0.25">
      <c r="A1178" s="151">
        <f ca="1">IF(ISNUMBER(SEARCH('Resource Plan'!$C$10,B1178,1)),MAX($A$1:A1177)+1,0)</f>
        <v>1177</v>
      </c>
      <c r="B1178" t="s">
        <v>3585</v>
      </c>
      <c r="C1178" t="s">
        <v>3586</v>
      </c>
      <c r="D1178" t="s">
        <v>3107</v>
      </c>
      <c r="E1178" t="s">
        <v>40</v>
      </c>
      <c r="F1178" t="s">
        <v>2650</v>
      </c>
      <c r="G1178" t="s">
        <v>3017</v>
      </c>
      <c r="I1178" s="151" t="str">
        <f ca="1">IFERROR(VLOOKUP(ROWS($I$2:I1178),$A$2:$B$1572,2,0),"")</f>
        <v>Ricky Perez</v>
      </c>
      <c r="K1178" s="151" t="str">
        <f t="shared" ca="1" si="18"/>
        <v>Ricky Perez</v>
      </c>
    </row>
    <row r="1179" spans="1:11" x14ac:dyDescent="0.25">
      <c r="A1179" s="151">
        <f ca="1">IF(ISNUMBER(SEARCH('Resource Plan'!$C$10,B1179,1)),MAX($A$1:A1178)+1,0)</f>
        <v>1178</v>
      </c>
      <c r="B1179" t="s">
        <v>3984</v>
      </c>
      <c r="C1179" t="s">
        <v>3985</v>
      </c>
      <c r="D1179" t="s">
        <v>3107</v>
      </c>
      <c r="E1179" t="s">
        <v>40</v>
      </c>
      <c r="F1179" t="s">
        <v>2650</v>
      </c>
      <c r="G1179" t="s">
        <v>2716</v>
      </c>
      <c r="I1179" s="151" t="str">
        <f ca="1">IFERROR(VLOOKUP(ROWS($I$2:I1179),$A$2:$B$1572,2,0),"")</f>
        <v>Ricky Salazar</v>
      </c>
      <c r="K1179" s="151" t="str">
        <f t="shared" ca="1" si="18"/>
        <v>Ricky Salazar</v>
      </c>
    </row>
    <row r="1180" spans="1:11" x14ac:dyDescent="0.25">
      <c r="A1180" s="151">
        <f ca="1">IF(ISNUMBER(SEARCH('Resource Plan'!$C$10,B1180,1)),MAX($A$1:A1179)+1,0)</f>
        <v>1179</v>
      </c>
      <c r="B1180" t="s">
        <v>3468</v>
      </c>
      <c r="C1180" t="s">
        <v>3469</v>
      </c>
      <c r="D1180" t="s">
        <v>3107</v>
      </c>
      <c r="E1180" t="s">
        <v>40</v>
      </c>
      <c r="F1180" t="s">
        <v>2650</v>
      </c>
      <c r="G1180" t="s">
        <v>2940</v>
      </c>
      <c r="I1180" s="151" t="str">
        <f ca="1">IFERROR(VLOOKUP(ROWS($I$2:I1180),$A$2:$B$1572,2,0),"")</f>
        <v>Rigo Hernandez</v>
      </c>
      <c r="K1180" s="151" t="str">
        <f t="shared" ca="1" si="18"/>
        <v>Rigo Hernandez</v>
      </c>
    </row>
    <row r="1181" spans="1:11" x14ac:dyDescent="0.25">
      <c r="A1181" s="151">
        <f ca="1">IF(ISNUMBER(SEARCH('Resource Plan'!$C$10,B1181,1)),MAX($A$1:A1180)+1,0)</f>
        <v>1180</v>
      </c>
      <c r="B1181" t="s">
        <v>5521</v>
      </c>
      <c r="C1181" t="s">
        <v>5522</v>
      </c>
      <c r="D1181" t="s">
        <v>310</v>
      </c>
      <c r="E1181" t="s">
        <v>7267</v>
      </c>
      <c r="F1181" t="s">
        <v>2650</v>
      </c>
      <c r="G1181" t="s">
        <v>5523</v>
      </c>
      <c r="I1181" s="151" t="str">
        <f ca="1">IFERROR(VLOOKUP(ROWS($I$2:I1181),$A$2:$B$1572,2,0),"")</f>
        <v>Rita Kohlmann</v>
      </c>
      <c r="K1181" s="151" t="str">
        <f t="shared" ca="1" si="18"/>
        <v>Rita Kohlmann</v>
      </c>
    </row>
    <row r="1182" spans="1:11" x14ac:dyDescent="0.25">
      <c r="A1182" s="151">
        <f ca="1">IF(ISNUMBER(SEARCH('Resource Plan'!$C$10,B1182,1)),MAX($A$1:A1181)+1,0)</f>
        <v>1181</v>
      </c>
      <c r="B1182" t="s">
        <v>5019</v>
      </c>
      <c r="C1182" t="s">
        <v>5020</v>
      </c>
      <c r="D1182" t="s">
        <v>109</v>
      </c>
      <c r="E1182" t="s">
        <v>2649</v>
      </c>
      <c r="F1182" t="s">
        <v>2650</v>
      </c>
      <c r="G1182" t="s">
        <v>3112</v>
      </c>
      <c r="I1182" s="151" t="str">
        <f ca="1">IFERROR(VLOOKUP(ROWS($I$2:I1182),$A$2:$B$1572,2,0),"")</f>
        <v>Ritsu OKAMOTO</v>
      </c>
      <c r="K1182" s="151" t="str">
        <f t="shared" ca="1" si="18"/>
        <v>Ritsu OKAMOTO</v>
      </c>
    </row>
    <row r="1183" spans="1:11" x14ac:dyDescent="0.25">
      <c r="A1183" s="151">
        <f ca="1">IF(ISNUMBER(SEARCH('Resource Plan'!$C$10,B1183,1)),MAX($A$1:A1182)+1,0)</f>
        <v>1182</v>
      </c>
      <c r="B1183" t="s">
        <v>3156</v>
      </c>
      <c r="C1183" t="s">
        <v>3157</v>
      </c>
      <c r="D1183" t="s">
        <v>3107</v>
      </c>
      <c r="E1183" t="s">
        <v>40</v>
      </c>
      <c r="F1183" t="s">
        <v>2650</v>
      </c>
      <c r="G1183" t="s">
        <v>2711</v>
      </c>
      <c r="I1183" s="151" t="str">
        <f ca="1">IFERROR(VLOOKUP(ROWS($I$2:I1183),$A$2:$B$1572,2,0),"")</f>
        <v>Robert Bartlow</v>
      </c>
      <c r="K1183" s="151" t="str">
        <f t="shared" ca="1" si="18"/>
        <v>Robert Bartlow</v>
      </c>
    </row>
    <row r="1184" spans="1:11" x14ac:dyDescent="0.25">
      <c r="A1184" s="151">
        <f ca="1">IF(ISNUMBER(SEARCH('Resource Plan'!$C$10,B1184,1)),MAX($A$1:A1183)+1,0)</f>
        <v>1183</v>
      </c>
      <c r="B1184" t="s">
        <v>3722</v>
      </c>
      <c r="C1184" t="s">
        <v>3723</v>
      </c>
      <c r="D1184" t="s">
        <v>3107</v>
      </c>
      <c r="E1184" t="s">
        <v>40</v>
      </c>
      <c r="F1184" t="s">
        <v>2650</v>
      </c>
      <c r="G1184" t="s">
        <v>3724</v>
      </c>
      <c r="I1184" s="151" t="str">
        <f ca="1">IFERROR(VLOOKUP(ROWS($I$2:I1184),$A$2:$B$1572,2,0),"")</f>
        <v>ROBERT BENNETT</v>
      </c>
      <c r="K1184" s="151" t="str">
        <f t="shared" ca="1" si="18"/>
        <v>ROBERT BENNETT</v>
      </c>
    </row>
    <row r="1185" spans="1:11" x14ac:dyDescent="0.25">
      <c r="A1185" s="151">
        <f ca="1">IF(ISNUMBER(SEARCH('Resource Plan'!$C$10,B1185,1)),MAX($A$1:A1184)+1,0)</f>
        <v>1184</v>
      </c>
      <c r="B1185" t="s">
        <v>3460</v>
      </c>
      <c r="C1185" t="s">
        <v>3461</v>
      </c>
      <c r="D1185" t="s">
        <v>3107</v>
      </c>
      <c r="E1185" t="s">
        <v>40</v>
      </c>
      <c r="F1185" t="s">
        <v>2650</v>
      </c>
      <c r="G1185" t="s">
        <v>2711</v>
      </c>
      <c r="I1185" s="151" t="str">
        <f ca="1">IFERROR(VLOOKUP(ROWS($I$2:I1185),$A$2:$B$1572,2,0),"")</f>
        <v>Robert Bridges</v>
      </c>
      <c r="K1185" s="151" t="str">
        <f t="shared" ca="1" si="18"/>
        <v>Robert Bridges</v>
      </c>
    </row>
    <row r="1186" spans="1:11" x14ac:dyDescent="0.25">
      <c r="A1186" s="151">
        <f ca="1">IF(ISNUMBER(SEARCH('Resource Plan'!$C$10,B1186,1)),MAX($A$1:A1185)+1,0)</f>
        <v>1185</v>
      </c>
      <c r="B1186" t="s">
        <v>3916</v>
      </c>
      <c r="C1186" t="s">
        <v>3917</v>
      </c>
      <c r="D1186" t="s">
        <v>3107</v>
      </c>
      <c r="E1186" t="s">
        <v>40</v>
      </c>
      <c r="F1186" t="s">
        <v>2650</v>
      </c>
      <c r="G1186" t="s">
        <v>2716</v>
      </c>
      <c r="I1186" s="151" t="str">
        <f ca="1">IFERROR(VLOOKUP(ROWS($I$2:I1186),$A$2:$B$1572,2,0),"")</f>
        <v>Robert Cleaveland</v>
      </c>
      <c r="K1186" s="151" t="str">
        <f t="shared" ca="1" si="18"/>
        <v>Robert Cleaveland</v>
      </c>
    </row>
    <row r="1187" spans="1:11" x14ac:dyDescent="0.25">
      <c r="A1187" s="151">
        <f ca="1">IF(ISNUMBER(SEARCH('Resource Plan'!$C$10,B1187,1)),MAX($A$1:A1186)+1,0)</f>
        <v>1186</v>
      </c>
      <c r="B1187" t="s">
        <v>3110</v>
      </c>
      <c r="C1187" t="s">
        <v>3111</v>
      </c>
      <c r="D1187" t="s">
        <v>3107</v>
      </c>
      <c r="E1187" t="s">
        <v>40</v>
      </c>
      <c r="F1187" t="s">
        <v>2650</v>
      </c>
      <c r="G1187" t="s">
        <v>3112</v>
      </c>
      <c r="I1187" s="151" t="str">
        <f ca="1">IFERROR(VLOOKUP(ROWS($I$2:I1187),$A$2:$B$1572,2,0),"")</f>
        <v>Robert Fazzolari</v>
      </c>
      <c r="K1187" s="151" t="str">
        <f t="shared" ca="1" si="18"/>
        <v>Robert Fazzolari</v>
      </c>
    </row>
    <row r="1188" spans="1:11" x14ac:dyDescent="0.25">
      <c r="A1188" s="151">
        <f ca="1">IF(ISNUMBER(SEARCH('Resource Plan'!$C$10,B1188,1)),MAX($A$1:A1187)+1,0)</f>
        <v>1187</v>
      </c>
      <c r="B1188" t="s">
        <v>3709</v>
      </c>
      <c r="C1188" t="s">
        <v>3710</v>
      </c>
      <c r="D1188" t="s">
        <v>3107</v>
      </c>
      <c r="E1188" t="s">
        <v>40</v>
      </c>
      <c r="F1188" t="s">
        <v>2650</v>
      </c>
      <c r="G1188" t="s">
        <v>3080</v>
      </c>
      <c r="I1188" s="151" t="str">
        <f ca="1">IFERROR(VLOOKUP(ROWS($I$2:I1188),$A$2:$B$1572,2,0),"")</f>
        <v>ROBERT JENKINS</v>
      </c>
      <c r="K1188" s="151" t="str">
        <f t="shared" ca="1" si="18"/>
        <v>ROBERT JENKINS</v>
      </c>
    </row>
    <row r="1189" spans="1:11" x14ac:dyDescent="0.25">
      <c r="A1189" s="151">
        <f ca="1">IF(ISNUMBER(SEARCH('Resource Plan'!$C$10,B1189,1)),MAX($A$1:A1188)+1,0)</f>
        <v>1188</v>
      </c>
      <c r="B1189" t="s">
        <v>3108</v>
      </c>
      <c r="C1189" t="s">
        <v>3109</v>
      </c>
      <c r="D1189" t="s">
        <v>3107</v>
      </c>
      <c r="E1189" t="s">
        <v>40</v>
      </c>
      <c r="F1189" t="s">
        <v>2650</v>
      </c>
      <c r="G1189" t="s">
        <v>2654</v>
      </c>
      <c r="I1189" s="151" t="str">
        <f ca="1">IFERROR(VLOOKUP(ROWS($I$2:I1189),$A$2:$B$1572,2,0),"")</f>
        <v>Robert Jones</v>
      </c>
      <c r="K1189" s="151" t="str">
        <f t="shared" ca="1" si="18"/>
        <v>Robert Jones</v>
      </c>
    </row>
    <row r="1190" spans="1:11" x14ac:dyDescent="0.25">
      <c r="A1190" s="151">
        <f ca="1">IF(ISNUMBER(SEARCH('Resource Plan'!$C$10,B1190,1)),MAX($A$1:A1189)+1,0)</f>
        <v>1189</v>
      </c>
      <c r="B1190" t="s">
        <v>3720</v>
      </c>
      <c r="C1190" t="s">
        <v>3721</v>
      </c>
      <c r="D1190" t="s">
        <v>3107</v>
      </c>
      <c r="E1190" t="s">
        <v>40</v>
      </c>
      <c r="F1190" t="s">
        <v>2650</v>
      </c>
      <c r="G1190" t="s">
        <v>3700</v>
      </c>
      <c r="I1190" s="151" t="str">
        <f ca="1">IFERROR(VLOOKUP(ROWS($I$2:I1190),$A$2:$B$1572,2,0),"")</f>
        <v>Robert Kinsey</v>
      </c>
      <c r="K1190" s="151" t="str">
        <f t="shared" ca="1" si="18"/>
        <v>Robert Kinsey</v>
      </c>
    </row>
    <row r="1191" spans="1:11" x14ac:dyDescent="0.25">
      <c r="A1191" s="151">
        <f ca="1">IF(ISNUMBER(SEARCH('Resource Plan'!$C$10,B1191,1)),MAX($A$1:A1190)+1,0)</f>
        <v>1190</v>
      </c>
      <c r="B1191" t="s">
        <v>3833</v>
      </c>
      <c r="C1191" t="s">
        <v>3834</v>
      </c>
      <c r="D1191" t="s">
        <v>3107</v>
      </c>
      <c r="E1191" t="s">
        <v>40</v>
      </c>
      <c r="F1191" t="s">
        <v>2650</v>
      </c>
      <c r="G1191" t="s">
        <v>2716</v>
      </c>
      <c r="I1191" s="151" t="str">
        <f ca="1">IFERROR(VLOOKUP(ROWS($I$2:I1191),$A$2:$B$1572,2,0),"")</f>
        <v>Robert Langlois</v>
      </c>
      <c r="K1191" s="151" t="str">
        <f t="shared" ca="1" si="18"/>
        <v>Robert Langlois</v>
      </c>
    </row>
    <row r="1192" spans="1:11" x14ac:dyDescent="0.25">
      <c r="A1192" s="151">
        <f ca="1">IF(ISNUMBER(SEARCH('Resource Plan'!$C$10,B1192,1)),MAX($A$1:A1191)+1,0)</f>
        <v>1191</v>
      </c>
      <c r="B1192" t="s">
        <v>5134</v>
      </c>
      <c r="C1192" t="s">
        <v>5135</v>
      </c>
      <c r="D1192" t="s">
        <v>310</v>
      </c>
      <c r="E1192" t="s">
        <v>7267</v>
      </c>
      <c r="F1192" t="s">
        <v>2650</v>
      </c>
      <c r="G1192" t="s">
        <v>2950</v>
      </c>
      <c r="I1192" s="151" t="str">
        <f ca="1">IFERROR(VLOOKUP(ROWS($I$2:I1192),$A$2:$B$1572,2,0),"")</f>
        <v>Robert MERLE</v>
      </c>
      <c r="K1192" s="151" t="str">
        <f t="shared" ca="1" si="18"/>
        <v>Robert MERLE</v>
      </c>
    </row>
    <row r="1193" spans="1:11" x14ac:dyDescent="0.25">
      <c r="A1193" s="151">
        <f ca="1">IF(ISNUMBER(SEARCH('Resource Plan'!$C$10,B1193,1)),MAX($A$1:A1192)+1,0)</f>
        <v>1192</v>
      </c>
      <c r="B1193" t="s">
        <v>3146</v>
      </c>
      <c r="C1193" t="s">
        <v>3147</v>
      </c>
      <c r="D1193" t="s">
        <v>106</v>
      </c>
      <c r="E1193" t="s">
        <v>40</v>
      </c>
      <c r="F1193" t="s">
        <v>2650</v>
      </c>
      <c r="G1193" t="s">
        <v>2716</v>
      </c>
      <c r="I1193" s="151" t="str">
        <f ca="1">IFERROR(VLOOKUP(ROWS($I$2:I1193),$A$2:$B$1572,2,0),"")</f>
        <v>Robert Otreba</v>
      </c>
      <c r="K1193" s="151" t="str">
        <f t="shared" ca="1" si="18"/>
        <v>Robert Otreba</v>
      </c>
    </row>
    <row r="1194" spans="1:11" x14ac:dyDescent="0.25">
      <c r="A1194" s="151">
        <f ca="1">IF(ISNUMBER(SEARCH('Resource Plan'!$C$10,B1194,1)),MAX($A$1:A1193)+1,0)</f>
        <v>1193</v>
      </c>
      <c r="B1194" t="s">
        <v>5313</v>
      </c>
      <c r="C1194" t="s">
        <v>5314</v>
      </c>
      <c r="D1194" t="s">
        <v>310</v>
      </c>
      <c r="E1194" t="s">
        <v>7267</v>
      </c>
      <c r="F1194" t="s">
        <v>2650</v>
      </c>
      <c r="G1194" t="s">
        <v>2716</v>
      </c>
      <c r="I1194" s="151" t="str">
        <f ca="1">IFERROR(VLOOKUP(ROWS($I$2:I1194),$A$2:$B$1572,2,0),"")</f>
        <v>Robert PIROS</v>
      </c>
      <c r="K1194" s="151" t="str">
        <f t="shared" ca="1" si="18"/>
        <v>Robert PIROS</v>
      </c>
    </row>
    <row r="1195" spans="1:11" x14ac:dyDescent="0.25">
      <c r="A1195" s="151">
        <f ca="1">IF(ISNUMBER(SEARCH('Resource Plan'!$C$10,B1195,1)),MAX($A$1:A1194)+1,0)</f>
        <v>1194</v>
      </c>
      <c r="B1195" t="s">
        <v>3293</v>
      </c>
      <c r="C1195" t="s">
        <v>3294</v>
      </c>
      <c r="D1195" t="s">
        <v>3107</v>
      </c>
      <c r="E1195" t="s">
        <v>40</v>
      </c>
      <c r="F1195" t="s">
        <v>2650</v>
      </c>
      <c r="G1195" t="s">
        <v>2658</v>
      </c>
      <c r="I1195" s="151" t="str">
        <f ca="1">IFERROR(VLOOKUP(ROWS($I$2:I1195),$A$2:$B$1572,2,0),"")</f>
        <v>ROBERT POOLE</v>
      </c>
      <c r="K1195" s="151" t="str">
        <f t="shared" ca="1" si="18"/>
        <v>ROBERT POOLE</v>
      </c>
    </row>
    <row r="1196" spans="1:11" x14ac:dyDescent="0.25">
      <c r="A1196" s="151">
        <f ca="1">IF(ISNUMBER(SEARCH('Resource Plan'!$C$10,B1196,1)),MAX($A$1:A1195)+1,0)</f>
        <v>1195</v>
      </c>
      <c r="B1196" t="s">
        <v>3214</v>
      </c>
      <c r="C1196" t="s">
        <v>3215</v>
      </c>
      <c r="D1196" t="s">
        <v>3107</v>
      </c>
      <c r="E1196" t="s">
        <v>40</v>
      </c>
      <c r="F1196" t="s">
        <v>2650</v>
      </c>
      <c r="G1196" t="s">
        <v>2716</v>
      </c>
      <c r="I1196" s="151" t="str">
        <f ca="1">IFERROR(VLOOKUP(ROWS($I$2:I1196),$A$2:$B$1572,2,0),"")</f>
        <v>Robert Reckord</v>
      </c>
      <c r="K1196" s="151" t="str">
        <f t="shared" ca="1" si="18"/>
        <v>Robert Reckord</v>
      </c>
    </row>
    <row r="1197" spans="1:11" x14ac:dyDescent="0.25">
      <c r="A1197" s="151">
        <f ca="1">IF(ISNUMBER(SEARCH('Resource Plan'!$C$10,B1197,1)),MAX($A$1:A1196)+1,0)</f>
        <v>1196</v>
      </c>
      <c r="B1197" t="s">
        <v>3526</v>
      </c>
      <c r="C1197" t="s">
        <v>3527</v>
      </c>
      <c r="D1197" t="s">
        <v>3107</v>
      </c>
      <c r="E1197" t="s">
        <v>40</v>
      </c>
      <c r="F1197" t="s">
        <v>2650</v>
      </c>
      <c r="G1197" t="s">
        <v>2716</v>
      </c>
      <c r="I1197" s="151" t="str">
        <f ca="1">IFERROR(VLOOKUP(ROWS($I$2:I1197),$A$2:$B$1572,2,0),"")</f>
        <v>Robert Wilbert</v>
      </c>
      <c r="K1197" s="151" t="str">
        <f t="shared" ca="1" si="18"/>
        <v>Robert Wilbert</v>
      </c>
    </row>
    <row r="1198" spans="1:11" x14ac:dyDescent="0.25">
      <c r="A1198" s="151">
        <f ca="1">IF(ISNUMBER(SEARCH('Resource Plan'!$C$10,B1198,1)),MAX($A$1:A1197)+1,0)</f>
        <v>1197</v>
      </c>
      <c r="B1198" t="s">
        <v>3311</v>
      </c>
      <c r="C1198" t="s">
        <v>3312</v>
      </c>
      <c r="D1198" t="s">
        <v>3107</v>
      </c>
      <c r="E1198" t="s">
        <v>40</v>
      </c>
      <c r="F1198" t="s">
        <v>2650</v>
      </c>
      <c r="G1198" t="s">
        <v>2728</v>
      </c>
      <c r="I1198" s="151" t="str">
        <f ca="1">IFERROR(VLOOKUP(ROWS($I$2:I1198),$A$2:$B$1572,2,0),"")</f>
        <v>ROBERT WILLIAMMEE</v>
      </c>
      <c r="K1198" s="151" t="str">
        <f t="shared" ca="1" si="18"/>
        <v>ROBERT WILLIAMMEE</v>
      </c>
    </row>
    <row r="1199" spans="1:11" x14ac:dyDescent="0.25">
      <c r="A1199" s="151">
        <f ca="1">IF(ISNUMBER(SEARCH('Resource Plan'!$C$10,B1199,1)),MAX($A$1:A1198)+1,0)</f>
        <v>1198</v>
      </c>
      <c r="B1199" t="s">
        <v>3798</v>
      </c>
      <c r="C1199" t="s">
        <v>3799</v>
      </c>
      <c r="D1199" t="s">
        <v>3107</v>
      </c>
      <c r="E1199" t="s">
        <v>40</v>
      </c>
      <c r="F1199" t="s">
        <v>2650</v>
      </c>
      <c r="G1199" t="s">
        <v>2716</v>
      </c>
      <c r="I1199" s="151" t="str">
        <f ca="1">IFERROR(VLOOKUP(ROWS($I$2:I1199),$A$2:$B$1572,2,0),"")</f>
        <v>ROBERTO GOMEZ</v>
      </c>
      <c r="K1199" s="151" t="str">
        <f t="shared" ca="1" si="18"/>
        <v>ROBERTO GOMEZ</v>
      </c>
    </row>
    <row r="1200" spans="1:11" x14ac:dyDescent="0.25">
      <c r="A1200" s="151">
        <f ca="1">IF(ISNUMBER(SEARCH('Resource Plan'!$C$10,B1200,1)),MAX($A$1:A1199)+1,0)</f>
        <v>1199</v>
      </c>
      <c r="B1200" t="s">
        <v>3289</v>
      </c>
      <c r="C1200" t="s">
        <v>3290</v>
      </c>
      <c r="D1200" t="s">
        <v>3107</v>
      </c>
      <c r="E1200" t="s">
        <v>40</v>
      </c>
      <c r="F1200" t="s">
        <v>2650</v>
      </c>
      <c r="G1200" t="s">
        <v>2716</v>
      </c>
      <c r="I1200" s="151" t="str">
        <f ca="1">IFERROR(VLOOKUP(ROWS($I$2:I1200),$A$2:$B$1572,2,0),"")</f>
        <v>Robinson Diaz</v>
      </c>
      <c r="K1200" s="151" t="str">
        <f t="shared" ca="1" si="18"/>
        <v>Robinson Diaz</v>
      </c>
    </row>
    <row r="1201" spans="1:11" x14ac:dyDescent="0.25">
      <c r="A1201" s="151">
        <f ca="1">IF(ISNUMBER(SEARCH('Resource Plan'!$C$10,B1201,1)),MAX($A$1:A1200)+1,0)</f>
        <v>1200</v>
      </c>
      <c r="B1201" t="s">
        <v>3399</v>
      </c>
      <c r="C1201" t="s">
        <v>3400</v>
      </c>
      <c r="D1201" t="s">
        <v>3107</v>
      </c>
      <c r="E1201" t="s">
        <v>40</v>
      </c>
      <c r="F1201" t="s">
        <v>2650</v>
      </c>
      <c r="G1201" t="s">
        <v>2716</v>
      </c>
      <c r="I1201" s="151" t="str">
        <f ca="1">IFERROR(VLOOKUP(ROWS($I$2:I1201),$A$2:$B$1572,2,0),"")</f>
        <v>Rodney Luke</v>
      </c>
      <c r="K1201" s="151" t="str">
        <f t="shared" ca="1" si="18"/>
        <v>Rodney Luke</v>
      </c>
    </row>
    <row r="1202" spans="1:11" x14ac:dyDescent="0.25">
      <c r="A1202" s="151">
        <f ca="1">IF(ISNUMBER(SEARCH('Resource Plan'!$C$10,B1202,1)),MAX($A$1:A1201)+1,0)</f>
        <v>1201</v>
      </c>
      <c r="B1202" t="s">
        <v>4124</v>
      </c>
      <c r="C1202" t="s">
        <v>4125</v>
      </c>
      <c r="D1202" t="s">
        <v>3107</v>
      </c>
      <c r="E1202" t="s">
        <v>40</v>
      </c>
      <c r="F1202" t="s">
        <v>2650</v>
      </c>
      <c r="G1202" t="s">
        <v>2979</v>
      </c>
      <c r="I1202" s="151" t="str">
        <f ca="1">IFERROR(VLOOKUP(ROWS($I$2:I1202),$A$2:$B$1572,2,0),"")</f>
        <v>RODOLFO DIAZ</v>
      </c>
      <c r="K1202" s="151" t="str">
        <f t="shared" ca="1" si="18"/>
        <v>RODOLFO DIAZ</v>
      </c>
    </row>
    <row r="1203" spans="1:11" x14ac:dyDescent="0.25">
      <c r="A1203" s="151">
        <f ca="1">IF(ISNUMBER(SEARCH('Resource Plan'!$C$10,B1203,1)),MAX($A$1:A1202)+1,0)</f>
        <v>1202</v>
      </c>
      <c r="B1203" t="s">
        <v>4812</v>
      </c>
      <c r="C1203" t="s">
        <v>4813</v>
      </c>
      <c r="D1203" t="s">
        <v>105</v>
      </c>
      <c r="E1203" t="s">
        <v>39</v>
      </c>
      <c r="F1203" t="s">
        <v>2650</v>
      </c>
      <c r="G1203" t="s">
        <v>3793</v>
      </c>
      <c r="I1203" s="151" t="str">
        <f ca="1">IFERROR(VLOOKUP(ROWS($I$2:I1203),$A$2:$B$1572,2,0),"")</f>
        <v>RODRIGO SENA PEREIRA</v>
      </c>
      <c r="K1203" s="151" t="str">
        <f t="shared" ca="1" si="18"/>
        <v>RODRIGO SENA PEREIRA</v>
      </c>
    </row>
    <row r="1204" spans="1:11" x14ac:dyDescent="0.25">
      <c r="A1204" s="151">
        <f ca="1">IF(ISNUMBER(SEARCH('Resource Plan'!$C$10,B1204,1)),MAX($A$1:A1203)+1,0)</f>
        <v>1203</v>
      </c>
      <c r="B1204" t="s">
        <v>4573</v>
      </c>
      <c r="C1204" t="s">
        <v>4574</v>
      </c>
      <c r="D1204" t="s">
        <v>4575</v>
      </c>
      <c r="E1204" t="s">
        <v>7267</v>
      </c>
      <c r="F1204" t="s">
        <v>2650</v>
      </c>
      <c r="G1204" t="s">
        <v>3112</v>
      </c>
      <c r="I1204" s="151" t="str">
        <f ca="1">IFERROR(VLOOKUP(ROWS($I$2:I1204),$A$2:$B$1572,2,0),"")</f>
        <v>Rodzers Mikelsons</v>
      </c>
      <c r="K1204" s="151" t="str">
        <f t="shared" ca="1" si="18"/>
        <v>Rodzers Mikelsons</v>
      </c>
    </row>
    <row r="1205" spans="1:11" x14ac:dyDescent="0.25">
      <c r="A1205" s="151">
        <f ca="1">IF(ISNUMBER(SEARCH('Resource Plan'!$C$10,B1205,1)),MAX($A$1:A1204)+1,0)</f>
        <v>1204</v>
      </c>
      <c r="B1205" t="s">
        <v>3611</v>
      </c>
      <c r="C1205" t="s">
        <v>3612</v>
      </c>
      <c r="D1205" t="s">
        <v>3107</v>
      </c>
      <c r="E1205" t="s">
        <v>40</v>
      </c>
      <c r="F1205" t="s">
        <v>2650</v>
      </c>
      <c r="G1205" t="s">
        <v>2711</v>
      </c>
      <c r="I1205" s="151" t="str">
        <f ca="1">IFERROR(VLOOKUP(ROWS($I$2:I1205),$A$2:$B$1572,2,0),"")</f>
        <v>Roger Moore</v>
      </c>
      <c r="K1205" s="151" t="str">
        <f t="shared" ca="1" si="18"/>
        <v>Roger Moore</v>
      </c>
    </row>
    <row r="1206" spans="1:11" x14ac:dyDescent="0.25">
      <c r="A1206" s="151">
        <f ca="1">IF(ISNUMBER(SEARCH('Resource Plan'!$C$10,B1206,1)),MAX($A$1:A1205)+1,0)</f>
        <v>1205</v>
      </c>
      <c r="B1206" t="s">
        <v>5349</v>
      </c>
      <c r="C1206" t="s">
        <v>5350</v>
      </c>
      <c r="D1206" t="s">
        <v>310</v>
      </c>
      <c r="E1206" t="s">
        <v>7267</v>
      </c>
      <c r="F1206" t="s">
        <v>2650</v>
      </c>
      <c r="G1206" t="s">
        <v>2716</v>
      </c>
      <c r="I1206" s="151" t="str">
        <f ca="1">IFERROR(VLOOKUP(ROWS($I$2:I1206),$A$2:$B$1572,2,0),"")</f>
        <v>Roland Juhasz</v>
      </c>
      <c r="K1206" s="151" t="str">
        <f t="shared" ca="1" si="18"/>
        <v>Roland Juhasz</v>
      </c>
    </row>
    <row r="1207" spans="1:11" x14ac:dyDescent="0.25">
      <c r="A1207" s="151">
        <f ca="1">IF(ISNUMBER(SEARCH('Resource Plan'!$C$10,B1207,1)),MAX($A$1:A1206)+1,0)</f>
        <v>1206</v>
      </c>
      <c r="B1207" t="s">
        <v>5136</v>
      </c>
      <c r="C1207" t="s">
        <v>5137</v>
      </c>
      <c r="D1207" t="s">
        <v>310</v>
      </c>
      <c r="E1207" t="s">
        <v>7267</v>
      </c>
      <c r="F1207" t="s">
        <v>2650</v>
      </c>
      <c r="G1207" t="s">
        <v>2950</v>
      </c>
      <c r="I1207" s="151" t="str">
        <f ca="1">IFERROR(VLOOKUP(ROWS($I$2:I1207),$A$2:$B$1572,2,0),"")</f>
        <v>Roland Schwalm</v>
      </c>
      <c r="K1207" s="151" t="str">
        <f t="shared" ca="1" si="18"/>
        <v>Roland Schwalm</v>
      </c>
    </row>
    <row r="1208" spans="1:11" x14ac:dyDescent="0.25">
      <c r="A1208" s="151">
        <f ca="1">IF(ISNUMBER(SEARCH('Resource Plan'!$C$10,B1208,1)),MAX($A$1:A1207)+1,0)</f>
        <v>1207</v>
      </c>
      <c r="B1208" t="s">
        <v>5455</v>
      </c>
      <c r="C1208" t="s">
        <v>5456</v>
      </c>
      <c r="D1208" t="s">
        <v>310</v>
      </c>
      <c r="E1208" t="s">
        <v>7267</v>
      </c>
      <c r="F1208" t="s">
        <v>2650</v>
      </c>
      <c r="G1208" t="s">
        <v>2716</v>
      </c>
      <c r="I1208" s="151" t="str">
        <f ca="1">IFERROR(VLOOKUP(ROWS($I$2:I1208),$A$2:$B$1572,2,0),"")</f>
        <v>Roland Vagi</v>
      </c>
      <c r="K1208" s="151" t="str">
        <f t="shared" ca="1" si="18"/>
        <v>Roland Vagi</v>
      </c>
    </row>
    <row r="1209" spans="1:11" x14ac:dyDescent="0.25">
      <c r="A1209" s="151">
        <f ca="1">IF(ISNUMBER(SEARCH('Resource Plan'!$C$10,B1209,1)),MAX($A$1:A1208)+1,0)</f>
        <v>1208</v>
      </c>
      <c r="B1209" t="s">
        <v>4006</v>
      </c>
      <c r="C1209" t="s">
        <v>4007</v>
      </c>
      <c r="D1209" t="s">
        <v>3107</v>
      </c>
      <c r="E1209" t="s">
        <v>40</v>
      </c>
      <c r="F1209" t="s">
        <v>2650</v>
      </c>
      <c r="G1209" t="s">
        <v>2716</v>
      </c>
      <c r="I1209" s="151" t="str">
        <f ca="1">IFERROR(VLOOKUP(ROWS($I$2:I1209),$A$2:$B$1572,2,0),"")</f>
        <v>Rolando Alcaraz</v>
      </c>
      <c r="K1209" s="151" t="str">
        <f t="shared" ca="1" si="18"/>
        <v>Rolando Alcaraz</v>
      </c>
    </row>
    <row r="1210" spans="1:11" x14ac:dyDescent="0.25">
      <c r="A1210" s="151">
        <f ca="1">IF(ISNUMBER(SEARCH('Resource Plan'!$C$10,B1210,1)),MAX($A$1:A1209)+1,0)</f>
        <v>1209</v>
      </c>
      <c r="B1210" t="s">
        <v>4624</v>
      </c>
      <c r="C1210" t="s">
        <v>4625</v>
      </c>
      <c r="D1210" t="s">
        <v>83</v>
      </c>
      <c r="E1210" t="s">
        <v>7267</v>
      </c>
      <c r="F1210" t="s">
        <v>2650</v>
      </c>
      <c r="G1210" t="s">
        <v>4290</v>
      </c>
      <c r="I1210" s="151" t="str">
        <f ca="1">IFERROR(VLOOKUP(ROWS($I$2:I1210),$A$2:$B$1572,2,0),"")</f>
        <v>ROMAIN BERNARD</v>
      </c>
      <c r="K1210" s="151" t="str">
        <f t="shared" ca="1" si="18"/>
        <v>ROMAIN BERNARD</v>
      </c>
    </row>
    <row r="1211" spans="1:11" x14ac:dyDescent="0.25">
      <c r="A1211" s="151">
        <f ca="1">IF(ISNUMBER(SEARCH('Resource Plan'!$C$10,B1211,1)),MAX($A$1:A1210)+1,0)</f>
        <v>1210</v>
      </c>
      <c r="B1211" t="s">
        <v>6073</v>
      </c>
      <c r="C1211" t="s">
        <v>6147</v>
      </c>
      <c r="D1211" t="s">
        <v>83</v>
      </c>
      <c r="E1211" t="s">
        <v>34</v>
      </c>
      <c r="F1211" t="s">
        <v>2650</v>
      </c>
      <c r="G1211" t="e">
        <v>#N/A</v>
      </c>
      <c r="I1211" s="151" t="str">
        <f ca="1">IFERROR(VLOOKUP(ROWS($I$2:I1211),$A$2:$B$1572,2,0),"")</f>
        <v xml:space="preserve">Romain ROUX </v>
      </c>
      <c r="K1211" s="151" t="str">
        <f t="shared" ca="1" si="18"/>
        <v xml:space="preserve">Romain ROUX </v>
      </c>
    </row>
    <row r="1212" spans="1:11" x14ac:dyDescent="0.25">
      <c r="A1212" s="151">
        <f ca="1">IF(ISNUMBER(SEARCH('Resource Plan'!$C$10,B1212,1)),MAX($A$1:A1211)+1,0)</f>
        <v>1211</v>
      </c>
      <c r="B1212" t="s">
        <v>3696</v>
      </c>
      <c r="C1212" t="s">
        <v>3697</v>
      </c>
      <c r="D1212" t="s">
        <v>3107</v>
      </c>
      <c r="E1212" t="s">
        <v>40</v>
      </c>
      <c r="F1212" t="s">
        <v>2650</v>
      </c>
      <c r="G1212" t="s">
        <v>2658</v>
      </c>
      <c r="I1212" s="151" t="str">
        <f ca="1">IFERROR(VLOOKUP(ROWS($I$2:I1212),$A$2:$B$1572,2,0),"")</f>
        <v>Ronald Clarke</v>
      </c>
      <c r="K1212" s="151" t="str">
        <f t="shared" ca="1" si="18"/>
        <v>Ronald Clarke</v>
      </c>
    </row>
    <row r="1213" spans="1:11" x14ac:dyDescent="0.25">
      <c r="A1213" s="151">
        <f ca="1">IF(ISNUMBER(SEARCH('Resource Plan'!$C$10,B1213,1)),MAX($A$1:A1212)+1,0)</f>
        <v>1212</v>
      </c>
      <c r="B1213" t="s">
        <v>3648</v>
      </c>
      <c r="C1213" t="s">
        <v>3649</v>
      </c>
      <c r="D1213" t="s">
        <v>3107</v>
      </c>
      <c r="E1213" t="s">
        <v>40</v>
      </c>
      <c r="F1213" t="s">
        <v>2650</v>
      </c>
      <c r="G1213" t="s">
        <v>2716</v>
      </c>
      <c r="I1213" s="151" t="str">
        <f ca="1">IFERROR(VLOOKUP(ROWS($I$2:I1213),$A$2:$B$1572,2,0),"")</f>
        <v>Ronald Morgan</v>
      </c>
      <c r="K1213" s="151" t="str">
        <f t="shared" ca="1" si="18"/>
        <v>Ronald Morgan</v>
      </c>
    </row>
    <row r="1214" spans="1:11" x14ac:dyDescent="0.25">
      <c r="A1214" s="151">
        <f ca="1">IF(ISNUMBER(SEARCH('Resource Plan'!$C$10,B1214,1)),MAX($A$1:A1213)+1,0)</f>
        <v>1213</v>
      </c>
      <c r="B1214" t="s">
        <v>3245</v>
      </c>
      <c r="C1214" t="s">
        <v>3246</v>
      </c>
      <c r="D1214" t="s">
        <v>3107</v>
      </c>
      <c r="E1214" t="s">
        <v>40</v>
      </c>
      <c r="F1214" t="s">
        <v>2650</v>
      </c>
      <c r="G1214" t="s">
        <v>2728</v>
      </c>
      <c r="I1214" s="151" t="str">
        <f ca="1">IFERROR(VLOOKUP(ROWS($I$2:I1214),$A$2:$B$1572,2,0),"")</f>
        <v>RONALD NOSS</v>
      </c>
      <c r="K1214" s="151" t="str">
        <f t="shared" ca="1" si="18"/>
        <v>RONALD NOSS</v>
      </c>
    </row>
    <row r="1215" spans="1:11" x14ac:dyDescent="0.25">
      <c r="A1215" s="151">
        <f ca="1">IF(ISNUMBER(SEARCH('Resource Plan'!$C$10,B1215,1)),MAX($A$1:A1214)+1,0)</f>
        <v>1214</v>
      </c>
      <c r="B1215" t="s">
        <v>4539</v>
      </c>
      <c r="C1215" t="s">
        <v>4540</v>
      </c>
      <c r="D1215" t="s">
        <v>79</v>
      </c>
      <c r="E1215" t="s">
        <v>7267</v>
      </c>
      <c r="F1215" t="s">
        <v>2650</v>
      </c>
      <c r="G1215" t="s">
        <v>3635</v>
      </c>
      <c r="I1215" s="151" t="str">
        <f ca="1">IFERROR(VLOOKUP(ROWS($I$2:I1215),$A$2:$B$1572,2,0),"")</f>
        <v>Rosanna Porrino</v>
      </c>
      <c r="K1215" s="151" t="str">
        <f t="shared" ca="1" si="18"/>
        <v>Rosanna Porrino</v>
      </c>
    </row>
    <row r="1216" spans="1:11" x14ac:dyDescent="0.25">
      <c r="A1216" s="151">
        <f ca="1">IF(ISNUMBER(SEARCH('Resource Plan'!$C$10,B1216,1)),MAX($A$1:A1215)+1,0)</f>
        <v>1215</v>
      </c>
      <c r="B1216" t="s">
        <v>3827</v>
      </c>
      <c r="C1216" t="s">
        <v>3828</v>
      </c>
      <c r="D1216" t="s">
        <v>3107</v>
      </c>
      <c r="E1216" t="s">
        <v>40</v>
      </c>
      <c r="F1216" t="s">
        <v>2650</v>
      </c>
      <c r="G1216" t="s">
        <v>3778</v>
      </c>
      <c r="I1216" s="151" t="str">
        <f ca="1">IFERROR(VLOOKUP(ROWS($I$2:I1216),$A$2:$B$1572,2,0),"")</f>
        <v>Rosemarie Morris</v>
      </c>
      <c r="K1216" s="151" t="str">
        <f t="shared" ca="1" si="18"/>
        <v>Rosemarie Morris</v>
      </c>
    </row>
    <row r="1217" spans="1:11" x14ac:dyDescent="0.25">
      <c r="A1217" s="151">
        <f ca="1">IF(ISNUMBER(SEARCH('Resource Plan'!$C$10,B1217,1)),MAX($A$1:A1216)+1,0)</f>
        <v>1216</v>
      </c>
      <c r="B1217" t="s">
        <v>2843</v>
      </c>
      <c r="C1217" t="s">
        <v>2844</v>
      </c>
      <c r="D1217" t="s">
        <v>318</v>
      </c>
      <c r="E1217" t="s">
        <v>2649</v>
      </c>
      <c r="F1217" t="s">
        <v>2650</v>
      </c>
      <c r="G1217" t="s">
        <v>2716</v>
      </c>
      <c r="I1217" s="151" t="str">
        <f ca="1">IFERROR(VLOOKUP(ROWS($I$2:I1217),$A$2:$B$1572,2,0),"")</f>
        <v>Roslan Bin Kamal</v>
      </c>
      <c r="K1217" s="151" t="str">
        <f t="shared" ca="1" si="18"/>
        <v>Roslan Bin Kamal</v>
      </c>
    </row>
    <row r="1218" spans="1:11" x14ac:dyDescent="0.25">
      <c r="A1218" s="151">
        <f ca="1">IF(ISNUMBER(SEARCH('Resource Plan'!$C$10,B1218,1)),MAX($A$1:A1217)+1,0)</f>
        <v>1217</v>
      </c>
      <c r="B1218" t="s">
        <v>2897</v>
      </c>
      <c r="C1218" t="s">
        <v>2898</v>
      </c>
      <c r="D1218" t="s">
        <v>318</v>
      </c>
      <c r="E1218" t="s">
        <v>2649</v>
      </c>
      <c r="F1218" t="s">
        <v>2650</v>
      </c>
      <c r="G1218" t="s">
        <v>2721</v>
      </c>
      <c r="I1218" s="151" t="str">
        <f ca="1">IFERROR(VLOOKUP(ROWS($I$2:I1218),$A$2:$B$1572,2,0),"")</f>
        <v>Rosli Bin RIPIN</v>
      </c>
      <c r="K1218" s="151" t="str">
        <f t="shared" ca="1" si="18"/>
        <v>Rosli Bin RIPIN</v>
      </c>
    </row>
    <row r="1219" spans="1:11" x14ac:dyDescent="0.25">
      <c r="A1219" s="151">
        <f ca="1">IF(ISNUMBER(SEARCH('Resource Plan'!$C$10,B1219,1)),MAX($A$1:A1218)+1,0)</f>
        <v>1218</v>
      </c>
      <c r="B1219" t="s">
        <v>3914</v>
      </c>
      <c r="C1219" t="s">
        <v>3915</v>
      </c>
      <c r="D1219" t="s">
        <v>3107</v>
      </c>
      <c r="E1219" t="s">
        <v>40</v>
      </c>
      <c r="F1219" t="s">
        <v>2650</v>
      </c>
      <c r="G1219" t="s">
        <v>2721</v>
      </c>
      <c r="I1219" s="151" t="str">
        <f ca="1">IFERROR(VLOOKUP(ROWS($I$2:I1219),$A$2:$B$1572,2,0),"")</f>
        <v>Roy Poole</v>
      </c>
      <c r="K1219" s="151" t="str">
        <f t="shared" ref="K1219:K1282" ca="1" si="19">OFFSET($I$2,,,$K$1)</f>
        <v>Roy Poole</v>
      </c>
    </row>
    <row r="1220" spans="1:11" x14ac:dyDescent="0.25">
      <c r="A1220" s="151">
        <f ca="1">IF(ISNUMBER(SEARCH('Resource Plan'!$C$10,B1220,1)),MAX($A$1:A1219)+1,0)</f>
        <v>1219</v>
      </c>
      <c r="B1220" t="s">
        <v>4659</v>
      </c>
      <c r="C1220" t="s">
        <v>4660</v>
      </c>
      <c r="D1220" t="s">
        <v>320</v>
      </c>
      <c r="E1220" t="s">
        <v>7267</v>
      </c>
      <c r="F1220" t="s">
        <v>2650</v>
      </c>
      <c r="G1220" t="s">
        <v>4290</v>
      </c>
      <c r="I1220" s="151" t="str">
        <f ca="1">IFERROR(VLOOKUP(ROWS($I$2:I1220),$A$2:$B$1572,2,0),"")</f>
        <v>Ruben Fernandez</v>
      </c>
      <c r="K1220" s="151" t="str">
        <f t="shared" ca="1" si="19"/>
        <v>Ruben Fernandez</v>
      </c>
    </row>
    <row r="1221" spans="1:11" x14ac:dyDescent="0.25">
      <c r="A1221" s="151">
        <f ca="1">IF(ISNUMBER(SEARCH('Resource Plan'!$C$10,B1221,1)),MAX($A$1:A1220)+1,0)</f>
        <v>1220</v>
      </c>
      <c r="B1221" t="s">
        <v>4153</v>
      </c>
      <c r="C1221" t="s">
        <v>4154</v>
      </c>
      <c r="D1221" t="s">
        <v>3107</v>
      </c>
      <c r="E1221" t="s">
        <v>40</v>
      </c>
      <c r="F1221" t="s">
        <v>2650</v>
      </c>
      <c r="G1221" t="s">
        <v>2711</v>
      </c>
      <c r="I1221" s="151" t="str">
        <f ca="1">IFERROR(VLOOKUP(ROWS($I$2:I1221),$A$2:$B$1572,2,0),"")</f>
        <v>RUBEN VIRGEN</v>
      </c>
      <c r="K1221" s="151" t="str">
        <f t="shared" ca="1" si="19"/>
        <v>RUBEN VIRGEN</v>
      </c>
    </row>
    <row r="1222" spans="1:11" x14ac:dyDescent="0.25">
      <c r="A1222" s="151">
        <f ca="1">IF(ISNUMBER(SEARCH('Resource Plan'!$C$10,B1222,1)),MAX($A$1:A1221)+1,0)</f>
        <v>1221</v>
      </c>
      <c r="B1222" t="s">
        <v>4058</v>
      </c>
      <c r="C1222" t="s">
        <v>4059</v>
      </c>
      <c r="D1222" t="s">
        <v>3107</v>
      </c>
      <c r="E1222" t="s">
        <v>40</v>
      </c>
      <c r="F1222" t="s">
        <v>2650</v>
      </c>
      <c r="G1222" t="s">
        <v>2716</v>
      </c>
      <c r="I1222" s="151" t="str">
        <f ca="1">IFERROR(VLOOKUP(ROWS($I$2:I1222),$A$2:$B$1572,2,0),"")</f>
        <v>Runako Dew</v>
      </c>
      <c r="K1222" s="151" t="str">
        <f t="shared" ca="1" si="19"/>
        <v>Runako Dew</v>
      </c>
    </row>
    <row r="1223" spans="1:11" x14ac:dyDescent="0.25">
      <c r="A1223" s="151">
        <f ca="1">IF(ISNUMBER(SEARCH('Resource Plan'!$C$10,B1223,1)),MAX($A$1:A1222)+1,0)</f>
        <v>1222</v>
      </c>
      <c r="B1223" t="s">
        <v>5121</v>
      </c>
      <c r="C1223" t="s">
        <v>5122</v>
      </c>
      <c r="D1223" t="s">
        <v>318</v>
      </c>
      <c r="E1223" t="s">
        <v>34</v>
      </c>
      <c r="F1223" t="s">
        <v>2650</v>
      </c>
      <c r="G1223" t="s">
        <v>3765</v>
      </c>
      <c r="I1223" s="151" t="str">
        <f ca="1">IFERROR(VLOOKUP(ROWS($I$2:I1223),$A$2:$B$1572,2,0),"")</f>
        <v>Rupali Vitthal LONDHE</v>
      </c>
      <c r="K1223" s="151" t="str">
        <f t="shared" ca="1" si="19"/>
        <v>Rupali Vitthal LONDHE</v>
      </c>
    </row>
    <row r="1224" spans="1:11" x14ac:dyDescent="0.25">
      <c r="A1224" s="151">
        <f ca="1">IF(ISNUMBER(SEARCH('Resource Plan'!$C$10,B1224,1)),MAX($A$1:A1223)+1,0)</f>
        <v>1223</v>
      </c>
      <c r="B1224" t="s">
        <v>3589</v>
      </c>
      <c r="C1224" t="s">
        <v>3590</v>
      </c>
      <c r="D1224" t="s">
        <v>3107</v>
      </c>
      <c r="E1224" t="s">
        <v>40</v>
      </c>
      <c r="F1224" t="s">
        <v>2650</v>
      </c>
      <c r="G1224" t="s">
        <v>2986</v>
      </c>
      <c r="I1224" s="151" t="str">
        <f ca="1">IFERROR(VLOOKUP(ROWS($I$2:I1224),$A$2:$B$1572,2,0),"")</f>
        <v>Russell Gerhards</v>
      </c>
      <c r="K1224" s="151" t="str">
        <f t="shared" ca="1" si="19"/>
        <v>Russell Gerhards</v>
      </c>
    </row>
    <row r="1225" spans="1:11" x14ac:dyDescent="0.25">
      <c r="A1225" s="151">
        <f ca="1">IF(ISNUMBER(SEARCH('Resource Plan'!$C$10,B1225,1)),MAX($A$1:A1224)+1,0)</f>
        <v>1224</v>
      </c>
      <c r="B1225" t="s">
        <v>4054</v>
      </c>
      <c r="C1225" t="s">
        <v>4055</v>
      </c>
      <c r="D1225" t="s">
        <v>3107</v>
      </c>
      <c r="E1225" t="s">
        <v>40</v>
      </c>
      <c r="F1225" t="s">
        <v>2650</v>
      </c>
      <c r="G1225" t="s">
        <v>2716</v>
      </c>
      <c r="I1225" s="151" t="str">
        <f ca="1">IFERROR(VLOOKUP(ROWS($I$2:I1225),$A$2:$B$1572,2,0),"")</f>
        <v>Russell Templeton</v>
      </c>
      <c r="K1225" s="151" t="str">
        <f t="shared" ca="1" si="19"/>
        <v>Russell Templeton</v>
      </c>
    </row>
    <row r="1226" spans="1:11" x14ac:dyDescent="0.25">
      <c r="A1226" s="151">
        <f ca="1">IF(ISNUMBER(SEARCH('Resource Plan'!$C$10,B1226,1)),MAX($A$1:A1225)+1,0)</f>
        <v>1225</v>
      </c>
      <c r="B1226" t="s">
        <v>3869</v>
      </c>
      <c r="C1226" t="s">
        <v>3870</v>
      </c>
      <c r="D1226" t="s">
        <v>3107</v>
      </c>
      <c r="E1226" t="s">
        <v>40</v>
      </c>
      <c r="F1226" t="s">
        <v>2650</v>
      </c>
      <c r="G1226" t="s">
        <v>2716</v>
      </c>
      <c r="I1226" s="151" t="str">
        <f ca="1">IFERROR(VLOOKUP(ROWS($I$2:I1226),$A$2:$B$1572,2,0),"")</f>
        <v>Ryan Moeller</v>
      </c>
      <c r="K1226" s="151" t="str">
        <f t="shared" ca="1" si="19"/>
        <v>Ryan Moeller</v>
      </c>
    </row>
    <row r="1227" spans="1:11" x14ac:dyDescent="0.25">
      <c r="A1227" s="151">
        <f ca="1">IF(ISNUMBER(SEARCH('Resource Plan'!$C$10,B1227,1)),MAX($A$1:A1226)+1,0)</f>
        <v>1226</v>
      </c>
      <c r="B1227" t="s">
        <v>3239</v>
      </c>
      <c r="C1227" t="s">
        <v>3240</v>
      </c>
      <c r="D1227" t="s">
        <v>3107</v>
      </c>
      <c r="E1227" t="s">
        <v>40</v>
      </c>
      <c r="F1227" t="s">
        <v>2650</v>
      </c>
      <c r="G1227" t="s">
        <v>2716</v>
      </c>
      <c r="I1227" s="151" t="str">
        <f ca="1">IFERROR(VLOOKUP(ROWS($I$2:I1227),$A$2:$B$1572,2,0),"")</f>
        <v>Ryan Paige</v>
      </c>
      <c r="K1227" s="151" t="str">
        <f t="shared" ca="1" si="19"/>
        <v>Ryan Paige</v>
      </c>
    </row>
    <row r="1228" spans="1:11" x14ac:dyDescent="0.25">
      <c r="A1228" s="151">
        <f ca="1">IF(ISNUMBER(SEARCH('Resource Plan'!$C$10,B1228,1)),MAX($A$1:A1227)+1,0)</f>
        <v>1227</v>
      </c>
      <c r="B1228" t="s">
        <v>4060</v>
      </c>
      <c r="C1228" t="s">
        <v>4061</v>
      </c>
      <c r="D1228" t="s">
        <v>3107</v>
      </c>
      <c r="E1228" t="s">
        <v>40</v>
      </c>
      <c r="F1228" t="s">
        <v>2650</v>
      </c>
      <c r="G1228" t="s">
        <v>2716</v>
      </c>
      <c r="I1228" s="151" t="str">
        <f ca="1">IFERROR(VLOOKUP(ROWS($I$2:I1228),$A$2:$B$1572,2,0),"")</f>
        <v>Ryan Shoemaker</v>
      </c>
      <c r="K1228" s="151" t="str">
        <f t="shared" ca="1" si="19"/>
        <v>Ryan Shoemaker</v>
      </c>
    </row>
    <row r="1229" spans="1:11" x14ac:dyDescent="0.25">
      <c r="A1229" s="151">
        <f ca="1">IF(ISNUMBER(SEARCH('Resource Plan'!$C$10,B1229,1)),MAX($A$1:A1228)+1,0)</f>
        <v>1228</v>
      </c>
      <c r="B1229" t="s">
        <v>4310</v>
      </c>
      <c r="C1229" t="s">
        <v>4311</v>
      </c>
      <c r="D1229" t="s">
        <v>3107</v>
      </c>
      <c r="E1229" t="s">
        <v>40</v>
      </c>
      <c r="F1229" t="s">
        <v>2650</v>
      </c>
      <c r="G1229" t="s">
        <v>3717</v>
      </c>
      <c r="I1229" s="151" t="str">
        <f ca="1">IFERROR(VLOOKUP(ROWS($I$2:I1229),$A$2:$B$1572,2,0),"")</f>
        <v>SACHIN SHAH</v>
      </c>
      <c r="K1229" s="151" t="str">
        <f t="shared" ca="1" si="19"/>
        <v>SACHIN SHAH</v>
      </c>
    </row>
    <row r="1230" spans="1:11" x14ac:dyDescent="0.25">
      <c r="A1230" s="151">
        <f ca="1">IF(ISNUMBER(SEARCH('Resource Plan'!$C$10,B1230,1)),MAX($A$1:A1229)+1,0)</f>
        <v>1229</v>
      </c>
      <c r="B1230" t="s">
        <v>6074</v>
      </c>
      <c r="C1230" t="s">
        <v>6148</v>
      </c>
      <c r="D1230" t="s">
        <v>108</v>
      </c>
      <c r="E1230" t="s">
        <v>7268</v>
      </c>
      <c r="F1230" t="s">
        <v>2650</v>
      </c>
      <c r="G1230" t="s">
        <v>4376</v>
      </c>
      <c r="I1230" s="151" t="str">
        <f ca="1">IFERROR(VLOOKUP(ROWS($I$2:I1230),$A$2:$B$1572,2,0),"")</f>
        <v>Sahil Bhatt</v>
      </c>
      <c r="K1230" s="151" t="str">
        <f t="shared" ca="1" si="19"/>
        <v>Sahil Bhatt</v>
      </c>
    </row>
    <row r="1231" spans="1:11" x14ac:dyDescent="0.25">
      <c r="A1231" s="151">
        <f ca="1">IF(ISNUMBER(SEARCH('Resource Plan'!$C$10,B1231,1)),MAX($A$1:A1230)+1,0)</f>
        <v>1230</v>
      </c>
      <c r="B1231" t="s">
        <v>2911</v>
      </c>
      <c r="C1231" t="s">
        <v>2912</v>
      </c>
      <c r="D1231" t="s">
        <v>318</v>
      </c>
      <c r="E1231" t="s">
        <v>2649</v>
      </c>
      <c r="F1231" t="s">
        <v>2650</v>
      </c>
      <c r="G1231" t="s">
        <v>2716</v>
      </c>
      <c r="I1231" s="151" t="str">
        <f ca="1">IFERROR(VLOOKUP(ROWS($I$2:I1231),$A$2:$B$1572,2,0),"")</f>
        <v>Saiful Bin SAFRI</v>
      </c>
      <c r="K1231" s="151" t="str">
        <f t="shared" ca="1" si="19"/>
        <v>Saiful Bin SAFRI</v>
      </c>
    </row>
    <row r="1232" spans="1:11" x14ac:dyDescent="0.25">
      <c r="A1232" s="151">
        <f ca="1">IF(ISNUMBER(SEARCH('Resource Plan'!$C$10,B1232,1)),MAX($A$1:A1231)+1,0)</f>
        <v>1231</v>
      </c>
      <c r="B1232" t="s">
        <v>3081</v>
      </c>
      <c r="C1232" t="s">
        <v>3082</v>
      </c>
      <c r="D1232" t="s">
        <v>318</v>
      </c>
      <c r="E1232" t="s">
        <v>2649</v>
      </c>
      <c r="F1232" t="s">
        <v>2650</v>
      </c>
      <c r="G1232" t="s">
        <v>2728</v>
      </c>
      <c r="I1232" s="151" t="str">
        <f ca="1">IFERROR(VLOOKUP(ROWS($I$2:I1232),$A$2:$B$1572,2,0),"")</f>
        <v>Saleha Binte ABDULLAH</v>
      </c>
      <c r="K1232" s="151" t="str">
        <f t="shared" ca="1" si="19"/>
        <v>Saleha Binte ABDULLAH</v>
      </c>
    </row>
    <row r="1233" spans="1:11" x14ac:dyDescent="0.25">
      <c r="A1233" s="151">
        <f ca="1">IF(ISNUMBER(SEARCH('Resource Plan'!$C$10,B1233,1)),MAX($A$1:A1232)+1,0)</f>
        <v>1232</v>
      </c>
      <c r="B1233" t="s">
        <v>3138</v>
      </c>
      <c r="C1233" t="s">
        <v>3139</v>
      </c>
      <c r="D1233" t="s">
        <v>106</v>
      </c>
      <c r="E1233" t="s">
        <v>40</v>
      </c>
      <c r="F1233" t="s">
        <v>2650</v>
      </c>
      <c r="G1233" t="s">
        <v>2716</v>
      </c>
      <c r="I1233" s="151" t="str">
        <f ca="1">IFERROR(VLOOKUP(ROWS($I$2:I1233),$A$2:$B$1572,2,0),"")</f>
        <v>Salvatore Lipani</v>
      </c>
      <c r="K1233" s="151" t="str">
        <f t="shared" ca="1" si="19"/>
        <v>Salvatore Lipani</v>
      </c>
    </row>
    <row r="1234" spans="1:11" x14ac:dyDescent="0.25">
      <c r="A1234" s="151">
        <f ca="1">IF(ISNUMBER(SEARCH('Resource Plan'!$C$10,B1234,1)),MAX($A$1:A1233)+1,0)</f>
        <v>1233</v>
      </c>
      <c r="B1234" t="s">
        <v>2899</v>
      </c>
      <c r="C1234" t="s">
        <v>2900</v>
      </c>
      <c r="D1234" t="s">
        <v>318</v>
      </c>
      <c r="E1234" t="s">
        <v>2649</v>
      </c>
      <c r="F1234" t="s">
        <v>2650</v>
      </c>
      <c r="G1234" t="s">
        <v>2728</v>
      </c>
      <c r="I1234" s="151" t="str">
        <f ca="1">IFERROR(VLOOKUP(ROWS($I$2:I1234),$A$2:$B$1572,2,0),"")</f>
        <v>Saman Bin TAHAR</v>
      </c>
      <c r="K1234" s="151" t="str">
        <f t="shared" ca="1" si="19"/>
        <v>Saman Bin TAHAR</v>
      </c>
    </row>
    <row r="1235" spans="1:11" x14ac:dyDescent="0.25">
      <c r="A1235" s="151">
        <f ca="1">IF(ISNUMBER(SEARCH('Resource Plan'!$C$10,B1235,1)),MAX($A$1:A1234)+1,0)</f>
        <v>1234</v>
      </c>
      <c r="B1235" t="s">
        <v>6075</v>
      </c>
      <c r="C1235" t="s">
        <v>6149</v>
      </c>
      <c r="D1235" t="s">
        <v>83</v>
      </c>
      <c r="E1235" t="s">
        <v>7267</v>
      </c>
      <c r="F1235" t="s">
        <v>2650</v>
      </c>
      <c r="G1235" t="s">
        <v>2923</v>
      </c>
      <c r="I1235" s="151" t="str">
        <f ca="1">IFERROR(VLOOKUP(ROWS($I$2:I1235),$A$2:$B$1572,2,0),"")</f>
        <v>Samia ZERGUA</v>
      </c>
      <c r="K1235" s="151" t="str">
        <f t="shared" ca="1" si="19"/>
        <v>Samia ZERGUA</v>
      </c>
    </row>
    <row r="1236" spans="1:11" x14ac:dyDescent="0.25">
      <c r="A1236" s="151">
        <f ca="1">IF(ISNUMBER(SEARCH('Resource Plan'!$C$10,B1236,1)),MAX($A$1:A1235)+1,0)</f>
        <v>1235</v>
      </c>
      <c r="B1236" t="s">
        <v>4720</v>
      </c>
      <c r="C1236" t="s">
        <v>4721</v>
      </c>
      <c r="D1236" t="s">
        <v>108</v>
      </c>
      <c r="E1236" t="s">
        <v>7268</v>
      </c>
      <c r="F1236" t="s">
        <v>2650</v>
      </c>
      <c r="G1236" t="s">
        <v>2926</v>
      </c>
      <c r="I1236" s="151" t="str">
        <f ca="1">IFERROR(VLOOKUP(ROWS($I$2:I1236),$A$2:$B$1572,2,0),"")</f>
        <v>samir Lenka</v>
      </c>
      <c r="K1236" s="151" t="str">
        <f t="shared" ca="1" si="19"/>
        <v>samir Lenka</v>
      </c>
    </row>
    <row r="1237" spans="1:11" x14ac:dyDescent="0.25">
      <c r="A1237" s="151">
        <f ca="1">IF(ISNUMBER(SEARCH('Resource Plan'!$C$10,B1237,1)),MAX($A$1:A1236)+1,0)</f>
        <v>1236</v>
      </c>
      <c r="B1237" t="s">
        <v>4554</v>
      </c>
      <c r="C1237" t="s">
        <v>4555</v>
      </c>
      <c r="D1237" t="s">
        <v>79</v>
      </c>
      <c r="E1237" t="s">
        <v>7267</v>
      </c>
      <c r="F1237" t="s">
        <v>2650</v>
      </c>
      <c r="G1237" t="s">
        <v>2711</v>
      </c>
      <c r="I1237" s="151" t="str">
        <f ca="1">IFERROR(VLOOKUP(ROWS($I$2:I1237),$A$2:$B$1572,2,0),"")</f>
        <v>Samuel Bruno Philippe Boudeweel</v>
      </c>
      <c r="K1237" s="151" t="str">
        <f t="shared" ca="1" si="19"/>
        <v>Samuel Bruno Philippe Boudeweel</v>
      </c>
    </row>
    <row r="1238" spans="1:11" x14ac:dyDescent="0.25">
      <c r="A1238" s="151">
        <f ca="1">IF(ISNUMBER(SEARCH('Resource Plan'!$C$10,B1238,1)),MAX($A$1:A1237)+1,0)</f>
        <v>1237</v>
      </c>
      <c r="B1238" t="s">
        <v>2797</v>
      </c>
      <c r="C1238" t="s">
        <v>2798</v>
      </c>
      <c r="D1238" t="s">
        <v>318</v>
      </c>
      <c r="E1238" t="s">
        <v>2649</v>
      </c>
      <c r="F1238" t="s">
        <v>2650</v>
      </c>
      <c r="G1238" t="s">
        <v>2716</v>
      </c>
      <c r="I1238" s="151" t="str">
        <f ca="1">IFERROR(VLOOKUP(ROWS($I$2:I1238),$A$2:$B$1572,2,0),"")</f>
        <v>San Kiew LIEW</v>
      </c>
      <c r="K1238" s="151" t="str">
        <f t="shared" ca="1" si="19"/>
        <v>San Kiew LIEW</v>
      </c>
    </row>
    <row r="1239" spans="1:11" x14ac:dyDescent="0.25">
      <c r="A1239" s="151">
        <f ca="1">IF(ISNUMBER(SEARCH('Resource Plan'!$C$10,B1239,1)),MAX($A$1:A1238)+1,0)</f>
        <v>1238</v>
      </c>
      <c r="B1239" t="s">
        <v>4694</v>
      </c>
      <c r="C1239" t="s">
        <v>4695</v>
      </c>
      <c r="D1239" t="s">
        <v>108</v>
      </c>
      <c r="E1239" t="s">
        <v>7268</v>
      </c>
      <c r="F1239" t="s">
        <v>2650</v>
      </c>
      <c r="G1239" t="s">
        <v>2708</v>
      </c>
      <c r="I1239" s="151" t="str">
        <f ca="1">IFERROR(VLOOKUP(ROWS($I$2:I1239),$A$2:$B$1572,2,0),"")</f>
        <v>Sandeep KEKRE</v>
      </c>
      <c r="K1239" s="151" t="str">
        <f t="shared" ca="1" si="19"/>
        <v>Sandeep KEKRE</v>
      </c>
    </row>
    <row r="1240" spans="1:11" x14ac:dyDescent="0.25">
      <c r="A1240" s="151">
        <f ca="1">IF(ISNUMBER(SEARCH('Resource Plan'!$C$10,B1240,1)),MAX($A$1:A1239)+1,0)</f>
        <v>1239</v>
      </c>
      <c r="B1240" t="s">
        <v>4663</v>
      </c>
      <c r="C1240" t="s">
        <v>4664</v>
      </c>
      <c r="D1240" t="s">
        <v>108</v>
      </c>
      <c r="E1240" t="s">
        <v>7268</v>
      </c>
      <c r="F1240" t="s">
        <v>2650</v>
      </c>
      <c r="G1240" t="s">
        <v>2651</v>
      </c>
      <c r="I1240" s="151" t="str">
        <f ca="1">IFERROR(VLOOKUP(ROWS($I$2:I1240),$A$2:$B$1572,2,0),"")</f>
        <v>Sandeep Sahgal</v>
      </c>
      <c r="K1240" s="151" t="str">
        <f t="shared" ca="1" si="19"/>
        <v>Sandeep Sahgal</v>
      </c>
    </row>
    <row r="1241" spans="1:11" x14ac:dyDescent="0.25">
      <c r="A1241" s="151">
        <f ca="1">IF(ISNUMBER(SEARCH('Resource Plan'!$C$10,B1241,1)),MAX($A$1:A1240)+1,0)</f>
        <v>1240</v>
      </c>
      <c r="B1241" t="s">
        <v>4687</v>
      </c>
      <c r="C1241" t="s">
        <v>4688</v>
      </c>
      <c r="D1241" t="s">
        <v>108</v>
      </c>
      <c r="E1241" t="s">
        <v>7268</v>
      </c>
      <c r="F1241" t="s">
        <v>2650</v>
      </c>
      <c r="G1241" t="s">
        <v>4689</v>
      </c>
      <c r="I1241" s="151" t="str">
        <f ca="1">IFERROR(VLOOKUP(ROWS($I$2:I1241),$A$2:$B$1572,2,0),"")</f>
        <v>Sandip MITRA</v>
      </c>
      <c r="K1241" s="151" t="str">
        <f t="shared" ca="1" si="19"/>
        <v>Sandip MITRA</v>
      </c>
    </row>
    <row r="1242" spans="1:11" x14ac:dyDescent="0.25">
      <c r="A1242" s="151">
        <f ca="1">IF(ISNUMBER(SEARCH('Resource Plan'!$C$10,B1242,1)),MAX($A$1:A1241)+1,0)</f>
        <v>1241</v>
      </c>
      <c r="B1242" t="s">
        <v>5132</v>
      </c>
      <c r="C1242" t="s">
        <v>5133</v>
      </c>
      <c r="D1242" t="s">
        <v>310</v>
      </c>
      <c r="E1242" t="s">
        <v>7267</v>
      </c>
      <c r="F1242" t="s">
        <v>2650</v>
      </c>
      <c r="G1242" t="s">
        <v>2950</v>
      </c>
      <c r="I1242" s="151" t="str">
        <f ca="1">IFERROR(VLOOKUP(ROWS($I$2:I1242),$A$2:$B$1572,2,0),"")</f>
        <v>Sandor CSEHY</v>
      </c>
      <c r="K1242" s="151" t="str">
        <f t="shared" ca="1" si="19"/>
        <v>Sandor CSEHY</v>
      </c>
    </row>
    <row r="1243" spans="1:11" x14ac:dyDescent="0.25">
      <c r="A1243" s="151">
        <f ca="1">IF(ISNUMBER(SEARCH('Resource Plan'!$C$10,B1243,1)),MAX($A$1:A1242)+1,0)</f>
        <v>1242</v>
      </c>
      <c r="B1243" t="s">
        <v>5319</v>
      </c>
      <c r="C1243" t="s">
        <v>5320</v>
      </c>
      <c r="D1243" t="s">
        <v>310</v>
      </c>
      <c r="E1243" t="s">
        <v>7267</v>
      </c>
      <c r="F1243" t="s">
        <v>2650</v>
      </c>
      <c r="G1243" t="s">
        <v>2716</v>
      </c>
      <c r="I1243" s="151" t="str">
        <f ca="1">IFERROR(VLOOKUP(ROWS($I$2:I1243),$A$2:$B$1572,2,0),"")</f>
        <v>Sandor CSIRE</v>
      </c>
      <c r="K1243" s="151" t="str">
        <f t="shared" ca="1" si="19"/>
        <v>Sandor CSIRE</v>
      </c>
    </row>
    <row r="1244" spans="1:11" x14ac:dyDescent="0.25">
      <c r="A1244" s="151">
        <f ca="1">IF(ISNUMBER(SEARCH('Resource Plan'!$C$10,B1244,1)),MAX($A$1:A1243)+1,0)</f>
        <v>1243</v>
      </c>
      <c r="B1244" t="s">
        <v>5405</v>
      </c>
      <c r="C1244" t="s">
        <v>5406</v>
      </c>
      <c r="D1244" t="s">
        <v>310</v>
      </c>
      <c r="E1244" t="s">
        <v>7267</v>
      </c>
      <c r="F1244" t="s">
        <v>2650</v>
      </c>
      <c r="G1244" t="s">
        <v>2716</v>
      </c>
      <c r="I1244" s="151" t="str">
        <f ca="1">IFERROR(VLOOKUP(ROWS($I$2:I1244),$A$2:$B$1572,2,0),"")</f>
        <v>Sandor David</v>
      </c>
      <c r="K1244" s="151" t="str">
        <f t="shared" ca="1" si="19"/>
        <v>Sandor David</v>
      </c>
    </row>
    <row r="1245" spans="1:11" x14ac:dyDescent="0.25">
      <c r="A1245" s="151">
        <f ca="1">IF(ISNUMBER(SEARCH('Resource Plan'!$C$10,B1245,1)),MAX($A$1:A1244)+1,0)</f>
        <v>1244</v>
      </c>
      <c r="B1245" t="s">
        <v>5216</v>
      </c>
      <c r="C1245" t="s">
        <v>5217</v>
      </c>
      <c r="D1245" t="s">
        <v>310</v>
      </c>
      <c r="E1245" t="s">
        <v>7267</v>
      </c>
      <c r="F1245" t="s">
        <v>2650</v>
      </c>
      <c r="G1245" t="s">
        <v>2716</v>
      </c>
      <c r="I1245" s="151" t="str">
        <f ca="1">IFERROR(VLOOKUP(ROWS($I$2:I1245),$A$2:$B$1572,2,0),"")</f>
        <v>Sandor Sipos</v>
      </c>
      <c r="K1245" s="151" t="str">
        <f t="shared" ca="1" si="19"/>
        <v>Sandor Sipos</v>
      </c>
    </row>
    <row r="1246" spans="1:11" x14ac:dyDescent="0.25">
      <c r="A1246" s="151">
        <f ca="1">IF(ISNUMBER(SEARCH('Resource Plan'!$C$10,B1246,1)),MAX($A$1:A1245)+1,0)</f>
        <v>1245</v>
      </c>
      <c r="B1246" t="s">
        <v>5497</v>
      </c>
      <c r="C1246" t="s">
        <v>5498</v>
      </c>
      <c r="D1246" t="s">
        <v>310</v>
      </c>
      <c r="E1246" t="s">
        <v>7267</v>
      </c>
      <c r="F1246" t="s">
        <v>2650</v>
      </c>
      <c r="G1246" t="s">
        <v>3724</v>
      </c>
      <c r="I1246" s="151" t="str">
        <f ca="1">IFERROR(VLOOKUP(ROWS($I$2:I1246),$A$2:$B$1572,2,0),"")</f>
        <v>Sandor Szajko</v>
      </c>
      <c r="K1246" s="151" t="str">
        <f t="shared" ca="1" si="19"/>
        <v>Sandor Szajko</v>
      </c>
    </row>
    <row r="1247" spans="1:11" x14ac:dyDescent="0.25">
      <c r="A1247" s="151">
        <f ca="1">IF(ISNUMBER(SEARCH('Resource Plan'!$C$10,B1247,1)),MAX($A$1:A1246)+1,0)</f>
        <v>1246</v>
      </c>
      <c r="B1247" t="s">
        <v>6076</v>
      </c>
      <c r="C1247" t="s">
        <v>6150</v>
      </c>
      <c r="D1247" t="s">
        <v>83</v>
      </c>
      <c r="E1247" t="s">
        <v>7267</v>
      </c>
      <c r="F1247" t="s">
        <v>2650</v>
      </c>
      <c r="G1247" t="s">
        <v>2929</v>
      </c>
      <c r="I1247" s="151" t="str">
        <f ca="1">IFERROR(VLOOKUP(ROWS($I$2:I1247),$A$2:$B$1572,2,0),"")</f>
        <v>Sandra Bouchard</v>
      </c>
      <c r="K1247" s="151" t="str">
        <f t="shared" ca="1" si="19"/>
        <v>Sandra Bouchard</v>
      </c>
    </row>
    <row r="1248" spans="1:11" x14ac:dyDescent="0.25">
      <c r="A1248" s="151">
        <f ca="1">IF(ISNUMBER(SEARCH('Resource Plan'!$C$10,B1248,1)),MAX($A$1:A1247)+1,0)</f>
        <v>1247</v>
      </c>
      <c r="B1248" t="s">
        <v>5046</v>
      </c>
      <c r="C1248" t="s">
        <v>5047</v>
      </c>
      <c r="D1248" t="s">
        <v>83</v>
      </c>
      <c r="E1248" t="s">
        <v>34</v>
      </c>
      <c r="F1248" t="s">
        <v>2650</v>
      </c>
      <c r="G1248" t="s">
        <v>2953</v>
      </c>
      <c r="I1248" s="151" t="str">
        <f ca="1">IFERROR(VLOOKUP(ROWS($I$2:I1248),$A$2:$B$1572,2,0),"")</f>
        <v>Sandrine BUTAUD</v>
      </c>
      <c r="K1248" s="151" t="str">
        <f t="shared" ca="1" si="19"/>
        <v>Sandrine BUTAUD</v>
      </c>
    </row>
    <row r="1249" spans="1:11" x14ac:dyDescent="0.25">
      <c r="A1249" s="151">
        <f ca="1">IF(ISNUMBER(SEARCH('Resource Plan'!$C$10,B1249,1)),MAX($A$1:A1248)+1,0)</f>
        <v>1248</v>
      </c>
      <c r="B1249" t="s">
        <v>4712</v>
      </c>
      <c r="C1249" t="s">
        <v>4713</v>
      </c>
      <c r="D1249" t="s">
        <v>108</v>
      </c>
      <c r="E1249" t="s">
        <v>7268</v>
      </c>
      <c r="F1249" t="s">
        <v>2650</v>
      </c>
      <c r="G1249" t="s">
        <v>2923</v>
      </c>
      <c r="I1249" s="151" t="str">
        <f ca="1">IFERROR(VLOOKUP(ROWS($I$2:I1249),$A$2:$B$1572,2,0),"")</f>
        <v>Sanjay Upadhyay</v>
      </c>
      <c r="K1249" s="151" t="str">
        <f t="shared" ca="1" si="19"/>
        <v>Sanjay Upadhyay</v>
      </c>
    </row>
    <row r="1250" spans="1:11" x14ac:dyDescent="0.25">
      <c r="A1250" s="151">
        <f ca="1">IF(ISNUMBER(SEARCH('Resource Plan'!$C$10,B1250,1)),MAX($A$1:A1249)+1,0)</f>
        <v>1249</v>
      </c>
      <c r="B1250" t="s">
        <v>2975</v>
      </c>
      <c r="C1250" t="s">
        <v>2976</v>
      </c>
      <c r="D1250" t="s">
        <v>318</v>
      </c>
      <c r="E1250" t="s">
        <v>2649</v>
      </c>
      <c r="F1250" t="s">
        <v>2650</v>
      </c>
      <c r="G1250" t="s">
        <v>2716</v>
      </c>
      <c r="I1250" s="151" t="str">
        <f ca="1">IFERROR(VLOOKUP(ROWS($I$2:I1250),$A$2:$B$1572,2,0),"")</f>
        <v>Sathiaseelan A/L MOHAN</v>
      </c>
      <c r="K1250" s="151" t="str">
        <f t="shared" ca="1" si="19"/>
        <v>Sathiaseelan A/L MOHAN</v>
      </c>
    </row>
    <row r="1251" spans="1:11" x14ac:dyDescent="0.25">
      <c r="A1251" s="151">
        <f ca="1">IF(ISNUMBER(SEARCH('Resource Plan'!$C$10,B1251,1)),MAX($A$1:A1250)+1,0)</f>
        <v>1250</v>
      </c>
      <c r="B1251" t="s">
        <v>2813</v>
      </c>
      <c r="C1251" t="s">
        <v>2814</v>
      </c>
      <c r="D1251" t="s">
        <v>318</v>
      </c>
      <c r="E1251" t="s">
        <v>2649</v>
      </c>
      <c r="F1251" t="s">
        <v>2650</v>
      </c>
      <c r="G1251" t="s">
        <v>2716</v>
      </c>
      <c r="I1251" s="151" t="str">
        <f ca="1">IFERROR(VLOOKUP(ROWS($I$2:I1251),$A$2:$B$1572,2,0),"")</f>
        <v>Sau Han FOONG</v>
      </c>
      <c r="K1251" s="151" t="str">
        <f t="shared" ca="1" si="19"/>
        <v>Sau Han FOONG</v>
      </c>
    </row>
    <row r="1252" spans="1:11" x14ac:dyDescent="0.25">
      <c r="A1252" s="151">
        <f ca="1">IF(ISNUMBER(SEARCH('Resource Plan'!$C$10,B1252,1)),MAX($A$1:A1251)+1,0)</f>
        <v>1251</v>
      </c>
      <c r="B1252" t="s">
        <v>4906</v>
      </c>
      <c r="C1252" t="s">
        <v>4907</v>
      </c>
      <c r="D1252" t="s">
        <v>312</v>
      </c>
      <c r="E1252" t="s">
        <v>2649</v>
      </c>
      <c r="F1252" t="s">
        <v>2650</v>
      </c>
      <c r="G1252" t="s">
        <v>2958</v>
      </c>
      <c r="I1252" s="151" t="str">
        <f ca="1">IFERROR(VLOOKUP(ROWS($I$2:I1252),$A$2:$B$1572,2,0),"")</f>
        <v>Saw Yen NG</v>
      </c>
      <c r="K1252" s="151" t="str">
        <f t="shared" ca="1" si="19"/>
        <v>Saw Yen NG</v>
      </c>
    </row>
    <row r="1253" spans="1:11" x14ac:dyDescent="0.25">
      <c r="A1253" s="151">
        <f ca="1">IF(ISNUMBER(SEARCH('Resource Plan'!$C$10,B1253,1)),MAX($A$1:A1252)+1,0)</f>
        <v>1252</v>
      </c>
      <c r="B1253" t="s">
        <v>3577</v>
      </c>
      <c r="C1253" t="s">
        <v>3578</v>
      </c>
      <c r="D1253" t="s">
        <v>3107</v>
      </c>
      <c r="E1253" t="s">
        <v>40</v>
      </c>
      <c r="F1253" t="s">
        <v>2650</v>
      </c>
      <c r="G1253" t="s">
        <v>2986</v>
      </c>
      <c r="I1253" s="151" t="str">
        <f ca="1">IFERROR(VLOOKUP(ROWS($I$2:I1253),$A$2:$B$1572,2,0),"")</f>
        <v>Scott Banks</v>
      </c>
      <c r="K1253" s="151" t="str">
        <f t="shared" ca="1" si="19"/>
        <v>Scott Banks</v>
      </c>
    </row>
    <row r="1254" spans="1:11" x14ac:dyDescent="0.25">
      <c r="A1254" s="151">
        <f ca="1">IF(ISNUMBER(SEARCH('Resource Plan'!$C$10,B1254,1)),MAX($A$1:A1253)+1,0)</f>
        <v>1253</v>
      </c>
      <c r="B1254" t="s">
        <v>3462</v>
      </c>
      <c r="C1254" t="s">
        <v>3463</v>
      </c>
      <c r="D1254" t="s">
        <v>3107</v>
      </c>
      <c r="E1254" t="s">
        <v>40</v>
      </c>
      <c r="F1254" t="s">
        <v>2650</v>
      </c>
      <c r="G1254" t="s">
        <v>2716</v>
      </c>
      <c r="I1254" s="151" t="str">
        <f ca="1">IFERROR(VLOOKUP(ROWS($I$2:I1254),$A$2:$B$1572,2,0),"")</f>
        <v>Scott Brisbane</v>
      </c>
      <c r="K1254" s="151" t="str">
        <f t="shared" ca="1" si="19"/>
        <v>Scott Brisbane</v>
      </c>
    </row>
    <row r="1255" spans="1:11" x14ac:dyDescent="0.25">
      <c r="A1255" s="151">
        <f ca="1">IF(ISNUMBER(SEARCH('Resource Plan'!$C$10,B1255,1)),MAX($A$1:A1254)+1,0)</f>
        <v>1254</v>
      </c>
      <c r="B1255" t="s">
        <v>5111</v>
      </c>
      <c r="C1255" t="s">
        <v>5112</v>
      </c>
      <c r="D1255" t="s">
        <v>318</v>
      </c>
      <c r="E1255" t="s">
        <v>34</v>
      </c>
      <c r="F1255" t="s">
        <v>2650</v>
      </c>
      <c r="G1255" t="s">
        <v>5033</v>
      </c>
      <c r="I1255" s="151" t="str">
        <f ca="1">IFERROR(VLOOKUP(ROWS($I$2:I1255),$A$2:$B$1572,2,0),"")</f>
        <v>Scott COPELAND</v>
      </c>
      <c r="K1255" s="151" t="str">
        <f t="shared" ca="1" si="19"/>
        <v>Scott COPELAND</v>
      </c>
    </row>
    <row r="1256" spans="1:11" x14ac:dyDescent="0.25">
      <c r="A1256" s="151">
        <f ca="1">IF(ISNUMBER(SEARCH('Resource Plan'!$C$10,B1256,1)),MAX($A$1:A1255)+1,0)</f>
        <v>1255</v>
      </c>
      <c r="B1256" t="s">
        <v>3563</v>
      </c>
      <c r="C1256" t="s">
        <v>3564</v>
      </c>
      <c r="D1256" t="s">
        <v>3107</v>
      </c>
      <c r="E1256" t="s">
        <v>40</v>
      </c>
      <c r="F1256" t="s">
        <v>2650</v>
      </c>
      <c r="G1256" t="s">
        <v>2986</v>
      </c>
      <c r="I1256" s="151" t="str">
        <f ca="1">IFERROR(VLOOKUP(ROWS($I$2:I1256),$A$2:$B$1572,2,0),"")</f>
        <v>SCOTT SHEARER</v>
      </c>
      <c r="K1256" s="151" t="str">
        <f t="shared" ca="1" si="19"/>
        <v>SCOTT SHEARER</v>
      </c>
    </row>
    <row r="1257" spans="1:11" x14ac:dyDescent="0.25">
      <c r="A1257" s="151">
        <f ca="1">IF(ISNUMBER(SEARCH('Resource Plan'!$C$10,B1257,1)),MAX($A$1:A1256)+1,0)</f>
        <v>1256</v>
      </c>
      <c r="B1257" t="s">
        <v>4046</v>
      </c>
      <c r="C1257" t="s">
        <v>4047</v>
      </c>
      <c r="D1257" t="s">
        <v>3107</v>
      </c>
      <c r="E1257" t="s">
        <v>40</v>
      </c>
      <c r="F1257" t="s">
        <v>2650</v>
      </c>
      <c r="G1257" t="s">
        <v>2716</v>
      </c>
      <c r="I1257" s="151" t="str">
        <f ca="1">IFERROR(VLOOKUP(ROWS($I$2:I1257),$A$2:$B$1572,2,0),"")</f>
        <v>Scott Wood</v>
      </c>
      <c r="K1257" s="151" t="str">
        <f t="shared" ca="1" si="19"/>
        <v>Scott Wood</v>
      </c>
    </row>
    <row r="1258" spans="1:11" x14ac:dyDescent="0.25">
      <c r="A1258" s="151">
        <f ca="1">IF(ISNUMBER(SEARCH('Resource Plan'!$C$10,B1258,1)),MAX($A$1:A1257)+1,0)</f>
        <v>1257</v>
      </c>
      <c r="B1258" t="s">
        <v>5082</v>
      </c>
      <c r="C1258" t="s">
        <v>5083</v>
      </c>
      <c r="D1258" t="s">
        <v>318</v>
      </c>
      <c r="E1258" t="s">
        <v>34</v>
      </c>
      <c r="F1258" t="s">
        <v>2650</v>
      </c>
      <c r="G1258" t="s">
        <v>5033</v>
      </c>
      <c r="I1258" s="151" t="str">
        <f ca="1">IFERROR(VLOOKUP(ROWS($I$2:I1258),$A$2:$B$1572,2,0),"")</f>
        <v>Sean Brendan O'BRIEN</v>
      </c>
      <c r="K1258" s="151" t="str">
        <f t="shared" ca="1" si="19"/>
        <v>Sean Brendan O'BRIEN</v>
      </c>
    </row>
    <row r="1259" spans="1:11" x14ac:dyDescent="0.25">
      <c r="A1259" s="151">
        <f ca="1">IF(ISNUMBER(SEARCH('Resource Plan'!$C$10,B1259,1)),MAX($A$1:A1258)+1,0)</f>
        <v>1258</v>
      </c>
      <c r="B1259" t="s">
        <v>4185</v>
      </c>
      <c r="C1259" t="s">
        <v>4186</v>
      </c>
      <c r="D1259" t="s">
        <v>3107</v>
      </c>
      <c r="E1259" t="s">
        <v>40</v>
      </c>
      <c r="F1259" t="s">
        <v>2650</v>
      </c>
      <c r="G1259" t="s">
        <v>2716</v>
      </c>
      <c r="I1259" s="151" t="str">
        <f ca="1">IFERROR(VLOOKUP(ROWS($I$2:I1259),$A$2:$B$1572,2,0),"")</f>
        <v>Sean Pace</v>
      </c>
      <c r="K1259" s="151" t="str">
        <f t="shared" ca="1" si="19"/>
        <v>Sean Pace</v>
      </c>
    </row>
    <row r="1260" spans="1:11" x14ac:dyDescent="0.25">
      <c r="A1260" s="151">
        <f ca="1">IF(ISNUMBER(SEARCH('Resource Plan'!$C$10,B1260,1)),MAX($A$1:A1259)+1,0)</f>
        <v>1259</v>
      </c>
      <c r="B1260" t="s">
        <v>3188</v>
      </c>
      <c r="C1260" t="s">
        <v>3189</v>
      </c>
      <c r="D1260" t="s">
        <v>3107</v>
      </c>
      <c r="E1260" t="s">
        <v>40</v>
      </c>
      <c r="F1260" t="s">
        <v>2650</v>
      </c>
      <c r="G1260" t="s">
        <v>2716</v>
      </c>
      <c r="I1260" s="151" t="str">
        <f ca="1">IFERROR(VLOOKUP(ROWS($I$2:I1260),$A$2:$B$1572,2,0),"")</f>
        <v>Sean Smith</v>
      </c>
      <c r="K1260" s="151" t="str">
        <f t="shared" ca="1" si="19"/>
        <v>Sean Smith</v>
      </c>
    </row>
    <row r="1261" spans="1:11" x14ac:dyDescent="0.25">
      <c r="A1261" s="151">
        <f ca="1">IF(ISNUMBER(SEARCH('Resource Plan'!$C$10,B1261,1)),MAX($A$1:A1260)+1,0)</f>
        <v>1260</v>
      </c>
      <c r="B1261" t="s">
        <v>4616</v>
      </c>
      <c r="C1261" t="s">
        <v>4617</v>
      </c>
      <c r="D1261" t="s">
        <v>83</v>
      </c>
      <c r="E1261" t="s">
        <v>7267</v>
      </c>
      <c r="F1261" t="s">
        <v>2650</v>
      </c>
      <c r="G1261" t="s">
        <v>4609</v>
      </c>
      <c r="I1261" s="151" t="str">
        <f ca="1">IFERROR(VLOOKUP(ROWS($I$2:I1261),$A$2:$B$1572,2,0),"")</f>
        <v>Sebastien RIEGEL</v>
      </c>
      <c r="K1261" s="151" t="str">
        <f t="shared" ca="1" si="19"/>
        <v>Sebastien RIEGEL</v>
      </c>
    </row>
    <row r="1262" spans="1:11" x14ac:dyDescent="0.25">
      <c r="A1262" s="151">
        <f ca="1">IF(ISNUMBER(SEARCH('Resource Plan'!$C$10,B1262,1)),MAX($A$1:A1261)+1,0)</f>
        <v>1261</v>
      </c>
      <c r="B1262" t="s">
        <v>3033</v>
      </c>
      <c r="C1262" t="s">
        <v>3034</v>
      </c>
      <c r="D1262" t="s">
        <v>318</v>
      </c>
      <c r="E1262" t="s">
        <v>2649</v>
      </c>
      <c r="F1262" t="s">
        <v>2650</v>
      </c>
      <c r="G1262" t="s">
        <v>3017</v>
      </c>
      <c r="I1262" s="151" t="str">
        <f ca="1">IFERROR(VLOOKUP(ROWS($I$2:I1262),$A$2:$B$1572,2,0),"")</f>
        <v>See Poh KUEK</v>
      </c>
      <c r="K1262" s="151" t="str">
        <f t="shared" ca="1" si="19"/>
        <v>See Poh KUEK</v>
      </c>
    </row>
    <row r="1263" spans="1:11" x14ac:dyDescent="0.25">
      <c r="A1263" s="151">
        <f ca="1">IF(ISNUMBER(SEARCH('Resource Plan'!$C$10,B1263,1)),MAX($A$1:A1262)+1,0)</f>
        <v>1262</v>
      </c>
      <c r="B1263" t="s">
        <v>2951</v>
      </c>
      <c r="C1263" t="s">
        <v>2952</v>
      </c>
      <c r="D1263" t="s">
        <v>318</v>
      </c>
      <c r="E1263" t="s">
        <v>2649</v>
      </c>
      <c r="F1263" t="s">
        <v>2650</v>
      </c>
      <c r="G1263" t="s">
        <v>2953</v>
      </c>
      <c r="I1263" s="151" t="str">
        <f ca="1">IFERROR(VLOOKUP(ROWS($I$2:I1263),$A$2:$B$1572,2,0),"")</f>
        <v>See Wan Tracy LEW</v>
      </c>
      <c r="K1263" s="151" t="str">
        <f t="shared" ca="1" si="19"/>
        <v>See Wan Tracy LEW</v>
      </c>
    </row>
    <row r="1264" spans="1:11" x14ac:dyDescent="0.25">
      <c r="A1264" s="151">
        <f ca="1">IF(ISNUMBER(SEARCH('Resource Plan'!$C$10,B1264,1)),MAX($A$1:A1263)+1,0)</f>
        <v>1263</v>
      </c>
      <c r="B1264" t="s">
        <v>2932</v>
      </c>
      <c r="C1264" t="s">
        <v>2933</v>
      </c>
      <c r="D1264" t="s">
        <v>318</v>
      </c>
      <c r="E1264" t="s">
        <v>2649</v>
      </c>
      <c r="F1264" t="s">
        <v>2650</v>
      </c>
      <c r="G1264" t="s">
        <v>2929</v>
      </c>
      <c r="I1264" s="151" t="str">
        <f ca="1">IFERROR(VLOOKUP(ROWS($I$2:I1264),$A$2:$B$1572,2,0),"")</f>
        <v>See Yen HOW</v>
      </c>
      <c r="K1264" s="151" t="str">
        <f t="shared" ca="1" si="19"/>
        <v>See Yen HOW</v>
      </c>
    </row>
    <row r="1265" spans="1:11" x14ac:dyDescent="0.25">
      <c r="A1265" s="151">
        <f ca="1">IF(ISNUMBER(SEARCH('Resource Plan'!$C$10,B1265,1)),MAX($A$1:A1264)+1,0)</f>
        <v>1264</v>
      </c>
      <c r="B1265" t="s">
        <v>2969</v>
      </c>
      <c r="C1265" t="s">
        <v>2970</v>
      </c>
      <c r="D1265" t="s">
        <v>318</v>
      </c>
      <c r="E1265" t="s">
        <v>2649</v>
      </c>
      <c r="F1265" t="s">
        <v>2650</v>
      </c>
      <c r="G1265" t="s">
        <v>2716</v>
      </c>
      <c r="I1265" s="151" t="str">
        <f ca="1">IFERROR(VLOOKUP(ROWS($I$2:I1265),$A$2:$B$1572,2,0),"")</f>
        <v>Segar ISTNAN</v>
      </c>
      <c r="K1265" s="151" t="str">
        <f t="shared" ca="1" si="19"/>
        <v>Segar ISTNAN</v>
      </c>
    </row>
    <row r="1266" spans="1:11" x14ac:dyDescent="0.25">
      <c r="A1266" s="151">
        <f ca="1">IF(ISNUMBER(SEARCH('Resource Plan'!$C$10,B1266,1)),MAX($A$1:A1265)+1,0)</f>
        <v>1265</v>
      </c>
      <c r="B1266" t="s">
        <v>6077</v>
      </c>
      <c r="C1266" t="s">
        <v>6151</v>
      </c>
      <c r="D1266" t="s">
        <v>320</v>
      </c>
      <c r="E1266" t="s">
        <v>7267</v>
      </c>
      <c r="F1266" t="s">
        <v>2650</v>
      </c>
      <c r="G1266" t="s">
        <v>4549</v>
      </c>
      <c r="I1266" s="151" t="str">
        <f ca="1">IFERROR(VLOOKUP(ROWS($I$2:I1266),$A$2:$B$1572,2,0),"")</f>
        <v>Sergio Fanlo</v>
      </c>
      <c r="K1266" s="151" t="str">
        <f t="shared" ca="1" si="19"/>
        <v>Sergio Fanlo</v>
      </c>
    </row>
    <row r="1267" spans="1:11" x14ac:dyDescent="0.25">
      <c r="A1267" s="151">
        <f ca="1">IF(ISNUMBER(SEARCH('Resource Plan'!$C$10,B1267,1)),MAX($A$1:A1266)+1,0)</f>
        <v>1266</v>
      </c>
      <c r="B1267" t="s">
        <v>3432</v>
      </c>
      <c r="C1267" t="s">
        <v>3433</v>
      </c>
      <c r="D1267" t="s">
        <v>3107</v>
      </c>
      <c r="E1267" t="s">
        <v>40</v>
      </c>
      <c r="F1267" t="s">
        <v>2650</v>
      </c>
      <c r="G1267" t="s">
        <v>3017</v>
      </c>
      <c r="I1267" s="151" t="str">
        <f ca="1">IFERROR(VLOOKUP(ROWS($I$2:I1267),$A$2:$B$1572,2,0),"")</f>
        <v>SERGIO GOMEZ</v>
      </c>
      <c r="K1267" s="151" t="str">
        <f t="shared" ca="1" si="19"/>
        <v>SERGIO GOMEZ</v>
      </c>
    </row>
    <row r="1268" spans="1:11" x14ac:dyDescent="0.25">
      <c r="A1268" s="151">
        <f ca="1">IF(ISNUMBER(SEARCH('Resource Plan'!$C$10,B1268,1)),MAX($A$1:A1267)+1,0)</f>
        <v>1267</v>
      </c>
      <c r="B1268" t="s">
        <v>6078</v>
      </c>
      <c r="C1268" t="s">
        <v>6152</v>
      </c>
      <c r="D1268" t="s">
        <v>4740</v>
      </c>
      <c r="E1268" t="s">
        <v>39</v>
      </c>
      <c r="F1268" t="s">
        <v>2650</v>
      </c>
      <c r="G1268" t="s">
        <v>3793</v>
      </c>
      <c r="I1268" s="151" t="str">
        <f ca="1">IFERROR(VLOOKUP(ROWS($I$2:I1268),$A$2:$B$1572,2,0),"")</f>
        <v>SERGIO VICTOR MARTINEZ</v>
      </c>
      <c r="K1268" s="151" t="str">
        <f t="shared" ca="1" si="19"/>
        <v>SERGIO VICTOR MARTINEZ</v>
      </c>
    </row>
    <row r="1269" spans="1:11" x14ac:dyDescent="0.25">
      <c r="A1269" s="151">
        <f ca="1">IF(ISNUMBER(SEARCH('Resource Plan'!$C$10,B1269,1)),MAX($A$1:A1268)+1,0)</f>
        <v>1268</v>
      </c>
      <c r="B1269" t="s">
        <v>4241</v>
      </c>
      <c r="C1269" t="s">
        <v>4242</v>
      </c>
      <c r="D1269" t="s">
        <v>3107</v>
      </c>
      <c r="E1269" t="s">
        <v>40</v>
      </c>
      <c r="F1269" t="s">
        <v>2650</v>
      </c>
      <c r="G1269" t="s">
        <v>2716</v>
      </c>
      <c r="I1269" s="151" t="str">
        <f ca="1">IFERROR(VLOOKUP(ROWS($I$2:I1269),$A$2:$B$1572,2,0),"")</f>
        <v>SESAR PANIAGUA</v>
      </c>
      <c r="K1269" s="151" t="str">
        <f t="shared" ca="1" si="19"/>
        <v>SESAR PANIAGUA</v>
      </c>
    </row>
    <row r="1270" spans="1:11" x14ac:dyDescent="0.25">
      <c r="A1270" s="151">
        <f ca="1">IF(ISNUMBER(SEARCH('Resource Plan'!$C$10,B1270,1)),MAX($A$1:A1269)+1,0)</f>
        <v>1269</v>
      </c>
      <c r="B1270" t="s">
        <v>4883</v>
      </c>
      <c r="C1270" t="s">
        <v>4884</v>
      </c>
      <c r="D1270" t="s">
        <v>4869</v>
      </c>
      <c r="E1270" t="s">
        <v>2649</v>
      </c>
      <c r="F1270" t="s">
        <v>2650</v>
      </c>
      <c r="G1270" t="s">
        <v>2958</v>
      </c>
      <c r="I1270" s="151" t="str">
        <f ca="1">IFERROR(VLOOKUP(ROWS($I$2:I1270),$A$2:$B$1572,2,0),"")</f>
        <v>Seung-Hyun CHA</v>
      </c>
      <c r="K1270" s="151" t="str">
        <f t="shared" ca="1" si="19"/>
        <v>Seung-Hyun CHA</v>
      </c>
    </row>
    <row r="1271" spans="1:11" x14ac:dyDescent="0.25">
      <c r="A1271" s="151">
        <f ca="1">IF(ISNUMBER(SEARCH('Resource Plan'!$C$10,B1271,1)),MAX($A$1:A1270)+1,0)</f>
        <v>1270</v>
      </c>
      <c r="B1271" t="s">
        <v>6079</v>
      </c>
      <c r="C1271" t="s">
        <v>6153</v>
      </c>
      <c r="D1271" t="s">
        <v>318</v>
      </c>
      <c r="E1271" t="s">
        <v>2649</v>
      </c>
      <c r="F1271" t="s">
        <v>2650</v>
      </c>
      <c r="G1271" t="s">
        <v>3717</v>
      </c>
      <c r="I1271" s="151" t="str">
        <f ca="1">IFERROR(VLOOKUP(ROWS($I$2:I1271),$A$2:$B$1572,2,0),"")</f>
        <v>Se-Wan Lee</v>
      </c>
      <c r="K1271" s="151" t="str">
        <f t="shared" ca="1" si="19"/>
        <v>Se-Wan Lee</v>
      </c>
    </row>
    <row r="1272" spans="1:11" x14ac:dyDescent="0.25">
      <c r="A1272" s="151">
        <f ca="1">IF(ISNUMBER(SEARCH('Resource Plan'!$C$10,B1272,1)),MAX($A$1:A1271)+1,0)</f>
        <v>1271</v>
      </c>
      <c r="B1272" t="s">
        <v>3605</v>
      </c>
      <c r="C1272" t="s">
        <v>3606</v>
      </c>
      <c r="D1272" t="s">
        <v>3107</v>
      </c>
      <c r="E1272" t="s">
        <v>40</v>
      </c>
      <c r="F1272" t="s">
        <v>2650</v>
      </c>
      <c r="G1272" t="s">
        <v>3546</v>
      </c>
      <c r="I1272" s="151" t="str">
        <f ca="1">IFERROR(VLOOKUP(ROWS($I$2:I1272),$A$2:$B$1572,2,0),"")</f>
        <v>Shalin Patel</v>
      </c>
      <c r="K1272" s="151" t="str">
        <f t="shared" ca="1" si="19"/>
        <v>Shalin Patel</v>
      </c>
    </row>
    <row r="1273" spans="1:11" x14ac:dyDescent="0.25">
      <c r="A1273" s="151">
        <f ca="1">IF(ISNUMBER(SEARCH('Resource Plan'!$C$10,B1273,1)),MAX($A$1:A1272)+1,0)</f>
        <v>1272</v>
      </c>
      <c r="B1273" t="s">
        <v>3035</v>
      </c>
      <c r="C1273" t="s">
        <v>3036</v>
      </c>
      <c r="D1273" t="s">
        <v>318</v>
      </c>
      <c r="E1273" t="s">
        <v>2649</v>
      </c>
      <c r="F1273" t="s">
        <v>2650</v>
      </c>
      <c r="G1273" t="s">
        <v>2986</v>
      </c>
      <c r="I1273" s="151" t="str">
        <f ca="1">IFERROR(VLOOKUP(ROWS($I$2:I1273),$A$2:$B$1572,2,0),"")</f>
        <v>Shamsul Bahri Bin LAMAON</v>
      </c>
      <c r="K1273" s="151" t="str">
        <f t="shared" ca="1" si="19"/>
        <v>Shamsul Bahri Bin LAMAON</v>
      </c>
    </row>
    <row r="1274" spans="1:11" x14ac:dyDescent="0.25">
      <c r="A1274" s="151">
        <f ca="1">IF(ISNUMBER(SEARCH('Resource Plan'!$C$10,B1274,1)),MAX($A$1:A1273)+1,0)</f>
        <v>1273</v>
      </c>
      <c r="B1274" t="s">
        <v>4393</v>
      </c>
      <c r="C1274" t="s">
        <v>4394</v>
      </c>
      <c r="D1274" t="s">
        <v>37</v>
      </c>
      <c r="E1274" t="s">
        <v>37</v>
      </c>
      <c r="F1274" t="s">
        <v>2650</v>
      </c>
      <c r="G1274" t="s">
        <v>2665</v>
      </c>
      <c r="I1274" s="151" t="str">
        <f ca="1">IFERROR(VLOOKUP(ROWS($I$2:I1274),$A$2:$B$1572,2,0),"")</f>
        <v>Shan LU</v>
      </c>
      <c r="K1274" s="151" t="str">
        <f t="shared" ca="1" si="19"/>
        <v>Shan LU</v>
      </c>
    </row>
    <row r="1275" spans="1:11" x14ac:dyDescent="0.25">
      <c r="A1275" s="151">
        <f ca="1">IF(ISNUMBER(SEARCH('Resource Plan'!$C$10,B1275,1)),MAX($A$1:A1274)+1,0)</f>
        <v>1274</v>
      </c>
      <c r="B1275" t="s">
        <v>4438</v>
      </c>
      <c r="C1275" t="s">
        <v>4439</v>
      </c>
      <c r="D1275" t="s">
        <v>37</v>
      </c>
      <c r="E1275" t="s">
        <v>37</v>
      </c>
      <c r="F1275" t="s">
        <v>2650</v>
      </c>
      <c r="G1275" t="s">
        <v>4440</v>
      </c>
      <c r="I1275" s="151" t="str">
        <f ca="1">IFERROR(VLOOKUP(ROWS($I$2:I1275),$A$2:$B$1572,2,0),"")</f>
        <v>Shanchen MAO</v>
      </c>
      <c r="K1275" s="151" t="str">
        <f t="shared" ca="1" si="19"/>
        <v>Shanchen MAO</v>
      </c>
    </row>
    <row r="1276" spans="1:11" x14ac:dyDescent="0.25">
      <c r="A1276" s="151">
        <f ca="1">IF(ISNUMBER(SEARCH('Resource Plan'!$C$10,B1276,1)),MAX($A$1:A1275)+1,0)</f>
        <v>1275</v>
      </c>
      <c r="B1276" t="s">
        <v>3480</v>
      </c>
      <c r="C1276" t="s">
        <v>3481</v>
      </c>
      <c r="D1276" t="s">
        <v>3107</v>
      </c>
      <c r="E1276" t="s">
        <v>40</v>
      </c>
      <c r="F1276" t="s">
        <v>2650</v>
      </c>
      <c r="G1276" t="s">
        <v>2716</v>
      </c>
      <c r="I1276" s="151" t="str">
        <f ca="1">IFERROR(VLOOKUP(ROWS($I$2:I1276),$A$2:$B$1572,2,0),"")</f>
        <v>Shane Herman</v>
      </c>
      <c r="K1276" s="151" t="str">
        <f t="shared" ca="1" si="19"/>
        <v>Shane Herman</v>
      </c>
    </row>
    <row r="1277" spans="1:11" x14ac:dyDescent="0.25">
      <c r="A1277" s="151">
        <f ca="1">IF(ISNUMBER(SEARCH('Resource Plan'!$C$10,B1277,1)),MAX($A$1:A1276)+1,0)</f>
        <v>1276</v>
      </c>
      <c r="B1277" t="s">
        <v>3234</v>
      </c>
      <c r="C1277" t="s">
        <v>3235</v>
      </c>
      <c r="D1277" t="s">
        <v>3107</v>
      </c>
      <c r="E1277" t="s">
        <v>40</v>
      </c>
      <c r="F1277" t="s">
        <v>2650</v>
      </c>
      <c r="G1277" t="s">
        <v>2716</v>
      </c>
      <c r="I1277" s="151" t="str">
        <f ca="1">IFERROR(VLOOKUP(ROWS($I$2:I1277),$A$2:$B$1572,2,0),"")</f>
        <v>Shankar Ghimire</v>
      </c>
      <c r="K1277" s="151" t="str">
        <f t="shared" ca="1" si="19"/>
        <v>Shankar Ghimire</v>
      </c>
    </row>
    <row r="1278" spans="1:11" x14ac:dyDescent="0.25">
      <c r="A1278" s="151">
        <f ca="1">IF(ISNUMBER(SEARCH('Resource Plan'!$C$10,B1278,1)),MAX($A$1:A1277)+1,0)</f>
        <v>1277</v>
      </c>
      <c r="B1278" t="s">
        <v>2847</v>
      </c>
      <c r="C1278" t="s">
        <v>2848</v>
      </c>
      <c r="D1278" t="s">
        <v>318</v>
      </c>
      <c r="E1278" t="s">
        <v>2649</v>
      </c>
      <c r="F1278" t="s">
        <v>2650</v>
      </c>
      <c r="G1278" t="s">
        <v>2716</v>
      </c>
      <c r="I1278" s="151" t="str">
        <f ca="1">IFERROR(VLOOKUP(ROWS($I$2:I1278),$A$2:$B$1572,2,0),"")</f>
        <v>Shao Qi HENG</v>
      </c>
      <c r="K1278" s="151" t="str">
        <f t="shared" ca="1" si="19"/>
        <v>Shao Qi HENG</v>
      </c>
    </row>
    <row r="1279" spans="1:11" x14ac:dyDescent="0.25">
      <c r="A1279" s="151">
        <f ca="1">IF(ISNUMBER(SEARCH('Resource Plan'!$C$10,B1279,1)),MAX($A$1:A1278)+1,0)</f>
        <v>1278</v>
      </c>
      <c r="B1279" t="s">
        <v>3952</v>
      </c>
      <c r="C1279" t="s">
        <v>3953</v>
      </c>
      <c r="D1279" t="s">
        <v>3107</v>
      </c>
      <c r="E1279" t="s">
        <v>40</v>
      </c>
      <c r="F1279" t="s">
        <v>2650</v>
      </c>
      <c r="G1279" t="s">
        <v>2711</v>
      </c>
      <c r="I1279" s="151" t="str">
        <f ca="1">IFERROR(VLOOKUP(ROWS($I$2:I1279),$A$2:$B$1572,2,0),"")</f>
        <v>Shaun Reynolds</v>
      </c>
      <c r="K1279" s="151" t="str">
        <f t="shared" ca="1" si="19"/>
        <v>Shaun Reynolds</v>
      </c>
    </row>
    <row r="1280" spans="1:11" x14ac:dyDescent="0.25">
      <c r="A1280" s="151">
        <f ca="1">IF(ISNUMBER(SEARCH('Resource Plan'!$C$10,B1280,1)),MAX($A$1:A1279)+1,0)</f>
        <v>1279</v>
      </c>
      <c r="B1280" t="s">
        <v>3387</v>
      </c>
      <c r="C1280" t="s">
        <v>3388</v>
      </c>
      <c r="D1280" t="s">
        <v>3107</v>
      </c>
      <c r="E1280" t="s">
        <v>40</v>
      </c>
      <c r="F1280" t="s">
        <v>2650</v>
      </c>
      <c r="G1280" t="s">
        <v>2716</v>
      </c>
      <c r="I1280" s="151" t="str">
        <f ca="1">IFERROR(VLOOKUP(ROWS($I$2:I1280),$A$2:$B$1572,2,0),"")</f>
        <v>Shawn Myers</v>
      </c>
      <c r="K1280" s="151" t="str">
        <f t="shared" ca="1" si="19"/>
        <v>Shawn Myers</v>
      </c>
    </row>
    <row r="1281" spans="1:11" x14ac:dyDescent="0.25">
      <c r="A1281" s="151">
        <f ca="1">IF(ISNUMBER(SEARCH('Resource Plan'!$C$10,B1281,1)),MAX($A$1:A1280)+1,0)</f>
        <v>1280</v>
      </c>
      <c r="B1281" t="s">
        <v>3353</v>
      </c>
      <c r="C1281" t="s">
        <v>3354</v>
      </c>
      <c r="D1281" t="s">
        <v>3107</v>
      </c>
      <c r="E1281" t="s">
        <v>40</v>
      </c>
      <c r="F1281" t="s">
        <v>2650</v>
      </c>
      <c r="G1281" t="s">
        <v>2728</v>
      </c>
      <c r="I1281" s="151" t="str">
        <f ca="1">IFERROR(VLOOKUP(ROWS($I$2:I1281),$A$2:$B$1572,2,0),"")</f>
        <v>Shawn Phillips</v>
      </c>
      <c r="K1281" s="151" t="str">
        <f t="shared" ca="1" si="19"/>
        <v>Shawn Phillips</v>
      </c>
    </row>
    <row r="1282" spans="1:11" x14ac:dyDescent="0.25">
      <c r="A1282" s="151">
        <f ca="1">IF(ISNUMBER(SEARCH('Resource Plan'!$C$10,B1282,1)),MAX($A$1:A1281)+1,0)</f>
        <v>1281</v>
      </c>
      <c r="B1282" t="s">
        <v>5581</v>
      </c>
      <c r="C1282" t="s">
        <v>5582</v>
      </c>
      <c r="D1282" t="s">
        <v>37</v>
      </c>
      <c r="E1282" t="s">
        <v>37</v>
      </c>
      <c r="F1282" t="s">
        <v>2650</v>
      </c>
      <c r="G1282" t="s">
        <v>2716</v>
      </c>
      <c r="I1282" s="151" t="str">
        <f ca="1">IFERROR(VLOOKUP(ROWS($I$2:I1282),$A$2:$B$1572,2,0),"")</f>
        <v>SheHui ZHANG</v>
      </c>
      <c r="K1282" s="151" t="str">
        <f t="shared" ca="1" si="19"/>
        <v>SheHui ZHANG</v>
      </c>
    </row>
    <row r="1283" spans="1:11" x14ac:dyDescent="0.25">
      <c r="A1283" s="151">
        <f ca="1">IF(ISNUMBER(SEARCH('Resource Plan'!$C$10,B1283,1)),MAX($A$1:A1282)+1,0)</f>
        <v>1282</v>
      </c>
      <c r="B1283" t="s">
        <v>6080</v>
      </c>
      <c r="C1283" t="s">
        <v>6154</v>
      </c>
      <c r="D1283" t="s">
        <v>105</v>
      </c>
      <c r="E1283" t="s">
        <v>39</v>
      </c>
      <c r="F1283" t="s">
        <v>2650</v>
      </c>
      <c r="G1283" t="s">
        <v>6169</v>
      </c>
      <c r="I1283" s="151" t="str">
        <f ca="1">IFERROR(VLOOKUP(ROWS($I$2:I1283),$A$2:$B$1572,2,0),"")</f>
        <v>SHEILA ALEIXO GELMETTI</v>
      </c>
      <c r="K1283" s="151" t="str">
        <f t="shared" ref="K1283:K1346" ca="1" si="20">OFFSET($I$2,,,$K$1)</f>
        <v>SHEILA ALEIXO GELMETTI</v>
      </c>
    </row>
    <row r="1284" spans="1:11" x14ac:dyDescent="0.25">
      <c r="A1284" s="151">
        <f ca="1">IF(ISNUMBER(SEARCH('Resource Plan'!$C$10,B1284,1)),MAX($A$1:A1283)+1,0)</f>
        <v>1283</v>
      </c>
      <c r="B1284" t="s">
        <v>2726</v>
      </c>
      <c r="C1284" t="s">
        <v>2727</v>
      </c>
      <c r="D1284" t="s">
        <v>318</v>
      </c>
      <c r="E1284" t="s">
        <v>2649</v>
      </c>
      <c r="F1284" t="s">
        <v>2650</v>
      </c>
      <c r="G1284" t="s">
        <v>2728</v>
      </c>
      <c r="I1284" s="151" t="str">
        <f ca="1">IFERROR(VLOOKUP(ROWS($I$2:I1284),$A$2:$B$1572,2,0),"")</f>
        <v>Shen Soeng LOH</v>
      </c>
      <c r="K1284" s="151" t="str">
        <f t="shared" ca="1" si="20"/>
        <v>Shen Soeng LOH</v>
      </c>
    </row>
    <row r="1285" spans="1:11" x14ac:dyDescent="0.25">
      <c r="A1285" s="151">
        <f ca="1">IF(ISNUMBER(SEARCH('Resource Plan'!$C$10,B1285,1)),MAX($A$1:A1284)+1,0)</f>
        <v>1284</v>
      </c>
      <c r="B1285" t="s">
        <v>4449</v>
      </c>
      <c r="C1285" t="s">
        <v>4450</v>
      </c>
      <c r="D1285" t="s">
        <v>37</v>
      </c>
      <c r="E1285" t="s">
        <v>37</v>
      </c>
      <c r="F1285" t="s">
        <v>2650</v>
      </c>
      <c r="G1285" t="s">
        <v>4440</v>
      </c>
      <c r="I1285" s="151" t="str">
        <f ca="1">IFERROR(VLOOKUP(ROWS($I$2:I1285),$A$2:$B$1572,2,0),"")</f>
        <v>ShengLi WANG</v>
      </c>
      <c r="K1285" s="151" t="str">
        <f t="shared" ca="1" si="20"/>
        <v>ShengLi WANG</v>
      </c>
    </row>
    <row r="1286" spans="1:11" x14ac:dyDescent="0.25">
      <c r="A1286" s="151">
        <f ca="1">IF(ISNUMBER(SEARCH('Resource Plan'!$C$10,B1286,1)),MAX($A$1:A1285)+1,0)</f>
        <v>1285</v>
      </c>
      <c r="B1286" t="s">
        <v>3922</v>
      </c>
      <c r="C1286" t="s">
        <v>3923</v>
      </c>
      <c r="D1286" t="s">
        <v>3107</v>
      </c>
      <c r="E1286" t="s">
        <v>40</v>
      </c>
      <c r="F1286" t="s">
        <v>2650</v>
      </c>
      <c r="G1286" t="s">
        <v>2716</v>
      </c>
      <c r="I1286" s="151" t="str">
        <f ca="1">IFERROR(VLOOKUP(ROWS($I$2:I1286),$A$2:$B$1572,2,0),"")</f>
        <v>Shereke Gaston</v>
      </c>
      <c r="K1286" s="151" t="str">
        <f t="shared" ca="1" si="20"/>
        <v>Shereke Gaston</v>
      </c>
    </row>
    <row r="1287" spans="1:11" x14ac:dyDescent="0.25">
      <c r="A1287" s="151">
        <f ca="1">IF(ISNUMBER(SEARCH('Resource Plan'!$C$10,B1287,1)),MAX($A$1:A1286)+1,0)</f>
        <v>1286</v>
      </c>
      <c r="B1287" t="s">
        <v>3900</v>
      </c>
      <c r="C1287" t="s">
        <v>3901</v>
      </c>
      <c r="D1287" t="s">
        <v>3107</v>
      </c>
      <c r="E1287" t="s">
        <v>40</v>
      </c>
      <c r="F1287" t="s">
        <v>2650</v>
      </c>
      <c r="G1287" t="s">
        <v>3895</v>
      </c>
      <c r="I1287" s="151" t="str">
        <f ca="1">IFERROR(VLOOKUP(ROWS($I$2:I1287),$A$2:$B$1572,2,0),"")</f>
        <v>Sherry Minter</v>
      </c>
      <c r="K1287" s="151" t="str">
        <f t="shared" ca="1" si="20"/>
        <v>Sherry Minter</v>
      </c>
    </row>
    <row r="1288" spans="1:11" x14ac:dyDescent="0.25">
      <c r="A1288" s="151">
        <f ca="1">IF(ISNUMBER(SEARCH('Resource Plan'!$C$10,B1288,1)),MAX($A$1:A1287)+1,0)</f>
        <v>1287</v>
      </c>
      <c r="B1288" t="s">
        <v>2917</v>
      </c>
      <c r="C1288" t="s">
        <v>2918</v>
      </c>
      <c r="D1288" t="s">
        <v>318</v>
      </c>
      <c r="E1288" t="s">
        <v>2649</v>
      </c>
      <c r="F1288" t="s">
        <v>2650</v>
      </c>
      <c r="G1288" t="s">
        <v>2716</v>
      </c>
      <c r="I1288" s="151" t="str">
        <f ca="1">IFERROR(VLOOKUP(ROWS($I$2:I1288),$A$2:$B$1572,2,0),"")</f>
        <v>Shi Hui NG</v>
      </c>
      <c r="K1288" s="151" t="str">
        <f t="shared" ca="1" si="20"/>
        <v>Shi Hui NG</v>
      </c>
    </row>
    <row r="1289" spans="1:11" x14ac:dyDescent="0.25">
      <c r="A1289" s="151">
        <f ca="1">IF(ISNUMBER(SEARCH('Resource Plan'!$C$10,B1289,1)),MAX($A$1:A1288)+1,0)</f>
        <v>1288</v>
      </c>
      <c r="B1289" t="s">
        <v>3078</v>
      </c>
      <c r="C1289" t="s">
        <v>3079</v>
      </c>
      <c r="D1289" t="s">
        <v>318</v>
      </c>
      <c r="E1289" t="s">
        <v>2649</v>
      </c>
      <c r="F1289" t="s">
        <v>2650</v>
      </c>
      <c r="G1289" t="s">
        <v>3080</v>
      </c>
      <c r="I1289" s="151" t="str">
        <f ca="1">IFERROR(VLOOKUP(ROWS($I$2:I1289),$A$2:$B$1572,2,0),"")</f>
        <v>Shimin May LEE</v>
      </c>
      <c r="K1289" s="151" t="str">
        <f t="shared" ca="1" si="20"/>
        <v>Shimin May LEE</v>
      </c>
    </row>
    <row r="1290" spans="1:11" x14ac:dyDescent="0.25">
      <c r="A1290" s="151">
        <f ca="1">IF(ISNUMBER(SEARCH('Resource Plan'!$C$10,B1290,1)),MAX($A$1:A1289)+1,0)</f>
        <v>1289</v>
      </c>
      <c r="B1290" t="s">
        <v>3097</v>
      </c>
      <c r="C1290" t="s">
        <v>3098</v>
      </c>
      <c r="D1290" t="s">
        <v>318</v>
      </c>
      <c r="E1290" t="s">
        <v>2649</v>
      </c>
      <c r="F1290" t="s">
        <v>2650</v>
      </c>
      <c r="G1290" t="s">
        <v>3099</v>
      </c>
      <c r="I1290" s="151" t="str">
        <f ca="1">IFERROR(VLOOKUP(ROWS($I$2:I1290),$A$2:$B$1572,2,0),"")</f>
        <v>Shufen Lydia LIN</v>
      </c>
      <c r="K1290" s="151" t="str">
        <f t="shared" ca="1" si="20"/>
        <v>Shufen Lydia LIN</v>
      </c>
    </row>
    <row r="1291" spans="1:11" x14ac:dyDescent="0.25">
      <c r="A1291" s="151">
        <f ca="1">IF(ISNUMBER(SEARCH('Resource Plan'!$C$10,B1291,1)),MAX($A$1:A1290)+1,0)</f>
        <v>1290</v>
      </c>
      <c r="B1291" t="s">
        <v>3051</v>
      </c>
      <c r="C1291" t="s">
        <v>3052</v>
      </c>
      <c r="D1291" t="s">
        <v>318</v>
      </c>
      <c r="E1291" t="s">
        <v>2649</v>
      </c>
      <c r="F1291" t="s">
        <v>2650</v>
      </c>
      <c r="G1291" t="s">
        <v>2986</v>
      </c>
      <c r="I1291" s="151" t="str">
        <f ca="1">IFERROR(VLOOKUP(ROWS($I$2:I1291),$A$2:$B$1572,2,0),"")</f>
        <v>Siaw Khin BONG</v>
      </c>
      <c r="K1291" s="151" t="str">
        <f t="shared" ca="1" si="20"/>
        <v>Siaw Khin BONG</v>
      </c>
    </row>
    <row r="1292" spans="1:11" x14ac:dyDescent="0.25">
      <c r="A1292" s="151">
        <f ca="1">IF(ISNUMBER(SEARCH('Resource Plan'!$C$10,B1292,1)),MAX($A$1:A1291)+1,0)</f>
        <v>1291</v>
      </c>
      <c r="B1292" t="s">
        <v>3557</v>
      </c>
      <c r="C1292" t="s">
        <v>3558</v>
      </c>
      <c r="D1292" t="s">
        <v>3107</v>
      </c>
      <c r="E1292" t="s">
        <v>40</v>
      </c>
      <c r="F1292" t="s">
        <v>2650</v>
      </c>
      <c r="G1292" t="s">
        <v>3017</v>
      </c>
      <c r="I1292" s="151" t="str">
        <f ca="1">IFERROR(VLOOKUP(ROWS($I$2:I1292),$A$2:$B$1572,2,0),"")</f>
        <v>SIDI BASSIROU</v>
      </c>
      <c r="K1292" s="151" t="str">
        <f t="shared" ca="1" si="20"/>
        <v>SIDI BASSIROU</v>
      </c>
    </row>
    <row r="1293" spans="1:11" x14ac:dyDescent="0.25">
      <c r="A1293" s="151">
        <f ca="1">IF(ISNUMBER(SEARCH('Resource Plan'!$C$10,B1293,1)),MAX($A$1:A1292)+1,0)</f>
        <v>1292</v>
      </c>
      <c r="B1293" t="s">
        <v>3530</v>
      </c>
      <c r="C1293" t="s">
        <v>3531</v>
      </c>
      <c r="D1293" t="s">
        <v>3107</v>
      </c>
      <c r="E1293" t="s">
        <v>40</v>
      </c>
      <c r="F1293" t="s">
        <v>2650</v>
      </c>
      <c r="G1293" t="s">
        <v>2716</v>
      </c>
      <c r="I1293" s="151" t="str">
        <f ca="1">IFERROR(VLOOKUP(ROWS($I$2:I1293),$A$2:$B$1572,2,0),"")</f>
        <v>Sidier Paulino</v>
      </c>
      <c r="K1293" s="151" t="str">
        <f t="shared" ca="1" si="20"/>
        <v>Sidier Paulino</v>
      </c>
    </row>
    <row r="1294" spans="1:11" x14ac:dyDescent="0.25">
      <c r="A1294" s="151">
        <f ca="1">IF(ISNUMBER(SEARCH('Resource Plan'!$C$10,B1294,1)),MAX($A$1:A1293)+1,0)</f>
        <v>1293</v>
      </c>
      <c r="B1294" t="s">
        <v>3057</v>
      </c>
      <c r="C1294" t="s">
        <v>3058</v>
      </c>
      <c r="D1294" t="s">
        <v>318</v>
      </c>
      <c r="E1294" t="s">
        <v>2649</v>
      </c>
      <c r="F1294" t="s">
        <v>2650</v>
      </c>
      <c r="G1294" t="s">
        <v>3017</v>
      </c>
      <c r="I1294" s="151" t="str">
        <f ca="1">IFERROR(VLOOKUP(ROWS($I$2:I1294),$A$2:$B$1572,2,0),"")</f>
        <v>Siew Ling LEE</v>
      </c>
      <c r="K1294" s="151" t="str">
        <f t="shared" ca="1" si="20"/>
        <v>Siew Ling LEE</v>
      </c>
    </row>
    <row r="1295" spans="1:11" x14ac:dyDescent="0.25">
      <c r="A1295" s="151">
        <f ca="1">IF(ISNUMBER(SEARCH('Resource Plan'!$C$10,B1295,1)),MAX($A$1:A1294)+1,0)</f>
        <v>1294</v>
      </c>
      <c r="B1295" t="s">
        <v>4791</v>
      </c>
      <c r="C1295" t="s">
        <v>4792</v>
      </c>
      <c r="D1295" t="s">
        <v>105</v>
      </c>
      <c r="E1295" t="s">
        <v>39</v>
      </c>
      <c r="F1295" t="s">
        <v>2650</v>
      </c>
      <c r="G1295" t="s">
        <v>3112</v>
      </c>
      <c r="I1295" s="151" t="str">
        <f ca="1">IFERROR(VLOOKUP(ROWS($I$2:I1295),$A$2:$B$1572,2,0),"")</f>
        <v>SILVIE KUREBAYASHI LEDO DOS SANTOS</v>
      </c>
      <c r="K1295" s="151" t="str">
        <f t="shared" ca="1" si="20"/>
        <v>SILVIE KUREBAYASHI LEDO DOS SANTOS</v>
      </c>
    </row>
    <row r="1296" spans="1:11" x14ac:dyDescent="0.25">
      <c r="A1296" s="151">
        <f ca="1">IF(ISNUMBER(SEARCH('Resource Plan'!$C$10,B1296,1)),MAX($A$1:A1295)+1,0)</f>
        <v>1295</v>
      </c>
      <c r="B1296" t="s">
        <v>6081</v>
      </c>
      <c r="C1296" t="s">
        <v>6155</v>
      </c>
      <c r="D1296" t="s">
        <v>301</v>
      </c>
      <c r="E1296" t="s">
        <v>36</v>
      </c>
      <c r="F1296" t="s">
        <v>2650</v>
      </c>
      <c r="G1296" t="s">
        <v>4880</v>
      </c>
      <c r="I1296" s="151" t="str">
        <f ca="1">IFERROR(VLOOKUP(ROWS($I$2:I1296),$A$2:$B$1572,2,0),"")</f>
        <v>Simon Baker</v>
      </c>
      <c r="K1296" s="151" t="str">
        <f t="shared" ca="1" si="20"/>
        <v>Simon Baker</v>
      </c>
    </row>
    <row r="1297" spans="1:11" x14ac:dyDescent="0.25">
      <c r="A1297" s="151">
        <f ca="1">IF(ISNUMBER(SEARCH('Resource Plan'!$C$10,B1297,1)),MAX($A$1:A1296)+1,0)</f>
        <v>1296</v>
      </c>
      <c r="B1297" t="s">
        <v>2984</v>
      </c>
      <c r="C1297" t="s">
        <v>2985</v>
      </c>
      <c r="D1297" t="s">
        <v>318</v>
      </c>
      <c r="E1297" t="s">
        <v>2649</v>
      </c>
      <c r="F1297" t="s">
        <v>2650</v>
      </c>
      <c r="G1297" t="s">
        <v>2986</v>
      </c>
      <c r="I1297" s="151" t="str">
        <f ca="1">IFERROR(VLOOKUP(ROWS($I$2:I1297),$A$2:$B$1572,2,0),"")</f>
        <v>Siong Huat KWEK</v>
      </c>
      <c r="K1297" s="151" t="str">
        <f t="shared" ca="1" si="20"/>
        <v>Siong Huat KWEK</v>
      </c>
    </row>
    <row r="1298" spans="1:11" x14ac:dyDescent="0.25">
      <c r="A1298" s="151">
        <f ca="1">IF(ISNUMBER(SEARCH('Resource Plan'!$C$10,B1298,1)),MAX($A$1:A1297)+1,0)</f>
        <v>1297</v>
      </c>
      <c r="B1298" t="s">
        <v>4958</v>
      </c>
      <c r="C1298" t="s">
        <v>4959</v>
      </c>
      <c r="D1298" t="s">
        <v>4955</v>
      </c>
      <c r="E1298" t="s">
        <v>2649</v>
      </c>
      <c r="F1298" t="s">
        <v>2650</v>
      </c>
      <c r="G1298" t="s">
        <v>2926</v>
      </c>
      <c r="I1298" s="151" t="str">
        <f ca="1">IFERROR(VLOOKUP(ROWS($I$2:I1298),$A$2:$B$1572,2,0),"")</f>
        <v>Sirilak THIENCHAI</v>
      </c>
      <c r="K1298" s="151" t="str">
        <f t="shared" ca="1" si="20"/>
        <v>Sirilak THIENCHAI</v>
      </c>
    </row>
    <row r="1299" spans="1:11" x14ac:dyDescent="0.25">
      <c r="A1299" s="151">
        <f ca="1">IF(ISNUMBER(SEARCH('Resource Plan'!$C$10,B1299,1)),MAX($A$1:A1298)+1,0)</f>
        <v>1298</v>
      </c>
      <c r="B1299" t="s">
        <v>4710</v>
      </c>
      <c r="C1299" t="s">
        <v>4711</v>
      </c>
      <c r="D1299" t="s">
        <v>108</v>
      </c>
      <c r="E1299" t="s">
        <v>7268</v>
      </c>
      <c r="F1299" t="s">
        <v>2650</v>
      </c>
      <c r="G1299" t="s">
        <v>2923</v>
      </c>
      <c r="I1299" s="151" t="str">
        <f ca="1">IFERROR(VLOOKUP(ROWS($I$2:I1299),$A$2:$B$1572,2,0),"")</f>
        <v>Smita Pawah</v>
      </c>
      <c r="K1299" s="151" t="str">
        <f t="shared" ca="1" si="20"/>
        <v>Smita Pawah</v>
      </c>
    </row>
    <row r="1300" spans="1:11" x14ac:dyDescent="0.25">
      <c r="A1300" s="151">
        <f ca="1">IF(ISNUMBER(SEARCH('Resource Plan'!$C$10,B1300,1)),MAX($A$1:A1299)+1,0)</f>
        <v>1299</v>
      </c>
      <c r="B1300" t="s">
        <v>4960</v>
      </c>
      <c r="C1300" t="s">
        <v>4961</v>
      </c>
      <c r="D1300" t="s">
        <v>4955</v>
      </c>
      <c r="E1300" t="s">
        <v>2649</v>
      </c>
      <c r="F1300" t="s">
        <v>2650</v>
      </c>
      <c r="G1300" t="s">
        <v>3762</v>
      </c>
      <c r="I1300" s="151" t="str">
        <f ca="1">IFERROR(VLOOKUP(ROWS($I$2:I1300),$A$2:$B$1572,2,0),"")</f>
        <v>Sock Sha SAM</v>
      </c>
      <c r="K1300" s="151" t="str">
        <f t="shared" ca="1" si="20"/>
        <v>Sock Sha SAM</v>
      </c>
    </row>
    <row r="1301" spans="1:11" x14ac:dyDescent="0.25">
      <c r="A1301" s="151">
        <f ca="1">IF(ISNUMBER(SEARCH('Resource Plan'!$C$10,B1301,1)),MAX($A$1:A1300)+1,0)</f>
        <v>1300</v>
      </c>
      <c r="B1301" t="s">
        <v>4683</v>
      </c>
      <c r="C1301" t="s">
        <v>4684</v>
      </c>
      <c r="D1301" t="s">
        <v>108</v>
      </c>
      <c r="E1301" t="s">
        <v>7268</v>
      </c>
      <c r="F1301" t="s">
        <v>2650</v>
      </c>
      <c r="G1301" t="s">
        <v>2711</v>
      </c>
      <c r="I1301" s="151" t="str">
        <f ca="1">IFERROR(VLOOKUP(ROWS($I$2:I1301),$A$2:$B$1572,2,0),"")</f>
        <v>SOM SINGH</v>
      </c>
      <c r="K1301" s="151" t="str">
        <f t="shared" ca="1" si="20"/>
        <v>SOM SINGH</v>
      </c>
    </row>
    <row r="1302" spans="1:11" x14ac:dyDescent="0.25">
      <c r="A1302" s="151">
        <f ca="1">IF(ISNUMBER(SEARCH('Resource Plan'!$C$10,B1302,1)),MAX($A$1:A1301)+1,0)</f>
        <v>1301</v>
      </c>
      <c r="B1302" t="s">
        <v>4679</v>
      </c>
      <c r="C1302" t="s">
        <v>4680</v>
      </c>
      <c r="D1302" t="s">
        <v>108</v>
      </c>
      <c r="E1302" t="s">
        <v>7268</v>
      </c>
      <c r="F1302" t="s">
        <v>2650</v>
      </c>
      <c r="G1302" t="s">
        <v>2708</v>
      </c>
      <c r="I1302" s="151" t="str">
        <f ca="1">IFERROR(VLOOKUP(ROWS($I$2:I1302),$A$2:$B$1572,2,0),"")</f>
        <v>SOMAYYA PUJERI MALLAYYA</v>
      </c>
      <c r="K1302" s="151" t="str">
        <f t="shared" ca="1" si="20"/>
        <v>SOMAYYA PUJERI MALLAYYA</v>
      </c>
    </row>
    <row r="1303" spans="1:11" x14ac:dyDescent="0.25">
      <c r="A1303" s="151">
        <f ca="1">IF(ISNUMBER(SEARCH('Resource Plan'!$C$10,B1303,1)),MAX($A$1:A1302)+1,0)</f>
        <v>1302</v>
      </c>
      <c r="B1303" t="s">
        <v>3808</v>
      </c>
      <c r="C1303" t="s">
        <v>3809</v>
      </c>
      <c r="D1303" t="s">
        <v>3107</v>
      </c>
      <c r="E1303" t="s">
        <v>40</v>
      </c>
      <c r="F1303" t="s">
        <v>2650</v>
      </c>
      <c r="G1303" t="s">
        <v>3810</v>
      </c>
      <c r="I1303" s="151" t="str">
        <f ca="1">IFERROR(VLOOKUP(ROWS($I$2:I1303),$A$2:$B$1572,2,0),"")</f>
        <v>SOMCHAN FOURNIER</v>
      </c>
      <c r="K1303" s="151" t="str">
        <f t="shared" ca="1" si="20"/>
        <v>SOMCHAN FOURNIER</v>
      </c>
    </row>
    <row r="1304" spans="1:11" x14ac:dyDescent="0.25">
      <c r="A1304" s="151">
        <f ca="1">IF(ISNUMBER(SEARCH('Resource Plan'!$C$10,B1304,1)),MAX($A$1:A1303)+1,0)</f>
        <v>1303</v>
      </c>
      <c r="B1304" t="s">
        <v>4357</v>
      </c>
      <c r="C1304" t="s">
        <v>4358</v>
      </c>
      <c r="D1304" t="s">
        <v>37</v>
      </c>
      <c r="E1304" t="s">
        <v>37</v>
      </c>
      <c r="F1304" t="s">
        <v>2650</v>
      </c>
      <c r="G1304" t="s">
        <v>2947</v>
      </c>
      <c r="I1304" s="151" t="str">
        <f ca="1">IFERROR(VLOOKUP(ROWS($I$2:I1304),$A$2:$B$1572,2,0),"")</f>
        <v>Song XU</v>
      </c>
      <c r="K1304" s="151" t="str">
        <f t="shared" ca="1" si="20"/>
        <v>Song XU</v>
      </c>
    </row>
    <row r="1305" spans="1:11" x14ac:dyDescent="0.25">
      <c r="A1305" s="151">
        <f ca="1">IF(ISNUMBER(SEARCH('Resource Plan'!$C$10,B1305,1)),MAX($A$1:A1304)+1,0)</f>
        <v>1304</v>
      </c>
      <c r="B1305" t="s">
        <v>5579</v>
      </c>
      <c r="C1305" t="s">
        <v>5580</v>
      </c>
      <c r="D1305" t="s">
        <v>37</v>
      </c>
      <c r="E1305" t="s">
        <v>37</v>
      </c>
      <c r="F1305" t="s">
        <v>2650</v>
      </c>
      <c r="G1305" t="s">
        <v>2716</v>
      </c>
      <c r="I1305" s="151" t="str">
        <f ca="1">IFERROR(VLOOKUP(ROWS($I$2:I1305),$A$2:$B$1572,2,0),"")</f>
        <v>Song ZHANG</v>
      </c>
      <c r="K1305" s="151" t="str">
        <f t="shared" ca="1" si="20"/>
        <v>Song ZHANG</v>
      </c>
    </row>
    <row r="1306" spans="1:11" x14ac:dyDescent="0.25">
      <c r="A1306" s="151">
        <f ca="1">IF(ISNUMBER(SEARCH('Resource Plan'!$C$10,B1306,1)),MAX($A$1:A1305)+1,0)</f>
        <v>1305</v>
      </c>
      <c r="B1306" t="s">
        <v>4972</v>
      </c>
      <c r="C1306" t="s">
        <v>4973</v>
      </c>
      <c r="D1306" t="s">
        <v>4955</v>
      </c>
      <c r="E1306" t="s">
        <v>2649</v>
      </c>
      <c r="F1306" t="s">
        <v>2650</v>
      </c>
      <c r="G1306" t="s">
        <v>2711</v>
      </c>
      <c r="I1306" s="151" t="str">
        <f ca="1">IFERROR(VLOOKUP(ROWS($I$2:I1306),$A$2:$B$1572,2,0),"")</f>
        <v>Songkiat SRIKAEW</v>
      </c>
      <c r="K1306" s="151" t="str">
        <f t="shared" ca="1" si="20"/>
        <v>Songkiat SRIKAEW</v>
      </c>
    </row>
    <row r="1307" spans="1:11" x14ac:dyDescent="0.25">
      <c r="A1307" s="151">
        <f ca="1">IF(ISNUMBER(SEARCH('Resource Plan'!$C$10,B1307,1)),MAX($A$1:A1306)+1,0)</f>
        <v>1306</v>
      </c>
      <c r="B1307" t="s">
        <v>2901</v>
      </c>
      <c r="C1307" t="s">
        <v>2902</v>
      </c>
      <c r="D1307" t="s">
        <v>318</v>
      </c>
      <c r="E1307" t="s">
        <v>2649</v>
      </c>
      <c r="F1307" t="s">
        <v>2650</v>
      </c>
      <c r="G1307" t="s">
        <v>2721</v>
      </c>
      <c r="I1307" s="151" t="str">
        <f ca="1">IFERROR(VLOOKUP(ROWS($I$2:I1307),$A$2:$B$1572,2,0),"")</f>
        <v>Soon Hoe TAN</v>
      </c>
      <c r="K1307" s="151" t="str">
        <f t="shared" ca="1" si="20"/>
        <v>Soon Hoe TAN</v>
      </c>
    </row>
    <row r="1308" spans="1:11" x14ac:dyDescent="0.25">
      <c r="A1308" s="151">
        <f ca="1">IF(ISNUMBER(SEARCH('Resource Plan'!$C$10,B1308,1)),MAX($A$1:A1307)+1,0)</f>
        <v>1307</v>
      </c>
      <c r="B1308" t="s">
        <v>2867</v>
      </c>
      <c r="C1308" t="s">
        <v>2868</v>
      </c>
      <c r="D1308" t="s">
        <v>318</v>
      </c>
      <c r="E1308" t="s">
        <v>2649</v>
      </c>
      <c r="F1308" t="s">
        <v>2650</v>
      </c>
      <c r="G1308" t="s">
        <v>2728</v>
      </c>
      <c r="I1308" s="151" t="str">
        <f ca="1">IFERROR(VLOOKUP(ROWS($I$2:I1308),$A$2:$B$1572,2,0),"")</f>
        <v>Soon Khang LEE</v>
      </c>
      <c r="K1308" s="151" t="str">
        <f t="shared" ca="1" si="20"/>
        <v>Soon Khang LEE</v>
      </c>
    </row>
    <row r="1309" spans="1:11" x14ac:dyDescent="0.25">
      <c r="A1309" s="151">
        <f ca="1">IF(ISNUMBER(SEARCH('Resource Plan'!$C$10,B1309,1)),MAX($A$1:A1308)+1,0)</f>
        <v>1308</v>
      </c>
      <c r="B1309" t="s">
        <v>2733</v>
      </c>
      <c r="C1309" t="s">
        <v>2734</v>
      </c>
      <c r="D1309" t="s">
        <v>318</v>
      </c>
      <c r="E1309" t="s">
        <v>2649</v>
      </c>
      <c r="F1309" t="s">
        <v>2650</v>
      </c>
      <c r="G1309" t="s">
        <v>2716</v>
      </c>
      <c r="I1309" s="151" t="str">
        <f ca="1">IFERROR(VLOOKUP(ROWS($I$2:I1309),$A$2:$B$1572,2,0),"")</f>
        <v>Soon Wei LEONG</v>
      </c>
      <c r="K1309" s="151" t="str">
        <f t="shared" ca="1" si="20"/>
        <v>Soon Wei LEONG</v>
      </c>
    </row>
    <row r="1310" spans="1:11" x14ac:dyDescent="0.25">
      <c r="A1310" s="151">
        <f ca="1">IF(ISNUMBER(SEARCH('Resource Plan'!$C$10,B1310,1)),MAX($A$1:A1309)+1,0)</f>
        <v>1309</v>
      </c>
      <c r="B1310" t="s">
        <v>3817</v>
      </c>
      <c r="C1310" t="s">
        <v>3818</v>
      </c>
      <c r="D1310" t="s">
        <v>3107</v>
      </c>
      <c r="E1310" t="s">
        <v>40</v>
      </c>
      <c r="F1310" t="s">
        <v>2650</v>
      </c>
      <c r="G1310" t="s">
        <v>3604</v>
      </c>
      <c r="I1310" s="151" t="str">
        <f ca="1">IFERROR(VLOOKUP(ROWS($I$2:I1310),$A$2:$B$1572,2,0),"")</f>
        <v>Stacee Fournier</v>
      </c>
      <c r="K1310" s="151" t="str">
        <f t="shared" ca="1" si="20"/>
        <v>Stacee Fournier</v>
      </c>
    </row>
    <row r="1311" spans="1:11" x14ac:dyDescent="0.25">
      <c r="A1311" s="151">
        <f ca="1">IF(ISNUMBER(SEARCH('Resource Plan'!$C$10,B1311,1)),MAX($A$1:A1310)+1,0)</f>
        <v>1310</v>
      </c>
      <c r="B1311" t="s">
        <v>3401</v>
      </c>
      <c r="C1311" t="s">
        <v>3402</v>
      </c>
      <c r="D1311" t="s">
        <v>3107</v>
      </c>
      <c r="E1311" t="s">
        <v>40</v>
      </c>
      <c r="F1311" t="s">
        <v>2650</v>
      </c>
      <c r="G1311" t="s">
        <v>2716</v>
      </c>
      <c r="I1311" s="151" t="str">
        <f ca="1">IFERROR(VLOOKUP(ROWS($I$2:I1311),$A$2:$B$1572,2,0),"")</f>
        <v>Stacey Powell</v>
      </c>
      <c r="K1311" s="151" t="str">
        <f t="shared" ca="1" si="20"/>
        <v>Stacey Powell</v>
      </c>
    </row>
    <row r="1312" spans="1:11" x14ac:dyDescent="0.25">
      <c r="A1312" s="151">
        <f ca="1">IF(ISNUMBER(SEARCH('Resource Plan'!$C$10,B1312,1)),MAX($A$1:A1311)+1,0)</f>
        <v>1311</v>
      </c>
      <c r="B1312" t="s">
        <v>3142</v>
      </c>
      <c r="C1312" t="s">
        <v>3143</v>
      </c>
      <c r="D1312" t="s">
        <v>106</v>
      </c>
      <c r="E1312" t="s">
        <v>40</v>
      </c>
      <c r="F1312" t="s">
        <v>2650</v>
      </c>
      <c r="G1312" t="s">
        <v>2940</v>
      </c>
      <c r="I1312" s="151" t="str">
        <f ca="1">IFERROR(VLOOKUP(ROWS($I$2:I1312),$A$2:$B$1572,2,0),"")</f>
        <v>STACEY WRIGHT</v>
      </c>
      <c r="K1312" s="151" t="str">
        <f t="shared" ca="1" si="20"/>
        <v>STACEY WRIGHT</v>
      </c>
    </row>
    <row r="1313" spans="1:11" x14ac:dyDescent="0.25">
      <c r="A1313" s="151">
        <f ca="1">IF(ISNUMBER(SEARCH('Resource Plan'!$C$10,B1313,1)),MAX($A$1:A1312)+1,0)</f>
        <v>1312</v>
      </c>
      <c r="B1313" t="s">
        <v>4199</v>
      </c>
      <c r="C1313" t="s">
        <v>4200</v>
      </c>
      <c r="D1313" t="s">
        <v>3107</v>
      </c>
      <c r="E1313" t="s">
        <v>40</v>
      </c>
      <c r="F1313" t="s">
        <v>2650</v>
      </c>
      <c r="G1313" t="s">
        <v>2940</v>
      </c>
      <c r="I1313" s="151" t="str">
        <f ca="1">IFERROR(VLOOKUP(ROWS($I$2:I1313),$A$2:$B$1572,2,0),"")</f>
        <v>STEFANIE PRUETT</v>
      </c>
      <c r="K1313" s="151" t="str">
        <f t="shared" ca="1" si="20"/>
        <v>STEFANIE PRUETT</v>
      </c>
    </row>
    <row r="1314" spans="1:11" x14ac:dyDescent="0.25">
      <c r="A1314" s="151">
        <f ca="1">IF(ISNUMBER(SEARCH('Resource Plan'!$C$10,B1314,1)),MAX($A$1:A1313)+1,0)</f>
        <v>1313</v>
      </c>
      <c r="B1314" t="s">
        <v>4534</v>
      </c>
      <c r="C1314" t="s">
        <v>4535</v>
      </c>
      <c r="D1314" t="s">
        <v>79</v>
      </c>
      <c r="E1314" t="s">
        <v>7267</v>
      </c>
      <c r="F1314" t="s">
        <v>2650</v>
      </c>
      <c r="G1314" t="s">
        <v>3112</v>
      </c>
      <c r="I1314" s="151" t="str">
        <f ca="1">IFERROR(VLOOKUP(ROWS($I$2:I1314),$A$2:$B$1572,2,0),"")</f>
        <v>Stephane Alain Stagnitto Noharet</v>
      </c>
      <c r="K1314" s="151" t="str">
        <f t="shared" ca="1" si="20"/>
        <v>Stephane Alain Stagnitto Noharet</v>
      </c>
    </row>
    <row r="1315" spans="1:11" x14ac:dyDescent="0.25">
      <c r="A1315" s="151">
        <f ca="1">IF(ISNUMBER(SEARCH('Resource Plan'!$C$10,B1315,1)),MAX($A$1:A1314)+1,0)</f>
        <v>1314</v>
      </c>
      <c r="B1315" t="s">
        <v>2977</v>
      </c>
      <c r="C1315" t="s">
        <v>2978</v>
      </c>
      <c r="D1315" t="s">
        <v>318</v>
      </c>
      <c r="E1315" t="s">
        <v>2649</v>
      </c>
      <c r="F1315" t="s">
        <v>2650</v>
      </c>
      <c r="G1315" t="s">
        <v>2979</v>
      </c>
      <c r="I1315" s="151" t="str">
        <f ca="1">IFERROR(VLOOKUP(ROWS($I$2:I1315),$A$2:$B$1572,2,0),"")</f>
        <v>Stephen David HOUSSAYE</v>
      </c>
      <c r="K1315" s="151" t="str">
        <f t="shared" ca="1" si="20"/>
        <v>Stephen David HOUSSAYE</v>
      </c>
    </row>
    <row r="1316" spans="1:11" x14ac:dyDescent="0.25">
      <c r="A1316" s="151">
        <f ca="1">IF(ISNUMBER(SEARCH('Resource Plan'!$C$10,B1316,1)),MAX($A$1:A1315)+1,0)</f>
        <v>1315</v>
      </c>
      <c r="B1316" t="s">
        <v>3192</v>
      </c>
      <c r="C1316" t="s">
        <v>3193</v>
      </c>
      <c r="D1316" t="s">
        <v>3107</v>
      </c>
      <c r="E1316" t="s">
        <v>40</v>
      </c>
      <c r="F1316" t="s">
        <v>2650</v>
      </c>
      <c r="G1316" t="s">
        <v>2716</v>
      </c>
      <c r="I1316" s="151" t="str">
        <f ca="1">IFERROR(VLOOKUP(ROWS($I$2:I1316),$A$2:$B$1572,2,0),"")</f>
        <v>Stephen Jones</v>
      </c>
      <c r="K1316" s="151" t="str">
        <f t="shared" ca="1" si="20"/>
        <v>Stephen Jones</v>
      </c>
    </row>
    <row r="1317" spans="1:11" x14ac:dyDescent="0.25">
      <c r="A1317" s="151">
        <f ca="1">IF(ISNUMBER(SEARCH('Resource Plan'!$C$10,B1317,1)),MAX($A$1:A1316)+1,0)</f>
        <v>1316</v>
      </c>
      <c r="B1317" t="s">
        <v>3417</v>
      </c>
      <c r="C1317" t="s">
        <v>3418</v>
      </c>
      <c r="D1317" t="s">
        <v>3107</v>
      </c>
      <c r="E1317" t="s">
        <v>40</v>
      </c>
      <c r="F1317" t="s">
        <v>2650</v>
      </c>
      <c r="G1317" t="s">
        <v>2716</v>
      </c>
      <c r="I1317" s="151" t="str">
        <f ca="1">IFERROR(VLOOKUP(ROWS($I$2:I1317),$A$2:$B$1572,2,0),"")</f>
        <v>Stephen Leininger</v>
      </c>
      <c r="K1317" s="151" t="str">
        <f t="shared" ca="1" si="20"/>
        <v>Stephen Leininger</v>
      </c>
    </row>
    <row r="1318" spans="1:11" x14ac:dyDescent="0.25">
      <c r="A1318" s="151">
        <f ca="1">IF(ISNUMBER(SEARCH('Resource Plan'!$C$10,B1318,1)),MAX($A$1:A1317)+1,0)</f>
        <v>1317</v>
      </c>
      <c r="B1318" t="s">
        <v>4050</v>
      </c>
      <c r="C1318" t="s">
        <v>4051</v>
      </c>
      <c r="D1318" t="s">
        <v>3107</v>
      </c>
      <c r="E1318" t="s">
        <v>40</v>
      </c>
      <c r="F1318" t="s">
        <v>2650</v>
      </c>
      <c r="G1318" t="s">
        <v>2716</v>
      </c>
      <c r="I1318" s="151" t="str">
        <f ca="1">IFERROR(VLOOKUP(ROWS($I$2:I1318),$A$2:$B$1572,2,0),"")</f>
        <v>Stephen Redmon</v>
      </c>
      <c r="K1318" s="151" t="str">
        <f t="shared" ca="1" si="20"/>
        <v>Stephen Redmon</v>
      </c>
    </row>
    <row r="1319" spans="1:11" x14ac:dyDescent="0.25">
      <c r="A1319" s="151">
        <f ca="1">IF(ISNUMBER(SEARCH('Resource Plan'!$C$10,B1319,1)),MAX($A$1:A1318)+1,0)</f>
        <v>1318</v>
      </c>
      <c r="B1319" t="s">
        <v>3662</v>
      </c>
      <c r="C1319" t="s">
        <v>3663</v>
      </c>
      <c r="D1319" t="s">
        <v>3107</v>
      </c>
      <c r="E1319" t="s">
        <v>40</v>
      </c>
      <c r="F1319" t="s">
        <v>2650</v>
      </c>
      <c r="G1319" t="s">
        <v>2716</v>
      </c>
      <c r="I1319" s="151" t="str">
        <f ca="1">IFERROR(VLOOKUP(ROWS($I$2:I1319),$A$2:$B$1572,2,0),"")</f>
        <v>Stephen Svrcek</v>
      </c>
      <c r="K1319" s="151" t="str">
        <f t="shared" ca="1" si="20"/>
        <v>Stephen Svrcek</v>
      </c>
    </row>
    <row r="1320" spans="1:11" x14ac:dyDescent="0.25">
      <c r="A1320" s="151">
        <f ca="1">IF(ISNUMBER(SEARCH('Resource Plan'!$C$10,B1320,1)),MAX($A$1:A1319)+1,0)</f>
        <v>1319</v>
      </c>
      <c r="B1320" t="s">
        <v>5103</v>
      </c>
      <c r="C1320" t="s">
        <v>5104</v>
      </c>
      <c r="D1320" t="s">
        <v>3107</v>
      </c>
      <c r="E1320" t="s">
        <v>34</v>
      </c>
      <c r="F1320" t="s">
        <v>2650</v>
      </c>
      <c r="G1320" t="s">
        <v>5033</v>
      </c>
      <c r="I1320" s="151" t="str">
        <f ca="1">IFERROR(VLOOKUP(ROWS($I$2:I1320),$A$2:$B$1572,2,0),"")</f>
        <v>Stephen Wagner</v>
      </c>
      <c r="K1320" s="151" t="str">
        <f t="shared" ca="1" si="20"/>
        <v>Stephen Wagner</v>
      </c>
    </row>
    <row r="1321" spans="1:11" x14ac:dyDescent="0.25">
      <c r="A1321" s="151">
        <f ca="1">IF(ISNUMBER(SEARCH('Resource Plan'!$C$10,B1321,1)),MAX($A$1:A1320)+1,0)</f>
        <v>1320</v>
      </c>
      <c r="B1321" t="s">
        <v>3660</v>
      </c>
      <c r="C1321" t="s">
        <v>3661</v>
      </c>
      <c r="D1321" t="s">
        <v>3107</v>
      </c>
      <c r="E1321" t="s">
        <v>40</v>
      </c>
      <c r="F1321" t="s">
        <v>2650</v>
      </c>
      <c r="G1321" t="s">
        <v>2716</v>
      </c>
      <c r="I1321" s="151" t="str">
        <f ca="1">IFERROR(VLOOKUP(ROWS($I$2:I1321),$A$2:$B$1572,2,0),"")</f>
        <v>steven burgard</v>
      </c>
      <c r="K1321" s="151" t="str">
        <f t="shared" ca="1" si="20"/>
        <v>steven burgard</v>
      </c>
    </row>
    <row r="1322" spans="1:11" x14ac:dyDescent="0.25">
      <c r="A1322" s="151">
        <f ca="1">IF(ISNUMBER(SEARCH('Resource Plan'!$C$10,B1322,1)),MAX($A$1:A1321)+1,0)</f>
        <v>1321</v>
      </c>
      <c r="B1322" t="s">
        <v>3162</v>
      </c>
      <c r="C1322" t="s">
        <v>3163</v>
      </c>
      <c r="D1322" t="s">
        <v>3107</v>
      </c>
      <c r="E1322" t="s">
        <v>40</v>
      </c>
      <c r="F1322" t="s">
        <v>2650</v>
      </c>
      <c r="G1322" t="s">
        <v>2716</v>
      </c>
      <c r="I1322" s="151" t="str">
        <f ca="1">IFERROR(VLOOKUP(ROWS($I$2:I1322),$A$2:$B$1572,2,0),"")</f>
        <v>Steven Enck</v>
      </c>
      <c r="K1322" s="151" t="str">
        <f t="shared" ca="1" si="20"/>
        <v>Steven Enck</v>
      </c>
    </row>
    <row r="1323" spans="1:11" x14ac:dyDescent="0.25">
      <c r="A1323" s="151">
        <f ca="1">IF(ISNUMBER(SEARCH('Resource Plan'!$C$10,B1323,1)),MAX($A$1:A1322)+1,0)</f>
        <v>1322</v>
      </c>
      <c r="B1323" t="s">
        <v>3347</v>
      </c>
      <c r="C1323" t="s">
        <v>3348</v>
      </c>
      <c r="D1323" t="s">
        <v>3107</v>
      </c>
      <c r="E1323" t="s">
        <v>40</v>
      </c>
      <c r="F1323" t="s">
        <v>2650</v>
      </c>
      <c r="G1323" t="s">
        <v>2728</v>
      </c>
      <c r="I1323" s="151" t="str">
        <f ca="1">IFERROR(VLOOKUP(ROWS($I$2:I1323),$A$2:$B$1572,2,0),"")</f>
        <v>Steven Rafferty</v>
      </c>
      <c r="K1323" s="151" t="str">
        <f t="shared" ca="1" si="20"/>
        <v>Steven Rafferty</v>
      </c>
    </row>
    <row r="1324" spans="1:11" x14ac:dyDescent="0.25">
      <c r="A1324" s="151">
        <f ca="1">IF(ISNUMBER(SEARCH('Resource Plan'!$C$10,B1324,1)),MAX($A$1:A1323)+1,0)</f>
        <v>1323</v>
      </c>
      <c r="B1324" t="s">
        <v>3397</v>
      </c>
      <c r="C1324" t="s">
        <v>3398</v>
      </c>
      <c r="D1324" t="s">
        <v>3107</v>
      </c>
      <c r="E1324" t="s">
        <v>40</v>
      </c>
      <c r="F1324" t="s">
        <v>2650</v>
      </c>
      <c r="G1324" t="s">
        <v>2716</v>
      </c>
      <c r="I1324" s="151" t="str">
        <f ca="1">IFERROR(VLOOKUP(ROWS($I$2:I1324),$A$2:$B$1572,2,0),"")</f>
        <v>Steven Reese</v>
      </c>
      <c r="K1324" s="151" t="str">
        <f t="shared" ca="1" si="20"/>
        <v>Steven Reese</v>
      </c>
    </row>
    <row r="1325" spans="1:11" x14ac:dyDescent="0.25">
      <c r="A1325" s="151">
        <f ca="1">IF(ISNUMBER(SEARCH('Resource Plan'!$C$10,B1325,1)),MAX($A$1:A1324)+1,0)</f>
        <v>1324</v>
      </c>
      <c r="B1325" t="s">
        <v>5031</v>
      </c>
      <c r="C1325" t="s">
        <v>5032</v>
      </c>
      <c r="D1325" t="s">
        <v>318</v>
      </c>
      <c r="E1325" t="s">
        <v>34</v>
      </c>
      <c r="F1325" t="s">
        <v>2650</v>
      </c>
      <c r="G1325" t="s">
        <v>5033</v>
      </c>
      <c r="I1325" s="151" t="str">
        <f ca="1">IFERROR(VLOOKUP(ROWS($I$2:I1325),$A$2:$B$1572,2,0),"")</f>
        <v>Stuart Michael WHITING</v>
      </c>
      <c r="K1325" s="151" t="str">
        <f t="shared" ca="1" si="20"/>
        <v>Stuart Michael WHITING</v>
      </c>
    </row>
    <row r="1326" spans="1:11" x14ac:dyDescent="0.25">
      <c r="A1326" s="151">
        <f ca="1">IF(ISNUMBER(SEARCH('Resource Plan'!$C$10,B1326,1)),MAX($A$1:A1325)+1,0)</f>
        <v>1325</v>
      </c>
      <c r="B1326" t="s">
        <v>5746</v>
      </c>
      <c r="C1326" t="s">
        <v>5747</v>
      </c>
      <c r="D1326" t="s">
        <v>37</v>
      </c>
      <c r="E1326" t="s">
        <v>37</v>
      </c>
      <c r="F1326" t="s">
        <v>2650</v>
      </c>
      <c r="G1326" t="s">
        <v>2716</v>
      </c>
      <c r="I1326" s="151" t="str">
        <f ca="1">IFERROR(VLOOKUP(ROWS($I$2:I1326),$A$2:$B$1572,2,0),"")</f>
        <v>Suichang ZHOU</v>
      </c>
      <c r="K1326" s="151" t="str">
        <f t="shared" ca="1" si="20"/>
        <v>Suichang ZHOU</v>
      </c>
    </row>
    <row r="1327" spans="1:11" x14ac:dyDescent="0.25">
      <c r="A1327" s="151">
        <f ca="1">IF(ISNUMBER(SEARCH('Resource Plan'!$C$10,B1327,1)),MAX($A$1:A1326)+1,0)</f>
        <v>1326</v>
      </c>
      <c r="B1327" t="s">
        <v>6082</v>
      </c>
      <c r="C1327" t="s">
        <v>6156</v>
      </c>
      <c r="D1327" t="s">
        <v>37</v>
      </c>
      <c r="E1327" t="s">
        <v>6164</v>
      </c>
      <c r="F1327" t="s">
        <v>2650</v>
      </c>
      <c r="G1327" t="s">
        <v>6178</v>
      </c>
      <c r="I1327" s="151" t="str">
        <f ca="1">IFERROR(VLOOKUP(ROWS($I$2:I1327),$A$2:$B$1572,2,0),"")</f>
        <v>Sun Li-James</v>
      </c>
      <c r="K1327" s="151" t="str">
        <f t="shared" ca="1" si="20"/>
        <v>Sun Li-James</v>
      </c>
    </row>
    <row r="1328" spans="1:11" x14ac:dyDescent="0.25">
      <c r="A1328" s="151">
        <f ca="1">IF(ISNUMBER(SEARCH('Resource Plan'!$C$10,B1328,1)),MAX($A$1:A1327)+1,0)</f>
        <v>1327</v>
      </c>
      <c r="B1328" t="s">
        <v>4677</v>
      </c>
      <c r="C1328" t="s">
        <v>4678</v>
      </c>
      <c r="D1328" t="s">
        <v>108</v>
      </c>
      <c r="E1328" t="s">
        <v>7268</v>
      </c>
      <c r="F1328" t="s">
        <v>2650</v>
      </c>
      <c r="G1328" t="s">
        <v>3717</v>
      </c>
      <c r="I1328" s="151" t="str">
        <f ca="1">IFERROR(VLOOKUP(ROWS($I$2:I1328),$A$2:$B$1572,2,0),"")</f>
        <v>Sunil Pawar</v>
      </c>
      <c r="K1328" s="151" t="str">
        <f t="shared" ca="1" si="20"/>
        <v>Sunil Pawar</v>
      </c>
    </row>
    <row r="1329" spans="1:11" x14ac:dyDescent="0.25">
      <c r="A1329" s="151">
        <f ca="1">IF(ISNUMBER(SEARCH('Resource Plan'!$C$10,B1329,1)),MAX($A$1:A1328)+1,0)</f>
        <v>1328</v>
      </c>
      <c r="B1329" t="s">
        <v>4876</v>
      </c>
      <c r="C1329" t="s">
        <v>4877</v>
      </c>
      <c r="D1329" t="s">
        <v>4869</v>
      </c>
      <c r="E1329" t="s">
        <v>2649</v>
      </c>
      <c r="F1329" t="s">
        <v>2650</v>
      </c>
      <c r="G1329" t="s">
        <v>2658</v>
      </c>
      <c r="I1329" s="151" t="str">
        <f ca="1">IFERROR(VLOOKUP(ROWS($I$2:I1329),$A$2:$B$1572,2,0),"")</f>
        <v>Sun-Kyung LEE</v>
      </c>
      <c r="K1329" s="151" t="str">
        <f t="shared" ca="1" si="20"/>
        <v>Sun-Kyung LEE</v>
      </c>
    </row>
    <row r="1330" spans="1:11" x14ac:dyDescent="0.25">
      <c r="A1330" s="151">
        <f ca="1">IF(ISNUMBER(SEARCH('Resource Plan'!$C$10,B1330,1)),MAX($A$1:A1329)+1,0)</f>
        <v>1329</v>
      </c>
      <c r="B1330" t="s">
        <v>4976</v>
      </c>
      <c r="C1330" t="s">
        <v>4977</v>
      </c>
      <c r="D1330" t="s">
        <v>4955</v>
      </c>
      <c r="E1330" t="s">
        <v>2649</v>
      </c>
      <c r="F1330" t="s">
        <v>2650</v>
      </c>
      <c r="G1330" t="s">
        <v>3762</v>
      </c>
      <c r="I1330" s="151" t="str">
        <f ca="1">IFERROR(VLOOKUP(ROWS($I$2:I1330),$A$2:$B$1572,2,0),"")</f>
        <v>Supachai AUNGKURAKAWIN</v>
      </c>
      <c r="K1330" s="151" t="str">
        <f t="shared" ca="1" si="20"/>
        <v>Supachai AUNGKURAKAWIN</v>
      </c>
    </row>
    <row r="1331" spans="1:11" x14ac:dyDescent="0.25">
      <c r="A1331" s="151">
        <f ca="1">IF(ISNUMBER(SEARCH('Resource Plan'!$C$10,B1331,1)),MAX($A$1:A1330)+1,0)</f>
        <v>1330</v>
      </c>
      <c r="B1331" t="s">
        <v>4665</v>
      </c>
      <c r="C1331" t="s">
        <v>4666</v>
      </c>
      <c r="D1331" t="s">
        <v>108</v>
      </c>
      <c r="E1331" t="s">
        <v>7268</v>
      </c>
      <c r="F1331" t="s">
        <v>2650</v>
      </c>
      <c r="G1331" t="s">
        <v>4379</v>
      </c>
      <c r="I1331" s="151" t="str">
        <f ca="1">IFERROR(VLOOKUP(ROWS($I$2:I1331),$A$2:$B$1572,2,0),"")</f>
        <v>Surender Lohia</v>
      </c>
      <c r="K1331" s="151" t="str">
        <f t="shared" ca="1" si="20"/>
        <v>Surender Lohia</v>
      </c>
    </row>
    <row r="1332" spans="1:11" x14ac:dyDescent="0.25">
      <c r="A1332" s="151">
        <f ca="1">IF(ISNUMBER(SEARCH('Resource Plan'!$C$10,B1332,1)),MAX($A$1:A1331)+1,0)</f>
        <v>1331</v>
      </c>
      <c r="B1332" t="s">
        <v>4076</v>
      </c>
      <c r="C1332" t="s">
        <v>4077</v>
      </c>
      <c r="D1332" t="s">
        <v>3107</v>
      </c>
      <c r="E1332" t="s">
        <v>40</v>
      </c>
      <c r="F1332" t="s">
        <v>2650</v>
      </c>
      <c r="G1332" t="s">
        <v>3717</v>
      </c>
      <c r="I1332" s="151" t="str">
        <f ca="1">IFERROR(VLOOKUP(ROWS($I$2:I1332),$A$2:$B$1572,2,0),"")</f>
        <v>Susan Benjamin</v>
      </c>
      <c r="K1332" s="151" t="str">
        <f t="shared" ca="1" si="20"/>
        <v>Susan Benjamin</v>
      </c>
    </row>
    <row r="1333" spans="1:11" x14ac:dyDescent="0.25">
      <c r="A1333" s="151">
        <f ca="1">IF(ISNUMBER(SEARCH('Resource Plan'!$C$10,B1333,1)),MAX($A$1:A1332)+1,0)</f>
        <v>1332</v>
      </c>
      <c r="B1333" t="s">
        <v>4564</v>
      </c>
      <c r="C1333" t="s">
        <v>4565</v>
      </c>
      <c r="D1333" t="s">
        <v>325</v>
      </c>
      <c r="E1333" t="s">
        <v>7267</v>
      </c>
      <c r="F1333" t="s">
        <v>2650</v>
      </c>
      <c r="G1333" t="s">
        <v>2953</v>
      </c>
      <c r="I1333" s="151" t="str">
        <f ca="1">IFERROR(VLOOKUP(ROWS($I$2:I1333),$A$2:$B$1572,2,0),"")</f>
        <v>Susan Pemberton</v>
      </c>
      <c r="K1333" s="151" t="str">
        <f t="shared" ca="1" si="20"/>
        <v>Susan Pemberton</v>
      </c>
    </row>
    <row r="1334" spans="1:11" x14ac:dyDescent="0.25">
      <c r="A1334" s="151">
        <f ca="1">IF(ISNUMBER(SEARCH('Resource Plan'!$C$10,B1334,1)),MAX($A$1:A1333)+1,0)</f>
        <v>1333</v>
      </c>
      <c r="B1334" t="s">
        <v>4581</v>
      </c>
      <c r="C1334" t="s">
        <v>4582</v>
      </c>
      <c r="D1334" t="s">
        <v>320</v>
      </c>
      <c r="E1334" t="s">
        <v>7267</v>
      </c>
      <c r="F1334" t="s">
        <v>2650</v>
      </c>
      <c r="G1334" t="s">
        <v>2651</v>
      </c>
      <c r="I1334" s="151" t="str">
        <f ca="1">IFERROR(VLOOKUP(ROWS($I$2:I1334),$A$2:$B$1572,2,0),"")</f>
        <v>Susana Ortin</v>
      </c>
      <c r="K1334" s="151" t="str">
        <f t="shared" ca="1" si="20"/>
        <v>Susana Ortin</v>
      </c>
    </row>
    <row r="1335" spans="1:11" x14ac:dyDescent="0.25">
      <c r="A1335" s="151">
        <f ca="1">IF(ISNUMBER(SEARCH('Resource Plan'!$C$10,B1335,1)),MAX($A$1:A1334)+1,0)</f>
        <v>1334</v>
      </c>
      <c r="B1335" t="s">
        <v>4284</v>
      </c>
      <c r="C1335" t="s">
        <v>4285</v>
      </c>
      <c r="D1335" t="s">
        <v>3107</v>
      </c>
      <c r="E1335" t="s">
        <v>40</v>
      </c>
      <c r="F1335" t="s">
        <v>2650</v>
      </c>
      <c r="G1335" t="s">
        <v>2651</v>
      </c>
      <c r="I1335" s="151" t="str">
        <f ca="1">IFERROR(VLOOKUP(ROWS($I$2:I1335),$A$2:$B$1572,2,0),"")</f>
        <v>Susheel Bhasin</v>
      </c>
      <c r="K1335" s="151" t="str">
        <f t="shared" ca="1" si="20"/>
        <v>Susheel Bhasin</v>
      </c>
    </row>
    <row r="1336" spans="1:11" x14ac:dyDescent="0.25">
      <c r="A1336" s="151">
        <f ca="1">IF(ISNUMBER(SEARCH('Resource Plan'!$C$10,B1336,1)),MAX($A$1:A1335)+1,0)</f>
        <v>1335</v>
      </c>
      <c r="B1336" t="s">
        <v>3027</v>
      </c>
      <c r="C1336" t="s">
        <v>3028</v>
      </c>
      <c r="D1336" t="s">
        <v>318</v>
      </c>
      <c r="E1336" t="s">
        <v>2649</v>
      </c>
      <c r="F1336" t="s">
        <v>2650</v>
      </c>
      <c r="G1336" t="s">
        <v>3017</v>
      </c>
      <c r="I1336" s="151" t="str">
        <f ca="1">IFERROR(VLOOKUP(ROWS($I$2:I1336),$A$2:$B$1572,2,0),"")</f>
        <v>Susy LING</v>
      </c>
      <c r="K1336" s="151" t="str">
        <f t="shared" ca="1" si="20"/>
        <v>Susy LING</v>
      </c>
    </row>
    <row r="1337" spans="1:11" x14ac:dyDescent="0.25">
      <c r="A1337" s="151">
        <f ca="1">IF(ISNUMBER(SEARCH('Resource Plan'!$C$10,B1337,1)),MAX($A$1:A1336)+1,0)</f>
        <v>1336</v>
      </c>
      <c r="B1337" t="s">
        <v>6083</v>
      </c>
      <c r="C1337" t="s">
        <v>6157</v>
      </c>
      <c r="D1337" t="s">
        <v>4580</v>
      </c>
      <c r="E1337" t="s">
        <v>7267</v>
      </c>
      <c r="F1337" t="s">
        <v>2650</v>
      </c>
      <c r="G1337" t="s">
        <v>3778</v>
      </c>
      <c r="I1337" s="151" t="str">
        <f ca="1">IFERROR(VLOOKUP(ROWS($I$2:I1337),$A$2:$B$1572,2,0),"")</f>
        <v>Suzan De Groot</v>
      </c>
      <c r="K1337" s="151" t="str">
        <f t="shared" ca="1" si="20"/>
        <v>Suzan De Groot</v>
      </c>
    </row>
    <row r="1338" spans="1:11" x14ac:dyDescent="0.25">
      <c r="A1338" s="151">
        <f ca="1">IF(ISNUMBER(SEARCH('Resource Plan'!$C$10,B1338,1)),MAX($A$1:A1337)+1,0)</f>
        <v>1337</v>
      </c>
      <c r="B1338" t="s">
        <v>2995</v>
      </c>
      <c r="C1338" t="s">
        <v>2996</v>
      </c>
      <c r="D1338" t="s">
        <v>318</v>
      </c>
      <c r="E1338" t="s">
        <v>2649</v>
      </c>
      <c r="F1338" t="s">
        <v>2650</v>
      </c>
      <c r="G1338" t="s">
        <v>2716</v>
      </c>
      <c r="I1338" s="151" t="str">
        <f ca="1">IFERROR(VLOOKUP(ROWS($I$2:I1338),$A$2:$B$1572,2,0),"")</f>
        <v>Swee Keat NG</v>
      </c>
      <c r="K1338" s="151" t="str">
        <f t="shared" ca="1" si="20"/>
        <v>Swee Keat NG</v>
      </c>
    </row>
    <row r="1339" spans="1:11" x14ac:dyDescent="0.25">
      <c r="A1339" s="151">
        <f ca="1">IF(ISNUMBER(SEARCH('Resource Plan'!$C$10,B1339,1)),MAX($A$1:A1338)+1,0)</f>
        <v>1338</v>
      </c>
      <c r="B1339" t="s">
        <v>3087</v>
      </c>
      <c r="C1339" t="s">
        <v>3088</v>
      </c>
      <c r="D1339" t="s">
        <v>318</v>
      </c>
      <c r="E1339" t="s">
        <v>2649</v>
      </c>
      <c r="F1339" t="s">
        <v>2650</v>
      </c>
      <c r="G1339" t="s">
        <v>3075</v>
      </c>
      <c r="I1339" s="151" t="str">
        <f ca="1">IFERROR(VLOOKUP(ROWS($I$2:I1339),$A$2:$B$1572,2,0),"")</f>
        <v>Sylvester George S/O FRANKLIN</v>
      </c>
      <c r="K1339" s="151" t="str">
        <f t="shared" ca="1" si="20"/>
        <v>Sylvester George S/O FRANKLIN</v>
      </c>
    </row>
    <row r="1340" spans="1:11" x14ac:dyDescent="0.25">
      <c r="A1340" s="151">
        <f ca="1">IF(ISNUMBER(SEARCH('Resource Plan'!$C$10,B1340,1)),MAX($A$1:A1339)+1,0)</f>
        <v>1339</v>
      </c>
      <c r="B1340" t="s">
        <v>5184</v>
      </c>
      <c r="C1340" t="s">
        <v>5185</v>
      </c>
      <c r="D1340" t="s">
        <v>310</v>
      </c>
      <c r="E1340" t="s">
        <v>7267</v>
      </c>
      <c r="F1340" t="s">
        <v>2650</v>
      </c>
      <c r="G1340" t="s">
        <v>3700</v>
      </c>
      <c r="I1340" s="151" t="str">
        <f ca="1">IFERROR(VLOOKUP(ROWS($I$2:I1340),$A$2:$B$1572,2,0),"")</f>
        <v>Szabolcs Szabo</v>
      </c>
      <c r="K1340" s="151" t="str">
        <f t="shared" ca="1" si="20"/>
        <v>Szabolcs Szabo</v>
      </c>
    </row>
    <row r="1341" spans="1:11" x14ac:dyDescent="0.25">
      <c r="A1341" s="151">
        <f ca="1">IF(ISNUMBER(SEARCH('Resource Plan'!$C$10,B1341,1)),MAX($A$1:A1340)+1,0)</f>
        <v>1340</v>
      </c>
      <c r="B1341" t="s">
        <v>5130</v>
      </c>
      <c r="C1341" t="s">
        <v>5131</v>
      </c>
      <c r="D1341" t="s">
        <v>310</v>
      </c>
      <c r="E1341" t="s">
        <v>7267</v>
      </c>
      <c r="F1341" t="s">
        <v>2650</v>
      </c>
      <c r="G1341" t="s">
        <v>5125</v>
      </c>
      <c r="I1341" s="151" t="str">
        <f ca="1">IFERROR(VLOOKUP(ROWS($I$2:I1341),$A$2:$B$1572,2,0),"")</f>
        <v>Szabolcs Szilagyi</v>
      </c>
      <c r="K1341" s="151" t="str">
        <f t="shared" ca="1" si="20"/>
        <v>Szabolcs Szilagyi</v>
      </c>
    </row>
    <row r="1342" spans="1:11" x14ac:dyDescent="0.25">
      <c r="A1342" s="151">
        <f ca="1">IF(ISNUMBER(SEARCH('Resource Plan'!$C$10,B1342,1)),MAX($A$1:A1341)+1,0)</f>
        <v>1341</v>
      </c>
      <c r="B1342" t="s">
        <v>5140</v>
      </c>
      <c r="C1342" t="s">
        <v>5141</v>
      </c>
      <c r="D1342" t="s">
        <v>310</v>
      </c>
      <c r="E1342" t="s">
        <v>7267</v>
      </c>
      <c r="F1342" t="s">
        <v>2650</v>
      </c>
      <c r="G1342" t="s">
        <v>2950</v>
      </c>
      <c r="I1342" s="151" t="str">
        <f ca="1">IFERROR(VLOOKUP(ROWS($I$2:I1342),$A$2:$B$1572,2,0),"")</f>
        <v>Szandra Borbas</v>
      </c>
      <c r="K1342" s="151" t="str">
        <f t="shared" ca="1" si="20"/>
        <v>Szandra Borbas</v>
      </c>
    </row>
    <row r="1343" spans="1:11" x14ac:dyDescent="0.25">
      <c r="A1343" s="151">
        <f ca="1">IF(ISNUMBER(SEARCH('Resource Plan'!$C$10,B1343,1)),MAX($A$1:A1342)+1,0)</f>
        <v>1342</v>
      </c>
      <c r="B1343" t="s">
        <v>3538</v>
      </c>
      <c r="C1343" t="s">
        <v>3539</v>
      </c>
      <c r="D1343" t="s">
        <v>3107</v>
      </c>
      <c r="E1343" t="s">
        <v>40</v>
      </c>
      <c r="F1343" t="s">
        <v>2650</v>
      </c>
      <c r="G1343" t="s">
        <v>2716</v>
      </c>
      <c r="I1343" s="151" t="str">
        <f ca="1">IFERROR(VLOOKUP(ROWS($I$2:I1343),$A$2:$B$1572,2,0),"")</f>
        <v>Tadesse Gebeyehu</v>
      </c>
      <c r="K1343" s="151" t="str">
        <f t="shared" ca="1" si="20"/>
        <v>Tadesse Gebeyehu</v>
      </c>
    </row>
    <row r="1344" spans="1:11" x14ac:dyDescent="0.25">
      <c r="A1344" s="151">
        <f ca="1">IF(ISNUMBER(SEARCH('Resource Plan'!$C$10,B1344,1)),MAX($A$1:A1343)+1,0)</f>
        <v>1343</v>
      </c>
      <c r="B1344" t="s">
        <v>3553</v>
      </c>
      <c r="C1344" t="s">
        <v>3554</v>
      </c>
      <c r="D1344" t="s">
        <v>3107</v>
      </c>
      <c r="E1344" t="s">
        <v>40</v>
      </c>
      <c r="F1344" t="s">
        <v>2650</v>
      </c>
      <c r="G1344" t="s">
        <v>3017</v>
      </c>
      <c r="I1344" s="151" t="str">
        <f ca="1">IFERROR(VLOOKUP(ROWS($I$2:I1344),$A$2:$B$1572,2,0),"")</f>
        <v>TAHER AL-THARFI</v>
      </c>
      <c r="K1344" s="151" t="str">
        <f t="shared" ca="1" si="20"/>
        <v>TAHER AL-THARFI</v>
      </c>
    </row>
    <row r="1345" spans="1:11" x14ac:dyDescent="0.25">
      <c r="A1345" s="151">
        <f ca="1">IF(ISNUMBER(SEARCH('Resource Plan'!$C$10,B1345,1)),MAX($A$1:A1344)+1,0)</f>
        <v>1344</v>
      </c>
      <c r="B1345" t="s">
        <v>5750</v>
      </c>
      <c r="C1345" t="s">
        <v>5751</v>
      </c>
      <c r="D1345" t="s">
        <v>37</v>
      </c>
      <c r="E1345" t="s">
        <v>37</v>
      </c>
      <c r="F1345" t="s">
        <v>2650</v>
      </c>
      <c r="G1345" t="s">
        <v>2716</v>
      </c>
      <c r="I1345" s="151" t="str">
        <f ca="1">IFERROR(VLOOKUP(ROWS($I$2:I1345),$A$2:$B$1572,2,0),"")</f>
        <v>Taijun SONG</v>
      </c>
      <c r="K1345" s="151" t="str">
        <f t="shared" ca="1" si="20"/>
        <v>Taijun SONG</v>
      </c>
    </row>
    <row r="1346" spans="1:11" x14ac:dyDescent="0.25">
      <c r="A1346" s="151">
        <f ca="1">IF(ISNUMBER(SEARCH('Resource Plan'!$C$10,B1346,1)),MAX($A$1:A1345)+1,0)</f>
        <v>1345</v>
      </c>
      <c r="B1346" t="s">
        <v>4800</v>
      </c>
      <c r="C1346" t="s">
        <v>4801</v>
      </c>
      <c r="D1346" t="s">
        <v>105</v>
      </c>
      <c r="E1346" t="s">
        <v>39</v>
      </c>
      <c r="F1346" t="s">
        <v>2650</v>
      </c>
      <c r="G1346" t="s">
        <v>2953</v>
      </c>
      <c r="I1346" s="151" t="str">
        <f ca="1">IFERROR(VLOOKUP(ROWS($I$2:I1346),$A$2:$B$1572,2,0),"")</f>
        <v>TAINAN PEREIRA SANTOS</v>
      </c>
      <c r="K1346" s="151" t="str">
        <f t="shared" ca="1" si="20"/>
        <v>TAINAN PEREIRA SANTOS</v>
      </c>
    </row>
    <row r="1347" spans="1:11" x14ac:dyDescent="0.25">
      <c r="A1347" s="151">
        <f ca="1">IF(ISNUMBER(SEARCH('Resource Plan'!$C$10,B1347,1)),MAX($A$1:A1346)+1,0)</f>
        <v>1346</v>
      </c>
      <c r="B1347" t="s">
        <v>5186</v>
      </c>
      <c r="C1347" t="s">
        <v>5187</v>
      </c>
      <c r="D1347" t="s">
        <v>310</v>
      </c>
      <c r="E1347" t="s">
        <v>7267</v>
      </c>
      <c r="F1347" t="s">
        <v>2650</v>
      </c>
      <c r="G1347" t="s">
        <v>2716</v>
      </c>
      <c r="I1347" s="151" t="str">
        <f ca="1">IFERROR(VLOOKUP(ROWS($I$2:I1347),$A$2:$B$1572,2,0),"")</f>
        <v>Tamas Abrany</v>
      </c>
      <c r="K1347" s="151" t="str">
        <f t="shared" ref="K1347:K1410" ca="1" si="21">OFFSET($I$2,,,$K$1)</f>
        <v>Tamas Abrany</v>
      </c>
    </row>
    <row r="1348" spans="1:11" x14ac:dyDescent="0.25">
      <c r="A1348" s="151">
        <f ca="1">IF(ISNUMBER(SEARCH('Resource Plan'!$C$10,B1348,1)),MAX($A$1:A1347)+1,0)</f>
        <v>1347</v>
      </c>
      <c r="B1348" t="s">
        <v>5240</v>
      </c>
      <c r="C1348" t="s">
        <v>5241</v>
      </c>
      <c r="D1348" t="s">
        <v>310</v>
      </c>
      <c r="E1348" t="s">
        <v>7267</v>
      </c>
      <c r="F1348" t="s">
        <v>2650</v>
      </c>
      <c r="G1348" t="s">
        <v>2716</v>
      </c>
      <c r="I1348" s="151" t="str">
        <f ca="1">IFERROR(VLOOKUP(ROWS($I$2:I1348),$A$2:$B$1572,2,0),"")</f>
        <v>Tamas Eder</v>
      </c>
      <c r="K1348" s="151" t="str">
        <f t="shared" ca="1" si="21"/>
        <v>Tamas Eder</v>
      </c>
    </row>
    <row r="1349" spans="1:11" x14ac:dyDescent="0.25">
      <c r="A1349" s="151">
        <f ca="1">IF(ISNUMBER(SEARCH('Resource Plan'!$C$10,B1349,1)),MAX($A$1:A1348)+1,0)</f>
        <v>1348</v>
      </c>
      <c r="B1349" t="s">
        <v>5325</v>
      </c>
      <c r="C1349" t="s">
        <v>5326</v>
      </c>
      <c r="D1349" t="s">
        <v>310</v>
      </c>
      <c r="E1349" t="s">
        <v>7267</v>
      </c>
      <c r="F1349" t="s">
        <v>2650</v>
      </c>
      <c r="G1349" t="s">
        <v>2716</v>
      </c>
      <c r="I1349" s="151" t="str">
        <f ca="1">IFERROR(VLOOKUP(ROWS($I$2:I1349),$A$2:$B$1572,2,0),"")</f>
        <v>Tamas ELEK</v>
      </c>
      <c r="K1349" s="151" t="str">
        <f t="shared" ca="1" si="21"/>
        <v>Tamas ELEK</v>
      </c>
    </row>
    <row r="1350" spans="1:11" x14ac:dyDescent="0.25">
      <c r="A1350" s="151">
        <f ca="1">IF(ISNUMBER(SEARCH('Resource Plan'!$C$10,B1350,1)),MAX($A$1:A1349)+1,0)</f>
        <v>1349</v>
      </c>
      <c r="B1350" t="s">
        <v>5453</v>
      </c>
      <c r="C1350" t="s">
        <v>5454</v>
      </c>
      <c r="D1350" t="s">
        <v>310</v>
      </c>
      <c r="E1350" t="s">
        <v>7267</v>
      </c>
      <c r="F1350" t="s">
        <v>2650</v>
      </c>
      <c r="G1350" t="s">
        <v>2716</v>
      </c>
      <c r="I1350" s="151" t="str">
        <f ca="1">IFERROR(VLOOKUP(ROWS($I$2:I1350),$A$2:$B$1572,2,0),"")</f>
        <v>Tamas Erdelyi</v>
      </c>
      <c r="K1350" s="151" t="str">
        <f t="shared" ca="1" si="21"/>
        <v>Tamas Erdelyi</v>
      </c>
    </row>
    <row r="1351" spans="1:11" x14ac:dyDescent="0.25">
      <c r="A1351" s="151">
        <f ca="1">IF(ISNUMBER(SEARCH('Resource Plan'!$C$10,B1351,1)),MAX($A$1:A1350)+1,0)</f>
        <v>1350</v>
      </c>
      <c r="B1351" t="s">
        <v>5345</v>
      </c>
      <c r="C1351" t="s">
        <v>5346</v>
      </c>
      <c r="D1351" t="s">
        <v>310</v>
      </c>
      <c r="E1351" t="s">
        <v>7267</v>
      </c>
      <c r="F1351" t="s">
        <v>2650</v>
      </c>
      <c r="G1351" t="s">
        <v>2716</v>
      </c>
      <c r="I1351" s="151" t="str">
        <f ca="1">IFERROR(VLOOKUP(ROWS($I$2:I1351),$A$2:$B$1572,2,0),"")</f>
        <v>Tamas Erdos</v>
      </c>
      <c r="K1351" s="151" t="str">
        <f t="shared" ca="1" si="21"/>
        <v>Tamas Erdos</v>
      </c>
    </row>
    <row r="1352" spans="1:11" x14ac:dyDescent="0.25">
      <c r="A1352" s="151">
        <f ca="1">IF(ISNUMBER(SEARCH('Resource Plan'!$C$10,B1352,1)),MAX($A$1:A1351)+1,0)</f>
        <v>1351</v>
      </c>
      <c r="B1352" t="s">
        <v>5242</v>
      </c>
      <c r="C1352" t="s">
        <v>5243</v>
      </c>
      <c r="D1352" t="s">
        <v>310</v>
      </c>
      <c r="E1352" t="s">
        <v>7267</v>
      </c>
      <c r="F1352" t="s">
        <v>2650</v>
      </c>
      <c r="G1352" t="s">
        <v>2716</v>
      </c>
      <c r="I1352" s="151" t="str">
        <f ca="1">IFERROR(VLOOKUP(ROWS($I$2:I1352),$A$2:$B$1572,2,0),"")</f>
        <v>Tamas Franku</v>
      </c>
      <c r="K1352" s="151" t="str">
        <f t="shared" ca="1" si="21"/>
        <v>Tamas Franku</v>
      </c>
    </row>
    <row r="1353" spans="1:11" x14ac:dyDescent="0.25">
      <c r="A1353" s="151">
        <f ca="1">IF(ISNUMBER(SEARCH('Resource Plan'!$C$10,B1353,1)),MAX($A$1:A1352)+1,0)</f>
        <v>1352</v>
      </c>
      <c r="B1353" t="s">
        <v>5226</v>
      </c>
      <c r="C1353" t="s">
        <v>5227</v>
      </c>
      <c r="D1353" t="s">
        <v>310</v>
      </c>
      <c r="E1353" t="s">
        <v>7267</v>
      </c>
      <c r="F1353" t="s">
        <v>2650</v>
      </c>
      <c r="G1353" t="s">
        <v>2716</v>
      </c>
      <c r="I1353" s="151" t="str">
        <f ca="1">IFERROR(VLOOKUP(ROWS($I$2:I1353),$A$2:$B$1572,2,0),"")</f>
        <v>Tamas Gordos</v>
      </c>
      <c r="K1353" s="151" t="str">
        <f t="shared" ca="1" si="21"/>
        <v>Tamas Gordos</v>
      </c>
    </row>
    <row r="1354" spans="1:11" x14ac:dyDescent="0.25">
      <c r="A1354" s="151">
        <f ca="1">IF(ISNUMBER(SEARCH('Resource Plan'!$C$10,B1354,1)),MAX($A$1:A1353)+1,0)</f>
        <v>1353</v>
      </c>
      <c r="B1354" t="s">
        <v>5429</v>
      </c>
      <c r="C1354" t="s">
        <v>5430</v>
      </c>
      <c r="D1354" t="s">
        <v>310</v>
      </c>
      <c r="E1354" t="s">
        <v>7267</v>
      </c>
      <c r="F1354" t="s">
        <v>2650</v>
      </c>
      <c r="G1354" t="s">
        <v>2716</v>
      </c>
      <c r="I1354" s="151" t="str">
        <f ca="1">IFERROR(VLOOKUP(ROWS($I$2:I1354),$A$2:$B$1572,2,0),"")</f>
        <v>Tamas HATALA</v>
      </c>
      <c r="K1354" s="151" t="str">
        <f t="shared" ca="1" si="21"/>
        <v>Tamas HATALA</v>
      </c>
    </row>
    <row r="1355" spans="1:11" x14ac:dyDescent="0.25">
      <c r="A1355" s="151">
        <f ca="1">IF(ISNUMBER(SEARCH('Resource Plan'!$C$10,B1355,1)),MAX($A$1:A1354)+1,0)</f>
        <v>1354</v>
      </c>
      <c r="B1355" t="s">
        <v>5395</v>
      </c>
      <c r="C1355" t="s">
        <v>5396</v>
      </c>
      <c r="D1355" t="s">
        <v>310</v>
      </c>
      <c r="E1355" t="s">
        <v>7267</v>
      </c>
      <c r="F1355" t="s">
        <v>2650</v>
      </c>
      <c r="G1355" t="s">
        <v>2716</v>
      </c>
      <c r="I1355" s="151" t="str">
        <f ca="1">IFERROR(VLOOKUP(ROWS($I$2:I1355),$A$2:$B$1572,2,0),"")</f>
        <v>Tamas Klenk</v>
      </c>
      <c r="K1355" s="151" t="str">
        <f t="shared" ca="1" si="21"/>
        <v>Tamas Klenk</v>
      </c>
    </row>
    <row r="1356" spans="1:11" x14ac:dyDescent="0.25">
      <c r="A1356" s="151">
        <f ca="1">IF(ISNUMBER(SEARCH('Resource Plan'!$C$10,B1356,1)),MAX($A$1:A1355)+1,0)</f>
        <v>1355</v>
      </c>
      <c r="B1356" t="s">
        <v>5351</v>
      </c>
      <c r="C1356" t="s">
        <v>5352</v>
      </c>
      <c r="D1356" t="s">
        <v>310</v>
      </c>
      <c r="E1356" t="s">
        <v>7267</v>
      </c>
      <c r="F1356" t="s">
        <v>2650</v>
      </c>
      <c r="G1356" t="s">
        <v>2721</v>
      </c>
      <c r="I1356" s="151" t="str">
        <f ca="1">IFERROR(VLOOKUP(ROWS($I$2:I1356),$A$2:$B$1572,2,0),"")</f>
        <v>Tamasne Toreki</v>
      </c>
      <c r="K1356" s="151" t="str">
        <f t="shared" ca="1" si="21"/>
        <v>Tamasne Toreki</v>
      </c>
    </row>
    <row r="1357" spans="1:11" x14ac:dyDescent="0.25">
      <c r="A1357" s="151">
        <f ca="1">IF(ISNUMBER(SEARCH('Resource Plan'!$C$10,B1357,1)),MAX($A$1:A1356)+1,0)</f>
        <v>1356</v>
      </c>
      <c r="B1357" t="s">
        <v>5027</v>
      </c>
      <c r="C1357" t="s">
        <v>5028</v>
      </c>
      <c r="D1357" t="s">
        <v>109</v>
      </c>
      <c r="E1357" t="s">
        <v>2649</v>
      </c>
      <c r="F1357" t="s">
        <v>2650</v>
      </c>
      <c r="G1357" t="s">
        <v>2658</v>
      </c>
      <c r="I1357" s="151" t="str">
        <f ca="1">IFERROR(VLOOKUP(ROWS($I$2:I1357),$A$2:$B$1572,2,0),"")</f>
        <v>Tami GOTO</v>
      </c>
      <c r="K1357" s="151" t="str">
        <f t="shared" ca="1" si="21"/>
        <v>Tami GOTO</v>
      </c>
    </row>
    <row r="1358" spans="1:11" x14ac:dyDescent="0.25">
      <c r="A1358" s="151">
        <f ca="1">IF(ISNUMBER(SEARCH('Resource Plan'!$C$10,B1358,1)),MAX($A$1:A1357)+1,0)</f>
        <v>1357</v>
      </c>
      <c r="B1358" t="s">
        <v>5021</v>
      </c>
      <c r="C1358" t="s">
        <v>5022</v>
      </c>
      <c r="D1358" t="s">
        <v>109</v>
      </c>
      <c r="E1358" t="s">
        <v>2649</v>
      </c>
      <c r="F1358" t="s">
        <v>2650</v>
      </c>
      <c r="G1358" t="s">
        <v>2929</v>
      </c>
      <c r="I1358" s="151" t="str">
        <f ca="1">IFERROR(VLOOKUP(ROWS($I$2:I1358),$A$2:$B$1572,2,0),"")</f>
        <v>Tamie TOSA</v>
      </c>
      <c r="K1358" s="151" t="str">
        <f t="shared" ca="1" si="21"/>
        <v>Tamie TOSA</v>
      </c>
    </row>
    <row r="1359" spans="1:11" x14ac:dyDescent="0.25">
      <c r="A1359" s="151">
        <f ca="1">IF(ISNUMBER(SEARCH('Resource Plan'!$C$10,B1359,1)),MAX($A$1:A1358)+1,0)</f>
        <v>1358</v>
      </c>
      <c r="B1359" t="s">
        <v>4195</v>
      </c>
      <c r="C1359" t="s">
        <v>4196</v>
      </c>
      <c r="D1359" t="s">
        <v>3107</v>
      </c>
      <c r="E1359" t="s">
        <v>40</v>
      </c>
      <c r="F1359" t="s">
        <v>2650</v>
      </c>
      <c r="G1359" t="s">
        <v>2711</v>
      </c>
      <c r="I1359" s="151" t="str">
        <f ca="1">IFERROR(VLOOKUP(ROWS($I$2:I1359),$A$2:$B$1572,2,0),"")</f>
        <v>Tammy Paredes</v>
      </c>
      <c r="K1359" s="151" t="str">
        <f t="shared" ca="1" si="21"/>
        <v>Tammy Paredes</v>
      </c>
    </row>
    <row r="1360" spans="1:11" x14ac:dyDescent="0.25">
      <c r="A1360" s="151">
        <f ca="1">IF(ISNUMBER(SEARCH('Resource Plan'!$C$10,B1360,1)),MAX($A$1:A1359)+1,0)</f>
        <v>1359</v>
      </c>
      <c r="B1360" t="s">
        <v>5664</v>
      </c>
      <c r="C1360" t="s">
        <v>5665</v>
      </c>
      <c r="D1360" t="s">
        <v>37</v>
      </c>
      <c r="E1360" t="s">
        <v>37</v>
      </c>
      <c r="F1360" t="s">
        <v>2650</v>
      </c>
      <c r="G1360" t="s">
        <v>2716</v>
      </c>
      <c r="I1360" s="151" t="str">
        <f ca="1">IFERROR(VLOOKUP(ROWS($I$2:I1360),$A$2:$B$1572,2,0),"")</f>
        <v>Tao SUN</v>
      </c>
      <c r="K1360" s="151" t="str">
        <f t="shared" ca="1" si="21"/>
        <v>Tao SUN</v>
      </c>
    </row>
    <row r="1361" spans="1:11" x14ac:dyDescent="0.25">
      <c r="A1361" s="151">
        <f ca="1">IF(ISNUMBER(SEARCH('Resource Plan'!$C$10,B1361,1)),MAX($A$1:A1360)+1,0)</f>
        <v>1360</v>
      </c>
      <c r="B1361" t="s">
        <v>4628</v>
      </c>
      <c r="C1361" t="s">
        <v>4629</v>
      </c>
      <c r="D1361" t="s">
        <v>310</v>
      </c>
      <c r="E1361" t="s">
        <v>7267</v>
      </c>
      <c r="F1361" t="s">
        <v>2650</v>
      </c>
      <c r="G1361" t="s">
        <v>2728</v>
      </c>
      <c r="I1361" s="151" t="str">
        <f ca="1">IFERROR(VLOOKUP(ROWS($I$2:I1361),$A$2:$B$1572,2,0),"")</f>
        <v>Tatjana KNIS</v>
      </c>
      <c r="K1361" s="151" t="str">
        <f t="shared" ca="1" si="21"/>
        <v>Tatjana KNIS</v>
      </c>
    </row>
    <row r="1362" spans="1:11" x14ac:dyDescent="0.25">
      <c r="A1362" s="151">
        <f ca="1">IF(ISNUMBER(SEARCH('Resource Plan'!$C$10,B1362,1)),MAX($A$1:A1361)+1,0)</f>
        <v>1361</v>
      </c>
      <c r="B1362" t="s">
        <v>3164</v>
      </c>
      <c r="C1362" t="s">
        <v>3165</v>
      </c>
      <c r="D1362" t="s">
        <v>3107</v>
      </c>
      <c r="E1362" t="s">
        <v>40</v>
      </c>
      <c r="F1362" t="s">
        <v>2650</v>
      </c>
      <c r="G1362" t="s">
        <v>2728</v>
      </c>
      <c r="I1362" s="151" t="str">
        <f ca="1">IFERROR(VLOOKUP(ROWS($I$2:I1362),$A$2:$B$1572,2,0),"")</f>
        <v>Tatum Zang</v>
      </c>
      <c r="K1362" s="151" t="str">
        <f t="shared" ca="1" si="21"/>
        <v>Tatum Zang</v>
      </c>
    </row>
    <row r="1363" spans="1:11" x14ac:dyDescent="0.25">
      <c r="A1363" s="151">
        <f ca="1">IF(ISNUMBER(SEARCH('Resource Plan'!$C$10,B1363,1)),MAX($A$1:A1362)+1,0)</f>
        <v>1362</v>
      </c>
      <c r="B1363" t="s">
        <v>2688</v>
      </c>
      <c r="C1363" t="s">
        <v>2689</v>
      </c>
      <c r="D1363" t="s">
        <v>318</v>
      </c>
      <c r="E1363" t="s">
        <v>2649</v>
      </c>
      <c r="F1363" t="s">
        <v>2650</v>
      </c>
      <c r="G1363" t="s">
        <v>2658</v>
      </c>
      <c r="I1363" s="151" t="str">
        <f ca="1">IFERROR(VLOOKUP(ROWS($I$2:I1363),$A$2:$B$1572,2,0),"")</f>
        <v>Teck Lam SIN</v>
      </c>
      <c r="K1363" s="151" t="str">
        <f t="shared" ca="1" si="21"/>
        <v>Teck Lam SIN</v>
      </c>
    </row>
    <row r="1364" spans="1:11" x14ac:dyDescent="0.25">
      <c r="A1364" s="151">
        <f ca="1">IF(ISNUMBER(SEARCH('Resource Plan'!$C$10,B1364,1)),MAX($A$1:A1363)+1,0)</f>
        <v>1363</v>
      </c>
      <c r="B1364" t="s">
        <v>3654</v>
      </c>
      <c r="C1364" t="s">
        <v>3655</v>
      </c>
      <c r="D1364" t="s">
        <v>3107</v>
      </c>
      <c r="E1364" t="s">
        <v>40</v>
      </c>
      <c r="F1364" t="s">
        <v>2650</v>
      </c>
      <c r="G1364" t="s">
        <v>2716</v>
      </c>
      <c r="I1364" s="151" t="str">
        <f ca="1">IFERROR(VLOOKUP(ROWS($I$2:I1364),$A$2:$B$1572,2,0),"")</f>
        <v>Teresa MacAulay</v>
      </c>
      <c r="K1364" s="151" t="str">
        <f t="shared" ca="1" si="21"/>
        <v>Teresa MacAulay</v>
      </c>
    </row>
    <row r="1365" spans="1:11" x14ac:dyDescent="0.25">
      <c r="A1365" s="151">
        <f ca="1">IF(ISNUMBER(SEARCH('Resource Plan'!$C$10,B1365,1)),MAX($A$1:A1364)+1,0)</f>
        <v>1364</v>
      </c>
      <c r="B1365" t="s">
        <v>3990</v>
      </c>
      <c r="C1365" t="s">
        <v>3991</v>
      </c>
      <c r="D1365" t="s">
        <v>3107</v>
      </c>
      <c r="E1365" t="s">
        <v>40</v>
      </c>
      <c r="F1365" t="s">
        <v>2650</v>
      </c>
      <c r="G1365" t="s">
        <v>2711</v>
      </c>
      <c r="I1365" s="151" t="str">
        <f ca="1">IFERROR(VLOOKUP(ROWS($I$2:I1365),$A$2:$B$1572,2,0),"")</f>
        <v>Terri Morrison</v>
      </c>
      <c r="K1365" s="151" t="str">
        <f t="shared" ca="1" si="21"/>
        <v>Terri Morrison</v>
      </c>
    </row>
    <row r="1366" spans="1:11" x14ac:dyDescent="0.25">
      <c r="A1366" s="151">
        <f ca="1">IF(ISNUMBER(SEARCH('Resource Plan'!$C$10,B1366,1)),MAX($A$1:A1365)+1,0)</f>
        <v>1365</v>
      </c>
      <c r="B1366" t="s">
        <v>3831</v>
      </c>
      <c r="C1366" t="s">
        <v>3832</v>
      </c>
      <c r="D1366" t="s">
        <v>3107</v>
      </c>
      <c r="E1366" t="s">
        <v>40</v>
      </c>
      <c r="F1366" t="s">
        <v>2650</v>
      </c>
      <c r="G1366" t="s">
        <v>2711</v>
      </c>
      <c r="I1366" s="151" t="str">
        <f ca="1">IFERROR(VLOOKUP(ROWS($I$2:I1366),$A$2:$B$1572,2,0),"")</f>
        <v>Terry Baugh</v>
      </c>
      <c r="K1366" s="151" t="str">
        <f t="shared" ca="1" si="21"/>
        <v>Terry Baugh</v>
      </c>
    </row>
    <row r="1367" spans="1:11" x14ac:dyDescent="0.25">
      <c r="A1367" s="151">
        <f ca="1">IF(ISNUMBER(SEARCH('Resource Plan'!$C$10,B1367,1)),MAX($A$1:A1366)+1,0)</f>
        <v>1366</v>
      </c>
      <c r="B1367" t="s">
        <v>4300</v>
      </c>
      <c r="C1367" t="s">
        <v>4301</v>
      </c>
      <c r="D1367" t="s">
        <v>3107</v>
      </c>
      <c r="E1367" t="s">
        <v>40</v>
      </c>
      <c r="F1367" t="s">
        <v>2650</v>
      </c>
      <c r="G1367" t="s">
        <v>4302</v>
      </c>
      <c r="I1367" s="151" t="str">
        <f ca="1">IFERROR(VLOOKUP(ROWS($I$2:I1367),$A$2:$B$1572,2,0),"")</f>
        <v>Terry Hoffman</v>
      </c>
      <c r="K1367" s="151" t="str">
        <f t="shared" ca="1" si="21"/>
        <v>Terry Hoffman</v>
      </c>
    </row>
    <row r="1368" spans="1:11" x14ac:dyDescent="0.25">
      <c r="A1368" s="151">
        <f ca="1">IF(ISNUMBER(SEARCH('Resource Plan'!$C$10,B1368,1)),MAX($A$1:A1367)+1,0)</f>
        <v>1367</v>
      </c>
      <c r="B1368" t="s">
        <v>2829</v>
      </c>
      <c r="C1368" t="s">
        <v>2830</v>
      </c>
      <c r="D1368" t="s">
        <v>318</v>
      </c>
      <c r="E1368" t="s">
        <v>2649</v>
      </c>
      <c r="F1368" t="s">
        <v>2650</v>
      </c>
      <c r="G1368" t="s">
        <v>2716</v>
      </c>
      <c r="I1368" s="151" t="str">
        <f ca="1">IFERROR(VLOOKUP(ROWS($I$2:I1368),$A$2:$B$1572,2,0),"")</f>
        <v>Thayalan RENGAREDDY</v>
      </c>
      <c r="K1368" s="151" t="str">
        <f t="shared" ca="1" si="21"/>
        <v>Thayalan RENGAREDDY</v>
      </c>
    </row>
    <row r="1369" spans="1:11" x14ac:dyDescent="0.25">
      <c r="A1369" s="151">
        <f ca="1">IF(ISNUMBER(SEARCH('Resource Plan'!$C$10,B1369,1)),MAX($A$1:A1368)+1,0)</f>
        <v>1368</v>
      </c>
      <c r="B1369" t="s">
        <v>2799</v>
      </c>
      <c r="C1369" t="s">
        <v>2800</v>
      </c>
      <c r="D1369" t="s">
        <v>318</v>
      </c>
      <c r="E1369" t="s">
        <v>2649</v>
      </c>
      <c r="F1369" t="s">
        <v>2650</v>
      </c>
      <c r="G1369" t="s">
        <v>2716</v>
      </c>
      <c r="I1369" s="151" t="str">
        <f ca="1">IFERROR(VLOOKUP(ROWS($I$2:I1369),$A$2:$B$1572,2,0),"")</f>
        <v>Theam Keong CHAN</v>
      </c>
      <c r="K1369" s="151" t="str">
        <f t="shared" ca="1" si="21"/>
        <v>Theam Keong CHAN</v>
      </c>
    </row>
    <row r="1370" spans="1:11" x14ac:dyDescent="0.25">
      <c r="A1370" s="151">
        <f ca="1">IF(ISNUMBER(SEARCH('Resource Plan'!$C$10,B1370,1)),MAX($A$1:A1369)+1,0)</f>
        <v>1369</v>
      </c>
      <c r="B1370" t="s">
        <v>4205</v>
      </c>
      <c r="C1370" t="s">
        <v>4206</v>
      </c>
      <c r="D1370" t="s">
        <v>3107</v>
      </c>
      <c r="E1370" t="s">
        <v>40</v>
      </c>
      <c r="F1370" t="s">
        <v>2650</v>
      </c>
      <c r="G1370" t="s">
        <v>2940</v>
      </c>
      <c r="I1370" s="151" t="str">
        <f ca="1">IFERROR(VLOOKUP(ROWS($I$2:I1370),$A$2:$B$1572,2,0),"")</f>
        <v>Theresa Ramirez</v>
      </c>
      <c r="K1370" s="151" t="str">
        <f t="shared" ca="1" si="21"/>
        <v>Theresa Ramirez</v>
      </c>
    </row>
    <row r="1371" spans="1:11" x14ac:dyDescent="0.25">
      <c r="A1371" s="151">
        <f ca="1">IF(ISNUMBER(SEARCH('Resource Plan'!$C$10,B1371,1)),MAX($A$1:A1370)+1,0)</f>
        <v>1370</v>
      </c>
      <c r="B1371" t="s">
        <v>4736</v>
      </c>
      <c r="C1371" t="s">
        <v>4737</v>
      </c>
      <c r="D1371" t="s">
        <v>105</v>
      </c>
      <c r="E1371" t="s">
        <v>39</v>
      </c>
      <c r="F1371" t="s">
        <v>2650</v>
      </c>
      <c r="G1371" t="s">
        <v>2651</v>
      </c>
      <c r="I1371" s="151" t="str">
        <f ca="1">IFERROR(VLOOKUP(ROWS($I$2:I1371),$A$2:$B$1572,2,0),"")</f>
        <v>THIAGO MOURA RODRIGUES</v>
      </c>
      <c r="K1371" s="151" t="str">
        <f t="shared" ca="1" si="21"/>
        <v>THIAGO MOURA RODRIGUES</v>
      </c>
    </row>
    <row r="1372" spans="1:11" x14ac:dyDescent="0.25">
      <c r="A1372" s="151">
        <f ca="1">IF(ISNUMBER(SEARCH('Resource Plan'!$C$10,B1372,1)),MAX($A$1:A1371)+1,0)</f>
        <v>1371</v>
      </c>
      <c r="B1372" t="s">
        <v>6084</v>
      </c>
      <c r="C1372" t="s">
        <v>6158</v>
      </c>
      <c r="D1372" t="s">
        <v>83</v>
      </c>
      <c r="E1372" t="s">
        <v>7267</v>
      </c>
      <c r="F1372" t="s">
        <v>2650</v>
      </c>
      <c r="G1372" t="s">
        <v>2923</v>
      </c>
      <c r="I1372" s="151" t="str">
        <f ca="1">IFERROR(VLOOKUP(ROWS($I$2:I1372),$A$2:$B$1572,2,0),"")</f>
        <v>Thierry BOUGAULT</v>
      </c>
      <c r="K1372" s="151" t="str">
        <f t="shared" ca="1" si="21"/>
        <v>Thierry BOUGAULT</v>
      </c>
    </row>
    <row r="1373" spans="1:11" x14ac:dyDescent="0.25">
      <c r="A1373" s="151">
        <f ca="1">IF(ISNUMBER(SEARCH('Resource Plan'!$C$10,B1373,1)),MAX($A$1:A1372)+1,0)</f>
        <v>1372</v>
      </c>
      <c r="B1373" t="s">
        <v>3422</v>
      </c>
      <c r="C1373" t="s">
        <v>3423</v>
      </c>
      <c r="D1373" t="s">
        <v>3107</v>
      </c>
      <c r="E1373" t="s">
        <v>40</v>
      </c>
      <c r="F1373" t="s">
        <v>2650</v>
      </c>
      <c r="G1373" t="s">
        <v>2711</v>
      </c>
      <c r="I1373" s="151" t="str">
        <f ca="1">IFERROR(VLOOKUP(ROWS($I$2:I1373),$A$2:$B$1572,2,0),"")</f>
        <v>Thom Casey</v>
      </c>
      <c r="K1373" s="151" t="str">
        <f t="shared" ca="1" si="21"/>
        <v>Thom Casey</v>
      </c>
    </row>
    <row r="1374" spans="1:11" x14ac:dyDescent="0.25">
      <c r="A1374" s="151">
        <f ca="1">IF(ISNUMBER(SEARCH('Resource Plan'!$C$10,B1374,1)),MAX($A$1:A1373)+1,0)</f>
        <v>1373</v>
      </c>
      <c r="B1374" t="s">
        <v>3154</v>
      </c>
      <c r="C1374" t="s">
        <v>3155</v>
      </c>
      <c r="D1374" t="s">
        <v>106</v>
      </c>
      <c r="E1374" t="s">
        <v>40</v>
      </c>
      <c r="F1374" t="s">
        <v>2650</v>
      </c>
      <c r="G1374" t="s">
        <v>2716</v>
      </c>
      <c r="I1374" s="151" t="str">
        <f ca="1">IFERROR(VLOOKUP(ROWS($I$2:I1374),$A$2:$B$1572,2,0),"")</f>
        <v>Thomas Bentley</v>
      </c>
      <c r="K1374" s="151" t="str">
        <f t="shared" ca="1" si="21"/>
        <v>Thomas Bentley</v>
      </c>
    </row>
    <row r="1375" spans="1:11" x14ac:dyDescent="0.25">
      <c r="A1375" s="151">
        <f ca="1">IF(ISNUMBER(SEARCH('Resource Plan'!$C$10,B1375,1)),MAX($A$1:A1374)+1,0)</f>
        <v>1374</v>
      </c>
      <c r="B1375" t="s">
        <v>3751</v>
      </c>
      <c r="C1375" t="s">
        <v>3752</v>
      </c>
      <c r="D1375" t="s">
        <v>3107</v>
      </c>
      <c r="E1375" t="s">
        <v>40</v>
      </c>
      <c r="F1375" t="s">
        <v>2650</v>
      </c>
      <c r="G1375" t="s">
        <v>2716</v>
      </c>
      <c r="I1375" s="151" t="str">
        <f ca="1">IFERROR(VLOOKUP(ROWS($I$2:I1375),$A$2:$B$1572,2,0),"")</f>
        <v>Thomas Connolly</v>
      </c>
      <c r="K1375" s="151" t="str">
        <f t="shared" ca="1" si="21"/>
        <v>Thomas Connolly</v>
      </c>
    </row>
    <row r="1376" spans="1:11" x14ac:dyDescent="0.25">
      <c r="A1376" s="151">
        <f ca="1">IF(ISNUMBER(SEARCH('Resource Plan'!$C$10,B1376,1)),MAX($A$1:A1375)+1,0)</f>
        <v>1375</v>
      </c>
      <c r="B1376" t="s">
        <v>4022</v>
      </c>
      <c r="C1376" t="s">
        <v>4023</v>
      </c>
      <c r="D1376" t="s">
        <v>3107</v>
      </c>
      <c r="E1376" t="s">
        <v>40</v>
      </c>
      <c r="F1376" t="s">
        <v>2650</v>
      </c>
      <c r="G1376" t="s">
        <v>2940</v>
      </c>
      <c r="I1376" s="151" t="str">
        <f ca="1">IFERROR(VLOOKUP(ROWS($I$2:I1376),$A$2:$B$1572,2,0),"")</f>
        <v>Thomas Cornish</v>
      </c>
      <c r="K1376" s="151" t="str">
        <f t="shared" ca="1" si="21"/>
        <v>Thomas Cornish</v>
      </c>
    </row>
    <row r="1377" spans="1:11" x14ac:dyDescent="0.25">
      <c r="A1377" s="151">
        <f ca="1">IF(ISNUMBER(SEARCH('Resource Plan'!$C$10,B1377,1)),MAX($A$1:A1376)+1,0)</f>
        <v>1376</v>
      </c>
      <c r="B1377" t="s">
        <v>3875</v>
      </c>
      <c r="C1377" t="s">
        <v>3876</v>
      </c>
      <c r="D1377" t="s">
        <v>3107</v>
      </c>
      <c r="E1377" t="s">
        <v>40</v>
      </c>
      <c r="F1377" t="s">
        <v>2650</v>
      </c>
      <c r="G1377" t="s">
        <v>2658</v>
      </c>
      <c r="I1377" s="151" t="str">
        <f ca="1">IFERROR(VLOOKUP(ROWS($I$2:I1377),$A$2:$B$1572,2,0),"")</f>
        <v>Thomas Halberstadt</v>
      </c>
      <c r="K1377" s="151" t="str">
        <f t="shared" ca="1" si="21"/>
        <v>Thomas Halberstadt</v>
      </c>
    </row>
    <row r="1378" spans="1:11" x14ac:dyDescent="0.25">
      <c r="A1378" s="151">
        <f ca="1">IF(ISNUMBER(SEARCH('Resource Plan'!$C$10,B1378,1)),MAX($A$1:A1377)+1,0)</f>
        <v>1377</v>
      </c>
      <c r="B1378" t="s">
        <v>5176</v>
      </c>
      <c r="C1378" t="s">
        <v>5177</v>
      </c>
      <c r="D1378" t="s">
        <v>310</v>
      </c>
      <c r="E1378" t="s">
        <v>7267</v>
      </c>
      <c r="F1378" t="s">
        <v>2650</v>
      </c>
      <c r="G1378" t="s">
        <v>2728</v>
      </c>
      <c r="I1378" s="151" t="str">
        <f ca="1">IFERROR(VLOOKUP(ROWS($I$2:I1378),$A$2:$B$1572,2,0),"")</f>
        <v>Tibor JONAS</v>
      </c>
      <c r="K1378" s="151" t="str">
        <f t="shared" ca="1" si="21"/>
        <v>Tibor JONAS</v>
      </c>
    </row>
    <row r="1379" spans="1:11" x14ac:dyDescent="0.25">
      <c r="A1379" s="151">
        <f ca="1">IF(ISNUMBER(SEARCH('Resource Plan'!$C$10,B1379,1)),MAX($A$1:A1378)+1,0)</f>
        <v>1378</v>
      </c>
      <c r="B1379" t="s">
        <v>5353</v>
      </c>
      <c r="C1379" t="s">
        <v>5354</v>
      </c>
      <c r="D1379" t="s">
        <v>310</v>
      </c>
      <c r="E1379" t="s">
        <v>7267</v>
      </c>
      <c r="F1379" t="s">
        <v>2650</v>
      </c>
      <c r="G1379" t="s">
        <v>2716</v>
      </c>
      <c r="I1379" s="151" t="str">
        <f ca="1">IFERROR(VLOOKUP(ROWS($I$2:I1379),$A$2:$B$1572,2,0),"")</f>
        <v>Tibor Lonyai</v>
      </c>
      <c r="K1379" s="151" t="str">
        <f t="shared" ca="1" si="21"/>
        <v>Tibor Lonyai</v>
      </c>
    </row>
    <row r="1380" spans="1:11" x14ac:dyDescent="0.25">
      <c r="A1380" s="151">
        <f ca="1">IF(ISNUMBER(SEARCH('Resource Plan'!$C$10,B1380,1)),MAX($A$1:A1379)+1,0)</f>
        <v>1379</v>
      </c>
      <c r="B1380" t="s">
        <v>5222</v>
      </c>
      <c r="C1380" t="s">
        <v>5223</v>
      </c>
      <c r="D1380" t="s">
        <v>310</v>
      </c>
      <c r="E1380" t="s">
        <v>7267</v>
      </c>
      <c r="F1380" t="s">
        <v>2650</v>
      </c>
      <c r="G1380" t="s">
        <v>2716</v>
      </c>
      <c r="I1380" s="151" t="str">
        <f ca="1">IFERROR(VLOOKUP(ROWS($I$2:I1380),$A$2:$B$1572,2,0),"")</f>
        <v>Tibor Megyesi</v>
      </c>
      <c r="K1380" s="151" t="str">
        <f t="shared" ca="1" si="21"/>
        <v>Tibor Megyesi</v>
      </c>
    </row>
    <row r="1381" spans="1:11" x14ac:dyDescent="0.25">
      <c r="A1381" s="151">
        <f ca="1">IF(ISNUMBER(SEARCH('Resource Plan'!$C$10,B1381,1)),MAX($A$1:A1380)+1,0)</f>
        <v>1380</v>
      </c>
      <c r="B1381" t="s">
        <v>5377</v>
      </c>
      <c r="C1381" t="s">
        <v>5378</v>
      </c>
      <c r="D1381" t="s">
        <v>310</v>
      </c>
      <c r="E1381" t="s">
        <v>7267</v>
      </c>
      <c r="F1381" t="s">
        <v>2650</v>
      </c>
      <c r="G1381" t="s">
        <v>2716</v>
      </c>
      <c r="I1381" s="151" t="str">
        <f ca="1">IFERROR(VLOOKUP(ROWS($I$2:I1381),$A$2:$B$1572,2,0),"")</f>
        <v>Tibor Talapa</v>
      </c>
      <c r="K1381" s="151" t="str">
        <f t="shared" ca="1" si="21"/>
        <v>Tibor Talapa</v>
      </c>
    </row>
    <row r="1382" spans="1:11" x14ac:dyDescent="0.25">
      <c r="A1382" s="151">
        <f ca="1">IF(ISNUMBER(SEARCH('Resource Plan'!$C$10,B1382,1)),MAX($A$1:A1381)+1,0)</f>
        <v>1381</v>
      </c>
      <c r="B1382" t="s">
        <v>3625</v>
      </c>
      <c r="C1382" t="s">
        <v>3626</v>
      </c>
      <c r="D1382" t="s">
        <v>3107</v>
      </c>
      <c r="E1382" t="s">
        <v>40</v>
      </c>
      <c r="F1382" t="s">
        <v>2650</v>
      </c>
      <c r="G1382" t="s">
        <v>2716</v>
      </c>
      <c r="I1382" s="151" t="str">
        <f ca="1">IFERROR(VLOOKUP(ROWS($I$2:I1382),$A$2:$B$1572,2,0),"")</f>
        <v>Tilisha Jackson</v>
      </c>
      <c r="K1382" s="151" t="str">
        <f t="shared" ca="1" si="21"/>
        <v>Tilisha Jackson</v>
      </c>
    </row>
    <row r="1383" spans="1:11" x14ac:dyDescent="0.25">
      <c r="A1383" s="151">
        <f ca="1">IF(ISNUMBER(SEARCH('Resource Plan'!$C$10,B1383,1)),MAX($A$1:A1382)+1,0)</f>
        <v>1382</v>
      </c>
      <c r="B1383" t="s">
        <v>3623</v>
      </c>
      <c r="C1383" t="s">
        <v>3624</v>
      </c>
      <c r="D1383" t="s">
        <v>3107</v>
      </c>
      <c r="E1383" t="s">
        <v>40</v>
      </c>
      <c r="F1383" t="s">
        <v>2650</v>
      </c>
      <c r="G1383" t="s">
        <v>2716</v>
      </c>
      <c r="I1383" s="151" t="str">
        <f ca="1">IFERROR(VLOOKUP(ROWS($I$2:I1383),$A$2:$B$1572,2,0),"")</f>
        <v>Timothy Akorli</v>
      </c>
      <c r="K1383" s="151" t="str">
        <f t="shared" ca="1" si="21"/>
        <v>Timothy Akorli</v>
      </c>
    </row>
    <row r="1384" spans="1:11" x14ac:dyDescent="0.25">
      <c r="A1384" s="151">
        <f ca="1">IF(ISNUMBER(SEARCH('Resource Plan'!$C$10,B1384,1)),MAX($A$1:A1383)+1,0)</f>
        <v>1383</v>
      </c>
      <c r="B1384" t="s">
        <v>3323</v>
      </c>
      <c r="C1384" t="s">
        <v>3324</v>
      </c>
      <c r="D1384" t="s">
        <v>3107</v>
      </c>
      <c r="E1384" t="s">
        <v>40</v>
      </c>
      <c r="F1384" t="s">
        <v>2650</v>
      </c>
      <c r="G1384" t="s">
        <v>2728</v>
      </c>
      <c r="I1384" s="151" t="str">
        <f ca="1">IFERROR(VLOOKUP(ROWS($I$2:I1384),$A$2:$B$1572,2,0),"")</f>
        <v>TIMOTHY HARBAUGH</v>
      </c>
      <c r="K1384" s="151" t="str">
        <f t="shared" ca="1" si="21"/>
        <v>TIMOTHY HARBAUGH</v>
      </c>
    </row>
    <row r="1385" spans="1:11" x14ac:dyDescent="0.25">
      <c r="A1385" s="151">
        <f ca="1">IF(ISNUMBER(SEARCH('Resource Plan'!$C$10,B1385,1)),MAX($A$1:A1384)+1,0)</f>
        <v>1384</v>
      </c>
      <c r="B1385" t="s">
        <v>3879</v>
      </c>
      <c r="C1385" t="s">
        <v>3880</v>
      </c>
      <c r="D1385" t="s">
        <v>3107</v>
      </c>
      <c r="E1385" t="s">
        <v>40</v>
      </c>
      <c r="F1385" t="s">
        <v>2650</v>
      </c>
      <c r="G1385" t="s">
        <v>2658</v>
      </c>
      <c r="I1385" s="151" t="str">
        <f ca="1">IFERROR(VLOOKUP(ROWS($I$2:I1385),$A$2:$B$1572,2,0),"")</f>
        <v>Timothy Keheley</v>
      </c>
      <c r="K1385" s="151" t="str">
        <f t="shared" ca="1" si="21"/>
        <v>Timothy Keheley</v>
      </c>
    </row>
    <row r="1386" spans="1:11" x14ac:dyDescent="0.25">
      <c r="A1386" s="151">
        <f ca="1">IF(ISNUMBER(SEARCH('Resource Plan'!$C$10,B1386,1)),MAX($A$1:A1385)+1,0)</f>
        <v>1385</v>
      </c>
      <c r="B1386" t="s">
        <v>3755</v>
      </c>
      <c r="C1386" t="s">
        <v>3756</v>
      </c>
      <c r="D1386" t="s">
        <v>3107</v>
      </c>
      <c r="E1386" t="s">
        <v>40</v>
      </c>
      <c r="F1386" t="s">
        <v>2650</v>
      </c>
      <c r="G1386" t="s">
        <v>3757</v>
      </c>
      <c r="I1386" s="151" t="str">
        <f ca="1">IFERROR(VLOOKUP(ROWS($I$2:I1386),$A$2:$B$1572,2,0),"")</f>
        <v>Timothy Kent</v>
      </c>
      <c r="K1386" s="151" t="str">
        <f t="shared" ca="1" si="21"/>
        <v>Timothy Kent</v>
      </c>
    </row>
    <row r="1387" spans="1:11" x14ac:dyDescent="0.25">
      <c r="A1387" s="151">
        <f ca="1">IF(ISNUMBER(SEARCH('Resource Plan'!$C$10,B1387,1)),MAX($A$1:A1386)+1,0)</f>
        <v>1386</v>
      </c>
      <c r="B1387" t="s">
        <v>3766</v>
      </c>
      <c r="C1387" t="s">
        <v>3767</v>
      </c>
      <c r="D1387" t="s">
        <v>3107</v>
      </c>
      <c r="E1387" t="s">
        <v>40</v>
      </c>
      <c r="F1387" t="s">
        <v>2650</v>
      </c>
      <c r="G1387" t="s">
        <v>2923</v>
      </c>
      <c r="I1387" s="151" t="str">
        <f ca="1">IFERROR(VLOOKUP(ROWS($I$2:I1387),$A$2:$B$1572,2,0),"")</f>
        <v>Timothy Magyar</v>
      </c>
      <c r="K1387" s="151" t="str">
        <f t="shared" ca="1" si="21"/>
        <v>Timothy Magyar</v>
      </c>
    </row>
    <row r="1388" spans="1:11" x14ac:dyDescent="0.25">
      <c r="A1388" s="151">
        <f ca="1">IF(ISNUMBER(SEARCH('Resource Plan'!$C$10,B1388,1)),MAX($A$1:A1387)+1,0)</f>
        <v>1387</v>
      </c>
      <c r="B1388" t="s">
        <v>3524</v>
      </c>
      <c r="C1388" t="s">
        <v>3525</v>
      </c>
      <c r="D1388" t="s">
        <v>3107</v>
      </c>
      <c r="E1388" t="s">
        <v>40</v>
      </c>
      <c r="F1388" t="s">
        <v>2650</v>
      </c>
      <c r="G1388" t="s">
        <v>2716</v>
      </c>
      <c r="I1388" s="151" t="str">
        <f ca="1">IFERROR(VLOOKUP(ROWS($I$2:I1388),$A$2:$B$1572,2,0),"")</f>
        <v>Timothy Shomper</v>
      </c>
      <c r="K1388" s="151" t="str">
        <f t="shared" ca="1" si="21"/>
        <v>Timothy Shomper</v>
      </c>
    </row>
    <row r="1389" spans="1:11" x14ac:dyDescent="0.25">
      <c r="A1389" s="151">
        <f ca="1">IF(ISNUMBER(SEARCH('Resource Plan'!$C$10,B1389,1)),MAX($A$1:A1388)+1,0)</f>
        <v>1388</v>
      </c>
      <c r="B1389" t="s">
        <v>2805</v>
      </c>
      <c r="C1389" t="s">
        <v>2806</v>
      </c>
      <c r="D1389" t="s">
        <v>318</v>
      </c>
      <c r="E1389" t="s">
        <v>2649</v>
      </c>
      <c r="F1389" t="s">
        <v>2650</v>
      </c>
      <c r="G1389" t="s">
        <v>2721</v>
      </c>
      <c r="I1389" s="151" t="str">
        <f ca="1">IFERROR(VLOOKUP(ROWS($I$2:I1389),$A$2:$B$1572,2,0),"")</f>
        <v>Tiong Kheng Nicholas LIM</v>
      </c>
      <c r="K1389" s="151" t="str">
        <f t="shared" ca="1" si="21"/>
        <v>Tiong Kheng Nicholas LIM</v>
      </c>
    </row>
    <row r="1390" spans="1:11" x14ac:dyDescent="0.25">
      <c r="A1390" s="151">
        <f ca="1">IF(ISNUMBER(SEARCH('Resource Plan'!$C$10,B1390,1)),MAX($A$1:A1389)+1,0)</f>
        <v>1389</v>
      </c>
      <c r="B1390" t="s">
        <v>5447</v>
      </c>
      <c r="C1390" t="s">
        <v>5448</v>
      </c>
      <c r="D1390" t="s">
        <v>310</v>
      </c>
      <c r="E1390" t="s">
        <v>7267</v>
      </c>
      <c r="F1390" t="s">
        <v>2650</v>
      </c>
      <c r="G1390" t="s">
        <v>2716</v>
      </c>
      <c r="I1390" s="151" t="str">
        <f ca="1">IFERROR(VLOOKUP(ROWS($I$2:I1390),$A$2:$B$1572,2,0),"")</f>
        <v>Tivadar Patonay</v>
      </c>
      <c r="K1390" s="151" t="str">
        <f t="shared" ca="1" si="21"/>
        <v>Tivadar Patonay</v>
      </c>
    </row>
    <row r="1391" spans="1:11" x14ac:dyDescent="0.25">
      <c r="A1391" s="151">
        <f ca="1">IF(ISNUMBER(SEARCH('Resource Plan'!$C$10,B1391,1)),MAX($A$1:A1390)+1,0)</f>
        <v>1390</v>
      </c>
      <c r="B1391" t="s">
        <v>4094</v>
      </c>
      <c r="C1391" t="s">
        <v>4095</v>
      </c>
      <c r="D1391" t="s">
        <v>3107</v>
      </c>
      <c r="E1391" t="s">
        <v>40</v>
      </c>
      <c r="F1391" t="s">
        <v>2650</v>
      </c>
      <c r="G1391" t="s">
        <v>4096</v>
      </c>
      <c r="I1391" s="151" t="str">
        <f ca="1">IFERROR(VLOOKUP(ROWS($I$2:I1391),$A$2:$B$1572,2,0),"")</f>
        <v>Toby Jeffers</v>
      </c>
      <c r="K1391" s="151" t="str">
        <f t="shared" ca="1" si="21"/>
        <v>Toby Jeffers</v>
      </c>
    </row>
    <row r="1392" spans="1:11" x14ac:dyDescent="0.25">
      <c r="A1392" s="151">
        <f ca="1">IF(ISNUMBER(SEARCH('Resource Plan'!$C$10,B1392,1)),MAX($A$1:A1391)+1,0)</f>
        <v>1391</v>
      </c>
      <c r="B1392" t="s">
        <v>4024</v>
      </c>
      <c r="C1392" t="s">
        <v>4025</v>
      </c>
      <c r="D1392" t="s">
        <v>3107</v>
      </c>
      <c r="E1392" t="s">
        <v>40</v>
      </c>
      <c r="F1392" t="s">
        <v>2650</v>
      </c>
      <c r="G1392" t="s">
        <v>2716</v>
      </c>
      <c r="I1392" s="151" t="str">
        <f ca="1">IFERROR(VLOOKUP(ROWS($I$2:I1392),$A$2:$B$1572,2,0),"")</f>
        <v>Tommy Fore</v>
      </c>
      <c r="K1392" s="151" t="str">
        <f t="shared" ca="1" si="21"/>
        <v>Tommy Fore</v>
      </c>
    </row>
    <row r="1393" spans="1:11" x14ac:dyDescent="0.25">
      <c r="A1393" s="151">
        <f ca="1">IF(ISNUMBER(SEARCH('Resource Plan'!$C$10,B1393,1)),MAX($A$1:A1392)+1,0)</f>
        <v>1392</v>
      </c>
      <c r="B1393" t="s">
        <v>4562</v>
      </c>
      <c r="C1393" t="s">
        <v>4563</v>
      </c>
      <c r="D1393" t="s">
        <v>325</v>
      </c>
      <c r="E1393" t="s">
        <v>7267</v>
      </c>
      <c r="F1393" t="s">
        <v>2650</v>
      </c>
      <c r="G1393" t="s">
        <v>3112</v>
      </c>
      <c r="I1393" s="151" t="str">
        <f ca="1">IFERROR(VLOOKUP(ROWS($I$2:I1393),$A$2:$B$1572,2,0),"")</f>
        <v>Tracey HAYNES</v>
      </c>
      <c r="K1393" s="151" t="str">
        <f t="shared" ca="1" si="21"/>
        <v>Tracey HAYNES</v>
      </c>
    </row>
    <row r="1394" spans="1:11" x14ac:dyDescent="0.25">
      <c r="A1394" s="151">
        <f ca="1">IF(ISNUMBER(SEARCH('Resource Plan'!$C$10,B1394,1)),MAX($A$1:A1393)+1,0)</f>
        <v>1393</v>
      </c>
      <c r="B1394" t="s">
        <v>2678</v>
      </c>
      <c r="C1394" t="s">
        <v>2679</v>
      </c>
      <c r="D1394" t="s">
        <v>318</v>
      </c>
      <c r="E1394" t="s">
        <v>2649</v>
      </c>
      <c r="F1394" t="s">
        <v>2650</v>
      </c>
      <c r="G1394" t="s">
        <v>2658</v>
      </c>
      <c r="I1394" s="151" t="str">
        <f ca="1">IFERROR(VLOOKUP(ROWS($I$2:I1394),$A$2:$B$1572,2,0),"")</f>
        <v>Tracy ONG</v>
      </c>
      <c r="K1394" s="151" t="str">
        <f t="shared" ca="1" si="21"/>
        <v>Tracy ONG</v>
      </c>
    </row>
    <row r="1395" spans="1:11" x14ac:dyDescent="0.25">
      <c r="A1395" s="151">
        <f ca="1">IF(ISNUMBER(SEARCH('Resource Plan'!$C$10,B1395,1)),MAX($A$1:A1394)+1,0)</f>
        <v>1394</v>
      </c>
      <c r="B1395" t="s">
        <v>3855</v>
      </c>
      <c r="C1395" t="s">
        <v>3856</v>
      </c>
      <c r="D1395" t="s">
        <v>3107</v>
      </c>
      <c r="E1395" t="s">
        <v>40</v>
      </c>
      <c r="F1395" t="s">
        <v>2650</v>
      </c>
      <c r="G1395" t="s">
        <v>2716</v>
      </c>
      <c r="I1395" s="151" t="str">
        <f ca="1">IFERROR(VLOOKUP(ROWS($I$2:I1395),$A$2:$B$1572,2,0),"")</f>
        <v>Tracy Smith</v>
      </c>
      <c r="K1395" s="151" t="str">
        <f t="shared" ca="1" si="21"/>
        <v>Tracy Smith</v>
      </c>
    </row>
    <row r="1396" spans="1:11" x14ac:dyDescent="0.25">
      <c r="A1396" s="151">
        <f ca="1">IF(ISNUMBER(SEARCH('Resource Plan'!$C$10,B1396,1)),MAX($A$1:A1395)+1,0)</f>
        <v>1395</v>
      </c>
      <c r="B1396" t="s">
        <v>3733</v>
      </c>
      <c r="C1396" t="s">
        <v>3734</v>
      </c>
      <c r="D1396" t="s">
        <v>3107</v>
      </c>
      <c r="E1396" t="s">
        <v>40</v>
      </c>
      <c r="F1396" t="s">
        <v>2650</v>
      </c>
      <c r="G1396" t="s">
        <v>2940</v>
      </c>
      <c r="I1396" s="151" t="str">
        <f ca="1">IFERROR(VLOOKUP(ROWS($I$2:I1396),$A$2:$B$1572,2,0),"")</f>
        <v>Travis Williams</v>
      </c>
      <c r="K1396" s="151" t="str">
        <f t="shared" ca="1" si="21"/>
        <v>Travis Williams</v>
      </c>
    </row>
    <row r="1397" spans="1:11" x14ac:dyDescent="0.25">
      <c r="A1397" s="151">
        <f ca="1">IF(ISNUMBER(SEARCH('Resource Plan'!$C$10,B1397,1)),MAX($A$1:A1396)+1,0)</f>
        <v>1396</v>
      </c>
      <c r="B1397" t="s">
        <v>3450</v>
      </c>
      <c r="C1397" t="s">
        <v>3451</v>
      </c>
      <c r="D1397" t="s">
        <v>3107</v>
      </c>
      <c r="E1397" t="s">
        <v>40</v>
      </c>
      <c r="F1397" t="s">
        <v>2650</v>
      </c>
      <c r="G1397" t="s">
        <v>3017</v>
      </c>
      <c r="I1397" s="151" t="str">
        <f ca="1">IFERROR(VLOOKUP(ROWS($I$2:I1397),$A$2:$B$1572,2,0),"")</f>
        <v>Trevor Zang</v>
      </c>
      <c r="K1397" s="151" t="str">
        <f t="shared" ca="1" si="21"/>
        <v>Trevor Zang</v>
      </c>
    </row>
    <row r="1398" spans="1:11" x14ac:dyDescent="0.25">
      <c r="A1398" s="151">
        <f ca="1">IF(ISNUMBER(SEARCH('Resource Plan'!$C$10,B1398,1)),MAX($A$1:A1397)+1,0)</f>
        <v>1397</v>
      </c>
      <c r="B1398" t="s">
        <v>2700</v>
      </c>
      <c r="C1398" t="s">
        <v>2701</v>
      </c>
      <c r="D1398" t="s">
        <v>2657</v>
      </c>
      <c r="E1398" t="s">
        <v>2649</v>
      </c>
      <c r="F1398" t="s">
        <v>2650</v>
      </c>
      <c r="G1398" t="s">
        <v>2665</v>
      </c>
      <c r="I1398" s="151" t="str">
        <f ca="1">IFERROR(VLOOKUP(ROWS($I$2:I1398),$A$2:$B$1572,2,0),"")</f>
        <v>Tri WIJOYO</v>
      </c>
      <c r="K1398" s="151" t="str">
        <f t="shared" ca="1" si="21"/>
        <v>Tri WIJOYO</v>
      </c>
    </row>
    <row r="1399" spans="1:11" x14ac:dyDescent="0.25">
      <c r="A1399" s="151">
        <f ca="1">IF(ISNUMBER(SEARCH('Resource Plan'!$C$10,B1399,1)),MAX($A$1:A1398)+1,0)</f>
        <v>1398</v>
      </c>
      <c r="B1399" t="s">
        <v>3617</v>
      </c>
      <c r="C1399" t="s">
        <v>3618</v>
      </c>
      <c r="D1399" t="s">
        <v>3107</v>
      </c>
      <c r="E1399" t="s">
        <v>40</v>
      </c>
      <c r="F1399" t="s">
        <v>2650</v>
      </c>
      <c r="G1399" t="s">
        <v>2716</v>
      </c>
      <c r="I1399" s="151" t="str">
        <f ca="1">IFERROR(VLOOKUP(ROWS($I$2:I1399),$A$2:$B$1572,2,0),"")</f>
        <v>Tyrone Lay</v>
      </c>
      <c r="K1399" s="151" t="str">
        <f t="shared" ca="1" si="21"/>
        <v>Tyrone Lay</v>
      </c>
    </row>
    <row r="1400" spans="1:11" x14ac:dyDescent="0.25">
      <c r="A1400" s="151">
        <f ca="1">IF(ISNUMBER(SEARCH('Resource Plan'!$C$10,B1400,1)),MAX($A$1:A1399)+1,0)</f>
        <v>1399</v>
      </c>
      <c r="B1400" t="s">
        <v>3569</v>
      </c>
      <c r="C1400" t="s">
        <v>3570</v>
      </c>
      <c r="D1400" t="s">
        <v>3107</v>
      </c>
      <c r="E1400" t="s">
        <v>40</v>
      </c>
      <c r="F1400" t="s">
        <v>2650</v>
      </c>
      <c r="G1400" t="s">
        <v>2986</v>
      </c>
      <c r="I1400" s="151" t="str">
        <f ca="1">IFERROR(VLOOKUP(ROWS($I$2:I1400),$A$2:$B$1572,2,0),"")</f>
        <v>TYRONE NOON</v>
      </c>
      <c r="K1400" s="151" t="str">
        <f t="shared" ca="1" si="21"/>
        <v>TYRONE NOON</v>
      </c>
    </row>
    <row r="1401" spans="1:11" x14ac:dyDescent="0.25">
      <c r="A1401" s="151">
        <f ca="1">IF(ISNUMBER(SEARCH('Resource Plan'!$C$10,B1401,1)),MAX($A$1:A1400)+1,0)</f>
        <v>1400</v>
      </c>
      <c r="B1401" t="s">
        <v>2851</v>
      </c>
      <c r="C1401" t="s">
        <v>2852</v>
      </c>
      <c r="D1401" t="s">
        <v>318</v>
      </c>
      <c r="E1401" t="s">
        <v>2649</v>
      </c>
      <c r="F1401" t="s">
        <v>2650</v>
      </c>
      <c r="G1401" t="s">
        <v>2716</v>
      </c>
      <c r="I1401" s="151" t="str">
        <f ca="1">IFERROR(VLOOKUP(ROWS($I$2:I1401),$A$2:$B$1572,2,0),"")</f>
        <v>Tze Liang CHOO</v>
      </c>
      <c r="K1401" s="151" t="str">
        <f t="shared" ca="1" si="21"/>
        <v>Tze Liang CHOO</v>
      </c>
    </row>
    <row r="1402" spans="1:11" x14ac:dyDescent="0.25">
      <c r="A1402" s="151">
        <f ca="1">IF(ISNUMBER(SEARCH('Resource Plan'!$C$10,B1402,1)),MAX($A$1:A1401)+1,0)</f>
        <v>1401</v>
      </c>
      <c r="B1402" t="s">
        <v>4189</v>
      </c>
      <c r="C1402" t="s">
        <v>4190</v>
      </c>
      <c r="D1402" t="s">
        <v>3107</v>
      </c>
      <c r="E1402" t="s">
        <v>40</v>
      </c>
      <c r="F1402" t="s">
        <v>2650</v>
      </c>
      <c r="G1402" t="s">
        <v>2716</v>
      </c>
      <c r="I1402" s="151" t="str">
        <f ca="1">IFERROR(VLOOKUP(ROWS($I$2:I1402),$A$2:$B$1572,2,0),"")</f>
        <v>Ulric Arcides</v>
      </c>
      <c r="K1402" s="151" t="str">
        <f t="shared" ca="1" si="21"/>
        <v>Ulric Arcides</v>
      </c>
    </row>
    <row r="1403" spans="1:11" x14ac:dyDescent="0.25">
      <c r="A1403" s="151">
        <f ca="1">IF(ISNUMBER(SEARCH('Resource Plan'!$C$10,B1403,1)),MAX($A$1:A1402)+1,0)</f>
        <v>1402</v>
      </c>
      <c r="B1403" t="s">
        <v>4966</v>
      </c>
      <c r="C1403" t="s">
        <v>4967</v>
      </c>
      <c r="D1403" t="s">
        <v>4955</v>
      </c>
      <c r="E1403" t="s">
        <v>2649</v>
      </c>
      <c r="F1403" t="s">
        <v>2650</v>
      </c>
      <c r="G1403" t="s">
        <v>2665</v>
      </c>
      <c r="I1403" s="151" t="str">
        <f ca="1">IFERROR(VLOOKUP(ROWS($I$2:I1403),$A$2:$B$1572,2,0),"")</f>
        <v>Usa JARUWONGRUNGSEE</v>
      </c>
      <c r="K1403" s="151" t="str">
        <f t="shared" ca="1" si="21"/>
        <v>Usa JARUWONGRUNGSEE</v>
      </c>
    </row>
    <row r="1404" spans="1:11" x14ac:dyDescent="0.25">
      <c r="A1404" s="151">
        <f ca="1">IF(ISNUMBER(SEARCH('Resource Plan'!$C$10,B1404,1)),MAX($A$1:A1403)+1,0)</f>
        <v>1403</v>
      </c>
      <c r="B1404" t="s">
        <v>4267</v>
      </c>
      <c r="C1404" t="s">
        <v>4268</v>
      </c>
      <c r="D1404" t="s">
        <v>3107</v>
      </c>
      <c r="E1404" t="s">
        <v>40</v>
      </c>
      <c r="F1404" t="s">
        <v>2650</v>
      </c>
      <c r="G1404" t="s">
        <v>2716</v>
      </c>
      <c r="I1404" s="151" t="str">
        <f ca="1">IFERROR(VLOOKUP(ROWS($I$2:I1404),$A$2:$B$1572,2,0),"")</f>
        <v>Valentin Reyes</v>
      </c>
      <c r="K1404" s="151" t="str">
        <f t="shared" ca="1" si="21"/>
        <v>Valentin Reyes</v>
      </c>
    </row>
    <row r="1405" spans="1:11" x14ac:dyDescent="0.25">
      <c r="A1405" s="151">
        <f ca="1">IF(ISNUMBER(SEARCH('Resource Plan'!$C$10,B1405,1)),MAX($A$1:A1404)+1,0)</f>
        <v>1404</v>
      </c>
      <c r="B1405" t="s">
        <v>4203</v>
      </c>
      <c r="C1405" t="s">
        <v>4204</v>
      </c>
      <c r="D1405" t="s">
        <v>3107</v>
      </c>
      <c r="E1405" t="s">
        <v>40</v>
      </c>
      <c r="F1405" t="s">
        <v>2650</v>
      </c>
      <c r="G1405" t="s">
        <v>2940</v>
      </c>
      <c r="I1405" s="151" t="str">
        <f ca="1">IFERROR(VLOOKUP(ROWS($I$2:I1405),$A$2:$B$1572,2,0),"")</f>
        <v>Valerie Ybarra</v>
      </c>
      <c r="K1405" s="151" t="str">
        <f t="shared" ca="1" si="21"/>
        <v>Valerie Ybarra</v>
      </c>
    </row>
    <row r="1406" spans="1:11" x14ac:dyDescent="0.25">
      <c r="A1406" s="151">
        <f ca="1">IF(ISNUMBER(SEARCH('Resource Plan'!$C$10,B1406,1)),MAX($A$1:A1405)+1,0)</f>
        <v>1405</v>
      </c>
      <c r="B1406" t="s">
        <v>6085</v>
      </c>
      <c r="C1406" t="s">
        <v>6159</v>
      </c>
      <c r="D1406" t="s">
        <v>105</v>
      </c>
      <c r="E1406" t="s">
        <v>39</v>
      </c>
      <c r="F1406" t="s">
        <v>2650</v>
      </c>
      <c r="G1406" t="s">
        <v>6169</v>
      </c>
      <c r="I1406" s="151" t="str">
        <f ca="1">IFERROR(VLOOKUP(ROWS($I$2:I1406),$A$2:$B$1572,2,0),"")</f>
        <v>VANINA MIELLE CORASSOLA</v>
      </c>
      <c r="K1406" s="151" t="str">
        <f t="shared" ca="1" si="21"/>
        <v>VANINA MIELLE CORASSOLA</v>
      </c>
    </row>
    <row r="1407" spans="1:11" x14ac:dyDescent="0.25">
      <c r="A1407" s="151">
        <f ca="1">IF(ISNUMBER(SEARCH('Resource Plan'!$C$10,B1407,1)),MAX($A$1:A1406)+1,0)</f>
        <v>1406</v>
      </c>
      <c r="B1407" t="s">
        <v>3992</v>
      </c>
      <c r="C1407" t="s">
        <v>3993</v>
      </c>
      <c r="D1407" t="s">
        <v>3107</v>
      </c>
      <c r="E1407" t="s">
        <v>40</v>
      </c>
      <c r="F1407" t="s">
        <v>2650</v>
      </c>
      <c r="G1407" t="s">
        <v>2940</v>
      </c>
      <c r="I1407" s="151" t="str">
        <f ca="1">IFERROR(VLOOKUP(ROWS($I$2:I1407),$A$2:$B$1572,2,0),"")</f>
        <v>Veronica Guerrero</v>
      </c>
      <c r="K1407" s="151" t="str">
        <f t="shared" ca="1" si="21"/>
        <v>Veronica Guerrero</v>
      </c>
    </row>
    <row r="1408" spans="1:11" x14ac:dyDescent="0.25">
      <c r="A1408" s="151">
        <f ca="1">IF(ISNUMBER(SEARCH('Resource Plan'!$C$10,B1408,1)),MAX($A$1:A1407)+1,0)</f>
        <v>1407</v>
      </c>
      <c r="B1408" t="s">
        <v>4213</v>
      </c>
      <c r="C1408" t="s">
        <v>4214</v>
      </c>
      <c r="D1408" t="s">
        <v>3107</v>
      </c>
      <c r="E1408" t="s">
        <v>40</v>
      </c>
      <c r="F1408" t="s">
        <v>2650</v>
      </c>
      <c r="G1408" t="s">
        <v>2940</v>
      </c>
      <c r="I1408" s="151" t="str">
        <f ca="1">IFERROR(VLOOKUP(ROWS($I$2:I1408),$A$2:$B$1572,2,0),"")</f>
        <v>Veronica Martinez</v>
      </c>
      <c r="K1408" s="151" t="str">
        <f t="shared" ca="1" si="21"/>
        <v>Veronica Martinez</v>
      </c>
    </row>
    <row r="1409" spans="1:11" x14ac:dyDescent="0.25">
      <c r="A1409" s="151">
        <f ca="1">IF(ISNUMBER(SEARCH('Resource Plan'!$C$10,B1409,1)),MAX($A$1:A1408)+1,0)</f>
        <v>1408</v>
      </c>
      <c r="B1409" t="s">
        <v>5361</v>
      </c>
      <c r="C1409" t="s">
        <v>5362</v>
      </c>
      <c r="D1409" t="s">
        <v>310</v>
      </c>
      <c r="E1409" t="s">
        <v>7267</v>
      </c>
      <c r="F1409" t="s">
        <v>2650</v>
      </c>
      <c r="G1409" t="s">
        <v>2716</v>
      </c>
      <c r="I1409" s="151" t="str">
        <f ca="1">IFERROR(VLOOKUP(ROWS($I$2:I1409),$A$2:$B$1572,2,0),"")</f>
        <v>Veronika Leber</v>
      </c>
      <c r="K1409" s="151" t="str">
        <f t="shared" ca="1" si="21"/>
        <v>Veronika Leber</v>
      </c>
    </row>
    <row r="1410" spans="1:11" x14ac:dyDescent="0.25">
      <c r="A1410" s="151">
        <f ca="1">IF(ISNUMBER(SEARCH('Resource Plan'!$C$10,B1410,1)),MAX($A$1:A1409)+1,0)</f>
        <v>1409</v>
      </c>
      <c r="B1410" t="s">
        <v>2749</v>
      </c>
      <c r="C1410" t="s">
        <v>2750</v>
      </c>
      <c r="D1410" t="s">
        <v>318</v>
      </c>
      <c r="E1410" t="s">
        <v>2649</v>
      </c>
      <c r="F1410" t="s">
        <v>2650</v>
      </c>
      <c r="G1410" t="s">
        <v>2716</v>
      </c>
      <c r="I1410" s="151" t="str">
        <f ca="1">IFERROR(VLOOKUP(ROWS($I$2:I1410),$A$2:$B$1572,2,0),"")</f>
        <v>Viknes A/L ALRAJ</v>
      </c>
      <c r="K1410" s="151" t="str">
        <f t="shared" ca="1" si="21"/>
        <v>Viknes A/L ALRAJ</v>
      </c>
    </row>
    <row r="1411" spans="1:11" x14ac:dyDescent="0.25">
      <c r="A1411" s="151">
        <f ca="1">IF(ISNUMBER(SEARCH('Resource Plan'!$C$10,B1411,1)),MAX($A$1:A1410)+1,0)</f>
        <v>1410</v>
      </c>
      <c r="B1411" t="s">
        <v>4700</v>
      </c>
      <c r="C1411" t="s">
        <v>4701</v>
      </c>
      <c r="D1411" t="s">
        <v>108</v>
      </c>
      <c r="E1411" t="s">
        <v>7268</v>
      </c>
      <c r="F1411" t="s">
        <v>2650</v>
      </c>
      <c r="G1411" t="s">
        <v>2654</v>
      </c>
      <c r="I1411" s="151" t="str">
        <f ca="1">IFERROR(VLOOKUP(ROWS($I$2:I1411),$A$2:$B$1572,2,0),"")</f>
        <v>VIKRANT TYAGI</v>
      </c>
      <c r="K1411" s="151" t="str">
        <f t="shared" ref="K1411:K1474" ca="1" si="22">OFFSET($I$2,,,$K$1)</f>
        <v>VIKRANT TYAGI</v>
      </c>
    </row>
    <row r="1412" spans="1:11" x14ac:dyDescent="0.25">
      <c r="A1412" s="151">
        <f ca="1">IF(ISNUMBER(SEARCH('Resource Plan'!$C$10,B1412,1)),MAX($A$1:A1411)+1,0)</f>
        <v>1411</v>
      </c>
      <c r="B1412" t="s">
        <v>5397</v>
      </c>
      <c r="C1412" t="s">
        <v>5398</v>
      </c>
      <c r="D1412" t="s">
        <v>310</v>
      </c>
      <c r="E1412" t="s">
        <v>7267</v>
      </c>
      <c r="F1412" t="s">
        <v>2650</v>
      </c>
      <c r="G1412" t="s">
        <v>2716</v>
      </c>
      <c r="I1412" s="151" t="str">
        <f ca="1">IFERROR(VLOOKUP(ROWS($I$2:I1412),$A$2:$B$1572,2,0),"")</f>
        <v>Viktor Deak</v>
      </c>
      <c r="K1412" s="151" t="str">
        <f t="shared" ca="1" si="22"/>
        <v>Viktor Deak</v>
      </c>
    </row>
    <row r="1413" spans="1:11" x14ac:dyDescent="0.25">
      <c r="A1413" s="151">
        <f ca="1">IF(ISNUMBER(SEARCH('Resource Plan'!$C$10,B1413,1)),MAX($A$1:A1412)+1,0)</f>
        <v>1412</v>
      </c>
      <c r="B1413" t="s">
        <v>4642</v>
      </c>
      <c r="C1413" t="s">
        <v>4643</v>
      </c>
      <c r="D1413" t="s">
        <v>310</v>
      </c>
      <c r="E1413" t="s">
        <v>7267</v>
      </c>
      <c r="F1413" t="s">
        <v>2650</v>
      </c>
      <c r="G1413" t="s">
        <v>3807</v>
      </c>
      <c r="I1413" s="151" t="str">
        <f ca="1">IFERROR(VLOOKUP(ROWS($I$2:I1413),$A$2:$B$1572,2,0),"")</f>
        <v>Viktoria Varga</v>
      </c>
      <c r="K1413" s="151" t="str">
        <f t="shared" ca="1" si="22"/>
        <v>Viktoria Varga</v>
      </c>
    </row>
    <row r="1414" spans="1:11" x14ac:dyDescent="0.25">
      <c r="A1414" s="151">
        <f ca="1">IF(ISNUMBER(SEARCH('Resource Plan'!$C$10,B1414,1)),MAX($A$1:A1413)+1,0)</f>
        <v>1413</v>
      </c>
      <c r="B1414" t="s">
        <v>4902</v>
      </c>
      <c r="C1414" t="s">
        <v>4903</v>
      </c>
      <c r="D1414" t="s">
        <v>312</v>
      </c>
      <c r="E1414" t="s">
        <v>2649</v>
      </c>
      <c r="F1414" t="s">
        <v>2650</v>
      </c>
      <c r="G1414" t="s">
        <v>4379</v>
      </c>
      <c r="I1414" s="151" t="str">
        <f ca="1">IFERROR(VLOOKUP(ROWS($I$2:I1414),$A$2:$B$1572,2,0),"")</f>
        <v>Vimala AP PONNUSAMY</v>
      </c>
      <c r="K1414" s="151" t="str">
        <f t="shared" ca="1" si="22"/>
        <v>Vimala AP PONNUSAMY</v>
      </c>
    </row>
    <row r="1415" spans="1:11" x14ac:dyDescent="0.25">
      <c r="A1415" s="151">
        <f ca="1">IF(ISNUMBER(SEARCH('Resource Plan'!$C$10,B1415,1)),MAX($A$1:A1414)+1,0)</f>
        <v>1414</v>
      </c>
      <c r="B1415" t="s">
        <v>4605</v>
      </c>
      <c r="C1415" t="s">
        <v>4606</v>
      </c>
      <c r="D1415" t="s">
        <v>83</v>
      </c>
      <c r="E1415" t="s">
        <v>7267</v>
      </c>
      <c r="F1415" t="s">
        <v>2650</v>
      </c>
      <c r="G1415" t="s">
        <v>2651</v>
      </c>
      <c r="I1415" s="151" t="str">
        <f ca="1">IFERROR(VLOOKUP(ROWS($I$2:I1415),$A$2:$B$1572,2,0),"")</f>
        <v>Vincent Denis Lamarche</v>
      </c>
      <c r="K1415" s="151" t="str">
        <f t="shared" ca="1" si="22"/>
        <v>Vincent Denis Lamarche</v>
      </c>
    </row>
    <row r="1416" spans="1:11" x14ac:dyDescent="0.25">
      <c r="A1416" s="151">
        <f ca="1">IF(ISNUMBER(SEARCH('Resource Plan'!$C$10,B1416,1)),MAX($A$1:A1415)+1,0)</f>
        <v>1415</v>
      </c>
      <c r="B1416" t="s">
        <v>3770</v>
      </c>
      <c r="C1416" t="s">
        <v>3771</v>
      </c>
      <c r="D1416" t="s">
        <v>3107</v>
      </c>
      <c r="E1416" t="s">
        <v>40</v>
      </c>
      <c r="F1416" t="s">
        <v>2650</v>
      </c>
      <c r="G1416" t="s">
        <v>3717</v>
      </c>
      <c r="I1416" s="151" t="str">
        <f ca="1">IFERROR(VLOOKUP(ROWS($I$2:I1416),$A$2:$B$1572,2,0),"")</f>
        <v>Vincente Lopez</v>
      </c>
      <c r="K1416" s="151" t="str">
        <f t="shared" ca="1" si="22"/>
        <v>Vincente Lopez</v>
      </c>
    </row>
    <row r="1417" spans="1:11" x14ac:dyDescent="0.25">
      <c r="A1417" s="151">
        <f ca="1">IF(ISNUMBER(SEARCH('Resource Plan'!$C$10,B1417,1)),MAX($A$1:A1416)+1,0)</f>
        <v>1416</v>
      </c>
      <c r="B1417" t="s">
        <v>4716</v>
      </c>
      <c r="C1417" t="s">
        <v>4717</v>
      </c>
      <c r="D1417" t="s">
        <v>108</v>
      </c>
      <c r="E1417" t="s">
        <v>7268</v>
      </c>
      <c r="F1417" t="s">
        <v>2650</v>
      </c>
      <c r="G1417" t="s">
        <v>3717</v>
      </c>
      <c r="I1417" s="151" t="str">
        <f ca="1">IFERROR(VLOOKUP(ROWS($I$2:I1417),$A$2:$B$1572,2,0),"")</f>
        <v>Vipin KUMAR</v>
      </c>
      <c r="K1417" s="151" t="str">
        <f t="shared" ca="1" si="22"/>
        <v>Vipin KUMAR</v>
      </c>
    </row>
    <row r="1418" spans="1:11" x14ac:dyDescent="0.25">
      <c r="A1418" s="151">
        <f ca="1">IF(ISNUMBER(SEARCH('Resource Plan'!$C$10,B1418,1)),MAX($A$1:A1417)+1,0)</f>
        <v>1417</v>
      </c>
      <c r="B1418" t="s">
        <v>2945</v>
      </c>
      <c r="C1418" t="s">
        <v>2946</v>
      </c>
      <c r="D1418" t="s">
        <v>318</v>
      </c>
      <c r="E1418" t="s">
        <v>2649</v>
      </c>
      <c r="F1418" t="s">
        <v>2650</v>
      </c>
      <c r="G1418" t="s">
        <v>2947</v>
      </c>
      <c r="I1418" s="151" t="str">
        <f ca="1">IFERROR(VLOOKUP(ROWS($I$2:I1418),$A$2:$B$1572,2,0),"")</f>
        <v>Viralsinh Bharatraj CHAVDA</v>
      </c>
      <c r="K1418" s="151" t="str">
        <f t="shared" ca="1" si="22"/>
        <v>Viralsinh Bharatraj CHAVDA</v>
      </c>
    </row>
    <row r="1419" spans="1:11" x14ac:dyDescent="0.25">
      <c r="A1419" s="151">
        <f ca="1">IF(ISNUMBER(SEARCH('Resource Plan'!$C$10,B1419,1)),MAX($A$1:A1418)+1,0)</f>
        <v>1418</v>
      </c>
      <c r="B1419" t="s">
        <v>4671</v>
      </c>
      <c r="C1419" t="s">
        <v>4672</v>
      </c>
      <c r="D1419" t="s">
        <v>108</v>
      </c>
      <c r="E1419" t="s">
        <v>7268</v>
      </c>
      <c r="F1419" t="s">
        <v>2650</v>
      </c>
      <c r="G1419" t="s">
        <v>2929</v>
      </c>
      <c r="I1419" s="151" t="str">
        <f ca="1">IFERROR(VLOOKUP(ROWS($I$2:I1419),$A$2:$B$1572,2,0),"")</f>
        <v>Vivek Patel</v>
      </c>
      <c r="K1419" s="151" t="str">
        <f t="shared" ca="1" si="22"/>
        <v>Vivek Patel</v>
      </c>
    </row>
    <row r="1420" spans="1:11" x14ac:dyDescent="0.25">
      <c r="A1420" s="151">
        <f ca="1">IF(ISNUMBER(SEARCH('Resource Plan'!$C$10,B1420,1)),MAX($A$1:A1419)+1,0)</f>
        <v>1419</v>
      </c>
      <c r="B1420" t="s">
        <v>3309</v>
      </c>
      <c r="C1420" t="s">
        <v>3310</v>
      </c>
      <c r="D1420" t="s">
        <v>3107</v>
      </c>
      <c r="E1420" t="s">
        <v>40</v>
      </c>
      <c r="F1420" t="s">
        <v>2650</v>
      </c>
      <c r="G1420" t="s">
        <v>2716</v>
      </c>
      <c r="I1420" s="151" t="str">
        <f ca="1">IFERROR(VLOOKUP(ROWS($I$2:I1420),$A$2:$B$1572,2,0),"")</f>
        <v>WADE SAULTERS</v>
      </c>
      <c r="K1420" s="151" t="str">
        <f t="shared" ca="1" si="22"/>
        <v>WADE SAULTERS</v>
      </c>
    </row>
    <row r="1421" spans="1:11" x14ac:dyDescent="0.25">
      <c r="A1421" s="151">
        <f ca="1">IF(ISNUMBER(SEARCH('Resource Plan'!$C$10,B1421,1)),MAX($A$1:A1420)+1,0)</f>
        <v>1420</v>
      </c>
      <c r="B1421" t="s">
        <v>5088</v>
      </c>
      <c r="C1421" t="s">
        <v>5089</v>
      </c>
      <c r="D1421" t="s">
        <v>318</v>
      </c>
      <c r="E1421" t="s">
        <v>34</v>
      </c>
      <c r="F1421" t="s">
        <v>2650</v>
      </c>
      <c r="G1421" t="s">
        <v>2651</v>
      </c>
      <c r="I1421" s="151" t="str">
        <f ca="1">IFERROR(VLOOKUP(ROWS($I$2:I1421),$A$2:$B$1572,2,0),"")</f>
        <v>Wahyu Asri KUSUMAWARDANI</v>
      </c>
      <c r="K1421" s="151" t="str">
        <f t="shared" ca="1" si="22"/>
        <v>Wahyu Asri KUSUMAWARDANI</v>
      </c>
    </row>
    <row r="1422" spans="1:11" x14ac:dyDescent="0.25">
      <c r="A1422" s="151">
        <f ca="1">IF(ISNUMBER(SEARCH('Resource Plan'!$C$10,B1422,1)),MAX($A$1:A1421)+1,0)</f>
        <v>1421</v>
      </c>
      <c r="B1422" t="s">
        <v>2817</v>
      </c>
      <c r="C1422" t="s">
        <v>2818</v>
      </c>
      <c r="D1422" t="s">
        <v>318</v>
      </c>
      <c r="E1422" t="s">
        <v>2649</v>
      </c>
      <c r="F1422" t="s">
        <v>2650</v>
      </c>
      <c r="G1422" t="s">
        <v>2711</v>
      </c>
      <c r="I1422" s="151" t="str">
        <f ca="1">IFERROR(VLOOKUP(ROWS($I$2:I1422),$A$2:$B$1572,2,0),"")</f>
        <v>Wan Kien CHAN</v>
      </c>
      <c r="K1422" s="151" t="str">
        <f t="shared" ca="1" si="22"/>
        <v>Wan Kien CHAN</v>
      </c>
    </row>
    <row r="1423" spans="1:11" x14ac:dyDescent="0.25">
      <c r="A1423" s="151">
        <f ca="1">IF(ISNUMBER(SEARCH('Resource Plan'!$C$10,B1423,1)),MAX($A$1:A1422)+1,0)</f>
        <v>1422</v>
      </c>
      <c r="B1423" t="s">
        <v>4914</v>
      </c>
      <c r="C1423" t="s">
        <v>4915</v>
      </c>
      <c r="D1423" t="s">
        <v>312</v>
      </c>
      <c r="E1423" t="s">
        <v>2649</v>
      </c>
      <c r="F1423" t="s">
        <v>2650</v>
      </c>
      <c r="G1423" t="s">
        <v>2926</v>
      </c>
      <c r="I1423" s="151" t="str">
        <f ca="1">IFERROR(VLOOKUP(ROWS($I$2:I1423),$A$2:$B$1572,2,0),"")</f>
        <v>Wan Noor 'Ayshah SAGIRUDDIN</v>
      </c>
      <c r="K1423" s="151" t="str">
        <f t="shared" ca="1" si="22"/>
        <v>Wan Noor 'Ayshah SAGIRUDDIN</v>
      </c>
    </row>
    <row r="1424" spans="1:11" x14ac:dyDescent="0.25">
      <c r="A1424" s="151">
        <f ca="1">IF(ISNUMBER(SEARCH('Resource Plan'!$C$10,B1424,1)),MAX($A$1:A1423)+1,0)</f>
        <v>1423</v>
      </c>
      <c r="B1424" t="s">
        <v>2865</v>
      </c>
      <c r="C1424" t="s">
        <v>2866</v>
      </c>
      <c r="D1424" t="s">
        <v>318</v>
      </c>
      <c r="E1424" t="s">
        <v>2649</v>
      </c>
      <c r="F1424" t="s">
        <v>2650</v>
      </c>
      <c r="G1424" t="s">
        <v>2711</v>
      </c>
      <c r="I1424" s="151" t="str">
        <f ca="1">IFERROR(VLOOKUP(ROWS($I$2:I1424),$A$2:$B$1572,2,0),"")</f>
        <v>Wan Yip CHAN</v>
      </c>
      <c r="K1424" s="151" t="str">
        <f t="shared" ca="1" si="22"/>
        <v>Wan Yip CHAN</v>
      </c>
    </row>
    <row r="1425" spans="1:11" x14ac:dyDescent="0.25">
      <c r="A1425" s="151">
        <f ca="1">IF(ISNUMBER(SEARCH('Resource Plan'!$C$10,B1425,1)),MAX($A$1:A1424)+1,0)</f>
        <v>1424</v>
      </c>
      <c r="B1425" t="s">
        <v>3212</v>
      </c>
      <c r="C1425" t="s">
        <v>3213</v>
      </c>
      <c r="D1425" t="s">
        <v>3107</v>
      </c>
      <c r="E1425" t="s">
        <v>40</v>
      </c>
      <c r="F1425" t="s">
        <v>2650</v>
      </c>
      <c r="G1425" t="s">
        <v>2716</v>
      </c>
      <c r="I1425" s="151" t="str">
        <f ca="1">IFERROR(VLOOKUP(ROWS($I$2:I1425),$A$2:$B$1572,2,0),"")</f>
        <v>Wanda Walker</v>
      </c>
      <c r="K1425" s="151" t="str">
        <f t="shared" ca="1" si="22"/>
        <v>Wanda Walker</v>
      </c>
    </row>
    <row r="1426" spans="1:11" x14ac:dyDescent="0.25">
      <c r="A1426" s="151">
        <f ca="1">IF(ISNUMBER(SEARCH('Resource Plan'!$C$10,B1426,1)),MAX($A$1:A1425)+1,0)</f>
        <v>1425</v>
      </c>
      <c r="B1426" t="s">
        <v>4912</v>
      </c>
      <c r="C1426" t="s">
        <v>4913</v>
      </c>
      <c r="D1426" t="s">
        <v>312</v>
      </c>
      <c r="E1426" t="s">
        <v>2649</v>
      </c>
      <c r="F1426" t="s">
        <v>2650</v>
      </c>
      <c r="G1426" t="s">
        <v>2665</v>
      </c>
      <c r="I1426" s="151" t="str">
        <f ca="1">IFERROR(VLOOKUP(ROWS($I$2:I1426),$A$2:$B$1572,2,0),"")</f>
        <v>Wanita SWRIAMWATHIE</v>
      </c>
      <c r="K1426" s="151" t="str">
        <f t="shared" ca="1" si="22"/>
        <v>Wanita SWRIAMWATHIE</v>
      </c>
    </row>
    <row r="1427" spans="1:11" x14ac:dyDescent="0.25">
      <c r="A1427" s="151">
        <f ca="1">IF(ISNUMBER(SEARCH('Resource Plan'!$C$10,B1427,1)),MAX($A$1:A1426)+1,0)</f>
        <v>1426</v>
      </c>
      <c r="B1427" t="s">
        <v>5724</v>
      </c>
      <c r="C1427" t="s">
        <v>5725</v>
      </c>
      <c r="D1427" t="s">
        <v>37</v>
      </c>
      <c r="E1427" t="s">
        <v>37</v>
      </c>
      <c r="F1427" t="s">
        <v>2650</v>
      </c>
      <c r="G1427" t="s">
        <v>2716</v>
      </c>
      <c r="I1427" s="151" t="str">
        <f ca="1">IFERROR(VLOOKUP(ROWS($I$2:I1427),$A$2:$B$1572,2,0),"")</f>
        <v>Wanyou YUAN</v>
      </c>
      <c r="K1427" s="151" t="str">
        <f t="shared" ca="1" si="22"/>
        <v>Wanyou YUAN</v>
      </c>
    </row>
    <row r="1428" spans="1:11" x14ac:dyDescent="0.25">
      <c r="A1428" s="151">
        <f ca="1">IF(ISNUMBER(SEARCH('Resource Plan'!$C$10,B1428,1)),MAX($A$1:A1427)+1,0)</f>
        <v>1427</v>
      </c>
      <c r="B1428" t="s">
        <v>2773</v>
      </c>
      <c r="C1428" t="s">
        <v>2774</v>
      </c>
      <c r="D1428" t="s">
        <v>318</v>
      </c>
      <c r="E1428" t="s">
        <v>2649</v>
      </c>
      <c r="F1428" t="s">
        <v>2650</v>
      </c>
      <c r="G1428" t="s">
        <v>2716</v>
      </c>
      <c r="I1428" s="151" t="str">
        <f ca="1">IFERROR(VLOOKUP(ROWS($I$2:I1428),$A$2:$B$1572,2,0),"")</f>
        <v>Wee Meng TEY</v>
      </c>
      <c r="K1428" s="151" t="str">
        <f t="shared" ca="1" si="22"/>
        <v>Wee Meng TEY</v>
      </c>
    </row>
    <row r="1429" spans="1:11" x14ac:dyDescent="0.25">
      <c r="A1429" s="151">
        <f ca="1">IF(ISNUMBER(SEARCH('Resource Plan'!$C$10,B1429,1)),MAX($A$1:A1428)+1,0)</f>
        <v>1428</v>
      </c>
      <c r="B1429" t="s">
        <v>2704</v>
      </c>
      <c r="C1429" t="s">
        <v>2705</v>
      </c>
      <c r="D1429" t="s">
        <v>2657</v>
      </c>
      <c r="E1429" t="s">
        <v>2649</v>
      </c>
      <c r="F1429" t="s">
        <v>2650</v>
      </c>
      <c r="G1429" t="s">
        <v>2658</v>
      </c>
      <c r="I1429" s="151" t="str">
        <f ca="1">IFERROR(VLOOKUP(ROWS($I$2:I1429),$A$2:$B$1572,2,0),"")</f>
        <v>Wega WORONUGROHO</v>
      </c>
      <c r="K1429" s="151" t="str">
        <f t="shared" ca="1" si="22"/>
        <v>Wega WORONUGROHO</v>
      </c>
    </row>
    <row r="1430" spans="1:11" x14ac:dyDescent="0.25">
      <c r="A1430" s="151">
        <f ca="1">IF(ISNUMBER(SEARCH('Resource Plan'!$C$10,B1430,1)),MAX($A$1:A1429)+1,0)</f>
        <v>1429</v>
      </c>
      <c r="B1430" t="s">
        <v>4920</v>
      </c>
      <c r="C1430" t="s">
        <v>4921</v>
      </c>
      <c r="D1430" t="s">
        <v>318</v>
      </c>
      <c r="E1430" t="s">
        <v>2649</v>
      </c>
      <c r="F1430" t="s">
        <v>2650</v>
      </c>
      <c r="G1430" t="s">
        <v>2654</v>
      </c>
      <c r="I1430" s="151" t="str">
        <f ca="1">IFERROR(VLOOKUP(ROWS($I$2:I1430),$A$2:$B$1572,2,0),"")</f>
        <v>Wei Hian LIM</v>
      </c>
      <c r="K1430" s="151" t="str">
        <f t="shared" ca="1" si="22"/>
        <v>Wei Hian LIM</v>
      </c>
    </row>
    <row r="1431" spans="1:11" x14ac:dyDescent="0.25">
      <c r="A1431" s="151">
        <f ca="1">IF(ISNUMBER(SEARCH('Resource Plan'!$C$10,B1431,1)),MAX($A$1:A1430)+1,0)</f>
        <v>1430</v>
      </c>
      <c r="B1431" t="s">
        <v>2913</v>
      </c>
      <c r="C1431" t="s">
        <v>2914</v>
      </c>
      <c r="D1431" t="s">
        <v>318</v>
      </c>
      <c r="E1431" t="s">
        <v>2649</v>
      </c>
      <c r="F1431" t="s">
        <v>2650</v>
      </c>
      <c r="G1431" t="s">
        <v>2716</v>
      </c>
      <c r="I1431" s="151" t="str">
        <f ca="1">IFERROR(VLOOKUP(ROWS($I$2:I1431),$A$2:$B$1572,2,0),"")</f>
        <v>Wei Jie SIM</v>
      </c>
      <c r="K1431" s="151" t="str">
        <f t="shared" ca="1" si="22"/>
        <v>Wei Jie SIM</v>
      </c>
    </row>
    <row r="1432" spans="1:11" x14ac:dyDescent="0.25">
      <c r="A1432" s="151">
        <f ca="1">IF(ISNUMBER(SEARCH('Resource Plan'!$C$10,B1432,1)),MAX($A$1:A1431)+1,0)</f>
        <v>1431</v>
      </c>
      <c r="B1432" t="s">
        <v>4949</v>
      </c>
      <c r="C1432" t="s">
        <v>4950</v>
      </c>
      <c r="D1432" t="s">
        <v>318</v>
      </c>
      <c r="E1432" t="s">
        <v>2649</v>
      </c>
      <c r="F1432" t="s">
        <v>2650</v>
      </c>
      <c r="G1432" t="s">
        <v>3757</v>
      </c>
      <c r="I1432" s="151" t="str">
        <f ca="1">IFERROR(VLOOKUP(ROWS($I$2:I1432),$A$2:$B$1572,2,0),"")</f>
        <v>Wei Jue TAN</v>
      </c>
      <c r="K1432" s="151" t="str">
        <f t="shared" ca="1" si="22"/>
        <v>Wei Jue TAN</v>
      </c>
    </row>
    <row r="1433" spans="1:11" x14ac:dyDescent="0.25">
      <c r="A1433" s="151">
        <f ca="1">IF(ISNUMBER(SEARCH('Resource Plan'!$C$10,B1433,1)),MAX($A$1:A1432)+1,0)</f>
        <v>1432</v>
      </c>
      <c r="B1433" t="s">
        <v>5726</v>
      </c>
      <c r="C1433" t="s">
        <v>5727</v>
      </c>
      <c r="D1433" t="s">
        <v>37</v>
      </c>
      <c r="E1433" t="s">
        <v>37</v>
      </c>
      <c r="F1433" t="s">
        <v>2650</v>
      </c>
      <c r="G1433" t="s">
        <v>2716</v>
      </c>
      <c r="I1433" s="151" t="str">
        <f ca="1">IFERROR(VLOOKUP(ROWS($I$2:I1433),$A$2:$B$1572,2,0),"")</f>
        <v>Wei SHI</v>
      </c>
      <c r="K1433" s="151" t="str">
        <f t="shared" ca="1" si="22"/>
        <v>Wei SHI</v>
      </c>
    </row>
    <row r="1434" spans="1:11" x14ac:dyDescent="0.25">
      <c r="A1434" s="151">
        <f ca="1">IF(ISNUMBER(SEARCH('Resource Plan'!$C$10,B1434,1)),MAX($A$1:A1433)+1,0)</f>
        <v>1433</v>
      </c>
      <c r="B1434" t="s">
        <v>3073</v>
      </c>
      <c r="C1434" t="s">
        <v>3074</v>
      </c>
      <c r="D1434" t="s">
        <v>318</v>
      </c>
      <c r="E1434" t="s">
        <v>2649</v>
      </c>
      <c r="F1434" t="s">
        <v>2650</v>
      </c>
      <c r="G1434" t="s">
        <v>3075</v>
      </c>
      <c r="I1434" s="151" t="str">
        <f ca="1">IFERROR(VLOOKUP(ROWS($I$2:I1434),$A$2:$B$1572,2,0),"")</f>
        <v>Wei Siang LIM</v>
      </c>
      <c r="K1434" s="151" t="str">
        <f t="shared" ca="1" si="22"/>
        <v>Wei Siang LIM</v>
      </c>
    </row>
    <row r="1435" spans="1:11" x14ac:dyDescent="0.25">
      <c r="A1435" s="151">
        <f ca="1">IF(ISNUMBER(SEARCH('Resource Plan'!$C$10,B1435,1)),MAX($A$1:A1434)+1,0)</f>
        <v>1434</v>
      </c>
      <c r="B1435" t="s">
        <v>2719</v>
      </c>
      <c r="C1435" t="s">
        <v>2720</v>
      </c>
      <c r="D1435" t="s">
        <v>318</v>
      </c>
      <c r="E1435" t="s">
        <v>2649</v>
      </c>
      <c r="F1435" t="s">
        <v>2650</v>
      </c>
      <c r="G1435" t="s">
        <v>2721</v>
      </c>
      <c r="I1435" s="151" t="str">
        <f ca="1">IFERROR(VLOOKUP(ROWS($I$2:I1435),$A$2:$B$1572,2,0),"")</f>
        <v>Wei Siong LIM</v>
      </c>
      <c r="K1435" s="151" t="str">
        <f t="shared" ca="1" si="22"/>
        <v>Wei Siong LIM</v>
      </c>
    </row>
    <row r="1436" spans="1:11" x14ac:dyDescent="0.25">
      <c r="A1436" s="151">
        <f ca="1">IF(ISNUMBER(SEARCH('Resource Plan'!$C$10,B1436,1)),MAX($A$1:A1435)+1,0)</f>
        <v>1435</v>
      </c>
      <c r="B1436" t="s">
        <v>4377</v>
      </c>
      <c r="C1436" t="s">
        <v>4378</v>
      </c>
      <c r="D1436" t="s">
        <v>37</v>
      </c>
      <c r="E1436" t="s">
        <v>37</v>
      </c>
      <c r="F1436" t="s">
        <v>2650</v>
      </c>
      <c r="G1436" t="s">
        <v>4379</v>
      </c>
      <c r="I1436" s="151" t="str">
        <f ca="1">IFERROR(VLOOKUP(ROWS($I$2:I1436),$A$2:$B$1572,2,0),"")</f>
        <v>Wei WU</v>
      </c>
      <c r="K1436" s="151" t="str">
        <f t="shared" ca="1" si="22"/>
        <v>Wei WU</v>
      </c>
    </row>
    <row r="1437" spans="1:11" x14ac:dyDescent="0.25">
      <c r="A1437" s="151">
        <f ca="1">IF(ISNUMBER(SEARCH('Resource Plan'!$C$10,B1437,1)),MAX($A$1:A1436)+1,0)</f>
        <v>1436</v>
      </c>
      <c r="B1437" t="s">
        <v>4397</v>
      </c>
      <c r="C1437" t="s">
        <v>4398</v>
      </c>
      <c r="D1437" t="s">
        <v>37</v>
      </c>
      <c r="E1437" t="s">
        <v>37</v>
      </c>
      <c r="F1437" t="s">
        <v>2650</v>
      </c>
      <c r="G1437" t="s">
        <v>4399</v>
      </c>
      <c r="I1437" s="151" t="str">
        <f ca="1">IFERROR(VLOOKUP(ROWS($I$2:I1437),$A$2:$B$1572,2,0),"")</f>
        <v>Wei ZHANG</v>
      </c>
      <c r="K1437" s="151" t="str">
        <f t="shared" ca="1" si="22"/>
        <v>Wei ZHANG</v>
      </c>
    </row>
    <row r="1438" spans="1:11" x14ac:dyDescent="0.25">
      <c r="A1438" s="151">
        <f ca="1">IF(ISNUMBER(SEARCH('Resource Plan'!$C$10,B1438,1)),MAX($A$1:A1437)+1,0)</f>
        <v>1437</v>
      </c>
      <c r="B1438" t="s">
        <v>4414</v>
      </c>
      <c r="C1438" t="s">
        <v>4415</v>
      </c>
      <c r="D1438" t="s">
        <v>37</v>
      </c>
      <c r="E1438" t="s">
        <v>37</v>
      </c>
      <c r="F1438" t="s">
        <v>2650</v>
      </c>
      <c r="G1438" t="s">
        <v>2929</v>
      </c>
      <c r="I1438" s="151" t="str">
        <f ca="1">IFERROR(VLOOKUP(ROWS($I$2:I1438),$A$2:$B$1572,2,0),"")</f>
        <v>Weihong ZHANG</v>
      </c>
      <c r="K1438" s="151" t="str">
        <f t="shared" ca="1" si="22"/>
        <v>Weihong ZHANG</v>
      </c>
    </row>
    <row r="1439" spans="1:11" x14ac:dyDescent="0.25">
      <c r="A1439" s="151">
        <f ca="1">IF(ISNUMBER(SEARCH('Resource Plan'!$C$10,B1439,1)),MAX($A$1:A1438)+1,0)</f>
        <v>1438</v>
      </c>
      <c r="B1439" t="s">
        <v>6086</v>
      </c>
      <c r="C1439" t="s">
        <v>6160</v>
      </c>
      <c r="D1439" t="s">
        <v>318</v>
      </c>
      <c r="E1439" t="s">
        <v>2649</v>
      </c>
      <c r="F1439" t="s">
        <v>2650</v>
      </c>
      <c r="G1439" t="s">
        <v>3807</v>
      </c>
      <c r="I1439" s="151" t="str">
        <f ca="1">IFERROR(VLOOKUP(ROWS($I$2:I1439),$A$2:$B$1572,2,0),"")</f>
        <v>Wei-Jun Tan</v>
      </c>
      <c r="K1439" s="151" t="str">
        <f t="shared" ca="1" si="22"/>
        <v>Wei-Jun Tan</v>
      </c>
    </row>
    <row r="1440" spans="1:11" x14ac:dyDescent="0.25">
      <c r="A1440" s="151">
        <f ca="1">IF(ISNUMBER(SEARCH('Resource Plan'!$C$10,B1440,1)),MAX($A$1:A1439)+1,0)</f>
        <v>1439</v>
      </c>
      <c r="B1440" t="s">
        <v>4434</v>
      </c>
      <c r="C1440" t="s">
        <v>4435</v>
      </c>
      <c r="D1440" t="s">
        <v>37</v>
      </c>
      <c r="E1440" t="s">
        <v>37</v>
      </c>
      <c r="F1440" t="s">
        <v>2650</v>
      </c>
      <c r="G1440" t="s">
        <v>3112</v>
      </c>
      <c r="I1440" s="151" t="str">
        <f ca="1">IFERROR(VLOOKUP(ROWS($I$2:I1440),$A$2:$B$1572,2,0),"")</f>
        <v>Weixin QIAO</v>
      </c>
      <c r="K1440" s="151" t="str">
        <f t="shared" ca="1" si="22"/>
        <v>Weixin QIAO</v>
      </c>
    </row>
    <row r="1441" spans="1:11" x14ac:dyDescent="0.25">
      <c r="A1441" s="151">
        <f ca="1">IF(ISNUMBER(SEARCH('Resource Plan'!$C$10,B1441,1)),MAX($A$1:A1440)+1,0)</f>
        <v>1440</v>
      </c>
      <c r="B1441" t="s">
        <v>5545</v>
      </c>
      <c r="C1441" t="s">
        <v>5546</v>
      </c>
      <c r="D1441" t="s">
        <v>37</v>
      </c>
      <c r="E1441" t="s">
        <v>37</v>
      </c>
      <c r="F1441" t="s">
        <v>2650</v>
      </c>
      <c r="G1441" t="s">
        <v>2716</v>
      </c>
      <c r="I1441" s="151" t="str">
        <f ca="1">IFERROR(VLOOKUP(ROWS($I$2:I1441),$A$2:$B$1572,2,0),"")</f>
        <v>Weiyan LIAO</v>
      </c>
      <c r="K1441" s="151" t="str">
        <f t="shared" ca="1" si="22"/>
        <v>Weiyan LIAO</v>
      </c>
    </row>
    <row r="1442" spans="1:11" x14ac:dyDescent="0.25">
      <c r="A1442" s="151">
        <f ca="1">IF(ISNUMBER(SEARCH('Resource Plan'!$C$10,B1442,1)),MAX($A$1:A1441)+1,0)</f>
        <v>1441</v>
      </c>
      <c r="B1442" t="s">
        <v>5526</v>
      </c>
      <c r="C1442" t="s">
        <v>5527</v>
      </c>
      <c r="D1442" t="s">
        <v>37</v>
      </c>
      <c r="E1442" t="s">
        <v>37</v>
      </c>
      <c r="F1442" t="s">
        <v>2650</v>
      </c>
      <c r="G1442" t="s">
        <v>2721</v>
      </c>
      <c r="I1442" s="151" t="str">
        <f ca="1">IFERROR(VLOOKUP(ROWS($I$2:I1442),$A$2:$B$1572,2,0),"")</f>
        <v>Weiyong ZHANG</v>
      </c>
      <c r="K1442" s="151" t="str">
        <f t="shared" ca="1" si="22"/>
        <v>Weiyong ZHANG</v>
      </c>
    </row>
    <row r="1443" spans="1:11" x14ac:dyDescent="0.25">
      <c r="A1443" s="151">
        <f ca="1">IF(ISNUMBER(SEARCH('Resource Plan'!$C$10,B1443,1)),MAX($A$1:A1442)+1,0)</f>
        <v>1442</v>
      </c>
      <c r="B1443" t="s">
        <v>4353</v>
      </c>
      <c r="C1443" t="s">
        <v>4354</v>
      </c>
      <c r="D1443" t="s">
        <v>37</v>
      </c>
      <c r="E1443" t="s">
        <v>37</v>
      </c>
      <c r="F1443" t="s">
        <v>2650</v>
      </c>
      <c r="G1443" t="s">
        <v>2947</v>
      </c>
      <c r="I1443" s="151" t="str">
        <f ca="1">IFERROR(VLOOKUP(ROWS($I$2:I1443),$A$2:$B$1572,2,0),"")</f>
        <v>Wendi FENG</v>
      </c>
      <c r="K1443" s="151" t="str">
        <f t="shared" ca="1" si="22"/>
        <v>Wendi FENG</v>
      </c>
    </row>
    <row r="1444" spans="1:11" x14ac:dyDescent="0.25">
      <c r="A1444" s="151">
        <f ca="1">IF(ISNUMBER(SEARCH('Resource Plan'!$C$10,B1444,1)),MAX($A$1:A1443)+1,0)</f>
        <v>1443</v>
      </c>
      <c r="B1444" t="s">
        <v>3893</v>
      </c>
      <c r="C1444" t="s">
        <v>3894</v>
      </c>
      <c r="D1444" t="s">
        <v>3107</v>
      </c>
      <c r="E1444" t="s">
        <v>40</v>
      </c>
      <c r="F1444" t="s">
        <v>2650</v>
      </c>
      <c r="G1444" t="s">
        <v>3895</v>
      </c>
      <c r="I1444" s="151" t="str">
        <f ca="1">IFERROR(VLOOKUP(ROWS($I$2:I1444),$A$2:$B$1572,2,0),"")</f>
        <v>Wendy Cheatham</v>
      </c>
      <c r="K1444" s="151" t="str">
        <f t="shared" ca="1" si="22"/>
        <v>Wendy Cheatham</v>
      </c>
    </row>
    <row r="1445" spans="1:11" x14ac:dyDescent="0.25">
      <c r="A1445" s="151">
        <f ca="1">IF(ISNUMBER(SEARCH('Resource Plan'!$C$10,B1445,1)),MAX($A$1:A1444)+1,0)</f>
        <v>1444</v>
      </c>
      <c r="B1445" t="s">
        <v>5563</v>
      </c>
      <c r="C1445" t="s">
        <v>5564</v>
      </c>
      <c r="D1445" t="s">
        <v>37</v>
      </c>
      <c r="E1445" t="s">
        <v>37</v>
      </c>
      <c r="F1445" t="s">
        <v>2650</v>
      </c>
      <c r="G1445" t="s">
        <v>2716</v>
      </c>
      <c r="I1445" s="151" t="str">
        <f ca="1">IFERROR(VLOOKUP(ROWS($I$2:I1445),$A$2:$B$1572,2,0),"")</f>
        <v>Wenjin TANG</v>
      </c>
      <c r="K1445" s="151" t="str">
        <f t="shared" ca="1" si="22"/>
        <v>Wenjin TANG</v>
      </c>
    </row>
    <row r="1446" spans="1:11" x14ac:dyDescent="0.25">
      <c r="A1446" s="151">
        <f ca="1">IF(ISNUMBER(SEARCH('Resource Plan'!$C$10,B1446,1)),MAX($A$1:A1445)+1,0)</f>
        <v>1445</v>
      </c>
      <c r="B1446" t="s">
        <v>5621</v>
      </c>
      <c r="C1446" t="s">
        <v>5622</v>
      </c>
      <c r="D1446" t="s">
        <v>37</v>
      </c>
      <c r="E1446" t="s">
        <v>37</v>
      </c>
      <c r="F1446" t="s">
        <v>2650</v>
      </c>
      <c r="G1446" t="s">
        <v>2716</v>
      </c>
      <c r="I1446" s="151" t="str">
        <f ca="1">IFERROR(VLOOKUP(ROWS($I$2:I1446),$A$2:$B$1572,2,0),"")</f>
        <v>Wenjun LI</v>
      </c>
      <c r="K1446" s="151" t="str">
        <f t="shared" ca="1" si="22"/>
        <v>Wenjun LI</v>
      </c>
    </row>
    <row r="1447" spans="1:11" x14ac:dyDescent="0.25">
      <c r="A1447" s="151">
        <f ca="1">IF(ISNUMBER(SEARCH('Resource Plan'!$C$10,B1447,1)),MAX($A$1:A1446)+1,0)</f>
        <v>1446</v>
      </c>
      <c r="B1447" t="s">
        <v>5688</v>
      </c>
      <c r="C1447" t="s">
        <v>5689</v>
      </c>
      <c r="D1447" t="s">
        <v>37</v>
      </c>
      <c r="E1447" t="s">
        <v>37</v>
      </c>
      <c r="F1447" t="s">
        <v>2650</v>
      </c>
      <c r="G1447" t="s">
        <v>2716</v>
      </c>
      <c r="I1447" s="151" t="str">
        <f ca="1">IFERROR(VLOOKUP(ROWS($I$2:I1447),$A$2:$B$1572,2,0),"")</f>
        <v>WenMing LIU</v>
      </c>
      <c r="K1447" s="151" t="str">
        <f t="shared" ca="1" si="22"/>
        <v>WenMing LIU</v>
      </c>
    </row>
    <row r="1448" spans="1:11" x14ac:dyDescent="0.25">
      <c r="A1448" s="151">
        <f ca="1">IF(ISNUMBER(SEARCH('Resource Plan'!$C$10,B1448,1)),MAX($A$1:A1447)+1,0)</f>
        <v>1447</v>
      </c>
      <c r="B1448" t="s">
        <v>5537</v>
      </c>
      <c r="C1448" t="s">
        <v>5538</v>
      </c>
      <c r="D1448" t="s">
        <v>37</v>
      </c>
      <c r="E1448" t="s">
        <v>37</v>
      </c>
      <c r="F1448" t="s">
        <v>2650</v>
      </c>
      <c r="G1448" t="s">
        <v>3080</v>
      </c>
      <c r="I1448" s="151" t="str">
        <f ca="1">IFERROR(VLOOKUP(ROWS($I$2:I1448),$A$2:$B$1572,2,0),"")</f>
        <v>Wenqi ZHU</v>
      </c>
      <c r="K1448" s="151" t="str">
        <f t="shared" ca="1" si="22"/>
        <v>Wenqi ZHU</v>
      </c>
    </row>
    <row r="1449" spans="1:11" x14ac:dyDescent="0.25">
      <c r="A1449" s="151">
        <f ca="1">IF(ISNUMBER(SEARCH('Resource Plan'!$C$10,B1449,1)),MAX($A$1:A1448)+1,0)</f>
        <v>1448</v>
      </c>
      <c r="B1449" t="s">
        <v>4389</v>
      </c>
      <c r="C1449" t="s">
        <v>4390</v>
      </c>
      <c r="D1449" t="s">
        <v>37</v>
      </c>
      <c r="E1449" t="s">
        <v>37</v>
      </c>
      <c r="F1449" t="s">
        <v>2650</v>
      </c>
      <c r="G1449" t="s">
        <v>3112</v>
      </c>
      <c r="I1449" s="151" t="str">
        <f ca="1">IFERROR(VLOOKUP(ROWS($I$2:I1449),$A$2:$B$1572,2,0),"")</f>
        <v>Wenxin DUAN</v>
      </c>
      <c r="K1449" s="151" t="str">
        <f t="shared" ca="1" si="22"/>
        <v>Wenxin DUAN</v>
      </c>
    </row>
    <row r="1450" spans="1:11" x14ac:dyDescent="0.25">
      <c r="A1450" s="151">
        <f ca="1">IF(ISNUMBER(SEARCH('Resource Plan'!$C$10,B1450,1)),MAX($A$1:A1449)+1,0)</f>
        <v>1449</v>
      </c>
      <c r="B1450" t="s">
        <v>3261</v>
      </c>
      <c r="C1450" t="s">
        <v>3262</v>
      </c>
      <c r="D1450" t="s">
        <v>3107</v>
      </c>
      <c r="E1450" t="s">
        <v>40</v>
      </c>
      <c r="F1450" t="s">
        <v>2650</v>
      </c>
      <c r="G1450" t="s">
        <v>2728</v>
      </c>
      <c r="I1450" s="151" t="str">
        <f ca="1">IFERROR(VLOOKUP(ROWS($I$2:I1450),$A$2:$B$1572,2,0),"")</f>
        <v>Westley McKee</v>
      </c>
      <c r="K1450" s="151" t="str">
        <f t="shared" ca="1" si="22"/>
        <v>Westley McKee</v>
      </c>
    </row>
    <row r="1451" spans="1:11" x14ac:dyDescent="0.25">
      <c r="A1451" s="151">
        <f ca="1">IF(ISNUMBER(SEARCH('Resource Plan'!$C$10,B1451,1)),MAX($A$1:A1450)+1,0)</f>
        <v>1450</v>
      </c>
      <c r="B1451" t="s">
        <v>4853</v>
      </c>
      <c r="C1451" t="s">
        <v>4854</v>
      </c>
      <c r="D1451" t="s">
        <v>2657</v>
      </c>
      <c r="E1451" t="s">
        <v>2649</v>
      </c>
      <c r="F1451" t="s">
        <v>2650</v>
      </c>
      <c r="G1451" t="s">
        <v>4290</v>
      </c>
      <c r="I1451" s="151" t="str">
        <f ca="1">IFERROR(VLOOKUP(ROWS($I$2:I1451),$A$2:$B$1572,2,0),"")</f>
        <v>Widhi ANGGARA SINDHU</v>
      </c>
      <c r="K1451" s="151" t="str">
        <f t="shared" ca="1" si="22"/>
        <v>Widhi ANGGARA SINDHU</v>
      </c>
    </row>
    <row r="1452" spans="1:11" x14ac:dyDescent="0.25">
      <c r="A1452" s="151">
        <f ca="1">IF(ISNUMBER(SEARCH('Resource Plan'!$C$10,B1452,1)),MAX($A$1:A1451)+1,0)</f>
        <v>1451</v>
      </c>
      <c r="B1452" t="s">
        <v>3355</v>
      </c>
      <c r="C1452" t="s">
        <v>3356</v>
      </c>
      <c r="D1452" t="s">
        <v>3107</v>
      </c>
      <c r="E1452" t="s">
        <v>40</v>
      </c>
      <c r="F1452" t="s">
        <v>2650</v>
      </c>
      <c r="G1452" t="s">
        <v>2728</v>
      </c>
      <c r="I1452" s="151" t="str">
        <f ca="1">IFERROR(VLOOKUP(ROWS($I$2:I1452),$A$2:$B$1572,2,0),"")</f>
        <v>William Boshinski</v>
      </c>
      <c r="K1452" s="151" t="str">
        <f t="shared" ca="1" si="22"/>
        <v>William Boshinski</v>
      </c>
    </row>
    <row r="1453" spans="1:11" x14ac:dyDescent="0.25">
      <c r="A1453" s="151">
        <f ca="1">IF(ISNUMBER(SEARCH('Resource Plan'!$C$10,B1453,1)),MAX($A$1:A1452)+1,0)</f>
        <v>1452</v>
      </c>
      <c r="B1453" t="s">
        <v>3682</v>
      </c>
      <c r="C1453" t="s">
        <v>3683</v>
      </c>
      <c r="D1453" t="s">
        <v>3107</v>
      </c>
      <c r="E1453" t="s">
        <v>40</v>
      </c>
      <c r="F1453" t="s">
        <v>2650</v>
      </c>
      <c r="G1453" t="s">
        <v>2716</v>
      </c>
      <c r="I1453" s="151" t="str">
        <f ca="1">IFERROR(VLOOKUP(ROWS($I$2:I1453),$A$2:$B$1572,2,0),"")</f>
        <v>William Enyeart</v>
      </c>
      <c r="K1453" s="151" t="str">
        <f t="shared" ca="1" si="22"/>
        <v>William Enyeart</v>
      </c>
    </row>
    <row r="1454" spans="1:11" x14ac:dyDescent="0.25">
      <c r="A1454" s="151">
        <f ca="1">IF(ISNUMBER(SEARCH('Resource Plan'!$C$10,B1454,1)),MAX($A$1:A1453)+1,0)</f>
        <v>1453</v>
      </c>
      <c r="B1454" t="s">
        <v>3202</v>
      </c>
      <c r="C1454" t="s">
        <v>3203</v>
      </c>
      <c r="D1454" t="s">
        <v>3107</v>
      </c>
      <c r="E1454" t="s">
        <v>40</v>
      </c>
      <c r="F1454" t="s">
        <v>2650</v>
      </c>
      <c r="G1454" t="s">
        <v>2716</v>
      </c>
      <c r="I1454" s="151" t="str">
        <f ca="1">IFERROR(VLOOKUP(ROWS($I$2:I1454),$A$2:$B$1572,2,0),"")</f>
        <v>William Hoch</v>
      </c>
      <c r="K1454" s="151" t="str">
        <f t="shared" ca="1" si="22"/>
        <v>William Hoch</v>
      </c>
    </row>
    <row r="1455" spans="1:11" x14ac:dyDescent="0.25">
      <c r="A1455" s="151">
        <f ca="1">IF(ISNUMBER(SEARCH('Resource Plan'!$C$10,B1455,1)),MAX($A$1:A1454)+1,0)</f>
        <v>1454</v>
      </c>
      <c r="B1455" t="s">
        <v>3851</v>
      </c>
      <c r="C1455" t="s">
        <v>3852</v>
      </c>
      <c r="D1455" t="s">
        <v>3107</v>
      </c>
      <c r="E1455" t="s">
        <v>40</v>
      </c>
      <c r="F1455" t="s">
        <v>2650</v>
      </c>
      <c r="G1455" t="s">
        <v>2716</v>
      </c>
      <c r="I1455" s="151" t="str">
        <f ca="1">IFERROR(VLOOKUP(ROWS($I$2:I1455),$A$2:$B$1572,2,0),"")</f>
        <v>William Irvin</v>
      </c>
      <c r="K1455" s="151" t="str">
        <f t="shared" ca="1" si="22"/>
        <v>William Irvin</v>
      </c>
    </row>
    <row r="1456" spans="1:11" x14ac:dyDescent="0.25">
      <c r="A1456" s="151">
        <f ca="1">IF(ISNUMBER(SEARCH('Resource Plan'!$C$10,B1456,1)),MAX($A$1:A1455)+1,0)</f>
        <v>1455</v>
      </c>
      <c r="B1456" t="s">
        <v>3737</v>
      </c>
      <c r="C1456" t="s">
        <v>3738</v>
      </c>
      <c r="D1456" t="s">
        <v>3107</v>
      </c>
      <c r="E1456" t="s">
        <v>40</v>
      </c>
      <c r="F1456" t="s">
        <v>2650</v>
      </c>
      <c r="G1456" t="s">
        <v>2716</v>
      </c>
      <c r="I1456" s="151" t="str">
        <f ca="1">IFERROR(VLOOKUP(ROWS($I$2:I1456),$A$2:$B$1572,2,0),"")</f>
        <v>William Langille</v>
      </c>
      <c r="K1456" s="151" t="str">
        <f t="shared" ca="1" si="22"/>
        <v>William Langille</v>
      </c>
    </row>
    <row r="1457" spans="1:11" x14ac:dyDescent="0.25">
      <c r="A1457" s="151">
        <f ca="1">IF(ISNUMBER(SEARCH('Resource Plan'!$C$10,B1457,1)),MAX($A$1:A1456)+1,0)</f>
        <v>1456</v>
      </c>
      <c r="B1457" t="s">
        <v>3656</v>
      </c>
      <c r="C1457" t="s">
        <v>3657</v>
      </c>
      <c r="D1457" t="s">
        <v>3107</v>
      </c>
      <c r="E1457" t="s">
        <v>40</v>
      </c>
      <c r="F1457" t="s">
        <v>2650</v>
      </c>
      <c r="G1457" t="s">
        <v>2716</v>
      </c>
      <c r="I1457" s="151" t="str">
        <f ca="1">IFERROR(VLOOKUP(ROWS($I$2:I1457),$A$2:$B$1572,2,0),"")</f>
        <v>William McLuckie</v>
      </c>
      <c r="K1457" s="151" t="str">
        <f t="shared" ca="1" si="22"/>
        <v>William McLuckie</v>
      </c>
    </row>
    <row r="1458" spans="1:11" x14ac:dyDescent="0.25">
      <c r="A1458" s="151">
        <f ca="1">IF(ISNUMBER(SEARCH('Resource Plan'!$C$10,B1458,1)),MAX($A$1:A1457)+1,0)</f>
        <v>1457</v>
      </c>
      <c r="B1458" t="s">
        <v>3555</v>
      </c>
      <c r="C1458" t="s">
        <v>3556</v>
      </c>
      <c r="D1458" t="s">
        <v>3107</v>
      </c>
      <c r="E1458" t="s">
        <v>40</v>
      </c>
      <c r="F1458" t="s">
        <v>2650</v>
      </c>
      <c r="G1458" t="s">
        <v>2986</v>
      </c>
      <c r="I1458" s="151" t="str">
        <f ca="1">IFERROR(VLOOKUP(ROWS($I$2:I1458),$A$2:$B$1572,2,0),"")</f>
        <v>WILLIAM MONROIG</v>
      </c>
      <c r="K1458" s="151" t="str">
        <f t="shared" ca="1" si="22"/>
        <v>WILLIAM MONROIG</v>
      </c>
    </row>
    <row r="1459" spans="1:11" x14ac:dyDescent="0.25">
      <c r="A1459" s="151">
        <f ca="1">IF(ISNUMBER(SEARCH('Resource Plan'!$C$10,B1459,1)),MAX($A$1:A1458)+1,0)</f>
        <v>1458</v>
      </c>
      <c r="B1459" t="s">
        <v>5154</v>
      </c>
      <c r="C1459" t="s">
        <v>5155</v>
      </c>
      <c r="D1459" t="s">
        <v>310</v>
      </c>
      <c r="E1459" t="s">
        <v>7267</v>
      </c>
      <c r="F1459" t="s">
        <v>2650</v>
      </c>
      <c r="G1459" t="s">
        <v>2716</v>
      </c>
      <c r="I1459" s="151" t="str">
        <f ca="1">IFERROR(VLOOKUP(ROWS($I$2:I1459),$A$2:$B$1572,2,0),"")</f>
        <v>William PANDARU</v>
      </c>
      <c r="K1459" s="151" t="str">
        <f t="shared" ca="1" si="22"/>
        <v>William PANDARU</v>
      </c>
    </row>
    <row r="1460" spans="1:11" x14ac:dyDescent="0.25">
      <c r="A1460" s="151">
        <f ca="1">IF(ISNUMBER(SEARCH('Resource Plan'!$C$10,B1460,1)),MAX($A$1:A1459)+1,0)</f>
        <v>1459</v>
      </c>
      <c r="B1460" t="s">
        <v>3857</v>
      </c>
      <c r="C1460" t="s">
        <v>3858</v>
      </c>
      <c r="D1460" t="s">
        <v>3107</v>
      </c>
      <c r="E1460" t="s">
        <v>40</v>
      </c>
      <c r="F1460" t="s">
        <v>2650</v>
      </c>
      <c r="G1460" t="s">
        <v>2721</v>
      </c>
      <c r="I1460" s="151" t="str">
        <f ca="1">IFERROR(VLOOKUP(ROWS($I$2:I1460),$A$2:$B$1572,2,0),"")</f>
        <v>William Parent</v>
      </c>
      <c r="K1460" s="151" t="str">
        <f t="shared" ca="1" si="22"/>
        <v>William Parent</v>
      </c>
    </row>
    <row r="1461" spans="1:11" x14ac:dyDescent="0.25">
      <c r="A1461" s="151">
        <f ca="1">IF(ISNUMBER(SEARCH('Resource Plan'!$C$10,B1461,1)),MAX($A$1:A1460)+1,0)</f>
        <v>1460</v>
      </c>
      <c r="B1461" t="s">
        <v>3409</v>
      </c>
      <c r="C1461" t="s">
        <v>3410</v>
      </c>
      <c r="D1461" t="s">
        <v>3107</v>
      </c>
      <c r="E1461" t="s">
        <v>40</v>
      </c>
      <c r="F1461" t="s">
        <v>2650</v>
      </c>
      <c r="G1461" t="s">
        <v>2716</v>
      </c>
      <c r="I1461" s="151" t="str">
        <f ca="1">IFERROR(VLOOKUP(ROWS($I$2:I1461),$A$2:$B$1572,2,0),"")</f>
        <v>William Reyna</v>
      </c>
      <c r="K1461" s="151" t="str">
        <f t="shared" ca="1" si="22"/>
        <v>William Reyna</v>
      </c>
    </row>
    <row r="1462" spans="1:11" x14ac:dyDescent="0.25">
      <c r="A1462" s="151">
        <f ca="1">IF(ISNUMBER(SEARCH('Resource Plan'!$C$10,B1462,1)),MAX($A$1:A1461)+1,0)</f>
        <v>1461</v>
      </c>
      <c r="B1462" t="s">
        <v>3224</v>
      </c>
      <c r="C1462" t="s">
        <v>3225</v>
      </c>
      <c r="D1462" t="s">
        <v>3107</v>
      </c>
      <c r="E1462" t="s">
        <v>40</v>
      </c>
      <c r="F1462" t="s">
        <v>2650</v>
      </c>
      <c r="G1462" t="s">
        <v>2716</v>
      </c>
      <c r="I1462" s="151" t="str">
        <f ca="1">IFERROR(VLOOKUP(ROWS($I$2:I1462),$A$2:$B$1572,2,0),"")</f>
        <v>William Witmer</v>
      </c>
      <c r="K1462" s="151" t="str">
        <f t="shared" ca="1" si="22"/>
        <v>William Witmer</v>
      </c>
    </row>
    <row r="1463" spans="1:11" x14ac:dyDescent="0.25">
      <c r="A1463" s="151">
        <f ca="1">IF(ISNUMBER(SEARCH('Resource Plan'!$C$10,B1463,1)),MAX($A$1:A1462)+1,0)</f>
        <v>1462</v>
      </c>
      <c r="B1463" t="s">
        <v>3200</v>
      </c>
      <c r="C1463" t="s">
        <v>3201</v>
      </c>
      <c r="D1463" t="s">
        <v>3107</v>
      </c>
      <c r="E1463" t="s">
        <v>40</v>
      </c>
      <c r="F1463" t="s">
        <v>2650</v>
      </c>
      <c r="G1463" t="s">
        <v>2716</v>
      </c>
      <c r="I1463" s="151" t="str">
        <f ca="1">IFERROR(VLOOKUP(ROWS($I$2:I1463),$A$2:$B$1572,2,0),"")</f>
        <v>Wilson Hansbury</v>
      </c>
      <c r="K1463" s="151" t="str">
        <f t="shared" ca="1" si="22"/>
        <v>Wilson Hansbury</v>
      </c>
    </row>
    <row r="1464" spans="1:11" x14ac:dyDescent="0.25">
      <c r="A1464" s="151">
        <f ca="1">IF(ISNUMBER(SEARCH('Resource Plan'!$C$10,B1464,1)),MAX($A$1:A1463)+1,0)</f>
        <v>1463</v>
      </c>
      <c r="B1464" t="s">
        <v>2930</v>
      </c>
      <c r="C1464" t="s">
        <v>2931</v>
      </c>
      <c r="D1464" t="s">
        <v>2657</v>
      </c>
      <c r="E1464" t="s">
        <v>2649</v>
      </c>
      <c r="F1464" t="s">
        <v>2650</v>
      </c>
      <c r="G1464" t="s">
        <v>2929</v>
      </c>
      <c r="I1464" s="151" t="str">
        <f ca="1">IFERROR(VLOOKUP(ROWS($I$2:I1464),$A$2:$B$1572,2,0),"")</f>
        <v>Windy Ayu NALURITA</v>
      </c>
      <c r="K1464" s="151" t="str">
        <f t="shared" ca="1" si="22"/>
        <v>Windy Ayu NALURITA</v>
      </c>
    </row>
    <row r="1465" spans="1:11" x14ac:dyDescent="0.25">
      <c r="A1465" s="151">
        <f ca="1">IF(ISNUMBER(SEARCH('Resource Plan'!$C$10,B1465,1)),MAX($A$1:A1464)+1,0)</f>
        <v>1464</v>
      </c>
      <c r="B1465" t="s">
        <v>4830</v>
      </c>
      <c r="C1465" t="s">
        <v>4831</v>
      </c>
      <c r="D1465" t="s">
        <v>318</v>
      </c>
      <c r="E1465" t="s">
        <v>2649</v>
      </c>
      <c r="F1465" t="s">
        <v>2650</v>
      </c>
      <c r="G1465" t="s">
        <v>4832</v>
      </c>
      <c r="I1465" s="151" t="str">
        <f ca="1">IFERROR(VLOOKUP(ROWS($I$2:I1465),$A$2:$B$1572,2,0),"")</f>
        <v>Wing Kee LAI</v>
      </c>
      <c r="K1465" s="151" t="str">
        <f t="shared" ca="1" si="22"/>
        <v>Wing Kee LAI</v>
      </c>
    </row>
    <row r="1466" spans="1:11" x14ac:dyDescent="0.25">
      <c r="A1466" s="151">
        <f ca="1">IF(ISNUMBER(SEARCH('Resource Plan'!$C$10,B1466,1)),MAX($A$1:A1465)+1,0)</f>
        <v>1465</v>
      </c>
      <c r="B1466" t="s">
        <v>4968</v>
      </c>
      <c r="C1466" t="s">
        <v>4969</v>
      </c>
      <c r="D1466" t="s">
        <v>4955</v>
      </c>
      <c r="E1466" t="s">
        <v>2649</v>
      </c>
      <c r="F1466" t="s">
        <v>2650</v>
      </c>
      <c r="G1466" t="s">
        <v>3112</v>
      </c>
      <c r="I1466" s="151" t="str">
        <f ca="1">IFERROR(VLOOKUP(ROWS($I$2:I1466),$A$2:$B$1572,2,0),"")</f>
        <v>Witsarut PHURIWAT</v>
      </c>
      <c r="K1466" s="151" t="str">
        <f t="shared" ca="1" si="22"/>
        <v>Witsarut PHURIWAT</v>
      </c>
    </row>
    <row r="1467" spans="1:11" x14ac:dyDescent="0.25">
      <c r="A1467" s="151">
        <f ca="1">IF(ISNUMBER(SEARCH('Resource Plan'!$C$10,B1467,1)),MAX($A$1:A1466)+1,0)</f>
        <v>1466</v>
      </c>
      <c r="B1467" t="s">
        <v>2652</v>
      </c>
      <c r="C1467" t="s">
        <v>2653</v>
      </c>
      <c r="D1467" t="s">
        <v>318</v>
      </c>
      <c r="E1467" t="s">
        <v>2649</v>
      </c>
      <c r="F1467" t="s">
        <v>2650</v>
      </c>
      <c r="G1467" t="s">
        <v>2654</v>
      </c>
      <c r="I1467" s="151" t="str">
        <f ca="1">IFERROR(VLOOKUP(ROWS($I$2:I1467),$A$2:$B$1572,2,0),"")</f>
        <v>Woong Li Wendy HO</v>
      </c>
      <c r="K1467" s="151" t="str">
        <f t="shared" ca="1" si="22"/>
        <v>Woong Li Wendy HO</v>
      </c>
    </row>
    <row r="1468" spans="1:11" x14ac:dyDescent="0.25">
      <c r="A1468" s="151">
        <f ca="1">IF(ISNUMBER(SEARCH('Resource Plan'!$C$10,B1468,1)),MAX($A$1:A1467)+1,0)</f>
        <v>1467</v>
      </c>
      <c r="B1468" t="s">
        <v>5666</v>
      </c>
      <c r="C1468" t="s">
        <v>5667</v>
      </c>
      <c r="D1468" t="s">
        <v>37</v>
      </c>
      <c r="E1468" t="s">
        <v>37</v>
      </c>
      <c r="F1468" t="s">
        <v>2650</v>
      </c>
      <c r="G1468" t="s">
        <v>2716</v>
      </c>
      <c r="I1468" s="151" t="str">
        <f ca="1">IFERROR(VLOOKUP(ROWS($I$2:I1468),$A$2:$B$1572,2,0),"")</f>
        <v>WuYan ZHANG</v>
      </c>
      <c r="K1468" s="151" t="str">
        <f t="shared" ca="1" si="22"/>
        <v>WuYan ZHANG</v>
      </c>
    </row>
    <row r="1469" spans="1:11" x14ac:dyDescent="0.25">
      <c r="A1469" s="151">
        <f ca="1">IF(ISNUMBER(SEARCH('Resource Plan'!$C$10,B1469,1)),MAX($A$1:A1468)+1,0)</f>
        <v>1468</v>
      </c>
      <c r="B1469" t="s">
        <v>6087</v>
      </c>
      <c r="C1469" t="s">
        <v>6161</v>
      </c>
      <c r="D1469" t="s">
        <v>83</v>
      </c>
      <c r="E1469" t="s">
        <v>7267</v>
      </c>
      <c r="F1469" t="s">
        <v>2650</v>
      </c>
      <c r="G1469" t="s">
        <v>4290</v>
      </c>
      <c r="I1469" s="151" t="str">
        <f ca="1">IFERROR(VLOOKUP(ROWS($I$2:I1469),$A$2:$B$1572,2,0),"")</f>
        <v xml:space="preserve">Xavier Bellot </v>
      </c>
      <c r="K1469" s="151" t="str">
        <f t="shared" ca="1" si="22"/>
        <v xml:space="preserve">Xavier Bellot </v>
      </c>
    </row>
    <row r="1470" spans="1:11" x14ac:dyDescent="0.25">
      <c r="A1470" s="151">
        <f ca="1">IF(ISNUMBER(SEARCH('Resource Plan'!$C$10,B1470,1)),MAX($A$1:A1469)+1,0)</f>
        <v>1469</v>
      </c>
      <c r="B1470" t="s">
        <v>4487</v>
      </c>
      <c r="C1470" t="s">
        <v>4488</v>
      </c>
      <c r="D1470" t="s">
        <v>83</v>
      </c>
      <c r="E1470" t="s">
        <v>7267</v>
      </c>
      <c r="F1470" t="s">
        <v>2650</v>
      </c>
      <c r="G1470" t="s">
        <v>3793</v>
      </c>
      <c r="I1470" s="151" t="str">
        <f ca="1">IFERROR(VLOOKUP(ROWS($I$2:I1470),$A$2:$B$1572,2,0),"")</f>
        <v>Xavier THOMAS</v>
      </c>
      <c r="K1470" s="151" t="str">
        <f t="shared" ca="1" si="22"/>
        <v>Xavier THOMAS</v>
      </c>
    </row>
    <row r="1471" spans="1:11" x14ac:dyDescent="0.25">
      <c r="A1471" s="151">
        <f ca="1">IF(ISNUMBER(SEARCH('Resource Plan'!$C$10,B1471,1)),MAX($A$1:A1470)+1,0)</f>
        <v>1470</v>
      </c>
      <c r="B1471" t="s">
        <v>5595</v>
      </c>
      <c r="C1471" t="s">
        <v>5596</v>
      </c>
      <c r="D1471" t="s">
        <v>37</v>
      </c>
      <c r="E1471" t="s">
        <v>37</v>
      </c>
      <c r="F1471" t="s">
        <v>2650</v>
      </c>
      <c r="G1471" t="s">
        <v>2716</v>
      </c>
      <c r="I1471" s="151" t="str">
        <f ca="1">IFERROR(VLOOKUP(ROWS($I$2:I1471),$A$2:$B$1572,2,0),"")</f>
        <v>Xianghai LI</v>
      </c>
      <c r="K1471" s="151" t="str">
        <f t="shared" ca="1" si="22"/>
        <v>Xianghai LI</v>
      </c>
    </row>
    <row r="1472" spans="1:11" x14ac:dyDescent="0.25">
      <c r="A1472" s="151">
        <f ca="1">IF(ISNUMBER(SEARCH('Resource Plan'!$C$10,B1472,1)),MAX($A$1:A1471)+1,0)</f>
        <v>1471</v>
      </c>
      <c r="B1472" t="s">
        <v>4428</v>
      </c>
      <c r="C1472" t="s">
        <v>4429</v>
      </c>
      <c r="D1472" t="s">
        <v>37</v>
      </c>
      <c r="E1472" t="s">
        <v>37</v>
      </c>
      <c r="F1472" t="s">
        <v>2650</v>
      </c>
      <c r="G1472" t="s">
        <v>2958</v>
      </c>
      <c r="I1472" s="151" t="str">
        <f ca="1">IFERROR(VLOOKUP(ROWS($I$2:I1472),$A$2:$B$1572,2,0),"")</f>
        <v>Xiao Wang</v>
      </c>
      <c r="K1472" s="151" t="str">
        <f t="shared" ca="1" si="22"/>
        <v>Xiao Wang</v>
      </c>
    </row>
    <row r="1473" spans="1:11" x14ac:dyDescent="0.25">
      <c r="A1473" s="151">
        <f ca="1">IF(ISNUMBER(SEARCH('Resource Plan'!$C$10,B1473,1)),MAX($A$1:A1472)+1,0)</f>
        <v>1472</v>
      </c>
      <c r="B1473" t="s">
        <v>4343</v>
      </c>
      <c r="C1473" t="s">
        <v>4344</v>
      </c>
      <c r="D1473" t="s">
        <v>37</v>
      </c>
      <c r="E1473" t="s">
        <v>37</v>
      </c>
      <c r="F1473" t="s">
        <v>2650</v>
      </c>
      <c r="G1473" t="s">
        <v>2929</v>
      </c>
      <c r="I1473" s="151" t="str">
        <f ca="1">IFERROR(VLOOKUP(ROWS($I$2:I1473),$A$2:$B$1572,2,0),"")</f>
        <v>Xiaodan LIU</v>
      </c>
      <c r="K1473" s="151" t="str">
        <f t="shared" ca="1" si="22"/>
        <v>Xiaodan LIU</v>
      </c>
    </row>
    <row r="1474" spans="1:11" x14ac:dyDescent="0.25">
      <c r="A1474" s="151">
        <f ca="1">IF(ISNUMBER(SEARCH('Resource Plan'!$C$10,B1474,1)),MAX($A$1:A1473)+1,0)</f>
        <v>1473</v>
      </c>
      <c r="B1474" t="s">
        <v>4365</v>
      </c>
      <c r="C1474" t="s">
        <v>4366</v>
      </c>
      <c r="D1474" t="s">
        <v>37</v>
      </c>
      <c r="E1474" t="s">
        <v>37</v>
      </c>
      <c r="F1474" t="s">
        <v>2650</v>
      </c>
      <c r="G1474" t="s">
        <v>3717</v>
      </c>
      <c r="I1474" s="151" t="str">
        <f ca="1">IFERROR(VLOOKUP(ROWS($I$2:I1474),$A$2:$B$1572,2,0),"")</f>
        <v>XiaoFan HU</v>
      </c>
      <c r="K1474" s="151" t="str">
        <f t="shared" ca="1" si="22"/>
        <v>XiaoFan HU</v>
      </c>
    </row>
    <row r="1475" spans="1:11" x14ac:dyDescent="0.25">
      <c r="A1475" s="151">
        <f ca="1">IF(ISNUMBER(SEARCH('Resource Plan'!$C$10,B1475,1)),MAX($A$1:A1474)+1,0)</f>
        <v>1474</v>
      </c>
      <c r="B1475" t="s">
        <v>3013</v>
      </c>
      <c r="C1475" t="s">
        <v>3014</v>
      </c>
      <c r="D1475" t="s">
        <v>318</v>
      </c>
      <c r="E1475" t="s">
        <v>2649</v>
      </c>
      <c r="F1475" t="s">
        <v>2650</v>
      </c>
      <c r="G1475" t="s">
        <v>2986</v>
      </c>
      <c r="I1475" s="151" t="str">
        <f ca="1">IFERROR(VLOOKUP(ROWS($I$2:I1475),$A$2:$B$1572,2,0),"")</f>
        <v>XiaoLin JI</v>
      </c>
      <c r="K1475" s="151" t="str">
        <f t="shared" ref="K1475:K1538" ca="1" si="23">OFFSET($I$2,,,$K$1)</f>
        <v>XiaoLin JI</v>
      </c>
    </row>
    <row r="1476" spans="1:11" x14ac:dyDescent="0.25">
      <c r="A1476" s="151">
        <f ca="1">IF(ISNUMBER(SEARCH('Resource Plan'!$C$10,B1476,1)),MAX($A$1:A1475)+1,0)</f>
        <v>1475</v>
      </c>
      <c r="B1476" t="s">
        <v>5740</v>
      </c>
      <c r="C1476" t="s">
        <v>5741</v>
      </c>
      <c r="D1476" t="s">
        <v>37</v>
      </c>
      <c r="E1476" t="s">
        <v>37</v>
      </c>
      <c r="F1476" t="s">
        <v>2650</v>
      </c>
      <c r="G1476" t="s">
        <v>2716</v>
      </c>
      <c r="I1476" s="151" t="str">
        <f ca="1">IFERROR(VLOOKUP(ROWS($I$2:I1476),$A$2:$B$1572,2,0),"")</f>
        <v>XiaoRong TU</v>
      </c>
      <c r="K1476" s="151" t="str">
        <f t="shared" ca="1" si="23"/>
        <v>XiaoRong TU</v>
      </c>
    </row>
    <row r="1477" spans="1:11" x14ac:dyDescent="0.25">
      <c r="A1477" s="151">
        <f ca="1">IF(ISNUMBER(SEARCH('Resource Plan'!$C$10,B1477,1)),MAX($A$1:A1476)+1,0)</f>
        <v>1476</v>
      </c>
      <c r="B1477" t="s">
        <v>4391</v>
      </c>
      <c r="C1477" t="s">
        <v>4392</v>
      </c>
      <c r="D1477" t="s">
        <v>37</v>
      </c>
      <c r="E1477" t="s">
        <v>37</v>
      </c>
      <c r="F1477" t="s">
        <v>2650</v>
      </c>
      <c r="G1477" t="s">
        <v>3793</v>
      </c>
      <c r="I1477" s="151" t="str">
        <f ca="1">IFERROR(VLOOKUP(ROWS($I$2:I1477),$A$2:$B$1572,2,0),"")</f>
        <v>Xiaowen ZHU</v>
      </c>
      <c r="K1477" s="151" t="str">
        <f t="shared" ca="1" si="23"/>
        <v>Xiaowen ZHU</v>
      </c>
    </row>
    <row r="1478" spans="1:11" x14ac:dyDescent="0.25">
      <c r="A1478" s="151">
        <f ca="1">IF(ISNUMBER(SEARCH('Resource Plan'!$C$10,B1478,1)),MAX($A$1:A1477)+1,0)</f>
        <v>1477</v>
      </c>
      <c r="B1478" t="s">
        <v>5013</v>
      </c>
      <c r="C1478" t="s">
        <v>5014</v>
      </c>
      <c r="D1478" t="s">
        <v>318</v>
      </c>
      <c r="E1478" t="s">
        <v>2649</v>
      </c>
      <c r="F1478" t="s">
        <v>2650</v>
      </c>
      <c r="G1478" t="s">
        <v>4290</v>
      </c>
      <c r="I1478" s="151" t="str">
        <f ca="1">IFERROR(VLOOKUP(ROWS($I$2:I1478),$A$2:$B$1572,2,0),"")</f>
        <v>Xiayu LI</v>
      </c>
      <c r="K1478" s="151" t="str">
        <f t="shared" ca="1" si="23"/>
        <v>Xiayu LI</v>
      </c>
    </row>
    <row r="1479" spans="1:11" x14ac:dyDescent="0.25">
      <c r="A1479" s="151">
        <f ca="1">IF(ISNUMBER(SEARCH('Resource Plan'!$C$10,B1479,1)),MAX($A$1:A1478)+1,0)</f>
        <v>1478</v>
      </c>
      <c r="B1479" t="s">
        <v>5645</v>
      </c>
      <c r="C1479" t="s">
        <v>5646</v>
      </c>
      <c r="D1479" t="s">
        <v>37</v>
      </c>
      <c r="E1479" t="s">
        <v>37</v>
      </c>
      <c r="F1479" t="s">
        <v>2650</v>
      </c>
      <c r="G1479" t="s">
        <v>2728</v>
      </c>
      <c r="I1479" s="151" t="str">
        <f ca="1">IFERROR(VLOOKUP(ROWS($I$2:I1479),$A$2:$B$1572,2,0),"")</f>
        <v>XinHeng CHENG</v>
      </c>
      <c r="K1479" s="151" t="str">
        <f t="shared" ca="1" si="23"/>
        <v>XinHeng CHENG</v>
      </c>
    </row>
    <row r="1480" spans="1:11" x14ac:dyDescent="0.25">
      <c r="A1480" s="151">
        <f ca="1">IF(ISNUMBER(SEARCH('Resource Plan'!$C$10,B1480,1)),MAX($A$1:A1479)+1,0)</f>
        <v>1479</v>
      </c>
      <c r="B1480" t="s">
        <v>4432</v>
      </c>
      <c r="C1480" t="s">
        <v>4433</v>
      </c>
      <c r="D1480" t="s">
        <v>37</v>
      </c>
      <c r="E1480" t="s">
        <v>37</v>
      </c>
      <c r="F1480" t="s">
        <v>2650</v>
      </c>
      <c r="G1480" t="s">
        <v>2958</v>
      </c>
      <c r="I1480" s="151" t="str">
        <f ca="1">IFERROR(VLOOKUP(ROWS($I$2:I1480),$A$2:$B$1572,2,0),"")</f>
        <v>XinRu XU</v>
      </c>
      <c r="K1480" s="151" t="str">
        <f t="shared" ca="1" si="23"/>
        <v>XinRu XU</v>
      </c>
    </row>
    <row r="1481" spans="1:11" x14ac:dyDescent="0.25">
      <c r="A1481" s="151">
        <f ca="1">IF(ISNUMBER(SEARCH('Resource Plan'!$C$10,B1481,1)),MAX($A$1:A1480)+1,0)</f>
        <v>1480</v>
      </c>
      <c r="B1481" t="s">
        <v>2670</v>
      </c>
      <c r="C1481" t="s">
        <v>2671</v>
      </c>
      <c r="D1481" t="s">
        <v>318</v>
      </c>
      <c r="E1481" t="s">
        <v>2649</v>
      </c>
      <c r="F1481" t="s">
        <v>2650</v>
      </c>
      <c r="G1481" t="s">
        <v>2658</v>
      </c>
      <c r="I1481" s="151" t="str">
        <f ca="1">IFERROR(VLOOKUP(ROWS($I$2:I1481),$A$2:$B$1572,2,0),"")</f>
        <v>Xinyi PUA</v>
      </c>
      <c r="K1481" s="151" t="str">
        <f t="shared" ca="1" si="23"/>
        <v>Xinyi PUA</v>
      </c>
    </row>
    <row r="1482" spans="1:11" x14ac:dyDescent="0.25">
      <c r="A1482" s="151">
        <f ca="1">IF(ISNUMBER(SEARCH('Resource Plan'!$C$10,B1482,1)),MAX($A$1:A1481)+1,0)</f>
        <v>1481</v>
      </c>
      <c r="B1482" t="s">
        <v>4461</v>
      </c>
      <c r="C1482" t="s">
        <v>4462</v>
      </c>
      <c r="D1482" t="s">
        <v>37</v>
      </c>
      <c r="E1482" t="s">
        <v>37</v>
      </c>
      <c r="F1482" t="s">
        <v>2650</v>
      </c>
      <c r="G1482" t="s">
        <v>3112</v>
      </c>
      <c r="I1482" s="151" t="str">
        <f ca="1">IFERROR(VLOOKUP(ROWS($I$2:I1482),$A$2:$B$1572,2,0),"")</f>
        <v>XiongFei WU</v>
      </c>
      <c r="K1482" s="151" t="str">
        <f t="shared" ca="1" si="23"/>
        <v>XiongFei WU</v>
      </c>
    </row>
    <row r="1483" spans="1:11" x14ac:dyDescent="0.25">
      <c r="A1483" s="151">
        <f ca="1">IF(ISNUMBER(SEARCH('Resource Plan'!$C$10,B1483,1)),MAX($A$1:A1482)+1,0)</f>
        <v>1482</v>
      </c>
      <c r="B1483" t="s">
        <v>5532</v>
      </c>
      <c r="C1483" t="s">
        <v>5533</v>
      </c>
      <c r="D1483" t="s">
        <v>37</v>
      </c>
      <c r="E1483" t="s">
        <v>37</v>
      </c>
      <c r="F1483" t="s">
        <v>2650</v>
      </c>
      <c r="G1483" t="s">
        <v>2721</v>
      </c>
      <c r="I1483" s="151" t="str">
        <f ca="1">IFERROR(VLOOKUP(ROWS($I$2:I1483),$A$2:$B$1572,2,0),"")</f>
        <v>Xiufang KONG</v>
      </c>
      <c r="K1483" s="151" t="str">
        <f t="shared" ca="1" si="23"/>
        <v>Xiufang KONG</v>
      </c>
    </row>
    <row r="1484" spans="1:11" x14ac:dyDescent="0.25">
      <c r="A1484" s="151">
        <f ca="1">IF(ISNUMBER(SEARCH('Resource Plan'!$C$10,B1484,1)),MAX($A$1:A1483)+1,0)</f>
        <v>1483</v>
      </c>
      <c r="B1484" t="s">
        <v>4363</v>
      </c>
      <c r="C1484" t="s">
        <v>4364</v>
      </c>
      <c r="D1484" t="s">
        <v>37</v>
      </c>
      <c r="E1484" t="s">
        <v>37</v>
      </c>
      <c r="F1484" t="s">
        <v>2650</v>
      </c>
      <c r="G1484" t="s">
        <v>3717</v>
      </c>
      <c r="I1484" s="151" t="str">
        <f ca="1">IFERROR(VLOOKUP(ROWS($I$2:I1484),$A$2:$B$1572,2,0),"")</f>
        <v>Xiumin XU</v>
      </c>
      <c r="K1484" s="151" t="str">
        <f t="shared" ca="1" si="23"/>
        <v>Xiumin XU</v>
      </c>
    </row>
    <row r="1485" spans="1:11" x14ac:dyDescent="0.25">
      <c r="A1485" s="151">
        <f ca="1">IF(ISNUMBER(SEARCH('Resource Plan'!$C$10,B1485,1)),MAX($A$1:A1484)+1,0)</f>
        <v>1484</v>
      </c>
      <c r="B1485" t="s">
        <v>4345</v>
      </c>
      <c r="C1485" t="s">
        <v>4346</v>
      </c>
      <c r="D1485" t="s">
        <v>37</v>
      </c>
      <c r="E1485" t="s">
        <v>37</v>
      </c>
      <c r="F1485" t="s">
        <v>2650</v>
      </c>
      <c r="G1485" t="s">
        <v>2711</v>
      </c>
      <c r="I1485" s="151" t="str">
        <f ca="1">IFERROR(VLOOKUP(ROWS($I$2:I1485),$A$2:$B$1572,2,0),"")</f>
        <v>Xue LIU</v>
      </c>
      <c r="K1485" s="151" t="str">
        <f t="shared" ca="1" si="23"/>
        <v>Xue LIU</v>
      </c>
    </row>
    <row r="1486" spans="1:11" x14ac:dyDescent="0.25">
      <c r="A1486" s="151">
        <f ca="1">IF(ISNUMBER(SEARCH('Resource Plan'!$C$10,B1486,1)),MAX($A$1:A1485)+1,0)</f>
        <v>1485</v>
      </c>
      <c r="B1486" t="s">
        <v>5607</v>
      </c>
      <c r="C1486" t="s">
        <v>5608</v>
      </c>
      <c r="D1486" t="s">
        <v>37</v>
      </c>
      <c r="E1486" t="s">
        <v>37</v>
      </c>
      <c r="F1486" t="s">
        <v>2650</v>
      </c>
      <c r="G1486" t="s">
        <v>2716</v>
      </c>
      <c r="I1486" s="151" t="str">
        <f ca="1">IFERROR(VLOOKUP(ROWS($I$2:I1486),$A$2:$B$1572,2,0),"")</f>
        <v>Xuegao YAN</v>
      </c>
      <c r="K1486" s="151" t="str">
        <f t="shared" ca="1" si="23"/>
        <v>Xuegao YAN</v>
      </c>
    </row>
    <row r="1487" spans="1:11" x14ac:dyDescent="0.25">
      <c r="A1487" s="151">
        <f ca="1">IF(ISNUMBER(SEARCH('Resource Plan'!$C$10,B1487,1)),MAX($A$1:A1486)+1,0)</f>
        <v>1486</v>
      </c>
      <c r="B1487" t="s">
        <v>5534</v>
      </c>
      <c r="C1487" t="s">
        <v>5535</v>
      </c>
      <c r="D1487" t="s">
        <v>37</v>
      </c>
      <c r="E1487" t="s">
        <v>37</v>
      </c>
      <c r="F1487" t="s">
        <v>2650</v>
      </c>
      <c r="G1487" t="s">
        <v>5536</v>
      </c>
      <c r="I1487" s="151" t="str">
        <f ca="1">IFERROR(VLOOKUP(ROWS($I$2:I1487),$A$2:$B$1572,2,0),"")</f>
        <v>Xuejiong FAN</v>
      </c>
      <c r="K1487" s="151" t="str">
        <f t="shared" ca="1" si="23"/>
        <v>Xuejiong FAN</v>
      </c>
    </row>
    <row r="1488" spans="1:11" x14ac:dyDescent="0.25">
      <c r="A1488" s="151">
        <f ca="1">IF(ISNUMBER(SEARCH('Resource Plan'!$C$10,B1488,1)),MAX($A$1:A1487)+1,0)</f>
        <v>1487</v>
      </c>
      <c r="B1488" t="s">
        <v>5528</v>
      </c>
      <c r="C1488" t="s">
        <v>5529</v>
      </c>
      <c r="D1488" t="s">
        <v>37</v>
      </c>
      <c r="E1488" t="s">
        <v>37</v>
      </c>
      <c r="F1488" t="s">
        <v>2650</v>
      </c>
      <c r="G1488" t="s">
        <v>2716</v>
      </c>
      <c r="I1488" s="151" t="str">
        <f ca="1">IFERROR(VLOOKUP(ROWS($I$2:I1488),$A$2:$B$1572,2,0),"")</f>
        <v>Xueqin XU</v>
      </c>
      <c r="K1488" s="151" t="str">
        <f t="shared" ca="1" si="23"/>
        <v>Xueqin XU</v>
      </c>
    </row>
    <row r="1489" spans="1:11" x14ac:dyDescent="0.25">
      <c r="A1489" s="151">
        <f ca="1">IF(ISNUMBER(SEARCH('Resource Plan'!$C$10,B1489,1)),MAX($A$1:A1488)+1,0)</f>
        <v>1488</v>
      </c>
      <c r="B1489" t="s">
        <v>2963</v>
      </c>
      <c r="C1489" t="s">
        <v>2964</v>
      </c>
      <c r="D1489" t="s">
        <v>318</v>
      </c>
      <c r="E1489" t="s">
        <v>2649</v>
      </c>
      <c r="F1489" t="s">
        <v>2650</v>
      </c>
      <c r="G1489" t="s">
        <v>2728</v>
      </c>
      <c r="I1489" s="151" t="str">
        <f ca="1">IFERROR(VLOOKUP(ROWS($I$2:I1489),$A$2:$B$1572,2,0),"")</f>
        <v>Ya Hang XU</v>
      </c>
      <c r="K1489" s="151" t="str">
        <f t="shared" ca="1" si="23"/>
        <v>Ya Hang XU</v>
      </c>
    </row>
    <row r="1490" spans="1:11" x14ac:dyDescent="0.25">
      <c r="A1490" s="151">
        <f ca="1">IF(ISNUMBER(SEARCH('Resource Plan'!$C$10,B1490,1)),MAX($A$1:A1489)+1,0)</f>
        <v>1489</v>
      </c>
      <c r="B1490" t="s">
        <v>4424</v>
      </c>
      <c r="C1490" t="s">
        <v>4425</v>
      </c>
      <c r="D1490" t="s">
        <v>37</v>
      </c>
      <c r="E1490" t="s">
        <v>37</v>
      </c>
      <c r="F1490" t="s">
        <v>2650</v>
      </c>
      <c r="G1490" t="s">
        <v>2929</v>
      </c>
      <c r="I1490" s="151" t="str">
        <f ca="1">IFERROR(VLOOKUP(ROWS($I$2:I1490),$A$2:$B$1572,2,0),"")</f>
        <v>YaJun MIN</v>
      </c>
      <c r="K1490" s="151" t="str">
        <f t="shared" ca="1" si="23"/>
        <v>YaJun MIN</v>
      </c>
    </row>
    <row r="1491" spans="1:11" x14ac:dyDescent="0.25">
      <c r="A1491" s="151">
        <f ca="1">IF(ISNUMBER(SEARCH('Resource Plan'!$C$10,B1491,1)),MAX($A$1:A1490)+1,0)</f>
        <v>1490</v>
      </c>
      <c r="B1491" t="s">
        <v>5623</v>
      </c>
      <c r="C1491" t="s">
        <v>5624</v>
      </c>
      <c r="D1491" t="s">
        <v>37</v>
      </c>
      <c r="E1491" t="s">
        <v>37</v>
      </c>
      <c r="F1491" t="s">
        <v>2650</v>
      </c>
      <c r="G1491" t="s">
        <v>2728</v>
      </c>
      <c r="I1491" s="151" t="str">
        <f ca="1">IFERROR(VLOOKUP(ROWS($I$2:I1491),$A$2:$B$1572,2,0),"")</f>
        <v>Yan FANG</v>
      </c>
      <c r="K1491" s="151" t="str">
        <f t="shared" ca="1" si="23"/>
        <v>Yan FANG</v>
      </c>
    </row>
    <row r="1492" spans="1:11" x14ac:dyDescent="0.25">
      <c r="A1492" s="151">
        <f ca="1">IF(ISNUMBER(SEARCH('Resource Plan'!$C$10,B1492,1)),MAX($A$1:A1491)+1,0)</f>
        <v>1491</v>
      </c>
      <c r="B1492" t="s">
        <v>4422</v>
      </c>
      <c r="C1492" t="s">
        <v>4423</v>
      </c>
      <c r="D1492" t="s">
        <v>37</v>
      </c>
      <c r="E1492" t="s">
        <v>37</v>
      </c>
      <c r="F1492" t="s">
        <v>2650</v>
      </c>
      <c r="G1492" t="s">
        <v>2929</v>
      </c>
      <c r="I1492" s="151" t="str">
        <f ca="1">IFERROR(VLOOKUP(ROWS($I$2:I1492),$A$2:$B$1572,2,0),"")</f>
        <v>Yan HUANG</v>
      </c>
      <c r="K1492" s="151" t="str">
        <f t="shared" ca="1" si="23"/>
        <v>Yan HUANG</v>
      </c>
    </row>
    <row r="1493" spans="1:11" x14ac:dyDescent="0.25">
      <c r="A1493" s="151">
        <f ca="1">IF(ISNUMBER(SEARCH('Resource Plan'!$C$10,B1493,1)),MAX($A$1:A1492)+1,0)</f>
        <v>1492</v>
      </c>
      <c r="B1493" t="s">
        <v>4410</v>
      </c>
      <c r="C1493" t="s">
        <v>4411</v>
      </c>
      <c r="D1493" t="s">
        <v>37</v>
      </c>
      <c r="E1493" t="s">
        <v>37</v>
      </c>
      <c r="F1493" t="s">
        <v>2650</v>
      </c>
      <c r="G1493" t="s">
        <v>2929</v>
      </c>
      <c r="I1493" s="151" t="str">
        <f ca="1">IFERROR(VLOOKUP(ROWS($I$2:I1493),$A$2:$B$1572,2,0),"")</f>
        <v>Yan LI</v>
      </c>
      <c r="K1493" s="151" t="str">
        <f t="shared" ca="1" si="23"/>
        <v>Yan LI</v>
      </c>
    </row>
    <row r="1494" spans="1:11" x14ac:dyDescent="0.25">
      <c r="A1494" s="151">
        <f ca="1">IF(ISNUMBER(SEARCH('Resource Plan'!$C$10,B1494,1)),MAX($A$1:A1493)+1,0)</f>
        <v>1493</v>
      </c>
      <c r="B1494" t="s">
        <v>5609</v>
      </c>
      <c r="C1494" t="s">
        <v>5610</v>
      </c>
      <c r="D1494" t="s">
        <v>37</v>
      </c>
      <c r="E1494" t="s">
        <v>37</v>
      </c>
      <c r="F1494" t="s">
        <v>2650</v>
      </c>
      <c r="G1494" t="s">
        <v>2716</v>
      </c>
      <c r="I1494" s="151" t="str">
        <f ca="1">IFERROR(VLOOKUP(ROWS($I$2:I1494),$A$2:$B$1572,2,0),"")</f>
        <v>Yanbao WANG</v>
      </c>
      <c r="K1494" s="151" t="str">
        <f t="shared" ca="1" si="23"/>
        <v>Yanbao WANG</v>
      </c>
    </row>
    <row r="1495" spans="1:11" x14ac:dyDescent="0.25">
      <c r="A1495" s="151">
        <f ca="1">IF(ISNUMBER(SEARCH('Resource Plan'!$C$10,B1495,1)),MAX($A$1:A1494)+1,0)</f>
        <v>1494</v>
      </c>
      <c r="B1495" t="s">
        <v>5734</v>
      </c>
      <c r="C1495" t="s">
        <v>5735</v>
      </c>
      <c r="D1495" t="s">
        <v>37</v>
      </c>
      <c r="E1495" t="s">
        <v>37</v>
      </c>
      <c r="F1495" t="s">
        <v>2650</v>
      </c>
      <c r="G1495" t="s">
        <v>2716</v>
      </c>
      <c r="I1495" s="151" t="str">
        <f ca="1">IFERROR(VLOOKUP(ROWS($I$2:I1495),$A$2:$B$1572,2,0),"")</f>
        <v>YanFen FENG</v>
      </c>
      <c r="K1495" s="151" t="str">
        <f t="shared" ca="1" si="23"/>
        <v>YanFen FENG</v>
      </c>
    </row>
    <row r="1496" spans="1:11" x14ac:dyDescent="0.25">
      <c r="A1496" s="151">
        <f ca="1">IF(ISNUMBER(SEARCH('Resource Plan'!$C$10,B1496,1)),MAX($A$1:A1495)+1,0)</f>
        <v>1495</v>
      </c>
      <c r="B1496" t="s">
        <v>4326</v>
      </c>
      <c r="C1496" t="s">
        <v>4327</v>
      </c>
      <c r="D1496" t="s">
        <v>37</v>
      </c>
      <c r="E1496" t="s">
        <v>37</v>
      </c>
      <c r="F1496" t="s">
        <v>2650</v>
      </c>
      <c r="G1496" t="s">
        <v>3080</v>
      </c>
      <c r="I1496" s="151" t="str">
        <f ca="1">IFERROR(VLOOKUP(ROWS($I$2:I1496),$A$2:$B$1572,2,0),"")</f>
        <v>Yanfen LI</v>
      </c>
      <c r="K1496" s="151" t="str">
        <f t="shared" ca="1" si="23"/>
        <v>Yanfen LI</v>
      </c>
    </row>
    <row r="1497" spans="1:11" x14ac:dyDescent="0.25">
      <c r="A1497" s="151">
        <f ca="1">IF(ISNUMBER(SEARCH('Resource Plan'!$C$10,B1497,1)),MAX($A$1:A1496)+1,0)</f>
        <v>1496</v>
      </c>
      <c r="B1497" t="s">
        <v>4372</v>
      </c>
      <c r="C1497" t="s">
        <v>4373</v>
      </c>
      <c r="D1497" t="s">
        <v>37</v>
      </c>
      <c r="E1497" t="s">
        <v>37</v>
      </c>
      <c r="F1497" t="s">
        <v>2650</v>
      </c>
      <c r="G1497" t="s">
        <v>4309</v>
      </c>
      <c r="I1497" s="151" t="str">
        <f ca="1">IFERROR(VLOOKUP(ROWS($I$2:I1497),$A$2:$B$1572,2,0),"")</f>
        <v>Yang XIA</v>
      </c>
      <c r="K1497" s="151" t="str">
        <f t="shared" ca="1" si="23"/>
        <v>Yang XIA</v>
      </c>
    </row>
    <row r="1498" spans="1:11" x14ac:dyDescent="0.25">
      <c r="A1498" s="151">
        <f ca="1">IF(ISNUMBER(SEARCH('Resource Plan'!$C$10,B1498,1)),MAX($A$1:A1497)+1,0)</f>
        <v>1497</v>
      </c>
      <c r="B1498" t="s">
        <v>3684</v>
      </c>
      <c r="C1498" t="s">
        <v>3685</v>
      </c>
      <c r="D1498" t="s">
        <v>3107</v>
      </c>
      <c r="E1498" t="s">
        <v>40</v>
      </c>
      <c r="F1498" t="s">
        <v>2650</v>
      </c>
      <c r="G1498" t="s">
        <v>2716</v>
      </c>
      <c r="I1498" s="151" t="str">
        <f ca="1">IFERROR(VLOOKUP(ROWS($I$2:I1498),$A$2:$B$1572,2,0),"")</f>
        <v>Yaniris Rivera</v>
      </c>
      <c r="K1498" s="151" t="str">
        <f t="shared" ca="1" si="23"/>
        <v>Yaniris Rivera</v>
      </c>
    </row>
    <row r="1499" spans="1:11" x14ac:dyDescent="0.25">
      <c r="A1499" s="151">
        <f ca="1">IF(ISNUMBER(SEARCH('Resource Plan'!$C$10,B1499,1)),MAX($A$1:A1498)+1,0)</f>
        <v>1498</v>
      </c>
      <c r="B1499" t="s">
        <v>5059</v>
      </c>
      <c r="C1499" t="s">
        <v>5060</v>
      </c>
      <c r="D1499" t="s">
        <v>318</v>
      </c>
      <c r="E1499" t="s">
        <v>34</v>
      </c>
      <c r="F1499" s="151" t="s">
        <v>2650</v>
      </c>
      <c r="G1499" t="s">
        <v>5061</v>
      </c>
      <c r="I1499" s="151" t="str">
        <f ca="1">IFERROR(VLOOKUP(ROWS($I$2:I1499),$A$2:$B$1572,2,0),"")</f>
        <v>Yanling JIANG</v>
      </c>
      <c r="K1499" s="151" t="str">
        <f t="shared" ca="1" si="23"/>
        <v>Yanling JIANG</v>
      </c>
    </row>
    <row r="1500" spans="1:11" x14ac:dyDescent="0.25">
      <c r="A1500" s="151">
        <f ca="1">IF(ISNUMBER(SEARCH('Resource Plan'!$C$10,B1500,1)),MAX($A$1:A1499)+1,0)</f>
        <v>1499</v>
      </c>
      <c r="B1500" t="s">
        <v>4382</v>
      </c>
      <c r="C1500" t="s">
        <v>4383</v>
      </c>
      <c r="D1500" t="s">
        <v>37</v>
      </c>
      <c r="E1500" t="s">
        <v>37</v>
      </c>
      <c r="F1500" s="151" t="s">
        <v>2650</v>
      </c>
      <c r="G1500" t="s">
        <v>3807</v>
      </c>
      <c r="I1500" s="151" t="str">
        <f ca="1">IFERROR(VLOOKUP(ROWS($I$2:I1500),$A$2:$B$1572,2,0),"")</f>
        <v>Yanming LIU</v>
      </c>
      <c r="K1500" s="151" t="str">
        <f t="shared" ca="1" si="23"/>
        <v>Yanming LIU</v>
      </c>
    </row>
    <row r="1501" spans="1:11" x14ac:dyDescent="0.25">
      <c r="A1501" s="151">
        <f ca="1">IF(ISNUMBER(SEARCH('Resource Plan'!$C$10,B1501,1)),MAX($A$1:A1500)+1,0)</f>
        <v>1500</v>
      </c>
      <c r="B1501" t="s">
        <v>3102</v>
      </c>
      <c r="C1501" t="s">
        <v>3103</v>
      </c>
      <c r="D1501" t="s">
        <v>318</v>
      </c>
      <c r="E1501" t="s">
        <v>2649</v>
      </c>
      <c r="F1501" s="151" t="s">
        <v>2650</v>
      </c>
      <c r="G1501" t="s">
        <v>3104</v>
      </c>
      <c r="I1501" s="151" t="str">
        <f ca="1">IFERROR(VLOOKUP(ROWS($I$2:I1501),$A$2:$B$1572,2,0),"")</f>
        <v>Yao Min Daniel POH</v>
      </c>
      <c r="K1501" s="151" t="str">
        <f t="shared" ca="1" si="23"/>
        <v>Yao Min Daniel POH</v>
      </c>
    </row>
    <row r="1502" spans="1:11" x14ac:dyDescent="0.25">
      <c r="A1502" s="151">
        <f ca="1">IF(ISNUMBER(SEARCH('Resource Plan'!$C$10,B1502,1)),MAX($A$1:A1501)+1,0)</f>
        <v>1501</v>
      </c>
      <c r="B1502" t="s">
        <v>4349</v>
      </c>
      <c r="C1502" t="s">
        <v>4350</v>
      </c>
      <c r="D1502" t="s">
        <v>37</v>
      </c>
      <c r="E1502" t="s">
        <v>37</v>
      </c>
      <c r="F1502" s="151" t="s">
        <v>2650</v>
      </c>
      <c r="G1502" t="s">
        <v>2947</v>
      </c>
      <c r="I1502" s="151" t="str">
        <f ca="1">IFERROR(VLOOKUP(ROWS($I$2:I1502),$A$2:$B$1572,2,0),"")</f>
        <v>YaPing SHEN</v>
      </c>
      <c r="K1502" s="151" t="str">
        <f t="shared" ca="1" si="23"/>
        <v>YaPing SHEN</v>
      </c>
    </row>
    <row r="1503" spans="1:11" x14ac:dyDescent="0.25">
      <c r="A1503" s="151">
        <f ca="1">IF(ISNUMBER(SEARCH('Resource Plan'!$C$10,B1503,1)),MAX($A$1:A1502)+1,0)</f>
        <v>1502</v>
      </c>
      <c r="B1503" t="s">
        <v>4730</v>
      </c>
      <c r="C1503" t="s">
        <v>4731</v>
      </c>
      <c r="D1503" t="s">
        <v>108</v>
      </c>
      <c r="E1503" t="s">
        <v>7268</v>
      </c>
      <c r="F1503" s="151" t="s">
        <v>2650</v>
      </c>
      <c r="G1503" t="s">
        <v>2711</v>
      </c>
      <c r="I1503" s="151" t="str">
        <f ca="1">IFERROR(VLOOKUP(ROWS($I$2:I1503),$A$2:$B$1572,2,0),"")</f>
        <v>Yatinder Singh Dhankar</v>
      </c>
      <c r="K1503" s="151" t="str">
        <f t="shared" ca="1" si="23"/>
        <v>Yatinder Singh Dhankar</v>
      </c>
    </row>
    <row r="1504" spans="1:11" x14ac:dyDescent="0.25">
      <c r="A1504" s="151">
        <f ca="1">IF(ISNUMBER(SEARCH('Resource Plan'!$C$10,B1504,1)),MAX($A$1:A1503)+1,0)</f>
        <v>1503</v>
      </c>
      <c r="B1504" t="s">
        <v>2921</v>
      </c>
      <c r="C1504" t="s">
        <v>2922</v>
      </c>
      <c r="D1504" t="s">
        <v>318</v>
      </c>
      <c r="E1504" t="s">
        <v>2649</v>
      </c>
      <c r="F1504" s="151" t="s">
        <v>2650</v>
      </c>
      <c r="G1504" t="s">
        <v>2923</v>
      </c>
      <c r="I1504" s="151" t="str">
        <f ca="1">IFERROR(VLOOKUP(ROWS($I$2:I1504),$A$2:$B$1572,2,0),"")</f>
        <v>Ye Na Eun KOH</v>
      </c>
      <c r="K1504" s="151" t="str">
        <f t="shared" ca="1" si="23"/>
        <v>Ye Na Eun KOH</v>
      </c>
    </row>
    <row r="1505" spans="1:11" x14ac:dyDescent="0.25">
      <c r="A1505" s="151">
        <f ca="1">IF(ISNUMBER(SEARCH('Resource Plan'!$C$10,B1505,1)),MAX($A$1:A1504)+1,0)</f>
        <v>1504</v>
      </c>
      <c r="B1505" t="s">
        <v>2743</v>
      </c>
      <c r="C1505" t="s">
        <v>2744</v>
      </c>
      <c r="D1505" t="s">
        <v>318</v>
      </c>
      <c r="E1505" t="s">
        <v>2649</v>
      </c>
      <c r="F1505" s="151" t="s">
        <v>2650</v>
      </c>
      <c r="G1505" t="s">
        <v>2716</v>
      </c>
      <c r="I1505" s="151" t="str">
        <f ca="1">IFERROR(VLOOKUP(ROWS($I$2:I1505),$A$2:$B$1572,2,0),"")</f>
        <v>Ye YANG</v>
      </c>
      <c r="K1505" s="151" t="str">
        <f t="shared" ca="1" si="23"/>
        <v>Ye YANG</v>
      </c>
    </row>
    <row r="1506" spans="1:11" x14ac:dyDescent="0.25">
      <c r="A1506" s="151">
        <f ca="1">IF(ISNUMBER(SEARCH('Resource Plan'!$C$10,B1506,1)),MAX($A$1:A1505)+1,0)</f>
        <v>1505</v>
      </c>
      <c r="B1506" t="s">
        <v>4931</v>
      </c>
      <c r="C1506" t="s">
        <v>4932</v>
      </c>
      <c r="D1506" t="s">
        <v>4924</v>
      </c>
      <c r="E1506" t="s">
        <v>2649</v>
      </c>
      <c r="F1506" s="151" t="s">
        <v>2650</v>
      </c>
      <c r="G1506" t="s">
        <v>2658</v>
      </c>
      <c r="I1506" s="151" t="str">
        <f ca="1">IFERROR(VLOOKUP(ROWS($I$2:I1506),$A$2:$B$1572,2,0),"")</f>
        <v>Yen SU</v>
      </c>
      <c r="K1506" s="151" t="str">
        <f t="shared" ca="1" si="23"/>
        <v>Yen SU</v>
      </c>
    </row>
    <row r="1507" spans="1:11" x14ac:dyDescent="0.25">
      <c r="A1507" s="151">
        <f ca="1">IF(ISNUMBER(SEARCH('Resource Plan'!$C$10,B1507,1)),MAX($A$1:A1506)+1,0)</f>
        <v>1506</v>
      </c>
      <c r="B1507" t="s">
        <v>4837</v>
      </c>
      <c r="C1507" t="s">
        <v>4838</v>
      </c>
      <c r="D1507" t="s">
        <v>318</v>
      </c>
      <c r="E1507" t="s">
        <v>2649</v>
      </c>
      <c r="F1507" s="151" t="s">
        <v>2650</v>
      </c>
      <c r="G1507" t="s">
        <v>3778</v>
      </c>
      <c r="I1507" s="151" t="str">
        <f ca="1">IFERROR(VLOOKUP(ROWS($I$2:I1507),$A$2:$B$1572,2,0),"")</f>
        <v>Yew Tak CHEUNG</v>
      </c>
      <c r="K1507" s="151" t="str">
        <f t="shared" ca="1" si="23"/>
        <v>Yew Tak CHEUNG</v>
      </c>
    </row>
    <row r="1508" spans="1:11" x14ac:dyDescent="0.25">
      <c r="A1508" s="151">
        <f ca="1">IF(ISNUMBER(SEARCH('Resource Plan'!$C$10,B1508,1)),MAX($A$1:A1507)+1,0)</f>
        <v>1507</v>
      </c>
      <c r="B1508" t="s">
        <v>4367</v>
      </c>
      <c r="C1508" t="s">
        <v>4368</v>
      </c>
      <c r="D1508" t="s">
        <v>37</v>
      </c>
      <c r="E1508" t="s">
        <v>37</v>
      </c>
      <c r="F1508" s="151" t="s">
        <v>2650</v>
      </c>
      <c r="G1508" t="s">
        <v>3717</v>
      </c>
      <c r="I1508" s="151" t="str">
        <f ca="1">IFERROR(VLOOKUP(ROWS($I$2:I1508),$A$2:$B$1572,2,0),"")</f>
        <v>Yi XIE</v>
      </c>
      <c r="K1508" s="151" t="str">
        <f t="shared" ca="1" si="23"/>
        <v>Yi XIE</v>
      </c>
    </row>
    <row r="1509" spans="1:11" x14ac:dyDescent="0.25">
      <c r="A1509" s="151">
        <f ca="1">IF(ISNUMBER(SEARCH('Resource Plan'!$C$10,B1509,1)),MAX($A$1:A1508)+1,0)</f>
        <v>1508</v>
      </c>
      <c r="B1509" t="s">
        <v>4359</v>
      </c>
      <c r="C1509" t="s">
        <v>4360</v>
      </c>
      <c r="D1509" t="s">
        <v>37</v>
      </c>
      <c r="E1509" t="s">
        <v>37</v>
      </c>
      <c r="F1509" s="151" t="s">
        <v>2650</v>
      </c>
      <c r="G1509" t="s">
        <v>2947</v>
      </c>
      <c r="I1509" s="151" t="str">
        <f ca="1">IFERROR(VLOOKUP(ROWS($I$2:I1509),$A$2:$B$1572,2,0),"")</f>
        <v>Yibin LIU</v>
      </c>
      <c r="K1509" s="151" t="str">
        <f t="shared" ca="1" si="23"/>
        <v>Yibin LIU</v>
      </c>
    </row>
    <row r="1510" spans="1:11" x14ac:dyDescent="0.25">
      <c r="A1510" s="151">
        <f ca="1">IF(ISNUMBER(SEARCH('Resource Plan'!$C$10,B1510,1)),MAX($A$1:A1509)+1,0)</f>
        <v>1509</v>
      </c>
      <c r="B1510" t="s">
        <v>4426</v>
      </c>
      <c r="C1510" t="s">
        <v>4427</v>
      </c>
      <c r="D1510" t="s">
        <v>37</v>
      </c>
      <c r="E1510" t="s">
        <v>37</v>
      </c>
      <c r="F1510" s="151" t="s">
        <v>2650</v>
      </c>
      <c r="G1510" t="s">
        <v>2929</v>
      </c>
      <c r="I1510" s="151" t="str">
        <f ca="1">IFERROR(VLOOKUP(ROWS($I$2:I1510),$A$2:$B$1572,2,0),"")</f>
        <v>Ying CHENG</v>
      </c>
      <c r="K1510" s="151" t="str">
        <f t="shared" ca="1" si="23"/>
        <v>Ying CHENG</v>
      </c>
    </row>
    <row r="1511" spans="1:11" x14ac:dyDescent="0.25">
      <c r="A1511" s="151">
        <f ca="1">IF(ISNUMBER(SEARCH('Resource Plan'!$C$10,B1511,1)),MAX($A$1:A1510)+1,0)</f>
        <v>1510</v>
      </c>
      <c r="B1511" t="s">
        <v>5619</v>
      </c>
      <c r="C1511" t="s">
        <v>5620</v>
      </c>
      <c r="D1511" t="s">
        <v>37</v>
      </c>
      <c r="E1511" t="s">
        <v>37</v>
      </c>
      <c r="F1511" s="151" t="s">
        <v>2650</v>
      </c>
      <c r="G1511" t="s">
        <v>2716</v>
      </c>
      <c r="I1511" s="151" t="str">
        <f ca="1">IFERROR(VLOOKUP(ROWS($I$2:I1511),$A$2:$B$1572,2,0),"")</f>
        <v>Ying LU</v>
      </c>
      <c r="K1511" s="151" t="str">
        <f t="shared" ca="1" si="23"/>
        <v>Ying LU</v>
      </c>
    </row>
    <row r="1512" spans="1:11" x14ac:dyDescent="0.25">
      <c r="A1512" s="151">
        <f ca="1">IF(ISNUMBER(SEARCH('Resource Plan'!$C$10,B1512,1)),MAX($A$1:A1511)+1,0)</f>
        <v>1511</v>
      </c>
      <c r="B1512" t="s">
        <v>5571</v>
      </c>
      <c r="C1512" t="s">
        <v>5572</v>
      </c>
      <c r="D1512" t="s">
        <v>37</v>
      </c>
      <c r="E1512" t="s">
        <v>37</v>
      </c>
      <c r="F1512" s="151" t="s">
        <v>2650</v>
      </c>
      <c r="G1512" t="s">
        <v>2716</v>
      </c>
      <c r="I1512" s="151" t="str">
        <f ca="1">IFERROR(VLOOKUP(ROWS($I$2:I1512),$A$2:$B$1572,2,0),"")</f>
        <v>Yinping YANG</v>
      </c>
      <c r="K1512" s="151" t="str">
        <f t="shared" ca="1" si="23"/>
        <v>Yinping YANG</v>
      </c>
    </row>
    <row r="1513" spans="1:11" x14ac:dyDescent="0.25">
      <c r="A1513" s="151">
        <f ca="1">IF(ISNUMBER(SEARCH('Resource Plan'!$C$10,B1513,1)),MAX($A$1:A1512)+1,0)</f>
        <v>1512</v>
      </c>
      <c r="B1513" t="s">
        <v>5720</v>
      </c>
      <c r="C1513" t="s">
        <v>5721</v>
      </c>
      <c r="D1513" t="s">
        <v>37</v>
      </c>
      <c r="E1513" t="s">
        <v>37</v>
      </c>
      <c r="F1513" s="151" t="s">
        <v>2650</v>
      </c>
      <c r="G1513" t="s">
        <v>2716</v>
      </c>
      <c r="I1513" s="151" t="str">
        <f ca="1">IFERROR(VLOOKUP(ROWS($I$2:I1513),$A$2:$B$1572,2,0),"")</f>
        <v>YiXia HE</v>
      </c>
      <c r="K1513" s="151" t="str">
        <f t="shared" ca="1" si="23"/>
        <v>YiXia HE</v>
      </c>
    </row>
    <row r="1514" spans="1:11" x14ac:dyDescent="0.25">
      <c r="A1514" s="151">
        <f ca="1">IF(ISNUMBER(SEARCH('Resource Plan'!$C$10,B1514,1)),MAX($A$1:A1513)+1,0)</f>
        <v>1513</v>
      </c>
      <c r="B1514" t="s">
        <v>2889</v>
      </c>
      <c r="C1514" t="s">
        <v>2890</v>
      </c>
      <c r="D1514" t="s">
        <v>318</v>
      </c>
      <c r="E1514" t="s">
        <v>2649</v>
      </c>
      <c r="F1514" s="151" t="s">
        <v>2650</v>
      </c>
      <c r="G1514" t="s">
        <v>2721</v>
      </c>
      <c r="I1514" s="151" t="str">
        <f ca="1">IFERROR(VLOOKUP(ROWS($I$2:I1514),$A$2:$B$1572,2,0),"")</f>
        <v>Yoganathan GOVINDASAMY</v>
      </c>
      <c r="K1514" s="151" t="str">
        <f t="shared" ca="1" si="23"/>
        <v>Yoganathan GOVINDASAMY</v>
      </c>
    </row>
    <row r="1515" spans="1:11" x14ac:dyDescent="0.25">
      <c r="A1515" s="151">
        <f ca="1">IF(ISNUMBER(SEARCH('Resource Plan'!$C$10,B1515,1)),MAX($A$1:A1514)+1,0)</f>
        <v>1514</v>
      </c>
      <c r="B1515" t="s">
        <v>2853</v>
      </c>
      <c r="C1515" t="s">
        <v>2854</v>
      </c>
      <c r="D1515" t="s">
        <v>318</v>
      </c>
      <c r="E1515" t="s">
        <v>2649</v>
      </c>
      <c r="F1515" s="151" t="s">
        <v>2650</v>
      </c>
      <c r="G1515" t="s">
        <v>2716</v>
      </c>
      <c r="I1515" s="151" t="str">
        <f ca="1">IFERROR(VLOOKUP(ROWS($I$2:I1515),$A$2:$B$1572,2,0),"")</f>
        <v>Yogeshwaran A/L THERUMALINGAM</v>
      </c>
      <c r="K1515" s="151" t="str">
        <f t="shared" ca="1" si="23"/>
        <v>Yogeshwaran A/L THERUMALINGAM</v>
      </c>
    </row>
    <row r="1516" spans="1:11" x14ac:dyDescent="0.25">
      <c r="A1516" s="151">
        <f ca="1">IF(ISNUMBER(SEARCH('Resource Plan'!$C$10,B1516,1)),MAX($A$1:A1515)+1,0)</f>
        <v>1515</v>
      </c>
      <c r="B1516" t="s">
        <v>2924</v>
      </c>
      <c r="C1516" t="s">
        <v>2925</v>
      </c>
      <c r="D1516" t="s">
        <v>318</v>
      </c>
      <c r="E1516" t="s">
        <v>2649</v>
      </c>
      <c r="F1516" s="151" t="s">
        <v>2650</v>
      </c>
      <c r="G1516" t="s">
        <v>2926</v>
      </c>
      <c r="I1516" s="151" t="str">
        <f ca="1">IFERROR(VLOOKUP(ROWS($I$2:I1516),$A$2:$B$1572,2,0),"")</f>
        <v>Yoke Ying LAI</v>
      </c>
      <c r="K1516" s="151" t="str">
        <f t="shared" ca="1" si="23"/>
        <v>Yoke Ying LAI</v>
      </c>
    </row>
    <row r="1517" spans="1:11" x14ac:dyDescent="0.25">
      <c r="A1517" s="151">
        <f ca="1">IF(ISNUMBER(SEARCH('Resource Plan'!$C$10,B1517,1)),MAX($A$1:A1516)+1,0)</f>
        <v>1516</v>
      </c>
      <c r="B1517" t="s">
        <v>5627</v>
      </c>
      <c r="C1517" t="s">
        <v>5628</v>
      </c>
      <c r="D1517" t="s">
        <v>37</v>
      </c>
      <c r="E1517" t="s">
        <v>37</v>
      </c>
      <c r="F1517" s="151" t="s">
        <v>2650</v>
      </c>
      <c r="G1517" t="s">
        <v>2721</v>
      </c>
      <c r="I1517" s="151" t="str">
        <f ca="1">IFERROR(VLOOKUP(ROWS($I$2:I1517),$A$2:$B$1572,2,0),"")</f>
        <v>Yong LIU</v>
      </c>
      <c r="K1517" s="151" t="str">
        <f t="shared" ca="1" si="23"/>
        <v>Yong LIU</v>
      </c>
    </row>
    <row r="1518" spans="1:11" x14ac:dyDescent="0.25">
      <c r="A1518" s="151">
        <f ca="1">IF(ISNUMBER(SEARCH('Resource Plan'!$C$10,B1518,1)),MAX($A$1:A1517)+1,0)</f>
        <v>1517</v>
      </c>
      <c r="B1518" t="s">
        <v>2751</v>
      </c>
      <c r="C1518" t="s">
        <v>2752</v>
      </c>
      <c r="D1518" t="s">
        <v>318</v>
      </c>
      <c r="E1518" t="s">
        <v>2649</v>
      </c>
      <c r="F1518" s="151" t="s">
        <v>2650</v>
      </c>
      <c r="G1518" t="s">
        <v>2728</v>
      </c>
      <c r="I1518" s="151" t="str">
        <f ca="1">IFERROR(VLOOKUP(ROWS($I$2:I1518),$A$2:$B$1572,2,0),"")</f>
        <v>Yong Ming LAI</v>
      </c>
      <c r="K1518" s="151" t="str">
        <f t="shared" ca="1" si="23"/>
        <v>Yong Ming LAI</v>
      </c>
    </row>
    <row r="1519" spans="1:11" x14ac:dyDescent="0.25">
      <c r="A1519" s="151">
        <f ca="1">IF(ISNUMBER(SEARCH('Resource Plan'!$C$10,B1519,1)),MAX($A$1:A1518)+1,0)</f>
        <v>1518</v>
      </c>
      <c r="B1519" t="s">
        <v>2735</v>
      </c>
      <c r="C1519" t="s">
        <v>2736</v>
      </c>
      <c r="D1519" t="s">
        <v>318</v>
      </c>
      <c r="E1519" t="s">
        <v>2649</v>
      </c>
      <c r="F1519" s="151" t="s">
        <v>2650</v>
      </c>
      <c r="G1519" t="s">
        <v>2716</v>
      </c>
      <c r="I1519" s="151" t="str">
        <f ca="1">IFERROR(VLOOKUP(ROWS($I$2:I1519),$A$2:$B$1572,2,0),"")</f>
        <v>Yong Sheng CHEN</v>
      </c>
      <c r="K1519" s="151" t="str">
        <f t="shared" ca="1" si="23"/>
        <v>Yong Sheng CHEN</v>
      </c>
    </row>
    <row r="1520" spans="1:11" x14ac:dyDescent="0.25">
      <c r="A1520" s="151">
        <f ca="1">IF(ISNUMBER(SEARCH('Resource Plan'!$C$10,B1520,1)),MAX($A$1:A1519)+1,0)</f>
        <v>1519</v>
      </c>
      <c r="B1520" t="s">
        <v>5555</v>
      </c>
      <c r="C1520" t="s">
        <v>5556</v>
      </c>
      <c r="D1520" t="s">
        <v>37</v>
      </c>
      <c r="E1520" t="s">
        <v>37</v>
      </c>
      <c r="F1520" s="151" t="s">
        <v>2650</v>
      </c>
      <c r="G1520" t="s">
        <v>2716</v>
      </c>
      <c r="I1520" s="151" t="str">
        <f ca="1">IFERROR(VLOOKUP(ROWS($I$2:I1520),$A$2:$B$1572,2,0),"")</f>
        <v>Yong ZHANG</v>
      </c>
      <c r="K1520" s="151" t="str">
        <f t="shared" ca="1" si="23"/>
        <v>Yong ZHANG</v>
      </c>
    </row>
    <row r="1521" spans="1:11" x14ac:dyDescent="0.25">
      <c r="A1521" s="151">
        <f ca="1">IF(ISNUMBER(SEARCH('Resource Plan'!$C$10,B1521,1)),MAX($A$1:A1520)+1,0)</f>
        <v>1520</v>
      </c>
      <c r="B1521" t="s">
        <v>4335</v>
      </c>
      <c r="C1521" t="s">
        <v>4336</v>
      </c>
      <c r="D1521" t="s">
        <v>37</v>
      </c>
      <c r="E1521" t="s">
        <v>37</v>
      </c>
      <c r="F1521" s="151" t="s">
        <v>2650</v>
      </c>
      <c r="G1521" t="s">
        <v>2665</v>
      </c>
      <c r="I1521" s="151" t="str">
        <f ca="1">IFERROR(VLOOKUP(ROWS($I$2:I1521),$A$2:$B$1572,2,0),"")</f>
        <v>Yongji GAO</v>
      </c>
      <c r="K1521" s="151" t="str">
        <f t="shared" ca="1" si="23"/>
        <v>Yongji GAO</v>
      </c>
    </row>
    <row r="1522" spans="1:11" x14ac:dyDescent="0.25">
      <c r="A1522" s="151">
        <f ca="1">IF(ISNUMBER(SEARCH('Resource Plan'!$C$10,B1522,1)),MAX($A$1:A1521)+1,0)</f>
        <v>1521</v>
      </c>
      <c r="B1522" t="s">
        <v>5686</v>
      </c>
      <c r="C1522" t="s">
        <v>5687</v>
      </c>
      <c r="D1522" t="s">
        <v>37</v>
      </c>
      <c r="E1522" t="s">
        <v>37</v>
      </c>
      <c r="F1522" s="151" t="s">
        <v>2650</v>
      </c>
      <c r="G1522" t="s">
        <v>2716</v>
      </c>
      <c r="I1522" s="151" t="str">
        <f ca="1">IFERROR(VLOOKUP(ROWS($I$2:I1522),$A$2:$B$1572,2,0),"")</f>
        <v>YongSheng WANG</v>
      </c>
      <c r="K1522" s="151" t="str">
        <f t="shared" ca="1" si="23"/>
        <v>YongSheng WANG</v>
      </c>
    </row>
    <row r="1523" spans="1:11" x14ac:dyDescent="0.25">
      <c r="A1523" s="151">
        <f ca="1">IF(ISNUMBER(SEARCH('Resource Plan'!$C$10,B1523,1)),MAX($A$1:A1522)+1,0)</f>
        <v>1522</v>
      </c>
      <c r="B1523" t="s">
        <v>4872</v>
      </c>
      <c r="C1523" t="s">
        <v>4873</v>
      </c>
      <c r="D1523" t="s">
        <v>4869</v>
      </c>
      <c r="E1523" t="s">
        <v>2649</v>
      </c>
      <c r="F1523" s="151" t="s">
        <v>2650</v>
      </c>
      <c r="G1523" t="s">
        <v>2923</v>
      </c>
      <c r="I1523" s="151" t="str">
        <f ca="1">IFERROR(VLOOKUP(ROWS($I$2:I1523),$A$2:$B$1572,2,0),"")</f>
        <v>Young-Woo KI</v>
      </c>
      <c r="K1523" s="151" t="str">
        <f t="shared" ca="1" si="23"/>
        <v>Young-Woo KI</v>
      </c>
    </row>
    <row r="1524" spans="1:11" x14ac:dyDescent="0.25">
      <c r="A1524" s="151">
        <f ca="1">IF(ISNUMBER(SEARCH('Resource Plan'!$C$10,B1524,1)),MAX($A$1:A1523)+1,0)</f>
        <v>1523</v>
      </c>
      <c r="B1524" t="s">
        <v>5629</v>
      </c>
      <c r="C1524" t="s">
        <v>5630</v>
      </c>
      <c r="D1524" t="s">
        <v>37</v>
      </c>
      <c r="E1524" t="s">
        <v>37</v>
      </c>
      <c r="F1524" s="151" t="s">
        <v>2650</v>
      </c>
      <c r="G1524" t="s">
        <v>2716</v>
      </c>
      <c r="I1524" s="151" t="str">
        <f ca="1">IFERROR(VLOOKUP(ROWS($I$2:I1524),$A$2:$B$1572,2,0),"")</f>
        <v>Youqiang LIU</v>
      </c>
      <c r="K1524" s="151" t="str">
        <f t="shared" ca="1" si="23"/>
        <v>Youqiang LIU</v>
      </c>
    </row>
    <row r="1525" spans="1:11" x14ac:dyDescent="0.25">
      <c r="A1525" s="151">
        <f ca="1">IF(ISNUMBER(SEARCH('Resource Plan'!$C$10,B1525,1)),MAX($A$1:A1524)+1,0)</f>
        <v>1524</v>
      </c>
      <c r="B1525" t="s">
        <v>2783</v>
      </c>
      <c r="C1525" t="s">
        <v>2784</v>
      </c>
      <c r="D1525" t="s">
        <v>318</v>
      </c>
      <c r="E1525" t="s">
        <v>2649</v>
      </c>
      <c r="F1525" s="151" t="s">
        <v>2650</v>
      </c>
      <c r="G1525" t="s">
        <v>2728</v>
      </c>
      <c r="I1525" s="151" t="str">
        <f ca="1">IFERROR(VLOOKUP(ROWS($I$2:I1525),$A$2:$B$1572,2,0),"")</f>
        <v>Yu Min WONG</v>
      </c>
      <c r="K1525" s="151" t="str">
        <f t="shared" ca="1" si="23"/>
        <v>Yu Min WONG</v>
      </c>
    </row>
    <row r="1526" spans="1:11" x14ac:dyDescent="0.25">
      <c r="A1526" s="151">
        <f ca="1">IF(ISNUMBER(SEARCH('Resource Plan'!$C$10,B1526,1)),MAX($A$1:A1525)+1,0)</f>
        <v>1525</v>
      </c>
      <c r="B1526" t="s">
        <v>2777</v>
      </c>
      <c r="C1526" t="s">
        <v>2778</v>
      </c>
      <c r="D1526" t="s">
        <v>318</v>
      </c>
      <c r="E1526" t="s">
        <v>2649</v>
      </c>
      <c r="F1526" s="151" t="s">
        <v>2650</v>
      </c>
      <c r="G1526" t="s">
        <v>2716</v>
      </c>
      <c r="I1526" s="151" t="str">
        <f ca="1">IFERROR(VLOOKUP(ROWS($I$2:I1526),$A$2:$B$1572,2,0),"")</f>
        <v>Yuan Kiat KHOH</v>
      </c>
      <c r="K1526" s="151" t="str">
        <f t="shared" ca="1" si="23"/>
        <v>Yuan Kiat KHOH</v>
      </c>
    </row>
    <row r="1527" spans="1:11" x14ac:dyDescent="0.25">
      <c r="A1527" s="151">
        <f ca="1">IF(ISNUMBER(SEARCH('Resource Plan'!$C$10,B1527,1)),MAX($A$1:A1526)+1,0)</f>
        <v>1526</v>
      </c>
      <c r="B1527" t="s">
        <v>5633</v>
      </c>
      <c r="C1527" t="s">
        <v>5634</v>
      </c>
      <c r="D1527" t="s">
        <v>37</v>
      </c>
      <c r="E1527" t="s">
        <v>37</v>
      </c>
      <c r="F1527" s="151" t="s">
        <v>2650</v>
      </c>
      <c r="G1527" t="s">
        <v>2716</v>
      </c>
      <c r="I1527" s="151" t="str">
        <f ca="1">IFERROR(VLOOKUP(ROWS($I$2:I1527),$A$2:$B$1572,2,0),"")</f>
        <v>Yuanbo LI</v>
      </c>
      <c r="K1527" s="151" t="str">
        <f t="shared" ca="1" si="23"/>
        <v>Yuanbo LI</v>
      </c>
    </row>
    <row r="1528" spans="1:11" x14ac:dyDescent="0.25">
      <c r="A1528" s="151">
        <f ca="1">IF(ISNUMBER(SEARCH('Resource Plan'!$C$10,B1528,1)),MAX($A$1:A1527)+1,0)</f>
        <v>1527</v>
      </c>
      <c r="B1528" t="s">
        <v>5635</v>
      </c>
      <c r="C1528" t="s">
        <v>5636</v>
      </c>
      <c r="D1528" t="s">
        <v>37</v>
      </c>
      <c r="E1528" t="s">
        <v>37</v>
      </c>
      <c r="F1528" s="151" t="s">
        <v>2650</v>
      </c>
      <c r="G1528" t="s">
        <v>2716</v>
      </c>
      <c r="I1528" s="151" t="str">
        <f ca="1">IFERROR(VLOOKUP(ROWS($I$2:I1528),$A$2:$B$1572,2,0),"")</f>
        <v>Yudou LIU</v>
      </c>
      <c r="K1528" s="151" t="str">
        <f t="shared" ca="1" si="23"/>
        <v>Yudou LIU</v>
      </c>
    </row>
    <row r="1529" spans="1:11" x14ac:dyDescent="0.25">
      <c r="A1529" s="151">
        <f ca="1">IF(ISNUMBER(SEARCH('Resource Plan'!$C$10,B1529,1)),MAX($A$1:A1528)+1,0)</f>
        <v>1528</v>
      </c>
      <c r="B1529" t="s">
        <v>4420</v>
      </c>
      <c r="C1529" t="s">
        <v>4421</v>
      </c>
      <c r="D1529" t="s">
        <v>37</v>
      </c>
      <c r="E1529" t="s">
        <v>37</v>
      </c>
      <c r="F1529" s="151" t="s">
        <v>2650</v>
      </c>
      <c r="G1529" t="s">
        <v>2929</v>
      </c>
      <c r="I1529" s="151" t="str">
        <f ca="1">IFERROR(VLOOKUP(ROWS($I$2:I1529),$A$2:$B$1572,2,0),"")</f>
        <v>Yue SHI</v>
      </c>
      <c r="K1529" s="151" t="str">
        <f t="shared" ca="1" si="23"/>
        <v>Yue SHI</v>
      </c>
    </row>
    <row r="1530" spans="1:11" x14ac:dyDescent="0.25">
      <c r="A1530" s="151">
        <f ca="1">IF(ISNUMBER(SEARCH('Resource Plan'!$C$10,B1530,1)),MAX($A$1:A1529)+1,0)</f>
        <v>1529</v>
      </c>
      <c r="B1530" t="s">
        <v>5615</v>
      </c>
      <c r="C1530" t="s">
        <v>5616</v>
      </c>
      <c r="D1530" t="s">
        <v>37</v>
      </c>
      <c r="E1530" t="s">
        <v>37</v>
      </c>
      <c r="F1530" s="151" t="s">
        <v>2650</v>
      </c>
      <c r="G1530" t="s">
        <v>2716</v>
      </c>
      <c r="I1530" s="151" t="str">
        <f ca="1">IFERROR(VLOOKUP(ROWS($I$2:I1530),$A$2:$B$1572,2,0),"")</f>
        <v>Yuehua WANG</v>
      </c>
      <c r="K1530" s="151" t="str">
        <f t="shared" ca="1" si="23"/>
        <v>Yuehua WANG</v>
      </c>
    </row>
    <row r="1531" spans="1:11" x14ac:dyDescent="0.25">
      <c r="A1531" s="151">
        <f ca="1">IF(ISNUMBER(SEARCH('Resource Plan'!$C$10,B1531,1)),MAX($A$1:A1530)+1,0)</f>
        <v>1530</v>
      </c>
      <c r="B1531" t="s">
        <v>4466</v>
      </c>
      <c r="C1531" t="s">
        <v>4467</v>
      </c>
      <c r="D1531" t="s">
        <v>37</v>
      </c>
      <c r="E1531" t="s">
        <v>37</v>
      </c>
      <c r="F1531" s="151" t="s">
        <v>2650</v>
      </c>
      <c r="G1531" t="s">
        <v>3635</v>
      </c>
      <c r="I1531" s="151" t="str">
        <f ca="1">IFERROR(VLOOKUP(ROWS($I$2:I1531),$A$2:$B$1572,2,0),"")</f>
        <v>Yuexia DU</v>
      </c>
      <c r="K1531" s="151" t="str">
        <f t="shared" ca="1" si="23"/>
        <v>Yuexia DU</v>
      </c>
    </row>
    <row r="1532" spans="1:11" x14ac:dyDescent="0.25">
      <c r="A1532" s="151">
        <f ca="1">IF(ISNUMBER(SEARCH('Resource Plan'!$C$10,B1532,1)),MAX($A$1:A1531)+1,0)</f>
        <v>1531</v>
      </c>
      <c r="B1532" t="s">
        <v>2702</v>
      </c>
      <c r="C1532" t="s">
        <v>2703</v>
      </c>
      <c r="D1532" t="s">
        <v>2657</v>
      </c>
      <c r="E1532" t="s">
        <v>2649</v>
      </c>
      <c r="F1532" s="151" t="s">
        <v>2650</v>
      </c>
      <c r="G1532" t="s">
        <v>2658</v>
      </c>
      <c r="I1532" s="151" t="str">
        <f ca="1">IFERROR(VLOOKUP(ROWS($I$2:I1532),$A$2:$B$1572,2,0),"")</f>
        <v>Yuliana YULIANA</v>
      </c>
      <c r="K1532" s="151" t="str">
        <f t="shared" ca="1" si="23"/>
        <v>Yuliana YULIANA</v>
      </c>
    </row>
    <row r="1533" spans="1:11" x14ac:dyDescent="0.25">
      <c r="A1533" s="151">
        <f ca="1">IF(ISNUMBER(SEARCH('Resource Plan'!$C$10,B1533,1)),MAX($A$1:A1532)+1,0)</f>
        <v>1532</v>
      </c>
      <c r="B1533" t="s">
        <v>5742</v>
      </c>
      <c r="C1533" t="s">
        <v>5743</v>
      </c>
      <c r="D1533" t="s">
        <v>37</v>
      </c>
      <c r="E1533" t="s">
        <v>37</v>
      </c>
      <c r="F1533" s="151" t="s">
        <v>2650</v>
      </c>
      <c r="G1533" t="s">
        <v>2716</v>
      </c>
      <c r="I1533" s="151" t="str">
        <f ca="1">IFERROR(VLOOKUP(ROWS($I$2:I1533),$A$2:$B$1572,2,0),"")</f>
        <v>Yumei FU</v>
      </c>
      <c r="K1533" s="151" t="str">
        <f t="shared" ca="1" si="23"/>
        <v>Yumei FU</v>
      </c>
    </row>
    <row r="1534" spans="1:11" x14ac:dyDescent="0.25">
      <c r="A1534" s="151">
        <f ca="1">IF(ISNUMBER(SEARCH('Resource Plan'!$C$10,B1534,1)),MAX($A$1:A1533)+1,0)</f>
        <v>1533</v>
      </c>
      <c r="B1534" t="s">
        <v>5015</v>
      </c>
      <c r="C1534" t="s">
        <v>5016</v>
      </c>
      <c r="D1534" t="s">
        <v>109</v>
      </c>
      <c r="E1534" t="s">
        <v>2649</v>
      </c>
      <c r="F1534" s="151" t="s">
        <v>2650</v>
      </c>
      <c r="G1534" t="s">
        <v>2654</v>
      </c>
      <c r="I1534" s="151" t="str">
        <f ca="1">IFERROR(VLOOKUP(ROWS($I$2:I1534),$A$2:$B$1572,2,0),"")</f>
        <v>Yushi SHIBATA</v>
      </c>
      <c r="K1534" s="151" t="str">
        <f t="shared" ca="1" si="23"/>
        <v>Yushi SHIBATA</v>
      </c>
    </row>
    <row r="1535" spans="1:11" x14ac:dyDescent="0.25">
      <c r="A1535" s="151">
        <f ca="1">IF(ISNUMBER(SEARCH('Resource Plan'!$C$10,B1535,1)),MAX($A$1:A1534)+1,0)</f>
        <v>1534</v>
      </c>
      <c r="B1535" t="s">
        <v>4861</v>
      </c>
      <c r="C1535" t="s">
        <v>4862</v>
      </c>
      <c r="D1535" t="s">
        <v>2657</v>
      </c>
      <c r="E1535" t="s">
        <v>2649</v>
      </c>
      <c r="F1535" s="151" t="s">
        <v>2650</v>
      </c>
      <c r="G1535" t="s">
        <v>2926</v>
      </c>
      <c r="I1535" s="151" t="str">
        <f ca="1">IFERROR(VLOOKUP(ROWS($I$2:I1535),$A$2:$B$1572,2,0),"")</f>
        <v>Yusuf ARIANTO</v>
      </c>
      <c r="K1535" s="151" t="str">
        <f t="shared" ca="1" si="23"/>
        <v>Yusuf ARIANTO</v>
      </c>
    </row>
    <row r="1536" spans="1:11" x14ac:dyDescent="0.25">
      <c r="A1536" s="151">
        <f ca="1">IF(ISNUMBER(SEARCH('Resource Plan'!$C$10,B1536,1)),MAX($A$1:A1535)+1,0)</f>
        <v>1535</v>
      </c>
      <c r="B1536" t="s">
        <v>5029</v>
      </c>
      <c r="C1536" t="s">
        <v>5030</v>
      </c>
      <c r="D1536" t="s">
        <v>109</v>
      </c>
      <c r="E1536" t="s">
        <v>2649</v>
      </c>
      <c r="F1536" s="151" t="s">
        <v>2650</v>
      </c>
      <c r="G1536" t="s">
        <v>2923</v>
      </c>
      <c r="I1536" s="151" t="str">
        <f ca="1">IFERROR(VLOOKUP(ROWS($I$2:I1536),$A$2:$B$1572,2,0),"")</f>
        <v>Yutaka SAWAURA</v>
      </c>
      <c r="K1536" s="151" t="str">
        <f t="shared" ca="1" si="23"/>
        <v>Yutaka SAWAURA</v>
      </c>
    </row>
    <row r="1537" spans="1:11" x14ac:dyDescent="0.25">
      <c r="A1537" s="151">
        <f ca="1">IF(ISNUMBER(SEARCH('Resource Plan'!$C$10,B1537,1)),MAX($A$1:A1536)+1,0)</f>
        <v>1536</v>
      </c>
      <c r="B1537" t="s">
        <v>5553</v>
      </c>
      <c r="C1537" t="s">
        <v>5554</v>
      </c>
      <c r="D1537" t="s">
        <v>37</v>
      </c>
      <c r="E1537" t="s">
        <v>37</v>
      </c>
      <c r="F1537" s="151" t="s">
        <v>2650</v>
      </c>
      <c r="G1537" t="s">
        <v>3072</v>
      </c>
      <c r="I1537" s="151" t="str">
        <f ca="1">IFERROR(VLOOKUP(ROWS($I$2:I1537),$A$2:$B$1572,2,0),"")</f>
        <v>Yuxiao ZENG</v>
      </c>
      <c r="K1537" s="151" t="str">
        <f t="shared" ca="1" si="23"/>
        <v>Yuxiao ZENG</v>
      </c>
    </row>
    <row r="1538" spans="1:11" x14ac:dyDescent="0.25">
      <c r="A1538" s="151">
        <f ca="1">IF(ISNUMBER(SEARCH('Resource Plan'!$C$10,B1538,1)),MAX($A$1:A1537)+1,0)</f>
        <v>1537</v>
      </c>
      <c r="B1538" t="s">
        <v>3544</v>
      </c>
      <c r="C1538" t="s">
        <v>3545</v>
      </c>
      <c r="D1538" t="s">
        <v>3107</v>
      </c>
      <c r="E1538" t="s">
        <v>40</v>
      </c>
      <c r="F1538" s="151" t="s">
        <v>2650</v>
      </c>
      <c r="G1538" t="s">
        <v>3546</v>
      </c>
      <c r="I1538" s="151" t="str">
        <f ca="1">IFERROR(VLOOKUP(ROWS($I$2:I1538),$A$2:$B$1572,2,0),"")</f>
        <v>YVAN TEJADA</v>
      </c>
      <c r="K1538" s="151" t="str">
        <f t="shared" ca="1" si="23"/>
        <v>YVAN TEJADA</v>
      </c>
    </row>
    <row r="1539" spans="1:11" x14ac:dyDescent="0.25">
      <c r="A1539" s="151">
        <f ca="1">IF(ISNUMBER(SEARCH('Resource Plan'!$C$10,B1539,1)),MAX($A$1:A1538)+1,0)</f>
        <v>1538</v>
      </c>
      <c r="B1539" t="s">
        <v>5730</v>
      </c>
      <c r="C1539" t="s">
        <v>5731</v>
      </c>
      <c r="D1539" t="s">
        <v>37</v>
      </c>
      <c r="E1539" t="s">
        <v>37</v>
      </c>
      <c r="F1539" s="151" t="s">
        <v>2650</v>
      </c>
      <c r="G1539" t="s">
        <v>2716</v>
      </c>
      <c r="I1539" s="151" t="str">
        <f ca="1">IFERROR(VLOOKUP(ROWS($I$2:I1539),$A$2:$B$1572,2,0),"")</f>
        <v>ZhangPing SHU</v>
      </c>
      <c r="K1539" s="151" t="str">
        <f t="shared" ref="K1539:K1572" ca="1" si="24">OFFSET($I$2,,,$K$1)</f>
        <v>ZhangPing SHU</v>
      </c>
    </row>
    <row r="1540" spans="1:11" x14ac:dyDescent="0.25">
      <c r="A1540" s="151">
        <f ca="1">IF(ISNUMBER(SEARCH('Resource Plan'!$C$10,B1540,1)),MAX($A$1:A1539)+1,0)</f>
        <v>1539</v>
      </c>
      <c r="B1540" t="s">
        <v>4408</v>
      </c>
      <c r="C1540" t="s">
        <v>4409</v>
      </c>
      <c r="D1540" t="s">
        <v>37</v>
      </c>
      <c r="E1540" t="s">
        <v>37</v>
      </c>
      <c r="F1540" s="151" t="s">
        <v>2650</v>
      </c>
      <c r="G1540" t="s">
        <v>2923</v>
      </c>
      <c r="I1540" s="151" t="str">
        <f ca="1">IFERROR(VLOOKUP(ROWS($I$2:I1540),$A$2:$B$1572,2,0),"")</f>
        <v>Zhe SUN</v>
      </c>
      <c r="K1540" s="151" t="str">
        <f t="shared" ca="1" si="24"/>
        <v>Zhe SUN</v>
      </c>
    </row>
    <row r="1541" spans="1:11" x14ac:dyDescent="0.25">
      <c r="A1541" s="151">
        <f ca="1">IF(ISNUMBER(SEARCH('Resource Plan'!$C$10,B1541,1)),MAX($A$1:A1540)+1,0)</f>
        <v>1540</v>
      </c>
      <c r="B1541" t="s">
        <v>4468</v>
      </c>
      <c r="C1541" t="s">
        <v>4469</v>
      </c>
      <c r="D1541" t="s">
        <v>37</v>
      </c>
      <c r="E1541" t="s">
        <v>37</v>
      </c>
      <c r="F1541" s="151" t="s">
        <v>2650</v>
      </c>
      <c r="G1541" t="s">
        <v>2711</v>
      </c>
      <c r="I1541" s="151" t="str">
        <f ca="1">IFERROR(VLOOKUP(ROWS($I$2:I1541),$A$2:$B$1572,2,0),"")</f>
        <v>Zhenhai WU</v>
      </c>
      <c r="K1541" s="151" t="str">
        <f t="shared" ca="1" si="24"/>
        <v>Zhenhai WU</v>
      </c>
    </row>
    <row r="1542" spans="1:11" x14ac:dyDescent="0.25">
      <c r="A1542" s="151">
        <f ca="1">IF(ISNUMBER(SEARCH('Resource Plan'!$C$10,B1542,1)),MAX($A$1:A1541)+1,0)</f>
        <v>1541</v>
      </c>
      <c r="B1542" t="s">
        <v>5676</v>
      </c>
      <c r="C1542" t="s">
        <v>5677</v>
      </c>
      <c r="D1542" t="s">
        <v>37</v>
      </c>
      <c r="E1542" t="s">
        <v>37</v>
      </c>
      <c r="F1542" s="151" t="s">
        <v>2650</v>
      </c>
      <c r="G1542" t="s">
        <v>2721</v>
      </c>
      <c r="I1542" s="151" t="str">
        <f ca="1">IFERROR(VLOOKUP(ROWS($I$2:I1542),$A$2:$B$1572,2,0),"")</f>
        <v>ZhenMao ZHU</v>
      </c>
      <c r="K1542" s="151" t="str">
        <f t="shared" ca="1" si="24"/>
        <v>ZhenMao ZHU</v>
      </c>
    </row>
    <row r="1543" spans="1:11" x14ac:dyDescent="0.25">
      <c r="A1543" s="151">
        <f ca="1">IF(ISNUMBER(SEARCH('Resource Plan'!$C$10,B1543,1)),MAX($A$1:A1542)+1,0)</f>
        <v>1542</v>
      </c>
      <c r="B1543" t="s">
        <v>2855</v>
      </c>
      <c r="C1543" t="s">
        <v>2856</v>
      </c>
      <c r="D1543" t="s">
        <v>318</v>
      </c>
      <c r="E1543" t="s">
        <v>2649</v>
      </c>
      <c r="F1543" s="151" t="s">
        <v>2650</v>
      </c>
      <c r="G1543" t="s">
        <v>2716</v>
      </c>
      <c r="I1543" s="151" t="str">
        <f ca="1">IFERROR(VLOOKUP(ROWS($I$2:I1543),$A$2:$B$1572,2,0),"")</f>
        <v>Zhenting GAO</v>
      </c>
      <c r="K1543" s="151" t="str">
        <f t="shared" ca="1" si="24"/>
        <v>Zhenting GAO</v>
      </c>
    </row>
    <row r="1544" spans="1:11" x14ac:dyDescent="0.25">
      <c r="A1544" s="151">
        <f ca="1">IF(ISNUMBER(SEARCH('Resource Plan'!$C$10,B1544,1)),MAX($A$1:A1543)+1,0)</f>
        <v>1543</v>
      </c>
      <c r="B1544" t="s">
        <v>2861</v>
      </c>
      <c r="C1544" t="s">
        <v>2862</v>
      </c>
      <c r="D1544" t="s">
        <v>318</v>
      </c>
      <c r="E1544" t="s">
        <v>2649</v>
      </c>
      <c r="F1544" s="151" t="s">
        <v>2650</v>
      </c>
      <c r="G1544" t="s">
        <v>2716</v>
      </c>
      <c r="I1544" s="151" t="str">
        <f ca="1">IFERROR(VLOOKUP(ROWS($I$2:I1544),$A$2:$B$1572,2,0),"")</f>
        <v>Zhigang WANG</v>
      </c>
      <c r="K1544" s="151" t="str">
        <f t="shared" ca="1" si="24"/>
        <v>Zhigang WANG</v>
      </c>
    </row>
    <row r="1545" spans="1:11" x14ac:dyDescent="0.25">
      <c r="A1545" s="151">
        <f ca="1">IF(ISNUMBER(SEARCH('Resource Plan'!$C$10,B1545,1)),MAX($A$1:A1544)+1,0)</f>
        <v>1544</v>
      </c>
      <c r="B1545" t="s">
        <v>2809</v>
      </c>
      <c r="C1545" t="s">
        <v>2810</v>
      </c>
      <c r="D1545" t="s">
        <v>318</v>
      </c>
      <c r="E1545" t="s">
        <v>2649</v>
      </c>
      <c r="F1545" s="151" t="s">
        <v>2650</v>
      </c>
      <c r="G1545" t="s">
        <v>2716</v>
      </c>
      <c r="I1545" s="151" t="str">
        <f ca="1">IFERROR(VLOOKUP(ROWS($I$2:I1545),$A$2:$B$1572,2,0),"")</f>
        <v>Zhiwei CHAI</v>
      </c>
      <c r="K1545" s="151" t="str">
        <f t="shared" ca="1" si="24"/>
        <v>Zhiwei CHAI</v>
      </c>
    </row>
    <row r="1546" spans="1:11" x14ac:dyDescent="0.25">
      <c r="A1546" s="151">
        <f ca="1">IF(ISNUMBER(SEARCH('Resource Plan'!$C$10,B1546,1)),MAX($A$1:A1545)+1,0)</f>
        <v>1545</v>
      </c>
      <c r="B1546" t="s">
        <v>4939</v>
      </c>
      <c r="C1546" t="s">
        <v>4940</v>
      </c>
      <c r="D1546" t="s">
        <v>318</v>
      </c>
      <c r="E1546" t="s">
        <v>2649</v>
      </c>
      <c r="F1546" s="151" t="s">
        <v>2650</v>
      </c>
      <c r="G1546" t="s">
        <v>3757</v>
      </c>
      <c r="I1546" s="151" t="str">
        <f ca="1">IFERROR(VLOOKUP(ROWS($I$2:I1546),$A$2:$B$1572,2,0),"")</f>
        <v>Zhiwei NG</v>
      </c>
      <c r="K1546" s="151" t="str">
        <f t="shared" ca="1" si="24"/>
        <v>Zhiwei NG</v>
      </c>
    </row>
    <row r="1547" spans="1:11" x14ac:dyDescent="0.25">
      <c r="A1547" s="151">
        <f ca="1">IF(ISNUMBER(SEARCH('Resource Plan'!$C$10,B1547,1)),MAX($A$1:A1546)+1,0)</f>
        <v>1546</v>
      </c>
      <c r="B1547" t="s">
        <v>5668</v>
      </c>
      <c r="C1547" t="s">
        <v>5669</v>
      </c>
      <c r="D1547" t="s">
        <v>37</v>
      </c>
      <c r="E1547" t="s">
        <v>37</v>
      </c>
      <c r="F1547" s="151" t="s">
        <v>2650</v>
      </c>
      <c r="G1547" t="s">
        <v>2721</v>
      </c>
      <c r="I1547" s="151" t="str">
        <f ca="1">IFERROR(VLOOKUP(ROWS($I$2:I1547),$A$2:$B$1572,2,0),"")</f>
        <v>Zhu JIFENG</v>
      </c>
      <c r="K1547" s="151" t="str">
        <f t="shared" ca="1" si="24"/>
        <v>Zhu JIFENG</v>
      </c>
    </row>
    <row r="1548" spans="1:11" x14ac:dyDescent="0.25">
      <c r="A1548" s="151">
        <f ca="1">IF(ISNUMBER(SEARCH('Resource Plan'!$C$10,B1548,1)),MAX($A$1:A1547)+1,0)</f>
        <v>1547</v>
      </c>
      <c r="B1548" t="s">
        <v>2737</v>
      </c>
      <c r="C1548" t="s">
        <v>2738</v>
      </c>
      <c r="D1548" t="s">
        <v>318</v>
      </c>
      <c r="E1548" t="s">
        <v>2649</v>
      </c>
      <c r="F1548" s="151" t="s">
        <v>2650</v>
      </c>
      <c r="G1548" t="s">
        <v>2716</v>
      </c>
      <c r="I1548" s="151" t="str">
        <f ca="1">IFERROR(VLOOKUP(ROWS($I$2:I1548),$A$2:$B$1572,2,0),"")</f>
        <v>Zi Yong TAN</v>
      </c>
      <c r="K1548" s="151" t="str">
        <f t="shared" ca="1" si="24"/>
        <v>Zi Yong TAN</v>
      </c>
    </row>
    <row r="1549" spans="1:11" x14ac:dyDescent="0.25">
      <c r="A1549" s="151">
        <f ca="1">IF(ISNUMBER(SEARCH('Resource Plan'!$C$10,B1549,1)),MAX($A$1:A1548)+1,0)</f>
        <v>1548</v>
      </c>
      <c r="B1549" t="s">
        <v>4328</v>
      </c>
      <c r="C1549" t="s">
        <v>4329</v>
      </c>
      <c r="D1549" t="s">
        <v>37</v>
      </c>
      <c r="E1549" t="s">
        <v>37</v>
      </c>
      <c r="F1549" s="151" t="s">
        <v>2650</v>
      </c>
      <c r="G1549" t="s">
        <v>3717</v>
      </c>
      <c r="I1549" s="151" t="str">
        <f ca="1">IFERROR(VLOOKUP(ROWS($I$2:I1549),$A$2:$B$1572,2,0),"")</f>
        <v>Zijing YE</v>
      </c>
      <c r="K1549" s="151" t="str">
        <f t="shared" ca="1" si="24"/>
        <v>Zijing YE</v>
      </c>
    </row>
    <row r="1550" spans="1:11" x14ac:dyDescent="0.25">
      <c r="A1550" s="151">
        <f ca="1">IF(ISNUMBER(SEARCH('Resource Plan'!$C$10,B1550,1)),MAX($A$1:A1549)+1,0)</f>
        <v>1549</v>
      </c>
      <c r="B1550" t="s">
        <v>4630</v>
      </c>
      <c r="C1550" t="s">
        <v>4631</v>
      </c>
      <c r="D1550" t="s">
        <v>310</v>
      </c>
      <c r="E1550" t="s">
        <v>7267</v>
      </c>
      <c r="F1550" s="151" t="s">
        <v>2650</v>
      </c>
      <c r="G1550" t="s">
        <v>4632</v>
      </c>
      <c r="I1550" s="151" t="str">
        <f ca="1">IFERROR(VLOOKUP(ROWS($I$2:I1550),$A$2:$B$1572,2,0),"")</f>
        <v>Zita BALASSI</v>
      </c>
      <c r="K1550" s="151" t="str">
        <f t="shared" ca="1" si="24"/>
        <v>Zita BALASSI</v>
      </c>
    </row>
    <row r="1551" spans="1:11" x14ac:dyDescent="0.25">
      <c r="A1551" s="151">
        <f ca="1">IF(ISNUMBER(SEARCH('Resource Plan'!$C$10,B1551,1)),MAX($A$1:A1550)+1,0)</f>
        <v>1550</v>
      </c>
      <c r="B1551" t="s">
        <v>5435</v>
      </c>
      <c r="C1551" t="s">
        <v>5436</v>
      </c>
      <c r="D1551" t="s">
        <v>310</v>
      </c>
      <c r="E1551" t="s">
        <v>7267</v>
      </c>
      <c r="F1551" s="151" t="s">
        <v>2650</v>
      </c>
      <c r="G1551" t="s">
        <v>2716</v>
      </c>
      <c r="I1551" s="151" t="str">
        <f ca="1">IFERROR(VLOOKUP(ROWS($I$2:I1551),$A$2:$B$1572,2,0),"")</f>
        <v>Zoltan ALDOTT</v>
      </c>
      <c r="K1551" s="151" t="str">
        <f t="shared" ca="1" si="24"/>
        <v>Zoltan ALDOTT</v>
      </c>
    </row>
    <row r="1552" spans="1:11" x14ac:dyDescent="0.25">
      <c r="A1552" s="151">
        <f ca="1">IF(ISNUMBER(SEARCH('Resource Plan'!$C$10,B1552,1)),MAX($A$1:A1551)+1,0)</f>
        <v>1551</v>
      </c>
      <c r="B1552" t="s">
        <v>5192</v>
      </c>
      <c r="C1552" t="s">
        <v>5193</v>
      </c>
      <c r="D1552" t="s">
        <v>310</v>
      </c>
      <c r="E1552" t="s">
        <v>7267</v>
      </c>
      <c r="F1552" s="151" t="s">
        <v>2650</v>
      </c>
      <c r="G1552" t="s">
        <v>2716</v>
      </c>
      <c r="I1552" s="151" t="str">
        <f ca="1">IFERROR(VLOOKUP(ROWS($I$2:I1552),$A$2:$B$1572,2,0),"")</f>
        <v>Zoltan Cserhat</v>
      </c>
      <c r="K1552" s="151" t="str">
        <f t="shared" ca="1" si="24"/>
        <v>Zoltan Cserhat</v>
      </c>
    </row>
    <row r="1553" spans="1:11" x14ac:dyDescent="0.25">
      <c r="A1553" s="151">
        <f ca="1">IF(ISNUMBER(SEARCH('Resource Plan'!$C$10,B1553,1)),MAX($A$1:A1552)+1,0)</f>
        <v>1552</v>
      </c>
      <c r="B1553" t="s">
        <v>5403</v>
      </c>
      <c r="C1553" t="s">
        <v>5404</v>
      </c>
      <c r="D1553" t="s">
        <v>310</v>
      </c>
      <c r="E1553" t="s">
        <v>7267</v>
      </c>
      <c r="F1553" s="151" t="s">
        <v>2650</v>
      </c>
      <c r="G1553" t="s">
        <v>2716</v>
      </c>
      <c r="I1553" s="151" t="str">
        <f ca="1">IFERROR(VLOOKUP(ROWS($I$2:I1553),$A$2:$B$1572,2,0),"")</f>
        <v>Zoltan Csipkes</v>
      </c>
      <c r="K1553" s="151" t="str">
        <f t="shared" ca="1" si="24"/>
        <v>Zoltan Csipkes</v>
      </c>
    </row>
    <row r="1554" spans="1:11" x14ac:dyDescent="0.25">
      <c r="A1554" s="151">
        <f ca="1">IF(ISNUMBER(SEARCH('Resource Plan'!$C$10,B1554,1)),MAX($A$1:A1553)+1,0)</f>
        <v>1553</v>
      </c>
      <c r="B1554" t="s">
        <v>5469</v>
      </c>
      <c r="C1554" t="s">
        <v>5470</v>
      </c>
      <c r="D1554" t="s">
        <v>310</v>
      </c>
      <c r="E1554" t="s">
        <v>7267</v>
      </c>
      <c r="F1554" s="151" t="s">
        <v>2650</v>
      </c>
      <c r="G1554" t="s">
        <v>2716</v>
      </c>
      <c r="I1554" s="151" t="str">
        <f ca="1">IFERROR(VLOOKUP(ROWS($I$2:I1554),$A$2:$B$1572,2,0),"")</f>
        <v>Zoltan Csuha</v>
      </c>
      <c r="K1554" s="151" t="str">
        <f t="shared" ca="1" si="24"/>
        <v>Zoltan Csuha</v>
      </c>
    </row>
    <row r="1555" spans="1:11" x14ac:dyDescent="0.25">
      <c r="A1555" s="151">
        <f ca="1">IF(ISNUMBER(SEARCH('Resource Plan'!$C$10,B1555,1)),MAX($A$1:A1554)+1,0)</f>
        <v>1554</v>
      </c>
      <c r="B1555" t="s">
        <v>5379</v>
      </c>
      <c r="C1555" t="s">
        <v>5380</v>
      </c>
      <c r="D1555" t="s">
        <v>310</v>
      </c>
      <c r="E1555" t="s">
        <v>7267</v>
      </c>
      <c r="F1555" s="151" t="s">
        <v>2650</v>
      </c>
      <c r="G1555" t="s">
        <v>2716</v>
      </c>
      <c r="I1555" s="151" t="str">
        <f ca="1">IFERROR(VLOOKUP(ROWS($I$2:I1555),$A$2:$B$1572,2,0),"")</f>
        <v>Zoltan Feczko</v>
      </c>
      <c r="K1555" s="151" t="str">
        <f t="shared" ca="1" si="24"/>
        <v>Zoltan Feczko</v>
      </c>
    </row>
    <row r="1556" spans="1:11" x14ac:dyDescent="0.25">
      <c r="A1556" s="151">
        <f ca="1">IF(ISNUMBER(SEARCH('Resource Plan'!$C$10,B1556,1)),MAX($A$1:A1555)+1,0)</f>
        <v>1555</v>
      </c>
      <c r="B1556" t="s">
        <v>5357</v>
      </c>
      <c r="C1556" t="s">
        <v>5358</v>
      </c>
      <c r="D1556" t="s">
        <v>310</v>
      </c>
      <c r="E1556" t="s">
        <v>7267</v>
      </c>
      <c r="F1556" s="151" t="s">
        <v>2650</v>
      </c>
      <c r="G1556" t="s">
        <v>2716</v>
      </c>
      <c r="I1556" s="151" t="str">
        <f ca="1">IFERROR(VLOOKUP(ROWS($I$2:I1556),$A$2:$B$1572,2,0),"")</f>
        <v>Zoltan Fulop</v>
      </c>
      <c r="K1556" s="151" t="str">
        <f t="shared" ca="1" si="24"/>
        <v>Zoltan Fulop</v>
      </c>
    </row>
    <row r="1557" spans="1:11" x14ac:dyDescent="0.25">
      <c r="A1557" s="151">
        <f ca="1">IF(ISNUMBER(SEARCH('Resource Plan'!$C$10,B1557,1)),MAX($A$1:A1556)+1,0)</f>
        <v>1556</v>
      </c>
      <c r="B1557" t="s">
        <v>5144</v>
      </c>
      <c r="C1557" t="s">
        <v>5145</v>
      </c>
      <c r="D1557" t="s">
        <v>310</v>
      </c>
      <c r="E1557" t="s">
        <v>7267</v>
      </c>
      <c r="F1557" s="151" t="s">
        <v>2650</v>
      </c>
      <c r="G1557" t="s">
        <v>2728</v>
      </c>
      <c r="I1557" s="151" t="str">
        <f ca="1">IFERROR(VLOOKUP(ROWS($I$2:I1557),$A$2:$B$1572,2,0),"")</f>
        <v>Zoltan HENEZI</v>
      </c>
      <c r="K1557" s="151" t="str">
        <f t="shared" ca="1" si="24"/>
        <v>Zoltan HENEZI</v>
      </c>
    </row>
    <row r="1558" spans="1:11" x14ac:dyDescent="0.25">
      <c r="A1558" s="151">
        <f ca="1">IF(ISNUMBER(SEARCH('Resource Plan'!$C$10,B1558,1)),MAX($A$1:A1557)+1,0)</f>
        <v>1557</v>
      </c>
      <c r="B1558" t="s">
        <v>5174</v>
      </c>
      <c r="C1558" t="s">
        <v>5175</v>
      </c>
      <c r="D1558" t="s">
        <v>310</v>
      </c>
      <c r="E1558" t="s">
        <v>7267</v>
      </c>
      <c r="F1558" s="151" t="s">
        <v>2650</v>
      </c>
      <c r="G1558" t="s">
        <v>2716</v>
      </c>
      <c r="I1558" s="151" t="str">
        <f ca="1">IFERROR(VLOOKUP(ROWS($I$2:I1558),$A$2:$B$1572,2,0),"")</f>
        <v>Zoltan JECS</v>
      </c>
      <c r="K1558" s="151" t="str">
        <f t="shared" ca="1" si="24"/>
        <v>Zoltan JECS</v>
      </c>
    </row>
    <row r="1559" spans="1:11" x14ac:dyDescent="0.25">
      <c r="A1559" s="151">
        <f ca="1">IF(ISNUMBER(SEARCH('Resource Plan'!$C$10,B1559,1)),MAX($A$1:A1558)+1,0)</f>
        <v>1558</v>
      </c>
      <c r="B1559" t="s">
        <v>5363</v>
      </c>
      <c r="C1559" t="s">
        <v>5364</v>
      </c>
      <c r="D1559" t="s">
        <v>310</v>
      </c>
      <c r="E1559" t="s">
        <v>7267</v>
      </c>
      <c r="F1559" s="151" t="s">
        <v>2650</v>
      </c>
      <c r="G1559" t="s">
        <v>2716</v>
      </c>
      <c r="I1559" s="151" t="str">
        <f ca="1">IFERROR(VLOOKUP(ROWS($I$2:I1559),$A$2:$B$1572,2,0),"")</f>
        <v>Zoltan Keresztes</v>
      </c>
      <c r="K1559" s="151" t="str">
        <f t="shared" ca="1" si="24"/>
        <v>Zoltan Keresztes</v>
      </c>
    </row>
    <row r="1560" spans="1:11" x14ac:dyDescent="0.25">
      <c r="A1560" s="151">
        <f ca="1">IF(ISNUMBER(SEARCH('Resource Plan'!$C$10,B1560,1)),MAX($A$1:A1559)+1,0)</f>
        <v>1559</v>
      </c>
      <c r="B1560" t="s">
        <v>5278</v>
      </c>
      <c r="C1560" t="s">
        <v>5279</v>
      </c>
      <c r="D1560" t="s">
        <v>310</v>
      </c>
      <c r="E1560" t="s">
        <v>7267</v>
      </c>
      <c r="F1560" s="151" t="s">
        <v>2650</v>
      </c>
      <c r="G1560" t="s">
        <v>2716</v>
      </c>
      <c r="I1560" s="151" t="str">
        <f ca="1">IFERROR(VLOOKUP(ROWS($I$2:I1560),$A$2:$B$1572,2,0),"")</f>
        <v>Zoltan Kiss</v>
      </c>
      <c r="K1560" s="151" t="str">
        <f t="shared" ca="1" si="24"/>
        <v>Zoltan Kiss</v>
      </c>
    </row>
    <row r="1561" spans="1:11" x14ac:dyDescent="0.25">
      <c r="A1561" s="151">
        <f ca="1">IF(ISNUMBER(SEARCH('Resource Plan'!$C$10,B1561,1)),MAX($A$1:A1560)+1,0)</f>
        <v>1560</v>
      </c>
      <c r="B1561" t="s">
        <v>5254</v>
      </c>
      <c r="C1561" t="s">
        <v>5255</v>
      </c>
      <c r="D1561" t="s">
        <v>310</v>
      </c>
      <c r="E1561" t="s">
        <v>7267</v>
      </c>
      <c r="F1561" s="151" t="s">
        <v>2650</v>
      </c>
      <c r="G1561" t="s">
        <v>2986</v>
      </c>
      <c r="I1561" s="151" t="str">
        <f ca="1">IFERROR(VLOOKUP(ROWS($I$2:I1561),$A$2:$B$1572,2,0),"")</f>
        <v>Zoltan MATH</v>
      </c>
      <c r="K1561" s="151" t="str">
        <f t="shared" ca="1" si="24"/>
        <v>Zoltan MATH</v>
      </c>
    </row>
    <row r="1562" spans="1:11" x14ac:dyDescent="0.25">
      <c r="A1562" s="151">
        <f ca="1">IF(ISNUMBER(SEARCH('Resource Plan'!$C$10,B1562,1)),MAX($A$1:A1561)+1,0)</f>
        <v>1561</v>
      </c>
      <c r="B1562" t="s">
        <v>5182</v>
      </c>
      <c r="C1562" t="s">
        <v>5183</v>
      </c>
      <c r="D1562" t="s">
        <v>310</v>
      </c>
      <c r="E1562" t="s">
        <v>7267</v>
      </c>
      <c r="F1562" s="151" t="s">
        <v>2650</v>
      </c>
      <c r="G1562" t="s">
        <v>2716</v>
      </c>
      <c r="I1562" s="151" t="str">
        <f ca="1">IFERROR(VLOOKUP(ROWS($I$2:I1562),$A$2:$B$1572,2,0),"")</f>
        <v>Zoltan Papp</v>
      </c>
      <c r="K1562" s="151" t="str">
        <f t="shared" ca="1" si="24"/>
        <v>Zoltan Papp</v>
      </c>
    </row>
    <row r="1563" spans="1:11" x14ac:dyDescent="0.25">
      <c r="A1563" s="151">
        <f ca="1">IF(ISNUMBER(SEARCH('Resource Plan'!$C$10,B1563,1)),MAX($A$1:A1562)+1,0)</f>
        <v>1562</v>
      </c>
      <c r="B1563" t="s">
        <v>5238</v>
      </c>
      <c r="C1563" t="s">
        <v>5239</v>
      </c>
      <c r="D1563" t="s">
        <v>310</v>
      </c>
      <c r="E1563" t="s">
        <v>7267</v>
      </c>
      <c r="F1563" s="151" t="s">
        <v>2650</v>
      </c>
      <c r="G1563" t="s">
        <v>2716</v>
      </c>
      <c r="I1563" s="151" t="str">
        <f ca="1">IFERROR(VLOOKUP(ROWS($I$2:I1563),$A$2:$B$1572,2,0),"")</f>
        <v>Zoltan Siket</v>
      </c>
      <c r="K1563" s="151" t="str">
        <f t="shared" ca="1" si="24"/>
        <v>Zoltan Siket</v>
      </c>
    </row>
    <row r="1564" spans="1:11" x14ac:dyDescent="0.25">
      <c r="A1564" s="151">
        <f ca="1">IF(ISNUMBER(SEARCH('Resource Plan'!$C$10,B1564,1)),MAX($A$1:A1563)+1,0)</f>
        <v>1563</v>
      </c>
      <c r="B1564" t="s">
        <v>4657</v>
      </c>
      <c r="C1564" t="s">
        <v>4658</v>
      </c>
      <c r="D1564" t="s">
        <v>310</v>
      </c>
      <c r="E1564" t="s">
        <v>7267</v>
      </c>
      <c r="F1564" s="151" t="s">
        <v>2650</v>
      </c>
      <c r="G1564" t="s">
        <v>4379</v>
      </c>
      <c r="I1564" s="151" t="str">
        <f ca="1">IFERROR(VLOOKUP(ROWS($I$2:I1564),$A$2:$B$1572,2,0),"")</f>
        <v>Zoltan Szabo</v>
      </c>
      <c r="K1564" s="151" t="str">
        <f t="shared" ca="1" si="24"/>
        <v>Zoltan Szabo</v>
      </c>
    </row>
    <row r="1565" spans="1:11" x14ac:dyDescent="0.25">
      <c r="A1565" s="151">
        <f ca="1">IF(ISNUMBER(SEARCH('Resource Plan'!$C$10,B1565,1)),MAX($A$1:A1564)+1,0)</f>
        <v>1564</v>
      </c>
      <c r="B1565" t="s">
        <v>5146</v>
      </c>
      <c r="C1565" t="s">
        <v>5147</v>
      </c>
      <c r="D1565" t="s">
        <v>310</v>
      </c>
      <c r="E1565" t="s">
        <v>7267</v>
      </c>
      <c r="F1565" s="151" t="s">
        <v>2650</v>
      </c>
      <c r="G1565" t="s">
        <v>2721</v>
      </c>
      <c r="I1565" s="151" t="str">
        <f ca="1">IFERROR(VLOOKUP(ROWS($I$2:I1565),$A$2:$B$1572,2,0),"")</f>
        <v>Zoltan SZABO</v>
      </c>
      <c r="K1565" s="151" t="str">
        <f t="shared" ca="1" si="24"/>
        <v>Zoltan SZABO</v>
      </c>
    </row>
    <row r="1566" spans="1:11" x14ac:dyDescent="0.25">
      <c r="A1566" s="151">
        <f ca="1">IF(ISNUMBER(SEARCH('Resource Plan'!$C$10,B1566,1)),MAX($A$1:A1565)+1,0)</f>
        <v>1565</v>
      </c>
      <c r="B1566" t="s">
        <v>5212</v>
      </c>
      <c r="C1566" t="s">
        <v>5213</v>
      </c>
      <c r="D1566" t="s">
        <v>310</v>
      </c>
      <c r="E1566" t="s">
        <v>7267</v>
      </c>
      <c r="F1566" s="151" t="s">
        <v>2650</v>
      </c>
      <c r="G1566" t="s">
        <v>2716</v>
      </c>
      <c r="I1566" s="151" t="str">
        <f ca="1">IFERROR(VLOOKUP(ROWS($I$2:I1566),$A$2:$B$1572,2,0),"")</f>
        <v>Zsanett Kormanyos</v>
      </c>
      <c r="K1566" s="151" t="str">
        <f t="shared" ca="1" si="24"/>
        <v>Zsanett Kormanyos</v>
      </c>
    </row>
    <row r="1567" spans="1:11" x14ac:dyDescent="0.25">
      <c r="A1567" s="151">
        <f ca="1">IF(ISNUMBER(SEARCH('Resource Plan'!$C$10,B1567,1)),MAX($A$1:A1566)+1,0)</f>
        <v>1566</v>
      </c>
      <c r="B1567" t="s">
        <v>5365</v>
      </c>
      <c r="C1567" t="s">
        <v>5366</v>
      </c>
      <c r="D1567" t="s">
        <v>310</v>
      </c>
      <c r="E1567" t="s">
        <v>7267</v>
      </c>
      <c r="F1567" s="151" t="s">
        <v>2650</v>
      </c>
      <c r="G1567" t="s">
        <v>2716</v>
      </c>
      <c r="I1567" s="151" t="str">
        <f ca="1">IFERROR(VLOOKUP(ROWS($I$2:I1567),$A$2:$B$1572,2,0),"")</f>
        <v>Zsolt Dombi</v>
      </c>
      <c r="K1567" s="151" t="str">
        <f t="shared" ca="1" si="24"/>
        <v>Zsolt Dombi</v>
      </c>
    </row>
    <row r="1568" spans="1:11" x14ac:dyDescent="0.25">
      <c r="A1568" s="151">
        <f ca="1">IF(ISNUMBER(SEARCH('Resource Plan'!$C$10,B1568,1)),MAX($A$1:A1567)+1,0)</f>
        <v>1567</v>
      </c>
      <c r="B1568" t="s">
        <v>5299</v>
      </c>
      <c r="C1568" t="s">
        <v>5300</v>
      </c>
      <c r="D1568" t="s">
        <v>310</v>
      </c>
      <c r="E1568" t="s">
        <v>7267</v>
      </c>
      <c r="F1568" s="151" t="s">
        <v>2650</v>
      </c>
      <c r="G1568" t="s">
        <v>2716</v>
      </c>
      <c r="I1568" s="151" t="str">
        <f ca="1">IFERROR(VLOOKUP(ROWS($I$2:I1568),$A$2:$B$1572,2,0),"")</f>
        <v>Zsolt Kalman</v>
      </c>
      <c r="K1568" s="151" t="str">
        <f t="shared" ca="1" si="24"/>
        <v>Zsolt Kalman</v>
      </c>
    </row>
    <row r="1569" spans="1:11" x14ac:dyDescent="0.25">
      <c r="A1569" s="151">
        <f ca="1">IF(ISNUMBER(SEARCH('Resource Plan'!$C$10,B1569,1)),MAX($A$1:A1568)+1,0)</f>
        <v>1568</v>
      </c>
      <c r="B1569" t="s">
        <v>5407</v>
      </c>
      <c r="C1569" t="s">
        <v>5408</v>
      </c>
      <c r="D1569" t="s">
        <v>310</v>
      </c>
      <c r="E1569" t="s">
        <v>7267</v>
      </c>
      <c r="F1569" s="151" t="s">
        <v>2650</v>
      </c>
      <c r="G1569" t="s">
        <v>2716</v>
      </c>
      <c r="I1569" s="151" t="str">
        <f ca="1">IFERROR(VLOOKUP(ROWS($I$2:I1569),$A$2:$B$1572,2,0),"")</f>
        <v>Zsolt Schmidt</v>
      </c>
      <c r="K1569" s="151" t="str">
        <f t="shared" ca="1" si="24"/>
        <v>Zsolt Schmidt</v>
      </c>
    </row>
    <row r="1570" spans="1:11" x14ac:dyDescent="0.25">
      <c r="A1570" s="151">
        <f ca="1">IF(ISNUMBER(SEARCH('Resource Plan'!$C$10,B1570,1)),MAX($A$1:A1569)+1,0)</f>
        <v>1569</v>
      </c>
      <c r="B1570" t="s">
        <v>5339</v>
      </c>
      <c r="C1570" t="s">
        <v>5340</v>
      </c>
      <c r="D1570" t="s">
        <v>310</v>
      </c>
      <c r="E1570" t="s">
        <v>7267</v>
      </c>
      <c r="F1570" s="151" t="s">
        <v>2650</v>
      </c>
      <c r="G1570" t="s">
        <v>2716</v>
      </c>
      <c r="I1570" s="151" t="str">
        <f ca="1">IFERROR(VLOOKUP(ROWS($I$2:I1570),$A$2:$B$1572,2,0),"")</f>
        <v>Zsolt Suba</v>
      </c>
      <c r="K1570" s="151" t="str">
        <f t="shared" ca="1" si="24"/>
        <v>Zsolt Suba</v>
      </c>
    </row>
    <row r="1571" spans="1:11" x14ac:dyDescent="0.25">
      <c r="A1571" s="151">
        <f ca="1">IF(ISNUMBER(SEARCH('Resource Plan'!$C$10,B1571,1)),MAX($A$1:A1570)+1,0)</f>
        <v>1570</v>
      </c>
      <c r="B1571" t="s">
        <v>5383</v>
      </c>
      <c r="C1571" t="s">
        <v>5384</v>
      </c>
      <c r="D1571" t="s">
        <v>310</v>
      </c>
      <c r="E1571" t="s">
        <v>7267</v>
      </c>
      <c r="F1571" s="151" t="s">
        <v>2650</v>
      </c>
      <c r="G1571" t="s">
        <v>2716</v>
      </c>
      <c r="I1571" s="151" t="str">
        <f ca="1">IFERROR(VLOOKUP(ROWS($I$2:I1571),$A$2:$B$1572,2,0),"")</f>
        <v>Zsolt Varga</v>
      </c>
      <c r="K1571" s="151" t="str">
        <f t="shared" ca="1" si="24"/>
        <v>Zsolt Varga</v>
      </c>
    </row>
    <row r="1572" spans="1:11" x14ac:dyDescent="0.25">
      <c r="A1572" s="151">
        <f ca="1">IF(ISNUMBER(SEARCH('Resource Plan'!$C$10,B1572,1)),MAX($A$1:A1571)+1,0)</f>
        <v>1571</v>
      </c>
      <c r="B1572" t="s">
        <v>5493</v>
      </c>
      <c r="C1572" t="s">
        <v>5494</v>
      </c>
      <c r="D1572" t="s">
        <v>310</v>
      </c>
      <c r="E1572" t="s">
        <v>7267</v>
      </c>
      <c r="F1572" s="151" t="s">
        <v>2650</v>
      </c>
      <c r="G1572" t="s">
        <v>2716</v>
      </c>
      <c r="I1572" s="151" t="str">
        <f ca="1">IFERROR(VLOOKUP(ROWS($I$2:I1572),$A$2:$B$1572,2,0),"")</f>
        <v>Zsoltne Tusak</v>
      </c>
      <c r="K1572" s="151" t="str">
        <f t="shared" ca="1" si="24"/>
        <v>Zsoltne Tusak</v>
      </c>
    </row>
  </sheetData>
  <autoFilter ref="B1:G1572" xr:uid="{00000000-0009-0000-0000-000013000000}">
    <sortState xmlns:xlrd2="http://schemas.microsoft.com/office/spreadsheetml/2017/richdata2" ref="B2:G1498">
      <sortCondition ref="B1:B1498"/>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0">
    <tabColor rgb="FFFF5050"/>
  </sheetPr>
  <dimension ref="B1:FW850"/>
  <sheetViews>
    <sheetView showGridLines="0" zoomScale="80" zoomScaleNormal="80" workbookViewId="0">
      <selection activeCell="D14" sqref="D14"/>
    </sheetView>
  </sheetViews>
  <sheetFormatPr defaultRowHeight="15" x14ac:dyDescent="0.25"/>
  <cols>
    <col min="1" max="1" width="2.5703125" customWidth="1"/>
    <col min="2" max="2" width="11.5703125" customWidth="1"/>
    <col min="3" max="4" width="10.7109375" style="151" customWidth="1"/>
    <col min="5" max="5" width="19.7109375" customWidth="1"/>
    <col min="6" max="6" width="17.85546875" customWidth="1"/>
    <col min="7" max="7" width="21.28515625" customWidth="1"/>
    <col min="8" max="8" width="21.42578125" customWidth="1"/>
    <col min="9" max="9" width="19.5703125" customWidth="1"/>
    <col min="10" max="10" width="16.7109375" customWidth="1"/>
    <col min="11" max="11" width="18" customWidth="1"/>
    <col min="12" max="13" width="18.5703125" customWidth="1"/>
    <col min="14" max="14" width="13.140625" customWidth="1"/>
    <col min="15" max="15" width="15.85546875" customWidth="1"/>
    <col min="16" max="17" width="15.7109375" customWidth="1"/>
    <col min="18" max="18" width="15.140625" customWidth="1"/>
    <col min="19" max="19" width="19.5703125" customWidth="1"/>
    <col min="20" max="20" width="19.5703125" style="151" customWidth="1"/>
    <col min="21" max="21" width="17.42578125" style="151" customWidth="1"/>
    <col min="22" max="22" width="16.7109375" customWidth="1"/>
    <col min="23" max="23" width="14.5703125" style="151" customWidth="1"/>
    <col min="24" max="24" width="15.28515625" customWidth="1"/>
    <col min="25" max="25" width="7.28515625" customWidth="1"/>
    <col min="31" max="31" width="10.28515625" customWidth="1"/>
  </cols>
  <sheetData>
    <row r="1" spans="2:179" ht="44.25" customHeight="1" x14ac:dyDescent="0.25">
      <c r="B1" s="725"/>
      <c r="C1" s="725"/>
      <c r="D1" s="725"/>
      <c r="E1" s="725"/>
      <c r="F1" s="725"/>
      <c r="G1" s="725"/>
      <c r="H1" s="725"/>
      <c r="I1" s="725"/>
      <c r="J1" s="725"/>
      <c r="K1" s="725"/>
      <c r="L1" s="725"/>
      <c r="M1" s="725"/>
      <c r="N1" s="725"/>
      <c r="O1" s="725"/>
    </row>
    <row r="3" spans="2:179" ht="52.5" customHeight="1" x14ac:dyDescent="0.25">
      <c r="B3" s="2561" t="s">
        <v>1888</v>
      </c>
      <c r="C3" s="2561"/>
      <c r="D3" s="2561"/>
      <c r="E3" s="2561"/>
      <c r="F3" s="2561"/>
      <c r="G3" s="2561"/>
      <c r="H3" s="2561"/>
      <c r="I3" s="2561"/>
      <c r="J3" s="2561"/>
      <c r="K3" s="2561"/>
      <c r="L3" s="2561"/>
      <c r="M3" s="2561"/>
      <c r="N3" s="2561"/>
      <c r="O3" s="2561"/>
      <c r="P3" s="110"/>
      <c r="Q3" s="110"/>
      <c r="R3" s="110"/>
      <c r="S3" s="110"/>
      <c r="T3" s="110"/>
      <c r="U3" s="110"/>
      <c r="V3" s="110"/>
      <c r="W3" s="110"/>
      <c r="X3" s="110"/>
    </row>
    <row r="4" spans="2:179" ht="22.5" customHeight="1" x14ac:dyDescent="0.25">
      <c r="Y4" s="2867" t="s">
        <v>1896</v>
      </c>
      <c r="Z4" s="2867"/>
      <c r="AA4" s="2867"/>
      <c r="AB4" s="2867"/>
      <c r="AC4" s="2867"/>
      <c r="AD4" s="2867"/>
      <c r="AE4" s="2867"/>
      <c r="AF4" s="2867"/>
      <c r="AG4" s="2867"/>
      <c r="AH4" s="2867"/>
      <c r="AI4" s="2867"/>
      <c r="AJ4" s="2867"/>
      <c r="AK4" s="2867"/>
      <c r="AL4" s="2867"/>
      <c r="AM4" s="2867"/>
      <c r="AN4" s="2867"/>
      <c r="AO4" s="2867"/>
      <c r="AP4" s="2867"/>
      <c r="AQ4" s="2867"/>
      <c r="AR4" s="2867"/>
      <c r="AS4" s="2867"/>
      <c r="AT4" s="2867"/>
      <c r="AU4" s="2867"/>
      <c r="AV4" s="2867"/>
      <c r="AW4" s="2867"/>
      <c r="AX4" s="2867"/>
      <c r="AY4" s="2867"/>
      <c r="AZ4" s="2867"/>
      <c r="BA4" s="2867"/>
      <c r="BB4" s="2867"/>
      <c r="BC4" s="2867"/>
      <c r="BD4" s="2867"/>
      <c r="BE4" s="2867"/>
      <c r="BF4" s="2867"/>
      <c r="BG4" s="2867"/>
      <c r="BH4" s="2867"/>
      <c r="BI4" s="2867"/>
      <c r="BJ4" s="2867"/>
      <c r="BK4" s="2867"/>
      <c r="BL4" s="2867"/>
      <c r="BM4" s="2867"/>
      <c r="BN4" s="2867"/>
      <c r="BO4" s="2867"/>
      <c r="BP4" s="2867"/>
      <c r="BQ4" s="2867"/>
      <c r="BR4" s="2867"/>
      <c r="BS4" s="2867"/>
      <c r="BT4" s="2867"/>
      <c r="BU4" s="2867"/>
      <c r="BV4" s="2867"/>
      <c r="BW4" s="2867"/>
      <c r="BX4" s="2867"/>
      <c r="BY4" s="2867"/>
      <c r="BZ4" s="2867"/>
      <c r="CA4" s="2867"/>
      <c r="CB4" s="2867"/>
      <c r="CC4" s="2867"/>
      <c r="CD4" s="2867"/>
      <c r="CE4" s="2867"/>
      <c r="CF4" s="2867"/>
      <c r="CG4" s="2867"/>
      <c r="CH4" s="2867"/>
      <c r="CI4" s="2867"/>
      <c r="CJ4" s="2867"/>
      <c r="CK4" s="2867"/>
      <c r="CL4" s="2867"/>
      <c r="CM4" s="2867"/>
      <c r="CN4" s="2867"/>
      <c r="CO4" s="2867"/>
      <c r="CP4" s="2867"/>
      <c r="CQ4" s="2867"/>
      <c r="CR4" s="2867"/>
      <c r="CS4" s="2867"/>
      <c r="CT4" s="2867"/>
      <c r="CU4" s="2867"/>
      <c r="CV4" s="2867"/>
      <c r="CW4" s="2867"/>
      <c r="CX4" s="2867"/>
      <c r="CY4" s="2867"/>
      <c r="CZ4" s="2867"/>
      <c r="DA4" s="2867"/>
      <c r="DB4" s="2867"/>
      <c r="DC4" s="2867"/>
      <c r="DD4" s="2867"/>
      <c r="DE4" s="2867"/>
      <c r="DF4" s="2867"/>
      <c r="DG4" s="2867"/>
      <c r="DH4" s="2867"/>
      <c r="DI4" s="2867"/>
      <c r="DJ4" s="2867"/>
      <c r="DK4" s="2867"/>
      <c r="DL4" s="2867"/>
      <c r="DM4" s="2867"/>
      <c r="DN4" s="2867"/>
      <c r="DO4" s="2867"/>
      <c r="DP4" s="2867"/>
      <c r="DQ4" s="2867"/>
      <c r="DR4" s="2867"/>
      <c r="DS4" s="2867"/>
      <c r="DT4" s="2867"/>
      <c r="DU4" s="2867"/>
      <c r="DV4" s="2867"/>
      <c r="DW4" s="2867"/>
      <c r="DX4" s="2867"/>
      <c r="DY4" s="2867"/>
      <c r="DZ4" s="2867"/>
      <c r="EA4" s="2867"/>
      <c r="EB4" s="2867"/>
      <c r="EC4" s="2867"/>
      <c r="ED4" s="2867"/>
      <c r="EE4" s="2867"/>
      <c r="EF4" s="2867"/>
      <c r="EG4" s="2867"/>
      <c r="EH4" s="2867"/>
      <c r="EI4" s="2867"/>
      <c r="EJ4" s="2867"/>
      <c r="EK4" s="2867"/>
      <c r="EL4" s="2867"/>
      <c r="EM4" s="2867"/>
      <c r="EN4" s="2867"/>
      <c r="EO4" s="2867"/>
      <c r="EP4" s="2867"/>
      <c r="EQ4" s="2867"/>
      <c r="ER4" s="2867"/>
      <c r="ES4" s="2867"/>
      <c r="ET4" s="2867"/>
      <c r="EU4" s="2867"/>
      <c r="EV4" s="2867"/>
      <c r="EW4" s="2867"/>
      <c r="EX4" s="2867"/>
      <c r="EY4" s="2867"/>
      <c r="EZ4" s="2867"/>
      <c r="FA4" s="2867"/>
      <c r="FB4" s="2867"/>
      <c r="FC4" s="2867"/>
      <c r="FD4" s="2867"/>
      <c r="FE4" s="2867"/>
      <c r="FF4" s="2867"/>
      <c r="FG4" s="2867"/>
      <c r="FH4" s="2867"/>
      <c r="FI4" s="2867"/>
      <c r="FJ4" s="2867"/>
      <c r="FK4" s="2867"/>
      <c r="FL4" s="2867"/>
      <c r="FM4" s="2867"/>
      <c r="FN4" s="2867"/>
      <c r="FO4" s="2867"/>
      <c r="FP4" s="2867"/>
      <c r="FQ4" s="2867"/>
      <c r="FR4" s="2867"/>
      <c r="FS4" s="2867"/>
      <c r="FT4" s="2867"/>
      <c r="FU4" s="2867"/>
      <c r="FV4" s="2867"/>
      <c r="FW4" s="2867"/>
    </row>
    <row r="5" spans="2:179" ht="23.25" customHeight="1" x14ac:dyDescent="0.25">
      <c r="Y5" s="757">
        <f>Y10</f>
        <v>0</v>
      </c>
      <c r="Z5" s="758">
        <f xml:space="preserve"> IF(AND(MONTH(Z10)=1,DAY(Z10)&lt;=7),Z10,"")</f>
        <v>7</v>
      </c>
      <c r="AA5" s="758" t="str">
        <f t="shared" ref="AA5:CL5" si="0" xml:space="preserve"> IF(AND(MONTH(AA10)=1,DAY(AA10)&lt;=7),AA10,"")</f>
        <v/>
      </c>
      <c r="AB5" s="758" t="str">
        <f t="shared" si="0"/>
        <v/>
      </c>
      <c r="AC5" s="758" t="str">
        <f t="shared" si="0"/>
        <v/>
      </c>
      <c r="AD5" s="758" t="str">
        <f t="shared" si="0"/>
        <v/>
      </c>
      <c r="AE5" s="758" t="str">
        <f t="shared" si="0"/>
        <v/>
      </c>
      <c r="AF5" s="758" t="str">
        <f t="shared" si="0"/>
        <v/>
      </c>
      <c r="AG5" s="758" t="str">
        <f t="shared" si="0"/>
        <v/>
      </c>
      <c r="AH5" s="758" t="str">
        <f t="shared" si="0"/>
        <v/>
      </c>
      <c r="AI5" s="758" t="str">
        <f t="shared" si="0"/>
        <v/>
      </c>
      <c r="AJ5" s="758" t="str">
        <f t="shared" si="0"/>
        <v/>
      </c>
      <c r="AK5" s="758" t="str">
        <f t="shared" si="0"/>
        <v/>
      </c>
      <c r="AL5" s="758" t="str">
        <f t="shared" si="0"/>
        <v/>
      </c>
      <c r="AM5" s="758" t="str">
        <f t="shared" si="0"/>
        <v/>
      </c>
      <c r="AN5" s="758" t="str">
        <f t="shared" si="0"/>
        <v/>
      </c>
      <c r="AO5" s="758" t="str">
        <f t="shared" si="0"/>
        <v/>
      </c>
      <c r="AP5" s="758" t="str">
        <f t="shared" si="0"/>
        <v/>
      </c>
      <c r="AQ5" s="758" t="str">
        <f t="shared" si="0"/>
        <v/>
      </c>
      <c r="AR5" s="758" t="str">
        <f t="shared" si="0"/>
        <v/>
      </c>
      <c r="AS5" s="758" t="str">
        <f t="shared" si="0"/>
        <v/>
      </c>
      <c r="AT5" s="758" t="str">
        <f t="shared" si="0"/>
        <v/>
      </c>
      <c r="AU5" s="758" t="str">
        <f t="shared" si="0"/>
        <v/>
      </c>
      <c r="AV5" s="758" t="str">
        <f t="shared" si="0"/>
        <v/>
      </c>
      <c r="AW5" s="758" t="str">
        <f t="shared" si="0"/>
        <v/>
      </c>
      <c r="AX5" s="758" t="str">
        <f t="shared" si="0"/>
        <v/>
      </c>
      <c r="AY5" s="758" t="str">
        <f t="shared" si="0"/>
        <v/>
      </c>
      <c r="AZ5" s="758" t="str">
        <f t="shared" si="0"/>
        <v/>
      </c>
      <c r="BA5" s="758" t="str">
        <f t="shared" si="0"/>
        <v/>
      </c>
      <c r="BB5" s="758" t="str">
        <f t="shared" si="0"/>
        <v/>
      </c>
      <c r="BC5" s="758" t="str">
        <f t="shared" si="0"/>
        <v/>
      </c>
      <c r="BD5" s="758" t="str">
        <f t="shared" si="0"/>
        <v/>
      </c>
      <c r="BE5" s="758" t="str">
        <f t="shared" si="0"/>
        <v/>
      </c>
      <c r="BF5" s="758" t="str">
        <f t="shared" si="0"/>
        <v/>
      </c>
      <c r="BG5" s="758" t="str">
        <f t="shared" si="0"/>
        <v/>
      </c>
      <c r="BH5" s="758" t="str">
        <f t="shared" si="0"/>
        <v/>
      </c>
      <c r="BI5" s="758" t="str">
        <f t="shared" si="0"/>
        <v/>
      </c>
      <c r="BJ5" s="758" t="str">
        <f t="shared" si="0"/>
        <v/>
      </c>
      <c r="BK5" s="758" t="str">
        <f t="shared" si="0"/>
        <v/>
      </c>
      <c r="BL5" s="758" t="str">
        <f t="shared" si="0"/>
        <v/>
      </c>
      <c r="BM5" s="758" t="str">
        <f t="shared" si="0"/>
        <v/>
      </c>
      <c r="BN5" s="758" t="str">
        <f t="shared" si="0"/>
        <v/>
      </c>
      <c r="BO5" s="758" t="str">
        <f t="shared" si="0"/>
        <v/>
      </c>
      <c r="BP5" s="758" t="str">
        <f t="shared" si="0"/>
        <v/>
      </c>
      <c r="BQ5" s="758" t="str">
        <f t="shared" si="0"/>
        <v/>
      </c>
      <c r="BR5" s="758" t="str">
        <f t="shared" si="0"/>
        <v/>
      </c>
      <c r="BS5" s="758" t="str">
        <f t="shared" si="0"/>
        <v/>
      </c>
      <c r="BT5" s="758" t="str">
        <f t="shared" si="0"/>
        <v/>
      </c>
      <c r="BU5" s="758" t="str">
        <f t="shared" si="0"/>
        <v/>
      </c>
      <c r="BV5" s="758" t="str">
        <f t="shared" si="0"/>
        <v/>
      </c>
      <c r="BW5" s="758" t="str">
        <f t="shared" si="0"/>
        <v/>
      </c>
      <c r="BX5" s="758" t="str">
        <f t="shared" si="0"/>
        <v/>
      </c>
      <c r="BY5" s="758" t="str">
        <f t="shared" si="0"/>
        <v/>
      </c>
      <c r="BZ5" s="758">
        <f t="shared" si="0"/>
        <v>371</v>
      </c>
      <c r="CA5" s="758" t="str">
        <f t="shared" si="0"/>
        <v/>
      </c>
      <c r="CB5" s="758" t="str">
        <f t="shared" si="0"/>
        <v/>
      </c>
      <c r="CC5" s="758" t="str">
        <f t="shared" si="0"/>
        <v/>
      </c>
      <c r="CD5" s="758" t="str">
        <f t="shared" si="0"/>
        <v/>
      </c>
      <c r="CE5" s="758" t="str">
        <f t="shared" si="0"/>
        <v/>
      </c>
      <c r="CF5" s="758" t="str">
        <f t="shared" si="0"/>
        <v/>
      </c>
      <c r="CG5" s="758" t="str">
        <f t="shared" si="0"/>
        <v/>
      </c>
      <c r="CH5" s="758" t="str">
        <f t="shared" si="0"/>
        <v/>
      </c>
      <c r="CI5" s="758" t="str">
        <f t="shared" si="0"/>
        <v/>
      </c>
      <c r="CJ5" s="758" t="str">
        <f t="shared" si="0"/>
        <v/>
      </c>
      <c r="CK5" s="758" t="str">
        <f t="shared" si="0"/>
        <v/>
      </c>
      <c r="CL5" s="758" t="str">
        <f t="shared" si="0"/>
        <v/>
      </c>
      <c r="CM5" s="758" t="str">
        <f t="shared" ref="CM5:EX5" si="1" xml:space="preserve"> IF(AND(MONTH(CM10)=1,DAY(CM10)&lt;=7),CM10,"")</f>
        <v/>
      </c>
      <c r="CN5" s="758" t="str">
        <f t="shared" si="1"/>
        <v/>
      </c>
      <c r="CO5" s="758" t="str">
        <f t="shared" si="1"/>
        <v/>
      </c>
      <c r="CP5" s="758" t="str">
        <f t="shared" si="1"/>
        <v/>
      </c>
      <c r="CQ5" s="758" t="str">
        <f t="shared" si="1"/>
        <v/>
      </c>
      <c r="CR5" s="758" t="str">
        <f t="shared" si="1"/>
        <v/>
      </c>
      <c r="CS5" s="758" t="str">
        <f t="shared" si="1"/>
        <v/>
      </c>
      <c r="CT5" s="758" t="str">
        <f t="shared" si="1"/>
        <v/>
      </c>
      <c r="CU5" s="758" t="str">
        <f t="shared" si="1"/>
        <v/>
      </c>
      <c r="CV5" s="758" t="str">
        <f t="shared" si="1"/>
        <v/>
      </c>
      <c r="CW5" s="758" t="str">
        <f t="shared" si="1"/>
        <v/>
      </c>
      <c r="CX5" s="758" t="str">
        <f t="shared" si="1"/>
        <v/>
      </c>
      <c r="CY5" s="758" t="str">
        <f t="shared" si="1"/>
        <v/>
      </c>
      <c r="CZ5" s="758" t="str">
        <f t="shared" si="1"/>
        <v/>
      </c>
      <c r="DA5" s="758" t="str">
        <f t="shared" si="1"/>
        <v/>
      </c>
      <c r="DB5" s="758" t="str">
        <f t="shared" si="1"/>
        <v/>
      </c>
      <c r="DC5" s="758" t="str">
        <f t="shared" si="1"/>
        <v/>
      </c>
      <c r="DD5" s="758" t="str">
        <f t="shared" si="1"/>
        <v/>
      </c>
      <c r="DE5" s="758" t="str">
        <f t="shared" si="1"/>
        <v/>
      </c>
      <c r="DF5" s="758" t="str">
        <f t="shared" si="1"/>
        <v/>
      </c>
      <c r="DG5" s="758" t="str">
        <f t="shared" si="1"/>
        <v/>
      </c>
      <c r="DH5" s="758" t="str">
        <f t="shared" si="1"/>
        <v/>
      </c>
      <c r="DI5" s="758" t="str">
        <f t="shared" si="1"/>
        <v/>
      </c>
      <c r="DJ5" s="758" t="str">
        <f t="shared" si="1"/>
        <v/>
      </c>
      <c r="DK5" s="758" t="str">
        <f t="shared" si="1"/>
        <v/>
      </c>
      <c r="DL5" s="758" t="str">
        <f t="shared" si="1"/>
        <v/>
      </c>
      <c r="DM5" s="758" t="str">
        <f t="shared" si="1"/>
        <v/>
      </c>
      <c r="DN5" s="758" t="str">
        <f t="shared" si="1"/>
        <v/>
      </c>
      <c r="DO5" s="758" t="str">
        <f t="shared" si="1"/>
        <v/>
      </c>
      <c r="DP5" s="758" t="str">
        <f t="shared" si="1"/>
        <v/>
      </c>
      <c r="DQ5" s="758" t="str">
        <f t="shared" si="1"/>
        <v/>
      </c>
      <c r="DR5" s="758" t="str">
        <f t="shared" si="1"/>
        <v/>
      </c>
      <c r="DS5" s="758" t="str">
        <f t="shared" si="1"/>
        <v/>
      </c>
      <c r="DT5" s="758" t="str">
        <f t="shared" si="1"/>
        <v/>
      </c>
      <c r="DU5" s="758" t="str">
        <f t="shared" si="1"/>
        <v/>
      </c>
      <c r="DV5" s="758" t="str">
        <f t="shared" si="1"/>
        <v/>
      </c>
      <c r="DW5" s="758" t="str">
        <f t="shared" si="1"/>
        <v/>
      </c>
      <c r="DX5" s="758" t="str">
        <f t="shared" si="1"/>
        <v/>
      </c>
      <c r="DY5" s="758" t="str">
        <f t="shared" si="1"/>
        <v/>
      </c>
      <c r="DZ5" s="758">
        <f t="shared" si="1"/>
        <v>735</v>
      </c>
      <c r="EA5" s="758" t="str">
        <f t="shared" si="1"/>
        <v/>
      </c>
      <c r="EB5" s="758" t="str">
        <f t="shared" si="1"/>
        <v/>
      </c>
      <c r="EC5" s="758" t="str">
        <f t="shared" si="1"/>
        <v/>
      </c>
      <c r="ED5" s="758" t="str">
        <f t="shared" si="1"/>
        <v/>
      </c>
      <c r="EE5" s="758" t="str">
        <f t="shared" si="1"/>
        <v/>
      </c>
      <c r="EF5" s="758" t="str">
        <f t="shared" si="1"/>
        <v/>
      </c>
      <c r="EG5" s="758" t="str">
        <f t="shared" si="1"/>
        <v/>
      </c>
      <c r="EH5" s="758" t="str">
        <f t="shared" si="1"/>
        <v/>
      </c>
      <c r="EI5" s="758" t="str">
        <f t="shared" si="1"/>
        <v/>
      </c>
      <c r="EJ5" s="758" t="str">
        <f t="shared" si="1"/>
        <v/>
      </c>
      <c r="EK5" s="758" t="str">
        <f t="shared" si="1"/>
        <v/>
      </c>
      <c r="EL5" s="758" t="str">
        <f t="shared" si="1"/>
        <v/>
      </c>
      <c r="EM5" s="758" t="str">
        <f t="shared" si="1"/>
        <v/>
      </c>
      <c r="EN5" s="758" t="str">
        <f t="shared" si="1"/>
        <v/>
      </c>
      <c r="EO5" s="758" t="str">
        <f t="shared" si="1"/>
        <v/>
      </c>
      <c r="EP5" s="758" t="str">
        <f t="shared" si="1"/>
        <v/>
      </c>
      <c r="EQ5" s="758" t="str">
        <f t="shared" si="1"/>
        <v/>
      </c>
      <c r="ER5" s="758" t="str">
        <f t="shared" si="1"/>
        <v/>
      </c>
      <c r="ES5" s="758" t="str">
        <f t="shared" si="1"/>
        <v/>
      </c>
      <c r="ET5" s="758" t="str">
        <f t="shared" si="1"/>
        <v/>
      </c>
      <c r="EU5" s="758" t="str">
        <f t="shared" si="1"/>
        <v/>
      </c>
      <c r="EV5" s="758" t="str">
        <f t="shared" si="1"/>
        <v/>
      </c>
      <c r="EW5" s="758" t="str">
        <f t="shared" si="1"/>
        <v/>
      </c>
      <c r="EX5" s="758" t="str">
        <f t="shared" si="1"/>
        <v/>
      </c>
      <c r="EY5" s="758" t="str">
        <f t="shared" ref="EY5:FW5" si="2" xml:space="preserve"> IF(AND(MONTH(EY10)=1,DAY(EY10)&lt;=7),EY10,"")</f>
        <v/>
      </c>
      <c r="EZ5" s="758" t="str">
        <f t="shared" si="2"/>
        <v/>
      </c>
      <c r="FA5" s="758" t="str">
        <f t="shared" si="2"/>
        <v/>
      </c>
      <c r="FB5" s="758" t="str">
        <f t="shared" si="2"/>
        <v/>
      </c>
      <c r="FC5" s="758" t="str">
        <f t="shared" si="2"/>
        <v/>
      </c>
      <c r="FD5" s="758" t="str">
        <f t="shared" si="2"/>
        <v/>
      </c>
      <c r="FE5" s="758" t="str">
        <f t="shared" si="2"/>
        <v/>
      </c>
      <c r="FF5" s="758" t="str">
        <f t="shared" si="2"/>
        <v/>
      </c>
      <c r="FG5" s="758" t="str">
        <f t="shared" si="2"/>
        <v/>
      </c>
      <c r="FH5" s="758" t="str">
        <f t="shared" si="2"/>
        <v/>
      </c>
      <c r="FI5" s="758" t="str">
        <f t="shared" si="2"/>
        <v/>
      </c>
      <c r="FJ5" s="758" t="str">
        <f t="shared" si="2"/>
        <v/>
      </c>
      <c r="FK5" s="758" t="str">
        <f t="shared" si="2"/>
        <v/>
      </c>
      <c r="FL5" s="758" t="str">
        <f t="shared" si="2"/>
        <v/>
      </c>
      <c r="FM5" s="758" t="str">
        <f t="shared" si="2"/>
        <v/>
      </c>
      <c r="FN5" s="758" t="str">
        <f t="shared" si="2"/>
        <v/>
      </c>
      <c r="FO5" s="758" t="str">
        <f t="shared" si="2"/>
        <v/>
      </c>
      <c r="FP5" s="758" t="str">
        <f t="shared" si="2"/>
        <v/>
      </c>
      <c r="FQ5" s="758" t="str">
        <f t="shared" si="2"/>
        <v/>
      </c>
      <c r="FR5" s="758" t="str">
        <f t="shared" si="2"/>
        <v/>
      </c>
      <c r="FS5" s="758" t="str">
        <f t="shared" si="2"/>
        <v/>
      </c>
      <c r="FT5" s="758" t="str">
        <f t="shared" si="2"/>
        <v/>
      </c>
      <c r="FU5" s="758" t="str">
        <f t="shared" si="2"/>
        <v/>
      </c>
      <c r="FV5" s="758" t="str">
        <f t="shared" si="2"/>
        <v/>
      </c>
      <c r="FW5" s="758" t="str">
        <f t="shared" si="2"/>
        <v/>
      </c>
    </row>
    <row r="6" spans="2:179" ht="32.25" customHeight="1" x14ac:dyDescent="0.25">
      <c r="Y6" s="759" t="str">
        <f>IF(INT(MONTH(Y10))=12,"Q4" &amp;" "&amp; YEAR(Y10),"Q"&amp;INT((MONTH(Y10)/3)+1) &amp;" "&amp;YEAR(Y10))</f>
        <v>Q1 1900</v>
      </c>
      <c r="Z6" s="760" t="str">
        <f>IF(AND(OR(MONTH(Z10)=1,MONTH(Z10)=4,MONTH(Z10)=7,MONTH(Z10)=10),DAY(Z10)&lt;=7),"Q"&amp;INT((MONTH(Z10)/3)+1) &amp;" "&amp;YEAR(Z10)," ")</f>
        <v>Q1 1900</v>
      </c>
      <c r="AA6" s="760" t="str">
        <f t="shared" ref="AA6:CL6" si="3">IF(AND(OR(MONTH(AA10)=1,MONTH(AA10)=4,MONTH(AA10)=7,MONTH(AA10)=10),DAY(AA10)&lt;=7),"Q"&amp;INT((MONTH(AA10)/3)+1) &amp;" "&amp;YEAR(AA10)," ")</f>
        <v xml:space="preserve"> </v>
      </c>
      <c r="AB6" s="760" t="str">
        <f t="shared" si="3"/>
        <v xml:space="preserve"> </v>
      </c>
      <c r="AC6" s="760" t="str">
        <f t="shared" si="3"/>
        <v xml:space="preserve"> </v>
      </c>
      <c r="AD6" s="760" t="str">
        <f t="shared" si="3"/>
        <v xml:space="preserve"> </v>
      </c>
      <c r="AE6" s="760" t="str">
        <f t="shared" si="3"/>
        <v xml:space="preserve"> </v>
      </c>
      <c r="AF6" s="760" t="str">
        <f t="shared" si="3"/>
        <v xml:space="preserve"> </v>
      </c>
      <c r="AG6" s="760" t="str">
        <f t="shared" si="3"/>
        <v xml:space="preserve"> </v>
      </c>
      <c r="AH6" s="760" t="str">
        <f t="shared" si="3"/>
        <v xml:space="preserve"> </v>
      </c>
      <c r="AI6" s="760" t="str">
        <f t="shared" si="3"/>
        <v xml:space="preserve"> </v>
      </c>
      <c r="AJ6" s="760" t="str">
        <f t="shared" si="3"/>
        <v xml:space="preserve"> </v>
      </c>
      <c r="AK6" s="760" t="str">
        <f t="shared" si="3"/>
        <v xml:space="preserve"> </v>
      </c>
      <c r="AL6" s="760" t="str">
        <f t="shared" si="3"/>
        <v xml:space="preserve"> </v>
      </c>
      <c r="AM6" s="760" t="str">
        <f t="shared" si="3"/>
        <v>Q2 1900</v>
      </c>
      <c r="AN6" s="760" t="str">
        <f t="shared" si="3"/>
        <v xml:space="preserve"> </v>
      </c>
      <c r="AO6" s="760" t="str">
        <f t="shared" si="3"/>
        <v xml:space="preserve"> </v>
      </c>
      <c r="AP6" s="760" t="str">
        <f t="shared" si="3"/>
        <v xml:space="preserve"> </v>
      </c>
      <c r="AQ6" s="760" t="str">
        <f t="shared" si="3"/>
        <v xml:space="preserve"> </v>
      </c>
      <c r="AR6" s="760" t="str">
        <f t="shared" si="3"/>
        <v xml:space="preserve"> </v>
      </c>
      <c r="AS6" s="760" t="str">
        <f t="shared" si="3"/>
        <v xml:space="preserve"> </v>
      </c>
      <c r="AT6" s="760" t="str">
        <f t="shared" si="3"/>
        <v xml:space="preserve"> </v>
      </c>
      <c r="AU6" s="760" t="str">
        <f t="shared" si="3"/>
        <v xml:space="preserve"> </v>
      </c>
      <c r="AV6" s="760" t="str">
        <f t="shared" si="3"/>
        <v xml:space="preserve"> </v>
      </c>
      <c r="AW6" s="760" t="str">
        <f t="shared" si="3"/>
        <v xml:space="preserve"> </v>
      </c>
      <c r="AX6" s="760" t="str">
        <f t="shared" si="3"/>
        <v xml:space="preserve"> </v>
      </c>
      <c r="AY6" s="760" t="str">
        <f t="shared" si="3"/>
        <v xml:space="preserve"> </v>
      </c>
      <c r="AZ6" s="760" t="str">
        <f t="shared" si="3"/>
        <v>Q3 1900</v>
      </c>
      <c r="BA6" s="760" t="str">
        <f t="shared" si="3"/>
        <v xml:space="preserve"> </v>
      </c>
      <c r="BB6" s="760" t="str">
        <f t="shared" si="3"/>
        <v xml:space="preserve"> </v>
      </c>
      <c r="BC6" s="760" t="str">
        <f t="shared" si="3"/>
        <v xml:space="preserve"> </v>
      </c>
      <c r="BD6" s="760" t="str">
        <f t="shared" si="3"/>
        <v xml:space="preserve"> </v>
      </c>
      <c r="BE6" s="760" t="str">
        <f t="shared" si="3"/>
        <v xml:space="preserve"> </v>
      </c>
      <c r="BF6" s="760" t="str">
        <f t="shared" si="3"/>
        <v xml:space="preserve"> </v>
      </c>
      <c r="BG6" s="760" t="str">
        <f t="shared" si="3"/>
        <v xml:space="preserve"> </v>
      </c>
      <c r="BH6" s="760" t="str">
        <f t="shared" si="3"/>
        <v xml:space="preserve"> </v>
      </c>
      <c r="BI6" s="760" t="str">
        <f t="shared" si="3"/>
        <v xml:space="preserve"> </v>
      </c>
      <c r="BJ6" s="760" t="str">
        <f t="shared" si="3"/>
        <v xml:space="preserve"> </v>
      </c>
      <c r="BK6" s="760" t="str">
        <f t="shared" si="3"/>
        <v xml:space="preserve"> </v>
      </c>
      <c r="BL6" s="760" t="str">
        <f t="shared" si="3"/>
        <v xml:space="preserve"> </v>
      </c>
      <c r="BM6" s="760" t="str">
        <f t="shared" si="3"/>
        <v>Q4 1900</v>
      </c>
      <c r="BN6" s="760" t="str">
        <f t="shared" si="3"/>
        <v xml:space="preserve"> </v>
      </c>
      <c r="BO6" s="760" t="str">
        <f t="shared" si="3"/>
        <v xml:space="preserve"> </v>
      </c>
      <c r="BP6" s="760" t="str">
        <f t="shared" si="3"/>
        <v xml:space="preserve"> </v>
      </c>
      <c r="BQ6" s="760" t="str">
        <f t="shared" si="3"/>
        <v xml:space="preserve"> </v>
      </c>
      <c r="BR6" s="760" t="str">
        <f t="shared" si="3"/>
        <v xml:space="preserve"> </v>
      </c>
      <c r="BS6" s="760" t="str">
        <f t="shared" si="3"/>
        <v xml:space="preserve"> </v>
      </c>
      <c r="BT6" s="760" t="str">
        <f t="shared" si="3"/>
        <v xml:space="preserve"> </v>
      </c>
      <c r="BU6" s="760" t="str">
        <f t="shared" si="3"/>
        <v xml:space="preserve"> </v>
      </c>
      <c r="BV6" s="760" t="str">
        <f t="shared" si="3"/>
        <v xml:space="preserve"> </v>
      </c>
      <c r="BW6" s="760" t="str">
        <f t="shared" si="3"/>
        <v xml:space="preserve"> </v>
      </c>
      <c r="BX6" s="760" t="str">
        <f t="shared" si="3"/>
        <v xml:space="preserve"> </v>
      </c>
      <c r="BY6" s="760" t="str">
        <f t="shared" si="3"/>
        <v xml:space="preserve"> </v>
      </c>
      <c r="BZ6" s="760" t="str">
        <f t="shared" si="3"/>
        <v>Q1 1901</v>
      </c>
      <c r="CA6" s="760" t="str">
        <f t="shared" si="3"/>
        <v xml:space="preserve"> </v>
      </c>
      <c r="CB6" s="760" t="str">
        <f t="shared" si="3"/>
        <v xml:space="preserve"> </v>
      </c>
      <c r="CC6" s="760" t="str">
        <f t="shared" si="3"/>
        <v xml:space="preserve"> </v>
      </c>
      <c r="CD6" s="760" t="str">
        <f t="shared" si="3"/>
        <v xml:space="preserve"> </v>
      </c>
      <c r="CE6" s="760" t="str">
        <f t="shared" si="3"/>
        <v xml:space="preserve"> </v>
      </c>
      <c r="CF6" s="760" t="str">
        <f t="shared" si="3"/>
        <v xml:space="preserve"> </v>
      </c>
      <c r="CG6" s="760" t="str">
        <f t="shared" si="3"/>
        <v xml:space="preserve"> </v>
      </c>
      <c r="CH6" s="760" t="str">
        <f t="shared" si="3"/>
        <v xml:space="preserve"> </v>
      </c>
      <c r="CI6" s="760" t="str">
        <f t="shared" si="3"/>
        <v xml:space="preserve"> </v>
      </c>
      <c r="CJ6" s="760" t="str">
        <f t="shared" si="3"/>
        <v xml:space="preserve"> </v>
      </c>
      <c r="CK6" s="760" t="str">
        <f t="shared" si="3"/>
        <v xml:space="preserve"> </v>
      </c>
      <c r="CL6" s="760" t="str">
        <f t="shared" si="3"/>
        <v xml:space="preserve"> </v>
      </c>
      <c r="CM6" s="760" t="str">
        <f t="shared" ref="CM6:EX6" si="4">IF(AND(OR(MONTH(CM10)=1,MONTH(CM10)=4,MONTH(CM10)=7,MONTH(CM10)=10),DAY(CM10)&lt;=7),"Q"&amp;INT((MONTH(CM10)/3)+1) &amp;" "&amp;YEAR(CM10)," ")</f>
        <v>Q2 1901</v>
      </c>
      <c r="CN6" s="760" t="str">
        <f t="shared" si="4"/>
        <v xml:space="preserve"> </v>
      </c>
      <c r="CO6" s="760" t="str">
        <f t="shared" si="4"/>
        <v xml:space="preserve"> </v>
      </c>
      <c r="CP6" s="760" t="str">
        <f t="shared" si="4"/>
        <v xml:space="preserve"> </v>
      </c>
      <c r="CQ6" s="760" t="str">
        <f t="shared" si="4"/>
        <v xml:space="preserve"> </v>
      </c>
      <c r="CR6" s="760" t="str">
        <f t="shared" si="4"/>
        <v xml:space="preserve"> </v>
      </c>
      <c r="CS6" s="760" t="str">
        <f t="shared" si="4"/>
        <v xml:space="preserve"> </v>
      </c>
      <c r="CT6" s="760" t="str">
        <f t="shared" si="4"/>
        <v xml:space="preserve"> </v>
      </c>
      <c r="CU6" s="760" t="str">
        <f t="shared" si="4"/>
        <v xml:space="preserve"> </v>
      </c>
      <c r="CV6" s="760" t="str">
        <f t="shared" si="4"/>
        <v xml:space="preserve"> </v>
      </c>
      <c r="CW6" s="760" t="str">
        <f t="shared" si="4"/>
        <v xml:space="preserve"> </v>
      </c>
      <c r="CX6" s="760" t="str">
        <f t="shared" si="4"/>
        <v xml:space="preserve"> </v>
      </c>
      <c r="CY6" s="760" t="str">
        <f t="shared" si="4"/>
        <v xml:space="preserve"> </v>
      </c>
      <c r="CZ6" s="760" t="str">
        <f t="shared" si="4"/>
        <v>Q3 1901</v>
      </c>
      <c r="DA6" s="760" t="str">
        <f t="shared" si="4"/>
        <v xml:space="preserve"> </v>
      </c>
      <c r="DB6" s="760" t="str">
        <f t="shared" si="4"/>
        <v xml:space="preserve"> </v>
      </c>
      <c r="DC6" s="760" t="str">
        <f t="shared" si="4"/>
        <v xml:space="preserve"> </v>
      </c>
      <c r="DD6" s="760" t="str">
        <f t="shared" si="4"/>
        <v xml:space="preserve"> </v>
      </c>
      <c r="DE6" s="760" t="str">
        <f t="shared" si="4"/>
        <v xml:space="preserve"> </v>
      </c>
      <c r="DF6" s="760" t="str">
        <f t="shared" si="4"/>
        <v xml:space="preserve"> </v>
      </c>
      <c r="DG6" s="760" t="str">
        <f t="shared" si="4"/>
        <v xml:space="preserve"> </v>
      </c>
      <c r="DH6" s="760" t="str">
        <f t="shared" si="4"/>
        <v xml:space="preserve"> </v>
      </c>
      <c r="DI6" s="760" t="str">
        <f t="shared" si="4"/>
        <v xml:space="preserve"> </v>
      </c>
      <c r="DJ6" s="760" t="str">
        <f t="shared" si="4"/>
        <v xml:space="preserve"> </v>
      </c>
      <c r="DK6" s="760" t="str">
        <f t="shared" si="4"/>
        <v xml:space="preserve"> </v>
      </c>
      <c r="DL6" s="760" t="str">
        <f t="shared" si="4"/>
        <v xml:space="preserve"> </v>
      </c>
      <c r="DM6" s="760" t="str">
        <f t="shared" si="4"/>
        <v>Q4 1901</v>
      </c>
      <c r="DN6" s="760" t="str">
        <f t="shared" si="4"/>
        <v xml:space="preserve"> </v>
      </c>
      <c r="DO6" s="760" t="str">
        <f t="shared" si="4"/>
        <v xml:space="preserve"> </v>
      </c>
      <c r="DP6" s="760" t="str">
        <f t="shared" si="4"/>
        <v xml:space="preserve"> </v>
      </c>
      <c r="DQ6" s="760" t="str">
        <f t="shared" si="4"/>
        <v xml:space="preserve"> </v>
      </c>
      <c r="DR6" s="760" t="str">
        <f t="shared" si="4"/>
        <v xml:space="preserve"> </v>
      </c>
      <c r="DS6" s="760" t="str">
        <f t="shared" si="4"/>
        <v xml:space="preserve"> </v>
      </c>
      <c r="DT6" s="760" t="str">
        <f t="shared" si="4"/>
        <v xml:space="preserve"> </v>
      </c>
      <c r="DU6" s="760" t="str">
        <f t="shared" si="4"/>
        <v xml:space="preserve"> </v>
      </c>
      <c r="DV6" s="760" t="str">
        <f t="shared" si="4"/>
        <v xml:space="preserve"> </v>
      </c>
      <c r="DW6" s="760" t="str">
        <f t="shared" si="4"/>
        <v xml:space="preserve"> </v>
      </c>
      <c r="DX6" s="760" t="str">
        <f t="shared" si="4"/>
        <v xml:space="preserve"> </v>
      </c>
      <c r="DY6" s="760" t="str">
        <f t="shared" si="4"/>
        <v xml:space="preserve"> </v>
      </c>
      <c r="DZ6" s="760" t="str">
        <f t="shared" si="4"/>
        <v>Q1 1902</v>
      </c>
      <c r="EA6" s="760" t="str">
        <f t="shared" si="4"/>
        <v xml:space="preserve"> </v>
      </c>
      <c r="EB6" s="760" t="str">
        <f t="shared" si="4"/>
        <v xml:space="preserve"> </v>
      </c>
      <c r="EC6" s="760" t="str">
        <f t="shared" si="4"/>
        <v xml:space="preserve"> </v>
      </c>
      <c r="ED6" s="760" t="str">
        <f t="shared" si="4"/>
        <v xml:space="preserve"> </v>
      </c>
      <c r="EE6" s="760" t="str">
        <f t="shared" si="4"/>
        <v xml:space="preserve"> </v>
      </c>
      <c r="EF6" s="760" t="str">
        <f t="shared" si="4"/>
        <v xml:space="preserve"> </v>
      </c>
      <c r="EG6" s="760" t="str">
        <f t="shared" si="4"/>
        <v xml:space="preserve"> </v>
      </c>
      <c r="EH6" s="760" t="str">
        <f t="shared" si="4"/>
        <v xml:space="preserve"> </v>
      </c>
      <c r="EI6" s="760" t="str">
        <f t="shared" si="4"/>
        <v xml:space="preserve"> </v>
      </c>
      <c r="EJ6" s="760" t="str">
        <f t="shared" si="4"/>
        <v xml:space="preserve"> </v>
      </c>
      <c r="EK6" s="760" t="str">
        <f t="shared" si="4"/>
        <v xml:space="preserve"> </v>
      </c>
      <c r="EL6" s="760" t="str">
        <f t="shared" si="4"/>
        <v xml:space="preserve"> </v>
      </c>
      <c r="EM6" s="760" t="str">
        <f t="shared" si="4"/>
        <v>Q2 1902</v>
      </c>
      <c r="EN6" s="760" t="str">
        <f t="shared" si="4"/>
        <v xml:space="preserve"> </v>
      </c>
      <c r="EO6" s="760" t="str">
        <f t="shared" si="4"/>
        <v xml:space="preserve"> </v>
      </c>
      <c r="EP6" s="760" t="str">
        <f t="shared" si="4"/>
        <v xml:space="preserve"> </v>
      </c>
      <c r="EQ6" s="760" t="str">
        <f t="shared" si="4"/>
        <v xml:space="preserve"> </v>
      </c>
      <c r="ER6" s="760" t="str">
        <f t="shared" si="4"/>
        <v xml:space="preserve"> </v>
      </c>
      <c r="ES6" s="760" t="str">
        <f t="shared" si="4"/>
        <v xml:space="preserve"> </v>
      </c>
      <c r="ET6" s="760" t="str">
        <f t="shared" si="4"/>
        <v xml:space="preserve"> </v>
      </c>
      <c r="EU6" s="760" t="str">
        <f t="shared" si="4"/>
        <v xml:space="preserve"> </v>
      </c>
      <c r="EV6" s="760" t="str">
        <f t="shared" si="4"/>
        <v xml:space="preserve"> </v>
      </c>
      <c r="EW6" s="760" t="str">
        <f t="shared" si="4"/>
        <v xml:space="preserve"> </v>
      </c>
      <c r="EX6" s="760" t="str">
        <f t="shared" si="4"/>
        <v xml:space="preserve"> </v>
      </c>
      <c r="EY6" s="760" t="str">
        <f t="shared" ref="EY6:FW6" si="5">IF(AND(OR(MONTH(EY10)=1,MONTH(EY10)=4,MONTH(EY10)=7,MONTH(EY10)=10),DAY(EY10)&lt;=7),"Q"&amp;INT((MONTH(EY10)/3)+1) &amp;" "&amp;YEAR(EY10)," ")</f>
        <v xml:space="preserve"> </v>
      </c>
      <c r="EZ6" s="760" t="str">
        <f t="shared" si="5"/>
        <v>Q3 1902</v>
      </c>
      <c r="FA6" s="760" t="str">
        <f t="shared" si="5"/>
        <v xml:space="preserve"> </v>
      </c>
      <c r="FB6" s="760" t="str">
        <f t="shared" si="5"/>
        <v xml:space="preserve"> </v>
      </c>
      <c r="FC6" s="760" t="str">
        <f t="shared" si="5"/>
        <v xml:space="preserve"> </v>
      </c>
      <c r="FD6" s="760" t="str">
        <f t="shared" si="5"/>
        <v xml:space="preserve"> </v>
      </c>
      <c r="FE6" s="760" t="str">
        <f t="shared" si="5"/>
        <v xml:space="preserve"> </v>
      </c>
      <c r="FF6" s="760" t="str">
        <f t="shared" si="5"/>
        <v xml:space="preserve"> </v>
      </c>
      <c r="FG6" s="760" t="str">
        <f t="shared" si="5"/>
        <v xml:space="preserve"> </v>
      </c>
      <c r="FH6" s="760" t="str">
        <f t="shared" si="5"/>
        <v xml:space="preserve"> </v>
      </c>
      <c r="FI6" s="760" t="str">
        <f t="shared" si="5"/>
        <v xml:space="preserve"> </v>
      </c>
      <c r="FJ6" s="760" t="str">
        <f t="shared" si="5"/>
        <v xml:space="preserve"> </v>
      </c>
      <c r="FK6" s="760" t="str">
        <f t="shared" si="5"/>
        <v xml:space="preserve"> </v>
      </c>
      <c r="FL6" s="760" t="str">
        <f t="shared" si="5"/>
        <v xml:space="preserve"> </v>
      </c>
      <c r="FM6" s="760" t="str">
        <f t="shared" si="5"/>
        <v>Q4 1902</v>
      </c>
      <c r="FN6" s="760" t="str">
        <f t="shared" si="5"/>
        <v xml:space="preserve"> </v>
      </c>
      <c r="FO6" s="760" t="str">
        <f t="shared" si="5"/>
        <v xml:space="preserve"> </v>
      </c>
      <c r="FP6" s="760" t="str">
        <f t="shared" si="5"/>
        <v xml:space="preserve"> </v>
      </c>
      <c r="FQ6" s="760" t="str">
        <f t="shared" si="5"/>
        <v xml:space="preserve"> </v>
      </c>
      <c r="FR6" s="760" t="str">
        <f t="shared" si="5"/>
        <v xml:space="preserve"> </v>
      </c>
      <c r="FS6" s="760" t="str">
        <f t="shared" si="5"/>
        <v xml:space="preserve"> </v>
      </c>
      <c r="FT6" s="760" t="str">
        <f t="shared" si="5"/>
        <v xml:space="preserve"> </v>
      </c>
      <c r="FU6" s="760" t="str">
        <f t="shared" si="5"/>
        <v xml:space="preserve"> </v>
      </c>
      <c r="FV6" s="760" t="str">
        <f t="shared" si="5"/>
        <v xml:space="preserve"> </v>
      </c>
      <c r="FW6" s="760" t="str">
        <f t="shared" si="5"/>
        <v xml:space="preserve"> </v>
      </c>
    </row>
    <row r="7" spans="2:179" s="151" customFormat="1" ht="27" customHeight="1" x14ac:dyDescent="0.25">
      <c r="W7" s="766"/>
      <c r="Y7" s="1787">
        <f>Y10</f>
        <v>0</v>
      </c>
      <c r="Z7" s="1788">
        <f xml:space="preserve"> IF(DAY(Z10) &lt;= 7,Z10, " ")</f>
        <v>7</v>
      </c>
      <c r="AA7" s="1788" t="str">
        <f t="shared" ref="AA7:CL7" si="6" xml:space="preserve"> IF(DAY(AA10) &lt;= 7,AA10, " ")</f>
        <v xml:space="preserve"> </v>
      </c>
      <c r="AB7" s="1788" t="str">
        <f t="shared" si="6"/>
        <v xml:space="preserve"> </v>
      </c>
      <c r="AC7" s="1788" t="str">
        <f t="shared" si="6"/>
        <v xml:space="preserve"> </v>
      </c>
      <c r="AD7" s="1788">
        <f t="shared" si="6"/>
        <v>35</v>
      </c>
      <c r="AE7" s="1788" t="str">
        <f t="shared" si="6"/>
        <v xml:space="preserve"> </v>
      </c>
      <c r="AF7" s="1788" t="str">
        <f t="shared" si="6"/>
        <v xml:space="preserve"> </v>
      </c>
      <c r="AG7" s="1788" t="str">
        <f t="shared" si="6"/>
        <v xml:space="preserve"> </v>
      </c>
      <c r="AH7" s="1788">
        <f t="shared" si="6"/>
        <v>63</v>
      </c>
      <c r="AI7" s="1788" t="str">
        <f t="shared" si="6"/>
        <v xml:space="preserve"> </v>
      </c>
      <c r="AJ7" s="1788" t="str">
        <f t="shared" si="6"/>
        <v xml:space="preserve"> </v>
      </c>
      <c r="AK7" s="1788" t="str">
        <f t="shared" si="6"/>
        <v xml:space="preserve"> </v>
      </c>
      <c r="AL7" s="1788" t="str">
        <f t="shared" si="6"/>
        <v xml:space="preserve"> </v>
      </c>
      <c r="AM7" s="1788">
        <f t="shared" si="6"/>
        <v>98</v>
      </c>
      <c r="AN7" s="1788" t="str">
        <f t="shared" si="6"/>
        <v xml:space="preserve"> </v>
      </c>
      <c r="AO7" s="1788" t="str">
        <f t="shared" si="6"/>
        <v xml:space="preserve"> </v>
      </c>
      <c r="AP7" s="1788" t="str">
        <f t="shared" si="6"/>
        <v xml:space="preserve"> </v>
      </c>
      <c r="AQ7" s="1788">
        <f t="shared" si="6"/>
        <v>126</v>
      </c>
      <c r="AR7" s="1788" t="str">
        <f t="shared" si="6"/>
        <v xml:space="preserve"> </v>
      </c>
      <c r="AS7" s="1788" t="str">
        <f t="shared" si="6"/>
        <v xml:space="preserve"> </v>
      </c>
      <c r="AT7" s="1788" t="str">
        <f t="shared" si="6"/>
        <v xml:space="preserve"> </v>
      </c>
      <c r="AU7" s="1788">
        <f t="shared" si="6"/>
        <v>154</v>
      </c>
      <c r="AV7" s="1788" t="str">
        <f t="shared" si="6"/>
        <v xml:space="preserve"> </v>
      </c>
      <c r="AW7" s="1788" t="str">
        <f t="shared" si="6"/>
        <v xml:space="preserve"> </v>
      </c>
      <c r="AX7" s="1788" t="str">
        <f t="shared" si="6"/>
        <v xml:space="preserve"> </v>
      </c>
      <c r="AY7" s="1788" t="str">
        <f t="shared" si="6"/>
        <v xml:space="preserve"> </v>
      </c>
      <c r="AZ7" s="1788">
        <f t="shared" si="6"/>
        <v>189</v>
      </c>
      <c r="BA7" s="1788" t="str">
        <f t="shared" si="6"/>
        <v xml:space="preserve"> </v>
      </c>
      <c r="BB7" s="1788" t="str">
        <f t="shared" si="6"/>
        <v xml:space="preserve"> </v>
      </c>
      <c r="BC7" s="1788" t="str">
        <f t="shared" si="6"/>
        <v xml:space="preserve"> </v>
      </c>
      <c r="BD7" s="1788">
        <f t="shared" si="6"/>
        <v>217</v>
      </c>
      <c r="BE7" s="1788" t="str">
        <f t="shared" si="6"/>
        <v xml:space="preserve"> </v>
      </c>
      <c r="BF7" s="1788" t="str">
        <f t="shared" si="6"/>
        <v xml:space="preserve"> </v>
      </c>
      <c r="BG7" s="1788" t="str">
        <f t="shared" si="6"/>
        <v xml:space="preserve"> </v>
      </c>
      <c r="BH7" s="1788">
        <f t="shared" si="6"/>
        <v>245</v>
      </c>
      <c r="BI7" s="1788" t="str">
        <f t="shared" si="6"/>
        <v xml:space="preserve"> </v>
      </c>
      <c r="BJ7" s="1788" t="str">
        <f t="shared" si="6"/>
        <v xml:space="preserve"> </v>
      </c>
      <c r="BK7" s="1788" t="str">
        <f t="shared" si="6"/>
        <v xml:space="preserve"> </v>
      </c>
      <c r="BL7" s="1788" t="str">
        <f t="shared" si="6"/>
        <v xml:space="preserve"> </v>
      </c>
      <c r="BM7" s="1788">
        <f t="shared" si="6"/>
        <v>280</v>
      </c>
      <c r="BN7" s="1788" t="str">
        <f t="shared" si="6"/>
        <v xml:space="preserve"> </v>
      </c>
      <c r="BO7" s="1788" t="str">
        <f t="shared" si="6"/>
        <v xml:space="preserve"> </v>
      </c>
      <c r="BP7" s="1788" t="str">
        <f t="shared" si="6"/>
        <v xml:space="preserve"> </v>
      </c>
      <c r="BQ7" s="1788">
        <f t="shared" si="6"/>
        <v>308</v>
      </c>
      <c r="BR7" s="1788" t="str">
        <f t="shared" si="6"/>
        <v xml:space="preserve"> </v>
      </c>
      <c r="BS7" s="1788" t="str">
        <f t="shared" si="6"/>
        <v xml:space="preserve"> </v>
      </c>
      <c r="BT7" s="1788" t="str">
        <f t="shared" si="6"/>
        <v xml:space="preserve"> </v>
      </c>
      <c r="BU7" s="1788">
        <f t="shared" si="6"/>
        <v>336</v>
      </c>
      <c r="BV7" s="1788" t="str">
        <f t="shared" si="6"/>
        <v xml:space="preserve"> </v>
      </c>
      <c r="BW7" s="1788" t="str">
        <f t="shared" si="6"/>
        <v xml:space="preserve"> </v>
      </c>
      <c r="BX7" s="1788" t="str">
        <f t="shared" si="6"/>
        <v xml:space="preserve"> </v>
      </c>
      <c r="BY7" s="1788" t="str">
        <f t="shared" si="6"/>
        <v xml:space="preserve"> </v>
      </c>
      <c r="BZ7" s="1788">
        <f t="shared" si="6"/>
        <v>371</v>
      </c>
      <c r="CA7" s="1788" t="str">
        <f t="shared" si="6"/>
        <v xml:space="preserve"> </v>
      </c>
      <c r="CB7" s="1788" t="str">
        <f t="shared" si="6"/>
        <v xml:space="preserve"> </v>
      </c>
      <c r="CC7" s="1788" t="str">
        <f t="shared" si="6"/>
        <v xml:space="preserve"> </v>
      </c>
      <c r="CD7" s="1788">
        <f t="shared" si="6"/>
        <v>399</v>
      </c>
      <c r="CE7" s="1788" t="str">
        <f t="shared" si="6"/>
        <v xml:space="preserve"> </v>
      </c>
      <c r="CF7" s="1788" t="str">
        <f t="shared" si="6"/>
        <v xml:space="preserve"> </v>
      </c>
      <c r="CG7" s="1788" t="str">
        <f t="shared" si="6"/>
        <v xml:space="preserve"> </v>
      </c>
      <c r="CH7" s="1788">
        <f t="shared" si="6"/>
        <v>427</v>
      </c>
      <c r="CI7" s="1788" t="str">
        <f t="shared" si="6"/>
        <v xml:space="preserve"> </v>
      </c>
      <c r="CJ7" s="1788" t="str">
        <f t="shared" si="6"/>
        <v xml:space="preserve"> </v>
      </c>
      <c r="CK7" s="1788" t="str">
        <f t="shared" si="6"/>
        <v xml:space="preserve"> </v>
      </c>
      <c r="CL7" s="1788" t="str">
        <f t="shared" si="6"/>
        <v xml:space="preserve"> </v>
      </c>
      <c r="CM7" s="1788">
        <f t="shared" ref="CM7:EX7" si="7" xml:space="preserve"> IF(DAY(CM10) &lt;= 7,CM10, " ")</f>
        <v>462</v>
      </c>
      <c r="CN7" s="1788" t="str">
        <f t="shared" si="7"/>
        <v xml:space="preserve"> </v>
      </c>
      <c r="CO7" s="1788" t="str">
        <f t="shared" si="7"/>
        <v xml:space="preserve"> </v>
      </c>
      <c r="CP7" s="1788" t="str">
        <f t="shared" si="7"/>
        <v xml:space="preserve"> </v>
      </c>
      <c r="CQ7" s="1788">
        <f t="shared" si="7"/>
        <v>490</v>
      </c>
      <c r="CR7" s="1788" t="str">
        <f t="shared" si="7"/>
        <v xml:space="preserve"> </v>
      </c>
      <c r="CS7" s="1788" t="str">
        <f t="shared" si="7"/>
        <v xml:space="preserve"> </v>
      </c>
      <c r="CT7" s="1788" t="str">
        <f t="shared" si="7"/>
        <v xml:space="preserve"> </v>
      </c>
      <c r="CU7" s="1788">
        <f t="shared" si="7"/>
        <v>518</v>
      </c>
      <c r="CV7" s="1788" t="str">
        <f t="shared" si="7"/>
        <v xml:space="preserve"> </v>
      </c>
      <c r="CW7" s="1788" t="str">
        <f t="shared" si="7"/>
        <v xml:space="preserve"> </v>
      </c>
      <c r="CX7" s="1788" t="str">
        <f t="shared" si="7"/>
        <v xml:space="preserve"> </v>
      </c>
      <c r="CY7" s="1788" t="str">
        <f t="shared" si="7"/>
        <v xml:space="preserve"> </v>
      </c>
      <c r="CZ7" s="1788">
        <f t="shared" si="7"/>
        <v>553</v>
      </c>
      <c r="DA7" s="1788" t="str">
        <f t="shared" si="7"/>
        <v xml:space="preserve"> </v>
      </c>
      <c r="DB7" s="1788" t="str">
        <f t="shared" si="7"/>
        <v xml:space="preserve"> </v>
      </c>
      <c r="DC7" s="1788" t="str">
        <f t="shared" si="7"/>
        <v xml:space="preserve"> </v>
      </c>
      <c r="DD7" s="1788">
        <f t="shared" si="7"/>
        <v>581</v>
      </c>
      <c r="DE7" s="1788" t="str">
        <f t="shared" si="7"/>
        <v xml:space="preserve"> </v>
      </c>
      <c r="DF7" s="1788" t="str">
        <f t="shared" si="7"/>
        <v xml:space="preserve"> </v>
      </c>
      <c r="DG7" s="1788" t="str">
        <f t="shared" si="7"/>
        <v xml:space="preserve"> </v>
      </c>
      <c r="DH7" s="1788" t="str">
        <f t="shared" si="7"/>
        <v xml:space="preserve"> </v>
      </c>
      <c r="DI7" s="1788">
        <f t="shared" si="7"/>
        <v>616</v>
      </c>
      <c r="DJ7" s="1788" t="str">
        <f t="shared" si="7"/>
        <v xml:space="preserve"> </v>
      </c>
      <c r="DK7" s="1788" t="str">
        <f t="shared" si="7"/>
        <v xml:space="preserve"> </v>
      </c>
      <c r="DL7" s="1788" t="str">
        <f t="shared" si="7"/>
        <v xml:space="preserve"> </v>
      </c>
      <c r="DM7" s="1788">
        <f t="shared" si="7"/>
        <v>644</v>
      </c>
      <c r="DN7" s="1788" t="str">
        <f t="shared" si="7"/>
        <v xml:space="preserve"> </v>
      </c>
      <c r="DO7" s="1788" t="str">
        <f t="shared" si="7"/>
        <v xml:space="preserve"> </v>
      </c>
      <c r="DP7" s="1788" t="str">
        <f t="shared" si="7"/>
        <v xml:space="preserve"> </v>
      </c>
      <c r="DQ7" s="1788">
        <f t="shared" si="7"/>
        <v>672</v>
      </c>
      <c r="DR7" s="1788" t="str">
        <f t="shared" si="7"/>
        <v xml:space="preserve"> </v>
      </c>
      <c r="DS7" s="1788" t="str">
        <f t="shared" si="7"/>
        <v xml:space="preserve"> </v>
      </c>
      <c r="DT7" s="1788" t="str">
        <f t="shared" si="7"/>
        <v xml:space="preserve"> </v>
      </c>
      <c r="DU7" s="1788" t="str">
        <f t="shared" si="7"/>
        <v xml:space="preserve"> </v>
      </c>
      <c r="DV7" s="1788">
        <f t="shared" si="7"/>
        <v>707</v>
      </c>
      <c r="DW7" s="1788" t="str">
        <f t="shared" si="7"/>
        <v xml:space="preserve"> </v>
      </c>
      <c r="DX7" s="1788" t="str">
        <f t="shared" si="7"/>
        <v xml:space="preserve"> </v>
      </c>
      <c r="DY7" s="1788" t="str">
        <f t="shared" si="7"/>
        <v xml:space="preserve"> </v>
      </c>
      <c r="DZ7" s="1788">
        <f t="shared" si="7"/>
        <v>735</v>
      </c>
      <c r="EA7" s="1788" t="str">
        <f t="shared" si="7"/>
        <v xml:space="preserve"> </v>
      </c>
      <c r="EB7" s="1788" t="str">
        <f t="shared" si="7"/>
        <v xml:space="preserve"> </v>
      </c>
      <c r="EC7" s="1788" t="str">
        <f t="shared" si="7"/>
        <v xml:space="preserve"> </v>
      </c>
      <c r="ED7" s="1788">
        <f t="shared" si="7"/>
        <v>763</v>
      </c>
      <c r="EE7" s="1788" t="str">
        <f t="shared" si="7"/>
        <v xml:space="preserve"> </v>
      </c>
      <c r="EF7" s="1788" t="str">
        <f t="shared" si="7"/>
        <v xml:space="preserve"> </v>
      </c>
      <c r="EG7" s="1788" t="str">
        <f t="shared" si="7"/>
        <v xml:space="preserve"> </v>
      </c>
      <c r="EH7" s="1788">
        <f t="shared" si="7"/>
        <v>791</v>
      </c>
      <c r="EI7" s="1788" t="str">
        <f t="shared" si="7"/>
        <v xml:space="preserve"> </v>
      </c>
      <c r="EJ7" s="1788" t="str">
        <f t="shared" si="7"/>
        <v xml:space="preserve"> </v>
      </c>
      <c r="EK7" s="1788" t="str">
        <f t="shared" si="7"/>
        <v xml:space="preserve"> </v>
      </c>
      <c r="EL7" s="1788" t="str">
        <f t="shared" si="7"/>
        <v xml:space="preserve"> </v>
      </c>
      <c r="EM7" s="1788">
        <f t="shared" si="7"/>
        <v>826</v>
      </c>
      <c r="EN7" s="1788" t="str">
        <f t="shared" si="7"/>
        <v xml:space="preserve"> </v>
      </c>
      <c r="EO7" s="1788" t="str">
        <f t="shared" si="7"/>
        <v xml:space="preserve"> </v>
      </c>
      <c r="EP7" s="1788" t="str">
        <f t="shared" si="7"/>
        <v xml:space="preserve"> </v>
      </c>
      <c r="EQ7" s="1788">
        <f t="shared" si="7"/>
        <v>854</v>
      </c>
      <c r="ER7" s="1788" t="str">
        <f t="shared" si="7"/>
        <v xml:space="preserve"> </v>
      </c>
      <c r="ES7" s="1788" t="str">
        <f t="shared" si="7"/>
        <v xml:space="preserve"> </v>
      </c>
      <c r="ET7" s="1788" t="str">
        <f t="shared" si="7"/>
        <v xml:space="preserve"> </v>
      </c>
      <c r="EU7" s="1788" t="str">
        <f t="shared" si="7"/>
        <v xml:space="preserve"> </v>
      </c>
      <c r="EV7" s="1788">
        <f t="shared" si="7"/>
        <v>889</v>
      </c>
      <c r="EW7" s="1788" t="str">
        <f t="shared" si="7"/>
        <v xml:space="preserve"> </v>
      </c>
      <c r="EX7" s="1788" t="str">
        <f t="shared" si="7"/>
        <v xml:space="preserve"> </v>
      </c>
      <c r="EY7" s="1788" t="str">
        <f t="shared" ref="EY7:FW7" si="8" xml:space="preserve"> IF(DAY(EY10) &lt;= 7,EY10, " ")</f>
        <v xml:space="preserve"> </v>
      </c>
      <c r="EZ7" s="1788">
        <f t="shared" si="8"/>
        <v>917</v>
      </c>
      <c r="FA7" s="1788" t="str">
        <f t="shared" si="8"/>
        <v xml:space="preserve"> </v>
      </c>
      <c r="FB7" s="1788" t="str">
        <f t="shared" si="8"/>
        <v xml:space="preserve"> </v>
      </c>
      <c r="FC7" s="1788" t="str">
        <f t="shared" si="8"/>
        <v xml:space="preserve"> </v>
      </c>
      <c r="FD7" s="1788">
        <f t="shared" si="8"/>
        <v>945</v>
      </c>
      <c r="FE7" s="1788" t="str">
        <f t="shared" si="8"/>
        <v xml:space="preserve"> </v>
      </c>
      <c r="FF7" s="1788" t="str">
        <f t="shared" si="8"/>
        <v xml:space="preserve"> </v>
      </c>
      <c r="FG7" s="1788" t="str">
        <f t="shared" si="8"/>
        <v xml:space="preserve"> </v>
      </c>
      <c r="FH7" s="1788" t="str">
        <f t="shared" si="8"/>
        <v xml:space="preserve"> </v>
      </c>
      <c r="FI7" s="1788">
        <f t="shared" si="8"/>
        <v>980</v>
      </c>
      <c r="FJ7" s="1788" t="str">
        <f t="shared" si="8"/>
        <v xml:space="preserve"> </v>
      </c>
      <c r="FK7" s="1788" t="str">
        <f t="shared" si="8"/>
        <v xml:space="preserve"> </v>
      </c>
      <c r="FL7" s="1788" t="str">
        <f t="shared" si="8"/>
        <v xml:space="preserve"> </v>
      </c>
      <c r="FM7" s="1788">
        <f t="shared" si="8"/>
        <v>1008</v>
      </c>
      <c r="FN7" s="1788" t="str">
        <f t="shared" si="8"/>
        <v xml:space="preserve"> </v>
      </c>
      <c r="FO7" s="1788" t="str">
        <f t="shared" si="8"/>
        <v xml:space="preserve"> </v>
      </c>
      <c r="FP7" s="1788" t="str">
        <f t="shared" si="8"/>
        <v xml:space="preserve"> </v>
      </c>
      <c r="FQ7" s="1788">
        <f t="shared" si="8"/>
        <v>1036</v>
      </c>
      <c r="FR7" s="1788" t="str">
        <f t="shared" si="8"/>
        <v xml:space="preserve"> </v>
      </c>
      <c r="FS7" s="1788" t="str">
        <f t="shared" si="8"/>
        <v xml:space="preserve"> </v>
      </c>
      <c r="FT7" s="1788" t="str">
        <f t="shared" si="8"/>
        <v xml:space="preserve"> </v>
      </c>
      <c r="FU7" s="1788" t="str">
        <f t="shared" si="8"/>
        <v xml:space="preserve"> </v>
      </c>
      <c r="FV7" s="1788">
        <f t="shared" si="8"/>
        <v>1071</v>
      </c>
      <c r="FW7" s="1788" t="str">
        <f t="shared" si="8"/>
        <v xml:space="preserve"> </v>
      </c>
    </row>
    <row r="8" spans="2:179" s="151" customFormat="1" ht="27" customHeight="1" x14ac:dyDescent="0.25">
      <c r="W8" s="766"/>
      <c r="Y8" s="1789">
        <f>Y10</f>
        <v>0</v>
      </c>
      <c r="Z8" s="1789">
        <f>Z10</f>
        <v>7</v>
      </c>
      <c r="AA8" s="1789">
        <f>AA10</f>
        <v>14</v>
      </c>
      <c r="AB8" s="1789">
        <f t="shared" ref="AB8:CM8" si="9">AB10</f>
        <v>21</v>
      </c>
      <c r="AC8" s="1789">
        <f t="shared" si="9"/>
        <v>28</v>
      </c>
      <c r="AD8" s="1789">
        <f t="shared" si="9"/>
        <v>35</v>
      </c>
      <c r="AE8" s="1789">
        <f t="shared" si="9"/>
        <v>42</v>
      </c>
      <c r="AF8" s="1789">
        <f t="shared" si="9"/>
        <v>49</v>
      </c>
      <c r="AG8" s="1789">
        <f t="shared" si="9"/>
        <v>56</v>
      </c>
      <c r="AH8" s="1789">
        <f t="shared" si="9"/>
        <v>63</v>
      </c>
      <c r="AI8" s="1789">
        <f t="shared" si="9"/>
        <v>70</v>
      </c>
      <c r="AJ8" s="1789">
        <f t="shared" si="9"/>
        <v>77</v>
      </c>
      <c r="AK8" s="1789">
        <f t="shared" si="9"/>
        <v>84</v>
      </c>
      <c r="AL8" s="1789">
        <f t="shared" si="9"/>
        <v>91</v>
      </c>
      <c r="AM8" s="1789">
        <f t="shared" si="9"/>
        <v>98</v>
      </c>
      <c r="AN8" s="1789">
        <f t="shared" si="9"/>
        <v>105</v>
      </c>
      <c r="AO8" s="1789">
        <f t="shared" si="9"/>
        <v>112</v>
      </c>
      <c r="AP8" s="1789">
        <f t="shared" si="9"/>
        <v>119</v>
      </c>
      <c r="AQ8" s="1789">
        <f t="shared" si="9"/>
        <v>126</v>
      </c>
      <c r="AR8" s="1789">
        <f t="shared" si="9"/>
        <v>133</v>
      </c>
      <c r="AS8" s="1789">
        <f t="shared" si="9"/>
        <v>140</v>
      </c>
      <c r="AT8" s="1789">
        <f t="shared" si="9"/>
        <v>147</v>
      </c>
      <c r="AU8" s="1789">
        <f t="shared" si="9"/>
        <v>154</v>
      </c>
      <c r="AV8" s="1789">
        <f t="shared" si="9"/>
        <v>161</v>
      </c>
      <c r="AW8" s="1789">
        <f t="shared" si="9"/>
        <v>168</v>
      </c>
      <c r="AX8" s="1789">
        <f t="shared" si="9"/>
        <v>175</v>
      </c>
      <c r="AY8" s="1789">
        <f t="shared" si="9"/>
        <v>182</v>
      </c>
      <c r="AZ8" s="1789">
        <f t="shared" si="9"/>
        <v>189</v>
      </c>
      <c r="BA8" s="1789">
        <f t="shared" si="9"/>
        <v>196</v>
      </c>
      <c r="BB8" s="1789">
        <f t="shared" si="9"/>
        <v>203</v>
      </c>
      <c r="BC8" s="1789">
        <f t="shared" si="9"/>
        <v>210</v>
      </c>
      <c r="BD8" s="1789">
        <f t="shared" si="9"/>
        <v>217</v>
      </c>
      <c r="BE8" s="1789">
        <f t="shared" si="9"/>
        <v>224</v>
      </c>
      <c r="BF8" s="1789">
        <f t="shared" si="9"/>
        <v>231</v>
      </c>
      <c r="BG8" s="1789">
        <f t="shared" si="9"/>
        <v>238</v>
      </c>
      <c r="BH8" s="1789">
        <f t="shared" si="9"/>
        <v>245</v>
      </c>
      <c r="BI8" s="1789">
        <f t="shared" si="9"/>
        <v>252</v>
      </c>
      <c r="BJ8" s="1789">
        <f t="shared" si="9"/>
        <v>259</v>
      </c>
      <c r="BK8" s="1789">
        <f t="shared" si="9"/>
        <v>266</v>
      </c>
      <c r="BL8" s="1789">
        <f t="shared" si="9"/>
        <v>273</v>
      </c>
      <c r="BM8" s="1789">
        <f t="shared" si="9"/>
        <v>280</v>
      </c>
      <c r="BN8" s="1789">
        <f t="shared" si="9"/>
        <v>287</v>
      </c>
      <c r="BO8" s="1789">
        <f t="shared" si="9"/>
        <v>294</v>
      </c>
      <c r="BP8" s="1789">
        <f t="shared" si="9"/>
        <v>301</v>
      </c>
      <c r="BQ8" s="1789">
        <f t="shared" si="9"/>
        <v>308</v>
      </c>
      <c r="BR8" s="1789">
        <f t="shared" si="9"/>
        <v>315</v>
      </c>
      <c r="BS8" s="1789">
        <f t="shared" si="9"/>
        <v>322</v>
      </c>
      <c r="BT8" s="1789">
        <f t="shared" si="9"/>
        <v>329</v>
      </c>
      <c r="BU8" s="1789">
        <f t="shared" si="9"/>
        <v>336</v>
      </c>
      <c r="BV8" s="1789">
        <f t="shared" si="9"/>
        <v>343</v>
      </c>
      <c r="BW8" s="1789">
        <f t="shared" si="9"/>
        <v>350</v>
      </c>
      <c r="BX8" s="1789">
        <f t="shared" si="9"/>
        <v>357</v>
      </c>
      <c r="BY8" s="1789">
        <f t="shared" si="9"/>
        <v>364</v>
      </c>
      <c r="BZ8" s="1789">
        <f t="shared" si="9"/>
        <v>371</v>
      </c>
      <c r="CA8" s="1789">
        <f t="shared" si="9"/>
        <v>378</v>
      </c>
      <c r="CB8" s="1789">
        <f t="shared" si="9"/>
        <v>385</v>
      </c>
      <c r="CC8" s="1789">
        <f t="shared" si="9"/>
        <v>392</v>
      </c>
      <c r="CD8" s="1789">
        <f t="shared" si="9"/>
        <v>399</v>
      </c>
      <c r="CE8" s="1789">
        <f t="shared" si="9"/>
        <v>406</v>
      </c>
      <c r="CF8" s="1789">
        <f t="shared" si="9"/>
        <v>413</v>
      </c>
      <c r="CG8" s="1789">
        <f t="shared" si="9"/>
        <v>420</v>
      </c>
      <c r="CH8" s="1789">
        <f t="shared" si="9"/>
        <v>427</v>
      </c>
      <c r="CI8" s="1789">
        <f t="shared" si="9"/>
        <v>434</v>
      </c>
      <c r="CJ8" s="1789">
        <f t="shared" si="9"/>
        <v>441</v>
      </c>
      <c r="CK8" s="1789">
        <f t="shared" si="9"/>
        <v>448</v>
      </c>
      <c r="CL8" s="1789">
        <f t="shared" si="9"/>
        <v>455</v>
      </c>
      <c r="CM8" s="1789">
        <f t="shared" si="9"/>
        <v>462</v>
      </c>
      <c r="CN8" s="1789">
        <f t="shared" ref="CN8:EY8" si="10">CN10</f>
        <v>469</v>
      </c>
      <c r="CO8" s="1789">
        <f t="shared" si="10"/>
        <v>476</v>
      </c>
      <c r="CP8" s="1789">
        <f t="shared" si="10"/>
        <v>483</v>
      </c>
      <c r="CQ8" s="1789">
        <f t="shared" si="10"/>
        <v>490</v>
      </c>
      <c r="CR8" s="1789">
        <f t="shared" si="10"/>
        <v>497</v>
      </c>
      <c r="CS8" s="1789">
        <f t="shared" si="10"/>
        <v>504</v>
      </c>
      <c r="CT8" s="1789">
        <f t="shared" si="10"/>
        <v>511</v>
      </c>
      <c r="CU8" s="1789">
        <f t="shared" si="10"/>
        <v>518</v>
      </c>
      <c r="CV8" s="1789">
        <f t="shared" si="10"/>
        <v>525</v>
      </c>
      <c r="CW8" s="1789">
        <f t="shared" si="10"/>
        <v>532</v>
      </c>
      <c r="CX8" s="1789">
        <f t="shared" si="10"/>
        <v>539</v>
      </c>
      <c r="CY8" s="1789">
        <f t="shared" si="10"/>
        <v>546</v>
      </c>
      <c r="CZ8" s="1789">
        <f t="shared" si="10"/>
        <v>553</v>
      </c>
      <c r="DA8" s="1789">
        <f t="shared" si="10"/>
        <v>560</v>
      </c>
      <c r="DB8" s="1789">
        <f t="shared" si="10"/>
        <v>567</v>
      </c>
      <c r="DC8" s="1789">
        <f t="shared" si="10"/>
        <v>574</v>
      </c>
      <c r="DD8" s="1789">
        <f t="shared" si="10"/>
        <v>581</v>
      </c>
      <c r="DE8" s="1789">
        <f t="shared" si="10"/>
        <v>588</v>
      </c>
      <c r="DF8" s="1789">
        <f t="shared" si="10"/>
        <v>595</v>
      </c>
      <c r="DG8" s="1789">
        <f t="shared" si="10"/>
        <v>602</v>
      </c>
      <c r="DH8" s="1789">
        <f t="shared" si="10"/>
        <v>609</v>
      </c>
      <c r="DI8" s="1789">
        <f t="shared" si="10"/>
        <v>616</v>
      </c>
      <c r="DJ8" s="1789">
        <f t="shared" si="10"/>
        <v>623</v>
      </c>
      <c r="DK8" s="1789">
        <f t="shared" si="10"/>
        <v>630</v>
      </c>
      <c r="DL8" s="1789">
        <f t="shared" si="10"/>
        <v>637</v>
      </c>
      <c r="DM8" s="1789">
        <f t="shared" si="10"/>
        <v>644</v>
      </c>
      <c r="DN8" s="1789">
        <f t="shared" si="10"/>
        <v>651</v>
      </c>
      <c r="DO8" s="1789">
        <f t="shared" si="10"/>
        <v>658</v>
      </c>
      <c r="DP8" s="1789">
        <f t="shared" si="10"/>
        <v>665</v>
      </c>
      <c r="DQ8" s="1789">
        <f t="shared" si="10"/>
        <v>672</v>
      </c>
      <c r="DR8" s="1789">
        <f t="shared" si="10"/>
        <v>679</v>
      </c>
      <c r="DS8" s="1789">
        <f t="shared" si="10"/>
        <v>686</v>
      </c>
      <c r="DT8" s="1789">
        <f t="shared" si="10"/>
        <v>693</v>
      </c>
      <c r="DU8" s="1789">
        <f t="shared" si="10"/>
        <v>700</v>
      </c>
      <c r="DV8" s="1789">
        <f t="shared" si="10"/>
        <v>707</v>
      </c>
      <c r="DW8" s="1789">
        <f t="shared" si="10"/>
        <v>714</v>
      </c>
      <c r="DX8" s="1789">
        <f t="shared" si="10"/>
        <v>721</v>
      </c>
      <c r="DY8" s="1789">
        <f t="shared" si="10"/>
        <v>728</v>
      </c>
      <c r="DZ8" s="1789">
        <f t="shared" si="10"/>
        <v>735</v>
      </c>
      <c r="EA8" s="1789">
        <f t="shared" si="10"/>
        <v>742</v>
      </c>
      <c r="EB8" s="1789">
        <f t="shared" si="10"/>
        <v>749</v>
      </c>
      <c r="EC8" s="1789">
        <f t="shared" si="10"/>
        <v>756</v>
      </c>
      <c r="ED8" s="1789">
        <f t="shared" si="10"/>
        <v>763</v>
      </c>
      <c r="EE8" s="1789">
        <f t="shared" si="10"/>
        <v>770</v>
      </c>
      <c r="EF8" s="1789">
        <f t="shared" si="10"/>
        <v>777</v>
      </c>
      <c r="EG8" s="1789">
        <f t="shared" si="10"/>
        <v>784</v>
      </c>
      <c r="EH8" s="1789">
        <f t="shared" si="10"/>
        <v>791</v>
      </c>
      <c r="EI8" s="1789">
        <f t="shared" si="10"/>
        <v>798</v>
      </c>
      <c r="EJ8" s="1789">
        <f t="shared" si="10"/>
        <v>805</v>
      </c>
      <c r="EK8" s="1789">
        <f t="shared" si="10"/>
        <v>812</v>
      </c>
      <c r="EL8" s="1789">
        <f t="shared" si="10"/>
        <v>819</v>
      </c>
      <c r="EM8" s="1789">
        <f t="shared" si="10"/>
        <v>826</v>
      </c>
      <c r="EN8" s="1789">
        <f t="shared" si="10"/>
        <v>833</v>
      </c>
      <c r="EO8" s="1789">
        <f t="shared" si="10"/>
        <v>840</v>
      </c>
      <c r="EP8" s="1789">
        <f t="shared" si="10"/>
        <v>847</v>
      </c>
      <c r="EQ8" s="1789">
        <f t="shared" si="10"/>
        <v>854</v>
      </c>
      <c r="ER8" s="1789">
        <f t="shared" si="10"/>
        <v>861</v>
      </c>
      <c r="ES8" s="1789">
        <f t="shared" si="10"/>
        <v>868</v>
      </c>
      <c r="ET8" s="1789">
        <f t="shared" si="10"/>
        <v>875</v>
      </c>
      <c r="EU8" s="1789">
        <f t="shared" si="10"/>
        <v>882</v>
      </c>
      <c r="EV8" s="1789">
        <f t="shared" si="10"/>
        <v>889</v>
      </c>
      <c r="EW8" s="1789">
        <f t="shared" si="10"/>
        <v>896</v>
      </c>
      <c r="EX8" s="1789">
        <f t="shared" si="10"/>
        <v>903</v>
      </c>
      <c r="EY8" s="1789">
        <f t="shared" si="10"/>
        <v>910</v>
      </c>
      <c r="EZ8" s="1789">
        <f t="shared" ref="EZ8:FW8" si="11">EZ10</f>
        <v>917</v>
      </c>
      <c r="FA8" s="1789">
        <f t="shared" si="11"/>
        <v>924</v>
      </c>
      <c r="FB8" s="1789">
        <f t="shared" si="11"/>
        <v>931</v>
      </c>
      <c r="FC8" s="1789">
        <f t="shared" si="11"/>
        <v>938</v>
      </c>
      <c r="FD8" s="1789">
        <f t="shared" si="11"/>
        <v>945</v>
      </c>
      <c r="FE8" s="1789">
        <f t="shared" si="11"/>
        <v>952</v>
      </c>
      <c r="FF8" s="1789">
        <f t="shared" si="11"/>
        <v>959</v>
      </c>
      <c r="FG8" s="1789">
        <f t="shared" si="11"/>
        <v>966</v>
      </c>
      <c r="FH8" s="1789">
        <f t="shared" si="11"/>
        <v>973</v>
      </c>
      <c r="FI8" s="1789">
        <f t="shared" si="11"/>
        <v>980</v>
      </c>
      <c r="FJ8" s="1789">
        <f t="shared" si="11"/>
        <v>987</v>
      </c>
      <c r="FK8" s="1789">
        <f t="shared" si="11"/>
        <v>994</v>
      </c>
      <c r="FL8" s="1789">
        <f t="shared" si="11"/>
        <v>1001</v>
      </c>
      <c r="FM8" s="1789">
        <f t="shared" si="11"/>
        <v>1008</v>
      </c>
      <c r="FN8" s="1789">
        <f t="shared" si="11"/>
        <v>1015</v>
      </c>
      <c r="FO8" s="1789">
        <f t="shared" si="11"/>
        <v>1022</v>
      </c>
      <c r="FP8" s="1789">
        <f t="shared" si="11"/>
        <v>1029</v>
      </c>
      <c r="FQ8" s="1789">
        <f t="shared" si="11"/>
        <v>1036</v>
      </c>
      <c r="FR8" s="1789">
        <f t="shared" si="11"/>
        <v>1043</v>
      </c>
      <c r="FS8" s="1789">
        <f t="shared" si="11"/>
        <v>1050</v>
      </c>
      <c r="FT8" s="1789">
        <f t="shared" si="11"/>
        <v>1057</v>
      </c>
      <c r="FU8" s="1789">
        <f t="shared" si="11"/>
        <v>1064</v>
      </c>
      <c r="FV8" s="1789">
        <f t="shared" si="11"/>
        <v>1071</v>
      </c>
      <c r="FW8" s="1789">
        <f t="shared" si="11"/>
        <v>1078</v>
      </c>
    </row>
    <row r="9" spans="2:179" ht="22.5" customHeight="1" x14ac:dyDescent="0.25">
      <c r="Y9" s="1790" t="str">
        <f>"W" &amp; WEEKNUM(Y10,1)</f>
        <v>W0</v>
      </c>
      <c r="Z9" s="1791" t="str">
        <f t="shared" ref="Z9:CK9" si="12">"W" &amp; WEEKNUM(Z10,1)</f>
        <v>W1</v>
      </c>
      <c r="AA9" s="1791" t="str">
        <f t="shared" si="12"/>
        <v>W2</v>
      </c>
      <c r="AB9" s="1791" t="str">
        <f t="shared" si="12"/>
        <v>W3</v>
      </c>
      <c r="AC9" s="1791" t="str">
        <f t="shared" si="12"/>
        <v>W4</v>
      </c>
      <c r="AD9" s="1791" t="str">
        <f t="shared" si="12"/>
        <v>W5</v>
      </c>
      <c r="AE9" s="1791" t="str">
        <f t="shared" si="12"/>
        <v>W6</v>
      </c>
      <c r="AF9" s="1791" t="str">
        <f t="shared" si="12"/>
        <v>W7</v>
      </c>
      <c r="AG9" s="1791" t="str">
        <f t="shared" si="12"/>
        <v>W8</v>
      </c>
      <c r="AH9" s="1791" t="str">
        <f t="shared" si="12"/>
        <v>W9</v>
      </c>
      <c r="AI9" s="1791" t="str">
        <f t="shared" si="12"/>
        <v>W10</v>
      </c>
      <c r="AJ9" s="1791" t="str">
        <f t="shared" si="12"/>
        <v>W11</v>
      </c>
      <c r="AK9" s="1791" t="str">
        <f t="shared" si="12"/>
        <v>W12</v>
      </c>
      <c r="AL9" s="1791" t="str">
        <f t="shared" si="12"/>
        <v>W13</v>
      </c>
      <c r="AM9" s="1791" t="str">
        <f t="shared" si="12"/>
        <v>W14</v>
      </c>
      <c r="AN9" s="1791" t="str">
        <f t="shared" si="12"/>
        <v>W15</v>
      </c>
      <c r="AO9" s="1791" t="str">
        <f t="shared" si="12"/>
        <v>W16</v>
      </c>
      <c r="AP9" s="1791" t="str">
        <f t="shared" si="12"/>
        <v>W17</v>
      </c>
      <c r="AQ9" s="1791" t="str">
        <f t="shared" si="12"/>
        <v>W18</v>
      </c>
      <c r="AR9" s="1791" t="str">
        <f t="shared" si="12"/>
        <v>W19</v>
      </c>
      <c r="AS9" s="1791" t="str">
        <f t="shared" si="12"/>
        <v>W20</v>
      </c>
      <c r="AT9" s="1791" t="str">
        <f t="shared" si="12"/>
        <v>W21</v>
      </c>
      <c r="AU9" s="1791" t="str">
        <f t="shared" si="12"/>
        <v>W22</v>
      </c>
      <c r="AV9" s="1791" t="str">
        <f t="shared" si="12"/>
        <v>W23</v>
      </c>
      <c r="AW9" s="1791" t="str">
        <f t="shared" si="12"/>
        <v>W24</v>
      </c>
      <c r="AX9" s="1791" t="str">
        <f t="shared" si="12"/>
        <v>W25</v>
      </c>
      <c r="AY9" s="1791" t="str">
        <f t="shared" si="12"/>
        <v>W26</v>
      </c>
      <c r="AZ9" s="1791" t="str">
        <f t="shared" si="12"/>
        <v>W27</v>
      </c>
      <c r="BA9" s="1791" t="str">
        <f t="shared" si="12"/>
        <v>W28</v>
      </c>
      <c r="BB9" s="1791" t="str">
        <f t="shared" si="12"/>
        <v>W29</v>
      </c>
      <c r="BC9" s="1791" t="str">
        <f t="shared" si="12"/>
        <v>W30</v>
      </c>
      <c r="BD9" s="1791" t="str">
        <f t="shared" si="12"/>
        <v>W31</v>
      </c>
      <c r="BE9" s="1791" t="str">
        <f t="shared" si="12"/>
        <v>W32</v>
      </c>
      <c r="BF9" s="1791" t="str">
        <f t="shared" si="12"/>
        <v>W33</v>
      </c>
      <c r="BG9" s="1791" t="str">
        <f t="shared" si="12"/>
        <v>W34</v>
      </c>
      <c r="BH9" s="1791" t="str">
        <f t="shared" si="12"/>
        <v>W35</v>
      </c>
      <c r="BI9" s="1791" t="str">
        <f t="shared" si="12"/>
        <v>W36</v>
      </c>
      <c r="BJ9" s="1791" t="str">
        <f t="shared" si="12"/>
        <v>W37</v>
      </c>
      <c r="BK9" s="1791" t="str">
        <f t="shared" si="12"/>
        <v>W38</v>
      </c>
      <c r="BL9" s="1791" t="str">
        <f t="shared" si="12"/>
        <v>W39</v>
      </c>
      <c r="BM9" s="1791" t="str">
        <f t="shared" si="12"/>
        <v>W40</v>
      </c>
      <c r="BN9" s="1791" t="str">
        <f t="shared" si="12"/>
        <v>W41</v>
      </c>
      <c r="BO9" s="1791" t="str">
        <f t="shared" si="12"/>
        <v>W42</v>
      </c>
      <c r="BP9" s="1791" t="str">
        <f t="shared" si="12"/>
        <v>W43</v>
      </c>
      <c r="BQ9" s="1791" t="str">
        <f t="shared" si="12"/>
        <v>W44</v>
      </c>
      <c r="BR9" s="1791" t="str">
        <f t="shared" si="12"/>
        <v>W45</v>
      </c>
      <c r="BS9" s="1791" t="str">
        <f t="shared" si="12"/>
        <v>W46</v>
      </c>
      <c r="BT9" s="1791" t="str">
        <f t="shared" si="12"/>
        <v>W47</v>
      </c>
      <c r="BU9" s="1791" t="str">
        <f t="shared" si="12"/>
        <v>W48</v>
      </c>
      <c r="BV9" s="1791" t="str">
        <f t="shared" si="12"/>
        <v>W49</v>
      </c>
      <c r="BW9" s="1791" t="str">
        <f t="shared" si="12"/>
        <v>W50</v>
      </c>
      <c r="BX9" s="1791" t="str">
        <f t="shared" si="12"/>
        <v>W51</v>
      </c>
      <c r="BY9" s="1791" t="str">
        <f t="shared" si="12"/>
        <v>W52</v>
      </c>
      <c r="BZ9" s="1791" t="str">
        <f t="shared" si="12"/>
        <v>W1</v>
      </c>
      <c r="CA9" s="1791" t="str">
        <f t="shared" si="12"/>
        <v>W2</v>
      </c>
      <c r="CB9" s="1791" t="str">
        <f t="shared" si="12"/>
        <v>W3</v>
      </c>
      <c r="CC9" s="1791" t="str">
        <f t="shared" si="12"/>
        <v>W4</v>
      </c>
      <c r="CD9" s="1791" t="str">
        <f t="shared" si="12"/>
        <v>W5</v>
      </c>
      <c r="CE9" s="1791" t="str">
        <f t="shared" si="12"/>
        <v>W6</v>
      </c>
      <c r="CF9" s="1791" t="str">
        <f t="shared" si="12"/>
        <v>W7</v>
      </c>
      <c r="CG9" s="1791" t="str">
        <f t="shared" si="12"/>
        <v>W8</v>
      </c>
      <c r="CH9" s="1791" t="str">
        <f t="shared" si="12"/>
        <v>W9</v>
      </c>
      <c r="CI9" s="1791" t="str">
        <f t="shared" si="12"/>
        <v>W10</v>
      </c>
      <c r="CJ9" s="1791" t="str">
        <f t="shared" si="12"/>
        <v>W11</v>
      </c>
      <c r="CK9" s="1791" t="str">
        <f t="shared" si="12"/>
        <v>W12</v>
      </c>
      <c r="CL9" s="1791" t="str">
        <f t="shared" ref="CL9:EW9" si="13">"W" &amp; WEEKNUM(CL10,1)</f>
        <v>W13</v>
      </c>
      <c r="CM9" s="1791" t="str">
        <f t="shared" si="13"/>
        <v>W14</v>
      </c>
      <c r="CN9" s="1791" t="str">
        <f t="shared" si="13"/>
        <v>W15</v>
      </c>
      <c r="CO9" s="1791" t="str">
        <f t="shared" si="13"/>
        <v>W16</v>
      </c>
      <c r="CP9" s="1791" t="str">
        <f t="shared" si="13"/>
        <v>W17</v>
      </c>
      <c r="CQ9" s="1791" t="str">
        <f t="shared" si="13"/>
        <v>W18</v>
      </c>
      <c r="CR9" s="1791" t="str">
        <f t="shared" si="13"/>
        <v>W19</v>
      </c>
      <c r="CS9" s="1791" t="str">
        <f t="shared" si="13"/>
        <v>W20</v>
      </c>
      <c r="CT9" s="1791" t="str">
        <f t="shared" si="13"/>
        <v>W21</v>
      </c>
      <c r="CU9" s="1791" t="str">
        <f t="shared" si="13"/>
        <v>W22</v>
      </c>
      <c r="CV9" s="1791" t="str">
        <f t="shared" si="13"/>
        <v>W23</v>
      </c>
      <c r="CW9" s="1791" t="str">
        <f t="shared" si="13"/>
        <v>W24</v>
      </c>
      <c r="CX9" s="1791" t="str">
        <f t="shared" si="13"/>
        <v>W25</v>
      </c>
      <c r="CY9" s="1791" t="str">
        <f t="shared" si="13"/>
        <v>W26</v>
      </c>
      <c r="CZ9" s="1791" t="str">
        <f t="shared" si="13"/>
        <v>W27</v>
      </c>
      <c r="DA9" s="1791" t="str">
        <f t="shared" si="13"/>
        <v>W28</v>
      </c>
      <c r="DB9" s="1791" t="str">
        <f t="shared" si="13"/>
        <v>W29</v>
      </c>
      <c r="DC9" s="1791" t="str">
        <f t="shared" si="13"/>
        <v>W30</v>
      </c>
      <c r="DD9" s="1791" t="str">
        <f t="shared" si="13"/>
        <v>W31</v>
      </c>
      <c r="DE9" s="1791" t="str">
        <f t="shared" si="13"/>
        <v>W32</v>
      </c>
      <c r="DF9" s="1791" t="str">
        <f t="shared" si="13"/>
        <v>W33</v>
      </c>
      <c r="DG9" s="1791" t="str">
        <f t="shared" si="13"/>
        <v>W34</v>
      </c>
      <c r="DH9" s="1791" t="str">
        <f t="shared" si="13"/>
        <v>W35</v>
      </c>
      <c r="DI9" s="1791" t="str">
        <f t="shared" si="13"/>
        <v>W36</v>
      </c>
      <c r="DJ9" s="1791" t="str">
        <f t="shared" si="13"/>
        <v>W37</v>
      </c>
      <c r="DK9" s="1791" t="str">
        <f t="shared" si="13"/>
        <v>W38</v>
      </c>
      <c r="DL9" s="1791" t="str">
        <f t="shared" si="13"/>
        <v>W39</v>
      </c>
      <c r="DM9" s="1791" t="str">
        <f t="shared" si="13"/>
        <v>W40</v>
      </c>
      <c r="DN9" s="1791" t="str">
        <f t="shared" si="13"/>
        <v>W41</v>
      </c>
      <c r="DO9" s="1791" t="str">
        <f t="shared" si="13"/>
        <v>W42</v>
      </c>
      <c r="DP9" s="1791" t="str">
        <f t="shared" si="13"/>
        <v>W43</v>
      </c>
      <c r="DQ9" s="1791" t="str">
        <f t="shared" si="13"/>
        <v>W44</v>
      </c>
      <c r="DR9" s="1791" t="str">
        <f t="shared" si="13"/>
        <v>W45</v>
      </c>
      <c r="DS9" s="1791" t="str">
        <f t="shared" si="13"/>
        <v>W46</v>
      </c>
      <c r="DT9" s="1791" t="str">
        <f t="shared" si="13"/>
        <v>W47</v>
      </c>
      <c r="DU9" s="1791" t="str">
        <f t="shared" si="13"/>
        <v>W48</v>
      </c>
      <c r="DV9" s="1791" t="str">
        <f t="shared" si="13"/>
        <v>W49</v>
      </c>
      <c r="DW9" s="1791" t="str">
        <f t="shared" si="13"/>
        <v>W50</v>
      </c>
      <c r="DX9" s="1791" t="str">
        <f t="shared" si="13"/>
        <v>W51</v>
      </c>
      <c r="DY9" s="1791" t="str">
        <f t="shared" si="13"/>
        <v>W52</v>
      </c>
      <c r="DZ9" s="1791" t="str">
        <f t="shared" si="13"/>
        <v>W1</v>
      </c>
      <c r="EA9" s="1791" t="str">
        <f t="shared" si="13"/>
        <v>W2</v>
      </c>
      <c r="EB9" s="1791" t="str">
        <f t="shared" si="13"/>
        <v>W3</v>
      </c>
      <c r="EC9" s="1791" t="str">
        <f t="shared" si="13"/>
        <v>W4</v>
      </c>
      <c r="ED9" s="1791" t="str">
        <f t="shared" si="13"/>
        <v>W5</v>
      </c>
      <c r="EE9" s="1791" t="str">
        <f t="shared" si="13"/>
        <v>W6</v>
      </c>
      <c r="EF9" s="1791" t="str">
        <f t="shared" si="13"/>
        <v>W7</v>
      </c>
      <c r="EG9" s="1791" t="str">
        <f t="shared" si="13"/>
        <v>W8</v>
      </c>
      <c r="EH9" s="1791" t="str">
        <f t="shared" si="13"/>
        <v>W9</v>
      </c>
      <c r="EI9" s="1791" t="str">
        <f t="shared" si="13"/>
        <v>W10</v>
      </c>
      <c r="EJ9" s="1791" t="str">
        <f t="shared" si="13"/>
        <v>W11</v>
      </c>
      <c r="EK9" s="1791" t="str">
        <f t="shared" si="13"/>
        <v>W12</v>
      </c>
      <c r="EL9" s="1791" t="str">
        <f t="shared" si="13"/>
        <v>W13</v>
      </c>
      <c r="EM9" s="1791" t="str">
        <f t="shared" si="13"/>
        <v>W14</v>
      </c>
      <c r="EN9" s="1791" t="str">
        <f t="shared" si="13"/>
        <v>W15</v>
      </c>
      <c r="EO9" s="1791" t="str">
        <f t="shared" si="13"/>
        <v>W16</v>
      </c>
      <c r="EP9" s="1791" t="str">
        <f t="shared" si="13"/>
        <v>W17</v>
      </c>
      <c r="EQ9" s="1791" t="str">
        <f t="shared" si="13"/>
        <v>W18</v>
      </c>
      <c r="ER9" s="1791" t="str">
        <f t="shared" si="13"/>
        <v>W19</v>
      </c>
      <c r="ES9" s="1791" t="str">
        <f t="shared" si="13"/>
        <v>W20</v>
      </c>
      <c r="ET9" s="1791" t="str">
        <f t="shared" si="13"/>
        <v>W21</v>
      </c>
      <c r="EU9" s="1791" t="str">
        <f t="shared" si="13"/>
        <v>W22</v>
      </c>
      <c r="EV9" s="1791" t="str">
        <f t="shared" si="13"/>
        <v>W23</v>
      </c>
      <c r="EW9" s="1791" t="str">
        <f t="shared" si="13"/>
        <v>W24</v>
      </c>
      <c r="EX9" s="1791" t="str">
        <f t="shared" ref="EX9:FW9" si="14">"W" &amp; WEEKNUM(EX10,1)</f>
        <v>W25</v>
      </c>
      <c r="EY9" s="1791" t="str">
        <f t="shared" si="14"/>
        <v>W26</v>
      </c>
      <c r="EZ9" s="1791" t="str">
        <f t="shared" si="14"/>
        <v>W27</v>
      </c>
      <c r="FA9" s="1791" t="str">
        <f t="shared" si="14"/>
        <v>W28</v>
      </c>
      <c r="FB9" s="1791" t="str">
        <f t="shared" si="14"/>
        <v>W29</v>
      </c>
      <c r="FC9" s="1791" t="str">
        <f t="shared" si="14"/>
        <v>W30</v>
      </c>
      <c r="FD9" s="1791" t="str">
        <f t="shared" si="14"/>
        <v>W31</v>
      </c>
      <c r="FE9" s="1791" t="str">
        <f t="shared" si="14"/>
        <v>W32</v>
      </c>
      <c r="FF9" s="1791" t="str">
        <f t="shared" si="14"/>
        <v>W33</v>
      </c>
      <c r="FG9" s="1791" t="str">
        <f t="shared" si="14"/>
        <v>W34</v>
      </c>
      <c r="FH9" s="1791" t="str">
        <f t="shared" si="14"/>
        <v>W35</v>
      </c>
      <c r="FI9" s="1791" t="str">
        <f t="shared" si="14"/>
        <v>W36</v>
      </c>
      <c r="FJ9" s="1791" t="str">
        <f t="shared" si="14"/>
        <v>W37</v>
      </c>
      <c r="FK9" s="1791" t="str">
        <f t="shared" si="14"/>
        <v>W38</v>
      </c>
      <c r="FL9" s="1791" t="str">
        <f t="shared" si="14"/>
        <v>W39</v>
      </c>
      <c r="FM9" s="1791" t="str">
        <f t="shared" si="14"/>
        <v>W40</v>
      </c>
      <c r="FN9" s="1791" t="str">
        <f t="shared" si="14"/>
        <v>W41</v>
      </c>
      <c r="FO9" s="1791" t="str">
        <f t="shared" si="14"/>
        <v>W42</v>
      </c>
      <c r="FP9" s="1791" t="str">
        <f t="shared" si="14"/>
        <v>W43</v>
      </c>
      <c r="FQ9" s="1791" t="str">
        <f t="shared" si="14"/>
        <v>W44</v>
      </c>
      <c r="FR9" s="1791" t="str">
        <f t="shared" si="14"/>
        <v>W45</v>
      </c>
      <c r="FS9" s="1791" t="str">
        <f t="shared" si="14"/>
        <v>W46</v>
      </c>
      <c r="FT9" s="1791" t="str">
        <f t="shared" si="14"/>
        <v>W47</v>
      </c>
      <c r="FU9" s="1791" t="str">
        <f t="shared" si="14"/>
        <v>W48</v>
      </c>
      <c r="FV9" s="1791" t="str">
        <f t="shared" si="14"/>
        <v>W49</v>
      </c>
      <c r="FW9" s="1792" t="str">
        <f t="shared" si="14"/>
        <v>W50</v>
      </c>
    </row>
    <row r="10" spans="2:179" ht="51.75" customHeight="1" x14ac:dyDescent="0.25">
      <c r="B10" s="1783" t="s">
        <v>902</v>
      </c>
      <c r="C10" s="1783" t="s">
        <v>6</v>
      </c>
      <c r="D10" s="1784" t="s">
        <v>204</v>
      </c>
      <c r="E10" s="1783" t="s">
        <v>1894</v>
      </c>
      <c r="F10" s="1783" t="s">
        <v>702</v>
      </c>
      <c r="G10" s="1783" t="s">
        <v>205</v>
      </c>
      <c r="H10" s="1783" t="s">
        <v>343</v>
      </c>
      <c r="I10" s="967" t="s">
        <v>1057</v>
      </c>
      <c r="J10" s="967" t="s">
        <v>1895</v>
      </c>
      <c r="K10" s="1783" t="s">
        <v>293</v>
      </c>
      <c r="L10" s="1783" t="s">
        <v>910</v>
      </c>
      <c r="M10" s="1783" t="s">
        <v>150</v>
      </c>
      <c r="N10" s="1783" t="s">
        <v>207</v>
      </c>
      <c r="O10" s="1783" t="s">
        <v>1890</v>
      </c>
      <c r="P10" s="1783" t="s">
        <v>1891</v>
      </c>
      <c r="Q10" s="1785" t="s">
        <v>1892</v>
      </c>
      <c r="R10" s="1785" t="s">
        <v>1893</v>
      </c>
      <c r="S10" s="1783" t="s">
        <v>77</v>
      </c>
      <c r="T10" s="1785" t="s">
        <v>1889</v>
      </c>
      <c r="U10" s="1786" t="s">
        <v>209</v>
      </c>
      <c r="V10" s="1785" t="s">
        <v>208</v>
      </c>
      <c r="W10" s="1785" t="s">
        <v>122</v>
      </c>
      <c r="X10" s="1785" t="s">
        <v>210</v>
      </c>
      <c r="Y10" s="755">
        <f>Schedule!Z13</f>
        <v>0</v>
      </c>
      <c r="Z10" s="755">
        <f>Y10+7</f>
        <v>7</v>
      </c>
      <c r="AA10" s="756">
        <f t="shared" ref="AA10:CL10" si="15">Z10+7</f>
        <v>14</v>
      </c>
      <c r="AB10" s="756">
        <f t="shared" si="15"/>
        <v>21</v>
      </c>
      <c r="AC10" s="756">
        <f t="shared" si="15"/>
        <v>28</v>
      </c>
      <c r="AD10" s="756">
        <f t="shared" si="15"/>
        <v>35</v>
      </c>
      <c r="AE10" s="756">
        <f t="shared" si="15"/>
        <v>42</v>
      </c>
      <c r="AF10" s="756">
        <f t="shared" si="15"/>
        <v>49</v>
      </c>
      <c r="AG10" s="756">
        <f t="shared" si="15"/>
        <v>56</v>
      </c>
      <c r="AH10" s="756">
        <f t="shared" si="15"/>
        <v>63</v>
      </c>
      <c r="AI10" s="756">
        <f t="shared" si="15"/>
        <v>70</v>
      </c>
      <c r="AJ10" s="756">
        <f t="shared" si="15"/>
        <v>77</v>
      </c>
      <c r="AK10" s="756">
        <f t="shared" si="15"/>
        <v>84</v>
      </c>
      <c r="AL10" s="756">
        <f t="shared" si="15"/>
        <v>91</v>
      </c>
      <c r="AM10" s="756">
        <f t="shared" si="15"/>
        <v>98</v>
      </c>
      <c r="AN10" s="756">
        <f t="shared" si="15"/>
        <v>105</v>
      </c>
      <c r="AO10" s="756">
        <f t="shared" si="15"/>
        <v>112</v>
      </c>
      <c r="AP10" s="756">
        <f t="shared" si="15"/>
        <v>119</v>
      </c>
      <c r="AQ10" s="756">
        <f t="shared" si="15"/>
        <v>126</v>
      </c>
      <c r="AR10" s="756">
        <f t="shared" si="15"/>
        <v>133</v>
      </c>
      <c r="AS10" s="756">
        <f t="shared" si="15"/>
        <v>140</v>
      </c>
      <c r="AT10" s="756">
        <f t="shared" si="15"/>
        <v>147</v>
      </c>
      <c r="AU10" s="756">
        <f t="shared" si="15"/>
        <v>154</v>
      </c>
      <c r="AV10" s="756">
        <f t="shared" si="15"/>
        <v>161</v>
      </c>
      <c r="AW10" s="756">
        <f t="shared" si="15"/>
        <v>168</v>
      </c>
      <c r="AX10" s="756">
        <f t="shared" si="15"/>
        <v>175</v>
      </c>
      <c r="AY10" s="756">
        <f t="shared" si="15"/>
        <v>182</v>
      </c>
      <c r="AZ10" s="756">
        <f t="shared" si="15"/>
        <v>189</v>
      </c>
      <c r="BA10" s="756">
        <f t="shared" si="15"/>
        <v>196</v>
      </c>
      <c r="BB10" s="756">
        <f t="shared" si="15"/>
        <v>203</v>
      </c>
      <c r="BC10" s="756">
        <f t="shared" si="15"/>
        <v>210</v>
      </c>
      <c r="BD10" s="756">
        <f t="shared" si="15"/>
        <v>217</v>
      </c>
      <c r="BE10" s="756">
        <f t="shared" si="15"/>
        <v>224</v>
      </c>
      <c r="BF10" s="756">
        <f t="shared" si="15"/>
        <v>231</v>
      </c>
      <c r="BG10" s="756">
        <f t="shared" si="15"/>
        <v>238</v>
      </c>
      <c r="BH10" s="756">
        <f t="shared" si="15"/>
        <v>245</v>
      </c>
      <c r="BI10" s="756">
        <f t="shared" si="15"/>
        <v>252</v>
      </c>
      <c r="BJ10" s="756">
        <f t="shared" si="15"/>
        <v>259</v>
      </c>
      <c r="BK10" s="756">
        <f t="shared" si="15"/>
        <v>266</v>
      </c>
      <c r="BL10" s="756">
        <f t="shared" si="15"/>
        <v>273</v>
      </c>
      <c r="BM10" s="756">
        <f t="shared" si="15"/>
        <v>280</v>
      </c>
      <c r="BN10" s="756">
        <f t="shared" si="15"/>
        <v>287</v>
      </c>
      <c r="BO10" s="756">
        <f t="shared" si="15"/>
        <v>294</v>
      </c>
      <c r="BP10" s="756">
        <f t="shared" si="15"/>
        <v>301</v>
      </c>
      <c r="BQ10" s="756">
        <f t="shared" si="15"/>
        <v>308</v>
      </c>
      <c r="BR10" s="756">
        <f t="shared" si="15"/>
        <v>315</v>
      </c>
      <c r="BS10" s="756">
        <f t="shared" si="15"/>
        <v>322</v>
      </c>
      <c r="BT10" s="756">
        <f t="shared" si="15"/>
        <v>329</v>
      </c>
      <c r="BU10" s="756">
        <f t="shared" si="15"/>
        <v>336</v>
      </c>
      <c r="BV10" s="756">
        <f t="shared" si="15"/>
        <v>343</v>
      </c>
      <c r="BW10" s="756">
        <f t="shared" si="15"/>
        <v>350</v>
      </c>
      <c r="BX10" s="756">
        <f t="shared" si="15"/>
        <v>357</v>
      </c>
      <c r="BY10" s="756">
        <f t="shared" si="15"/>
        <v>364</v>
      </c>
      <c r="BZ10" s="756">
        <f t="shared" si="15"/>
        <v>371</v>
      </c>
      <c r="CA10" s="756">
        <f t="shared" si="15"/>
        <v>378</v>
      </c>
      <c r="CB10" s="756">
        <f t="shared" si="15"/>
        <v>385</v>
      </c>
      <c r="CC10" s="756">
        <f t="shared" si="15"/>
        <v>392</v>
      </c>
      <c r="CD10" s="756">
        <f t="shared" si="15"/>
        <v>399</v>
      </c>
      <c r="CE10" s="756">
        <f t="shared" si="15"/>
        <v>406</v>
      </c>
      <c r="CF10" s="756">
        <f t="shared" si="15"/>
        <v>413</v>
      </c>
      <c r="CG10" s="756">
        <f t="shared" si="15"/>
        <v>420</v>
      </c>
      <c r="CH10" s="756">
        <f t="shared" si="15"/>
        <v>427</v>
      </c>
      <c r="CI10" s="756">
        <f t="shared" si="15"/>
        <v>434</v>
      </c>
      <c r="CJ10" s="756">
        <f t="shared" si="15"/>
        <v>441</v>
      </c>
      <c r="CK10" s="756">
        <f t="shared" si="15"/>
        <v>448</v>
      </c>
      <c r="CL10" s="756">
        <f t="shared" si="15"/>
        <v>455</v>
      </c>
      <c r="CM10" s="756">
        <f t="shared" ref="CM10:EX10" si="16">CL10+7</f>
        <v>462</v>
      </c>
      <c r="CN10" s="756">
        <f t="shared" si="16"/>
        <v>469</v>
      </c>
      <c r="CO10" s="756">
        <f t="shared" si="16"/>
        <v>476</v>
      </c>
      <c r="CP10" s="756">
        <f t="shared" si="16"/>
        <v>483</v>
      </c>
      <c r="CQ10" s="756">
        <f t="shared" si="16"/>
        <v>490</v>
      </c>
      <c r="CR10" s="756">
        <f t="shared" si="16"/>
        <v>497</v>
      </c>
      <c r="CS10" s="756">
        <f t="shared" si="16"/>
        <v>504</v>
      </c>
      <c r="CT10" s="756">
        <f t="shared" si="16"/>
        <v>511</v>
      </c>
      <c r="CU10" s="756">
        <f t="shared" si="16"/>
        <v>518</v>
      </c>
      <c r="CV10" s="756">
        <f t="shared" si="16"/>
        <v>525</v>
      </c>
      <c r="CW10" s="756">
        <f t="shared" si="16"/>
        <v>532</v>
      </c>
      <c r="CX10" s="756">
        <f t="shared" si="16"/>
        <v>539</v>
      </c>
      <c r="CY10" s="756">
        <f t="shared" si="16"/>
        <v>546</v>
      </c>
      <c r="CZ10" s="756">
        <f t="shared" si="16"/>
        <v>553</v>
      </c>
      <c r="DA10" s="756">
        <f t="shared" si="16"/>
        <v>560</v>
      </c>
      <c r="DB10" s="756">
        <f t="shared" si="16"/>
        <v>567</v>
      </c>
      <c r="DC10" s="756">
        <f t="shared" si="16"/>
        <v>574</v>
      </c>
      <c r="DD10" s="756">
        <f t="shared" si="16"/>
        <v>581</v>
      </c>
      <c r="DE10" s="756">
        <f t="shared" si="16"/>
        <v>588</v>
      </c>
      <c r="DF10" s="756">
        <f t="shared" si="16"/>
        <v>595</v>
      </c>
      <c r="DG10" s="756">
        <f t="shared" si="16"/>
        <v>602</v>
      </c>
      <c r="DH10" s="756">
        <f t="shared" si="16"/>
        <v>609</v>
      </c>
      <c r="DI10" s="756">
        <f t="shared" si="16"/>
        <v>616</v>
      </c>
      <c r="DJ10" s="756">
        <f t="shared" si="16"/>
        <v>623</v>
      </c>
      <c r="DK10" s="756">
        <f t="shared" si="16"/>
        <v>630</v>
      </c>
      <c r="DL10" s="756">
        <f t="shared" si="16"/>
        <v>637</v>
      </c>
      <c r="DM10" s="756">
        <f t="shared" si="16"/>
        <v>644</v>
      </c>
      <c r="DN10" s="756">
        <f t="shared" si="16"/>
        <v>651</v>
      </c>
      <c r="DO10" s="756">
        <f t="shared" si="16"/>
        <v>658</v>
      </c>
      <c r="DP10" s="756">
        <f t="shared" si="16"/>
        <v>665</v>
      </c>
      <c r="DQ10" s="756">
        <f t="shared" si="16"/>
        <v>672</v>
      </c>
      <c r="DR10" s="756">
        <f t="shared" si="16"/>
        <v>679</v>
      </c>
      <c r="DS10" s="756">
        <f t="shared" si="16"/>
        <v>686</v>
      </c>
      <c r="DT10" s="756">
        <f t="shared" si="16"/>
        <v>693</v>
      </c>
      <c r="DU10" s="756">
        <f t="shared" si="16"/>
        <v>700</v>
      </c>
      <c r="DV10" s="756">
        <f t="shared" si="16"/>
        <v>707</v>
      </c>
      <c r="DW10" s="756">
        <f t="shared" si="16"/>
        <v>714</v>
      </c>
      <c r="DX10" s="756">
        <f t="shared" si="16"/>
        <v>721</v>
      </c>
      <c r="DY10" s="756">
        <f t="shared" si="16"/>
        <v>728</v>
      </c>
      <c r="DZ10" s="756">
        <f t="shared" si="16"/>
        <v>735</v>
      </c>
      <c r="EA10" s="756">
        <f t="shared" si="16"/>
        <v>742</v>
      </c>
      <c r="EB10" s="756">
        <f t="shared" si="16"/>
        <v>749</v>
      </c>
      <c r="EC10" s="756">
        <f t="shared" si="16"/>
        <v>756</v>
      </c>
      <c r="ED10" s="756">
        <f t="shared" si="16"/>
        <v>763</v>
      </c>
      <c r="EE10" s="756">
        <f t="shared" si="16"/>
        <v>770</v>
      </c>
      <c r="EF10" s="756">
        <f t="shared" si="16"/>
        <v>777</v>
      </c>
      <c r="EG10" s="756">
        <f t="shared" si="16"/>
        <v>784</v>
      </c>
      <c r="EH10" s="756">
        <f t="shared" si="16"/>
        <v>791</v>
      </c>
      <c r="EI10" s="756">
        <f t="shared" si="16"/>
        <v>798</v>
      </c>
      <c r="EJ10" s="756">
        <f t="shared" si="16"/>
        <v>805</v>
      </c>
      <c r="EK10" s="756">
        <f t="shared" si="16"/>
        <v>812</v>
      </c>
      <c r="EL10" s="756">
        <f t="shared" si="16"/>
        <v>819</v>
      </c>
      <c r="EM10" s="756">
        <f t="shared" si="16"/>
        <v>826</v>
      </c>
      <c r="EN10" s="756">
        <f t="shared" si="16"/>
        <v>833</v>
      </c>
      <c r="EO10" s="756">
        <f t="shared" si="16"/>
        <v>840</v>
      </c>
      <c r="EP10" s="756">
        <f t="shared" si="16"/>
        <v>847</v>
      </c>
      <c r="EQ10" s="756">
        <f t="shared" si="16"/>
        <v>854</v>
      </c>
      <c r="ER10" s="756">
        <f t="shared" si="16"/>
        <v>861</v>
      </c>
      <c r="ES10" s="756">
        <f t="shared" si="16"/>
        <v>868</v>
      </c>
      <c r="ET10" s="756">
        <f t="shared" si="16"/>
        <v>875</v>
      </c>
      <c r="EU10" s="756">
        <f t="shared" si="16"/>
        <v>882</v>
      </c>
      <c r="EV10" s="756">
        <f t="shared" si="16"/>
        <v>889</v>
      </c>
      <c r="EW10" s="756">
        <f t="shared" si="16"/>
        <v>896</v>
      </c>
      <c r="EX10" s="756">
        <f t="shared" si="16"/>
        <v>903</v>
      </c>
      <c r="EY10" s="756">
        <f t="shared" ref="EY10:FW10" si="17">EX10+7</f>
        <v>910</v>
      </c>
      <c r="EZ10" s="756">
        <f t="shared" si="17"/>
        <v>917</v>
      </c>
      <c r="FA10" s="756">
        <f t="shared" si="17"/>
        <v>924</v>
      </c>
      <c r="FB10" s="756">
        <f t="shared" si="17"/>
        <v>931</v>
      </c>
      <c r="FC10" s="756">
        <f t="shared" si="17"/>
        <v>938</v>
      </c>
      <c r="FD10" s="756">
        <f t="shared" si="17"/>
        <v>945</v>
      </c>
      <c r="FE10" s="756">
        <f t="shared" si="17"/>
        <v>952</v>
      </c>
      <c r="FF10" s="756">
        <f t="shared" si="17"/>
        <v>959</v>
      </c>
      <c r="FG10" s="756">
        <f t="shared" si="17"/>
        <v>966</v>
      </c>
      <c r="FH10" s="756">
        <f t="shared" si="17"/>
        <v>973</v>
      </c>
      <c r="FI10" s="756">
        <f t="shared" si="17"/>
        <v>980</v>
      </c>
      <c r="FJ10" s="756">
        <f t="shared" si="17"/>
        <v>987</v>
      </c>
      <c r="FK10" s="756">
        <f t="shared" si="17"/>
        <v>994</v>
      </c>
      <c r="FL10" s="756">
        <f t="shared" si="17"/>
        <v>1001</v>
      </c>
      <c r="FM10" s="756">
        <f t="shared" si="17"/>
        <v>1008</v>
      </c>
      <c r="FN10" s="756">
        <f t="shared" si="17"/>
        <v>1015</v>
      </c>
      <c r="FO10" s="756">
        <f t="shared" si="17"/>
        <v>1022</v>
      </c>
      <c r="FP10" s="756">
        <f t="shared" si="17"/>
        <v>1029</v>
      </c>
      <c r="FQ10" s="756">
        <f t="shared" si="17"/>
        <v>1036</v>
      </c>
      <c r="FR10" s="756">
        <f t="shared" si="17"/>
        <v>1043</v>
      </c>
      <c r="FS10" s="756">
        <f t="shared" si="17"/>
        <v>1050</v>
      </c>
      <c r="FT10" s="756">
        <f t="shared" si="17"/>
        <v>1057</v>
      </c>
      <c r="FU10" s="756">
        <f t="shared" si="17"/>
        <v>1064</v>
      </c>
      <c r="FV10" s="756">
        <f t="shared" si="17"/>
        <v>1071</v>
      </c>
      <c r="FW10" s="756">
        <f t="shared" si="17"/>
        <v>1078</v>
      </c>
    </row>
    <row r="11" spans="2:179" ht="15" customHeight="1" x14ac:dyDescent="0.25">
      <c r="B11" s="773"/>
      <c r="C11" s="773"/>
      <c r="D11" s="886"/>
      <c r="E11" s="773"/>
      <c r="F11" s="773"/>
      <c r="G11" s="773"/>
      <c r="H11" s="773"/>
      <c r="I11" s="773"/>
      <c r="J11" s="887"/>
      <c r="K11" s="773"/>
      <c r="L11" s="773"/>
      <c r="M11" s="773"/>
      <c r="N11" s="773"/>
      <c r="O11" s="888"/>
      <c r="P11" s="888"/>
      <c r="Q11" s="888"/>
      <c r="R11" s="888"/>
      <c r="S11" s="773"/>
      <c r="T11" s="773"/>
      <c r="U11" s="889"/>
      <c r="V11" s="773"/>
      <c r="W11" s="773"/>
      <c r="X11" s="773"/>
      <c r="Y11" s="884"/>
      <c r="Z11" s="884"/>
      <c r="AA11" s="884"/>
      <c r="AB11" s="884"/>
      <c r="AC11" s="884"/>
      <c r="AD11" s="884"/>
      <c r="AE11" s="884"/>
      <c r="AF11" s="884"/>
      <c r="AG11" s="884"/>
      <c r="AH11" s="884"/>
      <c r="AI11" s="884"/>
      <c r="AJ11" s="884"/>
      <c r="AK11" s="884"/>
      <c r="AL11" s="884"/>
      <c r="AM11" s="884"/>
      <c r="AN11" s="884"/>
      <c r="AO11" s="884"/>
      <c r="AP11" s="884"/>
      <c r="AQ11" s="884"/>
      <c r="AR11" s="884"/>
      <c r="AS11" s="884"/>
      <c r="AT11" s="884"/>
      <c r="AU11" s="884"/>
      <c r="AV11" s="884"/>
      <c r="AW11" s="884"/>
      <c r="AX11" s="884"/>
      <c r="AY11" s="884"/>
      <c r="AZ11" s="884"/>
      <c r="BA11" s="884"/>
      <c r="BB11" s="884"/>
      <c r="BC11" s="884"/>
      <c r="BD11" s="884"/>
      <c r="BE11" s="884"/>
      <c r="BF11" s="884"/>
      <c r="BG11" s="884"/>
      <c r="BH11" s="884"/>
      <c r="BI11" s="884"/>
      <c r="BJ11" s="884"/>
      <c r="BK11" s="884"/>
      <c r="BL11" s="884"/>
      <c r="BM11" s="884"/>
      <c r="BN11" s="884"/>
      <c r="BO11" s="884"/>
      <c r="BP11" s="884"/>
      <c r="BQ11" s="884"/>
      <c r="BR11" s="884"/>
      <c r="BS11" s="884"/>
      <c r="BT11" s="884"/>
      <c r="BU11" s="884"/>
      <c r="BV11" s="884"/>
      <c r="BW11" s="884"/>
      <c r="BX11" s="884"/>
      <c r="BY11" s="884"/>
      <c r="BZ11" s="884"/>
      <c r="CA11" s="884"/>
      <c r="CB11" s="884"/>
      <c r="CC11" s="884"/>
      <c r="CD11" s="884"/>
      <c r="CE11" s="884"/>
      <c r="CF11" s="884"/>
      <c r="CG11" s="884"/>
      <c r="CH11" s="884"/>
      <c r="CI11" s="884"/>
      <c r="CJ11" s="884"/>
      <c r="CK11" s="884"/>
      <c r="CL11" s="884"/>
      <c r="CM11" s="884"/>
      <c r="CN11" s="884"/>
      <c r="CO11" s="884"/>
      <c r="CP11" s="884"/>
      <c r="CQ11" s="884"/>
      <c r="CR11" s="884"/>
      <c r="CS11" s="884"/>
      <c r="CT11" s="884"/>
      <c r="CU11" s="884"/>
      <c r="CV11" s="884"/>
      <c r="CW11" s="884"/>
      <c r="CX11" s="884"/>
      <c r="CY11" s="884"/>
      <c r="CZ11" s="884"/>
      <c r="DA11" s="884"/>
      <c r="DB11" s="884"/>
      <c r="DC11" s="884"/>
      <c r="DD11" s="884"/>
      <c r="DE11" s="884"/>
      <c r="DF11" s="884"/>
      <c r="DG11" s="884"/>
      <c r="DH11" s="884"/>
      <c r="DI11" s="884"/>
      <c r="DJ11" s="884"/>
      <c r="DK11" s="884"/>
      <c r="DL11" s="884"/>
      <c r="DM11" s="884"/>
      <c r="DN11" s="884"/>
      <c r="DO11" s="884"/>
      <c r="DP11" s="884"/>
      <c r="DQ11" s="884"/>
      <c r="DR11" s="884"/>
      <c r="DS11" s="884"/>
      <c r="DT11" s="884"/>
      <c r="DU11" s="884"/>
      <c r="DV11" s="884"/>
      <c r="DW11" s="884"/>
      <c r="DX11" s="884"/>
      <c r="DY11" s="884"/>
      <c r="DZ11" s="884"/>
      <c r="EA11" s="884"/>
      <c r="EB11" s="884"/>
      <c r="EC11" s="884"/>
      <c r="ED11" s="884"/>
      <c r="EE11" s="884"/>
      <c r="EF11" s="884"/>
      <c r="EG11" s="884"/>
      <c r="EH11" s="884"/>
      <c r="EI11" s="884"/>
      <c r="EJ11" s="884"/>
      <c r="EK11" s="884"/>
      <c r="EL11" s="884"/>
      <c r="EM11" s="884"/>
      <c r="EN11" s="884"/>
      <c r="EO11" s="884"/>
      <c r="EP11" s="884"/>
      <c r="EQ11" s="884"/>
      <c r="ER11" s="884"/>
      <c r="ES11" s="884"/>
      <c r="ET11" s="884"/>
      <c r="EU11" s="884"/>
      <c r="EV11" s="884"/>
      <c r="EW11" s="884"/>
      <c r="EX11" s="884"/>
      <c r="EY11" s="884"/>
      <c r="EZ11" s="884"/>
      <c r="FA11" s="884"/>
      <c r="FB11" s="884"/>
      <c r="FC11" s="884"/>
      <c r="FD11" s="884"/>
      <c r="FE11" s="884"/>
      <c r="FF11" s="884"/>
      <c r="FG11" s="884"/>
      <c r="FH11" s="884"/>
      <c r="FI11" s="884"/>
      <c r="FJ11" s="884"/>
      <c r="FK11" s="884"/>
      <c r="FL11" s="884"/>
      <c r="FM11" s="884"/>
      <c r="FN11" s="884"/>
      <c r="FO11" s="884"/>
      <c r="FP11" s="884"/>
      <c r="FQ11" s="884"/>
      <c r="FR11" s="884"/>
      <c r="FS11" s="884"/>
      <c r="FT11" s="884"/>
      <c r="FU11" s="884"/>
      <c r="FV11" s="884"/>
      <c r="FW11" s="884"/>
    </row>
    <row r="12" spans="2:179" ht="15" customHeight="1" x14ac:dyDescent="0.25">
      <c r="B12" s="773"/>
      <c r="C12" s="773"/>
      <c r="D12" s="886"/>
      <c r="E12" s="773"/>
      <c r="F12" s="773"/>
      <c r="G12" s="773"/>
      <c r="H12" s="773"/>
      <c r="I12" s="773"/>
      <c r="J12" s="887"/>
      <c r="K12" s="773"/>
      <c r="L12" s="773"/>
      <c r="M12" s="773"/>
      <c r="N12" s="773"/>
      <c r="O12" s="888"/>
      <c r="P12" s="888"/>
      <c r="Q12" s="888"/>
      <c r="R12" s="888"/>
      <c r="S12" s="773"/>
      <c r="T12" s="773"/>
      <c r="U12" s="889"/>
      <c r="V12" s="773"/>
      <c r="W12" s="773"/>
      <c r="X12" s="773"/>
      <c r="Y12" s="885"/>
      <c r="Z12" s="885"/>
      <c r="AA12" s="885"/>
      <c r="AB12" s="885"/>
      <c r="AC12" s="885"/>
      <c r="AD12" s="885"/>
      <c r="AE12" s="885"/>
      <c r="AF12" s="885"/>
      <c r="AG12" s="885"/>
      <c r="AH12" s="885"/>
      <c r="AI12" s="885"/>
      <c r="AJ12" s="885"/>
      <c r="AK12" s="885"/>
      <c r="AL12" s="885"/>
      <c r="AM12" s="885"/>
      <c r="AN12" s="885"/>
      <c r="AO12" s="885"/>
      <c r="AP12" s="885"/>
      <c r="AQ12" s="885"/>
      <c r="AR12" s="885"/>
      <c r="AS12" s="885"/>
      <c r="AT12" s="885"/>
      <c r="AU12" s="885"/>
      <c r="AV12" s="885"/>
      <c r="AW12" s="885"/>
      <c r="AX12" s="885"/>
      <c r="AY12" s="885"/>
      <c r="AZ12" s="885"/>
      <c r="BA12" s="885"/>
      <c r="BB12" s="885"/>
      <c r="BC12" s="885"/>
      <c r="BD12" s="885"/>
      <c r="BE12" s="885"/>
      <c r="BF12" s="885"/>
      <c r="BG12" s="885"/>
      <c r="BH12" s="885"/>
      <c r="BI12" s="885"/>
      <c r="BJ12" s="885"/>
      <c r="BK12" s="885"/>
      <c r="BL12" s="885"/>
      <c r="BM12" s="885"/>
      <c r="BN12" s="885"/>
      <c r="BO12" s="885"/>
      <c r="BP12" s="885"/>
      <c r="BQ12" s="885"/>
      <c r="BR12" s="885"/>
      <c r="BS12" s="885"/>
      <c r="BT12" s="885"/>
      <c r="BU12" s="885"/>
      <c r="BV12" s="885"/>
      <c r="BW12" s="885"/>
      <c r="BX12" s="885"/>
      <c r="BY12" s="885"/>
      <c r="BZ12" s="885"/>
      <c r="CA12" s="885"/>
      <c r="CB12" s="885"/>
      <c r="CC12" s="885"/>
      <c r="CD12" s="885"/>
      <c r="CE12" s="885"/>
      <c r="CF12" s="885"/>
      <c r="CG12" s="885"/>
      <c r="CH12" s="885"/>
      <c r="CI12" s="885"/>
      <c r="CJ12" s="885"/>
      <c r="CK12" s="885"/>
      <c r="CL12" s="885"/>
      <c r="CM12" s="885"/>
      <c r="CN12" s="885"/>
      <c r="CO12" s="885"/>
      <c r="CP12" s="885"/>
      <c r="CQ12" s="885"/>
      <c r="CR12" s="885"/>
      <c r="CS12" s="885"/>
      <c r="CT12" s="885"/>
      <c r="CU12" s="885"/>
      <c r="CV12" s="885"/>
      <c r="CW12" s="885"/>
      <c r="CX12" s="885"/>
      <c r="CY12" s="885"/>
      <c r="CZ12" s="885"/>
      <c r="DA12" s="885"/>
      <c r="DB12" s="885"/>
      <c r="DC12" s="885"/>
      <c r="DD12" s="885"/>
      <c r="DE12" s="885"/>
      <c r="DF12" s="885"/>
      <c r="DG12" s="885"/>
      <c r="DH12" s="885"/>
      <c r="DI12" s="885"/>
      <c r="DJ12" s="885"/>
      <c r="DK12" s="885"/>
      <c r="DL12" s="885"/>
      <c r="DM12" s="885"/>
      <c r="DN12" s="885"/>
      <c r="DO12" s="885"/>
      <c r="DP12" s="885"/>
      <c r="DQ12" s="885"/>
      <c r="DR12" s="885"/>
      <c r="DS12" s="885"/>
      <c r="DT12" s="885"/>
      <c r="DU12" s="885"/>
      <c r="DV12" s="885"/>
      <c r="DW12" s="885"/>
      <c r="DX12" s="885"/>
      <c r="DY12" s="885"/>
      <c r="DZ12" s="885"/>
      <c r="EA12" s="885"/>
      <c r="EB12" s="885"/>
      <c r="EC12" s="885"/>
      <c r="ED12" s="885"/>
      <c r="EE12" s="885"/>
      <c r="EF12" s="885"/>
      <c r="EG12" s="885"/>
      <c r="EH12" s="885"/>
      <c r="EI12" s="885"/>
      <c r="EJ12" s="885"/>
      <c r="EK12" s="885"/>
      <c r="EL12" s="885"/>
      <c r="EM12" s="885"/>
      <c r="EN12" s="885"/>
      <c r="EO12" s="885"/>
      <c r="EP12" s="885"/>
      <c r="EQ12" s="885"/>
      <c r="ER12" s="885"/>
      <c r="ES12" s="885"/>
      <c r="ET12" s="885"/>
      <c r="EU12" s="885"/>
      <c r="EV12" s="885"/>
      <c r="EW12" s="885"/>
      <c r="EX12" s="885"/>
      <c r="EY12" s="885"/>
      <c r="EZ12" s="885"/>
      <c r="FA12" s="885"/>
      <c r="FB12" s="885"/>
      <c r="FC12" s="885"/>
      <c r="FD12" s="885"/>
      <c r="FE12" s="885"/>
      <c r="FF12" s="885"/>
      <c r="FG12" s="885"/>
      <c r="FH12" s="885"/>
      <c r="FI12" s="885"/>
      <c r="FJ12" s="885"/>
      <c r="FK12" s="885"/>
      <c r="FL12" s="885"/>
      <c r="FM12" s="885"/>
      <c r="FN12" s="885"/>
      <c r="FO12" s="885"/>
      <c r="FP12" s="885"/>
      <c r="FQ12" s="885"/>
      <c r="FR12" s="885"/>
      <c r="FS12" s="885"/>
      <c r="FT12" s="885"/>
      <c r="FU12" s="885"/>
      <c r="FV12" s="885"/>
      <c r="FW12" s="885"/>
    </row>
    <row r="13" spans="2:179" x14ac:dyDescent="0.25">
      <c r="B13" s="773"/>
      <c r="C13" s="773"/>
      <c r="D13" s="886"/>
      <c r="E13" s="773"/>
      <c r="F13" s="773"/>
      <c r="G13" s="773"/>
      <c r="H13" s="773"/>
      <c r="I13" s="773"/>
      <c r="J13" s="887"/>
      <c r="K13" s="773"/>
      <c r="L13" s="773"/>
      <c r="M13" s="773"/>
      <c r="N13" s="773"/>
      <c r="O13" s="888"/>
      <c r="P13" s="888"/>
      <c r="Q13" s="888"/>
      <c r="R13" s="888"/>
      <c r="S13" s="773"/>
      <c r="T13" s="773"/>
      <c r="U13" s="889"/>
      <c r="V13" s="773"/>
      <c r="W13" s="773"/>
      <c r="X13" s="773"/>
      <c r="Y13" s="885"/>
      <c r="Z13" s="885"/>
      <c r="AA13" s="885"/>
      <c r="AB13" s="885"/>
      <c r="AC13" s="885"/>
      <c r="AD13" s="885"/>
      <c r="AE13" s="885"/>
      <c r="AF13" s="885"/>
      <c r="AG13" s="885"/>
      <c r="AH13" s="885"/>
      <c r="AI13" s="885"/>
      <c r="AJ13" s="885"/>
      <c r="AK13" s="885"/>
      <c r="AL13" s="885"/>
      <c r="AM13" s="885"/>
      <c r="AN13" s="885"/>
      <c r="AO13" s="885"/>
      <c r="AP13" s="885"/>
      <c r="AQ13" s="885"/>
      <c r="AR13" s="885"/>
      <c r="AS13" s="885"/>
      <c r="AT13" s="885"/>
      <c r="AU13" s="885"/>
      <c r="AV13" s="885"/>
      <c r="AW13" s="885"/>
      <c r="AX13" s="885"/>
      <c r="AY13" s="885"/>
      <c r="AZ13" s="885"/>
      <c r="BA13" s="885"/>
      <c r="BB13" s="885"/>
      <c r="BC13" s="885"/>
      <c r="BD13" s="885"/>
      <c r="BE13" s="885"/>
      <c r="BF13" s="885"/>
      <c r="BG13" s="885"/>
      <c r="BH13" s="885"/>
      <c r="BI13" s="885"/>
      <c r="BJ13" s="885"/>
      <c r="BK13" s="885"/>
      <c r="BL13" s="885"/>
      <c r="BM13" s="885"/>
      <c r="BN13" s="885"/>
      <c r="BO13" s="885"/>
      <c r="BP13" s="885"/>
      <c r="BQ13" s="885"/>
      <c r="BR13" s="885"/>
      <c r="BS13" s="885"/>
      <c r="BT13" s="885"/>
      <c r="BU13" s="885"/>
      <c r="BV13" s="885"/>
      <c r="BW13" s="885"/>
      <c r="BX13" s="885"/>
      <c r="BY13" s="885"/>
      <c r="BZ13" s="885"/>
      <c r="CA13" s="885"/>
      <c r="CB13" s="885"/>
      <c r="CC13" s="885"/>
      <c r="CD13" s="885"/>
      <c r="CE13" s="885"/>
      <c r="CF13" s="885"/>
      <c r="CG13" s="885"/>
      <c r="CH13" s="885"/>
      <c r="CI13" s="885"/>
      <c r="CJ13" s="885"/>
      <c r="CK13" s="885"/>
      <c r="CL13" s="885"/>
      <c r="CM13" s="885"/>
      <c r="CN13" s="885"/>
      <c r="CO13" s="885"/>
      <c r="CP13" s="885"/>
      <c r="CQ13" s="885"/>
      <c r="CR13" s="885"/>
      <c r="CS13" s="885"/>
      <c r="CT13" s="885"/>
      <c r="CU13" s="885"/>
      <c r="CV13" s="885"/>
      <c r="CW13" s="885"/>
      <c r="CX13" s="885"/>
      <c r="CY13" s="885"/>
      <c r="CZ13" s="885"/>
      <c r="DA13" s="885"/>
      <c r="DB13" s="885"/>
      <c r="DC13" s="885"/>
      <c r="DD13" s="885"/>
      <c r="DE13" s="885"/>
      <c r="DF13" s="885"/>
      <c r="DG13" s="885"/>
      <c r="DH13" s="885"/>
      <c r="DI13" s="885"/>
      <c r="DJ13" s="885"/>
      <c r="DK13" s="885"/>
      <c r="DL13" s="885"/>
      <c r="DM13" s="885"/>
      <c r="DN13" s="885"/>
      <c r="DO13" s="885"/>
      <c r="DP13" s="885"/>
      <c r="DQ13" s="885"/>
      <c r="DR13" s="885"/>
      <c r="DS13" s="885"/>
      <c r="DT13" s="885"/>
      <c r="DU13" s="885"/>
      <c r="DV13" s="885"/>
      <c r="DW13" s="885"/>
      <c r="DX13" s="885"/>
      <c r="DY13" s="885"/>
      <c r="DZ13" s="885"/>
      <c r="EA13" s="885"/>
      <c r="EB13" s="885"/>
      <c r="EC13" s="885"/>
      <c r="ED13" s="885"/>
      <c r="EE13" s="885"/>
      <c r="EF13" s="885"/>
      <c r="EG13" s="885"/>
      <c r="EH13" s="885"/>
      <c r="EI13" s="885"/>
      <c r="EJ13" s="885"/>
      <c r="EK13" s="885"/>
      <c r="EL13" s="885"/>
      <c r="EM13" s="885"/>
      <c r="EN13" s="885"/>
      <c r="EO13" s="885"/>
      <c r="EP13" s="885"/>
      <c r="EQ13" s="885"/>
      <c r="ER13" s="885"/>
      <c r="ES13" s="885"/>
      <c r="ET13" s="885"/>
      <c r="EU13" s="885"/>
      <c r="EV13" s="885"/>
      <c r="EW13" s="885"/>
      <c r="EX13" s="885"/>
      <c r="EY13" s="885"/>
      <c r="EZ13" s="885"/>
      <c r="FA13" s="885"/>
      <c r="FB13" s="885"/>
      <c r="FC13" s="885"/>
      <c r="FD13" s="885"/>
      <c r="FE13" s="885"/>
      <c r="FF13" s="885"/>
      <c r="FG13" s="885"/>
      <c r="FH13" s="885"/>
      <c r="FI13" s="885"/>
      <c r="FJ13" s="885"/>
      <c r="FK13" s="885"/>
      <c r="FL13" s="885"/>
      <c r="FM13" s="885"/>
      <c r="FN13" s="885"/>
      <c r="FO13" s="885"/>
      <c r="FP13" s="885"/>
      <c r="FQ13" s="885"/>
      <c r="FR13" s="885"/>
      <c r="FS13" s="885"/>
      <c r="FT13" s="885"/>
      <c r="FU13" s="885"/>
      <c r="FV13" s="885"/>
      <c r="FW13" s="885"/>
    </row>
    <row r="14" spans="2:179" x14ac:dyDescent="0.25">
      <c r="B14" s="773"/>
      <c r="C14" s="773"/>
      <c r="D14" s="886"/>
      <c r="E14" s="773"/>
      <c r="G14" s="773"/>
      <c r="H14" s="773"/>
      <c r="I14" s="773"/>
      <c r="J14" s="887"/>
      <c r="K14" s="773"/>
      <c r="L14" s="773"/>
      <c r="M14" s="773"/>
      <c r="N14" s="773"/>
      <c r="O14" s="888"/>
      <c r="P14" s="888"/>
      <c r="Q14" s="888"/>
      <c r="R14" s="888"/>
      <c r="S14" s="773"/>
      <c r="T14" s="773"/>
      <c r="U14" s="889"/>
      <c r="V14" s="773"/>
      <c r="W14" s="773"/>
      <c r="X14" s="773"/>
      <c r="Y14" s="885"/>
      <c r="Z14" s="885"/>
      <c r="AA14" s="885"/>
      <c r="AB14" s="885"/>
      <c r="AC14" s="885"/>
      <c r="AD14" s="885"/>
      <c r="AE14" s="885"/>
      <c r="AF14" s="885"/>
      <c r="AG14" s="885"/>
      <c r="AH14" s="885"/>
      <c r="AI14" s="885"/>
      <c r="AJ14" s="885"/>
      <c r="AK14" s="885"/>
      <c r="AL14" s="885"/>
      <c r="AM14" s="885"/>
      <c r="AN14" s="885"/>
      <c r="AO14" s="885"/>
      <c r="AP14" s="885"/>
      <c r="AQ14" s="885"/>
      <c r="AR14" s="885"/>
      <c r="AS14" s="885"/>
      <c r="AT14" s="885"/>
      <c r="AU14" s="885"/>
      <c r="AV14" s="885"/>
      <c r="AW14" s="885"/>
      <c r="AX14" s="885"/>
      <c r="AY14" s="885"/>
      <c r="AZ14" s="885"/>
      <c r="BA14" s="885"/>
      <c r="BB14" s="885"/>
      <c r="BC14" s="885"/>
      <c r="BD14" s="885"/>
      <c r="BE14" s="885"/>
      <c r="BF14" s="885"/>
      <c r="BG14" s="885"/>
      <c r="BH14" s="885"/>
      <c r="BI14" s="885"/>
      <c r="BJ14" s="885"/>
      <c r="BK14" s="885"/>
      <c r="BL14" s="885"/>
      <c r="BM14" s="885"/>
      <c r="BN14" s="885"/>
      <c r="BO14" s="885"/>
      <c r="BP14" s="885"/>
      <c r="BQ14" s="885"/>
      <c r="BR14" s="885"/>
      <c r="BS14" s="885"/>
      <c r="BT14" s="885"/>
      <c r="BU14" s="885"/>
      <c r="BV14" s="885"/>
      <c r="BW14" s="885"/>
      <c r="BX14" s="885"/>
      <c r="BY14" s="885"/>
      <c r="BZ14" s="885"/>
      <c r="CA14" s="885"/>
      <c r="CB14" s="885"/>
      <c r="CC14" s="885"/>
      <c r="CD14" s="885"/>
      <c r="CE14" s="885"/>
      <c r="CF14" s="885"/>
      <c r="CG14" s="885"/>
      <c r="CH14" s="885"/>
      <c r="CI14" s="885"/>
      <c r="CJ14" s="885"/>
      <c r="CK14" s="885"/>
      <c r="CL14" s="885"/>
      <c r="CM14" s="885"/>
      <c r="CN14" s="885"/>
      <c r="CO14" s="885"/>
      <c r="CP14" s="885"/>
      <c r="CQ14" s="885"/>
      <c r="CR14" s="885"/>
      <c r="CS14" s="885"/>
      <c r="CT14" s="885"/>
      <c r="CU14" s="885"/>
      <c r="CV14" s="885"/>
      <c r="CW14" s="885"/>
      <c r="CX14" s="885"/>
      <c r="CY14" s="885"/>
      <c r="CZ14" s="885"/>
      <c r="DA14" s="885"/>
      <c r="DB14" s="885"/>
      <c r="DC14" s="885"/>
      <c r="DD14" s="885"/>
      <c r="DE14" s="885"/>
      <c r="DF14" s="885"/>
      <c r="DG14" s="885"/>
      <c r="DH14" s="885"/>
      <c r="DI14" s="885"/>
      <c r="DJ14" s="885"/>
      <c r="DK14" s="885"/>
      <c r="DL14" s="885"/>
      <c r="DM14" s="885"/>
      <c r="DN14" s="885"/>
      <c r="DO14" s="885"/>
      <c r="DP14" s="885"/>
      <c r="DQ14" s="885"/>
      <c r="DR14" s="885"/>
      <c r="DS14" s="885"/>
      <c r="DT14" s="885"/>
      <c r="DU14" s="885"/>
      <c r="DV14" s="885"/>
      <c r="DW14" s="885"/>
      <c r="DX14" s="885"/>
      <c r="DY14" s="885"/>
      <c r="DZ14" s="885"/>
      <c r="EA14" s="885"/>
      <c r="EB14" s="885"/>
      <c r="EC14" s="885"/>
      <c r="ED14" s="885"/>
      <c r="EE14" s="885"/>
      <c r="EF14" s="885"/>
      <c r="EG14" s="885"/>
      <c r="EH14" s="885"/>
      <c r="EI14" s="885"/>
      <c r="EJ14" s="885"/>
      <c r="EK14" s="885"/>
      <c r="EL14" s="885"/>
      <c r="EM14" s="885"/>
      <c r="EN14" s="885"/>
      <c r="EO14" s="885"/>
      <c r="EP14" s="885"/>
      <c r="EQ14" s="885"/>
      <c r="ER14" s="885"/>
      <c r="ES14" s="885"/>
      <c r="ET14" s="885"/>
      <c r="EU14" s="885"/>
      <c r="EV14" s="885"/>
      <c r="EW14" s="885"/>
      <c r="EX14" s="885"/>
      <c r="EY14" s="885"/>
      <c r="EZ14" s="885"/>
      <c r="FA14" s="885"/>
      <c r="FB14" s="885"/>
      <c r="FC14" s="885"/>
      <c r="FD14" s="885"/>
      <c r="FE14" s="885"/>
      <c r="FF14" s="885"/>
      <c r="FG14" s="885"/>
      <c r="FH14" s="885"/>
      <c r="FI14" s="885"/>
      <c r="FJ14" s="885"/>
      <c r="FK14" s="885"/>
      <c r="FL14" s="885"/>
      <c r="FM14" s="885"/>
      <c r="FN14" s="885"/>
      <c r="FO14" s="885"/>
      <c r="FP14" s="885"/>
      <c r="FQ14" s="885"/>
      <c r="FR14" s="885"/>
      <c r="FS14" s="885"/>
      <c r="FT14" s="885"/>
      <c r="FU14" s="885"/>
      <c r="FV14" s="885"/>
      <c r="FW14" s="885"/>
    </row>
    <row r="15" spans="2:179" x14ac:dyDescent="0.25">
      <c r="B15" s="773"/>
      <c r="C15" s="773"/>
      <c r="D15" s="886"/>
      <c r="E15" s="773"/>
      <c r="F15" s="773"/>
      <c r="G15" s="773"/>
      <c r="H15" s="773"/>
      <c r="I15" s="773"/>
      <c r="J15" s="887"/>
      <c r="K15" s="773"/>
      <c r="L15" s="773"/>
      <c r="M15" s="773"/>
      <c r="N15" s="773"/>
      <c r="O15" s="888"/>
      <c r="P15" s="888"/>
      <c r="Q15" s="888"/>
      <c r="R15" s="888"/>
      <c r="S15" s="773"/>
      <c r="T15" s="773"/>
      <c r="U15" s="889"/>
      <c r="V15" s="773"/>
      <c r="W15" s="773"/>
      <c r="X15" s="773"/>
      <c r="Y15" s="885"/>
      <c r="Z15" s="885"/>
      <c r="AA15" s="885"/>
      <c r="AB15" s="885"/>
      <c r="AC15" s="885"/>
      <c r="AD15" s="885"/>
      <c r="AE15" s="885"/>
      <c r="AF15" s="885"/>
      <c r="AG15" s="885"/>
      <c r="AH15" s="885"/>
      <c r="AI15" s="885"/>
      <c r="AJ15" s="885"/>
      <c r="AK15" s="885"/>
      <c r="AL15" s="885"/>
      <c r="AM15" s="885"/>
      <c r="AN15" s="885"/>
      <c r="AO15" s="885"/>
      <c r="AP15" s="885"/>
      <c r="AQ15" s="885"/>
      <c r="AR15" s="885"/>
      <c r="AS15" s="885"/>
      <c r="AT15" s="885"/>
      <c r="AU15" s="885"/>
      <c r="AV15" s="885"/>
      <c r="AW15" s="885"/>
      <c r="AX15" s="885"/>
      <c r="AY15" s="885"/>
      <c r="AZ15" s="885"/>
      <c r="BA15" s="885"/>
      <c r="BB15" s="885"/>
      <c r="BC15" s="885"/>
      <c r="BD15" s="885"/>
      <c r="BE15" s="885"/>
      <c r="BF15" s="885"/>
      <c r="BG15" s="885"/>
      <c r="BH15" s="885"/>
      <c r="BI15" s="885"/>
      <c r="BJ15" s="885"/>
      <c r="BK15" s="885"/>
      <c r="BL15" s="885"/>
      <c r="BM15" s="885"/>
      <c r="BN15" s="885"/>
      <c r="BO15" s="885"/>
      <c r="BP15" s="885"/>
      <c r="BQ15" s="885"/>
      <c r="BR15" s="885"/>
      <c r="BS15" s="885"/>
      <c r="BT15" s="885"/>
      <c r="BU15" s="885"/>
      <c r="BV15" s="885"/>
      <c r="BW15" s="885"/>
      <c r="BX15" s="885"/>
      <c r="BY15" s="885"/>
      <c r="BZ15" s="885"/>
      <c r="CA15" s="885"/>
      <c r="CB15" s="885"/>
      <c r="CC15" s="885"/>
      <c r="CD15" s="885"/>
      <c r="CE15" s="885"/>
      <c r="CF15" s="885"/>
      <c r="CG15" s="885"/>
      <c r="CH15" s="885"/>
      <c r="CI15" s="885"/>
      <c r="CJ15" s="885"/>
      <c r="CK15" s="885"/>
      <c r="CL15" s="885"/>
      <c r="CM15" s="885"/>
      <c r="CN15" s="885"/>
      <c r="CO15" s="885"/>
      <c r="CP15" s="885"/>
      <c r="CQ15" s="885"/>
      <c r="CR15" s="885"/>
      <c r="CS15" s="885"/>
      <c r="CT15" s="885"/>
      <c r="CU15" s="885"/>
      <c r="CV15" s="885"/>
      <c r="CW15" s="885"/>
      <c r="CX15" s="885"/>
      <c r="CY15" s="885"/>
      <c r="CZ15" s="885"/>
      <c r="DA15" s="885"/>
      <c r="DB15" s="885"/>
      <c r="DC15" s="885"/>
      <c r="DD15" s="885"/>
      <c r="DE15" s="885"/>
      <c r="DF15" s="885"/>
      <c r="DG15" s="885"/>
      <c r="DH15" s="885"/>
      <c r="DI15" s="885"/>
      <c r="DJ15" s="885"/>
      <c r="DK15" s="885"/>
      <c r="DL15" s="885"/>
      <c r="DM15" s="885"/>
      <c r="DN15" s="885"/>
      <c r="DO15" s="885"/>
      <c r="DP15" s="885"/>
      <c r="DQ15" s="885"/>
      <c r="DR15" s="885"/>
      <c r="DS15" s="885"/>
      <c r="DT15" s="885"/>
      <c r="DU15" s="885"/>
      <c r="DV15" s="885"/>
      <c r="DW15" s="885"/>
      <c r="DX15" s="885"/>
      <c r="DY15" s="885"/>
      <c r="DZ15" s="885"/>
      <c r="EA15" s="885"/>
      <c r="EB15" s="885"/>
      <c r="EC15" s="885"/>
      <c r="ED15" s="885"/>
      <c r="EE15" s="885"/>
      <c r="EF15" s="885"/>
      <c r="EG15" s="885"/>
      <c r="EH15" s="885"/>
      <c r="EI15" s="885"/>
      <c r="EJ15" s="885"/>
      <c r="EK15" s="885"/>
      <c r="EL15" s="885"/>
      <c r="EM15" s="885"/>
      <c r="EN15" s="885"/>
      <c r="EO15" s="885"/>
      <c r="EP15" s="885"/>
      <c r="EQ15" s="885"/>
      <c r="ER15" s="885"/>
      <c r="ES15" s="885"/>
      <c r="ET15" s="885"/>
      <c r="EU15" s="885"/>
      <c r="EV15" s="885"/>
      <c r="EW15" s="885"/>
      <c r="EX15" s="885"/>
      <c r="EY15" s="885"/>
      <c r="EZ15" s="885"/>
      <c r="FA15" s="885"/>
      <c r="FB15" s="885"/>
      <c r="FC15" s="885"/>
      <c r="FD15" s="885"/>
      <c r="FE15" s="885"/>
      <c r="FF15" s="885"/>
      <c r="FG15" s="885"/>
      <c r="FH15" s="885"/>
      <c r="FI15" s="885"/>
      <c r="FJ15" s="885"/>
      <c r="FK15" s="885"/>
      <c r="FL15" s="885"/>
      <c r="FM15" s="885"/>
      <c r="FN15" s="885"/>
      <c r="FO15" s="885"/>
      <c r="FP15" s="885"/>
      <c r="FQ15" s="885"/>
      <c r="FR15" s="885"/>
      <c r="FS15" s="885"/>
      <c r="FT15" s="885"/>
      <c r="FU15" s="885"/>
      <c r="FV15" s="885"/>
      <c r="FW15" s="885"/>
    </row>
    <row r="16" spans="2:179" x14ac:dyDescent="0.25">
      <c r="B16" s="773"/>
      <c r="C16" s="773"/>
      <c r="D16" s="886"/>
      <c r="E16" s="773"/>
      <c r="F16" s="773"/>
      <c r="G16" s="773"/>
      <c r="H16" s="773"/>
      <c r="I16" s="773"/>
      <c r="J16" s="887"/>
      <c r="K16" s="773"/>
      <c r="L16" s="773"/>
      <c r="M16" s="773"/>
      <c r="N16" s="773"/>
      <c r="O16" s="888"/>
      <c r="P16" s="888"/>
      <c r="Q16" s="888"/>
      <c r="R16" s="888"/>
      <c r="S16" s="773"/>
      <c r="T16" s="773"/>
      <c r="U16" s="889"/>
      <c r="V16" s="773"/>
      <c r="W16" s="773"/>
      <c r="X16" s="773"/>
      <c r="Y16" s="885"/>
      <c r="Z16" s="885"/>
      <c r="AA16" s="885"/>
      <c r="AB16" s="885"/>
      <c r="AC16" s="885"/>
      <c r="AD16" s="885"/>
      <c r="AE16" s="885"/>
      <c r="AF16" s="885"/>
      <c r="AG16" s="885"/>
      <c r="AH16" s="885"/>
      <c r="AI16" s="885"/>
      <c r="AJ16" s="885"/>
      <c r="AK16" s="885"/>
      <c r="AL16" s="885"/>
      <c r="AM16" s="885"/>
      <c r="AN16" s="885"/>
      <c r="AO16" s="885"/>
      <c r="AP16" s="885"/>
      <c r="AQ16" s="885"/>
      <c r="AR16" s="885"/>
      <c r="AS16" s="885"/>
      <c r="AT16" s="885"/>
      <c r="AU16" s="885"/>
      <c r="AV16" s="885"/>
      <c r="AW16" s="885"/>
      <c r="AX16" s="885"/>
      <c r="AY16" s="885"/>
      <c r="AZ16" s="885"/>
      <c r="BA16" s="885"/>
      <c r="BB16" s="885"/>
      <c r="BC16" s="885"/>
      <c r="BD16" s="885"/>
      <c r="BE16" s="885"/>
      <c r="BF16" s="885"/>
      <c r="BG16" s="885"/>
      <c r="BH16" s="885"/>
      <c r="BI16" s="885"/>
      <c r="BJ16" s="885"/>
      <c r="BK16" s="885"/>
      <c r="BL16" s="885"/>
      <c r="BM16" s="885"/>
      <c r="BN16" s="885"/>
      <c r="BO16" s="885"/>
      <c r="BP16" s="885"/>
      <c r="BQ16" s="885"/>
      <c r="BR16" s="885"/>
      <c r="BS16" s="885"/>
      <c r="BT16" s="885"/>
      <c r="BU16" s="885"/>
      <c r="BV16" s="885"/>
      <c r="BW16" s="885"/>
      <c r="BX16" s="885"/>
      <c r="BY16" s="885"/>
      <c r="BZ16" s="885"/>
      <c r="CA16" s="885"/>
      <c r="CB16" s="885"/>
      <c r="CC16" s="885"/>
      <c r="CD16" s="885"/>
      <c r="CE16" s="885"/>
      <c r="CF16" s="885"/>
      <c r="CG16" s="885"/>
      <c r="CH16" s="885"/>
      <c r="CI16" s="885"/>
      <c r="CJ16" s="885"/>
      <c r="CK16" s="885"/>
      <c r="CL16" s="885"/>
      <c r="CM16" s="885"/>
      <c r="CN16" s="885"/>
      <c r="CO16" s="885"/>
      <c r="CP16" s="885"/>
      <c r="CQ16" s="885"/>
      <c r="CR16" s="885"/>
      <c r="CS16" s="885"/>
      <c r="CT16" s="885"/>
      <c r="CU16" s="885"/>
      <c r="CV16" s="885"/>
      <c r="CW16" s="885"/>
      <c r="CX16" s="885"/>
      <c r="CY16" s="885"/>
      <c r="CZ16" s="885"/>
      <c r="DA16" s="885"/>
      <c r="DB16" s="885"/>
      <c r="DC16" s="885"/>
      <c r="DD16" s="885"/>
      <c r="DE16" s="885"/>
      <c r="DF16" s="885"/>
      <c r="DG16" s="885"/>
      <c r="DH16" s="885"/>
      <c r="DI16" s="885"/>
      <c r="DJ16" s="885"/>
      <c r="DK16" s="885"/>
      <c r="DL16" s="885"/>
      <c r="DM16" s="885"/>
      <c r="DN16" s="885"/>
      <c r="DO16" s="885"/>
      <c r="DP16" s="885"/>
      <c r="DQ16" s="885"/>
      <c r="DR16" s="885"/>
      <c r="DS16" s="885"/>
      <c r="DT16" s="885"/>
      <c r="DU16" s="885"/>
      <c r="DV16" s="885"/>
      <c r="DW16" s="885"/>
      <c r="DX16" s="885"/>
      <c r="DY16" s="885"/>
      <c r="DZ16" s="885"/>
      <c r="EA16" s="885"/>
      <c r="EB16" s="885"/>
      <c r="EC16" s="885"/>
      <c r="ED16" s="885"/>
      <c r="EE16" s="885"/>
      <c r="EF16" s="885"/>
      <c r="EG16" s="885"/>
      <c r="EH16" s="885"/>
      <c r="EI16" s="885"/>
      <c r="EJ16" s="885"/>
      <c r="EK16" s="885"/>
      <c r="EL16" s="885"/>
      <c r="EM16" s="885"/>
      <c r="EN16" s="885"/>
      <c r="EO16" s="885"/>
      <c r="EP16" s="885"/>
      <c r="EQ16" s="885"/>
      <c r="ER16" s="885"/>
      <c r="ES16" s="885"/>
      <c r="ET16" s="885"/>
      <c r="EU16" s="885"/>
      <c r="EV16" s="885"/>
      <c r="EW16" s="885"/>
      <c r="EX16" s="885"/>
      <c r="EY16" s="885"/>
      <c r="EZ16" s="885"/>
      <c r="FA16" s="885"/>
      <c r="FB16" s="885"/>
      <c r="FC16" s="885"/>
      <c r="FD16" s="885"/>
      <c r="FE16" s="885"/>
      <c r="FF16" s="885"/>
      <c r="FG16" s="885"/>
      <c r="FH16" s="885"/>
      <c r="FI16" s="885"/>
      <c r="FJ16" s="885"/>
      <c r="FK16" s="885"/>
      <c r="FL16" s="885"/>
      <c r="FM16" s="885"/>
      <c r="FN16" s="885"/>
      <c r="FO16" s="885"/>
      <c r="FP16" s="885"/>
      <c r="FQ16" s="885"/>
      <c r="FR16" s="885"/>
      <c r="FS16" s="885"/>
      <c r="FT16" s="885"/>
      <c r="FU16" s="885"/>
      <c r="FV16" s="885"/>
      <c r="FW16" s="885"/>
    </row>
    <row r="17" spans="2:179" x14ac:dyDescent="0.25">
      <c r="B17" s="773"/>
      <c r="C17" s="773"/>
      <c r="D17" s="886"/>
      <c r="E17" s="773"/>
      <c r="F17" s="773"/>
      <c r="G17" s="773"/>
      <c r="H17" s="773"/>
      <c r="I17" s="773"/>
      <c r="J17" s="887"/>
      <c r="K17" s="773"/>
      <c r="L17" s="773"/>
      <c r="M17" s="773"/>
      <c r="N17" s="773"/>
      <c r="O17" s="888"/>
      <c r="P17" s="888"/>
      <c r="Q17" s="888"/>
      <c r="R17" s="888"/>
      <c r="S17" s="773"/>
      <c r="T17" s="773"/>
      <c r="U17" s="889"/>
      <c r="V17" s="773"/>
      <c r="W17" s="773"/>
      <c r="X17" s="773"/>
      <c r="Y17" s="885"/>
      <c r="Z17" s="885"/>
      <c r="AA17" s="885"/>
      <c r="AB17" s="885"/>
      <c r="AC17" s="885"/>
      <c r="AD17" s="885"/>
      <c r="AE17" s="885"/>
      <c r="AF17" s="885"/>
      <c r="AG17" s="885"/>
      <c r="AH17" s="885"/>
      <c r="AI17" s="885"/>
      <c r="AJ17" s="885"/>
      <c r="AK17" s="885"/>
      <c r="AL17" s="885"/>
      <c r="AM17" s="885"/>
      <c r="AN17" s="885"/>
      <c r="AO17" s="885"/>
      <c r="AP17" s="885"/>
      <c r="AQ17" s="885"/>
      <c r="AR17" s="885"/>
      <c r="AS17" s="885"/>
      <c r="AT17" s="885"/>
      <c r="AU17" s="885"/>
      <c r="AV17" s="885"/>
      <c r="AW17" s="885"/>
      <c r="AX17" s="885"/>
      <c r="AY17" s="885"/>
      <c r="AZ17" s="885"/>
      <c r="BA17" s="885"/>
      <c r="BB17" s="885"/>
      <c r="BC17" s="885"/>
      <c r="BD17" s="885"/>
      <c r="BE17" s="885"/>
      <c r="BF17" s="885"/>
      <c r="BG17" s="885"/>
      <c r="BH17" s="885"/>
      <c r="BI17" s="885"/>
      <c r="BJ17" s="885"/>
      <c r="BK17" s="885"/>
      <c r="BL17" s="885"/>
      <c r="BM17" s="885"/>
      <c r="BN17" s="885"/>
      <c r="BO17" s="885"/>
      <c r="BP17" s="885"/>
      <c r="BQ17" s="885"/>
      <c r="BR17" s="885"/>
      <c r="BS17" s="885"/>
      <c r="BT17" s="885"/>
      <c r="BU17" s="885"/>
      <c r="BV17" s="885"/>
      <c r="BW17" s="885"/>
      <c r="BX17" s="885"/>
      <c r="BY17" s="885"/>
      <c r="BZ17" s="885"/>
      <c r="CA17" s="885"/>
      <c r="CB17" s="885"/>
      <c r="CC17" s="885"/>
      <c r="CD17" s="885"/>
      <c r="CE17" s="885"/>
      <c r="CF17" s="885"/>
      <c r="CG17" s="885"/>
      <c r="CH17" s="885"/>
      <c r="CI17" s="885"/>
      <c r="CJ17" s="885"/>
      <c r="CK17" s="885"/>
      <c r="CL17" s="885"/>
      <c r="CM17" s="885"/>
      <c r="CN17" s="885"/>
      <c r="CO17" s="885"/>
      <c r="CP17" s="885"/>
      <c r="CQ17" s="885"/>
      <c r="CR17" s="885"/>
      <c r="CS17" s="885"/>
      <c r="CT17" s="885"/>
      <c r="CU17" s="885"/>
      <c r="CV17" s="885"/>
      <c r="CW17" s="885"/>
      <c r="CX17" s="885"/>
      <c r="CY17" s="885"/>
      <c r="CZ17" s="885"/>
      <c r="DA17" s="885"/>
      <c r="DB17" s="885"/>
      <c r="DC17" s="885"/>
      <c r="DD17" s="885"/>
      <c r="DE17" s="885"/>
      <c r="DF17" s="885"/>
      <c r="DG17" s="885"/>
      <c r="DH17" s="885"/>
      <c r="DI17" s="885"/>
      <c r="DJ17" s="885"/>
      <c r="DK17" s="885"/>
      <c r="DL17" s="885"/>
      <c r="DM17" s="885"/>
      <c r="DN17" s="885"/>
      <c r="DO17" s="885"/>
      <c r="DP17" s="885"/>
      <c r="DQ17" s="885"/>
      <c r="DR17" s="885"/>
      <c r="DS17" s="885"/>
      <c r="DT17" s="885"/>
      <c r="DU17" s="885"/>
      <c r="DV17" s="885"/>
      <c r="DW17" s="885"/>
      <c r="DX17" s="885"/>
      <c r="DY17" s="885"/>
      <c r="DZ17" s="885"/>
      <c r="EA17" s="885"/>
      <c r="EB17" s="885"/>
      <c r="EC17" s="885"/>
      <c r="ED17" s="885"/>
      <c r="EE17" s="885"/>
      <c r="EF17" s="885"/>
      <c r="EG17" s="885"/>
      <c r="EH17" s="885"/>
      <c r="EI17" s="885"/>
      <c r="EJ17" s="885"/>
      <c r="EK17" s="885"/>
      <c r="EL17" s="885"/>
      <c r="EM17" s="885"/>
      <c r="EN17" s="885"/>
      <c r="EO17" s="885"/>
      <c r="EP17" s="885"/>
      <c r="EQ17" s="885"/>
      <c r="ER17" s="885"/>
      <c r="ES17" s="885"/>
      <c r="ET17" s="885"/>
      <c r="EU17" s="885"/>
      <c r="EV17" s="885"/>
      <c r="EW17" s="885"/>
      <c r="EX17" s="885"/>
      <c r="EY17" s="885"/>
      <c r="EZ17" s="885"/>
      <c r="FA17" s="885"/>
      <c r="FB17" s="885"/>
      <c r="FC17" s="885"/>
      <c r="FD17" s="885"/>
      <c r="FE17" s="885"/>
      <c r="FF17" s="885"/>
      <c r="FG17" s="885"/>
      <c r="FH17" s="885"/>
      <c r="FI17" s="885"/>
      <c r="FJ17" s="885"/>
      <c r="FK17" s="885"/>
      <c r="FL17" s="885"/>
      <c r="FM17" s="885"/>
      <c r="FN17" s="885"/>
      <c r="FO17" s="885"/>
      <c r="FP17" s="885"/>
      <c r="FQ17" s="885"/>
      <c r="FR17" s="885"/>
      <c r="FS17" s="885"/>
      <c r="FT17" s="885"/>
      <c r="FU17" s="885"/>
      <c r="FV17" s="885"/>
      <c r="FW17" s="885"/>
    </row>
    <row r="18" spans="2:179" x14ac:dyDescent="0.25">
      <c r="B18" s="773"/>
      <c r="C18" s="773"/>
      <c r="D18" s="886"/>
      <c r="E18" s="773"/>
      <c r="F18" s="773"/>
      <c r="G18" s="773"/>
      <c r="H18" s="773"/>
      <c r="I18" s="773"/>
      <c r="J18" s="887"/>
      <c r="K18" s="773"/>
      <c r="L18" s="773"/>
      <c r="M18" s="773"/>
      <c r="N18" s="773"/>
      <c r="O18" s="888"/>
      <c r="P18" s="888"/>
      <c r="Q18" s="888"/>
      <c r="R18" s="888"/>
      <c r="S18" s="773"/>
      <c r="T18" s="773"/>
      <c r="U18" s="889"/>
      <c r="V18" s="773"/>
      <c r="W18" s="773"/>
      <c r="X18" s="773"/>
      <c r="Y18" s="885"/>
      <c r="Z18" s="885"/>
      <c r="AA18" s="885"/>
      <c r="AB18" s="885"/>
      <c r="AC18" s="885"/>
      <c r="AD18" s="885"/>
      <c r="AE18" s="885"/>
      <c r="AF18" s="885"/>
      <c r="AG18" s="885"/>
      <c r="AH18" s="885"/>
      <c r="AI18" s="885"/>
      <c r="AJ18" s="885"/>
      <c r="AK18" s="885"/>
      <c r="AL18" s="885"/>
      <c r="AM18" s="885"/>
      <c r="AN18" s="885"/>
      <c r="AO18" s="885"/>
      <c r="AP18" s="885"/>
      <c r="AQ18" s="885"/>
      <c r="AR18" s="885"/>
      <c r="AS18" s="885"/>
      <c r="AT18" s="885"/>
      <c r="AU18" s="885"/>
      <c r="AV18" s="885"/>
      <c r="AW18" s="885"/>
      <c r="AX18" s="885"/>
      <c r="AY18" s="885"/>
      <c r="AZ18" s="885"/>
      <c r="BA18" s="885"/>
      <c r="BB18" s="885"/>
      <c r="BC18" s="885"/>
      <c r="BD18" s="885"/>
      <c r="BE18" s="885"/>
      <c r="BF18" s="885"/>
      <c r="BG18" s="885"/>
      <c r="BH18" s="885"/>
      <c r="BI18" s="885"/>
      <c r="BJ18" s="885"/>
      <c r="BK18" s="885"/>
      <c r="BL18" s="885"/>
      <c r="BM18" s="885"/>
      <c r="BN18" s="885"/>
      <c r="BO18" s="885"/>
      <c r="BP18" s="885"/>
      <c r="BQ18" s="885"/>
      <c r="BR18" s="885"/>
      <c r="BS18" s="885"/>
      <c r="BT18" s="885"/>
      <c r="BU18" s="885"/>
      <c r="BV18" s="885"/>
      <c r="BW18" s="885"/>
      <c r="BX18" s="885"/>
      <c r="BY18" s="885"/>
      <c r="BZ18" s="885"/>
      <c r="CA18" s="885"/>
      <c r="CB18" s="885"/>
      <c r="CC18" s="885"/>
      <c r="CD18" s="885"/>
      <c r="CE18" s="885"/>
      <c r="CF18" s="885"/>
      <c r="CG18" s="885"/>
      <c r="CH18" s="885"/>
      <c r="CI18" s="885"/>
      <c r="CJ18" s="885"/>
      <c r="CK18" s="885"/>
      <c r="CL18" s="885"/>
      <c r="CM18" s="885"/>
      <c r="CN18" s="885"/>
      <c r="CO18" s="885"/>
      <c r="CP18" s="885"/>
      <c r="CQ18" s="885"/>
      <c r="CR18" s="885"/>
      <c r="CS18" s="885"/>
      <c r="CT18" s="885"/>
      <c r="CU18" s="885"/>
      <c r="CV18" s="885"/>
      <c r="CW18" s="885"/>
      <c r="CX18" s="885"/>
      <c r="CY18" s="885"/>
      <c r="CZ18" s="885"/>
      <c r="DA18" s="885"/>
      <c r="DB18" s="885"/>
      <c r="DC18" s="885"/>
      <c r="DD18" s="885"/>
      <c r="DE18" s="885"/>
      <c r="DF18" s="885"/>
      <c r="DG18" s="885"/>
      <c r="DH18" s="885"/>
      <c r="DI18" s="885"/>
      <c r="DJ18" s="885"/>
      <c r="DK18" s="885"/>
      <c r="DL18" s="885"/>
      <c r="DM18" s="885"/>
      <c r="DN18" s="885"/>
      <c r="DO18" s="885"/>
      <c r="DP18" s="885"/>
      <c r="DQ18" s="885"/>
      <c r="DR18" s="885"/>
      <c r="DS18" s="885"/>
      <c r="DT18" s="885"/>
      <c r="DU18" s="885"/>
      <c r="DV18" s="885"/>
      <c r="DW18" s="885"/>
      <c r="DX18" s="885"/>
      <c r="DY18" s="885"/>
      <c r="DZ18" s="885"/>
      <c r="EA18" s="885"/>
      <c r="EB18" s="885"/>
      <c r="EC18" s="885"/>
      <c r="ED18" s="885"/>
      <c r="EE18" s="885"/>
      <c r="EF18" s="885"/>
      <c r="EG18" s="885"/>
      <c r="EH18" s="885"/>
      <c r="EI18" s="885"/>
      <c r="EJ18" s="885"/>
      <c r="EK18" s="885"/>
      <c r="EL18" s="885"/>
      <c r="EM18" s="885"/>
      <c r="EN18" s="885"/>
      <c r="EO18" s="885"/>
      <c r="EP18" s="885"/>
      <c r="EQ18" s="885"/>
      <c r="ER18" s="885"/>
      <c r="ES18" s="885"/>
      <c r="ET18" s="885"/>
      <c r="EU18" s="885"/>
      <c r="EV18" s="885"/>
      <c r="EW18" s="885"/>
      <c r="EX18" s="885"/>
      <c r="EY18" s="885"/>
      <c r="EZ18" s="885"/>
      <c r="FA18" s="885"/>
      <c r="FB18" s="885"/>
      <c r="FC18" s="885"/>
      <c r="FD18" s="885"/>
      <c r="FE18" s="885"/>
      <c r="FF18" s="885"/>
      <c r="FG18" s="885"/>
      <c r="FH18" s="885"/>
      <c r="FI18" s="885"/>
      <c r="FJ18" s="885"/>
      <c r="FK18" s="885"/>
      <c r="FL18" s="885"/>
      <c r="FM18" s="885"/>
      <c r="FN18" s="885"/>
      <c r="FO18" s="885"/>
      <c r="FP18" s="885"/>
      <c r="FQ18" s="885"/>
      <c r="FR18" s="885"/>
      <c r="FS18" s="885"/>
      <c r="FT18" s="885"/>
      <c r="FU18" s="885"/>
      <c r="FV18" s="885"/>
      <c r="FW18" s="885"/>
    </row>
    <row r="19" spans="2:179" x14ac:dyDescent="0.25">
      <c r="B19" s="773"/>
      <c r="C19" s="773"/>
      <c r="D19" s="886"/>
      <c r="E19" s="773"/>
      <c r="F19" s="773"/>
      <c r="G19" s="773"/>
      <c r="H19" s="773"/>
      <c r="I19" s="773"/>
      <c r="J19" s="887"/>
      <c r="K19" s="773"/>
      <c r="L19" s="773"/>
      <c r="M19" s="773"/>
      <c r="N19" s="773"/>
      <c r="O19" s="888"/>
      <c r="P19" s="888"/>
      <c r="Q19" s="888"/>
      <c r="R19" s="888"/>
      <c r="S19" s="773"/>
      <c r="T19" s="773"/>
      <c r="U19" s="889"/>
      <c r="V19" s="773"/>
      <c r="W19" s="773"/>
      <c r="X19" s="773"/>
      <c r="Y19" s="885"/>
      <c r="Z19" s="885"/>
      <c r="AA19" s="885"/>
      <c r="AB19" s="885"/>
      <c r="AC19" s="885"/>
      <c r="AD19" s="885"/>
      <c r="AE19" s="885"/>
      <c r="AF19" s="885"/>
      <c r="AG19" s="885"/>
      <c r="AH19" s="885"/>
      <c r="AI19" s="885"/>
      <c r="AJ19" s="885"/>
      <c r="AK19" s="885"/>
      <c r="AL19" s="885"/>
      <c r="AM19" s="885"/>
      <c r="AN19" s="885"/>
      <c r="AO19" s="885"/>
      <c r="AP19" s="885"/>
      <c r="AQ19" s="885"/>
      <c r="AR19" s="885"/>
      <c r="AS19" s="885"/>
      <c r="AT19" s="885"/>
      <c r="AU19" s="885"/>
      <c r="AV19" s="885"/>
      <c r="AW19" s="885"/>
      <c r="AX19" s="885"/>
      <c r="AY19" s="885"/>
      <c r="AZ19" s="885"/>
      <c r="BA19" s="885"/>
      <c r="BB19" s="885"/>
      <c r="BC19" s="885"/>
      <c r="BD19" s="885"/>
      <c r="BE19" s="885"/>
      <c r="BF19" s="885"/>
      <c r="BG19" s="885"/>
      <c r="BH19" s="885"/>
      <c r="BI19" s="885"/>
      <c r="BJ19" s="885"/>
      <c r="BK19" s="885"/>
      <c r="BL19" s="885"/>
      <c r="BM19" s="885"/>
      <c r="BN19" s="885"/>
      <c r="BO19" s="885"/>
      <c r="BP19" s="885"/>
      <c r="BQ19" s="885"/>
      <c r="BR19" s="885"/>
      <c r="BS19" s="885"/>
      <c r="BT19" s="885"/>
      <c r="BU19" s="885"/>
      <c r="BV19" s="885"/>
      <c r="BW19" s="885"/>
      <c r="BX19" s="885"/>
      <c r="BY19" s="885"/>
      <c r="BZ19" s="885"/>
      <c r="CA19" s="885"/>
      <c r="CB19" s="885"/>
      <c r="CC19" s="885"/>
      <c r="CD19" s="885"/>
      <c r="CE19" s="885"/>
      <c r="CF19" s="885"/>
      <c r="CG19" s="885"/>
      <c r="CH19" s="885"/>
      <c r="CI19" s="885"/>
      <c r="CJ19" s="885"/>
      <c r="CK19" s="885"/>
      <c r="CL19" s="885"/>
      <c r="CM19" s="885"/>
      <c r="CN19" s="885"/>
      <c r="CO19" s="885"/>
      <c r="CP19" s="885"/>
      <c r="CQ19" s="885"/>
      <c r="CR19" s="885"/>
      <c r="CS19" s="885"/>
      <c r="CT19" s="885"/>
      <c r="CU19" s="885"/>
      <c r="CV19" s="885"/>
      <c r="CW19" s="885"/>
      <c r="CX19" s="885"/>
      <c r="CY19" s="885"/>
      <c r="CZ19" s="885"/>
      <c r="DA19" s="885"/>
      <c r="DB19" s="885"/>
      <c r="DC19" s="885"/>
      <c r="DD19" s="885"/>
      <c r="DE19" s="885"/>
      <c r="DF19" s="885"/>
      <c r="DG19" s="885"/>
      <c r="DH19" s="885"/>
      <c r="DI19" s="885"/>
      <c r="DJ19" s="885"/>
      <c r="DK19" s="885"/>
      <c r="DL19" s="885"/>
      <c r="DM19" s="885"/>
      <c r="DN19" s="885"/>
      <c r="DO19" s="885"/>
      <c r="DP19" s="885"/>
      <c r="DQ19" s="885"/>
      <c r="DR19" s="885"/>
      <c r="DS19" s="885"/>
      <c r="DT19" s="885"/>
      <c r="DU19" s="885"/>
      <c r="DV19" s="885"/>
      <c r="DW19" s="885"/>
      <c r="DX19" s="885"/>
      <c r="DY19" s="885"/>
      <c r="DZ19" s="885"/>
      <c r="EA19" s="885"/>
      <c r="EB19" s="885"/>
      <c r="EC19" s="885"/>
      <c r="ED19" s="885"/>
      <c r="EE19" s="885"/>
      <c r="EF19" s="885"/>
      <c r="EG19" s="885"/>
      <c r="EH19" s="885"/>
      <c r="EI19" s="885"/>
      <c r="EJ19" s="885"/>
      <c r="EK19" s="885"/>
      <c r="EL19" s="885"/>
      <c r="EM19" s="885"/>
      <c r="EN19" s="885"/>
      <c r="EO19" s="885"/>
      <c r="EP19" s="885"/>
      <c r="EQ19" s="885"/>
      <c r="ER19" s="885"/>
      <c r="ES19" s="885"/>
      <c r="ET19" s="885"/>
      <c r="EU19" s="885"/>
      <c r="EV19" s="885"/>
      <c r="EW19" s="885"/>
      <c r="EX19" s="885"/>
      <c r="EY19" s="885"/>
      <c r="EZ19" s="885"/>
      <c r="FA19" s="885"/>
      <c r="FB19" s="885"/>
      <c r="FC19" s="885"/>
      <c r="FD19" s="885"/>
      <c r="FE19" s="885"/>
      <c r="FF19" s="885"/>
      <c r="FG19" s="885"/>
      <c r="FH19" s="885"/>
      <c r="FI19" s="885"/>
      <c r="FJ19" s="885"/>
      <c r="FK19" s="885"/>
      <c r="FL19" s="885"/>
      <c r="FM19" s="885"/>
      <c r="FN19" s="885"/>
      <c r="FO19" s="885"/>
      <c r="FP19" s="885"/>
      <c r="FQ19" s="885"/>
      <c r="FR19" s="885"/>
      <c r="FS19" s="885"/>
      <c r="FT19" s="885"/>
      <c r="FU19" s="885"/>
      <c r="FV19" s="885"/>
      <c r="FW19" s="885"/>
    </row>
    <row r="20" spans="2:179" x14ac:dyDescent="0.25">
      <c r="B20" s="773"/>
      <c r="C20" s="773"/>
      <c r="D20" s="886"/>
      <c r="E20" s="773"/>
      <c r="F20" s="773"/>
      <c r="G20" s="773"/>
      <c r="H20" s="773"/>
      <c r="I20" s="773"/>
      <c r="J20" s="887"/>
      <c r="K20" s="773"/>
      <c r="L20" s="773"/>
      <c r="M20" s="773"/>
      <c r="N20" s="773"/>
      <c r="O20" s="888"/>
      <c r="P20" s="888"/>
      <c r="Q20" s="888"/>
      <c r="R20" s="888"/>
      <c r="S20" s="773"/>
      <c r="T20" s="773"/>
      <c r="U20" s="889"/>
      <c r="V20" s="773"/>
      <c r="W20" s="773"/>
      <c r="X20" s="773"/>
      <c r="Y20" s="885"/>
      <c r="Z20" s="885"/>
      <c r="AA20" s="885"/>
      <c r="AB20" s="885"/>
      <c r="AC20" s="885"/>
      <c r="AD20" s="885"/>
      <c r="AE20" s="885"/>
      <c r="AF20" s="885"/>
      <c r="AG20" s="885"/>
      <c r="AH20" s="885"/>
      <c r="AI20" s="885"/>
      <c r="AJ20" s="885"/>
      <c r="AK20" s="885"/>
      <c r="AL20" s="885"/>
      <c r="AM20" s="885"/>
      <c r="AN20" s="885"/>
      <c r="AO20" s="885"/>
      <c r="AP20" s="885"/>
      <c r="AQ20" s="885"/>
      <c r="AR20" s="885"/>
      <c r="AS20" s="885"/>
      <c r="AT20" s="885"/>
      <c r="AU20" s="885"/>
      <c r="AV20" s="885"/>
      <c r="AW20" s="885"/>
      <c r="AX20" s="885"/>
      <c r="AY20" s="885"/>
      <c r="AZ20" s="885"/>
      <c r="BA20" s="885"/>
      <c r="BB20" s="885"/>
      <c r="BC20" s="885"/>
      <c r="BD20" s="885"/>
      <c r="BE20" s="885"/>
      <c r="BF20" s="885"/>
      <c r="BG20" s="885"/>
      <c r="BH20" s="885"/>
      <c r="BI20" s="885"/>
      <c r="BJ20" s="885"/>
      <c r="BK20" s="885"/>
      <c r="BL20" s="885"/>
      <c r="BM20" s="885"/>
      <c r="BN20" s="885"/>
      <c r="BO20" s="885"/>
      <c r="BP20" s="885"/>
      <c r="BQ20" s="885"/>
      <c r="BR20" s="885"/>
      <c r="BS20" s="885"/>
      <c r="BT20" s="885"/>
      <c r="BU20" s="885"/>
      <c r="BV20" s="885"/>
      <c r="BW20" s="885"/>
      <c r="BX20" s="885"/>
      <c r="BY20" s="885"/>
      <c r="BZ20" s="885"/>
      <c r="CA20" s="885"/>
      <c r="CB20" s="885"/>
      <c r="CC20" s="885"/>
      <c r="CD20" s="885"/>
      <c r="CE20" s="885"/>
      <c r="CF20" s="885"/>
      <c r="CG20" s="885"/>
      <c r="CH20" s="885"/>
      <c r="CI20" s="885"/>
      <c r="CJ20" s="885"/>
      <c r="CK20" s="885"/>
      <c r="CL20" s="885"/>
      <c r="CM20" s="885"/>
      <c r="CN20" s="885"/>
      <c r="CO20" s="885"/>
      <c r="CP20" s="885"/>
      <c r="CQ20" s="885"/>
      <c r="CR20" s="885"/>
      <c r="CS20" s="885"/>
      <c r="CT20" s="885"/>
      <c r="CU20" s="885"/>
      <c r="CV20" s="885"/>
      <c r="CW20" s="885"/>
      <c r="CX20" s="885"/>
      <c r="CY20" s="885"/>
      <c r="CZ20" s="885"/>
      <c r="DA20" s="885"/>
      <c r="DB20" s="885"/>
      <c r="DC20" s="885"/>
      <c r="DD20" s="885"/>
      <c r="DE20" s="885"/>
      <c r="DF20" s="885"/>
      <c r="DG20" s="885"/>
      <c r="DH20" s="885"/>
      <c r="DI20" s="885"/>
      <c r="DJ20" s="885"/>
      <c r="DK20" s="885"/>
      <c r="DL20" s="885"/>
      <c r="DM20" s="885"/>
      <c r="DN20" s="885"/>
      <c r="DO20" s="885"/>
      <c r="DP20" s="885"/>
      <c r="DQ20" s="885"/>
      <c r="DR20" s="885"/>
      <c r="DS20" s="885"/>
      <c r="DT20" s="885"/>
      <c r="DU20" s="885"/>
      <c r="DV20" s="885"/>
      <c r="DW20" s="885"/>
      <c r="DX20" s="885"/>
      <c r="DY20" s="885"/>
      <c r="DZ20" s="885"/>
      <c r="EA20" s="885"/>
      <c r="EB20" s="885"/>
      <c r="EC20" s="885"/>
      <c r="ED20" s="885"/>
      <c r="EE20" s="885"/>
      <c r="EF20" s="885"/>
      <c r="EG20" s="885"/>
      <c r="EH20" s="885"/>
      <c r="EI20" s="885"/>
      <c r="EJ20" s="885"/>
      <c r="EK20" s="885"/>
      <c r="EL20" s="885"/>
      <c r="EM20" s="885"/>
      <c r="EN20" s="885"/>
      <c r="EO20" s="885"/>
      <c r="EP20" s="885"/>
      <c r="EQ20" s="885"/>
      <c r="ER20" s="885"/>
      <c r="ES20" s="885"/>
      <c r="ET20" s="885"/>
      <c r="EU20" s="885"/>
      <c r="EV20" s="885"/>
      <c r="EW20" s="885"/>
      <c r="EX20" s="885"/>
      <c r="EY20" s="885"/>
      <c r="EZ20" s="885"/>
      <c r="FA20" s="885"/>
      <c r="FB20" s="885"/>
      <c r="FC20" s="885"/>
      <c r="FD20" s="885"/>
      <c r="FE20" s="885"/>
      <c r="FF20" s="885"/>
      <c r="FG20" s="885"/>
      <c r="FH20" s="885"/>
      <c r="FI20" s="885"/>
      <c r="FJ20" s="885"/>
      <c r="FK20" s="885"/>
      <c r="FL20" s="885"/>
      <c r="FM20" s="885"/>
      <c r="FN20" s="885"/>
      <c r="FO20" s="885"/>
      <c r="FP20" s="885"/>
      <c r="FQ20" s="885"/>
      <c r="FR20" s="885"/>
      <c r="FS20" s="885"/>
      <c r="FT20" s="885"/>
      <c r="FU20" s="885"/>
      <c r="FV20" s="885"/>
      <c r="FW20" s="885"/>
    </row>
    <row r="21" spans="2:179" x14ac:dyDescent="0.25">
      <c r="B21" s="773"/>
      <c r="C21" s="773"/>
      <c r="D21" s="886"/>
      <c r="E21" s="773"/>
      <c r="F21" s="773"/>
      <c r="G21" s="773"/>
      <c r="H21" s="773"/>
      <c r="I21" s="773"/>
      <c r="J21" s="887"/>
      <c r="K21" s="773"/>
      <c r="L21" s="773"/>
      <c r="M21" s="773"/>
      <c r="N21" s="773"/>
      <c r="O21" s="888"/>
      <c r="P21" s="888"/>
      <c r="Q21" s="888"/>
      <c r="R21" s="888"/>
      <c r="S21" s="773"/>
      <c r="T21" s="773"/>
      <c r="U21" s="889"/>
      <c r="V21" s="773"/>
      <c r="W21" s="773"/>
      <c r="X21" s="773"/>
      <c r="Y21" s="885"/>
      <c r="Z21" s="885"/>
      <c r="AA21" s="885"/>
      <c r="AB21" s="885"/>
      <c r="AC21" s="885"/>
      <c r="AD21" s="885"/>
      <c r="AE21" s="885"/>
      <c r="AF21" s="885"/>
      <c r="AG21" s="885"/>
      <c r="AH21" s="885"/>
      <c r="AI21" s="885"/>
      <c r="AJ21" s="885"/>
      <c r="AK21" s="885"/>
      <c r="AL21" s="885"/>
      <c r="AM21" s="885"/>
      <c r="AN21" s="885"/>
      <c r="AO21" s="885"/>
      <c r="AP21" s="885"/>
      <c r="AQ21" s="885"/>
      <c r="AR21" s="885"/>
      <c r="AS21" s="885"/>
      <c r="AT21" s="885"/>
      <c r="AU21" s="885"/>
      <c r="AV21" s="885"/>
      <c r="AW21" s="885"/>
      <c r="AX21" s="885"/>
      <c r="AY21" s="885"/>
      <c r="AZ21" s="885"/>
      <c r="BA21" s="885"/>
      <c r="BB21" s="885"/>
      <c r="BC21" s="885"/>
      <c r="BD21" s="885"/>
      <c r="BE21" s="885"/>
      <c r="BF21" s="885"/>
      <c r="BG21" s="885"/>
      <c r="BH21" s="885"/>
      <c r="BI21" s="885"/>
      <c r="BJ21" s="885"/>
      <c r="BK21" s="885"/>
      <c r="BL21" s="885"/>
      <c r="BM21" s="885"/>
      <c r="BN21" s="885"/>
      <c r="BO21" s="885"/>
      <c r="BP21" s="885"/>
      <c r="BQ21" s="885"/>
      <c r="BR21" s="885"/>
      <c r="BS21" s="885"/>
      <c r="BT21" s="885"/>
      <c r="BU21" s="885"/>
      <c r="BV21" s="885"/>
      <c r="BW21" s="885"/>
      <c r="BX21" s="885"/>
      <c r="BY21" s="885"/>
      <c r="BZ21" s="885"/>
      <c r="CA21" s="885"/>
      <c r="CB21" s="885"/>
      <c r="CC21" s="885"/>
      <c r="CD21" s="885"/>
      <c r="CE21" s="885"/>
      <c r="CF21" s="885"/>
      <c r="CG21" s="885"/>
      <c r="CH21" s="885"/>
      <c r="CI21" s="885"/>
      <c r="CJ21" s="885"/>
      <c r="CK21" s="885"/>
      <c r="CL21" s="885"/>
      <c r="CM21" s="885"/>
      <c r="CN21" s="885"/>
      <c r="CO21" s="885"/>
      <c r="CP21" s="885"/>
      <c r="CQ21" s="885"/>
      <c r="CR21" s="885"/>
      <c r="CS21" s="885"/>
      <c r="CT21" s="885"/>
      <c r="CU21" s="885"/>
      <c r="CV21" s="885"/>
      <c r="CW21" s="885"/>
      <c r="CX21" s="885"/>
      <c r="CY21" s="885"/>
      <c r="CZ21" s="885"/>
      <c r="DA21" s="885"/>
      <c r="DB21" s="885"/>
      <c r="DC21" s="885"/>
      <c r="DD21" s="885"/>
      <c r="DE21" s="885"/>
      <c r="DF21" s="885"/>
      <c r="DG21" s="885"/>
      <c r="DH21" s="885"/>
      <c r="DI21" s="885"/>
      <c r="DJ21" s="885"/>
      <c r="DK21" s="885"/>
      <c r="DL21" s="885"/>
      <c r="DM21" s="885"/>
      <c r="DN21" s="885"/>
      <c r="DO21" s="885"/>
      <c r="DP21" s="885"/>
      <c r="DQ21" s="885"/>
      <c r="DR21" s="885"/>
      <c r="DS21" s="885"/>
      <c r="DT21" s="885"/>
      <c r="DU21" s="885"/>
      <c r="DV21" s="885"/>
      <c r="DW21" s="885"/>
      <c r="DX21" s="885"/>
      <c r="DY21" s="885"/>
      <c r="DZ21" s="885"/>
      <c r="EA21" s="885"/>
      <c r="EB21" s="885"/>
      <c r="EC21" s="885"/>
      <c r="ED21" s="885"/>
      <c r="EE21" s="885"/>
      <c r="EF21" s="885"/>
      <c r="EG21" s="885"/>
      <c r="EH21" s="885"/>
      <c r="EI21" s="885"/>
      <c r="EJ21" s="885"/>
      <c r="EK21" s="885"/>
      <c r="EL21" s="885"/>
      <c r="EM21" s="885"/>
      <c r="EN21" s="885"/>
      <c r="EO21" s="885"/>
      <c r="EP21" s="885"/>
      <c r="EQ21" s="885"/>
      <c r="ER21" s="885"/>
      <c r="ES21" s="885"/>
      <c r="ET21" s="885"/>
      <c r="EU21" s="885"/>
      <c r="EV21" s="885"/>
      <c r="EW21" s="885"/>
      <c r="EX21" s="885"/>
      <c r="EY21" s="885"/>
      <c r="EZ21" s="885"/>
      <c r="FA21" s="885"/>
      <c r="FB21" s="885"/>
      <c r="FC21" s="885"/>
      <c r="FD21" s="885"/>
      <c r="FE21" s="885"/>
      <c r="FF21" s="885"/>
      <c r="FG21" s="885"/>
      <c r="FH21" s="885"/>
      <c r="FI21" s="885"/>
      <c r="FJ21" s="885"/>
      <c r="FK21" s="885"/>
      <c r="FL21" s="885"/>
      <c r="FM21" s="885"/>
      <c r="FN21" s="885"/>
      <c r="FO21" s="885"/>
      <c r="FP21" s="885"/>
      <c r="FQ21" s="885"/>
      <c r="FR21" s="885"/>
      <c r="FS21" s="885"/>
      <c r="FT21" s="885"/>
      <c r="FU21" s="885"/>
      <c r="FV21" s="885"/>
      <c r="FW21" s="885"/>
    </row>
    <row r="22" spans="2:179" x14ac:dyDescent="0.25">
      <c r="B22" s="773"/>
      <c r="C22" s="773"/>
      <c r="D22" s="886"/>
      <c r="E22" s="773"/>
      <c r="F22" s="773"/>
      <c r="G22" s="773"/>
      <c r="H22" s="773"/>
      <c r="I22" s="773"/>
      <c r="J22" s="887"/>
      <c r="K22" s="773"/>
      <c r="L22" s="773"/>
      <c r="M22" s="773"/>
      <c r="N22" s="773"/>
      <c r="O22" s="888"/>
      <c r="P22" s="888"/>
      <c r="Q22" s="888"/>
      <c r="R22" s="888"/>
      <c r="S22" s="773"/>
      <c r="T22" s="773"/>
      <c r="U22" s="889"/>
      <c r="V22" s="773"/>
      <c r="W22" s="773"/>
      <c r="X22" s="773"/>
      <c r="Y22" s="885"/>
      <c r="Z22" s="885"/>
      <c r="AA22" s="885"/>
      <c r="AB22" s="885"/>
      <c r="AC22" s="885"/>
      <c r="AD22" s="885"/>
      <c r="AE22" s="885"/>
      <c r="AF22" s="885"/>
      <c r="AG22" s="885"/>
      <c r="AH22" s="885"/>
      <c r="AI22" s="885"/>
      <c r="AJ22" s="885"/>
      <c r="AK22" s="885"/>
      <c r="AL22" s="885"/>
      <c r="AM22" s="885"/>
      <c r="AN22" s="885"/>
      <c r="AO22" s="885"/>
      <c r="AP22" s="885"/>
      <c r="AQ22" s="885"/>
      <c r="AR22" s="885"/>
      <c r="AS22" s="885"/>
      <c r="AT22" s="885"/>
      <c r="AU22" s="885"/>
      <c r="AV22" s="885"/>
      <c r="AW22" s="885"/>
      <c r="AX22" s="885"/>
      <c r="AY22" s="885"/>
      <c r="AZ22" s="885"/>
      <c r="BA22" s="885"/>
      <c r="BB22" s="885"/>
      <c r="BC22" s="885"/>
      <c r="BD22" s="885"/>
      <c r="BE22" s="885"/>
      <c r="BF22" s="885"/>
      <c r="BG22" s="885"/>
      <c r="BH22" s="885"/>
      <c r="BI22" s="885"/>
      <c r="BJ22" s="885"/>
      <c r="BK22" s="885"/>
      <c r="BL22" s="885"/>
      <c r="BM22" s="885"/>
      <c r="BN22" s="885"/>
      <c r="BO22" s="885"/>
      <c r="BP22" s="885"/>
      <c r="BQ22" s="885"/>
      <c r="BR22" s="885"/>
      <c r="BS22" s="885"/>
      <c r="BT22" s="885"/>
      <c r="BU22" s="885"/>
      <c r="BV22" s="885"/>
      <c r="BW22" s="885"/>
      <c r="BX22" s="885"/>
      <c r="BY22" s="885"/>
      <c r="BZ22" s="885"/>
      <c r="CA22" s="885"/>
      <c r="CB22" s="885"/>
      <c r="CC22" s="885"/>
      <c r="CD22" s="885"/>
      <c r="CE22" s="885"/>
      <c r="CF22" s="885"/>
      <c r="CG22" s="885"/>
      <c r="CH22" s="885"/>
      <c r="CI22" s="885"/>
      <c r="CJ22" s="885"/>
      <c r="CK22" s="885"/>
      <c r="CL22" s="885"/>
      <c r="CM22" s="885"/>
      <c r="CN22" s="885"/>
      <c r="CO22" s="885"/>
      <c r="CP22" s="885"/>
      <c r="CQ22" s="885"/>
      <c r="CR22" s="885"/>
      <c r="CS22" s="885"/>
      <c r="CT22" s="885"/>
      <c r="CU22" s="885"/>
      <c r="CV22" s="885"/>
      <c r="CW22" s="885"/>
      <c r="CX22" s="885"/>
      <c r="CY22" s="885"/>
      <c r="CZ22" s="885"/>
      <c r="DA22" s="885"/>
      <c r="DB22" s="885"/>
      <c r="DC22" s="885"/>
      <c r="DD22" s="885"/>
      <c r="DE22" s="885"/>
      <c r="DF22" s="885"/>
      <c r="DG22" s="885"/>
      <c r="DH22" s="885"/>
      <c r="DI22" s="885"/>
      <c r="DJ22" s="885"/>
      <c r="DK22" s="885"/>
      <c r="DL22" s="885"/>
      <c r="DM22" s="885"/>
      <c r="DN22" s="885"/>
      <c r="DO22" s="885"/>
      <c r="DP22" s="885"/>
      <c r="DQ22" s="885"/>
      <c r="DR22" s="885"/>
      <c r="DS22" s="885"/>
      <c r="DT22" s="885"/>
      <c r="DU22" s="885"/>
      <c r="DV22" s="885"/>
      <c r="DW22" s="885"/>
      <c r="DX22" s="885"/>
      <c r="DY22" s="885"/>
      <c r="DZ22" s="885"/>
      <c r="EA22" s="885"/>
      <c r="EB22" s="885"/>
      <c r="EC22" s="885"/>
      <c r="ED22" s="885"/>
      <c r="EE22" s="885"/>
      <c r="EF22" s="885"/>
      <c r="EG22" s="885"/>
      <c r="EH22" s="885"/>
      <c r="EI22" s="885"/>
      <c r="EJ22" s="885"/>
      <c r="EK22" s="885"/>
      <c r="EL22" s="885"/>
      <c r="EM22" s="885"/>
      <c r="EN22" s="885"/>
      <c r="EO22" s="885"/>
      <c r="EP22" s="885"/>
      <c r="EQ22" s="885"/>
      <c r="ER22" s="885"/>
      <c r="ES22" s="885"/>
      <c r="ET22" s="885"/>
      <c r="EU22" s="885"/>
      <c r="EV22" s="885"/>
      <c r="EW22" s="885"/>
      <c r="EX22" s="885"/>
      <c r="EY22" s="885"/>
      <c r="EZ22" s="885"/>
      <c r="FA22" s="885"/>
      <c r="FB22" s="885"/>
      <c r="FC22" s="885"/>
      <c r="FD22" s="885"/>
      <c r="FE22" s="885"/>
      <c r="FF22" s="885"/>
      <c r="FG22" s="885"/>
      <c r="FH22" s="885"/>
      <c r="FI22" s="885"/>
      <c r="FJ22" s="885"/>
      <c r="FK22" s="885"/>
      <c r="FL22" s="885"/>
      <c r="FM22" s="885"/>
      <c r="FN22" s="885"/>
      <c r="FO22" s="885"/>
      <c r="FP22" s="885"/>
      <c r="FQ22" s="885"/>
      <c r="FR22" s="885"/>
      <c r="FS22" s="885"/>
      <c r="FT22" s="885"/>
      <c r="FU22" s="885"/>
      <c r="FV22" s="885"/>
      <c r="FW22" s="885"/>
    </row>
    <row r="23" spans="2:179" x14ac:dyDescent="0.25">
      <c r="B23" s="773"/>
      <c r="C23" s="773"/>
      <c r="D23" s="886"/>
      <c r="E23" s="773"/>
      <c r="F23" s="773"/>
      <c r="G23" s="773"/>
      <c r="H23" s="773"/>
      <c r="I23" s="773"/>
      <c r="J23" s="887"/>
      <c r="K23" s="773"/>
      <c r="L23" s="773"/>
      <c r="M23" s="773"/>
      <c r="N23" s="773"/>
      <c r="O23" s="888"/>
      <c r="P23" s="888"/>
      <c r="Q23" s="888"/>
      <c r="R23" s="888"/>
      <c r="S23" s="773"/>
      <c r="T23" s="773"/>
      <c r="U23" s="889"/>
      <c r="V23" s="773"/>
      <c r="W23" s="773"/>
      <c r="X23" s="773"/>
      <c r="Y23" s="885"/>
      <c r="Z23" s="885"/>
      <c r="AA23" s="885"/>
      <c r="AB23" s="885"/>
      <c r="AC23" s="885"/>
      <c r="AD23" s="885"/>
      <c r="AE23" s="885"/>
      <c r="AF23" s="885"/>
      <c r="AG23" s="885"/>
      <c r="AH23" s="885"/>
      <c r="AI23" s="885"/>
      <c r="AJ23" s="885"/>
      <c r="AK23" s="885"/>
      <c r="AL23" s="885"/>
      <c r="AM23" s="885"/>
      <c r="AN23" s="885"/>
      <c r="AO23" s="885"/>
      <c r="AP23" s="885"/>
      <c r="AQ23" s="885"/>
      <c r="AR23" s="885"/>
      <c r="AS23" s="885"/>
      <c r="AT23" s="885"/>
      <c r="AU23" s="885"/>
      <c r="AV23" s="885"/>
      <c r="AW23" s="885"/>
      <c r="AX23" s="885"/>
      <c r="AY23" s="885"/>
      <c r="AZ23" s="885"/>
      <c r="BA23" s="885"/>
      <c r="BB23" s="885"/>
      <c r="BC23" s="885"/>
      <c r="BD23" s="885"/>
      <c r="BE23" s="885"/>
      <c r="BF23" s="885"/>
      <c r="BG23" s="885"/>
      <c r="BH23" s="885"/>
      <c r="BI23" s="885"/>
      <c r="BJ23" s="885"/>
      <c r="BK23" s="885"/>
      <c r="BL23" s="885"/>
      <c r="BM23" s="885"/>
      <c r="BN23" s="885"/>
      <c r="BO23" s="885"/>
      <c r="BP23" s="885"/>
      <c r="BQ23" s="885"/>
      <c r="BR23" s="885"/>
      <c r="BS23" s="885"/>
      <c r="BT23" s="885"/>
      <c r="BU23" s="885"/>
      <c r="BV23" s="885"/>
      <c r="BW23" s="885"/>
      <c r="BX23" s="885"/>
      <c r="BY23" s="885"/>
      <c r="BZ23" s="885"/>
      <c r="CA23" s="885"/>
      <c r="CB23" s="885"/>
      <c r="CC23" s="885"/>
      <c r="CD23" s="885"/>
      <c r="CE23" s="885"/>
      <c r="CF23" s="885"/>
      <c r="CG23" s="885"/>
      <c r="CH23" s="885"/>
      <c r="CI23" s="885"/>
      <c r="CJ23" s="885"/>
      <c r="CK23" s="885"/>
      <c r="CL23" s="885"/>
      <c r="CM23" s="885"/>
      <c r="CN23" s="885"/>
      <c r="CO23" s="885"/>
      <c r="CP23" s="885"/>
      <c r="CQ23" s="885"/>
      <c r="CR23" s="885"/>
      <c r="CS23" s="885"/>
      <c r="CT23" s="885"/>
      <c r="CU23" s="885"/>
      <c r="CV23" s="885"/>
      <c r="CW23" s="885"/>
      <c r="CX23" s="885"/>
      <c r="CY23" s="885"/>
      <c r="CZ23" s="885"/>
      <c r="DA23" s="885"/>
      <c r="DB23" s="885"/>
      <c r="DC23" s="885"/>
      <c r="DD23" s="885"/>
      <c r="DE23" s="885"/>
      <c r="DF23" s="885"/>
      <c r="DG23" s="885"/>
      <c r="DH23" s="885"/>
      <c r="DI23" s="885"/>
      <c r="DJ23" s="885"/>
      <c r="DK23" s="885"/>
      <c r="DL23" s="885"/>
      <c r="DM23" s="885"/>
      <c r="DN23" s="885"/>
      <c r="DO23" s="885"/>
      <c r="DP23" s="885"/>
      <c r="DQ23" s="885"/>
      <c r="DR23" s="885"/>
      <c r="DS23" s="885"/>
      <c r="DT23" s="885"/>
      <c r="DU23" s="885"/>
      <c r="DV23" s="885"/>
      <c r="DW23" s="885"/>
      <c r="DX23" s="885"/>
      <c r="DY23" s="885"/>
      <c r="DZ23" s="885"/>
      <c r="EA23" s="885"/>
      <c r="EB23" s="885"/>
      <c r="EC23" s="885"/>
      <c r="ED23" s="885"/>
      <c r="EE23" s="885"/>
      <c r="EF23" s="885"/>
      <c r="EG23" s="885"/>
      <c r="EH23" s="885"/>
      <c r="EI23" s="885"/>
      <c r="EJ23" s="885"/>
      <c r="EK23" s="885"/>
      <c r="EL23" s="885"/>
      <c r="EM23" s="885"/>
      <c r="EN23" s="885"/>
      <c r="EO23" s="885"/>
      <c r="EP23" s="885"/>
      <c r="EQ23" s="885"/>
      <c r="ER23" s="885"/>
      <c r="ES23" s="885"/>
      <c r="ET23" s="885"/>
      <c r="EU23" s="885"/>
      <c r="EV23" s="885"/>
      <c r="EW23" s="885"/>
      <c r="EX23" s="885"/>
      <c r="EY23" s="885"/>
      <c r="EZ23" s="885"/>
      <c r="FA23" s="885"/>
      <c r="FB23" s="885"/>
      <c r="FC23" s="885"/>
      <c r="FD23" s="885"/>
      <c r="FE23" s="885"/>
      <c r="FF23" s="885"/>
      <c r="FG23" s="885"/>
      <c r="FH23" s="885"/>
      <c r="FI23" s="885"/>
      <c r="FJ23" s="885"/>
      <c r="FK23" s="885"/>
      <c r="FL23" s="885"/>
      <c r="FM23" s="885"/>
      <c r="FN23" s="885"/>
      <c r="FO23" s="885"/>
      <c r="FP23" s="885"/>
      <c r="FQ23" s="885"/>
      <c r="FR23" s="885"/>
      <c r="FS23" s="885"/>
      <c r="FT23" s="885"/>
      <c r="FU23" s="885"/>
      <c r="FV23" s="885"/>
      <c r="FW23" s="885"/>
    </row>
    <row r="24" spans="2:179" x14ac:dyDescent="0.25">
      <c r="B24" s="773"/>
      <c r="C24" s="773"/>
      <c r="D24" s="886"/>
      <c r="E24" s="773"/>
      <c r="F24" s="773"/>
      <c r="G24" s="773"/>
      <c r="H24" s="773"/>
      <c r="I24" s="773"/>
      <c r="J24" s="887"/>
      <c r="K24" s="773"/>
      <c r="L24" s="773"/>
      <c r="M24" s="773"/>
      <c r="N24" s="773"/>
      <c r="O24" s="888"/>
      <c r="P24" s="888"/>
      <c r="Q24" s="888"/>
      <c r="R24" s="888"/>
      <c r="S24" s="773"/>
      <c r="T24" s="773"/>
      <c r="U24" s="889"/>
      <c r="V24" s="773"/>
      <c r="W24" s="773"/>
      <c r="X24" s="773"/>
      <c r="Y24" s="885"/>
      <c r="Z24" s="885"/>
      <c r="AA24" s="885"/>
      <c r="AB24" s="885"/>
      <c r="AC24" s="885"/>
      <c r="AD24" s="885"/>
      <c r="AE24" s="885"/>
      <c r="AF24" s="885"/>
      <c r="AG24" s="885"/>
      <c r="AH24" s="885"/>
      <c r="AI24" s="885"/>
      <c r="AJ24" s="885"/>
      <c r="AK24" s="885"/>
      <c r="AL24" s="885"/>
      <c r="AM24" s="885"/>
      <c r="AN24" s="885"/>
      <c r="AO24" s="885"/>
      <c r="AP24" s="885"/>
      <c r="AQ24" s="885"/>
      <c r="AR24" s="885"/>
      <c r="AS24" s="885"/>
      <c r="AT24" s="885"/>
      <c r="AU24" s="885"/>
      <c r="AV24" s="885"/>
      <c r="AW24" s="885"/>
      <c r="AX24" s="885"/>
      <c r="AY24" s="885"/>
      <c r="AZ24" s="885"/>
      <c r="BA24" s="885"/>
      <c r="BB24" s="885"/>
      <c r="BC24" s="885"/>
      <c r="BD24" s="885"/>
      <c r="BE24" s="885"/>
      <c r="BF24" s="885"/>
      <c r="BG24" s="885"/>
      <c r="BH24" s="885"/>
      <c r="BI24" s="885"/>
      <c r="BJ24" s="885"/>
      <c r="BK24" s="885"/>
      <c r="BL24" s="885"/>
      <c r="BM24" s="885"/>
      <c r="BN24" s="885"/>
      <c r="BO24" s="885"/>
      <c r="BP24" s="885"/>
      <c r="BQ24" s="885"/>
      <c r="BR24" s="885"/>
      <c r="BS24" s="885"/>
      <c r="BT24" s="885"/>
      <c r="BU24" s="885"/>
      <c r="BV24" s="885"/>
      <c r="BW24" s="885"/>
      <c r="BX24" s="885"/>
      <c r="BY24" s="885"/>
      <c r="BZ24" s="885"/>
      <c r="CA24" s="885"/>
      <c r="CB24" s="885"/>
      <c r="CC24" s="885"/>
      <c r="CD24" s="885"/>
      <c r="CE24" s="885"/>
      <c r="CF24" s="885"/>
      <c r="CG24" s="885"/>
      <c r="CH24" s="885"/>
      <c r="CI24" s="885"/>
      <c r="CJ24" s="885"/>
      <c r="CK24" s="885"/>
      <c r="CL24" s="885"/>
      <c r="CM24" s="885"/>
      <c r="CN24" s="885"/>
      <c r="CO24" s="885"/>
      <c r="CP24" s="885"/>
      <c r="CQ24" s="885"/>
      <c r="CR24" s="885"/>
      <c r="CS24" s="885"/>
      <c r="CT24" s="885"/>
      <c r="CU24" s="885"/>
      <c r="CV24" s="885"/>
      <c r="CW24" s="885"/>
      <c r="CX24" s="885"/>
      <c r="CY24" s="885"/>
      <c r="CZ24" s="885"/>
      <c r="DA24" s="885"/>
      <c r="DB24" s="885"/>
      <c r="DC24" s="885"/>
      <c r="DD24" s="885"/>
      <c r="DE24" s="885"/>
      <c r="DF24" s="885"/>
      <c r="DG24" s="885"/>
      <c r="DH24" s="885"/>
      <c r="DI24" s="885"/>
      <c r="DJ24" s="885"/>
      <c r="DK24" s="885"/>
      <c r="DL24" s="885"/>
      <c r="DM24" s="885"/>
      <c r="DN24" s="885"/>
      <c r="DO24" s="885"/>
      <c r="DP24" s="885"/>
      <c r="DQ24" s="885"/>
      <c r="DR24" s="885"/>
      <c r="DS24" s="885"/>
      <c r="DT24" s="885"/>
      <c r="DU24" s="885"/>
      <c r="DV24" s="885"/>
      <c r="DW24" s="885"/>
      <c r="DX24" s="885"/>
      <c r="DY24" s="885"/>
      <c r="DZ24" s="885"/>
      <c r="EA24" s="885"/>
      <c r="EB24" s="885"/>
      <c r="EC24" s="885"/>
      <c r="ED24" s="885"/>
      <c r="EE24" s="885"/>
      <c r="EF24" s="885"/>
      <c r="EG24" s="885"/>
      <c r="EH24" s="885"/>
      <c r="EI24" s="885"/>
      <c r="EJ24" s="885"/>
      <c r="EK24" s="885"/>
      <c r="EL24" s="885"/>
      <c r="EM24" s="885"/>
      <c r="EN24" s="885"/>
      <c r="EO24" s="885"/>
      <c r="EP24" s="885"/>
      <c r="EQ24" s="885"/>
      <c r="ER24" s="885"/>
      <c r="ES24" s="885"/>
      <c r="ET24" s="885"/>
      <c r="EU24" s="885"/>
      <c r="EV24" s="885"/>
      <c r="EW24" s="885"/>
      <c r="EX24" s="885"/>
      <c r="EY24" s="885"/>
      <c r="EZ24" s="885"/>
      <c r="FA24" s="885"/>
      <c r="FB24" s="885"/>
      <c r="FC24" s="885"/>
      <c r="FD24" s="885"/>
      <c r="FE24" s="885"/>
      <c r="FF24" s="885"/>
      <c r="FG24" s="885"/>
      <c r="FH24" s="885"/>
      <c r="FI24" s="885"/>
      <c r="FJ24" s="885"/>
      <c r="FK24" s="885"/>
      <c r="FL24" s="885"/>
      <c r="FM24" s="885"/>
      <c r="FN24" s="885"/>
      <c r="FO24" s="885"/>
      <c r="FP24" s="885"/>
      <c r="FQ24" s="885"/>
      <c r="FR24" s="885"/>
      <c r="FS24" s="885"/>
      <c r="FT24" s="885"/>
      <c r="FU24" s="885"/>
      <c r="FV24" s="885"/>
      <c r="FW24" s="885"/>
    </row>
    <row r="25" spans="2:179" x14ac:dyDescent="0.25">
      <c r="B25" s="773"/>
      <c r="C25" s="773"/>
      <c r="D25" s="886"/>
      <c r="E25" s="773"/>
      <c r="F25" s="773"/>
      <c r="G25" s="773"/>
      <c r="H25" s="773"/>
      <c r="I25" s="773"/>
      <c r="J25" s="887"/>
      <c r="K25" s="773"/>
      <c r="L25" s="773"/>
      <c r="M25" s="773"/>
      <c r="N25" s="773"/>
      <c r="O25" s="888"/>
      <c r="P25" s="888"/>
      <c r="Q25" s="888"/>
      <c r="R25" s="888"/>
      <c r="S25" s="773"/>
      <c r="T25" s="773"/>
      <c r="U25" s="889"/>
      <c r="V25" s="773"/>
      <c r="W25" s="773"/>
      <c r="X25" s="773"/>
      <c r="Y25" s="885"/>
      <c r="Z25" s="885"/>
      <c r="AA25" s="885"/>
      <c r="AB25" s="885"/>
      <c r="AC25" s="885"/>
      <c r="AD25" s="885"/>
      <c r="AE25" s="885"/>
      <c r="AF25" s="885"/>
      <c r="AG25" s="885"/>
      <c r="AH25" s="885"/>
      <c r="AI25" s="885"/>
      <c r="AJ25" s="885"/>
      <c r="AK25" s="885"/>
      <c r="AL25" s="885"/>
      <c r="AM25" s="885"/>
      <c r="AN25" s="885"/>
      <c r="AO25" s="885"/>
      <c r="AP25" s="885"/>
      <c r="AQ25" s="885"/>
      <c r="AR25" s="885"/>
      <c r="AS25" s="885"/>
      <c r="AT25" s="885"/>
      <c r="AU25" s="885"/>
      <c r="AV25" s="885"/>
      <c r="AW25" s="885"/>
      <c r="AX25" s="885"/>
      <c r="AY25" s="885"/>
      <c r="AZ25" s="885"/>
      <c r="BA25" s="885"/>
      <c r="BB25" s="885"/>
      <c r="BC25" s="885"/>
      <c r="BD25" s="885"/>
      <c r="BE25" s="885"/>
      <c r="BF25" s="885"/>
      <c r="BG25" s="885"/>
      <c r="BH25" s="885"/>
      <c r="BI25" s="885"/>
      <c r="BJ25" s="885"/>
      <c r="BK25" s="885"/>
      <c r="BL25" s="885"/>
      <c r="BM25" s="885"/>
      <c r="BN25" s="885"/>
      <c r="BO25" s="885"/>
      <c r="BP25" s="885"/>
      <c r="BQ25" s="885"/>
      <c r="BR25" s="885"/>
      <c r="BS25" s="885"/>
      <c r="BT25" s="885"/>
      <c r="BU25" s="885"/>
      <c r="BV25" s="885"/>
      <c r="BW25" s="885"/>
      <c r="BX25" s="885"/>
      <c r="BY25" s="885"/>
      <c r="BZ25" s="885"/>
      <c r="CA25" s="885"/>
      <c r="CB25" s="885"/>
      <c r="CC25" s="885"/>
      <c r="CD25" s="885"/>
      <c r="CE25" s="885"/>
      <c r="CF25" s="885"/>
      <c r="CG25" s="885"/>
      <c r="CH25" s="885"/>
      <c r="CI25" s="885"/>
      <c r="CJ25" s="885"/>
      <c r="CK25" s="885"/>
      <c r="CL25" s="885"/>
      <c r="CM25" s="885"/>
      <c r="CN25" s="885"/>
      <c r="CO25" s="885"/>
      <c r="CP25" s="885"/>
      <c r="CQ25" s="885"/>
      <c r="CR25" s="885"/>
      <c r="CS25" s="885"/>
      <c r="CT25" s="885"/>
      <c r="CU25" s="885"/>
      <c r="CV25" s="885"/>
      <c r="CW25" s="885"/>
      <c r="CX25" s="885"/>
      <c r="CY25" s="885"/>
      <c r="CZ25" s="885"/>
      <c r="DA25" s="885"/>
      <c r="DB25" s="885"/>
      <c r="DC25" s="885"/>
      <c r="DD25" s="885"/>
      <c r="DE25" s="885"/>
      <c r="DF25" s="885"/>
      <c r="DG25" s="885"/>
      <c r="DH25" s="885"/>
      <c r="DI25" s="885"/>
      <c r="DJ25" s="885"/>
      <c r="DK25" s="885"/>
      <c r="DL25" s="885"/>
      <c r="DM25" s="885"/>
      <c r="DN25" s="885"/>
      <c r="DO25" s="885"/>
      <c r="DP25" s="885"/>
      <c r="DQ25" s="885"/>
      <c r="DR25" s="885"/>
      <c r="DS25" s="885"/>
      <c r="DT25" s="885"/>
      <c r="DU25" s="885"/>
      <c r="DV25" s="885"/>
      <c r="DW25" s="885"/>
      <c r="DX25" s="885"/>
      <c r="DY25" s="885"/>
      <c r="DZ25" s="885"/>
      <c r="EA25" s="885"/>
      <c r="EB25" s="885"/>
      <c r="EC25" s="885"/>
      <c r="ED25" s="885"/>
      <c r="EE25" s="885"/>
      <c r="EF25" s="885"/>
      <c r="EG25" s="885"/>
      <c r="EH25" s="885"/>
      <c r="EI25" s="885"/>
      <c r="EJ25" s="885"/>
      <c r="EK25" s="885"/>
      <c r="EL25" s="885"/>
      <c r="EM25" s="885"/>
      <c r="EN25" s="885"/>
      <c r="EO25" s="885"/>
      <c r="EP25" s="885"/>
      <c r="EQ25" s="885"/>
      <c r="ER25" s="885"/>
      <c r="ES25" s="885"/>
      <c r="ET25" s="885"/>
      <c r="EU25" s="885"/>
      <c r="EV25" s="885"/>
      <c r="EW25" s="885"/>
      <c r="EX25" s="885"/>
      <c r="EY25" s="885"/>
      <c r="EZ25" s="885"/>
      <c r="FA25" s="885"/>
      <c r="FB25" s="885"/>
      <c r="FC25" s="885"/>
      <c r="FD25" s="885"/>
      <c r="FE25" s="885"/>
      <c r="FF25" s="885"/>
      <c r="FG25" s="885"/>
      <c r="FH25" s="885"/>
      <c r="FI25" s="885"/>
      <c r="FJ25" s="885"/>
      <c r="FK25" s="885"/>
      <c r="FL25" s="885"/>
      <c r="FM25" s="885"/>
      <c r="FN25" s="885"/>
      <c r="FO25" s="885"/>
      <c r="FP25" s="885"/>
      <c r="FQ25" s="885"/>
      <c r="FR25" s="885"/>
      <c r="FS25" s="885"/>
      <c r="FT25" s="885"/>
      <c r="FU25" s="885"/>
      <c r="FV25" s="885"/>
      <c r="FW25" s="885"/>
    </row>
    <row r="26" spans="2:179" x14ac:dyDescent="0.25">
      <c r="B26" s="773"/>
      <c r="C26" s="773"/>
      <c r="D26" s="886"/>
      <c r="E26" s="773"/>
      <c r="F26" s="773"/>
      <c r="G26" s="773"/>
      <c r="H26" s="773"/>
      <c r="I26" s="773"/>
      <c r="J26" s="887"/>
      <c r="K26" s="773"/>
      <c r="L26" s="773"/>
      <c r="M26" s="773"/>
      <c r="N26" s="773"/>
      <c r="O26" s="888"/>
      <c r="P26" s="888"/>
      <c r="Q26" s="888"/>
      <c r="R26" s="888"/>
      <c r="S26" s="773"/>
      <c r="T26" s="773"/>
      <c r="U26" s="889"/>
      <c r="V26" s="773"/>
      <c r="W26" s="773"/>
      <c r="X26" s="773"/>
      <c r="Y26" s="885"/>
      <c r="Z26" s="885"/>
      <c r="AA26" s="885"/>
      <c r="AB26" s="885"/>
      <c r="AC26" s="885"/>
      <c r="AD26" s="885"/>
      <c r="AE26" s="885"/>
      <c r="AF26" s="885"/>
      <c r="AG26" s="885"/>
      <c r="AH26" s="885"/>
      <c r="AI26" s="885"/>
      <c r="AJ26" s="885"/>
      <c r="AK26" s="885"/>
      <c r="AL26" s="885"/>
      <c r="AM26" s="885"/>
      <c r="AN26" s="885"/>
      <c r="AO26" s="885"/>
      <c r="AP26" s="885"/>
      <c r="AQ26" s="885"/>
      <c r="AR26" s="885"/>
      <c r="AS26" s="885"/>
      <c r="AT26" s="885"/>
      <c r="AU26" s="885"/>
      <c r="AV26" s="885"/>
      <c r="AW26" s="885"/>
      <c r="AX26" s="885"/>
      <c r="AY26" s="885"/>
      <c r="AZ26" s="885"/>
      <c r="BA26" s="885"/>
      <c r="BB26" s="885"/>
      <c r="BC26" s="885"/>
      <c r="BD26" s="885"/>
      <c r="BE26" s="885"/>
      <c r="BF26" s="885"/>
      <c r="BG26" s="885"/>
      <c r="BH26" s="885"/>
      <c r="BI26" s="885"/>
      <c r="BJ26" s="885"/>
      <c r="BK26" s="885"/>
      <c r="BL26" s="885"/>
      <c r="BM26" s="885"/>
      <c r="BN26" s="885"/>
      <c r="BO26" s="885"/>
      <c r="BP26" s="885"/>
      <c r="BQ26" s="885"/>
      <c r="BR26" s="885"/>
      <c r="BS26" s="885"/>
      <c r="BT26" s="885"/>
      <c r="BU26" s="885"/>
      <c r="BV26" s="885"/>
      <c r="BW26" s="885"/>
      <c r="BX26" s="885"/>
      <c r="BY26" s="885"/>
      <c r="BZ26" s="885"/>
      <c r="CA26" s="885"/>
      <c r="CB26" s="885"/>
      <c r="CC26" s="885"/>
      <c r="CD26" s="885"/>
      <c r="CE26" s="885"/>
      <c r="CF26" s="885"/>
      <c r="CG26" s="885"/>
      <c r="CH26" s="885"/>
      <c r="CI26" s="885"/>
      <c r="CJ26" s="885"/>
      <c r="CK26" s="885"/>
      <c r="CL26" s="885"/>
      <c r="CM26" s="885"/>
      <c r="CN26" s="885"/>
      <c r="CO26" s="885"/>
      <c r="CP26" s="885"/>
      <c r="CQ26" s="885"/>
      <c r="CR26" s="885"/>
      <c r="CS26" s="885"/>
      <c r="CT26" s="885"/>
      <c r="CU26" s="885"/>
      <c r="CV26" s="885"/>
      <c r="CW26" s="885"/>
      <c r="CX26" s="885"/>
      <c r="CY26" s="885"/>
      <c r="CZ26" s="885"/>
      <c r="DA26" s="885"/>
      <c r="DB26" s="885"/>
      <c r="DC26" s="885"/>
      <c r="DD26" s="885"/>
      <c r="DE26" s="885"/>
      <c r="DF26" s="885"/>
      <c r="DG26" s="885"/>
      <c r="DH26" s="885"/>
      <c r="DI26" s="885"/>
      <c r="DJ26" s="885"/>
      <c r="DK26" s="885"/>
      <c r="DL26" s="885"/>
      <c r="DM26" s="885"/>
      <c r="DN26" s="885"/>
      <c r="DO26" s="885"/>
      <c r="DP26" s="885"/>
      <c r="DQ26" s="885"/>
      <c r="DR26" s="885"/>
      <c r="DS26" s="885"/>
      <c r="DT26" s="885"/>
      <c r="DU26" s="885"/>
      <c r="DV26" s="885"/>
      <c r="DW26" s="885"/>
      <c r="DX26" s="885"/>
      <c r="DY26" s="885"/>
      <c r="DZ26" s="885"/>
      <c r="EA26" s="885"/>
      <c r="EB26" s="885"/>
      <c r="EC26" s="885"/>
      <c r="ED26" s="885"/>
      <c r="EE26" s="885"/>
      <c r="EF26" s="885"/>
      <c r="EG26" s="885"/>
      <c r="EH26" s="885"/>
      <c r="EI26" s="885"/>
      <c r="EJ26" s="885"/>
      <c r="EK26" s="885"/>
      <c r="EL26" s="885"/>
      <c r="EM26" s="885"/>
      <c r="EN26" s="885"/>
      <c r="EO26" s="885"/>
      <c r="EP26" s="885"/>
      <c r="EQ26" s="885"/>
      <c r="ER26" s="885"/>
      <c r="ES26" s="885"/>
      <c r="ET26" s="885"/>
      <c r="EU26" s="885"/>
      <c r="EV26" s="885"/>
      <c r="EW26" s="885"/>
      <c r="EX26" s="885"/>
      <c r="EY26" s="885"/>
      <c r="EZ26" s="885"/>
      <c r="FA26" s="885"/>
      <c r="FB26" s="885"/>
      <c r="FC26" s="885"/>
      <c r="FD26" s="885"/>
      <c r="FE26" s="885"/>
      <c r="FF26" s="885"/>
      <c r="FG26" s="885"/>
      <c r="FH26" s="885"/>
      <c r="FI26" s="885"/>
      <c r="FJ26" s="885"/>
      <c r="FK26" s="885"/>
      <c r="FL26" s="885"/>
      <c r="FM26" s="885"/>
      <c r="FN26" s="885"/>
      <c r="FO26" s="885"/>
      <c r="FP26" s="885"/>
      <c r="FQ26" s="885"/>
      <c r="FR26" s="885"/>
      <c r="FS26" s="885"/>
      <c r="FT26" s="885"/>
      <c r="FU26" s="885"/>
      <c r="FV26" s="885"/>
      <c r="FW26" s="885"/>
    </row>
    <row r="27" spans="2:179" x14ac:dyDescent="0.25">
      <c r="B27" s="773"/>
      <c r="C27" s="773"/>
      <c r="D27" s="886"/>
      <c r="E27" s="773"/>
      <c r="F27" s="773"/>
      <c r="G27" s="773"/>
      <c r="H27" s="773"/>
      <c r="I27" s="773"/>
      <c r="J27" s="887"/>
      <c r="K27" s="773"/>
      <c r="L27" s="773"/>
      <c r="M27" s="773"/>
      <c r="N27" s="773"/>
      <c r="O27" s="888"/>
      <c r="P27" s="888"/>
      <c r="Q27" s="888"/>
      <c r="R27" s="888"/>
      <c r="S27" s="773"/>
      <c r="T27" s="773"/>
      <c r="U27" s="889"/>
      <c r="V27" s="773"/>
      <c r="W27" s="773"/>
      <c r="X27" s="773"/>
      <c r="Y27" s="885"/>
      <c r="Z27" s="885"/>
      <c r="AA27" s="885"/>
      <c r="AB27" s="885"/>
      <c r="AC27" s="885"/>
      <c r="AD27" s="885"/>
      <c r="AE27" s="885"/>
      <c r="AF27" s="885"/>
      <c r="AG27" s="885"/>
      <c r="AH27" s="885"/>
      <c r="AI27" s="885"/>
      <c r="AJ27" s="885"/>
      <c r="AK27" s="885"/>
      <c r="AL27" s="885"/>
      <c r="AM27" s="885"/>
      <c r="AN27" s="885"/>
      <c r="AO27" s="885"/>
      <c r="AP27" s="885"/>
      <c r="AQ27" s="885"/>
      <c r="AR27" s="885"/>
      <c r="AS27" s="885"/>
      <c r="AT27" s="885"/>
      <c r="AU27" s="885"/>
      <c r="AV27" s="885"/>
      <c r="AW27" s="885"/>
      <c r="AX27" s="885"/>
      <c r="AY27" s="885"/>
      <c r="AZ27" s="885"/>
      <c r="BA27" s="885"/>
      <c r="BB27" s="885"/>
      <c r="BC27" s="885"/>
      <c r="BD27" s="885"/>
      <c r="BE27" s="885"/>
      <c r="BF27" s="885"/>
      <c r="BG27" s="885"/>
      <c r="BH27" s="885"/>
      <c r="BI27" s="885"/>
      <c r="BJ27" s="885"/>
      <c r="BK27" s="885"/>
      <c r="BL27" s="885"/>
      <c r="BM27" s="885"/>
      <c r="BN27" s="885"/>
      <c r="BO27" s="885"/>
      <c r="BP27" s="885"/>
      <c r="BQ27" s="885"/>
      <c r="BR27" s="885"/>
      <c r="BS27" s="885"/>
      <c r="BT27" s="885"/>
      <c r="BU27" s="885"/>
      <c r="BV27" s="885"/>
      <c r="BW27" s="885"/>
      <c r="BX27" s="885"/>
      <c r="BY27" s="885"/>
      <c r="BZ27" s="885"/>
      <c r="CA27" s="885"/>
      <c r="CB27" s="885"/>
      <c r="CC27" s="885"/>
      <c r="CD27" s="885"/>
      <c r="CE27" s="885"/>
      <c r="CF27" s="885"/>
      <c r="CG27" s="885"/>
      <c r="CH27" s="885"/>
      <c r="CI27" s="885"/>
      <c r="CJ27" s="885"/>
      <c r="CK27" s="885"/>
      <c r="CL27" s="885"/>
      <c r="CM27" s="885"/>
      <c r="CN27" s="885"/>
      <c r="CO27" s="885"/>
      <c r="CP27" s="885"/>
      <c r="CQ27" s="885"/>
      <c r="CR27" s="885"/>
      <c r="CS27" s="885"/>
      <c r="CT27" s="885"/>
      <c r="CU27" s="885"/>
      <c r="CV27" s="885"/>
      <c r="CW27" s="885"/>
      <c r="CX27" s="885"/>
      <c r="CY27" s="885"/>
      <c r="CZ27" s="885"/>
      <c r="DA27" s="885"/>
      <c r="DB27" s="885"/>
      <c r="DC27" s="885"/>
      <c r="DD27" s="885"/>
      <c r="DE27" s="885"/>
      <c r="DF27" s="885"/>
      <c r="DG27" s="885"/>
      <c r="DH27" s="885"/>
      <c r="DI27" s="885"/>
      <c r="DJ27" s="885"/>
      <c r="DK27" s="885"/>
      <c r="DL27" s="885"/>
      <c r="DM27" s="885"/>
      <c r="DN27" s="885"/>
      <c r="DO27" s="885"/>
      <c r="DP27" s="885"/>
      <c r="DQ27" s="885"/>
      <c r="DR27" s="885"/>
      <c r="DS27" s="885"/>
      <c r="DT27" s="885"/>
      <c r="DU27" s="885"/>
      <c r="DV27" s="885"/>
      <c r="DW27" s="885"/>
      <c r="DX27" s="885"/>
      <c r="DY27" s="885"/>
      <c r="DZ27" s="885"/>
      <c r="EA27" s="885"/>
      <c r="EB27" s="885"/>
      <c r="EC27" s="885"/>
      <c r="ED27" s="885"/>
      <c r="EE27" s="885"/>
      <c r="EF27" s="885"/>
      <c r="EG27" s="885"/>
      <c r="EH27" s="885"/>
      <c r="EI27" s="885"/>
      <c r="EJ27" s="885"/>
      <c r="EK27" s="885"/>
      <c r="EL27" s="885"/>
      <c r="EM27" s="885"/>
      <c r="EN27" s="885"/>
      <c r="EO27" s="885"/>
      <c r="EP27" s="885"/>
      <c r="EQ27" s="885"/>
      <c r="ER27" s="885"/>
      <c r="ES27" s="885"/>
      <c r="ET27" s="885"/>
      <c r="EU27" s="885"/>
      <c r="EV27" s="885"/>
      <c r="EW27" s="885"/>
      <c r="EX27" s="885"/>
      <c r="EY27" s="885"/>
      <c r="EZ27" s="885"/>
      <c r="FA27" s="885"/>
      <c r="FB27" s="885"/>
      <c r="FC27" s="885"/>
      <c r="FD27" s="885"/>
      <c r="FE27" s="885"/>
      <c r="FF27" s="885"/>
      <c r="FG27" s="885"/>
      <c r="FH27" s="885"/>
      <c r="FI27" s="885"/>
      <c r="FJ27" s="885"/>
      <c r="FK27" s="885"/>
      <c r="FL27" s="885"/>
      <c r="FM27" s="885"/>
      <c r="FN27" s="885"/>
      <c r="FO27" s="885"/>
      <c r="FP27" s="885"/>
      <c r="FQ27" s="885"/>
      <c r="FR27" s="885"/>
      <c r="FS27" s="885"/>
      <c r="FT27" s="885"/>
      <c r="FU27" s="885"/>
      <c r="FV27" s="885"/>
      <c r="FW27" s="885"/>
    </row>
    <row r="28" spans="2:179" x14ac:dyDescent="0.25">
      <c r="B28" s="773"/>
      <c r="C28" s="773"/>
      <c r="D28" s="886"/>
      <c r="E28" s="773"/>
      <c r="F28" s="773"/>
      <c r="G28" s="773"/>
      <c r="H28" s="773"/>
      <c r="I28" s="773"/>
      <c r="J28" s="887"/>
      <c r="K28" s="773"/>
      <c r="L28" s="773"/>
      <c r="M28" s="773"/>
      <c r="N28" s="773"/>
      <c r="O28" s="888"/>
      <c r="P28" s="888"/>
      <c r="Q28" s="888"/>
      <c r="R28" s="888"/>
      <c r="S28" s="773"/>
      <c r="T28" s="773"/>
      <c r="U28" s="889"/>
      <c r="V28" s="773"/>
      <c r="W28" s="773"/>
      <c r="X28" s="773"/>
      <c r="Y28" s="885"/>
      <c r="Z28" s="885"/>
      <c r="AA28" s="885"/>
      <c r="AB28" s="885"/>
      <c r="AC28" s="885"/>
      <c r="AD28" s="885"/>
      <c r="AE28" s="885"/>
      <c r="AF28" s="885"/>
      <c r="AG28" s="885"/>
      <c r="AH28" s="885"/>
      <c r="AI28" s="885"/>
      <c r="AJ28" s="885"/>
      <c r="AK28" s="885"/>
      <c r="AL28" s="885"/>
      <c r="AM28" s="885"/>
      <c r="AN28" s="885"/>
      <c r="AO28" s="885"/>
      <c r="AP28" s="885"/>
      <c r="AQ28" s="885"/>
      <c r="AR28" s="885"/>
      <c r="AS28" s="885"/>
      <c r="AT28" s="885"/>
      <c r="AU28" s="885"/>
      <c r="AV28" s="885"/>
      <c r="AW28" s="885"/>
      <c r="AX28" s="885"/>
      <c r="AY28" s="885"/>
      <c r="AZ28" s="885"/>
      <c r="BA28" s="885"/>
      <c r="BB28" s="885"/>
      <c r="BC28" s="885"/>
      <c r="BD28" s="885"/>
      <c r="BE28" s="885"/>
      <c r="BF28" s="885"/>
      <c r="BG28" s="885"/>
      <c r="BH28" s="885"/>
      <c r="BI28" s="885"/>
      <c r="BJ28" s="885"/>
      <c r="BK28" s="885"/>
      <c r="BL28" s="885"/>
      <c r="BM28" s="885"/>
      <c r="BN28" s="885"/>
      <c r="BO28" s="885"/>
      <c r="BP28" s="885"/>
      <c r="BQ28" s="885"/>
      <c r="BR28" s="885"/>
      <c r="BS28" s="885"/>
      <c r="BT28" s="885"/>
      <c r="BU28" s="885"/>
      <c r="BV28" s="885"/>
      <c r="BW28" s="885"/>
      <c r="BX28" s="885"/>
      <c r="BY28" s="885"/>
      <c r="BZ28" s="885"/>
      <c r="CA28" s="885"/>
      <c r="CB28" s="885"/>
      <c r="CC28" s="885"/>
      <c r="CD28" s="885"/>
      <c r="CE28" s="885"/>
      <c r="CF28" s="885"/>
      <c r="CG28" s="885"/>
      <c r="CH28" s="885"/>
      <c r="CI28" s="885"/>
      <c r="CJ28" s="885"/>
      <c r="CK28" s="885"/>
      <c r="CL28" s="885"/>
      <c r="CM28" s="885"/>
      <c r="CN28" s="885"/>
      <c r="CO28" s="885"/>
      <c r="CP28" s="885"/>
      <c r="CQ28" s="885"/>
      <c r="CR28" s="885"/>
      <c r="CS28" s="885"/>
      <c r="CT28" s="885"/>
      <c r="CU28" s="885"/>
      <c r="CV28" s="885"/>
      <c r="CW28" s="885"/>
      <c r="CX28" s="885"/>
      <c r="CY28" s="885"/>
      <c r="CZ28" s="885"/>
      <c r="DA28" s="885"/>
      <c r="DB28" s="885"/>
      <c r="DC28" s="885"/>
      <c r="DD28" s="885"/>
      <c r="DE28" s="885"/>
      <c r="DF28" s="885"/>
      <c r="DG28" s="885"/>
      <c r="DH28" s="885"/>
      <c r="DI28" s="885"/>
      <c r="DJ28" s="885"/>
      <c r="DK28" s="885"/>
      <c r="DL28" s="885"/>
      <c r="DM28" s="885"/>
      <c r="DN28" s="885"/>
      <c r="DO28" s="885"/>
      <c r="DP28" s="885"/>
      <c r="DQ28" s="885"/>
      <c r="DR28" s="885"/>
      <c r="DS28" s="885"/>
      <c r="DT28" s="885"/>
      <c r="DU28" s="885"/>
      <c r="DV28" s="885"/>
      <c r="DW28" s="885"/>
      <c r="DX28" s="885"/>
      <c r="DY28" s="885"/>
      <c r="DZ28" s="885"/>
      <c r="EA28" s="885"/>
      <c r="EB28" s="885"/>
      <c r="EC28" s="885"/>
      <c r="ED28" s="885"/>
      <c r="EE28" s="885"/>
      <c r="EF28" s="885"/>
      <c r="EG28" s="885"/>
      <c r="EH28" s="885"/>
      <c r="EI28" s="885"/>
      <c r="EJ28" s="885"/>
      <c r="EK28" s="885"/>
      <c r="EL28" s="885"/>
      <c r="EM28" s="885"/>
      <c r="EN28" s="885"/>
      <c r="EO28" s="885"/>
      <c r="EP28" s="885"/>
      <c r="EQ28" s="885"/>
      <c r="ER28" s="885"/>
      <c r="ES28" s="885"/>
      <c r="ET28" s="885"/>
      <c r="EU28" s="885"/>
      <c r="EV28" s="885"/>
      <c r="EW28" s="885"/>
      <c r="EX28" s="885"/>
      <c r="EY28" s="885"/>
      <c r="EZ28" s="885"/>
      <c r="FA28" s="885"/>
      <c r="FB28" s="885"/>
      <c r="FC28" s="885"/>
      <c r="FD28" s="885"/>
      <c r="FE28" s="885"/>
      <c r="FF28" s="885"/>
      <c r="FG28" s="885"/>
      <c r="FH28" s="885"/>
      <c r="FI28" s="885"/>
      <c r="FJ28" s="885"/>
      <c r="FK28" s="885"/>
      <c r="FL28" s="885"/>
      <c r="FM28" s="885"/>
      <c r="FN28" s="885"/>
      <c r="FO28" s="885"/>
      <c r="FP28" s="885"/>
      <c r="FQ28" s="885"/>
      <c r="FR28" s="885"/>
      <c r="FS28" s="885"/>
      <c r="FT28" s="885"/>
      <c r="FU28" s="885"/>
      <c r="FV28" s="885"/>
      <c r="FW28" s="885"/>
    </row>
    <row r="29" spans="2:179" x14ac:dyDescent="0.25">
      <c r="B29" s="773"/>
      <c r="C29" s="773"/>
      <c r="D29" s="886"/>
      <c r="E29" s="773"/>
      <c r="F29" s="773"/>
      <c r="G29" s="773"/>
      <c r="H29" s="773"/>
      <c r="I29" s="773"/>
      <c r="J29" s="887"/>
      <c r="K29" s="773"/>
      <c r="L29" s="773"/>
      <c r="M29" s="773"/>
      <c r="N29" s="773"/>
      <c r="O29" s="888"/>
      <c r="P29" s="888"/>
      <c r="Q29" s="888"/>
      <c r="R29" s="888"/>
      <c r="S29" s="773"/>
      <c r="T29" s="773"/>
      <c r="U29" s="889"/>
      <c r="V29" s="773"/>
      <c r="W29" s="773"/>
      <c r="X29" s="773"/>
      <c r="Y29" s="885"/>
      <c r="Z29" s="885"/>
      <c r="AA29" s="885"/>
      <c r="AB29" s="885"/>
      <c r="AC29" s="885"/>
      <c r="AD29" s="885"/>
      <c r="AE29" s="885"/>
      <c r="AF29" s="885"/>
      <c r="AG29" s="885"/>
      <c r="AH29" s="885"/>
      <c r="AI29" s="885"/>
      <c r="AJ29" s="885"/>
      <c r="AK29" s="885"/>
      <c r="AL29" s="885"/>
      <c r="AM29" s="885"/>
      <c r="AN29" s="885"/>
      <c r="AO29" s="885"/>
      <c r="AP29" s="885"/>
      <c r="AQ29" s="885"/>
      <c r="AR29" s="885"/>
      <c r="AS29" s="885"/>
      <c r="AT29" s="885"/>
      <c r="AU29" s="885"/>
      <c r="AV29" s="885"/>
      <c r="AW29" s="885"/>
      <c r="AX29" s="885"/>
      <c r="AY29" s="885"/>
      <c r="AZ29" s="885"/>
      <c r="BA29" s="885"/>
      <c r="BB29" s="885"/>
      <c r="BC29" s="885"/>
      <c r="BD29" s="885"/>
      <c r="BE29" s="885"/>
      <c r="BF29" s="885"/>
      <c r="BG29" s="885"/>
      <c r="BH29" s="885"/>
      <c r="BI29" s="885"/>
      <c r="BJ29" s="885"/>
      <c r="BK29" s="885"/>
      <c r="BL29" s="885"/>
      <c r="BM29" s="885"/>
      <c r="BN29" s="885"/>
      <c r="BO29" s="885"/>
      <c r="BP29" s="885"/>
      <c r="BQ29" s="885"/>
      <c r="BR29" s="885"/>
      <c r="BS29" s="885"/>
      <c r="BT29" s="885"/>
      <c r="BU29" s="885"/>
      <c r="BV29" s="885"/>
      <c r="BW29" s="885"/>
      <c r="BX29" s="885"/>
      <c r="BY29" s="885"/>
      <c r="BZ29" s="885"/>
      <c r="CA29" s="885"/>
      <c r="CB29" s="885"/>
      <c r="CC29" s="885"/>
      <c r="CD29" s="885"/>
      <c r="CE29" s="885"/>
      <c r="CF29" s="885"/>
      <c r="CG29" s="885"/>
      <c r="CH29" s="885"/>
      <c r="CI29" s="885"/>
      <c r="CJ29" s="885"/>
      <c r="CK29" s="885"/>
      <c r="CL29" s="885"/>
      <c r="CM29" s="885"/>
      <c r="CN29" s="885"/>
      <c r="CO29" s="885"/>
      <c r="CP29" s="885"/>
      <c r="CQ29" s="885"/>
      <c r="CR29" s="885"/>
      <c r="CS29" s="885"/>
      <c r="CT29" s="885"/>
      <c r="CU29" s="885"/>
      <c r="CV29" s="885"/>
      <c r="CW29" s="885"/>
      <c r="CX29" s="885"/>
      <c r="CY29" s="885"/>
      <c r="CZ29" s="885"/>
      <c r="DA29" s="885"/>
      <c r="DB29" s="885"/>
      <c r="DC29" s="885"/>
      <c r="DD29" s="885"/>
      <c r="DE29" s="885"/>
      <c r="DF29" s="885"/>
      <c r="DG29" s="885"/>
      <c r="DH29" s="885"/>
      <c r="DI29" s="885"/>
      <c r="DJ29" s="885"/>
      <c r="DK29" s="885"/>
      <c r="DL29" s="885"/>
      <c r="DM29" s="885"/>
      <c r="DN29" s="885"/>
      <c r="DO29" s="885"/>
      <c r="DP29" s="885"/>
      <c r="DQ29" s="885"/>
      <c r="DR29" s="885"/>
      <c r="DS29" s="885"/>
      <c r="DT29" s="885"/>
      <c r="DU29" s="885"/>
      <c r="DV29" s="885"/>
      <c r="DW29" s="885"/>
      <c r="DX29" s="885"/>
      <c r="DY29" s="885"/>
      <c r="DZ29" s="885"/>
      <c r="EA29" s="885"/>
      <c r="EB29" s="885"/>
      <c r="EC29" s="885"/>
      <c r="ED29" s="885"/>
      <c r="EE29" s="885"/>
      <c r="EF29" s="885"/>
      <c r="EG29" s="885"/>
      <c r="EH29" s="885"/>
      <c r="EI29" s="885"/>
      <c r="EJ29" s="885"/>
      <c r="EK29" s="885"/>
      <c r="EL29" s="885"/>
      <c r="EM29" s="885"/>
      <c r="EN29" s="885"/>
      <c r="EO29" s="885"/>
      <c r="EP29" s="885"/>
      <c r="EQ29" s="885"/>
      <c r="ER29" s="885"/>
      <c r="ES29" s="885"/>
      <c r="ET29" s="885"/>
      <c r="EU29" s="885"/>
      <c r="EV29" s="885"/>
      <c r="EW29" s="885"/>
      <c r="EX29" s="885"/>
      <c r="EY29" s="885"/>
      <c r="EZ29" s="885"/>
      <c r="FA29" s="885"/>
      <c r="FB29" s="885"/>
      <c r="FC29" s="885"/>
      <c r="FD29" s="885"/>
      <c r="FE29" s="885"/>
      <c r="FF29" s="885"/>
      <c r="FG29" s="885"/>
      <c r="FH29" s="885"/>
      <c r="FI29" s="885"/>
      <c r="FJ29" s="885"/>
      <c r="FK29" s="885"/>
      <c r="FL29" s="885"/>
      <c r="FM29" s="885"/>
      <c r="FN29" s="885"/>
      <c r="FO29" s="885"/>
      <c r="FP29" s="885"/>
      <c r="FQ29" s="885"/>
      <c r="FR29" s="885"/>
      <c r="FS29" s="885"/>
      <c r="FT29" s="885"/>
      <c r="FU29" s="885"/>
      <c r="FV29" s="885"/>
      <c r="FW29" s="885"/>
    </row>
    <row r="30" spans="2:179" x14ac:dyDescent="0.25">
      <c r="B30" s="773"/>
      <c r="C30" s="773"/>
      <c r="D30" s="886"/>
      <c r="E30" s="773"/>
      <c r="F30" s="773"/>
      <c r="G30" s="773"/>
      <c r="H30" s="773"/>
      <c r="I30" s="773"/>
      <c r="J30" s="887"/>
      <c r="K30" s="773"/>
      <c r="L30" s="773"/>
      <c r="M30" s="773"/>
      <c r="N30" s="773"/>
      <c r="O30" s="888"/>
      <c r="P30" s="888"/>
      <c r="Q30" s="888"/>
      <c r="R30" s="888"/>
      <c r="S30" s="773"/>
      <c r="T30" s="773"/>
      <c r="U30" s="889"/>
      <c r="V30" s="773"/>
      <c r="W30" s="773"/>
      <c r="X30" s="773"/>
      <c r="Y30" s="885"/>
      <c r="Z30" s="885"/>
      <c r="AA30" s="885"/>
      <c r="AB30" s="885"/>
      <c r="AC30" s="885"/>
      <c r="AD30" s="885"/>
      <c r="AE30" s="885"/>
      <c r="AF30" s="885"/>
      <c r="AG30" s="885"/>
      <c r="AH30" s="885"/>
      <c r="AI30" s="885"/>
      <c r="AJ30" s="885"/>
      <c r="AK30" s="885"/>
      <c r="AL30" s="885"/>
      <c r="AM30" s="885"/>
      <c r="AN30" s="885"/>
      <c r="AO30" s="885"/>
      <c r="AP30" s="885"/>
      <c r="AQ30" s="885"/>
      <c r="AR30" s="885"/>
      <c r="AS30" s="885"/>
      <c r="AT30" s="885"/>
      <c r="AU30" s="885"/>
      <c r="AV30" s="885"/>
      <c r="AW30" s="885"/>
      <c r="AX30" s="885"/>
      <c r="AY30" s="885"/>
      <c r="AZ30" s="885"/>
      <c r="BA30" s="885"/>
      <c r="BB30" s="885"/>
      <c r="BC30" s="885"/>
      <c r="BD30" s="885"/>
      <c r="BE30" s="885"/>
      <c r="BF30" s="885"/>
      <c r="BG30" s="885"/>
      <c r="BH30" s="885"/>
      <c r="BI30" s="885"/>
      <c r="BJ30" s="885"/>
      <c r="BK30" s="885"/>
      <c r="BL30" s="885"/>
      <c r="BM30" s="885"/>
      <c r="BN30" s="885"/>
      <c r="BO30" s="885"/>
      <c r="BP30" s="885"/>
      <c r="BQ30" s="885"/>
      <c r="BR30" s="885"/>
      <c r="BS30" s="885"/>
      <c r="BT30" s="885"/>
      <c r="BU30" s="885"/>
      <c r="BV30" s="885"/>
      <c r="BW30" s="885"/>
      <c r="BX30" s="885"/>
      <c r="BY30" s="885"/>
      <c r="BZ30" s="885"/>
      <c r="CA30" s="885"/>
      <c r="CB30" s="885"/>
      <c r="CC30" s="885"/>
      <c r="CD30" s="885"/>
      <c r="CE30" s="885"/>
      <c r="CF30" s="885"/>
      <c r="CG30" s="885"/>
      <c r="CH30" s="885"/>
      <c r="CI30" s="885"/>
      <c r="CJ30" s="885"/>
      <c r="CK30" s="885"/>
      <c r="CL30" s="885"/>
      <c r="CM30" s="885"/>
      <c r="CN30" s="885"/>
      <c r="CO30" s="885"/>
      <c r="CP30" s="885"/>
      <c r="CQ30" s="885"/>
      <c r="CR30" s="885"/>
      <c r="CS30" s="885"/>
      <c r="CT30" s="885"/>
      <c r="CU30" s="885"/>
      <c r="CV30" s="885"/>
      <c r="CW30" s="885"/>
      <c r="CX30" s="885"/>
      <c r="CY30" s="885"/>
      <c r="CZ30" s="885"/>
      <c r="DA30" s="885"/>
      <c r="DB30" s="885"/>
      <c r="DC30" s="885"/>
      <c r="DD30" s="885"/>
      <c r="DE30" s="885"/>
      <c r="DF30" s="885"/>
      <c r="DG30" s="885"/>
      <c r="DH30" s="885"/>
      <c r="DI30" s="885"/>
      <c r="DJ30" s="885"/>
      <c r="DK30" s="885"/>
      <c r="DL30" s="885"/>
      <c r="DM30" s="885"/>
      <c r="DN30" s="885"/>
      <c r="DO30" s="885"/>
      <c r="DP30" s="885"/>
      <c r="DQ30" s="885"/>
      <c r="DR30" s="885"/>
      <c r="DS30" s="885"/>
      <c r="DT30" s="885"/>
      <c r="DU30" s="885"/>
      <c r="DV30" s="885"/>
      <c r="DW30" s="885"/>
      <c r="DX30" s="885"/>
      <c r="DY30" s="885"/>
      <c r="DZ30" s="885"/>
      <c r="EA30" s="885"/>
      <c r="EB30" s="885"/>
      <c r="EC30" s="885"/>
      <c r="ED30" s="885"/>
      <c r="EE30" s="885"/>
      <c r="EF30" s="885"/>
      <c r="EG30" s="885"/>
      <c r="EH30" s="885"/>
      <c r="EI30" s="885"/>
      <c r="EJ30" s="885"/>
      <c r="EK30" s="885"/>
      <c r="EL30" s="885"/>
      <c r="EM30" s="885"/>
      <c r="EN30" s="885"/>
      <c r="EO30" s="885"/>
      <c r="EP30" s="885"/>
      <c r="EQ30" s="885"/>
      <c r="ER30" s="885"/>
      <c r="ES30" s="885"/>
      <c r="ET30" s="885"/>
      <c r="EU30" s="885"/>
      <c r="EV30" s="885"/>
      <c r="EW30" s="885"/>
      <c r="EX30" s="885"/>
      <c r="EY30" s="885"/>
      <c r="EZ30" s="885"/>
      <c r="FA30" s="885"/>
      <c r="FB30" s="885"/>
      <c r="FC30" s="885"/>
      <c r="FD30" s="885"/>
      <c r="FE30" s="885"/>
      <c r="FF30" s="885"/>
      <c r="FG30" s="885"/>
      <c r="FH30" s="885"/>
      <c r="FI30" s="885"/>
      <c r="FJ30" s="885"/>
      <c r="FK30" s="885"/>
      <c r="FL30" s="885"/>
      <c r="FM30" s="885"/>
      <c r="FN30" s="885"/>
      <c r="FO30" s="885"/>
      <c r="FP30" s="885"/>
      <c r="FQ30" s="885"/>
      <c r="FR30" s="885"/>
      <c r="FS30" s="885"/>
      <c r="FT30" s="885"/>
      <c r="FU30" s="885"/>
      <c r="FV30" s="885"/>
      <c r="FW30" s="885"/>
    </row>
    <row r="31" spans="2:179" x14ac:dyDescent="0.25">
      <c r="B31" s="773"/>
      <c r="C31" s="773"/>
      <c r="D31" s="886"/>
      <c r="E31" s="773"/>
      <c r="F31" s="773"/>
      <c r="G31" s="773"/>
      <c r="H31" s="773"/>
      <c r="I31" s="773"/>
      <c r="J31" s="887"/>
      <c r="K31" s="773"/>
      <c r="L31" s="773"/>
      <c r="M31" s="773"/>
      <c r="N31" s="773"/>
      <c r="O31" s="888"/>
      <c r="P31" s="888"/>
      <c r="Q31" s="888"/>
      <c r="R31" s="888"/>
      <c r="S31" s="773"/>
      <c r="T31" s="773"/>
      <c r="U31" s="889"/>
      <c r="V31" s="773"/>
      <c r="W31" s="773"/>
      <c r="X31" s="773"/>
      <c r="Y31" s="885"/>
      <c r="Z31" s="885"/>
      <c r="AA31" s="885"/>
      <c r="AB31" s="885"/>
      <c r="AC31" s="885"/>
      <c r="AD31" s="885"/>
      <c r="AE31" s="885"/>
      <c r="AF31" s="885"/>
      <c r="AG31" s="885"/>
      <c r="AH31" s="885"/>
      <c r="AI31" s="885"/>
      <c r="AJ31" s="885"/>
      <c r="AK31" s="885"/>
      <c r="AL31" s="885"/>
      <c r="AM31" s="885"/>
      <c r="AN31" s="885"/>
      <c r="AO31" s="885"/>
      <c r="AP31" s="885"/>
      <c r="AQ31" s="885"/>
      <c r="AR31" s="885"/>
      <c r="AS31" s="885"/>
      <c r="AT31" s="885"/>
      <c r="AU31" s="885"/>
      <c r="AV31" s="885"/>
      <c r="AW31" s="885"/>
      <c r="AX31" s="885"/>
      <c r="AY31" s="885"/>
      <c r="AZ31" s="885"/>
      <c r="BA31" s="885"/>
      <c r="BB31" s="885"/>
      <c r="BC31" s="885"/>
      <c r="BD31" s="885"/>
      <c r="BE31" s="885"/>
      <c r="BF31" s="885"/>
      <c r="BG31" s="885"/>
      <c r="BH31" s="885"/>
      <c r="BI31" s="885"/>
      <c r="BJ31" s="885"/>
      <c r="BK31" s="885"/>
      <c r="BL31" s="885"/>
      <c r="BM31" s="885"/>
      <c r="BN31" s="885"/>
      <c r="BO31" s="885"/>
      <c r="BP31" s="885"/>
      <c r="BQ31" s="885"/>
      <c r="BR31" s="885"/>
      <c r="BS31" s="885"/>
      <c r="BT31" s="885"/>
      <c r="BU31" s="885"/>
      <c r="BV31" s="885"/>
      <c r="BW31" s="885"/>
      <c r="BX31" s="885"/>
      <c r="BY31" s="885"/>
      <c r="BZ31" s="885"/>
      <c r="CA31" s="885"/>
      <c r="CB31" s="885"/>
      <c r="CC31" s="885"/>
      <c r="CD31" s="885"/>
      <c r="CE31" s="885"/>
      <c r="CF31" s="885"/>
      <c r="CG31" s="885"/>
      <c r="CH31" s="885"/>
      <c r="CI31" s="885"/>
      <c r="CJ31" s="885"/>
      <c r="CK31" s="885"/>
      <c r="CL31" s="885"/>
      <c r="CM31" s="885"/>
      <c r="CN31" s="885"/>
      <c r="CO31" s="885"/>
      <c r="CP31" s="885"/>
      <c r="CQ31" s="885"/>
      <c r="CR31" s="885"/>
      <c r="CS31" s="885"/>
      <c r="CT31" s="885"/>
      <c r="CU31" s="885"/>
      <c r="CV31" s="885"/>
      <c r="CW31" s="885"/>
      <c r="CX31" s="885"/>
      <c r="CY31" s="885"/>
      <c r="CZ31" s="885"/>
      <c r="DA31" s="885"/>
      <c r="DB31" s="885"/>
      <c r="DC31" s="885"/>
      <c r="DD31" s="885"/>
      <c r="DE31" s="885"/>
      <c r="DF31" s="885"/>
      <c r="DG31" s="885"/>
      <c r="DH31" s="885"/>
      <c r="DI31" s="885"/>
      <c r="DJ31" s="885"/>
      <c r="DK31" s="885"/>
      <c r="DL31" s="885"/>
      <c r="DM31" s="885"/>
      <c r="DN31" s="885"/>
      <c r="DO31" s="885"/>
      <c r="DP31" s="885"/>
      <c r="DQ31" s="885"/>
      <c r="DR31" s="885"/>
      <c r="DS31" s="885"/>
      <c r="DT31" s="885"/>
      <c r="DU31" s="885"/>
      <c r="DV31" s="885"/>
      <c r="DW31" s="885"/>
      <c r="DX31" s="885"/>
      <c r="DY31" s="885"/>
      <c r="DZ31" s="885"/>
      <c r="EA31" s="885"/>
      <c r="EB31" s="885"/>
      <c r="EC31" s="885"/>
      <c r="ED31" s="885"/>
      <c r="EE31" s="885"/>
      <c r="EF31" s="885"/>
      <c r="EG31" s="885"/>
      <c r="EH31" s="885"/>
      <c r="EI31" s="885"/>
      <c r="EJ31" s="885"/>
      <c r="EK31" s="885"/>
      <c r="EL31" s="885"/>
      <c r="EM31" s="885"/>
      <c r="EN31" s="885"/>
      <c r="EO31" s="885"/>
      <c r="EP31" s="885"/>
      <c r="EQ31" s="885"/>
      <c r="ER31" s="885"/>
      <c r="ES31" s="885"/>
      <c r="ET31" s="885"/>
      <c r="EU31" s="885"/>
      <c r="EV31" s="885"/>
      <c r="EW31" s="885"/>
      <c r="EX31" s="885"/>
      <c r="EY31" s="885"/>
      <c r="EZ31" s="885"/>
      <c r="FA31" s="885"/>
      <c r="FB31" s="885"/>
      <c r="FC31" s="885"/>
      <c r="FD31" s="885"/>
      <c r="FE31" s="885"/>
      <c r="FF31" s="885"/>
      <c r="FG31" s="885"/>
      <c r="FH31" s="885"/>
      <c r="FI31" s="885"/>
      <c r="FJ31" s="885"/>
      <c r="FK31" s="885"/>
      <c r="FL31" s="885"/>
      <c r="FM31" s="885"/>
      <c r="FN31" s="885"/>
      <c r="FO31" s="885"/>
      <c r="FP31" s="885"/>
      <c r="FQ31" s="885"/>
      <c r="FR31" s="885"/>
      <c r="FS31" s="885"/>
      <c r="FT31" s="885"/>
      <c r="FU31" s="885"/>
      <c r="FV31" s="885"/>
      <c r="FW31" s="885"/>
    </row>
    <row r="32" spans="2:179" x14ac:dyDescent="0.25">
      <c r="B32" s="773"/>
      <c r="C32" s="773"/>
      <c r="D32" s="886"/>
      <c r="E32" s="773"/>
      <c r="F32" s="773"/>
      <c r="G32" s="773"/>
      <c r="H32" s="773"/>
      <c r="I32" s="773"/>
      <c r="J32" s="887"/>
      <c r="K32" s="773"/>
      <c r="L32" s="773"/>
      <c r="M32" s="773"/>
      <c r="N32" s="773"/>
      <c r="O32" s="888"/>
      <c r="P32" s="888"/>
      <c r="Q32" s="888"/>
      <c r="R32" s="888"/>
      <c r="S32" s="773"/>
      <c r="T32" s="773"/>
      <c r="U32" s="889"/>
      <c r="V32" s="773"/>
      <c r="W32" s="773"/>
      <c r="X32" s="773"/>
      <c r="Y32" s="885"/>
      <c r="Z32" s="885"/>
      <c r="AA32" s="885"/>
      <c r="AB32" s="885"/>
      <c r="AC32" s="885"/>
      <c r="AD32" s="885"/>
      <c r="AE32" s="885"/>
      <c r="AF32" s="885"/>
      <c r="AG32" s="885"/>
      <c r="AH32" s="885"/>
      <c r="AI32" s="885"/>
      <c r="AJ32" s="885"/>
      <c r="AK32" s="885"/>
      <c r="AL32" s="885"/>
      <c r="AM32" s="885"/>
      <c r="AN32" s="885"/>
      <c r="AO32" s="885"/>
      <c r="AP32" s="885"/>
      <c r="AQ32" s="885"/>
      <c r="AR32" s="885"/>
      <c r="AS32" s="885"/>
      <c r="AT32" s="885"/>
      <c r="AU32" s="885"/>
      <c r="AV32" s="885"/>
      <c r="AW32" s="885"/>
      <c r="AX32" s="885"/>
      <c r="AY32" s="885"/>
      <c r="AZ32" s="885"/>
      <c r="BA32" s="885"/>
      <c r="BB32" s="885"/>
      <c r="BC32" s="885"/>
      <c r="BD32" s="885"/>
      <c r="BE32" s="885"/>
      <c r="BF32" s="885"/>
      <c r="BG32" s="885"/>
      <c r="BH32" s="885"/>
      <c r="BI32" s="885"/>
      <c r="BJ32" s="885"/>
      <c r="BK32" s="885"/>
      <c r="BL32" s="885"/>
      <c r="BM32" s="885"/>
      <c r="BN32" s="885"/>
      <c r="BO32" s="885"/>
      <c r="BP32" s="885"/>
      <c r="BQ32" s="885"/>
      <c r="BR32" s="885"/>
      <c r="BS32" s="885"/>
      <c r="BT32" s="885"/>
      <c r="BU32" s="885"/>
      <c r="BV32" s="885"/>
      <c r="BW32" s="885"/>
      <c r="BX32" s="885"/>
      <c r="BY32" s="885"/>
      <c r="BZ32" s="885"/>
      <c r="CA32" s="885"/>
      <c r="CB32" s="885"/>
      <c r="CC32" s="885"/>
      <c r="CD32" s="885"/>
      <c r="CE32" s="885"/>
      <c r="CF32" s="885"/>
      <c r="CG32" s="885"/>
      <c r="CH32" s="885"/>
      <c r="CI32" s="885"/>
      <c r="CJ32" s="885"/>
      <c r="CK32" s="885"/>
      <c r="CL32" s="885"/>
      <c r="CM32" s="885"/>
      <c r="CN32" s="885"/>
      <c r="CO32" s="885"/>
      <c r="CP32" s="885"/>
      <c r="CQ32" s="885"/>
      <c r="CR32" s="885"/>
      <c r="CS32" s="885"/>
      <c r="CT32" s="885"/>
      <c r="CU32" s="885"/>
      <c r="CV32" s="885"/>
      <c r="CW32" s="885"/>
      <c r="CX32" s="885"/>
      <c r="CY32" s="885"/>
      <c r="CZ32" s="885"/>
      <c r="DA32" s="885"/>
      <c r="DB32" s="885"/>
      <c r="DC32" s="885"/>
      <c r="DD32" s="885"/>
      <c r="DE32" s="885"/>
      <c r="DF32" s="885"/>
      <c r="DG32" s="885"/>
      <c r="DH32" s="885"/>
      <c r="DI32" s="885"/>
      <c r="DJ32" s="885"/>
      <c r="DK32" s="885"/>
      <c r="DL32" s="885"/>
      <c r="DM32" s="885"/>
      <c r="DN32" s="885"/>
      <c r="DO32" s="885"/>
      <c r="DP32" s="885"/>
      <c r="DQ32" s="885"/>
      <c r="DR32" s="885"/>
      <c r="DS32" s="885"/>
      <c r="DT32" s="885"/>
      <c r="DU32" s="885"/>
      <c r="DV32" s="885"/>
      <c r="DW32" s="885"/>
      <c r="DX32" s="885"/>
      <c r="DY32" s="885"/>
      <c r="DZ32" s="885"/>
      <c r="EA32" s="885"/>
      <c r="EB32" s="885"/>
      <c r="EC32" s="885"/>
      <c r="ED32" s="885"/>
      <c r="EE32" s="885"/>
      <c r="EF32" s="885"/>
      <c r="EG32" s="885"/>
      <c r="EH32" s="885"/>
      <c r="EI32" s="885"/>
      <c r="EJ32" s="885"/>
      <c r="EK32" s="885"/>
      <c r="EL32" s="885"/>
      <c r="EM32" s="885"/>
      <c r="EN32" s="885"/>
      <c r="EO32" s="885"/>
      <c r="EP32" s="885"/>
      <c r="EQ32" s="885"/>
      <c r="ER32" s="885"/>
      <c r="ES32" s="885"/>
      <c r="ET32" s="885"/>
      <c r="EU32" s="885"/>
      <c r="EV32" s="885"/>
      <c r="EW32" s="885"/>
      <c r="EX32" s="885"/>
      <c r="EY32" s="885"/>
      <c r="EZ32" s="885"/>
      <c r="FA32" s="885"/>
      <c r="FB32" s="885"/>
      <c r="FC32" s="885"/>
      <c r="FD32" s="885"/>
      <c r="FE32" s="885"/>
      <c r="FF32" s="885"/>
      <c r="FG32" s="885"/>
      <c r="FH32" s="885"/>
      <c r="FI32" s="885"/>
      <c r="FJ32" s="885"/>
      <c r="FK32" s="885"/>
      <c r="FL32" s="885"/>
      <c r="FM32" s="885"/>
      <c r="FN32" s="885"/>
      <c r="FO32" s="885"/>
      <c r="FP32" s="885"/>
      <c r="FQ32" s="885"/>
      <c r="FR32" s="885"/>
      <c r="FS32" s="885"/>
      <c r="FT32" s="885"/>
      <c r="FU32" s="885"/>
      <c r="FV32" s="885"/>
      <c r="FW32" s="885"/>
    </row>
    <row r="33" spans="2:179" x14ac:dyDescent="0.25">
      <c r="B33" s="773"/>
      <c r="C33" s="773"/>
      <c r="D33" s="886"/>
      <c r="E33" s="773"/>
      <c r="F33" s="773"/>
      <c r="G33" s="773"/>
      <c r="H33" s="773"/>
      <c r="I33" s="773"/>
      <c r="J33" s="887"/>
      <c r="K33" s="773"/>
      <c r="L33" s="773"/>
      <c r="M33" s="773"/>
      <c r="N33" s="773"/>
      <c r="O33" s="888"/>
      <c r="P33" s="888"/>
      <c r="Q33" s="888"/>
      <c r="R33" s="888"/>
      <c r="S33" s="773"/>
      <c r="T33" s="773"/>
      <c r="U33" s="889"/>
      <c r="V33" s="773"/>
      <c r="W33" s="773"/>
      <c r="X33" s="773"/>
      <c r="Y33" s="885"/>
      <c r="Z33" s="885"/>
      <c r="AA33" s="885"/>
      <c r="AB33" s="885"/>
      <c r="AC33" s="885"/>
      <c r="AD33" s="885"/>
      <c r="AE33" s="885"/>
      <c r="AF33" s="885"/>
      <c r="AG33" s="885"/>
      <c r="AH33" s="885"/>
      <c r="AI33" s="885"/>
      <c r="AJ33" s="885"/>
      <c r="AK33" s="885"/>
      <c r="AL33" s="885"/>
      <c r="AM33" s="885"/>
      <c r="AN33" s="885"/>
      <c r="AO33" s="885"/>
      <c r="AP33" s="885"/>
      <c r="AQ33" s="885"/>
      <c r="AR33" s="885"/>
      <c r="AS33" s="885"/>
      <c r="AT33" s="885"/>
      <c r="AU33" s="885"/>
      <c r="AV33" s="885"/>
      <c r="AW33" s="885"/>
      <c r="AX33" s="885"/>
      <c r="AY33" s="885"/>
      <c r="AZ33" s="885"/>
      <c r="BA33" s="885"/>
      <c r="BB33" s="885"/>
      <c r="BC33" s="885"/>
      <c r="BD33" s="885"/>
      <c r="BE33" s="885"/>
      <c r="BF33" s="885"/>
      <c r="BG33" s="885"/>
      <c r="BH33" s="885"/>
      <c r="BI33" s="885"/>
      <c r="BJ33" s="885"/>
      <c r="BK33" s="885"/>
      <c r="BL33" s="885"/>
      <c r="BM33" s="885"/>
      <c r="BN33" s="885"/>
      <c r="BO33" s="885"/>
      <c r="BP33" s="885"/>
      <c r="BQ33" s="885"/>
      <c r="BR33" s="885"/>
      <c r="BS33" s="885"/>
      <c r="BT33" s="885"/>
      <c r="BU33" s="885"/>
      <c r="BV33" s="885"/>
      <c r="BW33" s="885"/>
      <c r="BX33" s="885"/>
      <c r="BY33" s="885"/>
      <c r="BZ33" s="885"/>
      <c r="CA33" s="885"/>
      <c r="CB33" s="885"/>
      <c r="CC33" s="885"/>
      <c r="CD33" s="885"/>
      <c r="CE33" s="885"/>
      <c r="CF33" s="885"/>
      <c r="CG33" s="885"/>
      <c r="CH33" s="885"/>
      <c r="CI33" s="885"/>
      <c r="CJ33" s="885"/>
      <c r="CK33" s="885"/>
      <c r="CL33" s="885"/>
      <c r="CM33" s="885"/>
      <c r="CN33" s="885"/>
      <c r="CO33" s="885"/>
      <c r="CP33" s="885"/>
      <c r="CQ33" s="885"/>
      <c r="CR33" s="885"/>
      <c r="CS33" s="885"/>
      <c r="CT33" s="885"/>
      <c r="CU33" s="885"/>
      <c r="CV33" s="885"/>
      <c r="CW33" s="885"/>
      <c r="CX33" s="885"/>
      <c r="CY33" s="885"/>
      <c r="CZ33" s="885"/>
      <c r="DA33" s="885"/>
      <c r="DB33" s="885"/>
      <c r="DC33" s="885"/>
      <c r="DD33" s="885"/>
      <c r="DE33" s="885"/>
      <c r="DF33" s="885"/>
      <c r="DG33" s="885"/>
      <c r="DH33" s="885"/>
      <c r="DI33" s="885"/>
      <c r="DJ33" s="885"/>
      <c r="DK33" s="885"/>
      <c r="DL33" s="885"/>
      <c r="DM33" s="885"/>
      <c r="DN33" s="885"/>
      <c r="DO33" s="885"/>
      <c r="DP33" s="885"/>
      <c r="DQ33" s="885"/>
      <c r="DR33" s="885"/>
      <c r="DS33" s="885"/>
      <c r="DT33" s="885"/>
      <c r="DU33" s="885"/>
      <c r="DV33" s="885"/>
      <c r="DW33" s="885"/>
      <c r="DX33" s="885"/>
      <c r="DY33" s="885"/>
      <c r="DZ33" s="885"/>
      <c r="EA33" s="885"/>
      <c r="EB33" s="885"/>
      <c r="EC33" s="885"/>
      <c r="ED33" s="885"/>
      <c r="EE33" s="885"/>
      <c r="EF33" s="885"/>
      <c r="EG33" s="885"/>
      <c r="EH33" s="885"/>
      <c r="EI33" s="885"/>
      <c r="EJ33" s="885"/>
      <c r="EK33" s="885"/>
      <c r="EL33" s="885"/>
      <c r="EM33" s="885"/>
      <c r="EN33" s="885"/>
      <c r="EO33" s="885"/>
      <c r="EP33" s="885"/>
      <c r="EQ33" s="885"/>
      <c r="ER33" s="885"/>
      <c r="ES33" s="885"/>
      <c r="ET33" s="885"/>
      <c r="EU33" s="885"/>
      <c r="EV33" s="885"/>
      <c r="EW33" s="885"/>
      <c r="EX33" s="885"/>
      <c r="EY33" s="885"/>
      <c r="EZ33" s="885"/>
      <c r="FA33" s="885"/>
      <c r="FB33" s="885"/>
      <c r="FC33" s="885"/>
      <c r="FD33" s="885"/>
      <c r="FE33" s="885"/>
      <c r="FF33" s="885"/>
      <c r="FG33" s="885"/>
      <c r="FH33" s="885"/>
      <c r="FI33" s="885"/>
      <c r="FJ33" s="885"/>
      <c r="FK33" s="885"/>
      <c r="FL33" s="885"/>
      <c r="FM33" s="885"/>
      <c r="FN33" s="885"/>
      <c r="FO33" s="885"/>
      <c r="FP33" s="885"/>
      <c r="FQ33" s="885"/>
      <c r="FR33" s="885"/>
      <c r="FS33" s="885"/>
      <c r="FT33" s="885"/>
      <c r="FU33" s="885"/>
      <c r="FV33" s="885"/>
      <c r="FW33" s="885"/>
    </row>
    <row r="34" spans="2:179" x14ac:dyDescent="0.25">
      <c r="B34" s="773"/>
      <c r="C34" s="773"/>
      <c r="D34" s="886"/>
      <c r="E34" s="773"/>
      <c r="F34" s="773"/>
      <c r="G34" s="773"/>
      <c r="H34" s="773"/>
      <c r="I34" s="773"/>
      <c r="J34" s="887"/>
      <c r="K34" s="773"/>
      <c r="L34" s="773"/>
      <c r="M34" s="773"/>
      <c r="N34" s="773"/>
      <c r="O34" s="888"/>
      <c r="P34" s="888"/>
      <c r="Q34" s="888"/>
      <c r="R34" s="888"/>
      <c r="S34" s="773"/>
      <c r="T34" s="773"/>
      <c r="U34" s="889"/>
      <c r="V34" s="773"/>
      <c r="W34" s="773"/>
      <c r="X34" s="773"/>
      <c r="Y34" s="885"/>
      <c r="Z34" s="885"/>
      <c r="AA34" s="885"/>
      <c r="AB34" s="885"/>
      <c r="AC34" s="885"/>
      <c r="AD34" s="885"/>
      <c r="AE34" s="885"/>
      <c r="AF34" s="885"/>
      <c r="AG34" s="885"/>
      <c r="AH34" s="885"/>
      <c r="AI34" s="885"/>
      <c r="AJ34" s="885"/>
      <c r="AK34" s="885"/>
      <c r="AL34" s="885"/>
      <c r="AM34" s="885"/>
      <c r="AN34" s="885"/>
      <c r="AO34" s="885"/>
      <c r="AP34" s="885"/>
      <c r="AQ34" s="885"/>
      <c r="AR34" s="885"/>
      <c r="AS34" s="885"/>
      <c r="AT34" s="885"/>
      <c r="AU34" s="885"/>
      <c r="AV34" s="885"/>
      <c r="AW34" s="885"/>
      <c r="AX34" s="885"/>
      <c r="AY34" s="885"/>
      <c r="AZ34" s="885"/>
      <c r="BA34" s="885"/>
      <c r="BB34" s="885"/>
      <c r="BC34" s="885"/>
      <c r="BD34" s="885"/>
      <c r="BE34" s="885"/>
      <c r="BF34" s="885"/>
      <c r="BG34" s="885"/>
      <c r="BH34" s="885"/>
      <c r="BI34" s="885"/>
      <c r="BJ34" s="885"/>
      <c r="BK34" s="885"/>
      <c r="BL34" s="885"/>
      <c r="BM34" s="885"/>
      <c r="BN34" s="885"/>
      <c r="BO34" s="885"/>
      <c r="BP34" s="885"/>
      <c r="BQ34" s="885"/>
      <c r="BR34" s="885"/>
      <c r="BS34" s="885"/>
      <c r="BT34" s="885"/>
      <c r="BU34" s="885"/>
      <c r="BV34" s="885"/>
      <c r="BW34" s="885"/>
      <c r="BX34" s="885"/>
      <c r="BY34" s="885"/>
      <c r="BZ34" s="885"/>
      <c r="CA34" s="885"/>
      <c r="CB34" s="885"/>
      <c r="CC34" s="885"/>
      <c r="CD34" s="885"/>
      <c r="CE34" s="885"/>
      <c r="CF34" s="885"/>
      <c r="CG34" s="885"/>
      <c r="CH34" s="885"/>
      <c r="CI34" s="885"/>
      <c r="CJ34" s="885"/>
      <c r="CK34" s="885"/>
      <c r="CL34" s="885"/>
      <c r="CM34" s="885"/>
      <c r="CN34" s="885"/>
      <c r="CO34" s="885"/>
      <c r="CP34" s="885"/>
      <c r="CQ34" s="885"/>
      <c r="CR34" s="885"/>
      <c r="CS34" s="885"/>
      <c r="CT34" s="885"/>
      <c r="CU34" s="885"/>
      <c r="CV34" s="885"/>
      <c r="CW34" s="885"/>
      <c r="CX34" s="885"/>
      <c r="CY34" s="885"/>
      <c r="CZ34" s="885"/>
      <c r="DA34" s="885"/>
      <c r="DB34" s="885"/>
      <c r="DC34" s="885"/>
      <c r="DD34" s="885"/>
      <c r="DE34" s="885"/>
      <c r="DF34" s="885"/>
      <c r="DG34" s="885"/>
      <c r="DH34" s="885"/>
      <c r="DI34" s="885"/>
      <c r="DJ34" s="885"/>
      <c r="DK34" s="885"/>
      <c r="DL34" s="885"/>
      <c r="DM34" s="885"/>
      <c r="DN34" s="885"/>
      <c r="DO34" s="885"/>
      <c r="DP34" s="885"/>
      <c r="DQ34" s="885"/>
      <c r="DR34" s="885"/>
      <c r="DS34" s="885"/>
      <c r="DT34" s="885"/>
      <c r="DU34" s="885"/>
      <c r="DV34" s="885"/>
      <c r="DW34" s="885"/>
      <c r="DX34" s="885"/>
      <c r="DY34" s="885"/>
      <c r="DZ34" s="885"/>
      <c r="EA34" s="885"/>
      <c r="EB34" s="885"/>
      <c r="EC34" s="885"/>
      <c r="ED34" s="885"/>
      <c r="EE34" s="885"/>
      <c r="EF34" s="885"/>
      <c r="EG34" s="885"/>
      <c r="EH34" s="885"/>
      <c r="EI34" s="885"/>
      <c r="EJ34" s="885"/>
      <c r="EK34" s="885"/>
      <c r="EL34" s="885"/>
      <c r="EM34" s="885"/>
      <c r="EN34" s="885"/>
      <c r="EO34" s="885"/>
      <c r="EP34" s="885"/>
      <c r="EQ34" s="885"/>
      <c r="ER34" s="885"/>
      <c r="ES34" s="885"/>
      <c r="ET34" s="885"/>
      <c r="EU34" s="885"/>
      <c r="EV34" s="885"/>
      <c r="EW34" s="885"/>
      <c r="EX34" s="885"/>
      <c r="EY34" s="885"/>
      <c r="EZ34" s="885"/>
      <c r="FA34" s="885"/>
      <c r="FB34" s="885"/>
      <c r="FC34" s="885"/>
      <c r="FD34" s="885"/>
      <c r="FE34" s="885"/>
      <c r="FF34" s="885"/>
      <c r="FG34" s="885"/>
      <c r="FH34" s="885"/>
      <c r="FI34" s="885"/>
      <c r="FJ34" s="885"/>
      <c r="FK34" s="885"/>
      <c r="FL34" s="885"/>
      <c r="FM34" s="885"/>
      <c r="FN34" s="885"/>
      <c r="FO34" s="885"/>
      <c r="FP34" s="885"/>
      <c r="FQ34" s="885"/>
      <c r="FR34" s="885"/>
      <c r="FS34" s="885"/>
      <c r="FT34" s="885"/>
      <c r="FU34" s="885"/>
      <c r="FV34" s="885"/>
      <c r="FW34" s="885"/>
    </row>
    <row r="35" spans="2:179" x14ac:dyDescent="0.25">
      <c r="B35" s="773"/>
      <c r="C35" s="773"/>
      <c r="D35" s="886"/>
      <c r="E35" s="773"/>
      <c r="F35" s="773"/>
      <c r="G35" s="773"/>
      <c r="H35" s="773"/>
      <c r="I35" s="773"/>
      <c r="J35" s="887"/>
      <c r="K35" s="773"/>
      <c r="L35" s="773"/>
      <c r="M35" s="773"/>
      <c r="N35" s="773"/>
      <c r="O35" s="888"/>
      <c r="P35" s="888"/>
      <c r="Q35" s="888"/>
      <c r="R35" s="888"/>
      <c r="S35" s="773"/>
      <c r="T35" s="773"/>
      <c r="U35" s="889"/>
      <c r="V35" s="773"/>
      <c r="W35" s="773"/>
      <c r="X35" s="773"/>
      <c r="Y35" s="885"/>
      <c r="Z35" s="885"/>
      <c r="AA35" s="885"/>
      <c r="AB35" s="885"/>
      <c r="AC35" s="885"/>
      <c r="AD35" s="885"/>
      <c r="AE35" s="885"/>
      <c r="AF35" s="885"/>
      <c r="AG35" s="885"/>
      <c r="AH35" s="885"/>
      <c r="AI35" s="885"/>
      <c r="AJ35" s="885"/>
      <c r="AK35" s="885"/>
      <c r="AL35" s="885"/>
      <c r="AM35" s="885"/>
      <c r="AN35" s="885"/>
      <c r="AO35" s="885"/>
      <c r="AP35" s="885"/>
      <c r="AQ35" s="885"/>
      <c r="AR35" s="885"/>
      <c r="AS35" s="885"/>
      <c r="AT35" s="885"/>
      <c r="AU35" s="885"/>
      <c r="AV35" s="885"/>
      <c r="AW35" s="885"/>
      <c r="AX35" s="885"/>
      <c r="AY35" s="885"/>
      <c r="AZ35" s="885"/>
      <c r="BA35" s="885"/>
      <c r="BB35" s="885"/>
      <c r="BC35" s="885"/>
      <c r="BD35" s="885"/>
      <c r="BE35" s="885"/>
      <c r="BF35" s="885"/>
      <c r="BG35" s="885"/>
      <c r="BH35" s="885"/>
      <c r="BI35" s="885"/>
      <c r="BJ35" s="885"/>
      <c r="BK35" s="885"/>
      <c r="BL35" s="885"/>
      <c r="BM35" s="885"/>
      <c r="BN35" s="885"/>
      <c r="BO35" s="885"/>
      <c r="BP35" s="885"/>
      <c r="BQ35" s="885"/>
      <c r="BR35" s="885"/>
      <c r="BS35" s="885"/>
      <c r="BT35" s="885"/>
      <c r="BU35" s="885"/>
      <c r="BV35" s="885"/>
      <c r="BW35" s="885"/>
      <c r="BX35" s="885"/>
      <c r="BY35" s="885"/>
      <c r="BZ35" s="885"/>
      <c r="CA35" s="885"/>
      <c r="CB35" s="885"/>
      <c r="CC35" s="885"/>
      <c r="CD35" s="885"/>
      <c r="CE35" s="885"/>
      <c r="CF35" s="885"/>
      <c r="CG35" s="885"/>
      <c r="CH35" s="885"/>
      <c r="CI35" s="885"/>
      <c r="CJ35" s="885"/>
      <c r="CK35" s="885"/>
      <c r="CL35" s="885"/>
      <c r="CM35" s="885"/>
      <c r="CN35" s="885"/>
      <c r="CO35" s="885"/>
      <c r="CP35" s="885"/>
      <c r="CQ35" s="885"/>
      <c r="CR35" s="885"/>
      <c r="CS35" s="885"/>
      <c r="CT35" s="885"/>
      <c r="CU35" s="885"/>
      <c r="CV35" s="885"/>
      <c r="CW35" s="885"/>
      <c r="CX35" s="885"/>
      <c r="CY35" s="885"/>
      <c r="CZ35" s="885"/>
      <c r="DA35" s="885"/>
      <c r="DB35" s="885"/>
      <c r="DC35" s="885"/>
      <c r="DD35" s="885"/>
      <c r="DE35" s="885"/>
      <c r="DF35" s="885"/>
      <c r="DG35" s="885"/>
      <c r="DH35" s="885"/>
      <c r="DI35" s="885"/>
      <c r="DJ35" s="885"/>
      <c r="DK35" s="885"/>
      <c r="DL35" s="885"/>
      <c r="DM35" s="885"/>
      <c r="DN35" s="885"/>
      <c r="DO35" s="885"/>
      <c r="DP35" s="885"/>
      <c r="DQ35" s="885"/>
      <c r="DR35" s="885"/>
      <c r="DS35" s="885"/>
      <c r="DT35" s="885"/>
      <c r="DU35" s="885"/>
      <c r="DV35" s="885"/>
      <c r="DW35" s="885"/>
      <c r="DX35" s="885"/>
      <c r="DY35" s="885"/>
      <c r="DZ35" s="885"/>
      <c r="EA35" s="885"/>
      <c r="EB35" s="885"/>
      <c r="EC35" s="885"/>
      <c r="ED35" s="885"/>
      <c r="EE35" s="885"/>
      <c r="EF35" s="885"/>
      <c r="EG35" s="885"/>
      <c r="EH35" s="885"/>
      <c r="EI35" s="885"/>
      <c r="EJ35" s="885"/>
      <c r="EK35" s="885"/>
      <c r="EL35" s="885"/>
      <c r="EM35" s="885"/>
      <c r="EN35" s="885"/>
      <c r="EO35" s="885"/>
      <c r="EP35" s="885"/>
      <c r="EQ35" s="885"/>
      <c r="ER35" s="885"/>
      <c r="ES35" s="885"/>
      <c r="ET35" s="885"/>
      <c r="EU35" s="885"/>
      <c r="EV35" s="885"/>
      <c r="EW35" s="885"/>
      <c r="EX35" s="885"/>
      <c r="EY35" s="885"/>
      <c r="EZ35" s="885"/>
      <c r="FA35" s="885"/>
      <c r="FB35" s="885"/>
      <c r="FC35" s="885"/>
      <c r="FD35" s="885"/>
      <c r="FE35" s="885"/>
      <c r="FF35" s="885"/>
      <c r="FG35" s="885"/>
      <c r="FH35" s="885"/>
      <c r="FI35" s="885"/>
      <c r="FJ35" s="885"/>
      <c r="FK35" s="885"/>
      <c r="FL35" s="885"/>
      <c r="FM35" s="885"/>
      <c r="FN35" s="885"/>
      <c r="FO35" s="885"/>
      <c r="FP35" s="885"/>
      <c r="FQ35" s="885"/>
      <c r="FR35" s="885"/>
      <c r="FS35" s="885"/>
      <c r="FT35" s="885"/>
      <c r="FU35" s="885"/>
      <c r="FV35" s="885"/>
      <c r="FW35" s="885"/>
    </row>
    <row r="36" spans="2:179" x14ac:dyDescent="0.25">
      <c r="B36" s="773"/>
      <c r="C36" s="773"/>
      <c r="D36" s="886"/>
      <c r="E36" s="773"/>
      <c r="F36" s="773"/>
      <c r="G36" s="773"/>
      <c r="H36" s="773"/>
      <c r="I36" s="773"/>
      <c r="J36" s="887"/>
      <c r="K36" s="773"/>
      <c r="L36" s="773"/>
      <c r="M36" s="773"/>
      <c r="N36" s="773"/>
      <c r="O36" s="888"/>
      <c r="P36" s="888"/>
      <c r="Q36" s="888"/>
      <c r="R36" s="888"/>
      <c r="S36" s="773"/>
      <c r="T36" s="773"/>
      <c r="U36" s="889"/>
      <c r="V36" s="773"/>
      <c r="W36" s="773"/>
      <c r="X36" s="773"/>
      <c r="Y36" s="885"/>
      <c r="Z36" s="885"/>
      <c r="AA36" s="885"/>
      <c r="AB36" s="885"/>
      <c r="AC36" s="885"/>
      <c r="AD36" s="885"/>
      <c r="AE36" s="885"/>
      <c r="AF36" s="885"/>
      <c r="AG36" s="885"/>
      <c r="AH36" s="885"/>
      <c r="AI36" s="885"/>
      <c r="AJ36" s="885"/>
      <c r="AK36" s="885"/>
      <c r="AL36" s="885"/>
      <c r="AM36" s="885"/>
      <c r="AN36" s="885"/>
      <c r="AO36" s="885"/>
      <c r="AP36" s="885"/>
      <c r="AQ36" s="885"/>
      <c r="AR36" s="885"/>
      <c r="AS36" s="885"/>
      <c r="AT36" s="885"/>
      <c r="AU36" s="885"/>
      <c r="AV36" s="885"/>
      <c r="AW36" s="885"/>
      <c r="AX36" s="885"/>
      <c r="AY36" s="885"/>
      <c r="AZ36" s="885"/>
      <c r="BA36" s="885"/>
      <c r="BB36" s="885"/>
      <c r="BC36" s="885"/>
      <c r="BD36" s="885"/>
      <c r="BE36" s="885"/>
      <c r="BF36" s="885"/>
      <c r="BG36" s="885"/>
      <c r="BH36" s="885"/>
      <c r="BI36" s="885"/>
      <c r="BJ36" s="885"/>
      <c r="BK36" s="885"/>
      <c r="BL36" s="885"/>
      <c r="BM36" s="885"/>
      <c r="BN36" s="885"/>
      <c r="BO36" s="885"/>
      <c r="BP36" s="885"/>
      <c r="BQ36" s="885"/>
      <c r="BR36" s="885"/>
      <c r="BS36" s="885"/>
      <c r="BT36" s="885"/>
      <c r="BU36" s="885"/>
      <c r="BV36" s="885"/>
      <c r="BW36" s="885"/>
      <c r="BX36" s="885"/>
      <c r="BY36" s="885"/>
      <c r="BZ36" s="885"/>
      <c r="CA36" s="885"/>
      <c r="CB36" s="885"/>
      <c r="CC36" s="885"/>
      <c r="CD36" s="885"/>
      <c r="CE36" s="885"/>
      <c r="CF36" s="885"/>
      <c r="CG36" s="885"/>
      <c r="CH36" s="885"/>
      <c r="CI36" s="885"/>
      <c r="CJ36" s="885"/>
      <c r="CK36" s="885"/>
      <c r="CL36" s="885"/>
      <c r="CM36" s="885"/>
      <c r="CN36" s="885"/>
      <c r="CO36" s="885"/>
      <c r="CP36" s="885"/>
      <c r="CQ36" s="885"/>
      <c r="CR36" s="885"/>
      <c r="CS36" s="885"/>
      <c r="CT36" s="885"/>
      <c r="CU36" s="885"/>
      <c r="CV36" s="885"/>
      <c r="CW36" s="885"/>
      <c r="CX36" s="885"/>
      <c r="CY36" s="885"/>
      <c r="CZ36" s="885"/>
      <c r="DA36" s="885"/>
      <c r="DB36" s="885"/>
      <c r="DC36" s="885"/>
      <c r="DD36" s="885"/>
      <c r="DE36" s="885"/>
      <c r="DF36" s="885"/>
      <c r="DG36" s="885"/>
      <c r="DH36" s="885"/>
      <c r="DI36" s="885"/>
      <c r="DJ36" s="885"/>
      <c r="DK36" s="885"/>
      <c r="DL36" s="885"/>
      <c r="DM36" s="885"/>
      <c r="DN36" s="885"/>
      <c r="DO36" s="885"/>
      <c r="DP36" s="885"/>
      <c r="DQ36" s="885"/>
      <c r="DR36" s="885"/>
      <c r="DS36" s="885"/>
      <c r="DT36" s="885"/>
      <c r="DU36" s="885"/>
      <c r="DV36" s="885"/>
      <c r="DW36" s="885"/>
      <c r="DX36" s="885"/>
      <c r="DY36" s="885"/>
      <c r="DZ36" s="885"/>
      <c r="EA36" s="885"/>
      <c r="EB36" s="885"/>
      <c r="EC36" s="885"/>
      <c r="ED36" s="885"/>
      <c r="EE36" s="885"/>
      <c r="EF36" s="885"/>
      <c r="EG36" s="885"/>
      <c r="EH36" s="885"/>
      <c r="EI36" s="885"/>
      <c r="EJ36" s="885"/>
      <c r="EK36" s="885"/>
      <c r="EL36" s="885"/>
      <c r="EM36" s="885"/>
      <c r="EN36" s="885"/>
      <c r="EO36" s="885"/>
      <c r="EP36" s="885"/>
      <c r="EQ36" s="885"/>
      <c r="ER36" s="885"/>
      <c r="ES36" s="885"/>
      <c r="ET36" s="885"/>
      <c r="EU36" s="885"/>
      <c r="EV36" s="885"/>
      <c r="EW36" s="885"/>
      <c r="EX36" s="885"/>
      <c r="EY36" s="885"/>
      <c r="EZ36" s="885"/>
      <c r="FA36" s="885"/>
      <c r="FB36" s="885"/>
      <c r="FC36" s="885"/>
      <c r="FD36" s="885"/>
      <c r="FE36" s="885"/>
      <c r="FF36" s="885"/>
      <c r="FG36" s="885"/>
      <c r="FH36" s="885"/>
      <c r="FI36" s="885"/>
      <c r="FJ36" s="885"/>
      <c r="FK36" s="885"/>
      <c r="FL36" s="885"/>
      <c r="FM36" s="885"/>
      <c r="FN36" s="885"/>
      <c r="FO36" s="885"/>
      <c r="FP36" s="885"/>
      <c r="FQ36" s="885"/>
      <c r="FR36" s="885"/>
      <c r="FS36" s="885"/>
      <c r="FT36" s="885"/>
      <c r="FU36" s="885"/>
      <c r="FV36" s="885"/>
      <c r="FW36" s="885"/>
    </row>
    <row r="37" spans="2:179" x14ac:dyDescent="0.25">
      <c r="B37" s="773"/>
      <c r="C37" s="773"/>
      <c r="D37" s="886"/>
      <c r="E37" s="773"/>
      <c r="F37" s="773"/>
      <c r="G37" s="773"/>
      <c r="H37" s="773"/>
      <c r="I37" s="773"/>
      <c r="J37" s="887"/>
      <c r="K37" s="773"/>
      <c r="L37" s="773"/>
      <c r="M37" s="773"/>
      <c r="N37" s="773"/>
      <c r="O37" s="888"/>
      <c r="P37" s="888"/>
      <c r="Q37" s="888"/>
      <c r="R37" s="888"/>
      <c r="S37" s="773"/>
      <c r="T37" s="773"/>
      <c r="U37" s="889"/>
      <c r="V37" s="773"/>
      <c r="W37" s="773"/>
      <c r="X37" s="773"/>
      <c r="Y37" s="885"/>
      <c r="Z37" s="885"/>
      <c r="AA37" s="885"/>
      <c r="AB37" s="885"/>
      <c r="AC37" s="885"/>
      <c r="AD37" s="885"/>
      <c r="AE37" s="885"/>
      <c r="AF37" s="885"/>
      <c r="AG37" s="885"/>
      <c r="AH37" s="885"/>
      <c r="AI37" s="885"/>
      <c r="AJ37" s="885"/>
      <c r="AK37" s="885"/>
      <c r="AL37" s="885"/>
      <c r="AM37" s="885"/>
      <c r="AN37" s="885"/>
      <c r="AO37" s="885"/>
      <c r="AP37" s="885"/>
      <c r="AQ37" s="885"/>
      <c r="AR37" s="885"/>
      <c r="AS37" s="885"/>
      <c r="AT37" s="885"/>
      <c r="AU37" s="885"/>
      <c r="AV37" s="885"/>
      <c r="AW37" s="885"/>
      <c r="AX37" s="885"/>
      <c r="AY37" s="885"/>
      <c r="AZ37" s="885"/>
      <c r="BA37" s="885"/>
      <c r="BB37" s="885"/>
      <c r="BC37" s="885"/>
      <c r="BD37" s="885"/>
      <c r="BE37" s="885"/>
      <c r="BF37" s="885"/>
      <c r="BG37" s="885"/>
      <c r="BH37" s="885"/>
      <c r="BI37" s="885"/>
      <c r="BJ37" s="885"/>
      <c r="BK37" s="885"/>
      <c r="BL37" s="885"/>
      <c r="BM37" s="885"/>
      <c r="BN37" s="885"/>
      <c r="BO37" s="885"/>
      <c r="BP37" s="885"/>
      <c r="BQ37" s="885"/>
      <c r="BR37" s="885"/>
      <c r="BS37" s="885"/>
      <c r="BT37" s="885"/>
      <c r="BU37" s="885"/>
      <c r="BV37" s="885"/>
      <c r="BW37" s="885"/>
      <c r="BX37" s="885"/>
      <c r="BY37" s="885"/>
      <c r="BZ37" s="885"/>
      <c r="CA37" s="885"/>
      <c r="CB37" s="885"/>
      <c r="CC37" s="885"/>
      <c r="CD37" s="885"/>
      <c r="CE37" s="885"/>
      <c r="CF37" s="885"/>
      <c r="CG37" s="885"/>
      <c r="CH37" s="885"/>
      <c r="CI37" s="885"/>
      <c r="CJ37" s="885"/>
      <c r="CK37" s="885"/>
      <c r="CL37" s="885"/>
      <c r="CM37" s="885"/>
      <c r="CN37" s="885"/>
      <c r="CO37" s="885"/>
      <c r="CP37" s="885"/>
      <c r="CQ37" s="885"/>
      <c r="CR37" s="885"/>
      <c r="CS37" s="885"/>
      <c r="CT37" s="885"/>
      <c r="CU37" s="885"/>
      <c r="CV37" s="885"/>
      <c r="CW37" s="885"/>
      <c r="CX37" s="885"/>
      <c r="CY37" s="885"/>
      <c r="CZ37" s="885"/>
      <c r="DA37" s="885"/>
      <c r="DB37" s="885"/>
      <c r="DC37" s="885"/>
      <c r="DD37" s="885"/>
      <c r="DE37" s="885"/>
      <c r="DF37" s="885"/>
      <c r="DG37" s="885"/>
      <c r="DH37" s="885"/>
      <c r="DI37" s="885"/>
      <c r="DJ37" s="885"/>
      <c r="DK37" s="885"/>
      <c r="DL37" s="885"/>
      <c r="DM37" s="885"/>
      <c r="DN37" s="885"/>
      <c r="DO37" s="885"/>
      <c r="DP37" s="885"/>
      <c r="DQ37" s="885"/>
      <c r="DR37" s="885"/>
      <c r="DS37" s="885"/>
      <c r="DT37" s="885"/>
      <c r="DU37" s="885"/>
      <c r="DV37" s="885"/>
      <c r="DW37" s="885"/>
      <c r="DX37" s="885"/>
      <c r="DY37" s="885"/>
      <c r="DZ37" s="885"/>
      <c r="EA37" s="885"/>
      <c r="EB37" s="885"/>
      <c r="EC37" s="885"/>
      <c r="ED37" s="885"/>
      <c r="EE37" s="885"/>
      <c r="EF37" s="885"/>
      <c r="EG37" s="885"/>
      <c r="EH37" s="885"/>
      <c r="EI37" s="885"/>
      <c r="EJ37" s="885"/>
      <c r="EK37" s="885"/>
      <c r="EL37" s="885"/>
      <c r="EM37" s="885"/>
      <c r="EN37" s="885"/>
      <c r="EO37" s="885"/>
      <c r="EP37" s="885"/>
      <c r="EQ37" s="885"/>
      <c r="ER37" s="885"/>
      <c r="ES37" s="885"/>
      <c r="ET37" s="885"/>
      <c r="EU37" s="885"/>
      <c r="EV37" s="885"/>
      <c r="EW37" s="885"/>
      <c r="EX37" s="885"/>
      <c r="EY37" s="885"/>
      <c r="EZ37" s="885"/>
      <c r="FA37" s="885"/>
      <c r="FB37" s="885"/>
      <c r="FC37" s="885"/>
      <c r="FD37" s="885"/>
      <c r="FE37" s="885"/>
      <c r="FF37" s="885"/>
      <c r="FG37" s="885"/>
      <c r="FH37" s="885"/>
      <c r="FI37" s="885"/>
      <c r="FJ37" s="885"/>
      <c r="FK37" s="885"/>
      <c r="FL37" s="885"/>
      <c r="FM37" s="885"/>
      <c r="FN37" s="885"/>
      <c r="FO37" s="885"/>
      <c r="FP37" s="885"/>
      <c r="FQ37" s="885"/>
      <c r="FR37" s="885"/>
      <c r="FS37" s="885"/>
      <c r="FT37" s="885"/>
      <c r="FU37" s="885"/>
      <c r="FV37" s="885"/>
      <c r="FW37" s="885"/>
    </row>
    <row r="38" spans="2:179" x14ac:dyDescent="0.25">
      <c r="B38" s="773"/>
      <c r="C38" s="773"/>
      <c r="D38" s="886"/>
      <c r="E38" s="773"/>
      <c r="F38" s="773"/>
      <c r="G38" s="773"/>
      <c r="H38" s="773"/>
      <c r="I38" s="773"/>
      <c r="J38" s="887"/>
      <c r="K38" s="773"/>
      <c r="L38" s="773"/>
      <c r="M38" s="773"/>
      <c r="N38" s="773"/>
      <c r="O38" s="888"/>
      <c r="P38" s="888"/>
      <c r="Q38" s="888"/>
      <c r="R38" s="888"/>
      <c r="S38" s="773"/>
      <c r="T38" s="773"/>
      <c r="U38" s="889"/>
      <c r="V38" s="773"/>
      <c r="W38" s="773"/>
      <c r="X38" s="773"/>
      <c r="Y38" s="885"/>
      <c r="Z38" s="885"/>
      <c r="AA38" s="885"/>
      <c r="AB38" s="885"/>
      <c r="AC38" s="885"/>
      <c r="AD38" s="885"/>
      <c r="AE38" s="885"/>
      <c r="AF38" s="885"/>
      <c r="AG38" s="885"/>
      <c r="AH38" s="885"/>
      <c r="AI38" s="885"/>
      <c r="AJ38" s="885"/>
      <c r="AK38" s="885"/>
      <c r="AL38" s="885"/>
      <c r="AM38" s="885"/>
      <c r="AN38" s="885"/>
      <c r="AO38" s="885"/>
      <c r="AP38" s="885"/>
      <c r="AQ38" s="885"/>
      <c r="AR38" s="885"/>
      <c r="AS38" s="885"/>
      <c r="AT38" s="885"/>
      <c r="AU38" s="885"/>
      <c r="AV38" s="885"/>
      <c r="AW38" s="885"/>
      <c r="AX38" s="885"/>
      <c r="AY38" s="885"/>
      <c r="AZ38" s="885"/>
      <c r="BA38" s="885"/>
      <c r="BB38" s="885"/>
      <c r="BC38" s="885"/>
      <c r="BD38" s="885"/>
      <c r="BE38" s="885"/>
      <c r="BF38" s="885"/>
      <c r="BG38" s="885"/>
      <c r="BH38" s="885"/>
      <c r="BI38" s="885"/>
      <c r="BJ38" s="885"/>
      <c r="BK38" s="885"/>
      <c r="BL38" s="885"/>
      <c r="BM38" s="885"/>
      <c r="BN38" s="885"/>
      <c r="BO38" s="885"/>
      <c r="BP38" s="885"/>
      <c r="BQ38" s="885"/>
      <c r="BR38" s="885"/>
      <c r="BS38" s="885"/>
      <c r="BT38" s="885"/>
      <c r="BU38" s="885"/>
      <c r="BV38" s="885"/>
      <c r="BW38" s="885"/>
      <c r="BX38" s="885"/>
      <c r="BY38" s="885"/>
      <c r="BZ38" s="885"/>
      <c r="CA38" s="885"/>
      <c r="CB38" s="885"/>
      <c r="CC38" s="885"/>
      <c r="CD38" s="885"/>
      <c r="CE38" s="885"/>
      <c r="CF38" s="885"/>
      <c r="CG38" s="885"/>
      <c r="CH38" s="885"/>
      <c r="CI38" s="885"/>
      <c r="CJ38" s="885"/>
      <c r="CK38" s="885"/>
      <c r="CL38" s="885"/>
      <c r="CM38" s="885"/>
      <c r="CN38" s="885"/>
      <c r="CO38" s="885"/>
      <c r="CP38" s="885"/>
      <c r="CQ38" s="885"/>
      <c r="CR38" s="885"/>
      <c r="CS38" s="885"/>
      <c r="CT38" s="885"/>
      <c r="CU38" s="885"/>
      <c r="CV38" s="885"/>
      <c r="CW38" s="885"/>
      <c r="CX38" s="885"/>
      <c r="CY38" s="885"/>
      <c r="CZ38" s="885"/>
      <c r="DA38" s="885"/>
      <c r="DB38" s="885"/>
      <c r="DC38" s="885"/>
      <c r="DD38" s="885"/>
      <c r="DE38" s="885"/>
      <c r="DF38" s="885"/>
      <c r="DG38" s="885"/>
      <c r="DH38" s="885"/>
      <c r="DI38" s="885"/>
      <c r="DJ38" s="885"/>
      <c r="DK38" s="885"/>
      <c r="DL38" s="885"/>
      <c r="DM38" s="885"/>
      <c r="DN38" s="885"/>
      <c r="DO38" s="885"/>
      <c r="DP38" s="885"/>
      <c r="DQ38" s="885"/>
      <c r="DR38" s="885"/>
      <c r="DS38" s="885"/>
      <c r="DT38" s="885"/>
      <c r="DU38" s="885"/>
      <c r="DV38" s="885"/>
      <c r="DW38" s="885"/>
      <c r="DX38" s="885"/>
      <c r="DY38" s="885"/>
      <c r="DZ38" s="885"/>
      <c r="EA38" s="885"/>
      <c r="EB38" s="885"/>
      <c r="EC38" s="885"/>
      <c r="ED38" s="885"/>
      <c r="EE38" s="885"/>
      <c r="EF38" s="885"/>
      <c r="EG38" s="885"/>
      <c r="EH38" s="885"/>
      <c r="EI38" s="885"/>
      <c r="EJ38" s="885"/>
      <c r="EK38" s="885"/>
      <c r="EL38" s="885"/>
      <c r="EM38" s="885"/>
      <c r="EN38" s="885"/>
      <c r="EO38" s="885"/>
      <c r="EP38" s="885"/>
      <c r="EQ38" s="885"/>
      <c r="ER38" s="885"/>
      <c r="ES38" s="885"/>
      <c r="ET38" s="885"/>
      <c r="EU38" s="885"/>
      <c r="EV38" s="885"/>
      <c r="EW38" s="885"/>
      <c r="EX38" s="885"/>
      <c r="EY38" s="885"/>
      <c r="EZ38" s="885"/>
      <c r="FA38" s="885"/>
      <c r="FB38" s="885"/>
      <c r="FC38" s="885"/>
      <c r="FD38" s="885"/>
      <c r="FE38" s="885"/>
      <c r="FF38" s="885"/>
      <c r="FG38" s="885"/>
      <c r="FH38" s="885"/>
      <c r="FI38" s="885"/>
      <c r="FJ38" s="885"/>
      <c r="FK38" s="885"/>
      <c r="FL38" s="885"/>
      <c r="FM38" s="885"/>
      <c r="FN38" s="885"/>
      <c r="FO38" s="885"/>
      <c r="FP38" s="885"/>
      <c r="FQ38" s="885"/>
      <c r="FR38" s="885"/>
      <c r="FS38" s="885"/>
      <c r="FT38" s="885"/>
      <c r="FU38" s="885"/>
      <c r="FV38" s="885"/>
      <c r="FW38" s="885"/>
    </row>
    <row r="39" spans="2:179" x14ac:dyDescent="0.25">
      <c r="B39" s="773"/>
      <c r="C39" s="773"/>
      <c r="D39" s="886"/>
      <c r="E39" s="773"/>
      <c r="F39" s="773"/>
      <c r="G39" s="773"/>
      <c r="H39" s="773"/>
      <c r="I39" s="773"/>
      <c r="J39" s="887"/>
      <c r="K39" s="773"/>
      <c r="L39" s="773"/>
      <c r="M39" s="773"/>
      <c r="N39" s="773"/>
      <c r="O39" s="888"/>
      <c r="P39" s="888"/>
      <c r="Q39" s="888"/>
      <c r="R39" s="888"/>
      <c r="S39" s="773"/>
      <c r="T39" s="773"/>
      <c r="U39" s="889"/>
      <c r="V39" s="773"/>
      <c r="W39" s="773"/>
      <c r="X39" s="773"/>
      <c r="Y39" s="885"/>
      <c r="Z39" s="885"/>
      <c r="AA39" s="885"/>
      <c r="AB39" s="885"/>
      <c r="AC39" s="885"/>
      <c r="AD39" s="885"/>
      <c r="AE39" s="885"/>
      <c r="AF39" s="885"/>
      <c r="AG39" s="885"/>
      <c r="AH39" s="885"/>
      <c r="AI39" s="885"/>
      <c r="AJ39" s="885"/>
      <c r="AK39" s="885"/>
      <c r="AL39" s="885"/>
      <c r="AM39" s="885"/>
      <c r="AN39" s="885"/>
      <c r="AO39" s="885"/>
      <c r="AP39" s="885"/>
      <c r="AQ39" s="885"/>
      <c r="AR39" s="885"/>
      <c r="AS39" s="885"/>
      <c r="AT39" s="885"/>
      <c r="AU39" s="885"/>
      <c r="AV39" s="885"/>
      <c r="AW39" s="885"/>
      <c r="AX39" s="885"/>
      <c r="AY39" s="885"/>
      <c r="AZ39" s="885"/>
      <c r="BA39" s="885"/>
      <c r="BB39" s="885"/>
      <c r="BC39" s="885"/>
      <c r="BD39" s="885"/>
      <c r="BE39" s="885"/>
      <c r="BF39" s="885"/>
      <c r="BG39" s="885"/>
      <c r="BH39" s="885"/>
      <c r="BI39" s="885"/>
      <c r="BJ39" s="885"/>
      <c r="BK39" s="885"/>
      <c r="BL39" s="885"/>
      <c r="BM39" s="885"/>
      <c r="BN39" s="885"/>
      <c r="BO39" s="885"/>
      <c r="BP39" s="885"/>
      <c r="BQ39" s="885"/>
      <c r="BR39" s="885"/>
      <c r="BS39" s="885"/>
      <c r="BT39" s="885"/>
      <c r="BU39" s="885"/>
      <c r="BV39" s="885"/>
      <c r="BW39" s="885"/>
      <c r="BX39" s="885"/>
      <c r="BY39" s="885"/>
      <c r="BZ39" s="885"/>
      <c r="CA39" s="885"/>
      <c r="CB39" s="885"/>
      <c r="CC39" s="885"/>
      <c r="CD39" s="885"/>
      <c r="CE39" s="885"/>
      <c r="CF39" s="885"/>
      <c r="CG39" s="885"/>
      <c r="CH39" s="885"/>
      <c r="CI39" s="885"/>
      <c r="CJ39" s="885"/>
      <c r="CK39" s="885"/>
      <c r="CL39" s="885"/>
      <c r="CM39" s="885"/>
      <c r="CN39" s="885"/>
      <c r="CO39" s="885"/>
      <c r="CP39" s="885"/>
      <c r="CQ39" s="885"/>
      <c r="CR39" s="885"/>
      <c r="CS39" s="885"/>
      <c r="CT39" s="885"/>
      <c r="CU39" s="885"/>
      <c r="CV39" s="885"/>
      <c r="CW39" s="885"/>
      <c r="CX39" s="885"/>
      <c r="CY39" s="885"/>
      <c r="CZ39" s="885"/>
      <c r="DA39" s="885"/>
      <c r="DB39" s="885"/>
      <c r="DC39" s="885"/>
      <c r="DD39" s="885"/>
      <c r="DE39" s="885"/>
      <c r="DF39" s="885"/>
      <c r="DG39" s="885"/>
      <c r="DH39" s="885"/>
      <c r="DI39" s="885"/>
      <c r="DJ39" s="885"/>
      <c r="DK39" s="885"/>
      <c r="DL39" s="885"/>
      <c r="DM39" s="885"/>
      <c r="DN39" s="885"/>
      <c r="DO39" s="885"/>
      <c r="DP39" s="885"/>
      <c r="DQ39" s="885"/>
      <c r="DR39" s="885"/>
      <c r="DS39" s="885"/>
      <c r="DT39" s="885"/>
      <c r="DU39" s="885"/>
      <c r="DV39" s="885"/>
      <c r="DW39" s="885"/>
      <c r="DX39" s="885"/>
      <c r="DY39" s="885"/>
      <c r="DZ39" s="885"/>
      <c r="EA39" s="885"/>
      <c r="EB39" s="885"/>
      <c r="EC39" s="885"/>
      <c r="ED39" s="885"/>
      <c r="EE39" s="885"/>
      <c r="EF39" s="885"/>
      <c r="EG39" s="885"/>
      <c r="EH39" s="885"/>
      <c r="EI39" s="885"/>
      <c r="EJ39" s="885"/>
      <c r="EK39" s="885"/>
      <c r="EL39" s="885"/>
      <c r="EM39" s="885"/>
      <c r="EN39" s="885"/>
      <c r="EO39" s="885"/>
      <c r="EP39" s="885"/>
      <c r="EQ39" s="885"/>
      <c r="ER39" s="885"/>
      <c r="ES39" s="885"/>
      <c r="ET39" s="885"/>
      <c r="EU39" s="885"/>
      <c r="EV39" s="885"/>
      <c r="EW39" s="885"/>
      <c r="EX39" s="885"/>
      <c r="EY39" s="885"/>
      <c r="EZ39" s="885"/>
      <c r="FA39" s="885"/>
      <c r="FB39" s="885"/>
      <c r="FC39" s="885"/>
      <c r="FD39" s="885"/>
      <c r="FE39" s="885"/>
      <c r="FF39" s="885"/>
      <c r="FG39" s="885"/>
      <c r="FH39" s="885"/>
      <c r="FI39" s="885"/>
      <c r="FJ39" s="885"/>
      <c r="FK39" s="885"/>
      <c r="FL39" s="885"/>
      <c r="FM39" s="885"/>
      <c r="FN39" s="885"/>
      <c r="FO39" s="885"/>
      <c r="FP39" s="885"/>
      <c r="FQ39" s="885"/>
      <c r="FR39" s="885"/>
      <c r="FS39" s="885"/>
      <c r="FT39" s="885"/>
      <c r="FU39" s="885"/>
      <c r="FV39" s="885"/>
      <c r="FW39" s="885"/>
    </row>
    <row r="40" spans="2:179" x14ac:dyDescent="0.25">
      <c r="B40" s="773"/>
      <c r="C40" s="773"/>
      <c r="D40" s="886"/>
      <c r="E40" s="773"/>
      <c r="F40" s="773"/>
      <c r="G40" s="773"/>
      <c r="H40" s="773"/>
      <c r="I40" s="773"/>
      <c r="J40" s="887"/>
      <c r="K40" s="773"/>
      <c r="L40" s="773"/>
      <c r="M40" s="773"/>
      <c r="N40" s="773"/>
      <c r="O40" s="888"/>
      <c r="P40" s="888"/>
      <c r="Q40" s="888"/>
      <c r="R40" s="888"/>
      <c r="S40" s="773"/>
      <c r="T40" s="773"/>
      <c r="U40" s="889"/>
      <c r="V40" s="773"/>
      <c r="W40" s="773"/>
      <c r="X40" s="773"/>
      <c r="Y40" s="885"/>
      <c r="Z40" s="885"/>
      <c r="AA40" s="885"/>
      <c r="AB40" s="885"/>
      <c r="AC40" s="885"/>
      <c r="AD40" s="885"/>
      <c r="AE40" s="885"/>
      <c r="AF40" s="885"/>
      <c r="AG40" s="885"/>
      <c r="AH40" s="885"/>
      <c r="AI40" s="885"/>
      <c r="AJ40" s="885"/>
      <c r="AK40" s="885"/>
      <c r="AL40" s="885"/>
      <c r="AM40" s="885"/>
      <c r="AN40" s="885"/>
      <c r="AO40" s="885"/>
      <c r="AP40" s="885"/>
      <c r="AQ40" s="885"/>
      <c r="AR40" s="885"/>
      <c r="AS40" s="885"/>
      <c r="AT40" s="885"/>
      <c r="AU40" s="885"/>
      <c r="AV40" s="885"/>
      <c r="AW40" s="885"/>
      <c r="AX40" s="885"/>
      <c r="AY40" s="885"/>
      <c r="AZ40" s="885"/>
      <c r="BA40" s="885"/>
      <c r="BB40" s="885"/>
      <c r="BC40" s="885"/>
      <c r="BD40" s="885"/>
      <c r="BE40" s="885"/>
      <c r="BF40" s="885"/>
      <c r="BG40" s="885"/>
      <c r="BH40" s="885"/>
      <c r="BI40" s="885"/>
      <c r="BJ40" s="885"/>
      <c r="BK40" s="885"/>
      <c r="BL40" s="885"/>
      <c r="BM40" s="885"/>
      <c r="BN40" s="885"/>
      <c r="BO40" s="885"/>
      <c r="BP40" s="885"/>
      <c r="BQ40" s="885"/>
      <c r="BR40" s="885"/>
      <c r="BS40" s="885"/>
      <c r="BT40" s="885"/>
      <c r="BU40" s="885"/>
      <c r="BV40" s="885"/>
      <c r="BW40" s="885"/>
      <c r="BX40" s="885"/>
      <c r="BY40" s="885"/>
      <c r="BZ40" s="885"/>
      <c r="CA40" s="885"/>
      <c r="CB40" s="885"/>
      <c r="CC40" s="885"/>
      <c r="CD40" s="885"/>
      <c r="CE40" s="885"/>
      <c r="CF40" s="885"/>
      <c r="CG40" s="885"/>
      <c r="CH40" s="885"/>
      <c r="CI40" s="885"/>
      <c r="CJ40" s="885"/>
      <c r="CK40" s="885"/>
      <c r="CL40" s="885"/>
      <c r="CM40" s="885"/>
      <c r="CN40" s="885"/>
      <c r="CO40" s="885"/>
      <c r="CP40" s="885"/>
      <c r="CQ40" s="885"/>
      <c r="CR40" s="885"/>
      <c r="CS40" s="885"/>
      <c r="CT40" s="885"/>
      <c r="CU40" s="885"/>
      <c r="CV40" s="885"/>
      <c r="CW40" s="885"/>
      <c r="CX40" s="885"/>
      <c r="CY40" s="885"/>
      <c r="CZ40" s="885"/>
      <c r="DA40" s="885"/>
      <c r="DB40" s="885"/>
      <c r="DC40" s="885"/>
      <c r="DD40" s="885"/>
      <c r="DE40" s="885"/>
      <c r="DF40" s="885"/>
      <c r="DG40" s="885"/>
      <c r="DH40" s="885"/>
      <c r="DI40" s="885"/>
      <c r="DJ40" s="885"/>
      <c r="DK40" s="885"/>
      <c r="DL40" s="885"/>
      <c r="DM40" s="885"/>
      <c r="DN40" s="885"/>
      <c r="DO40" s="885"/>
      <c r="DP40" s="885"/>
      <c r="DQ40" s="885"/>
      <c r="DR40" s="885"/>
      <c r="DS40" s="885"/>
      <c r="DT40" s="885"/>
      <c r="DU40" s="885"/>
      <c r="DV40" s="885"/>
      <c r="DW40" s="885"/>
      <c r="DX40" s="885"/>
      <c r="DY40" s="885"/>
      <c r="DZ40" s="885"/>
      <c r="EA40" s="885"/>
      <c r="EB40" s="885"/>
      <c r="EC40" s="885"/>
      <c r="ED40" s="885"/>
      <c r="EE40" s="885"/>
      <c r="EF40" s="885"/>
      <c r="EG40" s="885"/>
      <c r="EH40" s="885"/>
      <c r="EI40" s="885"/>
      <c r="EJ40" s="885"/>
      <c r="EK40" s="885"/>
      <c r="EL40" s="885"/>
      <c r="EM40" s="885"/>
      <c r="EN40" s="885"/>
      <c r="EO40" s="885"/>
      <c r="EP40" s="885"/>
      <c r="EQ40" s="885"/>
      <c r="ER40" s="885"/>
      <c r="ES40" s="885"/>
      <c r="ET40" s="885"/>
      <c r="EU40" s="885"/>
      <c r="EV40" s="885"/>
      <c r="EW40" s="885"/>
      <c r="EX40" s="885"/>
      <c r="EY40" s="885"/>
      <c r="EZ40" s="885"/>
      <c r="FA40" s="885"/>
      <c r="FB40" s="885"/>
      <c r="FC40" s="885"/>
      <c r="FD40" s="885"/>
      <c r="FE40" s="885"/>
      <c r="FF40" s="885"/>
      <c r="FG40" s="885"/>
      <c r="FH40" s="885"/>
      <c r="FI40" s="885"/>
      <c r="FJ40" s="885"/>
      <c r="FK40" s="885"/>
      <c r="FL40" s="885"/>
      <c r="FM40" s="885"/>
      <c r="FN40" s="885"/>
      <c r="FO40" s="885"/>
      <c r="FP40" s="885"/>
      <c r="FQ40" s="885"/>
      <c r="FR40" s="885"/>
      <c r="FS40" s="885"/>
      <c r="FT40" s="885"/>
      <c r="FU40" s="885"/>
      <c r="FV40" s="885"/>
      <c r="FW40" s="885"/>
    </row>
    <row r="41" spans="2:179" x14ac:dyDescent="0.25">
      <c r="B41" s="773"/>
      <c r="C41" s="773"/>
      <c r="D41" s="886"/>
      <c r="E41" s="773"/>
      <c r="F41" s="773"/>
      <c r="G41" s="773"/>
      <c r="H41" s="773"/>
      <c r="I41" s="773"/>
      <c r="J41" s="887"/>
      <c r="K41" s="773"/>
      <c r="L41" s="773"/>
      <c r="M41" s="773"/>
      <c r="N41" s="773"/>
      <c r="O41" s="888"/>
      <c r="P41" s="888"/>
      <c r="Q41" s="888"/>
      <c r="R41" s="888"/>
      <c r="S41" s="773"/>
      <c r="T41" s="773"/>
      <c r="U41" s="889"/>
      <c r="V41" s="773"/>
      <c r="W41" s="773"/>
      <c r="X41" s="773"/>
      <c r="Y41" s="885"/>
      <c r="Z41" s="885"/>
      <c r="AA41" s="885"/>
      <c r="AB41" s="885"/>
      <c r="AC41" s="885"/>
      <c r="AD41" s="885"/>
      <c r="AE41" s="885"/>
      <c r="AF41" s="885"/>
      <c r="AG41" s="885"/>
      <c r="AH41" s="885"/>
      <c r="AI41" s="885"/>
      <c r="AJ41" s="885"/>
      <c r="AK41" s="885"/>
      <c r="AL41" s="885"/>
      <c r="AM41" s="885"/>
      <c r="AN41" s="885"/>
      <c r="AO41" s="885"/>
      <c r="AP41" s="885"/>
      <c r="AQ41" s="885"/>
      <c r="AR41" s="885"/>
      <c r="AS41" s="885"/>
      <c r="AT41" s="885"/>
      <c r="AU41" s="885"/>
      <c r="AV41" s="885"/>
      <c r="AW41" s="885"/>
      <c r="AX41" s="885"/>
      <c r="AY41" s="885"/>
      <c r="AZ41" s="885"/>
      <c r="BA41" s="885"/>
      <c r="BB41" s="885"/>
      <c r="BC41" s="885"/>
      <c r="BD41" s="885"/>
      <c r="BE41" s="885"/>
      <c r="BF41" s="885"/>
      <c r="BG41" s="885"/>
      <c r="BH41" s="885"/>
      <c r="BI41" s="885"/>
      <c r="BJ41" s="885"/>
      <c r="BK41" s="885"/>
      <c r="BL41" s="885"/>
      <c r="BM41" s="885"/>
      <c r="BN41" s="885"/>
      <c r="BO41" s="885"/>
      <c r="BP41" s="885"/>
      <c r="BQ41" s="885"/>
      <c r="BR41" s="885"/>
      <c r="BS41" s="885"/>
      <c r="BT41" s="885"/>
      <c r="BU41" s="885"/>
      <c r="BV41" s="885"/>
      <c r="BW41" s="885"/>
      <c r="BX41" s="885"/>
      <c r="BY41" s="885"/>
      <c r="BZ41" s="885"/>
      <c r="CA41" s="885"/>
      <c r="CB41" s="885"/>
      <c r="CC41" s="885"/>
      <c r="CD41" s="885"/>
      <c r="CE41" s="885"/>
      <c r="CF41" s="885"/>
      <c r="CG41" s="885"/>
      <c r="CH41" s="885"/>
      <c r="CI41" s="885"/>
      <c r="CJ41" s="885"/>
      <c r="CK41" s="885"/>
      <c r="CL41" s="885"/>
      <c r="CM41" s="885"/>
      <c r="CN41" s="885"/>
      <c r="CO41" s="885"/>
      <c r="CP41" s="885"/>
      <c r="CQ41" s="885"/>
      <c r="CR41" s="885"/>
      <c r="CS41" s="885"/>
      <c r="CT41" s="885"/>
      <c r="CU41" s="885"/>
      <c r="CV41" s="885"/>
      <c r="CW41" s="885"/>
      <c r="CX41" s="885"/>
      <c r="CY41" s="885"/>
      <c r="CZ41" s="885"/>
      <c r="DA41" s="885"/>
      <c r="DB41" s="885"/>
      <c r="DC41" s="885"/>
      <c r="DD41" s="885"/>
      <c r="DE41" s="885"/>
      <c r="DF41" s="885"/>
      <c r="DG41" s="885"/>
      <c r="DH41" s="885"/>
      <c r="DI41" s="885"/>
      <c r="DJ41" s="885"/>
      <c r="DK41" s="885"/>
      <c r="DL41" s="885"/>
      <c r="DM41" s="885"/>
      <c r="DN41" s="885"/>
      <c r="DO41" s="885"/>
      <c r="DP41" s="885"/>
      <c r="DQ41" s="885"/>
      <c r="DR41" s="885"/>
      <c r="DS41" s="885"/>
      <c r="DT41" s="885"/>
      <c r="DU41" s="885"/>
      <c r="DV41" s="885"/>
      <c r="DW41" s="885"/>
      <c r="DX41" s="885"/>
      <c r="DY41" s="885"/>
      <c r="DZ41" s="885"/>
      <c r="EA41" s="885"/>
      <c r="EB41" s="885"/>
      <c r="EC41" s="885"/>
      <c r="ED41" s="885"/>
      <c r="EE41" s="885"/>
      <c r="EF41" s="885"/>
      <c r="EG41" s="885"/>
      <c r="EH41" s="885"/>
      <c r="EI41" s="885"/>
      <c r="EJ41" s="885"/>
      <c r="EK41" s="885"/>
      <c r="EL41" s="885"/>
      <c r="EM41" s="885"/>
      <c r="EN41" s="885"/>
      <c r="EO41" s="885"/>
      <c r="EP41" s="885"/>
      <c r="EQ41" s="885"/>
      <c r="ER41" s="885"/>
      <c r="ES41" s="885"/>
      <c r="ET41" s="885"/>
      <c r="EU41" s="885"/>
      <c r="EV41" s="885"/>
      <c r="EW41" s="885"/>
      <c r="EX41" s="885"/>
      <c r="EY41" s="885"/>
      <c r="EZ41" s="885"/>
      <c r="FA41" s="885"/>
      <c r="FB41" s="885"/>
      <c r="FC41" s="885"/>
      <c r="FD41" s="885"/>
      <c r="FE41" s="885"/>
      <c r="FF41" s="885"/>
      <c r="FG41" s="885"/>
      <c r="FH41" s="885"/>
      <c r="FI41" s="885"/>
      <c r="FJ41" s="885"/>
      <c r="FK41" s="885"/>
      <c r="FL41" s="885"/>
      <c r="FM41" s="885"/>
      <c r="FN41" s="885"/>
      <c r="FO41" s="885"/>
      <c r="FP41" s="885"/>
      <c r="FQ41" s="885"/>
      <c r="FR41" s="885"/>
      <c r="FS41" s="885"/>
      <c r="FT41" s="885"/>
      <c r="FU41" s="885"/>
      <c r="FV41" s="885"/>
      <c r="FW41" s="885"/>
    </row>
    <row r="42" spans="2:179" x14ac:dyDescent="0.25">
      <c r="B42" s="773"/>
      <c r="C42" s="773"/>
      <c r="D42" s="886"/>
      <c r="E42" s="773"/>
      <c r="F42" s="773"/>
      <c r="G42" s="773"/>
      <c r="H42" s="773"/>
      <c r="I42" s="773"/>
      <c r="J42" s="887"/>
      <c r="K42" s="773"/>
      <c r="L42" s="773"/>
      <c r="M42" s="773"/>
      <c r="N42" s="773"/>
      <c r="O42" s="888"/>
      <c r="P42" s="888"/>
      <c r="Q42" s="888"/>
      <c r="R42" s="888"/>
      <c r="S42" s="773"/>
      <c r="T42" s="773"/>
      <c r="U42" s="889"/>
      <c r="V42" s="773"/>
      <c r="W42" s="773"/>
      <c r="X42" s="773"/>
      <c r="Y42" s="885"/>
      <c r="Z42" s="885"/>
      <c r="AA42" s="885"/>
      <c r="AB42" s="885"/>
      <c r="AC42" s="885"/>
      <c r="AD42" s="885"/>
      <c r="AE42" s="885"/>
      <c r="AF42" s="885"/>
      <c r="AG42" s="885"/>
      <c r="AH42" s="885"/>
      <c r="AI42" s="885"/>
      <c r="AJ42" s="885"/>
      <c r="AK42" s="885"/>
      <c r="AL42" s="885"/>
      <c r="AM42" s="885"/>
      <c r="AN42" s="885"/>
      <c r="AO42" s="885"/>
      <c r="AP42" s="885"/>
      <c r="AQ42" s="885"/>
      <c r="AR42" s="885"/>
      <c r="AS42" s="885"/>
      <c r="AT42" s="885"/>
      <c r="AU42" s="885"/>
      <c r="AV42" s="885"/>
      <c r="AW42" s="885"/>
      <c r="AX42" s="885"/>
      <c r="AY42" s="885"/>
      <c r="AZ42" s="885"/>
      <c r="BA42" s="885"/>
      <c r="BB42" s="885"/>
      <c r="BC42" s="885"/>
      <c r="BD42" s="885"/>
      <c r="BE42" s="885"/>
      <c r="BF42" s="885"/>
      <c r="BG42" s="885"/>
      <c r="BH42" s="885"/>
      <c r="BI42" s="885"/>
      <c r="BJ42" s="885"/>
      <c r="BK42" s="885"/>
      <c r="BL42" s="885"/>
      <c r="BM42" s="885"/>
      <c r="BN42" s="885"/>
      <c r="BO42" s="885"/>
      <c r="BP42" s="885"/>
      <c r="BQ42" s="885"/>
      <c r="BR42" s="885"/>
      <c r="BS42" s="885"/>
      <c r="BT42" s="885"/>
      <c r="BU42" s="885"/>
      <c r="BV42" s="885"/>
      <c r="BW42" s="885"/>
      <c r="BX42" s="885"/>
      <c r="BY42" s="885"/>
      <c r="BZ42" s="885"/>
      <c r="CA42" s="885"/>
      <c r="CB42" s="885"/>
      <c r="CC42" s="885"/>
      <c r="CD42" s="885"/>
      <c r="CE42" s="885"/>
      <c r="CF42" s="885"/>
      <c r="CG42" s="885"/>
      <c r="CH42" s="885"/>
      <c r="CI42" s="885"/>
      <c r="CJ42" s="885"/>
      <c r="CK42" s="885"/>
      <c r="CL42" s="885"/>
      <c r="CM42" s="885"/>
      <c r="CN42" s="885"/>
      <c r="CO42" s="885"/>
      <c r="CP42" s="885"/>
      <c r="CQ42" s="885"/>
      <c r="CR42" s="885"/>
      <c r="CS42" s="885"/>
      <c r="CT42" s="885"/>
      <c r="CU42" s="885"/>
      <c r="CV42" s="885"/>
      <c r="CW42" s="885"/>
      <c r="CX42" s="885"/>
      <c r="CY42" s="885"/>
      <c r="CZ42" s="885"/>
      <c r="DA42" s="885"/>
      <c r="DB42" s="885"/>
      <c r="DC42" s="885"/>
      <c r="DD42" s="885"/>
      <c r="DE42" s="885"/>
      <c r="DF42" s="885"/>
      <c r="DG42" s="885"/>
      <c r="DH42" s="885"/>
      <c r="DI42" s="885"/>
      <c r="DJ42" s="885"/>
      <c r="DK42" s="885"/>
      <c r="DL42" s="885"/>
      <c r="DM42" s="885"/>
      <c r="DN42" s="885"/>
      <c r="DO42" s="885"/>
      <c r="DP42" s="885"/>
      <c r="DQ42" s="885"/>
      <c r="DR42" s="885"/>
      <c r="DS42" s="885"/>
      <c r="DT42" s="885"/>
      <c r="DU42" s="885"/>
      <c r="DV42" s="885"/>
      <c r="DW42" s="885"/>
      <c r="DX42" s="885"/>
      <c r="DY42" s="885"/>
      <c r="DZ42" s="885"/>
      <c r="EA42" s="885"/>
      <c r="EB42" s="885"/>
      <c r="EC42" s="885"/>
      <c r="ED42" s="885"/>
      <c r="EE42" s="885"/>
      <c r="EF42" s="885"/>
      <c r="EG42" s="885"/>
      <c r="EH42" s="885"/>
      <c r="EI42" s="885"/>
      <c r="EJ42" s="885"/>
      <c r="EK42" s="885"/>
      <c r="EL42" s="885"/>
      <c r="EM42" s="885"/>
      <c r="EN42" s="885"/>
      <c r="EO42" s="885"/>
      <c r="EP42" s="885"/>
      <c r="EQ42" s="885"/>
      <c r="ER42" s="885"/>
      <c r="ES42" s="885"/>
      <c r="ET42" s="885"/>
      <c r="EU42" s="885"/>
      <c r="EV42" s="885"/>
      <c r="EW42" s="885"/>
      <c r="EX42" s="885"/>
      <c r="EY42" s="885"/>
      <c r="EZ42" s="885"/>
      <c r="FA42" s="885"/>
      <c r="FB42" s="885"/>
      <c r="FC42" s="885"/>
      <c r="FD42" s="885"/>
      <c r="FE42" s="885"/>
      <c r="FF42" s="885"/>
      <c r="FG42" s="885"/>
      <c r="FH42" s="885"/>
      <c r="FI42" s="885"/>
      <c r="FJ42" s="885"/>
      <c r="FK42" s="885"/>
      <c r="FL42" s="885"/>
      <c r="FM42" s="885"/>
      <c r="FN42" s="885"/>
      <c r="FO42" s="885"/>
      <c r="FP42" s="885"/>
      <c r="FQ42" s="885"/>
      <c r="FR42" s="885"/>
      <c r="FS42" s="885"/>
      <c r="FT42" s="885"/>
      <c r="FU42" s="885"/>
      <c r="FV42" s="885"/>
      <c r="FW42" s="885"/>
    </row>
    <row r="43" spans="2:179" x14ac:dyDescent="0.25">
      <c r="B43" s="773"/>
      <c r="C43" s="773"/>
      <c r="D43" s="886"/>
      <c r="E43" s="773"/>
      <c r="F43" s="773"/>
      <c r="G43" s="773"/>
      <c r="H43" s="773"/>
      <c r="I43" s="773"/>
      <c r="J43" s="887"/>
      <c r="K43" s="773"/>
      <c r="L43" s="773"/>
      <c r="M43" s="773"/>
      <c r="N43" s="773"/>
      <c r="O43" s="888"/>
      <c r="P43" s="888"/>
      <c r="Q43" s="888"/>
      <c r="R43" s="888"/>
      <c r="S43" s="773"/>
      <c r="T43" s="773"/>
      <c r="U43" s="889"/>
      <c r="V43" s="773"/>
      <c r="W43" s="773"/>
      <c r="X43" s="773"/>
      <c r="Y43" s="885"/>
      <c r="Z43" s="885"/>
      <c r="AA43" s="885"/>
      <c r="AB43" s="885"/>
      <c r="AC43" s="885"/>
      <c r="AD43" s="885"/>
      <c r="AE43" s="885"/>
      <c r="AF43" s="885"/>
      <c r="AG43" s="885"/>
      <c r="AH43" s="885"/>
      <c r="AI43" s="885"/>
      <c r="AJ43" s="885"/>
      <c r="AK43" s="885"/>
      <c r="AL43" s="885"/>
      <c r="AM43" s="885"/>
      <c r="AN43" s="885"/>
      <c r="AO43" s="885"/>
      <c r="AP43" s="885"/>
      <c r="AQ43" s="885"/>
      <c r="AR43" s="885"/>
      <c r="AS43" s="885"/>
      <c r="AT43" s="885"/>
      <c r="AU43" s="885"/>
      <c r="AV43" s="885"/>
      <c r="AW43" s="885"/>
      <c r="AX43" s="885"/>
      <c r="AY43" s="885"/>
      <c r="AZ43" s="885"/>
      <c r="BA43" s="885"/>
      <c r="BB43" s="885"/>
      <c r="BC43" s="885"/>
      <c r="BD43" s="885"/>
      <c r="BE43" s="885"/>
      <c r="BF43" s="885"/>
      <c r="BG43" s="885"/>
      <c r="BH43" s="885"/>
      <c r="BI43" s="885"/>
      <c r="BJ43" s="885"/>
      <c r="BK43" s="885"/>
      <c r="BL43" s="885"/>
      <c r="BM43" s="885"/>
      <c r="BN43" s="885"/>
      <c r="BO43" s="885"/>
      <c r="BP43" s="885"/>
      <c r="BQ43" s="885"/>
      <c r="BR43" s="885"/>
      <c r="BS43" s="885"/>
      <c r="BT43" s="885"/>
      <c r="BU43" s="885"/>
      <c r="BV43" s="885"/>
      <c r="BW43" s="885"/>
      <c r="BX43" s="885"/>
      <c r="BY43" s="885"/>
      <c r="BZ43" s="885"/>
      <c r="CA43" s="885"/>
      <c r="CB43" s="885"/>
      <c r="CC43" s="885"/>
      <c r="CD43" s="885"/>
      <c r="CE43" s="885"/>
      <c r="CF43" s="885"/>
      <c r="CG43" s="885"/>
      <c r="CH43" s="885"/>
      <c r="CI43" s="885"/>
      <c r="CJ43" s="885"/>
      <c r="CK43" s="885"/>
      <c r="CL43" s="885"/>
      <c r="CM43" s="885"/>
      <c r="CN43" s="885"/>
      <c r="CO43" s="885"/>
      <c r="CP43" s="885"/>
      <c r="CQ43" s="885"/>
      <c r="CR43" s="885"/>
      <c r="CS43" s="885"/>
      <c r="CT43" s="885"/>
      <c r="CU43" s="885"/>
      <c r="CV43" s="885"/>
      <c r="CW43" s="885"/>
      <c r="CX43" s="885"/>
      <c r="CY43" s="885"/>
      <c r="CZ43" s="885"/>
      <c r="DA43" s="885"/>
      <c r="DB43" s="885"/>
      <c r="DC43" s="885"/>
      <c r="DD43" s="885"/>
      <c r="DE43" s="885"/>
      <c r="DF43" s="885"/>
      <c r="DG43" s="885"/>
      <c r="DH43" s="885"/>
      <c r="DI43" s="885"/>
      <c r="DJ43" s="885"/>
      <c r="DK43" s="885"/>
      <c r="DL43" s="885"/>
      <c r="DM43" s="885"/>
      <c r="DN43" s="885"/>
      <c r="DO43" s="885"/>
      <c r="DP43" s="885"/>
      <c r="DQ43" s="885"/>
      <c r="DR43" s="885"/>
      <c r="DS43" s="885"/>
      <c r="DT43" s="885"/>
      <c r="DU43" s="885"/>
      <c r="DV43" s="885"/>
      <c r="DW43" s="885"/>
      <c r="DX43" s="885"/>
      <c r="DY43" s="885"/>
      <c r="DZ43" s="885"/>
      <c r="EA43" s="885"/>
      <c r="EB43" s="885"/>
      <c r="EC43" s="885"/>
      <c r="ED43" s="885"/>
      <c r="EE43" s="885"/>
      <c r="EF43" s="885"/>
      <c r="EG43" s="885"/>
      <c r="EH43" s="885"/>
      <c r="EI43" s="885"/>
      <c r="EJ43" s="885"/>
      <c r="EK43" s="885"/>
      <c r="EL43" s="885"/>
      <c r="EM43" s="885"/>
      <c r="EN43" s="885"/>
      <c r="EO43" s="885"/>
      <c r="EP43" s="885"/>
      <c r="EQ43" s="885"/>
      <c r="ER43" s="885"/>
      <c r="ES43" s="885"/>
      <c r="ET43" s="885"/>
      <c r="EU43" s="885"/>
      <c r="EV43" s="885"/>
      <c r="EW43" s="885"/>
      <c r="EX43" s="885"/>
      <c r="EY43" s="885"/>
      <c r="EZ43" s="885"/>
      <c r="FA43" s="885"/>
      <c r="FB43" s="885"/>
      <c r="FC43" s="885"/>
      <c r="FD43" s="885"/>
      <c r="FE43" s="885"/>
      <c r="FF43" s="885"/>
      <c r="FG43" s="885"/>
      <c r="FH43" s="885"/>
      <c r="FI43" s="885"/>
      <c r="FJ43" s="885"/>
      <c r="FK43" s="885"/>
      <c r="FL43" s="885"/>
      <c r="FM43" s="885"/>
      <c r="FN43" s="885"/>
      <c r="FO43" s="885"/>
      <c r="FP43" s="885"/>
      <c r="FQ43" s="885"/>
      <c r="FR43" s="885"/>
      <c r="FS43" s="885"/>
      <c r="FT43" s="885"/>
      <c r="FU43" s="885"/>
      <c r="FV43" s="885"/>
      <c r="FW43" s="885"/>
    </row>
    <row r="44" spans="2:179" x14ac:dyDescent="0.25">
      <c r="B44" s="773"/>
      <c r="C44" s="773"/>
      <c r="D44" s="886"/>
      <c r="E44" s="773"/>
      <c r="F44" s="773"/>
      <c r="G44" s="773"/>
      <c r="H44" s="773"/>
      <c r="I44" s="773"/>
      <c r="J44" s="887"/>
      <c r="K44" s="773"/>
      <c r="L44" s="773"/>
      <c r="M44" s="773"/>
      <c r="N44" s="773"/>
      <c r="O44" s="888"/>
      <c r="P44" s="888"/>
      <c r="Q44" s="888"/>
      <c r="R44" s="888"/>
      <c r="S44" s="773"/>
      <c r="T44" s="773"/>
      <c r="U44" s="889"/>
      <c r="V44" s="773"/>
      <c r="W44" s="773"/>
      <c r="X44" s="773"/>
      <c r="Y44" s="885"/>
      <c r="Z44" s="885"/>
      <c r="AA44" s="885"/>
      <c r="AB44" s="885"/>
      <c r="AC44" s="885"/>
      <c r="AD44" s="885"/>
      <c r="AE44" s="885"/>
      <c r="AF44" s="885"/>
      <c r="AG44" s="885"/>
      <c r="AH44" s="885"/>
      <c r="AI44" s="885"/>
      <c r="AJ44" s="885"/>
      <c r="AK44" s="885"/>
      <c r="AL44" s="885"/>
      <c r="AM44" s="885"/>
      <c r="AN44" s="885"/>
      <c r="AO44" s="885"/>
      <c r="AP44" s="885"/>
      <c r="AQ44" s="885"/>
      <c r="AR44" s="885"/>
      <c r="AS44" s="885"/>
      <c r="AT44" s="885"/>
      <c r="AU44" s="885"/>
      <c r="AV44" s="885"/>
      <c r="AW44" s="885"/>
      <c r="AX44" s="885"/>
      <c r="AY44" s="885"/>
      <c r="AZ44" s="885"/>
      <c r="BA44" s="885"/>
      <c r="BB44" s="885"/>
      <c r="BC44" s="885"/>
      <c r="BD44" s="885"/>
      <c r="BE44" s="885"/>
      <c r="BF44" s="885"/>
      <c r="BG44" s="885"/>
      <c r="BH44" s="885"/>
      <c r="BI44" s="885"/>
      <c r="BJ44" s="885"/>
      <c r="BK44" s="885"/>
      <c r="BL44" s="885"/>
      <c r="BM44" s="885"/>
      <c r="BN44" s="885"/>
      <c r="BO44" s="885"/>
      <c r="BP44" s="885"/>
      <c r="BQ44" s="885"/>
      <c r="BR44" s="885"/>
      <c r="BS44" s="885"/>
      <c r="BT44" s="885"/>
      <c r="BU44" s="885"/>
      <c r="BV44" s="885"/>
      <c r="BW44" s="885"/>
      <c r="BX44" s="885"/>
      <c r="BY44" s="885"/>
      <c r="BZ44" s="885"/>
      <c r="CA44" s="885"/>
      <c r="CB44" s="885"/>
      <c r="CC44" s="885"/>
      <c r="CD44" s="885"/>
      <c r="CE44" s="885"/>
      <c r="CF44" s="885"/>
      <c r="CG44" s="885"/>
      <c r="CH44" s="885"/>
      <c r="CI44" s="885"/>
      <c r="CJ44" s="885"/>
      <c r="CK44" s="885"/>
      <c r="CL44" s="885"/>
      <c r="CM44" s="885"/>
      <c r="CN44" s="885"/>
      <c r="CO44" s="885"/>
      <c r="CP44" s="885"/>
      <c r="CQ44" s="885"/>
      <c r="CR44" s="885"/>
      <c r="CS44" s="885"/>
      <c r="CT44" s="885"/>
      <c r="CU44" s="885"/>
      <c r="CV44" s="885"/>
      <c r="CW44" s="885"/>
      <c r="CX44" s="885"/>
      <c r="CY44" s="885"/>
      <c r="CZ44" s="885"/>
      <c r="DA44" s="885"/>
      <c r="DB44" s="885"/>
      <c r="DC44" s="885"/>
      <c r="DD44" s="885"/>
      <c r="DE44" s="885"/>
      <c r="DF44" s="885"/>
      <c r="DG44" s="885"/>
      <c r="DH44" s="885"/>
      <c r="DI44" s="885"/>
      <c r="DJ44" s="885"/>
      <c r="DK44" s="885"/>
      <c r="DL44" s="885"/>
      <c r="DM44" s="885"/>
      <c r="DN44" s="885"/>
      <c r="DO44" s="885"/>
      <c r="DP44" s="885"/>
      <c r="DQ44" s="885"/>
      <c r="DR44" s="885"/>
      <c r="DS44" s="885"/>
      <c r="DT44" s="885"/>
      <c r="DU44" s="885"/>
      <c r="DV44" s="885"/>
      <c r="DW44" s="885"/>
      <c r="DX44" s="885"/>
      <c r="DY44" s="885"/>
      <c r="DZ44" s="885"/>
      <c r="EA44" s="885"/>
      <c r="EB44" s="885"/>
      <c r="EC44" s="885"/>
      <c r="ED44" s="885"/>
      <c r="EE44" s="885"/>
      <c r="EF44" s="885"/>
      <c r="EG44" s="885"/>
      <c r="EH44" s="885"/>
      <c r="EI44" s="885"/>
      <c r="EJ44" s="885"/>
      <c r="EK44" s="885"/>
      <c r="EL44" s="885"/>
      <c r="EM44" s="885"/>
      <c r="EN44" s="885"/>
      <c r="EO44" s="885"/>
      <c r="EP44" s="885"/>
      <c r="EQ44" s="885"/>
      <c r="ER44" s="885"/>
      <c r="ES44" s="885"/>
      <c r="ET44" s="885"/>
      <c r="EU44" s="885"/>
      <c r="EV44" s="885"/>
      <c r="EW44" s="885"/>
      <c r="EX44" s="885"/>
      <c r="EY44" s="885"/>
      <c r="EZ44" s="885"/>
      <c r="FA44" s="885"/>
      <c r="FB44" s="885"/>
      <c r="FC44" s="885"/>
      <c r="FD44" s="885"/>
      <c r="FE44" s="885"/>
      <c r="FF44" s="885"/>
      <c r="FG44" s="885"/>
      <c r="FH44" s="885"/>
      <c r="FI44" s="885"/>
      <c r="FJ44" s="885"/>
      <c r="FK44" s="885"/>
      <c r="FL44" s="885"/>
      <c r="FM44" s="885"/>
      <c r="FN44" s="885"/>
      <c r="FO44" s="885"/>
      <c r="FP44" s="885"/>
      <c r="FQ44" s="885"/>
      <c r="FR44" s="885"/>
      <c r="FS44" s="885"/>
      <c r="FT44" s="885"/>
      <c r="FU44" s="885"/>
      <c r="FV44" s="885"/>
      <c r="FW44" s="885"/>
    </row>
    <row r="45" spans="2:179" x14ac:dyDescent="0.25">
      <c r="B45" s="773"/>
      <c r="C45" s="773"/>
      <c r="D45" s="886"/>
      <c r="E45" s="773"/>
      <c r="F45" s="773"/>
      <c r="G45" s="773"/>
      <c r="H45" s="773"/>
      <c r="I45" s="773"/>
      <c r="J45" s="887"/>
      <c r="K45" s="773"/>
      <c r="L45" s="773"/>
      <c r="M45" s="773"/>
      <c r="N45" s="773"/>
      <c r="O45" s="888"/>
      <c r="P45" s="888"/>
      <c r="Q45" s="888"/>
      <c r="R45" s="888"/>
      <c r="S45" s="773"/>
      <c r="T45" s="773"/>
      <c r="U45" s="889"/>
      <c r="V45" s="773"/>
      <c r="W45" s="773"/>
      <c r="X45" s="773"/>
      <c r="Y45" s="885"/>
      <c r="Z45" s="885"/>
      <c r="AA45" s="885"/>
      <c r="AB45" s="885"/>
      <c r="AC45" s="885"/>
      <c r="AD45" s="885"/>
      <c r="AE45" s="885"/>
      <c r="AF45" s="885"/>
      <c r="AG45" s="885"/>
      <c r="AH45" s="885"/>
      <c r="AI45" s="885"/>
      <c r="AJ45" s="885"/>
      <c r="AK45" s="885"/>
      <c r="AL45" s="885"/>
      <c r="AM45" s="885"/>
      <c r="AN45" s="885"/>
      <c r="AO45" s="885"/>
      <c r="AP45" s="885"/>
      <c r="AQ45" s="885"/>
      <c r="AR45" s="885"/>
      <c r="AS45" s="885"/>
      <c r="AT45" s="885"/>
      <c r="AU45" s="885"/>
      <c r="AV45" s="885"/>
      <c r="AW45" s="885"/>
      <c r="AX45" s="885"/>
      <c r="AY45" s="885"/>
      <c r="AZ45" s="885"/>
      <c r="BA45" s="885"/>
      <c r="BB45" s="885"/>
      <c r="BC45" s="885"/>
      <c r="BD45" s="885"/>
      <c r="BE45" s="885"/>
      <c r="BF45" s="885"/>
      <c r="BG45" s="885"/>
      <c r="BH45" s="885"/>
      <c r="BI45" s="885"/>
      <c r="BJ45" s="885"/>
      <c r="BK45" s="885"/>
      <c r="BL45" s="885"/>
      <c r="BM45" s="885"/>
      <c r="BN45" s="885"/>
      <c r="BO45" s="885"/>
      <c r="BP45" s="885"/>
      <c r="BQ45" s="885"/>
      <c r="BR45" s="885"/>
      <c r="BS45" s="885"/>
      <c r="BT45" s="885"/>
      <c r="BU45" s="885"/>
      <c r="BV45" s="885"/>
      <c r="BW45" s="885"/>
      <c r="BX45" s="885"/>
      <c r="BY45" s="885"/>
      <c r="BZ45" s="885"/>
      <c r="CA45" s="885"/>
      <c r="CB45" s="885"/>
      <c r="CC45" s="885"/>
      <c r="CD45" s="885"/>
      <c r="CE45" s="885"/>
      <c r="CF45" s="885"/>
      <c r="CG45" s="885"/>
      <c r="CH45" s="885"/>
      <c r="CI45" s="885"/>
      <c r="CJ45" s="885"/>
      <c r="CK45" s="885"/>
      <c r="CL45" s="885"/>
      <c r="CM45" s="885"/>
      <c r="CN45" s="885"/>
      <c r="CO45" s="885"/>
      <c r="CP45" s="885"/>
      <c r="CQ45" s="885"/>
      <c r="CR45" s="885"/>
      <c r="CS45" s="885"/>
      <c r="CT45" s="885"/>
      <c r="CU45" s="885"/>
      <c r="CV45" s="885"/>
      <c r="CW45" s="885"/>
      <c r="CX45" s="885"/>
      <c r="CY45" s="885"/>
      <c r="CZ45" s="885"/>
      <c r="DA45" s="885"/>
      <c r="DB45" s="885"/>
      <c r="DC45" s="885"/>
      <c r="DD45" s="885"/>
      <c r="DE45" s="885"/>
      <c r="DF45" s="885"/>
      <c r="DG45" s="885"/>
      <c r="DH45" s="885"/>
      <c r="DI45" s="885"/>
      <c r="DJ45" s="885"/>
      <c r="DK45" s="885"/>
      <c r="DL45" s="885"/>
      <c r="DM45" s="885"/>
      <c r="DN45" s="885"/>
      <c r="DO45" s="885"/>
      <c r="DP45" s="885"/>
      <c r="DQ45" s="885"/>
      <c r="DR45" s="885"/>
      <c r="DS45" s="885"/>
      <c r="DT45" s="885"/>
      <c r="DU45" s="885"/>
      <c r="DV45" s="885"/>
      <c r="DW45" s="885"/>
      <c r="DX45" s="885"/>
      <c r="DY45" s="885"/>
      <c r="DZ45" s="885"/>
      <c r="EA45" s="885"/>
      <c r="EB45" s="885"/>
      <c r="EC45" s="885"/>
      <c r="ED45" s="885"/>
      <c r="EE45" s="885"/>
      <c r="EF45" s="885"/>
      <c r="EG45" s="885"/>
      <c r="EH45" s="885"/>
      <c r="EI45" s="885"/>
      <c r="EJ45" s="885"/>
      <c r="EK45" s="885"/>
      <c r="EL45" s="885"/>
      <c r="EM45" s="885"/>
      <c r="EN45" s="885"/>
      <c r="EO45" s="885"/>
      <c r="EP45" s="885"/>
      <c r="EQ45" s="885"/>
      <c r="ER45" s="885"/>
      <c r="ES45" s="885"/>
      <c r="ET45" s="885"/>
      <c r="EU45" s="885"/>
      <c r="EV45" s="885"/>
      <c r="EW45" s="885"/>
      <c r="EX45" s="885"/>
      <c r="EY45" s="885"/>
      <c r="EZ45" s="885"/>
      <c r="FA45" s="885"/>
      <c r="FB45" s="885"/>
      <c r="FC45" s="885"/>
      <c r="FD45" s="885"/>
      <c r="FE45" s="885"/>
      <c r="FF45" s="885"/>
      <c r="FG45" s="885"/>
      <c r="FH45" s="885"/>
      <c r="FI45" s="885"/>
      <c r="FJ45" s="885"/>
      <c r="FK45" s="885"/>
      <c r="FL45" s="885"/>
      <c r="FM45" s="885"/>
      <c r="FN45" s="885"/>
      <c r="FO45" s="885"/>
      <c r="FP45" s="885"/>
      <c r="FQ45" s="885"/>
      <c r="FR45" s="885"/>
      <c r="FS45" s="885"/>
      <c r="FT45" s="885"/>
      <c r="FU45" s="885"/>
      <c r="FV45" s="885"/>
      <c r="FW45" s="885"/>
    </row>
    <row r="46" spans="2:179" x14ac:dyDescent="0.25">
      <c r="B46" s="773"/>
      <c r="C46" s="773"/>
      <c r="D46" s="886"/>
      <c r="E46" s="773"/>
      <c r="F46" s="773"/>
      <c r="G46" s="773"/>
      <c r="H46" s="773"/>
      <c r="I46" s="773"/>
      <c r="J46" s="887"/>
      <c r="K46" s="773"/>
      <c r="L46" s="773"/>
      <c r="M46" s="773"/>
      <c r="N46" s="773"/>
      <c r="O46" s="888"/>
      <c r="P46" s="888"/>
      <c r="Q46" s="888"/>
      <c r="R46" s="888"/>
      <c r="S46" s="773"/>
      <c r="T46" s="773"/>
      <c r="U46" s="889"/>
      <c r="V46" s="773"/>
      <c r="W46" s="773"/>
      <c r="X46" s="773"/>
      <c r="Y46" s="885"/>
      <c r="Z46" s="885"/>
      <c r="AA46" s="885"/>
      <c r="AB46" s="885"/>
      <c r="AC46" s="885"/>
      <c r="AD46" s="885"/>
      <c r="AE46" s="885"/>
      <c r="AF46" s="885"/>
      <c r="AG46" s="885"/>
      <c r="AH46" s="885"/>
      <c r="AI46" s="885"/>
      <c r="AJ46" s="885"/>
      <c r="AK46" s="885"/>
      <c r="AL46" s="885"/>
      <c r="AM46" s="885"/>
      <c r="AN46" s="885"/>
      <c r="AO46" s="885"/>
      <c r="AP46" s="885"/>
      <c r="AQ46" s="885"/>
      <c r="AR46" s="885"/>
      <c r="AS46" s="885"/>
      <c r="AT46" s="885"/>
      <c r="AU46" s="885"/>
      <c r="AV46" s="885"/>
      <c r="AW46" s="885"/>
      <c r="AX46" s="885"/>
      <c r="AY46" s="885"/>
      <c r="AZ46" s="885"/>
      <c r="BA46" s="885"/>
      <c r="BB46" s="885"/>
      <c r="BC46" s="885"/>
      <c r="BD46" s="885"/>
      <c r="BE46" s="885"/>
      <c r="BF46" s="885"/>
      <c r="BG46" s="885"/>
      <c r="BH46" s="885"/>
      <c r="BI46" s="885"/>
      <c r="BJ46" s="885"/>
      <c r="BK46" s="885"/>
      <c r="BL46" s="885"/>
      <c r="BM46" s="885"/>
      <c r="BN46" s="885"/>
      <c r="BO46" s="885"/>
      <c r="BP46" s="885"/>
      <c r="BQ46" s="885"/>
      <c r="BR46" s="885"/>
      <c r="BS46" s="885"/>
      <c r="BT46" s="885"/>
      <c r="BU46" s="885"/>
      <c r="BV46" s="885"/>
      <c r="BW46" s="885"/>
      <c r="BX46" s="885"/>
      <c r="BY46" s="885"/>
      <c r="BZ46" s="885"/>
      <c r="CA46" s="885"/>
      <c r="CB46" s="885"/>
      <c r="CC46" s="885"/>
      <c r="CD46" s="885"/>
      <c r="CE46" s="885"/>
      <c r="CF46" s="885"/>
      <c r="CG46" s="885"/>
      <c r="CH46" s="885"/>
      <c r="CI46" s="885"/>
      <c r="CJ46" s="885"/>
      <c r="CK46" s="885"/>
      <c r="CL46" s="885"/>
      <c r="CM46" s="885"/>
      <c r="CN46" s="885"/>
      <c r="CO46" s="885"/>
      <c r="CP46" s="885"/>
      <c r="CQ46" s="885"/>
      <c r="CR46" s="885"/>
      <c r="CS46" s="885"/>
      <c r="CT46" s="885"/>
      <c r="CU46" s="885"/>
      <c r="CV46" s="885"/>
      <c r="CW46" s="885"/>
      <c r="CX46" s="885"/>
      <c r="CY46" s="885"/>
      <c r="CZ46" s="885"/>
      <c r="DA46" s="885"/>
      <c r="DB46" s="885"/>
      <c r="DC46" s="885"/>
      <c r="DD46" s="885"/>
      <c r="DE46" s="885"/>
      <c r="DF46" s="885"/>
      <c r="DG46" s="885"/>
      <c r="DH46" s="885"/>
      <c r="DI46" s="885"/>
      <c r="DJ46" s="885"/>
      <c r="DK46" s="885"/>
      <c r="DL46" s="885"/>
      <c r="DM46" s="885"/>
      <c r="DN46" s="885"/>
      <c r="DO46" s="885"/>
      <c r="DP46" s="885"/>
      <c r="DQ46" s="885"/>
      <c r="DR46" s="885"/>
      <c r="DS46" s="885"/>
      <c r="DT46" s="885"/>
      <c r="DU46" s="885"/>
      <c r="DV46" s="885"/>
      <c r="DW46" s="885"/>
      <c r="DX46" s="885"/>
      <c r="DY46" s="885"/>
      <c r="DZ46" s="885"/>
      <c r="EA46" s="885"/>
      <c r="EB46" s="885"/>
      <c r="EC46" s="885"/>
      <c r="ED46" s="885"/>
      <c r="EE46" s="885"/>
      <c r="EF46" s="885"/>
      <c r="EG46" s="885"/>
      <c r="EH46" s="885"/>
      <c r="EI46" s="885"/>
      <c r="EJ46" s="885"/>
      <c r="EK46" s="885"/>
      <c r="EL46" s="885"/>
      <c r="EM46" s="885"/>
      <c r="EN46" s="885"/>
      <c r="EO46" s="885"/>
      <c r="EP46" s="885"/>
      <c r="EQ46" s="885"/>
      <c r="ER46" s="885"/>
      <c r="ES46" s="885"/>
      <c r="ET46" s="885"/>
      <c r="EU46" s="885"/>
      <c r="EV46" s="885"/>
      <c r="EW46" s="885"/>
      <c r="EX46" s="885"/>
      <c r="EY46" s="885"/>
      <c r="EZ46" s="885"/>
      <c r="FA46" s="885"/>
      <c r="FB46" s="885"/>
      <c r="FC46" s="885"/>
      <c r="FD46" s="885"/>
      <c r="FE46" s="885"/>
      <c r="FF46" s="885"/>
      <c r="FG46" s="885"/>
      <c r="FH46" s="885"/>
      <c r="FI46" s="885"/>
      <c r="FJ46" s="885"/>
      <c r="FK46" s="885"/>
      <c r="FL46" s="885"/>
      <c r="FM46" s="885"/>
      <c r="FN46" s="885"/>
      <c r="FO46" s="885"/>
      <c r="FP46" s="885"/>
      <c r="FQ46" s="885"/>
      <c r="FR46" s="885"/>
      <c r="FS46" s="885"/>
      <c r="FT46" s="885"/>
      <c r="FU46" s="885"/>
      <c r="FV46" s="885"/>
      <c r="FW46" s="885"/>
    </row>
    <row r="47" spans="2:179" x14ac:dyDescent="0.25">
      <c r="B47" s="773"/>
      <c r="C47" s="773"/>
      <c r="D47" s="886"/>
      <c r="E47" s="773"/>
      <c r="F47" s="773"/>
      <c r="G47" s="773"/>
      <c r="H47" s="773"/>
      <c r="I47" s="773"/>
      <c r="J47" s="887"/>
      <c r="K47" s="773"/>
      <c r="L47" s="773"/>
      <c r="M47" s="773"/>
      <c r="N47" s="773"/>
      <c r="O47" s="888"/>
      <c r="P47" s="888"/>
      <c r="Q47" s="888"/>
      <c r="R47" s="888"/>
      <c r="S47" s="773"/>
      <c r="T47" s="773"/>
      <c r="U47" s="889"/>
      <c r="V47" s="773"/>
      <c r="W47" s="773"/>
      <c r="X47" s="773"/>
      <c r="Y47" s="885"/>
      <c r="Z47" s="885"/>
      <c r="AA47" s="885"/>
      <c r="AB47" s="885"/>
      <c r="AC47" s="885"/>
      <c r="AD47" s="885"/>
      <c r="AE47" s="885"/>
      <c r="AF47" s="885"/>
      <c r="AG47" s="885"/>
      <c r="AH47" s="885"/>
      <c r="AI47" s="885"/>
      <c r="AJ47" s="885"/>
      <c r="AK47" s="885"/>
      <c r="AL47" s="885"/>
      <c r="AM47" s="885"/>
      <c r="AN47" s="885"/>
      <c r="AO47" s="885"/>
      <c r="AP47" s="885"/>
      <c r="AQ47" s="885"/>
      <c r="AR47" s="885"/>
      <c r="AS47" s="885"/>
      <c r="AT47" s="885"/>
      <c r="AU47" s="885"/>
      <c r="AV47" s="885"/>
      <c r="AW47" s="885"/>
      <c r="AX47" s="885"/>
      <c r="AY47" s="885"/>
      <c r="AZ47" s="885"/>
      <c r="BA47" s="885"/>
      <c r="BB47" s="885"/>
      <c r="BC47" s="885"/>
      <c r="BD47" s="885"/>
      <c r="BE47" s="885"/>
      <c r="BF47" s="885"/>
      <c r="BG47" s="885"/>
      <c r="BH47" s="885"/>
      <c r="BI47" s="885"/>
      <c r="BJ47" s="885"/>
      <c r="BK47" s="885"/>
      <c r="BL47" s="885"/>
      <c r="BM47" s="885"/>
      <c r="BN47" s="885"/>
      <c r="BO47" s="885"/>
      <c r="BP47" s="885"/>
      <c r="BQ47" s="885"/>
      <c r="BR47" s="885"/>
      <c r="BS47" s="885"/>
      <c r="BT47" s="885"/>
      <c r="BU47" s="885"/>
      <c r="BV47" s="885"/>
      <c r="BW47" s="885"/>
      <c r="BX47" s="885"/>
      <c r="BY47" s="885"/>
      <c r="BZ47" s="885"/>
      <c r="CA47" s="885"/>
      <c r="CB47" s="885"/>
      <c r="CC47" s="885"/>
      <c r="CD47" s="885"/>
      <c r="CE47" s="885"/>
      <c r="CF47" s="885"/>
      <c r="CG47" s="885"/>
      <c r="CH47" s="885"/>
      <c r="CI47" s="885"/>
      <c r="CJ47" s="885"/>
      <c r="CK47" s="885"/>
      <c r="CL47" s="885"/>
      <c r="CM47" s="885"/>
      <c r="CN47" s="885"/>
      <c r="CO47" s="885"/>
      <c r="CP47" s="885"/>
      <c r="CQ47" s="885"/>
      <c r="CR47" s="885"/>
      <c r="CS47" s="885"/>
      <c r="CT47" s="885"/>
      <c r="CU47" s="885"/>
      <c r="CV47" s="885"/>
      <c r="CW47" s="885"/>
      <c r="CX47" s="885"/>
      <c r="CY47" s="885"/>
      <c r="CZ47" s="885"/>
      <c r="DA47" s="885"/>
      <c r="DB47" s="885"/>
      <c r="DC47" s="885"/>
      <c r="DD47" s="885"/>
      <c r="DE47" s="885"/>
      <c r="DF47" s="885"/>
      <c r="DG47" s="885"/>
      <c r="DH47" s="885"/>
      <c r="DI47" s="885"/>
      <c r="DJ47" s="885"/>
      <c r="DK47" s="885"/>
      <c r="DL47" s="885"/>
      <c r="DM47" s="885"/>
      <c r="DN47" s="885"/>
      <c r="DO47" s="885"/>
      <c r="DP47" s="885"/>
      <c r="DQ47" s="885"/>
      <c r="DR47" s="885"/>
      <c r="DS47" s="885"/>
      <c r="DT47" s="885"/>
      <c r="DU47" s="885"/>
      <c r="DV47" s="885"/>
      <c r="DW47" s="885"/>
      <c r="DX47" s="885"/>
      <c r="DY47" s="885"/>
      <c r="DZ47" s="885"/>
      <c r="EA47" s="885"/>
      <c r="EB47" s="885"/>
      <c r="EC47" s="885"/>
      <c r="ED47" s="885"/>
      <c r="EE47" s="885"/>
      <c r="EF47" s="885"/>
      <c r="EG47" s="885"/>
      <c r="EH47" s="885"/>
      <c r="EI47" s="885"/>
      <c r="EJ47" s="885"/>
      <c r="EK47" s="885"/>
      <c r="EL47" s="885"/>
      <c r="EM47" s="885"/>
      <c r="EN47" s="885"/>
      <c r="EO47" s="885"/>
      <c r="EP47" s="885"/>
      <c r="EQ47" s="885"/>
      <c r="ER47" s="885"/>
      <c r="ES47" s="885"/>
      <c r="ET47" s="885"/>
      <c r="EU47" s="885"/>
      <c r="EV47" s="885"/>
      <c r="EW47" s="885"/>
      <c r="EX47" s="885"/>
      <c r="EY47" s="885"/>
      <c r="EZ47" s="885"/>
      <c r="FA47" s="885"/>
      <c r="FB47" s="885"/>
      <c r="FC47" s="885"/>
      <c r="FD47" s="885"/>
      <c r="FE47" s="885"/>
      <c r="FF47" s="885"/>
      <c r="FG47" s="885"/>
      <c r="FH47" s="885"/>
      <c r="FI47" s="885"/>
      <c r="FJ47" s="885"/>
      <c r="FK47" s="885"/>
      <c r="FL47" s="885"/>
      <c r="FM47" s="885"/>
      <c r="FN47" s="885"/>
      <c r="FO47" s="885"/>
      <c r="FP47" s="885"/>
      <c r="FQ47" s="885"/>
      <c r="FR47" s="885"/>
      <c r="FS47" s="885"/>
      <c r="FT47" s="885"/>
      <c r="FU47" s="885"/>
      <c r="FV47" s="885"/>
      <c r="FW47" s="885"/>
    </row>
    <row r="48" spans="2:179" x14ac:dyDescent="0.25">
      <c r="B48" s="773"/>
      <c r="C48" s="773"/>
      <c r="D48" s="886"/>
      <c r="E48" s="773"/>
      <c r="F48" s="773"/>
      <c r="G48" s="773"/>
      <c r="H48" s="773"/>
      <c r="I48" s="773"/>
      <c r="J48" s="887"/>
      <c r="K48" s="773"/>
      <c r="L48" s="773"/>
      <c r="M48" s="773"/>
      <c r="N48" s="773"/>
      <c r="O48" s="888"/>
      <c r="P48" s="888"/>
      <c r="Q48" s="888"/>
      <c r="R48" s="888"/>
      <c r="S48" s="773"/>
      <c r="T48" s="773"/>
      <c r="U48" s="889"/>
      <c r="V48" s="773"/>
      <c r="W48" s="773"/>
      <c r="X48" s="773"/>
      <c r="Y48" s="885"/>
      <c r="Z48" s="885"/>
      <c r="AA48" s="885"/>
      <c r="AB48" s="885"/>
      <c r="AC48" s="885"/>
      <c r="AD48" s="885"/>
      <c r="AE48" s="885"/>
      <c r="AF48" s="885"/>
      <c r="AG48" s="885"/>
      <c r="AH48" s="885"/>
      <c r="AI48" s="885"/>
      <c r="AJ48" s="885"/>
      <c r="AK48" s="885"/>
      <c r="AL48" s="885"/>
      <c r="AM48" s="885"/>
      <c r="AN48" s="885"/>
      <c r="AO48" s="885"/>
      <c r="AP48" s="885"/>
      <c r="AQ48" s="885"/>
      <c r="AR48" s="885"/>
      <c r="AS48" s="885"/>
      <c r="AT48" s="885"/>
      <c r="AU48" s="885"/>
      <c r="AV48" s="885"/>
      <c r="AW48" s="885"/>
      <c r="AX48" s="885"/>
      <c r="AY48" s="885"/>
      <c r="AZ48" s="885"/>
      <c r="BA48" s="885"/>
      <c r="BB48" s="885"/>
      <c r="BC48" s="885"/>
      <c r="BD48" s="885"/>
      <c r="BE48" s="885"/>
      <c r="BF48" s="885"/>
      <c r="BG48" s="885"/>
      <c r="BH48" s="885"/>
      <c r="BI48" s="885"/>
      <c r="BJ48" s="885"/>
      <c r="BK48" s="885"/>
      <c r="BL48" s="885"/>
      <c r="BM48" s="885"/>
      <c r="BN48" s="885"/>
      <c r="BO48" s="885"/>
      <c r="BP48" s="885"/>
      <c r="BQ48" s="885"/>
      <c r="BR48" s="885"/>
      <c r="BS48" s="885"/>
      <c r="BT48" s="885"/>
      <c r="BU48" s="885"/>
      <c r="BV48" s="885"/>
      <c r="BW48" s="885"/>
      <c r="BX48" s="885"/>
      <c r="BY48" s="885"/>
      <c r="BZ48" s="885"/>
      <c r="CA48" s="885"/>
      <c r="CB48" s="885"/>
      <c r="CC48" s="885"/>
      <c r="CD48" s="885"/>
      <c r="CE48" s="885"/>
      <c r="CF48" s="885"/>
      <c r="CG48" s="885"/>
      <c r="CH48" s="885"/>
      <c r="CI48" s="885"/>
      <c r="CJ48" s="885"/>
      <c r="CK48" s="885"/>
      <c r="CL48" s="885"/>
      <c r="CM48" s="885"/>
      <c r="CN48" s="885"/>
      <c r="CO48" s="885"/>
      <c r="CP48" s="885"/>
      <c r="CQ48" s="885"/>
      <c r="CR48" s="885"/>
      <c r="CS48" s="885"/>
      <c r="CT48" s="885"/>
      <c r="CU48" s="885"/>
      <c r="CV48" s="885"/>
      <c r="CW48" s="885"/>
      <c r="CX48" s="885"/>
      <c r="CY48" s="885"/>
      <c r="CZ48" s="885"/>
      <c r="DA48" s="885"/>
      <c r="DB48" s="885"/>
      <c r="DC48" s="885"/>
      <c r="DD48" s="885"/>
      <c r="DE48" s="885"/>
      <c r="DF48" s="885"/>
      <c r="DG48" s="885"/>
      <c r="DH48" s="885"/>
      <c r="DI48" s="885"/>
      <c r="DJ48" s="885"/>
      <c r="DK48" s="885"/>
      <c r="DL48" s="885"/>
      <c r="DM48" s="885"/>
      <c r="DN48" s="885"/>
      <c r="DO48" s="885"/>
      <c r="DP48" s="885"/>
      <c r="DQ48" s="885"/>
      <c r="DR48" s="885"/>
      <c r="DS48" s="885"/>
      <c r="DT48" s="885"/>
      <c r="DU48" s="885"/>
      <c r="DV48" s="885"/>
      <c r="DW48" s="885"/>
      <c r="DX48" s="885"/>
      <c r="DY48" s="885"/>
      <c r="DZ48" s="885"/>
      <c r="EA48" s="885"/>
      <c r="EB48" s="885"/>
      <c r="EC48" s="885"/>
      <c r="ED48" s="885"/>
      <c r="EE48" s="885"/>
      <c r="EF48" s="885"/>
      <c r="EG48" s="885"/>
      <c r="EH48" s="885"/>
      <c r="EI48" s="885"/>
      <c r="EJ48" s="885"/>
      <c r="EK48" s="885"/>
      <c r="EL48" s="885"/>
      <c r="EM48" s="885"/>
      <c r="EN48" s="885"/>
      <c r="EO48" s="885"/>
      <c r="EP48" s="885"/>
      <c r="EQ48" s="885"/>
      <c r="ER48" s="885"/>
      <c r="ES48" s="885"/>
      <c r="ET48" s="885"/>
      <c r="EU48" s="885"/>
      <c r="EV48" s="885"/>
      <c r="EW48" s="885"/>
      <c r="EX48" s="885"/>
      <c r="EY48" s="885"/>
      <c r="EZ48" s="885"/>
      <c r="FA48" s="885"/>
      <c r="FB48" s="885"/>
      <c r="FC48" s="885"/>
      <c r="FD48" s="885"/>
      <c r="FE48" s="885"/>
      <c r="FF48" s="885"/>
      <c r="FG48" s="885"/>
      <c r="FH48" s="885"/>
      <c r="FI48" s="885"/>
      <c r="FJ48" s="885"/>
      <c r="FK48" s="885"/>
      <c r="FL48" s="885"/>
      <c r="FM48" s="885"/>
      <c r="FN48" s="885"/>
      <c r="FO48" s="885"/>
      <c r="FP48" s="885"/>
      <c r="FQ48" s="885"/>
      <c r="FR48" s="885"/>
      <c r="FS48" s="885"/>
      <c r="FT48" s="885"/>
      <c r="FU48" s="885"/>
      <c r="FV48" s="885"/>
      <c r="FW48" s="885"/>
    </row>
    <row r="49" spans="2:179" x14ac:dyDescent="0.25">
      <c r="B49" s="773"/>
      <c r="C49" s="773"/>
      <c r="D49" s="886"/>
      <c r="E49" s="773"/>
      <c r="F49" s="773"/>
      <c r="G49" s="773"/>
      <c r="H49" s="773"/>
      <c r="I49" s="773"/>
      <c r="J49" s="887"/>
      <c r="K49" s="773"/>
      <c r="L49" s="773"/>
      <c r="M49" s="773"/>
      <c r="N49" s="773"/>
      <c r="O49" s="888"/>
      <c r="P49" s="888"/>
      <c r="Q49" s="888"/>
      <c r="R49" s="888"/>
      <c r="S49" s="773"/>
      <c r="T49" s="773"/>
      <c r="U49" s="889"/>
      <c r="V49" s="773"/>
      <c r="W49" s="773"/>
      <c r="X49" s="773"/>
      <c r="Y49" s="885"/>
      <c r="Z49" s="885"/>
      <c r="AA49" s="885"/>
      <c r="AB49" s="885"/>
      <c r="AC49" s="885"/>
      <c r="AD49" s="885"/>
      <c r="AE49" s="885"/>
      <c r="AF49" s="885"/>
      <c r="AG49" s="885"/>
      <c r="AH49" s="885"/>
      <c r="AI49" s="885"/>
      <c r="AJ49" s="885"/>
      <c r="AK49" s="885"/>
      <c r="AL49" s="885"/>
      <c r="AM49" s="885"/>
      <c r="AN49" s="885"/>
      <c r="AO49" s="885"/>
      <c r="AP49" s="885"/>
      <c r="AQ49" s="885"/>
      <c r="AR49" s="885"/>
      <c r="AS49" s="885"/>
      <c r="AT49" s="885"/>
      <c r="AU49" s="885"/>
      <c r="AV49" s="885"/>
      <c r="AW49" s="885"/>
      <c r="AX49" s="885"/>
      <c r="AY49" s="885"/>
      <c r="AZ49" s="885"/>
      <c r="BA49" s="885"/>
      <c r="BB49" s="885"/>
      <c r="BC49" s="885"/>
      <c r="BD49" s="885"/>
      <c r="BE49" s="885"/>
      <c r="BF49" s="885"/>
      <c r="BG49" s="885"/>
      <c r="BH49" s="885"/>
      <c r="BI49" s="885"/>
      <c r="BJ49" s="885"/>
      <c r="BK49" s="885"/>
      <c r="BL49" s="885"/>
      <c r="BM49" s="885"/>
      <c r="BN49" s="885"/>
      <c r="BO49" s="885"/>
      <c r="BP49" s="885"/>
      <c r="BQ49" s="885"/>
      <c r="BR49" s="885"/>
      <c r="BS49" s="885"/>
      <c r="BT49" s="885"/>
      <c r="BU49" s="885"/>
      <c r="BV49" s="885"/>
      <c r="BW49" s="885"/>
      <c r="BX49" s="885"/>
      <c r="BY49" s="885"/>
      <c r="BZ49" s="885"/>
      <c r="CA49" s="885"/>
      <c r="CB49" s="885"/>
      <c r="CC49" s="885"/>
      <c r="CD49" s="885"/>
      <c r="CE49" s="885"/>
      <c r="CF49" s="885"/>
      <c r="CG49" s="885"/>
      <c r="CH49" s="885"/>
      <c r="CI49" s="885"/>
      <c r="CJ49" s="885"/>
      <c r="CK49" s="885"/>
      <c r="CL49" s="885"/>
      <c r="CM49" s="885"/>
      <c r="CN49" s="885"/>
      <c r="CO49" s="885"/>
      <c r="CP49" s="885"/>
      <c r="CQ49" s="885"/>
      <c r="CR49" s="885"/>
      <c r="CS49" s="885"/>
      <c r="CT49" s="885"/>
      <c r="CU49" s="885"/>
      <c r="CV49" s="885"/>
      <c r="CW49" s="885"/>
      <c r="CX49" s="885"/>
      <c r="CY49" s="885"/>
      <c r="CZ49" s="885"/>
      <c r="DA49" s="885"/>
      <c r="DB49" s="885"/>
      <c r="DC49" s="885"/>
      <c r="DD49" s="885"/>
      <c r="DE49" s="885"/>
      <c r="DF49" s="885"/>
      <c r="DG49" s="885"/>
      <c r="DH49" s="885"/>
      <c r="DI49" s="885"/>
      <c r="DJ49" s="885"/>
      <c r="DK49" s="885"/>
      <c r="DL49" s="885"/>
      <c r="DM49" s="885"/>
      <c r="DN49" s="885"/>
      <c r="DO49" s="885"/>
      <c r="DP49" s="885"/>
      <c r="DQ49" s="885"/>
      <c r="DR49" s="885"/>
      <c r="DS49" s="885"/>
      <c r="DT49" s="885"/>
      <c r="DU49" s="885"/>
      <c r="DV49" s="885"/>
      <c r="DW49" s="885"/>
      <c r="DX49" s="885"/>
      <c r="DY49" s="885"/>
      <c r="DZ49" s="885"/>
      <c r="EA49" s="885"/>
      <c r="EB49" s="885"/>
      <c r="EC49" s="885"/>
      <c r="ED49" s="885"/>
      <c r="EE49" s="885"/>
      <c r="EF49" s="885"/>
      <c r="EG49" s="885"/>
      <c r="EH49" s="885"/>
      <c r="EI49" s="885"/>
      <c r="EJ49" s="885"/>
      <c r="EK49" s="885"/>
      <c r="EL49" s="885"/>
      <c r="EM49" s="885"/>
      <c r="EN49" s="885"/>
      <c r="EO49" s="885"/>
      <c r="EP49" s="885"/>
      <c r="EQ49" s="885"/>
      <c r="ER49" s="885"/>
      <c r="ES49" s="885"/>
      <c r="ET49" s="885"/>
      <c r="EU49" s="885"/>
      <c r="EV49" s="885"/>
      <c r="EW49" s="885"/>
      <c r="EX49" s="885"/>
      <c r="EY49" s="885"/>
      <c r="EZ49" s="885"/>
      <c r="FA49" s="885"/>
      <c r="FB49" s="885"/>
      <c r="FC49" s="885"/>
      <c r="FD49" s="885"/>
      <c r="FE49" s="885"/>
      <c r="FF49" s="885"/>
      <c r="FG49" s="885"/>
      <c r="FH49" s="885"/>
      <c r="FI49" s="885"/>
      <c r="FJ49" s="885"/>
      <c r="FK49" s="885"/>
      <c r="FL49" s="885"/>
      <c r="FM49" s="885"/>
      <c r="FN49" s="885"/>
      <c r="FO49" s="885"/>
      <c r="FP49" s="885"/>
      <c r="FQ49" s="885"/>
      <c r="FR49" s="885"/>
      <c r="FS49" s="885"/>
      <c r="FT49" s="885"/>
      <c r="FU49" s="885"/>
      <c r="FV49" s="885"/>
      <c r="FW49" s="885"/>
    </row>
    <row r="50" spans="2:179" x14ac:dyDescent="0.25">
      <c r="B50" s="773"/>
      <c r="C50" s="773"/>
      <c r="D50" s="886"/>
      <c r="E50" s="773"/>
      <c r="F50" s="773"/>
      <c r="G50" s="773"/>
      <c r="H50" s="773"/>
      <c r="I50" s="773"/>
      <c r="J50" s="887"/>
      <c r="K50" s="773"/>
      <c r="L50" s="773"/>
      <c r="M50" s="773"/>
      <c r="N50" s="773"/>
      <c r="O50" s="888"/>
      <c r="P50" s="888"/>
      <c r="Q50" s="888"/>
      <c r="R50" s="888"/>
      <c r="S50" s="773"/>
      <c r="T50" s="773"/>
      <c r="U50" s="889"/>
      <c r="V50" s="773"/>
      <c r="W50" s="773"/>
      <c r="X50" s="773"/>
      <c r="Y50" s="885"/>
      <c r="Z50" s="885"/>
      <c r="AA50" s="885"/>
      <c r="AB50" s="885"/>
      <c r="AC50" s="885"/>
      <c r="AD50" s="885"/>
      <c r="AE50" s="885"/>
      <c r="AF50" s="885"/>
      <c r="AG50" s="885"/>
      <c r="AH50" s="885"/>
      <c r="AI50" s="885"/>
      <c r="AJ50" s="885"/>
      <c r="AK50" s="885"/>
      <c r="AL50" s="885"/>
      <c r="AM50" s="885"/>
      <c r="AN50" s="885"/>
      <c r="AO50" s="885"/>
      <c r="AP50" s="885"/>
      <c r="AQ50" s="885"/>
      <c r="AR50" s="885"/>
      <c r="AS50" s="885"/>
      <c r="AT50" s="885"/>
      <c r="AU50" s="885"/>
      <c r="AV50" s="885"/>
      <c r="AW50" s="885"/>
      <c r="AX50" s="885"/>
      <c r="AY50" s="885"/>
      <c r="AZ50" s="885"/>
      <c r="BA50" s="885"/>
      <c r="BB50" s="885"/>
      <c r="BC50" s="885"/>
      <c r="BD50" s="885"/>
      <c r="BE50" s="885"/>
      <c r="BF50" s="885"/>
      <c r="BG50" s="885"/>
      <c r="BH50" s="885"/>
      <c r="BI50" s="885"/>
      <c r="BJ50" s="885"/>
      <c r="BK50" s="885"/>
      <c r="BL50" s="885"/>
      <c r="BM50" s="885"/>
      <c r="BN50" s="885"/>
      <c r="BO50" s="885"/>
      <c r="BP50" s="885"/>
      <c r="BQ50" s="885"/>
      <c r="BR50" s="885"/>
      <c r="BS50" s="885"/>
      <c r="BT50" s="885"/>
      <c r="BU50" s="885"/>
      <c r="BV50" s="885"/>
      <c r="BW50" s="885"/>
      <c r="BX50" s="885"/>
      <c r="BY50" s="885"/>
      <c r="BZ50" s="885"/>
      <c r="CA50" s="885"/>
      <c r="CB50" s="885"/>
      <c r="CC50" s="885"/>
      <c r="CD50" s="885"/>
      <c r="CE50" s="885"/>
      <c r="CF50" s="885"/>
      <c r="CG50" s="885"/>
      <c r="CH50" s="885"/>
      <c r="CI50" s="885"/>
      <c r="CJ50" s="885"/>
      <c r="CK50" s="885"/>
      <c r="CL50" s="885"/>
      <c r="CM50" s="885"/>
      <c r="CN50" s="885"/>
      <c r="CO50" s="885"/>
      <c r="CP50" s="885"/>
      <c r="CQ50" s="885"/>
      <c r="CR50" s="885"/>
      <c r="CS50" s="885"/>
      <c r="CT50" s="885"/>
      <c r="CU50" s="885"/>
      <c r="CV50" s="885"/>
      <c r="CW50" s="885"/>
      <c r="CX50" s="885"/>
      <c r="CY50" s="885"/>
      <c r="CZ50" s="885"/>
      <c r="DA50" s="885"/>
      <c r="DB50" s="885"/>
      <c r="DC50" s="885"/>
      <c r="DD50" s="885"/>
      <c r="DE50" s="885"/>
      <c r="DF50" s="885"/>
      <c r="DG50" s="885"/>
      <c r="DH50" s="885"/>
      <c r="DI50" s="885"/>
      <c r="DJ50" s="885"/>
      <c r="DK50" s="885"/>
      <c r="DL50" s="885"/>
      <c r="DM50" s="885"/>
      <c r="DN50" s="885"/>
      <c r="DO50" s="885"/>
      <c r="DP50" s="885"/>
      <c r="DQ50" s="885"/>
      <c r="DR50" s="885"/>
      <c r="DS50" s="885"/>
      <c r="DT50" s="885"/>
      <c r="DU50" s="885"/>
      <c r="DV50" s="885"/>
      <c r="DW50" s="885"/>
      <c r="DX50" s="885"/>
      <c r="DY50" s="885"/>
      <c r="DZ50" s="885"/>
      <c r="EA50" s="885"/>
      <c r="EB50" s="885"/>
      <c r="EC50" s="885"/>
      <c r="ED50" s="885"/>
      <c r="EE50" s="885"/>
      <c r="EF50" s="885"/>
      <c r="EG50" s="885"/>
      <c r="EH50" s="885"/>
      <c r="EI50" s="885"/>
      <c r="EJ50" s="885"/>
      <c r="EK50" s="885"/>
      <c r="EL50" s="885"/>
      <c r="EM50" s="885"/>
      <c r="EN50" s="885"/>
      <c r="EO50" s="885"/>
      <c r="EP50" s="885"/>
      <c r="EQ50" s="885"/>
      <c r="ER50" s="885"/>
      <c r="ES50" s="885"/>
      <c r="ET50" s="885"/>
      <c r="EU50" s="885"/>
      <c r="EV50" s="885"/>
      <c r="EW50" s="885"/>
      <c r="EX50" s="885"/>
      <c r="EY50" s="885"/>
      <c r="EZ50" s="885"/>
      <c r="FA50" s="885"/>
      <c r="FB50" s="885"/>
      <c r="FC50" s="885"/>
      <c r="FD50" s="885"/>
      <c r="FE50" s="885"/>
      <c r="FF50" s="885"/>
      <c r="FG50" s="885"/>
      <c r="FH50" s="885"/>
      <c r="FI50" s="885"/>
      <c r="FJ50" s="885"/>
      <c r="FK50" s="885"/>
      <c r="FL50" s="885"/>
      <c r="FM50" s="885"/>
      <c r="FN50" s="885"/>
      <c r="FO50" s="885"/>
      <c r="FP50" s="885"/>
      <c r="FQ50" s="885"/>
      <c r="FR50" s="885"/>
      <c r="FS50" s="885"/>
      <c r="FT50" s="885"/>
      <c r="FU50" s="885"/>
      <c r="FV50" s="885"/>
      <c r="FW50" s="885"/>
    </row>
    <row r="51" spans="2:179" x14ac:dyDescent="0.25">
      <c r="B51" s="773"/>
      <c r="C51" s="773"/>
      <c r="D51" s="886"/>
      <c r="E51" s="773"/>
      <c r="F51" s="773"/>
      <c r="G51" s="773"/>
      <c r="H51" s="773"/>
      <c r="I51" s="773"/>
      <c r="J51" s="887"/>
      <c r="K51" s="773"/>
      <c r="L51" s="773"/>
      <c r="M51" s="773"/>
      <c r="N51" s="773"/>
      <c r="O51" s="888"/>
      <c r="P51" s="888"/>
      <c r="Q51" s="888"/>
      <c r="R51" s="888"/>
      <c r="S51" s="773"/>
      <c r="T51" s="773"/>
      <c r="U51" s="889"/>
      <c r="V51" s="773"/>
      <c r="W51" s="773"/>
      <c r="X51" s="773"/>
      <c r="Y51" s="885"/>
      <c r="Z51" s="885"/>
      <c r="AA51" s="885"/>
      <c r="AB51" s="885"/>
      <c r="AC51" s="885"/>
      <c r="AD51" s="885"/>
      <c r="AE51" s="885"/>
      <c r="AF51" s="885"/>
      <c r="AG51" s="885"/>
      <c r="AH51" s="885"/>
      <c r="AI51" s="885"/>
      <c r="AJ51" s="885"/>
      <c r="AK51" s="885"/>
      <c r="AL51" s="885"/>
      <c r="AM51" s="885"/>
      <c r="AN51" s="885"/>
      <c r="AO51" s="885"/>
      <c r="AP51" s="885"/>
      <c r="AQ51" s="885"/>
      <c r="AR51" s="885"/>
      <c r="AS51" s="885"/>
      <c r="AT51" s="885"/>
      <c r="AU51" s="885"/>
      <c r="AV51" s="885"/>
      <c r="AW51" s="885"/>
      <c r="AX51" s="885"/>
      <c r="AY51" s="885"/>
      <c r="AZ51" s="885"/>
      <c r="BA51" s="885"/>
      <c r="BB51" s="885"/>
      <c r="BC51" s="885"/>
      <c r="BD51" s="885"/>
      <c r="BE51" s="885"/>
      <c r="BF51" s="885"/>
      <c r="BG51" s="885"/>
      <c r="BH51" s="885"/>
      <c r="BI51" s="885"/>
      <c r="BJ51" s="885"/>
      <c r="BK51" s="885"/>
      <c r="BL51" s="885"/>
      <c r="BM51" s="885"/>
      <c r="BN51" s="885"/>
      <c r="BO51" s="885"/>
      <c r="BP51" s="885"/>
      <c r="BQ51" s="885"/>
      <c r="BR51" s="885"/>
      <c r="BS51" s="885"/>
      <c r="BT51" s="885"/>
      <c r="BU51" s="885"/>
      <c r="BV51" s="885"/>
      <c r="BW51" s="885"/>
      <c r="BX51" s="885"/>
      <c r="BY51" s="885"/>
      <c r="BZ51" s="885"/>
      <c r="CA51" s="885"/>
      <c r="CB51" s="885"/>
      <c r="CC51" s="885"/>
      <c r="CD51" s="885"/>
      <c r="CE51" s="885"/>
      <c r="CF51" s="885"/>
      <c r="CG51" s="885"/>
      <c r="CH51" s="885"/>
      <c r="CI51" s="885"/>
      <c r="CJ51" s="885"/>
      <c r="CK51" s="885"/>
      <c r="CL51" s="885"/>
      <c r="CM51" s="885"/>
      <c r="CN51" s="885"/>
      <c r="CO51" s="885"/>
      <c r="CP51" s="885"/>
      <c r="CQ51" s="885"/>
      <c r="CR51" s="885"/>
      <c r="CS51" s="885"/>
      <c r="CT51" s="885"/>
      <c r="CU51" s="885"/>
      <c r="CV51" s="885"/>
      <c r="CW51" s="885"/>
      <c r="CX51" s="885"/>
      <c r="CY51" s="885"/>
      <c r="CZ51" s="885"/>
      <c r="DA51" s="885"/>
      <c r="DB51" s="885"/>
      <c r="DC51" s="885"/>
      <c r="DD51" s="885"/>
      <c r="DE51" s="885"/>
      <c r="DF51" s="885"/>
      <c r="DG51" s="885"/>
      <c r="DH51" s="885"/>
      <c r="DI51" s="885"/>
      <c r="DJ51" s="885"/>
      <c r="DK51" s="885"/>
      <c r="DL51" s="885"/>
      <c r="DM51" s="885"/>
      <c r="DN51" s="885"/>
      <c r="DO51" s="885"/>
      <c r="DP51" s="885"/>
      <c r="DQ51" s="885"/>
      <c r="DR51" s="885"/>
      <c r="DS51" s="885"/>
      <c r="DT51" s="885"/>
      <c r="DU51" s="885"/>
      <c r="DV51" s="885"/>
      <c r="DW51" s="885"/>
      <c r="DX51" s="885"/>
      <c r="DY51" s="885"/>
      <c r="DZ51" s="885"/>
      <c r="EA51" s="885"/>
      <c r="EB51" s="885"/>
      <c r="EC51" s="885"/>
      <c r="ED51" s="885"/>
      <c r="EE51" s="885"/>
      <c r="EF51" s="885"/>
      <c r="EG51" s="885"/>
      <c r="EH51" s="885"/>
      <c r="EI51" s="885"/>
      <c r="EJ51" s="885"/>
      <c r="EK51" s="885"/>
      <c r="EL51" s="885"/>
      <c r="EM51" s="885"/>
      <c r="EN51" s="885"/>
      <c r="EO51" s="885"/>
      <c r="EP51" s="885"/>
      <c r="EQ51" s="885"/>
      <c r="ER51" s="885"/>
      <c r="ES51" s="885"/>
      <c r="ET51" s="885"/>
      <c r="EU51" s="885"/>
      <c r="EV51" s="885"/>
      <c r="EW51" s="885"/>
      <c r="EX51" s="885"/>
      <c r="EY51" s="885"/>
      <c r="EZ51" s="885"/>
      <c r="FA51" s="885"/>
      <c r="FB51" s="885"/>
      <c r="FC51" s="885"/>
      <c r="FD51" s="885"/>
      <c r="FE51" s="885"/>
      <c r="FF51" s="885"/>
      <c r="FG51" s="885"/>
      <c r="FH51" s="885"/>
      <c r="FI51" s="885"/>
      <c r="FJ51" s="885"/>
      <c r="FK51" s="885"/>
      <c r="FL51" s="885"/>
      <c r="FM51" s="885"/>
      <c r="FN51" s="885"/>
      <c r="FO51" s="885"/>
      <c r="FP51" s="885"/>
      <c r="FQ51" s="885"/>
      <c r="FR51" s="885"/>
      <c r="FS51" s="885"/>
      <c r="FT51" s="885"/>
      <c r="FU51" s="885"/>
      <c r="FV51" s="885"/>
      <c r="FW51" s="885"/>
    </row>
    <row r="52" spans="2:179" x14ac:dyDescent="0.25">
      <c r="B52" s="773"/>
      <c r="C52" s="773"/>
      <c r="D52" s="886"/>
      <c r="E52" s="773"/>
      <c r="F52" s="773"/>
      <c r="G52" s="773"/>
      <c r="H52" s="773"/>
      <c r="I52" s="773"/>
      <c r="J52" s="887"/>
      <c r="K52" s="773"/>
      <c r="L52" s="773"/>
      <c r="M52" s="773"/>
      <c r="N52" s="773"/>
      <c r="O52" s="888"/>
      <c r="P52" s="888"/>
      <c r="Q52" s="888"/>
      <c r="R52" s="888"/>
      <c r="S52" s="773"/>
      <c r="T52" s="773"/>
      <c r="U52" s="889"/>
      <c r="V52" s="773"/>
      <c r="W52" s="773"/>
      <c r="X52" s="773"/>
      <c r="Y52" s="885"/>
      <c r="Z52" s="885"/>
      <c r="AA52" s="885"/>
      <c r="AB52" s="885"/>
      <c r="AC52" s="885"/>
      <c r="AD52" s="885"/>
      <c r="AE52" s="885"/>
      <c r="AF52" s="885"/>
      <c r="AG52" s="885"/>
      <c r="AH52" s="885"/>
      <c r="AI52" s="885"/>
      <c r="AJ52" s="885"/>
      <c r="AK52" s="885"/>
      <c r="AL52" s="885"/>
      <c r="AM52" s="885"/>
      <c r="AN52" s="885"/>
      <c r="AO52" s="885"/>
      <c r="AP52" s="885"/>
      <c r="AQ52" s="885"/>
      <c r="AR52" s="885"/>
      <c r="AS52" s="885"/>
      <c r="AT52" s="885"/>
      <c r="AU52" s="885"/>
      <c r="AV52" s="885"/>
      <c r="AW52" s="885"/>
      <c r="AX52" s="885"/>
      <c r="AY52" s="885"/>
      <c r="AZ52" s="885"/>
      <c r="BA52" s="885"/>
      <c r="BB52" s="885"/>
      <c r="BC52" s="885"/>
      <c r="BD52" s="885"/>
      <c r="BE52" s="885"/>
      <c r="BF52" s="885"/>
      <c r="BG52" s="885"/>
      <c r="BH52" s="885"/>
      <c r="BI52" s="885"/>
      <c r="BJ52" s="885"/>
      <c r="BK52" s="885"/>
      <c r="BL52" s="885"/>
      <c r="BM52" s="885"/>
      <c r="BN52" s="885"/>
      <c r="BO52" s="885"/>
      <c r="BP52" s="885"/>
      <c r="BQ52" s="885"/>
      <c r="BR52" s="885"/>
      <c r="BS52" s="885"/>
      <c r="BT52" s="885"/>
      <c r="BU52" s="885"/>
      <c r="BV52" s="885"/>
      <c r="BW52" s="885"/>
      <c r="BX52" s="885"/>
      <c r="BY52" s="885"/>
      <c r="BZ52" s="885"/>
      <c r="CA52" s="885"/>
      <c r="CB52" s="885"/>
      <c r="CC52" s="885"/>
      <c r="CD52" s="885"/>
      <c r="CE52" s="885"/>
      <c r="CF52" s="885"/>
      <c r="CG52" s="885"/>
      <c r="CH52" s="885"/>
      <c r="CI52" s="885"/>
      <c r="CJ52" s="885"/>
      <c r="CK52" s="885"/>
      <c r="CL52" s="885"/>
      <c r="CM52" s="885"/>
      <c r="CN52" s="885"/>
      <c r="CO52" s="885"/>
      <c r="CP52" s="885"/>
      <c r="CQ52" s="885"/>
      <c r="CR52" s="885"/>
      <c r="CS52" s="885"/>
      <c r="CT52" s="885"/>
      <c r="CU52" s="885"/>
      <c r="CV52" s="885"/>
      <c r="CW52" s="885"/>
      <c r="CX52" s="885"/>
      <c r="CY52" s="885"/>
      <c r="CZ52" s="885"/>
      <c r="DA52" s="885"/>
      <c r="DB52" s="885"/>
      <c r="DC52" s="885"/>
      <c r="DD52" s="885"/>
      <c r="DE52" s="885"/>
      <c r="DF52" s="885"/>
      <c r="DG52" s="885"/>
      <c r="DH52" s="885"/>
      <c r="DI52" s="885"/>
      <c r="DJ52" s="885"/>
      <c r="DK52" s="885"/>
      <c r="DL52" s="885"/>
      <c r="DM52" s="885"/>
      <c r="DN52" s="885"/>
      <c r="DO52" s="885"/>
      <c r="DP52" s="885"/>
      <c r="DQ52" s="885"/>
      <c r="DR52" s="885"/>
      <c r="DS52" s="885"/>
      <c r="DT52" s="885"/>
      <c r="DU52" s="885"/>
      <c r="DV52" s="885"/>
      <c r="DW52" s="885"/>
      <c r="DX52" s="885"/>
      <c r="DY52" s="885"/>
      <c r="DZ52" s="885"/>
      <c r="EA52" s="885"/>
      <c r="EB52" s="885"/>
      <c r="EC52" s="885"/>
      <c r="ED52" s="885"/>
      <c r="EE52" s="885"/>
      <c r="EF52" s="885"/>
      <c r="EG52" s="885"/>
      <c r="EH52" s="885"/>
      <c r="EI52" s="885"/>
      <c r="EJ52" s="885"/>
      <c r="EK52" s="885"/>
      <c r="EL52" s="885"/>
      <c r="EM52" s="885"/>
      <c r="EN52" s="885"/>
      <c r="EO52" s="885"/>
      <c r="EP52" s="885"/>
      <c r="EQ52" s="885"/>
      <c r="ER52" s="885"/>
      <c r="ES52" s="885"/>
      <c r="ET52" s="885"/>
      <c r="EU52" s="885"/>
      <c r="EV52" s="885"/>
      <c r="EW52" s="885"/>
      <c r="EX52" s="885"/>
      <c r="EY52" s="885"/>
      <c r="EZ52" s="885"/>
      <c r="FA52" s="885"/>
      <c r="FB52" s="885"/>
      <c r="FC52" s="885"/>
      <c r="FD52" s="885"/>
      <c r="FE52" s="885"/>
      <c r="FF52" s="885"/>
      <c r="FG52" s="885"/>
      <c r="FH52" s="885"/>
      <c r="FI52" s="885"/>
      <c r="FJ52" s="885"/>
      <c r="FK52" s="885"/>
      <c r="FL52" s="885"/>
      <c r="FM52" s="885"/>
      <c r="FN52" s="885"/>
      <c r="FO52" s="885"/>
      <c r="FP52" s="885"/>
      <c r="FQ52" s="885"/>
      <c r="FR52" s="885"/>
      <c r="FS52" s="885"/>
      <c r="FT52" s="885"/>
      <c r="FU52" s="885"/>
      <c r="FV52" s="885"/>
      <c r="FW52" s="885"/>
    </row>
    <row r="53" spans="2:179" x14ac:dyDescent="0.25">
      <c r="B53" s="773"/>
      <c r="C53" s="773"/>
      <c r="D53" s="886"/>
      <c r="E53" s="773"/>
      <c r="F53" s="773"/>
      <c r="G53" s="773"/>
      <c r="H53" s="773"/>
      <c r="I53" s="773"/>
      <c r="J53" s="887"/>
      <c r="K53" s="773"/>
      <c r="L53" s="773"/>
      <c r="M53" s="773"/>
      <c r="N53" s="773"/>
      <c r="O53" s="888"/>
      <c r="P53" s="888"/>
      <c r="Q53" s="888"/>
      <c r="R53" s="888"/>
      <c r="S53" s="773"/>
      <c r="T53" s="773"/>
      <c r="U53" s="889"/>
      <c r="V53" s="773"/>
      <c r="W53" s="773"/>
      <c r="X53" s="773"/>
      <c r="Y53" s="885"/>
      <c r="Z53" s="885"/>
      <c r="AA53" s="885"/>
      <c r="AB53" s="885"/>
      <c r="AC53" s="885"/>
      <c r="AD53" s="885"/>
      <c r="AE53" s="885"/>
      <c r="AF53" s="885"/>
      <c r="AG53" s="885"/>
      <c r="AH53" s="885"/>
      <c r="AI53" s="885"/>
      <c r="AJ53" s="885"/>
      <c r="AK53" s="885"/>
      <c r="AL53" s="885"/>
      <c r="AM53" s="885"/>
      <c r="AN53" s="885"/>
      <c r="AO53" s="885"/>
      <c r="AP53" s="885"/>
      <c r="AQ53" s="885"/>
      <c r="AR53" s="885"/>
      <c r="AS53" s="885"/>
      <c r="AT53" s="885"/>
      <c r="AU53" s="885"/>
      <c r="AV53" s="885"/>
      <c r="AW53" s="885"/>
      <c r="AX53" s="885"/>
      <c r="AY53" s="885"/>
      <c r="AZ53" s="885"/>
      <c r="BA53" s="885"/>
      <c r="BB53" s="885"/>
      <c r="BC53" s="885"/>
      <c r="BD53" s="885"/>
      <c r="BE53" s="885"/>
      <c r="BF53" s="885"/>
      <c r="BG53" s="885"/>
      <c r="BH53" s="885"/>
      <c r="BI53" s="885"/>
      <c r="BJ53" s="885"/>
      <c r="BK53" s="885"/>
      <c r="BL53" s="885"/>
      <c r="BM53" s="885"/>
      <c r="BN53" s="885"/>
      <c r="BO53" s="885"/>
      <c r="BP53" s="885"/>
      <c r="BQ53" s="885"/>
      <c r="BR53" s="885"/>
      <c r="BS53" s="885"/>
      <c r="BT53" s="885"/>
      <c r="BU53" s="885"/>
      <c r="BV53" s="885"/>
      <c r="BW53" s="885"/>
      <c r="BX53" s="885"/>
      <c r="BY53" s="885"/>
      <c r="BZ53" s="885"/>
      <c r="CA53" s="885"/>
      <c r="CB53" s="885"/>
      <c r="CC53" s="885"/>
      <c r="CD53" s="885"/>
      <c r="CE53" s="885"/>
      <c r="CF53" s="885"/>
      <c r="CG53" s="885"/>
      <c r="CH53" s="885"/>
      <c r="CI53" s="885"/>
      <c r="CJ53" s="885"/>
      <c r="CK53" s="885"/>
      <c r="CL53" s="885"/>
      <c r="CM53" s="885"/>
      <c r="CN53" s="885"/>
      <c r="CO53" s="885"/>
      <c r="CP53" s="885"/>
      <c r="CQ53" s="885"/>
      <c r="CR53" s="885"/>
      <c r="CS53" s="885"/>
      <c r="CT53" s="885"/>
      <c r="CU53" s="885"/>
      <c r="CV53" s="885"/>
      <c r="CW53" s="885"/>
      <c r="CX53" s="885"/>
      <c r="CY53" s="885"/>
      <c r="CZ53" s="885"/>
      <c r="DA53" s="885"/>
      <c r="DB53" s="885"/>
      <c r="DC53" s="885"/>
      <c r="DD53" s="885"/>
      <c r="DE53" s="885"/>
      <c r="DF53" s="885"/>
      <c r="DG53" s="885"/>
      <c r="DH53" s="885"/>
      <c r="DI53" s="885"/>
      <c r="DJ53" s="885"/>
      <c r="DK53" s="885"/>
      <c r="DL53" s="885"/>
      <c r="DM53" s="885"/>
      <c r="DN53" s="885"/>
      <c r="DO53" s="885"/>
      <c r="DP53" s="885"/>
      <c r="DQ53" s="885"/>
      <c r="DR53" s="885"/>
      <c r="DS53" s="885"/>
      <c r="DT53" s="885"/>
      <c r="DU53" s="885"/>
      <c r="DV53" s="885"/>
      <c r="DW53" s="885"/>
      <c r="DX53" s="885"/>
      <c r="DY53" s="885"/>
      <c r="DZ53" s="885"/>
      <c r="EA53" s="885"/>
      <c r="EB53" s="885"/>
      <c r="EC53" s="885"/>
      <c r="ED53" s="885"/>
      <c r="EE53" s="885"/>
      <c r="EF53" s="885"/>
      <c r="EG53" s="885"/>
      <c r="EH53" s="885"/>
      <c r="EI53" s="885"/>
      <c r="EJ53" s="885"/>
      <c r="EK53" s="885"/>
      <c r="EL53" s="885"/>
      <c r="EM53" s="885"/>
      <c r="EN53" s="885"/>
      <c r="EO53" s="885"/>
      <c r="EP53" s="885"/>
      <c r="EQ53" s="885"/>
      <c r="ER53" s="885"/>
      <c r="ES53" s="885"/>
      <c r="ET53" s="885"/>
      <c r="EU53" s="885"/>
      <c r="EV53" s="885"/>
      <c r="EW53" s="885"/>
      <c r="EX53" s="885"/>
      <c r="EY53" s="885"/>
      <c r="EZ53" s="885"/>
      <c r="FA53" s="885"/>
      <c r="FB53" s="885"/>
      <c r="FC53" s="885"/>
      <c r="FD53" s="885"/>
      <c r="FE53" s="885"/>
      <c r="FF53" s="885"/>
      <c r="FG53" s="885"/>
      <c r="FH53" s="885"/>
      <c r="FI53" s="885"/>
      <c r="FJ53" s="885"/>
      <c r="FK53" s="885"/>
      <c r="FL53" s="885"/>
      <c r="FM53" s="885"/>
      <c r="FN53" s="885"/>
      <c r="FO53" s="885"/>
      <c r="FP53" s="885"/>
      <c r="FQ53" s="885"/>
      <c r="FR53" s="885"/>
      <c r="FS53" s="885"/>
      <c r="FT53" s="885"/>
      <c r="FU53" s="885"/>
      <c r="FV53" s="885"/>
      <c r="FW53" s="885"/>
    </row>
    <row r="54" spans="2:179" x14ac:dyDescent="0.25">
      <c r="B54" s="773"/>
      <c r="C54" s="773"/>
      <c r="D54" s="886"/>
      <c r="E54" s="773"/>
      <c r="F54" s="773"/>
      <c r="G54" s="773"/>
      <c r="H54" s="773"/>
      <c r="I54" s="773"/>
      <c r="J54" s="887"/>
      <c r="K54" s="773"/>
      <c r="L54" s="773"/>
      <c r="M54" s="773"/>
      <c r="N54" s="773"/>
      <c r="O54" s="888"/>
      <c r="P54" s="888"/>
      <c r="Q54" s="888"/>
      <c r="R54" s="888"/>
      <c r="S54" s="773"/>
      <c r="T54" s="773"/>
      <c r="U54" s="889"/>
      <c r="V54" s="773"/>
      <c r="W54" s="773"/>
      <c r="X54" s="773"/>
      <c r="Y54" s="885"/>
      <c r="Z54" s="885"/>
      <c r="AA54" s="885"/>
      <c r="AB54" s="885"/>
      <c r="AC54" s="885"/>
      <c r="AD54" s="885"/>
      <c r="AE54" s="885"/>
      <c r="AF54" s="885"/>
      <c r="AG54" s="885"/>
      <c r="AH54" s="885"/>
      <c r="AI54" s="885"/>
      <c r="AJ54" s="885"/>
      <c r="AK54" s="885"/>
      <c r="AL54" s="885"/>
      <c r="AM54" s="885"/>
      <c r="AN54" s="885"/>
      <c r="AO54" s="885"/>
      <c r="AP54" s="885"/>
      <c r="AQ54" s="885"/>
      <c r="AR54" s="885"/>
      <c r="AS54" s="885"/>
      <c r="AT54" s="885"/>
      <c r="AU54" s="885"/>
      <c r="AV54" s="885"/>
      <c r="AW54" s="885"/>
      <c r="AX54" s="885"/>
      <c r="AY54" s="885"/>
      <c r="AZ54" s="885"/>
      <c r="BA54" s="885"/>
      <c r="BB54" s="885"/>
      <c r="BC54" s="885"/>
      <c r="BD54" s="885"/>
      <c r="BE54" s="885"/>
      <c r="BF54" s="885"/>
      <c r="BG54" s="885"/>
      <c r="BH54" s="885"/>
      <c r="BI54" s="885"/>
      <c r="BJ54" s="885"/>
      <c r="BK54" s="885"/>
      <c r="BL54" s="885"/>
      <c r="BM54" s="885"/>
      <c r="BN54" s="885"/>
      <c r="BO54" s="885"/>
      <c r="BP54" s="885"/>
      <c r="BQ54" s="885"/>
      <c r="BR54" s="885"/>
      <c r="BS54" s="885"/>
      <c r="BT54" s="885"/>
      <c r="BU54" s="885"/>
      <c r="BV54" s="885"/>
      <c r="BW54" s="885"/>
      <c r="BX54" s="885"/>
      <c r="BY54" s="885"/>
      <c r="BZ54" s="885"/>
      <c r="CA54" s="885"/>
      <c r="CB54" s="885"/>
      <c r="CC54" s="885"/>
      <c r="CD54" s="885"/>
      <c r="CE54" s="885"/>
      <c r="CF54" s="885"/>
      <c r="CG54" s="885"/>
      <c r="CH54" s="885"/>
      <c r="CI54" s="885"/>
      <c r="CJ54" s="885"/>
      <c r="CK54" s="885"/>
      <c r="CL54" s="885"/>
      <c r="CM54" s="885"/>
      <c r="CN54" s="885"/>
      <c r="CO54" s="885"/>
      <c r="CP54" s="885"/>
      <c r="CQ54" s="885"/>
      <c r="CR54" s="885"/>
      <c r="CS54" s="885"/>
      <c r="CT54" s="885"/>
      <c r="CU54" s="885"/>
      <c r="CV54" s="885"/>
      <c r="CW54" s="885"/>
      <c r="CX54" s="885"/>
      <c r="CY54" s="885"/>
      <c r="CZ54" s="885"/>
      <c r="DA54" s="885"/>
      <c r="DB54" s="885"/>
      <c r="DC54" s="885"/>
      <c r="DD54" s="885"/>
      <c r="DE54" s="885"/>
      <c r="DF54" s="885"/>
      <c r="DG54" s="885"/>
      <c r="DH54" s="885"/>
      <c r="DI54" s="885"/>
      <c r="DJ54" s="885"/>
      <c r="DK54" s="885"/>
      <c r="DL54" s="885"/>
      <c r="DM54" s="885"/>
      <c r="DN54" s="885"/>
      <c r="DO54" s="885"/>
      <c r="DP54" s="885"/>
      <c r="DQ54" s="885"/>
      <c r="DR54" s="885"/>
      <c r="DS54" s="885"/>
      <c r="DT54" s="885"/>
      <c r="DU54" s="885"/>
      <c r="DV54" s="885"/>
      <c r="DW54" s="885"/>
      <c r="DX54" s="885"/>
      <c r="DY54" s="885"/>
      <c r="DZ54" s="885"/>
      <c r="EA54" s="885"/>
      <c r="EB54" s="885"/>
      <c r="EC54" s="885"/>
      <c r="ED54" s="885"/>
      <c r="EE54" s="885"/>
      <c r="EF54" s="885"/>
      <c r="EG54" s="885"/>
      <c r="EH54" s="885"/>
      <c r="EI54" s="885"/>
      <c r="EJ54" s="885"/>
      <c r="EK54" s="885"/>
      <c r="EL54" s="885"/>
      <c r="EM54" s="885"/>
      <c r="EN54" s="885"/>
      <c r="EO54" s="885"/>
      <c r="EP54" s="885"/>
      <c r="EQ54" s="885"/>
      <c r="ER54" s="885"/>
      <c r="ES54" s="885"/>
      <c r="ET54" s="885"/>
      <c r="EU54" s="885"/>
      <c r="EV54" s="885"/>
      <c r="EW54" s="885"/>
      <c r="EX54" s="885"/>
      <c r="EY54" s="885"/>
      <c r="EZ54" s="885"/>
      <c r="FA54" s="885"/>
      <c r="FB54" s="885"/>
      <c r="FC54" s="885"/>
      <c r="FD54" s="885"/>
      <c r="FE54" s="885"/>
      <c r="FF54" s="885"/>
      <c r="FG54" s="885"/>
      <c r="FH54" s="885"/>
      <c r="FI54" s="885"/>
      <c r="FJ54" s="885"/>
      <c r="FK54" s="885"/>
      <c r="FL54" s="885"/>
      <c r="FM54" s="885"/>
      <c r="FN54" s="885"/>
      <c r="FO54" s="885"/>
      <c r="FP54" s="885"/>
      <c r="FQ54" s="885"/>
      <c r="FR54" s="885"/>
      <c r="FS54" s="885"/>
      <c r="FT54" s="885"/>
      <c r="FU54" s="885"/>
      <c r="FV54" s="885"/>
      <c r="FW54" s="885"/>
    </row>
    <row r="55" spans="2:179" x14ac:dyDescent="0.25">
      <c r="B55" s="773"/>
      <c r="C55" s="773"/>
      <c r="D55" s="886"/>
      <c r="E55" s="773"/>
      <c r="F55" s="773"/>
      <c r="G55" s="773"/>
      <c r="H55" s="773"/>
      <c r="I55" s="773"/>
      <c r="J55" s="887"/>
      <c r="K55" s="773"/>
      <c r="L55" s="773"/>
      <c r="M55" s="773"/>
      <c r="N55" s="773"/>
      <c r="O55" s="888"/>
      <c r="P55" s="888"/>
      <c r="Q55" s="888"/>
      <c r="R55" s="888"/>
      <c r="S55" s="773"/>
      <c r="T55" s="773"/>
      <c r="U55" s="889"/>
      <c r="V55" s="773"/>
      <c r="W55" s="773"/>
      <c r="X55" s="773"/>
      <c r="Y55" s="885"/>
      <c r="Z55" s="885"/>
      <c r="AA55" s="885"/>
      <c r="AB55" s="885"/>
      <c r="AC55" s="885"/>
      <c r="AD55" s="885"/>
      <c r="AE55" s="885"/>
      <c r="AF55" s="885"/>
      <c r="AG55" s="885"/>
      <c r="AH55" s="885"/>
      <c r="AI55" s="885"/>
      <c r="AJ55" s="885"/>
      <c r="AK55" s="885"/>
      <c r="AL55" s="885"/>
      <c r="AM55" s="885"/>
      <c r="AN55" s="885"/>
      <c r="AO55" s="885"/>
      <c r="AP55" s="885"/>
      <c r="AQ55" s="885"/>
      <c r="AR55" s="885"/>
      <c r="AS55" s="885"/>
      <c r="AT55" s="885"/>
      <c r="AU55" s="885"/>
      <c r="AV55" s="885"/>
      <c r="AW55" s="885"/>
      <c r="AX55" s="885"/>
      <c r="AY55" s="885"/>
      <c r="AZ55" s="885"/>
      <c r="BA55" s="885"/>
      <c r="BB55" s="885"/>
      <c r="BC55" s="885"/>
      <c r="BD55" s="885"/>
      <c r="BE55" s="885"/>
      <c r="BF55" s="885"/>
      <c r="BG55" s="885"/>
      <c r="BH55" s="885"/>
      <c r="BI55" s="885"/>
      <c r="BJ55" s="885"/>
      <c r="BK55" s="885"/>
      <c r="BL55" s="885"/>
      <c r="BM55" s="885"/>
      <c r="BN55" s="885"/>
      <c r="BO55" s="885"/>
      <c r="BP55" s="885"/>
      <c r="BQ55" s="885"/>
      <c r="BR55" s="885"/>
      <c r="BS55" s="885"/>
      <c r="BT55" s="885"/>
      <c r="BU55" s="885"/>
      <c r="BV55" s="885"/>
      <c r="BW55" s="885"/>
      <c r="BX55" s="885"/>
      <c r="BY55" s="885"/>
      <c r="BZ55" s="885"/>
      <c r="CA55" s="885"/>
      <c r="CB55" s="885"/>
      <c r="CC55" s="885"/>
      <c r="CD55" s="885"/>
      <c r="CE55" s="885"/>
      <c r="CF55" s="885"/>
      <c r="CG55" s="885"/>
      <c r="CH55" s="885"/>
      <c r="CI55" s="885"/>
      <c r="CJ55" s="885"/>
      <c r="CK55" s="885"/>
      <c r="CL55" s="885"/>
      <c r="CM55" s="885"/>
      <c r="CN55" s="885"/>
      <c r="CO55" s="885"/>
      <c r="CP55" s="885"/>
      <c r="CQ55" s="885"/>
      <c r="CR55" s="885"/>
      <c r="CS55" s="885"/>
      <c r="CT55" s="885"/>
      <c r="CU55" s="885"/>
      <c r="CV55" s="885"/>
      <c r="CW55" s="885"/>
      <c r="CX55" s="885"/>
      <c r="CY55" s="885"/>
      <c r="CZ55" s="885"/>
      <c r="DA55" s="885"/>
      <c r="DB55" s="885"/>
      <c r="DC55" s="885"/>
      <c r="DD55" s="885"/>
      <c r="DE55" s="885"/>
      <c r="DF55" s="885"/>
      <c r="DG55" s="885"/>
      <c r="DH55" s="885"/>
      <c r="DI55" s="885"/>
      <c r="DJ55" s="885"/>
      <c r="DK55" s="885"/>
      <c r="DL55" s="885"/>
      <c r="DM55" s="885"/>
      <c r="DN55" s="885"/>
      <c r="DO55" s="885"/>
      <c r="DP55" s="885"/>
      <c r="DQ55" s="885"/>
      <c r="DR55" s="885"/>
      <c r="DS55" s="885"/>
      <c r="DT55" s="885"/>
      <c r="DU55" s="885"/>
      <c r="DV55" s="885"/>
      <c r="DW55" s="885"/>
      <c r="DX55" s="885"/>
      <c r="DY55" s="885"/>
      <c r="DZ55" s="885"/>
      <c r="EA55" s="885"/>
      <c r="EB55" s="885"/>
      <c r="EC55" s="885"/>
      <c r="ED55" s="885"/>
      <c r="EE55" s="885"/>
      <c r="EF55" s="885"/>
      <c r="EG55" s="885"/>
      <c r="EH55" s="885"/>
      <c r="EI55" s="885"/>
      <c r="EJ55" s="885"/>
      <c r="EK55" s="885"/>
      <c r="EL55" s="885"/>
      <c r="EM55" s="885"/>
      <c r="EN55" s="885"/>
      <c r="EO55" s="885"/>
      <c r="EP55" s="885"/>
      <c r="EQ55" s="885"/>
      <c r="ER55" s="885"/>
      <c r="ES55" s="885"/>
      <c r="ET55" s="885"/>
      <c r="EU55" s="885"/>
      <c r="EV55" s="885"/>
      <c r="EW55" s="885"/>
      <c r="EX55" s="885"/>
      <c r="EY55" s="885"/>
      <c r="EZ55" s="885"/>
      <c r="FA55" s="885"/>
      <c r="FB55" s="885"/>
      <c r="FC55" s="885"/>
      <c r="FD55" s="885"/>
      <c r="FE55" s="885"/>
      <c r="FF55" s="885"/>
      <c r="FG55" s="885"/>
      <c r="FH55" s="885"/>
      <c r="FI55" s="885"/>
      <c r="FJ55" s="885"/>
      <c r="FK55" s="885"/>
      <c r="FL55" s="885"/>
      <c r="FM55" s="885"/>
      <c r="FN55" s="885"/>
      <c r="FO55" s="885"/>
      <c r="FP55" s="885"/>
      <c r="FQ55" s="885"/>
      <c r="FR55" s="885"/>
      <c r="FS55" s="885"/>
      <c r="FT55" s="885"/>
      <c r="FU55" s="885"/>
      <c r="FV55" s="885"/>
      <c r="FW55" s="885"/>
    </row>
    <row r="56" spans="2:179" x14ac:dyDescent="0.25">
      <c r="B56" s="773"/>
      <c r="C56" s="773"/>
      <c r="D56" s="886"/>
      <c r="E56" s="773"/>
      <c r="F56" s="773"/>
      <c r="G56" s="773"/>
      <c r="H56" s="773"/>
      <c r="I56" s="773"/>
      <c r="J56" s="887"/>
      <c r="K56" s="773"/>
      <c r="L56" s="773"/>
      <c r="M56" s="773"/>
      <c r="N56" s="773"/>
      <c r="O56" s="888"/>
      <c r="P56" s="888"/>
      <c r="Q56" s="888"/>
      <c r="R56" s="888"/>
      <c r="S56" s="773"/>
      <c r="T56" s="773"/>
      <c r="U56" s="889"/>
      <c r="V56" s="773"/>
      <c r="W56" s="773"/>
      <c r="X56" s="773"/>
      <c r="Y56" s="885"/>
      <c r="Z56" s="885"/>
      <c r="AA56" s="885"/>
      <c r="AB56" s="885"/>
      <c r="AC56" s="885"/>
      <c r="AD56" s="885"/>
      <c r="AE56" s="885"/>
      <c r="AF56" s="885"/>
      <c r="AG56" s="885"/>
      <c r="AH56" s="885"/>
      <c r="AI56" s="885"/>
      <c r="AJ56" s="885"/>
      <c r="AK56" s="885"/>
      <c r="AL56" s="885"/>
      <c r="AM56" s="885"/>
      <c r="AN56" s="885"/>
      <c r="AO56" s="885"/>
      <c r="AP56" s="885"/>
      <c r="AQ56" s="885"/>
      <c r="AR56" s="885"/>
      <c r="AS56" s="885"/>
      <c r="AT56" s="885"/>
      <c r="AU56" s="885"/>
      <c r="AV56" s="885"/>
      <c r="AW56" s="885"/>
      <c r="AX56" s="885"/>
      <c r="AY56" s="885"/>
      <c r="AZ56" s="885"/>
      <c r="BA56" s="885"/>
      <c r="BB56" s="885"/>
      <c r="BC56" s="885"/>
      <c r="BD56" s="885"/>
      <c r="BE56" s="885"/>
      <c r="BF56" s="885"/>
      <c r="BG56" s="885"/>
      <c r="BH56" s="885"/>
      <c r="BI56" s="885"/>
      <c r="BJ56" s="885"/>
      <c r="BK56" s="885"/>
      <c r="BL56" s="885"/>
      <c r="BM56" s="885"/>
      <c r="BN56" s="885"/>
      <c r="BO56" s="885"/>
      <c r="BP56" s="885"/>
      <c r="BQ56" s="885"/>
      <c r="BR56" s="885"/>
      <c r="BS56" s="885"/>
      <c r="BT56" s="885"/>
      <c r="BU56" s="885"/>
      <c r="BV56" s="885"/>
      <c r="BW56" s="885"/>
      <c r="BX56" s="885"/>
      <c r="BY56" s="885"/>
      <c r="BZ56" s="885"/>
      <c r="CA56" s="885"/>
      <c r="CB56" s="885"/>
      <c r="CC56" s="885"/>
      <c r="CD56" s="885"/>
      <c r="CE56" s="885"/>
      <c r="CF56" s="885"/>
      <c r="CG56" s="885"/>
      <c r="CH56" s="885"/>
      <c r="CI56" s="885"/>
      <c r="CJ56" s="885"/>
      <c r="CK56" s="885"/>
      <c r="CL56" s="885"/>
      <c r="CM56" s="885"/>
      <c r="CN56" s="885"/>
      <c r="CO56" s="885"/>
      <c r="CP56" s="885"/>
      <c r="CQ56" s="885"/>
      <c r="CR56" s="885"/>
      <c r="CS56" s="885"/>
      <c r="CT56" s="885"/>
      <c r="CU56" s="885"/>
      <c r="CV56" s="885"/>
      <c r="CW56" s="885"/>
      <c r="CX56" s="885"/>
      <c r="CY56" s="885"/>
      <c r="CZ56" s="885"/>
      <c r="DA56" s="885"/>
      <c r="DB56" s="885"/>
      <c r="DC56" s="885"/>
      <c r="DD56" s="885"/>
      <c r="DE56" s="885"/>
      <c r="DF56" s="885"/>
      <c r="DG56" s="885"/>
      <c r="DH56" s="885"/>
      <c r="DI56" s="885"/>
      <c r="DJ56" s="885"/>
      <c r="DK56" s="885"/>
      <c r="DL56" s="885"/>
      <c r="DM56" s="885"/>
      <c r="DN56" s="885"/>
      <c r="DO56" s="885"/>
      <c r="DP56" s="885"/>
      <c r="DQ56" s="885"/>
      <c r="DR56" s="885"/>
      <c r="DS56" s="885"/>
      <c r="DT56" s="885"/>
      <c r="DU56" s="885"/>
      <c r="DV56" s="885"/>
      <c r="DW56" s="885"/>
      <c r="DX56" s="885"/>
      <c r="DY56" s="885"/>
      <c r="DZ56" s="885"/>
      <c r="EA56" s="885"/>
      <c r="EB56" s="885"/>
      <c r="EC56" s="885"/>
      <c r="ED56" s="885"/>
      <c r="EE56" s="885"/>
      <c r="EF56" s="885"/>
      <c r="EG56" s="885"/>
      <c r="EH56" s="885"/>
      <c r="EI56" s="885"/>
      <c r="EJ56" s="885"/>
      <c r="EK56" s="885"/>
      <c r="EL56" s="885"/>
      <c r="EM56" s="885"/>
      <c r="EN56" s="885"/>
      <c r="EO56" s="885"/>
      <c r="EP56" s="885"/>
      <c r="EQ56" s="885"/>
      <c r="ER56" s="885"/>
      <c r="ES56" s="885"/>
      <c r="ET56" s="885"/>
      <c r="EU56" s="885"/>
      <c r="EV56" s="885"/>
      <c r="EW56" s="885"/>
      <c r="EX56" s="885"/>
      <c r="EY56" s="885"/>
      <c r="EZ56" s="885"/>
      <c r="FA56" s="885"/>
      <c r="FB56" s="885"/>
      <c r="FC56" s="885"/>
      <c r="FD56" s="885"/>
      <c r="FE56" s="885"/>
      <c r="FF56" s="885"/>
      <c r="FG56" s="885"/>
      <c r="FH56" s="885"/>
      <c r="FI56" s="885"/>
      <c r="FJ56" s="885"/>
      <c r="FK56" s="885"/>
      <c r="FL56" s="885"/>
      <c r="FM56" s="885"/>
      <c r="FN56" s="885"/>
      <c r="FO56" s="885"/>
      <c r="FP56" s="885"/>
      <c r="FQ56" s="885"/>
      <c r="FR56" s="885"/>
      <c r="FS56" s="885"/>
      <c r="FT56" s="885"/>
      <c r="FU56" s="885"/>
      <c r="FV56" s="885"/>
      <c r="FW56" s="885"/>
    </row>
    <row r="57" spans="2:179" x14ac:dyDescent="0.25">
      <c r="B57" s="773"/>
      <c r="C57" s="773"/>
      <c r="D57" s="886"/>
      <c r="E57" s="773"/>
      <c r="F57" s="773"/>
      <c r="G57" s="773"/>
      <c r="H57" s="773"/>
      <c r="I57" s="773"/>
      <c r="J57" s="887"/>
      <c r="K57" s="773"/>
      <c r="L57" s="773"/>
      <c r="M57" s="773"/>
      <c r="N57" s="773"/>
      <c r="O57" s="888"/>
      <c r="P57" s="888"/>
      <c r="Q57" s="888"/>
      <c r="R57" s="888"/>
      <c r="S57" s="773"/>
      <c r="T57" s="773"/>
      <c r="U57" s="889"/>
      <c r="V57" s="773"/>
      <c r="W57" s="773"/>
      <c r="X57" s="773"/>
      <c r="Y57" s="885"/>
      <c r="Z57" s="885"/>
      <c r="AA57" s="885"/>
      <c r="AB57" s="885"/>
      <c r="AC57" s="885"/>
      <c r="AD57" s="885"/>
      <c r="AE57" s="885"/>
      <c r="AF57" s="885"/>
      <c r="AG57" s="885"/>
      <c r="AH57" s="885"/>
      <c r="AI57" s="885"/>
      <c r="AJ57" s="885"/>
      <c r="AK57" s="885"/>
      <c r="AL57" s="885"/>
      <c r="AM57" s="885"/>
      <c r="AN57" s="885"/>
      <c r="AO57" s="885"/>
      <c r="AP57" s="885"/>
      <c r="AQ57" s="885"/>
      <c r="AR57" s="885"/>
      <c r="AS57" s="885"/>
      <c r="AT57" s="885"/>
      <c r="AU57" s="885"/>
      <c r="AV57" s="885"/>
      <c r="AW57" s="885"/>
      <c r="AX57" s="885"/>
      <c r="AY57" s="885"/>
      <c r="AZ57" s="885"/>
      <c r="BA57" s="885"/>
      <c r="BB57" s="885"/>
      <c r="BC57" s="885"/>
      <c r="BD57" s="885"/>
      <c r="BE57" s="885"/>
      <c r="BF57" s="885"/>
      <c r="BG57" s="885"/>
      <c r="BH57" s="885"/>
      <c r="BI57" s="885"/>
      <c r="BJ57" s="885"/>
      <c r="BK57" s="885"/>
      <c r="BL57" s="885"/>
      <c r="BM57" s="885"/>
      <c r="BN57" s="885"/>
      <c r="BO57" s="885"/>
      <c r="BP57" s="885"/>
      <c r="BQ57" s="885"/>
      <c r="BR57" s="885"/>
      <c r="BS57" s="885"/>
      <c r="BT57" s="885"/>
      <c r="BU57" s="885"/>
      <c r="BV57" s="885"/>
      <c r="BW57" s="885"/>
      <c r="BX57" s="885"/>
      <c r="BY57" s="885"/>
      <c r="BZ57" s="885"/>
      <c r="CA57" s="885"/>
      <c r="CB57" s="885"/>
      <c r="CC57" s="885"/>
      <c r="CD57" s="885"/>
      <c r="CE57" s="885"/>
      <c r="CF57" s="885"/>
      <c r="CG57" s="885"/>
      <c r="CH57" s="885"/>
      <c r="CI57" s="885"/>
      <c r="CJ57" s="885"/>
      <c r="CK57" s="885"/>
      <c r="CL57" s="885"/>
      <c r="CM57" s="885"/>
      <c r="CN57" s="885"/>
      <c r="CO57" s="885"/>
      <c r="CP57" s="885"/>
      <c r="CQ57" s="885"/>
      <c r="CR57" s="885"/>
      <c r="CS57" s="885"/>
      <c r="CT57" s="885"/>
      <c r="CU57" s="885"/>
      <c r="CV57" s="885"/>
      <c r="CW57" s="885"/>
      <c r="CX57" s="885"/>
      <c r="CY57" s="885"/>
      <c r="CZ57" s="885"/>
      <c r="DA57" s="885"/>
      <c r="DB57" s="885"/>
      <c r="DC57" s="885"/>
      <c r="DD57" s="885"/>
      <c r="DE57" s="885"/>
      <c r="DF57" s="885"/>
      <c r="DG57" s="885"/>
      <c r="DH57" s="885"/>
      <c r="DI57" s="885"/>
      <c r="DJ57" s="885"/>
      <c r="DK57" s="885"/>
      <c r="DL57" s="885"/>
      <c r="DM57" s="885"/>
      <c r="DN57" s="885"/>
      <c r="DO57" s="885"/>
      <c r="DP57" s="885"/>
      <c r="DQ57" s="885"/>
      <c r="DR57" s="885"/>
      <c r="DS57" s="885"/>
      <c r="DT57" s="885"/>
      <c r="DU57" s="885"/>
      <c r="DV57" s="885"/>
      <c r="DW57" s="885"/>
      <c r="DX57" s="885"/>
      <c r="DY57" s="885"/>
      <c r="DZ57" s="885"/>
      <c r="EA57" s="885"/>
      <c r="EB57" s="885"/>
      <c r="EC57" s="885"/>
      <c r="ED57" s="885"/>
      <c r="EE57" s="885"/>
      <c r="EF57" s="885"/>
      <c r="EG57" s="885"/>
      <c r="EH57" s="885"/>
      <c r="EI57" s="885"/>
      <c r="EJ57" s="885"/>
      <c r="EK57" s="885"/>
      <c r="EL57" s="885"/>
      <c r="EM57" s="885"/>
      <c r="EN57" s="885"/>
      <c r="EO57" s="885"/>
      <c r="EP57" s="885"/>
      <c r="EQ57" s="885"/>
      <c r="ER57" s="885"/>
      <c r="ES57" s="885"/>
      <c r="ET57" s="885"/>
      <c r="EU57" s="885"/>
      <c r="EV57" s="885"/>
      <c r="EW57" s="885"/>
      <c r="EX57" s="885"/>
      <c r="EY57" s="885"/>
      <c r="EZ57" s="885"/>
      <c r="FA57" s="885"/>
      <c r="FB57" s="885"/>
      <c r="FC57" s="885"/>
      <c r="FD57" s="885"/>
      <c r="FE57" s="885"/>
      <c r="FF57" s="885"/>
      <c r="FG57" s="885"/>
      <c r="FH57" s="885"/>
      <c r="FI57" s="885"/>
      <c r="FJ57" s="885"/>
      <c r="FK57" s="885"/>
      <c r="FL57" s="885"/>
      <c r="FM57" s="885"/>
      <c r="FN57" s="885"/>
      <c r="FO57" s="885"/>
      <c r="FP57" s="885"/>
      <c r="FQ57" s="885"/>
      <c r="FR57" s="885"/>
      <c r="FS57" s="885"/>
      <c r="FT57" s="885"/>
      <c r="FU57" s="885"/>
      <c r="FV57" s="885"/>
      <c r="FW57" s="885"/>
    </row>
    <row r="58" spans="2:179" x14ac:dyDescent="0.25">
      <c r="B58" s="773"/>
      <c r="C58" s="773"/>
      <c r="D58" s="886"/>
      <c r="E58" s="773"/>
      <c r="F58" s="773"/>
      <c r="G58" s="773"/>
      <c r="H58" s="773"/>
      <c r="I58" s="773"/>
      <c r="J58" s="887"/>
      <c r="K58" s="773"/>
      <c r="L58" s="773"/>
      <c r="M58" s="773"/>
      <c r="N58" s="773"/>
      <c r="O58" s="888"/>
      <c r="P58" s="888"/>
      <c r="Q58" s="888"/>
      <c r="R58" s="888"/>
      <c r="S58" s="773"/>
      <c r="T58" s="773"/>
      <c r="U58" s="889"/>
      <c r="V58" s="773"/>
      <c r="W58" s="773"/>
      <c r="X58" s="773"/>
      <c r="Y58" s="885"/>
      <c r="Z58" s="885"/>
      <c r="AA58" s="885"/>
      <c r="AB58" s="885"/>
      <c r="AC58" s="885"/>
      <c r="AD58" s="885"/>
      <c r="AE58" s="885"/>
      <c r="AF58" s="885"/>
      <c r="AG58" s="885"/>
      <c r="AH58" s="885"/>
      <c r="AI58" s="885"/>
      <c r="AJ58" s="885"/>
      <c r="AK58" s="885"/>
      <c r="AL58" s="885"/>
      <c r="AM58" s="885"/>
      <c r="AN58" s="885"/>
      <c r="AO58" s="885"/>
      <c r="AP58" s="885"/>
      <c r="AQ58" s="885"/>
      <c r="AR58" s="885"/>
      <c r="AS58" s="885"/>
      <c r="AT58" s="885"/>
      <c r="AU58" s="885"/>
      <c r="AV58" s="885"/>
      <c r="AW58" s="885"/>
      <c r="AX58" s="885"/>
      <c r="AY58" s="885"/>
      <c r="AZ58" s="885"/>
      <c r="BA58" s="885"/>
      <c r="BB58" s="885"/>
      <c r="BC58" s="885"/>
      <c r="BD58" s="885"/>
      <c r="BE58" s="885"/>
      <c r="BF58" s="885"/>
      <c r="BG58" s="885"/>
      <c r="BH58" s="885"/>
      <c r="BI58" s="885"/>
      <c r="BJ58" s="885"/>
      <c r="BK58" s="885"/>
      <c r="BL58" s="885"/>
      <c r="BM58" s="885"/>
      <c r="BN58" s="885"/>
      <c r="BO58" s="885"/>
      <c r="BP58" s="885"/>
      <c r="BQ58" s="885"/>
      <c r="BR58" s="885"/>
      <c r="BS58" s="885"/>
      <c r="BT58" s="885"/>
      <c r="BU58" s="885"/>
      <c r="BV58" s="885"/>
      <c r="BW58" s="885"/>
      <c r="BX58" s="885"/>
      <c r="BY58" s="885"/>
      <c r="BZ58" s="885"/>
      <c r="CA58" s="885"/>
      <c r="CB58" s="885"/>
      <c r="CC58" s="885"/>
      <c r="CD58" s="885"/>
      <c r="CE58" s="885"/>
      <c r="CF58" s="885"/>
      <c r="CG58" s="885"/>
      <c r="CH58" s="885"/>
      <c r="CI58" s="885"/>
      <c r="CJ58" s="885"/>
      <c r="CK58" s="885"/>
      <c r="CL58" s="885"/>
      <c r="CM58" s="885"/>
      <c r="CN58" s="885"/>
      <c r="CO58" s="885"/>
      <c r="CP58" s="885"/>
      <c r="CQ58" s="885"/>
      <c r="CR58" s="885"/>
      <c r="CS58" s="885"/>
      <c r="CT58" s="885"/>
      <c r="CU58" s="885"/>
      <c r="CV58" s="885"/>
      <c r="CW58" s="885"/>
      <c r="CX58" s="885"/>
      <c r="CY58" s="885"/>
      <c r="CZ58" s="885"/>
      <c r="DA58" s="885"/>
      <c r="DB58" s="885"/>
      <c r="DC58" s="885"/>
      <c r="DD58" s="885"/>
      <c r="DE58" s="885"/>
      <c r="DF58" s="885"/>
      <c r="DG58" s="885"/>
      <c r="DH58" s="885"/>
      <c r="DI58" s="885"/>
      <c r="DJ58" s="885"/>
      <c r="DK58" s="885"/>
      <c r="DL58" s="885"/>
      <c r="DM58" s="885"/>
      <c r="DN58" s="885"/>
      <c r="DO58" s="885"/>
      <c r="DP58" s="885"/>
      <c r="DQ58" s="885"/>
      <c r="DR58" s="885"/>
      <c r="DS58" s="885"/>
      <c r="DT58" s="885"/>
      <c r="DU58" s="885"/>
      <c r="DV58" s="885"/>
      <c r="DW58" s="885"/>
      <c r="DX58" s="885"/>
      <c r="DY58" s="885"/>
      <c r="DZ58" s="885"/>
      <c r="EA58" s="885"/>
      <c r="EB58" s="885"/>
      <c r="EC58" s="885"/>
      <c r="ED58" s="885"/>
      <c r="EE58" s="885"/>
      <c r="EF58" s="885"/>
      <c r="EG58" s="885"/>
      <c r="EH58" s="885"/>
      <c r="EI58" s="885"/>
      <c r="EJ58" s="885"/>
      <c r="EK58" s="885"/>
      <c r="EL58" s="885"/>
      <c r="EM58" s="885"/>
      <c r="EN58" s="885"/>
      <c r="EO58" s="885"/>
      <c r="EP58" s="885"/>
      <c r="EQ58" s="885"/>
      <c r="ER58" s="885"/>
      <c r="ES58" s="885"/>
      <c r="ET58" s="885"/>
      <c r="EU58" s="885"/>
      <c r="EV58" s="885"/>
      <c r="EW58" s="885"/>
      <c r="EX58" s="885"/>
      <c r="EY58" s="885"/>
      <c r="EZ58" s="885"/>
      <c r="FA58" s="885"/>
      <c r="FB58" s="885"/>
      <c r="FC58" s="885"/>
      <c r="FD58" s="885"/>
      <c r="FE58" s="885"/>
      <c r="FF58" s="885"/>
      <c r="FG58" s="885"/>
      <c r="FH58" s="885"/>
      <c r="FI58" s="885"/>
      <c r="FJ58" s="885"/>
      <c r="FK58" s="885"/>
      <c r="FL58" s="885"/>
      <c r="FM58" s="885"/>
      <c r="FN58" s="885"/>
      <c r="FO58" s="885"/>
      <c r="FP58" s="885"/>
      <c r="FQ58" s="885"/>
      <c r="FR58" s="885"/>
      <c r="FS58" s="885"/>
      <c r="FT58" s="885"/>
      <c r="FU58" s="885"/>
      <c r="FV58" s="885"/>
      <c r="FW58" s="885"/>
    </row>
    <row r="59" spans="2:179" x14ac:dyDescent="0.25">
      <c r="B59" s="773"/>
      <c r="C59" s="773"/>
      <c r="D59" s="886"/>
      <c r="E59" s="773"/>
      <c r="F59" s="773"/>
      <c r="G59" s="773"/>
      <c r="H59" s="773"/>
      <c r="I59" s="773"/>
      <c r="J59" s="887"/>
      <c r="K59" s="773"/>
      <c r="L59" s="773"/>
      <c r="M59" s="773"/>
      <c r="N59" s="773"/>
      <c r="O59" s="888"/>
      <c r="P59" s="888"/>
      <c r="Q59" s="888"/>
      <c r="R59" s="888"/>
      <c r="S59" s="773"/>
      <c r="T59" s="773"/>
      <c r="U59" s="889"/>
      <c r="V59" s="773"/>
      <c r="W59" s="773"/>
      <c r="X59" s="773"/>
      <c r="Y59" s="885"/>
      <c r="Z59" s="885"/>
      <c r="AA59" s="885"/>
      <c r="AB59" s="885"/>
      <c r="AC59" s="885"/>
      <c r="AD59" s="885"/>
      <c r="AE59" s="885"/>
      <c r="AF59" s="885"/>
      <c r="AG59" s="885"/>
      <c r="AH59" s="885"/>
      <c r="AI59" s="885"/>
      <c r="AJ59" s="885"/>
      <c r="AK59" s="885"/>
      <c r="AL59" s="885"/>
      <c r="AM59" s="885"/>
      <c r="AN59" s="885"/>
      <c r="AO59" s="885"/>
      <c r="AP59" s="885"/>
      <c r="AQ59" s="885"/>
      <c r="AR59" s="885"/>
      <c r="AS59" s="885"/>
      <c r="AT59" s="885"/>
      <c r="AU59" s="885"/>
      <c r="AV59" s="885"/>
      <c r="AW59" s="885"/>
      <c r="AX59" s="885"/>
      <c r="AY59" s="885"/>
      <c r="AZ59" s="885"/>
      <c r="BA59" s="885"/>
      <c r="BB59" s="885"/>
      <c r="BC59" s="885"/>
      <c r="BD59" s="885"/>
      <c r="BE59" s="885"/>
      <c r="BF59" s="885"/>
      <c r="BG59" s="885"/>
      <c r="BH59" s="885"/>
      <c r="BI59" s="885"/>
      <c r="BJ59" s="885"/>
      <c r="BK59" s="885"/>
      <c r="BL59" s="885"/>
      <c r="BM59" s="885"/>
      <c r="BN59" s="885"/>
      <c r="BO59" s="885"/>
      <c r="BP59" s="885"/>
      <c r="BQ59" s="885"/>
      <c r="BR59" s="885"/>
      <c r="BS59" s="885"/>
      <c r="BT59" s="885"/>
      <c r="BU59" s="885"/>
      <c r="BV59" s="885"/>
      <c r="BW59" s="885"/>
      <c r="BX59" s="885"/>
      <c r="BY59" s="885"/>
      <c r="BZ59" s="885"/>
      <c r="CA59" s="885"/>
      <c r="CB59" s="885"/>
      <c r="CC59" s="885"/>
      <c r="CD59" s="885"/>
      <c r="CE59" s="885"/>
      <c r="CF59" s="885"/>
      <c r="CG59" s="885"/>
      <c r="CH59" s="885"/>
      <c r="CI59" s="885"/>
      <c r="CJ59" s="885"/>
      <c r="CK59" s="885"/>
      <c r="CL59" s="885"/>
      <c r="CM59" s="885"/>
      <c r="CN59" s="885"/>
      <c r="CO59" s="885"/>
      <c r="CP59" s="885"/>
      <c r="CQ59" s="885"/>
      <c r="CR59" s="885"/>
      <c r="CS59" s="885"/>
      <c r="CT59" s="885"/>
      <c r="CU59" s="885"/>
      <c r="CV59" s="885"/>
      <c r="CW59" s="885"/>
      <c r="CX59" s="885"/>
      <c r="CY59" s="885"/>
      <c r="CZ59" s="885"/>
      <c r="DA59" s="885"/>
      <c r="DB59" s="885"/>
      <c r="DC59" s="885"/>
      <c r="DD59" s="885"/>
      <c r="DE59" s="885"/>
      <c r="DF59" s="885"/>
      <c r="DG59" s="885"/>
      <c r="DH59" s="885"/>
      <c r="DI59" s="885"/>
      <c r="DJ59" s="885"/>
      <c r="DK59" s="885"/>
      <c r="DL59" s="885"/>
      <c r="DM59" s="885"/>
      <c r="DN59" s="885"/>
      <c r="DO59" s="885"/>
      <c r="DP59" s="885"/>
      <c r="DQ59" s="885"/>
      <c r="DR59" s="885"/>
      <c r="DS59" s="885"/>
      <c r="DT59" s="885"/>
      <c r="DU59" s="885"/>
      <c r="DV59" s="885"/>
      <c r="DW59" s="885"/>
      <c r="DX59" s="885"/>
      <c r="DY59" s="885"/>
      <c r="DZ59" s="885"/>
      <c r="EA59" s="885"/>
      <c r="EB59" s="885"/>
      <c r="EC59" s="885"/>
      <c r="ED59" s="885"/>
      <c r="EE59" s="885"/>
      <c r="EF59" s="885"/>
      <c r="EG59" s="885"/>
      <c r="EH59" s="885"/>
      <c r="EI59" s="885"/>
      <c r="EJ59" s="885"/>
      <c r="EK59" s="885"/>
      <c r="EL59" s="885"/>
      <c r="EM59" s="885"/>
      <c r="EN59" s="885"/>
      <c r="EO59" s="885"/>
      <c r="EP59" s="885"/>
      <c r="EQ59" s="885"/>
      <c r="ER59" s="885"/>
      <c r="ES59" s="885"/>
      <c r="ET59" s="885"/>
      <c r="EU59" s="885"/>
      <c r="EV59" s="885"/>
      <c r="EW59" s="885"/>
      <c r="EX59" s="885"/>
      <c r="EY59" s="885"/>
      <c r="EZ59" s="885"/>
      <c r="FA59" s="885"/>
      <c r="FB59" s="885"/>
      <c r="FC59" s="885"/>
      <c r="FD59" s="885"/>
      <c r="FE59" s="885"/>
      <c r="FF59" s="885"/>
      <c r="FG59" s="885"/>
      <c r="FH59" s="885"/>
      <c r="FI59" s="885"/>
      <c r="FJ59" s="885"/>
      <c r="FK59" s="885"/>
      <c r="FL59" s="885"/>
      <c r="FM59" s="885"/>
      <c r="FN59" s="885"/>
      <c r="FO59" s="885"/>
      <c r="FP59" s="885"/>
      <c r="FQ59" s="885"/>
      <c r="FR59" s="885"/>
      <c r="FS59" s="885"/>
      <c r="FT59" s="885"/>
      <c r="FU59" s="885"/>
      <c r="FV59" s="885"/>
      <c r="FW59" s="885"/>
    </row>
    <row r="60" spans="2:179" x14ac:dyDescent="0.25">
      <c r="B60" s="773"/>
      <c r="C60" s="773"/>
      <c r="D60" s="886"/>
      <c r="E60" s="773"/>
      <c r="F60" s="773"/>
      <c r="G60" s="773"/>
      <c r="H60" s="773"/>
      <c r="I60" s="773"/>
      <c r="J60" s="887"/>
      <c r="K60" s="773"/>
      <c r="L60" s="773"/>
      <c r="M60" s="773"/>
      <c r="N60" s="773"/>
      <c r="O60" s="888"/>
      <c r="P60" s="888"/>
      <c r="Q60" s="888"/>
      <c r="R60" s="888"/>
      <c r="S60" s="773"/>
      <c r="T60" s="773"/>
      <c r="U60" s="889"/>
      <c r="V60" s="773"/>
      <c r="W60" s="773"/>
      <c r="X60" s="773"/>
      <c r="Y60" s="885"/>
      <c r="Z60" s="885"/>
      <c r="AA60" s="885"/>
      <c r="AB60" s="885"/>
      <c r="AC60" s="885"/>
      <c r="AD60" s="885"/>
      <c r="AE60" s="885"/>
      <c r="AF60" s="885"/>
      <c r="AG60" s="885"/>
      <c r="AH60" s="885"/>
      <c r="AI60" s="885"/>
      <c r="AJ60" s="885"/>
      <c r="AK60" s="885"/>
      <c r="AL60" s="885"/>
      <c r="AM60" s="885"/>
      <c r="AN60" s="885"/>
      <c r="AO60" s="885"/>
      <c r="AP60" s="885"/>
      <c r="AQ60" s="885"/>
      <c r="AR60" s="885"/>
      <c r="AS60" s="885"/>
      <c r="AT60" s="885"/>
      <c r="AU60" s="885"/>
      <c r="AV60" s="885"/>
      <c r="AW60" s="885"/>
      <c r="AX60" s="885"/>
      <c r="AY60" s="885"/>
      <c r="AZ60" s="885"/>
      <c r="BA60" s="885"/>
      <c r="BB60" s="885"/>
      <c r="BC60" s="885"/>
      <c r="BD60" s="885"/>
      <c r="BE60" s="885"/>
      <c r="BF60" s="885"/>
      <c r="BG60" s="885"/>
      <c r="BH60" s="885"/>
      <c r="BI60" s="885"/>
      <c r="BJ60" s="885"/>
      <c r="BK60" s="885"/>
      <c r="BL60" s="885"/>
      <c r="BM60" s="885"/>
      <c r="BN60" s="885"/>
      <c r="BO60" s="885"/>
      <c r="BP60" s="885"/>
      <c r="BQ60" s="885"/>
      <c r="BR60" s="885"/>
      <c r="BS60" s="885"/>
      <c r="BT60" s="885"/>
      <c r="BU60" s="885"/>
      <c r="BV60" s="885"/>
      <c r="BW60" s="885"/>
      <c r="BX60" s="885"/>
      <c r="BY60" s="885"/>
      <c r="BZ60" s="885"/>
      <c r="CA60" s="885"/>
      <c r="CB60" s="885"/>
      <c r="CC60" s="885"/>
      <c r="CD60" s="885"/>
      <c r="CE60" s="885"/>
      <c r="CF60" s="885"/>
      <c r="CG60" s="885"/>
      <c r="CH60" s="885"/>
      <c r="CI60" s="885"/>
      <c r="CJ60" s="885"/>
      <c r="CK60" s="885"/>
      <c r="CL60" s="885"/>
      <c r="CM60" s="885"/>
      <c r="CN60" s="885"/>
      <c r="CO60" s="885"/>
      <c r="CP60" s="885"/>
      <c r="CQ60" s="885"/>
      <c r="CR60" s="885"/>
      <c r="CS60" s="885"/>
      <c r="CT60" s="885"/>
      <c r="CU60" s="885"/>
      <c r="CV60" s="885"/>
      <c r="CW60" s="885"/>
      <c r="CX60" s="885"/>
      <c r="CY60" s="885"/>
      <c r="CZ60" s="885"/>
      <c r="DA60" s="885"/>
      <c r="DB60" s="885"/>
      <c r="DC60" s="885"/>
      <c r="DD60" s="885"/>
      <c r="DE60" s="885"/>
      <c r="DF60" s="885"/>
      <c r="DG60" s="885"/>
      <c r="DH60" s="885"/>
      <c r="DI60" s="885"/>
      <c r="DJ60" s="885"/>
      <c r="DK60" s="885"/>
      <c r="DL60" s="885"/>
      <c r="DM60" s="885"/>
      <c r="DN60" s="885"/>
      <c r="DO60" s="885"/>
      <c r="DP60" s="885"/>
      <c r="DQ60" s="885"/>
      <c r="DR60" s="885"/>
      <c r="DS60" s="885"/>
      <c r="DT60" s="885"/>
      <c r="DU60" s="885"/>
      <c r="DV60" s="885"/>
      <c r="DW60" s="885"/>
      <c r="DX60" s="885"/>
      <c r="DY60" s="885"/>
      <c r="DZ60" s="885"/>
      <c r="EA60" s="885"/>
      <c r="EB60" s="885"/>
      <c r="EC60" s="885"/>
      <c r="ED60" s="885"/>
      <c r="EE60" s="885"/>
      <c r="EF60" s="885"/>
      <c r="EG60" s="885"/>
      <c r="EH60" s="885"/>
      <c r="EI60" s="885"/>
      <c r="EJ60" s="885"/>
      <c r="EK60" s="885"/>
      <c r="EL60" s="885"/>
      <c r="EM60" s="885"/>
      <c r="EN60" s="885"/>
      <c r="EO60" s="885"/>
      <c r="EP60" s="885"/>
      <c r="EQ60" s="885"/>
      <c r="ER60" s="885"/>
      <c r="ES60" s="885"/>
      <c r="ET60" s="885"/>
      <c r="EU60" s="885"/>
      <c r="EV60" s="885"/>
      <c r="EW60" s="885"/>
      <c r="EX60" s="885"/>
      <c r="EY60" s="885"/>
      <c r="EZ60" s="885"/>
      <c r="FA60" s="885"/>
      <c r="FB60" s="885"/>
      <c r="FC60" s="885"/>
      <c r="FD60" s="885"/>
      <c r="FE60" s="885"/>
      <c r="FF60" s="885"/>
      <c r="FG60" s="885"/>
      <c r="FH60" s="885"/>
      <c r="FI60" s="885"/>
      <c r="FJ60" s="885"/>
      <c r="FK60" s="885"/>
      <c r="FL60" s="885"/>
      <c r="FM60" s="885"/>
      <c r="FN60" s="885"/>
      <c r="FO60" s="885"/>
      <c r="FP60" s="885"/>
      <c r="FQ60" s="885"/>
      <c r="FR60" s="885"/>
      <c r="FS60" s="885"/>
      <c r="FT60" s="885"/>
      <c r="FU60" s="885"/>
      <c r="FV60" s="885"/>
      <c r="FW60" s="885"/>
    </row>
    <row r="61" spans="2:179" x14ac:dyDescent="0.25">
      <c r="B61" s="773"/>
      <c r="C61" s="773"/>
      <c r="D61" s="886"/>
      <c r="E61" s="773"/>
      <c r="F61" s="773"/>
      <c r="G61" s="773"/>
      <c r="H61" s="773"/>
      <c r="I61" s="773"/>
      <c r="J61" s="887"/>
      <c r="K61" s="773"/>
      <c r="L61" s="773"/>
      <c r="M61" s="773"/>
      <c r="N61" s="773"/>
      <c r="O61" s="888"/>
      <c r="P61" s="888"/>
      <c r="Q61" s="888"/>
      <c r="R61" s="888"/>
      <c r="S61" s="773"/>
      <c r="T61" s="773"/>
      <c r="U61" s="889"/>
      <c r="V61" s="773"/>
      <c r="W61" s="773"/>
      <c r="X61" s="773"/>
      <c r="Y61" s="885"/>
      <c r="Z61" s="885"/>
      <c r="AA61" s="885"/>
      <c r="AB61" s="885"/>
      <c r="AC61" s="885"/>
      <c r="AD61" s="885"/>
      <c r="AE61" s="885"/>
      <c r="AF61" s="885"/>
      <c r="AG61" s="885"/>
      <c r="AH61" s="885"/>
      <c r="AI61" s="885"/>
      <c r="AJ61" s="885"/>
      <c r="AK61" s="885"/>
      <c r="AL61" s="885"/>
      <c r="AM61" s="885"/>
      <c r="AN61" s="885"/>
      <c r="AO61" s="885"/>
      <c r="AP61" s="885"/>
      <c r="AQ61" s="885"/>
      <c r="AR61" s="885"/>
      <c r="AS61" s="885"/>
      <c r="AT61" s="885"/>
      <c r="AU61" s="885"/>
      <c r="AV61" s="885"/>
      <c r="AW61" s="885"/>
      <c r="AX61" s="885"/>
      <c r="AY61" s="885"/>
      <c r="AZ61" s="885"/>
      <c r="BA61" s="885"/>
      <c r="BB61" s="885"/>
      <c r="BC61" s="885"/>
      <c r="BD61" s="885"/>
      <c r="BE61" s="885"/>
      <c r="BF61" s="885"/>
      <c r="BG61" s="885"/>
      <c r="BH61" s="885"/>
      <c r="BI61" s="885"/>
      <c r="BJ61" s="885"/>
      <c r="BK61" s="885"/>
      <c r="BL61" s="885"/>
      <c r="BM61" s="885"/>
      <c r="BN61" s="885"/>
      <c r="BO61" s="885"/>
      <c r="BP61" s="885"/>
      <c r="BQ61" s="885"/>
      <c r="BR61" s="885"/>
      <c r="BS61" s="885"/>
      <c r="BT61" s="885"/>
      <c r="BU61" s="885"/>
      <c r="BV61" s="885"/>
      <c r="BW61" s="885"/>
      <c r="BX61" s="885"/>
      <c r="BY61" s="885"/>
      <c r="BZ61" s="885"/>
      <c r="CA61" s="885"/>
      <c r="CB61" s="885"/>
      <c r="CC61" s="885"/>
      <c r="CD61" s="885"/>
      <c r="CE61" s="885"/>
      <c r="CF61" s="885"/>
      <c r="CG61" s="885"/>
      <c r="CH61" s="885"/>
      <c r="CI61" s="885"/>
      <c r="CJ61" s="885"/>
      <c r="CK61" s="885"/>
      <c r="CL61" s="885"/>
      <c r="CM61" s="885"/>
      <c r="CN61" s="885"/>
      <c r="CO61" s="885"/>
      <c r="CP61" s="885"/>
      <c r="CQ61" s="885"/>
      <c r="CR61" s="885"/>
      <c r="CS61" s="885"/>
      <c r="CT61" s="885"/>
      <c r="CU61" s="885"/>
      <c r="CV61" s="885"/>
      <c r="CW61" s="885"/>
      <c r="CX61" s="885"/>
      <c r="CY61" s="885"/>
      <c r="CZ61" s="885"/>
      <c r="DA61" s="885"/>
      <c r="DB61" s="885"/>
      <c r="DC61" s="885"/>
      <c r="DD61" s="885"/>
      <c r="DE61" s="885"/>
      <c r="DF61" s="885"/>
      <c r="DG61" s="885"/>
      <c r="DH61" s="885"/>
      <c r="DI61" s="885"/>
      <c r="DJ61" s="885"/>
      <c r="DK61" s="885"/>
      <c r="DL61" s="885"/>
      <c r="DM61" s="885"/>
      <c r="DN61" s="885"/>
      <c r="DO61" s="885"/>
      <c r="DP61" s="885"/>
      <c r="DQ61" s="885"/>
      <c r="DR61" s="885"/>
      <c r="DS61" s="885"/>
      <c r="DT61" s="885"/>
      <c r="DU61" s="885"/>
      <c r="DV61" s="885"/>
      <c r="DW61" s="885"/>
      <c r="DX61" s="885"/>
      <c r="DY61" s="885"/>
      <c r="DZ61" s="885"/>
      <c r="EA61" s="885"/>
      <c r="EB61" s="885"/>
      <c r="EC61" s="885"/>
      <c r="ED61" s="885"/>
      <c r="EE61" s="885"/>
      <c r="EF61" s="885"/>
      <c r="EG61" s="885"/>
      <c r="EH61" s="885"/>
      <c r="EI61" s="885"/>
      <c r="EJ61" s="885"/>
      <c r="EK61" s="885"/>
      <c r="EL61" s="885"/>
      <c r="EM61" s="885"/>
      <c r="EN61" s="885"/>
      <c r="EO61" s="885"/>
      <c r="EP61" s="885"/>
      <c r="EQ61" s="885"/>
      <c r="ER61" s="885"/>
      <c r="ES61" s="885"/>
      <c r="ET61" s="885"/>
      <c r="EU61" s="885"/>
      <c r="EV61" s="885"/>
      <c r="EW61" s="885"/>
      <c r="EX61" s="885"/>
      <c r="EY61" s="885"/>
      <c r="EZ61" s="885"/>
      <c r="FA61" s="885"/>
      <c r="FB61" s="885"/>
      <c r="FC61" s="885"/>
      <c r="FD61" s="885"/>
      <c r="FE61" s="885"/>
      <c r="FF61" s="885"/>
      <c r="FG61" s="885"/>
      <c r="FH61" s="885"/>
      <c r="FI61" s="885"/>
      <c r="FJ61" s="885"/>
      <c r="FK61" s="885"/>
      <c r="FL61" s="885"/>
      <c r="FM61" s="885"/>
      <c r="FN61" s="885"/>
      <c r="FO61" s="885"/>
      <c r="FP61" s="885"/>
      <c r="FQ61" s="885"/>
      <c r="FR61" s="885"/>
      <c r="FS61" s="885"/>
      <c r="FT61" s="885"/>
      <c r="FU61" s="885"/>
      <c r="FV61" s="885"/>
      <c r="FW61" s="885"/>
    </row>
    <row r="62" spans="2:179" x14ac:dyDescent="0.25">
      <c r="B62" s="773"/>
      <c r="C62" s="773"/>
      <c r="D62" s="886"/>
      <c r="E62" s="773"/>
      <c r="F62" s="773"/>
      <c r="G62" s="773"/>
      <c r="H62" s="773"/>
      <c r="I62" s="773"/>
      <c r="J62" s="887"/>
      <c r="K62" s="773"/>
      <c r="L62" s="773"/>
      <c r="M62" s="773"/>
      <c r="N62" s="773"/>
      <c r="O62" s="888"/>
      <c r="P62" s="888"/>
      <c r="Q62" s="888"/>
      <c r="R62" s="888"/>
      <c r="S62" s="773"/>
      <c r="T62" s="773"/>
      <c r="U62" s="889"/>
      <c r="V62" s="773"/>
      <c r="W62" s="773"/>
      <c r="X62" s="773"/>
      <c r="Y62" s="885"/>
      <c r="Z62" s="885"/>
      <c r="AA62" s="885"/>
      <c r="AB62" s="885"/>
      <c r="AC62" s="885"/>
      <c r="AD62" s="885"/>
      <c r="AE62" s="885"/>
      <c r="AF62" s="885"/>
      <c r="AG62" s="885"/>
      <c r="AH62" s="885"/>
      <c r="AI62" s="885"/>
      <c r="AJ62" s="885"/>
      <c r="AK62" s="885"/>
      <c r="AL62" s="885"/>
      <c r="AM62" s="885"/>
      <c r="AN62" s="885"/>
      <c r="AO62" s="885"/>
      <c r="AP62" s="885"/>
      <c r="AQ62" s="885"/>
      <c r="AR62" s="885"/>
      <c r="AS62" s="885"/>
      <c r="AT62" s="885"/>
      <c r="AU62" s="885"/>
      <c r="AV62" s="885"/>
      <c r="AW62" s="885"/>
      <c r="AX62" s="885"/>
      <c r="AY62" s="885"/>
      <c r="AZ62" s="885"/>
      <c r="BA62" s="885"/>
      <c r="BB62" s="885"/>
      <c r="BC62" s="885"/>
      <c r="BD62" s="885"/>
      <c r="BE62" s="885"/>
      <c r="BF62" s="885"/>
      <c r="BG62" s="885"/>
      <c r="BH62" s="885"/>
      <c r="BI62" s="885"/>
      <c r="BJ62" s="885"/>
      <c r="BK62" s="885"/>
      <c r="BL62" s="885"/>
      <c r="BM62" s="885"/>
      <c r="BN62" s="885"/>
      <c r="BO62" s="885"/>
      <c r="BP62" s="885"/>
      <c r="BQ62" s="885"/>
      <c r="BR62" s="885"/>
      <c r="BS62" s="885"/>
      <c r="BT62" s="885"/>
      <c r="BU62" s="885"/>
      <c r="BV62" s="885"/>
      <c r="BW62" s="885"/>
      <c r="BX62" s="885"/>
      <c r="BY62" s="885"/>
      <c r="BZ62" s="885"/>
      <c r="CA62" s="885"/>
      <c r="CB62" s="885"/>
      <c r="CC62" s="885"/>
      <c r="CD62" s="885"/>
      <c r="CE62" s="885"/>
      <c r="CF62" s="885"/>
      <c r="CG62" s="885"/>
      <c r="CH62" s="885"/>
      <c r="CI62" s="885"/>
      <c r="CJ62" s="885"/>
      <c r="CK62" s="885"/>
      <c r="CL62" s="885"/>
      <c r="CM62" s="885"/>
      <c r="CN62" s="885"/>
      <c r="CO62" s="885"/>
      <c r="CP62" s="885"/>
      <c r="CQ62" s="885"/>
      <c r="CR62" s="885"/>
      <c r="CS62" s="885"/>
      <c r="CT62" s="885"/>
      <c r="CU62" s="885"/>
      <c r="CV62" s="885"/>
      <c r="CW62" s="885"/>
      <c r="CX62" s="885"/>
      <c r="CY62" s="885"/>
      <c r="CZ62" s="885"/>
      <c r="DA62" s="885"/>
      <c r="DB62" s="885"/>
      <c r="DC62" s="885"/>
      <c r="DD62" s="885"/>
      <c r="DE62" s="885"/>
      <c r="DF62" s="885"/>
      <c r="DG62" s="885"/>
      <c r="DH62" s="885"/>
      <c r="DI62" s="885"/>
      <c r="DJ62" s="885"/>
      <c r="DK62" s="885"/>
      <c r="DL62" s="885"/>
      <c r="DM62" s="885"/>
      <c r="DN62" s="885"/>
      <c r="DO62" s="885"/>
      <c r="DP62" s="885"/>
      <c r="DQ62" s="885"/>
      <c r="DR62" s="885"/>
      <c r="DS62" s="885"/>
      <c r="DT62" s="885"/>
      <c r="DU62" s="885"/>
      <c r="DV62" s="885"/>
      <c r="DW62" s="885"/>
      <c r="DX62" s="885"/>
      <c r="DY62" s="885"/>
      <c r="DZ62" s="885"/>
      <c r="EA62" s="885"/>
      <c r="EB62" s="885"/>
      <c r="EC62" s="885"/>
      <c r="ED62" s="885"/>
      <c r="EE62" s="885"/>
      <c r="EF62" s="885"/>
      <c r="EG62" s="885"/>
      <c r="EH62" s="885"/>
      <c r="EI62" s="885"/>
      <c r="EJ62" s="885"/>
      <c r="EK62" s="885"/>
      <c r="EL62" s="885"/>
      <c r="EM62" s="885"/>
      <c r="EN62" s="885"/>
      <c r="EO62" s="885"/>
      <c r="EP62" s="885"/>
      <c r="EQ62" s="885"/>
      <c r="ER62" s="885"/>
      <c r="ES62" s="885"/>
      <c r="ET62" s="885"/>
      <c r="EU62" s="885"/>
      <c r="EV62" s="885"/>
      <c r="EW62" s="885"/>
      <c r="EX62" s="885"/>
      <c r="EY62" s="885"/>
      <c r="EZ62" s="885"/>
      <c r="FA62" s="885"/>
      <c r="FB62" s="885"/>
      <c r="FC62" s="885"/>
      <c r="FD62" s="885"/>
      <c r="FE62" s="885"/>
      <c r="FF62" s="885"/>
      <c r="FG62" s="885"/>
      <c r="FH62" s="885"/>
      <c r="FI62" s="885"/>
      <c r="FJ62" s="885"/>
      <c r="FK62" s="885"/>
      <c r="FL62" s="885"/>
      <c r="FM62" s="885"/>
      <c r="FN62" s="885"/>
      <c r="FO62" s="885"/>
      <c r="FP62" s="885"/>
      <c r="FQ62" s="885"/>
      <c r="FR62" s="885"/>
      <c r="FS62" s="885"/>
      <c r="FT62" s="885"/>
      <c r="FU62" s="885"/>
      <c r="FV62" s="885"/>
      <c r="FW62" s="885"/>
    </row>
    <row r="63" spans="2:179" x14ac:dyDescent="0.25">
      <c r="B63" s="773"/>
      <c r="C63" s="773"/>
      <c r="D63" s="886"/>
      <c r="E63" s="773"/>
      <c r="F63" s="773"/>
      <c r="G63" s="773"/>
      <c r="H63" s="773"/>
      <c r="I63" s="773"/>
      <c r="J63" s="887"/>
      <c r="K63" s="773"/>
      <c r="L63" s="773"/>
      <c r="M63" s="773"/>
      <c r="N63" s="773"/>
      <c r="O63" s="888"/>
      <c r="P63" s="888"/>
      <c r="Q63" s="888"/>
      <c r="R63" s="888"/>
      <c r="S63" s="773"/>
      <c r="T63" s="773"/>
      <c r="U63" s="889"/>
      <c r="V63" s="773"/>
      <c r="W63" s="773"/>
      <c r="X63" s="773"/>
      <c r="Y63" s="885"/>
      <c r="Z63" s="885"/>
      <c r="AA63" s="885"/>
      <c r="AB63" s="885"/>
      <c r="AC63" s="885"/>
      <c r="AD63" s="885"/>
      <c r="AE63" s="885"/>
      <c r="AF63" s="885"/>
      <c r="AG63" s="885"/>
      <c r="AH63" s="885"/>
      <c r="AI63" s="885"/>
      <c r="AJ63" s="885"/>
      <c r="AK63" s="885"/>
      <c r="AL63" s="885"/>
      <c r="AM63" s="885"/>
      <c r="AN63" s="885"/>
      <c r="AO63" s="885"/>
      <c r="AP63" s="885"/>
      <c r="AQ63" s="885"/>
      <c r="AR63" s="885"/>
      <c r="AS63" s="885"/>
      <c r="AT63" s="885"/>
      <c r="AU63" s="885"/>
      <c r="AV63" s="885"/>
      <c r="AW63" s="885"/>
      <c r="AX63" s="885"/>
      <c r="AY63" s="885"/>
      <c r="AZ63" s="885"/>
      <c r="BA63" s="885"/>
      <c r="BB63" s="885"/>
      <c r="BC63" s="885"/>
      <c r="BD63" s="885"/>
      <c r="BE63" s="885"/>
      <c r="BF63" s="885"/>
      <c r="BG63" s="885"/>
      <c r="BH63" s="885"/>
      <c r="BI63" s="885"/>
      <c r="BJ63" s="885"/>
      <c r="BK63" s="885"/>
      <c r="BL63" s="885"/>
      <c r="BM63" s="885"/>
      <c r="BN63" s="885"/>
      <c r="BO63" s="885"/>
      <c r="BP63" s="885"/>
      <c r="BQ63" s="885"/>
      <c r="BR63" s="885"/>
      <c r="BS63" s="885"/>
      <c r="BT63" s="885"/>
      <c r="BU63" s="885"/>
      <c r="BV63" s="885"/>
      <c r="BW63" s="885"/>
      <c r="BX63" s="885"/>
      <c r="BY63" s="885"/>
      <c r="BZ63" s="885"/>
      <c r="CA63" s="885"/>
      <c r="CB63" s="885"/>
      <c r="CC63" s="885"/>
      <c r="CD63" s="885"/>
      <c r="CE63" s="885"/>
      <c r="CF63" s="885"/>
      <c r="CG63" s="885"/>
      <c r="CH63" s="885"/>
      <c r="CI63" s="885"/>
      <c r="CJ63" s="885"/>
      <c r="CK63" s="885"/>
      <c r="CL63" s="885"/>
      <c r="CM63" s="885"/>
      <c r="CN63" s="885"/>
      <c r="CO63" s="885"/>
      <c r="CP63" s="885"/>
      <c r="CQ63" s="885"/>
      <c r="CR63" s="885"/>
      <c r="CS63" s="885"/>
      <c r="CT63" s="885"/>
      <c r="CU63" s="885"/>
      <c r="CV63" s="885"/>
      <c r="CW63" s="885"/>
      <c r="CX63" s="885"/>
      <c r="CY63" s="885"/>
      <c r="CZ63" s="885"/>
      <c r="DA63" s="885"/>
      <c r="DB63" s="885"/>
      <c r="DC63" s="885"/>
      <c r="DD63" s="885"/>
      <c r="DE63" s="885"/>
      <c r="DF63" s="885"/>
      <c r="DG63" s="885"/>
      <c r="DH63" s="885"/>
      <c r="DI63" s="885"/>
      <c r="DJ63" s="885"/>
      <c r="DK63" s="885"/>
      <c r="DL63" s="885"/>
      <c r="DM63" s="885"/>
      <c r="DN63" s="885"/>
      <c r="DO63" s="885"/>
      <c r="DP63" s="885"/>
      <c r="DQ63" s="885"/>
      <c r="DR63" s="885"/>
      <c r="DS63" s="885"/>
      <c r="DT63" s="885"/>
      <c r="DU63" s="885"/>
      <c r="DV63" s="885"/>
      <c r="DW63" s="885"/>
      <c r="DX63" s="885"/>
      <c r="DY63" s="885"/>
      <c r="DZ63" s="885"/>
      <c r="EA63" s="885"/>
      <c r="EB63" s="885"/>
      <c r="EC63" s="885"/>
      <c r="ED63" s="885"/>
      <c r="EE63" s="885"/>
      <c r="EF63" s="885"/>
      <c r="EG63" s="885"/>
      <c r="EH63" s="885"/>
      <c r="EI63" s="885"/>
      <c r="EJ63" s="885"/>
      <c r="EK63" s="885"/>
      <c r="EL63" s="885"/>
      <c r="EM63" s="885"/>
      <c r="EN63" s="885"/>
      <c r="EO63" s="885"/>
      <c r="EP63" s="885"/>
      <c r="EQ63" s="885"/>
      <c r="ER63" s="885"/>
      <c r="ES63" s="885"/>
      <c r="ET63" s="885"/>
      <c r="EU63" s="885"/>
      <c r="EV63" s="885"/>
      <c r="EW63" s="885"/>
      <c r="EX63" s="885"/>
      <c r="EY63" s="885"/>
      <c r="EZ63" s="885"/>
      <c r="FA63" s="885"/>
      <c r="FB63" s="885"/>
      <c r="FC63" s="885"/>
      <c r="FD63" s="885"/>
      <c r="FE63" s="885"/>
      <c r="FF63" s="885"/>
      <c r="FG63" s="885"/>
      <c r="FH63" s="885"/>
      <c r="FI63" s="885"/>
      <c r="FJ63" s="885"/>
      <c r="FK63" s="885"/>
      <c r="FL63" s="885"/>
      <c r="FM63" s="885"/>
      <c r="FN63" s="885"/>
      <c r="FO63" s="885"/>
      <c r="FP63" s="885"/>
      <c r="FQ63" s="885"/>
      <c r="FR63" s="885"/>
      <c r="FS63" s="885"/>
      <c r="FT63" s="885"/>
      <c r="FU63" s="885"/>
      <c r="FV63" s="885"/>
      <c r="FW63" s="885"/>
    </row>
    <row r="64" spans="2:179" x14ac:dyDescent="0.25">
      <c r="B64" s="773"/>
      <c r="C64" s="773"/>
      <c r="D64" s="886"/>
      <c r="E64" s="773"/>
      <c r="F64" s="773"/>
      <c r="G64" s="773"/>
      <c r="H64" s="773"/>
      <c r="I64" s="773"/>
      <c r="J64" s="887"/>
      <c r="K64" s="773"/>
      <c r="L64" s="773"/>
      <c r="M64" s="773"/>
      <c r="N64" s="773"/>
      <c r="O64" s="888"/>
      <c r="P64" s="888"/>
      <c r="Q64" s="888"/>
      <c r="R64" s="888"/>
      <c r="S64" s="773"/>
      <c r="T64" s="773"/>
      <c r="U64" s="889"/>
      <c r="V64" s="773"/>
      <c r="W64" s="773"/>
      <c r="X64" s="773"/>
      <c r="Y64" s="885"/>
      <c r="Z64" s="885"/>
      <c r="AA64" s="885"/>
      <c r="AB64" s="885"/>
      <c r="AC64" s="885"/>
      <c r="AD64" s="885"/>
      <c r="AE64" s="885"/>
      <c r="AF64" s="885"/>
      <c r="AG64" s="885"/>
      <c r="AH64" s="885"/>
      <c r="AI64" s="885"/>
      <c r="AJ64" s="885"/>
      <c r="AK64" s="885"/>
      <c r="AL64" s="885"/>
      <c r="AM64" s="885"/>
      <c r="AN64" s="885"/>
      <c r="AO64" s="885"/>
      <c r="AP64" s="885"/>
      <c r="AQ64" s="885"/>
      <c r="AR64" s="885"/>
      <c r="AS64" s="885"/>
      <c r="AT64" s="885"/>
      <c r="AU64" s="885"/>
      <c r="AV64" s="885"/>
      <c r="AW64" s="885"/>
      <c r="AX64" s="885"/>
      <c r="AY64" s="885"/>
      <c r="AZ64" s="885"/>
      <c r="BA64" s="885"/>
      <c r="BB64" s="885"/>
      <c r="BC64" s="885"/>
      <c r="BD64" s="885"/>
      <c r="BE64" s="885"/>
      <c r="BF64" s="885"/>
      <c r="BG64" s="885"/>
      <c r="BH64" s="885"/>
      <c r="BI64" s="885"/>
      <c r="BJ64" s="885"/>
      <c r="BK64" s="885"/>
      <c r="BL64" s="885"/>
      <c r="BM64" s="885"/>
      <c r="BN64" s="885"/>
      <c r="BO64" s="885"/>
      <c r="BP64" s="885"/>
      <c r="BQ64" s="885"/>
      <c r="BR64" s="885"/>
      <c r="BS64" s="885"/>
      <c r="BT64" s="885"/>
      <c r="BU64" s="885"/>
      <c r="BV64" s="885"/>
      <c r="BW64" s="885"/>
      <c r="BX64" s="885"/>
      <c r="BY64" s="885"/>
      <c r="BZ64" s="885"/>
      <c r="CA64" s="885"/>
      <c r="CB64" s="885"/>
      <c r="CC64" s="885"/>
      <c r="CD64" s="885"/>
      <c r="CE64" s="885"/>
      <c r="CF64" s="885"/>
      <c r="CG64" s="885"/>
      <c r="CH64" s="885"/>
      <c r="CI64" s="885"/>
      <c r="CJ64" s="885"/>
      <c r="CK64" s="885"/>
      <c r="CL64" s="885"/>
      <c r="CM64" s="885"/>
      <c r="CN64" s="885"/>
      <c r="CO64" s="885"/>
      <c r="CP64" s="885"/>
      <c r="CQ64" s="885"/>
      <c r="CR64" s="885"/>
      <c r="CS64" s="885"/>
      <c r="CT64" s="885"/>
      <c r="CU64" s="885"/>
      <c r="CV64" s="885"/>
      <c r="CW64" s="885"/>
      <c r="CX64" s="885"/>
      <c r="CY64" s="885"/>
      <c r="CZ64" s="885"/>
      <c r="DA64" s="885"/>
      <c r="DB64" s="885"/>
      <c r="DC64" s="885"/>
      <c r="DD64" s="885"/>
      <c r="DE64" s="885"/>
      <c r="DF64" s="885"/>
      <c r="DG64" s="885"/>
      <c r="DH64" s="885"/>
      <c r="DI64" s="885"/>
      <c r="DJ64" s="885"/>
      <c r="DK64" s="885"/>
      <c r="DL64" s="885"/>
      <c r="DM64" s="885"/>
      <c r="DN64" s="885"/>
      <c r="DO64" s="885"/>
      <c r="DP64" s="885"/>
      <c r="DQ64" s="885"/>
      <c r="DR64" s="885"/>
      <c r="DS64" s="885"/>
      <c r="DT64" s="885"/>
      <c r="DU64" s="885"/>
      <c r="DV64" s="885"/>
      <c r="DW64" s="885"/>
      <c r="DX64" s="885"/>
      <c r="DY64" s="885"/>
      <c r="DZ64" s="885"/>
      <c r="EA64" s="885"/>
      <c r="EB64" s="885"/>
      <c r="EC64" s="885"/>
      <c r="ED64" s="885"/>
      <c r="EE64" s="885"/>
      <c r="EF64" s="885"/>
      <c r="EG64" s="885"/>
      <c r="EH64" s="885"/>
      <c r="EI64" s="885"/>
      <c r="EJ64" s="885"/>
      <c r="EK64" s="885"/>
      <c r="EL64" s="885"/>
      <c r="EM64" s="885"/>
      <c r="EN64" s="885"/>
      <c r="EO64" s="885"/>
      <c r="EP64" s="885"/>
      <c r="EQ64" s="885"/>
      <c r="ER64" s="885"/>
      <c r="ES64" s="885"/>
      <c r="ET64" s="885"/>
      <c r="EU64" s="885"/>
      <c r="EV64" s="885"/>
      <c r="EW64" s="885"/>
      <c r="EX64" s="885"/>
      <c r="EY64" s="885"/>
      <c r="EZ64" s="885"/>
      <c r="FA64" s="885"/>
      <c r="FB64" s="885"/>
      <c r="FC64" s="885"/>
      <c r="FD64" s="885"/>
      <c r="FE64" s="885"/>
      <c r="FF64" s="885"/>
      <c r="FG64" s="885"/>
      <c r="FH64" s="885"/>
      <c r="FI64" s="885"/>
      <c r="FJ64" s="885"/>
      <c r="FK64" s="885"/>
      <c r="FL64" s="885"/>
      <c r="FM64" s="885"/>
      <c r="FN64" s="885"/>
      <c r="FO64" s="885"/>
      <c r="FP64" s="885"/>
      <c r="FQ64" s="885"/>
      <c r="FR64" s="885"/>
      <c r="FS64" s="885"/>
      <c r="FT64" s="885"/>
      <c r="FU64" s="885"/>
      <c r="FV64" s="885"/>
      <c r="FW64" s="885"/>
    </row>
    <row r="65" spans="2:179" x14ac:dyDescent="0.25">
      <c r="B65" s="773"/>
      <c r="C65" s="773"/>
      <c r="D65" s="886"/>
      <c r="E65" s="773"/>
      <c r="F65" s="773"/>
      <c r="G65" s="773"/>
      <c r="H65" s="773"/>
      <c r="I65" s="773"/>
      <c r="J65" s="887"/>
      <c r="K65" s="773"/>
      <c r="L65" s="773"/>
      <c r="M65" s="773"/>
      <c r="N65" s="773"/>
      <c r="O65" s="888"/>
      <c r="P65" s="888"/>
      <c r="Q65" s="888"/>
      <c r="R65" s="888"/>
      <c r="S65" s="773"/>
      <c r="T65" s="773"/>
      <c r="U65" s="889"/>
      <c r="V65" s="773"/>
      <c r="W65" s="773"/>
      <c r="X65" s="773"/>
      <c r="Y65" s="885"/>
      <c r="Z65" s="885"/>
      <c r="AA65" s="885"/>
      <c r="AB65" s="885"/>
      <c r="AC65" s="885"/>
      <c r="AD65" s="885"/>
      <c r="AE65" s="885"/>
      <c r="AF65" s="885"/>
      <c r="AG65" s="885"/>
      <c r="AH65" s="885"/>
      <c r="AI65" s="885"/>
      <c r="AJ65" s="885"/>
      <c r="AK65" s="885"/>
      <c r="AL65" s="885"/>
      <c r="AM65" s="885"/>
      <c r="AN65" s="885"/>
      <c r="AO65" s="885"/>
      <c r="AP65" s="885"/>
      <c r="AQ65" s="885"/>
      <c r="AR65" s="885"/>
      <c r="AS65" s="885"/>
      <c r="AT65" s="885"/>
      <c r="AU65" s="885"/>
      <c r="AV65" s="885"/>
      <c r="AW65" s="885"/>
      <c r="AX65" s="885"/>
      <c r="AY65" s="885"/>
      <c r="AZ65" s="885"/>
      <c r="BA65" s="885"/>
      <c r="BB65" s="885"/>
      <c r="BC65" s="885"/>
      <c r="BD65" s="885"/>
      <c r="BE65" s="885"/>
      <c r="BF65" s="885"/>
      <c r="BG65" s="885"/>
      <c r="BH65" s="885"/>
      <c r="BI65" s="885"/>
      <c r="BJ65" s="885"/>
      <c r="BK65" s="885"/>
      <c r="BL65" s="885"/>
      <c r="BM65" s="885"/>
      <c r="BN65" s="885"/>
      <c r="BO65" s="885"/>
      <c r="BP65" s="885"/>
      <c r="BQ65" s="885"/>
      <c r="BR65" s="885"/>
      <c r="BS65" s="885"/>
      <c r="BT65" s="885"/>
      <c r="BU65" s="885"/>
      <c r="BV65" s="885"/>
      <c r="BW65" s="885"/>
      <c r="BX65" s="885"/>
      <c r="BY65" s="885"/>
      <c r="BZ65" s="885"/>
      <c r="CA65" s="885"/>
      <c r="CB65" s="885"/>
      <c r="CC65" s="885"/>
      <c r="CD65" s="885"/>
      <c r="CE65" s="885"/>
      <c r="CF65" s="885"/>
      <c r="CG65" s="885"/>
      <c r="CH65" s="885"/>
      <c r="CI65" s="885"/>
      <c r="CJ65" s="885"/>
      <c r="CK65" s="885"/>
      <c r="CL65" s="885"/>
      <c r="CM65" s="885"/>
      <c r="CN65" s="885"/>
      <c r="CO65" s="885"/>
      <c r="CP65" s="885"/>
      <c r="CQ65" s="885"/>
      <c r="CR65" s="885"/>
      <c r="CS65" s="885"/>
      <c r="CT65" s="885"/>
      <c r="CU65" s="885"/>
      <c r="CV65" s="885"/>
      <c r="CW65" s="885"/>
      <c r="CX65" s="885"/>
      <c r="CY65" s="885"/>
      <c r="CZ65" s="885"/>
      <c r="DA65" s="885"/>
      <c r="DB65" s="885"/>
      <c r="DC65" s="885"/>
      <c r="DD65" s="885"/>
      <c r="DE65" s="885"/>
      <c r="DF65" s="885"/>
      <c r="DG65" s="885"/>
      <c r="DH65" s="885"/>
      <c r="DI65" s="885"/>
      <c r="DJ65" s="885"/>
      <c r="DK65" s="885"/>
      <c r="DL65" s="885"/>
      <c r="DM65" s="885"/>
      <c r="DN65" s="885"/>
      <c r="DO65" s="885"/>
      <c r="DP65" s="885"/>
      <c r="DQ65" s="885"/>
      <c r="DR65" s="885"/>
      <c r="DS65" s="885"/>
      <c r="DT65" s="885"/>
      <c r="DU65" s="885"/>
      <c r="DV65" s="885"/>
      <c r="DW65" s="885"/>
      <c r="DX65" s="885"/>
      <c r="DY65" s="885"/>
      <c r="DZ65" s="885"/>
      <c r="EA65" s="885"/>
      <c r="EB65" s="885"/>
      <c r="EC65" s="885"/>
      <c r="ED65" s="885"/>
      <c r="EE65" s="885"/>
      <c r="EF65" s="885"/>
      <c r="EG65" s="885"/>
      <c r="EH65" s="885"/>
      <c r="EI65" s="885"/>
      <c r="EJ65" s="885"/>
      <c r="EK65" s="885"/>
      <c r="EL65" s="885"/>
      <c r="EM65" s="885"/>
      <c r="EN65" s="885"/>
      <c r="EO65" s="885"/>
      <c r="EP65" s="885"/>
      <c r="EQ65" s="885"/>
      <c r="ER65" s="885"/>
      <c r="ES65" s="885"/>
      <c r="ET65" s="885"/>
      <c r="EU65" s="885"/>
      <c r="EV65" s="885"/>
      <c r="EW65" s="885"/>
      <c r="EX65" s="885"/>
      <c r="EY65" s="885"/>
      <c r="EZ65" s="885"/>
      <c r="FA65" s="885"/>
      <c r="FB65" s="885"/>
      <c r="FC65" s="885"/>
      <c r="FD65" s="885"/>
      <c r="FE65" s="885"/>
      <c r="FF65" s="885"/>
      <c r="FG65" s="885"/>
      <c r="FH65" s="885"/>
      <c r="FI65" s="885"/>
      <c r="FJ65" s="885"/>
      <c r="FK65" s="885"/>
      <c r="FL65" s="885"/>
      <c r="FM65" s="885"/>
      <c r="FN65" s="885"/>
      <c r="FO65" s="885"/>
      <c r="FP65" s="885"/>
      <c r="FQ65" s="885"/>
      <c r="FR65" s="885"/>
      <c r="FS65" s="885"/>
      <c r="FT65" s="885"/>
      <c r="FU65" s="885"/>
      <c r="FV65" s="885"/>
      <c r="FW65" s="885"/>
    </row>
    <row r="66" spans="2:179" x14ac:dyDescent="0.25">
      <c r="B66" s="773"/>
      <c r="C66" s="773"/>
      <c r="D66" s="886"/>
      <c r="E66" s="773"/>
      <c r="F66" s="773"/>
      <c r="G66" s="773"/>
      <c r="H66" s="773"/>
      <c r="I66" s="773"/>
      <c r="J66" s="887"/>
      <c r="K66" s="773"/>
      <c r="L66" s="773"/>
      <c r="M66" s="773"/>
      <c r="N66" s="773"/>
      <c r="O66" s="888"/>
      <c r="P66" s="888"/>
      <c r="Q66" s="888"/>
      <c r="R66" s="888"/>
      <c r="S66" s="773"/>
      <c r="T66" s="773"/>
      <c r="U66" s="889"/>
      <c r="V66" s="773"/>
      <c r="W66" s="773"/>
      <c r="X66" s="773"/>
      <c r="Y66" s="885"/>
      <c r="Z66" s="885"/>
      <c r="AA66" s="885"/>
      <c r="AB66" s="885"/>
      <c r="AC66" s="885"/>
      <c r="AD66" s="885"/>
      <c r="AE66" s="885"/>
      <c r="AF66" s="885"/>
      <c r="AG66" s="885"/>
      <c r="AH66" s="885"/>
      <c r="AI66" s="885"/>
      <c r="AJ66" s="885"/>
      <c r="AK66" s="885"/>
      <c r="AL66" s="885"/>
      <c r="AM66" s="885"/>
      <c r="AN66" s="885"/>
      <c r="AO66" s="885"/>
      <c r="AP66" s="885"/>
      <c r="AQ66" s="885"/>
      <c r="AR66" s="885"/>
      <c r="AS66" s="885"/>
      <c r="AT66" s="885"/>
      <c r="AU66" s="885"/>
      <c r="AV66" s="885"/>
      <c r="AW66" s="885"/>
      <c r="AX66" s="885"/>
      <c r="AY66" s="885"/>
      <c r="AZ66" s="885"/>
      <c r="BA66" s="885"/>
      <c r="BB66" s="885"/>
      <c r="BC66" s="885"/>
      <c r="BD66" s="885"/>
      <c r="BE66" s="885"/>
      <c r="BF66" s="885"/>
      <c r="BG66" s="885"/>
      <c r="BH66" s="885"/>
      <c r="BI66" s="885"/>
      <c r="BJ66" s="885"/>
      <c r="BK66" s="885"/>
      <c r="BL66" s="885"/>
      <c r="BM66" s="885"/>
      <c r="BN66" s="885"/>
      <c r="BO66" s="885"/>
      <c r="BP66" s="885"/>
      <c r="BQ66" s="885"/>
      <c r="BR66" s="885"/>
      <c r="BS66" s="885"/>
      <c r="BT66" s="885"/>
      <c r="BU66" s="885"/>
      <c r="BV66" s="885"/>
      <c r="BW66" s="885"/>
      <c r="BX66" s="885"/>
      <c r="BY66" s="885"/>
      <c r="BZ66" s="885"/>
      <c r="CA66" s="885"/>
      <c r="CB66" s="885"/>
      <c r="CC66" s="885"/>
      <c r="CD66" s="885"/>
      <c r="CE66" s="885"/>
      <c r="CF66" s="885"/>
      <c r="CG66" s="885"/>
      <c r="CH66" s="885"/>
      <c r="CI66" s="885"/>
      <c r="CJ66" s="885"/>
      <c r="CK66" s="885"/>
      <c r="CL66" s="885"/>
      <c r="CM66" s="885"/>
      <c r="CN66" s="885"/>
      <c r="CO66" s="885"/>
      <c r="CP66" s="885"/>
      <c r="CQ66" s="885"/>
      <c r="CR66" s="885"/>
      <c r="CS66" s="885"/>
      <c r="CT66" s="885"/>
      <c r="CU66" s="885"/>
      <c r="CV66" s="885"/>
      <c r="CW66" s="885"/>
      <c r="CX66" s="885"/>
      <c r="CY66" s="885"/>
      <c r="CZ66" s="885"/>
      <c r="DA66" s="885"/>
      <c r="DB66" s="885"/>
      <c r="DC66" s="885"/>
      <c r="DD66" s="885"/>
      <c r="DE66" s="885"/>
      <c r="DF66" s="885"/>
      <c r="DG66" s="885"/>
      <c r="DH66" s="885"/>
      <c r="DI66" s="885"/>
      <c r="DJ66" s="885"/>
      <c r="DK66" s="885"/>
      <c r="DL66" s="885"/>
      <c r="DM66" s="885"/>
      <c r="DN66" s="885"/>
      <c r="DO66" s="885"/>
      <c r="DP66" s="885"/>
      <c r="DQ66" s="885"/>
      <c r="DR66" s="885"/>
      <c r="DS66" s="885"/>
      <c r="DT66" s="885"/>
      <c r="DU66" s="885"/>
      <c r="DV66" s="885"/>
      <c r="DW66" s="885"/>
      <c r="DX66" s="885"/>
      <c r="DY66" s="885"/>
      <c r="DZ66" s="885"/>
      <c r="EA66" s="885"/>
      <c r="EB66" s="885"/>
      <c r="EC66" s="885"/>
      <c r="ED66" s="885"/>
      <c r="EE66" s="885"/>
      <c r="EF66" s="885"/>
      <c r="EG66" s="885"/>
      <c r="EH66" s="885"/>
      <c r="EI66" s="885"/>
      <c r="EJ66" s="885"/>
      <c r="EK66" s="885"/>
      <c r="EL66" s="885"/>
      <c r="EM66" s="885"/>
      <c r="EN66" s="885"/>
      <c r="EO66" s="885"/>
      <c r="EP66" s="885"/>
      <c r="EQ66" s="885"/>
      <c r="ER66" s="885"/>
      <c r="ES66" s="885"/>
      <c r="ET66" s="885"/>
      <c r="EU66" s="885"/>
      <c r="EV66" s="885"/>
      <c r="EW66" s="885"/>
      <c r="EX66" s="885"/>
      <c r="EY66" s="885"/>
      <c r="EZ66" s="885"/>
      <c r="FA66" s="885"/>
      <c r="FB66" s="885"/>
      <c r="FC66" s="885"/>
      <c r="FD66" s="885"/>
      <c r="FE66" s="885"/>
      <c r="FF66" s="885"/>
      <c r="FG66" s="885"/>
      <c r="FH66" s="885"/>
      <c r="FI66" s="885"/>
      <c r="FJ66" s="885"/>
      <c r="FK66" s="885"/>
      <c r="FL66" s="885"/>
      <c r="FM66" s="885"/>
      <c r="FN66" s="885"/>
      <c r="FO66" s="885"/>
      <c r="FP66" s="885"/>
      <c r="FQ66" s="885"/>
      <c r="FR66" s="885"/>
      <c r="FS66" s="885"/>
      <c r="FT66" s="885"/>
      <c r="FU66" s="885"/>
      <c r="FV66" s="885"/>
      <c r="FW66" s="885"/>
    </row>
    <row r="67" spans="2:179" x14ac:dyDescent="0.25">
      <c r="B67" s="773"/>
      <c r="C67" s="773"/>
      <c r="D67" s="886"/>
      <c r="E67" s="773"/>
      <c r="F67" s="773"/>
      <c r="G67" s="773"/>
      <c r="H67" s="773"/>
      <c r="I67" s="773"/>
      <c r="J67" s="887"/>
      <c r="K67" s="773"/>
      <c r="L67" s="773"/>
      <c r="M67" s="773"/>
      <c r="N67" s="773"/>
      <c r="O67" s="888"/>
      <c r="P67" s="888"/>
      <c r="Q67" s="888"/>
      <c r="R67" s="888"/>
      <c r="S67" s="773"/>
      <c r="T67" s="773"/>
      <c r="U67" s="889"/>
      <c r="V67" s="773"/>
      <c r="W67" s="773"/>
      <c r="X67" s="773"/>
      <c r="Y67" s="885"/>
      <c r="Z67" s="885"/>
      <c r="AA67" s="885"/>
      <c r="AB67" s="885"/>
      <c r="AC67" s="885"/>
      <c r="AD67" s="885"/>
      <c r="AE67" s="885"/>
      <c r="AF67" s="885"/>
      <c r="AG67" s="885"/>
      <c r="AH67" s="885"/>
      <c r="AI67" s="885"/>
      <c r="AJ67" s="885"/>
      <c r="AK67" s="885"/>
      <c r="AL67" s="885"/>
      <c r="AM67" s="885"/>
      <c r="AN67" s="885"/>
      <c r="AO67" s="885"/>
      <c r="AP67" s="885"/>
      <c r="AQ67" s="885"/>
      <c r="AR67" s="885"/>
      <c r="AS67" s="885"/>
      <c r="AT67" s="885"/>
      <c r="AU67" s="885"/>
      <c r="AV67" s="885"/>
      <c r="AW67" s="885"/>
      <c r="AX67" s="885"/>
      <c r="AY67" s="885"/>
      <c r="AZ67" s="885"/>
      <c r="BA67" s="885"/>
      <c r="BB67" s="885"/>
      <c r="BC67" s="885"/>
      <c r="BD67" s="885"/>
      <c r="BE67" s="885"/>
      <c r="BF67" s="885"/>
      <c r="BG67" s="885"/>
      <c r="BH67" s="885"/>
      <c r="BI67" s="885"/>
      <c r="BJ67" s="885"/>
      <c r="BK67" s="885"/>
      <c r="BL67" s="885"/>
      <c r="BM67" s="885"/>
      <c r="BN67" s="885"/>
      <c r="BO67" s="885"/>
      <c r="BP67" s="885"/>
      <c r="BQ67" s="885"/>
      <c r="BR67" s="885"/>
      <c r="BS67" s="885"/>
      <c r="BT67" s="885"/>
      <c r="BU67" s="885"/>
      <c r="BV67" s="885"/>
      <c r="BW67" s="885"/>
      <c r="BX67" s="885"/>
      <c r="BY67" s="885"/>
      <c r="BZ67" s="885"/>
      <c r="CA67" s="885"/>
      <c r="CB67" s="885"/>
      <c r="CC67" s="885"/>
      <c r="CD67" s="885"/>
      <c r="CE67" s="885"/>
      <c r="CF67" s="885"/>
      <c r="CG67" s="885"/>
      <c r="CH67" s="885"/>
      <c r="CI67" s="885"/>
      <c r="CJ67" s="885"/>
      <c r="CK67" s="885"/>
      <c r="CL67" s="885"/>
      <c r="CM67" s="885"/>
      <c r="CN67" s="885"/>
      <c r="CO67" s="885"/>
      <c r="CP67" s="885"/>
      <c r="CQ67" s="885"/>
      <c r="CR67" s="885"/>
      <c r="CS67" s="885"/>
      <c r="CT67" s="885"/>
      <c r="CU67" s="885"/>
      <c r="CV67" s="885"/>
      <c r="CW67" s="885"/>
      <c r="CX67" s="885"/>
      <c r="CY67" s="885"/>
      <c r="CZ67" s="885"/>
      <c r="DA67" s="885"/>
      <c r="DB67" s="885"/>
      <c r="DC67" s="885"/>
      <c r="DD67" s="885"/>
      <c r="DE67" s="885"/>
      <c r="DF67" s="885"/>
      <c r="DG67" s="885"/>
      <c r="DH67" s="885"/>
      <c r="DI67" s="885"/>
      <c r="DJ67" s="885"/>
      <c r="DK67" s="885"/>
      <c r="DL67" s="885"/>
      <c r="DM67" s="885"/>
      <c r="DN67" s="885"/>
      <c r="DO67" s="885"/>
      <c r="DP67" s="885"/>
      <c r="DQ67" s="885"/>
      <c r="DR67" s="885"/>
      <c r="DS67" s="885"/>
      <c r="DT67" s="885"/>
      <c r="DU67" s="885"/>
      <c r="DV67" s="885"/>
      <c r="DW67" s="885"/>
      <c r="DX67" s="885"/>
      <c r="DY67" s="885"/>
      <c r="DZ67" s="885"/>
      <c r="EA67" s="885"/>
      <c r="EB67" s="885"/>
      <c r="EC67" s="885"/>
      <c r="ED67" s="885"/>
      <c r="EE67" s="885"/>
      <c r="EF67" s="885"/>
      <c r="EG67" s="885"/>
      <c r="EH67" s="885"/>
      <c r="EI67" s="885"/>
      <c r="EJ67" s="885"/>
      <c r="EK67" s="885"/>
      <c r="EL67" s="885"/>
      <c r="EM67" s="885"/>
      <c r="EN67" s="885"/>
      <c r="EO67" s="885"/>
      <c r="EP67" s="885"/>
      <c r="EQ67" s="885"/>
      <c r="ER67" s="885"/>
      <c r="ES67" s="885"/>
      <c r="ET67" s="885"/>
      <c r="EU67" s="885"/>
      <c r="EV67" s="885"/>
      <c r="EW67" s="885"/>
      <c r="EX67" s="885"/>
      <c r="EY67" s="885"/>
      <c r="EZ67" s="885"/>
      <c r="FA67" s="885"/>
      <c r="FB67" s="885"/>
      <c r="FC67" s="885"/>
      <c r="FD67" s="885"/>
      <c r="FE67" s="885"/>
      <c r="FF67" s="885"/>
      <c r="FG67" s="885"/>
      <c r="FH67" s="885"/>
      <c r="FI67" s="885"/>
      <c r="FJ67" s="885"/>
      <c r="FK67" s="885"/>
      <c r="FL67" s="885"/>
      <c r="FM67" s="885"/>
      <c r="FN67" s="885"/>
      <c r="FO67" s="885"/>
      <c r="FP67" s="885"/>
      <c r="FQ67" s="885"/>
      <c r="FR67" s="885"/>
      <c r="FS67" s="885"/>
      <c r="FT67" s="885"/>
      <c r="FU67" s="885"/>
      <c r="FV67" s="885"/>
      <c r="FW67" s="885"/>
    </row>
    <row r="68" spans="2:179" x14ac:dyDescent="0.25">
      <c r="B68" s="773"/>
      <c r="C68" s="773"/>
      <c r="D68" s="886"/>
      <c r="E68" s="773"/>
      <c r="F68" s="773"/>
      <c r="G68" s="773"/>
      <c r="H68" s="773"/>
      <c r="I68" s="773"/>
      <c r="J68" s="887"/>
      <c r="K68" s="773"/>
      <c r="L68" s="773"/>
      <c r="M68" s="773"/>
      <c r="N68" s="773"/>
      <c r="O68" s="888"/>
      <c r="P68" s="888"/>
      <c r="Q68" s="888"/>
      <c r="R68" s="888"/>
      <c r="S68" s="773"/>
      <c r="T68" s="773"/>
      <c r="U68" s="889"/>
      <c r="V68" s="773"/>
      <c r="W68" s="773"/>
      <c r="X68" s="773"/>
      <c r="Y68" s="885"/>
      <c r="Z68" s="885"/>
      <c r="AA68" s="885"/>
      <c r="AB68" s="885"/>
      <c r="AC68" s="885"/>
      <c r="AD68" s="885"/>
      <c r="AE68" s="885"/>
      <c r="AF68" s="885"/>
      <c r="AG68" s="885"/>
      <c r="AH68" s="885"/>
      <c r="AI68" s="885"/>
      <c r="AJ68" s="885"/>
      <c r="AK68" s="885"/>
      <c r="AL68" s="885"/>
      <c r="AM68" s="885"/>
      <c r="AN68" s="885"/>
      <c r="AO68" s="885"/>
      <c r="AP68" s="885"/>
      <c r="AQ68" s="885"/>
      <c r="AR68" s="885"/>
      <c r="AS68" s="885"/>
      <c r="AT68" s="885"/>
      <c r="AU68" s="885"/>
      <c r="AV68" s="885"/>
      <c r="AW68" s="885"/>
      <c r="AX68" s="885"/>
      <c r="AY68" s="885"/>
      <c r="AZ68" s="885"/>
      <c r="BA68" s="885"/>
      <c r="BB68" s="885"/>
      <c r="BC68" s="885"/>
      <c r="BD68" s="885"/>
      <c r="BE68" s="885"/>
      <c r="BF68" s="885"/>
      <c r="BG68" s="885"/>
      <c r="BH68" s="885"/>
      <c r="BI68" s="885"/>
      <c r="BJ68" s="885"/>
      <c r="BK68" s="885"/>
      <c r="BL68" s="885"/>
      <c r="BM68" s="885"/>
      <c r="BN68" s="885"/>
      <c r="BO68" s="885"/>
      <c r="BP68" s="885"/>
      <c r="BQ68" s="885"/>
      <c r="BR68" s="885"/>
      <c r="BS68" s="885"/>
      <c r="BT68" s="885"/>
      <c r="BU68" s="885"/>
      <c r="BV68" s="885"/>
      <c r="BW68" s="885"/>
      <c r="BX68" s="885"/>
      <c r="BY68" s="885"/>
      <c r="BZ68" s="885"/>
      <c r="CA68" s="885"/>
      <c r="CB68" s="885"/>
      <c r="CC68" s="885"/>
      <c r="CD68" s="885"/>
      <c r="CE68" s="885"/>
      <c r="CF68" s="885"/>
      <c r="CG68" s="885"/>
      <c r="CH68" s="885"/>
      <c r="CI68" s="885"/>
      <c r="CJ68" s="885"/>
      <c r="CK68" s="885"/>
      <c r="CL68" s="885"/>
      <c r="CM68" s="885"/>
      <c r="CN68" s="885"/>
      <c r="CO68" s="885"/>
      <c r="CP68" s="885"/>
      <c r="CQ68" s="885"/>
      <c r="CR68" s="885"/>
      <c r="CS68" s="885"/>
      <c r="CT68" s="885"/>
      <c r="CU68" s="885"/>
      <c r="CV68" s="885"/>
      <c r="CW68" s="885"/>
      <c r="CX68" s="885"/>
      <c r="CY68" s="885"/>
      <c r="CZ68" s="885"/>
      <c r="DA68" s="885"/>
      <c r="DB68" s="885"/>
      <c r="DC68" s="885"/>
      <c r="DD68" s="885"/>
      <c r="DE68" s="885"/>
      <c r="DF68" s="885"/>
      <c r="DG68" s="885"/>
      <c r="DH68" s="885"/>
      <c r="DI68" s="885"/>
      <c r="DJ68" s="885"/>
      <c r="DK68" s="885"/>
      <c r="DL68" s="885"/>
      <c r="DM68" s="885"/>
      <c r="DN68" s="885"/>
      <c r="DO68" s="885"/>
      <c r="DP68" s="885"/>
      <c r="DQ68" s="885"/>
      <c r="DR68" s="885"/>
      <c r="DS68" s="885"/>
      <c r="DT68" s="885"/>
      <c r="DU68" s="885"/>
      <c r="DV68" s="885"/>
      <c r="DW68" s="885"/>
      <c r="DX68" s="885"/>
      <c r="DY68" s="885"/>
      <c r="DZ68" s="885"/>
      <c r="EA68" s="885"/>
      <c r="EB68" s="885"/>
      <c r="EC68" s="885"/>
      <c r="ED68" s="885"/>
      <c r="EE68" s="885"/>
      <c r="EF68" s="885"/>
      <c r="EG68" s="885"/>
      <c r="EH68" s="885"/>
      <c r="EI68" s="885"/>
      <c r="EJ68" s="885"/>
      <c r="EK68" s="885"/>
      <c r="EL68" s="885"/>
      <c r="EM68" s="885"/>
      <c r="EN68" s="885"/>
      <c r="EO68" s="885"/>
      <c r="EP68" s="885"/>
      <c r="EQ68" s="885"/>
      <c r="ER68" s="885"/>
      <c r="ES68" s="885"/>
      <c r="ET68" s="885"/>
      <c r="EU68" s="885"/>
      <c r="EV68" s="885"/>
      <c r="EW68" s="885"/>
      <c r="EX68" s="885"/>
      <c r="EY68" s="885"/>
      <c r="EZ68" s="885"/>
      <c r="FA68" s="885"/>
      <c r="FB68" s="885"/>
      <c r="FC68" s="885"/>
      <c r="FD68" s="885"/>
      <c r="FE68" s="885"/>
      <c r="FF68" s="885"/>
      <c r="FG68" s="885"/>
      <c r="FH68" s="885"/>
      <c r="FI68" s="885"/>
      <c r="FJ68" s="885"/>
      <c r="FK68" s="885"/>
      <c r="FL68" s="885"/>
      <c r="FM68" s="885"/>
      <c r="FN68" s="885"/>
      <c r="FO68" s="885"/>
      <c r="FP68" s="885"/>
      <c r="FQ68" s="885"/>
      <c r="FR68" s="885"/>
      <c r="FS68" s="885"/>
      <c r="FT68" s="885"/>
      <c r="FU68" s="885"/>
      <c r="FV68" s="885"/>
      <c r="FW68" s="885"/>
    </row>
    <row r="69" spans="2:179" x14ac:dyDescent="0.25">
      <c r="B69" s="773"/>
      <c r="C69" s="773"/>
      <c r="D69" s="886"/>
      <c r="E69" s="773"/>
      <c r="F69" s="773"/>
      <c r="G69" s="773"/>
      <c r="H69" s="773"/>
      <c r="I69" s="773"/>
      <c r="J69" s="887"/>
      <c r="K69" s="773"/>
      <c r="L69" s="773"/>
      <c r="M69" s="773"/>
      <c r="N69" s="773"/>
      <c r="O69" s="888"/>
      <c r="P69" s="888"/>
      <c r="Q69" s="888"/>
      <c r="R69" s="888"/>
      <c r="S69" s="773"/>
      <c r="T69" s="773"/>
      <c r="U69" s="889"/>
      <c r="V69" s="773"/>
      <c r="W69" s="773"/>
      <c r="X69" s="773"/>
      <c r="Y69" s="885"/>
      <c r="Z69" s="885"/>
      <c r="AA69" s="885"/>
      <c r="AB69" s="885"/>
      <c r="AC69" s="885"/>
      <c r="AD69" s="885"/>
      <c r="AE69" s="885"/>
      <c r="AF69" s="885"/>
      <c r="AG69" s="885"/>
      <c r="AH69" s="885"/>
      <c r="AI69" s="885"/>
      <c r="AJ69" s="885"/>
      <c r="AK69" s="885"/>
      <c r="AL69" s="885"/>
      <c r="AM69" s="885"/>
      <c r="AN69" s="885"/>
      <c r="AO69" s="885"/>
      <c r="AP69" s="885"/>
      <c r="AQ69" s="885"/>
      <c r="AR69" s="885"/>
      <c r="AS69" s="885"/>
      <c r="AT69" s="885"/>
      <c r="AU69" s="885"/>
      <c r="AV69" s="885"/>
      <c r="AW69" s="885"/>
      <c r="AX69" s="885"/>
      <c r="AY69" s="885"/>
      <c r="AZ69" s="885"/>
      <c r="BA69" s="885"/>
      <c r="BB69" s="885"/>
      <c r="BC69" s="885"/>
      <c r="BD69" s="885"/>
      <c r="BE69" s="885"/>
      <c r="BF69" s="885"/>
      <c r="BG69" s="885"/>
      <c r="BH69" s="885"/>
      <c r="BI69" s="885"/>
      <c r="BJ69" s="885"/>
      <c r="BK69" s="885"/>
      <c r="BL69" s="885"/>
      <c r="BM69" s="885"/>
      <c r="BN69" s="885"/>
      <c r="BO69" s="885"/>
      <c r="BP69" s="885"/>
      <c r="BQ69" s="885"/>
      <c r="BR69" s="885"/>
      <c r="BS69" s="885"/>
      <c r="BT69" s="885"/>
      <c r="BU69" s="885"/>
      <c r="BV69" s="885"/>
      <c r="BW69" s="885"/>
      <c r="BX69" s="885"/>
      <c r="BY69" s="885"/>
      <c r="BZ69" s="885"/>
      <c r="CA69" s="885"/>
      <c r="CB69" s="885"/>
      <c r="CC69" s="885"/>
      <c r="CD69" s="885"/>
      <c r="CE69" s="885"/>
      <c r="CF69" s="885"/>
      <c r="CG69" s="885"/>
      <c r="CH69" s="885"/>
      <c r="CI69" s="885"/>
      <c r="CJ69" s="885"/>
      <c r="CK69" s="885"/>
      <c r="CL69" s="885"/>
      <c r="CM69" s="885"/>
      <c r="CN69" s="885"/>
      <c r="CO69" s="885"/>
      <c r="CP69" s="885"/>
      <c r="CQ69" s="885"/>
      <c r="CR69" s="885"/>
      <c r="CS69" s="885"/>
      <c r="CT69" s="885"/>
      <c r="CU69" s="885"/>
      <c r="CV69" s="885"/>
      <c r="CW69" s="885"/>
      <c r="CX69" s="885"/>
      <c r="CY69" s="885"/>
      <c r="CZ69" s="885"/>
      <c r="DA69" s="885"/>
      <c r="DB69" s="885"/>
      <c r="DC69" s="885"/>
      <c r="DD69" s="885"/>
      <c r="DE69" s="885"/>
      <c r="DF69" s="885"/>
      <c r="DG69" s="885"/>
      <c r="DH69" s="885"/>
      <c r="DI69" s="885"/>
      <c r="DJ69" s="885"/>
      <c r="DK69" s="885"/>
      <c r="DL69" s="885"/>
      <c r="DM69" s="885"/>
      <c r="DN69" s="885"/>
      <c r="DO69" s="885"/>
      <c r="DP69" s="885"/>
      <c r="DQ69" s="885"/>
      <c r="DR69" s="885"/>
      <c r="DS69" s="885"/>
      <c r="DT69" s="885"/>
      <c r="DU69" s="885"/>
      <c r="DV69" s="885"/>
      <c r="DW69" s="885"/>
      <c r="DX69" s="885"/>
      <c r="DY69" s="885"/>
      <c r="DZ69" s="885"/>
      <c r="EA69" s="885"/>
      <c r="EB69" s="885"/>
      <c r="EC69" s="885"/>
      <c r="ED69" s="885"/>
      <c r="EE69" s="885"/>
      <c r="EF69" s="885"/>
      <c r="EG69" s="885"/>
      <c r="EH69" s="885"/>
      <c r="EI69" s="885"/>
      <c r="EJ69" s="885"/>
      <c r="EK69" s="885"/>
      <c r="EL69" s="885"/>
      <c r="EM69" s="885"/>
      <c r="EN69" s="885"/>
      <c r="EO69" s="885"/>
      <c r="EP69" s="885"/>
      <c r="EQ69" s="885"/>
      <c r="ER69" s="885"/>
      <c r="ES69" s="885"/>
      <c r="ET69" s="885"/>
      <c r="EU69" s="885"/>
      <c r="EV69" s="885"/>
      <c r="EW69" s="885"/>
      <c r="EX69" s="885"/>
      <c r="EY69" s="885"/>
      <c r="EZ69" s="885"/>
      <c r="FA69" s="885"/>
      <c r="FB69" s="885"/>
      <c r="FC69" s="885"/>
      <c r="FD69" s="885"/>
      <c r="FE69" s="885"/>
      <c r="FF69" s="885"/>
      <c r="FG69" s="885"/>
      <c r="FH69" s="885"/>
      <c r="FI69" s="885"/>
      <c r="FJ69" s="885"/>
      <c r="FK69" s="885"/>
      <c r="FL69" s="885"/>
      <c r="FM69" s="885"/>
      <c r="FN69" s="885"/>
      <c r="FO69" s="885"/>
      <c r="FP69" s="885"/>
      <c r="FQ69" s="885"/>
      <c r="FR69" s="885"/>
      <c r="FS69" s="885"/>
      <c r="FT69" s="885"/>
      <c r="FU69" s="885"/>
      <c r="FV69" s="885"/>
      <c r="FW69" s="885"/>
    </row>
    <row r="70" spans="2:179" x14ac:dyDescent="0.25">
      <c r="B70" s="773"/>
      <c r="C70" s="773"/>
      <c r="D70" s="886"/>
      <c r="E70" s="773"/>
      <c r="F70" s="773"/>
      <c r="G70" s="773"/>
      <c r="H70" s="773"/>
      <c r="I70" s="773"/>
      <c r="J70" s="887"/>
      <c r="K70" s="773"/>
      <c r="L70" s="773"/>
      <c r="M70" s="773"/>
      <c r="N70" s="773"/>
      <c r="O70" s="888"/>
      <c r="P70" s="888"/>
      <c r="Q70" s="888"/>
      <c r="R70" s="888"/>
      <c r="S70" s="773"/>
      <c r="T70" s="773"/>
      <c r="U70" s="889"/>
      <c r="V70" s="773"/>
      <c r="W70" s="773"/>
      <c r="X70" s="773"/>
      <c r="Y70" s="885"/>
      <c r="Z70" s="885"/>
      <c r="AA70" s="885"/>
      <c r="AB70" s="885"/>
      <c r="AC70" s="885"/>
      <c r="AD70" s="885"/>
      <c r="AE70" s="885"/>
      <c r="AF70" s="885"/>
      <c r="AG70" s="885"/>
      <c r="AH70" s="885"/>
      <c r="AI70" s="885"/>
      <c r="AJ70" s="885"/>
      <c r="AK70" s="885"/>
      <c r="AL70" s="885"/>
      <c r="AM70" s="885"/>
      <c r="AN70" s="885"/>
      <c r="AO70" s="885"/>
      <c r="AP70" s="885"/>
      <c r="AQ70" s="885"/>
      <c r="AR70" s="885"/>
      <c r="AS70" s="885"/>
      <c r="AT70" s="885"/>
      <c r="AU70" s="885"/>
      <c r="AV70" s="885"/>
      <c r="AW70" s="885"/>
      <c r="AX70" s="885"/>
      <c r="AY70" s="885"/>
      <c r="AZ70" s="885"/>
      <c r="BA70" s="885"/>
      <c r="BB70" s="885"/>
      <c r="BC70" s="885"/>
      <c r="BD70" s="885"/>
      <c r="BE70" s="885"/>
      <c r="BF70" s="885"/>
      <c r="BG70" s="885"/>
      <c r="BH70" s="885"/>
      <c r="BI70" s="885"/>
      <c r="BJ70" s="885"/>
      <c r="BK70" s="885"/>
      <c r="BL70" s="885"/>
      <c r="BM70" s="885"/>
      <c r="BN70" s="885"/>
      <c r="BO70" s="885"/>
      <c r="BP70" s="885"/>
      <c r="BQ70" s="885"/>
      <c r="BR70" s="885"/>
      <c r="BS70" s="885"/>
      <c r="BT70" s="885"/>
      <c r="BU70" s="885"/>
      <c r="BV70" s="885"/>
      <c r="BW70" s="885"/>
      <c r="BX70" s="885"/>
      <c r="BY70" s="885"/>
      <c r="BZ70" s="885"/>
      <c r="CA70" s="885"/>
      <c r="CB70" s="885"/>
      <c r="CC70" s="885"/>
      <c r="CD70" s="885"/>
      <c r="CE70" s="885"/>
      <c r="CF70" s="885"/>
      <c r="CG70" s="885"/>
      <c r="CH70" s="885"/>
      <c r="CI70" s="885"/>
      <c r="CJ70" s="885"/>
      <c r="CK70" s="885"/>
      <c r="CL70" s="885"/>
      <c r="CM70" s="885"/>
      <c r="CN70" s="885"/>
      <c r="CO70" s="885"/>
      <c r="CP70" s="885"/>
      <c r="CQ70" s="885"/>
      <c r="CR70" s="885"/>
      <c r="CS70" s="885"/>
      <c r="CT70" s="885"/>
      <c r="CU70" s="885"/>
      <c r="CV70" s="885"/>
      <c r="CW70" s="885"/>
      <c r="CX70" s="885"/>
      <c r="CY70" s="885"/>
      <c r="CZ70" s="885"/>
      <c r="DA70" s="885"/>
      <c r="DB70" s="885"/>
      <c r="DC70" s="885"/>
      <c r="DD70" s="885"/>
      <c r="DE70" s="885"/>
      <c r="DF70" s="885"/>
      <c r="DG70" s="885"/>
      <c r="DH70" s="885"/>
      <c r="DI70" s="885"/>
      <c r="DJ70" s="885"/>
      <c r="DK70" s="885"/>
      <c r="DL70" s="885"/>
      <c r="DM70" s="885"/>
      <c r="DN70" s="885"/>
      <c r="DO70" s="885"/>
      <c r="DP70" s="885"/>
      <c r="DQ70" s="885"/>
      <c r="DR70" s="885"/>
      <c r="DS70" s="885"/>
      <c r="DT70" s="885"/>
      <c r="DU70" s="885"/>
      <c r="DV70" s="885"/>
      <c r="DW70" s="885"/>
      <c r="DX70" s="885"/>
      <c r="DY70" s="885"/>
      <c r="DZ70" s="885"/>
      <c r="EA70" s="885"/>
      <c r="EB70" s="885"/>
      <c r="EC70" s="885"/>
      <c r="ED70" s="885"/>
      <c r="EE70" s="885"/>
      <c r="EF70" s="885"/>
      <c r="EG70" s="885"/>
      <c r="EH70" s="885"/>
      <c r="EI70" s="885"/>
      <c r="EJ70" s="885"/>
      <c r="EK70" s="885"/>
      <c r="EL70" s="885"/>
      <c r="EM70" s="885"/>
      <c r="EN70" s="885"/>
      <c r="EO70" s="885"/>
      <c r="EP70" s="885"/>
      <c r="EQ70" s="885"/>
      <c r="ER70" s="885"/>
      <c r="ES70" s="885"/>
      <c r="ET70" s="885"/>
      <c r="EU70" s="885"/>
      <c r="EV70" s="885"/>
      <c r="EW70" s="885"/>
      <c r="EX70" s="885"/>
      <c r="EY70" s="885"/>
      <c r="EZ70" s="885"/>
      <c r="FA70" s="885"/>
      <c r="FB70" s="885"/>
      <c r="FC70" s="885"/>
      <c r="FD70" s="885"/>
      <c r="FE70" s="885"/>
      <c r="FF70" s="885"/>
      <c r="FG70" s="885"/>
      <c r="FH70" s="885"/>
      <c r="FI70" s="885"/>
      <c r="FJ70" s="885"/>
      <c r="FK70" s="885"/>
      <c r="FL70" s="885"/>
      <c r="FM70" s="885"/>
      <c r="FN70" s="885"/>
      <c r="FO70" s="885"/>
      <c r="FP70" s="885"/>
      <c r="FQ70" s="885"/>
      <c r="FR70" s="885"/>
      <c r="FS70" s="885"/>
      <c r="FT70" s="885"/>
      <c r="FU70" s="885"/>
      <c r="FV70" s="885"/>
      <c r="FW70" s="885"/>
    </row>
    <row r="71" spans="2:179" x14ac:dyDescent="0.25">
      <c r="B71" s="773"/>
      <c r="C71" s="773"/>
      <c r="D71" s="886"/>
      <c r="E71" s="773"/>
      <c r="F71" s="773"/>
      <c r="G71" s="773"/>
      <c r="H71" s="773"/>
      <c r="I71" s="773"/>
      <c r="J71" s="887"/>
      <c r="K71" s="773"/>
      <c r="L71" s="773"/>
      <c r="M71" s="773"/>
      <c r="N71" s="773"/>
      <c r="O71" s="888"/>
      <c r="P71" s="888"/>
      <c r="Q71" s="888"/>
      <c r="R71" s="888"/>
      <c r="S71" s="773"/>
      <c r="T71" s="773"/>
      <c r="U71" s="889"/>
      <c r="V71" s="773"/>
      <c r="W71" s="773"/>
      <c r="X71" s="773"/>
      <c r="Y71" s="885"/>
      <c r="Z71" s="885"/>
      <c r="AA71" s="885"/>
      <c r="AB71" s="885"/>
      <c r="AC71" s="885"/>
      <c r="AD71" s="885"/>
      <c r="AE71" s="885"/>
      <c r="AF71" s="885"/>
      <c r="AG71" s="885"/>
      <c r="AH71" s="885"/>
      <c r="AI71" s="885"/>
      <c r="AJ71" s="885"/>
      <c r="AK71" s="885"/>
      <c r="AL71" s="885"/>
      <c r="AM71" s="885"/>
      <c r="AN71" s="885"/>
      <c r="AO71" s="885"/>
      <c r="AP71" s="885"/>
      <c r="AQ71" s="885"/>
      <c r="AR71" s="885"/>
      <c r="AS71" s="885"/>
      <c r="AT71" s="885"/>
      <c r="AU71" s="885"/>
      <c r="AV71" s="885"/>
      <c r="AW71" s="885"/>
      <c r="AX71" s="885"/>
      <c r="AY71" s="885"/>
      <c r="AZ71" s="885"/>
      <c r="BA71" s="885"/>
      <c r="BB71" s="885"/>
      <c r="BC71" s="885"/>
      <c r="BD71" s="885"/>
      <c r="BE71" s="885"/>
      <c r="BF71" s="885"/>
      <c r="BG71" s="885"/>
      <c r="BH71" s="885"/>
      <c r="BI71" s="885"/>
      <c r="BJ71" s="885"/>
      <c r="BK71" s="885"/>
      <c r="BL71" s="885"/>
      <c r="BM71" s="885"/>
      <c r="BN71" s="885"/>
      <c r="BO71" s="885"/>
      <c r="BP71" s="885"/>
      <c r="BQ71" s="885"/>
      <c r="BR71" s="885"/>
      <c r="BS71" s="885"/>
      <c r="BT71" s="885"/>
      <c r="BU71" s="885"/>
      <c r="BV71" s="885"/>
      <c r="BW71" s="885"/>
      <c r="BX71" s="885"/>
      <c r="BY71" s="885"/>
      <c r="BZ71" s="885"/>
      <c r="CA71" s="885"/>
      <c r="CB71" s="885"/>
      <c r="CC71" s="885"/>
      <c r="CD71" s="885"/>
      <c r="CE71" s="885"/>
      <c r="CF71" s="885"/>
      <c r="CG71" s="885"/>
      <c r="CH71" s="885"/>
      <c r="CI71" s="885"/>
      <c r="CJ71" s="885"/>
      <c r="CK71" s="885"/>
      <c r="CL71" s="885"/>
      <c r="CM71" s="885"/>
      <c r="CN71" s="885"/>
      <c r="CO71" s="885"/>
      <c r="CP71" s="885"/>
      <c r="CQ71" s="885"/>
      <c r="CR71" s="885"/>
      <c r="CS71" s="885"/>
      <c r="CT71" s="885"/>
      <c r="CU71" s="885"/>
      <c r="CV71" s="885"/>
      <c r="CW71" s="885"/>
      <c r="CX71" s="885"/>
      <c r="CY71" s="885"/>
      <c r="CZ71" s="885"/>
      <c r="DA71" s="885"/>
      <c r="DB71" s="885"/>
      <c r="DC71" s="885"/>
      <c r="DD71" s="885"/>
      <c r="DE71" s="885"/>
      <c r="DF71" s="885"/>
      <c r="DG71" s="885"/>
      <c r="DH71" s="885"/>
      <c r="DI71" s="885"/>
      <c r="DJ71" s="885"/>
      <c r="DK71" s="885"/>
      <c r="DL71" s="885"/>
      <c r="DM71" s="885"/>
      <c r="DN71" s="885"/>
      <c r="DO71" s="885"/>
      <c r="DP71" s="885"/>
      <c r="DQ71" s="885"/>
      <c r="DR71" s="885"/>
      <c r="DS71" s="885"/>
      <c r="DT71" s="885"/>
      <c r="DU71" s="885"/>
      <c r="DV71" s="885"/>
      <c r="DW71" s="885"/>
      <c r="DX71" s="885"/>
      <c r="DY71" s="885"/>
      <c r="DZ71" s="885"/>
      <c r="EA71" s="885"/>
      <c r="EB71" s="885"/>
      <c r="EC71" s="885"/>
      <c r="ED71" s="885"/>
      <c r="EE71" s="885"/>
      <c r="EF71" s="885"/>
      <c r="EG71" s="885"/>
      <c r="EH71" s="885"/>
      <c r="EI71" s="885"/>
      <c r="EJ71" s="885"/>
      <c r="EK71" s="885"/>
      <c r="EL71" s="885"/>
      <c r="EM71" s="885"/>
      <c r="EN71" s="885"/>
      <c r="EO71" s="885"/>
      <c r="EP71" s="885"/>
      <c r="EQ71" s="885"/>
      <c r="ER71" s="885"/>
      <c r="ES71" s="885"/>
      <c r="ET71" s="885"/>
      <c r="EU71" s="885"/>
      <c r="EV71" s="885"/>
      <c r="EW71" s="885"/>
      <c r="EX71" s="885"/>
      <c r="EY71" s="885"/>
      <c r="EZ71" s="885"/>
      <c r="FA71" s="885"/>
      <c r="FB71" s="885"/>
      <c r="FC71" s="885"/>
      <c r="FD71" s="885"/>
      <c r="FE71" s="885"/>
      <c r="FF71" s="885"/>
      <c r="FG71" s="885"/>
      <c r="FH71" s="885"/>
      <c r="FI71" s="885"/>
      <c r="FJ71" s="885"/>
      <c r="FK71" s="885"/>
      <c r="FL71" s="885"/>
      <c r="FM71" s="885"/>
      <c r="FN71" s="885"/>
      <c r="FO71" s="885"/>
      <c r="FP71" s="885"/>
      <c r="FQ71" s="885"/>
      <c r="FR71" s="885"/>
      <c r="FS71" s="885"/>
      <c r="FT71" s="885"/>
      <c r="FU71" s="885"/>
      <c r="FV71" s="885"/>
      <c r="FW71" s="885"/>
    </row>
    <row r="72" spans="2:179" x14ac:dyDescent="0.25">
      <c r="B72" s="773"/>
      <c r="C72" s="773"/>
      <c r="D72" s="886"/>
      <c r="E72" s="773"/>
      <c r="F72" s="773"/>
      <c r="G72" s="773"/>
      <c r="H72" s="773"/>
      <c r="I72" s="773"/>
      <c r="J72" s="887"/>
      <c r="K72" s="773"/>
      <c r="L72" s="773"/>
      <c r="M72" s="773"/>
      <c r="N72" s="773"/>
      <c r="O72" s="888"/>
      <c r="P72" s="888"/>
      <c r="Q72" s="888"/>
      <c r="R72" s="888"/>
      <c r="S72" s="773"/>
      <c r="T72" s="773"/>
      <c r="U72" s="889"/>
      <c r="V72" s="773"/>
      <c r="W72" s="773"/>
      <c r="X72" s="773"/>
      <c r="Y72" s="885"/>
      <c r="Z72" s="885"/>
      <c r="AA72" s="885"/>
      <c r="AB72" s="885"/>
      <c r="AC72" s="885"/>
      <c r="AD72" s="885"/>
      <c r="AE72" s="885"/>
      <c r="AF72" s="885"/>
      <c r="AG72" s="885"/>
      <c r="AH72" s="885"/>
      <c r="AI72" s="885"/>
      <c r="AJ72" s="885"/>
      <c r="AK72" s="885"/>
      <c r="AL72" s="885"/>
      <c r="AM72" s="885"/>
      <c r="AN72" s="885"/>
      <c r="AO72" s="885"/>
      <c r="AP72" s="885"/>
      <c r="AQ72" s="885"/>
      <c r="AR72" s="885"/>
      <c r="AS72" s="885"/>
      <c r="AT72" s="885"/>
      <c r="AU72" s="885"/>
      <c r="AV72" s="885"/>
      <c r="AW72" s="885"/>
      <c r="AX72" s="885"/>
      <c r="AY72" s="885"/>
      <c r="AZ72" s="885"/>
      <c r="BA72" s="885"/>
      <c r="BB72" s="885"/>
      <c r="BC72" s="885"/>
      <c r="BD72" s="885"/>
      <c r="BE72" s="885"/>
      <c r="BF72" s="885"/>
      <c r="BG72" s="885"/>
      <c r="BH72" s="885"/>
      <c r="BI72" s="885"/>
      <c r="BJ72" s="885"/>
      <c r="BK72" s="885"/>
      <c r="BL72" s="885"/>
      <c r="BM72" s="885"/>
      <c r="BN72" s="885"/>
      <c r="BO72" s="885"/>
      <c r="BP72" s="885"/>
      <c r="BQ72" s="885"/>
      <c r="BR72" s="885"/>
      <c r="BS72" s="885"/>
      <c r="BT72" s="885"/>
      <c r="BU72" s="885"/>
      <c r="BV72" s="885"/>
      <c r="BW72" s="885"/>
      <c r="BX72" s="885"/>
      <c r="BY72" s="885"/>
      <c r="BZ72" s="885"/>
      <c r="CA72" s="885"/>
      <c r="CB72" s="885"/>
      <c r="CC72" s="885"/>
      <c r="CD72" s="885"/>
      <c r="CE72" s="885"/>
      <c r="CF72" s="885"/>
      <c r="CG72" s="885"/>
      <c r="CH72" s="885"/>
      <c r="CI72" s="885"/>
      <c r="CJ72" s="885"/>
      <c r="CK72" s="885"/>
      <c r="CL72" s="885"/>
      <c r="CM72" s="885"/>
      <c r="CN72" s="885"/>
      <c r="CO72" s="885"/>
      <c r="CP72" s="885"/>
      <c r="CQ72" s="885"/>
      <c r="CR72" s="885"/>
      <c r="CS72" s="885"/>
      <c r="CT72" s="885"/>
      <c r="CU72" s="885"/>
      <c r="CV72" s="885"/>
      <c r="CW72" s="885"/>
      <c r="CX72" s="885"/>
      <c r="CY72" s="885"/>
      <c r="CZ72" s="885"/>
      <c r="DA72" s="885"/>
      <c r="DB72" s="885"/>
      <c r="DC72" s="885"/>
      <c r="DD72" s="885"/>
      <c r="DE72" s="885"/>
      <c r="DF72" s="885"/>
      <c r="DG72" s="885"/>
      <c r="DH72" s="885"/>
      <c r="DI72" s="885"/>
      <c r="DJ72" s="885"/>
      <c r="DK72" s="885"/>
      <c r="DL72" s="885"/>
      <c r="DM72" s="885"/>
      <c r="DN72" s="885"/>
      <c r="DO72" s="885"/>
      <c r="DP72" s="885"/>
      <c r="DQ72" s="885"/>
      <c r="DR72" s="885"/>
      <c r="DS72" s="885"/>
      <c r="DT72" s="885"/>
      <c r="DU72" s="885"/>
      <c r="DV72" s="885"/>
      <c r="DW72" s="885"/>
      <c r="DX72" s="885"/>
      <c r="DY72" s="885"/>
      <c r="DZ72" s="885"/>
      <c r="EA72" s="885"/>
      <c r="EB72" s="885"/>
      <c r="EC72" s="885"/>
      <c r="ED72" s="885"/>
      <c r="EE72" s="885"/>
      <c r="EF72" s="885"/>
      <c r="EG72" s="885"/>
      <c r="EH72" s="885"/>
      <c r="EI72" s="885"/>
      <c r="EJ72" s="885"/>
      <c r="EK72" s="885"/>
      <c r="EL72" s="885"/>
      <c r="EM72" s="885"/>
      <c r="EN72" s="885"/>
      <c r="EO72" s="885"/>
      <c r="EP72" s="885"/>
      <c r="EQ72" s="885"/>
      <c r="ER72" s="885"/>
      <c r="ES72" s="885"/>
      <c r="ET72" s="885"/>
      <c r="EU72" s="885"/>
      <c r="EV72" s="885"/>
      <c r="EW72" s="885"/>
      <c r="EX72" s="885"/>
      <c r="EY72" s="885"/>
      <c r="EZ72" s="885"/>
      <c r="FA72" s="885"/>
      <c r="FB72" s="885"/>
      <c r="FC72" s="885"/>
      <c r="FD72" s="885"/>
      <c r="FE72" s="885"/>
      <c r="FF72" s="885"/>
      <c r="FG72" s="885"/>
      <c r="FH72" s="885"/>
      <c r="FI72" s="885"/>
      <c r="FJ72" s="885"/>
      <c r="FK72" s="885"/>
      <c r="FL72" s="885"/>
      <c r="FM72" s="885"/>
      <c r="FN72" s="885"/>
      <c r="FO72" s="885"/>
      <c r="FP72" s="885"/>
      <c r="FQ72" s="885"/>
      <c r="FR72" s="885"/>
      <c r="FS72" s="885"/>
      <c r="FT72" s="885"/>
      <c r="FU72" s="885"/>
      <c r="FV72" s="885"/>
      <c r="FW72" s="885"/>
    </row>
    <row r="73" spans="2:179" x14ac:dyDescent="0.25">
      <c r="B73" s="773"/>
      <c r="C73" s="773"/>
      <c r="D73" s="886"/>
      <c r="E73" s="773"/>
      <c r="F73" s="773"/>
      <c r="G73" s="773"/>
      <c r="H73" s="773"/>
      <c r="I73" s="773"/>
      <c r="J73" s="887"/>
      <c r="K73" s="773"/>
      <c r="L73" s="773"/>
      <c r="M73" s="773"/>
      <c r="N73" s="773"/>
      <c r="O73" s="888"/>
      <c r="P73" s="888"/>
      <c r="Q73" s="888"/>
      <c r="R73" s="888"/>
      <c r="S73" s="773"/>
      <c r="T73" s="773"/>
      <c r="U73" s="889"/>
      <c r="V73" s="773"/>
      <c r="W73" s="773"/>
      <c r="X73" s="773"/>
      <c r="Y73" s="885"/>
      <c r="Z73" s="885"/>
      <c r="AA73" s="885"/>
      <c r="AB73" s="885"/>
      <c r="AC73" s="885"/>
      <c r="AD73" s="885"/>
      <c r="AE73" s="885"/>
      <c r="AF73" s="885"/>
      <c r="AG73" s="885"/>
      <c r="AH73" s="885"/>
      <c r="AI73" s="885"/>
      <c r="AJ73" s="885"/>
      <c r="AK73" s="885"/>
      <c r="AL73" s="885"/>
      <c r="AM73" s="885"/>
      <c r="AN73" s="885"/>
      <c r="AO73" s="885"/>
      <c r="AP73" s="885"/>
      <c r="AQ73" s="885"/>
      <c r="AR73" s="885"/>
      <c r="AS73" s="885"/>
      <c r="AT73" s="885"/>
      <c r="AU73" s="885"/>
      <c r="AV73" s="885"/>
      <c r="AW73" s="885"/>
      <c r="AX73" s="885"/>
      <c r="AY73" s="885"/>
      <c r="AZ73" s="885"/>
      <c r="BA73" s="885"/>
      <c r="BB73" s="885"/>
      <c r="BC73" s="885"/>
      <c r="BD73" s="885"/>
      <c r="BE73" s="885"/>
      <c r="BF73" s="885"/>
      <c r="BG73" s="885"/>
      <c r="BH73" s="885"/>
      <c r="BI73" s="885"/>
      <c r="BJ73" s="885"/>
      <c r="BK73" s="885"/>
      <c r="BL73" s="885"/>
      <c r="BM73" s="885"/>
      <c r="BN73" s="885"/>
      <c r="BO73" s="885"/>
      <c r="BP73" s="885"/>
      <c r="BQ73" s="885"/>
      <c r="BR73" s="885"/>
      <c r="BS73" s="885"/>
      <c r="BT73" s="885"/>
      <c r="BU73" s="885"/>
      <c r="BV73" s="885"/>
      <c r="BW73" s="885"/>
      <c r="BX73" s="885"/>
      <c r="BY73" s="885"/>
      <c r="BZ73" s="885"/>
      <c r="CA73" s="885"/>
      <c r="CB73" s="885"/>
      <c r="CC73" s="885"/>
      <c r="CD73" s="885"/>
      <c r="CE73" s="885"/>
      <c r="CF73" s="885"/>
      <c r="CG73" s="885"/>
      <c r="CH73" s="885"/>
      <c r="CI73" s="885"/>
      <c r="CJ73" s="885"/>
      <c r="CK73" s="885"/>
      <c r="CL73" s="885"/>
      <c r="CM73" s="885"/>
      <c r="CN73" s="885"/>
      <c r="CO73" s="885"/>
      <c r="CP73" s="885"/>
      <c r="CQ73" s="885"/>
      <c r="CR73" s="885"/>
      <c r="CS73" s="885"/>
      <c r="CT73" s="885"/>
      <c r="CU73" s="885"/>
      <c r="CV73" s="885"/>
      <c r="CW73" s="885"/>
      <c r="CX73" s="885"/>
      <c r="CY73" s="885"/>
      <c r="CZ73" s="885"/>
      <c r="DA73" s="885"/>
      <c r="DB73" s="885"/>
      <c r="DC73" s="885"/>
      <c r="DD73" s="885"/>
      <c r="DE73" s="885"/>
      <c r="DF73" s="885"/>
      <c r="DG73" s="885"/>
      <c r="DH73" s="885"/>
      <c r="DI73" s="885"/>
      <c r="DJ73" s="885"/>
      <c r="DK73" s="885"/>
      <c r="DL73" s="885"/>
      <c r="DM73" s="885"/>
      <c r="DN73" s="885"/>
      <c r="DO73" s="885"/>
      <c r="DP73" s="885"/>
      <c r="DQ73" s="885"/>
      <c r="DR73" s="885"/>
      <c r="DS73" s="885"/>
      <c r="DT73" s="885"/>
      <c r="DU73" s="885"/>
      <c r="DV73" s="885"/>
      <c r="DW73" s="885"/>
      <c r="DX73" s="885"/>
      <c r="DY73" s="885"/>
      <c r="DZ73" s="885"/>
      <c r="EA73" s="885"/>
      <c r="EB73" s="885"/>
      <c r="EC73" s="885"/>
      <c r="ED73" s="885"/>
      <c r="EE73" s="885"/>
      <c r="EF73" s="885"/>
      <c r="EG73" s="885"/>
      <c r="EH73" s="885"/>
      <c r="EI73" s="885"/>
      <c r="EJ73" s="885"/>
      <c r="EK73" s="885"/>
      <c r="EL73" s="885"/>
      <c r="EM73" s="885"/>
      <c r="EN73" s="885"/>
      <c r="EO73" s="885"/>
      <c r="EP73" s="885"/>
      <c r="EQ73" s="885"/>
      <c r="ER73" s="885"/>
      <c r="ES73" s="885"/>
      <c r="ET73" s="885"/>
      <c r="EU73" s="885"/>
      <c r="EV73" s="885"/>
      <c r="EW73" s="885"/>
      <c r="EX73" s="885"/>
      <c r="EY73" s="885"/>
      <c r="EZ73" s="885"/>
      <c r="FA73" s="885"/>
      <c r="FB73" s="885"/>
      <c r="FC73" s="885"/>
      <c r="FD73" s="885"/>
      <c r="FE73" s="885"/>
      <c r="FF73" s="885"/>
      <c r="FG73" s="885"/>
      <c r="FH73" s="885"/>
      <c r="FI73" s="885"/>
      <c r="FJ73" s="885"/>
      <c r="FK73" s="885"/>
      <c r="FL73" s="885"/>
      <c r="FM73" s="885"/>
      <c r="FN73" s="885"/>
      <c r="FO73" s="885"/>
      <c r="FP73" s="885"/>
      <c r="FQ73" s="885"/>
      <c r="FR73" s="885"/>
      <c r="FS73" s="885"/>
      <c r="FT73" s="885"/>
      <c r="FU73" s="885"/>
      <c r="FV73" s="885"/>
      <c r="FW73" s="885"/>
    </row>
    <row r="74" spans="2:179" x14ac:dyDescent="0.25">
      <c r="B74" s="773"/>
      <c r="C74" s="773"/>
      <c r="D74" s="886"/>
      <c r="E74" s="773"/>
      <c r="F74" s="773"/>
      <c r="G74" s="773"/>
      <c r="H74" s="773"/>
      <c r="I74" s="773"/>
      <c r="J74" s="887"/>
      <c r="K74" s="773"/>
      <c r="L74" s="773"/>
      <c r="M74" s="773"/>
      <c r="N74" s="773"/>
      <c r="O74" s="888"/>
      <c r="P74" s="888"/>
      <c r="Q74" s="888"/>
      <c r="R74" s="888"/>
      <c r="S74" s="773"/>
      <c r="T74" s="773"/>
      <c r="U74" s="889"/>
      <c r="V74" s="773"/>
      <c r="W74" s="773"/>
      <c r="X74" s="773"/>
      <c r="Y74" s="885"/>
      <c r="Z74" s="885"/>
      <c r="AA74" s="885"/>
      <c r="AB74" s="885"/>
      <c r="AC74" s="885"/>
      <c r="AD74" s="885"/>
      <c r="AE74" s="885"/>
      <c r="AF74" s="885"/>
      <c r="AG74" s="885"/>
      <c r="AH74" s="885"/>
      <c r="AI74" s="885"/>
      <c r="AJ74" s="885"/>
      <c r="AK74" s="885"/>
      <c r="AL74" s="885"/>
      <c r="AM74" s="885"/>
      <c r="AN74" s="885"/>
      <c r="AO74" s="885"/>
      <c r="AP74" s="885"/>
      <c r="AQ74" s="885"/>
      <c r="AR74" s="885"/>
      <c r="AS74" s="885"/>
      <c r="AT74" s="885"/>
      <c r="AU74" s="885"/>
      <c r="AV74" s="885"/>
      <c r="AW74" s="885"/>
      <c r="AX74" s="885"/>
      <c r="AY74" s="885"/>
      <c r="AZ74" s="885"/>
      <c r="BA74" s="885"/>
      <c r="BB74" s="885"/>
      <c r="BC74" s="885"/>
      <c r="BD74" s="885"/>
      <c r="BE74" s="885"/>
      <c r="BF74" s="885"/>
      <c r="BG74" s="885"/>
      <c r="BH74" s="885"/>
      <c r="BI74" s="885"/>
      <c r="BJ74" s="885"/>
      <c r="BK74" s="885"/>
      <c r="BL74" s="885"/>
      <c r="BM74" s="885"/>
      <c r="BN74" s="885"/>
      <c r="BO74" s="885"/>
      <c r="BP74" s="885"/>
      <c r="BQ74" s="885"/>
      <c r="BR74" s="885"/>
      <c r="BS74" s="885"/>
      <c r="BT74" s="885"/>
      <c r="BU74" s="885"/>
      <c r="BV74" s="885"/>
      <c r="BW74" s="885"/>
      <c r="BX74" s="885"/>
      <c r="BY74" s="885"/>
      <c r="BZ74" s="885"/>
      <c r="CA74" s="885"/>
      <c r="CB74" s="885"/>
      <c r="CC74" s="885"/>
      <c r="CD74" s="885"/>
      <c r="CE74" s="885"/>
      <c r="CF74" s="885"/>
      <c r="CG74" s="885"/>
      <c r="CH74" s="885"/>
      <c r="CI74" s="885"/>
      <c r="CJ74" s="885"/>
      <c r="CK74" s="885"/>
      <c r="CL74" s="885"/>
      <c r="CM74" s="885"/>
      <c r="CN74" s="885"/>
      <c r="CO74" s="885"/>
      <c r="CP74" s="885"/>
      <c r="CQ74" s="885"/>
      <c r="CR74" s="885"/>
      <c r="CS74" s="885"/>
      <c r="CT74" s="885"/>
      <c r="CU74" s="885"/>
      <c r="CV74" s="885"/>
      <c r="CW74" s="885"/>
      <c r="CX74" s="885"/>
      <c r="CY74" s="885"/>
      <c r="CZ74" s="885"/>
      <c r="DA74" s="885"/>
      <c r="DB74" s="885"/>
      <c r="DC74" s="885"/>
      <c r="DD74" s="885"/>
      <c r="DE74" s="885"/>
      <c r="DF74" s="885"/>
      <c r="DG74" s="885"/>
      <c r="DH74" s="885"/>
      <c r="DI74" s="885"/>
      <c r="DJ74" s="885"/>
      <c r="DK74" s="885"/>
      <c r="DL74" s="885"/>
      <c r="DM74" s="885"/>
      <c r="DN74" s="885"/>
      <c r="DO74" s="885"/>
      <c r="DP74" s="885"/>
      <c r="DQ74" s="885"/>
      <c r="DR74" s="885"/>
      <c r="DS74" s="885"/>
      <c r="DT74" s="885"/>
      <c r="DU74" s="885"/>
      <c r="DV74" s="885"/>
      <c r="DW74" s="885"/>
      <c r="DX74" s="885"/>
      <c r="DY74" s="885"/>
      <c r="DZ74" s="885"/>
      <c r="EA74" s="885"/>
      <c r="EB74" s="885"/>
      <c r="EC74" s="885"/>
      <c r="ED74" s="885"/>
      <c r="EE74" s="885"/>
      <c r="EF74" s="885"/>
      <c r="EG74" s="885"/>
      <c r="EH74" s="885"/>
      <c r="EI74" s="885"/>
      <c r="EJ74" s="885"/>
      <c r="EK74" s="885"/>
      <c r="EL74" s="885"/>
      <c r="EM74" s="885"/>
      <c r="EN74" s="885"/>
      <c r="EO74" s="885"/>
      <c r="EP74" s="885"/>
      <c r="EQ74" s="885"/>
      <c r="ER74" s="885"/>
      <c r="ES74" s="885"/>
      <c r="ET74" s="885"/>
      <c r="EU74" s="885"/>
      <c r="EV74" s="885"/>
      <c r="EW74" s="885"/>
      <c r="EX74" s="885"/>
      <c r="EY74" s="885"/>
      <c r="EZ74" s="885"/>
      <c r="FA74" s="885"/>
      <c r="FB74" s="885"/>
      <c r="FC74" s="885"/>
      <c r="FD74" s="885"/>
      <c r="FE74" s="885"/>
      <c r="FF74" s="885"/>
      <c r="FG74" s="885"/>
      <c r="FH74" s="885"/>
      <c r="FI74" s="885"/>
      <c r="FJ74" s="885"/>
      <c r="FK74" s="885"/>
      <c r="FL74" s="885"/>
      <c r="FM74" s="885"/>
      <c r="FN74" s="885"/>
      <c r="FO74" s="885"/>
      <c r="FP74" s="885"/>
      <c r="FQ74" s="885"/>
      <c r="FR74" s="885"/>
      <c r="FS74" s="885"/>
      <c r="FT74" s="885"/>
      <c r="FU74" s="885"/>
      <c r="FV74" s="885"/>
      <c r="FW74" s="885"/>
    </row>
    <row r="75" spans="2:179" x14ac:dyDescent="0.25">
      <c r="B75" s="773"/>
      <c r="C75" s="773"/>
      <c r="D75" s="886"/>
      <c r="E75" s="773"/>
      <c r="F75" s="773"/>
      <c r="G75" s="773"/>
      <c r="H75" s="773"/>
      <c r="I75" s="773"/>
      <c r="J75" s="887"/>
      <c r="K75" s="773"/>
      <c r="L75" s="773"/>
      <c r="M75" s="773"/>
      <c r="N75" s="773"/>
      <c r="O75" s="888"/>
      <c r="P75" s="888"/>
      <c r="Q75" s="888"/>
      <c r="R75" s="888"/>
      <c r="S75" s="773"/>
      <c r="T75" s="773"/>
      <c r="U75" s="889"/>
      <c r="V75" s="773"/>
      <c r="W75" s="773"/>
      <c r="X75" s="773"/>
      <c r="Y75" s="885"/>
      <c r="Z75" s="885"/>
      <c r="AA75" s="885"/>
      <c r="AB75" s="885"/>
      <c r="AC75" s="885"/>
      <c r="AD75" s="885"/>
      <c r="AE75" s="885"/>
      <c r="AF75" s="885"/>
      <c r="AG75" s="885"/>
      <c r="AH75" s="885"/>
      <c r="AI75" s="885"/>
      <c r="AJ75" s="885"/>
      <c r="AK75" s="885"/>
      <c r="AL75" s="885"/>
      <c r="AM75" s="885"/>
      <c r="AN75" s="885"/>
      <c r="AO75" s="885"/>
      <c r="AP75" s="885"/>
      <c r="AQ75" s="885"/>
      <c r="AR75" s="885"/>
      <c r="AS75" s="885"/>
      <c r="AT75" s="885"/>
      <c r="AU75" s="885"/>
      <c r="AV75" s="885"/>
      <c r="AW75" s="885"/>
      <c r="AX75" s="885"/>
      <c r="AY75" s="885"/>
      <c r="AZ75" s="885"/>
      <c r="BA75" s="885"/>
      <c r="BB75" s="885"/>
      <c r="BC75" s="885"/>
      <c r="BD75" s="885"/>
      <c r="BE75" s="885"/>
      <c r="BF75" s="885"/>
      <c r="BG75" s="885"/>
      <c r="BH75" s="885"/>
      <c r="BI75" s="885"/>
      <c r="BJ75" s="885"/>
      <c r="BK75" s="885"/>
      <c r="BL75" s="885"/>
      <c r="BM75" s="885"/>
      <c r="BN75" s="885"/>
      <c r="BO75" s="885"/>
      <c r="BP75" s="885"/>
      <c r="BQ75" s="885"/>
      <c r="BR75" s="885"/>
      <c r="BS75" s="885"/>
      <c r="BT75" s="885"/>
      <c r="BU75" s="885"/>
      <c r="BV75" s="885"/>
      <c r="BW75" s="885"/>
      <c r="BX75" s="885"/>
      <c r="BY75" s="885"/>
      <c r="BZ75" s="885"/>
      <c r="CA75" s="885"/>
      <c r="CB75" s="885"/>
      <c r="CC75" s="885"/>
      <c r="CD75" s="885"/>
      <c r="CE75" s="885"/>
      <c r="CF75" s="885"/>
      <c r="CG75" s="885"/>
      <c r="CH75" s="885"/>
      <c r="CI75" s="885"/>
      <c r="CJ75" s="885"/>
      <c r="CK75" s="885"/>
      <c r="CL75" s="885"/>
      <c r="CM75" s="885"/>
      <c r="CN75" s="885"/>
      <c r="CO75" s="885"/>
      <c r="CP75" s="885"/>
      <c r="CQ75" s="885"/>
      <c r="CR75" s="885"/>
      <c r="CS75" s="885"/>
      <c r="CT75" s="885"/>
      <c r="CU75" s="885"/>
      <c r="CV75" s="885"/>
      <c r="CW75" s="885"/>
      <c r="CX75" s="885"/>
      <c r="CY75" s="885"/>
      <c r="CZ75" s="885"/>
      <c r="DA75" s="885"/>
      <c r="DB75" s="885"/>
      <c r="DC75" s="885"/>
      <c r="DD75" s="885"/>
      <c r="DE75" s="885"/>
      <c r="DF75" s="885"/>
      <c r="DG75" s="885"/>
      <c r="DH75" s="885"/>
      <c r="DI75" s="885"/>
      <c r="DJ75" s="885"/>
      <c r="DK75" s="885"/>
      <c r="DL75" s="885"/>
      <c r="DM75" s="885"/>
      <c r="DN75" s="885"/>
      <c r="DO75" s="885"/>
      <c r="DP75" s="885"/>
      <c r="DQ75" s="885"/>
      <c r="DR75" s="885"/>
      <c r="DS75" s="885"/>
      <c r="DT75" s="885"/>
      <c r="DU75" s="885"/>
      <c r="DV75" s="885"/>
      <c r="DW75" s="885"/>
      <c r="DX75" s="885"/>
      <c r="DY75" s="885"/>
      <c r="DZ75" s="885"/>
      <c r="EA75" s="885"/>
      <c r="EB75" s="885"/>
      <c r="EC75" s="885"/>
      <c r="ED75" s="885"/>
      <c r="EE75" s="885"/>
      <c r="EF75" s="885"/>
      <c r="EG75" s="885"/>
      <c r="EH75" s="885"/>
      <c r="EI75" s="885"/>
      <c r="EJ75" s="885"/>
      <c r="EK75" s="885"/>
      <c r="EL75" s="885"/>
      <c r="EM75" s="885"/>
      <c r="EN75" s="885"/>
      <c r="EO75" s="885"/>
      <c r="EP75" s="885"/>
      <c r="EQ75" s="885"/>
      <c r="ER75" s="885"/>
      <c r="ES75" s="885"/>
      <c r="ET75" s="885"/>
      <c r="EU75" s="885"/>
      <c r="EV75" s="885"/>
      <c r="EW75" s="885"/>
      <c r="EX75" s="885"/>
      <c r="EY75" s="885"/>
      <c r="EZ75" s="885"/>
      <c r="FA75" s="885"/>
      <c r="FB75" s="885"/>
      <c r="FC75" s="885"/>
      <c r="FD75" s="885"/>
      <c r="FE75" s="885"/>
      <c r="FF75" s="885"/>
      <c r="FG75" s="885"/>
      <c r="FH75" s="885"/>
      <c r="FI75" s="885"/>
      <c r="FJ75" s="885"/>
      <c r="FK75" s="885"/>
      <c r="FL75" s="885"/>
      <c r="FM75" s="885"/>
      <c r="FN75" s="885"/>
      <c r="FO75" s="885"/>
      <c r="FP75" s="885"/>
      <c r="FQ75" s="885"/>
      <c r="FR75" s="885"/>
      <c r="FS75" s="885"/>
      <c r="FT75" s="885"/>
      <c r="FU75" s="885"/>
      <c r="FV75" s="885"/>
      <c r="FW75" s="885"/>
    </row>
    <row r="76" spans="2:179" x14ac:dyDescent="0.25">
      <c r="B76" s="773"/>
      <c r="C76" s="773"/>
      <c r="D76" s="886"/>
      <c r="E76" s="773"/>
      <c r="F76" s="773"/>
      <c r="G76" s="773"/>
      <c r="H76" s="773"/>
      <c r="I76" s="773"/>
      <c r="J76" s="887"/>
      <c r="K76" s="773"/>
      <c r="L76" s="773"/>
      <c r="M76" s="773"/>
      <c r="N76" s="773"/>
      <c r="O76" s="888"/>
      <c r="P76" s="888"/>
      <c r="Q76" s="888"/>
      <c r="R76" s="888"/>
      <c r="S76" s="773"/>
      <c r="T76" s="773"/>
      <c r="U76" s="889"/>
      <c r="V76" s="773"/>
      <c r="W76" s="773"/>
      <c r="X76" s="773"/>
      <c r="Y76" s="885"/>
      <c r="Z76" s="885"/>
      <c r="AA76" s="885"/>
      <c r="AB76" s="885"/>
      <c r="AC76" s="885"/>
      <c r="AD76" s="885"/>
      <c r="AE76" s="885"/>
      <c r="AF76" s="885"/>
      <c r="AG76" s="885"/>
      <c r="AH76" s="885"/>
      <c r="AI76" s="885"/>
      <c r="AJ76" s="885"/>
      <c r="AK76" s="885"/>
      <c r="AL76" s="885"/>
      <c r="AM76" s="885"/>
      <c r="AN76" s="885"/>
      <c r="AO76" s="885"/>
      <c r="AP76" s="885"/>
      <c r="AQ76" s="885"/>
      <c r="AR76" s="885"/>
      <c r="AS76" s="885"/>
      <c r="AT76" s="885"/>
      <c r="AU76" s="885"/>
      <c r="AV76" s="885"/>
      <c r="AW76" s="885"/>
      <c r="AX76" s="885"/>
      <c r="AY76" s="885"/>
      <c r="AZ76" s="885"/>
      <c r="BA76" s="885"/>
      <c r="BB76" s="885"/>
      <c r="BC76" s="885"/>
      <c r="BD76" s="885"/>
      <c r="BE76" s="885"/>
      <c r="BF76" s="885"/>
      <c r="BG76" s="885"/>
      <c r="BH76" s="885"/>
      <c r="BI76" s="885"/>
      <c r="BJ76" s="885"/>
      <c r="BK76" s="885"/>
      <c r="BL76" s="885"/>
      <c r="BM76" s="885"/>
      <c r="BN76" s="885"/>
      <c r="BO76" s="885"/>
      <c r="BP76" s="885"/>
      <c r="BQ76" s="885"/>
      <c r="BR76" s="885"/>
      <c r="BS76" s="885"/>
      <c r="BT76" s="885"/>
      <c r="BU76" s="885"/>
      <c r="BV76" s="885"/>
      <c r="BW76" s="885"/>
      <c r="BX76" s="885"/>
      <c r="BY76" s="885"/>
      <c r="BZ76" s="885"/>
      <c r="CA76" s="885"/>
      <c r="CB76" s="885"/>
      <c r="CC76" s="885"/>
      <c r="CD76" s="885"/>
      <c r="CE76" s="885"/>
      <c r="CF76" s="885"/>
      <c r="CG76" s="885"/>
      <c r="CH76" s="885"/>
      <c r="CI76" s="885"/>
      <c r="CJ76" s="885"/>
      <c r="CK76" s="885"/>
      <c r="CL76" s="885"/>
      <c r="CM76" s="885"/>
      <c r="CN76" s="885"/>
      <c r="CO76" s="885"/>
      <c r="CP76" s="885"/>
      <c r="CQ76" s="885"/>
      <c r="CR76" s="885"/>
      <c r="CS76" s="885"/>
      <c r="CT76" s="885"/>
      <c r="CU76" s="885"/>
      <c r="CV76" s="885"/>
      <c r="CW76" s="885"/>
      <c r="CX76" s="885"/>
      <c r="CY76" s="885"/>
      <c r="CZ76" s="885"/>
      <c r="DA76" s="885"/>
      <c r="DB76" s="885"/>
      <c r="DC76" s="885"/>
      <c r="DD76" s="885"/>
      <c r="DE76" s="885"/>
      <c r="DF76" s="885"/>
      <c r="DG76" s="885"/>
      <c r="DH76" s="885"/>
      <c r="DI76" s="885"/>
      <c r="DJ76" s="885"/>
      <c r="DK76" s="885"/>
      <c r="DL76" s="885"/>
      <c r="DM76" s="885"/>
      <c r="DN76" s="885"/>
      <c r="DO76" s="885"/>
      <c r="DP76" s="885"/>
      <c r="DQ76" s="885"/>
      <c r="DR76" s="885"/>
      <c r="DS76" s="885"/>
      <c r="DT76" s="885"/>
      <c r="DU76" s="885"/>
      <c r="DV76" s="885"/>
      <c r="DW76" s="885"/>
      <c r="DX76" s="885"/>
      <c r="DY76" s="885"/>
      <c r="DZ76" s="885"/>
      <c r="EA76" s="885"/>
      <c r="EB76" s="885"/>
      <c r="EC76" s="885"/>
      <c r="ED76" s="885"/>
      <c r="EE76" s="885"/>
      <c r="EF76" s="885"/>
      <c r="EG76" s="885"/>
      <c r="EH76" s="885"/>
      <c r="EI76" s="885"/>
      <c r="EJ76" s="885"/>
      <c r="EK76" s="885"/>
      <c r="EL76" s="885"/>
      <c r="EM76" s="885"/>
      <c r="EN76" s="885"/>
      <c r="EO76" s="885"/>
      <c r="EP76" s="885"/>
      <c r="EQ76" s="885"/>
      <c r="ER76" s="885"/>
      <c r="ES76" s="885"/>
      <c r="ET76" s="885"/>
      <c r="EU76" s="885"/>
      <c r="EV76" s="885"/>
      <c r="EW76" s="885"/>
      <c r="EX76" s="885"/>
      <c r="EY76" s="885"/>
      <c r="EZ76" s="885"/>
      <c r="FA76" s="885"/>
      <c r="FB76" s="885"/>
      <c r="FC76" s="885"/>
      <c r="FD76" s="885"/>
      <c r="FE76" s="885"/>
      <c r="FF76" s="885"/>
      <c r="FG76" s="885"/>
      <c r="FH76" s="885"/>
      <c r="FI76" s="885"/>
      <c r="FJ76" s="885"/>
      <c r="FK76" s="885"/>
      <c r="FL76" s="885"/>
      <c r="FM76" s="885"/>
      <c r="FN76" s="885"/>
      <c r="FO76" s="885"/>
      <c r="FP76" s="885"/>
      <c r="FQ76" s="885"/>
      <c r="FR76" s="885"/>
      <c r="FS76" s="885"/>
      <c r="FT76" s="885"/>
      <c r="FU76" s="885"/>
      <c r="FV76" s="885"/>
      <c r="FW76" s="885"/>
    </row>
    <row r="77" spans="2:179" x14ac:dyDescent="0.25">
      <c r="B77" s="773"/>
      <c r="C77" s="773"/>
      <c r="D77" s="886"/>
      <c r="E77" s="773"/>
      <c r="F77" s="773"/>
      <c r="G77" s="773"/>
      <c r="H77" s="773"/>
      <c r="I77" s="773"/>
      <c r="J77" s="887"/>
      <c r="K77" s="773"/>
      <c r="L77" s="773"/>
      <c r="M77" s="773"/>
      <c r="N77" s="773"/>
      <c r="O77" s="888"/>
      <c r="P77" s="888"/>
      <c r="Q77" s="888"/>
      <c r="R77" s="888"/>
      <c r="S77" s="773"/>
      <c r="T77" s="773"/>
      <c r="U77" s="889"/>
      <c r="V77" s="773"/>
      <c r="W77" s="773"/>
      <c r="X77" s="773"/>
      <c r="Y77" s="885"/>
      <c r="Z77" s="885"/>
      <c r="AA77" s="885"/>
      <c r="AB77" s="885"/>
      <c r="AC77" s="885"/>
      <c r="AD77" s="885"/>
      <c r="AE77" s="885"/>
      <c r="AF77" s="885"/>
      <c r="AG77" s="885"/>
      <c r="AH77" s="885"/>
      <c r="AI77" s="885"/>
      <c r="AJ77" s="885"/>
      <c r="AK77" s="885"/>
      <c r="AL77" s="885"/>
      <c r="AM77" s="885"/>
      <c r="AN77" s="885"/>
      <c r="AO77" s="885"/>
      <c r="AP77" s="885"/>
      <c r="AQ77" s="885"/>
      <c r="AR77" s="885"/>
      <c r="AS77" s="885"/>
      <c r="AT77" s="885"/>
      <c r="AU77" s="885"/>
      <c r="AV77" s="885"/>
      <c r="AW77" s="885"/>
      <c r="AX77" s="885"/>
      <c r="AY77" s="885"/>
      <c r="AZ77" s="885"/>
      <c r="BA77" s="885"/>
      <c r="BB77" s="885"/>
      <c r="BC77" s="885"/>
      <c r="BD77" s="885"/>
      <c r="BE77" s="885"/>
      <c r="BF77" s="885"/>
      <c r="BG77" s="885"/>
      <c r="BH77" s="885"/>
      <c r="BI77" s="885"/>
      <c r="BJ77" s="885"/>
      <c r="BK77" s="885"/>
      <c r="BL77" s="885"/>
      <c r="BM77" s="885"/>
      <c r="BN77" s="885"/>
      <c r="BO77" s="885"/>
      <c r="BP77" s="885"/>
      <c r="BQ77" s="885"/>
      <c r="BR77" s="885"/>
      <c r="BS77" s="885"/>
      <c r="BT77" s="885"/>
      <c r="BU77" s="885"/>
      <c r="BV77" s="885"/>
      <c r="BW77" s="885"/>
      <c r="BX77" s="885"/>
      <c r="BY77" s="885"/>
      <c r="BZ77" s="885"/>
      <c r="CA77" s="885"/>
      <c r="CB77" s="885"/>
      <c r="CC77" s="885"/>
      <c r="CD77" s="885"/>
      <c r="CE77" s="885"/>
      <c r="CF77" s="885"/>
      <c r="CG77" s="885"/>
      <c r="CH77" s="885"/>
      <c r="CI77" s="885"/>
      <c r="CJ77" s="885"/>
      <c r="CK77" s="885"/>
      <c r="CL77" s="885"/>
      <c r="CM77" s="885"/>
      <c r="CN77" s="885"/>
      <c r="CO77" s="885"/>
      <c r="CP77" s="885"/>
      <c r="CQ77" s="885"/>
      <c r="CR77" s="885"/>
      <c r="CS77" s="885"/>
      <c r="CT77" s="885"/>
      <c r="CU77" s="885"/>
      <c r="CV77" s="885"/>
      <c r="CW77" s="885"/>
      <c r="CX77" s="885"/>
      <c r="CY77" s="885"/>
      <c r="CZ77" s="885"/>
      <c r="DA77" s="885"/>
      <c r="DB77" s="885"/>
      <c r="DC77" s="885"/>
      <c r="DD77" s="885"/>
      <c r="DE77" s="885"/>
      <c r="DF77" s="885"/>
      <c r="DG77" s="885"/>
      <c r="DH77" s="885"/>
      <c r="DI77" s="885"/>
      <c r="DJ77" s="885"/>
      <c r="DK77" s="885"/>
      <c r="DL77" s="885"/>
      <c r="DM77" s="885"/>
      <c r="DN77" s="885"/>
      <c r="DO77" s="885"/>
      <c r="DP77" s="885"/>
      <c r="DQ77" s="885"/>
      <c r="DR77" s="885"/>
      <c r="DS77" s="885"/>
      <c r="DT77" s="885"/>
      <c r="DU77" s="885"/>
      <c r="DV77" s="885"/>
      <c r="DW77" s="885"/>
      <c r="DX77" s="885"/>
      <c r="DY77" s="885"/>
      <c r="DZ77" s="885"/>
      <c r="EA77" s="885"/>
      <c r="EB77" s="885"/>
      <c r="EC77" s="885"/>
      <c r="ED77" s="885"/>
      <c r="EE77" s="885"/>
      <c r="EF77" s="885"/>
      <c r="EG77" s="885"/>
      <c r="EH77" s="885"/>
      <c r="EI77" s="885"/>
      <c r="EJ77" s="885"/>
      <c r="EK77" s="885"/>
      <c r="EL77" s="885"/>
      <c r="EM77" s="885"/>
      <c r="EN77" s="885"/>
      <c r="EO77" s="885"/>
      <c r="EP77" s="885"/>
      <c r="EQ77" s="885"/>
      <c r="ER77" s="885"/>
      <c r="ES77" s="885"/>
      <c r="ET77" s="885"/>
      <c r="EU77" s="885"/>
      <c r="EV77" s="885"/>
      <c r="EW77" s="885"/>
      <c r="EX77" s="885"/>
      <c r="EY77" s="885"/>
      <c r="EZ77" s="885"/>
      <c r="FA77" s="885"/>
      <c r="FB77" s="885"/>
      <c r="FC77" s="885"/>
      <c r="FD77" s="885"/>
      <c r="FE77" s="885"/>
      <c r="FF77" s="885"/>
      <c r="FG77" s="885"/>
      <c r="FH77" s="885"/>
      <c r="FI77" s="885"/>
      <c r="FJ77" s="885"/>
      <c r="FK77" s="885"/>
      <c r="FL77" s="885"/>
      <c r="FM77" s="885"/>
      <c r="FN77" s="885"/>
      <c r="FO77" s="885"/>
      <c r="FP77" s="885"/>
      <c r="FQ77" s="885"/>
      <c r="FR77" s="885"/>
      <c r="FS77" s="885"/>
      <c r="FT77" s="885"/>
      <c r="FU77" s="885"/>
      <c r="FV77" s="885"/>
      <c r="FW77" s="885"/>
    </row>
    <row r="78" spans="2:179" x14ac:dyDescent="0.25">
      <c r="B78" s="773"/>
      <c r="C78" s="773"/>
      <c r="D78" s="886"/>
      <c r="E78" s="773"/>
      <c r="F78" s="773"/>
      <c r="G78" s="773"/>
      <c r="H78" s="773"/>
      <c r="I78" s="773"/>
      <c r="J78" s="887"/>
      <c r="K78" s="773"/>
      <c r="L78" s="773"/>
      <c r="M78" s="773"/>
      <c r="N78" s="773"/>
      <c r="O78" s="888"/>
      <c r="P78" s="888"/>
      <c r="Q78" s="888"/>
      <c r="R78" s="888"/>
      <c r="S78" s="773"/>
      <c r="T78" s="773"/>
      <c r="U78" s="889"/>
      <c r="V78" s="773"/>
      <c r="W78" s="773"/>
      <c r="X78" s="773"/>
      <c r="Y78" s="885"/>
      <c r="Z78" s="885"/>
      <c r="AA78" s="885"/>
      <c r="AB78" s="885"/>
      <c r="AC78" s="885"/>
      <c r="AD78" s="885"/>
      <c r="AE78" s="885"/>
      <c r="AF78" s="885"/>
      <c r="AG78" s="885"/>
      <c r="AH78" s="885"/>
      <c r="AI78" s="885"/>
      <c r="AJ78" s="885"/>
      <c r="AK78" s="885"/>
      <c r="AL78" s="885"/>
      <c r="AM78" s="885"/>
      <c r="AN78" s="885"/>
      <c r="AO78" s="885"/>
      <c r="AP78" s="885"/>
      <c r="AQ78" s="885"/>
      <c r="AR78" s="885"/>
      <c r="AS78" s="885"/>
      <c r="AT78" s="885"/>
      <c r="AU78" s="885"/>
      <c r="AV78" s="885"/>
      <c r="AW78" s="885"/>
      <c r="AX78" s="885"/>
      <c r="AY78" s="885"/>
      <c r="AZ78" s="885"/>
      <c r="BA78" s="885"/>
      <c r="BB78" s="885"/>
      <c r="BC78" s="885"/>
      <c r="BD78" s="885"/>
      <c r="BE78" s="885"/>
      <c r="BF78" s="885"/>
      <c r="BG78" s="885"/>
      <c r="BH78" s="885"/>
      <c r="BI78" s="885"/>
      <c r="BJ78" s="885"/>
      <c r="BK78" s="885"/>
      <c r="BL78" s="885"/>
      <c r="BM78" s="885"/>
      <c r="BN78" s="885"/>
      <c r="BO78" s="885"/>
      <c r="BP78" s="885"/>
      <c r="BQ78" s="885"/>
      <c r="BR78" s="885"/>
      <c r="BS78" s="885"/>
      <c r="BT78" s="885"/>
      <c r="BU78" s="885"/>
      <c r="BV78" s="885"/>
      <c r="BW78" s="885"/>
      <c r="BX78" s="885"/>
      <c r="BY78" s="885"/>
      <c r="BZ78" s="885"/>
      <c r="CA78" s="885"/>
      <c r="CB78" s="885"/>
      <c r="CC78" s="885"/>
      <c r="CD78" s="885"/>
      <c r="CE78" s="885"/>
      <c r="CF78" s="885"/>
      <c r="CG78" s="885"/>
      <c r="CH78" s="885"/>
      <c r="CI78" s="885"/>
      <c r="CJ78" s="885"/>
      <c r="CK78" s="885"/>
      <c r="CL78" s="885"/>
      <c r="CM78" s="885"/>
      <c r="CN78" s="885"/>
      <c r="CO78" s="885"/>
      <c r="CP78" s="885"/>
      <c r="CQ78" s="885"/>
      <c r="CR78" s="885"/>
      <c r="CS78" s="885"/>
      <c r="CT78" s="885"/>
      <c r="CU78" s="885"/>
      <c r="CV78" s="885"/>
      <c r="CW78" s="885"/>
      <c r="CX78" s="885"/>
      <c r="CY78" s="885"/>
      <c r="CZ78" s="885"/>
      <c r="DA78" s="885"/>
      <c r="DB78" s="885"/>
      <c r="DC78" s="885"/>
      <c r="DD78" s="885"/>
      <c r="DE78" s="885"/>
      <c r="DF78" s="885"/>
      <c r="DG78" s="885"/>
      <c r="DH78" s="885"/>
      <c r="DI78" s="885"/>
      <c r="DJ78" s="885"/>
      <c r="DK78" s="885"/>
      <c r="DL78" s="885"/>
      <c r="DM78" s="885"/>
      <c r="DN78" s="885"/>
      <c r="DO78" s="885"/>
      <c r="DP78" s="885"/>
      <c r="DQ78" s="885"/>
      <c r="DR78" s="885"/>
      <c r="DS78" s="885"/>
      <c r="DT78" s="885"/>
      <c r="DU78" s="885"/>
      <c r="DV78" s="885"/>
      <c r="DW78" s="885"/>
      <c r="DX78" s="885"/>
      <c r="DY78" s="885"/>
      <c r="DZ78" s="885"/>
      <c r="EA78" s="885"/>
      <c r="EB78" s="885"/>
      <c r="EC78" s="885"/>
      <c r="ED78" s="885"/>
      <c r="EE78" s="885"/>
      <c r="EF78" s="885"/>
      <c r="EG78" s="885"/>
      <c r="EH78" s="885"/>
      <c r="EI78" s="885"/>
      <c r="EJ78" s="885"/>
      <c r="EK78" s="885"/>
      <c r="EL78" s="885"/>
      <c r="EM78" s="885"/>
      <c r="EN78" s="885"/>
      <c r="EO78" s="885"/>
      <c r="EP78" s="885"/>
      <c r="EQ78" s="885"/>
      <c r="ER78" s="885"/>
      <c r="ES78" s="885"/>
      <c r="ET78" s="885"/>
      <c r="EU78" s="885"/>
      <c r="EV78" s="885"/>
      <c r="EW78" s="885"/>
      <c r="EX78" s="885"/>
      <c r="EY78" s="885"/>
      <c r="EZ78" s="885"/>
      <c r="FA78" s="885"/>
      <c r="FB78" s="885"/>
      <c r="FC78" s="885"/>
      <c r="FD78" s="885"/>
      <c r="FE78" s="885"/>
      <c r="FF78" s="885"/>
      <c r="FG78" s="885"/>
      <c r="FH78" s="885"/>
      <c r="FI78" s="885"/>
      <c r="FJ78" s="885"/>
      <c r="FK78" s="885"/>
      <c r="FL78" s="885"/>
      <c r="FM78" s="885"/>
      <c r="FN78" s="885"/>
      <c r="FO78" s="885"/>
      <c r="FP78" s="885"/>
      <c r="FQ78" s="885"/>
      <c r="FR78" s="885"/>
      <c r="FS78" s="885"/>
      <c r="FT78" s="885"/>
      <c r="FU78" s="885"/>
      <c r="FV78" s="885"/>
      <c r="FW78" s="885"/>
    </row>
    <row r="79" spans="2:179" x14ac:dyDescent="0.25">
      <c r="B79" s="773"/>
      <c r="C79" s="773"/>
      <c r="D79" s="886"/>
      <c r="E79" s="773"/>
      <c r="F79" s="773"/>
      <c r="G79" s="773"/>
      <c r="H79" s="773"/>
      <c r="I79" s="773"/>
      <c r="J79" s="887"/>
      <c r="K79" s="773"/>
      <c r="L79" s="773"/>
      <c r="M79" s="773"/>
      <c r="N79" s="773"/>
      <c r="O79" s="888"/>
      <c r="P79" s="888"/>
      <c r="Q79" s="888"/>
      <c r="R79" s="888"/>
      <c r="S79" s="773"/>
      <c r="T79" s="773"/>
      <c r="U79" s="889"/>
      <c r="V79" s="773"/>
      <c r="W79" s="773"/>
      <c r="X79" s="773"/>
      <c r="Y79" s="885"/>
      <c r="Z79" s="885"/>
      <c r="AA79" s="885"/>
      <c r="AB79" s="885"/>
      <c r="AC79" s="885"/>
      <c r="AD79" s="885"/>
      <c r="AE79" s="885"/>
      <c r="AF79" s="885"/>
      <c r="AG79" s="885"/>
      <c r="AH79" s="885"/>
      <c r="AI79" s="885"/>
      <c r="AJ79" s="885"/>
      <c r="AK79" s="885"/>
      <c r="AL79" s="885"/>
      <c r="AM79" s="885"/>
      <c r="AN79" s="885"/>
      <c r="AO79" s="885"/>
      <c r="AP79" s="885"/>
      <c r="AQ79" s="885"/>
      <c r="AR79" s="885"/>
      <c r="AS79" s="885"/>
      <c r="AT79" s="885"/>
      <c r="AU79" s="885"/>
      <c r="AV79" s="885"/>
      <c r="AW79" s="885"/>
      <c r="AX79" s="885"/>
      <c r="AY79" s="885"/>
      <c r="AZ79" s="885"/>
      <c r="BA79" s="885"/>
      <c r="BB79" s="885"/>
      <c r="BC79" s="885"/>
      <c r="BD79" s="885"/>
      <c r="BE79" s="885"/>
      <c r="BF79" s="885"/>
      <c r="BG79" s="885"/>
      <c r="BH79" s="885"/>
      <c r="BI79" s="885"/>
      <c r="BJ79" s="885"/>
      <c r="BK79" s="885"/>
      <c r="BL79" s="885"/>
      <c r="BM79" s="885"/>
      <c r="BN79" s="885"/>
      <c r="BO79" s="885"/>
      <c r="BP79" s="885"/>
      <c r="BQ79" s="885"/>
      <c r="BR79" s="885"/>
      <c r="BS79" s="885"/>
      <c r="BT79" s="885"/>
      <c r="BU79" s="885"/>
      <c r="BV79" s="885"/>
      <c r="BW79" s="885"/>
      <c r="BX79" s="885"/>
      <c r="BY79" s="885"/>
      <c r="BZ79" s="885"/>
      <c r="CA79" s="885"/>
      <c r="CB79" s="885"/>
      <c r="CC79" s="885"/>
      <c r="CD79" s="885"/>
      <c r="CE79" s="885"/>
      <c r="CF79" s="885"/>
      <c r="CG79" s="885"/>
      <c r="CH79" s="885"/>
      <c r="CI79" s="885"/>
      <c r="CJ79" s="885"/>
      <c r="CK79" s="885"/>
      <c r="CL79" s="885"/>
      <c r="CM79" s="885"/>
      <c r="CN79" s="885"/>
      <c r="CO79" s="885"/>
      <c r="CP79" s="885"/>
      <c r="CQ79" s="885"/>
      <c r="CR79" s="885"/>
      <c r="CS79" s="885"/>
      <c r="CT79" s="885"/>
      <c r="CU79" s="885"/>
      <c r="CV79" s="885"/>
      <c r="CW79" s="885"/>
      <c r="CX79" s="885"/>
      <c r="CY79" s="885"/>
      <c r="CZ79" s="885"/>
      <c r="DA79" s="885"/>
      <c r="DB79" s="885"/>
      <c r="DC79" s="885"/>
      <c r="DD79" s="885"/>
      <c r="DE79" s="885"/>
      <c r="DF79" s="885"/>
      <c r="DG79" s="885"/>
      <c r="DH79" s="885"/>
      <c r="DI79" s="885"/>
      <c r="DJ79" s="885"/>
      <c r="DK79" s="885"/>
      <c r="DL79" s="885"/>
      <c r="DM79" s="885"/>
      <c r="DN79" s="885"/>
      <c r="DO79" s="885"/>
      <c r="DP79" s="885"/>
      <c r="DQ79" s="885"/>
      <c r="DR79" s="885"/>
      <c r="DS79" s="885"/>
      <c r="DT79" s="885"/>
      <c r="DU79" s="885"/>
      <c r="DV79" s="885"/>
      <c r="DW79" s="885"/>
      <c r="DX79" s="885"/>
      <c r="DY79" s="885"/>
      <c r="DZ79" s="885"/>
      <c r="EA79" s="885"/>
      <c r="EB79" s="885"/>
      <c r="EC79" s="885"/>
      <c r="ED79" s="885"/>
      <c r="EE79" s="885"/>
      <c r="EF79" s="885"/>
      <c r="EG79" s="885"/>
      <c r="EH79" s="885"/>
      <c r="EI79" s="885"/>
      <c r="EJ79" s="885"/>
      <c r="EK79" s="885"/>
      <c r="EL79" s="885"/>
      <c r="EM79" s="885"/>
      <c r="EN79" s="885"/>
      <c r="EO79" s="885"/>
      <c r="EP79" s="885"/>
      <c r="EQ79" s="885"/>
      <c r="ER79" s="885"/>
      <c r="ES79" s="885"/>
      <c r="ET79" s="885"/>
      <c r="EU79" s="885"/>
      <c r="EV79" s="885"/>
      <c r="EW79" s="885"/>
      <c r="EX79" s="885"/>
      <c r="EY79" s="885"/>
      <c r="EZ79" s="885"/>
      <c r="FA79" s="885"/>
      <c r="FB79" s="885"/>
      <c r="FC79" s="885"/>
      <c r="FD79" s="885"/>
      <c r="FE79" s="885"/>
      <c r="FF79" s="885"/>
      <c r="FG79" s="885"/>
      <c r="FH79" s="885"/>
      <c r="FI79" s="885"/>
      <c r="FJ79" s="885"/>
      <c r="FK79" s="885"/>
      <c r="FL79" s="885"/>
      <c r="FM79" s="885"/>
      <c r="FN79" s="885"/>
      <c r="FO79" s="885"/>
      <c r="FP79" s="885"/>
      <c r="FQ79" s="885"/>
      <c r="FR79" s="885"/>
      <c r="FS79" s="885"/>
      <c r="FT79" s="885"/>
      <c r="FU79" s="885"/>
      <c r="FV79" s="885"/>
      <c r="FW79" s="885"/>
    </row>
    <row r="80" spans="2:179" x14ac:dyDescent="0.25">
      <c r="B80" s="773"/>
      <c r="C80" s="773"/>
      <c r="D80" s="886"/>
      <c r="E80" s="773"/>
      <c r="F80" s="773"/>
      <c r="G80" s="773"/>
      <c r="H80" s="773"/>
      <c r="I80" s="773"/>
      <c r="J80" s="887"/>
      <c r="K80" s="773"/>
      <c r="L80" s="773"/>
      <c r="M80" s="773"/>
      <c r="N80" s="773"/>
      <c r="O80" s="888"/>
      <c r="P80" s="888"/>
      <c r="Q80" s="888"/>
      <c r="R80" s="888"/>
      <c r="S80" s="773"/>
      <c r="T80" s="773"/>
      <c r="U80" s="889"/>
      <c r="V80" s="773"/>
      <c r="W80" s="773"/>
      <c r="X80" s="773"/>
      <c r="Y80" s="885"/>
      <c r="Z80" s="885"/>
      <c r="AA80" s="885"/>
      <c r="AB80" s="885"/>
      <c r="AC80" s="885"/>
      <c r="AD80" s="885"/>
      <c r="AE80" s="885"/>
      <c r="AF80" s="885"/>
      <c r="AG80" s="885"/>
      <c r="AH80" s="885"/>
      <c r="AI80" s="885"/>
      <c r="AJ80" s="885"/>
      <c r="AK80" s="885"/>
      <c r="AL80" s="885"/>
      <c r="AM80" s="885"/>
      <c r="AN80" s="885"/>
      <c r="AO80" s="885"/>
      <c r="AP80" s="885"/>
      <c r="AQ80" s="885"/>
      <c r="AR80" s="885"/>
      <c r="AS80" s="885"/>
      <c r="AT80" s="885"/>
      <c r="AU80" s="885"/>
      <c r="AV80" s="885"/>
      <c r="AW80" s="885"/>
      <c r="AX80" s="885"/>
      <c r="AY80" s="885"/>
      <c r="AZ80" s="885"/>
      <c r="BA80" s="885"/>
      <c r="BB80" s="885"/>
      <c r="BC80" s="885"/>
      <c r="BD80" s="885"/>
      <c r="BE80" s="885"/>
      <c r="BF80" s="885"/>
      <c r="BG80" s="885"/>
      <c r="BH80" s="885"/>
      <c r="BI80" s="885"/>
      <c r="BJ80" s="885"/>
      <c r="BK80" s="885"/>
      <c r="BL80" s="885"/>
      <c r="BM80" s="885"/>
      <c r="BN80" s="885"/>
      <c r="BO80" s="885"/>
      <c r="BP80" s="885"/>
      <c r="BQ80" s="885"/>
      <c r="BR80" s="885"/>
      <c r="BS80" s="885"/>
      <c r="BT80" s="885"/>
      <c r="BU80" s="885"/>
      <c r="BV80" s="885"/>
      <c r="BW80" s="885"/>
      <c r="BX80" s="885"/>
      <c r="BY80" s="885"/>
      <c r="BZ80" s="885"/>
      <c r="CA80" s="885"/>
      <c r="CB80" s="885"/>
      <c r="CC80" s="885"/>
      <c r="CD80" s="885"/>
      <c r="CE80" s="885"/>
      <c r="CF80" s="885"/>
      <c r="CG80" s="885"/>
      <c r="CH80" s="885"/>
      <c r="CI80" s="885"/>
      <c r="CJ80" s="885"/>
      <c r="CK80" s="885"/>
      <c r="CL80" s="885"/>
      <c r="CM80" s="885"/>
      <c r="CN80" s="885"/>
      <c r="CO80" s="885"/>
      <c r="CP80" s="885"/>
      <c r="CQ80" s="885"/>
      <c r="CR80" s="885"/>
      <c r="CS80" s="885"/>
      <c r="CT80" s="885"/>
      <c r="CU80" s="885"/>
      <c r="CV80" s="885"/>
      <c r="CW80" s="885"/>
      <c r="CX80" s="885"/>
      <c r="CY80" s="885"/>
      <c r="CZ80" s="885"/>
      <c r="DA80" s="885"/>
      <c r="DB80" s="885"/>
      <c r="DC80" s="885"/>
      <c r="DD80" s="885"/>
      <c r="DE80" s="885"/>
      <c r="DF80" s="885"/>
      <c r="DG80" s="885"/>
      <c r="DH80" s="885"/>
      <c r="DI80" s="885"/>
      <c r="DJ80" s="885"/>
      <c r="DK80" s="885"/>
      <c r="DL80" s="885"/>
      <c r="DM80" s="885"/>
      <c r="DN80" s="885"/>
      <c r="DO80" s="885"/>
      <c r="DP80" s="885"/>
      <c r="DQ80" s="885"/>
      <c r="DR80" s="885"/>
      <c r="DS80" s="885"/>
      <c r="DT80" s="885"/>
      <c r="DU80" s="885"/>
      <c r="DV80" s="885"/>
      <c r="DW80" s="885"/>
      <c r="DX80" s="885"/>
      <c r="DY80" s="885"/>
      <c r="DZ80" s="885"/>
      <c r="EA80" s="885"/>
      <c r="EB80" s="885"/>
      <c r="EC80" s="885"/>
      <c r="ED80" s="885"/>
      <c r="EE80" s="885"/>
      <c r="EF80" s="885"/>
      <c r="EG80" s="885"/>
      <c r="EH80" s="885"/>
      <c r="EI80" s="885"/>
      <c r="EJ80" s="885"/>
      <c r="EK80" s="885"/>
      <c r="EL80" s="885"/>
      <c r="EM80" s="885"/>
      <c r="EN80" s="885"/>
      <c r="EO80" s="885"/>
      <c r="EP80" s="885"/>
      <c r="EQ80" s="885"/>
      <c r="ER80" s="885"/>
      <c r="ES80" s="885"/>
      <c r="ET80" s="885"/>
      <c r="EU80" s="885"/>
      <c r="EV80" s="885"/>
      <c r="EW80" s="885"/>
      <c r="EX80" s="885"/>
      <c r="EY80" s="885"/>
      <c r="EZ80" s="885"/>
      <c r="FA80" s="885"/>
      <c r="FB80" s="885"/>
      <c r="FC80" s="885"/>
      <c r="FD80" s="885"/>
      <c r="FE80" s="885"/>
      <c r="FF80" s="885"/>
      <c r="FG80" s="885"/>
      <c r="FH80" s="885"/>
      <c r="FI80" s="885"/>
      <c r="FJ80" s="885"/>
      <c r="FK80" s="885"/>
      <c r="FL80" s="885"/>
      <c r="FM80" s="885"/>
      <c r="FN80" s="885"/>
      <c r="FO80" s="885"/>
      <c r="FP80" s="885"/>
      <c r="FQ80" s="885"/>
      <c r="FR80" s="885"/>
      <c r="FS80" s="885"/>
      <c r="FT80" s="885"/>
      <c r="FU80" s="885"/>
      <c r="FV80" s="885"/>
      <c r="FW80" s="885"/>
    </row>
    <row r="81" spans="2:179" x14ac:dyDescent="0.25">
      <c r="B81" s="773"/>
      <c r="C81" s="773"/>
      <c r="D81" s="886"/>
      <c r="E81" s="773"/>
      <c r="F81" s="773"/>
      <c r="G81" s="773"/>
      <c r="H81" s="773"/>
      <c r="I81" s="773"/>
      <c r="J81" s="887"/>
      <c r="K81" s="773"/>
      <c r="L81" s="773"/>
      <c r="M81" s="773"/>
      <c r="N81" s="773"/>
      <c r="O81" s="888"/>
      <c r="P81" s="888"/>
      <c r="Q81" s="888"/>
      <c r="R81" s="888"/>
      <c r="S81" s="773"/>
      <c r="T81" s="773"/>
      <c r="U81" s="889"/>
      <c r="V81" s="773"/>
      <c r="W81" s="773"/>
      <c r="X81" s="773"/>
      <c r="Y81" s="885"/>
      <c r="Z81" s="885"/>
      <c r="AA81" s="885"/>
      <c r="AB81" s="885"/>
      <c r="AC81" s="885"/>
      <c r="AD81" s="885"/>
      <c r="AE81" s="885"/>
      <c r="AF81" s="885"/>
      <c r="AG81" s="885"/>
      <c r="AH81" s="885"/>
      <c r="AI81" s="885"/>
      <c r="AJ81" s="885"/>
      <c r="AK81" s="885"/>
      <c r="AL81" s="885"/>
      <c r="AM81" s="885"/>
      <c r="AN81" s="885"/>
      <c r="AO81" s="885"/>
      <c r="AP81" s="885"/>
      <c r="AQ81" s="885"/>
      <c r="AR81" s="885"/>
      <c r="AS81" s="885"/>
      <c r="AT81" s="885"/>
      <c r="AU81" s="885"/>
      <c r="AV81" s="885"/>
      <c r="AW81" s="885"/>
      <c r="AX81" s="885"/>
      <c r="AY81" s="885"/>
      <c r="AZ81" s="885"/>
      <c r="BA81" s="885"/>
      <c r="BB81" s="885"/>
      <c r="BC81" s="885"/>
      <c r="BD81" s="885"/>
      <c r="BE81" s="885"/>
      <c r="BF81" s="885"/>
      <c r="BG81" s="885"/>
      <c r="BH81" s="885"/>
      <c r="BI81" s="885"/>
      <c r="BJ81" s="885"/>
      <c r="BK81" s="885"/>
      <c r="BL81" s="885"/>
      <c r="BM81" s="885"/>
      <c r="BN81" s="885"/>
      <c r="BO81" s="885"/>
      <c r="BP81" s="885"/>
      <c r="BQ81" s="885"/>
      <c r="BR81" s="885"/>
      <c r="BS81" s="885"/>
      <c r="BT81" s="885"/>
      <c r="BU81" s="885"/>
      <c r="BV81" s="885"/>
      <c r="BW81" s="885"/>
      <c r="BX81" s="885"/>
      <c r="BY81" s="885"/>
      <c r="BZ81" s="885"/>
      <c r="CA81" s="885"/>
      <c r="CB81" s="885"/>
      <c r="CC81" s="885"/>
      <c r="CD81" s="885"/>
      <c r="CE81" s="885"/>
      <c r="CF81" s="885"/>
      <c r="CG81" s="885"/>
      <c r="CH81" s="885"/>
      <c r="CI81" s="885"/>
      <c r="CJ81" s="885"/>
      <c r="CK81" s="885"/>
      <c r="CL81" s="885"/>
      <c r="CM81" s="885"/>
      <c r="CN81" s="885"/>
      <c r="CO81" s="885"/>
      <c r="CP81" s="885"/>
      <c r="CQ81" s="885"/>
      <c r="CR81" s="885"/>
      <c r="CS81" s="885"/>
      <c r="CT81" s="885"/>
      <c r="CU81" s="885"/>
      <c r="CV81" s="885"/>
      <c r="CW81" s="885"/>
      <c r="CX81" s="885"/>
      <c r="CY81" s="885"/>
      <c r="CZ81" s="885"/>
      <c r="DA81" s="885"/>
      <c r="DB81" s="885"/>
      <c r="DC81" s="885"/>
      <c r="DD81" s="885"/>
      <c r="DE81" s="885"/>
      <c r="DF81" s="885"/>
      <c r="DG81" s="885"/>
      <c r="DH81" s="885"/>
      <c r="DI81" s="885"/>
      <c r="DJ81" s="885"/>
      <c r="DK81" s="885"/>
      <c r="DL81" s="885"/>
      <c r="DM81" s="885"/>
      <c r="DN81" s="885"/>
      <c r="DO81" s="885"/>
      <c r="DP81" s="885"/>
      <c r="DQ81" s="885"/>
      <c r="DR81" s="885"/>
      <c r="DS81" s="885"/>
      <c r="DT81" s="885"/>
      <c r="DU81" s="885"/>
      <c r="DV81" s="885"/>
      <c r="DW81" s="885"/>
      <c r="DX81" s="885"/>
      <c r="DY81" s="885"/>
      <c r="DZ81" s="885"/>
      <c r="EA81" s="885"/>
      <c r="EB81" s="885"/>
      <c r="EC81" s="885"/>
      <c r="ED81" s="885"/>
      <c r="EE81" s="885"/>
      <c r="EF81" s="885"/>
      <c r="EG81" s="885"/>
      <c r="EH81" s="885"/>
      <c r="EI81" s="885"/>
      <c r="EJ81" s="885"/>
      <c r="EK81" s="885"/>
      <c r="EL81" s="885"/>
      <c r="EM81" s="885"/>
      <c r="EN81" s="885"/>
      <c r="EO81" s="885"/>
      <c r="EP81" s="885"/>
      <c r="EQ81" s="885"/>
      <c r="ER81" s="885"/>
      <c r="ES81" s="885"/>
      <c r="ET81" s="885"/>
      <c r="EU81" s="885"/>
      <c r="EV81" s="885"/>
      <c r="EW81" s="885"/>
      <c r="EX81" s="885"/>
      <c r="EY81" s="885"/>
      <c r="EZ81" s="885"/>
      <c r="FA81" s="885"/>
      <c r="FB81" s="885"/>
      <c r="FC81" s="885"/>
      <c r="FD81" s="885"/>
      <c r="FE81" s="885"/>
      <c r="FF81" s="885"/>
      <c r="FG81" s="885"/>
      <c r="FH81" s="885"/>
      <c r="FI81" s="885"/>
      <c r="FJ81" s="885"/>
      <c r="FK81" s="885"/>
      <c r="FL81" s="885"/>
      <c r="FM81" s="885"/>
      <c r="FN81" s="885"/>
      <c r="FO81" s="885"/>
      <c r="FP81" s="885"/>
      <c r="FQ81" s="885"/>
      <c r="FR81" s="885"/>
      <c r="FS81" s="885"/>
      <c r="FT81" s="885"/>
      <c r="FU81" s="885"/>
      <c r="FV81" s="885"/>
      <c r="FW81" s="885"/>
    </row>
    <row r="82" spans="2:179" x14ac:dyDescent="0.25">
      <c r="B82" s="773"/>
      <c r="C82" s="773"/>
      <c r="D82" s="886"/>
      <c r="E82" s="773"/>
      <c r="F82" s="773"/>
      <c r="G82" s="773"/>
      <c r="H82" s="773"/>
      <c r="I82" s="773"/>
      <c r="J82" s="887"/>
      <c r="K82" s="773"/>
      <c r="L82" s="773"/>
      <c r="M82" s="773"/>
      <c r="N82" s="773"/>
      <c r="O82" s="888"/>
      <c r="P82" s="888"/>
      <c r="Q82" s="888"/>
      <c r="R82" s="888"/>
      <c r="S82" s="773"/>
      <c r="T82" s="773"/>
      <c r="U82" s="889"/>
      <c r="V82" s="773"/>
      <c r="W82" s="773"/>
      <c r="X82" s="773"/>
      <c r="Y82" s="885"/>
      <c r="Z82" s="885"/>
      <c r="AA82" s="885"/>
      <c r="AB82" s="885"/>
      <c r="AC82" s="885"/>
      <c r="AD82" s="885"/>
      <c r="AE82" s="885"/>
      <c r="AF82" s="885"/>
      <c r="AG82" s="885"/>
      <c r="AH82" s="885"/>
      <c r="AI82" s="885"/>
      <c r="AJ82" s="885"/>
      <c r="AK82" s="885"/>
      <c r="AL82" s="885"/>
      <c r="AM82" s="885"/>
      <c r="AN82" s="885"/>
      <c r="AO82" s="885"/>
      <c r="AP82" s="885"/>
      <c r="AQ82" s="885"/>
      <c r="AR82" s="885"/>
      <c r="AS82" s="885"/>
      <c r="AT82" s="885"/>
      <c r="AU82" s="885"/>
      <c r="AV82" s="885"/>
      <c r="AW82" s="885"/>
      <c r="AX82" s="885"/>
      <c r="AY82" s="885"/>
      <c r="AZ82" s="885"/>
      <c r="BA82" s="885"/>
      <c r="BB82" s="885"/>
      <c r="BC82" s="885"/>
      <c r="BD82" s="885"/>
      <c r="BE82" s="885"/>
      <c r="BF82" s="885"/>
      <c r="BG82" s="885"/>
      <c r="BH82" s="885"/>
      <c r="BI82" s="885"/>
      <c r="BJ82" s="885"/>
      <c r="BK82" s="885"/>
      <c r="BL82" s="885"/>
      <c r="BM82" s="885"/>
      <c r="BN82" s="885"/>
      <c r="BO82" s="885"/>
      <c r="BP82" s="885"/>
      <c r="BQ82" s="885"/>
      <c r="BR82" s="885"/>
      <c r="BS82" s="885"/>
      <c r="BT82" s="885"/>
      <c r="BU82" s="885"/>
      <c r="BV82" s="885"/>
      <c r="BW82" s="885"/>
      <c r="BX82" s="885"/>
      <c r="BY82" s="885"/>
      <c r="BZ82" s="885"/>
      <c r="CA82" s="885"/>
      <c r="CB82" s="885"/>
      <c r="CC82" s="885"/>
      <c r="CD82" s="885"/>
      <c r="CE82" s="885"/>
      <c r="CF82" s="885"/>
      <c r="CG82" s="885"/>
      <c r="CH82" s="885"/>
      <c r="CI82" s="885"/>
      <c r="CJ82" s="885"/>
      <c r="CK82" s="885"/>
      <c r="CL82" s="885"/>
      <c r="CM82" s="885"/>
      <c r="CN82" s="885"/>
      <c r="CO82" s="885"/>
      <c r="CP82" s="885"/>
      <c r="CQ82" s="885"/>
      <c r="CR82" s="885"/>
      <c r="CS82" s="885"/>
      <c r="CT82" s="885"/>
      <c r="CU82" s="885"/>
      <c r="CV82" s="885"/>
      <c r="CW82" s="885"/>
      <c r="CX82" s="885"/>
      <c r="CY82" s="885"/>
      <c r="CZ82" s="885"/>
      <c r="DA82" s="885"/>
      <c r="DB82" s="885"/>
      <c r="DC82" s="885"/>
      <c r="DD82" s="885"/>
      <c r="DE82" s="885"/>
      <c r="DF82" s="885"/>
      <c r="DG82" s="885"/>
      <c r="DH82" s="885"/>
      <c r="DI82" s="885"/>
      <c r="DJ82" s="885"/>
      <c r="DK82" s="885"/>
      <c r="DL82" s="885"/>
      <c r="DM82" s="885"/>
      <c r="DN82" s="885"/>
      <c r="DO82" s="885"/>
      <c r="DP82" s="885"/>
      <c r="DQ82" s="885"/>
      <c r="DR82" s="885"/>
      <c r="DS82" s="885"/>
      <c r="DT82" s="885"/>
      <c r="DU82" s="885"/>
      <c r="DV82" s="885"/>
      <c r="DW82" s="885"/>
      <c r="DX82" s="885"/>
      <c r="DY82" s="885"/>
      <c r="DZ82" s="885"/>
      <c r="EA82" s="885"/>
      <c r="EB82" s="885"/>
      <c r="EC82" s="885"/>
      <c r="ED82" s="885"/>
      <c r="EE82" s="885"/>
      <c r="EF82" s="885"/>
      <c r="EG82" s="885"/>
      <c r="EH82" s="885"/>
      <c r="EI82" s="885"/>
      <c r="EJ82" s="885"/>
      <c r="EK82" s="885"/>
      <c r="EL82" s="885"/>
      <c r="EM82" s="885"/>
      <c r="EN82" s="885"/>
      <c r="EO82" s="885"/>
      <c r="EP82" s="885"/>
      <c r="EQ82" s="885"/>
      <c r="ER82" s="885"/>
      <c r="ES82" s="885"/>
      <c r="ET82" s="885"/>
      <c r="EU82" s="885"/>
      <c r="EV82" s="885"/>
      <c r="EW82" s="885"/>
      <c r="EX82" s="885"/>
      <c r="EY82" s="885"/>
      <c r="EZ82" s="885"/>
      <c r="FA82" s="885"/>
      <c r="FB82" s="885"/>
      <c r="FC82" s="885"/>
      <c r="FD82" s="885"/>
      <c r="FE82" s="885"/>
      <c r="FF82" s="885"/>
      <c r="FG82" s="885"/>
      <c r="FH82" s="885"/>
      <c r="FI82" s="885"/>
      <c r="FJ82" s="885"/>
      <c r="FK82" s="885"/>
      <c r="FL82" s="885"/>
      <c r="FM82" s="885"/>
      <c r="FN82" s="885"/>
      <c r="FO82" s="885"/>
      <c r="FP82" s="885"/>
      <c r="FQ82" s="885"/>
      <c r="FR82" s="885"/>
      <c r="FS82" s="885"/>
      <c r="FT82" s="885"/>
      <c r="FU82" s="885"/>
      <c r="FV82" s="885"/>
      <c r="FW82" s="885"/>
    </row>
    <row r="83" spans="2:179" x14ac:dyDescent="0.25">
      <c r="B83" s="773"/>
      <c r="C83" s="773"/>
      <c r="D83" s="886"/>
      <c r="E83" s="773"/>
      <c r="F83" s="773"/>
      <c r="G83" s="773"/>
      <c r="H83" s="773"/>
      <c r="I83" s="773"/>
      <c r="J83" s="887"/>
      <c r="K83" s="773"/>
      <c r="L83" s="773"/>
      <c r="M83" s="773"/>
      <c r="N83" s="773"/>
      <c r="O83" s="888"/>
      <c r="P83" s="888"/>
      <c r="Q83" s="888"/>
      <c r="R83" s="888"/>
      <c r="S83" s="773"/>
      <c r="T83" s="773"/>
      <c r="U83" s="889"/>
      <c r="V83" s="773"/>
      <c r="W83" s="773"/>
      <c r="X83" s="773"/>
      <c r="Y83" s="885"/>
      <c r="Z83" s="885"/>
      <c r="AA83" s="885"/>
      <c r="AB83" s="885"/>
      <c r="AC83" s="885"/>
      <c r="AD83" s="885"/>
      <c r="AE83" s="885"/>
      <c r="AF83" s="885"/>
      <c r="AG83" s="885"/>
      <c r="AH83" s="885"/>
      <c r="AI83" s="885"/>
      <c r="AJ83" s="885"/>
      <c r="AK83" s="885"/>
      <c r="AL83" s="885"/>
      <c r="AM83" s="885"/>
      <c r="AN83" s="885"/>
      <c r="AO83" s="885"/>
      <c r="AP83" s="885"/>
      <c r="AQ83" s="885"/>
      <c r="AR83" s="885"/>
      <c r="AS83" s="885"/>
      <c r="AT83" s="885"/>
      <c r="AU83" s="885"/>
      <c r="AV83" s="885"/>
      <c r="AW83" s="885"/>
      <c r="AX83" s="885"/>
      <c r="AY83" s="885"/>
      <c r="AZ83" s="885"/>
      <c r="BA83" s="885"/>
      <c r="BB83" s="885"/>
      <c r="BC83" s="885"/>
      <c r="BD83" s="885"/>
      <c r="BE83" s="885"/>
      <c r="BF83" s="885"/>
      <c r="BG83" s="885"/>
      <c r="BH83" s="885"/>
      <c r="BI83" s="885"/>
      <c r="BJ83" s="885"/>
      <c r="BK83" s="885"/>
      <c r="BL83" s="885"/>
      <c r="BM83" s="885"/>
      <c r="BN83" s="885"/>
      <c r="BO83" s="885"/>
      <c r="BP83" s="885"/>
      <c r="BQ83" s="885"/>
      <c r="BR83" s="885"/>
      <c r="BS83" s="885"/>
      <c r="BT83" s="885"/>
      <c r="BU83" s="885"/>
      <c r="BV83" s="885"/>
      <c r="BW83" s="885"/>
      <c r="BX83" s="885"/>
      <c r="BY83" s="885"/>
      <c r="BZ83" s="885"/>
      <c r="CA83" s="885"/>
      <c r="CB83" s="885"/>
      <c r="CC83" s="885"/>
      <c r="CD83" s="885"/>
      <c r="CE83" s="885"/>
      <c r="CF83" s="885"/>
      <c r="CG83" s="885"/>
      <c r="CH83" s="885"/>
      <c r="CI83" s="885"/>
      <c r="CJ83" s="885"/>
      <c r="CK83" s="885"/>
      <c r="CL83" s="885"/>
      <c r="CM83" s="885"/>
      <c r="CN83" s="885"/>
      <c r="CO83" s="885"/>
      <c r="CP83" s="885"/>
      <c r="CQ83" s="885"/>
      <c r="CR83" s="885"/>
      <c r="CS83" s="885"/>
      <c r="CT83" s="885"/>
      <c r="CU83" s="885"/>
      <c r="CV83" s="885"/>
      <c r="CW83" s="885"/>
      <c r="CX83" s="885"/>
      <c r="CY83" s="885"/>
      <c r="CZ83" s="885"/>
      <c r="DA83" s="885"/>
      <c r="DB83" s="885"/>
      <c r="DC83" s="885"/>
      <c r="DD83" s="885"/>
      <c r="DE83" s="885"/>
      <c r="DF83" s="885"/>
      <c r="DG83" s="885"/>
      <c r="DH83" s="885"/>
      <c r="DI83" s="885"/>
      <c r="DJ83" s="885"/>
      <c r="DK83" s="885"/>
      <c r="DL83" s="885"/>
      <c r="DM83" s="885"/>
      <c r="DN83" s="885"/>
      <c r="DO83" s="885"/>
      <c r="DP83" s="885"/>
      <c r="DQ83" s="885"/>
      <c r="DR83" s="885"/>
      <c r="DS83" s="885"/>
      <c r="DT83" s="885"/>
      <c r="DU83" s="885"/>
      <c r="DV83" s="885"/>
      <c r="DW83" s="885"/>
      <c r="DX83" s="885"/>
      <c r="DY83" s="885"/>
      <c r="DZ83" s="885"/>
      <c r="EA83" s="885"/>
      <c r="EB83" s="885"/>
      <c r="EC83" s="885"/>
      <c r="ED83" s="885"/>
      <c r="EE83" s="885"/>
      <c r="EF83" s="885"/>
      <c r="EG83" s="885"/>
      <c r="EH83" s="885"/>
      <c r="EI83" s="885"/>
      <c r="EJ83" s="885"/>
      <c r="EK83" s="885"/>
      <c r="EL83" s="885"/>
      <c r="EM83" s="885"/>
      <c r="EN83" s="885"/>
      <c r="EO83" s="885"/>
      <c r="EP83" s="885"/>
      <c r="EQ83" s="885"/>
      <c r="ER83" s="885"/>
      <c r="ES83" s="885"/>
      <c r="ET83" s="885"/>
      <c r="EU83" s="885"/>
      <c r="EV83" s="885"/>
      <c r="EW83" s="885"/>
      <c r="EX83" s="885"/>
      <c r="EY83" s="885"/>
      <c r="EZ83" s="885"/>
      <c r="FA83" s="885"/>
      <c r="FB83" s="885"/>
      <c r="FC83" s="885"/>
      <c r="FD83" s="885"/>
      <c r="FE83" s="885"/>
      <c r="FF83" s="885"/>
      <c r="FG83" s="885"/>
      <c r="FH83" s="885"/>
      <c r="FI83" s="885"/>
      <c r="FJ83" s="885"/>
      <c r="FK83" s="885"/>
      <c r="FL83" s="885"/>
      <c r="FM83" s="885"/>
      <c r="FN83" s="885"/>
      <c r="FO83" s="885"/>
      <c r="FP83" s="885"/>
      <c r="FQ83" s="885"/>
      <c r="FR83" s="885"/>
      <c r="FS83" s="885"/>
      <c r="FT83" s="885"/>
      <c r="FU83" s="885"/>
      <c r="FV83" s="885"/>
      <c r="FW83" s="885"/>
    </row>
    <row r="84" spans="2:179" x14ac:dyDescent="0.25">
      <c r="B84" s="773"/>
      <c r="C84" s="773"/>
      <c r="D84" s="886"/>
      <c r="E84" s="773"/>
      <c r="F84" s="773"/>
      <c r="G84" s="773"/>
      <c r="H84" s="773"/>
      <c r="I84" s="773"/>
      <c r="J84" s="887"/>
      <c r="K84" s="773"/>
      <c r="L84" s="773"/>
      <c r="M84" s="773"/>
      <c r="N84" s="773"/>
      <c r="O84" s="888"/>
      <c r="P84" s="888"/>
      <c r="Q84" s="888"/>
      <c r="R84" s="888"/>
      <c r="S84" s="773"/>
      <c r="T84" s="773"/>
      <c r="U84" s="889"/>
      <c r="V84" s="773"/>
      <c r="W84" s="773"/>
      <c r="X84" s="773"/>
      <c r="Y84" s="885"/>
      <c r="Z84" s="885"/>
      <c r="AA84" s="885"/>
      <c r="AB84" s="885"/>
      <c r="AC84" s="885"/>
      <c r="AD84" s="885"/>
      <c r="AE84" s="885"/>
      <c r="AF84" s="885"/>
      <c r="AG84" s="885"/>
      <c r="AH84" s="885"/>
      <c r="AI84" s="885"/>
      <c r="AJ84" s="885"/>
      <c r="AK84" s="885"/>
      <c r="AL84" s="885"/>
      <c r="AM84" s="885"/>
      <c r="AN84" s="885"/>
      <c r="AO84" s="885"/>
      <c r="AP84" s="885"/>
      <c r="AQ84" s="885"/>
      <c r="AR84" s="885"/>
      <c r="AS84" s="885"/>
      <c r="AT84" s="885"/>
      <c r="AU84" s="885"/>
      <c r="AV84" s="885"/>
      <c r="AW84" s="885"/>
      <c r="AX84" s="885"/>
      <c r="AY84" s="885"/>
      <c r="AZ84" s="885"/>
      <c r="BA84" s="885"/>
      <c r="BB84" s="885"/>
      <c r="BC84" s="885"/>
      <c r="BD84" s="885"/>
      <c r="BE84" s="885"/>
      <c r="BF84" s="885"/>
      <c r="BG84" s="885"/>
      <c r="BH84" s="885"/>
      <c r="BI84" s="885"/>
      <c r="BJ84" s="885"/>
      <c r="BK84" s="885"/>
      <c r="BL84" s="885"/>
      <c r="BM84" s="885"/>
      <c r="BN84" s="885"/>
      <c r="BO84" s="885"/>
      <c r="BP84" s="885"/>
      <c r="BQ84" s="885"/>
      <c r="BR84" s="885"/>
      <c r="BS84" s="885"/>
      <c r="BT84" s="885"/>
      <c r="BU84" s="885"/>
      <c r="BV84" s="885"/>
      <c r="BW84" s="885"/>
      <c r="BX84" s="885"/>
      <c r="BY84" s="885"/>
      <c r="BZ84" s="885"/>
      <c r="CA84" s="885"/>
      <c r="CB84" s="885"/>
      <c r="CC84" s="885"/>
      <c r="CD84" s="885"/>
      <c r="CE84" s="885"/>
      <c r="CF84" s="885"/>
      <c r="CG84" s="885"/>
      <c r="CH84" s="885"/>
      <c r="CI84" s="885"/>
      <c r="CJ84" s="885"/>
      <c r="CK84" s="885"/>
      <c r="CL84" s="885"/>
      <c r="CM84" s="885"/>
      <c r="CN84" s="885"/>
      <c r="CO84" s="885"/>
      <c r="CP84" s="885"/>
      <c r="CQ84" s="885"/>
      <c r="CR84" s="885"/>
      <c r="CS84" s="885"/>
      <c r="CT84" s="885"/>
      <c r="CU84" s="885"/>
      <c r="CV84" s="885"/>
      <c r="CW84" s="885"/>
      <c r="CX84" s="885"/>
      <c r="CY84" s="885"/>
      <c r="CZ84" s="885"/>
      <c r="DA84" s="885"/>
      <c r="DB84" s="885"/>
      <c r="DC84" s="885"/>
      <c r="DD84" s="885"/>
      <c r="DE84" s="885"/>
      <c r="DF84" s="885"/>
      <c r="DG84" s="885"/>
      <c r="DH84" s="885"/>
      <c r="DI84" s="885"/>
      <c r="DJ84" s="885"/>
      <c r="DK84" s="885"/>
      <c r="DL84" s="885"/>
      <c r="DM84" s="885"/>
      <c r="DN84" s="885"/>
      <c r="DO84" s="885"/>
      <c r="DP84" s="885"/>
      <c r="DQ84" s="885"/>
      <c r="DR84" s="885"/>
      <c r="DS84" s="885"/>
      <c r="DT84" s="885"/>
      <c r="DU84" s="885"/>
      <c r="DV84" s="885"/>
      <c r="DW84" s="885"/>
      <c r="DX84" s="885"/>
      <c r="DY84" s="885"/>
      <c r="DZ84" s="885"/>
      <c r="EA84" s="885"/>
      <c r="EB84" s="885"/>
      <c r="EC84" s="885"/>
      <c r="ED84" s="885"/>
      <c r="EE84" s="885"/>
      <c r="EF84" s="885"/>
      <c r="EG84" s="885"/>
      <c r="EH84" s="885"/>
      <c r="EI84" s="885"/>
      <c r="EJ84" s="885"/>
      <c r="EK84" s="885"/>
      <c r="EL84" s="885"/>
      <c r="EM84" s="885"/>
      <c r="EN84" s="885"/>
      <c r="EO84" s="885"/>
      <c r="EP84" s="885"/>
      <c r="EQ84" s="885"/>
      <c r="ER84" s="885"/>
      <c r="ES84" s="885"/>
      <c r="ET84" s="885"/>
      <c r="EU84" s="885"/>
      <c r="EV84" s="885"/>
      <c r="EW84" s="885"/>
      <c r="EX84" s="885"/>
      <c r="EY84" s="885"/>
      <c r="EZ84" s="885"/>
      <c r="FA84" s="885"/>
      <c r="FB84" s="885"/>
      <c r="FC84" s="885"/>
      <c r="FD84" s="885"/>
      <c r="FE84" s="885"/>
      <c r="FF84" s="885"/>
      <c r="FG84" s="885"/>
      <c r="FH84" s="885"/>
      <c r="FI84" s="885"/>
      <c r="FJ84" s="885"/>
      <c r="FK84" s="885"/>
      <c r="FL84" s="885"/>
      <c r="FM84" s="885"/>
      <c r="FN84" s="885"/>
      <c r="FO84" s="885"/>
      <c r="FP84" s="885"/>
      <c r="FQ84" s="885"/>
      <c r="FR84" s="885"/>
      <c r="FS84" s="885"/>
      <c r="FT84" s="885"/>
      <c r="FU84" s="885"/>
      <c r="FV84" s="885"/>
      <c r="FW84" s="885"/>
    </row>
    <row r="85" spans="2:179" x14ac:dyDescent="0.25">
      <c r="B85" s="773"/>
      <c r="C85" s="773"/>
      <c r="D85" s="886"/>
      <c r="E85" s="773"/>
      <c r="F85" s="773"/>
      <c r="G85" s="773"/>
      <c r="H85" s="773"/>
      <c r="I85" s="773"/>
      <c r="J85" s="887"/>
      <c r="K85" s="773"/>
      <c r="L85" s="773"/>
      <c r="M85" s="773"/>
      <c r="N85" s="773"/>
      <c r="O85" s="888"/>
      <c r="P85" s="888"/>
      <c r="Q85" s="888"/>
      <c r="R85" s="888"/>
      <c r="S85" s="773"/>
      <c r="T85" s="773"/>
      <c r="U85" s="889"/>
      <c r="V85" s="773"/>
      <c r="W85" s="773"/>
      <c r="X85" s="773"/>
      <c r="Y85" s="885"/>
      <c r="Z85" s="885"/>
      <c r="AA85" s="885"/>
      <c r="AB85" s="885"/>
      <c r="AC85" s="885"/>
      <c r="AD85" s="885"/>
      <c r="AE85" s="885"/>
      <c r="AF85" s="885"/>
      <c r="AG85" s="885"/>
      <c r="AH85" s="885"/>
      <c r="AI85" s="885"/>
      <c r="AJ85" s="885"/>
      <c r="AK85" s="885"/>
      <c r="AL85" s="885"/>
      <c r="AM85" s="885"/>
      <c r="AN85" s="885"/>
      <c r="AO85" s="885"/>
      <c r="AP85" s="885"/>
      <c r="AQ85" s="885"/>
      <c r="AR85" s="885"/>
      <c r="AS85" s="885"/>
      <c r="AT85" s="885"/>
      <c r="AU85" s="885"/>
      <c r="AV85" s="885"/>
      <c r="AW85" s="885"/>
      <c r="AX85" s="885"/>
      <c r="AY85" s="885"/>
      <c r="AZ85" s="885"/>
      <c r="BA85" s="885"/>
      <c r="BB85" s="885"/>
      <c r="BC85" s="885"/>
      <c r="BD85" s="885"/>
      <c r="BE85" s="885"/>
      <c r="BF85" s="885"/>
      <c r="BG85" s="885"/>
      <c r="BH85" s="885"/>
      <c r="BI85" s="885"/>
      <c r="BJ85" s="885"/>
      <c r="BK85" s="885"/>
      <c r="BL85" s="885"/>
      <c r="BM85" s="885"/>
      <c r="BN85" s="885"/>
      <c r="BO85" s="885"/>
      <c r="BP85" s="885"/>
      <c r="BQ85" s="885"/>
      <c r="BR85" s="885"/>
      <c r="BS85" s="885"/>
      <c r="BT85" s="885"/>
      <c r="BU85" s="885"/>
      <c r="BV85" s="885"/>
      <c r="BW85" s="885"/>
      <c r="BX85" s="885"/>
      <c r="BY85" s="885"/>
      <c r="BZ85" s="885"/>
      <c r="CA85" s="885"/>
      <c r="CB85" s="885"/>
      <c r="CC85" s="885"/>
      <c r="CD85" s="885"/>
      <c r="CE85" s="885"/>
      <c r="CF85" s="885"/>
      <c r="CG85" s="885"/>
      <c r="CH85" s="885"/>
      <c r="CI85" s="885"/>
      <c r="CJ85" s="885"/>
      <c r="CK85" s="885"/>
      <c r="CL85" s="885"/>
      <c r="CM85" s="885"/>
      <c r="CN85" s="885"/>
      <c r="CO85" s="885"/>
      <c r="CP85" s="885"/>
      <c r="CQ85" s="885"/>
      <c r="CR85" s="885"/>
      <c r="CS85" s="885"/>
      <c r="CT85" s="885"/>
      <c r="CU85" s="885"/>
      <c r="CV85" s="885"/>
      <c r="CW85" s="885"/>
      <c r="CX85" s="885"/>
      <c r="CY85" s="885"/>
      <c r="CZ85" s="885"/>
      <c r="DA85" s="885"/>
      <c r="DB85" s="885"/>
      <c r="DC85" s="885"/>
      <c r="DD85" s="885"/>
      <c r="DE85" s="885"/>
      <c r="DF85" s="885"/>
      <c r="DG85" s="885"/>
      <c r="DH85" s="885"/>
      <c r="DI85" s="885"/>
      <c r="DJ85" s="885"/>
      <c r="DK85" s="885"/>
      <c r="DL85" s="885"/>
      <c r="DM85" s="885"/>
      <c r="DN85" s="885"/>
      <c r="DO85" s="885"/>
      <c r="DP85" s="885"/>
      <c r="DQ85" s="885"/>
      <c r="DR85" s="885"/>
      <c r="DS85" s="885"/>
      <c r="DT85" s="885"/>
      <c r="DU85" s="885"/>
      <c r="DV85" s="885"/>
      <c r="DW85" s="885"/>
      <c r="DX85" s="885"/>
      <c r="DY85" s="885"/>
      <c r="DZ85" s="885"/>
      <c r="EA85" s="885"/>
      <c r="EB85" s="885"/>
      <c r="EC85" s="885"/>
      <c r="ED85" s="885"/>
      <c r="EE85" s="885"/>
      <c r="EF85" s="885"/>
      <c r="EG85" s="885"/>
      <c r="EH85" s="885"/>
      <c r="EI85" s="885"/>
      <c r="EJ85" s="885"/>
      <c r="EK85" s="885"/>
      <c r="EL85" s="885"/>
      <c r="EM85" s="885"/>
      <c r="EN85" s="885"/>
      <c r="EO85" s="885"/>
      <c r="EP85" s="885"/>
      <c r="EQ85" s="885"/>
      <c r="ER85" s="885"/>
      <c r="ES85" s="885"/>
      <c r="ET85" s="885"/>
      <c r="EU85" s="885"/>
      <c r="EV85" s="885"/>
      <c r="EW85" s="885"/>
      <c r="EX85" s="885"/>
      <c r="EY85" s="885"/>
      <c r="EZ85" s="885"/>
      <c r="FA85" s="885"/>
      <c r="FB85" s="885"/>
      <c r="FC85" s="885"/>
      <c r="FD85" s="885"/>
      <c r="FE85" s="885"/>
      <c r="FF85" s="885"/>
      <c r="FG85" s="885"/>
      <c r="FH85" s="885"/>
      <c r="FI85" s="885"/>
      <c r="FJ85" s="885"/>
      <c r="FK85" s="885"/>
      <c r="FL85" s="885"/>
      <c r="FM85" s="885"/>
      <c r="FN85" s="885"/>
      <c r="FO85" s="885"/>
      <c r="FP85" s="885"/>
      <c r="FQ85" s="885"/>
      <c r="FR85" s="885"/>
      <c r="FS85" s="885"/>
      <c r="FT85" s="885"/>
      <c r="FU85" s="885"/>
      <c r="FV85" s="885"/>
      <c r="FW85" s="885"/>
    </row>
    <row r="86" spans="2:179" x14ac:dyDescent="0.25">
      <c r="B86" s="773"/>
      <c r="C86" s="773"/>
      <c r="D86" s="886"/>
      <c r="E86" s="773"/>
      <c r="F86" s="773"/>
      <c r="G86" s="773"/>
      <c r="H86" s="773"/>
      <c r="I86" s="773"/>
      <c r="J86" s="887"/>
      <c r="K86" s="773"/>
      <c r="L86" s="773"/>
      <c r="M86" s="773"/>
      <c r="N86" s="773"/>
      <c r="O86" s="888"/>
      <c r="P86" s="888"/>
      <c r="Q86" s="888"/>
      <c r="R86" s="888"/>
      <c r="S86" s="773"/>
      <c r="T86" s="773"/>
      <c r="U86" s="889"/>
      <c r="V86" s="773"/>
      <c r="W86" s="773"/>
      <c r="X86" s="773"/>
      <c r="Y86" s="885"/>
      <c r="Z86" s="885"/>
      <c r="AA86" s="885"/>
      <c r="AB86" s="885"/>
      <c r="AC86" s="885"/>
      <c r="AD86" s="885"/>
      <c r="AE86" s="885"/>
      <c r="AF86" s="885"/>
      <c r="AG86" s="885"/>
      <c r="AH86" s="885"/>
      <c r="AI86" s="885"/>
      <c r="AJ86" s="885"/>
      <c r="AK86" s="885"/>
      <c r="AL86" s="885"/>
      <c r="AM86" s="885"/>
      <c r="AN86" s="885"/>
      <c r="AO86" s="885"/>
      <c r="AP86" s="885"/>
      <c r="AQ86" s="885"/>
      <c r="AR86" s="885"/>
      <c r="AS86" s="885"/>
      <c r="AT86" s="885"/>
      <c r="AU86" s="885"/>
      <c r="AV86" s="885"/>
      <c r="AW86" s="885"/>
      <c r="AX86" s="885"/>
      <c r="AY86" s="885"/>
      <c r="AZ86" s="885"/>
      <c r="BA86" s="885"/>
      <c r="BB86" s="885"/>
      <c r="BC86" s="885"/>
      <c r="BD86" s="885"/>
      <c r="BE86" s="885"/>
      <c r="BF86" s="885"/>
      <c r="BG86" s="885"/>
      <c r="BH86" s="885"/>
      <c r="BI86" s="885"/>
      <c r="BJ86" s="885"/>
      <c r="BK86" s="885"/>
      <c r="BL86" s="885"/>
      <c r="BM86" s="885"/>
      <c r="BN86" s="885"/>
      <c r="BO86" s="885"/>
      <c r="BP86" s="885"/>
      <c r="BQ86" s="885"/>
      <c r="BR86" s="885"/>
      <c r="BS86" s="885"/>
      <c r="BT86" s="885"/>
      <c r="BU86" s="885"/>
      <c r="BV86" s="885"/>
      <c r="BW86" s="885"/>
      <c r="BX86" s="885"/>
      <c r="BY86" s="885"/>
      <c r="BZ86" s="885"/>
      <c r="CA86" s="885"/>
      <c r="CB86" s="885"/>
      <c r="CC86" s="885"/>
      <c r="CD86" s="885"/>
      <c r="CE86" s="885"/>
      <c r="CF86" s="885"/>
      <c r="CG86" s="885"/>
      <c r="CH86" s="885"/>
      <c r="CI86" s="885"/>
      <c r="CJ86" s="885"/>
      <c r="CK86" s="885"/>
      <c r="CL86" s="885"/>
      <c r="CM86" s="885"/>
      <c r="CN86" s="885"/>
      <c r="CO86" s="885"/>
      <c r="CP86" s="885"/>
      <c r="CQ86" s="885"/>
      <c r="CR86" s="885"/>
      <c r="CS86" s="885"/>
      <c r="CT86" s="885"/>
      <c r="CU86" s="885"/>
      <c r="CV86" s="885"/>
      <c r="CW86" s="885"/>
      <c r="CX86" s="885"/>
      <c r="CY86" s="885"/>
      <c r="CZ86" s="885"/>
      <c r="DA86" s="885"/>
      <c r="DB86" s="885"/>
      <c r="DC86" s="885"/>
      <c r="DD86" s="885"/>
      <c r="DE86" s="885"/>
      <c r="DF86" s="885"/>
      <c r="DG86" s="885"/>
      <c r="DH86" s="885"/>
      <c r="DI86" s="885"/>
      <c r="DJ86" s="885"/>
      <c r="DK86" s="885"/>
      <c r="DL86" s="885"/>
      <c r="DM86" s="885"/>
      <c r="DN86" s="885"/>
      <c r="DO86" s="885"/>
      <c r="DP86" s="885"/>
      <c r="DQ86" s="885"/>
      <c r="DR86" s="885"/>
      <c r="DS86" s="885"/>
      <c r="DT86" s="885"/>
      <c r="DU86" s="885"/>
      <c r="DV86" s="885"/>
      <c r="DW86" s="885"/>
      <c r="DX86" s="885"/>
      <c r="DY86" s="885"/>
      <c r="DZ86" s="885"/>
      <c r="EA86" s="885"/>
      <c r="EB86" s="885"/>
      <c r="EC86" s="885"/>
      <c r="ED86" s="885"/>
      <c r="EE86" s="885"/>
      <c r="EF86" s="885"/>
      <c r="EG86" s="885"/>
      <c r="EH86" s="885"/>
      <c r="EI86" s="885"/>
      <c r="EJ86" s="885"/>
      <c r="EK86" s="885"/>
      <c r="EL86" s="885"/>
      <c r="EM86" s="885"/>
      <c r="EN86" s="885"/>
      <c r="EO86" s="885"/>
      <c r="EP86" s="885"/>
      <c r="EQ86" s="885"/>
      <c r="ER86" s="885"/>
      <c r="ES86" s="885"/>
      <c r="ET86" s="885"/>
      <c r="EU86" s="885"/>
      <c r="EV86" s="885"/>
      <c r="EW86" s="885"/>
      <c r="EX86" s="885"/>
      <c r="EY86" s="885"/>
      <c r="EZ86" s="885"/>
      <c r="FA86" s="885"/>
      <c r="FB86" s="885"/>
      <c r="FC86" s="885"/>
      <c r="FD86" s="885"/>
      <c r="FE86" s="885"/>
      <c r="FF86" s="885"/>
      <c r="FG86" s="885"/>
      <c r="FH86" s="885"/>
      <c r="FI86" s="885"/>
      <c r="FJ86" s="885"/>
      <c r="FK86" s="885"/>
      <c r="FL86" s="885"/>
      <c r="FM86" s="885"/>
      <c r="FN86" s="885"/>
      <c r="FO86" s="885"/>
      <c r="FP86" s="885"/>
      <c r="FQ86" s="885"/>
      <c r="FR86" s="885"/>
      <c r="FS86" s="885"/>
      <c r="FT86" s="885"/>
      <c r="FU86" s="885"/>
      <c r="FV86" s="885"/>
      <c r="FW86" s="885"/>
    </row>
    <row r="87" spans="2:179" x14ac:dyDescent="0.25">
      <c r="B87" s="773"/>
      <c r="C87" s="773"/>
      <c r="D87" s="886"/>
      <c r="E87" s="773"/>
      <c r="F87" s="773"/>
      <c r="G87" s="773"/>
      <c r="H87" s="773"/>
      <c r="I87" s="773"/>
      <c r="J87" s="887"/>
      <c r="K87" s="773"/>
      <c r="L87" s="773"/>
      <c r="M87" s="773"/>
      <c r="N87" s="773"/>
      <c r="O87" s="888"/>
      <c r="P87" s="888"/>
      <c r="Q87" s="888"/>
      <c r="R87" s="888"/>
      <c r="S87" s="773"/>
      <c r="T87" s="773"/>
      <c r="U87" s="889"/>
      <c r="V87" s="773"/>
      <c r="W87" s="773"/>
      <c r="X87" s="773"/>
      <c r="Y87" s="885"/>
      <c r="Z87" s="885"/>
      <c r="AA87" s="885"/>
      <c r="AB87" s="885"/>
      <c r="AC87" s="885"/>
      <c r="AD87" s="885"/>
      <c r="AE87" s="885"/>
      <c r="AF87" s="885"/>
      <c r="AG87" s="885"/>
      <c r="AH87" s="885"/>
      <c r="AI87" s="885"/>
      <c r="AJ87" s="885"/>
      <c r="AK87" s="885"/>
      <c r="AL87" s="885"/>
      <c r="AM87" s="885"/>
      <c r="AN87" s="885"/>
      <c r="AO87" s="885"/>
      <c r="AP87" s="885"/>
      <c r="AQ87" s="885"/>
      <c r="AR87" s="885"/>
      <c r="AS87" s="885"/>
      <c r="AT87" s="885"/>
      <c r="AU87" s="885"/>
      <c r="AV87" s="885"/>
      <c r="AW87" s="885"/>
      <c r="AX87" s="885"/>
      <c r="AY87" s="885"/>
      <c r="AZ87" s="885"/>
      <c r="BA87" s="885"/>
      <c r="BB87" s="885"/>
      <c r="BC87" s="885"/>
      <c r="BD87" s="885"/>
      <c r="BE87" s="885"/>
      <c r="BF87" s="885"/>
      <c r="BG87" s="885"/>
      <c r="BH87" s="885"/>
      <c r="BI87" s="885"/>
      <c r="BJ87" s="885"/>
      <c r="BK87" s="885"/>
      <c r="BL87" s="885"/>
      <c r="BM87" s="885"/>
      <c r="BN87" s="885"/>
      <c r="BO87" s="885"/>
      <c r="BP87" s="885"/>
      <c r="BQ87" s="885"/>
      <c r="BR87" s="885"/>
      <c r="BS87" s="885"/>
      <c r="BT87" s="885"/>
      <c r="BU87" s="885"/>
      <c r="BV87" s="885"/>
      <c r="BW87" s="885"/>
      <c r="BX87" s="885"/>
      <c r="BY87" s="885"/>
      <c r="BZ87" s="885"/>
      <c r="CA87" s="885"/>
      <c r="CB87" s="885"/>
      <c r="CC87" s="885"/>
      <c r="CD87" s="885"/>
      <c r="CE87" s="885"/>
      <c r="CF87" s="885"/>
      <c r="CG87" s="885"/>
      <c r="CH87" s="885"/>
      <c r="CI87" s="885"/>
      <c r="CJ87" s="885"/>
      <c r="CK87" s="885"/>
      <c r="CL87" s="885"/>
      <c r="CM87" s="885"/>
      <c r="CN87" s="885"/>
      <c r="CO87" s="885"/>
      <c r="CP87" s="885"/>
      <c r="CQ87" s="885"/>
      <c r="CR87" s="885"/>
      <c r="CS87" s="885"/>
      <c r="CT87" s="885"/>
      <c r="CU87" s="885"/>
      <c r="CV87" s="885"/>
      <c r="CW87" s="885"/>
      <c r="CX87" s="885"/>
      <c r="CY87" s="885"/>
      <c r="CZ87" s="885"/>
      <c r="DA87" s="885"/>
      <c r="DB87" s="885"/>
      <c r="DC87" s="885"/>
      <c r="DD87" s="885"/>
      <c r="DE87" s="885"/>
      <c r="DF87" s="885"/>
      <c r="DG87" s="885"/>
      <c r="DH87" s="885"/>
      <c r="DI87" s="885"/>
      <c r="DJ87" s="885"/>
      <c r="DK87" s="885"/>
      <c r="DL87" s="885"/>
      <c r="DM87" s="885"/>
      <c r="DN87" s="885"/>
      <c r="DO87" s="885"/>
      <c r="DP87" s="885"/>
      <c r="DQ87" s="885"/>
      <c r="DR87" s="885"/>
      <c r="DS87" s="885"/>
      <c r="DT87" s="885"/>
      <c r="DU87" s="885"/>
      <c r="DV87" s="885"/>
      <c r="DW87" s="885"/>
      <c r="DX87" s="885"/>
      <c r="DY87" s="885"/>
      <c r="DZ87" s="885"/>
      <c r="EA87" s="885"/>
      <c r="EB87" s="885"/>
      <c r="EC87" s="885"/>
      <c r="ED87" s="885"/>
      <c r="EE87" s="885"/>
      <c r="EF87" s="885"/>
      <c r="EG87" s="885"/>
      <c r="EH87" s="885"/>
      <c r="EI87" s="885"/>
      <c r="EJ87" s="885"/>
      <c r="EK87" s="885"/>
      <c r="EL87" s="885"/>
      <c r="EM87" s="885"/>
      <c r="EN87" s="885"/>
      <c r="EO87" s="885"/>
      <c r="EP87" s="885"/>
      <c r="EQ87" s="885"/>
      <c r="ER87" s="885"/>
      <c r="ES87" s="885"/>
      <c r="ET87" s="885"/>
      <c r="EU87" s="885"/>
      <c r="EV87" s="885"/>
      <c r="EW87" s="885"/>
      <c r="EX87" s="885"/>
      <c r="EY87" s="885"/>
      <c r="EZ87" s="885"/>
      <c r="FA87" s="885"/>
      <c r="FB87" s="885"/>
      <c r="FC87" s="885"/>
      <c r="FD87" s="885"/>
      <c r="FE87" s="885"/>
      <c r="FF87" s="885"/>
      <c r="FG87" s="885"/>
      <c r="FH87" s="885"/>
      <c r="FI87" s="885"/>
      <c r="FJ87" s="885"/>
      <c r="FK87" s="885"/>
      <c r="FL87" s="885"/>
      <c r="FM87" s="885"/>
      <c r="FN87" s="885"/>
      <c r="FO87" s="885"/>
      <c r="FP87" s="885"/>
      <c r="FQ87" s="885"/>
      <c r="FR87" s="885"/>
      <c r="FS87" s="885"/>
      <c r="FT87" s="885"/>
      <c r="FU87" s="885"/>
      <c r="FV87" s="885"/>
      <c r="FW87" s="885"/>
    </row>
    <row r="88" spans="2:179" x14ac:dyDescent="0.25">
      <c r="B88" s="773"/>
      <c r="C88" s="773"/>
      <c r="D88" s="886"/>
      <c r="E88" s="773"/>
      <c r="F88" s="773"/>
      <c r="G88" s="773"/>
      <c r="H88" s="773"/>
      <c r="I88" s="773"/>
      <c r="J88" s="887"/>
      <c r="K88" s="773"/>
      <c r="L88" s="773"/>
      <c r="M88" s="773"/>
      <c r="N88" s="773"/>
      <c r="O88" s="888"/>
      <c r="P88" s="888"/>
      <c r="Q88" s="888"/>
      <c r="R88" s="888"/>
      <c r="S88" s="773"/>
      <c r="T88" s="773"/>
      <c r="U88" s="889"/>
      <c r="V88" s="773"/>
      <c r="W88" s="773"/>
      <c r="X88" s="773"/>
      <c r="Y88" s="885"/>
      <c r="Z88" s="885"/>
      <c r="AA88" s="885"/>
      <c r="AB88" s="885"/>
      <c r="AC88" s="885"/>
      <c r="AD88" s="885"/>
      <c r="AE88" s="885"/>
      <c r="AF88" s="885"/>
      <c r="AG88" s="885"/>
      <c r="AH88" s="885"/>
      <c r="AI88" s="885"/>
      <c r="AJ88" s="885"/>
      <c r="AK88" s="885"/>
      <c r="AL88" s="885"/>
      <c r="AM88" s="885"/>
      <c r="AN88" s="885"/>
      <c r="AO88" s="885"/>
      <c r="AP88" s="885"/>
      <c r="AQ88" s="885"/>
      <c r="AR88" s="885"/>
      <c r="AS88" s="885"/>
      <c r="AT88" s="885"/>
      <c r="AU88" s="885"/>
      <c r="AV88" s="885"/>
      <c r="AW88" s="885"/>
      <c r="AX88" s="885"/>
      <c r="AY88" s="885"/>
      <c r="AZ88" s="885"/>
      <c r="BA88" s="885"/>
      <c r="BB88" s="885"/>
      <c r="BC88" s="885"/>
      <c r="BD88" s="885"/>
      <c r="BE88" s="885"/>
      <c r="BF88" s="885"/>
      <c r="BG88" s="885"/>
      <c r="BH88" s="885"/>
      <c r="BI88" s="885"/>
      <c r="BJ88" s="885"/>
      <c r="BK88" s="885"/>
      <c r="BL88" s="885"/>
      <c r="BM88" s="885"/>
      <c r="BN88" s="885"/>
      <c r="BO88" s="885"/>
      <c r="BP88" s="885"/>
      <c r="BQ88" s="885"/>
      <c r="BR88" s="885"/>
      <c r="BS88" s="885"/>
      <c r="BT88" s="885"/>
      <c r="BU88" s="885"/>
      <c r="BV88" s="885"/>
      <c r="BW88" s="885"/>
      <c r="BX88" s="885"/>
      <c r="BY88" s="885"/>
      <c r="BZ88" s="885"/>
      <c r="CA88" s="885"/>
      <c r="CB88" s="885"/>
      <c r="CC88" s="885"/>
      <c r="CD88" s="885"/>
      <c r="CE88" s="885"/>
      <c r="CF88" s="885"/>
      <c r="CG88" s="885"/>
      <c r="CH88" s="885"/>
      <c r="CI88" s="885"/>
      <c r="CJ88" s="885"/>
      <c r="CK88" s="885"/>
      <c r="CL88" s="885"/>
      <c r="CM88" s="885"/>
      <c r="CN88" s="885"/>
      <c r="CO88" s="885"/>
      <c r="CP88" s="885"/>
      <c r="CQ88" s="885"/>
      <c r="CR88" s="885"/>
      <c r="CS88" s="885"/>
      <c r="CT88" s="885"/>
      <c r="CU88" s="885"/>
      <c r="CV88" s="885"/>
      <c r="CW88" s="885"/>
      <c r="CX88" s="885"/>
      <c r="CY88" s="885"/>
      <c r="CZ88" s="885"/>
      <c r="DA88" s="885"/>
      <c r="DB88" s="885"/>
      <c r="DC88" s="885"/>
      <c r="DD88" s="885"/>
      <c r="DE88" s="885"/>
      <c r="DF88" s="885"/>
      <c r="DG88" s="885"/>
      <c r="DH88" s="885"/>
      <c r="DI88" s="885"/>
      <c r="DJ88" s="885"/>
      <c r="DK88" s="885"/>
      <c r="DL88" s="885"/>
      <c r="DM88" s="885"/>
      <c r="DN88" s="885"/>
      <c r="DO88" s="885"/>
      <c r="DP88" s="885"/>
      <c r="DQ88" s="885"/>
      <c r="DR88" s="885"/>
      <c r="DS88" s="885"/>
      <c r="DT88" s="885"/>
      <c r="DU88" s="885"/>
      <c r="DV88" s="885"/>
      <c r="DW88" s="885"/>
      <c r="DX88" s="885"/>
      <c r="DY88" s="885"/>
      <c r="DZ88" s="885"/>
      <c r="EA88" s="885"/>
      <c r="EB88" s="885"/>
      <c r="EC88" s="885"/>
      <c r="ED88" s="885"/>
      <c r="EE88" s="885"/>
      <c r="EF88" s="885"/>
      <c r="EG88" s="885"/>
      <c r="EH88" s="885"/>
      <c r="EI88" s="885"/>
      <c r="EJ88" s="885"/>
      <c r="EK88" s="885"/>
      <c r="EL88" s="885"/>
      <c r="EM88" s="885"/>
      <c r="EN88" s="885"/>
      <c r="EO88" s="885"/>
      <c r="EP88" s="885"/>
      <c r="EQ88" s="885"/>
      <c r="ER88" s="885"/>
      <c r="ES88" s="885"/>
      <c r="ET88" s="885"/>
      <c r="EU88" s="885"/>
      <c r="EV88" s="885"/>
      <c r="EW88" s="885"/>
      <c r="EX88" s="885"/>
      <c r="EY88" s="885"/>
      <c r="EZ88" s="885"/>
      <c r="FA88" s="885"/>
      <c r="FB88" s="885"/>
      <c r="FC88" s="885"/>
      <c r="FD88" s="885"/>
      <c r="FE88" s="885"/>
      <c r="FF88" s="885"/>
      <c r="FG88" s="885"/>
      <c r="FH88" s="885"/>
      <c r="FI88" s="885"/>
      <c r="FJ88" s="885"/>
      <c r="FK88" s="885"/>
      <c r="FL88" s="885"/>
      <c r="FM88" s="885"/>
      <c r="FN88" s="885"/>
      <c r="FO88" s="885"/>
      <c r="FP88" s="885"/>
      <c r="FQ88" s="885"/>
      <c r="FR88" s="885"/>
      <c r="FS88" s="885"/>
      <c r="FT88" s="885"/>
      <c r="FU88" s="885"/>
      <c r="FV88" s="885"/>
      <c r="FW88" s="885"/>
    </row>
    <row r="89" spans="2:179" x14ac:dyDescent="0.25">
      <c r="B89" s="773"/>
      <c r="C89" s="773"/>
      <c r="D89" s="886"/>
      <c r="E89" s="773"/>
      <c r="F89" s="773"/>
      <c r="G89" s="773"/>
      <c r="H89" s="773"/>
      <c r="I89" s="773"/>
      <c r="J89" s="887"/>
      <c r="K89" s="773"/>
      <c r="L89" s="773"/>
      <c r="M89" s="773"/>
      <c r="N89" s="773"/>
      <c r="O89" s="888"/>
      <c r="P89" s="888"/>
      <c r="Q89" s="888"/>
      <c r="R89" s="888"/>
      <c r="S89" s="773"/>
      <c r="T89" s="773"/>
      <c r="U89" s="889"/>
      <c r="V89" s="773"/>
      <c r="W89" s="773"/>
      <c r="X89" s="773"/>
      <c r="Y89" s="885"/>
      <c r="Z89" s="885"/>
      <c r="AA89" s="885"/>
      <c r="AB89" s="885"/>
      <c r="AC89" s="885"/>
      <c r="AD89" s="885"/>
      <c r="AE89" s="885"/>
      <c r="AF89" s="885"/>
      <c r="AG89" s="885"/>
      <c r="AH89" s="885"/>
      <c r="AI89" s="885"/>
      <c r="AJ89" s="885"/>
      <c r="AK89" s="885"/>
      <c r="AL89" s="885"/>
      <c r="AM89" s="885"/>
      <c r="AN89" s="885"/>
      <c r="AO89" s="885"/>
      <c r="AP89" s="885"/>
      <c r="AQ89" s="885"/>
      <c r="AR89" s="885"/>
      <c r="AS89" s="885"/>
      <c r="AT89" s="885"/>
      <c r="AU89" s="885"/>
      <c r="AV89" s="885"/>
      <c r="AW89" s="885"/>
      <c r="AX89" s="885"/>
      <c r="AY89" s="885"/>
      <c r="AZ89" s="885"/>
      <c r="BA89" s="885"/>
      <c r="BB89" s="885"/>
      <c r="BC89" s="885"/>
      <c r="BD89" s="885"/>
      <c r="BE89" s="885"/>
      <c r="BF89" s="885"/>
      <c r="BG89" s="885"/>
      <c r="BH89" s="885"/>
      <c r="BI89" s="885"/>
      <c r="BJ89" s="885"/>
      <c r="BK89" s="885"/>
      <c r="BL89" s="885"/>
      <c r="BM89" s="885"/>
      <c r="BN89" s="885"/>
      <c r="BO89" s="885"/>
      <c r="BP89" s="885"/>
      <c r="BQ89" s="885"/>
      <c r="BR89" s="885"/>
      <c r="BS89" s="885"/>
      <c r="BT89" s="885"/>
      <c r="BU89" s="885"/>
      <c r="BV89" s="885"/>
      <c r="BW89" s="885"/>
      <c r="BX89" s="885"/>
      <c r="BY89" s="885"/>
      <c r="BZ89" s="885"/>
      <c r="CA89" s="885"/>
      <c r="CB89" s="885"/>
      <c r="CC89" s="885"/>
      <c r="CD89" s="885"/>
      <c r="CE89" s="885"/>
      <c r="CF89" s="885"/>
      <c r="CG89" s="885"/>
      <c r="CH89" s="885"/>
      <c r="CI89" s="885"/>
      <c r="CJ89" s="885"/>
      <c r="CK89" s="885"/>
      <c r="CL89" s="885"/>
      <c r="CM89" s="885"/>
      <c r="CN89" s="885"/>
      <c r="CO89" s="885"/>
      <c r="CP89" s="885"/>
      <c r="CQ89" s="885"/>
      <c r="CR89" s="885"/>
      <c r="CS89" s="885"/>
      <c r="CT89" s="885"/>
      <c r="CU89" s="885"/>
      <c r="CV89" s="885"/>
      <c r="CW89" s="885"/>
      <c r="CX89" s="885"/>
      <c r="CY89" s="885"/>
      <c r="CZ89" s="885"/>
      <c r="DA89" s="885"/>
      <c r="DB89" s="885"/>
      <c r="DC89" s="885"/>
      <c r="DD89" s="885"/>
      <c r="DE89" s="885"/>
      <c r="DF89" s="885"/>
      <c r="DG89" s="885"/>
      <c r="DH89" s="885"/>
      <c r="DI89" s="885"/>
      <c r="DJ89" s="885"/>
      <c r="DK89" s="885"/>
      <c r="DL89" s="885"/>
      <c r="DM89" s="885"/>
      <c r="DN89" s="885"/>
      <c r="DO89" s="885"/>
      <c r="DP89" s="885"/>
      <c r="DQ89" s="885"/>
      <c r="DR89" s="885"/>
      <c r="DS89" s="885"/>
      <c r="DT89" s="885"/>
      <c r="DU89" s="885"/>
      <c r="DV89" s="885"/>
      <c r="DW89" s="885"/>
      <c r="DX89" s="885"/>
      <c r="DY89" s="885"/>
      <c r="DZ89" s="885"/>
      <c r="EA89" s="885"/>
      <c r="EB89" s="885"/>
      <c r="EC89" s="885"/>
      <c r="ED89" s="885"/>
      <c r="EE89" s="885"/>
      <c r="EF89" s="885"/>
      <c r="EG89" s="885"/>
      <c r="EH89" s="885"/>
      <c r="EI89" s="885"/>
      <c r="EJ89" s="885"/>
      <c r="EK89" s="885"/>
      <c r="EL89" s="885"/>
      <c r="EM89" s="885"/>
      <c r="EN89" s="885"/>
      <c r="EO89" s="885"/>
      <c r="EP89" s="885"/>
      <c r="EQ89" s="885"/>
      <c r="ER89" s="885"/>
      <c r="ES89" s="885"/>
      <c r="ET89" s="885"/>
      <c r="EU89" s="885"/>
      <c r="EV89" s="885"/>
      <c r="EW89" s="885"/>
      <c r="EX89" s="885"/>
      <c r="EY89" s="885"/>
      <c r="EZ89" s="885"/>
      <c r="FA89" s="885"/>
      <c r="FB89" s="885"/>
      <c r="FC89" s="885"/>
      <c r="FD89" s="885"/>
      <c r="FE89" s="885"/>
      <c r="FF89" s="885"/>
      <c r="FG89" s="885"/>
      <c r="FH89" s="885"/>
      <c r="FI89" s="885"/>
      <c r="FJ89" s="885"/>
      <c r="FK89" s="885"/>
      <c r="FL89" s="885"/>
      <c r="FM89" s="885"/>
      <c r="FN89" s="885"/>
      <c r="FO89" s="885"/>
      <c r="FP89" s="885"/>
      <c r="FQ89" s="885"/>
      <c r="FR89" s="885"/>
      <c r="FS89" s="885"/>
      <c r="FT89" s="885"/>
      <c r="FU89" s="885"/>
      <c r="FV89" s="885"/>
      <c r="FW89" s="885"/>
    </row>
    <row r="90" spans="2:179" x14ac:dyDescent="0.25">
      <c r="B90" s="773"/>
      <c r="C90" s="773"/>
      <c r="D90" s="886"/>
      <c r="E90" s="773"/>
      <c r="F90" s="773"/>
      <c r="G90" s="773"/>
      <c r="H90" s="773"/>
      <c r="I90" s="773"/>
      <c r="J90" s="887"/>
      <c r="K90" s="773"/>
      <c r="L90" s="773"/>
      <c r="M90" s="773"/>
      <c r="N90" s="773"/>
      <c r="O90" s="888"/>
      <c r="P90" s="888"/>
      <c r="Q90" s="888"/>
      <c r="R90" s="888"/>
      <c r="S90" s="773"/>
      <c r="T90" s="773"/>
      <c r="U90" s="889"/>
      <c r="V90" s="773"/>
      <c r="W90" s="773"/>
      <c r="X90" s="773"/>
      <c r="Y90" s="885"/>
      <c r="Z90" s="885"/>
      <c r="AA90" s="885"/>
      <c r="AB90" s="885"/>
      <c r="AC90" s="885"/>
      <c r="AD90" s="885"/>
      <c r="AE90" s="885"/>
      <c r="AF90" s="885"/>
      <c r="AG90" s="885"/>
      <c r="AH90" s="885"/>
      <c r="AI90" s="885"/>
      <c r="AJ90" s="885"/>
      <c r="AK90" s="885"/>
      <c r="AL90" s="885"/>
      <c r="AM90" s="885"/>
      <c r="AN90" s="885"/>
      <c r="AO90" s="885"/>
      <c r="AP90" s="885"/>
      <c r="AQ90" s="885"/>
      <c r="AR90" s="885"/>
      <c r="AS90" s="885"/>
      <c r="AT90" s="885"/>
      <c r="AU90" s="885"/>
      <c r="AV90" s="885"/>
      <c r="AW90" s="885"/>
      <c r="AX90" s="885"/>
      <c r="AY90" s="885"/>
      <c r="AZ90" s="885"/>
      <c r="BA90" s="885"/>
      <c r="BB90" s="885"/>
      <c r="BC90" s="885"/>
      <c r="BD90" s="885"/>
      <c r="BE90" s="885"/>
      <c r="BF90" s="885"/>
      <c r="BG90" s="885"/>
      <c r="BH90" s="885"/>
      <c r="BI90" s="885"/>
      <c r="BJ90" s="885"/>
      <c r="BK90" s="885"/>
      <c r="BL90" s="885"/>
      <c r="BM90" s="885"/>
      <c r="BN90" s="885"/>
      <c r="BO90" s="885"/>
      <c r="BP90" s="885"/>
      <c r="BQ90" s="885"/>
      <c r="BR90" s="885"/>
      <c r="BS90" s="885"/>
      <c r="BT90" s="885"/>
      <c r="BU90" s="885"/>
      <c r="BV90" s="885"/>
      <c r="BW90" s="885"/>
      <c r="BX90" s="885"/>
      <c r="BY90" s="885"/>
      <c r="BZ90" s="885"/>
      <c r="CA90" s="885"/>
      <c r="CB90" s="885"/>
      <c r="CC90" s="885"/>
      <c r="CD90" s="885"/>
      <c r="CE90" s="885"/>
      <c r="CF90" s="885"/>
      <c r="CG90" s="885"/>
      <c r="CH90" s="885"/>
      <c r="CI90" s="885"/>
      <c r="CJ90" s="885"/>
      <c r="CK90" s="885"/>
      <c r="CL90" s="885"/>
      <c r="CM90" s="885"/>
      <c r="CN90" s="885"/>
      <c r="CO90" s="885"/>
      <c r="CP90" s="885"/>
      <c r="CQ90" s="885"/>
      <c r="CR90" s="885"/>
      <c r="CS90" s="885"/>
      <c r="CT90" s="885"/>
      <c r="CU90" s="885"/>
      <c r="CV90" s="885"/>
      <c r="CW90" s="885"/>
      <c r="CX90" s="885"/>
      <c r="CY90" s="885"/>
      <c r="CZ90" s="885"/>
      <c r="DA90" s="885"/>
      <c r="DB90" s="885"/>
      <c r="DC90" s="885"/>
      <c r="DD90" s="885"/>
      <c r="DE90" s="885"/>
      <c r="DF90" s="885"/>
      <c r="DG90" s="885"/>
      <c r="DH90" s="885"/>
      <c r="DI90" s="885"/>
      <c r="DJ90" s="885"/>
      <c r="DK90" s="885"/>
      <c r="DL90" s="885"/>
      <c r="DM90" s="885"/>
      <c r="DN90" s="885"/>
      <c r="DO90" s="885"/>
      <c r="DP90" s="885"/>
      <c r="DQ90" s="885"/>
      <c r="DR90" s="885"/>
      <c r="DS90" s="885"/>
      <c r="DT90" s="885"/>
      <c r="DU90" s="885"/>
      <c r="DV90" s="885"/>
      <c r="DW90" s="885"/>
      <c r="DX90" s="885"/>
      <c r="DY90" s="885"/>
      <c r="DZ90" s="885"/>
      <c r="EA90" s="885"/>
      <c r="EB90" s="885"/>
      <c r="EC90" s="885"/>
      <c r="ED90" s="885"/>
      <c r="EE90" s="885"/>
      <c r="EF90" s="885"/>
      <c r="EG90" s="885"/>
      <c r="EH90" s="885"/>
      <c r="EI90" s="885"/>
      <c r="EJ90" s="885"/>
      <c r="EK90" s="885"/>
      <c r="EL90" s="885"/>
      <c r="EM90" s="885"/>
      <c r="EN90" s="885"/>
      <c r="EO90" s="885"/>
      <c r="EP90" s="885"/>
      <c r="EQ90" s="885"/>
      <c r="ER90" s="885"/>
      <c r="ES90" s="885"/>
      <c r="ET90" s="885"/>
      <c r="EU90" s="885"/>
      <c r="EV90" s="885"/>
      <c r="EW90" s="885"/>
      <c r="EX90" s="885"/>
      <c r="EY90" s="885"/>
      <c r="EZ90" s="885"/>
      <c r="FA90" s="885"/>
      <c r="FB90" s="885"/>
      <c r="FC90" s="885"/>
      <c r="FD90" s="885"/>
      <c r="FE90" s="885"/>
      <c r="FF90" s="885"/>
      <c r="FG90" s="885"/>
      <c r="FH90" s="885"/>
      <c r="FI90" s="885"/>
      <c r="FJ90" s="885"/>
      <c r="FK90" s="885"/>
      <c r="FL90" s="885"/>
      <c r="FM90" s="885"/>
      <c r="FN90" s="885"/>
      <c r="FO90" s="885"/>
      <c r="FP90" s="885"/>
      <c r="FQ90" s="885"/>
      <c r="FR90" s="885"/>
      <c r="FS90" s="885"/>
      <c r="FT90" s="885"/>
      <c r="FU90" s="885"/>
      <c r="FV90" s="885"/>
      <c r="FW90" s="885"/>
    </row>
    <row r="91" spans="2:179" x14ac:dyDescent="0.25">
      <c r="B91" s="773"/>
      <c r="C91" s="773"/>
      <c r="D91" s="886"/>
      <c r="E91" s="773"/>
      <c r="F91" s="773"/>
      <c r="G91" s="773"/>
      <c r="H91" s="773"/>
      <c r="I91" s="773"/>
      <c r="J91" s="887"/>
      <c r="K91" s="773"/>
      <c r="L91" s="773"/>
      <c r="M91" s="773"/>
      <c r="N91" s="773"/>
      <c r="O91" s="888"/>
      <c r="P91" s="888"/>
      <c r="Q91" s="888"/>
      <c r="R91" s="888"/>
      <c r="S91" s="773"/>
      <c r="T91" s="773"/>
      <c r="U91" s="889"/>
      <c r="V91" s="773"/>
      <c r="W91" s="773"/>
      <c r="X91" s="773"/>
      <c r="Y91" s="885"/>
      <c r="Z91" s="885"/>
      <c r="AA91" s="885"/>
      <c r="AB91" s="885"/>
      <c r="AC91" s="885"/>
      <c r="AD91" s="885"/>
      <c r="AE91" s="885"/>
      <c r="AF91" s="885"/>
      <c r="AG91" s="885"/>
      <c r="AH91" s="885"/>
      <c r="AI91" s="885"/>
      <c r="AJ91" s="885"/>
      <c r="AK91" s="885"/>
      <c r="AL91" s="885"/>
      <c r="AM91" s="885"/>
      <c r="AN91" s="885"/>
      <c r="AO91" s="885"/>
      <c r="AP91" s="885"/>
      <c r="AQ91" s="885"/>
      <c r="AR91" s="885"/>
      <c r="AS91" s="885"/>
      <c r="AT91" s="885"/>
      <c r="AU91" s="885"/>
      <c r="AV91" s="885"/>
      <c r="AW91" s="885"/>
      <c r="AX91" s="885"/>
      <c r="AY91" s="885"/>
      <c r="AZ91" s="885"/>
      <c r="BA91" s="885"/>
      <c r="BB91" s="885"/>
      <c r="BC91" s="885"/>
      <c r="BD91" s="885"/>
      <c r="BE91" s="885"/>
      <c r="BF91" s="885"/>
      <c r="BG91" s="885"/>
      <c r="BH91" s="885"/>
      <c r="BI91" s="885"/>
      <c r="BJ91" s="885"/>
      <c r="BK91" s="885"/>
      <c r="BL91" s="885"/>
      <c r="BM91" s="885"/>
      <c r="BN91" s="885"/>
      <c r="BO91" s="885"/>
      <c r="BP91" s="885"/>
      <c r="BQ91" s="885"/>
      <c r="BR91" s="885"/>
      <c r="BS91" s="885"/>
      <c r="BT91" s="885"/>
      <c r="BU91" s="885"/>
      <c r="BV91" s="885"/>
      <c r="BW91" s="885"/>
      <c r="BX91" s="885"/>
      <c r="BY91" s="885"/>
      <c r="BZ91" s="885"/>
      <c r="CA91" s="885"/>
      <c r="CB91" s="885"/>
      <c r="CC91" s="885"/>
      <c r="CD91" s="885"/>
      <c r="CE91" s="885"/>
      <c r="CF91" s="885"/>
      <c r="CG91" s="885"/>
      <c r="CH91" s="885"/>
      <c r="CI91" s="885"/>
      <c r="CJ91" s="885"/>
      <c r="CK91" s="885"/>
      <c r="CL91" s="885"/>
      <c r="CM91" s="885"/>
      <c r="CN91" s="885"/>
      <c r="CO91" s="885"/>
      <c r="CP91" s="885"/>
      <c r="CQ91" s="885"/>
      <c r="CR91" s="885"/>
      <c r="CS91" s="885"/>
      <c r="CT91" s="885"/>
      <c r="CU91" s="885"/>
      <c r="CV91" s="885"/>
      <c r="CW91" s="885"/>
      <c r="CX91" s="885"/>
      <c r="CY91" s="885"/>
      <c r="CZ91" s="885"/>
      <c r="DA91" s="885"/>
      <c r="DB91" s="885"/>
      <c r="DC91" s="885"/>
      <c r="DD91" s="885"/>
      <c r="DE91" s="885"/>
      <c r="DF91" s="885"/>
      <c r="DG91" s="885"/>
      <c r="DH91" s="885"/>
      <c r="DI91" s="885"/>
      <c r="DJ91" s="885"/>
      <c r="DK91" s="885"/>
      <c r="DL91" s="885"/>
      <c r="DM91" s="885"/>
      <c r="DN91" s="885"/>
      <c r="DO91" s="885"/>
      <c r="DP91" s="885"/>
      <c r="DQ91" s="885"/>
      <c r="DR91" s="885"/>
      <c r="DS91" s="885"/>
      <c r="DT91" s="885"/>
      <c r="DU91" s="885"/>
      <c r="DV91" s="885"/>
      <c r="DW91" s="885"/>
      <c r="DX91" s="885"/>
      <c r="DY91" s="885"/>
      <c r="DZ91" s="885"/>
      <c r="EA91" s="885"/>
      <c r="EB91" s="885"/>
      <c r="EC91" s="885"/>
      <c r="ED91" s="885"/>
      <c r="EE91" s="885"/>
      <c r="EF91" s="885"/>
      <c r="EG91" s="885"/>
      <c r="EH91" s="885"/>
      <c r="EI91" s="885"/>
      <c r="EJ91" s="885"/>
      <c r="EK91" s="885"/>
      <c r="EL91" s="885"/>
      <c r="EM91" s="885"/>
      <c r="EN91" s="885"/>
      <c r="EO91" s="885"/>
      <c r="EP91" s="885"/>
      <c r="EQ91" s="885"/>
      <c r="ER91" s="885"/>
      <c r="ES91" s="885"/>
      <c r="ET91" s="885"/>
      <c r="EU91" s="885"/>
      <c r="EV91" s="885"/>
      <c r="EW91" s="885"/>
      <c r="EX91" s="885"/>
      <c r="EY91" s="885"/>
      <c r="EZ91" s="885"/>
      <c r="FA91" s="885"/>
      <c r="FB91" s="885"/>
      <c r="FC91" s="885"/>
      <c r="FD91" s="885"/>
      <c r="FE91" s="885"/>
      <c r="FF91" s="885"/>
      <c r="FG91" s="885"/>
      <c r="FH91" s="885"/>
      <c r="FI91" s="885"/>
      <c r="FJ91" s="885"/>
      <c r="FK91" s="885"/>
      <c r="FL91" s="885"/>
      <c r="FM91" s="885"/>
      <c r="FN91" s="885"/>
      <c r="FO91" s="885"/>
      <c r="FP91" s="885"/>
      <c r="FQ91" s="885"/>
      <c r="FR91" s="885"/>
      <c r="FS91" s="885"/>
      <c r="FT91" s="885"/>
      <c r="FU91" s="885"/>
      <c r="FV91" s="885"/>
      <c r="FW91" s="885"/>
    </row>
    <row r="92" spans="2:179" x14ac:dyDescent="0.25">
      <c r="B92" s="773"/>
      <c r="C92" s="773"/>
      <c r="D92" s="886"/>
      <c r="E92" s="773"/>
      <c r="F92" s="773"/>
      <c r="G92" s="773"/>
      <c r="H92" s="773"/>
      <c r="I92" s="773"/>
      <c r="J92" s="887"/>
      <c r="K92" s="773"/>
      <c r="L92" s="773"/>
      <c r="M92" s="773"/>
      <c r="N92" s="773"/>
      <c r="O92" s="888"/>
      <c r="P92" s="888"/>
      <c r="Q92" s="888"/>
      <c r="R92" s="888"/>
      <c r="S92" s="773"/>
      <c r="T92" s="773"/>
      <c r="U92" s="889"/>
      <c r="V92" s="773"/>
      <c r="W92" s="773"/>
      <c r="X92" s="773"/>
      <c r="Y92" s="885"/>
      <c r="Z92" s="885"/>
      <c r="AA92" s="885"/>
      <c r="AB92" s="885"/>
      <c r="AC92" s="885"/>
      <c r="AD92" s="885"/>
      <c r="AE92" s="885"/>
      <c r="AF92" s="885"/>
      <c r="AG92" s="885"/>
      <c r="AH92" s="885"/>
      <c r="AI92" s="885"/>
      <c r="AJ92" s="885"/>
      <c r="AK92" s="885"/>
      <c r="AL92" s="885"/>
      <c r="AM92" s="885"/>
      <c r="AN92" s="885"/>
      <c r="AO92" s="885"/>
      <c r="AP92" s="885"/>
      <c r="AQ92" s="885"/>
      <c r="AR92" s="885"/>
      <c r="AS92" s="885"/>
      <c r="AT92" s="885"/>
      <c r="AU92" s="885"/>
      <c r="AV92" s="885"/>
      <c r="AW92" s="885"/>
      <c r="AX92" s="885"/>
      <c r="AY92" s="885"/>
      <c r="AZ92" s="885"/>
      <c r="BA92" s="885"/>
      <c r="BB92" s="885"/>
      <c r="BC92" s="885"/>
      <c r="BD92" s="885"/>
      <c r="BE92" s="885"/>
      <c r="BF92" s="885"/>
      <c r="BG92" s="885"/>
      <c r="BH92" s="885"/>
      <c r="BI92" s="885"/>
      <c r="BJ92" s="885"/>
      <c r="BK92" s="885"/>
      <c r="BL92" s="885"/>
      <c r="BM92" s="885"/>
      <c r="BN92" s="885"/>
      <c r="BO92" s="885"/>
      <c r="BP92" s="885"/>
      <c r="BQ92" s="885"/>
      <c r="BR92" s="885"/>
      <c r="BS92" s="885"/>
      <c r="BT92" s="885"/>
      <c r="BU92" s="885"/>
      <c r="BV92" s="885"/>
      <c r="BW92" s="885"/>
      <c r="BX92" s="885"/>
      <c r="BY92" s="885"/>
      <c r="BZ92" s="885"/>
      <c r="CA92" s="885"/>
      <c r="CB92" s="885"/>
      <c r="CC92" s="885"/>
      <c r="CD92" s="885"/>
      <c r="CE92" s="885"/>
      <c r="CF92" s="885"/>
      <c r="CG92" s="885"/>
      <c r="CH92" s="885"/>
      <c r="CI92" s="885"/>
      <c r="CJ92" s="885"/>
      <c r="CK92" s="885"/>
      <c r="CL92" s="885"/>
      <c r="CM92" s="885"/>
      <c r="CN92" s="885"/>
      <c r="CO92" s="885"/>
      <c r="CP92" s="885"/>
      <c r="CQ92" s="885"/>
      <c r="CR92" s="885"/>
      <c r="CS92" s="885"/>
      <c r="CT92" s="885"/>
      <c r="CU92" s="885"/>
      <c r="CV92" s="885"/>
      <c r="CW92" s="885"/>
      <c r="CX92" s="885"/>
      <c r="CY92" s="885"/>
      <c r="CZ92" s="885"/>
      <c r="DA92" s="885"/>
      <c r="DB92" s="885"/>
      <c r="DC92" s="885"/>
      <c r="DD92" s="885"/>
      <c r="DE92" s="885"/>
      <c r="DF92" s="885"/>
      <c r="DG92" s="885"/>
      <c r="DH92" s="885"/>
      <c r="DI92" s="885"/>
      <c r="DJ92" s="885"/>
      <c r="DK92" s="885"/>
      <c r="DL92" s="885"/>
      <c r="DM92" s="885"/>
      <c r="DN92" s="885"/>
      <c r="DO92" s="885"/>
      <c r="DP92" s="885"/>
      <c r="DQ92" s="885"/>
      <c r="DR92" s="885"/>
      <c r="DS92" s="885"/>
      <c r="DT92" s="885"/>
      <c r="DU92" s="885"/>
      <c r="DV92" s="885"/>
      <c r="DW92" s="885"/>
      <c r="DX92" s="885"/>
      <c r="DY92" s="885"/>
      <c r="DZ92" s="885"/>
      <c r="EA92" s="885"/>
      <c r="EB92" s="885"/>
      <c r="EC92" s="885"/>
      <c r="ED92" s="885"/>
      <c r="EE92" s="885"/>
      <c r="EF92" s="885"/>
      <c r="EG92" s="885"/>
      <c r="EH92" s="885"/>
      <c r="EI92" s="885"/>
      <c r="EJ92" s="885"/>
      <c r="EK92" s="885"/>
      <c r="EL92" s="885"/>
      <c r="EM92" s="885"/>
      <c r="EN92" s="885"/>
      <c r="EO92" s="885"/>
      <c r="EP92" s="885"/>
      <c r="EQ92" s="885"/>
      <c r="ER92" s="885"/>
      <c r="ES92" s="885"/>
      <c r="ET92" s="885"/>
      <c r="EU92" s="885"/>
      <c r="EV92" s="885"/>
      <c r="EW92" s="885"/>
      <c r="EX92" s="885"/>
      <c r="EY92" s="885"/>
      <c r="EZ92" s="885"/>
      <c r="FA92" s="885"/>
      <c r="FB92" s="885"/>
      <c r="FC92" s="885"/>
      <c r="FD92" s="885"/>
      <c r="FE92" s="885"/>
      <c r="FF92" s="885"/>
      <c r="FG92" s="885"/>
      <c r="FH92" s="885"/>
      <c r="FI92" s="885"/>
      <c r="FJ92" s="885"/>
      <c r="FK92" s="885"/>
      <c r="FL92" s="885"/>
      <c r="FM92" s="885"/>
      <c r="FN92" s="885"/>
      <c r="FO92" s="885"/>
      <c r="FP92" s="885"/>
      <c r="FQ92" s="885"/>
      <c r="FR92" s="885"/>
      <c r="FS92" s="885"/>
      <c r="FT92" s="885"/>
      <c r="FU92" s="885"/>
      <c r="FV92" s="885"/>
      <c r="FW92" s="885"/>
    </row>
    <row r="93" spans="2:179" x14ac:dyDescent="0.25">
      <c r="B93" s="773"/>
      <c r="C93" s="773"/>
      <c r="D93" s="886"/>
      <c r="E93" s="773"/>
      <c r="F93" s="773"/>
      <c r="G93" s="773"/>
      <c r="H93" s="773"/>
      <c r="I93" s="773"/>
      <c r="J93" s="887"/>
      <c r="K93" s="773"/>
      <c r="L93" s="773"/>
      <c r="M93" s="773"/>
      <c r="N93" s="773"/>
      <c r="O93" s="888"/>
      <c r="P93" s="888"/>
      <c r="Q93" s="888"/>
      <c r="R93" s="888"/>
      <c r="S93" s="773"/>
      <c r="T93" s="773"/>
      <c r="U93" s="889"/>
      <c r="V93" s="773"/>
      <c r="W93" s="773"/>
      <c r="X93" s="773"/>
      <c r="Y93" s="885"/>
      <c r="Z93" s="885"/>
      <c r="AA93" s="885"/>
      <c r="AB93" s="885"/>
      <c r="AC93" s="885"/>
      <c r="AD93" s="885"/>
      <c r="AE93" s="885"/>
      <c r="AF93" s="885"/>
      <c r="AG93" s="885"/>
      <c r="AH93" s="885"/>
      <c r="AI93" s="885"/>
      <c r="AJ93" s="885"/>
      <c r="AK93" s="885"/>
      <c r="AL93" s="885"/>
      <c r="AM93" s="885"/>
      <c r="AN93" s="885"/>
      <c r="AO93" s="885"/>
      <c r="AP93" s="885"/>
      <c r="AQ93" s="885"/>
      <c r="AR93" s="885"/>
      <c r="AS93" s="885"/>
      <c r="AT93" s="885"/>
      <c r="AU93" s="885"/>
      <c r="AV93" s="885"/>
      <c r="AW93" s="885"/>
      <c r="AX93" s="885"/>
      <c r="AY93" s="885"/>
      <c r="AZ93" s="885"/>
      <c r="BA93" s="885"/>
      <c r="BB93" s="885"/>
      <c r="BC93" s="885"/>
      <c r="BD93" s="885"/>
      <c r="BE93" s="885"/>
      <c r="BF93" s="885"/>
      <c r="BG93" s="885"/>
      <c r="BH93" s="885"/>
      <c r="BI93" s="885"/>
      <c r="BJ93" s="885"/>
      <c r="BK93" s="885"/>
      <c r="BL93" s="885"/>
      <c r="BM93" s="885"/>
      <c r="BN93" s="885"/>
      <c r="BO93" s="885"/>
      <c r="BP93" s="885"/>
      <c r="BQ93" s="885"/>
      <c r="BR93" s="885"/>
      <c r="BS93" s="885"/>
      <c r="BT93" s="885"/>
      <c r="BU93" s="885"/>
      <c r="BV93" s="885"/>
      <c r="BW93" s="885"/>
      <c r="BX93" s="885"/>
      <c r="BY93" s="885"/>
      <c r="BZ93" s="885"/>
      <c r="CA93" s="885"/>
      <c r="CB93" s="885"/>
      <c r="CC93" s="885"/>
      <c r="CD93" s="885"/>
      <c r="CE93" s="885"/>
      <c r="CF93" s="885"/>
      <c r="CG93" s="885"/>
      <c r="CH93" s="885"/>
      <c r="CI93" s="885"/>
      <c r="CJ93" s="885"/>
      <c r="CK93" s="885"/>
      <c r="CL93" s="885"/>
      <c r="CM93" s="885"/>
      <c r="CN93" s="885"/>
      <c r="CO93" s="885"/>
      <c r="CP93" s="885"/>
      <c r="CQ93" s="885"/>
      <c r="CR93" s="885"/>
      <c r="CS93" s="885"/>
      <c r="CT93" s="885"/>
      <c r="CU93" s="885"/>
      <c r="CV93" s="885"/>
      <c r="CW93" s="885"/>
      <c r="CX93" s="885"/>
      <c r="CY93" s="885"/>
      <c r="CZ93" s="885"/>
      <c r="DA93" s="885"/>
      <c r="DB93" s="885"/>
      <c r="DC93" s="885"/>
      <c r="DD93" s="885"/>
      <c r="DE93" s="885"/>
      <c r="DF93" s="885"/>
      <c r="DG93" s="885"/>
      <c r="DH93" s="885"/>
      <c r="DI93" s="885"/>
      <c r="DJ93" s="885"/>
      <c r="DK93" s="885"/>
      <c r="DL93" s="885"/>
      <c r="DM93" s="885"/>
      <c r="DN93" s="885"/>
      <c r="DO93" s="885"/>
      <c r="DP93" s="885"/>
      <c r="DQ93" s="885"/>
      <c r="DR93" s="885"/>
      <c r="DS93" s="885"/>
      <c r="DT93" s="885"/>
      <c r="DU93" s="885"/>
      <c r="DV93" s="885"/>
      <c r="DW93" s="885"/>
      <c r="DX93" s="885"/>
      <c r="DY93" s="885"/>
      <c r="DZ93" s="885"/>
      <c r="EA93" s="885"/>
      <c r="EB93" s="885"/>
      <c r="EC93" s="885"/>
      <c r="ED93" s="885"/>
      <c r="EE93" s="885"/>
      <c r="EF93" s="885"/>
      <c r="EG93" s="885"/>
      <c r="EH93" s="885"/>
      <c r="EI93" s="885"/>
      <c r="EJ93" s="885"/>
      <c r="EK93" s="885"/>
      <c r="EL93" s="885"/>
      <c r="EM93" s="885"/>
      <c r="EN93" s="885"/>
      <c r="EO93" s="885"/>
      <c r="EP93" s="885"/>
      <c r="EQ93" s="885"/>
      <c r="ER93" s="885"/>
      <c r="ES93" s="885"/>
      <c r="ET93" s="885"/>
      <c r="EU93" s="885"/>
      <c r="EV93" s="885"/>
      <c r="EW93" s="885"/>
      <c r="EX93" s="885"/>
      <c r="EY93" s="885"/>
      <c r="EZ93" s="885"/>
      <c r="FA93" s="885"/>
      <c r="FB93" s="885"/>
      <c r="FC93" s="885"/>
      <c r="FD93" s="885"/>
      <c r="FE93" s="885"/>
      <c r="FF93" s="885"/>
      <c r="FG93" s="885"/>
      <c r="FH93" s="885"/>
      <c r="FI93" s="885"/>
      <c r="FJ93" s="885"/>
      <c r="FK93" s="885"/>
      <c r="FL93" s="885"/>
      <c r="FM93" s="885"/>
      <c r="FN93" s="885"/>
      <c r="FO93" s="885"/>
      <c r="FP93" s="885"/>
      <c r="FQ93" s="885"/>
      <c r="FR93" s="885"/>
      <c r="FS93" s="885"/>
      <c r="FT93" s="885"/>
      <c r="FU93" s="885"/>
      <c r="FV93" s="885"/>
      <c r="FW93" s="885"/>
    </row>
    <row r="94" spans="2:179" x14ac:dyDescent="0.25">
      <c r="B94" s="773"/>
      <c r="C94" s="773"/>
      <c r="D94" s="886"/>
      <c r="E94" s="773"/>
      <c r="F94" s="773"/>
      <c r="G94" s="773"/>
      <c r="H94" s="773"/>
      <c r="I94" s="773"/>
      <c r="J94" s="887"/>
      <c r="K94" s="773"/>
      <c r="L94" s="773"/>
      <c r="M94" s="773"/>
      <c r="N94" s="773"/>
      <c r="O94" s="888"/>
      <c r="P94" s="888"/>
      <c r="Q94" s="888"/>
      <c r="R94" s="888"/>
      <c r="S94" s="773"/>
      <c r="T94" s="773"/>
      <c r="U94" s="889"/>
      <c r="V94" s="773"/>
      <c r="W94" s="773"/>
      <c r="X94" s="773"/>
      <c r="Y94" s="885"/>
      <c r="Z94" s="885"/>
      <c r="AA94" s="885"/>
      <c r="AB94" s="885"/>
      <c r="AC94" s="885"/>
      <c r="AD94" s="885"/>
      <c r="AE94" s="885"/>
      <c r="AF94" s="885"/>
      <c r="AG94" s="885"/>
      <c r="AH94" s="885"/>
      <c r="AI94" s="885"/>
      <c r="AJ94" s="885"/>
      <c r="AK94" s="885"/>
      <c r="AL94" s="885"/>
      <c r="AM94" s="885"/>
      <c r="AN94" s="885"/>
      <c r="AO94" s="885"/>
      <c r="AP94" s="885"/>
      <c r="AQ94" s="885"/>
      <c r="AR94" s="885"/>
      <c r="AS94" s="885"/>
      <c r="AT94" s="885"/>
      <c r="AU94" s="885"/>
      <c r="AV94" s="885"/>
      <c r="AW94" s="885"/>
      <c r="AX94" s="885"/>
      <c r="AY94" s="885"/>
      <c r="AZ94" s="885"/>
      <c r="BA94" s="885"/>
      <c r="BB94" s="885"/>
      <c r="BC94" s="885"/>
      <c r="BD94" s="885"/>
      <c r="BE94" s="885"/>
      <c r="BF94" s="885"/>
      <c r="BG94" s="885"/>
      <c r="BH94" s="885"/>
      <c r="BI94" s="885"/>
      <c r="BJ94" s="885"/>
      <c r="BK94" s="885"/>
      <c r="BL94" s="885"/>
      <c r="BM94" s="885"/>
      <c r="BN94" s="885"/>
      <c r="BO94" s="885"/>
      <c r="BP94" s="885"/>
      <c r="BQ94" s="885"/>
      <c r="BR94" s="885"/>
      <c r="BS94" s="885"/>
      <c r="BT94" s="885"/>
      <c r="BU94" s="885"/>
      <c r="BV94" s="885"/>
      <c r="BW94" s="885"/>
      <c r="BX94" s="885"/>
      <c r="BY94" s="885"/>
      <c r="BZ94" s="885"/>
      <c r="CA94" s="885"/>
      <c r="CB94" s="885"/>
      <c r="CC94" s="885"/>
      <c r="CD94" s="885"/>
      <c r="CE94" s="885"/>
      <c r="CF94" s="885"/>
      <c r="CG94" s="885"/>
      <c r="CH94" s="885"/>
      <c r="CI94" s="885"/>
      <c r="CJ94" s="885"/>
      <c r="CK94" s="885"/>
      <c r="CL94" s="885"/>
      <c r="CM94" s="885"/>
      <c r="CN94" s="885"/>
      <c r="CO94" s="885"/>
      <c r="CP94" s="885"/>
      <c r="CQ94" s="885"/>
      <c r="CR94" s="885"/>
      <c r="CS94" s="885"/>
      <c r="CT94" s="885"/>
      <c r="CU94" s="885"/>
      <c r="CV94" s="885"/>
      <c r="CW94" s="885"/>
      <c r="CX94" s="885"/>
      <c r="CY94" s="885"/>
      <c r="CZ94" s="885"/>
      <c r="DA94" s="885"/>
      <c r="DB94" s="885"/>
      <c r="DC94" s="885"/>
      <c r="DD94" s="885"/>
      <c r="DE94" s="885"/>
      <c r="DF94" s="885"/>
      <c r="DG94" s="885"/>
      <c r="DH94" s="885"/>
      <c r="DI94" s="885"/>
      <c r="DJ94" s="885"/>
      <c r="DK94" s="885"/>
      <c r="DL94" s="885"/>
      <c r="DM94" s="885"/>
      <c r="DN94" s="885"/>
      <c r="DO94" s="885"/>
      <c r="DP94" s="885"/>
      <c r="DQ94" s="885"/>
      <c r="DR94" s="885"/>
      <c r="DS94" s="885"/>
      <c r="DT94" s="885"/>
      <c r="DU94" s="885"/>
      <c r="DV94" s="885"/>
      <c r="DW94" s="885"/>
      <c r="DX94" s="885"/>
      <c r="DY94" s="885"/>
      <c r="DZ94" s="885"/>
      <c r="EA94" s="885"/>
      <c r="EB94" s="885"/>
      <c r="EC94" s="885"/>
      <c r="ED94" s="885"/>
      <c r="EE94" s="885"/>
      <c r="EF94" s="885"/>
      <c r="EG94" s="885"/>
      <c r="EH94" s="885"/>
      <c r="EI94" s="885"/>
      <c r="EJ94" s="885"/>
      <c r="EK94" s="885"/>
      <c r="EL94" s="885"/>
      <c r="EM94" s="885"/>
      <c r="EN94" s="885"/>
      <c r="EO94" s="885"/>
      <c r="EP94" s="885"/>
      <c r="EQ94" s="885"/>
      <c r="ER94" s="885"/>
      <c r="ES94" s="885"/>
      <c r="ET94" s="885"/>
      <c r="EU94" s="885"/>
      <c r="EV94" s="885"/>
      <c r="EW94" s="885"/>
      <c r="EX94" s="885"/>
      <c r="EY94" s="885"/>
      <c r="EZ94" s="885"/>
      <c r="FA94" s="885"/>
      <c r="FB94" s="885"/>
      <c r="FC94" s="885"/>
      <c r="FD94" s="885"/>
      <c r="FE94" s="885"/>
      <c r="FF94" s="885"/>
      <c r="FG94" s="885"/>
      <c r="FH94" s="885"/>
      <c r="FI94" s="885"/>
      <c r="FJ94" s="885"/>
      <c r="FK94" s="885"/>
      <c r="FL94" s="885"/>
      <c r="FM94" s="885"/>
      <c r="FN94" s="885"/>
      <c r="FO94" s="885"/>
      <c r="FP94" s="885"/>
      <c r="FQ94" s="885"/>
      <c r="FR94" s="885"/>
      <c r="FS94" s="885"/>
      <c r="FT94" s="885"/>
      <c r="FU94" s="885"/>
      <c r="FV94" s="885"/>
      <c r="FW94" s="885"/>
    </row>
    <row r="95" spans="2:179" x14ac:dyDescent="0.25">
      <c r="B95" s="773"/>
      <c r="C95" s="773"/>
      <c r="D95" s="886"/>
      <c r="E95" s="773"/>
      <c r="F95" s="773"/>
      <c r="G95" s="773"/>
      <c r="H95" s="773"/>
      <c r="I95" s="773"/>
      <c r="J95" s="887"/>
      <c r="K95" s="773"/>
      <c r="L95" s="773"/>
      <c r="M95" s="773"/>
      <c r="N95" s="773"/>
      <c r="O95" s="888"/>
      <c r="P95" s="888"/>
      <c r="Q95" s="888"/>
      <c r="R95" s="888"/>
      <c r="S95" s="773"/>
      <c r="T95" s="773"/>
      <c r="U95" s="889"/>
      <c r="V95" s="773"/>
      <c r="W95" s="773"/>
      <c r="X95" s="773"/>
      <c r="Y95" s="885"/>
      <c r="Z95" s="885"/>
      <c r="AA95" s="885"/>
      <c r="AB95" s="885"/>
      <c r="AC95" s="885"/>
      <c r="AD95" s="885"/>
      <c r="AE95" s="885"/>
      <c r="AF95" s="885"/>
      <c r="AG95" s="885"/>
      <c r="AH95" s="885"/>
      <c r="AI95" s="885"/>
      <c r="AJ95" s="885"/>
      <c r="AK95" s="885"/>
      <c r="AL95" s="885"/>
      <c r="AM95" s="885"/>
      <c r="AN95" s="885"/>
      <c r="AO95" s="885"/>
      <c r="AP95" s="885"/>
      <c r="AQ95" s="885"/>
      <c r="AR95" s="885"/>
      <c r="AS95" s="885"/>
      <c r="AT95" s="885"/>
      <c r="AU95" s="885"/>
      <c r="AV95" s="885"/>
      <c r="AW95" s="885"/>
      <c r="AX95" s="885"/>
      <c r="AY95" s="885"/>
      <c r="AZ95" s="885"/>
      <c r="BA95" s="885"/>
      <c r="BB95" s="885"/>
      <c r="BC95" s="885"/>
      <c r="BD95" s="885"/>
      <c r="BE95" s="885"/>
      <c r="BF95" s="885"/>
      <c r="BG95" s="885"/>
      <c r="BH95" s="885"/>
      <c r="BI95" s="885"/>
      <c r="BJ95" s="885"/>
      <c r="BK95" s="885"/>
      <c r="BL95" s="885"/>
      <c r="BM95" s="885"/>
      <c r="BN95" s="885"/>
      <c r="BO95" s="885"/>
      <c r="BP95" s="885"/>
      <c r="BQ95" s="885"/>
      <c r="BR95" s="885"/>
      <c r="BS95" s="885"/>
      <c r="BT95" s="885"/>
      <c r="BU95" s="885"/>
      <c r="BV95" s="885"/>
      <c r="BW95" s="885"/>
      <c r="BX95" s="885"/>
      <c r="BY95" s="885"/>
      <c r="BZ95" s="885"/>
      <c r="CA95" s="885"/>
      <c r="CB95" s="885"/>
      <c r="CC95" s="885"/>
      <c r="CD95" s="885"/>
      <c r="CE95" s="885"/>
      <c r="CF95" s="885"/>
      <c r="CG95" s="885"/>
      <c r="CH95" s="885"/>
      <c r="CI95" s="885"/>
      <c r="CJ95" s="885"/>
      <c r="CK95" s="885"/>
      <c r="CL95" s="885"/>
      <c r="CM95" s="885"/>
      <c r="CN95" s="885"/>
      <c r="CO95" s="885"/>
      <c r="CP95" s="885"/>
      <c r="CQ95" s="885"/>
      <c r="CR95" s="885"/>
      <c r="CS95" s="885"/>
      <c r="CT95" s="885"/>
      <c r="CU95" s="885"/>
      <c r="CV95" s="885"/>
      <c r="CW95" s="885"/>
      <c r="CX95" s="885"/>
      <c r="CY95" s="885"/>
      <c r="CZ95" s="885"/>
      <c r="DA95" s="885"/>
      <c r="DB95" s="885"/>
      <c r="DC95" s="885"/>
      <c r="DD95" s="885"/>
      <c r="DE95" s="885"/>
      <c r="DF95" s="885"/>
      <c r="DG95" s="885"/>
      <c r="DH95" s="885"/>
      <c r="DI95" s="885"/>
      <c r="DJ95" s="885"/>
      <c r="DK95" s="885"/>
      <c r="DL95" s="885"/>
      <c r="DM95" s="885"/>
      <c r="DN95" s="885"/>
      <c r="DO95" s="885"/>
      <c r="DP95" s="885"/>
      <c r="DQ95" s="885"/>
      <c r="DR95" s="885"/>
      <c r="DS95" s="885"/>
      <c r="DT95" s="885"/>
      <c r="DU95" s="885"/>
      <c r="DV95" s="885"/>
      <c r="DW95" s="885"/>
      <c r="DX95" s="885"/>
      <c r="DY95" s="885"/>
      <c r="DZ95" s="885"/>
      <c r="EA95" s="885"/>
      <c r="EB95" s="885"/>
      <c r="EC95" s="885"/>
      <c r="ED95" s="885"/>
      <c r="EE95" s="885"/>
      <c r="EF95" s="885"/>
      <c r="EG95" s="885"/>
      <c r="EH95" s="885"/>
      <c r="EI95" s="885"/>
      <c r="EJ95" s="885"/>
      <c r="EK95" s="885"/>
      <c r="EL95" s="885"/>
      <c r="EM95" s="885"/>
      <c r="EN95" s="885"/>
      <c r="EO95" s="885"/>
      <c r="EP95" s="885"/>
      <c r="EQ95" s="885"/>
      <c r="ER95" s="885"/>
      <c r="ES95" s="885"/>
      <c r="ET95" s="885"/>
      <c r="EU95" s="885"/>
      <c r="EV95" s="885"/>
      <c r="EW95" s="885"/>
      <c r="EX95" s="885"/>
      <c r="EY95" s="885"/>
      <c r="EZ95" s="885"/>
      <c r="FA95" s="885"/>
      <c r="FB95" s="885"/>
      <c r="FC95" s="885"/>
      <c r="FD95" s="885"/>
      <c r="FE95" s="885"/>
      <c r="FF95" s="885"/>
      <c r="FG95" s="885"/>
      <c r="FH95" s="885"/>
      <c r="FI95" s="885"/>
      <c r="FJ95" s="885"/>
      <c r="FK95" s="885"/>
      <c r="FL95" s="885"/>
      <c r="FM95" s="885"/>
      <c r="FN95" s="885"/>
      <c r="FO95" s="885"/>
      <c r="FP95" s="885"/>
      <c r="FQ95" s="885"/>
      <c r="FR95" s="885"/>
      <c r="FS95" s="885"/>
      <c r="FT95" s="885"/>
      <c r="FU95" s="885"/>
      <c r="FV95" s="885"/>
      <c r="FW95" s="885"/>
    </row>
    <row r="96" spans="2:179" x14ac:dyDescent="0.25">
      <c r="B96" s="773"/>
      <c r="C96" s="773"/>
      <c r="D96" s="886"/>
      <c r="E96" s="773"/>
      <c r="F96" s="773"/>
      <c r="G96" s="773"/>
      <c r="H96" s="773"/>
      <c r="I96" s="773"/>
      <c r="J96" s="887"/>
      <c r="K96" s="773"/>
      <c r="L96" s="773"/>
      <c r="M96" s="773"/>
      <c r="N96" s="773"/>
      <c r="O96" s="888"/>
      <c r="P96" s="888"/>
      <c r="Q96" s="888"/>
      <c r="R96" s="888"/>
      <c r="S96" s="773"/>
      <c r="T96" s="773"/>
      <c r="U96" s="889"/>
      <c r="V96" s="773"/>
      <c r="W96" s="773"/>
      <c r="X96" s="773"/>
      <c r="Y96" s="885"/>
      <c r="Z96" s="885"/>
      <c r="AA96" s="885"/>
      <c r="AB96" s="885"/>
      <c r="AC96" s="885"/>
      <c r="AD96" s="885"/>
      <c r="AE96" s="885"/>
      <c r="AF96" s="885"/>
      <c r="AG96" s="885"/>
      <c r="AH96" s="885"/>
      <c r="AI96" s="885"/>
      <c r="AJ96" s="885"/>
      <c r="AK96" s="885"/>
      <c r="AL96" s="885"/>
      <c r="AM96" s="885"/>
      <c r="AN96" s="885"/>
      <c r="AO96" s="885"/>
      <c r="AP96" s="885"/>
      <c r="AQ96" s="885"/>
      <c r="AR96" s="885"/>
      <c r="AS96" s="885"/>
      <c r="AT96" s="885"/>
      <c r="AU96" s="885"/>
      <c r="AV96" s="885"/>
      <c r="AW96" s="885"/>
      <c r="AX96" s="885"/>
      <c r="AY96" s="885"/>
      <c r="AZ96" s="885"/>
      <c r="BA96" s="885"/>
      <c r="BB96" s="885"/>
      <c r="BC96" s="885"/>
      <c r="BD96" s="885"/>
      <c r="BE96" s="885"/>
      <c r="BF96" s="885"/>
      <c r="BG96" s="885"/>
      <c r="BH96" s="885"/>
      <c r="BI96" s="885"/>
      <c r="BJ96" s="885"/>
      <c r="BK96" s="885"/>
      <c r="BL96" s="885"/>
      <c r="BM96" s="885"/>
      <c r="BN96" s="885"/>
      <c r="BO96" s="885"/>
      <c r="BP96" s="885"/>
      <c r="BQ96" s="885"/>
      <c r="BR96" s="885"/>
      <c r="BS96" s="885"/>
      <c r="BT96" s="885"/>
      <c r="BU96" s="885"/>
      <c r="BV96" s="885"/>
      <c r="BW96" s="885"/>
      <c r="BX96" s="885"/>
      <c r="BY96" s="885"/>
      <c r="BZ96" s="885"/>
      <c r="CA96" s="885"/>
      <c r="CB96" s="885"/>
      <c r="CC96" s="885"/>
      <c r="CD96" s="885"/>
      <c r="CE96" s="885"/>
      <c r="CF96" s="885"/>
      <c r="CG96" s="885"/>
      <c r="CH96" s="885"/>
      <c r="CI96" s="885"/>
      <c r="CJ96" s="885"/>
      <c r="CK96" s="885"/>
      <c r="CL96" s="885"/>
      <c r="CM96" s="885"/>
      <c r="CN96" s="885"/>
      <c r="CO96" s="885"/>
      <c r="CP96" s="885"/>
      <c r="CQ96" s="885"/>
      <c r="CR96" s="885"/>
      <c r="CS96" s="885"/>
      <c r="CT96" s="885"/>
      <c r="CU96" s="885"/>
      <c r="CV96" s="885"/>
      <c r="CW96" s="885"/>
      <c r="CX96" s="885"/>
      <c r="CY96" s="885"/>
      <c r="CZ96" s="885"/>
      <c r="DA96" s="885"/>
      <c r="DB96" s="885"/>
      <c r="DC96" s="885"/>
      <c r="DD96" s="885"/>
      <c r="DE96" s="885"/>
      <c r="DF96" s="885"/>
      <c r="DG96" s="885"/>
      <c r="DH96" s="885"/>
      <c r="DI96" s="885"/>
      <c r="DJ96" s="885"/>
      <c r="DK96" s="885"/>
      <c r="DL96" s="885"/>
      <c r="DM96" s="885"/>
      <c r="DN96" s="885"/>
      <c r="DO96" s="885"/>
      <c r="DP96" s="885"/>
      <c r="DQ96" s="885"/>
      <c r="DR96" s="885"/>
      <c r="DS96" s="885"/>
      <c r="DT96" s="885"/>
      <c r="DU96" s="885"/>
      <c r="DV96" s="885"/>
      <c r="DW96" s="885"/>
      <c r="DX96" s="885"/>
      <c r="DY96" s="885"/>
      <c r="DZ96" s="885"/>
      <c r="EA96" s="885"/>
      <c r="EB96" s="885"/>
      <c r="EC96" s="885"/>
      <c r="ED96" s="885"/>
      <c r="EE96" s="885"/>
      <c r="EF96" s="885"/>
      <c r="EG96" s="885"/>
      <c r="EH96" s="885"/>
      <c r="EI96" s="885"/>
      <c r="EJ96" s="885"/>
      <c r="EK96" s="885"/>
      <c r="EL96" s="885"/>
      <c r="EM96" s="885"/>
      <c r="EN96" s="885"/>
      <c r="EO96" s="885"/>
      <c r="EP96" s="885"/>
      <c r="EQ96" s="885"/>
      <c r="ER96" s="885"/>
      <c r="ES96" s="885"/>
      <c r="ET96" s="885"/>
      <c r="EU96" s="885"/>
      <c r="EV96" s="885"/>
      <c r="EW96" s="885"/>
      <c r="EX96" s="885"/>
      <c r="EY96" s="885"/>
      <c r="EZ96" s="885"/>
      <c r="FA96" s="885"/>
      <c r="FB96" s="885"/>
      <c r="FC96" s="885"/>
      <c r="FD96" s="885"/>
      <c r="FE96" s="885"/>
      <c r="FF96" s="885"/>
      <c r="FG96" s="885"/>
      <c r="FH96" s="885"/>
      <c r="FI96" s="885"/>
      <c r="FJ96" s="885"/>
      <c r="FK96" s="885"/>
      <c r="FL96" s="885"/>
      <c r="FM96" s="885"/>
      <c r="FN96" s="885"/>
      <c r="FO96" s="885"/>
      <c r="FP96" s="885"/>
      <c r="FQ96" s="885"/>
      <c r="FR96" s="885"/>
      <c r="FS96" s="885"/>
      <c r="FT96" s="885"/>
      <c r="FU96" s="885"/>
      <c r="FV96" s="885"/>
      <c r="FW96" s="885"/>
    </row>
    <row r="97" spans="2:179" x14ac:dyDescent="0.25">
      <c r="B97" s="773"/>
      <c r="C97" s="773"/>
      <c r="D97" s="886"/>
      <c r="E97" s="773"/>
      <c r="F97" s="773"/>
      <c r="G97" s="773"/>
      <c r="H97" s="773"/>
      <c r="I97" s="773"/>
      <c r="J97" s="887"/>
      <c r="K97" s="773"/>
      <c r="L97" s="773"/>
      <c r="M97" s="773"/>
      <c r="N97" s="773"/>
      <c r="O97" s="888"/>
      <c r="P97" s="888"/>
      <c r="Q97" s="888"/>
      <c r="R97" s="888"/>
      <c r="S97" s="773"/>
      <c r="T97" s="773"/>
      <c r="U97" s="889"/>
      <c r="V97" s="773"/>
      <c r="W97" s="773"/>
      <c r="X97" s="773"/>
      <c r="Y97" s="885"/>
      <c r="Z97" s="885"/>
      <c r="AA97" s="885"/>
      <c r="AB97" s="885"/>
      <c r="AC97" s="885"/>
      <c r="AD97" s="885"/>
      <c r="AE97" s="885"/>
      <c r="AF97" s="885"/>
      <c r="AG97" s="885"/>
      <c r="AH97" s="885"/>
      <c r="AI97" s="885"/>
      <c r="AJ97" s="885"/>
      <c r="AK97" s="885"/>
      <c r="AL97" s="885"/>
      <c r="AM97" s="885"/>
      <c r="AN97" s="885"/>
      <c r="AO97" s="885"/>
      <c r="AP97" s="885"/>
      <c r="AQ97" s="885"/>
      <c r="AR97" s="885"/>
      <c r="AS97" s="885"/>
      <c r="AT97" s="885"/>
      <c r="AU97" s="885"/>
      <c r="AV97" s="885"/>
      <c r="AW97" s="885"/>
      <c r="AX97" s="885"/>
      <c r="AY97" s="885"/>
      <c r="AZ97" s="885"/>
      <c r="BA97" s="885"/>
      <c r="BB97" s="885"/>
      <c r="BC97" s="885"/>
      <c r="BD97" s="885"/>
      <c r="BE97" s="885"/>
      <c r="BF97" s="885"/>
      <c r="BG97" s="885"/>
      <c r="BH97" s="885"/>
      <c r="BI97" s="885"/>
      <c r="BJ97" s="885"/>
      <c r="BK97" s="885"/>
      <c r="BL97" s="885"/>
      <c r="BM97" s="885"/>
      <c r="BN97" s="885"/>
      <c r="BO97" s="885"/>
      <c r="BP97" s="885"/>
      <c r="BQ97" s="885"/>
      <c r="BR97" s="885"/>
      <c r="BS97" s="885"/>
      <c r="BT97" s="885"/>
      <c r="BU97" s="885"/>
      <c r="BV97" s="885"/>
      <c r="BW97" s="885"/>
      <c r="BX97" s="885"/>
      <c r="BY97" s="885"/>
      <c r="BZ97" s="885"/>
      <c r="CA97" s="885"/>
      <c r="CB97" s="885"/>
      <c r="CC97" s="885"/>
      <c r="CD97" s="885"/>
      <c r="CE97" s="885"/>
      <c r="CF97" s="885"/>
      <c r="CG97" s="885"/>
      <c r="CH97" s="885"/>
      <c r="CI97" s="885"/>
      <c r="CJ97" s="885"/>
      <c r="CK97" s="885"/>
      <c r="CL97" s="885"/>
      <c r="CM97" s="885"/>
      <c r="CN97" s="885"/>
      <c r="CO97" s="885"/>
      <c r="CP97" s="885"/>
      <c r="CQ97" s="885"/>
      <c r="CR97" s="885"/>
      <c r="CS97" s="885"/>
      <c r="CT97" s="885"/>
      <c r="CU97" s="885"/>
      <c r="CV97" s="885"/>
      <c r="CW97" s="885"/>
      <c r="CX97" s="885"/>
      <c r="CY97" s="885"/>
      <c r="CZ97" s="885"/>
      <c r="DA97" s="885"/>
      <c r="DB97" s="885"/>
      <c r="DC97" s="885"/>
      <c r="DD97" s="885"/>
      <c r="DE97" s="885"/>
      <c r="DF97" s="885"/>
      <c r="DG97" s="885"/>
      <c r="DH97" s="885"/>
      <c r="DI97" s="885"/>
      <c r="DJ97" s="885"/>
      <c r="DK97" s="885"/>
      <c r="DL97" s="885"/>
      <c r="DM97" s="885"/>
      <c r="DN97" s="885"/>
      <c r="DO97" s="885"/>
      <c r="DP97" s="885"/>
      <c r="DQ97" s="885"/>
      <c r="DR97" s="885"/>
      <c r="DS97" s="885"/>
      <c r="DT97" s="885"/>
      <c r="DU97" s="885"/>
      <c r="DV97" s="885"/>
      <c r="DW97" s="885"/>
      <c r="DX97" s="885"/>
      <c r="DY97" s="885"/>
      <c r="DZ97" s="885"/>
      <c r="EA97" s="885"/>
      <c r="EB97" s="885"/>
      <c r="EC97" s="885"/>
      <c r="ED97" s="885"/>
      <c r="EE97" s="885"/>
      <c r="EF97" s="885"/>
      <c r="EG97" s="885"/>
      <c r="EH97" s="885"/>
      <c r="EI97" s="885"/>
      <c r="EJ97" s="885"/>
      <c r="EK97" s="885"/>
      <c r="EL97" s="885"/>
      <c r="EM97" s="885"/>
      <c r="EN97" s="885"/>
      <c r="EO97" s="885"/>
      <c r="EP97" s="885"/>
      <c r="EQ97" s="885"/>
      <c r="ER97" s="885"/>
      <c r="ES97" s="885"/>
      <c r="ET97" s="885"/>
      <c r="EU97" s="885"/>
      <c r="EV97" s="885"/>
      <c r="EW97" s="885"/>
      <c r="EX97" s="885"/>
      <c r="EY97" s="885"/>
      <c r="EZ97" s="885"/>
      <c r="FA97" s="885"/>
      <c r="FB97" s="885"/>
      <c r="FC97" s="885"/>
      <c r="FD97" s="885"/>
      <c r="FE97" s="885"/>
      <c r="FF97" s="885"/>
      <c r="FG97" s="885"/>
      <c r="FH97" s="885"/>
      <c r="FI97" s="885"/>
      <c r="FJ97" s="885"/>
      <c r="FK97" s="885"/>
      <c r="FL97" s="885"/>
      <c r="FM97" s="885"/>
      <c r="FN97" s="885"/>
      <c r="FO97" s="885"/>
      <c r="FP97" s="885"/>
      <c r="FQ97" s="885"/>
      <c r="FR97" s="885"/>
      <c r="FS97" s="885"/>
      <c r="FT97" s="885"/>
      <c r="FU97" s="885"/>
      <c r="FV97" s="885"/>
      <c r="FW97" s="885"/>
    </row>
    <row r="98" spans="2:179" x14ac:dyDescent="0.25">
      <c r="B98" s="773"/>
      <c r="C98" s="773"/>
      <c r="D98" s="886"/>
      <c r="E98" s="773"/>
      <c r="F98" s="773"/>
      <c r="G98" s="773"/>
      <c r="H98" s="773"/>
      <c r="I98" s="773"/>
      <c r="J98" s="887"/>
      <c r="K98" s="773"/>
      <c r="L98" s="773"/>
      <c r="M98" s="773"/>
      <c r="N98" s="773"/>
      <c r="O98" s="888"/>
      <c r="P98" s="888"/>
      <c r="Q98" s="888"/>
      <c r="R98" s="888"/>
      <c r="S98" s="773"/>
      <c r="T98" s="773"/>
      <c r="U98" s="889"/>
      <c r="V98" s="773"/>
      <c r="W98" s="773"/>
      <c r="X98" s="773"/>
      <c r="Y98" s="885"/>
      <c r="Z98" s="885"/>
      <c r="AA98" s="885"/>
      <c r="AB98" s="885"/>
      <c r="AC98" s="885"/>
      <c r="AD98" s="885"/>
      <c r="AE98" s="885"/>
      <c r="AF98" s="885"/>
      <c r="AG98" s="885"/>
      <c r="AH98" s="885"/>
      <c r="AI98" s="885"/>
      <c r="AJ98" s="885"/>
      <c r="AK98" s="885"/>
      <c r="AL98" s="885"/>
      <c r="AM98" s="885"/>
      <c r="AN98" s="885"/>
      <c r="AO98" s="885"/>
      <c r="AP98" s="885"/>
      <c r="AQ98" s="885"/>
      <c r="AR98" s="885"/>
      <c r="AS98" s="885"/>
      <c r="AT98" s="885"/>
      <c r="AU98" s="885"/>
      <c r="AV98" s="885"/>
      <c r="AW98" s="885"/>
      <c r="AX98" s="885"/>
      <c r="AY98" s="885"/>
      <c r="AZ98" s="885"/>
      <c r="BA98" s="885"/>
      <c r="BB98" s="885"/>
      <c r="BC98" s="885"/>
      <c r="BD98" s="885"/>
      <c r="BE98" s="885"/>
      <c r="BF98" s="885"/>
      <c r="BG98" s="885"/>
      <c r="BH98" s="885"/>
      <c r="BI98" s="885"/>
      <c r="BJ98" s="885"/>
      <c r="BK98" s="885"/>
      <c r="BL98" s="885"/>
      <c r="BM98" s="885"/>
      <c r="BN98" s="885"/>
      <c r="BO98" s="885"/>
      <c r="BP98" s="885"/>
      <c r="BQ98" s="885"/>
      <c r="BR98" s="885"/>
      <c r="BS98" s="885"/>
      <c r="BT98" s="885"/>
      <c r="BU98" s="885"/>
      <c r="BV98" s="885"/>
      <c r="BW98" s="885"/>
      <c r="BX98" s="885"/>
      <c r="BY98" s="885"/>
      <c r="BZ98" s="885"/>
      <c r="CA98" s="885"/>
      <c r="CB98" s="885"/>
      <c r="CC98" s="885"/>
      <c r="CD98" s="885"/>
      <c r="CE98" s="885"/>
      <c r="CF98" s="885"/>
      <c r="CG98" s="885"/>
      <c r="CH98" s="885"/>
      <c r="CI98" s="885"/>
      <c r="CJ98" s="885"/>
      <c r="CK98" s="885"/>
      <c r="CL98" s="885"/>
      <c r="CM98" s="885"/>
      <c r="CN98" s="885"/>
      <c r="CO98" s="885"/>
      <c r="CP98" s="885"/>
      <c r="CQ98" s="885"/>
      <c r="CR98" s="885"/>
      <c r="CS98" s="885"/>
      <c r="CT98" s="885"/>
      <c r="CU98" s="885"/>
      <c r="CV98" s="885"/>
      <c r="CW98" s="885"/>
      <c r="CX98" s="885"/>
      <c r="CY98" s="885"/>
      <c r="CZ98" s="885"/>
      <c r="DA98" s="885"/>
      <c r="DB98" s="885"/>
      <c r="DC98" s="885"/>
      <c r="DD98" s="885"/>
      <c r="DE98" s="885"/>
      <c r="DF98" s="885"/>
      <c r="DG98" s="885"/>
      <c r="DH98" s="885"/>
      <c r="DI98" s="885"/>
      <c r="DJ98" s="885"/>
      <c r="DK98" s="885"/>
      <c r="DL98" s="885"/>
      <c r="DM98" s="885"/>
      <c r="DN98" s="885"/>
      <c r="DO98" s="885"/>
      <c r="DP98" s="885"/>
      <c r="DQ98" s="885"/>
      <c r="DR98" s="885"/>
      <c r="DS98" s="885"/>
      <c r="DT98" s="885"/>
      <c r="DU98" s="885"/>
      <c r="DV98" s="885"/>
      <c r="DW98" s="885"/>
      <c r="DX98" s="885"/>
      <c r="DY98" s="885"/>
      <c r="DZ98" s="885"/>
      <c r="EA98" s="885"/>
      <c r="EB98" s="885"/>
      <c r="EC98" s="885"/>
      <c r="ED98" s="885"/>
      <c r="EE98" s="885"/>
      <c r="EF98" s="885"/>
      <c r="EG98" s="885"/>
      <c r="EH98" s="885"/>
      <c r="EI98" s="885"/>
      <c r="EJ98" s="885"/>
      <c r="EK98" s="885"/>
      <c r="EL98" s="885"/>
      <c r="EM98" s="885"/>
      <c r="EN98" s="885"/>
      <c r="EO98" s="885"/>
      <c r="EP98" s="885"/>
      <c r="EQ98" s="885"/>
      <c r="ER98" s="885"/>
      <c r="ES98" s="885"/>
      <c r="ET98" s="885"/>
      <c r="EU98" s="885"/>
      <c r="EV98" s="885"/>
      <c r="EW98" s="885"/>
      <c r="EX98" s="885"/>
      <c r="EY98" s="885"/>
      <c r="EZ98" s="885"/>
      <c r="FA98" s="885"/>
      <c r="FB98" s="885"/>
      <c r="FC98" s="885"/>
      <c r="FD98" s="885"/>
      <c r="FE98" s="885"/>
      <c r="FF98" s="885"/>
      <c r="FG98" s="885"/>
      <c r="FH98" s="885"/>
      <c r="FI98" s="885"/>
      <c r="FJ98" s="885"/>
      <c r="FK98" s="885"/>
      <c r="FL98" s="885"/>
      <c r="FM98" s="885"/>
      <c r="FN98" s="885"/>
      <c r="FO98" s="885"/>
      <c r="FP98" s="885"/>
      <c r="FQ98" s="885"/>
      <c r="FR98" s="885"/>
      <c r="FS98" s="885"/>
      <c r="FT98" s="885"/>
      <c r="FU98" s="885"/>
      <c r="FV98" s="885"/>
      <c r="FW98" s="885"/>
    </row>
    <row r="99" spans="2:179" x14ac:dyDescent="0.25">
      <c r="B99" s="773"/>
      <c r="C99" s="773"/>
      <c r="D99" s="886"/>
      <c r="E99" s="773"/>
      <c r="F99" s="773"/>
      <c r="G99" s="773"/>
      <c r="H99" s="773"/>
      <c r="I99" s="773"/>
      <c r="J99" s="887"/>
      <c r="K99" s="773"/>
      <c r="L99" s="773"/>
      <c r="M99" s="773"/>
      <c r="N99" s="773"/>
      <c r="O99" s="888"/>
      <c r="P99" s="888"/>
      <c r="Q99" s="888"/>
      <c r="R99" s="888"/>
      <c r="S99" s="773"/>
      <c r="T99" s="773"/>
      <c r="U99" s="889"/>
      <c r="V99" s="773"/>
      <c r="W99" s="773"/>
      <c r="X99" s="773"/>
      <c r="Y99" s="885"/>
      <c r="Z99" s="885"/>
      <c r="AA99" s="885"/>
      <c r="AB99" s="885"/>
      <c r="AC99" s="885"/>
      <c r="AD99" s="885"/>
      <c r="AE99" s="885"/>
      <c r="AF99" s="885"/>
      <c r="AG99" s="885"/>
      <c r="AH99" s="885"/>
      <c r="AI99" s="885"/>
      <c r="AJ99" s="885"/>
      <c r="AK99" s="885"/>
      <c r="AL99" s="885"/>
      <c r="AM99" s="885"/>
      <c r="AN99" s="885"/>
      <c r="AO99" s="885"/>
      <c r="AP99" s="885"/>
      <c r="AQ99" s="885"/>
      <c r="AR99" s="885"/>
      <c r="AS99" s="885"/>
      <c r="AT99" s="885"/>
      <c r="AU99" s="885"/>
      <c r="AV99" s="885"/>
      <c r="AW99" s="885"/>
      <c r="AX99" s="885"/>
      <c r="AY99" s="885"/>
      <c r="AZ99" s="885"/>
      <c r="BA99" s="885"/>
      <c r="BB99" s="885"/>
      <c r="BC99" s="885"/>
      <c r="BD99" s="885"/>
      <c r="BE99" s="885"/>
      <c r="BF99" s="885"/>
      <c r="BG99" s="885"/>
      <c r="BH99" s="885"/>
      <c r="BI99" s="885"/>
      <c r="BJ99" s="885"/>
      <c r="BK99" s="885"/>
      <c r="BL99" s="885"/>
      <c r="BM99" s="885"/>
      <c r="BN99" s="885"/>
      <c r="BO99" s="885"/>
      <c r="BP99" s="885"/>
      <c r="BQ99" s="885"/>
      <c r="BR99" s="885"/>
      <c r="BS99" s="885"/>
      <c r="BT99" s="885"/>
      <c r="BU99" s="885"/>
      <c r="BV99" s="885"/>
      <c r="BW99" s="885"/>
      <c r="BX99" s="885"/>
      <c r="BY99" s="885"/>
      <c r="BZ99" s="885"/>
      <c r="CA99" s="885"/>
      <c r="CB99" s="885"/>
      <c r="CC99" s="885"/>
      <c r="CD99" s="885"/>
      <c r="CE99" s="885"/>
      <c r="CF99" s="885"/>
      <c r="CG99" s="885"/>
      <c r="CH99" s="885"/>
      <c r="CI99" s="885"/>
      <c r="CJ99" s="885"/>
      <c r="CK99" s="885"/>
      <c r="CL99" s="885"/>
      <c r="CM99" s="885"/>
      <c r="CN99" s="885"/>
      <c r="CO99" s="885"/>
      <c r="CP99" s="885"/>
      <c r="CQ99" s="885"/>
      <c r="CR99" s="885"/>
      <c r="CS99" s="885"/>
      <c r="CT99" s="885"/>
      <c r="CU99" s="885"/>
      <c r="CV99" s="885"/>
      <c r="CW99" s="885"/>
      <c r="CX99" s="885"/>
      <c r="CY99" s="885"/>
      <c r="CZ99" s="885"/>
      <c r="DA99" s="885"/>
      <c r="DB99" s="885"/>
      <c r="DC99" s="885"/>
      <c r="DD99" s="885"/>
      <c r="DE99" s="885"/>
      <c r="DF99" s="885"/>
      <c r="DG99" s="885"/>
      <c r="DH99" s="885"/>
      <c r="DI99" s="885"/>
      <c r="DJ99" s="885"/>
      <c r="DK99" s="885"/>
      <c r="DL99" s="885"/>
      <c r="DM99" s="885"/>
      <c r="DN99" s="885"/>
      <c r="DO99" s="885"/>
      <c r="DP99" s="885"/>
      <c r="DQ99" s="885"/>
      <c r="DR99" s="885"/>
      <c r="DS99" s="885"/>
      <c r="DT99" s="885"/>
      <c r="DU99" s="885"/>
      <c r="DV99" s="885"/>
      <c r="DW99" s="885"/>
      <c r="DX99" s="885"/>
      <c r="DY99" s="885"/>
      <c r="DZ99" s="885"/>
      <c r="EA99" s="885"/>
      <c r="EB99" s="885"/>
      <c r="EC99" s="885"/>
      <c r="ED99" s="885"/>
      <c r="EE99" s="885"/>
      <c r="EF99" s="885"/>
      <c r="EG99" s="885"/>
      <c r="EH99" s="885"/>
      <c r="EI99" s="885"/>
      <c r="EJ99" s="885"/>
      <c r="EK99" s="885"/>
      <c r="EL99" s="885"/>
      <c r="EM99" s="885"/>
      <c r="EN99" s="885"/>
      <c r="EO99" s="885"/>
      <c r="EP99" s="885"/>
      <c r="EQ99" s="885"/>
      <c r="ER99" s="885"/>
      <c r="ES99" s="885"/>
      <c r="ET99" s="885"/>
      <c r="EU99" s="885"/>
      <c r="EV99" s="885"/>
      <c r="EW99" s="885"/>
      <c r="EX99" s="885"/>
      <c r="EY99" s="885"/>
      <c r="EZ99" s="885"/>
      <c r="FA99" s="885"/>
      <c r="FB99" s="885"/>
      <c r="FC99" s="885"/>
      <c r="FD99" s="885"/>
      <c r="FE99" s="885"/>
      <c r="FF99" s="885"/>
      <c r="FG99" s="885"/>
      <c r="FH99" s="885"/>
      <c r="FI99" s="885"/>
      <c r="FJ99" s="885"/>
      <c r="FK99" s="885"/>
      <c r="FL99" s="885"/>
      <c r="FM99" s="885"/>
      <c r="FN99" s="885"/>
      <c r="FO99" s="885"/>
      <c r="FP99" s="885"/>
      <c r="FQ99" s="885"/>
      <c r="FR99" s="885"/>
      <c r="FS99" s="885"/>
      <c r="FT99" s="885"/>
      <c r="FU99" s="885"/>
      <c r="FV99" s="885"/>
      <c r="FW99" s="885"/>
    </row>
    <row r="100" spans="2:179" x14ac:dyDescent="0.25">
      <c r="B100" s="773"/>
      <c r="C100" s="773"/>
      <c r="D100" s="886"/>
      <c r="E100" s="773"/>
      <c r="F100" s="773"/>
      <c r="G100" s="773"/>
      <c r="H100" s="773"/>
      <c r="I100" s="773"/>
      <c r="J100" s="887"/>
      <c r="K100" s="773"/>
      <c r="L100" s="773"/>
      <c r="M100" s="773"/>
      <c r="N100" s="773"/>
      <c r="O100" s="888"/>
      <c r="P100" s="888"/>
      <c r="Q100" s="888"/>
      <c r="R100" s="888"/>
      <c r="S100" s="773"/>
      <c r="T100" s="773"/>
      <c r="U100" s="889"/>
      <c r="V100" s="773"/>
      <c r="W100" s="773"/>
      <c r="X100" s="773"/>
      <c r="Y100" s="885"/>
      <c r="Z100" s="885"/>
      <c r="AA100" s="885"/>
      <c r="AB100" s="885"/>
      <c r="AC100" s="885"/>
      <c r="AD100" s="885"/>
      <c r="AE100" s="885"/>
      <c r="AF100" s="885"/>
      <c r="AG100" s="885"/>
      <c r="AH100" s="885"/>
      <c r="AI100" s="885"/>
      <c r="AJ100" s="885"/>
      <c r="AK100" s="885"/>
      <c r="AL100" s="885"/>
      <c r="AM100" s="885"/>
      <c r="AN100" s="885"/>
      <c r="AO100" s="885"/>
      <c r="AP100" s="885"/>
      <c r="AQ100" s="885"/>
      <c r="AR100" s="885"/>
      <c r="AS100" s="885"/>
      <c r="AT100" s="885"/>
      <c r="AU100" s="885"/>
      <c r="AV100" s="885"/>
      <c r="AW100" s="885"/>
      <c r="AX100" s="885"/>
      <c r="AY100" s="885"/>
      <c r="AZ100" s="885"/>
      <c r="BA100" s="885"/>
      <c r="BB100" s="885"/>
      <c r="BC100" s="885"/>
      <c r="BD100" s="885"/>
      <c r="BE100" s="885"/>
      <c r="BF100" s="885"/>
      <c r="BG100" s="885"/>
      <c r="BH100" s="885"/>
      <c r="BI100" s="885"/>
      <c r="BJ100" s="885"/>
      <c r="BK100" s="885"/>
      <c r="BL100" s="885"/>
      <c r="BM100" s="885"/>
      <c r="BN100" s="885"/>
      <c r="BO100" s="885"/>
      <c r="BP100" s="885"/>
      <c r="BQ100" s="885"/>
      <c r="BR100" s="885"/>
      <c r="BS100" s="885"/>
      <c r="BT100" s="885"/>
      <c r="BU100" s="885"/>
      <c r="BV100" s="885"/>
      <c r="BW100" s="885"/>
      <c r="BX100" s="885"/>
      <c r="BY100" s="885"/>
      <c r="BZ100" s="885"/>
      <c r="CA100" s="885"/>
      <c r="CB100" s="885"/>
      <c r="CC100" s="885"/>
      <c r="CD100" s="885"/>
      <c r="CE100" s="885"/>
      <c r="CF100" s="885"/>
      <c r="CG100" s="885"/>
      <c r="CH100" s="885"/>
      <c r="CI100" s="885"/>
      <c r="CJ100" s="885"/>
      <c r="CK100" s="885"/>
      <c r="CL100" s="885"/>
      <c r="CM100" s="885"/>
      <c r="CN100" s="885"/>
      <c r="CO100" s="885"/>
      <c r="CP100" s="885"/>
      <c r="CQ100" s="885"/>
      <c r="CR100" s="885"/>
      <c r="CS100" s="885"/>
      <c r="CT100" s="885"/>
      <c r="CU100" s="885"/>
      <c r="CV100" s="885"/>
      <c r="CW100" s="885"/>
      <c r="CX100" s="885"/>
      <c r="CY100" s="885"/>
      <c r="CZ100" s="885"/>
      <c r="DA100" s="885"/>
      <c r="DB100" s="885"/>
      <c r="DC100" s="885"/>
      <c r="DD100" s="885"/>
      <c r="DE100" s="885"/>
      <c r="DF100" s="885"/>
      <c r="DG100" s="885"/>
      <c r="DH100" s="885"/>
      <c r="DI100" s="885"/>
      <c r="DJ100" s="885"/>
      <c r="DK100" s="885"/>
      <c r="DL100" s="885"/>
      <c r="DM100" s="885"/>
      <c r="DN100" s="885"/>
      <c r="DO100" s="885"/>
      <c r="DP100" s="885"/>
      <c r="DQ100" s="885"/>
      <c r="DR100" s="885"/>
      <c r="DS100" s="885"/>
      <c r="DT100" s="885"/>
      <c r="DU100" s="885"/>
      <c r="DV100" s="885"/>
      <c r="DW100" s="885"/>
      <c r="DX100" s="885"/>
      <c r="DY100" s="885"/>
      <c r="DZ100" s="885"/>
      <c r="EA100" s="885"/>
      <c r="EB100" s="885"/>
      <c r="EC100" s="885"/>
      <c r="ED100" s="885"/>
      <c r="EE100" s="885"/>
      <c r="EF100" s="885"/>
      <c r="EG100" s="885"/>
      <c r="EH100" s="885"/>
      <c r="EI100" s="885"/>
      <c r="EJ100" s="885"/>
      <c r="EK100" s="885"/>
      <c r="EL100" s="885"/>
      <c r="EM100" s="885"/>
      <c r="EN100" s="885"/>
      <c r="EO100" s="885"/>
      <c r="EP100" s="885"/>
      <c r="EQ100" s="885"/>
      <c r="ER100" s="885"/>
      <c r="ES100" s="885"/>
      <c r="ET100" s="885"/>
      <c r="EU100" s="885"/>
      <c r="EV100" s="885"/>
      <c r="EW100" s="885"/>
      <c r="EX100" s="885"/>
      <c r="EY100" s="885"/>
      <c r="EZ100" s="885"/>
      <c r="FA100" s="885"/>
      <c r="FB100" s="885"/>
      <c r="FC100" s="885"/>
      <c r="FD100" s="885"/>
      <c r="FE100" s="885"/>
      <c r="FF100" s="885"/>
      <c r="FG100" s="885"/>
      <c r="FH100" s="885"/>
      <c r="FI100" s="885"/>
      <c r="FJ100" s="885"/>
      <c r="FK100" s="885"/>
      <c r="FL100" s="885"/>
      <c r="FM100" s="885"/>
      <c r="FN100" s="885"/>
      <c r="FO100" s="885"/>
      <c r="FP100" s="885"/>
      <c r="FQ100" s="885"/>
      <c r="FR100" s="885"/>
      <c r="FS100" s="885"/>
      <c r="FT100" s="885"/>
      <c r="FU100" s="885"/>
      <c r="FV100" s="885"/>
      <c r="FW100" s="885"/>
    </row>
    <row r="101" spans="2:179" x14ac:dyDescent="0.25">
      <c r="B101" s="773"/>
      <c r="C101" s="773"/>
      <c r="D101" s="886"/>
      <c r="E101" s="773"/>
      <c r="F101" s="773"/>
      <c r="G101" s="773"/>
      <c r="H101" s="773"/>
      <c r="I101" s="773"/>
      <c r="J101" s="887"/>
      <c r="K101" s="773"/>
      <c r="L101" s="773"/>
      <c r="M101" s="773"/>
      <c r="N101" s="773"/>
      <c r="O101" s="888"/>
      <c r="P101" s="888"/>
      <c r="Q101" s="888"/>
      <c r="R101" s="888"/>
      <c r="S101" s="773"/>
      <c r="T101" s="773"/>
      <c r="U101" s="889"/>
      <c r="V101" s="773"/>
      <c r="W101" s="773"/>
      <c r="X101" s="773"/>
      <c r="Y101" s="885"/>
      <c r="Z101" s="885"/>
      <c r="AA101" s="885"/>
      <c r="AB101" s="885"/>
      <c r="AC101" s="885"/>
      <c r="AD101" s="885"/>
      <c r="AE101" s="885"/>
      <c r="AF101" s="885"/>
      <c r="AG101" s="885"/>
      <c r="AH101" s="885"/>
      <c r="AI101" s="885"/>
      <c r="AJ101" s="885"/>
      <c r="AK101" s="885"/>
      <c r="AL101" s="885"/>
      <c r="AM101" s="885"/>
      <c r="AN101" s="885"/>
      <c r="AO101" s="885"/>
      <c r="AP101" s="885"/>
      <c r="AQ101" s="885"/>
      <c r="AR101" s="885"/>
      <c r="AS101" s="885"/>
      <c r="AT101" s="885"/>
      <c r="AU101" s="885"/>
      <c r="AV101" s="885"/>
      <c r="AW101" s="885"/>
      <c r="AX101" s="885"/>
      <c r="AY101" s="885"/>
      <c r="AZ101" s="885"/>
      <c r="BA101" s="885"/>
      <c r="BB101" s="885"/>
      <c r="BC101" s="885"/>
      <c r="BD101" s="885"/>
      <c r="BE101" s="885"/>
      <c r="BF101" s="885"/>
      <c r="BG101" s="885"/>
      <c r="BH101" s="885"/>
      <c r="BI101" s="885"/>
      <c r="BJ101" s="885"/>
      <c r="BK101" s="885"/>
      <c r="BL101" s="885"/>
      <c r="BM101" s="885"/>
      <c r="BN101" s="885"/>
      <c r="BO101" s="885"/>
      <c r="BP101" s="885"/>
      <c r="BQ101" s="885"/>
      <c r="BR101" s="885"/>
      <c r="BS101" s="885"/>
      <c r="BT101" s="885"/>
      <c r="BU101" s="885"/>
      <c r="BV101" s="885"/>
      <c r="BW101" s="885"/>
      <c r="BX101" s="885"/>
      <c r="BY101" s="885"/>
      <c r="BZ101" s="885"/>
      <c r="CA101" s="885"/>
      <c r="CB101" s="885"/>
      <c r="CC101" s="885"/>
      <c r="CD101" s="885"/>
      <c r="CE101" s="885"/>
      <c r="CF101" s="885"/>
      <c r="CG101" s="885"/>
      <c r="CH101" s="885"/>
      <c r="CI101" s="885"/>
      <c r="CJ101" s="885"/>
      <c r="CK101" s="885"/>
      <c r="CL101" s="885"/>
      <c r="CM101" s="885"/>
      <c r="CN101" s="885"/>
      <c r="CO101" s="885"/>
      <c r="CP101" s="885"/>
      <c r="CQ101" s="885"/>
      <c r="CR101" s="885"/>
      <c r="CS101" s="885"/>
      <c r="CT101" s="885"/>
      <c r="CU101" s="885"/>
      <c r="CV101" s="885"/>
      <c r="CW101" s="885"/>
      <c r="CX101" s="885"/>
      <c r="CY101" s="885"/>
      <c r="CZ101" s="885"/>
      <c r="DA101" s="885"/>
      <c r="DB101" s="885"/>
      <c r="DC101" s="885"/>
      <c r="DD101" s="885"/>
      <c r="DE101" s="885"/>
      <c r="DF101" s="885"/>
      <c r="DG101" s="885"/>
      <c r="DH101" s="885"/>
      <c r="DI101" s="885"/>
      <c r="DJ101" s="885"/>
      <c r="DK101" s="885"/>
      <c r="DL101" s="885"/>
      <c r="DM101" s="885"/>
      <c r="DN101" s="885"/>
      <c r="DO101" s="885"/>
      <c r="DP101" s="885"/>
      <c r="DQ101" s="885"/>
      <c r="DR101" s="885"/>
      <c r="DS101" s="885"/>
      <c r="DT101" s="885"/>
      <c r="DU101" s="885"/>
      <c r="DV101" s="885"/>
      <c r="DW101" s="885"/>
      <c r="DX101" s="885"/>
      <c r="DY101" s="885"/>
      <c r="DZ101" s="885"/>
      <c r="EA101" s="885"/>
      <c r="EB101" s="885"/>
      <c r="EC101" s="885"/>
      <c r="ED101" s="885"/>
      <c r="EE101" s="885"/>
      <c r="EF101" s="885"/>
      <c r="EG101" s="885"/>
      <c r="EH101" s="885"/>
      <c r="EI101" s="885"/>
      <c r="EJ101" s="885"/>
      <c r="EK101" s="885"/>
      <c r="EL101" s="885"/>
      <c r="EM101" s="885"/>
      <c r="EN101" s="885"/>
      <c r="EO101" s="885"/>
      <c r="EP101" s="885"/>
      <c r="EQ101" s="885"/>
      <c r="ER101" s="885"/>
      <c r="ES101" s="885"/>
      <c r="ET101" s="885"/>
      <c r="EU101" s="885"/>
      <c r="EV101" s="885"/>
      <c r="EW101" s="885"/>
      <c r="EX101" s="885"/>
      <c r="EY101" s="885"/>
      <c r="EZ101" s="885"/>
      <c r="FA101" s="885"/>
      <c r="FB101" s="885"/>
      <c r="FC101" s="885"/>
      <c r="FD101" s="885"/>
      <c r="FE101" s="885"/>
      <c r="FF101" s="885"/>
      <c r="FG101" s="885"/>
      <c r="FH101" s="885"/>
      <c r="FI101" s="885"/>
      <c r="FJ101" s="885"/>
      <c r="FK101" s="885"/>
      <c r="FL101" s="885"/>
      <c r="FM101" s="885"/>
      <c r="FN101" s="885"/>
      <c r="FO101" s="885"/>
      <c r="FP101" s="885"/>
      <c r="FQ101" s="885"/>
      <c r="FR101" s="885"/>
      <c r="FS101" s="885"/>
      <c r="FT101" s="885"/>
      <c r="FU101" s="885"/>
      <c r="FV101" s="885"/>
      <c r="FW101" s="885"/>
    </row>
    <row r="102" spans="2:179" x14ac:dyDescent="0.25">
      <c r="B102" s="773"/>
      <c r="C102" s="773"/>
      <c r="D102" s="886"/>
      <c r="E102" s="773"/>
      <c r="F102" s="773"/>
      <c r="G102" s="773"/>
      <c r="H102" s="773"/>
      <c r="I102" s="773"/>
      <c r="J102" s="887"/>
      <c r="K102" s="773"/>
      <c r="L102" s="773"/>
      <c r="M102" s="773"/>
      <c r="N102" s="773"/>
      <c r="O102" s="888"/>
      <c r="P102" s="888"/>
      <c r="Q102" s="888"/>
      <c r="R102" s="888"/>
      <c r="S102" s="773"/>
      <c r="T102" s="773"/>
      <c r="U102" s="889"/>
      <c r="V102" s="773"/>
      <c r="W102" s="773"/>
      <c r="X102" s="773"/>
      <c r="Y102" s="885"/>
      <c r="Z102" s="885"/>
      <c r="AA102" s="885"/>
      <c r="AB102" s="885"/>
      <c r="AC102" s="885"/>
      <c r="AD102" s="885"/>
      <c r="AE102" s="885"/>
      <c r="AF102" s="885"/>
      <c r="AG102" s="885"/>
      <c r="AH102" s="885"/>
      <c r="AI102" s="885"/>
      <c r="AJ102" s="885"/>
      <c r="AK102" s="885"/>
      <c r="AL102" s="885"/>
      <c r="AM102" s="885"/>
      <c r="AN102" s="885"/>
      <c r="AO102" s="885"/>
      <c r="AP102" s="885"/>
      <c r="AQ102" s="885"/>
      <c r="AR102" s="885"/>
      <c r="AS102" s="885"/>
      <c r="AT102" s="885"/>
      <c r="AU102" s="885"/>
      <c r="AV102" s="885"/>
      <c r="AW102" s="885"/>
      <c r="AX102" s="885"/>
      <c r="AY102" s="885"/>
      <c r="AZ102" s="885"/>
      <c r="BA102" s="885"/>
      <c r="BB102" s="885"/>
      <c r="BC102" s="885"/>
      <c r="BD102" s="885"/>
      <c r="BE102" s="885"/>
      <c r="BF102" s="885"/>
      <c r="BG102" s="885"/>
      <c r="BH102" s="885"/>
      <c r="BI102" s="885"/>
      <c r="BJ102" s="885"/>
      <c r="BK102" s="885"/>
      <c r="BL102" s="885"/>
      <c r="BM102" s="885"/>
      <c r="BN102" s="885"/>
      <c r="BO102" s="885"/>
      <c r="BP102" s="885"/>
      <c r="BQ102" s="885"/>
      <c r="BR102" s="885"/>
      <c r="BS102" s="885"/>
      <c r="BT102" s="885"/>
      <c r="BU102" s="885"/>
      <c r="BV102" s="885"/>
      <c r="BW102" s="885"/>
      <c r="BX102" s="885"/>
      <c r="BY102" s="885"/>
      <c r="BZ102" s="885"/>
      <c r="CA102" s="885"/>
      <c r="CB102" s="885"/>
      <c r="CC102" s="885"/>
      <c r="CD102" s="885"/>
      <c r="CE102" s="885"/>
      <c r="CF102" s="885"/>
      <c r="CG102" s="885"/>
      <c r="CH102" s="885"/>
      <c r="CI102" s="885"/>
      <c r="CJ102" s="885"/>
      <c r="CK102" s="885"/>
      <c r="CL102" s="885"/>
      <c r="CM102" s="885"/>
      <c r="CN102" s="885"/>
      <c r="CO102" s="885"/>
      <c r="CP102" s="885"/>
      <c r="CQ102" s="885"/>
      <c r="CR102" s="885"/>
      <c r="CS102" s="885"/>
      <c r="CT102" s="885"/>
      <c r="CU102" s="885"/>
      <c r="CV102" s="885"/>
      <c r="CW102" s="885"/>
      <c r="CX102" s="885"/>
      <c r="CY102" s="885"/>
      <c r="CZ102" s="885"/>
      <c r="DA102" s="885"/>
      <c r="DB102" s="885"/>
      <c r="DC102" s="885"/>
      <c r="DD102" s="885"/>
      <c r="DE102" s="885"/>
      <c r="DF102" s="885"/>
      <c r="DG102" s="885"/>
      <c r="DH102" s="885"/>
      <c r="DI102" s="885"/>
      <c r="DJ102" s="885"/>
      <c r="DK102" s="885"/>
      <c r="DL102" s="885"/>
      <c r="DM102" s="885"/>
      <c r="DN102" s="885"/>
      <c r="DO102" s="885"/>
      <c r="DP102" s="885"/>
      <c r="DQ102" s="885"/>
      <c r="DR102" s="885"/>
      <c r="DS102" s="885"/>
      <c r="DT102" s="885"/>
      <c r="DU102" s="885"/>
      <c r="DV102" s="885"/>
      <c r="DW102" s="885"/>
      <c r="DX102" s="885"/>
      <c r="DY102" s="885"/>
      <c r="DZ102" s="885"/>
      <c r="EA102" s="885"/>
      <c r="EB102" s="885"/>
      <c r="EC102" s="885"/>
      <c r="ED102" s="885"/>
      <c r="EE102" s="885"/>
      <c r="EF102" s="885"/>
      <c r="EG102" s="885"/>
      <c r="EH102" s="885"/>
      <c r="EI102" s="885"/>
      <c r="EJ102" s="885"/>
      <c r="EK102" s="885"/>
      <c r="EL102" s="885"/>
      <c r="EM102" s="885"/>
      <c r="EN102" s="885"/>
      <c r="EO102" s="885"/>
      <c r="EP102" s="885"/>
      <c r="EQ102" s="885"/>
      <c r="ER102" s="885"/>
      <c r="ES102" s="885"/>
      <c r="ET102" s="885"/>
      <c r="EU102" s="885"/>
      <c r="EV102" s="885"/>
      <c r="EW102" s="885"/>
      <c r="EX102" s="885"/>
      <c r="EY102" s="885"/>
      <c r="EZ102" s="885"/>
      <c r="FA102" s="885"/>
      <c r="FB102" s="885"/>
      <c r="FC102" s="885"/>
      <c r="FD102" s="885"/>
      <c r="FE102" s="885"/>
      <c r="FF102" s="885"/>
      <c r="FG102" s="885"/>
      <c r="FH102" s="885"/>
      <c r="FI102" s="885"/>
      <c r="FJ102" s="885"/>
      <c r="FK102" s="885"/>
      <c r="FL102" s="885"/>
      <c r="FM102" s="885"/>
      <c r="FN102" s="885"/>
      <c r="FO102" s="885"/>
      <c r="FP102" s="885"/>
      <c r="FQ102" s="885"/>
      <c r="FR102" s="885"/>
      <c r="FS102" s="885"/>
      <c r="FT102" s="885"/>
      <c r="FU102" s="885"/>
      <c r="FV102" s="885"/>
      <c r="FW102" s="885"/>
    </row>
    <row r="103" spans="2:179" x14ac:dyDescent="0.25">
      <c r="B103" s="773"/>
      <c r="C103" s="773"/>
      <c r="D103" s="886"/>
      <c r="E103" s="773"/>
      <c r="F103" s="773"/>
      <c r="G103" s="773"/>
      <c r="H103" s="773"/>
      <c r="I103" s="773"/>
      <c r="J103" s="887"/>
      <c r="K103" s="773"/>
      <c r="L103" s="773"/>
      <c r="M103" s="773"/>
      <c r="N103" s="773"/>
      <c r="O103" s="888"/>
      <c r="P103" s="888"/>
      <c r="Q103" s="888"/>
      <c r="R103" s="888"/>
      <c r="S103" s="773"/>
      <c r="T103" s="773"/>
      <c r="U103" s="889"/>
      <c r="V103" s="773"/>
      <c r="W103" s="773"/>
      <c r="X103" s="773"/>
      <c r="Y103" s="885"/>
      <c r="Z103" s="885"/>
      <c r="AA103" s="885"/>
      <c r="AB103" s="885"/>
      <c r="AC103" s="885"/>
      <c r="AD103" s="885"/>
      <c r="AE103" s="885"/>
      <c r="AF103" s="885"/>
      <c r="AG103" s="885"/>
      <c r="AH103" s="885"/>
      <c r="AI103" s="885"/>
      <c r="AJ103" s="885"/>
      <c r="AK103" s="885"/>
      <c r="AL103" s="885"/>
      <c r="AM103" s="885"/>
      <c r="AN103" s="885"/>
      <c r="AO103" s="885"/>
      <c r="AP103" s="885"/>
      <c r="AQ103" s="885"/>
      <c r="AR103" s="885"/>
      <c r="AS103" s="885"/>
      <c r="AT103" s="885"/>
      <c r="AU103" s="885"/>
      <c r="AV103" s="885"/>
      <c r="AW103" s="885"/>
      <c r="AX103" s="885"/>
      <c r="AY103" s="885"/>
      <c r="AZ103" s="885"/>
      <c r="BA103" s="885"/>
      <c r="BB103" s="885"/>
      <c r="BC103" s="885"/>
      <c r="BD103" s="885"/>
      <c r="BE103" s="885"/>
      <c r="BF103" s="885"/>
      <c r="BG103" s="885"/>
      <c r="BH103" s="885"/>
      <c r="BI103" s="885"/>
      <c r="BJ103" s="885"/>
      <c r="BK103" s="885"/>
      <c r="BL103" s="885"/>
      <c r="BM103" s="885"/>
      <c r="BN103" s="885"/>
      <c r="BO103" s="885"/>
      <c r="BP103" s="885"/>
      <c r="BQ103" s="885"/>
      <c r="BR103" s="885"/>
      <c r="BS103" s="885"/>
      <c r="BT103" s="885"/>
      <c r="BU103" s="885"/>
      <c r="BV103" s="885"/>
      <c r="BW103" s="885"/>
      <c r="BX103" s="885"/>
      <c r="BY103" s="885"/>
      <c r="BZ103" s="885"/>
      <c r="CA103" s="885"/>
      <c r="CB103" s="885"/>
      <c r="CC103" s="885"/>
      <c r="CD103" s="885"/>
      <c r="CE103" s="885"/>
      <c r="CF103" s="885"/>
      <c r="CG103" s="885"/>
      <c r="CH103" s="885"/>
      <c r="CI103" s="885"/>
      <c r="CJ103" s="885"/>
      <c r="CK103" s="885"/>
      <c r="CL103" s="885"/>
      <c r="CM103" s="885"/>
      <c r="CN103" s="885"/>
      <c r="CO103" s="885"/>
      <c r="CP103" s="885"/>
      <c r="CQ103" s="885"/>
      <c r="CR103" s="885"/>
      <c r="CS103" s="885"/>
      <c r="CT103" s="885"/>
      <c r="CU103" s="885"/>
      <c r="CV103" s="885"/>
      <c r="CW103" s="885"/>
      <c r="CX103" s="885"/>
      <c r="CY103" s="885"/>
      <c r="CZ103" s="885"/>
      <c r="DA103" s="885"/>
      <c r="DB103" s="885"/>
      <c r="DC103" s="885"/>
      <c r="DD103" s="885"/>
      <c r="DE103" s="885"/>
      <c r="DF103" s="885"/>
      <c r="DG103" s="885"/>
      <c r="DH103" s="885"/>
      <c r="DI103" s="885"/>
      <c r="DJ103" s="885"/>
      <c r="DK103" s="885"/>
      <c r="DL103" s="885"/>
      <c r="DM103" s="885"/>
      <c r="DN103" s="885"/>
      <c r="DO103" s="885"/>
      <c r="DP103" s="885"/>
      <c r="DQ103" s="885"/>
      <c r="DR103" s="885"/>
      <c r="DS103" s="885"/>
      <c r="DT103" s="885"/>
      <c r="DU103" s="885"/>
      <c r="DV103" s="885"/>
      <c r="DW103" s="885"/>
      <c r="DX103" s="885"/>
      <c r="DY103" s="885"/>
      <c r="DZ103" s="885"/>
      <c r="EA103" s="885"/>
      <c r="EB103" s="885"/>
      <c r="EC103" s="885"/>
      <c r="ED103" s="885"/>
      <c r="EE103" s="885"/>
      <c r="EF103" s="885"/>
      <c r="EG103" s="885"/>
      <c r="EH103" s="885"/>
      <c r="EI103" s="885"/>
      <c r="EJ103" s="885"/>
      <c r="EK103" s="885"/>
      <c r="EL103" s="885"/>
      <c r="EM103" s="885"/>
      <c r="EN103" s="885"/>
      <c r="EO103" s="885"/>
      <c r="EP103" s="885"/>
      <c r="EQ103" s="885"/>
      <c r="ER103" s="885"/>
      <c r="ES103" s="885"/>
      <c r="ET103" s="885"/>
      <c r="EU103" s="885"/>
      <c r="EV103" s="885"/>
      <c r="EW103" s="885"/>
      <c r="EX103" s="885"/>
      <c r="EY103" s="885"/>
      <c r="EZ103" s="885"/>
      <c r="FA103" s="885"/>
      <c r="FB103" s="885"/>
      <c r="FC103" s="885"/>
      <c r="FD103" s="885"/>
      <c r="FE103" s="885"/>
      <c r="FF103" s="885"/>
      <c r="FG103" s="885"/>
      <c r="FH103" s="885"/>
      <c r="FI103" s="885"/>
      <c r="FJ103" s="885"/>
      <c r="FK103" s="885"/>
      <c r="FL103" s="885"/>
      <c r="FM103" s="885"/>
      <c r="FN103" s="885"/>
      <c r="FO103" s="885"/>
      <c r="FP103" s="885"/>
      <c r="FQ103" s="885"/>
      <c r="FR103" s="885"/>
      <c r="FS103" s="885"/>
      <c r="FT103" s="885"/>
      <c r="FU103" s="885"/>
      <c r="FV103" s="885"/>
      <c r="FW103" s="885"/>
    </row>
    <row r="104" spans="2:179" x14ac:dyDescent="0.25">
      <c r="B104" s="773"/>
      <c r="C104" s="773"/>
      <c r="D104" s="886"/>
      <c r="E104" s="773"/>
      <c r="F104" s="773"/>
      <c r="G104" s="773"/>
      <c r="H104" s="773"/>
      <c r="I104" s="773"/>
      <c r="J104" s="887"/>
      <c r="K104" s="773"/>
      <c r="L104" s="773"/>
      <c r="M104" s="773"/>
      <c r="N104" s="773"/>
      <c r="O104" s="888"/>
      <c r="P104" s="888"/>
      <c r="Q104" s="888"/>
      <c r="R104" s="888"/>
      <c r="S104" s="773"/>
      <c r="T104" s="773"/>
      <c r="U104" s="889"/>
      <c r="V104" s="773"/>
      <c r="W104" s="773"/>
      <c r="X104" s="773"/>
      <c r="Y104" s="885"/>
      <c r="Z104" s="885"/>
      <c r="AA104" s="885"/>
      <c r="AB104" s="885"/>
      <c r="AC104" s="885"/>
      <c r="AD104" s="885"/>
      <c r="AE104" s="885"/>
      <c r="AF104" s="885"/>
      <c r="AG104" s="885"/>
      <c r="AH104" s="885"/>
      <c r="AI104" s="885"/>
      <c r="AJ104" s="885"/>
      <c r="AK104" s="885"/>
      <c r="AL104" s="885"/>
      <c r="AM104" s="885"/>
      <c r="AN104" s="885"/>
      <c r="AO104" s="885"/>
      <c r="AP104" s="885"/>
      <c r="AQ104" s="885"/>
      <c r="AR104" s="885"/>
      <c r="AS104" s="885"/>
      <c r="AT104" s="885"/>
      <c r="AU104" s="885"/>
      <c r="AV104" s="885"/>
      <c r="AW104" s="885"/>
      <c r="AX104" s="885"/>
      <c r="AY104" s="885"/>
      <c r="AZ104" s="885"/>
      <c r="BA104" s="885"/>
      <c r="BB104" s="885"/>
      <c r="BC104" s="885"/>
      <c r="BD104" s="885"/>
      <c r="BE104" s="885"/>
      <c r="BF104" s="885"/>
      <c r="BG104" s="885"/>
      <c r="BH104" s="885"/>
      <c r="BI104" s="885"/>
      <c r="BJ104" s="885"/>
      <c r="BK104" s="885"/>
      <c r="BL104" s="885"/>
      <c r="BM104" s="885"/>
      <c r="BN104" s="885"/>
      <c r="BO104" s="885"/>
      <c r="BP104" s="885"/>
      <c r="BQ104" s="885"/>
      <c r="BR104" s="885"/>
      <c r="BS104" s="885"/>
      <c r="BT104" s="885"/>
      <c r="BU104" s="885"/>
      <c r="BV104" s="885"/>
      <c r="BW104" s="885"/>
      <c r="BX104" s="885"/>
      <c r="BY104" s="885"/>
      <c r="BZ104" s="885"/>
      <c r="CA104" s="885"/>
      <c r="CB104" s="885"/>
      <c r="CC104" s="885"/>
      <c r="CD104" s="885"/>
      <c r="CE104" s="885"/>
      <c r="CF104" s="885"/>
      <c r="CG104" s="885"/>
      <c r="CH104" s="885"/>
      <c r="CI104" s="885"/>
      <c r="CJ104" s="885"/>
      <c r="CK104" s="885"/>
      <c r="CL104" s="885"/>
      <c r="CM104" s="885"/>
      <c r="CN104" s="885"/>
      <c r="CO104" s="885"/>
      <c r="CP104" s="885"/>
      <c r="CQ104" s="885"/>
      <c r="CR104" s="885"/>
      <c r="CS104" s="885"/>
      <c r="CT104" s="885"/>
      <c r="CU104" s="885"/>
      <c r="CV104" s="885"/>
      <c r="CW104" s="885"/>
      <c r="CX104" s="885"/>
      <c r="CY104" s="885"/>
      <c r="CZ104" s="885"/>
      <c r="DA104" s="885"/>
      <c r="DB104" s="885"/>
      <c r="DC104" s="885"/>
      <c r="DD104" s="885"/>
      <c r="DE104" s="885"/>
      <c r="DF104" s="885"/>
      <c r="DG104" s="885"/>
      <c r="DH104" s="885"/>
      <c r="DI104" s="885"/>
      <c r="DJ104" s="885"/>
      <c r="DK104" s="885"/>
      <c r="DL104" s="885"/>
      <c r="DM104" s="885"/>
      <c r="DN104" s="885"/>
      <c r="DO104" s="885"/>
      <c r="DP104" s="885"/>
      <c r="DQ104" s="885"/>
      <c r="DR104" s="885"/>
      <c r="DS104" s="885"/>
      <c r="DT104" s="885"/>
      <c r="DU104" s="885"/>
      <c r="DV104" s="885"/>
      <c r="DW104" s="885"/>
      <c r="DX104" s="885"/>
      <c r="DY104" s="885"/>
      <c r="DZ104" s="885"/>
      <c r="EA104" s="885"/>
      <c r="EB104" s="885"/>
      <c r="EC104" s="885"/>
      <c r="ED104" s="885"/>
      <c r="EE104" s="885"/>
      <c r="EF104" s="885"/>
      <c r="EG104" s="885"/>
      <c r="EH104" s="885"/>
      <c r="EI104" s="885"/>
      <c r="EJ104" s="885"/>
      <c r="EK104" s="885"/>
      <c r="EL104" s="885"/>
      <c r="EM104" s="885"/>
      <c r="EN104" s="885"/>
      <c r="EO104" s="885"/>
      <c r="EP104" s="885"/>
      <c r="EQ104" s="885"/>
      <c r="ER104" s="885"/>
      <c r="ES104" s="885"/>
      <c r="ET104" s="885"/>
      <c r="EU104" s="885"/>
      <c r="EV104" s="885"/>
      <c r="EW104" s="885"/>
      <c r="EX104" s="885"/>
      <c r="EY104" s="885"/>
      <c r="EZ104" s="885"/>
      <c r="FA104" s="885"/>
      <c r="FB104" s="885"/>
      <c r="FC104" s="885"/>
      <c r="FD104" s="885"/>
      <c r="FE104" s="885"/>
      <c r="FF104" s="885"/>
      <c r="FG104" s="885"/>
      <c r="FH104" s="885"/>
      <c r="FI104" s="885"/>
      <c r="FJ104" s="885"/>
      <c r="FK104" s="885"/>
      <c r="FL104" s="885"/>
      <c r="FM104" s="885"/>
      <c r="FN104" s="885"/>
      <c r="FO104" s="885"/>
      <c r="FP104" s="885"/>
      <c r="FQ104" s="885"/>
      <c r="FR104" s="885"/>
      <c r="FS104" s="885"/>
      <c r="FT104" s="885"/>
      <c r="FU104" s="885"/>
      <c r="FV104" s="885"/>
      <c r="FW104" s="885"/>
    </row>
    <row r="105" spans="2:179" x14ac:dyDescent="0.25">
      <c r="B105" s="773"/>
      <c r="C105" s="773"/>
      <c r="D105" s="886"/>
      <c r="E105" s="773"/>
      <c r="F105" s="773"/>
      <c r="G105" s="773"/>
      <c r="H105" s="773"/>
      <c r="I105" s="773"/>
      <c r="J105" s="887"/>
      <c r="K105" s="773"/>
      <c r="L105" s="773"/>
      <c r="M105" s="773"/>
      <c r="N105" s="773"/>
      <c r="O105" s="888"/>
      <c r="P105" s="888"/>
      <c r="Q105" s="888"/>
      <c r="R105" s="888"/>
      <c r="S105" s="773"/>
      <c r="T105" s="773"/>
      <c r="U105" s="889"/>
      <c r="V105" s="773"/>
      <c r="W105" s="773"/>
      <c r="X105" s="773"/>
      <c r="Y105" s="885"/>
      <c r="Z105" s="885"/>
      <c r="AA105" s="885"/>
      <c r="AB105" s="885"/>
      <c r="AC105" s="885"/>
      <c r="AD105" s="885"/>
      <c r="AE105" s="885"/>
      <c r="AF105" s="885"/>
      <c r="AG105" s="885"/>
      <c r="AH105" s="885"/>
      <c r="AI105" s="885"/>
      <c r="AJ105" s="885"/>
      <c r="AK105" s="885"/>
      <c r="AL105" s="885"/>
      <c r="AM105" s="885"/>
      <c r="AN105" s="885"/>
      <c r="AO105" s="885"/>
      <c r="AP105" s="885"/>
      <c r="AQ105" s="885"/>
      <c r="AR105" s="885"/>
      <c r="AS105" s="885"/>
      <c r="AT105" s="885"/>
      <c r="AU105" s="885"/>
      <c r="AV105" s="885"/>
      <c r="AW105" s="885"/>
      <c r="AX105" s="885"/>
      <c r="AY105" s="885"/>
      <c r="AZ105" s="885"/>
      <c r="BA105" s="885"/>
      <c r="BB105" s="885"/>
      <c r="BC105" s="885"/>
      <c r="BD105" s="885"/>
      <c r="BE105" s="885"/>
      <c r="BF105" s="885"/>
      <c r="BG105" s="885"/>
      <c r="BH105" s="885"/>
      <c r="BI105" s="885"/>
      <c r="BJ105" s="885"/>
      <c r="BK105" s="885"/>
      <c r="BL105" s="885"/>
      <c r="BM105" s="885"/>
      <c r="BN105" s="885"/>
      <c r="BO105" s="885"/>
      <c r="BP105" s="885"/>
      <c r="BQ105" s="885"/>
      <c r="BR105" s="885"/>
      <c r="BS105" s="885"/>
      <c r="BT105" s="885"/>
      <c r="BU105" s="885"/>
      <c r="BV105" s="885"/>
      <c r="BW105" s="885"/>
      <c r="BX105" s="885"/>
      <c r="BY105" s="885"/>
      <c r="BZ105" s="885"/>
      <c r="CA105" s="885"/>
      <c r="CB105" s="885"/>
      <c r="CC105" s="885"/>
      <c r="CD105" s="885"/>
      <c r="CE105" s="885"/>
      <c r="CF105" s="885"/>
      <c r="CG105" s="885"/>
      <c r="CH105" s="885"/>
      <c r="CI105" s="885"/>
      <c r="CJ105" s="885"/>
      <c r="CK105" s="885"/>
      <c r="CL105" s="885"/>
      <c r="CM105" s="885"/>
      <c r="CN105" s="885"/>
      <c r="CO105" s="885"/>
      <c r="CP105" s="885"/>
      <c r="CQ105" s="885"/>
      <c r="CR105" s="885"/>
      <c r="CS105" s="885"/>
      <c r="CT105" s="885"/>
      <c r="CU105" s="885"/>
      <c r="CV105" s="885"/>
      <c r="CW105" s="885"/>
      <c r="CX105" s="885"/>
      <c r="CY105" s="885"/>
      <c r="CZ105" s="885"/>
      <c r="DA105" s="885"/>
      <c r="DB105" s="885"/>
      <c r="DC105" s="885"/>
      <c r="DD105" s="885"/>
      <c r="DE105" s="885"/>
      <c r="DF105" s="885"/>
      <c r="DG105" s="885"/>
      <c r="DH105" s="885"/>
      <c r="DI105" s="885"/>
      <c r="DJ105" s="885"/>
      <c r="DK105" s="885"/>
      <c r="DL105" s="885"/>
      <c r="DM105" s="885"/>
      <c r="DN105" s="885"/>
      <c r="DO105" s="885"/>
      <c r="DP105" s="885"/>
      <c r="DQ105" s="885"/>
      <c r="DR105" s="885"/>
      <c r="DS105" s="885"/>
      <c r="DT105" s="885"/>
      <c r="DU105" s="885"/>
      <c r="DV105" s="885"/>
      <c r="DW105" s="885"/>
      <c r="DX105" s="885"/>
      <c r="DY105" s="885"/>
      <c r="DZ105" s="885"/>
      <c r="EA105" s="885"/>
      <c r="EB105" s="885"/>
      <c r="EC105" s="885"/>
      <c r="ED105" s="885"/>
      <c r="EE105" s="885"/>
      <c r="EF105" s="885"/>
      <c r="EG105" s="885"/>
      <c r="EH105" s="885"/>
      <c r="EI105" s="885"/>
      <c r="EJ105" s="885"/>
      <c r="EK105" s="885"/>
      <c r="EL105" s="885"/>
      <c r="EM105" s="885"/>
      <c r="EN105" s="885"/>
      <c r="EO105" s="885"/>
      <c r="EP105" s="885"/>
      <c r="EQ105" s="885"/>
      <c r="ER105" s="885"/>
      <c r="ES105" s="885"/>
      <c r="ET105" s="885"/>
      <c r="EU105" s="885"/>
      <c r="EV105" s="885"/>
      <c r="EW105" s="885"/>
      <c r="EX105" s="885"/>
      <c r="EY105" s="885"/>
      <c r="EZ105" s="885"/>
      <c r="FA105" s="885"/>
      <c r="FB105" s="885"/>
      <c r="FC105" s="885"/>
      <c r="FD105" s="885"/>
      <c r="FE105" s="885"/>
      <c r="FF105" s="885"/>
      <c r="FG105" s="885"/>
      <c r="FH105" s="885"/>
      <c r="FI105" s="885"/>
      <c r="FJ105" s="885"/>
      <c r="FK105" s="885"/>
      <c r="FL105" s="885"/>
      <c r="FM105" s="885"/>
      <c r="FN105" s="885"/>
      <c r="FO105" s="885"/>
      <c r="FP105" s="885"/>
      <c r="FQ105" s="885"/>
      <c r="FR105" s="885"/>
      <c r="FS105" s="885"/>
      <c r="FT105" s="885"/>
      <c r="FU105" s="885"/>
      <c r="FV105" s="885"/>
      <c r="FW105" s="885"/>
    </row>
    <row r="106" spans="2:179" x14ac:dyDescent="0.25">
      <c r="B106" s="773"/>
      <c r="C106" s="773"/>
      <c r="D106" s="886"/>
      <c r="E106" s="773"/>
      <c r="F106" s="773"/>
      <c r="G106" s="773"/>
      <c r="H106" s="773"/>
      <c r="I106" s="773"/>
      <c r="J106" s="887"/>
      <c r="K106" s="773"/>
      <c r="L106" s="773"/>
      <c r="M106" s="773"/>
      <c r="N106" s="773"/>
      <c r="O106" s="888"/>
      <c r="P106" s="888"/>
      <c r="Q106" s="888"/>
      <c r="R106" s="888"/>
      <c r="S106" s="773"/>
      <c r="T106" s="773"/>
      <c r="U106" s="889"/>
      <c r="V106" s="773"/>
      <c r="W106" s="773"/>
      <c r="X106" s="773"/>
      <c r="Y106" s="885"/>
      <c r="Z106" s="885"/>
      <c r="AA106" s="885"/>
      <c r="AB106" s="885"/>
      <c r="AC106" s="885"/>
      <c r="AD106" s="885"/>
      <c r="AE106" s="885"/>
      <c r="AF106" s="885"/>
      <c r="AG106" s="885"/>
      <c r="AH106" s="885"/>
      <c r="AI106" s="885"/>
      <c r="AJ106" s="885"/>
      <c r="AK106" s="885"/>
      <c r="AL106" s="885"/>
      <c r="AM106" s="885"/>
      <c r="AN106" s="885"/>
      <c r="AO106" s="885"/>
      <c r="AP106" s="885"/>
      <c r="AQ106" s="885"/>
      <c r="AR106" s="885"/>
      <c r="AS106" s="885"/>
      <c r="AT106" s="885"/>
      <c r="AU106" s="885"/>
      <c r="AV106" s="885"/>
      <c r="AW106" s="885"/>
      <c r="AX106" s="885"/>
      <c r="AY106" s="885"/>
      <c r="AZ106" s="885"/>
      <c r="BA106" s="885"/>
      <c r="BB106" s="885"/>
      <c r="BC106" s="885"/>
      <c r="BD106" s="885"/>
      <c r="BE106" s="885"/>
      <c r="BF106" s="885"/>
      <c r="BG106" s="885"/>
      <c r="BH106" s="885"/>
      <c r="BI106" s="885"/>
      <c r="BJ106" s="885"/>
      <c r="BK106" s="885"/>
      <c r="BL106" s="885"/>
      <c r="BM106" s="885"/>
      <c r="BN106" s="885"/>
      <c r="BO106" s="885"/>
      <c r="BP106" s="885"/>
      <c r="BQ106" s="885"/>
      <c r="BR106" s="885"/>
      <c r="BS106" s="885"/>
      <c r="BT106" s="885"/>
      <c r="BU106" s="885"/>
      <c r="BV106" s="885"/>
      <c r="BW106" s="885"/>
      <c r="BX106" s="885"/>
      <c r="BY106" s="885"/>
      <c r="BZ106" s="885"/>
      <c r="CA106" s="885"/>
      <c r="CB106" s="885"/>
      <c r="CC106" s="885"/>
      <c r="CD106" s="885"/>
      <c r="CE106" s="885"/>
      <c r="CF106" s="885"/>
      <c r="CG106" s="885"/>
      <c r="CH106" s="885"/>
      <c r="CI106" s="885"/>
      <c r="CJ106" s="885"/>
      <c r="CK106" s="885"/>
      <c r="CL106" s="885"/>
      <c r="CM106" s="885"/>
      <c r="CN106" s="885"/>
      <c r="CO106" s="885"/>
      <c r="CP106" s="885"/>
      <c r="CQ106" s="885"/>
      <c r="CR106" s="885"/>
      <c r="CS106" s="885"/>
      <c r="CT106" s="885"/>
      <c r="CU106" s="885"/>
      <c r="CV106" s="885"/>
      <c r="CW106" s="885"/>
      <c r="CX106" s="885"/>
      <c r="CY106" s="885"/>
      <c r="CZ106" s="885"/>
      <c r="DA106" s="885"/>
      <c r="DB106" s="885"/>
      <c r="DC106" s="885"/>
      <c r="DD106" s="885"/>
      <c r="DE106" s="885"/>
      <c r="DF106" s="885"/>
      <c r="DG106" s="885"/>
      <c r="DH106" s="885"/>
      <c r="DI106" s="885"/>
      <c r="DJ106" s="885"/>
      <c r="DK106" s="885"/>
      <c r="DL106" s="885"/>
      <c r="DM106" s="885"/>
      <c r="DN106" s="885"/>
      <c r="DO106" s="885"/>
      <c r="DP106" s="885"/>
      <c r="DQ106" s="885"/>
      <c r="DR106" s="885"/>
      <c r="DS106" s="885"/>
      <c r="DT106" s="885"/>
      <c r="DU106" s="885"/>
      <c r="DV106" s="885"/>
      <c r="DW106" s="885"/>
      <c r="DX106" s="885"/>
      <c r="DY106" s="885"/>
      <c r="DZ106" s="885"/>
      <c r="EA106" s="885"/>
      <c r="EB106" s="885"/>
      <c r="EC106" s="885"/>
      <c r="ED106" s="885"/>
      <c r="EE106" s="885"/>
      <c r="EF106" s="885"/>
      <c r="EG106" s="885"/>
      <c r="EH106" s="885"/>
      <c r="EI106" s="885"/>
      <c r="EJ106" s="885"/>
      <c r="EK106" s="885"/>
      <c r="EL106" s="885"/>
      <c r="EM106" s="885"/>
      <c r="EN106" s="885"/>
      <c r="EO106" s="885"/>
      <c r="EP106" s="885"/>
      <c r="EQ106" s="885"/>
      <c r="ER106" s="885"/>
      <c r="ES106" s="885"/>
      <c r="ET106" s="885"/>
      <c r="EU106" s="885"/>
      <c r="EV106" s="885"/>
      <c r="EW106" s="885"/>
      <c r="EX106" s="885"/>
      <c r="EY106" s="885"/>
      <c r="EZ106" s="885"/>
      <c r="FA106" s="885"/>
      <c r="FB106" s="885"/>
      <c r="FC106" s="885"/>
      <c r="FD106" s="885"/>
      <c r="FE106" s="885"/>
      <c r="FF106" s="885"/>
      <c r="FG106" s="885"/>
      <c r="FH106" s="885"/>
      <c r="FI106" s="885"/>
      <c r="FJ106" s="885"/>
      <c r="FK106" s="885"/>
      <c r="FL106" s="885"/>
      <c r="FM106" s="885"/>
      <c r="FN106" s="885"/>
      <c r="FO106" s="885"/>
      <c r="FP106" s="885"/>
      <c r="FQ106" s="885"/>
      <c r="FR106" s="885"/>
      <c r="FS106" s="885"/>
      <c r="FT106" s="885"/>
      <c r="FU106" s="885"/>
      <c r="FV106" s="885"/>
      <c r="FW106" s="885"/>
    </row>
    <row r="107" spans="2:179" x14ac:dyDescent="0.25">
      <c r="B107" s="773"/>
      <c r="C107" s="773"/>
      <c r="D107" s="886"/>
      <c r="E107" s="773"/>
      <c r="F107" s="773"/>
      <c r="G107" s="773"/>
      <c r="H107" s="773"/>
      <c r="I107" s="773"/>
      <c r="J107" s="887"/>
      <c r="K107" s="773"/>
      <c r="L107" s="773"/>
      <c r="M107" s="773"/>
      <c r="N107" s="773"/>
      <c r="O107" s="888"/>
      <c r="P107" s="888"/>
      <c r="Q107" s="888"/>
      <c r="R107" s="888"/>
      <c r="S107" s="773"/>
      <c r="T107" s="773"/>
      <c r="U107" s="889"/>
      <c r="V107" s="773"/>
      <c r="W107" s="773"/>
      <c r="X107" s="773"/>
      <c r="Y107" s="885"/>
      <c r="Z107" s="885"/>
      <c r="AA107" s="885"/>
      <c r="AB107" s="885"/>
      <c r="AC107" s="885"/>
      <c r="AD107" s="885"/>
      <c r="AE107" s="885"/>
      <c r="AF107" s="885"/>
      <c r="AG107" s="885"/>
      <c r="AH107" s="885"/>
      <c r="AI107" s="885"/>
      <c r="AJ107" s="885"/>
      <c r="AK107" s="885"/>
      <c r="AL107" s="885"/>
      <c r="AM107" s="885"/>
      <c r="AN107" s="885"/>
      <c r="AO107" s="885"/>
      <c r="AP107" s="885"/>
      <c r="AQ107" s="885"/>
      <c r="AR107" s="885"/>
      <c r="AS107" s="885"/>
      <c r="AT107" s="885"/>
      <c r="AU107" s="885"/>
      <c r="AV107" s="885"/>
      <c r="AW107" s="885"/>
      <c r="AX107" s="885"/>
      <c r="AY107" s="885"/>
      <c r="AZ107" s="885"/>
      <c r="BA107" s="885"/>
      <c r="BB107" s="885"/>
      <c r="BC107" s="885"/>
      <c r="BD107" s="885"/>
      <c r="BE107" s="885"/>
      <c r="BF107" s="885"/>
      <c r="BG107" s="885"/>
      <c r="BH107" s="885"/>
      <c r="BI107" s="885"/>
      <c r="BJ107" s="885"/>
      <c r="BK107" s="885"/>
      <c r="BL107" s="885"/>
      <c r="BM107" s="885"/>
      <c r="BN107" s="885"/>
      <c r="BO107" s="885"/>
      <c r="BP107" s="885"/>
      <c r="BQ107" s="885"/>
      <c r="BR107" s="885"/>
      <c r="BS107" s="885"/>
      <c r="BT107" s="885"/>
      <c r="BU107" s="885"/>
      <c r="BV107" s="885"/>
      <c r="BW107" s="885"/>
      <c r="BX107" s="885"/>
      <c r="BY107" s="885"/>
      <c r="BZ107" s="885"/>
      <c r="CA107" s="885"/>
      <c r="CB107" s="885"/>
      <c r="CC107" s="885"/>
      <c r="CD107" s="885"/>
      <c r="CE107" s="885"/>
      <c r="CF107" s="885"/>
      <c r="CG107" s="885"/>
      <c r="CH107" s="885"/>
      <c r="CI107" s="885"/>
      <c r="CJ107" s="885"/>
      <c r="CK107" s="885"/>
      <c r="CL107" s="885"/>
      <c r="CM107" s="885"/>
      <c r="CN107" s="885"/>
      <c r="CO107" s="885"/>
      <c r="CP107" s="885"/>
      <c r="CQ107" s="885"/>
      <c r="CR107" s="885"/>
      <c r="CS107" s="885"/>
      <c r="CT107" s="885"/>
      <c r="CU107" s="885"/>
      <c r="CV107" s="885"/>
      <c r="CW107" s="885"/>
      <c r="CX107" s="885"/>
      <c r="CY107" s="885"/>
      <c r="CZ107" s="885"/>
      <c r="DA107" s="885"/>
      <c r="DB107" s="885"/>
      <c r="DC107" s="885"/>
      <c r="DD107" s="885"/>
      <c r="DE107" s="885"/>
      <c r="DF107" s="885"/>
      <c r="DG107" s="885"/>
      <c r="DH107" s="885"/>
      <c r="DI107" s="885"/>
      <c r="DJ107" s="885"/>
      <c r="DK107" s="885"/>
      <c r="DL107" s="885"/>
      <c r="DM107" s="885"/>
      <c r="DN107" s="885"/>
      <c r="DO107" s="885"/>
      <c r="DP107" s="885"/>
      <c r="DQ107" s="885"/>
      <c r="DR107" s="885"/>
      <c r="DS107" s="885"/>
      <c r="DT107" s="885"/>
      <c r="DU107" s="885"/>
      <c r="DV107" s="885"/>
      <c r="DW107" s="885"/>
      <c r="DX107" s="885"/>
      <c r="DY107" s="885"/>
      <c r="DZ107" s="885"/>
      <c r="EA107" s="885"/>
      <c r="EB107" s="885"/>
      <c r="EC107" s="885"/>
      <c r="ED107" s="885"/>
      <c r="EE107" s="885"/>
      <c r="EF107" s="885"/>
      <c r="EG107" s="885"/>
      <c r="EH107" s="885"/>
      <c r="EI107" s="885"/>
      <c r="EJ107" s="885"/>
      <c r="EK107" s="885"/>
      <c r="EL107" s="885"/>
      <c r="EM107" s="885"/>
      <c r="EN107" s="885"/>
      <c r="EO107" s="885"/>
      <c r="EP107" s="885"/>
      <c r="EQ107" s="885"/>
      <c r="ER107" s="885"/>
      <c r="ES107" s="885"/>
      <c r="ET107" s="885"/>
      <c r="EU107" s="885"/>
      <c r="EV107" s="885"/>
      <c r="EW107" s="885"/>
      <c r="EX107" s="885"/>
      <c r="EY107" s="885"/>
      <c r="EZ107" s="885"/>
      <c r="FA107" s="885"/>
      <c r="FB107" s="885"/>
      <c r="FC107" s="885"/>
      <c r="FD107" s="885"/>
      <c r="FE107" s="885"/>
      <c r="FF107" s="885"/>
      <c r="FG107" s="885"/>
      <c r="FH107" s="885"/>
      <c r="FI107" s="885"/>
      <c r="FJ107" s="885"/>
      <c r="FK107" s="885"/>
      <c r="FL107" s="885"/>
      <c r="FM107" s="885"/>
      <c r="FN107" s="885"/>
      <c r="FO107" s="885"/>
      <c r="FP107" s="885"/>
      <c r="FQ107" s="885"/>
      <c r="FR107" s="885"/>
      <c r="FS107" s="885"/>
      <c r="FT107" s="885"/>
      <c r="FU107" s="885"/>
      <c r="FV107" s="885"/>
      <c r="FW107" s="885"/>
    </row>
    <row r="108" spans="2:179" x14ac:dyDescent="0.25">
      <c r="B108" s="773"/>
      <c r="C108" s="773"/>
      <c r="D108" s="886"/>
      <c r="E108" s="773"/>
      <c r="F108" s="773"/>
      <c r="G108" s="773"/>
      <c r="H108" s="773"/>
      <c r="I108" s="773"/>
      <c r="J108" s="887"/>
      <c r="K108" s="773"/>
      <c r="L108" s="773"/>
      <c r="M108" s="773"/>
      <c r="N108" s="773"/>
      <c r="O108" s="888"/>
      <c r="P108" s="888"/>
      <c r="Q108" s="888"/>
      <c r="R108" s="888"/>
      <c r="S108" s="773"/>
      <c r="T108" s="773"/>
      <c r="U108" s="889"/>
      <c r="V108" s="773"/>
      <c r="W108" s="773"/>
      <c r="X108" s="773"/>
      <c r="Y108" s="885"/>
      <c r="Z108" s="885"/>
      <c r="AA108" s="885"/>
      <c r="AB108" s="885"/>
      <c r="AC108" s="885"/>
      <c r="AD108" s="885"/>
      <c r="AE108" s="885"/>
      <c r="AF108" s="885"/>
      <c r="AG108" s="885"/>
      <c r="AH108" s="885"/>
      <c r="AI108" s="885"/>
      <c r="AJ108" s="885"/>
      <c r="AK108" s="885"/>
      <c r="AL108" s="885"/>
      <c r="AM108" s="885"/>
      <c r="AN108" s="885"/>
      <c r="AO108" s="885"/>
      <c r="AP108" s="885"/>
      <c r="AQ108" s="885"/>
      <c r="AR108" s="885"/>
      <c r="AS108" s="885"/>
      <c r="AT108" s="885"/>
      <c r="AU108" s="885"/>
      <c r="AV108" s="885"/>
      <c r="AW108" s="885"/>
      <c r="AX108" s="885"/>
      <c r="AY108" s="885"/>
      <c r="AZ108" s="885"/>
      <c r="BA108" s="885"/>
      <c r="BB108" s="885"/>
      <c r="BC108" s="885"/>
      <c r="BD108" s="885"/>
      <c r="BE108" s="885"/>
      <c r="BF108" s="885"/>
      <c r="BG108" s="885"/>
      <c r="BH108" s="885"/>
      <c r="BI108" s="885"/>
      <c r="BJ108" s="885"/>
      <c r="BK108" s="885"/>
      <c r="BL108" s="885"/>
      <c r="BM108" s="885"/>
      <c r="BN108" s="885"/>
      <c r="BO108" s="885"/>
      <c r="BP108" s="885"/>
      <c r="BQ108" s="885"/>
      <c r="BR108" s="885"/>
      <c r="BS108" s="885"/>
      <c r="BT108" s="885"/>
      <c r="BU108" s="885"/>
      <c r="BV108" s="885"/>
      <c r="BW108" s="885"/>
      <c r="BX108" s="885"/>
      <c r="BY108" s="885"/>
      <c r="BZ108" s="885"/>
      <c r="CA108" s="885"/>
      <c r="CB108" s="885"/>
      <c r="CC108" s="885"/>
      <c r="CD108" s="885"/>
      <c r="CE108" s="885"/>
      <c r="CF108" s="885"/>
      <c r="CG108" s="885"/>
      <c r="CH108" s="885"/>
      <c r="CI108" s="885"/>
      <c r="CJ108" s="885"/>
      <c r="CK108" s="885"/>
      <c r="CL108" s="885"/>
      <c r="CM108" s="885"/>
      <c r="CN108" s="885"/>
      <c r="CO108" s="885"/>
      <c r="CP108" s="885"/>
      <c r="CQ108" s="885"/>
      <c r="CR108" s="885"/>
      <c r="CS108" s="885"/>
      <c r="CT108" s="885"/>
      <c r="CU108" s="885"/>
      <c r="CV108" s="885"/>
      <c r="CW108" s="885"/>
      <c r="CX108" s="885"/>
      <c r="CY108" s="885"/>
      <c r="CZ108" s="885"/>
      <c r="DA108" s="885"/>
      <c r="DB108" s="885"/>
      <c r="DC108" s="885"/>
      <c r="DD108" s="885"/>
      <c r="DE108" s="885"/>
      <c r="DF108" s="885"/>
      <c r="DG108" s="885"/>
      <c r="DH108" s="885"/>
      <c r="DI108" s="885"/>
      <c r="DJ108" s="885"/>
      <c r="DK108" s="885"/>
      <c r="DL108" s="885"/>
      <c r="DM108" s="885"/>
      <c r="DN108" s="885"/>
      <c r="DO108" s="885"/>
      <c r="DP108" s="885"/>
      <c r="DQ108" s="885"/>
      <c r="DR108" s="885"/>
      <c r="DS108" s="885"/>
      <c r="DT108" s="885"/>
      <c r="DU108" s="885"/>
      <c r="DV108" s="885"/>
      <c r="DW108" s="885"/>
      <c r="DX108" s="885"/>
      <c r="DY108" s="885"/>
      <c r="DZ108" s="885"/>
      <c r="EA108" s="885"/>
      <c r="EB108" s="885"/>
      <c r="EC108" s="885"/>
      <c r="ED108" s="885"/>
      <c r="EE108" s="885"/>
      <c r="EF108" s="885"/>
      <c r="EG108" s="885"/>
      <c r="EH108" s="885"/>
      <c r="EI108" s="885"/>
      <c r="EJ108" s="885"/>
      <c r="EK108" s="885"/>
      <c r="EL108" s="885"/>
      <c r="EM108" s="885"/>
      <c r="EN108" s="885"/>
      <c r="EO108" s="885"/>
      <c r="EP108" s="885"/>
      <c r="EQ108" s="885"/>
      <c r="ER108" s="885"/>
      <c r="ES108" s="885"/>
      <c r="ET108" s="885"/>
      <c r="EU108" s="885"/>
      <c r="EV108" s="885"/>
      <c r="EW108" s="885"/>
      <c r="EX108" s="885"/>
      <c r="EY108" s="885"/>
      <c r="EZ108" s="885"/>
      <c r="FA108" s="885"/>
      <c r="FB108" s="885"/>
      <c r="FC108" s="885"/>
      <c r="FD108" s="885"/>
      <c r="FE108" s="885"/>
      <c r="FF108" s="885"/>
      <c r="FG108" s="885"/>
      <c r="FH108" s="885"/>
      <c r="FI108" s="885"/>
      <c r="FJ108" s="885"/>
      <c r="FK108" s="885"/>
      <c r="FL108" s="885"/>
      <c r="FM108" s="885"/>
      <c r="FN108" s="885"/>
      <c r="FO108" s="885"/>
      <c r="FP108" s="885"/>
      <c r="FQ108" s="885"/>
      <c r="FR108" s="885"/>
      <c r="FS108" s="885"/>
      <c r="FT108" s="885"/>
      <c r="FU108" s="885"/>
      <c r="FV108" s="885"/>
      <c r="FW108" s="885"/>
    </row>
    <row r="109" spans="2:179" x14ac:dyDescent="0.25">
      <c r="B109" s="773"/>
      <c r="C109" s="773"/>
      <c r="D109" s="886"/>
      <c r="E109" s="773"/>
      <c r="F109" s="773"/>
      <c r="G109" s="773"/>
      <c r="H109" s="773"/>
      <c r="I109" s="773"/>
      <c r="J109" s="887"/>
      <c r="K109" s="773"/>
      <c r="L109" s="773"/>
      <c r="M109" s="773"/>
      <c r="N109" s="773"/>
      <c r="O109" s="888"/>
      <c r="P109" s="888"/>
      <c r="Q109" s="888"/>
      <c r="R109" s="888"/>
      <c r="S109" s="773"/>
      <c r="T109" s="773"/>
      <c r="U109" s="889"/>
      <c r="V109" s="773"/>
      <c r="W109" s="773"/>
      <c r="X109" s="773"/>
      <c r="Y109" s="885"/>
      <c r="Z109" s="885"/>
      <c r="AA109" s="885"/>
      <c r="AB109" s="885"/>
      <c r="AC109" s="885"/>
      <c r="AD109" s="885"/>
      <c r="AE109" s="885"/>
      <c r="AF109" s="885"/>
      <c r="AG109" s="885"/>
      <c r="AH109" s="885"/>
      <c r="AI109" s="885"/>
      <c r="AJ109" s="885"/>
      <c r="AK109" s="885"/>
      <c r="AL109" s="885"/>
      <c r="AM109" s="885"/>
      <c r="AN109" s="885"/>
      <c r="AO109" s="885"/>
      <c r="AP109" s="885"/>
      <c r="AQ109" s="885"/>
      <c r="AR109" s="885"/>
      <c r="AS109" s="885"/>
      <c r="AT109" s="885"/>
      <c r="AU109" s="885"/>
      <c r="AV109" s="885"/>
      <c r="AW109" s="885"/>
      <c r="AX109" s="885"/>
      <c r="AY109" s="885"/>
      <c r="AZ109" s="885"/>
      <c r="BA109" s="885"/>
      <c r="BB109" s="885"/>
      <c r="BC109" s="885"/>
      <c r="BD109" s="885"/>
      <c r="BE109" s="885"/>
      <c r="BF109" s="885"/>
      <c r="BG109" s="885"/>
      <c r="BH109" s="885"/>
      <c r="BI109" s="885"/>
      <c r="BJ109" s="885"/>
      <c r="BK109" s="885"/>
      <c r="BL109" s="885"/>
      <c r="BM109" s="885"/>
      <c r="BN109" s="885"/>
      <c r="BO109" s="885"/>
      <c r="BP109" s="885"/>
      <c r="BQ109" s="885"/>
      <c r="BR109" s="885"/>
      <c r="BS109" s="885"/>
      <c r="BT109" s="885"/>
      <c r="BU109" s="885"/>
      <c r="BV109" s="885"/>
      <c r="BW109" s="885"/>
      <c r="BX109" s="885"/>
      <c r="BY109" s="885"/>
      <c r="BZ109" s="885"/>
      <c r="CA109" s="885"/>
      <c r="CB109" s="885"/>
      <c r="CC109" s="885"/>
      <c r="CD109" s="885"/>
      <c r="CE109" s="885"/>
      <c r="CF109" s="885"/>
      <c r="CG109" s="885"/>
      <c r="CH109" s="885"/>
      <c r="CI109" s="885"/>
      <c r="CJ109" s="885"/>
      <c r="CK109" s="885"/>
      <c r="CL109" s="885"/>
      <c r="CM109" s="885"/>
      <c r="CN109" s="885"/>
      <c r="CO109" s="885"/>
      <c r="CP109" s="885"/>
      <c r="CQ109" s="885"/>
      <c r="CR109" s="885"/>
      <c r="CS109" s="885"/>
      <c r="CT109" s="885"/>
      <c r="CU109" s="885"/>
      <c r="CV109" s="885"/>
      <c r="CW109" s="885"/>
      <c r="CX109" s="885"/>
      <c r="CY109" s="885"/>
      <c r="CZ109" s="885"/>
      <c r="DA109" s="885"/>
      <c r="DB109" s="885"/>
      <c r="DC109" s="885"/>
      <c r="DD109" s="885"/>
      <c r="DE109" s="885"/>
      <c r="DF109" s="885"/>
      <c r="DG109" s="885"/>
      <c r="DH109" s="885"/>
      <c r="DI109" s="885"/>
      <c r="DJ109" s="885"/>
      <c r="DK109" s="885"/>
      <c r="DL109" s="885"/>
      <c r="DM109" s="885"/>
      <c r="DN109" s="885"/>
      <c r="DO109" s="885"/>
      <c r="DP109" s="885"/>
      <c r="DQ109" s="885"/>
      <c r="DR109" s="885"/>
      <c r="DS109" s="885"/>
      <c r="DT109" s="885"/>
      <c r="DU109" s="885"/>
      <c r="DV109" s="885"/>
      <c r="DW109" s="885"/>
      <c r="DX109" s="885"/>
      <c r="DY109" s="885"/>
      <c r="DZ109" s="885"/>
      <c r="EA109" s="885"/>
      <c r="EB109" s="885"/>
      <c r="EC109" s="885"/>
      <c r="ED109" s="885"/>
      <c r="EE109" s="885"/>
      <c r="EF109" s="885"/>
      <c r="EG109" s="885"/>
      <c r="EH109" s="885"/>
      <c r="EI109" s="885"/>
      <c r="EJ109" s="885"/>
      <c r="EK109" s="885"/>
      <c r="EL109" s="885"/>
      <c r="EM109" s="885"/>
      <c r="EN109" s="885"/>
      <c r="EO109" s="885"/>
      <c r="EP109" s="885"/>
      <c r="EQ109" s="885"/>
      <c r="ER109" s="885"/>
      <c r="ES109" s="885"/>
      <c r="ET109" s="885"/>
      <c r="EU109" s="885"/>
      <c r="EV109" s="885"/>
      <c r="EW109" s="885"/>
      <c r="EX109" s="885"/>
      <c r="EY109" s="885"/>
      <c r="EZ109" s="885"/>
      <c r="FA109" s="885"/>
      <c r="FB109" s="885"/>
      <c r="FC109" s="885"/>
      <c r="FD109" s="885"/>
      <c r="FE109" s="885"/>
      <c r="FF109" s="885"/>
      <c r="FG109" s="885"/>
      <c r="FH109" s="885"/>
      <c r="FI109" s="885"/>
      <c r="FJ109" s="885"/>
      <c r="FK109" s="885"/>
      <c r="FL109" s="885"/>
      <c r="FM109" s="885"/>
      <c r="FN109" s="885"/>
      <c r="FO109" s="885"/>
      <c r="FP109" s="885"/>
      <c r="FQ109" s="885"/>
      <c r="FR109" s="885"/>
      <c r="FS109" s="885"/>
      <c r="FT109" s="885"/>
      <c r="FU109" s="885"/>
      <c r="FV109" s="885"/>
      <c r="FW109" s="885"/>
    </row>
    <row r="110" spans="2:179" x14ac:dyDescent="0.25">
      <c r="B110" s="773"/>
      <c r="C110" s="773"/>
      <c r="D110" s="886"/>
      <c r="E110" s="773"/>
      <c r="F110" s="773"/>
      <c r="G110" s="773"/>
      <c r="H110" s="773"/>
      <c r="I110" s="773"/>
      <c r="J110" s="887"/>
      <c r="K110" s="773"/>
      <c r="L110" s="773"/>
      <c r="M110" s="773"/>
      <c r="N110" s="773"/>
      <c r="O110" s="888"/>
      <c r="P110" s="888"/>
      <c r="Q110" s="888"/>
      <c r="R110" s="888"/>
      <c r="S110" s="773"/>
      <c r="T110" s="773"/>
      <c r="U110" s="889"/>
      <c r="V110" s="773"/>
      <c r="W110" s="773"/>
      <c r="X110" s="773"/>
      <c r="Y110" s="885"/>
      <c r="Z110" s="885"/>
      <c r="AA110" s="885"/>
      <c r="AB110" s="885"/>
      <c r="AC110" s="885"/>
      <c r="AD110" s="885"/>
      <c r="AE110" s="885"/>
      <c r="AF110" s="885"/>
      <c r="AG110" s="885"/>
      <c r="AH110" s="885"/>
      <c r="AI110" s="885"/>
      <c r="AJ110" s="885"/>
      <c r="AK110" s="885"/>
      <c r="AL110" s="885"/>
      <c r="AM110" s="885"/>
      <c r="AN110" s="885"/>
      <c r="AO110" s="885"/>
      <c r="AP110" s="885"/>
      <c r="AQ110" s="885"/>
      <c r="AR110" s="885"/>
      <c r="AS110" s="885"/>
      <c r="AT110" s="885"/>
      <c r="AU110" s="885"/>
      <c r="AV110" s="885"/>
      <c r="AW110" s="885"/>
      <c r="AX110" s="885"/>
      <c r="AY110" s="885"/>
      <c r="AZ110" s="885"/>
      <c r="BA110" s="885"/>
      <c r="BB110" s="885"/>
      <c r="BC110" s="885"/>
      <c r="BD110" s="885"/>
      <c r="BE110" s="885"/>
      <c r="BF110" s="885"/>
      <c r="BG110" s="885"/>
      <c r="BH110" s="885"/>
      <c r="BI110" s="885"/>
      <c r="BJ110" s="885"/>
      <c r="BK110" s="885"/>
      <c r="BL110" s="885"/>
      <c r="BM110" s="885"/>
      <c r="BN110" s="885"/>
      <c r="BO110" s="885"/>
      <c r="BP110" s="885"/>
      <c r="BQ110" s="885"/>
      <c r="BR110" s="885"/>
      <c r="BS110" s="885"/>
      <c r="BT110" s="885"/>
      <c r="BU110" s="885"/>
      <c r="BV110" s="885"/>
      <c r="BW110" s="885"/>
      <c r="BX110" s="885"/>
      <c r="BY110" s="885"/>
      <c r="BZ110" s="885"/>
      <c r="CA110" s="885"/>
      <c r="CB110" s="885"/>
      <c r="CC110" s="885"/>
      <c r="CD110" s="885"/>
      <c r="CE110" s="885"/>
      <c r="CF110" s="885"/>
      <c r="CG110" s="885"/>
      <c r="CH110" s="885"/>
      <c r="CI110" s="885"/>
      <c r="CJ110" s="885"/>
      <c r="CK110" s="885"/>
      <c r="CL110" s="885"/>
      <c r="CM110" s="885"/>
      <c r="CN110" s="885"/>
      <c r="CO110" s="885"/>
      <c r="CP110" s="885"/>
      <c r="CQ110" s="885"/>
      <c r="CR110" s="885"/>
      <c r="CS110" s="885"/>
      <c r="CT110" s="885"/>
      <c r="CU110" s="885"/>
      <c r="CV110" s="885"/>
      <c r="CW110" s="885"/>
      <c r="CX110" s="885"/>
      <c r="CY110" s="885"/>
      <c r="CZ110" s="885"/>
      <c r="DA110" s="885"/>
      <c r="DB110" s="885"/>
      <c r="DC110" s="885"/>
      <c r="DD110" s="885"/>
      <c r="DE110" s="885"/>
      <c r="DF110" s="885"/>
      <c r="DG110" s="885"/>
      <c r="DH110" s="885"/>
      <c r="DI110" s="885"/>
      <c r="DJ110" s="885"/>
      <c r="DK110" s="885"/>
      <c r="DL110" s="885"/>
      <c r="DM110" s="885"/>
      <c r="DN110" s="885"/>
      <c r="DO110" s="885"/>
      <c r="DP110" s="885"/>
      <c r="DQ110" s="885"/>
      <c r="DR110" s="885"/>
      <c r="DS110" s="885"/>
      <c r="DT110" s="885"/>
      <c r="DU110" s="885"/>
      <c r="DV110" s="885"/>
      <c r="DW110" s="885"/>
      <c r="DX110" s="885"/>
      <c r="DY110" s="885"/>
      <c r="DZ110" s="885"/>
      <c r="EA110" s="885"/>
      <c r="EB110" s="885"/>
      <c r="EC110" s="885"/>
      <c r="ED110" s="885"/>
      <c r="EE110" s="885"/>
      <c r="EF110" s="885"/>
      <c r="EG110" s="885"/>
      <c r="EH110" s="885"/>
      <c r="EI110" s="885"/>
      <c r="EJ110" s="885"/>
      <c r="EK110" s="885"/>
      <c r="EL110" s="885"/>
      <c r="EM110" s="885"/>
      <c r="EN110" s="885"/>
      <c r="EO110" s="885"/>
      <c r="EP110" s="885"/>
      <c r="EQ110" s="885"/>
      <c r="ER110" s="885"/>
      <c r="ES110" s="885"/>
      <c r="ET110" s="885"/>
      <c r="EU110" s="885"/>
      <c r="EV110" s="885"/>
      <c r="EW110" s="885"/>
      <c r="EX110" s="885"/>
      <c r="EY110" s="885"/>
      <c r="EZ110" s="885"/>
      <c r="FA110" s="885"/>
      <c r="FB110" s="885"/>
      <c r="FC110" s="885"/>
      <c r="FD110" s="885"/>
      <c r="FE110" s="885"/>
      <c r="FF110" s="885"/>
      <c r="FG110" s="885"/>
      <c r="FH110" s="885"/>
      <c r="FI110" s="885"/>
      <c r="FJ110" s="885"/>
      <c r="FK110" s="885"/>
      <c r="FL110" s="885"/>
      <c r="FM110" s="885"/>
      <c r="FN110" s="885"/>
      <c r="FO110" s="885"/>
      <c r="FP110" s="885"/>
      <c r="FQ110" s="885"/>
      <c r="FR110" s="885"/>
      <c r="FS110" s="885"/>
      <c r="FT110" s="885"/>
      <c r="FU110" s="885"/>
      <c r="FV110" s="885"/>
      <c r="FW110" s="885"/>
    </row>
    <row r="111" spans="2:179" x14ac:dyDescent="0.25">
      <c r="B111" s="773"/>
      <c r="C111" s="773"/>
      <c r="D111" s="886"/>
      <c r="E111" s="773"/>
      <c r="F111" s="773"/>
      <c r="G111" s="773"/>
      <c r="H111" s="773"/>
      <c r="I111" s="773"/>
      <c r="J111" s="887"/>
      <c r="K111" s="773"/>
      <c r="L111" s="773"/>
      <c r="M111" s="773"/>
      <c r="N111" s="773"/>
      <c r="O111" s="888"/>
      <c r="P111" s="888"/>
      <c r="Q111" s="888"/>
      <c r="R111" s="888"/>
      <c r="S111" s="773"/>
      <c r="T111" s="773"/>
      <c r="U111" s="889"/>
      <c r="V111" s="773"/>
      <c r="W111" s="773"/>
      <c r="X111" s="773"/>
      <c r="Y111" s="885"/>
      <c r="Z111" s="885"/>
      <c r="AA111" s="885"/>
      <c r="AB111" s="885"/>
      <c r="AC111" s="885"/>
      <c r="AD111" s="885"/>
      <c r="AE111" s="885"/>
      <c r="AF111" s="885"/>
      <c r="AG111" s="885"/>
      <c r="AH111" s="885"/>
      <c r="AI111" s="885"/>
      <c r="AJ111" s="885"/>
      <c r="AK111" s="885"/>
      <c r="AL111" s="885"/>
      <c r="AM111" s="885"/>
      <c r="AN111" s="885"/>
      <c r="AO111" s="885"/>
      <c r="AP111" s="885"/>
      <c r="AQ111" s="885"/>
      <c r="AR111" s="885"/>
      <c r="AS111" s="885"/>
      <c r="AT111" s="885"/>
      <c r="AU111" s="885"/>
      <c r="AV111" s="885"/>
      <c r="AW111" s="885"/>
      <c r="AX111" s="885"/>
      <c r="AY111" s="885"/>
      <c r="AZ111" s="885"/>
      <c r="BA111" s="885"/>
      <c r="BB111" s="885"/>
      <c r="BC111" s="885"/>
      <c r="BD111" s="885"/>
      <c r="BE111" s="885"/>
      <c r="BF111" s="885"/>
      <c r="BG111" s="885"/>
      <c r="BH111" s="885"/>
      <c r="BI111" s="885"/>
      <c r="BJ111" s="885"/>
      <c r="BK111" s="885"/>
      <c r="BL111" s="885"/>
      <c r="BM111" s="885"/>
      <c r="BN111" s="885"/>
      <c r="BO111" s="885"/>
      <c r="BP111" s="885"/>
      <c r="BQ111" s="885"/>
      <c r="BR111" s="885"/>
      <c r="BS111" s="885"/>
      <c r="BT111" s="885"/>
      <c r="BU111" s="885"/>
      <c r="BV111" s="885"/>
      <c r="BW111" s="885"/>
      <c r="BX111" s="885"/>
      <c r="BY111" s="885"/>
      <c r="BZ111" s="885"/>
      <c r="CA111" s="885"/>
      <c r="CB111" s="885"/>
      <c r="CC111" s="885"/>
      <c r="CD111" s="885"/>
      <c r="CE111" s="885"/>
      <c r="CF111" s="885"/>
      <c r="CG111" s="885"/>
      <c r="CH111" s="885"/>
      <c r="CI111" s="885"/>
      <c r="CJ111" s="885"/>
      <c r="CK111" s="885"/>
      <c r="CL111" s="885"/>
      <c r="CM111" s="885"/>
      <c r="CN111" s="885"/>
      <c r="CO111" s="885"/>
      <c r="CP111" s="885"/>
      <c r="CQ111" s="885"/>
      <c r="CR111" s="885"/>
      <c r="CS111" s="885"/>
      <c r="CT111" s="885"/>
      <c r="CU111" s="885"/>
      <c r="CV111" s="885"/>
      <c r="CW111" s="885"/>
      <c r="CX111" s="885"/>
      <c r="CY111" s="885"/>
      <c r="CZ111" s="885"/>
      <c r="DA111" s="885"/>
      <c r="DB111" s="885"/>
      <c r="DC111" s="885"/>
      <c r="DD111" s="885"/>
      <c r="DE111" s="885"/>
      <c r="DF111" s="885"/>
      <c r="DG111" s="885"/>
      <c r="DH111" s="885"/>
      <c r="DI111" s="885"/>
      <c r="DJ111" s="885"/>
      <c r="DK111" s="885"/>
      <c r="DL111" s="885"/>
      <c r="DM111" s="885"/>
      <c r="DN111" s="885"/>
      <c r="DO111" s="885"/>
      <c r="DP111" s="885"/>
      <c r="DQ111" s="885"/>
      <c r="DR111" s="885"/>
      <c r="DS111" s="885"/>
      <c r="DT111" s="885"/>
      <c r="DU111" s="885"/>
      <c r="DV111" s="885"/>
      <c r="DW111" s="885"/>
      <c r="DX111" s="885"/>
      <c r="DY111" s="885"/>
      <c r="DZ111" s="885"/>
      <c r="EA111" s="885"/>
      <c r="EB111" s="885"/>
      <c r="EC111" s="885"/>
      <c r="ED111" s="885"/>
      <c r="EE111" s="885"/>
      <c r="EF111" s="885"/>
      <c r="EG111" s="885"/>
      <c r="EH111" s="885"/>
      <c r="EI111" s="885"/>
      <c r="EJ111" s="885"/>
      <c r="EK111" s="885"/>
      <c r="EL111" s="885"/>
      <c r="EM111" s="885"/>
      <c r="EN111" s="885"/>
      <c r="EO111" s="885"/>
      <c r="EP111" s="885"/>
      <c r="EQ111" s="885"/>
      <c r="ER111" s="885"/>
      <c r="ES111" s="885"/>
      <c r="ET111" s="885"/>
      <c r="EU111" s="885"/>
      <c r="EV111" s="885"/>
      <c r="EW111" s="885"/>
      <c r="EX111" s="885"/>
      <c r="EY111" s="885"/>
      <c r="EZ111" s="885"/>
      <c r="FA111" s="885"/>
      <c r="FB111" s="885"/>
      <c r="FC111" s="885"/>
      <c r="FD111" s="885"/>
      <c r="FE111" s="885"/>
      <c r="FF111" s="885"/>
      <c r="FG111" s="885"/>
      <c r="FH111" s="885"/>
      <c r="FI111" s="885"/>
      <c r="FJ111" s="885"/>
      <c r="FK111" s="885"/>
      <c r="FL111" s="885"/>
      <c r="FM111" s="885"/>
      <c r="FN111" s="885"/>
      <c r="FO111" s="885"/>
      <c r="FP111" s="885"/>
      <c r="FQ111" s="885"/>
      <c r="FR111" s="885"/>
      <c r="FS111" s="885"/>
      <c r="FT111" s="885"/>
      <c r="FU111" s="885"/>
      <c r="FV111" s="885"/>
      <c r="FW111" s="885"/>
    </row>
    <row r="112" spans="2:179" x14ac:dyDescent="0.25">
      <c r="B112" s="773"/>
      <c r="C112" s="773"/>
      <c r="D112" s="886"/>
      <c r="E112" s="773"/>
      <c r="F112" s="773"/>
      <c r="G112" s="773"/>
      <c r="H112" s="773"/>
      <c r="I112" s="773"/>
      <c r="J112" s="887"/>
      <c r="K112" s="773"/>
      <c r="L112" s="773"/>
      <c r="M112" s="773"/>
      <c r="N112" s="773"/>
      <c r="O112" s="888"/>
      <c r="P112" s="888"/>
      <c r="Q112" s="888"/>
      <c r="R112" s="888"/>
      <c r="S112" s="773"/>
      <c r="T112" s="773"/>
      <c r="U112" s="889"/>
      <c r="V112" s="773"/>
      <c r="W112" s="773"/>
      <c r="X112" s="773"/>
      <c r="Y112" s="885"/>
      <c r="Z112" s="885"/>
      <c r="AA112" s="885"/>
      <c r="AB112" s="885"/>
      <c r="AC112" s="885"/>
      <c r="AD112" s="885"/>
      <c r="AE112" s="885"/>
      <c r="AF112" s="885"/>
      <c r="AG112" s="885"/>
      <c r="AH112" s="885"/>
      <c r="AI112" s="885"/>
      <c r="AJ112" s="885"/>
      <c r="AK112" s="885"/>
      <c r="AL112" s="885"/>
      <c r="AM112" s="885"/>
      <c r="AN112" s="885"/>
      <c r="AO112" s="885"/>
      <c r="AP112" s="885"/>
      <c r="AQ112" s="885"/>
      <c r="AR112" s="885"/>
      <c r="AS112" s="885"/>
      <c r="AT112" s="885"/>
      <c r="AU112" s="885"/>
      <c r="AV112" s="885"/>
      <c r="AW112" s="885"/>
      <c r="AX112" s="885"/>
      <c r="AY112" s="885"/>
      <c r="AZ112" s="885"/>
      <c r="BA112" s="885"/>
      <c r="BB112" s="885"/>
      <c r="BC112" s="885"/>
      <c r="BD112" s="885"/>
      <c r="BE112" s="885"/>
      <c r="BF112" s="885"/>
      <c r="BG112" s="885"/>
      <c r="BH112" s="885"/>
      <c r="BI112" s="885"/>
      <c r="BJ112" s="885"/>
      <c r="BK112" s="885"/>
      <c r="BL112" s="885"/>
      <c r="BM112" s="885"/>
      <c r="BN112" s="885"/>
      <c r="BO112" s="885"/>
      <c r="BP112" s="885"/>
      <c r="BQ112" s="885"/>
      <c r="BR112" s="885"/>
      <c r="BS112" s="885"/>
      <c r="BT112" s="885"/>
      <c r="BU112" s="885"/>
      <c r="BV112" s="885"/>
      <c r="BW112" s="885"/>
      <c r="BX112" s="885"/>
      <c r="BY112" s="885"/>
      <c r="BZ112" s="885"/>
      <c r="CA112" s="885"/>
      <c r="CB112" s="885"/>
      <c r="CC112" s="885"/>
      <c r="CD112" s="885"/>
      <c r="CE112" s="885"/>
      <c r="CF112" s="885"/>
      <c r="CG112" s="885"/>
      <c r="CH112" s="885"/>
      <c r="CI112" s="885"/>
      <c r="CJ112" s="885"/>
      <c r="CK112" s="885"/>
      <c r="CL112" s="885"/>
      <c r="CM112" s="885"/>
      <c r="CN112" s="885"/>
      <c r="CO112" s="885"/>
      <c r="CP112" s="885"/>
      <c r="CQ112" s="885"/>
      <c r="CR112" s="885"/>
      <c r="CS112" s="885"/>
      <c r="CT112" s="885"/>
      <c r="CU112" s="885"/>
      <c r="CV112" s="885"/>
      <c r="CW112" s="885"/>
      <c r="CX112" s="885"/>
      <c r="CY112" s="885"/>
      <c r="CZ112" s="885"/>
      <c r="DA112" s="885"/>
      <c r="DB112" s="885"/>
      <c r="DC112" s="885"/>
      <c r="DD112" s="885"/>
      <c r="DE112" s="885"/>
      <c r="DF112" s="885"/>
      <c r="DG112" s="885"/>
      <c r="DH112" s="885"/>
      <c r="DI112" s="885"/>
      <c r="DJ112" s="885"/>
      <c r="DK112" s="885"/>
      <c r="DL112" s="885"/>
      <c r="DM112" s="885"/>
      <c r="DN112" s="885"/>
      <c r="DO112" s="885"/>
      <c r="DP112" s="885"/>
      <c r="DQ112" s="885"/>
      <c r="DR112" s="885"/>
      <c r="DS112" s="885"/>
      <c r="DT112" s="885"/>
      <c r="DU112" s="885"/>
      <c r="DV112" s="885"/>
      <c r="DW112" s="885"/>
      <c r="DX112" s="885"/>
      <c r="DY112" s="885"/>
      <c r="DZ112" s="885"/>
      <c r="EA112" s="885"/>
      <c r="EB112" s="885"/>
      <c r="EC112" s="885"/>
      <c r="ED112" s="885"/>
      <c r="EE112" s="885"/>
      <c r="EF112" s="885"/>
      <c r="EG112" s="885"/>
      <c r="EH112" s="885"/>
      <c r="EI112" s="885"/>
      <c r="EJ112" s="885"/>
      <c r="EK112" s="885"/>
      <c r="EL112" s="885"/>
      <c r="EM112" s="885"/>
      <c r="EN112" s="885"/>
      <c r="EO112" s="885"/>
      <c r="EP112" s="885"/>
      <c r="EQ112" s="885"/>
      <c r="ER112" s="885"/>
      <c r="ES112" s="885"/>
      <c r="ET112" s="885"/>
      <c r="EU112" s="885"/>
      <c r="EV112" s="885"/>
      <c r="EW112" s="885"/>
      <c r="EX112" s="885"/>
      <c r="EY112" s="885"/>
      <c r="EZ112" s="885"/>
      <c r="FA112" s="885"/>
      <c r="FB112" s="885"/>
      <c r="FC112" s="885"/>
      <c r="FD112" s="885"/>
      <c r="FE112" s="885"/>
      <c r="FF112" s="885"/>
      <c r="FG112" s="885"/>
      <c r="FH112" s="885"/>
      <c r="FI112" s="885"/>
      <c r="FJ112" s="885"/>
      <c r="FK112" s="885"/>
      <c r="FL112" s="885"/>
      <c r="FM112" s="885"/>
      <c r="FN112" s="885"/>
      <c r="FO112" s="885"/>
      <c r="FP112" s="885"/>
      <c r="FQ112" s="885"/>
      <c r="FR112" s="885"/>
      <c r="FS112" s="885"/>
      <c r="FT112" s="885"/>
      <c r="FU112" s="885"/>
      <c r="FV112" s="885"/>
      <c r="FW112" s="885"/>
    </row>
    <row r="113" spans="2:179" x14ac:dyDescent="0.25">
      <c r="B113" s="773"/>
      <c r="C113" s="773"/>
      <c r="D113" s="886"/>
      <c r="E113" s="773"/>
      <c r="F113" s="773"/>
      <c r="G113" s="773"/>
      <c r="H113" s="773"/>
      <c r="I113" s="773"/>
      <c r="J113" s="887"/>
      <c r="K113" s="773"/>
      <c r="L113" s="773"/>
      <c r="M113" s="773"/>
      <c r="N113" s="773"/>
      <c r="O113" s="888"/>
      <c r="P113" s="888"/>
      <c r="Q113" s="888"/>
      <c r="R113" s="888"/>
      <c r="S113" s="773"/>
      <c r="T113" s="773"/>
      <c r="U113" s="889"/>
      <c r="V113" s="773"/>
      <c r="W113" s="773"/>
      <c r="X113" s="773"/>
      <c r="Y113" s="885"/>
      <c r="Z113" s="885"/>
      <c r="AA113" s="885"/>
      <c r="AB113" s="885"/>
      <c r="AC113" s="885"/>
      <c r="AD113" s="885"/>
      <c r="AE113" s="885"/>
      <c r="AF113" s="885"/>
      <c r="AG113" s="885"/>
      <c r="AH113" s="885"/>
      <c r="AI113" s="885"/>
      <c r="AJ113" s="885"/>
      <c r="AK113" s="885"/>
      <c r="AL113" s="885"/>
      <c r="AM113" s="885"/>
      <c r="AN113" s="885"/>
      <c r="AO113" s="885"/>
      <c r="AP113" s="885"/>
      <c r="AQ113" s="885"/>
      <c r="AR113" s="885"/>
      <c r="AS113" s="885"/>
      <c r="AT113" s="885"/>
      <c r="AU113" s="885"/>
      <c r="AV113" s="885"/>
      <c r="AW113" s="885"/>
      <c r="AX113" s="885"/>
      <c r="AY113" s="885"/>
      <c r="AZ113" s="885"/>
      <c r="BA113" s="885"/>
      <c r="BB113" s="885"/>
      <c r="BC113" s="885"/>
      <c r="BD113" s="885"/>
      <c r="BE113" s="885"/>
      <c r="BF113" s="885"/>
      <c r="BG113" s="885"/>
      <c r="BH113" s="885"/>
      <c r="BI113" s="885"/>
      <c r="BJ113" s="885"/>
      <c r="BK113" s="885"/>
      <c r="BL113" s="885"/>
      <c r="BM113" s="885"/>
      <c r="BN113" s="885"/>
      <c r="BO113" s="885"/>
      <c r="BP113" s="885"/>
      <c r="BQ113" s="885"/>
      <c r="BR113" s="885"/>
      <c r="BS113" s="885"/>
      <c r="BT113" s="885"/>
      <c r="BU113" s="885"/>
      <c r="BV113" s="885"/>
      <c r="BW113" s="885"/>
      <c r="BX113" s="885"/>
      <c r="BY113" s="885"/>
      <c r="BZ113" s="885"/>
      <c r="CA113" s="885"/>
      <c r="CB113" s="885"/>
      <c r="CC113" s="885"/>
      <c r="CD113" s="885"/>
      <c r="CE113" s="885"/>
      <c r="CF113" s="885"/>
      <c r="CG113" s="885"/>
      <c r="CH113" s="885"/>
      <c r="CI113" s="885"/>
      <c r="CJ113" s="885"/>
      <c r="CK113" s="885"/>
      <c r="CL113" s="885"/>
      <c r="CM113" s="885"/>
      <c r="CN113" s="885"/>
      <c r="CO113" s="885"/>
      <c r="CP113" s="885"/>
      <c r="CQ113" s="885"/>
      <c r="CR113" s="885"/>
      <c r="CS113" s="885"/>
      <c r="CT113" s="885"/>
      <c r="CU113" s="885"/>
      <c r="CV113" s="885"/>
      <c r="CW113" s="885"/>
      <c r="CX113" s="885"/>
      <c r="CY113" s="885"/>
      <c r="CZ113" s="885"/>
      <c r="DA113" s="885"/>
      <c r="DB113" s="885"/>
      <c r="DC113" s="885"/>
      <c r="DD113" s="885"/>
      <c r="DE113" s="885"/>
      <c r="DF113" s="885"/>
      <c r="DG113" s="885"/>
      <c r="DH113" s="885"/>
      <c r="DI113" s="885"/>
      <c r="DJ113" s="885"/>
      <c r="DK113" s="885"/>
      <c r="DL113" s="885"/>
      <c r="DM113" s="885"/>
      <c r="DN113" s="885"/>
      <c r="DO113" s="885"/>
      <c r="DP113" s="885"/>
      <c r="DQ113" s="885"/>
      <c r="DR113" s="885"/>
      <c r="DS113" s="885"/>
      <c r="DT113" s="885"/>
      <c r="DU113" s="885"/>
      <c r="DV113" s="885"/>
      <c r="DW113" s="885"/>
      <c r="DX113" s="885"/>
      <c r="DY113" s="885"/>
      <c r="DZ113" s="885"/>
      <c r="EA113" s="885"/>
      <c r="EB113" s="885"/>
      <c r="EC113" s="885"/>
      <c r="ED113" s="885"/>
      <c r="EE113" s="885"/>
      <c r="EF113" s="885"/>
      <c r="EG113" s="885"/>
      <c r="EH113" s="885"/>
      <c r="EI113" s="885"/>
      <c r="EJ113" s="885"/>
      <c r="EK113" s="885"/>
      <c r="EL113" s="885"/>
      <c r="EM113" s="885"/>
      <c r="EN113" s="885"/>
      <c r="EO113" s="885"/>
      <c r="EP113" s="885"/>
      <c r="EQ113" s="885"/>
      <c r="ER113" s="885"/>
      <c r="ES113" s="885"/>
      <c r="ET113" s="885"/>
      <c r="EU113" s="885"/>
      <c r="EV113" s="885"/>
      <c r="EW113" s="885"/>
      <c r="EX113" s="885"/>
      <c r="EY113" s="885"/>
      <c r="EZ113" s="885"/>
      <c r="FA113" s="885"/>
      <c r="FB113" s="885"/>
      <c r="FC113" s="885"/>
      <c r="FD113" s="885"/>
      <c r="FE113" s="885"/>
      <c r="FF113" s="885"/>
      <c r="FG113" s="885"/>
      <c r="FH113" s="885"/>
      <c r="FI113" s="885"/>
      <c r="FJ113" s="885"/>
      <c r="FK113" s="885"/>
      <c r="FL113" s="885"/>
      <c r="FM113" s="885"/>
      <c r="FN113" s="885"/>
      <c r="FO113" s="885"/>
      <c r="FP113" s="885"/>
      <c r="FQ113" s="885"/>
      <c r="FR113" s="885"/>
      <c r="FS113" s="885"/>
      <c r="FT113" s="885"/>
      <c r="FU113" s="885"/>
      <c r="FV113" s="885"/>
      <c r="FW113" s="885"/>
    </row>
    <row r="114" spans="2:179" x14ac:dyDescent="0.25">
      <c r="B114" s="773"/>
      <c r="C114" s="773"/>
      <c r="D114" s="886"/>
      <c r="E114" s="773"/>
      <c r="F114" s="773"/>
      <c r="G114" s="773"/>
      <c r="H114" s="773"/>
      <c r="I114" s="773"/>
      <c r="J114" s="887"/>
      <c r="K114" s="773"/>
      <c r="L114" s="773"/>
      <c r="M114" s="773"/>
      <c r="N114" s="773"/>
      <c r="O114" s="888"/>
      <c r="P114" s="888"/>
      <c r="Q114" s="888"/>
      <c r="R114" s="888"/>
      <c r="S114" s="773"/>
      <c r="T114" s="773"/>
      <c r="U114" s="889"/>
      <c r="V114" s="773"/>
      <c r="W114" s="773"/>
      <c r="X114" s="773"/>
      <c r="Y114" s="885"/>
      <c r="Z114" s="885"/>
      <c r="AA114" s="885"/>
      <c r="AB114" s="885"/>
      <c r="AC114" s="885"/>
      <c r="AD114" s="885"/>
      <c r="AE114" s="885"/>
      <c r="AF114" s="885"/>
      <c r="AG114" s="885"/>
      <c r="AH114" s="885"/>
      <c r="AI114" s="885"/>
      <c r="AJ114" s="885"/>
      <c r="AK114" s="885"/>
      <c r="AL114" s="885"/>
      <c r="AM114" s="885"/>
      <c r="AN114" s="885"/>
      <c r="AO114" s="885"/>
      <c r="AP114" s="885"/>
      <c r="AQ114" s="885"/>
      <c r="AR114" s="885"/>
      <c r="AS114" s="885"/>
      <c r="AT114" s="885"/>
      <c r="AU114" s="885"/>
      <c r="AV114" s="885"/>
      <c r="AW114" s="885"/>
      <c r="AX114" s="885"/>
      <c r="AY114" s="885"/>
      <c r="AZ114" s="885"/>
      <c r="BA114" s="885"/>
      <c r="BB114" s="885"/>
      <c r="BC114" s="885"/>
      <c r="BD114" s="885"/>
      <c r="BE114" s="885"/>
      <c r="BF114" s="885"/>
      <c r="BG114" s="885"/>
      <c r="BH114" s="885"/>
      <c r="BI114" s="885"/>
      <c r="BJ114" s="885"/>
      <c r="BK114" s="885"/>
      <c r="BL114" s="885"/>
      <c r="BM114" s="885"/>
      <c r="BN114" s="885"/>
      <c r="BO114" s="885"/>
      <c r="BP114" s="885"/>
      <c r="BQ114" s="885"/>
      <c r="BR114" s="885"/>
      <c r="BS114" s="885"/>
      <c r="BT114" s="885"/>
      <c r="BU114" s="885"/>
      <c r="BV114" s="885"/>
      <c r="BW114" s="885"/>
      <c r="BX114" s="885"/>
      <c r="BY114" s="885"/>
      <c r="BZ114" s="885"/>
      <c r="CA114" s="885"/>
      <c r="CB114" s="885"/>
      <c r="CC114" s="885"/>
      <c r="CD114" s="885"/>
      <c r="CE114" s="885"/>
      <c r="CF114" s="885"/>
      <c r="CG114" s="885"/>
      <c r="CH114" s="885"/>
      <c r="CI114" s="885"/>
      <c r="CJ114" s="885"/>
      <c r="CK114" s="885"/>
      <c r="CL114" s="885"/>
      <c r="CM114" s="885"/>
      <c r="CN114" s="885"/>
      <c r="CO114" s="885"/>
      <c r="CP114" s="885"/>
      <c r="CQ114" s="885"/>
      <c r="CR114" s="885"/>
      <c r="CS114" s="885"/>
      <c r="CT114" s="885"/>
      <c r="CU114" s="885"/>
      <c r="CV114" s="885"/>
      <c r="CW114" s="885"/>
      <c r="CX114" s="885"/>
      <c r="CY114" s="885"/>
      <c r="CZ114" s="885"/>
      <c r="DA114" s="885"/>
      <c r="DB114" s="885"/>
      <c r="DC114" s="885"/>
      <c r="DD114" s="885"/>
      <c r="DE114" s="885"/>
      <c r="DF114" s="885"/>
      <c r="DG114" s="885"/>
      <c r="DH114" s="885"/>
      <c r="DI114" s="885"/>
      <c r="DJ114" s="885"/>
      <c r="DK114" s="885"/>
      <c r="DL114" s="885"/>
      <c r="DM114" s="885"/>
      <c r="DN114" s="885"/>
      <c r="DO114" s="885"/>
      <c r="DP114" s="885"/>
      <c r="DQ114" s="885"/>
      <c r="DR114" s="885"/>
      <c r="DS114" s="885"/>
      <c r="DT114" s="885"/>
      <c r="DU114" s="885"/>
      <c r="DV114" s="885"/>
      <c r="DW114" s="885"/>
      <c r="DX114" s="885"/>
      <c r="DY114" s="885"/>
      <c r="DZ114" s="885"/>
      <c r="EA114" s="885"/>
      <c r="EB114" s="885"/>
      <c r="EC114" s="885"/>
      <c r="ED114" s="885"/>
      <c r="EE114" s="885"/>
      <c r="EF114" s="885"/>
      <c r="EG114" s="885"/>
      <c r="EH114" s="885"/>
      <c r="EI114" s="885"/>
      <c r="EJ114" s="885"/>
      <c r="EK114" s="885"/>
      <c r="EL114" s="885"/>
      <c r="EM114" s="885"/>
      <c r="EN114" s="885"/>
      <c r="EO114" s="885"/>
      <c r="EP114" s="885"/>
      <c r="EQ114" s="885"/>
      <c r="ER114" s="885"/>
      <c r="ES114" s="885"/>
      <c r="ET114" s="885"/>
      <c r="EU114" s="885"/>
      <c r="EV114" s="885"/>
      <c r="EW114" s="885"/>
      <c r="EX114" s="885"/>
      <c r="EY114" s="885"/>
      <c r="EZ114" s="885"/>
      <c r="FA114" s="885"/>
      <c r="FB114" s="885"/>
      <c r="FC114" s="885"/>
      <c r="FD114" s="885"/>
      <c r="FE114" s="885"/>
      <c r="FF114" s="885"/>
      <c r="FG114" s="885"/>
      <c r="FH114" s="885"/>
      <c r="FI114" s="885"/>
      <c r="FJ114" s="885"/>
      <c r="FK114" s="885"/>
      <c r="FL114" s="885"/>
      <c r="FM114" s="885"/>
      <c r="FN114" s="885"/>
      <c r="FO114" s="885"/>
      <c r="FP114" s="885"/>
      <c r="FQ114" s="885"/>
      <c r="FR114" s="885"/>
      <c r="FS114" s="885"/>
      <c r="FT114" s="885"/>
      <c r="FU114" s="885"/>
      <c r="FV114" s="885"/>
      <c r="FW114" s="885"/>
    </row>
    <row r="115" spans="2:179" x14ac:dyDescent="0.25">
      <c r="B115" s="773"/>
      <c r="C115" s="773"/>
      <c r="D115" s="886"/>
      <c r="E115" s="773"/>
      <c r="F115" s="773"/>
      <c r="G115" s="773"/>
      <c r="H115" s="773"/>
      <c r="I115" s="773"/>
      <c r="J115" s="887"/>
      <c r="K115" s="773"/>
      <c r="L115" s="773"/>
      <c r="M115" s="773"/>
      <c r="N115" s="773"/>
      <c r="O115" s="888"/>
      <c r="P115" s="888"/>
      <c r="Q115" s="888"/>
      <c r="R115" s="888"/>
      <c r="S115" s="773"/>
      <c r="T115" s="773"/>
      <c r="U115" s="889"/>
      <c r="V115" s="773"/>
      <c r="W115" s="773"/>
      <c r="X115" s="773"/>
      <c r="Y115" s="885"/>
      <c r="Z115" s="885"/>
      <c r="AA115" s="885"/>
      <c r="AB115" s="885"/>
      <c r="AC115" s="885"/>
      <c r="AD115" s="885"/>
      <c r="AE115" s="885"/>
      <c r="AF115" s="885"/>
      <c r="AG115" s="885"/>
      <c r="AH115" s="885"/>
      <c r="AI115" s="885"/>
      <c r="AJ115" s="885"/>
      <c r="AK115" s="885"/>
      <c r="AL115" s="885"/>
      <c r="AM115" s="885"/>
      <c r="AN115" s="885"/>
      <c r="AO115" s="885"/>
      <c r="AP115" s="885"/>
      <c r="AQ115" s="885"/>
      <c r="AR115" s="885"/>
      <c r="AS115" s="885"/>
      <c r="AT115" s="885"/>
      <c r="AU115" s="885"/>
      <c r="AV115" s="885"/>
      <c r="AW115" s="885"/>
      <c r="AX115" s="885"/>
      <c r="AY115" s="885"/>
      <c r="AZ115" s="885"/>
      <c r="BA115" s="885"/>
      <c r="BB115" s="885"/>
      <c r="BC115" s="885"/>
      <c r="BD115" s="885"/>
      <c r="BE115" s="885"/>
      <c r="BF115" s="885"/>
      <c r="BG115" s="885"/>
      <c r="BH115" s="885"/>
      <c r="BI115" s="885"/>
      <c r="BJ115" s="885"/>
      <c r="BK115" s="885"/>
      <c r="BL115" s="885"/>
      <c r="BM115" s="885"/>
      <c r="BN115" s="885"/>
      <c r="BO115" s="885"/>
      <c r="BP115" s="885"/>
      <c r="BQ115" s="885"/>
      <c r="BR115" s="885"/>
      <c r="BS115" s="885"/>
      <c r="BT115" s="885"/>
      <c r="BU115" s="885"/>
      <c r="BV115" s="885"/>
      <c r="BW115" s="885"/>
      <c r="BX115" s="885"/>
      <c r="BY115" s="885"/>
      <c r="BZ115" s="885"/>
      <c r="CA115" s="885"/>
      <c r="CB115" s="885"/>
      <c r="CC115" s="885"/>
      <c r="CD115" s="885"/>
      <c r="CE115" s="885"/>
      <c r="CF115" s="885"/>
      <c r="CG115" s="885"/>
      <c r="CH115" s="885"/>
      <c r="CI115" s="885"/>
      <c r="CJ115" s="885"/>
      <c r="CK115" s="885"/>
      <c r="CL115" s="885"/>
      <c r="CM115" s="885"/>
      <c r="CN115" s="885"/>
      <c r="CO115" s="885"/>
      <c r="CP115" s="885"/>
      <c r="CQ115" s="885"/>
      <c r="CR115" s="885"/>
      <c r="CS115" s="885"/>
      <c r="CT115" s="885"/>
      <c r="CU115" s="885"/>
      <c r="CV115" s="885"/>
      <c r="CW115" s="885"/>
      <c r="CX115" s="885"/>
      <c r="CY115" s="885"/>
      <c r="CZ115" s="885"/>
      <c r="DA115" s="885"/>
      <c r="DB115" s="885"/>
      <c r="DC115" s="885"/>
      <c r="DD115" s="885"/>
      <c r="DE115" s="885"/>
      <c r="DF115" s="885"/>
      <c r="DG115" s="885"/>
      <c r="DH115" s="885"/>
      <c r="DI115" s="885"/>
      <c r="DJ115" s="885"/>
      <c r="DK115" s="885"/>
      <c r="DL115" s="885"/>
      <c r="DM115" s="885"/>
      <c r="DN115" s="885"/>
      <c r="DO115" s="885"/>
      <c r="DP115" s="885"/>
      <c r="DQ115" s="885"/>
      <c r="DR115" s="885"/>
      <c r="DS115" s="885"/>
      <c r="DT115" s="885"/>
      <c r="DU115" s="885"/>
      <c r="DV115" s="885"/>
      <c r="DW115" s="885"/>
      <c r="DX115" s="885"/>
      <c r="DY115" s="885"/>
      <c r="DZ115" s="885"/>
      <c r="EA115" s="885"/>
      <c r="EB115" s="885"/>
      <c r="EC115" s="885"/>
      <c r="ED115" s="885"/>
      <c r="EE115" s="885"/>
      <c r="EF115" s="885"/>
      <c r="EG115" s="885"/>
      <c r="EH115" s="885"/>
      <c r="EI115" s="885"/>
      <c r="EJ115" s="885"/>
      <c r="EK115" s="885"/>
      <c r="EL115" s="885"/>
      <c r="EM115" s="885"/>
      <c r="EN115" s="885"/>
      <c r="EO115" s="885"/>
      <c r="EP115" s="885"/>
      <c r="EQ115" s="885"/>
      <c r="ER115" s="885"/>
      <c r="ES115" s="885"/>
      <c r="ET115" s="885"/>
      <c r="EU115" s="885"/>
      <c r="EV115" s="885"/>
      <c r="EW115" s="885"/>
      <c r="EX115" s="885"/>
      <c r="EY115" s="885"/>
      <c r="EZ115" s="885"/>
      <c r="FA115" s="885"/>
      <c r="FB115" s="885"/>
      <c r="FC115" s="885"/>
      <c r="FD115" s="885"/>
      <c r="FE115" s="885"/>
      <c r="FF115" s="885"/>
      <c r="FG115" s="885"/>
      <c r="FH115" s="885"/>
      <c r="FI115" s="885"/>
      <c r="FJ115" s="885"/>
      <c r="FK115" s="885"/>
      <c r="FL115" s="885"/>
      <c r="FM115" s="885"/>
      <c r="FN115" s="885"/>
      <c r="FO115" s="885"/>
      <c r="FP115" s="885"/>
      <c r="FQ115" s="885"/>
      <c r="FR115" s="885"/>
      <c r="FS115" s="885"/>
      <c r="FT115" s="885"/>
      <c r="FU115" s="885"/>
      <c r="FV115" s="885"/>
      <c r="FW115" s="885"/>
    </row>
    <row r="116" spans="2:179" x14ac:dyDescent="0.25">
      <c r="B116" s="773"/>
      <c r="C116" s="773"/>
      <c r="D116" s="886"/>
      <c r="E116" s="773"/>
      <c r="F116" s="773"/>
      <c r="G116" s="773"/>
      <c r="H116" s="773"/>
      <c r="I116" s="773"/>
      <c r="J116" s="887"/>
      <c r="K116" s="773"/>
      <c r="L116" s="773"/>
      <c r="M116" s="773"/>
      <c r="N116" s="773"/>
      <c r="O116" s="888"/>
      <c r="P116" s="888"/>
      <c r="Q116" s="888"/>
      <c r="R116" s="888"/>
      <c r="S116" s="773"/>
      <c r="T116" s="773"/>
      <c r="U116" s="889"/>
      <c r="V116" s="773"/>
      <c r="W116" s="773"/>
      <c r="X116" s="773"/>
      <c r="Y116" s="885"/>
      <c r="Z116" s="885"/>
      <c r="AA116" s="885"/>
      <c r="AB116" s="885"/>
      <c r="AC116" s="885"/>
      <c r="AD116" s="885"/>
      <c r="AE116" s="885"/>
      <c r="AF116" s="885"/>
      <c r="AG116" s="885"/>
      <c r="AH116" s="885"/>
      <c r="AI116" s="885"/>
      <c r="AJ116" s="885"/>
      <c r="AK116" s="885"/>
      <c r="AL116" s="885"/>
      <c r="AM116" s="885"/>
      <c r="AN116" s="885"/>
      <c r="AO116" s="885"/>
      <c r="AP116" s="885"/>
      <c r="AQ116" s="885"/>
      <c r="AR116" s="885"/>
      <c r="AS116" s="885"/>
      <c r="AT116" s="885"/>
      <c r="AU116" s="885"/>
      <c r="AV116" s="885"/>
      <c r="AW116" s="885"/>
      <c r="AX116" s="885"/>
      <c r="AY116" s="885"/>
      <c r="AZ116" s="885"/>
      <c r="BA116" s="885"/>
      <c r="BB116" s="885"/>
      <c r="BC116" s="885"/>
      <c r="BD116" s="885"/>
      <c r="BE116" s="885"/>
      <c r="BF116" s="885"/>
      <c r="BG116" s="885"/>
      <c r="BH116" s="885"/>
      <c r="BI116" s="885"/>
      <c r="BJ116" s="885"/>
      <c r="BK116" s="885"/>
      <c r="BL116" s="885"/>
      <c r="BM116" s="885"/>
      <c r="BN116" s="885"/>
      <c r="BO116" s="885"/>
      <c r="BP116" s="885"/>
      <c r="BQ116" s="885"/>
      <c r="BR116" s="885"/>
      <c r="BS116" s="885"/>
      <c r="BT116" s="885"/>
      <c r="BU116" s="885"/>
      <c r="BV116" s="885"/>
      <c r="BW116" s="885"/>
      <c r="BX116" s="885"/>
      <c r="BY116" s="885"/>
      <c r="BZ116" s="885"/>
      <c r="CA116" s="885"/>
      <c r="CB116" s="885"/>
      <c r="CC116" s="885"/>
      <c r="CD116" s="885"/>
      <c r="CE116" s="885"/>
      <c r="CF116" s="885"/>
      <c r="CG116" s="885"/>
      <c r="CH116" s="885"/>
      <c r="CI116" s="885"/>
      <c r="CJ116" s="885"/>
      <c r="CK116" s="885"/>
      <c r="CL116" s="885"/>
      <c r="CM116" s="885"/>
      <c r="CN116" s="885"/>
      <c r="CO116" s="885"/>
      <c r="CP116" s="885"/>
      <c r="CQ116" s="885"/>
      <c r="CR116" s="885"/>
      <c r="CS116" s="885"/>
      <c r="CT116" s="885"/>
      <c r="CU116" s="885"/>
      <c r="CV116" s="885"/>
      <c r="CW116" s="885"/>
      <c r="CX116" s="885"/>
      <c r="CY116" s="885"/>
      <c r="CZ116" s="885"/>
      <c r="DA116" s="885"/>
      <c r="DB116" s="885"/>
      <c r="DC116" s="885"/>
      <c r="DD116" s="885"/>
      <c r="DE116" s="885"/>
      <c r="DF116" s="885"/>
      <c r="DG116" s="885"/>
      <c r="DH116" s="885"/>
      <c r="DI116" s="885"/>
      <c r="DJ116" s="885"/>
      <c r="DK116" s="885"/>
      <c r="DL116" s="885"/>
      <c r="DM116" s="885"/>
      <c r="DN116" s="885"/>
      <c r="DO116" s="885"/>
      <c r="DP116" s="885"/>
      <c r="DQ116" s="885"/>
      <c r="DR116" s="885"/>
      <c r="DS116" s="885"/>
      <c r="DT116" s="885"/>
      <c r="DU116" s="885"/>
      <c r="DV116" s="885"/>
      <c r="DW116" s="885"/>
      <c r="DX116" s="885"/>
      <c r="DY116" s="885"/>
      <c r="DZ116" s="885"/>
      <c r="EA116" s="885"/>
      <c r="EB116" s="885"/>
      <c r="EC116" s="885"/>
      <c r="ED116" s="885"/>
      <c r="EE116" s="885"/>
      <c r="EF116" s="885"/>
      <c r="EG116" s="885"/>
      <c r="EH116" s="885"/>
      <c r="EI116" s="885"/>
      <c r="EJ116" s="885"/>
      <c r="EK116" s="885"/>
      <c r="EL116" s="885"/>
      <c r="EM116" s="885"/>
      <c r="EN116" s="885"/>
      <c r="EO116" s="885"/>
      <c r="EP116" s="885"/>
      <c r="EQ116" s="885"/>
      <c r="ER116" s="885"/>
      <c r="ES116" s="885"/>
      <c r="ET116" s="885"/>
      <c r="EU116" s="885"/>
      <c r="EV116" s="885"/>
      <c r="EW116" s="885"/>
      <c r="EX116" s="885"/>
      <c r="EY116" s="885"/>
      <c r="EZ116" s="885"/>
      <c r="FA116" s="885"/>
      <c r="FB116" s="885"/>
      <c r="FC116" s="885"/>
      <c r="FD116" s="885"/>
      <c r="FE116" s="885"/>
      <c r="FF116" s="885"/>
      <c r="FG116" s="885"/>
      <c r="FH116" s="885"/>
      <c r="FI116" s="885"/>
      <c r="FJ116" s="885"/>
      <c r="FK116" s="885"/>
      <c r="FL116" s="885"/>
      <c r="FM116" s="885"/>
      <c r="FN116" s="885"/>
      <c r="FO116" s="885"/>
      <c r="FP116" s="885"/>
      <c r="FQ116" s="885"/>
      <c r="FR116" s="885"/>
      <c r="FS116" s="885"/>
      <c r="FT116" s="885"/>
      <c r="FU116" s="885"/>
      <c r="FV116" s="885"/>
      <c r="FW116" s="885"/>
    </row>
    <row r="117" spans="2:179" x14ac:dyDescent="0.25">
      <c r="B117" s="773"/>
      <c r="C117" s="773"/>
      <c r="D117" s="886"/>
      <c r="E117" s="773"/>
      <c r="F117" s="773"/>
      <c r="G117" s="773"/>
      <c r="H117" s="773"/>
      <c r="I117" s="773"/>
      <c r="J117" s="887"/>
      <c r="K117" s="773"/>
      <c r="L117" s="773"/>
      <c r="M117" s="773"/>
      <c r="N117" s="773"/>
      <c r="O117" s="888"/>
      <c r="P117" s="888"/>
      <c r="Q117" s="888"/>
      <c r="R117" s="888"/>
      <c r="S117" s="773"/>
      <c r="T117" s="773"/>
      <c r="U117" s="889"/>
      <c r="V117" s="773"/>
      <c r="W117" s="773"/>
      <c r="X117" s="773"/>
      <c r="Y117" s="885"/>
      <c r="Z117" s="885"/>
      <c r="AA117" s="885"/>
      <c r="AB117" s="885"/>
      <c r="AC117" s="885"/>
      <c r="AD117" s="885"/>
      <c r="AE117" s="885"/>
      <c r="AF117" s="885"/>
      <c r="AG117" s="885"/>
      <c r="AH117" s="885"/>
      <c r="AI117" s="885"/>
      <c r="AJ117" s="885"/>
      <c r="AK117" s="885"/>
      <c r="AL117" s="885"/>
      <c r="AM117" s="885"/>
      <c r="AN117" s="885"/>
      <c r="AO117" s="885"/>
      <c r="AP117" s="885"/>
      <c r="AQ117" s="885"/>
      <c r="AR117" s="885"/>
      <c r="AS117" s="885"/>
      <c r="AT117" s="885"/>
      <c r="AU117" s="885"/>
      <c r="AV117" s="885"/>
      <c r="AW117" s="885"/>
      <c r="AX117" s="885"/>
      <c r="AY117" s="885"/>
      <c r="AZ117" s="885"/>
      <c r="BA117" s="885"/>
      <c r="BB117" s="885"/>
      <c r="BC117" s="885"/>
      <c r="BD117" s="885"/>
      <c r="BE117" s="885"/>
      <c r="BF117" s="885"/>
      <c r="BG117" s="885"/>
      <c r="BH117" s="885"/>
      <c r="BI117" s="885"/>
      <c r="BJ117" s="885"/>
      <c r="BK117" s="885"/>
      <c r="BL117" s="885"/>
      <c r="BM117" s="885"/>
      <c r="BN117" s="885"/>
      <c r="BO117" s="885"/>
      <c r="BP117" s="885"/>
      <c r="BQ117" s="885"/>
      <c r="BR117" s="885"/>
      <c r="BS117" s="885"/>
      <c r="BT117" s="885"/>
      <c r="BU117" s="885"/>
      <c r="BV117" s="885"/>
      <c r="BW117" s="885"/>
      <c r="BX117" s="885"/>
      <c r="BY117" s="885"/>
      <c r="BZ117" s="885"/>
      <c r="CA117" s="885"/>
      <c r="CB117" s="885"/>
      <c r="CC117" s="885"/>
      <c r="CD117" s="885"/>
      <c r="CE117" s="885"/>
      <c r="CF117" s="885"/>
      <c r="CG117" s="885"/>
      <c r="CH117" s="885"/>
      <c r="CI117" s="885"/>
      <c r="CJ117" s="885"/>
      <c r="CK117" s="885"/>
      <c r="CL117" s="885"/>
      <c r="CM117" s="885"/>
      <c r="CN117" s="885"/>
      <c r="CO117" s="885"/>
      <c r="CP117" s="885"/>
      <c r="CQ117" s="885"/>
      <c r="CR117" s="885"/>
      <c r="CS117" s="885"/>
      <c r="CT117" s="885"/>
      <c r="CU117" s="885"/>
      <c r="CV117" s="885"/>
      <c r="CW117" s="885"/>
      <c r="CX117" s="885"/>
      <c r="CY117" s="885"/>
      <c r="CZ117" s="885"/>
      <c r="DA117" s="885"/>
      <c r="DB117" s="885"/>
      <c r="DC117" s="885"/>
      <c r="DD117" s="885"/>
      <c r="DE117" s="885"/>
      <c r="DF117" s="885"/>
      <c r="DG117" s="885"/>
      <c r="DH117" s="885"/>
      <c r="DI117" s="885"/>
      <c r="DJ117" s="885"/>
      <c r="DK117" s="885"/>
      <c r="DL117" s="885"/>
      <c r="DM117" s="885"/>
      <c r="DN117" s="885"/>
      <c r="DO117" s="885"/>
      <c r="DP117" s="885"/>
      <c r="DQ117" s="885"/>
      <c r="DR117" s="885"/>
      <c r="DS117" s="885"/>
      <c r="DT117" s="885"/>
      <c r="DU117" s="885"/>
      <c r="DV117" s="885"/>
      <c r="DW117" s="885"/>
      <c r="DX117" s="885"/>
      <c r="DY117" s="885"/>
      <c r="DZ117" s="885"/>
      <c r="EA117" s="885"/>
      <c r="EB117" s="885"/>
      <c r="EC117" s="885"/>
      <c r="ED117" s="885"/>
      <c r="EE117" s="885"/>
      <c r="EF117" s="885"/>
      <c r="EG117" s="885"/>
      <c r="EH117" s="885"/>
      <c r="EI117" s="885"/>
      <c r="EJ117" s="885"/>
      <c r="EK117" s="885"/>
      <c r="EL117" s="885"/>
      <c r="EM117" s="885"/>
      <c r="EN117" s="885"/>
      <c r="EO117" s="885"/>
      <c r="EP117" s="885"/>
      <c r="EQ117" s="885"/>
      <c r="ER117" s="885"/>
      <c r="ES117" s="885"/>
      <c r="ET117" s="885"/>
      <c r="EU117" s="885"/>
      <c r="EV117" s="885"/>
      <c r="EW117" s="885"/>
      <c r="EX117" s="885"/>
      <c r="EY117" s="885"/>
      <c r="EZ117" s="885"/>
      <c r="FA117" s="885"/>
      <c r="FB117" s="885"/>
      <c r="FC117" s="885"/>
      <c r="FD117" s="885"/>
      <c r="FE117" s="885"/>
      <c r="FF117" s="885"/>
      <c r="FG117" s="885"/>
      <c r="FH117" s="885"/>
      <c r="FI117" s="885"/>
      <c r="FJ117" s="885"/>
      <c r="FK117" s="885"/>
      <c r="FL117" s="885"/>
      <c r="FM117" s="885"/>
      <c r="FN117" s="885"/>
      <c r="FO117" s="885"/>
      <c r="FP117" s="885"/>
      <c r="FQ117" s="885"/>
      <c r="FR117" s="885"/>
      <c r="FS117" s="885"/>
      <c r="FT117" s="885"/>
      <c r="FU117" s="885"/>
      <c r="FV117" s="885"/>
      <c r="FW117" s="885"/>
    </row>
    <row r="118" spans="2:179" x14ac:dyDescent="0.25">
      <c r="B118" s="773"/>
      <c r="C118" s="773"/>
      <c r="D118" s="886"/>
      <c r="E118" s="773"/>
      <c r="F118" s="773"/>
      <c r="G118" s="773"/>
      <c r="H118" s="773"/>
      <c r="I118" s="773"/>
      <c r="J118" s="887"/>
      <c r="K118" s="773"/>
      <c r="L118" s="773"/>
      <c r="M118" s="773"/>
      <c r="N118" s="773"/>
      <c r="O118" s="888"/>
      <c r="P118" s="888"/>
      <c r="Q118" s="888"/>
      <c r="R118" s="888"/>
      <c r="S118" s="773"/>
      <c r="T118" s="773"/>
      <c r="U118" s="889"/>
      <c r="V118" s="773"/>
      <c r="W118" s="773"/>
      <c r="X118" s="773"/>
      <c r="Y118" s="885"/>
      <c r="Z118" s="885"/>
      <c r="AA118" s="885"/>
      <c r="AB118" s="885"/>
      <c r="AC118" s="885"/>
      <c r="AD118" s="885"/>
      <c r="AE118" s="885"/>
      <c r="AF118" s="885"/>
      <c r="AG118" s="885"/>
      <c r="AH118" s="885"/>
      <c r="AI118" s="885"/>
      <c r="AJ118" s="885"/>
      <c r="AK118" s="885"/>
      <c r="AL118" s="885"/>
      <c r="AM118" s="885"/>
      <c r="AN118" s="885"/>
      <c r="AO118" s="885"/>
      <c r="AP118" s="885"/>
      <c r="AQ118" s="885"/>
      <c r="AR118" s="885"/>
      <c r="AS118" s="885"/>
      <c r="AT118" s="885"/>
      <c r="AU118" s="885"/>
      <c r="AV118" s="885"/>
      <c r="AW118" s="885"/>
      <c r="AX118" s="885"/>
      <c r="AY118" s="885"/>
      <c r="AZ118" s="885"/>
      <c r="BA118" s="885"/>
      <c r="BB118" s="885"/>
      <c r="BC118" s="885"/>
      <c r="BD118" s="885"/>
      <c r="BE118" s="885"/>
      <c r="BF118" s="885"/>
      <c r="BG118" s="885"/>
      <c r="BH118" s="885"/>
      <c r="BI118" s="885"/>
      <c r="BJ118" s="885"/>
      <c r="BK118" s="885"/>
      <c r="BL118" s="885"/>
      <c r="BM118" s="885"/>
      <c r="BN118" s="885"/>
      <c r="BO118" s="885"/>
      <c r="BP118" s="885"/>
      <c r="BQ118" s="885"/>
      <c r="BR118" s="885"/>
      <c r="BS118" s="885"/>
      <c r="BT118" s="885"/>
      <c r="BU118" s="885"/>
      <c r="BV118" s="885"/>
      <c r="BW118" s="885"/>
      <c r="BX118" s="885"/>
      <c r="BY118" s="885"/>
      <c r="BZ118" s="885"/>
      <c r="CA118" s="885"/>
      <c r="CB118" s="885"/>
      <c r="CC118" s="885"/>
      <c r="CD118" s="885"/>
      <c r="CE118" s="885"/>
      <c r="CF118" s="885"/>
      <c r="CG118" s="885"/>
      <c r="CH118" s="885"/>
      <c r="CI118" s="885"/>
      <c r="CJ118" s="885"/>
      <c r="CK118" s="885"/>
      <c r="CL118" s="885"/>
      <c r="CM118" s="885"/>
      <c r="CN118" s="885"/>
      <c r="CO118" s="885"/>
      <c r="CP118" s="885"/>
      <c r="CQ118" s="885"/>
      <c r="CR118" s="885"/>
      <c r="CS118" s="885"/>
      <c r="CT118" s="885"/>
      <c r="CU118" s="885"/>
      <c r="CV118" s="885"/>
      <c r="CW118" s="885"/>
      <c r="CX118" s="885"/>
      <c r="CY118" s="885"/>
      <c r="CZ118" s="885"/>
      <c r="DA118" s="885"/>
      <c r="DB118" s="885"/>
      <c r="DC118" s="885"/>
      <c r="DD118" s="885"/>
      <c r="DE118" s="885"/>
      <c r="DF118" s="885"/>
      <c r="DG118" s="885"/>
      <c r="DH118" s="885"/>
      <c r="DI118" s="885"/>
      <c r="DJ118" s="885"/>
      <c r="DK118" s="885"/>
      <c r="DL118" s="885"/>
      <c r="DM118" s="885"/>
      <c r="DN118" s="885"/>
      <c r="DO118" s="885"/>
      <c r="DP118" s="885"/>
      <c r="DQ118" s="885"/>
      <c r="DR118" s="885"/>
      <c r="DS118" s="885"/>
      <c r="DT118" s="885"/>
      <c r="DU118" s="885"/>
      <c r="DV118" s="885"/>
      <c r="DW118" s="885"/>
      <c r="DX118" s="885"/>
      <c r="DY118" s="885"/>
      <c r="DZ118" s="885"/>
      <c r="EA118" s="885"/>
      <c r="EB118" s="885"/>
      <c r="EC118" s="885"/>
      <c r="ED118" s="885"/>
      <c r="EE118" s="885"/>
      <c r="EF118" s="885"/>
      <c r="EG118" s="885"/>
      <c r="EH118" s="885"/>
      <c r="EI118" s="885"/>
      <c r="EJ118" s="885"/>
      <c r="EK118" s="885"/>
      <c r="EL118" s="885"/>
      <c r="EM118" s="885"/>
      <c r="EN118" s="885"/>
      <c r="EO118" s="885"/>
      <c r="EP118" s="885"/>
      <c r="EQ118" s="885"/>
      <c r="ER118" s="885"/>
      <c r="ES118" s="885"/>
      <c r="ET118" s="885"/>
      <c r="EU118" s="885"/>
      <c r="EV118" s="885"/>
      <c r="EW118" s="885"/>
      <c r="EX118" s="885"/>
      <c r="EY118" s="885"/>
      <c r="EZ118" s="885"/>
      <c r="FA118" s="885"/>
      <c r="FB118" s="885"/>
      <c r="FC118" s="885"/>
      <c r="FD118" s="885"/>
      <c r="FE118" s="885"/>
      <c r="FF118" s="885"/>
      <c r="FG118" s="885"/>
      <c r="FH118" s="885"/>
      <c r="FI118" s="885"/>
      <c r="FJ118" s="885"/>
      <c r="FK118" s="885"/>
      <c r="FL118" s="885"/>
      <c r="FM118" s="885"/>
      <c r="FN118" s="885"/>
      <c r="FO118" s="885"/>
      <c r="FP118" s="885"/>
      <c r="FQ118" s="885"/>
      <c r="FR118" s="885"/>
      <c r="FS118" s="885"/>
      <c r="FT118" s="885"/>
      <c r="FU118" s="885"/>
      <c r="FV118" s="885"/>
      <c r="FW118" s="885"/>
    </row>
    <row r="119" spans="2:179" x14ac:dyDescent="0.25">
      <c r="B119" s="773"/>
      <c r="C119" s="773"/>
      <c r="D119" s="886"/>
      <c r="E119" s="773"/>
      <c r="F119" s="773"/>
      <c r="G119" s="773"/>
      <c r="H119" s="773"/>
      <c r="I119" s="773"/>
      <c r="J119" s="887"/>
      <c r="K119" s="773"/>
      <c r="L119" s="773"/>
      <c r="M119" s="773"/>
      <c r="N119" s="773"/>
      <c r="O119" s="888"/>
      <c r="P119" s="888"/>
      <c r="Q119" s="888"/>
      <c r="R119" s="888"/>
      <c r="S119" s="773"/>
      <c r="T119" s="773"/>
      <c r="U119" s="889"/>
      <c r="V119" s="773"/>
      <c r="W119" s="773"/>
      <c r="X119" s="773"/>
      <c r="Y119" s="885"/>
      <c r="Z119" s="885"/>
      <c r="AA119" s="885"/>
      <c r="AB119" s="885"/>
      <c r="AC119" s="885"/>
      <c r="AD119" s="885"/>
      <c r="AE119" s="885"/>
      <c r="AF119" s="885"/>
      <c r="AG119" s="885"/>
      <c r="AH119" s="885"/>
      <c r="AI119" s="885"/>
      <c r="AJ119" s="885"/>
      <c r="AK119" s="885"/>
      <c r="AL119" s="885"/>
      <c r="AM119" s="885"/>
      <c r="AN119" s="885"/>
      <c r="AO119" s="885"/>
      <c r="AP119" s="885"/>
      <c r="AQ119" s="885"/>
      <c r="AR119" s="885"/>
      <c r="AS119" s="885"/>
      <c r="AT119" s="885"/>
      <c r="AU119" s="885"/>
      <c r="AV119" s="885"/>
      <c r="AW119" s="885"/>
      <c r="AX119" s="885"/>
      <c r="AY119" s="885"/>
      <c r="AZ119" s="885"/>
      <c r="BA119" s="885"/>
      <c r="BB119" s="885"/>
      <c r="BC119" s="885"/>
      <c r="BD119" s="885"/>
      <c r="BE119" s="885"/>
      <c r="BF119" s="885"/>
      <c r="BG119" s="885"/>
      <c r="BH119" s="885"/>
      <c r="BI119" s="885"/>
      <c r="BJ119" s="885"/>
      <c r="BK119" s="885"/>
      <c r="BL119" s="885"/>
      <c r="BM119" s="885"/>
      <c r="BN119" s="885"/>
      <c r="BO119" s="885"/>
      <c r="BP119" s="885"/>
      <c r="BQ119" s="885"/>
      <c r="BR119" s="885"/>
      <c r="BS119" s="885"/>
      <c r="BT119" s="885"/>
      <c r="BU119" s="885"/>
      <c r="BV119" s="885"/>
      <c r="BW119" s="885"/>
      <c r="BX119" s="885"/>
      <c r="BY119" s="885"/>
      <c r="BZ119" s="885"/>
      <c r="CA119" s="885"/>
      <c r="CB119" s="885"/>
      <c r="CC119" s="885"/>
      <c r="CD119" s="885"/>
      <c r="CE119" s="885"/>
      <c r="CF119" s="885"/>
      <c r="CG119" s="885"/>
      <c r="CH119" s="885"/>
      <c r="CI119" s="885"/>
      <c r="CJ119" s="885"/>
      <c r="CK119" s="885"/>
      <c r="CL119" s="885"/>
      <c r="CM119" s="885"/>
      <c r="CN119" s="885"/>
      <c r="CO119" s="885"/>
      <c r="CP119" s="885"/>
      <c r="CQ119" s="885"/>
      <c r="CR119" s="885"/>
      <c r="CS119" s="885"/>
      <c r="CT119" s="885"/>
      <c r="CU119" s="885"/>
      <c r="CV119" s="885"/>
      <c r="CW119" s="885"/>
      <c r="CX119" s="885"/>
      <c r="CY119" s="885"/>
      <c r="CZ119" s="885"/>
      <c r="DA119" s="885"/>
      <c r="DB119" s="885"/>
      <c r="DC119" s="885"/>
      <c r="DD119" s="885"/>
      <c r="DE119" s="885"/>
      <c r="DF119" s="885"/>
      <c r="DG119" s="885"/>
      <c r="DH119" s="885"/>
      <c r="DI119" s="885"/>
      <c r="DJ119" s="885"/>
      <c r="DK119" s="885"/>
      <c r="DL119" s="885"/>
      <c r="DM119" s="885"/>
      <c r="DN119" s="885"/>
      <c r="DO119" s="885"/>
      <c r="DP119" s="885"/>
      <c r="DQ119" s="885"/>
      <c r="DR119" s="885"/>
      <c r="DS119" s="885"/>
      <c r="DT119" s="885"/>
      <c r="DU119" s="885"/>
      <c r="DV119" s="885"/>
      <c r="DW119" s="885"/>
      <c r="DX119" s="885"/>
      <c r="DY119" s="885"/>
      <c r="DZ119" s="885"/>
      <c r="EA119" s="885"/>
      <c r="EB119" s="885"/>
      <c r="EC119" s="885"/>
      <c r="ED119" s="885"/>
      <c r="EE119" s="885"/>
      <c r="EF119" s="885"/>
      <c r="EG119" s="885"/>
      <c r="EH119" s="885"/>
      <c r="EI119" s="885"/>
      <c r="EJ119" s="885"/>
      <c r="EK119" s="885"/>
      <c r="EL119" s="885"/>
      <c r="EM119" s="885"/>
      <c r="EN119" s="885"/>
      <c r="EO119" s="885"/>
      <c r="EP119" s="885"/>
      <c r="EQ119" s="885"/>
      <c r="ER119" s="885"/>
      <c r="ES119" s="885"/>
      <c r="ET119" s="885"/>
      <c r="EU119" s="885"/>
      <c r="EV119" s="885"/>
      <c r="EW119" s="885"/>
      <c r="EX119" s="885"/>
      <c r="EY119" s="885"/>
      <c r="EZ119" s="885"/>
      <c r="FA119" s="885"/>
      <c r="FB119" s="885"/>
      <c r="FC119" s="885"/>
      <c r="FD119" s="885"/>
      <c r="FE119" s="885"/>
      <c r="FF119" s="885"/>
      <c r="FG119" s="885"/>
      <c r="FH119" s="885"/>
      <c r="FI119" s="885"/>
      <c r="FJ119" s="885"/>
      <c r="FK119" s="885"/>
      <c r="FL119" s="885"/>
      <c r="FM119" s="885"/>
      <c r="FN119" s="885"/>
      <c r="FO119" s="885"/>
      <c r="FP119" s="885"/>
      <c r="FQ119" s="885"/>
      <c r="FR119" s="885"/>
      <c r="FS119" s="885"/>
      <c r="FT119" s="885"/>
      <c r="FU119" s="885"/>
      <c r="FV119" s="885"/>
      <c r="FW119" s="885"/>
    </row>
    <row r="120" spans="2:179" x14ac:dyDescent="0.25">
      <c r="B120" s="773"/>
      <c r="C120" s="773"/>
      <c r="D120" s="886"/>
      <c r="E120" s="773"/>
      <c r="F120" s="773"/>
      <c r="G120" s="773"/>
      <c r="H120" s="773"/>
      <c r="I120" s="773"/>
      <c r="J120" s="887"/>
      <c r="K120" s="773"/>
      <c r="L120" s="773"/>
      <c r="M120" s="773"/>
      <c r="N120" s="773"/>
      <c r="O120" s="888"/>
      <c r="P120" s="888"/>
      <c r="Q120" s="888"/>
      <c r="R120" s="888"/>
      <c r="S120" s="773"/>
      <c r="T120" s="773"/>
      <c r="U120" s="889"/>
      <c r="V120" s="773"/>
      <c r="W120" s="773"/>
      <c r="X120" s="773"/>
      <c r="Y120" s="885"/>
      <c r="Z120" s="885"/>
      <c r="AA120" s="885"/>
      <c r="AB120" s="885"/>
      <c r="AC120" s="885"/>
      <c r="AD120" s="885"/>
      <c r="AE120" s="885"/>
      <c r="AF120" s="885"/>
      <c r="AG120" s="885"/>
      <c r="AH120" s="885"/>
      <c r="AI120" s="885"/>
      <c r="AJ120" s="885"/>
      <c r="AK120" s="885"/>
      <c r="AL120" s="885"/>
      <c r="AM120" s="885"/>
      <c r="AN120" s="885"/>
      <c r="AO120" s="885"/>
      <c r="AP120" s="885"/>
      <c r="AQ120" s="885"/>
      <c r="AR120" s="885"/>
      <c r="AS120" s="885"/>
      <c r="AT120" s="885"/>
      <c r="AU120" s="885"/>
      <c r="AV120" s="885"/>
      <c r="AW120" s="885"/>
      <c r="AX120" s="885"/>
      <c r="AY120" s="885"/>
      <c r="AZ120" s="885"/>
      <c r="BA120" s="885"/>
      <c r="BB120" s="885"/>
      <c r="BC120" s="885"/>
      <c r="BD120" s="885"/>
      <c r="BE120" s="885"/>
      <c r="BF120" s="885"/>
      <c r="BG120" s="885"/>
      <c r="BH120" s="885"/>
      <c r="BI120" s="885"/>
      <c r="BJ120" s="885"/>
      <c r="BK120" s="885"/>
      <c r="BL120" s="885"/>
      <c r="BM120" s="885"/>
      <c r="BN120" s="885"/>
      <c r="BO120" s="885"/>
      <c r="BP120" s="885"/>
      <c r="BQ120" s="885"/>
      <c r="BR120" s="885"/>
      <c r="BS120" s="885"/>
      <c r="BT120" s="885"/>
      <c r="BU120" s="885"/>
      <c r="BV120" s="885"/>
      <c r="BW120" s="885"/>
      <c r="BX120" s="885"/>
      <c r="BY120" s="885"/>
      <c r="BZ120" s="885"/>
      <c r="CA120" s="885"/>
      <c r="CB120" s="885"/>
      <c r="CC120" s="885"/>
      <c r="CD120" s="885"/>
      <c r="CE120" s="885"/>
      <c r="CF120" s="885"/>
      <c r="CG120" s="885"/>
      <c r="CH120" s="885"/>
      <c r="CI120" s="885"/>
      <c r="CJ120" s="885"/>
      <c r="CK120" s="885"/>
      <c r="CL120" s="885"/>
      <c r="CM120" s="885"/>
      <c r="CN120" s="885"/>
      <c r="CO120" s="885"/>
      <c r="CP120" s="885"/>
      <c r="CQ120" s="885"/>
      <c r="CR120" s="885"/>
      <c r="CS120" s="885"/>
      <c r="CT120" s="885"/>
      <c r="CU120" s="885"/>
      <c r="CV120" s="885"/>
      <c r="CW120" s="885"/>
      <c r="CX120" s="885"/>
      <c r="CY120" s="885"/>
      <c r="CZ120" s="885"/>
      <c r="DA120" s="885"/>
      <c r="DB120" s="885"/>
      <c r="DC120" s="885"/>
      <c r="DD120" s="885"/>
      <c r="DE120" s="885"/>
      <c r="DF120" s="885"/>
      <c r="DG120" s="885"/>
      <c r="DH120" s="885"/>
      <c r="DI120" s="885"/>
      <c r="DJ120" s="885"/>
      <c r="DK120" s="885"/>
      <c r="DL120" s="885"/>
      <c r="DM120" s="885"/>
      <c r="DN120" s="885"/>
      <c r="DO120" s="885"/>
      <c r="DP120" s="885"/>
      <c r="DQ120" s="885"/>
      <c r="DR120" s="885"/>
      <c r="DS120" s="885"/>
      <c r="DT120" s="885"/>
      <c r="DU120" s="885"/>
      <c r="DV120" s="885"/>
      <c r="DW120" s="885"/>
      <c r="DX120" s="885"/>
      <c r="DY120" s="885"/>
      <c r="DZ120" s="885"/>
      <c r="EA120" s="885"/>
      <c r="EB120" s="885"/>
      <c r="EC120" s="885"/>
      <c r="ED120" s="885"/>
      <c r="EE120" s="885"/>
      <c r="EF120" s="885"/>
      <c r="EG120" s="885"/>
      <c r="EH120" s="885"/>
      <c r="EI120" s="885"/>
      <c r="EJ120" s="885"/>
      <c r="EK120" s="885"/>
      <c r="EL120" s="885"/>
      <c r="EM120" s="885"/>
      <c r="EN120" s="885"/>
      <c r="EO120" s="885"/>
      <c r="EP120" s="885"/>
      <c r="EQ120" s="885"/>
      <c r="ER120" s="885"/>
      <c r="ES120" s="885"/>
      <c r="ET120" s="885"/>
      <c r="EU120" s="885"/>
      <c r="EV120" s="885"/>
      <c r="EW120" s="885"/>
      <c r="EX120" s="885"/>
      <c r="EY120" s="885"/>
      <c r="EZ120" s="885"/>
      <c r="FA120" s="885"/>
      <c r="FB120" s="885"/>
      <c r="FC120" s="885"/>
      <c r="FD120" s="885"/>
      <c r="FE120" s="885"/>
      <c r="FF120" s="885"/>
      <c r="FG120" s="885"/>
      <c r="FH120" s="885"/>
      <c r="FI120" s="885"/>
      <c r="FJ120" s="885"/>
      <c r="FK120" s="885"/>
      <c r="FL120" s="885"/>
      <c r="FM120" s="885"/>
      <c r="FN120" s="885"/>
      <c r="FO120" s="885"/>
      <c r="FP120" s="885"/>
      <c r="FQ120" s="885"/>
      <c r="FR120" s="885"/>
      <c r="FS120" s="885"/>
      <c r="FT120" s="885"/>
      <c r="FU120" s="885"/>
      <c r="FV120" s="885"/>
      <c r="FW120" s="885"/>
    </row>
    <row r="121" spans="2:179" x14ac:dyDescent="0.25">
      <c r="B121" s="773"/>
      <c r="C121" s="773"/>
      <c r="D121" s="886"/>
      <c r="E121" s="773"/>
      <c r="F121" s="773"/>
      <c r="G121" s="773"/>
      <c r="H121" s="773"/>
      <c r="I121" s="773"/>
      <c r="J121" s="887"/>
      <c r="K121" s="773"/>
      <c r="L121" s="773"/>
      <c r="M121" s="773"/>
      <c r="N121" s="773"/>
      <c r="O121" s="888"/>
      <c r="P121" s="888"/>
      <c r="Q121" s="888"/>
      <c r="R121" s="888"/>
      <c r="S121" s="773"/>
      <c r="T121" s="773"/>
      <c r="U121" s="889"/>
      <c r="V121" s="773"/>
      <c r="W121" s="773"/>
      <c r="X121" s="773"/>
      <c r="Y121" s="885"/>
      <c r="Z121" s="885"/>
      <c r="AA121" s="885"/>
      <c r="AB121" s="885"/>
      <c r="AC121" s="885"/>
      <c r="AD121" s="885"/>
      <c r="AE121" s="885"/>
      <c r="AF121" s="885"/>
      <c r="AG121" s="885"/>
      <c r="AH121" s="885"/>
      <c r="AI121" s="885"/>
      <c r="AJ121" s="885"/>
      <c r="AK121" s="885"/>
      <c r="AL121" s="885"/>
      <c r="AM121" s="885"/>
      <c r="AN121" s="885"/>
      <c r="AO121" s="885"/>
      <c r="AP121" s="885"/>
      <c r="AQ121" s="885"/>
      <c r="AR121" s="885"/>
      <c r="AS121" s="885"/>
      <c r="AT121" s="885"/>
      <c r="AU121" s="885"/>
      <c r="AV121" s="885"/>
      <c r="AW121" s="885"/>
      <c r="AX121" s="885"/>
      <c r="AY121" s="885"/>
      <c r="AZ121" s="885"/>
      <c r="BA121" s="885"/>
      <c r="BB121" s="885"/>
      <c r="BC121" s="885"/>
      <c r="BD121" s="885"/>
      <c r="BE121" s="885"/>
      <c r="BF121" s="885"/>
      <c r="BG121" s="885"/>
      <c r="BH121" s="885"/>
      <c r="BI121" s="885"/>
      <c r="BJ121" s="885"/>
      <c r="BK121" s="885"/>
      <c r="BL121" s="885"/>
      <c r="BM121" s="885"/>
      <c r="BN121" s="885"/>
      <c r="BO121" s="885"/>
      <c r="BP121" s="885"/>
      <c r="BQ121" s="885"/>
      <c r="BR121" s="885"/>
      <c r="BS121" s="885"/>
      <c r="BT121" s="885"/>
      <c r="BU121" s="885"/>
      <c r="BV121" s="885"/>
      <c r="BW121" s="885"/>
      <c r="BX121" s="885"/>
      <c r="BY121" s="885"/>
      <c r="BZ121" s="885"/>
      <c r="CA121" s="885"/>
      <c r="CB121" s="885"/>
      <c r="CC121" s="885"/>
      <c r="CD121" s="885"/>
      <c r="CE121" s="885"/>
      <c r="CF121" s="885"/>
      <c r="CG121" s="885"/>
      <c r="CH121" s="885"/>
      <c r="CI121" s="885"/>
      <c r="CJ121" s="885"/>
      <c r="CK121" s="885"/>
      <c r="CL121" s="885"/>
      <c r="CM121" s="885"/>
      <c r="CN121" s="885"/>
      <c r="CO121" s="885"/>
      <c r="CP121" s="885"/>
      <c r="CQ121" s="885"/>
      <c r="CR121" s="885"/>
      <c r="CS121" s="885"/>
      <c r="CT121" s="885"/>
      <c r="CU121" s="885"/>
      <c r="CV121" s="885"/>
      <c r="CW121" s="885"/>
      <c r="CX121" s="885"/>
      <c r="CY121" s="885"/>
      <c r="CZ121" s="885"/>
      <c r="DA121" s="885"/>
      <c r="DB121" s="885"/>
      <c r="DC121" s="885"/>
      <c r="DD121" s="885"/>
      <c r="DE121" s="885"/>
      <c r="DF121" s="885"/>
      <c r="DG121" s="885"/>
      <c r="DH121" s="885"/>
      <c r="DI121" s="885"/>
      <c r="DJ121" s="885"/>
      <c r="DK121" s="885"/>
      <c r="DL121" s="885"/>
      <c r="DM121" s="885"/>
      <c r="DN121" s="885"/>
      <c r="DO121" s="885"/>
      <c r="DP121" s="885"/>
      <c r="DQ121" s="885"/>
      <c r="DR121" s="885"/>
      <c r="DS121" s="885"/>
      <c r="DT121" s="885"/>
      <c r="DU121" s="885"/>
      <c r="DV121" s="885"/>
      <c r="DW121" s="885"/>
      <c r="DX121" s="885"/>
      <c r="DY121" s="885"/>
      <c r="DZ121" s="885"/>
      <c r="EA121" s="885"/>
      <c r="EB121" s="885"/>
      <c r="EC121" s="885"/>
      <c r="ED121" s="885"/>
      <c r="EE121" s="885"/>
      <c r="EF121" s="885"/>
      <c r="EG121" s="885"/>
      <c r="EH121" s="885"/>
      <c r="EI121" s="885"/>
      <c r="EJ121" s="885"/>
      <c r="EK121" s="885"/>
      <c r="EL121" s="885"/>
      <c r="EM121" s="885"/>
      <c r="EN121" s="885"/>
      <c r="EO121" s="885"/>
      <c r="EP121" s="885"/>
      <c r="EQ121" s="885"/>
      <c r="ER121" s="885"/>
      <c r="ES121" s="885"/>
      <c r="ET121" s="885"/>
      <c r="EU121" s="885"/>
      <c r="EV121" s="885"/>
      <c r="EW121" s="885"/>
      <c r="EX121" s="885"/>
      <c r="EY121" s="885"/>
      <c r="EZ121" s="885"/>
      <c r="FA121" s="885"/>
      <c r="FB121" s="885"/>
      <c r="FC121" s="885"/>
      <c r="FD121" s="885"/>
      <c r="FE121" s="885"/>
      <c r="FF121" s="885"/>
      <c r="FG121" s="885"/>
      <c r="FH121" s="885"/>
      <c r="FI121" s="885"/>
      <c r="FJ121" s="885"/>
      <c r="FK121" s="885"/>
      <c r="FL121" s="885"/>
      <c r="FM121" s="885"/>
      <c r="FN121" s="885"/>
      <c r="FO121" s="885"/>
      <c r="FP121" s="885"/>
      <c r="FQ121" s="885"/>
      <c r="FR121" s="885"/>
      <c r="FS121" s="885"/>
      <c r="FT121" s="885"/>
      <c r="FU121" s="885"/>
      <c r="FV121" s="885"/>
      <c r="FW121" s="885"/>
    </row>
    <row r="122" spans="2:179" x14ac:dyDescent="0.25">
      <c r="B122" s="773"/>
      <c r="C122" s="773"/>
      <c r="D122" s="886"/>
      <c r="E122" s="773"/>
      <c r="F122" s="773"/>
      <c r="G122" s="773"/>
      <c r="H122" s="773"/>
      <c r="I122" s="773"/>
      <c r="J122" s="887"/>
      <c r="K122" s="773"/>
      <c r="L122" s="773"/>
      <c r="M122" s="773"/>
      <c r="N122" s="773"/>
      <c r="O122" s="888"/>
      <c r="P122" s="888"/>
      <c r="Q122" s="888"/>
      <c r="R122" s="888"/>
      <c r="S122" s="773"/>
      <c r="T122" s="773"/>
      <c r="U122" s="889"/>
      <c r="V122" s="773"/>
      <c r="W122" s="773"/>
      <c r="X122" s="773"/>
      <c r="Y122" s="885"/>
      <c r="Z122" s="885"/>
      <c r="AA122" s="885"/>
      <c r="AB122" s="885"/>
      <c r="AC122" s="885"/>
      <c r="AD122" s="885"/>
      <c r="AE122" s="885"/>
      <c r="AF122" s="885"/>
      <c r="AG122" s="885"/>
      <c r="AH122" s="885"/>
      <c r="AI122" s="885"/>
      <c r="AJ122" s="885"/>
      <c r="AK122" s="885"/>
      <c r="AL122" s="885"/>
      <c r="AM122" s="885"/>
      <c r="AN122" s="885"/>
      <c r="AO122" s="885"/>
      <c r="AP122" s="885"/>
      <c r="AQ122" s="885"/>
      <c r="AR122" s="885"/>
      <c r="AS122" s="885"/>
      <c r="AT122" s="885"/>
      <c r="AU122" s="885"/>
      <c r="AV122" s="885"/>
      <c r="AW122" s="885"/>
      <c r="AX122" s="885"/>
      <c r="AY122" s="885"/>
      <c r="AZ122" s="885"/>
      <c r="BA122" s="885"/>
      <c r="BB122" s="885"/>
      <c r="BC122" s="885"/>
      <c r="BD122" s="885"/>
      <c r="BE122" s="885"/>
      <c r="BF122" s="885"/>
      <c r="BG122" s="885"/>
      <c r="BH122" s="885"/>
      <c r="BI122" s="885"/>
      <c r="BJ122" s="885"/>
      <c r="BK122" s="885"/>
      <c r="BL122" s="885"/>
      <c r="BM122" s="885"/>
      <c r="BN122" s="885"/>
      <c r="BO122" s="885"/>
      <c r="BP122" s="885"/>
      <c r="BQ122" s="885"/>
      <c r="BR122" s="885"/>
      <c r="BS122" s="885"/>
      <c r="BT122" s="885"/>
      <c r="BU122" s="885"/>
      <c r="BV122" s="885"/>
      <c r="BW122" s="885"/>
      <c r="BX122" s="885"/>
      <c r="BY122" s="885"/>
      <c r="BZ122" s="885"/>
      <c r="CA122" s="885"/>
      <c r="CB122" s="885"/>
      <c r="CC122" s="885"/>
      <c r="CD122" s="885"/>
      <c r="CE122" s="885"/>
      <c r="CF122" s="885"/>
      <c r="CG122" s="885"/>
      <c r="CH122" s="885"/>
      <c r="CI122" s="885"/>
      <c r="CJ122" s="885"/>
      <c r="CK122" s="885"/>
      <c r="CL122" s="885"/>
      <c r="CM122" s="885"/>
      <c r="CN122" s="885"/>
      <c r="CO122" s="885"/>
      <c r="CP122" s="885"/>
      <c r="CQ122" s="885"/>
      <c r="CR122" s="885"/>
      <c r="CS122" s="885"/>
      <c r="CT122" s="885"/>
      <c r="CU122" s="885"/>
      <c r="CV122" s="885"/>
      <c r="CW122" s="885"/>
      <c r="CX122" s="885"/>
      <c r="CY122" s="885"/>
      <c r="CZ122" s="885"/>
      <c r="DA122" s="885"/>
      <c r="DB122" s="885"/>
      <c r="DC122" s="885"/>
      <c r="DD122" s="885"/>
      <c r="DE122" s="885"/>
      <c r="DF122" s="885"/>
      <c r="DG122" s="885"/>
      <c r="DH122" s="885"/>
      <c r="DI122" s="885"/>
      <c r="DJ122" s="885"/>
      <c r="DK122" s="885"/>
      <c r="DL122" s="885"/>
      <c r="DM122" s="885"/>
      <c r="DN122" s="885"/>
      <c r="DO122" s="885"/>
      <c r="DP122" s="885"/>
      <c r="DQ122" s="885"/>
      <c r="DR122" s="885"/>
      <c r="DS122" s="885"/>
      <c r="DT122" s="885"/>
      <c r="DU122" s="885"/>
      <c r="DV122" s="885"/>
      <c r="DW122" s="885"/>
      <c r="DX122" s="885"/>
      <c r="DY122" s="885"/>
      <c r="DZ122" s="885"/>
      <c r="EA122" s="885"/>
      <c r="EB122" s="885"/>
      <c r="EC122" s="885"/>
      <c r="ED122" s="885"/>
      <c r="EE122" s="885"/>
      <c r="EF122" s="885"/>
      <c r="EG122" s="885"/>
      <c r="EH122" s="885"/>
      <c r="EI122" s="885"/>
      <c r="EJ122" s="885"/>
      <c r="EK122" s="885"/>
      <c r="EL122" s="885"/>
      <c r="EM122" s="885"/>
      <c r="EN122" s="885"/>
      <c r="EO122" s="885"/>
      <c r="EP122" s="885"/>
      <c r="EQ122" s="885"/>
      <c r="ER122" s="885"/>
      <c r="ES122" s="885"/>
      <c r="ET122" s="885"/>
      <c r="EU122" s="885"/>
      <c r="EV122" s="885"/>
      <c r="EW122" s="885"/>
      <c r="EX122" s="885"/>
      <c r="EY122" s="885"/>
      <c r="EZ122" s="885"/>
      <c r="FA122" s="885"/>
      <c r="FB122" s="885"/>
      <c r="FC122" s="885"/>
      <c r="FD122" s="885"/>
      <c r="FE122" s="885"/>
      <c r="FF122" s="885"/>
      <c r="FG122" s="885"/>
      <c r="FH122" s="885"/>
      <c r="FI122" s="885"/>
      <c r="FJ122" s="885"/>
      <c r="FK122" s="885"/>
      <c r="FL122" s="885"/>
      <c r="FM122" s="885"/>
      <c r="FN122" s="885"/>
      <c r="FO122" s="885"/>
      <c r="FP122" s="885"/>
      <c r="FQ122" s="885"/>
      <c r="FR122" s="885"/>
      <c r="FS122" s="885"/>
      <c r="FT122" s="885"/>
      <c r="FU122" s="885"/>
      <c r="FV122" s="885"/>
      <c r="FW122" s="885"/>
    </row>
    <row r="123" spans="2:179" x14ac:dyDescent="0.25">
      <c r="B123" s="773"/>
      <c r="C123" s="773"/>
      <c r="D123" s="886"/>
      <c r="E123" s="773"/>
      <c r="F123" s="773"/>
      <c r="G123" s="773"/>
      <c r="H123" s="773"/>
      <c r="I123" s="773"/>
      <c r="J123" s="887"/>
      <c r="K123" s="773"/>
      <c r="L123" s="773"/>
      <c r="M123" s="773"/>
      <c r="N123" s="773"/>
      <c r="O123" s="888"/>
      <c r="P123" s="888"/>
      <c r="Q123" s="888"/>
      <c r="R123" s="888"/>
      <c r="S123" s="773"/>
      <c r="T123" s="773"/>
      <c r="U123" s="889"/>
      <c r="V123" s="773"/>
      <c r="W123" s="773"/>
      <c r="X123" s="773"/>
      <c r="Y123" s="885"/>
      <c r="Z123" s="885"/>
      <c r="AA123" s="885"/>
      <c r="AB123" s="885"/>
      <c r="AC123" s="885"/>
      <c r="AD123" s="885"/>
      <c r="AE123" s="885"/>
      <c r="AF123" s="885"/>
      <c r="AG123" s="885"/>
      <c r="AH123" s="885"/>
      <c r="AI123" s="885"/>
      <c r="AJ123" s="885"/>
      <c r="AK123" s="885"/>
      <c r="AL123" s="885"/>
      <c r="AM123" s="885"/>
      <c r="AN123" s="885"/>
      <c r="AO123" s="885"/>
      <c r="AP123" s="885"/>
      <c r="AQ123" s="885"/>
      <c r="AR123" s="885"/>
      <c r="AS123" s="885"/>
      <c r="AT123" s="885"/>
      <c r="AU123" s="885"/>
      <c r="AV123" s="885"/>
      <c r="AW123" s="885"/>
      <c r="AX123" s="885"/>
      <c r="AY123" s="885"/>
      <c r="AZ123" s="885"/>
      <c r="BA123" s="885"/>
      <c r="BB123" s="885"/>
      <c r="BC123" s="885"/>
      <c r="BD123" s="885"/>
      <c r="BE123" s="885"/>
      <c r="BF123" s="885"/>
      <c r="BG123" s="885"/>
      <c r="BH123" s="885"/>
      <c r="BI123" s="885"/>
      <c r="BJ123" s="885"/>
      <c r="BK123" s="885"/>
      <c r="BL123" s="885"/>
      <c r="BM123" s="885"/>
      <c r="BN123" s="885"/>
      <c r="BO123" s="885"/>
      <c r="BP123" s="885"/>
      <c r="BQ123" s="885"/>
      <c r="BR123" s="885"/>
      <c r="BS123" s="885"/>
      <c r="BT123" s="885"/>
      <c r="BU123" s="885"/>
      <c r="BV123" s="885"/>
      <c r="BW123" s="885"/>
      <c r="BX123" s="885"/>
      <c r="BY123" s="885"/>
      <c r="BZ123" s="885"/>
      <c r="CA123" s="885"/>
      <c r="CB123" s="885"/>
      <c r="CC123" s="885"/>
      <c r="CD123" s="885"/>
      <c r="CE123" s="885"/>
      <c r="CF123" s="885"/>
      <c r="CG123" s="885"/>
      <c r="CH123" s="885"/>
      <c r="CI123" s="885"/>
      <c r="CJ123" s="885"/>
      <c r="CK123" s="885"/>
      <c r="CL123" s="885"/>
      <c r="CM123" s="885"/>
      <c r="CN123" s="885"/>
      <c r="CO123" s="885"/>
      <c r="CP123" s="885"/>
      <c r="CQ123" s="885"/>
      <c r="CR123" s="885"/>
      <c r="CS123" s="885"/>
      <c r="CT123" s="885"/>
      <c r="CU123" s="885"/>
      <c r="CV123" s="885"/>
      <c r="CW123" s="885"/>
      <c r="CX123" s="885"/>
      <c r="CY123" s="885"/>
      <c r="CZ123" s="885"/>
      <c r="DA123" s="885"/>
      <c r="DB123" s="885"/>
      <c r="DC123" s="885"/>
      <c r="DD123" s="885"/>
      <c r="DE123" s="885"/>
      <c r="DF123" s="885"/>
      <c r="DG123" s="885"/>
      <c r="DH123" s="885"/>
      <c r="DI123" s="885"/>
      <c r="DJ123" s="885"/>
      <c r="DK123" s="885"/>
      <c r="DL123" s="885"/>
      <c r="DM123" s="885"/>
      <c r="DN123" s="885"/>
      <c r="DO123" s="885"/>
      <c r="DP123" s="885"/>
      <c r="DQ123" s="885"/>
      <c r="DR123" s="885"/>
      <c r="DS123" s="885"/>
      <c r="DT123" s="885"/>
      <c r="DU123" s="885"/>
      <c r="DV123" s="885"/>
      <c r="DW123" s="885"/>
      <c r="DX123" s="885"/>
      <c r="DY123" s="885"/>
      <c r="DZ123" s="885"/>
      <c r="EA123" s="885"/>
      <c r="EB123" s="885"/>
      <c r="EC123" s="885"/>
      <c r="ED123" s="885"/>
      <c r="EE123" s="885"/>
      <c r="EF123" s="885"/>
      <c r="EG123" s="885"/>
      <c r="EH123" s="885"/>
      <c r="EI123" s="885"/>
      <c r="EJ123" s="885"/>
      <c r="EK123" s="885"/>
      <c r="EL123" s="885"/>
      <c r="EM123" s="885"/>
      <c r="EN123" s="885"/>
      <c r="EO123" s="885"/>
      <c r="EP123" s="885"/>
      <c r="EQ123" s="885"/>
      <c r="ER123" s="885"/>
      <c r="ES123" s="885"/>
      <c r="ET123" s="885"/>
      <c r="EU123" s="885"/>
      <c r="EV123" s="885"/>
      <c r="EW123" s="885"/>
      <c r="EX123" s="885"/>
      <c r="EY123" s="885"/>
      <c r="EZ123" s="885"/>
      <c r="FA123" s="885"/>
      <c r="FB123" s="885"/>
      <c r="FC123" s="885"/>
      <c r="FD123" s="885"/>
      <c r="FE123" s="885"/>
      <c r="FF123" s="885"/>
      <c r="FG123" s="885"/>
      <c r="FH123" s="885"/>
      <c r="FI123" s="885"/>
      <c r="FJ123" s="885"/>
      <c r="FK123" s="885"/>
      <c r="FL123" s="885"/>
      <c r="FM123" s="885"/>
      <c r="FN123" s="885"/>
      <c r="FO123" s="885"/>
      <c r="FP123" s="885"/>
      <c r="FQ123" s="885"/>
      <c r="FR123" s="885"/>
      <c r="FS123" s="885"/>
      <c r="FT123" s="885"/>
      <c r="FU123" s="885"/>
      <c r="FV123" s="885"/>
      <c r="FW123" s="885"/>
    </row>
    <row r="124" spans="2:179" x14ac:dyDescent="0.25">
      <c r="B124" s="773"/>
      <c r="C124" s="773"/>
      <c r="D124" s="886"/>
      <c r="E124" s="773"/>
      <c r="F124" s="773"/>
      <c r="G124" s="773"/>
      <c r="H124" s="773"/>
      <c r="I124" s="773"/>
      <c r="J124" s="887"/>
      <c r="K124" s="773"/>
      <c r="L124" s="773"/>
      <c r="M124" s="773"/>
      <c r="N124" s="773"/>
      <c r="O124" s="888"/>
      <c r="P124" s="888"/>
      <c r="Q124" s="888"/>
      <c r="R124" s="888"/>
      <c r="S124" s="773"/>
      <c r="T124" s="773"/>
      <c r="U124" s="889"/>
      <c r="V124" s="773"/>
      <c r="W124" s="773"/>
      <c r="X124" s="773"/>
      <c r="Y124" s="885"/>
      <c r="Z124" s="885"/>
      <c r="AA124" s="885"/>
      <c r="AB124" s="885"/>
      <c r="AC124" s="885"/>
      <c r="AD124" s="885"/>
      <c r="AE124" s="885"/>
      <c r="AF124" s="885"/>
      <c r="AG124" s="885"/>
      <c r="AH124" s="885"/>
      <c r="AI124" s="885"/>
      <c r="AJ124" s="885"/>
      <c r="AK124" s="885"/>
      <c r="AL124" s="885"/>
      <c r="AM124" s="885"/>
      <c r="AN124" s="885"/>
      <c r="AO124" s="885"/>
      <c r="AP124" s="885"/>
      <c r="AQ124" s="885"/>
      <c r="AR124" s="885"/>
      <c r="AS124" s="885"/>
      <c r="AT124" s="885"/>
      <c r="AU124" s="885"/>
      <c r="AV124" s="885"/>
      <c r="AW124" s="885"/>
      <c r="AX124" s="885"/>
      <c r="AY124" s="885"/>
      <c r="AZ124" s="885"/>
      <c r="BA124" s="885"/>
      <c r="BB124" s="885"/>
      <c r="BC124" s="885"/>
      <c r="BD124" s="885"/>
      <c r="BE124" s="885"/>
      <c r="BF124" s="885"/>
      <c r="BG124" s="885"/>
      <c r="BH124" s="885"/>
      <c r="BI124" s="885"/>
      <c r="BJ124" s="885"/>
      <c r="BK124" s="885"/>
      <c r="BL124" s="885"/>
      <c r="BM124" s="885"/>
      <c r="BN124" s="885"/>
      <c r="BO124" s="885"/>
      <c r="BP124" s="885"/>
      <c r="BQ124" s="885"/>
      <c r="BR124" s="885"/>
      <c r="BS124" s="885"/>
      <c r="BT124" s="885"/>
      <c r="BU124" s="885"/>
      <c r="BV124" s="885"/>
      <c r="BW124" s="885"/>
      <c r="BX124" s="885"/>
      <c r="BY124" s="885"/>
      <c r="BZ124" s="885"/>
      <c r="CA124" s="885"/>
      <c r="CB124" s="885"/>
      <c r="CC124" s="885"/>
      <c r="CD124" s="885"/>
      <c r="CE124" s="885"/>
      <c r="CF124" s="885"/>
      <c r="CG124" s="885"/>
      <c r="CH124" s="885"/>
      <c r="CI124" s="885"/>
      <c r="CJ124" s="885"/>
      <c r="CK124" s="885"/>
      <c r="CL124" s="885"/>
      <c r="CM124" s="885"/>
      <c r="CN124" s="885"/>
      <c r="CO124" s="885"/>
      <c r="CP124" s="885"/>
      <c r="CQ124" s="885"/>
      <c r="CR124" s="885"/>
      <c r="CS124" s="885"/>
      <c r="CT124" s="885"/>
      <c r="CU124" s="885"/>
      <c r="CV124" s="885"/>
      <c r="CW124" s="885"/>
      <c r="CX124" s="885"/>
      <c r="CY124" s="885"/>
      <c r="CZ124" s="885"/>
      <c r="DA124" s="885"/>
      <c r="DB124" s="885"/>
      <c r="DC124" s="885"/>
      <c r="DD124" s="885"/>
      <c r="DE124" s="885"/>
      <c r="DF124" s="885"/>
      <c r="DG124" s="885"/>
      <c r="DH124" s="885"/>
      <c r="DI124" s="885"/>
      <c r="DJ124" s="885"/>
      <c r="DK124" s="885"/>
      <c r="DL124" s="885"/>
      <c r="DM124" s="885"/>
      <c r="DN124" s="885"/>
      <c r="DO124" s="885"/>
      <c r="DP124" s="885"/>
      <c r="DQ124" s="885"/>
      <c r="DR124" s="885"/>
      <c r="DS124" s="885"/>
      <c r="DT124" s="885"/>
      <c r="DU124" s="885"/>
      <c r="DV124" s="885"/>
      <c r="DW124" s="885"/>
      <c r="DX124" s="885"/>
      <c r="DY124" s="885"/>
      <c r="DZ124" s="885"/>
      <c r="EA124" s="885"/>
      <c r="EB124" s="885"/>
      <c r="EC124" s="885"/>
      <c r="ED124" s="885"/>
      <c r="EE124" s="885"/>
      <c r="EF124" s="885"/>
      <c r="EG124" s="885"/>
      <c r="EH124" s="885"/>
      <c r="EI124" s="885"/>
      <c r="EJ124" s="885"/>
      <c r="EK124" s="885"/>
      <c r="EL124" s="885"/>
      <c r="EM124" s="885"/>
      <c r="EN124" s="885"/>
      <c r="EO124" s="885"/>
      <c r="EP124" s="885"/>
      <c r="EQ124" s="885"/>
      <c r="ER124" s="885"/>
      <c r="ES124" s="885"/>
      <c r="ET124" s="885"/>
      <c r="EU124" s="885"/>
      <c r="EV124" s="885"/>
      <c r="EW124" s="885"/>
      <c r="EX124" s="885"/>
      <c r="EY124" s="885"/>
      <c r="EZ124" s="885"/>
      <c r="FA124" s="885"/>
      <c r="FB124" s="885"/>
      <c r="FC124" s="885"/>
      <c r="FD124" s="885"/>
      <c r="FE124" s="885"/>
      <c r="FF124" s="885"/>
      <c r="FG124" s="885"/>
      <c r="FH124" s="885"/>
      <c r="FI124" s="885"/>
      <c r="FJ124" s="885"/>
      <c r="FK124" s="885"/>
      <c r="FL124" s="885"/>
      <c r="FM124" s="885"/>
      <c r="FN124" s="885"/>
      <c r="FO124" s="885"/>
      <c r="FP124" s="885"/>
      <c r="FQ124" s="885"/>
      <c r="FR124" s="885"/>
      <c r="FS124" s="885"/>
      <c r="FT124" s="885"/>
      <c r="FU124" s="885"/>
      <c r="FV124" s="885"/>
      <c r="FW124" s="885"/>
    </row>
    <row r="125" spans="2:179" x14ac:dyDescent="0.25">
      <c r="B125" s="773"/>
      <c r="C125" s="773"/>
      <c r="D125" s="886"/>
      <c r="E125" s="773"/>
      <c r="F125" s="773"/>
      <c r="G125" s="773"/>
      <c r="H125" s="773"/>
      <c r="I125" s="773"/>
      <c r="J125" s="887"/>
      <c r="K125" s="773"/>
      <c r="L125" s="773"/>
      <c r="M125" s="773"/>
      <c r="N125" s="773"/>
      <c r="O125" s="888"/>
      <c r="P125" s="888"/>
      <c r="Q125" s="888"/>
      <c r="R125" s="888"/>
      <c r="S125" s="773"/>
      <c r="T125" s="773"/>
      <c r="U125" s="889"/>
      <c r="V125" s="773"/>
      <c r="W125" s="773"/>
      <c r="X125" s="773"/>
      <c r="Y125" s="885"/>
      <c r="Z125" s="885"/>
      <c r="AA125" s="885"/>
      <c r="AB125" s="885"/>
      <c r="AC125" s="885"/>
      <c r="AD125" s="885"/>
      <c r="AE125" s="885"/>
      <c r="AF125" s="885"/>
      <c r="AG125" s="885"/>
      <c r="AH125" s="885"/>
      <c r="AI125" s="885"/>
      <c r="AJ125" s="885"/>
      <c r="AK125" s="885"/>
      <c r="AL125" s="885"/>
      <c r="AM125" s="885"/>
      <c r="AN125" s="885"/>
      <c r="AO125" s="885"/>
      <c r="AP125" s="885"/>
      <c r="AQ125" s="885"/>
      <c r="AR125" s="885"/>
      <c r="AS125" s="885"/>
      <c r="AT125" s="885"/>
      <c r="AU125" s="885"/>
      <c r="AV125" s="885"/>
      <c r="AW125" s="885"/>
      <c r="AX125" s="885"/>
      <c r="AY125" s="885"/>
      <c r="AZ125" s="885"/>
      <c r="BA125" s="885"/>
      <c r="BB125" s="885"/>
      <c r="BC125" s="885"/>
      <c r="BD125" s="885"/>
      <c r="BE125" s="885"/>
      <c r="BF125" s="885"/>
      <c r="BG125" s="885"/>
      <c r="BH125" s="885"/>
      <c r="BI125" s="885"/>
      <c r="BJ125" s="885"/>
      <c r="BK125" s="885"/>
      <c r="BL125" s="885"/>
      <c r="BM125" s="885"/>
      <c r="BN125" s="885"/>
      <c r="BO125" s="885"/>
      <c r="BP125" s="885"/>
      <c r="BQ125" s="885"/>
      <c r="BR125" s="885"/>
      <c r="BS125" s="885"/>
      <c r="BT125" s="885"/>
      <c r="BU125" s="885"/>
      <c r="BV125" s="885"/>
      <c r="BW125" s="885"/>
      <c r="BX125" s="885"/>
      <c r="BY125" s="885"/>
      <c r="BZ125" s="885"/>
      <c r="CA125" s="885"/>
      <c r="CB125" s="885"/>
      <c r="CC125" s="885"/>
      <c r="CD125" s="885"/>
      <c r="CE125" s="885"/>
      <c r="CF125" s="885"/>
      <c r="CG125" s="885"/>
      <c r="CH125" s="885"/>
      <c r="CI125" s="885"/>
      <c r="CJ125" s="885"/>
      <c r="CK125" s="885"/>
      <c r="CL125" s="885"/>
      <c r="CM125" s="885"/>
      <c r="CN125" s="885"/>
      <c r="CO125" s="885"/>
      <c r="CP125" s="885"/>
      <c r="CQ125" s="885"/>
      <c r="CR125" s="885"/>
      <c r="CS125" s="885"/>
      <c r="CT125" s="885"/>
      <c r="CU125" s="885"/>
      <c r="CV125" s="885"/>
      <c r="CW125" s="885"/>
      <c r="CX125" s="885"/>
      <c r="CY125" s="885"/>
      <c r="CZ125" s="885"/>
      <c r="DA125" s="885"/>
      <c r="DB125" s="885"/>
      <c r="DC125" s="885"/>
      <c r="DD125" s="885"/>
      <c r="DE125" s="885"/>
      <c r="DF125" s="885"/>
      <c r="DG125" s="885"/>
      <c r="DH125" s="885"/>
      <c r="DI125" s="885"/>
      <c r="DJ125" s="885"/>
      <c r="DK125" s="885"/>
      <c r="DL125" s="885"/>
      <c r="DM125" s="885"/>
      <c r="DN125" s="885"/>
      <c r="DO125" s="885"/>
      <c r="DP125" s="885"/>
      <c r="DQ125" s="885"/>
      <c r="DR125" s="885"/>
      <c r="DS125" s="885"/>
      <c r="DT125" s="885"/>
      <c r="DU125" s="885"/>
      <c r="DV125" s="885"/>
      <c r="DW125" s="885"/>
      <c r="DX125" s="885"/>
      <c r="DY125" s="885"/>
      <c r="DZ125" s="885"/>
      <c r="EA125" s="885"/>
      <c r="EB125" s="885"/>
      <c r="EC125" s="885"/>
      <c r="ED125" s="885"/>
      <c r="EE125" s="885"/>
      <c r="EF125" s="885"/>
      <c r="EG125" s="885"/>
      <c r="EH125" s="885"/>
      <c r="EI125" s="885"/>
      <c r="EJ125" s="885"/>
      <c r="EK125" s="885"/>
      <c r="EL125" s="885"/>
      <c r="EM125" s="885"/>
      <c r="EN125" s="885"/>
      <c r="EO125" s="885"/>
      <c r="EP125" s="885"/>
      <c r="EQ125" s="885"/>
      <c r="ER125" s="885"/>
      <c r="ES125" s="885"/>
      <c r="ET125" s="885"/>
      <c r="EU125" s="885"/>
      <c r="EV125" s="885"/>
      <c r="EW125" s="885"/>
      <c r="EX125" s="885"/>
      <c r="EY125" s="885"/>
      <c r="EZ125" s="885"/>
      <c r="FA125" s="885"/>
      <c r="FB125" s="885"/>
      <c r="FC125" s="885"/>
      <c r="FD125" s="885"/>
      <c r="FE125" s="885"/>
      <c r="FF125" s="885"/>
      <c r="FG125" s="885"/>
      <c r="FH125" s="885"/>
      <c r="FI125" s="885"/>
      <c r="FJ125" s="885"/>
      <c r="FK125" s="885"/>
      <c r="FL125" s="885"/>
      <c r="FM125" s="885"/>
      <c r="FN125" s="885"/>
      <c r="FO125" s="885"/>
      <c r="FP125" s="885"/>
      <c r="FQ125" s="885"/>
      <c r="FR125" s="885"/>
      <c r="FS125" s="885"/>
      <c r="FT125" s="885"/>
      <c r="FU125" s="885"/>
      <c r="FV125" s="885"/>
      <c r="FW125" s="885"/>
    </row>
    <row r="126" spans="2:179" x14ac:dyDescent="0.25">
      <c r="B126" s="773"/>
      <c r="C126" s="773"/>
      <c r="D126" s="886"/>
      <c r="E126" s="773"/>
      <c r="F126" s="773"/>
      <c r="G126" s="773"/>
      <c r="H126" s="773"/>
      <c r="I126" s="773"/>
      <c r="J126" s="887"/>
      <c r="K126" s="773"/>
      <c r="L126" s="773"/>
      <c r="M126" s="773"/>
      <c r="N126" s="773"/>
      <c r="O126" s="888"/>
      <c r="P126" s="888"/>
      <c r="Q126" s="888"/>
      <c r="R126" s="888"/>
      <c r="S126" s="773"/>
      <c r="T126" s="773"/>
      <c r="U126" s="889"/>
      <c r="V126" s="773"/>
      <c r="W126" s="773"/>
      <c r="X126" s="773"/>
      <c r="Y126" s="885"/>
      <c r="Z126" s="885"/>
      <c r="AA126" s="885"/>
      <c r="AB126" s="885"/>
      <c r="AC126" s="885"/>
      <c r="AD126" s="885"/>
      <c r="AE126" s="885"/>
      <c r="AF126" s="885"/>
      <c r="AG126" s="885"/>
      <c r="AH126" s="885"/>
      <c r="AI126" s="885"/>
      <c r="AJ126" s="885"/>
      <c r="AK126" s="885"/>
      <c r="AL126" s="885"/>
      <c r="AM126" s="885"/>
      <c r="AN126" s="885"/>
      <c r="AO126" s="885"/>
      <c r="AP126" s="885"/>
      <c r="AQ126" s="885"/>
      <c r="AR126" s="885"/>
      <c r="AS126" s="885"/>
      <c r="AT126" s="885"/>
      <c r="AU126" s="885"/>
      <c r="AV126" s="885"/>
      <c r="AW126" s="885"/>
      <c r="AX126" s="885"/>
      <c r="AY126" s="885"/>
      <c r="AZ126" s="885"/>
      <c r="BA126" s="885"/>
      <c r="BB126" s="885"/>
      <c r="BC126" s="885"/>
      <c r="BD126" s="885"/>
      <c r="BE126" s="885"/>
      <c r="BF126" s="885"/>
      <c r="BG126" s="885"/>
      <c r="BH126" s="885"/>
      <c r="BI126" s="885"/>
      <c r="BJ126" s="885"/>
      <c r="BK126" s="885"/>
      <c r="BL126" s="885"/>
      <c r="BM126" s="885"/>
      <c r="BN126" s="885"/>
      <c r="BO126" s="885"/>
      <c r="BP126" s="885"/>
      <c r="BQ126" s="885"/>
      <c r="BR126" s="885"/>
      <c r="BS126" s="885"/>
      <c r="BT126" s="885"/>
      <c r="BU126" s="885"/>
      <c r="BV126" s="885"/>
      <c r="BW126" s="885"/>
      <c r="BX126" s="885"/>
      <c r="BY126" s="885"/>
      <c r="BZ126" s="885"/>
      <c r="CA126" s="885"/>
      <c r="CB126" s="885"/>
      <c r="CC126" s="885"/>
      <c r="CD126" s="885"/>
      <c r="CE126" s="885"/>
      <c r="CF126" s="885"/>
      <c r="CG126" s="885"/>
      <c r="CH126" s="885"/>
      <c r="CI126" s="885"/>
      <c r="CJ126" s="885"/>
      <c r="CK126" s="885"/>
      <c r="CL126" s="885"/>
      <c r="CM126" s="885"/>
      <c r="CN126" s="885"/>
      <c r="CO126" s="885"/>
      <c r="CP126" s="885"/>
      <c r="CQ126" s="885"/>
      <c r="CR126" s="885"/>
      <c r="CS126" s="885"/>
      <c r="CT126" s="885"/>
      <c r="CU126" s="885"/>
      <c r="CV126" s="885"/>
      <c r="CW126" s="885"/>
      <c r="CX126" s="885"/>
      <c r="CY126" s="885"/>
      <c r="CZ126" s="885"/>
      <c r="DA126" s="885"/>
      <c r="DB126" s="885"/>
      <c r="DC126" s="885"/>
      <c r="DD126" s="885"/>
      <c r="DE126" s="885"/>
      <c r="DF126" s="885"/>
      <c r="DG126" s="885"/>
      <c r="DH126" s="885"/>
      <c r="DI126" s="885"/>
      <c r="DJ126" s="885"/>
      <c r="DK126" s="885"/>
      <c r="DL126" s="885"/>
      <c r="DM126" s="885"/>
      <c r="DN126" s="885"/>
      <c r="DO126" s="885"/>
      <c r="DP126" s="885"/>
      <c r="DQ126" s="885"/>
      <c r="DR126" s="885"/>
      <c r="DS126" s="885"/>
      <c r="DT126" s="885"/>
      <c r="DU126" s="885"/>
      <c r="DV126" s="885"/>
      <c r="DW126" s="885"/>
      <c r="DX126" s="885"/>
      <c r="DY126" s="885"/>
      <c r="DZ126" s="885"/>
      <c r="EA126" s="885"/>
      <c r="EB126" s="885"/>
      <c r="EC126" s="885"/>
      <c r="ED126" s="885"/>
      <c r="EE126" s="885"/>
      <c r="EF126" s="885"/>
      <c r="EG126" s="885"/>
      <c r="EH126" s="885"/>
      <c r="EI126" s="885"/>
      <c r="EJ126" s="885"/>
      <c r="EK126" s="885"/>
      <c r="EL126" s="885"/>
      <c r="EM126" s="885"/>
      <c r="EN126" s="885"/>
      <c r="EO126" s="885"/>
      <c r="EP126" s="885"/>
      <c r="EQ126" s="885"/>
      <c r="ER126" s="885"/>
      <c r="ES126" s="885"/>
      <c r="ET126" s="885"/>
      <c r="EU126" s="885"/>
      <c r="EV126" s="885"/>
      <c r="EW126" s="885"/>
      <c r="EX126" s="885"/>
      <c r="EY126" s="885"/>
      <c r="EZ126" s="885"/>
      <c r="FA126" s="885"/>
      <c r="FB126" s="885"/>
      <c r="FC126" s="885"/>
      <c r="FD126" s="885"/>
      <c r="FE126" s="885"/>
      <c r="FF126" s="885"/>
      <c r="FG126" s="885"/>
      <c r="FH126" s="885"/>
      <c r="FI126" s="885"/>
      <c r="FJ126" s="885"/>
      <c r="FK126" s="885"/>
      <c r="FL126" s="885"/>
      <c r="FM126" s="885"/>
      <c r="FN126" s="885"/>
      <c r="FO126" s="885"/>
      <c r="FP126" s="885"/>
      <c r="FQ126" s="885"/>
      <c r="FR126" s="885"/>
      <c r="FS126" s="885"/>
      <c r="FT126" s="885"/>
      <c r="FU126" s="885"/>
      <c r="FV126" s="885"/>
      <c r="FW126" s="885"/>
    </row>
    <row r="127" spans="2:179" x14ac:dyDescent="0.25">
      <c r="B127" s="773"/>
      <c r="C127" s="773"/>
      <c r="D127" s="886"/>
      <c r="E127" s="773"/>
      <c r="F127" s="773"/>
      <c r="G127" s="773"/>
      <c r="H127" s="773"/>
      <c r="I127" s="773"/>
      <c r="J127" s="887"/>
      <c r="K127" s="773"/>
      <c r="L127" s="773"/>
      <c r="M127" s="773"/>
      <c r="N127" s="773"/>
      <c r="O127" s="888"/>
      <c r="P127" s="888"/>
      <c r="Q127" s="888"/>
      <c r="R127" s="888"/>
      <c r="S127" s="773"/>
      <c r="T127" s="773"/>
      <c r="U127" s="889"/>
      <c r="V127" s="773"/>
      <c r="W127" s="773"/>
      <c r="X127" s="773"/>
      <c r="Y127" s="885"/>
      <c r="Z127" s="885"/>
      <c r="AA127" s="885"/>
      <c r="AB127" s="885"/>
      <c r="AC127" s="885"/>
      <c r="AD127" s="885"/>
      <c r="AE127" s="885"/>
      <c r="AF127" s="885"/>
      <c r="AG127" s="885"/>
      <c r="AH127" s="885"/>
      <c r="AI127" s="885"/>
      <c r="AJ127" s="885"/>
      <c r="AK127" s="885"/>
      <c r="AL127" s="885"/>
      <c r="AM127" s="885"/>
      <c r="AN127" s="885"/>
      <c r="AO127" s="885"/>
      <c r="AP127" s="885"/>
      <c r="AQ127" s="885"/>
      <c r="AR127" s="885"/>
      <c r="AS127" s="885"/>
      <c r="AT127" s="885"/>
      <c r="AU127" s="885"/>
      <c r="AV127" s="885"/>
      <c r="AW127" s="885"/>
      <c r="AX127" s="885"/>
      <c r="AY127" s="885"/>
      <c r="AZ127" s="885"/>
      <c r="BA127" s="885"/>
      <c r="BB127" s="885"/>
      <c r="BC127" s="885"/>
      <c r="BD127" s="885"/>
      <c r="BE127" s="885"/>
      <c r="BF127" s="885"/>
      <c r="BG127" s="885"/>
      <c r="BH127" s="885"/>
      <c r="BI127" s="885"/>
      <c r="BJ127" s="885"/>
      <c r="BK127" s="885"/>
      <c r="BL127" s="885"/>
      <c r="BM127" s="885"/>
      <c r="BN127" s="885"/>
      <c r="BO127" s="885"/>
      <c r="BP127" s="885"/>
      <c r="BQ127" s="885"/>
      <c r="BR127" s="885"/>
      <c r="BS127" s="885"/>
      <c r="BT127" s="885"/>
      <c r="BU127" s="885"/>
      <c r="BV127" s="885"/>
      <c r="BW127" s="885"/>
      <c r="BX127" s="885"/>
      <c r="BY127" s="885"/>
      <c r="BZ127" s="885"/>
      <c r="CA127" s="885"/>
      <c r="CB127" s="885"/>
      <c r="CC127" s="885"/>
      <c r="CD127" s="885"/>
      <c r="CE127" s="885"/>
      <c r="CF127" s="885"/>
      <c r="CG127" s="885"/>
      <c r="CH127" s="885"/>
      <c r="CI127" s="885"/>
      <c r="CJ127" s="885"/>
      <c r="CK127" s="885"/>
      <c r="CL127" s="885"/>
      <c r="CM127" s="885"/>
      <c r="CN127" s="885"/>
      <c r="CO127" s="885"/>
      <c r="CP127" s="885"/>
      <c r="CQ127" s="885"/>
      <c r="CR127" s="885"/>
      <c r="CS127" s="885"/>
      <c r="CT127" s="885"/>
      <c r="CU127" s="885"/>
      <c r="CV127" s="885"/>
      <c r="CW127" s="885"/>
      <c r="CX127" s="885"/>
      <c r="CY127" s="885"/>
      <c r="CZ127" s="885"/>
      <c r="DA127" s="885"/>
      <c r="DB127" s="885"/>
      <c r="DC127" s="885"/>
      <c r="DD127" s="885"/>
      <c r="DE127" s="885"/>
      <c r="DF127" s="885"/>
      <c r="DG127" s="885"/>
      <c r="DH127" s="885"/>
      <c r="DI127" s="885"/>
      <c r="DJ127" s="885"/>
      <c r="DK127" s="885"/>
      <c r="DL127" s="885"/>
      <c r="DM127" s="885"/>
      <c r="DN127" s="885"/>
      <c r="DO127" s="885"/>
      <c r="DP127" s="885"/>
      <c r="DQ127" s="885"/>
      <c r="DR127" s="885"/>
      <c r="DS127" s="885"/>
      <c r="DT127" s="885"/>
      <c r="DU127" s="885"/>
      <c r="DV127" s="885"/>
      <c r="DW127" s="885"/>
      <c r="DX127" s="885"/>
      <c r="DY127" s="885"/>
      <c r="DZ127" s="885"/>
      <c r="EA127" s="885"/>
      <c r="EB127" s="885"/>
      <c r="EC127" s="885"/>
      <c r="ED127" s="885"/>
      <c r="EE127" s="885"/>
      <c r="EF127" s="885"/>
      <c r="EG127" s="885"/>
      <c r="EH127" s="885"/>
      <c r="EI127" s="885"/>
      <c r="EJ127" s="885"/>
      <c r="EK127" s="885"/>
      <c r="EL127" s="885"/>
      <c r="EM127" s="885"/>
      <c r="EN127" s="885"/>
      <c r="EO127" s="885"/>
      <c r="EP127" s="885"/>
      <c r="EQ127" s="885"/>
      <c r="ER127" s="885"/>
      <c r="ES127" s="885"/>
      <c r="ET127" s="885"/>
      <c r="EU127" s="885"/>
      <c r="EV127" s="885"/>
      <c r="EW127" s="885"/>
      <c r="EX127" s="885"/>
      <c r="EY127" s="885"/>
      <c r="EZ127" s="885"/>
      <c r="FA127" s="885"/>
      <c r="FB127" s="885"/>
      <c r="FC127" s="885"/>
      <c r="FD127" s="885"/>
      <c r="FE127" s="885"/>
      <c r="FF127" s="885"/>
      <c r="FG127" s="885"/>
      <c r="FH127" s="885"/>
      <c r="FI127" s="885"/>
      <c r="FJ127" s="885"/>
      <c r="FK127" s="885"/>
      <c r="FL127" s="885"/>
      <c r="FM127" s="885"/>
      <c r="FN127" s="885"/>
      <c r="FO127" s="885"/>
      <c r="FP127" s="885"/>
      <c r="FQ127" s="885"/>
      <c r="FR127" s="885"/>
      <c r="FS127" s="885"/>
      <c r="FT127" s="885"/>
      <c r="FU127" s="885"/>
      <c r="FV127" s="885"/>
      <c r="FW127" s="885"/>
    </row>
    <row r="128" spans="2:179" x14ac:dyDescent="0.25">
      <c r="B128" s="773"/>
      <c r="C128" s="773"/>
      <c r="D128" s="886"/>
      <c r="E128" s="773"/>
      <c r="F128" s="773"/>
      <c r="G128" s="773"/>
      <c r="H128" s="773"/>
      <c r="I128" s="773"/>
      <c r="J128" s="887"/>
      <c r="K128" s="773"/>
      <c r="L128" s="773"/>
      <c r="M128" s="773"/>
      <c r="N128" s="773"/>
      <c r="O128" s="888"/>
      <c r="P128" s="888"/>
      <c r="Q128" s="888"/>
      <c r="R128" s="888"/>
      <c r="S128" s="773"/>
      <c r="T128" s="773"/>
      <c r="U128" s="889"/>
      <c r="V128" s="773"/>
      <c r="W128" s="773"/>
      <c r="X128" s="773"/>
      <c r="Y128" s="885"/>
      <c r="Z128" s="885"/>
      <c r="AA128" s="885"/>
      <c r="AB128" s="885"/>
      <c r="AC128" s="885"/>
      <c r="AD128" s="885"/>
      <c r="AE128" s="885"/>
      <c r="AF128" s="885"/>
      <c r="AG128" s="885"/>
      <c r="AH128" s="885"/>
      <c r="AI128" s="885"/>
      <c r="AJ128" s="885"/>
      <c r="AK128" s="885"/>
      <c r="AL128" s="885"/>
      <c r="AM128" s="885"/>
      <c r="AN128" s="885"/>
      <c r="AO128" s="885"/>
      <c r="AP128" s="885"/>
      <c r="AQ128" s="885"/>
      <c r="AR128" s="885"/>
      <c r="AS128" s="885"/>
      <c r="AT128" s="885"/>
      <c r="AU128" s="885"/>
      <c r="AV128" s="885"/>
      <c r="AW128" s="885"/>
      <c r="AX128" s="885"/>
      <c r="AY128" s="885"/>
      <c r="AZ128" s="885"/>
      <c r="BA128" s="885"/>
      <c r="BB128" s="885"/>
      <c r="BC128" s="885"/>
      <c r="BD128" s="885"/>
      <c r="BE128" s="885"/>
      <c r="BF128" s="885"/>
      <c r="BG128" s="885"/>
      <c r="BH128" s="885"/>
      <c r="BI128" s="885"/>
      <c r="BJ128" s="885"/>
      <c r="BK128" s="885"/>
      <c r="BL128" s="885"/>
      <c r="BM128" s="885"/>
      <c r="BN128" s="885"/>
      <c r="BO128" s="885"/>
      <c r="BP128" s="885"/>
      <c r="BQ128" s="885"/>
      <c r="BR128" s="885"/>
      <c r="BS128" s="885"/>
      <c r="BT128" s="885"/>
      <c r="BU128" s="885"/>
      <c r="BV128" s="885"/>
      <c r="BW128" s="885"/>
      <c r="BX128" s="885"/>
      <c r="BY128" s="885"/>
      <c r="BZ128" s="885"/>
      <c r="CA128" s="885"/>
      <c r="CB128" s="885"/>
      <c r="CC128" s="885"/>
      <c r="CD128" s="885"/>
      <c r="CE128" s="885"/>
      <c r="CF128" s="885"/>
      <c r="CG128" s="885"/>
      <c r="CH128" s="885"/>
      <c r="CI128" s="885"/>
      <c r="CJ128" s="885"/>
      <c r="CK128" s="885"/>
      <c r="CL128" s="885"/>
      <c r="CM128" s="885"/>
      <c r="CN128" s="885"/>
      <c r="CO128" s="885"/>
      <c r="CP128" s="885"/>
      <c r="CQ128" s="885"/>
      <c r="CR128" s="885"/>
      <c r="CS128" s="885"/>
      <c r="CT128" s="885"/>
      <c r="CU128" s="885"/>
      <c r="CV128" s="885"/>
      <c r="CW128" s="885"/>
      <c r="CX128" s="885"/>
      <c r="CY128" s="885"/>
      <c r="CZ128" s="885"/>
      <c r="DA128" s="885"/>
      <c r="DB128" s="885"/>
      <c r="DC128" s="885"/>
      <c r="DD128" s="885"/>
      <c r="DE128" s="885"/>
      <c r="DF128" s="885"/>
      <c r="DG128" s="885"/>
      <c r="DH128" s="885"/>
      <c r="DI128" s="885"/>
      <c r="DJ128" s="885"/>
      <c r="DK128" s="885"/>
      <c r="DL128" s="885"/>
      <c r="DM128" s="885"/>
      <c r="DN128" s="885"/>
      <c r="DO128" s="885"/>
      <c r="DP128" s="885"/>
      <c r="DQ128" s="885"/>
      <c r="DR128" s="885"/>
      <c r="DS128" s="885"/>
      <c r="DT128" s="885"/>
      <c r="DU128" s="885"/>
      <c r="DV128" s="885"/>
      <c r="DW128" s="885"/>
      <c r="DX128" s="885"/>
      <c r="DY128" s="885"/>
      <c r="DZ128" s="885"/>
      <c r="EA128" s="885"/>
      <c r="EB128" s="885"/>
      <c r="EC128" s="885"/>
      <c r="ED128" s="885"/>
      <c r="EE128" s="885"/>
      <c r="EF128" s="885"/>
      <c r="EG128" s="885"/>
      <c r="EH128" s="885"/>
      <c r="EI128" s="885"/>
      <c r="EJ128" s="885"/>
      <c r="EK128" s="885"/>
      <c r="EL128" s="885"/>
      <c r="EM128" s="885"/>
      <c r="EN128" s="885"/>
      <c r="EO128" s="885"/>
      <c r="EP128" s="885"/>
      <c r="EQ128" s="885"/>
      <c r="ER128" s="885"/>
      <c r="ES128" s="885"/>
      <c r="ET128" s="885"/>
      <c r="EU128" s="885"/>
      <c r="EV128" s="885"/>
      <c r="EW128" s="885"/>
      <c r="EX128" s="885"/>
      <c r="EY128" s="885"/>
      <c r="EZ128" s="885"/>
      <c r="FA128" s="885"/>
      <c r="FB128" s="885"/>
      <c r="FC128" s="885"/>
      <c r="FD128" s="885"/>
      <c r="FE128" s="885"/>
      <c r="FF128" s="885"/>
      <c r="FG128" s="885"/>
      <c r="FH128" s="885"/>
      <c r="FI128" s="885"/>
      <c r="FJ128" s="885"/>
      <c r="FK128" s="885"/>
      <c r="FL128" s="885"/>
      <c r="FM128" s="885"/>
      <c r="FN128" s="885"/>
      <c r="FO128" s="885"/>
      <c r="FP128" s="885"/>
      <c r="FQ128" s="885"/>
      <c r="FR128" s="885"/>
      <c r="FS128" s="885"/>
      <c r="FT128" s="885"/>
      <c r="FU128" s="885"/>
      <c r="FV128" s="885"/>
      <c r="FW128" s="885"/>
    </row>
    <row r="129" spans="2:179" x14ac:dyDescent="0.25">
      <c r="B129" s="773"/>
      <c r="C129" s="773"/>
      <c r="D129" s="886"/>
      <c r="E129" s="773"/>
      <c r="F129" s="773"/>
      <c r="G129" s="773"/>
      <c r="H129" s="773"/>
      <c r="I129" s="773"/>
      <c r="J129" s="887"/>
      <c r="K129" s="773"/>
      <c r="L129" s="773"/>
      <c r="M129" s="773"/>
      <c r="N129" s="773"/>
      <c r="O129" s="888"/>
      <c r="P129" s="888"/>
      <c r="Q129" s="888"/>
      <c r="R129" s="888"/>
      <c r="S129" s="773"/>
      <c r="T129" s="773"/>
      <c r="U129" s="889"/>
      <c r="V129" s="773"/>
      <c r="W129" s="773"/>
      <c r="X129" s="773"/>
      <c r="Y129" s="885"/>
      <c r="Z129" s="885"/>
      <c r="AA129" s="885"/>
      <c r="AB129" s="885"/>
      <c r="AC129" s="885"/>
      <c r="AD129" s="885"/>
      <c r="AE129" s="885"/>
      <c r="AF129" s="885"/>
      <c r="AG129" s="885"/>
      <c r="AH129" s="885"/>
      <c r="AI129" s="885"/>
      <c r="AJ129" s="885"/>
      <c r="AK129" s="885"/>
      <c r="AL129" s="885"/>
      <c r="AM129" s="885"/>
      <c r="AN129" s="885"/>
      <c r="AO129" s="885"/>
      <c r="AP129" s="885"/>
      <c r="AQ129" s="885"/>
      <c r="AR129" s="885"/>
      <c r="AS129" s="885"/>
      <c r="AT129" s="885"/>
      <c r="AU129" s="885"/>
      <c r="AV129" s="885"/>
      <c r="AW129" s="885"/>
      <c r="AX129" s="885"/>
      <c r="AY129" s="885"/>
      <c r="AZ129" s="885"/>
      <c r="BA129" s="885"/>
      <c r="BB129" s="885"/>
      <c r="BC129" s="885"/>
      <c r="BD129" s="885"/>
      <c r="BE129" s="885"/>
      <c r="BF129" s="885"/>
      <c r="BG129" s="885"/>
      <c r="BH129" s="885"/>
      <c r="BI129" s="885"/>
      <c r="BJ129" s="885"/>
      <c r="BK129" s="885"/>
      <c r="BL129" s="885"/>
      <c r="BM129" s="885"/>
      <c r="BN129" s="885"/>
      <c r="BO129" s="885"/>
      <c r="BP129" s="885"/>
      <c r="BQ129" s="885"/>
      <c r="BR129" s="885"/>
      <c r="BS129" s="885"/>
      <c r="BT129" s="885"/>
      <c r="BU129" s="885"/>
      <c r="BV129" s="885"/>
      <c r="BW129" s="885"/>
      <c r="BX129" s="885"/>
      <c r="BY129" s="885"/>
      <c r="BZ129" s="885"/>
      <c r="CA129" s="885"/>
      <c r="CB129" s="885"/>
      <c r="CC129" s="885"/>
      <c r="CD129" s="885"/>
      <c r="CE129" s="885"/>
      <c r="CF129" s="885"/>
      <c r="CG129" s="885"/>
      <c r="CH129" s="885"/>
      <c r="CI129" s="885"/>
      <c r="CJ129" s="885"/>
      <c r="CK129" s="885"/>
      <c r="CL129" s="885"/>
      <c r="CM129" s="885"/>
      <c r="CN129" s="885"/>
      <c r="CO129" s="885"/>
      <c r="CP129" s="885"/>
      <c r="CQ129" s="885"/>
      <c r="CR129" s="885"/>
      <c r="CS129" s="885"/>
      <c r="CT129" s="885"/>
      <c r="CU129" s="885"/>
      <c r="CV129" s="885"/>
      <c r="CW129" s="885"/>
      <c r="CX129" s="885"/>
      <c r="CY129" s="885"/>
      <c r="CZ129" s="885"/>
      <c r="DA129" s="885"/>
      <c r="DB129" s="885"/>
      <c r="DC129" s="885"/>
      <c r="DD129" s="885"/>
      <c r="DE129" s="885"/>
      <c r="DF129" s="885"/>
      <c r="DG129" s="885"/>
      <c r="DH129" s="885"/>
      <c r="DI129" s="885"/>
      <c r="DJ129" s="885"/>
      <c r="DK129" s="885"/>
      <c r="DL129" s="885"/>
      <c r="DM129" s="885"/>
      <c r="DN129" s="885"/>
      <c r="DO129" s="885"/>
      <c r="DP129" s="885"/>
      <c r="DQ129" s="885"/>
      <c r="DR129" s="885"/>
      <c r="DS129" s="885"/>
      <c r="DT129" s="885"/>
      <c r="DU129" s="885"/>
      <c r="DV129" s="885"/>
      <c r="DW129" s="885"/>
      <c r="DX129" s="885"/>
      <c r="DY129" s="885"/>
      <c r="DZ129" s="885"/>
      <c r="EA129" s="885"/>
      <c r="EB129" s="885"/>
      <c r="EC129" s="885"/>
      <c r="ED129" s="885"/>
      <c r="EE129" s="885"/>
      <c r="EF129" s="885"/>
      <c r="EG129" s="885"/>
      <c r="EH129" s="885"/>
      <c r="EI129" s="885"/>
      <c r="EJ129" s="885"/>
      <c r="EK129" s="885"/>
      <c r="EL129" s="885"/>
      <c r="EM129" s="885"/>
      <c r="EN129" s="885"/>
      <c r="EO129" s="885"/>
      <c r="EP129" s="885"/>
      <c r="EQ129" s="885"/>
      <c r="ER129" s="885"/>
      <c r="ES129" s="885"/>
      <c r="ET129" s="885"/>
      <c r="EU129" s="885"/>
      <c r="EV129" s="885"/>
      <c r="EW129" s="885"/>
      <c r="EX129" s="885"/>
      <c r="EY129" s="885"/>
      <c r="EZ129" s="885"/>
      <c r="FA129" s="885"/>
      <c r="FB129" s="885"/>
      <c r="FC129" s="885"/>
      <c r="FD129" s="885"/>
      <c r="FE129" s="885"/>
      <c r="FF129" s="885"/>
      <c r="FG129" s="885"/>
      <c r="FH129" s="885"/>
      <c r="FI129" s="885"/>
      <c r="FJ129" s="885"/>
      <c r="FK129" s="885"/>
      <c r="FL129" s="885"/>
      <c r="FM129" s="885"/>
      <c r="FN129" s="885"/>
      <c r="FO129" s="885"/>
      <c r="FP129" s="885"/>
      <c r="FQ129" s="885"/>
      <c r="FR129" s="885"/>
      <c r="FS129" s="885"/>
      <c r="FT129" s="885"/>
      <c r="FU129" s="885"/>
      <c r="FV129" s="885"/>
      <c r="FW129" s="885"/>
    </row>
    <row r="130" spans="2:179" x14ac:dyDescent="0.25">
      <c r="B130" s="773"/>
      <c r="C130" s="773"/>
      <c r="D130" s="886"/>
      <c r="E130" s="773"/>
      <c r="F130" s="773"/>
      <c r="G130" s="773"/>
      <c r="H130" s="773"/>
      <c r="I130" s="773"/>
      <c r="J130" s="887"/>
      <c r="K130" s="773"/>
      <c r="L130" s="773"/>
      <c r="M130" s="773"/>
      <c r="N130" s="773"/>
      <c r="O130" s="888"/>
      <c r="P130" s="888"/>
      <c r="Q130" s="888"/>
      <c r="R130" s="888"/>
      <c r="S130" s="773"/>
      <c r="T130" s="773"/>
      <c r="U130" s="889"/>
      <c r="V130" s="773"/>
      <c r="W130" s="773"/>
      <c r="X130" s="773"/>
      <c r="Y130" s="885"/>
      <c r="Z130" s="885"/>
      <c r="AA130" s="885"/>
      <c r="AB130" s="885"/>
      <c r="AC130" s="885"/>
      <c r="AD130" s="885"/>
      <c r="AE130" s="885"/>
      <c r="AF130" s="885"/>
      <c r="AG130" s="885"/>
      <c r="AH130" s="885"/>
      <c r="AI130" s="885"/>
      <c r="AJ130" s="885"/>
      <c r="AK130" s="885"/>
      <c r="AL130" s="885"/>
      <c r="AM130" s="885"/>
      <c r="AN130" s="885"/>
      <c r="AO130" s="885"/>
      <c r="AP130" s="885"/>
      <c r="AQ130" s="885"/>
      <c r="AR130" s="885"/>
      <c r="AS130" s="885"/>
      <c r="AT130" s="885"/>
      <c r="AU130" s="885"/>
      <c r="AV130" s="885"/>
      <c r="AW130" s="885"/>
      <c r="AX130" s="885"/>
      <c r="AY130" s="885"/>
      <c r="AZ130" s="885"/>
      <c r="BA130" s="885"/>
      <c r="BB130" s="885"/>
      <c r="BC130" s="885"/>
      <c r="BD130" s="885"/>
      <c r="BE130" s="885"/>
      <c r="BF130" s="885"/>
      <c r="BG130" s="885"/>
      <c r="BH130" s="885"/>
      <c r="BI130" s="885"/>
      <c r="BJ130" s="885"/>
      <c r="BK130" s="885"/>
      <c r="BL130" s="885"/>
      <c r="BM130" s="885"/>
      <c r="BN130" s="885"/>
      <c r="BO130" s="885"/>
      <c r="BP130" s="885"/>
      <c r="BQ130" s="885"/>
      <c r="BR130" s="885"/>
      <c r="BS130" s="885"/>
      <c r="BT130" s="885"/>
      <c r="BU130" s="885"/>
      <c r="BV130" s="885"/>
      <c r="BW130" s="885"/>
      <c r="BX130" s="885"/>
      <c r="BY130" s="885"/>
      <c r="BZ130" s="885"/>
      <c r="CA130" s="885"/>
      <c r="CB130" s="885"/>
      <c r="CC130" s="885"/>
      <c r="CD130" s="885"/>
      <c r="CE130" s="885"/>
      <c r="CF130" s="885"/>
      <c r="CG130" s="885"/>
      <c r="CH130" s="885"/>
      <c r="CI130" s="885"/>
      <c r="CJ130" s="885"/>
      <c r="CK130" s="885"/>
      <c r="CL130" s="885"/>
      <c r="CM130" s="885"/>
      <c r="CN130" s="885"/>
      <c r="CO130" s="885"/>
      <c r="CP130" s="885"/>
      <c r="CQ130" s="885"/>
      <c r="CR130" s="885"/>
      <c r="CS130" s="885"/>
      <c r="CT130" s="885"/>
      <c r="CU130" s="885"/>
      <c r="CV130" s="885"/>
      <c r="CW130" s="885"/>
      <c r="CX130" s="885"/>
      <c r="CY130" s="885"/>
      <c r="CZ130" s="885"/>
      <c r="DA130" s="885"/>
      <c r="DB130" s="885"/>
      <c r="DC130" s="885"/>
      <c r="DD130" s="885"/>
      <c r="DE130" s="885"/>
      <c r="DF130" s="885"/>
      <c r="DG130" s="885"/>
      <c r="DH130" s="885"/>
      <c r="DI130" s="885"/>
      <c r="DJ130" s="885"/>
      <c r="DK130" s="885"/>
      <c r="DL130" s="885"/>
      <c r="DM130" s="885"/>
      <c r="DN130" s="885"/>
      <c r="DO130" s="885"/>
      <c r="DP130" s="885"/>
      <c r="DQ130" s="885"/>
      <c r="DR130" s="885"/>
      <c r="DS130" s="885"/>
      <c r="DT130" s="885"/>
      <c r="DU130" s="885"/>
      <c r="DV130" s="885"/>
      <c r="DW130" s="885"/>
      <c r="DX130" s="885"/>
      <c r="DY130" s="885"/>
      <c r="DZ130" s="885"/>
      <c r="EA130" s="885"/>
      <c r="EB130" s="885"/>
      <c r="EC130" s="885"/>
      <c r="ED130" s="885"/>
      <c r="EE130" s="885"/>
      <c r="EF130" s="885"/>
      <c r="EG130" s="885"/>
      <c r="EH130" s="885"/>
      <c r="EI130" s="885"/>
      <c r="EJ130" s="885"/>
      <c r="EK130" s="885"/>
      <c r="EL130" s="885"/>
      <c r="EM130" s="885"/>
      <c r="EN130" s="885"/>
      <c r="EO130" s="885"/>
      <c r="EP130" s="885"/>
      <c r="EQ130" s="885"/>
      <c r="ER130" s="885"/>
      <c r="ES130" s="885"/>
      <c r="ET130" s="885"/>
      <c r="EU130" s="885"/>
      <c r="EV130" s="885"/>
      <c r="EW130" s="885"/>
      <c r="EX130" s="885"/>
      <c r="EY130" s="885"/>
      <c r="EZ130" s="885"/>
      <c r="FA130" s="885"/>
      <c r="FB130" s="885"/>
      <c r="FC130" s="885"/>
      <c r="FD130" s="885"/>
      <c r="FE130" s="885"/>
      <c r="FF130" s="885"/>
      <c r="FG130" s="885"/>
      <c r="FH130" s="885"/>
      <c r="FI130" s="885"/>
      <c r="FJ130" s="885"/>
      <c r="FK130" s="885"/>
      <c r="FL130" s="885"/>
      <c r="FM130" s="885"/>
      <c r="FN130" s="885"/>
      <c r="FO130" s="885"/>
      <c r="FP130" s="885"/>
      <c r="FQ130" s="885"/>
      <c r="FR130" s="885"/>
      <c r="FS130" s="885"/>
      <c r="FT130" s="885"/>
      <c r="FU130" s="885"/>
      <c r="FV130" s="885"/>
      <c r="FW130" s="885"/>
    </row>
    <row r="131" spans="2:179" x14ac:dyDescent="0.25">
      <c r="B131" s="773"/>
      <c r="C131" s="773"/>
      <c r="D131" s="886"/>
      <c r="E131" s="773"/>
      <c r="F131" s="773"/>
      <c r="G131" s="773"/>
      <c r="H131" s="773"/>
      <c r="I131" s="773"/>
      <c r="J131" s="887"/>
      <c r="K131" s="773"/>
      <c r="L131" s="773"/>
      <c r="M131" s="773"/>
      <c r="N131" s="773"/>
      <c r="O131" s="888"/>
      <c r="P131" s="888"/>
      <c r="Q131" s="888"/>
      <c r="R131" s="888"/>
      <c r="S131" s="773"/>
      <c r="T131" s="773"/>
      <c r="U131" s="889"/>
      <c r="V131" s="773"/>
      <c r="W131" s="773"/>
      <c r="X131" s="773"/>
      <c r="Y131" s="885"/>
      <c r="Z131" s="885"/>
      <c r="AA131" s="885"/>
      <c r="AB131" s="885"/>
      <c r="AC131" s="885"/>
      <c r="AD131" s="885"/>
      <c r="AE131" s="885"/>
      <c r="AF131" s="885"/>
      <c r="AG131" s="885"/>
      <c r="AH131" s="885"/>
      <c r="AI131" s="885"/>
      <c r="AJ131" s="885"/>
      <c r="AK131" s="885"/>
      <c r="AL131" s="885"/>
      <c r="AM131" s="885"/>
      <c r="AN131" s="885"/>
      <c r="AO131" s="885"/>
      <c r="AP131" s="885"/>
      <c r="AQ131" s="885"/>
      <c r="AR131" s="885"/>
      <c r="AS131" s="885"/>
      <c r="AT131" s="885"/>
      <c r="AU131" s="885"/>
      <c r="AV131" s="885"/>
      <c r="AW131" s="885"/>
      <c r="AX131" s="885"/>
      <c r="AY131" s="885"/>
      <c r="AZ131" s="885"/>
      <c r="BA131" s="885"/>
      <c r="BB131" s="885"/>
      <c r="BC131" s="885"/>
      <c r="BD131" s="885"/>
      <c r="BE131" s="885"/>
      <c r="BF131" s="885"/>
      <c r="BG131" s="885"/>
      <c r="BH131" s="885"/>
      <c r="BI131" s="885"/>
      <c r="BJ131" s="885"/>
      <c r="BK131" s="885"/>
      <c r="BL131" s="885"/>
      <c r="BM131" s="885"/>
      <c r="BN131" s="885"/>
      <c r="BO131" s="885"/>
      <c r="BP131" s="885"/>
      <c r="BQ131" s="885"/>
      <c r="BR131" s="885"/>
      <c r="BS131" s="885"/>
      <c r="BT131" s="885"/>
      <c r="BU131" s="885"/>
      <c r="BV131" s="885"/>
      <c r="BW131" s="885"/>
      <c r="BX131" s="885"/>
      <c r="BY131" s="885"/>
      <c r="BZ131" s="885"/>
      <c r="CA131" s="885"/>
      <c r="CB131" s="885"/>
      <c r="CC131" s="885"/>
      <c r="CD131" s="885"/>
      <c r="CE131" s="885"/>
      <c r="CF131" s="885"/>
      <c r="CG131" s="885"/>
      <c r="CH131" s="885"/>
      <c r="CI131" s="885"/>
      <c r="CJ131" s="885"/>
      <c r="CK131" s="885"/>
      <c r="CL131" s="885"/>
      <c r="CM131" s="885"/>
      <c r="CN131" s="885"/>
      <c r="CO131" s="885"/>
      <c r="CP131" s="885"/>
      <c r="CQ131" s="885"/>
      <c r="CR131" s="885"/>
      <c r="CS131" s="885"/>
      <c r="CT131" s="885"/>
      <c r="CU131" s="885"/>
      <c r="CV131" s="885"/>
      <c r="CW131" s="885"/>
      <c r="CX131" s="885"/>
      <c r="CY131" s="885"/>
      <c r="CZ131" s="885"/>
      <c r="DA131" s="885"/>
      <c r="DB131" s="885"/>
      <c r="DC131" s="885"/>
      <c r="DD131" s="885"/>
      <c r="DE131" s="885"/>
      <c r="DF131" s="885"/>
      <c r="DG131" s="885"/>
      <c r="DH131" s="885"/>
      <c r="DI131" s="885"/>
      <c r="DJ131" s="885"/>
      <c r="DK131" s="885"/>
      <c r="DL131" s="885"/>
      <c r="DM131" s="885"/>
      <c r="DN131" s="885"/>
      <c r="DO131" s="885"/>
      <c r="DP131" s="885"/>
      <c r="DQ131" s="885"/>
      <c r="DR131" s="885"/>
      <c r="DS131" s="885"/>
      <c r="DT131" s="885"/>
      <c r="DU131" s="885"/>
      <c r="DV131" s="885"/>
      <c r="DW131" s="885"/>
      <c r="DX131" s="885"/>
      <c r="DY131" s="885"/>
      <c r="DZ131" s="885"/>
      <c r="EA131" s="885"/>
      <c r="EB131" s="885"/>
      <c r="EC131" s="885"/>
      <c r="ED131" s="885"/>
      <c r="EE131" s="885"/>
      <c r="EF131" s="885"/>
      <c r="EG131" s="885"/>
      <c r="EH131" s="885"/>
      <c r="EI131" s="885"/>
      <c r="EJ131" s="885"/>
      <c r="EK131" s="885"/>
      <c r="EL131" s="885"/>
      <c r="EM131" s="885"/>
      <c r="EN131" s="885"/>
      <c r="EO131" s="885"/>
      <c r="EP131" s="885"/>
      <c r="EQ131" s="885"/>
      <c r="ER131" s="885"/>
      <c r="ES131" s="885"/>
      <c r="ET131" s="885"/>
      <c r="EU131" s="885"/>
      <c r="EV131" s="885"/>
      <c r="EW131" s="885"/>
      <c r="EX131" s="885"/>
      <c r="EY131" s="885"/>
      <c r="EZ131" s="885"/>
      <c r="FA131" s="885"/>
      <c r="FB131" s="885"/>
      <c r="FC131" s="885"/>
      <c r="FD131" s="885"/>
      <c r="FE131" s="885"/>
      <c r="FF131" s="885"/>
      <c r="FG131" s="885"/>
      <c r="FH131" s="885"/>
      <c r="FI131" s="885"/>
      <c r="FJ131" s="885"/>
      <c r="FK131" s="885"/>
      <c r="FL131" s="885"/>
      <c r="FM131" s="885"/>
      <c r="FN131" s="885"/>
      <c r="FO131" s="885"/>
      <c r="FP131" s="885"/>
      <c r="FQ131" s="885"/>
      <c r="FR131" s="885"/>
      <c r="FS131" s="885"/>
      <c r="FT131" s="885"/>
      <c r="FU131" s="885"/>
      <c r="FV131" s="885"/>
      <c r="FW131" s="885"/>
    </row>
    <row r="132" spans="2:179" x14ac:dyDescent="0.25">
      <c r="B132" s="773"/>
      <c r="C132" s="773"/>
      <c r="D132" s="886"/>
      <c r="E132" s="773"/>
      <c r="F132" s="773"/>
      <c r="G132" s="773"/>
      <c r="H132" s="773"/>
      <c r="I132" s="773"/>
      <c r="J132" s="887"/>
      <c r="K132" s="773"/>
      <c r="L132" s="773"/>
      <c r="M132" s="773"/>
      <c r="N132" s="773"/>
      <c r="O132" s="888"/>
      <c r="P132" s="888"/>
      <c r="Q132" s="888"/>
      <c r="R132" s="888"/>
      <c r="S132" s="773"/>
      <c r="T132" s="773"/>
      <c r="U132" s="889"/>
      <c r="V132" s="773"/>
      <c r="W132" s="773"/>
      <c r="X132" s="773"/>
      <c r="Y132" s="885"/>
      <c r="Z132" s="885"/>
      <c r="AA132" s="885"/>
      <c r="AB132" s="885"/>
      <c r="AC132" s="885"/>
      <c r="AD132" s="885"/>
      <c r="AE132" s="885"/>
      <c r="AF132" s="885"/>
      <c r="AG132" s="885"/>
      <c r="AH132" s="885"/>
      <c r="AI132" s="885"/>
      <c r="AJ132" s="885"/>
      <c r="AK132" s="885"/>
      <c r="AL132" s="885"/>
      <c r="AM132" s="885"/>
      <c r="AN132" s="885"/>
      <c r="AO132" s="885"/>
      <c r="AP132" s="885"/>
      <c r="AQ132" s="885"/>
      <c r="AR132" s="885"/>
      <c r="AS132" s="885"/>
      <c r="AT132" s="885"/>
      <c r="AU132" s="885"/>
      <c r="AV132" s="885"/>
      <c r="AW132" s="885"/>
      <c r="AX132" s="885"/>
      <c r="AY132" s="885"/>
      <c r="AZ132" s="885"/>
      <c r="BA132" s="885"/>
      <c r="BB132" s="885"/>
      <c r="BC132" s="885"/>
      <c r="BD132" s="885"/>
      <c r="BE132" s="885"/>
      <c r="BF132" s="885"/>
      <c r="BG132" s="885"/>
      <c r="BH132" s="885"/>
      <c r="BI132" s="885"/>
      <c r="BJ132" s="885"/>
      <c r="BK132" s="885"/>
      <c r="BL132" s="885"/>
      <c r="BM132" s="885"/>
      <c r="BN132" s="885"/>
      <c r="BO132" s="885"/>
      <c r="BP132" s="885"/>
      <c r="BQ132" s="885"/>
      <c r="BR132" s="885"/>
      <c r="BS132" s="885"/>
      <c r="BT132" s="885"/>
      <c r="BU132" s="885"/>
      <c r="BV132" s="885"/>
      <c r="BW132" s="885"/>
      <c r="BX132" s="885"/>
      <c r="BY132" s="885"/>
      <c r="BZ132" s="885"/>
      <c r="CA132" s="885"/>
      <c r="CB132" s="885"/>
      <c r="CC132" s="885"/>
      <c r="CD132" s="885"/>
      <c r="CE132" s="885"/>
      <c r="CF132" s="885"/>
      <c r="CG132" s="885"/>
      <c r="CH132" s="885"/>
      <c r="CI132" s="885"/>
      <c r="CJ132" s="885"/>
      <c r="CK132" s="885"/>
      <c r="CL132" s="885"/>
      <c r="CM132" s="885"/>
      <c r="CN132" s="885"/>
      <c r="CO132" s="885"/>
      <c r="CP132" s="885"/>
      <c r="CQ132" s="885"/>
      <c r="CR132" s="885"/>
      <c r="CS132" s="885"/>
      <c r="CT132" s="885"/>
      <c r="CU132" s="885"/>
      <c r="CV132" s="885"/>
      <c r="CW132" s="885"/>
      <c r="CX132" s="885"/>
      <c r="CY132" s="885"/>
      <c r="CZ132" s="885"/>
      <c r="DA132" s="885"/>
      <c r="DB132" s="885"/>
      <c r="DC132" s="885"/>
      <c r="DD132" s="885"/>
      <c r="DE132" s="885"/>
      <c r="DF132" s="885"/>
      <c r="DG132" s="885"/>
      <c r="DH132" s="885"/>
      <c r="DI132" s="885"/>
      <c r="DJ132" s="885"/>
      <c r="DK132" s="885"/>
      <c r="DL132" s="885"/>
      <c r="DM132" s="885"/>
      <c r="DN132" s="885"/>
      <c r="DO132" s="885"/>
      <c r="DP132" s="885"/>
      <c r="DQ132" s="885"/>
      <c r="DR132" s="885"/>
      <c r="DS132" s="885"/>
      <c r="DT132" s="885"/>
      <c r="DU132" s="885"/>
      <c r="DV132" s="885"/>
      <c r="DW132" s="885"/>
      <c r="DX132" s="885"/>
      <c r="DY132" s="885"/>
      <c r="DZ132" s="885"/>
      <c r="EA132" s="885"/>
      <c r="EB132" s="885"/>
      <c r="EC132" s="885"/>
      <c r="ED132" s="885"/>
      <c r="EE132" s="885"/>
      <c r="EF132" s="885"/>
      <c r="EG132" s="885"/>
      <c r="EH132" s="885"/>
      <c r="EI132" s="885"/>
      <c r="EJ132" s="885"/>
      <c r="EK132" s="885"/>
      <c r="EL132" s="885"/>
      <c r="EM132" s="885"/>
      <c r="EN132" s="885"/>
      <c r="EO132" s="885"/>
      <c r="EP132" s="885"/>
      <c r="EQ132" s="885"/>
      <c r="ER132" s="885"/>
      <c r="ES132" s="885"/>
      <c r="ET132" s="885"/>
      <c r="EU132" s="885"/>
      <c r="EV132" s="885"/>
      <c r="EW132" s="885"/>
      <c r="EX132" s="885"/>
      <c r="EY132" s="885"/>
      <c r="EZ132" s="885"/>
      <c r="FA132" s="885"/>
      <c r="FB132" s="885"/>
      <c r="FC132" s="885"/>
      <c r="FD132" s="885"/>
      <c r="FE132" s="885"/>
      <c r="FF132" s="885"/>
      <c r="FG132" s="885"/>
      <c r="FH132" s="885"/>
      <c r="FI132" s="885"/>
      <c r="FJ132" s="885"/>
      <c r="FK132" s="885"/>
      <c r="FL132" s="885"/>
      <c r="FM132" s="885"/>
      <c r="FN132" s="885"/>
      <c r="FO132" s="885"/>
      <c r="FP132" s="885"/>
      <c r="FQ132" s="885"/>
      <c r="FR132" s="885"/>
      <c r="FS132" s="885"/>
      <c r="FT132" s="885"/>
      <c r="FU132" s="885"/>
      <c r="FV132" s="885"/>
      <c r="FW132" s="885"/>
    </row>
    <row r="133" spans="2:179" x14ac:dyDescent="0.25">
      <c r="B133" s="773"/>
      <c r="C133" s="773"/>
      <c r="D133" s="886"/>
      <c r="E133" s="773"/>
      <c r="F133" s="773"/>
      <c r="G133" s="773"/>
      <c r="H133" s="773"/>
      <c r="I133" s="773"/>
      <c r="J133" s="887"/>
      <c r="K133" s="773"/>
      <c r="L133" s="773"/>
      <c r="M133" s="773"/>
      <c r="N133" s="773"/>
      <c r="O133" s="888"/>
      <c r="P133" s="888"/>
      <c r="Q133" s="888"/>
      <c r="R133" s="888"/>
      <c r="S133" s="773"/>
      <c r="T133" s="773"/>
      <c r="U133" s="889"/>
      <c r="V133" s="773"/>
      <c r="W133" s="773"/>
      <c r="X133" s="773"/>
      <c r="Y133" s="885"/>
      <c r="Z133" s="885"/>
      <c r="AA133" s="885"/>
      <c r="AB133" s="885"/>
      <c r="AC133" s="885"/>
      <c r="AD133" s="885"/>
      <c r="AE133" s="885"/>
      <c r="AF133" s="885"/>
      <c r="AG133" s="885"/>
      <c r="AH133" s="885"/>
      <c r="AI133" s="885"/>
      <c r="AJ133" s="885"/>
      <c r="AK133" s="885"/>
      <c r="AL133" s="885"/>
      <c r="AM133" s="885"/>
      <c r="AN133" s="885"/>
      <c r="AO133" s="885"/>
      <c r="AP133" s="885"/>
      <c r="AQ133" s="885"/>
      <c r="AR133" s="885"/>
      <c r="AS133" s="885"/>
      <c r="AT133" s="885"/>
      <c r="AU133" s="885"/>
      <c r="AV133" s="885"/>
      <c r="AW133" s="885"/>
      <c r="AX133" s="885"/>
      <c r="AY133" s="885"/>
      <c r="AZ133" s="885"/>
      <c r="BA133" s="885"/>
      <c r="BB133" s="885"/>
      <c r="BC133" s="885"/>
      <c r="BD133" s="885"/>
      <c r="BE133" s="885"/>
      <c r="BF133" s="885"/>
      <c r="BG133" s="885"/>
      <c r="BH133" s="885"/>
      <c r="BI133" s="885"/>
      <c r="BJ133" s="885"/>
      <c r="BK133" s="885"/>
      <c r="BL133" s="885"/>
      <c r="BM133" s="885"/>
      <c r="BN133" s="885"/>
      <c r="BO133" s="885"/>
      <c r="BP133" s="885"/>
      <c r="BQ133" s="885"/>
      <c r="BR133" s="885"/>
      <c r="BS133" s="885"/>
      <c r="BT133" s="885"/>
      <c r="BU133" s="885"/>
      <c r="BV133" s="885"/>
      <c r="BW133" s="885"/>
      <c r="BX133" s="885"/>
      <c r="BY133" s="885"/>
      <c r="BZ133" s="885"/>
      <c r="CA133" s="885"/>
      <c r="CB133" s="885"/>
      <c r="CC133" s="885"/>
      <c r="CD133" s="885"/>
      <c r="CE133" s="885"/>
      <c r="CF133" s="885"/>
      <c r="CG133" s="885"/>
      <c r="CH133" s="885"/>
      <c r="CI133" s="885"/>
      <c r="CJ133" s="885"/>
      <c r="CK133" s="885"/>
      <c r="CL133" s="885"/>
      <c r="CM133" s="885"/>
      <c r="CN133" s="885"/>
      <c r="CO133" s="885"/>
      <c r="CP133" s="885"/>
      <c r="CQ133" s="885"/>
      <c r="CR133" s="885"/>
      <c r="CS133" s="885"/>
      <c r="CT133" s="885"/>
      <c r="CU133" s="885"/>
      <c r="CV133" s="885"/>
      <c r="CW133" s="885"/>
      <c r="CX133" s="885"/>
      <c r="CY133" s="885"/>
      <c r="CZ133" s="885"/>
      <c r="DA133" s="885"/>
      <c r="DB133" s="885"/>
      <c r="DC133" s="885"/>
      <c r="DD133" s="885"/>
      <c r="DE133" s="885"/>
      <c r="DF133" s="885"/>
      <c r="DG133" s="885"/>
      <c r="DH133" s="885"/>
      <c r="DI133" s="885"/>
      <c r="DJ133" s="885"/>
      <c r="DK133" s="885"/>
      <c r="DL133" s="885"/>
      <c r="DM133" s="885"/>
      <c r="DN133" s="885"/>
      <c r="DO133" s="885"/>
      <c r="DP133" s="885"/>
      <c r="DQ133" s="885"/>
      <c r="DR133" s="885"/>
      <c r="DS133" s="885"/>
      <c r="DT133" s="885"/>
      <c r="DU133" s="885"/>
      <c r="DV133" s="885"/>
      <c r="DW133" s="885"/>
      <c r="DX133" s="885"/>
      <c r="DY133" s="885"/>
      <c r="DZ133" s="885"/>
      <c r="EA133" s="885"/>
      <c r="EB133" s="885"/>
      <c r="EC133" s="885"/>
      <c r="ED133" s="885"/>
      <c r="EE133" s="885"/>
      <c r="EF133" s="885"/>
      <c r="EG133" s="885"/>
      <c r="EH133" s="885"/>
      <c r="EI133" s="885"/>
      <c r="EJ133" s="885"/>
      <c r="EK133" s="885"/>
      <c r="EL133" s="885"/>
      <c r="EM133" s="885"/>
      <c r="EN133" s="885"/>
      <c r="EO133" s="885"/>
      <c r="EP133" s="885"/>
      <c r="EQ133" s="885"/>
      <c r="ER133" s="885"/>
      <c r="ES133" s="885"/>
      <c r="ET133" s="885"/>
      <c r="EU133" s="885"/>
      <c r="EV133" s="885"/>
      <c r="EW133" s="885"/>
      <c r="EX133" s="885"/>
      <c r="EY133" s="885"/>
      <c r="EZ133" s="885"/>
      <c r="FA133" s="885"/>
      <c r="FB133" s="885"/>
      <c r="FC133" s="885"/>
      <c r="FD133" s="885"/>
      <c r="FE133" s="885"/>
      <c r="FF133" s="885"/>
      <c r="FG133" s="885"/>
      <c r="FH133" s="885"/>
      <c r="FI133" s="885"/>
      <c r="FJ133" s="885"/>
      <c r="FK133" s="885"/>
      <c r="FL133" s="885"/>
      <c r="FM133" s="885"/>
      <c r="FN133" s="885"/>
      <c r="FO133" s="885"/>
      <c r="FP133" s="885"/>
      <c r="FQ133" s="885"/>
      <c r="FR133" s="885"/>
      <c r="FS133" s="885"/>
      <c r="FT133" s="885"/>
      <c r="FU133" s="885"/>
      <c r="FV133" s="885"/>
      <c r="FW133" s="885"/>
    </row>
    <row r="134" spans="2:179" x14ac:dyDescent="0.25">
      <c r="B134" s="773"/>
      <c r="C134" s="773"/>
      <c r="D134" s="886"/>
      <c r="E134" s="773"/>
      <c r="F134" s="773"/>
      <c r="G134" s="773"/>
      <c r="H134" s="773"/>
      <c r="I134" s="773"/>
      <c r="J134" s="887"/>
      <c r="K134" s="773"/>
      <c r="L134" s="773"/>
      <c r="M134" s="773"/>
      <c r="N134" s="773"/>
      <c r="O134" s="888"/>
      <c r="P134" s="888"/>
      <c r="Q134" s="888"/>
      <c r="R134" s="888"/>
      <c r="S134" s="773"/>
      <c r="T134" s="773"/>
      <c r="U134" s="889"/>
      <c r="V134" s="773"/>
      <c r="W134" s="773"/>
      <c r="X134" s="773"/>
      <c r="Y134" s="885"/>
      <c r="Z134" s="885"/>
      <c r="AA134" s="885"/>
      <c r="AB134" s="885"/>
      <c r="AC134" s="885"/>
      <c r="AD134" s="885"/>
      <c r="AE134" s="885"/>
      <c r="AF134" s="885"/>
      <c r="AG134" s="885"/>
      <c r="AH134" s="885"/>
      <c r="AI134" s="885"/>
      <c r="AJ134" s="885"/>
      <c r="AK134" s="885"/>
      <c r="AL134" s="885"/>
      <c r="AM134" s="885"/>
      <c r="AN134" s="885"/>
      <c r="AO134" s="885"/>
      <c r="AP134" s="885"/>
      <c r="AQ134" s="885"/>
      <c r="AR134" s="885"/>
      <c r="AS134" s="885"/>
      <c r="AT134" s="885"/>
      <c r="AU134" s="885"/>
      <c r="AV134" s="885"/>
      <c r="AW134" s="885"/>
      <c r="AX134" s="885"/>
      <c r="AY134" s="885"/>
      <c r="AZ134" s="885"/>
      <c r="BA134" s="885"/>
      <c r="BB134" s="885"/>
      <c r="BC134" s="885"/>
      <c r="BD134" s="885"/>
      <c r="BE134" s="885"/>
      <c r="BF134" s="885"/>
      <c r="BG134" s="885"/>
      <c r="BH134" s="885"/>
      <c r="BI134" s="885"/>
      <c r="BJ134" s="885"/>
      <c r="BK134" s="885"/>
      <c r="BL134" s="885"/>
      <c r="BM134" s="885"/>
      <c r="BN134" s="885"/>
      <c r="BO134" s="885"/>
      <c r="BP134" s="885"/>
      <c r="BQ134" s="885"/>
      <c r="BR134" s="885"/>
      <c r="BS134" s="885"/>
      <c r="BT134" s="885"/>
      <c r="BU134" s="885"/>
      <c r="BV134" s="885"/>
      <c r="BW134" s="885"/>
      <c r="BX134" s="885"/>
      <c r="BY134" s="885"/>
      <c r="BZ134" s="885"/>
      <c r="CA134" s="885"/>
      <c r="CB134" s="885"/>
      <c r="CC134" s="885"/>
      <c r="CD134" s="885"/>
      <c r="CE134" s="885"/>
      <c r="CF134" s="885"/>
      <c r="CG134" s="885"/>
      <c r="CH134" s="885"/>
      <c r="CI134" s="885"/>
      <c r="CJ134" s="885"/>
      <c r="CK134" s="885"/>
      <c r="CL134" s="885"/>
      <c r="CM134" s="885"/>
      <c r="CN134" s="885"/>
      <c r="CO134" s="885"/>
      <c r="CP134" s="885"/>
      <c r="CQ134" s="885"/>
      <c r="CR134" s="885"/>
      <c r="CS134" s="885"/>
      <c r="CT134" s="885"/>
      <c r="CU134" s="885"/>
      <c r="CV134" s="885"/>
      <c r="CW134" s="885"/>
      <c r="CX134" s="885"/>
      <c r="CY134" s="885"/>
      <c r="CZ134" s="885"/>
      <c r="DA134" s="885"/>
      <c r="DB134" s="885"/>
      <c r="DC134" s="885"/>
      <c r="DD134" s="885"/>
      <c r="DE134" s="885"/>
      <c r="DF134" s="885"/>
      <c r="DG134" s="885"/>
      <c r="DH134" s="885"/>
      <c r="DI134" s="885"/>
      <c r="DJ134" s="885"/>
      <c r="DK134" s="885"/>
      <c r="DL134" s="885"/>
      <c r="DM134" s="885"/>
      <c r="DN134" s="885"/>
      <c r="DO134" s="885"/>
      <c r="DP134" s="885"/>
      <c r="DQ134" s="885"/>
      <c r="DR134" s="885"/>
      <c r="DS134" s="885"/>
      <c r="DT134" s="885"/>
      <c r="DU134" s="885"/>
      <c r="DV134" s="885"/>
      <c r="DW134" s="885"/>
      <c r="DX134" s="885"/>
      <c r="DY134" s="885"/>
      <c r="DZ134" s="885"/>
      <c r="EA134" s="885"/>
      <c r="EB134" s="885"/>
      <c r="EC134" s="885"/>
      <c r="ED134" s="885"/>
      <c r="EE134" s="885"/>
      <c r="EF134" s="885"/>
      <c r="EG134" s="885"/>
      <c r="EH134" s="885"/>
      <c r="EI134" s="885"/>
      <c r="EJ134" s="885"/>
      <c r="EK134" s="885"/>
      <c r="EL134" s="885"/>
      <c r="EM134" s="885"/>
      <c r="EN134" s="885"/>
      <c r="EO134" s="885"/>
      <c r="EP134" s="885"/>
      <c r="EQ134" s="885"/>
      <c r="ER134" s="885"/>
      <c r="ES134" s="885"/>
      <c r="ET134" s="885"/>
      <c r="EU134" s="885"/>
      <c r="EV134" s="885"/>
      <c r="EW134" s="885"/>
      <c r="EX134" s="885"/>
      <c r="EY134" s="885"/>
      <c r="EZ134" s="885"/>
      <c r="FA134" s="885"/>
      <c r="FB134" s="885"/>
      <c r="FC134" s="885"/>
      <c r="FD134" s="885"/>
      <c r="FE134" s="885"/>
      <c r="FF134" s="885"/>
      <c r="FG134" s="885"/>
      <c r="FH134" s="885"/>
      <c r="FI134" s="885"/>
      <c r="FJ134" s="885"/>
      <c r="FK134" s="885"/>
      <c r="FL134" s="885"/>
      <c r="FM134" s="885"/>
      <c r="FN134" s="885"/>
      <c r="FO134" s="885"/>
      <c r="FP134" s="885"/>
      <c r="FQ134" s="885"/>
      <c r="FR134" s="885"/>
      <c r="FS134" s="885"/>
      <c r="FT134" s="885"/>
      <c r="FU134" s="885"/>
      <c r="FV134" s="885"/>
      <c r="FW134" s="885"/>
    </row>
    <row r="135" spans="2:179" x14ac:dyDescent="0.25">
      <c r="B135" s="773"/>
      <c r="C135" s="773"/>
      <c r="D135" s="886"/>
      <c r="E135" s="773"/>
      <c r="F135" s="773"/>
      <c r="G135" s="773"/>
      <c r="H135" s="773"/>
      <c r="I135" s="773"/>
      <c r="J135" s="887"/>
      <c r="K135" s="773"/>
      <c r="L135" s="773"/>
      <c r="M135" s="773"/>
      <c r="N135" s="773"/>
      <c r="O135" s="888"/>
      <c r="P135" s="888"/>
      <c r="Q135" s="888"/>
      <c r="R135" s="888"/>
      <c r="S135" s="773"/>
      <c r="T135" s="773"/>
      <c r="U135" s="889"/>
      <c r="V135" s="773"/>
      <c r="W135" s="773"/>
      <c r="X135" s="773"/>
      <c r="Y135" s="885"/>
      <c r="Z135" s="885"/>
      <c r="AA135" s="885"/>
      <c r="AB135" s="885"/>
      <c r="AC135" s="885"/>
      <c r="AD135" s="885"/>
      <c r="AE135" s="885"/>
      <c r="AF135" s="885"/>
      <c r="AG135" s="885"/>
      <c r="AH135" s="885"/>
      <c r="AI135" s="885"/>
      <c r="AJ135" s="885"/>
      <c r="AK135" s="885"/>
      <c r="AL135" s="885"/>
      <c r="AM135" s="885"/>
      <c r="AN135" s="885"/>
      <c r="AO135" s="885"/>
      <c r="AP135" s="885"/>
      <c r="AQ135" s="885"/>
      <c r="AR135" s="885"/>
      <c r="AS135" s="885"/>
      <c r="AT135" s="885"/>
      <c r="AU135" s="885"/>
      <c r="AV135" s="885"/>
      <c r="AW135" s="885"/>
      <c r="AX135" s="885"/>
      <c r="AY135" s="885"/>
      <c r="AZ135" s="885"/>
      <c r="BA135" s="885"/>
      <c r="BB135" s="885"/>
      <c r="BC135" s="885"/>
      <c r="BD135" s="885"/>
      <c r="BE135" s="885"/>
      <c r="BF135" s="885"/>
      <c r="BG135" s="885"/>
      <c r="BH135" s="885"/>
      <c r="BI135" s="885"/>
      <c r="BJ135" s="885"/>
      <c r="BK135" s="885"/>
      <c r="BL135" s="885"/>
      <c r="BM135" s="885"/>
      <c r="BN135" s="885"/>
      <c r="BO135" s="885"/>
      <c r="BP135" s="885"/>
      <c r="BQ135" s="885"/>
      <c r="BR135" s="885"/>
      <c r="BS135" s="885"/>
      <c r="BT135" s="885"/>
      <c r="BU135" s="885"/>
      <c r="BV135" s="885"/>
      <c r="BW135" s="885"/>
      <c r="BX135" s="885"/>
      <c r="BY135" s="885"/>
      <c r="BZ135" s="885"/>
      <c r="CA135" s="885"/>
      <c r="CB135" s="885"/>
      <c r="CC135" s="885"/>
      <c r="CD135" s="885"/>
      <c r="CE135" s="885"/>
      <c r="CF135" s="885"/>
      <c r="CG135" s="885"/>
      <c r="CH135" s="885"/>
      <c r="CI135" s="885"/>
      <c r="CJ135" s="885"/>
      <c r="CK135" s="885"/>
      <c r="CL135" s="885"/>
      <c r="CM135" s="885"/>
      <c r="CN135" s="885"/>
      <c r="CO135" s="885"/>
      <c r="CP135" s="885"/>
      <c r="CQ135" s="885"/>
      <c r="CR135" s="885"/>
      <c r="CS135" s="885"/>
      <c r="CT135" s="885"/>
      <c r="CU135" s="885"/>
      <c r="CV135" s="885"/>
      <c r="CW135" s="885"/>
      <c r="CX135" s="885"/>
      <c r="CY135" s="885"/>
      <c r="CZ135" s="885"/>
      <c r="DA135" s="885"/>
      <c r="DB135" s="885"/>
      <c r="DC135" s="885"/>
      <c r="DD135" s="885"/>
      <c r="DE135" s="885"/>
      <c r="DF135" s="885"/>
      <c r="DG135" s="885"/>
      <c r="DH135" s="885"/>
      <c r="DI135" s="885"/>
      <c r="DJ135" s="885"/>
      <c r="DK135" s="885"/>
      <c r="DL135" s="885"/>
      <c r="DM135" s="885"/>
      <c r="DN135" s="885"/>
      <c r="DO135" s="885"/>
      <c r="DP135" s="885"/>
      <c r="DQ135" s="885"/>
      <c r="DR135" s="885"/>
      <c r="DS135" s="885"/>
      <c r="DT135" s="885"/>
      <c r="DU135" s="885"/>
      <c r="DV135" s="885"/>
      <c r="DW135" s="885"/>
      <c r="DX135" s="885"/>
      <c r="DY135" s="885"/>
      <c r="DZ135" s="885"/>
      <c r="EA135" s="885"/>
      <c r="EB135" s="885"/>
      <c r="EC135" s="885"/>
      <c r="ED135" s="885"/>
      <c r="EE135" s="885"/>
      <c r="EF135" s="885"/>
      <c r="EG135" s="885"/>
      <c r="EH135" s="885"/>
      <c r="EI135" s="885"/>
      <c r="EJ135" s="885"/>
      <c r="EK135" s="885"/>
      <c r="EL135" s="885"/>
      <c r="EM135" s="885"/>
      <c r="EN135" s="885"/>
      <c r="EO135" s="885"/>
      <c r="EP135" s="885"/>
      <c r="EQ135" s="885"/>
      <c r="ER135" s="885"/>
      <c r="ES135" s="885"/>
      <c r="ET135" s="885"/>
      <c r="EU135" s="885"/>
      <c r="EV135" s="885"/>
      <c r="EW135" s="885"/>
      <c r="EX135" s="885"/>
      <c r="EY135" s="885"/>
      <c r="EZ135" s="885"/>
      <c r="FA135" s="885"/>
      <c r="FB135" s="885"/>
      <c r="FC135" s="885"/>
      <c r="FD135" s="885"/>
      <c r="FE135" s="885"/>
      <c r="FF135" s="885"/>
      <c r="FG135" s="885"/>
      <c r="FH135" s="885"/>
      <c r="FI135" s="885"/>
      <c r="FJ135" s="885"/>
      <c r="FK135" s="885"/>
      <c r="FL135" s="885"/>
      <c r="FM135" s="885"/>
      <c r="FN135" s="885"/>
      <c r="FO135" s="885"/>
      <c r="FP135" s="885"/>
      <c r="FQ135" s="885"/>
      <c r="FR135" s="885"/>
      <c r="FS135" s="885"/>
      <c r="FT135" s="885"/>
      <c r="FU135" s="885"/>
      <c r="FV135" s="885"/>
      <c r="FW135" s="885"/>
    </row>
    <row r="136" spans="2:179" x14ac:dyDescent="0.25">
      <c r="B136" s="773"/>
      <c r="C136" s="773"/>
      <c r="D136" s="886"/>
      <c r="E136" s="773"/>
      <c r="F136" s="773"/>
      <c r="G136" s="773"/>
      <c r="H136" s="773"/>
      <c r="I136" s="773"/>
      <c r="J136" s="887"/>
      <c r="K136" s="773"/>
      <c r="L136" s="773"/>
      <c r="M136" s="773"/>
      <c r="N136" s="773"/>
      <c r="O136" s="888"/>
      <c r="P136" s="888"/>
      <c r="Q136" s="888"/>
      <c r="R136" s="888"/>
      <c r="S136" s="773"/>
      <c r="T136" s="773"/>
      <c r="U136" s="889"/>
      <c r="V136" s="773"/>
      <c r="W136" s="773"/>
      <c r="X136" s="773"/>
      <c r="Y136" s="885"/>
      <c r="Z136" s="885"/>
      <c r="AA136" s="885"/>
      <c r="AB136" s="885"/>
      <c r="AC136" s="885"/>
      <c r="AD136" s="885"/>
      <c r="AE136" s="885"/>
      <c r="AF136" s="885"/>
      <c r="AG136" s="885"/>
      <c r="AH136" s="885"/>
      <c r="AI136" s="885"/>
      <c r="AJ136" s="885"/>
      <c r="AK136" s="885"/>
      <c r="AL136" s="885"/>
      <c r="AM136" s="885"/>
      <c r="AN136" s="885"/>
      <c r="AO136" s="885"/>
      <c r="AP136" s="885"/>
      <c r="AQ136" s="885"/>
      <c r="AR136" s="885"/>
      <c r="AS136" s="885"/>
      <c r="AT136" s="885"/>
      <c r="AU136" s="885"/>
      <c r="AV136" s="885"/>
      <c r="AW136" s="885"/>
      <c r="AX136" s="885"/>
      <c r="AY136" s="885"/>
      <c r="AZ136" s="885"/>
      <c r="BA136" s="885"/>
      <c r="BB136" s="885"/>
      <c r="BC136" s="885"/>
      <c r="BD136" s="885"/>
      <c r="BE136" s="885"/>
      <c r="BF136" s="885"/>
      <c r="BG136" s="885"/>
      <c r="BH136" s="885"/>
      <c r="BI136" s="885"/>
      <c r="BJ136" s="885"/>
      <c r="BK136" s="885"/>
      <c r="BL136" s="885"/>
      <c r="BM136" s="885"/>
      <c r="BN136" s="885"/>
      <c r="BO136" s="885"/>
      <c r="BP136" s="885"/>
      <c r="BQ136" s="885"/>
      <c r="BR136" s="885"/>
      <c r="BS136" s="885"/>
      <c r="BT136" s="885"/>
      <c r="BU136" s="885"/>
      <c r="BV136" s="885"/>
      <c r="BW136" s="885"/>
      <c r="BX136" s="885"/>
      <c r="BY136" s="885"/>
      <c r="BZ136" s="885"/>
      <c r="CA136" s="885"/>
      <c r="CB136" s="885"/>
      <c r="CC136" s="885"/>
      <c r="CD136" s="885"/>
      <c r="CE136" s="885"/>
      <c r="CF136" s="885"/>
      <c r="CG136" s="885"/>
      <c r="CH136" s="885"/>
      <c r="CI136" s="885"/>
      <c r="CJ136" s="885"/>
      <c r="CK136" s="885"/>
      <c r="CL136" s="885"/>
      <c r="CM136" s="885"/>
      <c r="CN136" s="885"/>
      <c r="CO136" s="885"/>
      <c r="CP136" s="885"/>
      <c r="CQ136" s="885"/>
      <c r="CR136" s="885"/>
      <c r="CS136" s="885"/>
      <c r="CT136" s="885"/>
      <c r="CU136" s="885"/>
      <c r="CV136" s="885"/>
      <c r="CW136" s="885"/>
      <c r="CX136" s="885"/>
      <c r="CY136" s="885"/>
      <c r="CZ136" s="885"/>
      <c r="DA136" s="885"/>
      <c r="DB136" s="885"/>
      <c r="DC136" s="885"/>
      <c r="DD136" s="885"/>
      <c r="DE136" s="885"/>
      <c r="DF136" s="885"/>
      <c r="DG136" s="885"/>
      <c r="DH136" s="885"/>
      <c r="DI136" s="885"/>
      <c r="DJ136" s="885"/>
      <c r="DK136" s="885"/>
      <c r="DL136" s="885"/>
      <c r="DM136" s="885"/>
      <c r="DN136" s="885"/>
      <c r="DO136" s="885"/>
      <c r="DP136" s="885"/>
      <c r="DQ136" s="885"/>
      <c r="DR136" s="885"/>
      <c r="DS136" s="885"/>
      <c r="DT136" s="885"/>
      <c r="DU136" s="885"/>
      <c r="DV136" s="885"/>
      <c r="DW136" s="885"/>
      <c r="DX136" s="885"/>
      <c r="DY136" s="885"/>
      <c r="DZ136" s="885"/>
      <c r="EA136" s="885"/>
      <c r="EB136" s="885"/>
      <c r="EC136" s="885"/>
      <c r="ED136" s="885"/>
      <c r="EE136" s="885"/>
      <c r="EF136" s="885"/>
      <c r="EG136" s="885"/>
      <c r="EH136" s="885"/>
      <c r="EI136" s="885"/>
      <c r="EJ136" s="885"/>
      <c r="EK136" s="885"/>
      <c r="EL136" s="885"/>
      <c r="EM136" s="885"/>
      <c r="EN136" s="885"/>
      <c r="EO136" s="885"/>
      <c r="EP136" s="885"/>
      <c r="EQ136" s="885"/>
      <c r="ER136" s="885"/>
      <c r="ES136" s="885"/>
      <c r="ET136" s="885"/>
      <c r="EU136" s="885"/>
      <c r="EV136" s="885"/>
      <c r="EW136" s="885"/>
      <c r="EX136" s="885"/>
      <c r="EY136" s="885"/>
      <c r="EZ136" s="885"/>
      <c r="FA136" s="885"/>
      <c r="FB136" s="885"/>
      <c r="FC136" s="885"/>
      <c r="FD136" s="885"/>
      <c r="FE136" s="885"/>
      <c r="FF136" s="885"/>
      <c r="FG136" s="885"/>
      <c r="FH136" s="885"/>
      <c r="FI136" s="885"/>
      <c r="FJ136" s="885"/>
      <c r="FK136" s="885"/>
      <c r="FL136" s="885"/>
      <c r="FM136" s="885"/>
      <c r="FN136" s="885"/>
      <c r="FO136" s="885"/>
      <c r="FP136" s="885"/>
      <c r="FQ136" s="885"/>
      <c r="FR136" s="885"/>
      <c r="FS136" s="885"/>
      <c r="FT136" s="885"/>
      <c r="FU136" s="885"/>
      <c r="FV136" s="885"/>
      <c r="FW136" s="885"/>
    </row>
    <row r="137" spans="2:179" x14ac:dyDescent="0.25">
      <c r="B137" s="773"/>
      <c r="C137" s="773"/>
      <c r="D137" s="886"/>
      <c r="E137" s="773"/>
      <c r="F137" s="773"/>
      <c r="G137" s="773"/>
      <c r="H137" s="773"/>
      <c r="I137" s="773"/>
      <c r="J137" s="887"/>
      <c r="K137" s="773"/>
      <c r="L137" s="773"/>
      <c r="M137" s="773"/>
      <c r="N137" s="773"/>
      <c r="O137" s="888"/>
      <c r="P137" s="888"/>
      <c r="Q137" s="888"/>
      <c r="R137" s="888"/>
      <c r="S137" s="773"/>
      <c r="T137" s="773"/>
      <c r="U137" s="889"/>
      <c r="V137" s="773"/>
      <c r="W137" s="773"/>
      <c r="X137" s="773"/>
      <c r="Y137" s="885"/>
      <c r="Z137" s="885"/>
      <c r="AA137" s="885"/>
      <c r="AB137" s="885"/>
      <c r="AC137" s="885"/>
      <c r="AD137" s="885"/>
      <c r="AE137" s="885"/>
      <c r="AF137" s="885"/>
      <c r="AG137" s="885"/>
      <c r="AH137" s="885"/>
      <c r="AI137" s="885"/>
      <c r="AJ137" s="885"/>
      <c r="AK137" s="885"/>
      <c r="AL137" s="885"/>
      <c r="AM137" s="885"/>
      <c r="AN137" s="885"/>
      <c r="AO137" s="885"/>
      <c r="AP137" s="885"/>
      <c r="AQ137" s="885"/>
      <c r="AR137" s="885"/>
      <c r="AS137" s="885"/>
      <c r="AT137" s="885"/>
      <c r="AU137" s="885"/>
      <c r="AV137" s="885"/>
      <c r="AW137" s="885"/>
      <c r="AX137" s="885"/>
      <c r="AY137" s="885"/>
      <c r="AZ137" s="885"/>
      <c r="BA137" s="885"/>
      <c r="BB137" s="885"/>
      <c r="BC137" s="885"/>
      <c r="BD137" s="885"/>
      <c r="BE137" s="885"/>
      <c r="BF137" s="885"/>
      <c r="BG137" s="885"/>
      <c r="BH137" s="885"/>
      <c r="BI137" s="885"/>
      <c r="BJ137" s="885"/>
      <c r="BK137" s="885"/>
      <c r="BL137" s="885"/>
      <c r="BM137" s="885"/>
      <c r="BN137" s="885"/>
      <c r="BO137" s="885"/>
      <c r="BP137" s="885"/>
      <c r="BQ137" s="885"/>
      <c r="BR137" s="885"/>
      <c r="BS137" s="885"/>
      <c r="BT137" s="885"/>
      <c r="BU137" s="885"/>
      <c r="BV137" s="885"/>
      <c r="BW137" s="885"/>
      <c r="BX137" s="885"/>
      <c r="BY137" s="885"/>
      <c r="BZ137" s="885"/>
      <c r="CA137" s="885"/>
      <c r="CB137" s="885"/>
      <c r="CC137" s="885"/>
      <c r="CD137" s="885"/>
      <c r="CE137" s="885"/>
      <c r="CF137" s="885"/>
      <c r="CG137" s="885"/>
      <c r="CH137" s="885"/>
      <c r="CI137" s="885"/>
      <c r="CJ137" s="885"/>
      <c r="CK137" s="885"/>
      <c r="CL137" s="885"/>
      <c r="CM137" s="885"/>
      <c r="CN137" s="885"/>
      <c r="CO137" s="885"/>
      <c r="CP137" s="885"/>
      <c r="CQ137" s="885"/>
      <c r="CR137" s="885"/>
      <c r="CS137" s="885"/>
      <c r="CT137" s="885"/>
      <c r="CU137" s="885"/>
      <c r="CV137" s="885"/>
      <c r="CW137" s="885"/>
      <c r="CX137" s="885"/>
      <c r="CY137" s="885"/>
      <c r="CZ137" s="885"/>
      <c r="DA137" s="885"/>
      <c r="DB137" s="885"/>
      <c r="DC137" s="885"/>
      <c r="DD137" s="885"/>
      <c r="DE137" s="885"/>
      <c r="DF137" s="885"/>
      <c r="DG137" s="885"/>
      <c r="DH137" s="885"/>
      <c r="DI137" s="885"/>
      <c r="DJ137" s="885"/>
      <c r="DK137" s="885"/>
      <c r="DL137" s="885"/>
      <c r="DM137" s="885"/>
      <c r="DN137" s="885"/>
      <c r="DO137" s="885"/>
      <c r="DP137" s="885"/>
      <c r="DQ137" s="885"/>
      <c r="DR137" s="885"/>
      <c r="DS137" s="885"/>
      <c r="DT137" s="885"/>
      <c r="DU137" s="885"/>
      <c r="DV137" s="885"/>
      <c r="DW137" s="885"/>
      <c r="DX137" s="885"/>
      <c r="DY137" s="885"/>
      <c r="DZ137" s="885"/>
      <c r="EA137" s="885"/>
      <c r="EB137" s="885"/>
      <c r="EC137" s="885"/>
      <c r="ED137" s="885"/>
      <c r="EE137" s="885"/>
      <c r="EF137" s="885"/>
      <c r="EG137" s="885"/>
      <c r="EH137" s="885"/>
      <c r="EI137" s="885"/>
      <c r="EJ137" s="885"/>
      <c r="EK137" s="885"/>
      <c r="EL137" s="885"/>
      <c r="EM137" s="885"/>
      <c r="EN137" s="885"/>
      <c r="EO137" s="885"/>
      <c r="EP137" s="885"/>
      <c r="EQ137" s="885"/>
      <c r="ER137" s="885"/>
      <c r="ES137" s="885"/>
      <c r="ET137" s="885"/>
      <c r="EU137" s="885"/>
      <c r="EV137" s="885"/>
      <c r="EW137" s="885"/>
      <c r="EX137" s="885"/>
      <c r="EY137" s="885"/>
      <c r="EZ137" s="885"/>
      <c r="FA137" s="885"/>
      <c r="FB137" s="885"/>
      <c r="FC137" s="885"/>
      <c r="FD137" s="885"/>
      <c r="FE137" s="885"/>
      <c r="FF137" s="885"/>
      <c r="FG137" s="885"/>
      <c r="FH137" s="885"/>
      <c r="FI137" s="885"/>
      <c r="FJ137" s="885"/>
      <c r="FK137" s="885"/>
      <c r="FL137" s="885"/>
      <c r="FM137" s="885"/>
      <c r="FN137" s="885"/>
      <c r="FO137" s="885"/>
      <c r="FP137" s="885"/>
      <c r="FQ137" s="885"/>
      <c r="FR137" s="885"/>
      <c r="FS137" s="885"/>
      <c r="FT137" s="885"/>
      <c r="FU137" s="885"/>
      <c r="FV137" s="885"/>
      <c r="FW137" s="885"/>
    </row>
    <row r="138" spans="2:179" x14ac:dyDescent="0.25">
      <c r="B138" s="773"/>
      <c r="C138" s="773"/>
      <c r="D138" s="886"/>
      <c r="E138" s="773"/>
      <c r="F138" s="773"/>
      <c r="G138" s="773"/>
      <c r="H138" s="773"/>
      <c r="I138" s="773"/>
      <c r="J138" s="887"/>
      <c r="K138" s="773"/>
      <c r="L138" s="773"/>
      <c r="M138" s="773"/>
      <c r="N138" s="773"/>
      <c r="O138" s="888"/>
      <c r="P138" s="888"/>
      <c r="Q138" s="888"/>
      <c r="R138" s="888"/>
      <c r="S138" s="773"/>
      <c r="T138" s="773"/>
      <c r="U138" s="889"/>
      <c r="V138" s="773"/>
      <c r="W138" s="773"/>
      <c r="X138" s="773"/>
      <c r="Y138" s="885"/>
      <c r="Z138" s="885"/>
      <c r="AA138" s="885"/>
      <c r="AB138" s="885"/>
      <c r="AC138" s="885"/>
      <c r="AD138" s="885"/>
      <c r="AE138" s="885"/>
      <c r="AF138" s="885"/>
      <c r="AG138" s="885"/>
      <c r="AH138" s="885"/>
      <c r="AI138" s="885"/>
      <c r="AJ138" s="885"/>
      <c r="AK138" s="885"/>
      <c r="AL138" s="885"/>
      <c r="AM138" s="885"/>
      <c r="AN138" s="885"/>
      <c r="AO138" s="885"/>
      <c r="AP138" s="885"/>
      <c r="AQ138" s="885"/>
      <c r="AR138" s="885"/>
      <c r="AS138" s="885"/>
      <c r="AT138" s="885"/>
      <c r="AU138" s="885"/>
      <c r="AV138" s="885"/>
      <c r="AW138" s="885"/>
      <c r="AX138" s="885"/>
      <c r="AY138" s="885"/>
      <c r="AZ138" s="885"/>
      <c r="BA138" s="885"/>
      <c r="BB138" s="885"/>
      <c r="BC138" s="885"/>
      <c r="BD138" s="885"/>
      <c r="BE138" s="885"/>
      <c r="BF138" s="885"/>
      <c r="BG138" s="885"/>
      <c r="BH138" s="885"/>
      <c r="BI138" s="885"/>
      <c r="BJ138" s="885"/>
      <c r="BK138" s="885"/>
      <c r="BL138" s="885"/>
      <c r="BM138" s="885"/>
      <c r="BN138" s="885"/>
      <c r="BO138" s="885"/>
      <c r="BP138" s="885"/>
      <c r="BQ138" s="885"/>
      <c r="BR138" s="885"/>
      <c r="BS138" s="885"/>
      <c r="BT138" s="885"/>
      <c r="BU138" s="885"/>
      <c r="BV138" s="885"/>
      <c r="BW138" s="885"/>
      <c r="BX138" s="885"/>
      <c r="BY138" s="885"/>
      <c r="BZ138" s="885"/>
      <c r="CA138" s="885"/>
      <c r="CB138" s="885"/>
      <c r="CC138" s="885"/>
      <c r="CD138" s="885"/>
      <c r="CE138" s="885"/>
      <c r="CF138" s="885"/>
      <c r="CG138" s="885"/>
      <c r="CH138" s="885"/>
      <c r="CI138" s="885"/>
      <c r="CJ138" s="885"/>
      <c r="CK138" s="885"/>
      <c r="CL138" s="885"/>
      <c r="CM138" s="885"/>
      <c r="CN138" s="885"/>
      <c r="CO138" s="885"/>
      <c r="CP138" s="885"/>
      <c r="CQ138" s="885"/>
      <c r="CR138" s="885"/>
      <c r="CS138" s="885"/>
      <c r="CT138" s="885"/>
      <c r="CU138" s="885"/>
      <c r="CV138" s="885"/>
      <c r="CW138" s="885"/>
      <c r="CX138" s="885"/>
      <c r="CY138" s="885"/>
      <c r="CZ138" s="885"/>
      <c r="DA138" s="885"/>
      <c r="DB138" s="885"/>
      <c r="DC138" s="885"/>
      <c r="DD138" s="885"/>
      <c r="DE138" s="885"/>
      <c r="DF138" s="885"/>
      <c r="DG138" s="885"/>
      <c r="DH138" s="885"/>
      <c r="DI138" s="885"/>
      <c r="DJ138" s="885"/>
      <c r="DK138" s="885"/>
      <c r="DL138" s="885"/>
      <c r="DM138" s="885"/>
      <c r="DN138" s="885"/>
      <c r="DO138" s="885"/>
      <c r="DP138" s="885"/>
      <c r="DQ138" s="885"/>
      <c r="DR138" s="885"/>
      <c r="DS138" s="885"/>
      <c r="DT138" s="885"/>
      <c r="DU138" s="885"/>
      <c r="DV138" s="885"/>
      <c r="DW138" s="885"/>
      <c r="DX138" s="885"/>
      <c r="DY138" s="885"/>
      <c r="DZ138" s="885"/>
      <c r="EA138" s="885"/>
      <c r="EB138" s="885"/>
      <c r="EC138" s="885"/>
      <c r="ED138" s="885"/>
      <c r="EE138" s="885"/>
      <c r="EF138" s="885"/>
      <c r="EG138" s="885"/>
      <c r="EH138" s="885"/>
      <c r="EI138" s="885"/>
      <c r="EJ138" s="885"/>
      <c r="EK138" s="885"/>
      <c r="EL138" s="885"/>
      <c r="EM138" s="885"/>
      <c r="EN138" s="885"/>
      <c r="EO138" s="885"/>
      <c r="EP138" s="885"/>
      <c r="EQ138" s="885"/>
      <c r="ER138" s="885"/>
      <c r="ES138" s="885"/>
      <c r="ET138" s="885"/>
      <c r="EU138" s="885"/>
      <c r="EV138" s="885"/>
      <c r="EW138" s="885"/>
      <c r="EX138" s="885"/>
      <c r="EY138" s="885"/>
      <c r="EZ138" s="885"/>
      <c r="FA138" s="885"/>
      <c r="FB138" s="885"/>
      <c r="FC138" s="885"/>
      <c r="FD138" s="885"/>
      <c r="FE138" s="885"/>
      <c r="FF138" s="885"/>
      <c r="FG138" s="885"/>
      <c r="FH138" s="885"/>
      <c r="FI138" s="885"/>
      <c r="FJ138" s="885"/>
      <c r="FK138" s="885"/>
      <c r="FL138" s="885"/>
      <c r="FM138" s="885"/>
      <c r="FN138" s="885"/>
      <c r="FO138" s="885"/>
      <c r="FP138" s="885"/>
      <c r="FQ138" s="885"/>
      <c r="FR138" s="885"/>
      <c r="FS138" s="885"/>
      <c r="FT138" s="885"/>
      <c r="FU138" s="885"/>
      <c r="FV138" s="885"/>
      <c r="FW138" s="885"/>
    </row>
    <row r="139" spans="2:179" x14ac:dyDescent="0.25">
      <c r="B139" s="773"/>
      <c r="C139" s="773"/>
      <c r="D139" s="886"/>
      <c r="E139" s="773"/>
      <c r="F139" s="773"/>
      <c r="G139" s="773"/>
      <c r="H139" s="773"/>
      <c r="I139" s="773"/>
      <c r="J139" s="887"/>
      <c r="K139" s="773"/>
      <c r="L139" s="773"/>
      <c r="M139" s="773"/>
      <c r="N139" s="773"/>
      <c r="O139" s="888"/>
      <c r="P139" s="888"/>
      <c r="Q139" s="888"/>
      <c r="R139" s="888"/>
      <c r="S139" s="773"/>
      <c r="T139" s="773"/>
      <c r="U139" s="889"/>
      <c r="V139" s="773"/>
      <c r="W139" s="773"/>
      <c r="X139" s="773"/>
      <c r="Y139" s="885"/>
      <c r="Z139" s="885"/>
      <c r="AA139" s="885"/>
      <c r="AB139" s="885"/>
      <c r="AC139" s="885"/>
      <c r="AD139" s="885"/>
      <c r="AE139" s="885"/>
      <c r="AF139" s="885"/>
      <c r="AG139" s="885"/>
      <c r="AH139" s="885"/>
      <c r="AI139" s="885"/>
      <c r="AJ139" s="885"/>
      <c r="AK139" s="885"/>
      <c r="AL139" s="885"/>
      <c r="AM139" s="885"/>
      <c r="AN139" s="885"/>
      <c r="AO139" s="885"/>
      <c r="AP139" s="885"/>
      <c r="AQ139" s="885"/>
      <c r="AR139" s="885"/>
      <c r="AS139" s="885"/>
      <c r="AT139" s="885"/>
      <c r="AU139" s="885"/>
      <c r="AV139" s="885"/>
      <c r="AW139" s="885"/>
      <c r="AX139" s="885"/>
      <c r="AY139" s="885"/>
      <c r="AZ139" s="885"/>
      <c r="BA139" s="885"/>
      <c r="BB139" s="885"/>
      <c r="BC139" s="885"/>
      <c r="BD139" s="885"/>
      <c r="BE139" s="885"/>
      <c r="BF139" s="885"/>
      <c r="BG139" s="885"/>
      <c r="BH139" s="885"/>
      <c r="BI139" s="885"/>
      <c r="BJ139" s="885"/>
      <c r="BK139" s="885"/>
      <c r="BL139" s="885"/>
      <c r="BM139" s="885"/>
      <c r="BN139" s="885"/>
      <c r="BO139" s="885"/>
      <c r="BP139" s="885"/>
      <c r="BQ139" s="885"/>
      <c r="BR139" s="885"/>
      <c r="BS139" s="885"/>
      <c r="BT139" s="885"/>
      <c r="BU139" s="885"/>
      <c r="BV139" s="885"/>
      <c r="BW139" s="885"/>
      <c r="BX139" s="885"/>
      <c r="BY139" s="885"/>
      <c r="BZ139" s="885"/>
      <c r="CA139" s="885"/>
      <c r="CB139" s="885"/>
      <c r="CC139" s="885"/>
      <c r="CD139" s="885"/>
      <c r="CE139" s="885"/>
      <c r="CF139" s="885"/>
      <c r="CG139" s="885"/>
      <c r="CH139" s="885"/>
      <c r="CI139" s="885"/>
      <c r="CJ139" s="885"/>
      <c r="CK139" s="885"/>
      <c r="CL139" s="885"/>
      <c r="CM139" s="885"/>
      <c r="CN139" s="885"/>
      <c r="CO139" s="885"/>
      <c r="CP139" s="885"/>
      <c r="CQ139" s="885"/>
      <c r="CR139" s="885"/>
      <c r="CS139" s="885"/>
      <c r="CT139" s="885"/>
      <c r="CU139" s="885"/>
      <c r="CV139" s="885"/>
      <c r="CW139" s="885"/>
      <c r="CX139" s="885"/>
      <c r="CY139" s="885"/>
      <c r="CZ139" s="885"/>
      <c r="DA139" s="885"/>
      <c r="DB139" s="885"/>
      <c r="DC139" s="885"/>
      <c r="DD139" s="885"/>
      <c r="DE139" s="885"/>
      <c r="DF139" s="885"/>
      <c r="DG139" s="885"/>
      <c r="DH139" s="885"/>
      <c r="DI139" s="885"/>
      <c r="DJ139" s="885"/>
      <c r="DK139" s="885"/>
      <c r="DL139" s="885"/>
      <c r="DM139" s="885"/>
      <c r="DN139" s="885"/>
      <c r="DO139" s="885"/>
      <c r="DP139" s="885"/>
      <c r="DQ139" s="885"/>
      <c r="DR139" s="885"/>
      <c r="DS139" s="885"/>
      <c r="DT139" s="885"/>
      <c r="DU139" s="885"/>
      <c r="DV139" s="885"/>
      <c r="DW139" s="885"/>
      <c r="DX139" s="885"/>
      <c r="DY139" s="885"/>
      <c r="DZ139" s="885"/>
      <c r="EA139" s="885"/>
      <c r="EB139" s="885"/>
      <c r="EC139" s="885"/>
      <c r="ED139" s="885"/>
      <c r="EE139" s="885"/>
      <c r="EF139" s="885"/>
      <c r="EG139" s="885"/>
      <c r="EH139" s="885"/>
      <c r="EI139" s="885"/>
      <c r="EJ139" s="885"/>
      <c r="EK139" s="885"/>
      <c r="EL139" s="885"/>
      <c r="EM139" s="885"/>
      <c r="EN139" s="885"/>
      <c r="EO139" s="885"/>
      <c r="EP139" s="885"/>
      <c r="EQ139" s="885"/>
      <c r="ER139" s="885"/>
      <c r="ES139" s="885"/>
      <c r="ET139" s="885"/>
      <c r="EU139" s="885"/>
      <c r="EV139" s="885"/>
      <c r="EW139" s="885"/>
      <c r="EX139" s="885"/>
      <c r="EY139" s="885"/>
      <c r="EZ139" s="885"/>
      <c r="FA139" s="885"/>
      <c r="FB139" s="885"/>
      <c r="FC139" s="885"/>
      <c r="FD139" s="885"/>
      <c r="FE139" s="885"/>
      <c r="FF139" s="885"/>
      <c r="FG139" s="885"/>
      <c r="FH139" s="885"/>
      <c r="FI139" s="885"/>
      <c r="FJ139" s="885"/>
      <c r="FK139" s="885"/>
      <c r="FL139" s="885"/>
      <c r="FM139" s="885"/>
      <c r="FN139" s="885"/>
      <c r="FO139" s="885"/>
      <c r="FP139" s="885"/>
      <c r="FQ139" s="885"/>
      <c r="FR139" s="885"/>
      <c r="FS139" s="885"/>
      <c r="FT139" s="885"/>
      <c r="FU139" s="885"/>
      <c r="FV139" s="885"/>
      <c r="FW139" s="885"/>
    </row>
    <row r="140" spans="2:179" x14ac:dyDescent="0.25">
      <c r="B140" s="773"/>
      <c r="C140" s="773"/>
      <c r="D140" s="886"/>
      <c r="E140" s="773"/>
      <c r="F140" s="773"/>
      <c r="G140" s="773"/>
      <c r="H140" s="773"/>
      <c r="I140" s="773"/>
      <c r="J140" s="887"/>
      <c r="K140" s="773"/>
      <c r="L140" s="773"/>
      <c r="M140" s="773"/>
      <c r="N140" s="773"/>
      <c r="O140" s="888"/>
      <c r="P140" s="888"/>
      <c r="Q140" s="888"/>
      <c r="R140" s="888"/>
      <c r="S140" s="773"/>
      <c r="T140" s="773"/>
      <c r="U140" s="889"/>
      <c r="V140" s="773"/>
      <c r="W140" s="773"/>
      <c r="X140" s="773"/>
      <c r="Y140" s="885"/>
      <c r="Z140" s="885"/>
      <c r="AA140" s="885"/>
      <c r="AB140" s="885"/>
      <c r="AC140" s="885"/>
      <c r="AD140" s="885"/>
      <c r="AE140" s="885"/>
      <c r="AF140" s="885"/>
      <c r="AG140" s="885"/>
      <c r="AH140" s="885"/>
      <c r="AI140" s="885"/>
      <c r="AJ140" s="885"/>
      <c r="AK140" s="885"/>
      <c r="AL140" s="885"/>
      <c r="AM140" s="885"/>
      <c r="AN140" s="885"/>
      <c r="AO140" s="885"/>
      <c r="AP140" s="885"/>
      <c r="AQ140" s="885"/>
      <c r="AR140" s="885"/>
      <c r="AS140" s="885"/>
      <c r="AT140" s="885"/>
      <c r="AU140" s="885"/>
      <c r="AV140" s="885"/>
      <c r="AW140" s="885"/>
      <c r="AX140" s="885"/>
      <c r="AY140" s="885"/>
      <c r="AZ140" s="885"/>
      <c r="BA140" s="885"/>
      <c r="BB140" s="885"/>
      <c r="BC140" s="885"/>
      <c r="BD140" s="885"/>
      <c r="BE140" s="885"/>
      <c r="BF140" s="885"/>
      <c r="BG140" s="885"/>
      <c r="BH140" s="885"/>
      <c r="BI140" s="885"/>
      <c r="BJ140" s="885"/>
      <c r="BK140" s="885"/>
      <c r="BL140" s="885"/>
      <c r="BM140" s="885"/>
      <c r="BN140" s="885"/>
      <c r="BO140" s="885"/>
      <c r="BP140" s="885"/>
      <c r="BQ140" s="885"/>
      <c r="BR140" s="885"/>
      <c r="BS140" s="885"/>
      <c r="BT140" s="885"/>
      <c r="BU140" s="885"/>
      <c r="BV140" s="885"/>
      <c r="BW140" s="885"/>
      <c r="BX140" s="885"/>
      <c r="BY140" s="885"/>
      <c r="BZ140" s="885"/>
      <c r="CA140" s="885"/>
      <c r="CB140" s="885"/>
      <c r="CC140" s="885"/>
      <c r="CD140" s="885"/>
      <c r="CE140" s="885"/>
      <c r="CF140" s="885"/>
      <c r="CG140" s="885"/>
      <c r="CH140" s="885"/>
      <c r="CI140" s="885"/>
      <c r="CJ140" s="885"/>
      <c r="CK140" s="885"/>
      <c r="CL140" s="885"/>
      <c r="CM140" s="885"/>
      <c r="CN140" s="885"/>
      <c r="CO140" s="885"/>
      <c r="CP140" s="885"/>
      <c r="CQ140" s="885"/>
      <c r="CR140" s="885"/>
      <c r="CS140" s="885"/>
      <c r="CT140" s="885"/>
      <c r="CU140" s="885"/>
      <c r="CV140" s="885"/>
      <c r="CW140" s="885"/>
      <c r="CX140" s="885"/>
      <c r="CY140" s="885"/>
      <c r="CZ140" s="885"/>
      <c r="DA140" s="885"/>
      <c r="DB140" s="885"/>
      <c r="DC140" s="885"/>
      <c r="DD140" s="885"/>
      <c r="DE140" s="885"/>
      <c r="DF140" s="885"/>
      <c r="DG140" s="885"/>
      <c r="DH140" s="885"/>
      <c r="DI140" s="885"/>
      <c r="DJ140" s="885"/>
      <c r="DK140" s="885"/>
      <c r="DL140" s="885"/>
      <c r="DM140" s="885"/>
      <c r="DN140" s="885"/>
      <c r="DO140" s="885"/>
      <c r="DP140" s="885"/>
      <c r="DQ140" s="885"/>
      <c r="DR140" s="885"/>
      <c r="DS140" s="885"/>
      <c r="DT140" s="885"/>
      <c r="DU140" s="885"/>
      <c r="DV140" s="885"/>
      <c r="DW140" s="885"/>
      <c r="DX140" s="885"/>
      <c r="DY140" s="885"/>
      <c r="DZ140" s="885"/>
      <c r="EA140" s="885"/>
      <c r="EB140" s="885"/>
      <c r="EC140" s="885"/>
      <c r="ED140" s="885"/>
      <c r="EE140" s="885"/>
      <c r="EF140" s="885"/>
      <c r="EG140" s="885"/>
      <c r="EH140" s="885"/>
      <c r="EI140" s="885"/>
      <c r="EJ140" s="885"/>
      <c r="EK140" s="885"/>
      <c r="EL140" s="885"/>
      <c r="EM140" s="885"/>
      <c r="EN140" s="885"/>
      <c r="EO140" s="885"/>
      <c r="EP140" s="885"/>
      <c r="EQ140" s="885"/>
      <c r="ER140" s="885"/>
      <c r="ES140" s="885"/>
      <c r="ET140" s="885"/>
      <c r="EU140" s="885"/>
      <c r="EV140" s="885"/>
      <c r="EW140" s="885"/>
      <c r="EX140" s="885"/>
      <c r="EY140" s="885"/>
      <c r="EZ140" s="885"/>
      <c r="FA140" s="885"/>
      <c r="FB140" s="885"/>
      <c r="FC140" s="885"/>
      <c r="FD140" s="885"/>
      <c r="FE140" s="885"/>
      <c r="FF140" s="885"/>
      <c r="FG140" s="885"/>
      <c r="FH140" s="885"/>
      <c r="FI140" s="885"/>
      <c r="FJ140" s="885"/>
      <c r="FK140" s="885"/>
      <c r="FL140" s="885"/>
      <c r="FM140" s="885"/>
      <c r="FN140" s="885"/>
      <c r="FO140" s="885"/>
      <c r="FP140" s="885"/>
      <c r="FQ140" s="885"/>
      <c r="FR140" s="885"/>
      <c r="FS140" s="885"/>
      <c r="FT140" s="885"/>
      <c r="FU140" s="885"/>
      <c r="FV140" s="885"/>
      <c r="FW140" s="885"/>
    </row>
    <row r="141" spans="2:179" x14ac:dyDescent="0.25">
      <c r="B141" s="773"/>
      <c r="C141" s="773"/>
      <c r="D141" s="886"/>
      <c r="E141" s="773"/>
      <c r="F141" s="773"/>
      <c r="G141" s="773"/>
      <c r="H141" s="773"/>
      <c r="I141" s="773"/>
      <c r="J141" s="887"/>
      <c r="K141" s="773"/>
      <c r="L141" s="773"/>
      <c r="M141" s="773"/>
      <c r="N141" s="773"/>
      <c r="O141" s="888"/>
      <c r="P141" s="888"/>
      <c r="Q141" s="888"/>
      <c r="R141" s="888"/>
      <c r="S141" s="773"/>
      <c r="T141" s="773"/>
      <c r="U141" s="889"/>
      <c r="V141" s="773"/>
      <c r="W141" s="773"/>
      <c r="X141" s="773"/>
      <c r="Y141" s="885"/>
      <c r="Z141" s="885"/>
      <c r="AA141" s="885"/>
      <c r="AB141" s="885"/>
      <c r="AC141" s="885"/>
      <c r="AD141" s="885"/>
      <c r="AE141" s="885"/>
      <c r="AF141" s="885"/>
      <c r="AG141" s="885"/>
      <c r="AH141" s="885"/>
      <c r="AI141" s="885"/>
      <c r="AJ141" s="885"/>
      <c r="AK141" s="885"/>
      <c r="AL141" s="885"/>
      <c r="AM141" s="885"/>
      <c r="AN141" s="885"/>
      <c r="AO141" s="885"/>
      <c r="AP141" s="885"/>
      <c r="AQ141" s="885"/>
      <c r="AR141" s="885"/>
      <c r="AS141" s="885"/>
      <c r="AT141" s="885"/>
      <c r="AU141" s="885"/>
      <c r="AV141" s="885"/>
      <c r="AW141" s="885"/>
      <c r="AX141" s="885"/>
      <c r="AY141" s="885"/>
      <c r="AZ141" s="885"/>
      <c r="BA141" s="885"/>
      <c r="BB141" s="885"/>
      <c r="BC141" s="885"/>
      <c r="BD141" s="885"/>
      <c r="BE141" s="885"/>
      <c r="BF141" s="885"/>
      <c r="BG141" s="885"/>
      <c r="BH141" s="885"/>
      <c r="BI141" s="885"/>
      <c r="BJ141" s="885"/>
      <c r="BK141" s="885"/>
      <c r="BL141" s="885"/>
      <c r="BM141" s="885"/>
      <c r="BN141" s="885"/>
      <c r="BO141" s="885"/>
      <c r="BP141" s="885"/>
      <c r="BQ141" s="885"/>
      <c r="BR141" s="885"/>
      <c r="BS141" s="885"/>
      <c r="BT141" s="885"/>
      <c r="BU141" s="885"/>
      <c r="BV141" s="885"/>
      <c r="BW141" s="885"/>
      <c r="BX141" s="885"/>
      <c r="BY141" s="885"/>
      <c r="BZ141" s="885"/>
      <c r="CA141" s="885"/>
      <c r="CB141" s="885"/>
      <c r="CC141" s="885"/>
      <c r="CD141" s="885"/>
      <c r="CE141" s="885"/>
      <c r="CF141" s="885"/>
      <c r="CG141" s="885"/>
      <c r="CH141" s="885"/>
      <c r="CI141" s="885"/>
      <c r="CJ141" s="885"/>
      <c r="CK141" s="885"/>
      <c r="CL141" s="885"/>
      <c r="CM141" s="885"/>
      <c r="CN141" s="885"/>
      <c r="CO141" s="885"/>
      <c r="CP141" s="885"/>
      <c r="CQ141" s="885"/>
      <c r="CR141" s="885"/>
      <c r="CS141" s="885"/>
      <c r="CT141" s="885"/>
      <c r="CU141" s="885"/>
      <c r="CV141" s="885"/>
      <c r="CW141" s="885"/>
      <c r="CX141" s="885"/>
      <c r="CY141" s="885"/>
      <c r="CZ141" s="885"/>
      <c r="DA141" s="885"/>
      <c r="DB141" s="885"/>
      <c r="DC141" s="885"/>
      <c r="DD141" s="885"/>
      <c r="DE141" s="885"/>
      <c r="DF141" s="885"/>
      <c r="DG141" s="885"/>
      <c r="DH141" s="885"/>
      <c r="DI141" s="885"/>
      <c r="DJ141" s="885"/>
      <c r="DK141" s="885"/>
      <c r="DL141" s="885"/>
      <c r="DM141" s="885"/>
      <c r="DN141" s="885"/>
      <c r="DO141" s="885"/>
      <c r="DP141" s="885"/>
      <c r="DQ141" s="885"/>
      <c r="DR141" s="885"/>
      <c r="DS141" s="885"/>
      <c r="DT141" s="885"/>
      <c r="DU141" s="885"/>
      <c r="DV141" s="885"/>
      <c r="DW141" s="885"/>
      <c r="DX141" s="885"/>
      <c r="DY141" s="885"/>
      <c r="DZ141" s="885"/>
      <c r="EA141" s="885"/>
      <c r="EB141" s="885"/>
      <c r="EC141" s="885"/>
      <c r="ED141" s="885"/>
      <c r="EE141" s="885"/>
      <c r="EF141" s="885"/>
      <c r="EG141" s="885"/>
      <c r="EH141" s="885"/>
      <c r="EI141" s="885"/>
      <c r="EJ141" s="885"/>
      <c r="EK141" s="885"/>
      <c r="EL141" s="885"/>
      <c r="EM141" s="885"/>
      <c r="EN141" s="885"/>
      <c r="EO141" s="885"/>
      <c r="EP141" s="885"/>
      <c r="EQ141" s="885"/>
      <c r="ER141" s="885"/>
      <c r="ES141" s="885"/>
      <c r="ET141" s="885"/>
      <c r="EU141" s="885"/>
      <c r="EV141" s="885"/>
      <c r="EW141" s="885"/>
      <c r="EX141" s="885"/>
      <c r="EY141" s="885"/>
      <c r="EZ141" s="885"/>
      <c r="FA141" s="885"/>
      <c r="FB141" s="885"/>
      <c r="FC141" s="885"/>
      <c r="FD141" s="885"/>
      <c r="FE141" s="885"/>
      <c r="FF141" s="885"/>
      <c r="FG141" s="885"/>
      <c r="FH141" s="885"/>
      <c r="FI141" s="885"/>
      <c r="FJ141" s="885"/>
      <c r="FK141" s="885"/>
      <c r="FL141" s="885"/>
      <c r="FM141" s="885"/>
      <c r="FN141" s="885"/>
      <c r="FO141" s="885"/>
      <c r="FP141" s="885"/>
      <c r="FQ141" s="885"/>
      <c r="FR141" s="885"/>
      <c r="FS141" s="885"/>
      <c r="FT141" s="885"/>
      <c r="FU141" s="885"/>
      <c r="FV141" s="885"/>
      <c r="FW141" s="885"/>
    </row>
    <row r="142" spans="2:179" x14ac:dyDescent="0.25">
      <c r="B142" s="773"/>
      <c r="C142" s="773"/>
      <c r="D142" s="886"/>
      <c r="E142" s="773"/>
      <c r="F142" s="773"/>
      <c r="G142" s="773"/>
      <c r="H142" s="773"/>
      <c r="I142" s="773"/>
      <c r="J142" s="887"/>
      <c r="K142" s="773"/>
      <c r="L142" s="773"/>
      <c r="M142" s="773"/>
      <c r="N142" s="773"/>
      <c r="O142" s="888"/>
      <c r="P142" s="888"/>
      <c r="Q142" s="888"/>
      <c r="R142" s="888"/>
      <c r="S142" s="773"/>
      <c r="T142" s="773"/>
      <c r="U142" s="889"/>
      <c r="V142" s="773"/>
      <c r="W142" s="773"/>
      <c r="X142" s="773"/>
      <c r="Y142" s="885"/>
      <c r="Z142" s="885"/>
      <c r="AA142" s="885"/>
      <c r="AB142" s="885"/>
      <c r="AC142" s="885"/>
      <c r="AD142" s="885"/>
      <c r="AE142" s="885"/>
      <c r="AF142" s="885"/>
      <c r="AG142" s="885"/>
      <c r="AH142" s="885"/>
      <c r="AI142" s="885"/>
      <c r="AJ142" s="885"/>
      <c r="AK142" s="885"/>
      <c r="AL142" s="885"/>
      <c r="AM142" s="885"/>
      <c r="AN142" s="885"/>
      <c r="AO142" s="885"/>
      <c r="AP142" s="885"/>
      <c r="AQ142" s="885"/>
      <c r="AR142" s="885"/>
      <c r="AS142" s="885"/>
      <c r="AT142" s="885"/>
      <c r="AU142" s="885"/>
      <c r="AV142" s="885"/>
      <c r="AW142" s="885"/>
      <c r="AX142" s="885"/>
      <c r="AY142" s="885"/>
      <c r="AZ142" s="885"/>
      <c r="BA142" s="885"/>
      <c r="BB142" s="885"/>
      <c r="BC142" s="885"/>
      <c r="BD142" s="885"/>
      <c r="BE142" s="885"/>
      <c r="BF142" s="885"/>
      <c r="BG142" s="885"/>
      <c r="BH142" s="885"/>
      <c r="BI142" s="885"/>
      <c r="BJ142" s="885"/>
      <c r="BK142" s="885"/>
      <c r="BL142" s="885"/>
      <c r="BM142" s="885"/>
      <c r="BN142" s="885"/>
      <c r="BO142" s="885"/>
      <c r="BP142" s="885"/>
      <c r="BQ142" s="885"/>
      <c r="BR142" s="885"/>
      <c r="BS142" s="885"/>
      <c r="BT142" s="885"/>
      <c r="BU142" s="885"/>
      <c r="BV142" s="885"/>
      <c r="BW142" s="885"/>
      <c r="BX142" s="885"/>
      <c r="BY142" s="885"/>
      <c r="BZ142" s="885"/>
      <c r="CA142" s="885"/>
      <c r="CB142" s="885"/>
      <c r="CC142" s="885"/>
      <c r="CD142" s="885"/>
      <c r="CE142" s="885"/>
      <c r="CF142" s="885"/>
      <c r="CG142" s="885"/>
      <c r="CH142" s="885"/>
      <c r="CI142" s="885"/>
      <c r="CJ142" s="885"/>
      <c r="CK142" s="885"/>
      <c r="CL142" s="885"/>
      <c r="CM142" s="885"/>
      <c r="CN142" s="885"/>
      <c r="CO142" s="885"/>
      <c r="CP142" s="885"/>
      <c r="CQ142" s="885"/>
      <c r="CR142" s="885"/>
      <c r="CS142" s="885"/>
      <c r="CT142" s="885"/>
      <c r="CU142" s="885"/>
      <c r="CV142" s="885"/>
      <c r="CW142" s="885"/>
      <c r="CX142" s="885"/>
      <c r="CY142" s="885"/>
      <c r="CZ142" s="885"/>
      <c r="DA142" s="885"/>
      <c r="DB142" s="885"/>
      <c r="DC142" s="885"/>
      <c r="DD142" s="885"/>
      <c r="DE142" s="885"/>
      <c r="DF142" s="885"/>
      <c r="DG142" s="885"/>
      <c r="DH142" s="885"/>
      <c r="DI142" s="885"/>
      <c r="DJ142" s="885"/>
      <c r="DK142" s="885"/>
      <c r="DL142" s="885"/>
      <c r="DM142" s="885"/>
      <c r="DN142" s="885"/>
      <c r="DO142" s="885"/>
      <c r="DP142" s="885"/>
      <c r="DQ142" s="885"/>
      <c r="DR142" s="885"/>
      <c r="DS142" s="885"/>
      <c r="DT142" s="885"/>
      <c r="DU142" s="885"/>
      <c r="DV142" s="885"/>
      <c r="DW142" s="885"/>
      <c r="DX142" s="885"/>
      <c r="DY142" s="885"/>
      <c r="DZ142" s="885"/>
      <c r="EA142" s="885"/>
      <c r="EB142" s="885"/>
      <c r="EC142" s="885"/>
      <c r="ED142" s="885"/>
      <c r="EE142" s="885"/>
      <c r="EF142" s="885"/>
      <c r="EG142" s="885"/>
      <c r="EH142" s="885"/>
      <c r="EI142" s="885"/>
      <c r="EJ142" s="885"/>
      <c r="EK142" s="885"/>
      <c r="EL142" s="885"/>
      <c r="EM142" s="885"/>
      <c r="EN142" s="885"/>
      <c r="EO142" s="885"/>
      <c r="EP142" s="885"/>
      <c r="EQ142" s="885"/>
      <c r="ER142" s="885"/>
      <c r="ES142" s="885"/>
      <c r="ET142" s="885"/>
      <c r="EU142" s="885"/>
      <c r="EV142" s="885"/>
      <c r="EW142" s="885"/>
      <c r="EX142" s="885"/>
      <c r="EY142" s="885"/>
      <c r="EZ142" s="885"/>
      <c r="FA142" s="885"/>
      <c r="FB142" s="885"/>
      <c r="FC142" s="885"/>
      <c r="FD142" s="885"/>
      <c r="FE142" s="885"/>
      <c r="FF142" s="885"/>
      <c r="FG142" s="885"/>
      <c r="FH142" s="885"/>
      <c r="FI142" s="885"/>
      <c r="FJ142" s="885"/>
      <c r="FK142" s="885"/>
      <c r="FL142" s="885"/>
      <c r="FM142" s="885"/>
      <c r="FN142" s="885"/>
      <c r="FO142" s="885"/>
      <c r="FP142" s="885"/>
      <c r="FQ142" s="885"/>
      <c r="FR142" s="885"/>
      <c r="FS142" s="885"/>
      <c r="FT142" s="885"/>
      <c r="FU142" s="885"/>
      <c r="FV142" s="885"/>
      <c r="FW142" s="885"/>
    </row>
    <row r="143" spans="2:179" x14ac:dyDescent="0.25">
      <c r="B143" s="773"/>
      <c r="C143" s="773"/>
      <c r="D143" s="886"/>
      <c r="E143" s="773"/>
      <c r="F143" s="773"/>
      <c r="G143" s="773"/>
      <c r="H143" s="773"/>
      <c r="I143" s="773"/>
      <c r="J143" s="887"/>
      <c r="K143" s="773"/>
      <c r="L143" s="773"/>
      <c r="M143" s="773"/>
      <c r="N143" s="773"/>
      <c r="O143" s="888"/>
      <c r="P143" s="888"/>
      <c r="Q143" s="888"/>
      <c r="R143" s="888"/>
      <c r="S143" s="773"/>
      <c r="T143" s="773"/>
      <c r="U143" s="889"/>
      <c r="V143" s="773"/>
      <c r="W143" s="773"/>
      <c r="X143" s="773"/>
      <c r="Y143" s="885"/>
      <c r="Z143" s="885"/>
      <c r="AA143" s="885"/>
      <c r="AB143" s="885"/>
      <c r="AC143" s="885"/>
      <c r="AD143" s="885"/>
      <c r="AE143" s="885"/>
      <c r="AF143" s="885"/>
      <c r="AG143" s="885"/>
      <c r="AH143" s="885"/>
      <c r="AI143" s="885"/>
      <c r="AJ143" s="885"/>
      <c r="AK143" s="885"/>
      <c r="AL143" s="885"/>
      <c r="AM143" s="885"/>
      <c r="AN143" s="885"/>
      <c r="AO143" s="885"/>
      <c r="AP143" s="885"/>
      <c r="AQ143" s="885"/>
      <c r="AR143" s="885"/>
      <c r="AS143" s="885"/>
      <c r="AT143" s="885"/>
      <c r="AU143" s="885"/>
      <c r="AV143" s="885"/>
      <c r="AW143" s="885"/>
      <c r="AX143" s="885"/>
      <c r="AY143" s="885"/>
      <c r="AZ143" s="885"/>
      <c r="BA143" s="885"/>
      <c r="BB143" s="885"/>
      <c r="BC143" s="885"/>
      <c r="BD143" s="885"/>
      <c r="BE143" s="885"/>
      <c r="BF143" s="885"/>
      <c r="BG143" s="885"/>
      <c r="BH143" s="885"/>
      <c r="BI143" s="885"/>
      <c r="BJ143" s="885"/>
      <c r="BK143" s="885"/>
      <c r="BL143" s="885"/>
      <c r="BM143" s="885"/>
      <c r="BN143" s="885"/>
      <c r="BO143" s="885"/>
      <c r="BP143" s="885"/>
      <c r="BQ143" s="885"/>
      <c r="BR143" s="885"/>
      <c r="BS143" s="885"/>
      <c r="BT143" s="885"/>
      <c r="BU143" s="885"/>
      <c r="BV143" s="885"/>
      <c r="BW143" s="885"/>
      <c r="BX143" s="885"/>
      <c r="BY143" s="885"/>
      <c r="BZ143" s="885"/>
      <c r="CA143" s="885"/>
      <c r="CB143" s="885"/>
      <c r="CC143" s="885"/>
      <c r="CD143" s="885"/>
      <c r="CE143" s="885"/>
      <c r="CF143" s="885"/>
      <c r="CG143" s="885"/>
      <c r="CH143" s="885"/>
      <c r="CI143" s="885"/>
      <c r="CJ143" s="885"/>
      <c r="CK143" s="885"/>
      <c r="CL143" s="885"/>
      <c r="CM143" s="885"/>
      <c r="CN143" s="885"/>
      <c r="CO143" s="885"/>
      <c r="CP143" s="885"/>
      <c r="CQ143" s="885"/>
      <c r="CR143" s="885"/>
      <c r="CS143" s="885"/>
      <c r="CT143" s="885"/>
      <c r="CU143" s="885"/>
      <c r="CV143" s="885"/>
      <c r="CW143" s="885"/>
      <c r="CX143" s="885"/>
      <c r="CY143" s="885"/>
      <c r="CZ143" s="885"/>
      <c r="DA143" s="885"/>
      <c r="DB143" s="885"/>
      <c r="DC143" s="885"/>
      <c r="DD143" s="885"/>
      <c r="DE143" s="885"/>
      <c r="DF143" s="885"/>
      <c r="DG143" s="885"/>
      <c r="DH143" s="885"/>
      <c r="DI143" s="885"/>
      <c r="DJ143" s="885"/>
      <c r="DK143" s="885"/>
      <c r="DL143" s="885"/>
      <c r="DM143" s="885"/>
      <c r="DN143" s="885"/>
      <c r="DO143" s="885"/>
      <c r="DP143" s="885"/>
      <c r="DQ143" s="885"/>
      <c r="DR143" s="885"/>
      <c r="DS143" s="885"/>
      <c r="DT143" s="885"/>
      <c r="DU143" s="885"/>
      <c r="DV143" s="885"/>
      <c r="DW143" s="885"/>
      <c r="DX143" s="885"/>
      <c r="DY143" s="885"/>
      <c r="DZ143" s="885"/>
      <c r="EA143" s="885"/>
      <c r="EB143" s="885"/>
      <c r="EC143" s="885"/>
      <c r="ED143" s="885"/>
      <c r="EE143" s="885"/>
      <c r="EF143" s="885"/>
      <c r="EG143" s="885"/>
      <c r="EH143" s="885"/>
      <c r="EI143" s="885"/>
      <c r="EJ143" s="885"/>
      <c r="EK143" s="885"/>
      <c r="EL143" s="885"/>
      <c r="EM143" s="885"/>
      <c r="EN143" s="885"/>
      <c r="EO143" s="885"/>
      <c r="EP143" s="885"/>
      <c r="EQ143" s="885"/>
      <c r="ER143" s="885"/>
      <c r="ES143" s="885"/>
      <c r="ET143" s="885"/>
      <c r="EU143" s="885"/>
      <c r="EV143" s="885"/>
      <c r="EW143" s="885"/>
      <c r="EX143" s="885"/>
      <c r="EY143" s="885"/>
      <c r="EZ143" s="885"/>
      <c r="FA143" s="885"/>
      <c r="FB143" s="885"/>
      <c r="FC143" s="885"/>
      <c r="FD143" s="885"/>
      <c r="FE143" s="885"/>
      <c r="FF143" s="885"/>
      <c r="FG143" s="885"/>
      <c r="FH143" s="885"/>
      <c r="FI143" s="885"/>
      <c r="FJ143" s="885"/>
      <c r="FK143" s="885"/>
      <c r="FL143" s="885"/>
      <c r="FM143" s="885"/>
      <c r="FN143" s="885"/>
      <c r="FO143" s="885"/>
      <c r="FP143" s="885"/>
      <c r="FQ143" s="885"/>
      <c r="FR143" s="885"/>
      <c r="FS143" s="885"/>
      <c r="FT143" s="885"/>
      <c r="FU143" s="885"/>
      <c r="FV143" s="885"/>
      <c r="FW143" s="885"/>
    </row>
    <row r="144" spans="2:179" x14ac:dyDescent="0.25">
      <c r="B144" s="773"/>
      <c r="C144" s="773"/>
      <c r="D144" s="886"/>
      <c r="E144" s="773"/>
      <c r="F144" s="773"/>
      <c r="G144" s="773"/>
      <c r="H144" s="773"/>
      <c r="I144" s="773"/>
      <c r="J144" s="887"/>
      <c r="K144" s="773"/>
      <c r="L144" s="773"/>
      <c r="M144" s="773"/>
      <c r="N144" s="773"/>
      <c r="O144" s="888"/>
      <c r="P144" s="888"/>
      <c r="Q144" s="888"/>
      <c r="R144" s="888"/>
      <c r="S144" s="773"/>
      <c r="T144" s="773"/>
      <c r="U144" s="889"/>
      <c r="V144" s="773"/>
      <c r="W144" s="773"/>
      <c r="X144" s="773"/>
      <c r="Y144" s="885"/>
      <c r="Z144" s="885"/>
      <c r="AA144" s="885"/>
      <c r="AB144" s="885"/>
      <c r="AC144" s="885"/>
      <c r="AD144" s="885"/>
      <c r="AE144" s="885"/>
      <c r="AF144" s="885"/>
      <c r="AG144" s="885"/>
      <c r="AH144" s="885"/>
      <c r="AI144" s="885"/>
      <c r="AJ144" s="885"/>
      <c r="AK144" s="885"/>
      <c r="AL144" s="885"/>
      <c r="AM144" s="885"/>
      <c r="AN144" s="885"/>
      <c r="AO144" s="885"/>
      <c r="AP144" s="885"/>
      <c r="AQ144" s="885"/>
      <c r="AR144" s="885"/>
      <c r="AS144" s="885"/>
      <c r="AT144" s="885"/>
      <c r="AU144" s="885"/>
      <c r="AV144" s="885"/>
      <c r="AW144" s="885"/>
      <c r="AX144" s="885"/>
      <c r="AY144" s="885"/>
      <c r="AZ144" s="885"/>
      <c r="BA144" s="885"/>
      <c r="BB144" s="885"/>
      <c r="BC144" s="885"/>
      <c r="BD144" s="885"/>
      <c r="BE144" s="885"/>
      <c r="BF144" s="885"/>
      <c r="BG144" s="885"/>
      <c r="BH144" s="885"/>
      <c r="BI144" s="885"/>
      <c r="BJ144" s="885"/>
      <c r="BK144" s="885"/>
      <c r="BL144" s="885"/>
      <c r="BM144" s="885"/>
      <c r="BN144" s="885"/>
      <c r="BO144" s="885"/>
      <c r="BP144" s="885"/>
      <c r="BQ144" s="885"/>
      <c r="BR144" s="885"/>
      <c r="BS144" s="885"/>
      <c r="BT144" s="885"/>
      <c r="BU144" s="885"/>
      <c r="BV144" s="885"/>
      <c r="BW144" s="885"/>
      <c r="BX144" s="885"/>
      <c r="BY144" s="885"/>
      <c r="BZ144" s="885"/>
      <c r="CA144" s="885"/>
      <c r="CB144" s="885"/>
      <c r="CC144" s="885"/>
      <c r="CD144" s="885"/>
      <c r="CE144" s="885"/>
      <c r="CF144" s="885"/>
      <c r="CG144" s="885"/>
      <c r="CH144" s="885"/>
      <c r="CI144" s="885"/>
      <c r="CJ144" s="885"/>
      <c r="CK144" s="885"/>
      <c r="CL144" s="885"/>
      <c r="CM144" s="885"/>
      <c r="CN144" s="885"/>
      <c r="CO144" s="885"/>
      <c r="CP144" s="885"/>
      <c r="CQ144" s="885"/>
      <c r="CR144" s="885"/>
      <c r="CS144" s="885"/>
      <c r="CT144" s="885"/>
      <c r="CU144" s="885"/>
      <c r="CV144" s="885"/>
      <c r="CW144" s="885"/>
      <c r="CX144" s="885"/>
      <c r="CY144" s="885"/>
      <c r="CZ144" s="885"/>
      <c r="DA144" s="885"/>
      <c r="DB144" s="885"/>
      <c r="DC144" s="885"/>
      <c r="DD144" s="885"/>
      <c r="DE144" s="885"/>
      <c r="DF144" s="885"/>
      <c r="DG144" s="885"/>
      <c r="DH144" s="885"/>
      <c r="DI144" s="885"/>
      <c r="DJ144" s="885"/>
      <c r="DK144" s="885"/>
      <c r="DL144" s="885"/>
      <c r="DM144" s="885"/>
      <c r="DN144" s="885"/>
      <c r="DO144" s="885"/>
      <c r="DP144" s="885"/>
      <c r="DQ144" s="885"/>
      <c r="DR144" s="885"/>
      <c r="DS144" s="885"/>
      <c r="DT144" s="885"/>
      <c r="DU144" s="885"/>
      <c r="DV144" s="885"/>
      <c r="DW144" s="885"/>
      <c r="DX144" s="885"/>
      <c r="DY144" s="885"/>
      <c r="DZ144" s="885"/>
      <c r="EA144" s="885"/>
      <c r="EB144" s="885"/>
      <c r="EC144" s="885"/>
      <c r="ED144" s="885"/>
      <c r="EE144" s="885"/>
      <c r="EF144" s="885"/>
      <c r="EG144" s="885"/>
      <c r="EH144" s="885"/>
      <c r="EI144" s="885"/>
      <c r="EJ144" s="885"/>
      <c r="EK144" s="885"/>
      <c r="EL144" s="885"/>
      <c r="EM144" s="885"/>
      <c r="EN144" s="885"/>
      <c r="EO144" s="885"/>
      <c r="EP144" s="885"/>
      <c r="EQ144" s="885"/>
      <c r="ER144" s="885"/>
      <c r="ES144" s="885"/>
      <c r="ET144" s="885"/>
      <c r="EU144" s="885"/>
      <c r="EV144" s="885"/>
      <c r="EW144" s="885"/>
      <c r="EX144" s="885"/>
      <c r="EY144" s="885"/>
      <c r="EZ144" s="885"/>
      <c r="FA144" s="885"/>
      <c r="FB144" s="885"/>
      <c r="FC144" s="885"/>
      <c r="FD144" s="885"/>
      <c r="FE144" s="885"/>
      <c r="FF144" s="885"/>
      <c r="FG144" s="885"/>
      <c r="FH144" s="885"/>
      <c r="FI144" s="885"/>
      <c r="FJ144" s="885"/>
      <c r="FK144" s="885"/>
      <c r="FL144" s="885"/>
      <c r="FM144" s="885"/>
      <c r="FN144" s="885"/>
      <c r="FO144" s="885"/>
      <c r="FP144" s="885"/>
      <c r="FQ144" s="885"/>
      <c r="FR144" s="885"/>
      <c r="FS144" s="885"/>
      <c r="FT144" s="885"/>
      <c r="FU144" s="885"/>
      <c r="FV144" s="885"/>
      <c r="FW144" s="885"/>
    </row>
    <row r="145" spans="2:179" x14ac:dyDescent="0.25">
      <c r="B145" s="773"/>
      <c r="C145" s="773"/>
      <c r="D145" s="886"/>
      <c r="E145" s="773"/>
      <c r="F145" s="773"/>
      <c r="G145" s="773"/>
      <c r="H145" s="773"/>
      <c r="I145" s="773"/>
      <c r="J145" s="887"/>
      <c r="K145" s="773"/>
      <c r="L145" s="773"/>
      <c r="M145" s="773"/>
      <c r="N145" s="773"/>
      <c r="O145" s="888"/>
      <c r="P145" s="888"/>
      <c r="Q145" s="888"/>
      <c r="R145" s="888"/>
      <c r="S145" s="773"/>
      <c r="T145" s="773"/>
      <c r="U145" s="889"/>
      <c r="V145" s="773"/>
      <c r="W145" s="773"/>
      <c r="X145" s="773"/>
      <c r="Y145" s="885"/>
      <c r="Z145" s="885"/>
      <c r="AA145" s="885"/>
      <c r="AB145" s="885"/>
      <c r="AC145" s="885"/>
      <c r="AD145" s="885"/>
      <c r="AE145" s="885"/>
      <c r="AF145" s="885"/>
      <c r="AG145" s="885"/>
      <c r="AH145" s="885"/>
      <c r="AI145" s="885"/>
      <c r="AJ145" s="885"/>
      <c r="AK145" s="885"/>
      <c r="AL145" s="885"/>
      <c r="AM145" s="885"/>
      <c r="AN145" s="885"/>
      <c r="AO145" s="885"/>
      <c r="AP145" s="885"/>
      <c r="AQ145" s="885"/>
      <c r="AR145" s="885"/>
      <c r="AS145" s="885"/>
      <c r="AT145" s="885"/>
      <c r="AU145" s="885"/>
      <c r="AV145" s="885"/>
      <c r="AW145" s="885"/>
      <c r="AX145" s="885"/>
      <c r="AY145" s="885"/>
      <c r="AZ145" s="885"/>
      <c r="BA145" s="885"/>
      <c r="BB145" s="885"/>
      <c r="BC145" s="885"/>
      <c r="BD145" s="885"/>
      <c r="BE145" s="885"/>
      <c r="BF145" s="885"/>
      <c r="BG145" s="885"/>
      <c r="BH145" s="885"/>
      <c r="BI145" s="885"/>
      <c r="BJ145" s="885"/>
      <c r="BK145" s="885"/>
      <c r="BL145" s="885"/>
      <c r="BM145" s="885"/>
      <c r="BN145" s="885"/>
      <c r="BO145" s="885"/>
      <c r="BP145" s="885"/>
      <c r="BQ145" s="885"/>
      <c r="BR145" s="885"/>
      <c r="BS145" s="885"/>
      <c r="BT145" s="885"/>
      <c r="BU145" s="885"/>
      <c r="BV145" s="885"/>
      <c r="BW145" s="885"/>
      <c r="BX145" s="885"/>
      <c r="BY145" s="885"/>
      <c r="BZ145" s="885"/>
      <c r="CA145" s="885"/>
      <c r="CB145" s="885"/>
      <c r="CC145" s="885"/>
      <c r="CD145" s="885"/>
      <c r="CE145" s="885"/>
      <c r="CF145" s="885"/>
      <c r="CG145" s="885"/>
      <c r="CH145" s="885"/>
      <c r="CI145" s="885"/>
      <c r="CJ145" s="885"/>
      <c r="CK145" s="885"/>
      <c r="CL145" s="885"/>
      <c r="CM145" s="885"/>
      <c r="CN145" s="885"/>
      <c r="CO145" s="885"/>
      <c r="CP145" s="885"/>
      <c r="CQ145" s="885"/>
      <c r="CR145" s="885"/>
      <c r="CS145" s="885"/>
      <c r="CT145" s="885"/>
      <c r="CU145" s="885"/>
      <c r="CV145" s="885"/>
      <c r="CW145" s="885"/>
      <c r="CX145" s="885"/>
      <c r="CY145" s="885"/>
      <c r="CZ145" s="885"/>
      <c r="DA145" s="885"/>
      <c r="DB145" s="885"/>
      <c r="DC145" s="885"/>
      <c r="DD145" s="885"/>
      <c r="DE145" s="885"/>
      <c r="DF145" s="885"/>
      <c r="DG145" s="885"/>
      <c r="DH145" s="885"/>
      <c r="DI145" s="885"/>
      <c r="DJ145" s="885"/>
      <c r="DK145" s="885"/>
      <c r="DL145" s="885"/>
      <c r="DM145" s="885"/>
      <c r="DN145" s="885"/>
      <c r="DO145" s="885"/>
      <c r="DP145" s="885"/>
      <c r="DQ145" s="885"/>
      <c r="DR145" s="885"/>
      <c r="DS145" s="885"/>
      <c r="DT145" s="885"/>
      <c r="DU145" s="885"/>
      <c r="DV145" s="885"/>
      <c r="DW145" s="885"/>
      <c r="DX145" s="885"/>
      <c r="DY145" s="885"/>
      <c r="DZ145" s="885"/>
      <c r="EA145" s="885"/>
      <c r="EB145" s="885"/>
      <c r="EC145" s="885"/>
      <c r="ED145" s="885"/>
      <c r="EE145" s="885"/>
      <c r="EF145" s="885"/>
      <c r="EG145" s="885"/>
      <c r="EH145" s="885"/>
      <c r="EI145" s="885"/>
      <c r="EJ145" s="885"/>
      <c r="EK145" s="885"/>
      <c r="EL145" s="885"/>
      <c r="EM145" s="885"/>
      <c r="EN145" s="885"/>
      <c r="EO145" s="885"/>
      <c r="EP145" s="885"/>
      <c r="EQ145" s="885"/>
      <c r="ER145" s="885"/>
      <c r="ES145" s="885"/>
      <c r="ET145" s="885"/>
      <c r="EU145" s="885"/>
      <c r="EV145" s="885"/>
      <c r="EW145" s="885"/>
      <c r="EX145" s="885"/>
      <c r="EY145" s="885"/>
      <c r="EZ145" s="885"/>
      <c r="FA145" s="885"/>
      <c r="FB145" s="885"/>
      <c r="FC145" s="885"/>
      <c r="FD145" s="885"/>
      <c r="FE145" s="885"/>
      <c r="FF145" s="885"/>
      <c r="FG145" s="885"/>
      <c r="FH145" s="885"/>
      <c r="FI145" s="885"/>
      <c r="FJ145" s="885"/>
      <c r="FK145" s="885"/>
      <c r="FL145" s="885"/>
      <c r="FM145" s="885"/>
      <c r="FN145" s="885"/>
      <c r="FO145" s="885"/>
      <c r="FP145" s="885"/>
      <c r="FQ145" s="885"/>
      <c r="FR145" s="885"/>
      <c r="FS145" s="885"/>
      <c r="FT145" s="885"/>
      <c r="FU145" s="885"/>
      <c r="FV145" s="885"/>
      <c r="FW145" s="885"/>
    </row>
    <row r="146" spans="2:179" x14ac:dyDescent="0.25">
      <c r="B146" s="773"/>
      <c r="C146" s="773"/>
      <c r="D146" s="886"/>
      <c r="E146" s="773"/>
      <c r="F146" s="773"/>
      <c r="G146" s="773"/>
      <c r="H146" s="773"/>
      <c r="I146" s="773"/>
      <c r="J146" s="887"/>
      <c r="K146" s="773"/>
      <c r="L146" s="773"/>
      <c r="M146" s="773"/>
      <c r="N146" s="773"/>
      <c r="O146" s="888"/>
      <c r="P146" s="888"/>
      <c r="Q146" s="888"/>
      <c r="R146" s="888"/>
      <c r="S146" s="773"/>
      <c r="T146" s="773"/>
      <c r="U146" s="889"/>
      <c r="V146" s="773"/>
      <c r="W146" s="773"/>
      <c r="X146" s="773"/>
      <c r="Y146" s="885"/>
      <c r="Z146" s="885"/>
      <c r="AA146" s="885"/>
      <c r="AB146" s="885"/>
      <c r="AC146" s="885"/>
      <c r="AD146" s="885"/>
      <c r="AE146" s="885"/>
      <c r="AF146" s="885"/>
      <c r="AG146" s="885"/>
      <c r="AH146" s="885"/>
      <c r="AI146" s="885"/>
      <c r="AJ146" s="885"/>
      <c r="AK146" s="885"/>
      <c r="AL146" s="885"/>
      <c r="AM146" s="885"/>
      <c r="AN146" s="885"/>
      <c r="AO146" s="885"/>
      <c r="AP146" s="885"/>
      <c r="AQ146" s="885"/>
      <c r="AR146" s="885"/>
      <c r="AS146" s="885"/>
      <c r="AT146" s="885"/>
      <c r="AU146" s="885"/>
      <c r="AV146" s="885"/>
      <c r="AW146" s="885"/>
      <c r="AX146" s="885"/>
      <c r="AY146" s="885"/>
      <c r="AZ146" s="885"/>
      <c r="BA146" s="885"/>
      <c r="BB146" s="885"/>
      <c r="BC146" s="885"/>
      <c r="BD146" s="885"/>
      <c r="BE146" s="885"/>
      <c r="BF146" s="885"/>
      <c r="BG146" s="885"/>
      <c r="BH146" s="885"/>
      <c r="BI146" s="885"/>
      <c r="BJ146" s="885"/>
      <c r="BK146" s="885"/>
      <c r="BL146" s="885"/>
      <c r="BM146" s="885"/>
      <c r="BN146" s="885"/>
      <c r="BO146" s="885"/>
      <c r="BP146" s="885"/>
      <c r="BQ146" s="885"/>
      <c r="BR146" s="885"/>
      <c r="BS146" s="885"/>
      <c r="BT146" s="885"/>
      <c r="BU146" s="885"/>
      <c r="BV146" s="885"/>
      <c r="BW146" s="885"/>
      <c r="BX146" s="885"/>
      <c r="BY146" s="885"/>
      <c r="BZ146" s="885"/>
      <c r="CA146" s="885"/>
      <c r="CB146" s="885"/>
      <c r="CC146" s="885"/>
      <c r="CD146" s="885"/>
      <c r="CE146" s="885"/>
      <c r="CF146" s="885"/>
      <c r="CG146" s="885"/>
      <c r="CH146" s="885"/>
      <c r="CI146" s="885"/>
      <c r="CJ146" s="885"/>
      <c r="CK146" s="885"/>
      <c r="CL146" s="885"/>
      <c r="CM146" s="885"/>
      <c r="CN146" s="885"/>
      <c r="CO146" s="885"/>
      <c r="CP146" s="885"/>
      <c r="CQ146" s="885"/>
      <c r="CR146" s="885"/>
      <c r="CS146" s="885"/>
      <c r="CT146" s="885"/>
      <c r="CU146" s="885"/>
      <c r="CV146" s="885"/>
      <c r="CW146" s="885"/>
      <c r="CX146" s="885"/>
      <c r="CY146" s="885"/>
      <c r="CZ146" s="885"/>
      <c r="DA146" s="885"/>
      <c r="DB146" s="885"/>
      <c r="DC146" s="885"/>
      <c r="DD146" s="885"/>
      <c r="DE146" s="885"/>
      <c r="DF146" s="885"/>
      <c r="DG146" s="885"/>
      <c r="DH146" s="885"/>
      <c r="DI146" s="885"/>
      <c r="DJ146" s="885"/>
      <c r="DK146" s="885"/>
      <c r="DL146" s="885"/>
      <c r="DM146" s="885"/>
      <c r="DN146" s="885"/>
      <c r="DO146" s="885"/>
      <c r="DP146" s="885"/>
      <c r="DQ146" s="885"/>
      <c r="DR146" s="885"/>
      <c r="DS146" s="885"/>
      <c r="DT146" s="885"/>
      <c r="DU146" s="885"/>
      <c r="DV146" s="885"/>
      <c r="DW146" s="885"/>
      <c r="DX146" s="885"/>
      <c r="DY146" s="885"/>
      <c r="DZ146" s="885"/>
      <c r="EA146" s="885"/>
      <c r="EB146" s="885"/>
      <c r="EC146" s="885"/>
      <c r="ED146" s="885"/>
      <c r="EE146" s="885"/>
      <c r="EF146" s="885"/>
      <c r="EG146" s="885"/>
      <c r="EH146" s="885"/>
      <c r="EI146" s="885"/>
      <c r="EJ146" s="885"/>
      <c r="EK146" s="885"/>
      <c r="EL146" s="885"/>
      <c r="EM146" s="885"/>
      <c r="EN146" s="885"/>
      <c r="EO146" s="885"/>
      <c r="EP146" s="885"/>
      <c r="EQ146" s="885"/>
      <c r="ER146" s="885"/>
      <c r="ES146" s="885"/>
      <c r="ET146" s="885"/>
      <c r="EU146" s="885"/>
      <c r="EV146" s="885"/>
      <c r="EW146" s="885"/>
      <c r="EX146" s="885"/>
      <c r="EY146" s="885"/>
      <c r="EZ146" s="885"/>
      <c r="FA146" s="885"/>
      <c r="FB146" s="885"/>
      <c r="FC146" s="885"/>
      <c r="FD146" s="885"/>
      <c r="FE146" s="885"/>
      <c r="FF146" s="885"/>
      <c r="FG146" s="885"/>
      <c r="FH146" s="885"/>
      <c r="FI146" s="885"/>
      <c r="FJ146" s="885"/>
      <c r="FK146" s="885"/>
      <c r="FL146" s="885"/>
      <c r="FM146" s="885"/>
      <c r="FN146" s="885"/>
      <c r="FO146" s="885"/>
      <c r="FP146" s="885"/>
      <c r="FQ146" s="885"/>
      <c r="FR146" s="885"/>
      <c r="FS146" s="885"/>
      <c r="FT146" s="885"/>
      <c r="FU146" s="885"/>
      <c r="FV146" s="885"/>
      <c r="FW146" s="885"/>
    </row>
    <row r="147" spans="2:179" x14ac:dyDescent="0.25">
      <c r="B147" s="773"/>
      <c r="C147" s="773"/>
      <c r="D147" s="886"/>
      <c r="E147" s="773"/>
      <c r="F147" s="773"/>
      <c r="G147" s="773"/>
      <c r="H147" s="773"/>
      <c r="I147" s="773"/>
      <c r="J147" s="887"/>
      <c r="K147" s="773"/>
      <c r="L147" s="773"/>
      <c r="M147" s="773"/>
      <c r="N147" s="773"/>
      <c r="O147" s="888"/>
      <c r="P147" s="888"/>
      <c r="Q147" s="888"/>
      <c r="R147" s="888"/>
      <c r="S147" s="773"/>
      <c r="T147" s="773"/>
      <c r="U147" s="889"/>
      <c r="V147" s="773"/>
      <c r="W147" s="773"/>
      <c r="X147" s="773"/>
      <c r="Y147" s="885"/>
      <c r="Z147" s="885"/>
      <c r="AA147" s="885"/>
      <c r="AB147" s="885"/>
      <c r="AC147" s="885"/>
      <c r="AD147" s="885"/>
      <c r="AE147" s="885"/>
      <c r="AF147" s="885"/>
      <c r="AG147" s="885"/>
      <c r="AH147" s="885"/>
      <c r="AI147" s="885"/>
      <c r="AJ147" s="885"/>
      <c r="AK147" s="885"/>
      <c r="AL147" s="885"/>
      <c r="AM147" s="885"/>
      <c r="AN147" s="885"/>
      <c r="AO147" s="885"/>
      <c r="AP147" s="885"/>
      <c r="AQ147" s="885"/>
      <c r="AR147" s="885"/>
      <c r="AS147" s="885"/>
      <c r="AT147" s="885"/>
      <c r="AU147" s="885"/>
      <c r="AV147" s="885"/>
      <c r="AW147" s="885"/>
      <c r="AX147" s="885"/>
      <c r="AY147" s="885"/>
      <c r="AZ147" s="885"/>
      <c r="BA147" s="885"/>
      <c r="BB147" s="885"/>
      <c r="BC147" s="885"/>
      <c r="BD147" s="885"/>
      <c r="BE147" s="885"/>
      <c r="BF147" s="885"/>
      <c r="BG147" s="885"/>
      <c r="BH147" s="885"/>
      <c r="BI147" s="885"/>
      <c r="BJ147" s="885"/>
      <c r="BK147" s="885"/>
      <c r="BL147" s="885"/>
      <c r="BM147" s="885"/>
      <c r="BN147" s="885"/>
      <c r="BO147" s="885"/>
      <c r="BP147" s="885"/>
      <c r="BQ147" s="885"/>
      <c r="BR147" s="885"/>
      <c r="BS147" s="885"/>
      <c r="BT147" s="885"/>
      <c r="BU147" s="885"/>
      <c r="BV147" s="885"/>
      <c r="BW147" s="885"/>
      <c r="BX147" s="885"/>
      <c r="BY147" s="885"/>
      <c r="BZ147" s="885"/>
      <c r="CA147" s="885"/>
      <c r="CB147" s="885"/>
      <c r="CC147" s="885"/>
      <c r="CD147" s="885"/>
      <c r="CE147" s="885"/>
      <c r="CF147" s="885"/>
      <c r="CG147" s="885"/>
      <c r="CH147" s="885"/>
      <c r="CI147" s="885"/>
      <c r="CJ147" s="885"/>
      <c r="CK147" s="885"/>
      <c r="CL147" s="885"/>
      <c r="CM147" s="885"/>
      <c r="CN147" s="885"/>
      <c r="CO147" s="885"/>
      <c r="CP147" s="885"/>
      <c r="CQ147" s="885"/>
      <c r="CR147" s="885"/>
      <c r="CS147" s="885"/>
      <c r="CT147" s="885"/>
      <c r="CU147" s="885"/>
      <c r="CV147" s="885"/>
      <c r="CW147" s="885"/>
      <c r="CX147" s="885"/>
      <c r="CY147" s="885"/>
      <c r="CZ147" s="885"/>
      <c r="DA147" s="885"/>
      <c r="DB147" s="885"/>
      <c r="DC147" s="885"/>
      <c r="DD147" s="885"/>
      <c r="DE147" s="885"/>
      <c r="DF147" s="885"/>
      <c r="DG147" s="885"/>
      <c r="DH147" s="885"/>
      <c r="DI147" s="885"/>
      <c r="DJ147" s="885"/>
      <c r="DK147" s="885"/>
      <c r="DL147" s="885"/>
      <c r="DM147" s="885"/>
      <c r="DN147" s="885"/>
      <c r="DO147" s="885"/>
      <c r="DP147" s="885"/>
      <c r="DQ147" s="885"/>
      <c r="DR147" s="885"/>
      <c r="DS147" s="885"/>
      <c r="DT147" s="885"/>
      <c r="DU147" s="885"/>
      <c r="DV147" s="885"/>
      <c r="DW147" s="885"/>
      <c r="DX147" s="885"/>
      <c r="DY147" s="885"/>
      <c r="DZ147" s="885"/>
      <c r="EA147" s="885"/>
      <c r="EB147" s="885"/>
      <c r="EC147" s="885"/>
      <c r="ED147" s="885"/>
      <c r="EE147" s="885"/>
      <c r="EF147" s="885"/>
      <c r="EG147" s="885"/>
      <c r="EH147" s="885"/>
      <c r="EI147" s="885"/>
      <c r="EJ147" s="885"/>
      <c r="EK147" s="885"/>
      <c r="EL147" s="885"/>
      <c r="EM147" s="885"/>
      <c r="EN147" s="885"/>
      <c r="EO147" s="885"/>
      <c r="EP147" s="885"/>
      <c r="EQ147" s="885"/>
      <c r="ER147" s="885"/>
      <c r="ES147" s="885"/>
      <c r="ET147" s="885"/>
      <c r="EU147" s="885"/>
      <c r="EV147" s="885"/>
      <c r="EW147" s="885"/>
      <c r="EX147" s="885"/>
      <c r="EY147" s="885"/>
      <c r="EZ147" s="885"/>
      <c r="FA147" s="885"/>
      <c r="FB147" s="885"/>
      <c r="FC147" s="885"/>
      <c r="FD147" s="885"/>
      <c r="FE147" s="885"/>
      <c r="FF147" s="885"/>
      <c r="FG147" s="885"/>
      <c r="FH147" s="885"/>
      <c r="FI147" s="885"/>
      <c r="FJ147" s="885"/>
      <c r="FK147" s="885"/>
      <c r="FL147" s="885"/>
      <c r="FM147" s="885"/>
      <c r="FN147" s="885"/>
      <c r="FO147" s="885"/>
      <c r="FP147" s="885"/>
      <c r="FQ147" s="885"/>
      <c r="FR147" s="885"/>
      <c r="FS147" s="885"/>
      <c r="FT147" s="885"/>
      <c r="FU147" s="885"/>
      <c r="FV147" s="885"/>
      <c r="FW147" s="885"/>
    </row>
    <row r="148" spans="2:179" x14ac:dyDescent="0.25">
      <c r="B148" s="773"/>
      <c r="C148" s="773"/>
      <c r="D148" s="886"/>
      <c r="E148" s="773"/>
      <c r="F148" s="773"/>
      <c r="G148" s="773"/>
      <c r="H148" s="773"/>
      <c r="I148" s="773"/>
      <c r="J148" s="887"/>
      <c r="K148" s="773"/>
      <c r="L148" s="773"/>
      <c r="M148" s="773"/>
      <c r="N148" s="773"/>
      <c r="O148" s="888"/>
      <c r="P148" s="888"/>
      <c r="Q148" s="888"/>
      <c r="R148" s="888"/>
      <c r="S148" s="773"/>
      <c r="T148" s="773"/>
      <c r="U148" s="889"/>
      <c r="V148" s="773"/>
      <c r="W148" s="773"/>
      <c r="X148" s="773"/>
      <c r="Y148" s="885"/>
      <c r="Z148" s="885"/>
      <c r="AA148" s="885"/>
      <c r="AB148" s="885"/>
      <c r="AC148" s="885"/>
      <c r="AD148" s="885"/>
      <c r="AE148" s="885"/>
      <c r="AF148" s="885"/>
      <c r="AG148" s="885"/>
      <c r="AH148" s="885"/>
      <c r="AI148" s="885"/>
      <c r="AJ148" s="885"/>
      <c r="AK148" s="885"/>
      <c r="AL148" s="885"/>
      <c r="AM148" s="885"/>
      <c r="AN148" s="885"/>
      <c r="AO148" s="885"/>
      <c r="AP148" s="885"/>
      <c r="AQ148" s="885"/>
      <c r="AR148" s="885"/>
      <c r="AS148" s="885"/>
      <c r="AT148" s="885"/>
      <c r="AU148" s="885"/>
      <c r="AV148" s="885"/>
      <c r="AW148" s="885"/>
      <c r="AX148" s="885"/>
      <c r="AY148" s="885"/>
      <c r="AZ148" s="885"/>
      <c r="BA148" s="885"/>
      <c r="BB148" s="885"/>
      <c r="BC148" s="885"/>
      <c r="BD148" s="885"/>
      <c r="BE148" s="885"/>
      <c r="BF148" s="885"/>
      <c r="BG148" s="885"/>
      <c r="BH148" s="885"/>
      <c r="BI148" s="885"/>
      <c r="BJ148" s="885"/>
      <c r="BK148" s="885"/>
      <c r="BL148" s="885"/>
      <c r="BM148" s="885"/>
      <c r="BN148" s="885"/>
      <c r="BO148" s="885"/>
      <c r="BP148" s="885"/>
      <c r="BQ148" s="885"/>
      <c r="BR148" s="885"/>
      <c r="BS148" s="885"/>
      <c r="BT148" s="885"/>
      <c r="BU148" s="885"/>
      <c r="BV148" s="885"/>
      <c r="BW148" s="885"/>
      <c r="BX148" s="885"/>
      <c r="BY148" s="885"/>
      <c r="BZ148" s="885"/>
      <c r="CA148" s="885"/>
      <c r="CB148" s="885"/>
      <c r="CC148" s="885"/>
      <c r="CD148" s="885"/>
      <c r="CE148" s="885"/>
      <c r="CF148" s="885"/>
      <c r="CG148" s="885"/>
      <c r="CH148" s="885"/>
      <c r="CI148" s="885"/>
      <c r="CJ148" s="885"/>
      <c r="CK148" s="885"/>
      <c r="CL148" s="885"/>
      <c r="CM148" s="885"/>
      <c r="CN148" s="885"/>
      <c r="CO148" s="885"/>
      <c r="CP148" s="885"/>
      <c r="CQ148" s="885"/>
      <c r="CR148" s="885"/>
      <c r="CS148" s="885"/>
      <c r="CT148" s="885"/>
      <c r="CU148" s="885"/>
      <c r="CV148" s="885"/>
      <c r="CW148" s="885"/>
      <c r="CX148" s="885"/>
      <c r="CY148" s="885"/>
      <c r="CZ148" s="885"/>
      <c r="DA148" s="885"/>
      <c r="DB148" s="885"/>
      <c r="DC148" s="885"/>
      <c r="DD148" s="885"/>
      <c r="DE148" s="885"/>
      <c r="DF148" s="885"/>
      <c r="DG148" s="885"/>
      <c r="DH148" s="885"/>
      <c r="DI148" s="885"/>
      <c r="DJ148" s="885"/>
      <c r="DK148" s="885"/>
      <c r="DL148" s="885"/>
      <c r="DM148" s="885"/>
      <c r="DN148" s="885"/>
      <c r="DO148" s="885"/>
      <c r="DP148" s="885"/>
      <c r="DQ148" s="885"/>
      <c r="DR148" s="885"/>
      <c r="DS148" s="885"/>
      <c r="DT148" s="885"/>
      <c r="DU148" s="885"/>
      <c r="DV148" s="885"/>
      <c r="DW148" s="885"/>
      <c r="DX148" s="885"/>
      <c r="DY148" s="885"/>
      <c r="DZ148" s="885"/>
      <c r="EA148" s="885"/>
      <c r="EB148" s="885"/>
      <c r="EC148" s="885"/>
      <c r="ED148" s="885"/>
      <c r="EE148" s="885"/>
      <c r="EF148" s="885"/>
      <c r="EG148" s="885"/>
      <c r="EH148" s="885"/>
      <c r="EI148" s="885"/>
      <c r="EJ148" s="885"/>
      <c r="EK148" s="885"/>
      <c r="EL148" s="885"/>
      <c r="EM148" s="885"/>
      <c r="EN148" s="885"/>
      <c r="EO148" s="885"/>
      <c r="EP148" s="885"/>
      <c r="EQ148" s="885"/>
      <c r="ER148" s="885"/>
      <c r="ES148" s="885"/>
      <c r="ET148" s="885"/>
      <c r="EU148" s="885"/>
      <c r="EV148" s="885"/>
      <c r="EW148" s="885"/>
      <c r="EX148" s="885"/>
      <c r="EY148" s="885"/>
      <c r="EZ148" s="885"/>
      <c r="FA148" s="885"/>
      <c r="FB148" s="885"/>
      <c r="FC148" s="885"/>
      <c r="FD148" s="885"/>
      <c r="FE148" s="885"/>
      <c r="FF148" s="885"/>
      <c r="FG148" s="885"/>
      <c r="FH148" s="885"/>
      <c r="FI148" s="885"/>
      <c r="FJ148" s="885"/>
      <c r="FK148" s="885"/>
      <c r="FL148" s="885"/>
      <c r="FM148" s="885"/>
      <c r="FN148" s="885"/>
      <c r="FO148" s="885"/>
      <c r="FP148" s="885"/>
      <c r="FQ148" s="885"/>
      <c r="FR148" s="885"/>
      <c r="FS148" s="885"/>
      <c r="FT148" s="885"/>
      <c r="FU148" s="885"/>
      <c r="FV148" s="885"/>
      <c r="FW148" s="885"/>
    </row>
    <row r="149" spans="2:179" x14ac:dyDescent="0.25">
      <c r="B149" s="773"/>
      <c r="C149" s="773"/>
      <c r="D149" s="886"/>
      <c r="E149" s="773"/>
      <c r="F149" s="773"/>
      <c r="G149" s="773"/>
      <c r="H149" s="773"/>
      <c r="I149" s="773"/>
      <c r="J149" s="887"/>
      <c r="K149" s="773"/>
      <c r="L149" s="773"/>
      <c r="M149" s="773"/>
      <c r="N149" s="773"/>
      <c r="O149" s="888"/>
      <c r="P149" s="888"/>
      <c r="Q149" s="888"/>
      <c r="R149" s="888"/>
      <c r="S149" s="773"/>
      <c r="T149" s="773"/>
      <c r="U149" s="889"/>
      <c r="V149" s="773"/>
      <c r="W149" s="773"/>
      <c r="X149" s="773"/>
      <c r="Y149" s="885"/>
      <c r="Z149" s="885"/>
      <c r="AA149" s="885"/>
      <c r="AB149" s="885"/>
      <c r="AC149" s="885"/>
      <c r="AD149" s="885"/>
      <c r="AE149" s="885"/>
      <c r="AF149" s="885"/>
      <c r="AG149" s="885"/>
      <c r="AH149" s="885"/>
      <c r="AI149" s="885"/>
      <c r="AJ149" s="885"/>
      <c r="AK149" s="885"/>
      <c r="AL149" s="885"/>
      <c r="AM149" s="885"/>
      <c r="AN149" s="885"/>
      <c r="AO149" s="885"/>
      <c r="AP149" s="885"/>
      <c r="AQ149" s="885"/>
      <c r="AR149" s="885"/>
      <c r="AS149" s="885"/>
      <c r="AT149" s="885"/>
      <c r="AU149" s="885"/>
      <c r="AV149" s="885"/>
      <c r="AW149" s="885"/>
      <c r="AX149" s="885"/>
      <c r="AY149" s="885"/>
      <c r="AZ149" s="885"/>
      <c r="BA149" s="885"/>
      <c r="BB149" s="885"/>
      <c r="BC149" s="885"/>
      <c r="BD149" s="885"/>
      <c r="BE149" s="885"/>
      <c r="BF149" s="885"/>
      <c r="BG149" s="885"/>
      <c r="BH149" s="885"/>
      <c r="BI149" s="885"/>
      <c r="BJ149" s="885"/>
      <c r="BK149" s="885"/>
      <c r="BL149" s="885"/>
      <c r="BM149" s="885"/>
      <c r="BN149" s="885"/>
      <c r="BO149" s="885"/>
      <c r="BP149" s="885"/>
      <c r="BQ149" s="885"/>
      <c r="BR149" s="885"/>
      <c r="BS149" s="885"/>
      <c r="BT149" s="885"/>
      <c r="BU149" s="885"/>
      <c r="BV149" s="885"/>
      <c r="BW149" s="885"/>
      <c r="BX149" s="885"/>
      <c r="BY149" s="885"/>
      <c r="BZ149" s="885"/>
      <c r="CA149" s="885"/>
      <c r="CB149" s="885"/>
      <c r="CC149" s="885"/>
      <c r="CD149" s="885"/>
      <c r="CE149" s="885"/>
      <c r="CF149" s="885"/>
      <c r="CG149" s="885"/>
      <c r="CH149" s="885"/>
      <c r="CI149" s="885"/>
      <c r="CJ149" s="885"/>
      <c r="CK149" s="885"/>
      <c r="CL149" s="885"/>
      <c r="CM149" s="885"/>
      <c r="CN149" s="885"/>
      <c r="CO149" s="885"/>
      <c r="CP149" s="885"/>
      <c r="CQ149" s="885"/>
      <c r="CR149" s="885"/>
      <c r="CS149" s="885"/>
      <c r="CT149" s="885"/>
      <c r="CU149" s="885"/>
      <c r="CV149" s="885"/>
      <c r="CW149" s="885"/>
      <c r="CX149" s="885"/>
      <c r="CY149" s="885"/>
      <c r="CZ149" s="885"/>
      <c r="DA149" s="885"/>
      <c r="DB149" s="885"/>
      <c r="DC149" s="885"/>
      <c r="DD149" s="885"/>
      <c r="DE149" s="885"/>
      <c r="DF149" s="885"/>
      <c r="DG149" s="885"/>
      <c r="DH149" s="885"/>
      <c r="DI149" s="885"/>
      <c r="DJ149" s="885"/>
      <c r="DK149" s="885"/>
      <c r="DL149" s="885"/>
      <c r="DM149" s="885"/>
      <c r="DN149" s="885"/>
      <c r="DO149" s="885"/>
      <c r="DP149" s="885"/>
      <c r="DQ149" s="885"/>
      <c r="DR149" s="885"/>
      <c r="DS149" s="885"/>
      <c r="DT149" s="885"/>
      <c r="DU149" s="885"/>
      <c r="DV149" s="885"/>
      <c r="DW149" s="885"/>
      <c r="DX149" s="885"/>
      <c r="DY149" s="885"/>
      <c r="DZ149" s="885"/>
      <c r="EA149" s="885"/>
      <c r="EB149" s="885"/>
      <c r="EC149" s="885"/>
      <c r="ED149" s="885"/>
      <c r="EE149" s="885"/>
      <c r="EF149" s="885"/>
      <c r="EG149" s="885"/>
      <c r="EH149" s="885"/>
      <c r="EI149" s="885"/>
      <c r="EJ149" s="885"/>
      <c r="EK149" s="885"/>
      <c r="EL149" s="885"/>
      <c r="EM149" s="885"/>
      <c r="EN149" s="885"/>
      <c r="EO149" s="885"/>
      <c r="EP149" s="885"/>
      <c r="EQ149" s="885"/>
      <c r="ER149" s="885"/>
      <c r="ES149" s="885"/>
      <c r="ET149" s="885"/>
      <c r="EU149" s="885"/>
      <c r="EV149" s="885"/>
      <c r="EW149" s="885"/>
      <c r="EX149" s="885"/>
      <c r="EY149" s="885"/>
      <c r="EZ149" s="885"/>
      <c r="FA149" s="885"/>
      <c r="FB149" s="885"/>
      <c r="FC149" s="885"/>
      <c r="FD149" s="885"/>
      <c r="FE149" s="885"/>
      <c r="FF149" s="885"/>
      <c r="FG149" s="885"/>
      <c r="FH149" s="885"/>
      <c r="FI149" s="885"/>
      <c r="FJ149" s="885"/>
      <c r="FK149" s="885"/>
      <c r="FL149" s="885"/>
      <c r="FM149" s="885"/>
      <c r="FN149" s="885"/>
      <c r="FO149" s="885"/>
      <c r="FP149" s="885"/>
      <c r="FQ149" s="885"/>
      <c r="FR149" s="885"/>
      <c r="FS149" s="885"/>
      <c r="FT149" s="885"/>
      <c r="FU149" s="885"/>
      <c r="FV149" s="885"/>
      <c r="FW149" s="885"/>
    </row>
    <row r="150" spans="2:179" x14ac:dyDescent="0.25">
      <c r="B150" s="773"/>
      <c r="C150" s="773"/>
      <c r="D150" s="886"/>
      <c r="E150" s="773"/>
      <c r="F150" s="773"/>
      <c r="G150" s="773"/>
      <c r="H150" s="773"/>
      <c r="I150" s="773"/>
      <c r="J150" s="887"/>
      <c r="K150" s="773"/>
      <c r="L150" s="773"/>
      <c r="M150" s="773"/>
      <c r="N150" s="773"/>
      <c r="O150" s="888"/>
      <c r="P150" s="888"/>
      <c r="Q150" s="888"/>
      <c r="R150" s="888"/>
      <c r="S150" s="773"/>
      <c r="T150" s="773"/>
      <c r="U150" s="889"/>
      <c r="V150" s="773"/>
      <c r="W150" s="773"/>
      <c r="X150" s="773"/>
      <c r="Y150" s="885"/>
      <c r="Z150" s="885"/>
      <c r="AA150" s="885"/>
      <c r="AB150" s="885"/>
      <c r="AC150" s="885"/>
      <c r="AD150" s="885"/>
      <c r="AE150" s="885"/>
      <c r="AF150" s="885"/>
      <c r="AG150" s="885"/>
      <c r="AH150" s="885"/>
      <c r="AI150" s="885"/>
      <c r="AJ150" s="885"/>
      <c r="AK150" s="885"/>
      <c r="AL150" s="885"/>
      <c r="AM150" s="885"/>
      <c r="AN150" s="885"/>
      <c r="AO150" s="885"/>
      <c r="AP150" s="885"/>
      <c r="AQ150" s="885"/>
      <c r="AR150" s="885"/>
      <c r="AS150" s="885"/>
      <c r="AT150" s="885"/>
      <c r="AU150" s="885"/>
      <c r="AV150" s="885"/>
      <c r="AW150" s="885"/>
      <c r="AX150" s="885"/>
      <c r="AY150" s="885"/>
      <c r="AZ150" s="885"/>
      <c r="BA150" s="885"/>
      <c r="BB150" s="885"/>
      <c r="BC150" s="885"/>
      <c r="BD150" s="885"/>
      <c r="BE150" s="885"/>
      <c r="BF150" s="885"/>
      <c r="BG150" s="885"/>
      <c r="BH150" s="885"/>
      <c r="BI150" s="885"/>
      <c r="BJ150" s="885"/>
      <c r="BK150" s="885"/>
      <c r="BL150" s="885"/>
      <c r="BM150" s="885"/>
      <c r="BN150" s="885"/>
      <c r="BO150" s="885"/>
      <c r="BP150" s="885"/>
      <c r="BQ150" s="885"/>
      <c r="BR150" s="885"/>
      <c r="BS150" s="885"/>
      <c r="BT150" s="885"/>
      <c r="BU150" s="885"/>
      <c r="BV150" s="885"/>
      <c r="BW150" s="885"/>
      <c r="BX150" s="885"/>
      <c r="BY150" s="885"/>
      <c r="BZ150" s="885"/>
      <c r="CA150" s="885"/>
      <c r="CB150" s="885"/>
      <c r="CC150" s="885"/>
      <c r="CD150" s="885"/>
      <c r="CE150" s="885"/>
      <c r="CF150" s="885"/>
      <c r="CG150" s="885"/>
      <c r="CH150" s="885"/>
      <c r="CI150" s="885"/>
      <c r="CJ150" s="885"/>
      <c r="CK150" s="885"/>
      <c r="CL150" s="885"/>
      <c r="CM150" s="885"/>
      <c r="CN150" s="885"/>
      <c r="CO150" s="885"/>
      <c r="CP150" s="885"/>
      <c r="CQ150" s="885"/>
      <c r="CR150" s="885"/>
      <c r="CS150" s="885"/>
      <c r="CT150" s="885"/>
      <c r="CU150" s="885"/>
      <c r="CV150" s="885"/>
      <c r="CW150" s="885"/>
      <c r="CX150" s="885"/>
      <c r="CY150" s="885"/>
      <c r="CZ150" s="885"/>
      <c r="DA150" s="885"/>
      <c r="DB150" s="885"/>
      <c r="DC150" s="885"/>
      <c r="DD150" s="885"/>
      <c r="DE150" s="885"/>
      <c r="DF150" s="885"/>
      <c r="DG150" s="885"/>
      <c r="DH150" s="885"/>
      <c r="DI150" s="885"/>
      <c r="DJ150" s="885"/>
      <c r="DK150" s="885"/>
      <c r="DL150" s="885"/>
      <c r="DM150" s="885"/>
      <c r="DN150" s="885"/>
      <c r="DO150" s="885"/>
      <c r="DP150" s="885"/>
      <c r="DQ150" s="885"/>
      <c r="DR150" s="885"/>
      <c r="DS150" s="885"/>
      <c r="DT150" s="885"/>
      <c r="DU150" s="885"/>
      <c r="DV150" s="885"/>
      <c r="DW150" s="885"/>
      <c r="DX150" s="885"/>
      <c r="DY150" s="885"/>
      <c r="DZ150" s="885"/>
      <c r="EA150" s="885"/>
      <c r="EB150" s="885"/>
      <c r="EC150" s="885"/>
      <c r="ED150" s="885"/>
      <c r="EE150" s="885"/>
      <c r="EF150" s="885"/>
      <c r="EG150" s="885"/>
      <c r="EH150" s="885"/>
      <c r="EI150" s="885"/>
      <c r="EJ150" s="885"/>
      <c r="EK150" s="885"/>
      <c r="EL150" s="885"/>
      <c r="EM150" s="885"/>
      <c r="EN150" s="885"/>
      <c r="EO150" s="885"/>
      <c r="EP150" s="885"/>
      <c r="EQ150" s="885"/>
      <c r="ER150" s="885"/>
      <c r="ES150" s="885"/>
      <c r="ET150" s="885"/>
      <c r="EU150" s="885"/>
      <c r="EV150" s="885"/>
      <c r="EW150" s="885"/>
      <c r="EX150" s="885"/>
      <c r="EY150" s="885"/>
      <c r="EZ150" s="885"/>
      <c r="FA150" s="885"/>
      <c r="FB150" s="885"/>
      <c r="FC150" s="885"/>
      <c r="FD150" s="885"/>
      <c r="FE150" s="885"/>
      <c r="FF150" s="885"/>
      <c r="FG150" s="885"/>
      <c r="FH150" s="885"/>
      <c r="FI150" s="885"/>
      <c r="FJ150" s="885"/>
      <c r="FK150" s="885"/>
      <c r="FL150" s="885"/>
      <c r="FM150" s="885"/>
      <c r="FN150" s="885"/>
      <c r="FO150" s="885"/>
      <c r="FP150" s="885"/>
      <c r="FQ150" s="885"/>
      <c r="FR150" s="885"/>
      <c r="FS150" s="885"/>
      <c r="FT150" s="885"/>
      <c r="FU150" s="885"/>
      <c r="FV150" s="885"/>
      <c r="FW150" s="885"/>
    </row>
    <row r="151" spans="2:179" x14ac:dyDescent="0.25">
      <c r="B151" s="773"/>
      <c r="C151" s="773"/>
      <c r="D151" s="886"/>
      <c r="E151" s="773"/>
      <c r="F151" s="773"/>
      <c r="G151" s="773"/>
      <c r="H151" s="773"/>
      <c r="I151" s="773"/>
      <c r="J151" s="887"/>
      <c r="K151" s="773"/>
      <c r="L151" s="773"/>
      <c r="M151" s="773"/>
      <c r="N151" s="773"/>
      <c r="O151" s="888"/>
      <c r="P151" s="888"/>
      <c r="Q151" s="888"/>
      <c r="R151" s="888"/>
      <c r="S151" s="773"/>
      <c r="T151" s="773"/>
      <c r="U151" s="889"/>
      <c r="V151" s="773"/>
      <c r="W151" s="773"/>
      <c r="X151" s="773"/>
      <c r="Y151" s="885"/>
      <c r="Z151" s="885"/>
      <c r="AA151" s="885"/>
      <c r="AB151" s="885"/>
      <c r="AC151" s="885"/>
      <c r="AD151" s="885"/>
      <c r="AE151" s="885"/>
      <c r="AF151" s="885"/>
      <c r="AG151" s="885"/>
      <c r="AH151" s="885"/>
      <c r="AI151" s="885"/>
      <c r="AJ151" s="885"/>
      <c r="AK151" s="885"/>
      <c r="AL151" s="885"/>
      <c r="AM151" s="885"/>
      <c r="AN151" s="885"/>
      <c r="AO151" s="885"/>
      <c r="AP151" s="885"/>
      <c r="AQ151" s="885"/>
      <c r="AR151" s="885"/>
      <c r="AS151" s="885"/>
      <c r="AT151" s="885"/>
      <c r="AU151" s="885"/>
      <c r="AV151" s="885"/>
      <c r="AW151" s="885"/>
      <c r="AX151" s="885"/>
      <c r="AY151" s="885"/>
      <c r="AZ151" s="885"/>
      <c r="BA151" s="885"/>
      <c r="BB151" s="885"/>
      <c r="BC151" s="885"/>
      <c r="BD151" s="885"/>
      <c r="BE151" s="885"/>
      <c r="BF151" s="885"/>
      <c r="BG151" s="885"/>
      <c r="BH151" s="885"/>
      <c r="BI151" s="885"/>
      <c r="BJ151" s="885"/>
      <c r="BK151" s="885"/>
      <c r="BL151" s="885"/>
      <c r="BM151" s="885"/>
      <c r="BN151" s="885"/>
      <c r="BO151" s="885"/>
      <c r="BP151" s="885"/>
      <c r="BQ151" s="885"/>
      <c r="BR151" s="885"/>
      <c r="BS151" s="885"/>
      <c r="BT151" s="885"/>
      <c r="BU151" s="885"/>
      <c r="BV151" s="885"/>
      <c r="BW151" s="885"/>
      <c r="BX151" s="885"/>
      <c r="BY151" s="885"/>
      <c r="BZ151" s="885"/>
      <c r="CA151" s="885"/>
      <c r="CB151" s="885"/>
      <c r="CC151" s="885"/>
      <c r="CD151" s="885"/>
      <c r="CE151" s="885"/>
      <c r="CF151" s="885"/>
      <c r="CG151" s="885"/>
      <c r="CH151" s="885"/>
      <c r="CI151" s="885"/>
      <c r="CJ151" s="885"/>
      <c r="CK151" s="885"/>
      <c r="CL151" s="885"/>
      <c r="CM151" s="885"/>
      <c r="CN151" s="885"/>
      <c r="CO151" s="885"/>
      <c r="CP151" s="885"/>
      <c r="CQ151" s="885"/>
      <c r="CR151" s="885"/>
      <c r="CS151" s="885"/>
      <c r="CT151" s="885"/>
      <c r="CU151" s="885"/>
      <c r="CV151" s="885"/>
      <c r="CW151" s="885"/>
      <c r="CX151" s="885"/>
      <c r="CY151" s="885"/>
      <c r="CZ151" s="885"/>
      <c r="DA151" s="885"/>
      <c r="DB151" s="885"/>
      <c r="DC151" s="885"/>
      <c r="DD151" s="885"/>
      <c r="DE151" s="885"/>
      <c r="DF151" s="885"/>
      <c r="DG151" s="885"/>
      <c r="DH151" s="885"/>
      <c r="DI151" s="885"/>
      <c r="DJ151" s="885"/>
      <c r="DK151" s="885"/>
      <c r="DL151" s="885"/>
      <c r="DM151" s="885"/>
      <c r="DN151" s="885"/>
      <c r="DO151" s="885"/>
      <c r="DP151" s="885"/>
      <c r="DQ151" s="885"/>
      <c r="DR151" s="885"/>
      <c r="DS151" s="885"/>
      <c r="DT151" s="885"/>
      <c r="DU151" s="885"/>
      <c r="DV151" s="885"/>
      <c r="DW151" s="885"/>
      <c r="DX151" s="885"/>
      <c r="DY151" s="885"/>
      <c r="DZ151" s="885"/>
      <c r="EA151" s="885"/>
      <c r="EB151" s="885"/>
      <c r="EC151" s="885"/>
      <c r="ED151" s="885"/>
      <c r="EE151" s="885"/>
      <c r="EF151" s="885"/>
      <c r="EG151" s="885"/>
      <c r="EH151" s="885"/>
      <c r="EI151" s="885"/>
      <c r="EJ151" s="885"/>
      <c r="EK151" s="885"/>
      <c r="EL151" s="885"/>
      <c r="EM151" s="885"/>
      <c r="EN151" s="885"/>
      <c r="EO151" s="885"/>
      <c r="EP151" s="885"/>
      <c r="EQ151" s="885"/>
      <c r="ER151" s="885"/>
      <c r="ES151" s="885"/>
      <c r="ET151" s="885"/>
      <c r="EU151" s="885"/>
      <c r="EV151" s="885"/>
      <c r="EW151" s="885"/>
      <c r="EX151" s="885"/>
      <c r="EY151" s="885"/>
      <c r="EZ151" s="885"/>
      <c r="FA151" s="885"/>
      <c r="FB151" s="885"/>
      <c r="FC151" s="885"/>
      <c r="FD151" s="885"/>
      <c r="FE151" s="885"/>
      <c r="FF151" s="885"/>
      <c r="FG151" s="885"/>
      <c r="FH151" s="885"/>
      <c r="FI151" s="885"/>
      <c r="FJ151" s="885"/>
      <c r="FK151" s="885"/>
      <c r="FL151" s="885"/>
      <c r="FM151" s="885"/>
      <c r="FN151" s="885"/>
      <c r="FO151" s="885"/>
      <c r="FP151" s="885"/>
      <c r="FQ151" s="885"/>
      <c r="FR151" s="885"/>
      <c r="FS151" s="885"/>
      <c r="FT151" s="885"/>
      <c r="FU151" s="885"/>
      <c r="FV151" s="885"/>
      <c r="FW151" s="885"/>
    </row>
    <row r="152" spans="2:179" x14ac:dyDescent="0.25">
      <c r="B152" s="773"/>
      <c r="C152" s="773"/>
      <c r="D152" s="886"/>
      <c r="E152" s="773"/>
      <c r="F152" s="773"/>
      <c r="G152" s="773"/>
      <c r="H152" s="773"/>
      <c r="I152" s="773"/>
      <c r="J152" s="887"/>
      <c r="K152" s="773"/>
      <c r="L152" s="773"/>
      <c r="M152" s="773"/>
      <c r="N152" s="773"/>
      <c r="O152" s="888"/>
      <c r="P152" s="888"/>
      <c r="Q152" s="888"/>
      <c r="R152" s="888"/>
      <c r="S152" s="773"/>
      <c r="T152" s="773"/>
      <c r="U152" s="889"/>
      <c r="V152" s="773"/>
      <c r="W152" s="773"/>
      <c r="X152" s="773"/>
      <c r="Y152" s="885"/>
      <c r="Z152" s="885"/>
      <c r="AA152" s="885"/>
      <c r="AB152" s="885"/>
      <c r="AC152" s="885"/>
      <c r="AD152" s="885"/>
      <c r="AE152" s="885"/>
      <c r="AF152" s="885"/>
      <c r="AG152" s="885"/>
      <c r="AH152" s="885"/>
      <c r="AI152" s="885"/>
      <c r="AJ152" s="885"/>
      <c r="AK152" s="885"/>
      <c r="AL152" s="885"/>
      <c r="AM152" s="885"/>
      <c r="AN152" s="885"/>
      <c r="AO152" s="885"/>
      <c r="AP152" s="885"/>
      <c r="AQ152" s="885"/>
      <c r="AR152" s="885"/>
      <c r="AS152" s="885"/>
      <c r="AT152" s="885"/>
      <c r="AU152" s="885"/>
      <c r="AV152" s="885"/>
      <c r="AW152" s="885"/>
      <c r="AX152" s="885"/>
      <c r="AY152" s="885"/>
      <c r="AZ152" s="885"/>
      <c r="BA152" s="885"/>
      <c r="BB152" s="885"/>
      <c r="BC152" s="885"/>
      <c r="BD152" s="885"/>
      <c r="BE152" s="885"/>
      <c r="BF152" s="885"/>
      <c r="BG152" s="885"/>
      <c r="BH152" s="885"/>
      <c r="BI152" s="885"/>
      <c r="BJ152" s="885"/>
      <c r="BK152" s="885"/>
      <c r="BL152" s="885"/>
      <c r="BM152" s="885"/>
      <c r="BN152" s="885"/>
      <c r="BO152" s="885"/>
      <c r="BP152" s="885"/>
      <c r="BQ152" s="885"/>
      <c r="BR152" s="885"/>
      <c r="BS152" s="885"/>
      <c r="BT152" s="885"/>
      <c r="BU152" s="885"/>
      <c r="BV152" s="885"/>
      <c r="BW152" s="885"/>
      <c r="BX152" s="885"/>
      <c r="BY152" s="885"/>
      <c r="BZ152" s="885"/>
      <c r="CA152" s="885"/>
      <c r="CB152" s="885"/>
      <c r="CC152" s="885"/>
      <c r="CD152" s="885"/>
      <c r="CE152" s="885"/>
      <c r="CF152" s="885"/>
      <c r="CG152" s="885"/>
      <c r="CH152" s="885"/>
      <c r="CI152" s="885"/>
      <c r="CJ152" s="885"/>
      <c r="CK152" s="885"/>
      <c r="CL152" s="885"/>
      <c r="CM152" s="885"/>
      <c r="CN152" s="885"/>
      <c r="CO152" s="885"/>
      <c r="CP152" s="885"/>
      <c r="CQ152" s="885"/>
      <c r="CR152" s="885"/>
      <c r="CS152" s="885"/>
      <c r="CT152" s="885"/>
      <c r="CU152" s="885"/>
      <c r="CV152" s="885"/>
      <c r="CW152" s="885"/>
      <c r="CX152" s="885"/>
      <c r="CY152" s="885"/>
      <c r="CZ152" s="885"/>
      <c r="DA152" s="885"/>
      <c r="DB152" s="885"/>
      <c r="DC152" s="885"/>
      <c r="DD152" s="885"/>
      <c r="DE152" s="885"/>
      <c r="DF152" s="885"/>
      <c r="DG152" s="885"/>
      <c r="DH152" s="885"/>
      <c r="DI152" s="885"/>
      <c r="DJ152" s="885"/>
      <c r="DK152" s="885"/>
      <c r="DL152" s="885"/>
      <c r="DM152" s="885"/>
      <c r="DN152" s="885"/>
      <c r="DO152" s="885"/>
      <c r="DP152" s="885"/>
      <c r="DQ152" s="885"/>
      <c r="DR152" s="885"/>
      <c r="DS152" s="885"/>
      <c r="DT152" s="885"/>
      <c r="DU152" s="885"/>
      <c r="DV152" s="885"/>
      <c r="DW152" s="885"/>
      <c r="DX152" s="885"/>
      <c r="DY152" s="885"/>
      <c r="DZ152" s="885"/>
      <c r="EA152" s="885"/>
      <c r="EB152" s="885"/>
      <c r="EC152" s="885"/>
      <c r="ED152" s="885"/>
      <c r="EE152" s="885"/>
      <c r="EF152" s="885"/>
      <c r="EG152" s="885"/>
      <c r="EH152" s="885"/>
      <c r="EI152" s="885"/>
      <c r="EJ152" s="885"/>
      <c r="EK152" s="885"/>
      <c r="EL152" s="885"/>
      <c r="EM152" s="885"/>
      <c r="EN152" s="885"/>
      <c r="EO152" s="885"/>
      <c r="EP152" s="885"/>
      <c r="EQ152" s="885"/>
      <c r="ER152" s="885"/>
      <c r="ES152" s="885"/>
      <c r="ET152" s="885"/>
      <c r="EU152" s="885"/>
      <c r="EV152" s="885"/>
      <c r="EW152" s="885"/>
      <c r="EX152" s="885"/>
      <c r="EY152" s="885"/>
      <c r="EZ152" s="885"/>
      <c r="FA152" s="885"/>
      <c r="FB152" s="885"/>
      <c r="FC152" s="885"/>
      <c r="FD152" s="885"/>
      <c r="FE152" s="885"/>
      <c r="FF152" s="885"/>
      <c r="FG152" s="885"/>
      <c r="FH152" s="885"/>
      <c r="FI152" s="885"/>
      <c r="FJ152" s="885"/>
      <c r="FK152" s="885"/>
      <c r="FL152" s="885"/>
      <c r="FM152" s="885"/>
      <c r="FN152" s="885"/>
      <c r="FO152" s="885"/>
      <c r="FP152" s="885"/>
      <c r="FQ152" s="885"/>
      <c r="FR152" s="885"/>
      <c r="FS152" s="885"/>
      <c r="FT152" s="885"/>
      <c r="FU152" s="885"/>
      <c r="FV152" s="885"/>
      <c r="FW152" s="885"/>
    </row>
    <row r="153" spans="2:179" x14ac:dyDescent="0.25">
      <c r="B153" s="773"/>
      <c r="C153" s="773"/>
      <c r="D153" s="886"/>
      <c r="E153" s="773"/>
      <c r="F153" s="773"/>
      <c r="G153" s="773"/>
      <c r="H153" s="773"/>
      <c r="I153" s="773"/>
      <c r="J153" s="887"/>
      <c r="K153" s="773"/>
      <c r="L153" s="773"/>
      <c r="M153" s="773"/>
      <c r="N153" s="773"/>
      <c r="O153" s="888"/>
      <c r="P153" s="888"/>
      <c r="Q153" s="888"/>
      <c r="R153" s="888"/>
      <c r="S153" s="773"/>
      <c r="T153" s="773"/>
      <c r="U153" s="889"/>
      <c r="V153" s="773"/>
      <c r="W153" s="773"/>
      <c r="X153" s="773"/>
      <c r="Y153" s="885"/>
      <c r="Z153" s="885"/>
      <c r="AA153" s="885"/>
      <c r="AB153" s="885"/>
      <c r="AC153" s="885"/>
      <c r="AD153" s="885"/>
      <c r="AE153" s="885"/>
      <c r="AF153" s="885"/>
      <c r="AG153" s="885"/>
      <c r="AH153" s="885"/>
      <c r="AI153" s="885"/>
      <c r="AJ153" s="885"/>
      <c r="AK153" s="885"/>
      <c r="AL153" s="885"/>
      <c r="AM153" s="885"/>
      <c r="AN153" s="885"/>
      <c r="AO153" s="885"/>
      <c r="AP153" s="885"/>
      <c r="AQ153" s="885"/>
      <c r="AR153" s="885"/>
      <c r="AS153" s="885"/>
      <c r="AT153" s="885"/>
      <c r="AU153" s="885"/>
      <c r="AV153" s="885"/>
      <c r="AW153" s="885"/>
      <c r="AX153" s="885"/>
      <c r="AY153" s="885"/>
      <c r="AZ153" s="885"/>
      <c r="BA153" s="885"/>
      <c r="BB153" s="885"/>
      <c r="BC153" s="885"/>
      <c r="BD153" s="885"/>
      <c r="BE153" s="885"/>
      <c r="BF153" s="885"/>
      <c r="BG153" s="885"/>
      <c r="BH153" s="885"/>
      <c r="BI153" s="885"/>
      <c r="BJ153" s="885"/>
      <c r="BK153" s="885"/>
      <c r="BL153" s="885"/>
      <c r="BM153" s="885"/>
      <c r="BN153" s="885"/>
      <c r="BO153" s="885"/>
      <c r="BP153" s="885"/>
      <c r="BQ153" s="885"/>
      <c r="BR153" s="885"/>
      <c r="BS153" s="885"/>
      <c r="BT153" s="885"/>
      <c r="BU153" s="885"/>
      <c r="BV153" s="885"/>
      <c r="BW153" s="885"/>
      <c r="BX153" s="885"/>
      <c r="BY153" s="885"/>
      <c r="BZ153" s="885"/>
      <c r="CA153" s="885"/>
      <c r="CB153" s="885"/>
      <c r="CC153" s="885"/>
      <c r="CD153" s="885"/>
      <c r="CE153" s="885"/>
      <c r="CF153" s="885"/>
      <c r="CG153" s="885"/>
      <c r="CH153" s="885"/>
      <c r="CI153" s="885"/>
      <c r="CJ153" s="885"/>
      <c r="CK153" s="885"/>
      <c r="CL153" s="885"/>
      <c r="CM153" s="885"/>
      <c r="CN153" s="885"/>
      <c r="CO153" s="885"/>
      <c r="CP153" s="885"/>
      <c r="CQ153" s="885"/>
      <c r="CR153" s="885"/>
      <c r="CS153" s="885"/>
      <c r="CT153" s="885"/>
      <c r="CU153" s="885"/>
      <c r="CV153" s="885"/>
      <c r="CW153" s="885"/>
      <c r="CX153" s="885"/>
      <c r="CY153" s="885"/>
      <c r="CZ153" s="885"/>
      <c r="DA153" s="885"/>
      <c r="DB153" s="885"/>
      <c r="DC153" s="885"/>
      <c r="DD153" s="885"/>
      <c r="DE153" s="885"/>
      <c r="DF153" s="885"/>
      <c r="DG153" s="885"/>
      <c r="DH153" s="885"/>
      <c r="DI153" s="885"/>
      <c r="DJ153" s="885"/>
      <c r="DK153" s="885"/>
      <c r="DL153" s="885"/>
      <c r="DM153" s="885"/>
      <c r="DN153" s="885"/>
      <c r="DO153" s="885"/>
      <c r="DP153" s="885"/>
      <c r="DQ153" s="885"/>
      <c r="DR153" s="885"/>
      <c r="DS153" s="885"/>
      <c r="DT153" s="885"/>
      <c r="DU153" s="885"/>
      <c r="DV153" s="885"/>
      <c r="DW153" s="885"/>
      <c r="DX153" s="885"/>
      <c r="DY153" s="885"/>
      <c r="DZ153" s="885"/>
      <c r="EA153" s="885"/>
      <c r="EB153" s="885"/>
      <c r="EC153" s="885"/>
      <c r="ED153" s="885"/>
      <c r="EE153" s="885"/>
      <c r="EF153" s="885"/>
      <c r="EG153" s="885"/>
      <c r="EH153" s="885"/>
      <c r="EI153" s="885"/>
      <c r="EJ153" s="885"/>
      <c r="EK153" s="885"/>
      <c r="EL153" s="885"/>
      <c r="EM153" s="885"/>
      <c r="EN153" s="885"/>
      <c r="EO153" s="885"/>
      <c r="EP153" s="885"/>
      <c r="EQ153" s="885"/>
      <c r="ER153" s="885"/>
      <c r="ES153" s="885"/>
      <c r="ET153" s="885"/>
      <c r="EU153" s="885"/>
      <c r="EV153" s="885"/>
      <c r="EW153" s="885"/>
      <c r="EX153" s="885"/>
      <c r="EY153" s="885"/>
      <c r="EZ153" s="885"/>
      <c r="FA153" s="885"/>
      <c r="FB153" s="885"/>
      <c r="FC153" s="885"/>
      <c r="FD153" s="885"/>
      <c r="FE153" s="885"/>
      <c r="FF153" s="885"/>
      <c r="FG153" s="885"/>
      <c r="FH153" s="885"/>
      <c r="FI153" s="885"/>
      <c r="FJ153" s="885"/>
      <c r="FK153" s="885"/>
      <c r="FL153" s="885"/>
      <c r="FM153" s="885"/>
      <c r="FN153" s="885"/>
      <c r="FO153" s="885"/>
      <c r="FP153" s="885"/>
      <c r="FQ153" s="885"/>
      <c r="FR153" s="885"/>
      <c r="FS153" s="885"/>
      <c r="FT153" s="885"/>
      <c r="FU153" s="885"/>
      <c r="FV153" s="885"/>
      <c r="FW153" s="885"/>
    </row>
    <row r="154" spans="2:179" x14ac:dyDescent="0.25">
      <c r="B154" s="773"/>
      <c r="C154" s="773"/>
      <c r="D154" s="886"/>
      <c r="E154" s="773"/>
      <c r="F154" s="773"/>
      <c r="G154" s="773"/>
      <c r="H154" s="773"/>
      <c r="I154" s="773"/>
      <c r="J154" s="887"/>
      <c r="K154" s="773"/>
      <c r="L154" s="773"/>
      <c r="M154" s="773"/>
      <c r="N154" s="773"/>
      <c r="O154" s="888"/>
      <c r="P154" s="888"/>
      <c r="Q154" s="888"/>
      <c r="R154" s="888"/>
      <c r="S154" s="773"/>
      <c r="T154" s="773"/>
      <c r="U154" s="889"/>
      <c r="V154" s="773"/>
      <c r="W154" s="773"/>
      <c r="X154" s="773"/>
      <c r="Y154" s="885"/>
      <c r="Z154" s="885"/>
      <c r="AA154" s="885"/>
      <c r="AB154" s="885"/>
      <c r="AC154" s="885"/>
      <c r="AD154" s="885"/>
      <c r="AE154" s="885"/>
      <c r="AF154" s="885"/>
      <c r="AG154" s="885"/>
      <c r="AH154" s="885"/>
      <c r="AI154" s="885"/>
      <c r="AJ154" s="885"/>
      <c r="AK154" s="885"/>
      <c r="AL154" s="885"/>
      <c r="AM154" s="885"/>
      <c r="AN154" s="885"/>
      <c r="AO154" s="885"/>
      <c r="AP154" s="885"/>
      <c r="AQ154" s="885"/>
      <c r="AR154" s="885"/>
      <c r="AS154" s="885"/>
      <c r="AT154" s="885"/>
      <c r="AU154" s="885"/>
      <c r="AV154" s="885"/>
      <c r="AW154" s="885"/>
      <c r="AX154" s="885"/>
      <c r="AY154" s="885"/>
      <c r="AZ154" s="885"/>
      <c r="BA154" s="885"/>
      <c r="BB154" s="885"/>
      <c r="BC154" s="885"/>
      <c r="BD154" s="885"/>
      <c r="BE154" s="885"/>
      <c r="BF154" s="885"/>
      <c r="BG154" s="885"/>
      <c r="BH154" s="885"/>
      <c r="BI154" s="885"/>
      <c r="BJ154" s="885"/>
      <c r="BK154" s="885"/>
      <c r="BL154" s="885"/>
      <c r="BM154" s="885"/>
      <c r="BN154" s="885"/>
      <c r="BO154" s="885"/>
      <c r="BP154" s="885"/>
      <c r="BQ154" s="885"/>
      <c r="BR154" s="885"/>
      <c r="BS154" s="885"/>
      <c r="BT154" s="885"/>
      <c r="BU154" s="885"/>
      <c r="BV154" s="885"/>
      <c r="BW154" s="885"/>
      <c r="BX154" s="885"/>
      <c r="BY154" s="885"/>
      <c r="BZ154" s="885"/>
      <c r="CA154" s="885"/>
      <c r="CB154" s="885"/>
      <c r="CC154" s="885"/>
      <c r="CD154" s="885"/>
      <c r="CE154" s="885"/>
      <c r="CF154" s="885"/>
      <c r="CG154" s="885"/>
      <c r="CH154" s="885"/>
      <c r="CI154" s="885"/>
      <c r="CJ154" s="885"/>
      <c r="CK154" s="885"/>
      <c r="CL154" s="885"/>
      <c r="CM154" s="885"/>
      <c r="CN154" s="885"/>
      <c r="CO154" s="885"/>
      <c r="CP154" s="885"/>
      <c r="CQ154" s="885"/>
      <c r="CR154" s="885"/>
      <c r="CS154" s="885"/>
      <c r="CT154" s="885"/>
      <c r="CU154" s="885"/>
      <c r="CV154" s="885"/>
      <c r="CW154" s="885"/>
      <c r="CX154" s="885"/>
      <c r="CY154" s="885"/>
      <c r="CZ154" s="885"/>
      <c r="DA154" s="885"/>
      <c r="DB154" s="885"/>
      <c r="DC154" s="885"/>
      <c r="DD154" s="885"/>
      <c r="DE154" s="885"/>
      <c r="DF154" s="885"/>
      <c r="DG154" s="885"/>
      <c r="DH154" s="885"/>
      <c r="DI154" s="885"/>
      <c r="DJ154" s="885"/>
      <c r="DK154" s="885"/>
      <c r="DL154" s="885"/>
      <c r="DM154" s="885"/>
      <c r="DN154" s="885"/>
      <c r="DO154" s="885"/>
      <c r="DP154" s="885"/>
      <c r="DQ154" s="885"/>
      <c r="DR154" s="885"/>
      <c r="DS154" s="885"/>
      <c r="DT154" s="885"/>
      <c r="DU154" s="885"/>
      <c r="DV154" s="885"/>
      <c r="DW154" s="885"/>
      <c r="DX154" s="885"/>
      <c r="DY154" s="885"/>
      <c r="DZ154" s="885"/>
      <c r="EA154" s="885"/>
      <c r="EB154" s="885"/>
      <c r="EC154" s="885"/>
      <c r="ED154" s="885"/>
      <c r="EE154" s="885"/>
      <c r="EF154" s="885"/>
      <c r="EG154" s="885"/>
      <c r="EH154" s="885"/>
      <c r="EI154" s="885"/>
      <c r="EJ154" s="885"/>
      <c r="EK154" s="885"/>
      <c r="EL154" s="885"/>
      <c r="EM154" s="885"/>
      <c r="EN154" s="885"/>
      <c r="EO154" s="885"/>
      <c r="EP154" s="885"/>
      <c r="EQ154" s="885"/>
      <c r="ER154" s="885"/>
      <c r="ES154" s="885"/>
      <c r="ET154" s="885"/>
      <c r="EU154" s="885"/>
      <c r="EV154" s="885"/>
      <c r="EW154" s="885"/>
      <c r="EX154" s="885"/>
      <c r="EY154" s="885"/>
      <c r="EZ154" s="885"/>
      <c r="FA154" s="885"/>
      <c r="FB154" s="885"/>
      <c r="FC154" s="885"/>
      <c r="FD154" s="885"/>
      <c r="FE154" s="885"/>
      <c r="FF154" s="885"/>
      <c r="FG154" s="885"/>
      <c r="FH154" s="885"/>
      <c r="FI154" s="885"/>
      <c r="FJ154" s="885"/>
      <c r="FK154" s="885"/>
      <c r="FL154" s="885"/>
      <c r="FM154" s="885"/>
      <c r="FN154" s="885"/>
      <c r="FO154" s="885"/>
      <c r="FP154" s="885"/>
      <c r="FQ154" s="885"/>
      <c r="FR154" s="885"/>
      <c r="FS154" s="885"/>
      <c r="FT154" s="885"/>
      <c r="FU154" s="885"/>
      <c r="FV154" s="885"/>
      <c r="FW154" s="885"/>
    </row>
    <row r="155" spans="2:179" x14ac:dyDescent="0.25">
      <c r="B155" s="773"/>
      <c r="C155" s="773"/>
      <c r="D155" s="886"/>
      <c r="E155" s="773"/>
      <c r="F155" s="773"/>
      <c r="G155" s="773"/>
      <c r="H155" s="773"/>
      <c r="I155" s="773"/>
      <c r="J155" s="887"/>
      <c r="K155" s="773"/>
      <c r="L155" s="773"/>
      <c r="M155" s="773"/>
      <c r="N155" s="773"/>
      <c r="O155" s="888"/>
      <c r="P155" s="888"/>
      <c r="Q155" s="888"/>
      <c r="R155" s="888"/>
      <c r="S155" s="773"/>
      <c r="T155" s="773"/>
      <c r="U155" s="889"/>
      <c r="V155" s="773"/>
      <c r="W155" s="773"/>
      <c r="X155" s="773"/>
      <c r="Y155" s="885"/>
      <c r="Z155" s="885"/>
      <c r="AA155" s="885"/>
      <c r="AB155" s="885"/>
      <c r="AC155" s="885"/>
      <c r="AD155" s="885"/>
      <c r="AE155" s="885"/>
      <c r="AF155" s="885"/>
      <c r="AG155" s="885"/>
      <c r="AH155" s="885"/>
      <c r="AI155" s="885"/>
      <c r="AJ155" s="885"/>
      <c r="AK155" s="885"/>
      <c r="AL155" s="885"/>
      <c r="AM155" s="885"/>
      <c r="AN155" s="885"/>
      <c r="AO155" s="885"/>
      <c r="AP155" s="885"/>
      <c r="AQ155" s="885"/>
      <c r="AR155" s="885"/>
      <c r="AS155" s="885"/>
      <c r="AT155" s="885"/>
      <c r="AU155" s="885"/>
      <c r="AV155" s="885"/>
      <c r="AW155" s="885"/>
      <c r="AX155" s="885"/>
      <c r="AY155" s="885"/>
      <c r="AZ155" s="885"/>
      <c r="BA155" s="885"/>
      <c r="BB155" s="885"/>
      <c r="BC155" s="885"/>
      <c r="BD155" s="885"/>
      <c r="BE155" s="885"/>
      <c r="BF155" s="885"/>
      <c r="BG155" s="885"/>
      <c r="BH155" s="885"/>
      <c r="BI155" s="885"/>
      <c r="BJ155" s="885"/>
      <c r="BK155" s="885"/>
      <c r="BL155" s="885"/>
      <c r="BM155" s="885"/>
      <c r="BN155" s="885"/>
      <c r="BO155" s="885"/>
      <c r="BP155" s="885"/>
      <c r="BQ155" s="885"/>
      <c r="BR155" s="885"/>
      <c r="BS155" s="885"/>
      <c r="BT155" s="885"/>
      <c r="BU155" s="885"/>
      <c r="BV155" s="885"/>
      <c r="BW155" s="885"/>
      <c r="BX155" s="885"/>
      <c r="BY155" s="885"/>
      <c r="BZ155" s="885"/>
      <c r="CA155" s="885"/>
      <c r="CB155" s="885"/>
      <c r="CC155" s="885"/>
      <c r="CD155" s="885"/>
      <c r="CE155" s="885"/>
      <c r="CF155" s="885"/>
      <c r="CG155" s="885"/>
      <c r="CH155" s="885"/>
      <c r="CI155" s="885"/>
      <c r="CJ155" s="885"/>
      <c r="CK155" s="885"/>
      <c r="CL155" s="885"/>
      <c r="CM155" s="885"/>
      <c r="CN155" s="885"/>
      <c r="CO155" s="885"/>
      <c r="CP155" s="885"/>
      <c r="CQ155" s="885"/>
      <c r="CR155" s="885"/>
      <c r="CS155" s="885"/>
      <c r="CT155" s="885"/>
      <c r="CU155" s="885"/>
      <c r="CV155" s="885"/>
      <c r="CW155" s="885"/>
      <c r="CX155" s="885"/>
      <c r="CY155" s="885"/>
      <c r="CZ155" s="885"/>
      <c r="DA155" s="885"/>
      <c r="DB155" s="885"/>
      <c r="DC155" s="885"/>
      <c r="DD155" s="885"/>
      <c r="DE155" s="885"/>
      <c r="DF155" s="885"/>
      <c r="DG155" s="885"/>
      <c r="DH155" s="885"/>
      <c r="DI155" s="885"/>
      <c r="DJ155" s="885"/>
      <c r="DK155" s="885"/>
      <c r="DL155" s="885"/>
      <c r="DM155" s="885"/>
      <c r="DN155" s="885"/>
      <c r="DO155" s="885"/>
      <c r="DP155" s="885"/>
      <c r="DQ155" s="885"/>
      <c r="DR155" s="885"/>
      <c r="DS155" s="885"/>
      <c r="DT155" s="885"/>
      <c r="DU155" s="885"/>
      <c r="DV155" s="885"/>
      <c r="DW155" s="885"/>
      <c r="DX155" s="885"/>
      <c r="DY155" s="885"/>
      <c r="DZ155" s="885"/>
      <c r="EA155" s="885"/>
      <c r="EB155" s="885"/>
      <c r="EC155" s="885"/>
      <c r="ED155" s="885"/>
      <c r="EE155" s="885"/>
      <c r="EF155" s="885"/>
      <c r="EG155" s="885"/>
      <c r="EH155" s="885"/>
      <c r="EI155" s="885"/>
      <c r="EJ155" s="885"/>
      <c r="EK155" s="885"/>
      <c r="EL155" s="885"/>
      <c r="EM155" s="885"/>
      <c r="EN155" s="885"/>
      <c r="EO155" s="885"/>
      <c r="EP155" s="885"/>
      <c r="EQ155" s="885"/>
      <c r="ER155" s="885"/>
      <c r="ES155" s="885"/>
      <c r="ET155" s="885"/>
      <c r="EU155" s="885"/>
      <c r="EV155" s="885"/>
      <c r="EW155" s="885"/>
      <c r="EX155" s="885"/>
      <c r="EY155" s="885"/>
      <c r="EZ155" s="885"/>
      <c r="FA155" s="885"/>
      <c r="FB155" s="885"/>
      <c r="FC155" s="885"/>
      <c r="FD155" s="885"/>
      <c r="FE155" s="885"/>
      <c r="FF155" s="885"/>
      <c r="FG155" s="885"/>
      <c r="FH155" s="885"/>
      <c r="FI155" s="885"/>
      <c r="FJ155" s="885"/>
      <c r="FK155" s="885"/>
      <c r="FL155" s="885"/>
      <c r="FM155" s="885"/>
      <c r="FN155" s="885"/>
      <c r="FO155" s="885"/>
      <c r="FP155" s="885"/>
      <c r="FQ155" s="885"/>
      <c r="FR155" s="885"/>
      <c r="FS155" s="885"/>
      <c r="FT155" s="885"/>
      <c r="FU155" s="885"/>
      <c r="FV155" s="885"/>
      <c r="FW155" s="885"/>
    </row>
    <row r="156" spans="2:179" x14ac:dyDescent="0.25">
      <c r="B156" s="773"/>
      <c r="C156" s="773"/>
      <c r="D156" s="886"/>
      <c r="E156" s="773"/>
      <c r="F156" s="773"/>
      <c r="G156" s="773"/>
      <c r="H156" s="773"/>
      <c r="I156" s="773"/>
      <c r="J156" s="887"/>
      <c r="K156" s="773"/>
      <c r="L156" s="773"/>
      <c r="M156" s="773"/>
      <c r="N156" s="773"/>
      <c r="O156" s="888"/>
      <c r="P156" s="888"/>
      <c r="Q156" s="888"/>
      <c r="R156" s="888"/>
      <c r="S156" s="773"/>
      <c r="T156" s="773"/>
      <c r="U156" s="889"/>
      <c r="V156" s="773"/>
      <c r="W156" s="773"/>
      <c r="X156" s="773"/>
      <c r="Y156" s="885"/>
      <c r="Z156" s="885"/>
      <c r="AA156" s="885"/>
      <c r="AB156" s="885"/>
      <c r="AC156" s="885"/>
      <c r="AD156" s="885"/>
      <c r="AE156" s="885"/>
      <c r="AF156" s="885"/>
      <c r="AG156" s="885"/>
      <c r="AH156" s="885"/>
      <c r="AI156" s="885"/>
      <c r="AJ156" s="885"/>
      <c r="AK156" s="885"/>
      <c r="AL156" s="885"/>
      <c r="AM156" s="885"/>
      <c r="AN156" s="885"/>
      <c r="AO156" s="885"/>
      <c r="AP156" s="885"/>
      <c r="AQ156" s="885"/>
      <c r="AR156" s="885"/>
      <c r="AS156" s="885"/>
      <c r="AT156" s="885"/>
      <c r="AU156" s="885"/>
      <c r="AV156" s="885"/>
      <c r="AW156" s="885"/>
      <c r="AX156" s="885"/>
      <c r="AY156" s="885"/>
      <c r="AZ156" s="885"/>
      <c r="BA156" s="885"/>
      <c r="BB156" s="885"/>
      <c r="BC156" s="885"/>
      <c r="BD156" s="885"/>
      <c r="BE156" s="885"/>
      <c r="BF156" s="885"/>
      <c r="BG156" s="885"/>
      <c r="BH156" s="885"/>
      <c r="BI156" s="885"/>
      <c r="BJ156" s="885"/>
      <c r="BK156" s="885"/>
      <c r="BL156" s="885"/>
      <c r="BM156" s="885"/>
      <c r="BN156" s="885"/>
      <c r="BO156" s="885"/>
      <c r="BP156" s="885"/>
      <c r="BQ156" s="885"/>
      <c r="BR156" s="885"/>
      <c r="BS156" s="885"/>
      <c r="BT156" s="885"/>
      <c r="BU156" s="885"/>
      <c r="BV156" s="885"/>
      <c r="BW156" s="885"/>
      <c r="BX156" s="885"/>
      <c r="BY156" s="885"/>
      <c r="BZ156" s="885"/>
      <c r="CA156" s="885"/>
      <c r="CB156" s="885"/>
      <c r="CC156" s="885"/>
      <c r="CD156" s="885"/>
      <c r="CE156" s="885"/>
      <c r="CF156" s="885"/>
      <c r="CG156" s="885"/>
      <c r="CH156" s="885"/>
      <c r="CI156" s="885"/>
      <c r="CJ156" s="885"/>
      <c r="CK156" s="885"/>
      <c r="CL156" s="885"/>
      <c r="CM156" s="885"/>
      <c r="CN156" s="885"/>
      <c r="CO156" s="885"/>
      <c r="CP156" s="885"/>
      <c r="CQ156" s="885"/>
      <c r="CR156" s="885"/>
      <c r="CS156" s="885"/>
      <c r="CT156" s="885"/>
      <c r="CU156" s="885"/>
      <c r="CV156" s="885"/>
      <c r="CW156" s="885"/>
      <c r="CX156" s="885"/>
      <c r="CY156" s="885"/>
      <c r="CZ156" s="885"/>
      <c r="DA156" s="885"/>
      <c r="DB156" s="885"/>
      <c r="DC156" s="885"/>
      <c r="DD156" s="885"/>
      <c r="DE156" s="885"/>
      <c r="DF156" s="885"/>
      <c r="DG156" s="885"/>
      <c r="DH156" s="885"/>
      <c r="DI156" s="885"/>
      <c r="DJ156" s="885"/>
      <c r="DK156" s="885"/>
      <c r="DL156" s="885"/>
      <c r="DM156" s="885"/>
      <c r="DN156" s="885"/>
      <c r="DO156" s="885"/>
      <c r="DP156" s="885"/>
      <c r="DQ156" s="885"/>
      <c r="DR156" s="885"/>
      <c r="DS156" s="885"/>
      <c r="DT156" s="885"/>
      <c r="DU156" s="885"/>
      <c r="DV156" s="885"/>
      <c r="DW156" s="885"/>
      <c r="DX156" s="885"/>
      <c r="DY156" s="885"/>
      <c r="DZ156" s="885"/>
      <c r="EA156" s="885"/>
      <c r="EB156" s="885"/>
      <c r="EC156" s="885"/>
      <c r="ED156" s="885"/>
      <c r="EE156" s="885"/>
      <c r="EF156" s="885"/>
      <c r="EG156" s="885"/>
      <c r="EH156" s="885"/>
      <c r="EI156" s="885"/>
      <c r="EJ156" s="885"/>
      <c r="EK156" s="885"/>
      <c r="EL156" s="885"/>
      <c r="EM156" s="885"/>
      <c r="EN156" s="885"/>
      <c r="EO156" s="885"/>
      <c r="EP156" s="885"/>
      <c r="EQ156" s="885"/>
      <c r="ER156" s="885"/>
      <c r="ES156" s="885"/>
      <c r="ET156" s="885"/>
      <c r="EU156" s="885"/>
      <c r="EV156" s="885"/>
      <c r="EW156" s="885"/>
      <c r="EX156" s="885"/>
      <c r="EY156" s="885"/>
      <c r="EZ156" s="885"/>
      <c r="FA156" s="885"/>
      <c r="FB156" s="885"/>
      <c r="FC156" s="885"/>
      <c r="FD156" s="885"/>
      <c r="FE156" s="885"/>
      <c r="FF156" s="885"/>
      <c r="FG156" s="885"/>
      <c r="FH156" s="885"/>
      <c r="FI156" s="885"/>
      <c r="FJ156" s="885"/>
      <c r="FK156" s="885"/>
      <c r="FL156" s="885"/>
      <c r="FM156" s="885"/>
      <c r="FN156" s="885"/>
      <c r="FO156" s="885"/>
      <c r="FP156" s="885"/>
      <c r="FQ156" s="885"/>
      <c r="FR156" s="885"/>
      <c r="FS156" s="885"/>
      <c r="FT156" s="885"/>
      <c r="FU156" s="885"/>
      <c r="FV156" s="885"/>
      <c r="FW156" s="885"/>
    </row>
    <row r="157" spans="2:179" x14ac:dyDescent="0.25">
      <c r="B157" s="773"/>
      <c r="C157" s="773"/>
      <c r="D157" s="886"/>
      <c r="E157" s="773"/>
      <c r="F157" s="773"/>
      <c r="G157" s="773"/>
      <c r="H157" s="773"/>
      <c r="I157" s="773"/>
      <c r="J157" s="887"/>
      <c r="K157" s="773"/>
      <c r="L157" s="773"/>
      <c r="M157" s="773"/>
      <c r="N157" s="773"/>
      <c r="O157" s="888"/>
      <c r="P157" s="888"/>
      <c r="Q157" s="888"/>
      <c r="R157" s="888"/>
      <c r="S157" s="773"/>
      <c r="T157" s="773"/>
      <c r="U157" s="889"/>
      <c r="V157" s="773"/>
      <c r="W157" s="773"/>
      <c r="X157" s="773"/>
      <c r="Y157" s="885"/>
      <c r="Z157" s="885"/>
      <c r="AA157" s="885"/>
      <c r="AB157" s="885"/>
      <c r="AC157" s="885"/>
      <c r="AD157" s="885"/>
      <c r="AE157" s="885"/>
      <c r="AF157" s="885"/>
      <c r="AG157" s="885"/>
      <c r="AH157" s="885"/>
      <c r="AI157" s="885"/>
      <c r="AJ157" s="885"/>
      <c r="AK157" s="885"/>
      <c r="AL157" s="885"/>
      <c r="AM157" s="885"/>
      <c r="AN157" s="885"/>
      <c r="AO157" s="885"/>
      <c r="AP157" s="885"/>
      <c r="AQ157" s="885"/>
      <c r="AR157" s="885"/>
      <c r="AS157" s="885"/>
      <c r="AT157" s="885"/>
      <c r="AU157" s="885"/>
      <c r="AV157" s="885"/>
      <c r="AW157" s="885"/>
      <c r="AX157" s="885"/>
      <c r="AY157" s="885"/>
      <c r="AZ157" s="885"/>
      <c r="BA157" s="885"/>
      <c r="BB157" s="885"/>
      <c r="BC157" s="885"/>
      <c r="BD157" s="885"/>
      <c r="BE157" s="885"/>
      <c r="BF157" s="885"/>
      <c r="BG157" s="885"/>
      <c r="BH157" s="885"/>
      <c r="BI157" s="885"/>
      <c r="BJ157" s="885"/>
      <c r="BK157" s="885"/>
      <c r="BL157" s="885"/>
      <c r="BM157" s="885"/>
      <c r="BN157" s="885"/>
      <c r="BO157" s="885"/>
      <c r="BP157" s="885"/>
      <c r="BQ157" s="885"/>
      <c r="BR157" s="885"/>
      <c r="BS157" s="885"/>
      <c r="BT157" s="885"/>
      <c r="BU157" s="885"/>
      <c r="BV157" s="885"/>
      <c r="BW157" s="885"/>
      <c r="BX157" s="885"/>
      <c r="BY157" s="885"/>
      <c r="BZ157" s="885"/>
      <c r="CA157" s="885"/>
      <c r="CB157" s="885"/>
      <c r="CC157" s="885"/>
      <c r="CD157" s="885"/>
      <c r="CE157" s="885"/>
      <c r="CF157" s="885"/>
      <c r="CG157" s="885"/>
      <c r="CH157" s="885"/>
      <c r="CI157" s="885"/>
      <c r="CJ157" s="885"/>
      <c r="CK157" s="885"/>
      <c r="CL157" s="885"/>
      <c r="CM157" s="885"/>
      <c r="CN157" s="885"/>
      <c r="CO157" s="885"/>
      <c r="CP157" s="885"/>
      <c r="CQ157" s="885"/>
      <c r="CR157" s="885"/>
      <c r="CS157" s="885"/>
      <c r="CT157" s="885"/>
      <c r="CU157" s="885"/>
      <c r="CV157" s="885"/>
      <c r="CW157" s="885"/>
      <c r="CX157" s="885"/>
      <c r="CY157" s="885"/>
      <c r="CZ157" s="885"/>
      <c r="DA157" s="885"/>
      <c r="DB157" s="885"/>
      <c r="DC157" s="885"/>
      <c r="DD157" s="885"/>
      <c r="DE157" s="885"/>
      <c r="DF157" s="885"/>
      <c r="DG157" s="885"/>
      <c r="DH157" s="885"/>
      <c r="DI157" s="885"/>
      <c r="DJ157" s="885"/>
      <c r="DK157" s="885"/>
      <c r="DL157" s="885"/>
      <c r="DM157" s="885"/>
      <c r="DN157" s="885"/>
      <c r="DO157" s="885"/>
      <c r="DP157" s="885"/>
      <c r="DQ157" s="885"/>
      <c r="DR157" s="885"/>
      <c r="DS157" s="885"/>
      <c r="DT157" s="885"/>
      <c r="DU157" s="885"/>
      <c r="DV157" s="885"/>
      <c r="DW157" s="885"/>
      <c r="DX157" s="885"/>
      <c r="DY157" s="885"/>
      <c r="DZ157" s="885"/>
      <c r="EA157" s="885"/>
      <c r="EB157" s="885"/>
      <c r="EC157" s="885"/>
      <c r="ED157" s="885"/>
      <c r="EE157" s="885"/>
      <c r="EF157" s="885"/>
      <c r="EG157" s="885"/>
      <c r="EH157" s="885"/>
      <c r="EI157" s="885"/>
      <c r="EJ157" s="885"/>
      <c r="EK157" s="885"/>
      <c r="EL157" s="885"/>
      <c r="EM157" s="885"/>
      <c r="EN157" s="885"/>
      <c r="EO157" s="885"/>
      <c r="EP157" s="885"/>
      <c r="EQ157" s="885"/>
      <c r="ER157" s="885"/>
      <c r="ES157" s="885"/>
      <c r="ET157" s="885"/>
      <c r="EU157" s="885"/>
      <c r="EV157" s="885"/>
      <c r="EW157" s="885"/>
      <c r="EX157" s="885"/>
      <c r="EY157" s="885"/>
      <c r="EZ157" s="885"/>
      <c r="FA157" s="885"/>
      <c r="FB157" s="885"/>
      <c r="FC157" s="885"/>
      <c r="FD157" s="885"/>
      <c r="FE157" s="885"/>
      <c r="FF157" s="885"/>
      <c r="FG157" s="885"/>
      <c r="FH157" s="885"/>
      <c r="FI157" s="885"/>
      <c r="FJ157" s="885"/>
      <c r="FK157" s="885"/>
      <c r="FL157" s="885"/>
      <c r="FM157" s="885"/>
      <c r="FN157" s="885"/>
      <c r="FO157" s="885"/>
      <c r="FP157" s="885"/>
      <c r="FQ157" s="885"/>
      <c r="FR157" s="885"/>
      <c r="FS157" s="885"/>
      <c r="FT157" s="885"/>
      <c r="FU157" s="885"/>
      <c r="FV157" s="885"/>
      <c r="FW157" s="885"/>
    </row>
    <row r="158" spans="2:179" x14ac:dyDescent="0.25">
      <c r="B158" s="773"/>
      <c r="C158" s="773"/>
      <c r="D158" s="886"/>
      <c r="E158" s="773"/>
      <c r="F158" s="773"/>
      <c r="G158" s="773"/>
      <c r="H158" s="773"/>
      <c r="I158" s="773"/>
      <c r="J158" s="887"/>
      <c r="K158" s="773"/>
      <c r="L158" s="773"/>
      <c r="M158" s="773"/>
      <c r="N158" s="773"/>
      <c r="O158" s="888"/>
      <c r="P158" s="888"/>
      <c r="Q158" s="888"/>
      <c r="R158" s="888"/>
      <c r="S158" s="773"/>
      <c r="T158" s="773"/>
      <c r="U158" s="889"/>
      <c r="V158" s="773"/>
      <c r="W158" s="773"/>
      <c r="X158" s="773"/>
      <c r="Y158" s="885"/>
      <c r="Z158" s="885"/>
      <c r="AA158" s="885"/>
      <c r="AB158" s="885"/>
      <c r="AC158" s="885"/>
      <c r="AD158" s="885"/>
      <c r="AE158" s="885"/>
      <c r="AF158" s="885"/>
      <c r="AG158" s="885"/>
      <c r="AH158" s="885"/>
      <c r="AI158" s="885"/>
      <c r="AJ158" s="885"/>
      <c r="AK158" s="885"/>
      <c r="AL158" s="885"/>
      <c r="AM158" s="885"/>
      <c r="AN158" s="885"/>
      <c r="AO158" s="885"/>
      <c r="AP158" s="885"/>
      <c r="AQ158" s="885"/>
      <c r="AR158" s="885"/>
      <c r="AS158" s="885"/>
      <c r="AT158" s="885"/>
      <c r="AU158" s="885"/>
      <c r="AV158" s="885"/>
      <c r="AW158" s="885"/>
      <c r="AX158" s="885"/>
      <c r="AY158" s="885"/>
      <c r="AZ158" s="885"/>
      <c r="BA158" s="885"/>
      <c r="BB158" s="885"/>
      <c r="BC158" s="885"/>
      <c r="BD158" s="885"/>
      <c r="BE158" s="885"/>
      <c r="BF158" s="885"/>
      <c r="BG158" s="885"/>
      <c r="BH158" s="885"/>
      <c r="BI158" s="885"/>
      <c r="BJ158" s="885"/>
      <c r="BK158" s="885"/>
      <c r="BL158" s="885"/>
      <c r="BM158" s="885"/>
      <c r="BN158" s="885"/>
      <c r="BO158" s="885"/>
      <c r="BP158" s="885"/>
      <c r="BQ158" s="885"/>
      <c r="BR158" s="885"/>
      <c r="BS158" s="885"/>
      <c r="BT158" s="885"/>
      <c r="BU158" s="885"/>
      <c r="BV158" s="885"/>
      <c r="BW158" s="885"/>
      <c r="BX158" s="885"/>
      <c r="BY158" s="885"/>
      <c r="BZ158" s="885"/>
      <c r="CA158" s="885"/>
      <c r="CB158" s="885"/>
      <c r="CC158" s="885"/>
      <c r="CD158" s="885"/>
      <c r="CE158" s="885"/>
      <c r="CF158" s="885"/>
      <c r="CG158" s="885"/>
      <c r="CH158" s="885"/>
      <c r="CI158" s="885"/>
      <c r="CJ158" s="885"/>
      <c r="CK158" s="885"/>
      <c r="CL158" s="885"/>
      <c r="CM158" s="885"/>
      <c r="CN158" s="885"/>
      <c r="CO158" s="885"/>
      <c r="CP158" s="885"/>
      <c r="CQ158" s="885"/>
      <c r="CR158" s="885"/>
      <c r="CS158" s="885"/>
      <c r="CT158" s="885"/>
      <c r="CU158" s="885"/>
      <c r="CV158" s="885"/>
      <c r="CW158" s="885"/>
      <c r="CX158" s="885"/>
      <c r="CY158" s="885"/>
      <c r="CZ158" s="885"/>
      <c r="DA158" s="885"/>
      <c r="DB158" s="885"/>
      <c r="DC158" s="885"/>
      <c r="DD158" s="885"/>
      <c r="DE158" s="885"/>
      <c r="DF158" s="885"/>
      <c r="DG158" s="885"/>
      <c r="DH158" s="885"/>
      <c r="DI158" s="885"/>
      <c r="DJ158" s="885"/>
      <c r="DK158" s="885"/>
      <c r="DL158" s="885"/>
      <c r="DM158" s="885"/>
      <c r="DN158" s="885"/>
      <c r="DO158" s="885"/>
      <c r="DP158" s="885"/>
      <c r="DQ158" s="885"/>
      <c r="DR158" s="885"/>
      <c r="DS158" s="885"/>
      <c r="DT158" s="885"/>
      <c r="DU158" s="885"/>
      <c r="DV158" s="885"/>
      <c r="DW158" s="885"/>
      <c r="DX158" s="885"/>
      <c r="DY158" s="885"/>
      <c r="DZ158" s="885"/>
      <c r="EA158" s="885"/>
      <c r="EB158" s="885"/>
      <c r="EC158" s="885"/>
      <c r="ED158" s="885"/>
      <c r="EE158" s="885"/>
      <c r="EF158" s="885"/>
      <c r="EG158" s="885"/>
      <c r="EH158" s="885"/>
      <c r="EI158" s="885"/>
      <c r="EJ158" s="885"/>
      <c r="EK158" s="885"/>
      <c r="EL158" s="885"/>
      <c r="EM158" s="885"/>
      <c r="EN158" s="885"/>
      <c r="EO158" s="885"/>
      <c r="EP158" s="885"/>
      <c r="EQ158" s="885"/>
      <c r="ER158" s="885"/>
      <c r="ES158" s="885"/>
      <c r="ET158" s="885"/>
      <c r="EU158" s="885"/>
      <c r="EV158" s="885"/>
      <c r="EW158" s="885"/>
      <c r="EX158" s="885"/>
      <c r="EY158" s="885"/>
      <c r="EZ158" s="885"/>
      <c r="FA158" s="885"/>
      <c r="FB158" s="885"/>
      <c r="FC158" s="885"/>
      <c r="FD158" s="885"/>
      <c r="FE158" s="885"/>
      <c r="FF158" s="885"/>
      <c r="FG158" s="885"/>
      <c r="FH158" s="885"/>
      <c r="FI158" s="885"/>
      <c r="FJ158" s="885"/>
      <c r="FK158" s="885"/>
      <c r="FL158" s="885"/>
      <c r="FM158" s="885"/>
      <c r="FN158" s="885"/>
      <c r="FO158" s="885"/>
      <c r="FP158" s="885"/>
      <c r="FQ158" s="885"/>
      <c r="FR158" s="885"/>
      <c r="FS158" s="885"/>
      <c r="FT158" s="885"/>
      <c r="FU158" s="885"/>
      <c r="FV158" s="885"/>
      <c r="FW158" s="885"/>
    </row>
    <row r="159" spans="2:179" x14ac:dyDescent="0.25">
      <c r="B159" s="773"/>
      <c r="C159" s="773"/>
      <c r="D159" s="886"/>
      <c r="E159" s="773"/>
      <c r="F159" s="773"/>
      <c r="G159" s="773"/>
      <c r="H159" s="773"/>
      <c r="I159" s="773"/>
      <c r="J159" s="887"/>
      <c r="K159" s="773"/>
      <c r="L159" s="773"/>
      <c r="M159" s="773"/>
      <c r="N159" s="773"/>
      <c r="O159" s="888"/>
      <c r="P159" s="888"/>
      <c r="Q159" s="888"/>
      <c r="R159" s="888"/>
      <c r="S159" s="773"/>
      <c r="T159" s="773"/>
      <c r="U159" s="889"/>
      <c r="V159" s="773"/>
      <c r="W159" s="773"/>
      <c r="X159" s="773"/>
      <c r="Y159" s="885"/>
      <c r="Z159" s="885"/>
      <c r="AA159" s="885"/>
      <c r="AB159" s="885"/>
      <c r="AC159" s="885"/>
      <c r="AD159" s="885"/>
      <c r="AE159" s="885"/>
      <c r="AF159" s="885"/>
      <c r="AG159" s="885"/>
      <c r="AH159" s="885"/>
      <c r="AI159" s="885"/>
      <c r="AJ159" s="885"/>
      <c r="AK159" s="885"/>
      <c r="AL159" s="885"/>
      <c r="AM159" s="885"/>
      <c r="AN159" s="885"/>
      <c r="AO159" s="885"/>
      <c r="AP159" s="885"/>
      <c r="AQ159" s="885"/>
      <c r="AR159" s="885"/>
      <c r="AS159" s="885"/>
      <c r="AT159" s="885"/>
      <c r="AU159" s="885"/>
      <c r="AV159" s="885"/>
      <c r="AW159" s="885"/>
      <c r="AX159" s="885"/>
      <c r="AY159" s="885"/>
      <c r="AZ159" s="885"/>
      <c r="BA159" s="885"/>
      <c r="BB159" s="885"/>
      <c r="BC159" s="885"/>
      <c r="BD159" s="885"/>
      <c r="BE159" s="885"/>
      <c r="BF159" s="885"/>
      <c r="BG159" s="885"/>
      <c r="BH159" s="885"/>
      <c r="BI159" s="885"/>
      <c r="BJ159" s="885"/>
      <c r="BK159" s="885"/>
      <c r="BL159" s="885"/>
      <c r="BM159" s="885"/>
      <c r="BN159" s="885"/>
      <c r="BO159" s="885"/>
      <c r="BP159" s="885"/>
      <c r="BQ159" s="885"/>
      <c r="BR159" s="885"/>
      <c r="BS159" s="885"/>
      <c r="BT159" s="885"/>
      <c r="BU159" s="885"/>
      <c r="BV159" s="885"/>
      <c r="BW159" s="885"/>
      <c r="BX159" s="885"/>
      <c r="BY159" s="885"/>
      <c r="BZ159" s="885"/>
      <c r="CA159" s="885"/>
      <c r="CB159" s="885"/>
      <c r="CC159" s="885"/>
      <c r="CD159" s="885"/>
      <c r="CE159" s="885"/>
      <c r="CF159" s="885"/>
      <c r="CG159" s="885"/>
      <c r="CH159" s="885"/>
      <c r="CI159" s="885"/>
      <c r="CJ159" s="885"/>
      <c r="CK159" s="885"/>
      <c r="CL159" s="885"/>
      <c r="CM159" s="885"/>
      <c r="CN159" s="885"/>
      <c r="CO159" s="885"/>
      <c r="CP159" s="885"/>
      <c r="CQ159" s="885"/>
      <c r="CR159" s="885"/>
      <c r="CS159" s="885"/>
      <c r="CT159" s="885"/>
      <c r="CU159" s="885"/>
      <c r="CV159" s="885"/>
      <c r="CW159" s="885"/>
      <c r="CX159" s="885"/>
      <c r="CY159" s="885"/>
      <c r="CZ159" s="885"/>
      <c r="DA159" s="885"/>
      <c r="DB159" s="885"/>
      <c r="DC159" s="885"/>
      <c r="DD159" s="885"/>
      <c r="DE159" s="885"/>
      <c r="DF159" s="885"/>
      <c r="DG159" s="885"/>
      <c r="DH159" s="885"/>
      <c r="DI159" s="885"/>
      <c r="DJ159" s="885"/>
      <c r="DK159" s="885"/>
      <c r="DL159" s="885"/>
      <c r="DM159" s="885"/>
      <c r="DN159" s="885"/>
      <c r="DO159" s="885"/>
      <c r="DP159" s="885"/>
      <c r="DQ159" s="885"/>
      <c r="DR159" s="885"/>
      <c r="DS159" s="885"/>
      <c r="DT159" s="885"/>
      <c r="DU159" s="885"/>
      <c r="DV159" s="885"/>
      <c r="DW159" s="885"/>
      <c r="DX159" s="885"/>
      <c r="DY159" s="885"/>
      <c r="DZ159" s="885"/>
      <c r="EA159" s="885"/>
      <c r="EB159" s="885"/>
      <c r="EC159" s="885"/>
      <c r="ED159" s="885"/>
      <c r="EE159" s="885"/>
      <c r="EF159" s="885"/>
      <c r="EG159" s="885"/>
      <c r="EH159" s="885"/>
      <c r="EI159" s="885"/>
      <c r="EJ159" s="885"/>
      <c r="EK159" s="885"/>
      <c r="EL159" s="885"/>
      <c r="EM159" s="885"/>
      <c r="EN159" s="885"/>
      <c r="EO159" s="885"/>
      <c r="EP159" s="885"/>
      <c r="EQ159" s="885"/>
      <c r="ER159" s="885"/>
      <c r="ES159" s="885"/>
      <c r="ET159" s="885"/>
      <c r="EU159" s="885"/>
      <c r="EV159" s="885"/>
      <c r="EW159" s="885"/>
      <c r="EX159" s="885"/>
      <c r="EY159" s="885"/>
      <c r="EZ159" s="885"/>
      <c r="FA159" s="885"/>
      <c r="FB159" s="885"/>
      <c r="FC159" s="885"/>
      <c r="FD159" s="885"/>
      <c r="FE159" s="885"/>
      <c r="FF159" s="885"/>
      <c r="FG159" s="885"/>
      <c r="FH159" s="885"/>
      <c r="FI159" s="885"/>
      <c r="FJ159" s="885"/>
      <c r="FK159" s="885"/>
      <c r="FL159" s="885"/>
      <c r="FM159" s="885"/>
      <c r="FN159" s="885"/>
      <c r="FO159" s="885"/>
      <c r="FP159" s="885"/>
      <c r="FQ159" s="885"/>
      <c r="FR159" s="885"/>
      <c r="FS159" s="885"/>
      <c r="FT159" s="885"/>
      <c r="FU159" s="885"/>
      <c r="FV159" s="885"/>
      <c r="FW159" s="885"/>
    </row>
    <row r="160" spans="2:179" x14ac:dyDescent="0.25">
      <c r="B160" s="773"/>
      <c r="C160" s="773"/>
      <c r="D160" s="886"/>
      <c r="E160" s="773"/>
      <c r="F160" s="773"/>
      <c r="G160" s="773"/>
      <c r="H160" s="773"/>
      <c r="I160" s="773"/>
      <c r="J160" s="887"/>
      <c r="K160" s="773"/>
      <c r="L160" s="773"/>
      <c r="M160" s="773"/>
      <c r="N160" s="773"/>
      <c r="O160" s="888"/>
      <c r="P160" s="888"/>
      <c r="Q160" s="888"/>
      <c r="R160" s="888"/>
      <c r="S160" s="773"/>
      <c r="T160" s="773"/>
      <c r="U160" s="889"/>
      <c r="V160" s="773"/>
      <c r="W160" s="773"/>
      <c r="X160" s="773"/>
      <c r="Y160" s="885"/>
      <c r="Z160" s="885"/>
      <c r="AA160" s="885"/>
      <c r="AB160" s="885"/>
      <c r="AC160" s="885"/>
      <c r="AD160" s="885"/>
      <c r="AE160" s="885"/>
      <c r="AF160" s="885"/>
      <c r="AG160" s="885"/>
      <c r="AH160" s="885"/>
      <c r="AI160" s="885"/>
      <c r="AJ160" s="885"/>
      <c r="AK160" s="885"/>
      <c r="AL160" s="885"/>
      <c r="AM160" s="885"/>
      <c r="AN160" s="885"/>
      <c r="AO160" s="885"/>
      <c r="AP160" s="885"/>
      <c r="AQ160" s="885"/>
      <c r="AR160" s="885"/>
      <c r="AS160" s="885"/>
      <c r="AT160" s="885"/>
      <c r="AU160" s="885"/>
      <c r="AV160" s="885"/>
      <c r="AW160" s="885"/>
      <c r="AX160" s="885"/>
      <c r="AY160" s="885"/>
      <c r="AZ160" s="885"/>
      <c r="BA160" s="885"/>
      <c r="BB160" s="885"/>
      <c r="BC160" s="885"/>
      <c r="BD160" s="885"/>
      <c r="BE160" s="885"/>
      <c r="BF160" s="885"/>
      <c r="BG160" s="885"/>
      <c r="BH160" s="885"/>
      <c r="BI160" s="885"/>
      <c r="BJ160" s="885"/>
      <c r="BK160" s="885"/>
      <c r="BL160" s="885"/>
      <c r="BM160" s="885"/>
      <c r="BN160" s="885"/>
      <c r="BO160" s="885"/>
      <c r="BP160" s="885"/>
      <c r="BQ160" s="885"/>
      <c r="BR160" s="885"/>
      <c r="BS160" s="885"/>
      <c r="BT160" s="885"/>
      <c r="BU160" s="885"/>
      <c r="BV160" s="885"/>
      <c r="BW160" s="885"/>
      <c r="BX160" s="885"/>
      <c r="BY160" s="885"/>
      <c r="BZ160" s="885"/>
      <c r="CA160" s="885"/>
      <c r="CB160" s="885"/>
      <c r="CC160" s="885"/>
      <c r="CD160" s="885"/>
      <c r="CE160" s="885"/>
      <c r="CF160" s="885"/>
      <c r="CG160" s="885"/>
      <c r="CH160" s="885"/>
      <c r="CI160" s="885"/>
      <c r="CJ160" s="885"/>
      <c r="CK160" s="885"/>
      <c r="CL160" s="885"/>
      <c r="CM160" s="885"/>
      <c r="CN160" s="885"/>
      <c r="CO160" s="885"/>
      <c r="CP160" s="885"/>
      <c r="CQ160" s="885"/>
      <c r="CR160" s="885"/>
      <c r="CS160" s="885"/>
      <c r="CT160" s="885"/>
      <c r="CU160" s="885"/>
      <c r="CV160" s="885"/>
      <c r="CW160" s="885"/>
      <c r="CX160" s="885"/>
      <c r="CY160" s="885"/>
      <c r="CZ160" s="885"/>
      <c r="DA160" s="885"/>
      <c r="DB160" s="885"/>
      <c r="DC160" s="885"/>
      <c r="DD160" s="885"/>
      <c r="DE160" s="885"/>
      <c r="DF160" s="885"/>
      <c r="DG160" s="885"/>
      <c r="DH160" s="885"/>
      <c r="DI160" s="885"/>
      <c r="DJ160" s="885"/>
      <c r="DK160" s="885"/>
      <c r="DL160" s="885"/>
      <c r="DM160" s="885"/>
      <c r="DN160" s="885"/>
      <c r="DO160" s="885"/>
      <c r="DP160" s="885"/>
      <c r="DQ160" s="885"/>
      <c r="DR160" s="885"/>
      <c r="DS160" s="885"/>
      <c r="DT160" s="885"/>
      <c r="DU160" s="885"/>
      <c r="DV160" s="885"/>
      <c r="DW160" s="885"/>
      <c r="DX160" s="885"/>
      <c r="DY160" s="885"/>
      <c r="DZ160" s="885"/>
      <c r="EA160" s="885"/>
      <c r="EB160" s="885"/>
      <c r="EC160" s="885"/>
      <c r="ED160" s="885"/>
      <c r="EE160" s="885"/>
      <c r="EF160" s="885"/>
      <c r="EG160" s="885"/>
      <c r="EH160" s="885"/>
      <c r="EI160" s="885"/>
      <c r="EJ160" s="885"/>
      <c r="EK160" s="885"/>
      <c r="EL160" s="885"/>
      <c r="EM160" s="885"/>
      <c r="EN160" s="885"/>
      <c r="EO160" s="885"/>
      <c r="EP160" s="885"/>
      <c r="EQ160" s="885"/>
      <c r="ER160" s="885"/>
      <c r="ES160" s="885"/>
      <c r="ET160" s="885"/>
      <c r="EU160" s="885"/>
      <c r="EV160" s="885"/>
      <c r="EW160" s="885"/>
      <c r="EX160" s="885"/>
      <c r="EY160" s="885"/>
      <c r="EZ160" s="885"/>
      <c r="FA160" s="885"/>
      <c r="FB160" s="885"/>
      <c r="FC160" s="885"/>
      <c r="FD160" s="885"/>
      <c r="FE160" s="885"/>
      <c r="FF160" s="885"/>
      <c r="FG160" s="885"/>
      <c r="FH160" s="885"/>
      <c r="FI160" s="885"/>
      <c r="FJ160" s="885"/>
      <c r="FK160" s="885"/>
      <c r="FL160" s="885"/>
      <c r="FM160" s="885"/>
      <c r="FN160" s="885"/>
      <c r="FO160" s="885"/>
      <c r="FP160" s="885"/>
      <c r="FQ160" s="885"/>
      <c r="FR160" s="885"/>
      <c r="FS160" s="885"/>
      <c r="FT160" s="885"/>
      <c r="FU160" s="885"/>
      <c r="FV160" s="885"/>
      <c r="FW160" s="885"/>
    </row>
    <row r="161" spans="2:179" x14ac:dyDescent="0.25">
      <c r="B161" s="773"/>
      <c r="C161" s="773"/>
      <c r="D161" s="886"/>
      <c r="E161" s="773"/>
      <c r="F161" s="773"/>
      <c r="G161" s="773"/>
      <c r="H161" s="773"/>
      <c r="I161" s="773"/>
      <c r="J161" s="887"/>
      <c r="K161" s="773"/>
      <c r="L161" s="773"/>
      <c r="M161" s="773"/>
      <c r="N161" s="773"/>
      <c r="O161" s="888"/>
      <c r="P161" s="888"/>
      <c r="Q161" s="888"/>
      <c r="R161" s="888"/>
      <c r="S161" s="773"/>
      <c r="T161" s="773"/>
      <c r="U161" s="889"/>
      <c r="V161" s="773"/>
      <c r="W161" s="773"/>
      <c r="X161" s="773"/>
      <c r="Y161" s="885"/>
      <c r="Z161" s="885"/>
      <c r="AA161" s="885"/>
      <c r="AB161" s="885"/>
      <c r="AC161" s="885"/>
      <c r="AD161" s="885"/>
      <c r="AE161" s="885"/>
      <c r="AF161" s="885"/>
      <c r="AG161" s="885"/>
      <c r="AH161" s="885"/>
      <c r="AI161" s="885"/>
      <c r="AJ161" s="885"/>
      <c r="AK161" s="885"/>
      <c r="AL161" s="885"/>
      <c r="AM161" s="885"/>
      <c r="AN161" s="885"/>
      <c r="AO161" s="885"/>
      <c r="AP161" s="885"/>
      <c r="AQ161" s="885"/>
      <c r="AR161" s="885"/>
      <c r="AS161" s="885"/>
      <c r="AT161" s="885"/>
      <c r="AU161" s="885"/>
      <c r="AV161" s="885"/>
      <c r="AW161" s="885"/>
      <c r="AX161" s="885"/>
      <c r="AY161" s="885"/>
      <c r="AZ161" s="885"/>
      <c r="BA161" s="885"/>
      <c r="BB161" s="885"/>
      <c r="BC161" s="885"/>
      <c r="BD161" s="885"/>
      <c r="BE161" s="885"/>
      <c r="BF161" s="885"/>
      <c r="BG161" s="885"/>
      <c r="BH161" s="885"/>
      <c r="BI161" s="885"/>
      <c r="BJ161" s="885"/>
      <c r="BK161" s="885"/>
      <c r="BL161" s="885"/>
      <c r="BM161" s="885"/>
      <c r="BN161" s="885"/>
      <c r="BO161" s="885"/>
      <c r="BP161" s="885"/>
      <c r="BQ161" s="885"/>
      <c r="BR161" s="885"/>
      <c r="BS161" s="885"/>
      <c r="BT161" s="885"/>
      <c r="BU161" s="885"/>
      <c r="BV161" s="885"/>
      <c r="BW161" s="885"/>
      <c r="BX161" s="885"/>
      <c r="BY161" s="885"/>
      <c r="BZ161" s="885"/>
      <c r="CA161" s="885"/>
      <c r="CB161" s="885"/>
      <c r="CC161" s="885"/>
      <c r="CD161" s="885"/>
      <c r="CE161" s="885"/>
      <c r="CF161" s="885"/>
      <c r="CG161" s="885"/>
      <c r="CH161" s="885"/>
      <c r="CI161" s="885"/>
      <c r="CJ161" s="885"/>
      <c r="CK161" s="885"/>
      <c r="CL161" s="885"/>
      <c r="CM161" s="885"/>
      <c r="CN161" s="885"/>
      <c r="CO161" s="885"/>
      <c r="CP161" s="885"/>
      <c r="CQ161" s="885"/>
      <c r="CR161" s="885"/>
      <c r="CS161" s="885"/>
      <c r="CT161" s="885"/>
      <c r="CU161" s="885"/>
      <c r="CV161" s="885"/>
      <c r="CW161" s="885"/>
      <c r="CX161" s="885"/>
      <c r="CY161" s="885"/>
      <c r="CZ161" s="885"/>
      <c r="DA161" s="885"/>
      <c r="DB161" s="885"/>
      <c r="DC161" s="885"/>
      <c r="DD161" s="885"/>
      <c r="DE161" s="885"/>
      <c r="DF161" s="885"/>
      <c r="DG161" s="885"/>
      <c r="DH161" s="885"/>
      <c r="DI161" s="885"/>
      <c r="DJ161" s="885"/>
      <c r="DK161" s="885"/>
      <c r="DL161" s="885"/>
      <c r="DM161" s="885"/>
      <c r="DN161" s="885"/>
      <c r="DO161" s="885"/>
      <c r="DP161" s="885"/>
      <c r="DQ161" s="885"/>
      <c r="DR161" s="885"/>
      <c r="DS161" s="885"/>
      <c r="DT161" s="885"/>
      <c r="DU161" s="885"/>
      <c r="DV161" s="885"/>
      <c r="DW161" s="885"/>
      <c r="DX161" s="885"/>
      <c r="DY161" s="885"/>
      <c r="DZ161" s="885"/>
      <c r="EA161" s="885"/>
      <c r="EB161" s="885"/>
      <c r="EC161" s="885"/>
      <c r="ED161" s="885"/>
      <c r="EE161" s="885"/>
      <c r="EF161" s="885"/>
      <c r="EG161" s="885"/>
      <c r="EH161" s="885"/>
      <c r="EI161" s="885"/>
      <c r="EJ161" s="885"/>
      <c r="EK161" s="885"/>
      <c r="EL161" s="885"/>
      <c r="EM161" s="885"/>
      <c r="EN161" s="885"/>
      <c r="EO161" s="885"/>
      <c r="EP161" s="885"/>
      <c r="EQ161" s="885"/>
      <c r="ER161" s="885"/>
      <c r="ES161" s="885"/>
      <c r="ET161" s="885"/>
      <c r="EU161" s="885"/>
      <c r="EV161" s="885"/>
      <c r="EW161" s="885"/>
      <c r="EX161" s="885"/>
      <c r="EY161" s="885"/>
      <c r="EZ161" s="885"/>
      <c r="FA161" s="885"/>
      <c r="FB161" s="885"/>
      <c r="FC161" s="885"/>
      <c r="FD161" s="885"/>
      <c r="FE161" s="885"/>
      <c r="FF161" s="885"/>
      <c r="FG161" s="885"/>
      <c r="FH161" s="885"/>
      <c r="FI161" s="885"/>
      <c r="FJ161" s="885"/>
      <c r="FK161" s="885"/>
      <c r="FL161" s="885"/>
      <c r="FM161" s="885"/>
      <c r="FN161" s="885"/>
      <c r="FO161" s="885"/>
      <c r="FP161" s="885"/>
      <c r="FQ161" s="885"/>
      <c r="FR161" s="885"/>
      <c r="FS161" s="885"/>
      <c r="FT161" s="885"/>
      <c r="FU161" s="885"/>
      <c r="FV161" s="885"/>
      <c r="FW161" s="885"/>
    </row>
    <row r="162" spans="2:179" x14ac:dyDescent="0.25">
      <c r="B162" s="773"/>
      <c r="C162" s="773"/>
      <c r="D162" s="886"/>
      <c r="E162" s="773"/>
      <c r="F162" s="773"/>
      <c r="G162" s="773"/>
      <c r="H162" s="773"/>
      <c r="I162" s="773"/>
      <c r="J162" s="887"/>
      <c r="K162" s="773"/>
      <c r="L162" s="773"/>
      <c r="M162" s="773"/>
      <c r="N162" s="773"/>
      <c r="O162" s="888"/>
      <c r="P162" s="888"/>
      <c r="Q162" s="888"/>
      <c r="R162" s="888"/>
      <c r="S162" s="773"/>
      <c r="T162" s="773"/>
      <c r="U162" s="889"/>
      <c r="V162" s="773"/>
      <c r="W162" s="773"/>
      <c r="X162" s="773"/>
      <c r="Y162" s="885"/>
      <c r="Z162" s="885"/>
      <c r="AA162" s="885"/>
      <c r="AB162" s="885"/>
      <c r="AC162" s="885"/>
      <c r="AD162" s="885"/>
      <c r="AE162" s="885"/>
      <c r="AF162" s="885"/>
      <c r="AG162" s="885"/>
      <c r="AH162" s="885"/>
      <c r="AI162" s="885"/>
      <c r="AJ162" s="885"/>
      <c r="AK162" s="885"/>
      <c r="AL162" s="885"/>
      <c r="AM162" s="885"/>
      <c r="AN162" s="885"/>
      <c r="AO162" s="885"/>
      <c r="AP162" s="885"/>
      <c r="AQ162" s="885"/>
      <c r="AR162" s="885"/>
      <c r="AS162" s="885"/>
      <c r="AT162" s="885"/>
      <c r="AU162" s="885"/>
      <c r="AV162" s="885"/>
      <c r="AW162" s="885"/>
      <c r="AX162" s="885"/>
      <c r="AY162" s="885"/>
      <c r="AZ162" s="885"/>
      <c r="BA162" s="885"/>
      <c r="BB162" s="885"/>
      <c r="BC162" s="885"/>
      <c r="BD162" s="885"/>
      <c r="BE162" s="885"/>
      <c r="BF162" s="885"/>
      <c r="BG162" s="885"/>
      <c r="BH162" s="885"/>
      <c r="BI162" s="885"/>
      <c r="BJ162" s="885"/>
      <c r="BK162" s="885"/>
      <c r="BL162" s="885"/>
      <c r="BM162" s="885"/>
      <c r="BN162" s="885"/>
      <c r="BO162" s="885"/>
      <c r="BP162" s="885"/>
      <c r="BQ162" s="885"/>
      <c r="BR162" s="885"/>
      <c r="BS162" s="885"/>
      <c r="BT162" s="885"/>
      <c r="BU162" s="885"/>
      <c r="BV162" s="885"/>
      <c r="BW162" s="885"/>
      <c r="BX162" s="885"/>
      <c r="BY162" s="885"/>
      <c r="BZ162" s="885"/>
      <c r="CA162" s="885"/>
      <c r="CB162" s="885"/>
      <c r="CC162" s="885"/>
      <c r="CD162" s="885"/>
      <c r="CE162" s="885"/>
      <c r="CF162" s="885"/>
      <c r="CG162" s="885"/>
      <c r="CH162" s="885"/>
      <c r="CI162" s="885"/>
      <c r="CJ162" s="885"/>
      <c r="CK162" s="885"/>
      <c r="CL162" s="885"/>
      <c r="CM162" s="885"/>
      <c r="CN162" s="885"/>
      <c r="CO162" s="885"/>
      <c r="CP162" s="885"/>
      <c r="CQ162" s="885"/>
      <c r="CR162" s="885"/>
      <c r="CS162" s="885"/>
      <c r="CT162" s="885"/>
      <c r="CU162" s="885"/>
      <c r="CV162" s="885"/>
      <c r="CW162" s="885"/>
      <c r="CX162" s="885"/>
      <c r="CY162" s="885"/>
      <c r="CZ162" s="885"/>
      <c r="DA162" s="885"/>
      <c r="DB162" s="885"/>
      <c r="DC162" s="885"/>
      <c r="DD162" s="885"/>
      <c r="DE162" s="885"/>
      <c r="DF162" s="885"/>
      <c r="DG162" s="885"/>
      <c r="DH162" s="885"/>
      <c r="DI162" s="885"/>
      <c r="DJ162" s="885"/>
      <c r="DK162" s="885"/>
      <c r="DL162" s="885"/>
      <c r="DM162" s="885"/>
      <c r="DN162" s="885"/>
      <c r="DO162" s="885"/>
      <c r="DP162" s="885"/>
      <c r="DQ162" s="885"/>
      <c r="DR162" s="885"/>
      <c r="DS162" s="885"/>
      <c r="DT162" s="885"/>
      <c r="DU162" s="885"/>
      <c r="DV162" s="885"/>
      <c r="DW162" s="885"/>
      <c r="DX162" s="885"/>
      <c r="DY162" s="885"/>
      <c r="DZ162" s="885"/>
      <c r="EA162" s="885"/>
      <c r="EB162" s="885"/>
      <c r="EC162" s="885"/>
      <c r="ED162" s="885"/>
      <c r="EE162" s="885"/>
      <c r="EF162" s="885"/>
      <c r="EG162" s="885"/>
      <c r="EH162" s="885"/>
      <c r="EI162" s="885"/>
      <c r="EJ162" s="885"/>
      <c r="EK162" s="885"/>
      <c r="EL162" s="885"/>
      <c r="EM162" s="885"/>
      <c r="EN162" s="885"/>
      <c r="EO162" s="885"/>
      <c r="EP162" s="885"/>
      <c r="EQ162" s="885"/>
      <c r="ER162" s="885"/>
      <c r="ES162" s="885"/>
      <c r="ET162" s="885"/>
      <c r="EU162" s="885"/>
      <c r="EV162" s="885"/>
      <c r="EW162" s="885"/>
      <c r="EX162" s="885"/>
      <c r="EY162" s="885"/>
      <c r="EZ162" s="885"/>
      <c r="FA162" s="885"/>
      <c r="FB162" s="885"/>
      <c r="FC162" s="885"/>
      <c r="FD162" s="885"/>
      <c r="FE162" s="885"/>
      <c r="FF162" s="885"/>
      <c r="FG162" s="885"/>
      <c r="FH162" s="885"/>
      <c r="FI162" s="885"/>
      <c r="FJ162" s="885"/>
      <c r="FK162" s="885"/>
      <c r="FL162" s="885"/>
      <c r="FM162" s="885"/>
      <c r="FN162" s="885"/>
      <c r="FO162" s="885"/>
      <c r="FP162" s="885"/>
      <c r="FQ162" s="885"/>
      <c r="FR162" s="885"/>
      <c r="FS162" s="885"/>
      <c r="FT162" s="885"/>
      <c r="FU162" s="885"/>
      <c r="FV162" s="885"/>
      <c r="FW162" s="885"/>
    </row>
    <row r="163" spans="2:179" x14ac:dyDescent="0.25">
      <c r="B163" s="773"/>
      <c r="C163" s="773"/>
      <c r="D163" s="886"/>
      <c r="E163" s="773"/>
      <c r="F163" s="773"/>
      <c r="G163" s="773"/>
      <c r="H163" s="773"/>
      <c r="I163" s="773"/>
      <c r="J163" s="887"/>
      <c r="K163" s="773"/>
      <c r="L163" s="773"/>
      <c r="M163" s="773"/>
      <c r="N163" s="773"/>
      <c r="O163" s="888"/>
      <c r="P163" s="888"/>
      <c r="Q163" s="888"/>
      <c r="R163" s="888"/>
      <c r="S163" s="773"/>
      <c r="T163" s="773"/>
      <c r="U163" s="889"/>
      <c r="V163" s="773"/>
      <c r="W163" s="773"/>
      <c r="X163" s="773"/>
      <c r="Y163" s="885"/>
      <c r="Z163" s="885"/>
      <c r="AA163" s="885"/>
      <c r="AB163" s="885"/>
      <c r="AC163" s="885"/>
      <c r="AD163" s="885"/>
      <c r="AE163" s="885"/>
      <c r="AF163" s="885"/>
      <c r="AG163" s="885"/>
      <c r="AH163" s="885"/>
      <c r="AI163" s="885"/>
      <c r="AJ163" s="885"/>
      <c r="AK163" s="885"/>
      <c r="AL163" s="885"/>
      <c r="AM163" s="885"/>
      <c r="AN163" s="885"/>
      <c r="AO163" s="885"/>
      <c r="AP163" s="885"/>
      <c r="AQ163" s="885"/>
      <c r="AR163" s="885"/>
      <c r="AS163" s="885"/>
      <c r="AT163" s="885"/>
      <c r="AU163" s="885"/>
      <c r="AV163" s="885"/>
      <c r="AW163" s="885"/>
      <c r="AX163" s="885"/>
      <c r="AY163" s="885"/>
      <c r="AZ163" s="885"/>
      <c r="BA163" s="885"/>
      <c r="BB163" s="885"/>
      <c r="BC163" s="885"/>
      <c r="BD163" s="885"/>
      <c r="BE163" s="885"/>
      <c r="BF163" s="885"/>
      <c r="BG163" s="885"/>
      <c r="BH163" s="885"/>
      <c r="BI163" s="885"/>
      <c r="BJ163" s="885"/>
      <c r="BK163" s="885"/>
      <c r="BL163" s="885"/>
      <c r="BM163" s="885"/>
      <c r="BN163" s="885"/>
      <c r="BO163" s="885"/>
      <c r="BP163" s="885"/>
      <c r="BQ163" s="885"/>
      <c r="BR163" s="885"/>
      <c r="BS163" s="885"/>
      <c r="BT163" s="885"/>
      <c r="BU163" s="885"/>
      <c r="BV163" s="885"/>
      <c r="BW163" s="885"/>
      <c r="BX163" s="885"/>
      <c r="BY163" s="885"/>
      <c r="BZ163" s="885"/>
      <c r="CA163" s="885"/>
      <c r="CB163" s="885"/>
      <c r="CC163" s="885"/>
      <c r="CD163" s="885"/>
      <c r="CE163" s="885"/>
      <c r="CF163" s="885"/>
      <c r="CG163" s="885"/>
      <c r="CH163" s="885"/>
      <c r="CI163" s="885"/>
      <c r="CJ163" s="885"/>
      <c r="CK163" s="885"/>
      <c r="CL163" s="885"/>
      <c r="CM163" s="885"/>
      <c r="CN163" s="885"/>
      <c r="CO163" s="885"/>
      <c r="CP163" s="885"/>
      <c r="CQ163" s="885"/>
      <c r="CR163" s="885"/>
      <c r="CS163" s="885"/>
      <c r="CT163" s="885"/>
      <c r="CU163" s="885"/>
      <c r="CV163" s="885"/>
      <c r="CW163" s="885"/>
      <c r="CX163" s="885"/>
      <c r="CY163" s="885"/>
      <c r="CZ163" s="885"/>
      <c r="DA163" s="885"/>
      <c r="DB163" s="885"/>
      <c r="DC163" s="885"/>
      <c r="DD163" s="885"/>
      <c r="DE163" s="885"/>
      <c r="DF163" s="885"/>
      <c r="DG163" s="885"/>
      <c r="DH163" s="885"/>
      <c r="DI163" s="885"/>
      <c r="DJ163" s="885"/>
      <c r="DK163" s="885"/>
      <c r="DL163" s="885"/>
      <c r="DM163" s="885"/>
      <c r="DN163" s="885"/>
      <c r="DO163" s="885"/>
      <c r="DP163" s="885"/>
      <c r="DQ163" s="885"/>
      <c r="DR163" s="885"/>
      <c r="DS163" s="885"/>
      <c r="DT163" s="885"/>
      <c r="DU163" s="885"/>
      <c r="DV163" s="885"/>
      <c r="DW163" s="885"/>
      <c r="DX163" s="885"/>
      <c r="DY163" s="885"/>
      <c r="DZ163" s="885"/>
      <c r="EA163" s="885"/>
      <c r="EB163" s="885"/>
      <c r="EC163" s="885"/>
      <c r="ED163" s="885"/>
      <c r="EE163" s="885"/>
      <c r="EF163" s="885"/>
      <c r="EG163" s="885"/>
      <c r="EH163" s="885"/>
      <c r="EI163" s="885"/>
      <c r="EJ163" s="885"/>
      <c r="EK163" s="885"/>
      <c r="EL163" s="885"/>
      <c r="EM163" s="885"/>
      <c r="EN163" s="885"/>
      <c r="EO163" s="885"/>
      <c r="EP163" s="885"/>
      <c r="EQ163" s="885"/>
      <c r="ER163" s="885"/>
      <c r="ES163" s="885"/>
      <c r="ET163" s="885"/>
      <c r="EU163" s="885"/>
      <c r="EV163" s="885"/>
      <c r="EW163" s="885"/>
      <c r="EX163" s="885"/>
      <c r="EY163" s="885"/>
      <c r="EZ163" s="885"/>
      <c r="FA163" s="885"/>
      <c r="FB163" s="885"/>
      <c r="FC163" s="885"/>
      <c r="FD163" s="885"/>
      <c r="FE163" s="885"/>
      <c r="FF163" s="885"/>
      <c r="FG163" s="885"/>
      <c r="FH163" s="885"/>
      <c r="FI163" s="885"/>
      <c r="FJ163" s="885"/>
      <c r="FK163" s="885"/>
      <c r="FL163" s="885"/>
      <c r="FM163" s="885"/>
      <c r="FN163" s="885"/>
      <c r="FO163" s="885"/>
      <c r="FP163" s="885"/>
      <c r="FQ163" s="885"/>
      <c r="FR163" s="885"/>
      <c r="FS163" s="885"/>
      <c r="FT163" s="885"/>
      <c r="FU163" s="885"/>
      <c r="FV163" s="885"/>
      <c r="FW163" s="885"/>
    </row>
    <row r="164" spans="2:179" x14ac:dyDescent="0.25">
      <c r="B164" s="773"/>
      <c r="C164" s="773"/>
      <c r="D164" s="886"/>
      <c r="E164" s="773"/>
      <c r="F164" s="773"/>
      <c r="G164" s="773"/>
      <c r="H164" s="773"/>
      <c r="I164" s="773"/>
      <c r="J164" s="887"/>
      <c r="K164" s="773"/>
      <c r="L164" s="773"/>
      <c r="M164" s="773"/>
      <c r="N164" s="773"/>
      <c r="O164" s="888"/>
      <c r="P164" s="888"/>
      <c r="Q164" s="888"/>
      <c r="R164" s="888"/>
      <c r="S164" s="773"/>
      <c r="T164" s="773"/>
      <c r="U164" s="889"/>
      <c r="V164" s="773"/>
      <c r="W164" s="773"/>
      <c r="X164" s="773"/>
      <c r="Y164" s="885"/>
      <c r="Z164" s="885"/>
      <c r="AA164" s="885"/>
      <c r="AB164" s="885"/>
      <c r="AC164" s="885"/>
      <c r="AD164" s="885"/>
      <c r="AE164" s="885"/>
      <c r="AF164" s="885"/>
      <c r="AG164" s="885"/>
      <c r="AH164" s="885"/>
      <c r="AI164" s="885"/>
      <c r="AJ164" s="885"/>
      <c r="AK164" s="885"/>
      <c r="AL164" s="885"/>
      <c r="AM164" s="885"/>
      <c r="AN164" s="885"/>
      <c r="AO164" s="885"/>
      <c r="AP164" s="885"/>
      <c r="AQ164" s="885"/>
      <c r="AR164" s="885"/>
      <c r="AS164" s="885"/>
      <c r="AT164" s="885"/>
      <c r="AU164" s="885"/>
      <c r="AV164" s="885"/>
      <c r="AW164" s="885"/>
      <c r="AX164" s="885"/>
      <c r="AY164" s="885"/>
      <c r="AZ164" s="885"/>
      <c r="BA164" s="885"/>
      <c r="BB164" s="885"/>
      <c r="BC164" s="885"/>
      <c r="BD164" s="885"/>
      <c r="BE164" s="885"/>
      <c r="BF164" s="885"/>
      <c r="BG164" s="885"/>
      <c r="BH164" s="885"/>
      <c r="BI164" s="885"/>
      <c r="BJ164" s="885"/>
      <c r="BK164" s="885"/>
      <c r="BL164" s="885"/>
      <c r="BM164" s="885"/>
      <c r="BN164" s="885"/>
      <c r="BO164" s="885"/>
      <c r="BP164" s="885"/>
      <c r="BQ164" s="885"/>
      <c r="BR164" s="885"/>
      <c r="BS164" s="885"/>
      <c r="BT164" s="885"/>
      <c r="BU164" s="885"/>
      <c r="BV164" s="885"/>
      <c r="BW164" s="885"/>
      <c r="BX164" s="885"/>
      <c r="BY164" s="885"/>
      <c r="BZ164" s="885"/>
      <c r="CA164" s="885"/>
      <c r="CB164" s="885"/>
      <c r="CC164" s="885"/>
      <c r="CD164" s="885"/>
      <c r="CE164" s="885"/>
      <c r="CF164" s="885"/>
      <c r="CG164" s="885"/>
      <c r="CH164" s="885"/>
      <c r="CI164" s="885"/>
      <c r="CJ164" s="885"/>
      <c r="CK164" s="885"/>
      <c r="CL164" s="885"/>
      <c r="CM164" s="885"/>
      <c r="CN164" s="885"/>
      <c r="CO164" s="885"/>
      <c r="CP164" s="885"/>
      <c r="CQ164" s="885"/>
      <c r="CR164" s="885"/>
      <c r="CS164" s="885"/>
      <c r="CT164" s="885"/>
      <c r="CU164" s="885"/>
      <c r="CV164" s="885"/>
      <c r="CW164" s="885"/>
      <c r="CX164" s="885"/>
      <c r="CY164" s="885"/>
      <c r="CZ164" s="885"/>
      <c r="DA164" s="885"/>
      <c r="DB164" s="885"/>
      <c r="DC164" s="885"/>
      <c r="DD164" s="885"/>
      <c r="DE164" s="885"/>
      <c r="DF164" s="885"/>
      <c r="DG164" s="885"/>
      <c r="DH164" s="885"/>
      <c r="DI164" s="885"/>
      <c r="DJ164" s="885"/>
      <c r="DK164" s="885"/>
      <c r="DL164" s="885"/>
      <c r="DM164" s="885"/>
      <c r="DN164" s="885"/>
      <c r="DO164" s="885"/>
      <c r="DP164" s="885"/>
      <c r="DQ164" s="885"/>
      <c r="DR164" s="885"/>
      <c r="DS164" s="885"/>
      <c r="DT164" s="885"/>
      <c r="DU164" s="885"/>
      <c r="DV164" s="885"/>
      <c r="DW164" s="885"/>
      <c r="DX164" s="885"/>
      <c r="DY164" s="885"/>
      <c r="DZ164" s="885"/>
      <c r="EA164" s="885"/>
      <c r="EB164" s="885"/>
      <c r="EC164" s="885"/>
      <c r="ED164" s="885"/>
      <c r="EE164" s="885"/>
      <c r="EF164" s="885"/>
      <c r="EG164" s="885"/>
      <c r="EH164" s="885"/>
      <c r="EI164" s="885"/>
      <c r="EJ164" s="885"/>
      <c r="EK164" s="885"/>
      <c r="EL164" s="885"/>
      <c r="EM164" s="885"/>
      <c r="EN164" s="885"/>
      <c r="EO164" s="885"/>
      <c r="EP164" s="885"/>
      <c r="EQ164" s="885"/>
      <c r="ER164" s="885"/>
      <c r="ES164" s="885"/>
      <c r="ET164" s="885"/>
      <c r="EU164" s="885"/>
      <c r="EV164" s="885"/>
      <c r="EW164" s="885"/>
      <c r="EX164" s="885"/>
      <c r="EY164" s="885"/>
      <c r="EZ164" s="885"/>
      <c r="FA164" s="885"/>
      <c r="FB164" s="885"/>
      <c r="FC164" s="885"/>
      <c r="FD164" s="885"/>
      <c r="FE164" s="885"/>
      <c r="FF164" s="885"/>
      <c r="FG164" s="885"/>
      <c r="FH164" s="885"/>
      <c r="FI164" s="885"/>
      <c r="FJ164" s="885"/>
      <c r="FK164" s="885"/>
      <c r="FL164" s="885"/>
      <c r="FM164" s="885"/>
      <c r="FN164" s="885"/>
      <c r="FO164" s="885"/>
      <c r="FP164" s="885"/>
      <c r="FQ164" s="885"/>
      <c r="FR164" s="885"/>
      <c r="FS164" s="885"/>
      <c r="FT164" s="885"/>
      <c r="FU164" s="885"/>
      <c r="FV164" s="885"/>
      <c r="FW164" s="885"/>
    </row>
    <row r="165" spans="2:179" x14ac:dyDescent="0.25">
      <c r="B165" s="773"/>
      <c r="C165" s="773"/>
      <c r="D165" s="886"/>
      <c r="E165" s="773"/>
      <c r="F165" s="773"/>
      <c r="G165" s="773"/>
      <c r="H165" s="773"/>
      <c r="I165" s="773"/>
      <c r="J165" s="887"/>
      <c r="K165" s="773"/>
      <c r="L165" s="773"/>
      <c r="M165" s="773"/>
      <c r="N165" s="773"/>
      <c r="O165" s="888"/>
      <c r="P165" s="888"/>
      <c r="Q165" s="888"/>
      <c r="R165" s="888"/>
      <c r="S165" s="773"/>
      <c r="T165" s="773"/>
      <c r="U165" s="889"/>
      <c r="V165" s="773"/>
      <c r="W165" s="773"/>
      <c r="X165" s="773"/>
      <c r="Y165" s="885"/>
      <c r="Z165" s="885"/>
      <c r="AA165" s="885"/>
      <c r="AB165" s="885"/>
      <c r="AC165" s="885"/>
      <c r="AD165" s="885"/>
      <c r="AE165" s="885"/>
      <c r="AF165" s="885"/>
      <c r="AG165" s="885"/>
      <c r="AH165" s="885"/>
      <c r="AI165" s="885"/>
      <c r="AJ165" s="885"/>
      <c r="AK165" s="885"/>
      <c r="AL165" s="885"/>
      <c r="AM165" s="885"/>
      <c r="AN165" s="885"/>
      <c r="AO165" s="885"/>
      <c r="AP165" s="885"/>
      <c r="AQ165" s="885"/>
      <c r="AR165" s="885"/>
      <c r="AS165" s="885"/>
      <c r="AT165" s="885"/>
      <c r="AU165" s="885"/>
      <c r="AV165" s="885"/>
      <c r="AW165" s="885"/>
      <c r="AX165" s="885"/>
      <c r="AY165" s="885"/>
      <c r="AZ165" s="885"/>
      <c r="BA165" s="885"/>
      <c r="BB165" s="885"/>
      <c r="BC165" s="885"/>
      <c r="BD165" s="885"/>
      <c r="BE165" s="885"/>
      <c r="BF165" s="885"/>
      <c r="BG165" s="885"/>
      <c r="BH165" s="885"/>
      <c r="BI165" s="885"/>
      <c r="BJ165" s="885"/>
      <c r="BK165" s="885"/>
      <c r="BL165" s="885"/>
      <c r="BM165" s="885"/>
      <c r="BN165" s="885"/>
      <c r="BO165" s="885"/>
      <c r="BP165" s="885"/>
      <c r="BQ165" s="885"/>
      <c r="BR165" s="885"/>
      <c r="BS165" s="885"/>
      <c r="BT165" s="885"/>
      <c r="BU165" s="885"/>
      <c r="BV165" s="885"/>
      <c r="BW165" s="885"/>
      <c r="BX165" s="885"/>
      <c r="BY165" s="885"/>
      <c r="BZ165" s="885"/>
      <c r="CA165" s="885"/>
      <c r="CB165" s="885"/>
      <c r="CC165" s="885"/>
      <c r="CD165" s="885"/>
      <c r="CE165" s="885"/>
      <c r="CF165" s="885"/>
      <c r="CG165" s="885"/>
      <c r="CH165" s="885"/>
      <c r="CI165" s="885"/>
      <c r="CJ165" s="885"/>
      <c r="CK165" s="885"/>
      <c r="CL165" s="885"/>
      <c r="CM165" s="885"/>
      <c r="CN165" s="885"/>
      <c r="CO165" s="885"/>
      <c r="CP165" s="885"/>
      <c r="CQ165" s="885"/>
      <c r="CR165" s="885"/>
      <c r="CS165" s="885"/>
      <c r="CT165" s="885"/>
      <c r="CU165" s="885"/>
      <c r="CV165" s="885"/>
      <c r="CW165" s="885"/>
      <c r="CX165" s="885"/>
      <c r="CY165" s="885"/>
      <c r="CZ165" s="885"/>
      <c r="DA165" s="885"/>
      <c r="DB165" s="885"/>
      <c r="DC165" s="885"/>
      <c r="DD165" s="885"/>
      <c r="DE165" s="885"/>
      <c r="DF165" s="885"/>
      <c r="DG165" s="885"/>
      <c r="DH165" s="885"/>
      <c r="DI165" s="885"/>
      <c r="DJ165" s="885"/>
      <c r="DK165" s="885"/>
      <c r="DL165" s="885"/>
      <c r="DM165" s="885"/>
      <c r="DN165" s="885"/>
      <c r="DO165" s="885"/>
      <c r="DP165" s="885"/>
      <c r="DQ165" s="885"/>
      <c r="DR165" s="885"/>
      <c r="DS165" s="885"/>
      <c r="DT165" s="885"/>
      <c r="DU165" s="885"/>
      <c r="DV165" s="885"/>
      <c r="DW165" s="885"/>
      <c r="DX165" s="885"/>
      <c r="DY165" s="885"/>
      <c r="DZ165" s="885"/>
      <c r="EA165" s="885"/>
      <c r="EB165" s="885"/>
      <c r="EC165" s="885"/>
      <c r="ED165" s="885"/>
      <c r="EE165" s="885"/>
      <c r="EF165" s="885"/>
      <c r="EG165" s="885"/>
      <c r="EH165" s="885"/>
      <c r="EI165" s="885"/>
      <c r="EJ165" s="885"/>
      <c r="EK165" s="885"/>
      <c r="EL165" s="885"/>
      <c r="EM165" s="885"/>
      <c r="EN165" s="885"/>
      <c r="EO165" s="885"/>
      <c r="EP165" s="885"/>
      <c r="EQ165" s="885"/>
      <c r="ER165" s="885"/>
      <c r="ES165" s="885"/>
      <c r="ET165" s="885"/>
      <c r="EU165" s="885"/>
      <c r="EV165" s="885"/>
      <c r="EW165" s="885"/>
      <c r="EX165" s="885"/>
      <c r="EY165" s="885"/>
      <c r="EZ165" s="885"/>
      <c r="FA165" s="885"/>
      <c r="FB165" s="885"/>
      <c r="FC165" s="885"/>
      <c r="FD165" s="885"/>
      <c r="FE165" s="885"/>
      <c r="FF165" s="885"/>
      <c r="FG165" s="885"/>
      <c r="FH165" s="885"/>
      <c r="FI165" s="885"/>
      <c r="FJ165" s="885"/>
      <c r="FK165" s="885"/>
      <c r="FL165" s="885"/>
      <c r="FM165" s="885"/>
      <c r="FN165" s="885"/>
      <c r="FO165" s="885"/>
      <c r="FP165" s="885"/>
      <c r="FQ165" s="885"/>
      <c r="FR165" s="885"/>
      <c r="FS165" s="885"/>
      <c r="FT165" s="885"/>
      <c r="FU165" s="885"/>
      <c r="FV165" s="885"/>
      <c r="FW165" s="885"/>
    </row>
    <row r="166" spans="2:179" x14ac:dyDescent="0.25">
      <c r="B166" s="773"/>
      <c r="C166" s="773"/>
      <c r="D166" s="886"/>
      <c r="E166" s="773"/>
      <c r="F166" s="773"/>
      <c r="G166" s="773"/>
      <c r="H166" s="773"/>
      <c r="I166" s="773"/>
      <c r="J166" s="887"/>
      <c r="K166" s="773"/>
      <c r="L166" s="773"/>
      <c r="M166" s="773"/>
      <c r="N166" s="773"/>
      <c r="O166" s="888"/>
      <c r="P166" s="888"/>
      <c r="Q166" s="888"/>
      <c r="R166" s="888"/>
      <c r="S166" s="773"/>
      <c r="T166" s="773"/>
      <c r="U166" s="889"/>
      <c r="V166" s="773"/>
      <c r="W166" s="773"/>
      <c r="X166" s="773"/>
      <c r="Y166" s="885"/>
      <c r="Z166" s="885"/>
      <c r="AA166" s="885"/>
      <c r="AB166" s="885"/>
      <c r="AC166" s="885"/>
      <c r="AD166" s="885"/>
      <c r="AE166" s="885"/>
      <c r="AF166" s="885"/>
      <c r="AG166" s="885"/>
      <c r="AH166" s="885"/>
      <c r="AI166" s="885"/>
      <c r="AJ166" s="885"/>
      <c r="AK166" s="885"/>
      <c r="AL166" s="885"/>
      <c r="AM166" s="885"/>
      <c r="AN166" s="885"/>
      <c r="AO166" s="885"/>
      <c r="AP166" s="885"/>
      <c r="AQ166" s="885"/>
      <c r="AR166" s="885"/>
      <c r="AS166" s="885"/>
      <c r="AT166" s="885"/>
      <c r="AU166" s="885"/>
      <c r="AV166" s="885"/>
      <c r="AW166" s="885"/>
      <c r="AX166" s="885"/>
      <c r="AY166" s="885"/>
      <c r="AZ166" s="885"/>
      <c r="BA166" s="885"/>
      <c r="BB166" s="885"/>
      <c r="BC166" s="885"/>
      <c r="BD166" s="885"/>
      <c r="BE166" s="885"/>
      <c r="BF166" s="885"/>
      <c r="BG166" s="885"/>
      <c r="BH166" s="885"/>
      <c r="BI166" s="885"/>
      <c r="BJ166" s="885"/>
      <c r="BK166" s="885"/>
      <c r="BL166" s="885"/>
      <c r="BM166" s="885"/>
      <c r="BN166" s="885"/>
      <c r="BO166" s="885"/>
      <c r="BP166" s="885"/>
      <c r="BQ166" s="885"/>
      <c r="BR166" s="885"/>
      <c r="BS166" s="885"/>
      <c r="BT166" s="885"/>
      <c r="BU166" s="885"/>
      <c r="BV166" s="885"/>
      <c r="BW166" s="885"/>
      <c r="BX166" s="885"/>
      <c r="BY166" s="885"/>
      <c r="BZ166" s="885"/>
      <c r="CA166" s="885"/>
      <c r="CB166" s="885"/>
      <c r="CC166" s="885"/>
      <c r="CD166" s="885"/>
      <c r="CE166" s="885"/>
      <c r="CF166" s="885"/>
      <c r="CG166" s="885"/>
      <c r="CH166" s="885"/>
      <c r="CI166" s="885"/>
      <c r="CJ166" s="885"/>
      <c r="CK166" s="885"/>
      <c r="CL166" s="885"/>
      <c r="CM166" s="885"/>
      <c r="CN166" s="885"/>
      <c r="CO166" s="885"/>
      <c r="CP166" s="885"/>
      <c r="CQ166" s="885"/>
      <c r="CR166" s="885"/>
      <c r="CS166" s="885"/>
      <c r="CT166" s="885"/>
      <c r="CU166" s="885"/>
      <c r="CV166" s="885"/>
      <c r="CW166" s="885"/>
      <c r="CX166" s="885"/>
      <c r="CY166" s="885"/>
      <c r="CZ166" s="885"/>
      <c r="DA166" s="885"/>
      <c r="DB166" s="885"/>
      <c r="DC166" s="885"/>
      <c r="DD166" s="885"/>
      <c r="DE166" s="885"/>
      <c r="DF166" s="885"/>
      <c r="DG166" s="885"/>
      <c r="DH166" s="885"/>
      <c r="DI166" s="885"/>
      <c r="DJ166" s="885"/>
      <c r="DK166" s="885"/>
      <c r="DL166" s="885"/>
      <c r="DM166" s="885"/>
      <c r="DN166" s="885"/>
      <c r="DO166" s="885"/>
      <c r="DP166" s="885"/>
      <c r="DQ166" s="885"/>
      <c r="DR166" s="885"/>
      <c r="DS166" s="885"/>
      <c r="DT166" s="885"/>
      <c r="DU166" s="885"/>
      <c r="DV166" s="885"/>
      <c r="DW166" s="885"/>
      <c r="DX166" s="885"/>
      <c r="DY166" s="885"/>
      <c r="DZ166" s="885"/>
      <c r="EA166" s="885"/>
      <c r="EB166" s="885"/>
      <c r="EC166" s="885"/>
      <c r="ED166" s="885"/>
      <c r="EE166" s="885"/>
      <c r="EF166" s="885"/>
      <c r="EG166" s="885"/>
      <c r="EH166" s="885"/>
      <c r="EI166" s="885"/>
      <c r="EJ166" s="885"/>
      <c r="EK166" s="885"/>
      <c r="EL166" s="885"/>
      <c r="EM166" s="885"/>
      <c r="EN166" s="885"/>
      <c r="EO166" s="885"/>
      <c r="EP166" s="885"/>
      <c r="EQ166" s="885"/>
      <c r="ER166" s="885"/>
      <c r="ES166" s="885"/>
      <c r="ET166" s="885"/>
      <c r="EU166" s="885"/>
      <c r="EV166" s="885"/>
      <c r="EW166" s="885"/>
      <c r="EX166" s="885"/>
      <c r="EY166" s="885"/>
      <c r="EZ166" s="885"/>
      <c r="FA166" s="885"/>
      <c r="FB166" s="885"/>
      <c r="FC166" s="885"/>
      <c r="FD166" s="885"/>
      <c r="FE166" s="885"/>
      <c r="FF166" s="885"/>
      <c r="FG166" s="885"/>
      <c r="FH166" s="885"/>
      <c r="FI166" s="885"/>
      <c r="FJ166" s="885"/>
      <c r="FK166" s="885"/>
      <c r="FL166" s="885"/>
      <c r="FM166" s="885"/>
      <c r="FN166" s="885"/>
      <c r="FO166" s="885"/>
      <c r="FP166" s="885"/>
      <c r="FQ166" s="885"/>
      <c r="FR166" s="885"/>
      <c r="FS166" s="885"/>
      <c r="FT166" s="885"/>
      <c r="FU166" s="885"/>
      <c r="FV166" s="885"/>
      <c r="FW166" s="885"/>
    </row>
    <row r="167" spans="2:179" x14ac:dyDescent="0.25">
      <c r="B167" s="773"/>
      <c r="C167" s="773"/>
      <c r="D167" s="886"/>
      <c r="E167" s="773"/>
      <c r="F167" s="773"/>
      <c r="G167" s="773"/>
      <c r="H167" s="773"/>
      <c r="I167" s="773"/>
      <c r="J167" s="887"/>
      <c r="K167" s="773"/>
      <c r="L167" s="773"/>
      <c r="M167" s="773"/>
      <c r="N167" s="773"/>
      <c r="O167" s="888"/>
      <c r="P167" s="888"/>
      <c r="Q167" s="888"/>
      <c r="R167" s="888"/>
      <c r="S167" s="773"/>
      <c r="T167" s="773"/>
      <c r="U167" s="889"/>
      <c r="V167" s="773"/>
      <c r="W167" s="773"/>
      <c r="X167" s="773"/>
      <c r="Y167" s="885"/>
      <c r="Z167" s="885"/>
      <c r="AA167" s="885"/>
      <c r="AB167" s="885"/>
      <c r="AC167" s="885"/>
      <c r="AD167" s="885"/>
      <c r="AE167" s="885"/>
      <c r="AF167" s="885"/>
      <c r="AG167" s="885"/>
      <c r="AH167" s="885"/>
      <c r="AI167" s="885"/>
      <c r="AJ167" s="885"/>
      <c r="AK167" s="885"/>
      <c r="AL167" s="885"/>
      <c r="AM167" s="885"/>
      <c r="AN167" s="885"/>
      <c r="AO167" s="885"/>
      <c r="AP167" s="885"/>
      <c r="AQ167" s="885"/>
      <c r="AR167" s="885"/>
      <c r="AS167" s="885"/>
      <c r="AT167" s="885"/>
      <c r="AU167" s="885"/>
      <c r="AV167" s="885"/>
      <c r="AW167" s="885"/>
      <c r="AX167" s="885"/>
      <c r="AY167" s="885"/>
      <c r="AZ167" s="885"/>
      <c r="BA167" s="885"/>
      <c r="BB167" s="885"/>
      <c r="BC167" s="885"/>
      <c r="BD167" s="885"/>
      <c r="BE167" s="885"/>
      <c r="BF167" s="885"/>
      <c r="BG167" s="885"/>
      <c r="BH167" s="885"/>
      <c r="BI167" s="885"/>
      <c r="BJ167" s="885"/>
      <c r="BK167" s="885"/>
      <c r="BL167" s="885"/>
      <c r="BM167" s="885"/>
      <c r="BN167" s="885"/>
      <c r="BO167" s="885"/>
      <c r="BP167" s="885"/>
      <c r="BQ167" s="885"/>
      <c r="BR167" s="885"/>
      <c r="BS167" s="885"/>
      <c r="BT167" s="885"/>
      <c r="BU167" s="885"/>
      <c r="BV167" s="885"/>
      <c r="BW167" s="885"/>
      <c r="BX167" s="885"/>
      <c r="BY167" s="885"/>
      <c r="BZ167" s="885"/>
      <c r="CA167" s="885"/>
      <c r="CB167" s="885"/>
      <c r="CC167" s="885"/>
      <c r="CD167" s="885"/>
      <c r="CE167" s="885"/>
      <c r="CF167" s="885"/>
      <c r="CG167" s="885"/>
      <c r="CH167" s="885"/>
      <c r="CI167" s="885"/>
      <c r="CJ167" s="885"/>
      <c r="CK167" s="885"/>
      <c r="CL167" s="885"/>
      <c r="CM167" s="885"/>
      <c r="CN167" s="885"/>
      <c r="CO167" s="885"/>
      <c r="CP167" s="885"/>
      <c r="CQ167" s="885"/>
      <c r="CR167" s="885"/>
      <c r="CS167" s="885"/>
      <c r="CT167" s="885"/>
      <c r="CU167" s="885"/>
      <c r="CV167" s="885"/>
      <c r="CW167" s="885"/>
      <c r="CX167" s="885"/>
      <c r="CY167" s="885"/>
      <c r="CZ167" s="885"/>
      <c r="DA167" s="885"/>
      <c r="DB167" s="885"/>
      <c r="DC167" s="885"/>
      <c r="DD167" s="885"/>
      <c r="DE167" s="885"/>
      <c r="DF167" s="885"/>
      <c r="DG167" s="885"/>
      <c r="DH167" s="885"/>
      <c r="DI167" s="885"/>
      <c r="DJ167" s="885"/>
      <c r="DK167" s="885"/>
      <c r="DL167" s="885"/>
      <c r="DM167" s="885"/>
      <c r="DN167" s="885"/>
      <c r="DO167" s="885"/>
      <c r="DP167" s="885"/>
      <c r="DQ167" s="885"/>
      <c r="DR167" s="885"/>
      <c r="DS167" s="885"/>
      <c r="DT167" s="885"/>
      <c r="DU167" s="885"/>
      <c r="DV167" s="885"/>
      <c r="DW167" s="885"/>
      <c r="DX167" s="885"/>
      <c r="DY167" s="885"/>
      <c r="DZ167" s="885"/>
      <c r="EA167" s="885"/>
      <c r="EB167" s="885"/>
      <c r="EC167" s="885"/>
      <c r="ED167" s="885"/>
      <c r="EE167" s="885"/>
      <c r="EF167" s="885"/>
      <c r="EG167" s="885"/>
      <c r="EH167" s="885"/>
      <c r="EI167" s="885"/>
      <c r="EJ167" s="885"/>
      <c r="EK167" s="885"/>
      <c r="EL167" s="885"/>
      <c r="EM167" s="885"/>
      <c r="EN167" s="885"/>
      <c r="EO167" s="885"/>
      <c r="EP167" s="885"/>
      <c r="EQ167" s="885"/>
      <c r="ER167" s="885"/>
      <c r="ES167" s="885"/>
      <c r="ET167" s="885"/>
      <c r="EU167" s="885"/>
      <c r="EV167" s="885"/>
      <c r="EW167" s="885"/>
      <c r="EX167" s="885"/>
      <c r="EY167" s="885"/>
      <c r="EZ167" s="885"/>
      <c r="FA167" s="885"/>
      <c r="FB167" s="885"/>
      <c r="FC167" s="885"/>
      <c r="FD167" s="885"/>
      <c r="FE167" s="885"/>
      <c r="FF167" s="885"/>
      <c r="FG167" s="885"/>
      <c r="FH167" s="885"/>
      <c r="FI167" s="885"/>
      <c r="FJ167" s="885"/>
      <c r="FK167" s="885"/>
      <c r="FL167" s="885"/>
      <c r="FM167" s="885"/>
      <c r="FN167" s="885"/>
      <c r="FO167" s="885"/>
      <c r="FP167" s="885"/>
      <c r="FQ167" s="885"/>
      <c r="FR167" s="885"/>
      <c r="FS167" s="885"/>
      <c r="FT167" s="885"/>
      <c r="FU167" s="885"/>
      <c r="FV167" s="885"/>
      <c r="FW167" s="885"/>
    </row>
    <row r="168" spans="2:179" x14ac:dyDescent="0.25">
      <c r="B168" s="773"/>
      <c r="C168" s="773"/>
      <c r="D168" s="886"/>
      <c r="E168" s="773"/>
      <c r="F168" s="773"/>
      <c r="G168" s="773"/>
      <c r="H168" s="773"/>
      <c r="I168" s="773"/>
      <c r="J168" s="887"/>
      <c r="K168" s="773"/>
      <c r="L168" s="773"/>
      <c r="M168" s="773"/>
      <c r="N168" s="773"/>
      <c r="O168" s="888"/>
      <c r="P168" s="888"/>
      <c r="Q168" s="888"/>
      <c r="R168" s="888"/>
      <c r="S168" s="773"/>
      <c r="T168" s="773"/>
      <c r="U168" s="889"/>
      <c r="V168" s="773"/>
      <c r="W168" s="773"/>
      <c r="X168" s="773"/>
      <c r="Y168" s="885"/>
      <c r="Z168" s="885"/>
      <c r="AA168" s="885"/>
      <c r="AB168" s="885"/>
      <c r="AC168" s="885"/>
      <c r="AD168" s="885"/>
      <c r="AE168" s="885"/>
      <c r="AF168" s="885"/>
      <c r="AG168" s="885"/>
      <c r="AH168" s="885"/>
      <c r="AI168" s="885"/>
      <c r="AJ168" s="885"/>
      <c r="AK168" s="885"/>
      <c r="AL168" s="885"/>
      <c r="AM168" s="885"/>
      <c r="AN168" s="885"/>
      <c r="AO168" s="885"/>
      <c r="AP168" s="885"/>
      <c r="AQ168" s="885"/>
      <c r="AR168" s="885"/>
      <c r="AS168" s="885"/>
      <c r="AT168" s="885"/>
      <c r="AU168" s="885"/>
      <c r="AV168" s="885"/>
      <c r="AW168" s="885"/>
      <c r="AX168" s="885"/>
      <c r="AY168" s="885"/>
      <c r="AZ168" s="885"/>
      <c r="BA168" s="885"/>
      <c r="BB168" s="885"/>
      <c r="BC168" s="885"/>
      <c r="BD168" s="885"/>
      <c r="BE168" s="885"/>
      <c r="BF168" s="885"/>
      <c r="BG168" s="885"/>
      <c r="BH168" s="885"/>
      <c r="BI168" s="885"/>
      <c r="BJ168" s="885"/>
      <c r="BK168" s="885"/>
      <c r="BL168" s="885"/>
      <c r="BM168" s="885"/>
      <c r="BN168" s="885"/>
      <c r="BO168" s="885"/>
      <c r="BP168" s="885"/>
      <c r="BQ168" s="885"/>
      <c r="BR168" s="885"/>
      <c r="BS168" s="885"/>
      <c r="BT168" s="885"/>
      <c r="BU168" s="885"/>
      <c r="BV168" s="885"/>
      <c r="BW168" s="885"/>
      <c r="BX168" s="885"/>
      <c r="BY168" s="885"/>
      <c r="BZ168" s="885"/>
      <c r="CA168" s="885"/>
      <c r="CB168" s="885"/>
      <c r="CC168" s="885"/>
      <c r="CD168" s="885"/>
      <c r="CE168" s="885"/>
      <c r="CF168" s="885"/>
      <c r="CG168" s="885"/>
      <c r="CH168" s="885"/>
      <c r="CI168" s="885"/>
      <c r="CJ168" s="885"/>
      <c r="CK168" s="885"/>
      <c r="CL168" s="885"/>
      <c r="CM168" s="885"/>
      <c r="CN168" s="885"/>
      <c r="CO168" s="885"/>
      <c r="CP168" s="885"/>
      <c r="CQ168" s="885"/>
      <c r="CR168" s="885"/>
      <c r="CS168" s="885"/>
      <c r="CT168" s="885"/>
      <c r="CU168" s="885"/>
      <c r="CV168" s="885"/>
      <c r="CW168" s="885"/>
      <c r="CX168" s="885"/>
      <c r="CY168" s="885"/>
      <c r="CZ168" s="885"/>
      <c r="DA168" s="885"/>
      <c r="DB168" s="885"/>
      <c r="DC168" s="885"/>
      <c r="DD168" s="885"/>
      <c r="DE168" s="885"/>
      <c r="DF168" s="885"/>
      <c r="DG168" s="885"/>
      <c r="DH168" s="885"/>
      <c r="DI168" s="885"/>
      <c r="DJ168" s="885"/>
      <c r="DK168" s="885"/>
      <c r="DL168" s="885"/>
      <c r="DM168" s="885"/>
      <c r="DN168" s="885"/>
      <c r="DO168" s="885"/>
      <c r="DP168" s="885"/>
      <c r="DQ168" s="885"/>
      <c r="DR168" s="885"/>
      <c r="DS168" s="885"/>
      <c r="DT168" s="885"/>
      <c r="DU168" s="885"/>
      <c r="DV168" s="885"/>
      <c r="DW168" s="885"/>
      <c r="DX168" s="885"/>
      <c r="DY168" s="885"/>
      <c r="DZ168" s="885"/>
      <c r="EA168" s="885"/>
      <c r="EB168" s="885"/>
      <c r="EC168" s="885"/>
      <c r="ED168" s="885"/>
      <c r="EE168" s="885"/>
      <c r="EF168" s="885"/>
      <c r="EG168" s="885"/>
      <c r="EH168" s="885"/>
      <c r="EI168" s="885"/>
      <c r="EJ168" s="885"/>
      <c r="EK168" s="885"/>
      <c r="EL168" s="885"/>
      <c r="EM168" s="885"/>
      <c r="EN168" s="885"/>
      <c r="EO168" s="885"/>
      <c r="EP168" s="885"/>
      <c r="EQ168" s="885"/>
      <c r="ER168" s="885"/>
      <c r="ES168" s="885"/>
      <c r="ET168" s="885"/>
      <c r="EU168" s="885"/>
      <c r="EV168" s="885"/>
      <c r="EW168" s="885"/>
      <c r="EX168" s="885"/>
      <c r="EY168" s="885"/>
      <c r="EZ168" s="885"/>
      <c r="FA168" s="885"/>
      <c r="FB168" s="885"/>
      <c r="FC168" s="885"/>
      <c r="FD168" s="885"/>
      <c r="FE168" s="885"/>
      <c r="FF168" s="885"/>
      <c r="FG168" s="885"/>
      <c r="FH168" s="885"/>
      <c r="FI168" s="885"/>
      <c r="FJ168" s="885"/>
      <c r="FK168" s="885"/>
      <c r="FL168" s="885"/>
      <c r="FM168" s="885"/>
      <c r="FN168" s="885"/>
      <c r="FO168" s="885"/>
      <c r="FP168" s="885"/>
      <c r="FQ168" s="885"/>
      <c r="FR168" s="885"/>
      <c r="FS168" s="885"/>
      <c r="FT168" s="885"/>
      <c r="FU168" s="885"/>
      <c r="FV168" s="885"/>
      <c r="FW168" s="885"/>
    </row>
    <row r="169" spans="2:179" x14ac:dyDescent="0.25">
      <c r="B169" s="773"/>
      <c r="C169" s="773"/>
      <c r="D169" s="886"/>
      <c r="E169" s="773"/>
      <c r="F169" s="773"/>
      <c r="G169" s="773"/>
      <c r="H169" s="773"/>
      <c r="I169" s="773"/>
      <c r="J169" s="887"/>
      <c r="K169" s="773"/>
      <c r="L169" s="773"/>
      <c r="M169" s="773"/>
      <c r="N169" s="773"/>
      <c r="O169" s="888"/>
      <c r="P169" s="888"/>
      <c r="Q169" s="888"/>
      <c r="R169" s="888"/>
      <c r="S169" s="773"/>
      <c r="T169" s="773"/>
      <c r="U169" s="889"/>
      <c r="V169" s="773"/>
      <c r="W169" s="773"/>
      <c r="X169" s="773"/>
      <c r="Y169" s="885"/>
      <c r="Z169" s="885"/>
      <c r="AA169" s="885"/>
      <c r="AB169" s="885"/>
      <c r="AC169" s="885"/>
      <c r="AD169" s="885"/>
      <c r="AE169" s="885"/>
      <c r="AF169" s="885"/>
      <c r="AG169" s="885"/>
      <c r="AH169" s="885"/>
      <c r="AI169" s="885"/>
      <c r="AJ169" s="885"/>
      <c r="AK169" s="885"/>
      <c r="AL169" s="885"/>
      <c r="AM169" s="885"/>
      <c r="AN169" s="885"/>
      <c r="AO169" s="885"/>
      <c r="AP169" s="885"/>
      <c r="AQ169" s="885"/>
      <c r="AR169" s="885"/>
      <c r="AS169" s="885"/>
      <c r="AT169" s="885"/>
      <c r="AU169" s="885"/>
      <c r="AV169" s="885"/>
      <c r="AW169" s="885"/>
      <c r="AX169" s="885"/>
      <c r="AY169" s="885"/>
      <c r="AZ169" s="885"/>
      <c r="BA169" s="885"/>
      <c r="BB169" s="885"/>
      <c r="BC169" s="885"/>
      <c r="BD169" s="885"/>
      <c r="BE169" s="885"/>
      <c r="BF169" s="885"/>
      <c r="BG169" s="885"/>
      <c r="BH169" s="885"/>
      <c r="BI169" s="885"/>
      <c r="BJ169" s="885"/>
      <c r="BK169" s="885"/>
      <c r="BL169" s="885"/>
      <c r="BM169" s="885"/>
      <c r="BN169" s="885"/>
      <c r="BO169" s="885"/>
      <c r="BP169" s="885"/>
      <c r="BQ169" s="885"/>
      <c r="BR169" s="885"/>
      <c r="BS169" s="885"/>
      <c r="BT169" s="885"/>
      <c r="BU169" s="885"/>
      <c r="BV169" s="885"/>
      <c r="BW169" s="885"/>
      <c r="BX169" s="885"/>
      <c r="BY169" s="885"/>
      <c r="BZ169" s="885"/>
      <c r="CA169" s="885"/>
      <c r="CB169" s="885"/>
      <c r="CC169" s="885"/>
      <c r="CD169" s="885"/>
      <c r="CE169" s="885"/>
      <c r="CF169" s="885"/>
      <c r="CG169" s="885"/>
      <c r="CH169" s="885"/>
      <c r="CI169" s="885"/>
      <c r="CJ169" s="885"/>
      <c r="CK169" s="885"/>
      <c r="CL169" s="885"/>
      <c r="CM169" s="885"/>
      <c r="CN169" s="885"/>
      <c r="CO169" s="885"/>
      <c r="CP169" s="885"/>
      <c r="CQ169" s="885"/>
      <c r="CR169" s="885"/>
      <c r="CS169" s="885"/>
      <c r="CT169" s="885"/>
      <c r="CU169" s="885"/>
      <c r="CV169" s="885"/>
      <c r="CW169" s="885"/>
      <c r="CX169" s="885"/>
      <c r="CY169" s="885"/>
      <c r="CZ169" s="885"/>
      <c r="DA169" s="885"/>
      <c r="DB169" s="885"/>
      <c r="DC169" s="885"/>
      <c r="DD169" s="885"/>
      <c r="DE169" s="885"/>
      <c r="DF169" s="885"/>
      <c r="DG169" s="885"/>
      <c r="DH169" s="885"/>
      <c r="DI169" s="885"/>
      <c r="DJ169" s="885"/>
      <c r="DK169" s="885"/>
      <c r="DL169" s="885"/>
      <c r="DM169" s="885"/>
      <c r="DN169" s="885"/>
      <c r="DO169" s="885"/>
      <c r="DP169" s="885"/>
      <c r="DQ169" s="885"/>
      <c r="DR169" s="885"/>
      <c r="DS169" s="885"/>
      <c r="DT169" s="885"/>
      <c r="DU169" s="885"/>
      <c r="DV169" s="885"/>
      <c r="DW169" s="885"/>
      <c r="DX169" s="885"/>
      <c r="DY169" s="885"/>
      <c r="DZ169" s="885"/>
      <c r="EA169" s="885"/>
      <c r="EB169" s="885"/>
      <c r="EC169" s="885"/>
      <c r="ED169" s="885"/>
      <c r="EE169" s="885"/>
      <c r="EF169" s="885"/>
      <c r="EG169" s="885"/>
      <c r="EH169" s="885"/>
      <c r="EI169" s="885"/>
      <c r="EJ169" s="885"/>
      <c r="EK169" s="885"/>
      <c r="EL169" s="885"/>
      <c r="EM169" s="885"/>
      <c r="EN169" s="885"/>
      <c r="EO169" s="885"/>
      <c r="EP169" s="885"/>
      <c r="EQ169" s="885"/>
      <c r="ER169" s="885"/>
      <c r="ES169" s="885"/>
      <c r="ET169" s="885"/>
      <c r="EU169" s="885"/>
      <c r="EV169" s="885"/>
      <c r="EW169" s="885"/>
      <c r="EX169" s="885"/>
      <c r="EY169" s="885"/>
      <c r="EZ169" s="885"/>
      <c r="FA169" s="885"/>
      <c r="FB169" s="885"/>
      <c r="FC169" s="885"/>
      <c r="FD169" s="885"/>
      <c r="FE169" s="885"/>
      <c r="FF169" s="885"/>
      <c r="FG169" s="885"/>
      <c r="FH169" s="885"/>
      <c r="FI169" s="885"/>
      <c r="FJ169" s="885"/>
      <c r="FK169" s="885"/>
      <c r="FL169" s="885"/>
      <c r="FM169" s="885"/>
      <c r="FN169" s="885"/>
      <c r="FO169" s="885"/>
      <c r="FP169" s="885"/>
      <c r="FQ169" s="885"/>
      <c r="FR169" s="885"/>
      <c r="FS169" s="885"/>
      <c r="FT169" s="885"/>
      <c r="FU169" s="885"/>
      <c r="FV169" s="885"/>
      <c r="FW169" s="885"/>
    </row>
    <row r="170" spans="2:179" x14ac:dyDescent="0.25">
      <c r="B170" s="773"/>
      <c r="C170" s="773"/>
      <c r="D170" s="886"/>
      <c r="E170" s="773"/>
      <c r="F170" s="773"/>
      <c r="G170" s="773"/>
      <c r="H170" s="773"/>
      <c r="I170" s="773"/>
      <c r="J170" s="887"/>
      <c r="K170" s="773"/>
      <c r="L170" s="773"/>
      <c r="M170" s="773"/>
      <c r="N170" s="773"/>
      <c r="O170" s="888"/>
      <c r="P170" s="888"/>
      <c r="Q170" s="888"/>
      <c r="R170" s="888"/>
      <c r="S170" s="773"/>
      <c r="T170" s="773"/>
      <c r="U170" s="889"/>
      <c r="V170" s="773"/>
      <c r="W170" s="773"/>
      <c r="X170" s="773"/>
      <c r="Y170" s="885"/>
      <c r="Z170" s="885"/>
      <c r="AA170" s="885"/>
      <c r="AB170" s="885"/>
      <c r="AC170" s="885"/>
      <c r="AD170" s="885"/>
      <c r="AE170" s="885"/>
      <c r="AF170" s="885"/>
      <c r="AG170" s="885"/>
      <c r="AH170" s="885"/>
      <c r="AI170" s="885"/>
      <c r="AJ170" s="885"/>
      <c r="AK170" s="885"/>
      <c r="AL170" s="885"/>
      <c r="AM170" s="885"/>
      <c r="AN170" s="885"/>
      <c r="AO170" s="885"/>
      <c r="AP170" s="885"/>
      <c r="AQ170" s="885"/>
      <c r="AR170" s="885"/>
      <c r="AS170" s="885"/>
      <c r="AT170" s="885"/>
      <c r="AU170" s="885"/>
      <c r="AV170" s="885"/>
      <c r="AW170" s="885"/>
      <c r="AX170" s="885"/>
      <c r="AY170" s="885"/>
      <c r="AZ170" s="885"/>
      <c r="BA170" s="885"/>
      <c r="BB170" s="885"/>
      <c r="BC170" s="885"/>
      <c r="BD170" s="885"/>
      <c r="BE170" s="885"/>
      <c r="BF170" s="885"/>
      <c r="BG170" s="885"/>
      <c r="BH170" s="885"/>
      <c r="BI170" s="885"/>
      <c r="BJ170" s="885"/>
      <c r="BK170" s="885"/>
      <c r="BL170" s="885"/>
      <c r="BM170" s="885"/>
      <c r="BN170" s="885"/>
      <c r="BO170" s="885"/>
      <c r="BP170" s="885"/>
      <c r="BQ170" s="885"/>
      <c r="BR170" s="885"/>
      <c r="BS170" s="885"/>
      <c r="BT170" s="885"/>
      <c r="BU170" s="885"/>
      <c r="BV170" s="885"/>
      <c r="BW170" s="885"/>
      <c r="BX170" s="885"/>
      <c r="BY170" s="885"/>
      <c r="BZ170" s="885"/>
      <c r="CA170" s="885"/>
      <c r="CB170" s="885"/>
      <c r="CC170" s="885"/>
      <c r="CD170" s="885"/>
      <c r="CE170" s="885"/>
      <c r="CF170" s="885"/>
      <c r="CG170" s="885"/>
      <c r="CH170" s="885"/>
      <c r="CI170" s="885"/>
      <c r="CJ170" s="885"/>
      <c r="CK170" s="885"/>
      <c r="CL170" s="885"/>
      <c r="CM170" s="885"/>
      <c r="CN170" s="885"/>
      <c r="CO170" s="885"/>
      <c r="CP170" s="885"/>
      <c r="CQ170" s="885"/>
      <c r="CR170" s="885"/>
      <c r="CS170" s="885"/>
      <c r="CT170" s="885"/>
      <c r="CU170" s="885"/>
      <c r="CV170" s="885"/>
      <c r="CW170" s="885"/>
      <c r="CX170" s="885"/>
      <c r="CY170" s="885"/>
      <c r="CZ170" s="885"/>
      <c r="DA170" s="885"/>
      <c r="DB170" s="885"/>
      <c r="DC170" s="885"/>
      <c r="DD170" s="885"/>
      <c r="DE170" s="885"/>
      <c r="DF170" s="885"/>
      <c r="DG170" s="885"/>
      <c r="DH170" s="885"/>
      <c r="DI170" s="885"/>
      <c r="DJ170" s="885"/>
      <c r="DK170" s="885"/>
      <c r="DL170" s="885"/>
      <c r="DM170" s="885"/>
      <c r="DN170" s="885"/>
      <c r="DO170" s="885"/>
      <c r="DP170" s="885"/>
      <c r="DQ170" s="885"/>
      <c r="DR170" s="885"/>
      <c r="DS170" s="885"/>
      <c r="DT170" s="885"/>
      <c r="DU170" s="885"/>
      <c r="DV170" s="885"/>
      <c r="DW170" s="885"/>
      <c r="DX170" s="885"/>
      <c r="DY170" s="885"/>
      <c r="DZ170" s="885"/>
      <c r="EA170" s="885"/>
      <c r="EB170" s="885"/>
      <c r="EC170" s="885"/>
      <c r="ED170" s="885"/>
      <c r="EE170" s="885"/>
      <c r="EF170" s="885"/>
      <c r="EG170" s="885"/>
      <c r="EH170" s="885"/>
      <c r="EI170" s="885"/>
      <c r="EJ170" s="885"/>
      <c r="EK170" s="885"/>
      <c r="EL170" s="885"/>
      <c r="EM170" s="885"/>
      <c r="EN170" s="885"/>
      <c r="EO170" s="885"/>
      <c r="EP170" s="885"/>
      <c r="EQ170" s="885"/>
      <c r="ER170" s="885"/>
      <c r="ES170" s="885"/>
      <c r="ET170" s="885"/>
      <c r="EU170" s="885"/>
      <c r="EV170" s="885"/>
      <c r="EW170" s="885"/>
      <c r="EX170" s="885"/>
      <c r="EY170" s="885"/>
      <c r="EZ170" s="885"/>
      <c r="FA170" s="885"/>
      <c r="FB170" s="885"/>
      <c r="FC170" s="885"/>
      <c r="FD170" s="885"/>
      <c r="FE170" s="885"/>
      <c r="FF170" s="885"/>
      <c r="FG170" s="885"/>
      <c r="FH170" s="885"/>
      <c r="FI170" s="885"/>
      <c r="FJ170" s="885"/>
      <c r="FK170" s="885"/>
      <c r="FL170" s="885"/>
      <c r="FM170" s="885"/>
      <c r="FN170" s="885"/>
      <c r="FO170" s="885"/>
      <c r="FP170" s="885"/>
      <c r="FQ170" s="885"/>
      <c r="FR170" s="885"/>
      <c r="FS170" s="885"/>
      <c r="FT170" s="885"/>
      <c r="FU170" s="885"/>
      <c r="FV170" s="885"/>
      <c r="FW170" s="885"/>
    </row>
    <row r="171" spans="2:179" x14ac:dyDescent="0.25">
      <c r="B171" s="773"/>
      <c r="C171" s="773"/>
      <c r="D171" s="886"/>
      <c r="E171" s="773"/>
      <c r="F171" s="773"/>
      <c r="G171" s="773"/>
      <c r="H171" s="773"/>
      <c r="I171" s="773"/>
      <c r="J171" s="887"/>
      <c r="K171" s="773"/>
      <c r="L171" s="773"/>
      <c r="M171" s="773"/>
      <c r="N171" s="773"/>
      <c r="O171" s="888"/>
      <c r="P171" s="888"/>
      <c r="Q171" s="888"/>
      <c r="R171" s="888"/>
      <c r="S171" s="773"/>
      <c r="T171" s="773"/>
      <c r="U171" s="889"/>
      <c r="V171" s="773"/>
      <c r="W171" s="773"/>
      <c r="X171" s="773"/>
      <c r="Y171" s="885"/>
      <c r="Z171" s="885"/>
      <c r="AA171" s="885"/>
      <c r="AB171" s="885"/>
      <c r="AC171" s="885"/>
      <c r="AD171" s="885"/>
      <c r="AE171" s="885"/>
      <c r="AF171" s="885"/>
      <c r="AG171" s="885"/>
      <c r="AH171" s="885"/>
      <c r="AI171" s="885"/>
      <c r="AJ171" s="885"/>
      <c r="AK171" s="885"/>
      <c r="AL171" s="885"/>
      <c r="AM171" s="885"/>
      <c r="AN171" s="885"/>
      <c r="AO171" s="885"/>
      <c r="AP171" s="885"/>
      <c r="AQ171" s="885"/>
      <c r="AR171" s="885"/>
      <c r="AS171" s="885"/>
      <c r="AT171" s="885"/>
      <c r="AU171" s="885"/>
      <c r="AV171" s="885"/>
      <c r="AW171" s="885"/>
      <c r="AX171" s="885"/>
      <c r="AY171" s="885"/>
      <c r="AZ171" s="885"/>
      <c r="BA171" s="885"/>
      <c r="BB171" s="885"/>
      <c r="BC171" s="885"/>
      <c r="BD171" s="885"/>
      <c r="BE171" s="885"/>
      <c r="BF171" s="885"/>
      <c r="BG171" s="885"/>
      <c r="BH171" s="885"/>
      <c r="BI171" s="885"/>
      <c r="BJ171" s="885"/>
      <c r="BK171" s="885"/>
      <c r="BL171" s="885"/>
      <c r="BM171" s="885"/>
      <c r="BN171" s="885"/>
      <c r="BO171" s="885"/>
      <c r="BP171" s="885"/>
      <c r="BQ171" s="885"/>
      <c r="BR171" s="885"/>
      <c r="BS171" s="885"/>
      <c r="BT171" s="885"/>
      <c r="BU171" s="885"/>
      <c r="BV171" s="885"/>
      <c r="BW171" s="885"/>
      <c r="BX171" s="885"/>
      <c r="BY171" s="885"/>
      <c r="BZ171" s="885"/>
      <c r="CA171" s="885"/>
      <c r="CB171" s="885"/>
      <c r="CC171" s="885"/>
      <c r="CD171" s="885"/>
      <c r="CE171" s="885"/>
      <c r="CF171" s="885"/>
      <c r="CG171" s="885"/>
      <c r="CH171" s="885"/>
      <c r="CI171" s="885"/>
      <c r="CJ171" s="885"/>
      <c r="CK171" s="885"/>
      <c r="CL171" s="885"/>
      <c r="CM171" s="885"/>
      <c r="CN171" s="885"/>
      <c r="CO171" s="885"/>
      <c r="CP171" s="885"/>
      <c r="CQ171" s="885"/>
      <c r="CR171" s="885"/>
      <c r="CS171" s="885"/>
      <c r="CT171" s="885"/>
      <c r="CU171" s="885"/>
      <c r="CV171" s="885"/>
      <c r="CW171" s="885"/>
      <c r="CX171" s="885"/>
      <c r="CY171" s="885"/>
      <c r="CZ171" s="885"/>
      <c r="DA171" s="885"/>
      <c r="DB171" s="885"/>
      <c r="DC171" s="885"/>
      <c r="DD171" s="885"/>
      <c r="DE171" s="885"/>
      <c r="DF171" s="885"/>
      <c r="DG171" s="885"/>
      <c r="DH171" s="885"/>
      <c r="DI171" s="885"/>
      <c r="DJ171" s="885"/>
      <c r="DK171" s="885"/>
      <c r="DL171" s="885"/>
      <c r="DM171" s="885"/>
      <c r="DN171" s="885"/>
      <c r="DO171" s="885"/>
      <c r="DP171" s="885"/>
      <c r="DQ171" s="885"/>
      <c r="DR171" s="885"/>
      <c r="DS171" s="885"/>
      <c r="DT171" s="885"/>
      <c r="DU171" s="885"/>
      <c r="DV171" s="885"/>
      <c r="DW171" s="885"/>
      <c r="DX171" s="885"/>
      <c r="DY171" s="885"/>
      <c r="DZ171" s="885"/>
      <c r="EA171" s="885"/>
      <c r="EB171" s="885"/>
      <c r="EC171" s="885"/>
      <c r="ED171" s="885"/>
      <c r="EE171" s="885"/>
      <c r="EF171" s="885"/>
      <c r="EG171" s="885"/>
      <c r="EH171" s="885"/>
      <c r="EI171" s="885"/>
      <c r="EJ171" s="885"/>
      <c r="EK171" s="885"/>
      <c r="EL171" s="885"/>
      <c r="EM171" s="885"/>
      <c r="EN171" s="885"/>
      <c r="EO171" s="885"/>
      <c r="EP171" s="885"/>
      <c r="EQ171" s="885"/>
      <c r="ER171" s="885"/>
      <c r="ES171" s="885"/>
      <c r="ET171" s="885"/>
      <c r="EU171" s="885"/>
      <c r="EV171" s="885"/>
      <c r="EW171" s="885"/>
      <c r="EX171" s="885"/>
      <c r="EY171" s="885"/>
      <c r="EZ171" s="885"/>
      <c r="FA171" s="885"/>
      <c r="FB171" s="885"/>
      <c r="FC171" s="885"/>
      <c r="FD171" s="885"/>
      <c r="FE171" s="885"/>
      <c r="FF171" s="885"/>
      <c r="FG171" s="885"/>
      <c r="FH171" s="885"/>
      <c r="FI171" s="885"/>
      <c r="FJ171" s="885"/>
      <c r="FK171" s="885"/>
      <c r="FL171" s="885"/>
      <c r="FM171" s="885"/>
      <c r="FN171" s="885"/>
      <c r="FO171" s="885"/>
      <c r="FP171" s="885"/>
      <c r="FQ171" s="885"/>
      <c r="FR171" s="885"/>
      <c r="FS171" s="885"/>
      <c r="FT171" s="885"/>
      <c r="FU171" s="885"/>
      <c r="FV171" s="885"/>
      <c r="FW171" s="885"/>
    </row>
    <row r="172" spans="2:179" x14ac:dyDescent="0.25">
      <c r="B172" s="773"/>
      <c r="C172" s="773"/>
      <c r="D172" s="886"/>
      <c r="E172" s="773"/>
      <c r="F172" s="773"/>
      <c r="G172" s="773"/>
      <c r="H172" s="773"/>
      <c r="I172" s="773"/>
      <c r="J172" s="887"/>
      <c r="K172" s="773"/>
      <c r="L172" s="773"/>
      <c r="M172" s="773"/>
      <c r="N172" s="773"/>
      <c r="O172" s="888"/>
      <c r="P172" s="888"/>
      <c r="Q172" s="888"/>
      <c r="R172" s="888"/>
      <c r="S172" s="773"/>
      <c r="T172" s="773"/>
      <c r="U172" s="889"/>
      <c r="V172" s="773"/>
      <c r="W172" s="773"/>
      <c r="X172" s="773"/>
      <c r="Y172" s="885"/>
      <c r="Z172" s="885"/>
      <c r="AA172" s="885"/>
      <c r="AB172" s="885"/>
      <c r="AC172" s="885"/>
      <c r="AD172" s="885"/>
      <c r="AE172" s="885"/>
      <c r="AF172" s="885"/>
      <c r="AG172" s="885"/>
      <c r="AH172" s="885"/>
      <c r="AI172" s="885"/>
      <c r="AJ172" s="885"/>
      <c r="AK172" s="885"/>
      <c r="AL172" s="885"/>
      <c r="AM172" s="885"/>
      <c r="AN172" s="885"/>
      <c r="AO172" s="885"/>
      <c r="AP172" s="885"/>
      <c r="AQ172" s="885"/>
      <c r="AR172" s="885"/>
      <c r="AS172" s="885"/>
      <c r="AT172" s="885"/>
      <c r="AU172" s="885"/>
      <c r="AV172" s="885"/>
      <c r="AW172" s="885"/>
      <c r="AX172" s="885"/>
      <c r="AY172" s="885"/>
      <c r="AZ172" s="885"/>
      <c r="BA172" s="885"/>
      <c r="BB172" s="885"/>
      <c r="BC172" s="885"/>
      <c r="BD172" s="885"/>
      <c r="BE172" s="885"/>
      <c r="BF172" s="885"/>
      <c r="BG172" s="885"/>
      <c r="BH172" s="885"/>
      <c r="BI172" s="885"/>
      <c r="BJ172" s="885"/>
      <c r="BK172" s="885"/>
      <c r="BL172" s="885"/>
      <c r="BM172" s="885"/>
      <c r="BN172" s="885"/>
      <c r="BO172" s="885"/>
      <c r="BP172" s="885"/>
      <c r="BQ172" s="885"/>
      <c r="BR172" s="885"/>
      <c r="BS172" s="885"/>
      <c r="BT172" s="885"/>
      <c r="BU172" s="885"/>
      <c r="BV172" s="885"/>
      <c r="BW172" s="885"/>
      <c r="BX172" s="885"/>
      <c r="BY172" s="885"/>
      <c r="BZ172" s="885"/>
      <c r="CA172" s="885"/>
      <c r="CB172" s="885"/>
      <c r="CC172" s="885"/>
      <c r="CD172" s="885"/>
      <c r="CE172" s="885"/>
      <c r="CF172" s="885"/>
      <c r="CG172" s="885"/>
      <c r="CH172" s="885"/>
      <c r="CI172" s="885"/>
      <c r="CJ172" s="885"/>
      <c r="CK172" s="885"/>
      <c r="CL172" s="885"/>
      <c r="CM172" s="885"/>
      <c r="CN172" s="885"/>
      <c r="CO172" s="885"/>
      <c r="CP172" s="885"/>
      <c r="CQ172" s="885"/>
      <c r="CR172" s="885"/>
      <c r="CS172" s="885"/>
      <c r="CT172" s="885"/>
      <c r="CU172" s="885"/>
      <c r="CV172" s="885"/>
      <c r="CW172" s="885"/>
      <c r="CX172" s="885"/>
      <c r="CY172" s="885"/>
      <c r="CZ172" s="885"/>
      <c r="DA172" s="885"/>
      <c r="DB172" s="885"/>
      <c r="DC172" s="885"/>
      <c r="DD172" s="885"/>
      <c r="DE172" s="885"/>
      <c r="DF172" s="885"/>
      <c r="DG172" s="885"/>
      <c r="DH172" s="885"/>
      <c r="DI172" s="885"/>
      <c r="DJ172" s="885"/>
      <c r="DK172" s="885"/>
      <c r="DL172" s="885"/>
      <c r="DM172" s="885"/>
      <c r="DN172" s="885"/>
      <c r="DO172" s="885"/>
      <c r="DP172" s="885"/>
      <c r="DQ172" s="885"/>
      <c r="DR172" s="885"/>
      <c r="DS172" s="885"/>
      <c r="DT172" s="885"/>
      <c r="DU172" s="885"/>
      <c r="DV172" s="885"/>
      <c r="DW172" s="885"/>
      <c r="DX172" s="885"/>
      <c r="DY172" s="885"/>
      <c r="DZ172" s="885"/>
      <c r="EA172" s="885"/>
      <c r="EB172" s="885"/>
      <c r="EC172" s="885"/>
      <c r="ED172" s="885"/>
      <c r="EE172" s="885"/>
      <c r="EF172" s="885"/>
      <c r="EG172" s="885"/>
      <c r="EH172" s="885"/>
      <c r="EI172" s="885"/>
      <c r="EJ172" s="885"/>
      <c r="EK172" s="885"/>
      <c r="EL172" s="885"/>
      <c r="EM172" s="885"/>
      <c r="EN172" s="885"/>
      <c r="EO172" s="885"/>
      <c r="EP172" s="885"/>
      <c r="EQ172" s="885"/>
      <c r="ER172" s="885"/>
      <c r="ES172" s="885"/>
      <c r="ET172" s="885"/>
      <c r="EU172" s="885"/>
      <c r="EV172" s="885"/>
      <c r="EW172" s="885"/>
      <c r="EX172" s="885"/>
      <c r="EY172" s="885"/>
      <c r="EZ172" s="885"/>
      <c r="FA172" s="885"/>
      <c r="FB172" s="885"/>
      <c r="FC172" s="885"/>
      <c r="FD172" s="885"/>
      <c r="FE172" s="885"/>
      <c r="FF172" s="885"/>
      <c r="FG172" s="885"/>
      <c r="FH172" s="885"/>
      <c r="FI172" s="885"/>
      <c r="FJ172" s="885"/>
      <c r="FK172" s="885"/>
      <c r="FL172" s="885"/>
      <c r="FM172" s="885"/>
      <c r="FN172" s="885"/>
      <c r="FO172" s="885"/>
      <c r="FP172" s="885"/>
      <c r="FQ172" s="885"/>
      <c r="FR172" s="885"/>
      <c r="FS172" s="885"/>
      <c r="FT172" s="885"/>
      <c r="FU172" s="885"/>
      <c r="FV172" s="885"/>
      <c r="FW172" s="885"/>
    </row>
    <row r="173" spans="2:179" x14ac:dyDescent="0.25">
      <c r="B173" s="773"/>
      <c r="C173" s="773"/>
      <c r="D173" s="886"/>
      <c r="E173" s="773"/>
      <c r="F173" s="773"/>
      <c r="G173" s="773"/>
      <c r="H173" s="773"/>
      <c r="I173" s="773"/>
      <c r="J173" s="887"/>
      <c r="K173" s="773"/>
      <c r="L173" s="773"/>
      <c r="M173" s="773"/>
      <c r="N173" s="773"/>
      <c r="O173" s="888"/>
      <c r="P173" s="888"/>
      <c r="Q173" s="888"/>
      <c r="R173" s="888"/>
      <c r="S173" s="773"/>
      <c r="T173" s="773"/>
      <c r="U173" s="889"/>
      <c r="V173" s="773"/>
      <c r="W173" s="773"/>
      <c r="X173" s="773"/>
      <c r="Y173" s="885"/>
      <c r="Z173" s="885"/>
      <c r="AA173" s="885"/>
      <c r="AB173" s="885"/>
      <c r="AC173" s="885"/>
      <c r="AD173" s="885"/>
      <c r="AE173" s="885"/>
      <c r="AF173" s="885"/>
      <c r="AG173" s="885"/>
      <c r="AH173" s="885"/>
      <c r="AI173" s="885"/>
      <c r="AJ173" s="885"/>
      <c r="AK173" s="885"/>
      <c r="AL173" s="885"/>
      <c r="AM173" s="885"/>
      <c r="AN173" s="885"/>
      <c r="AO173" s="885"/>
      <c r="AP173" s="885"/>
      <c r="AQ173" s="885"/>
      <c r="AR173" s="885"/>
      <c r="AS173" s="885"/>
      <c r="AT173" s="885"/>
      <c r="AU173" s="885"/>
      <c r="AV173" s="885"/>
      <c r="AW173" s="885"/>
      <c r="AX173" s="885"/>
      <c r="AY173" s="885"/>
      <c r="AZ173" s="885"/>
      <c r="BA173" s="885"/>
      <c r="BB173" s="885"/>
      <c r="BC173" s="885"/>
      <c r="BD173" s="885"/>
      <c r="BE173" s="885"/>
      <c r="BF173" s="885"/>
      <c r="BG173" s="885"/>
      <c r="BH173" s="885"/>
      <c r="BI173" s="885"/>
      <c r="BJ173" s="885"/>
      <c r="BK173" s="885"/>
      <c r="BL173" s="885"/>
      <c r="BM173" s="885"/>
      <c r="BN173" s="885"/>
      <c r="BO173" s="885"/>
      <c r="BP173" s="885"/>
      <c r="BQ173" s="885"/>
      <c r="BR173" s="885"/>
      <c r="BS173" s="885"/>
      <c r="BT173" s="885"/>
      <c r="BU173" s="885"/>
      <c r="BV173" s="885"/>
      <c r="BW173" s="885"/>
      <c r="BX173" s="885"/>
      <c r="BY173" s="885"/>
      <c r="BZ173" s="885"/>
      <c r="CA173" s="885"/>
      <c r="CB173" s="885"/>
      <c r="CC173" s="885"/>
      <c r="CD173" s="885"/>
      <c r="CE173" s="885"/>
      <c r="CF173" s="885"/>
      <c r="CG173" s="885"/>
      <c r="CH173" s="885"/>
      <c r="CI173" s="885"/>
      <c r="CJ173" s="885"/>
      <c r="CK173" s="885"/>
      <c r="CL173" s="885"/>
      <c r="CM173" s="885"/>
      <c r="CN173" s="885"/>
      <c r="CO173" s="885"/>
      <c r="CP173" s="885"/>
      <c r="CQ173" s="885"/>
      <c r="CR173" s="885"/>
      <c r="CS173" s="885"/>
      <c r="CT173" s="885"/>
      <c r="CU173" s="885"/>
      <c r="CV173" s="885"/>
      <c r="CW173" s="885"/>
      <c r="CX173" s="885"/>
      <c r="CY173" s="885"/>
      <c r="CZ173" s="885"/>
      <c r="DA173" s="885"/>
      <c r="DB173" s="885"/>
      <c r="DC173" s="885"/>
      <c r="DD173" s="885"/>
      <c r="DE173" s="885"/>
      <c r="DF173" s="885"/>
      <c r="DG173" s="885"/>
      <c r="DH173" s="885"/>
      <c r="DI173" s="885"/>
      <c r="DJ173" s="885"/>
      <c r="DK173" s="885"/>
      <c r="DL173" s="885"/>
      <c r="DM173" s="885"/>
      <c r="DN173" s="885"/>
      <c r="DO173" s="885"/>
      <c r="DP173" s="885"/>
      <c r="DQ173" s="885"/>
      <c r="DR173" s="885"/>
      <c r="DS173" s="885"/>
      <c r="DT173" s="885"/>
      <c r="DU173" s="885"/>
      <c r="DV173" s="885"/>
      <c r="DW173" s="885"/>
      <c r="DX173" s="885"/>
      <c r="DY173" s="885"/>
      <c r="DZ173" s="885"/>
      <c r="EA173" s="885"/>
      <c r="EB173" s="885"/>
      <c r="EC173" s="885"/>
      <c r="ED173" s="885"/>
      <c r="EE173" s="885"/>
      <c r="EF173" s="885"/>
      <c r="EG173" s="885"/>
      <c r="EH173" s="885"/>
      <c r="EI173" s="885"/>
      <c r="EJ173" s="885"/>
      <c r="EK173" s="885"/>
      <c r="EL173" s="885"/>
      <c r="EM173" s="885"/>
      <c r="EN173" s="885"/>
      <c r="EO173" s="885"/>
      <c r="EP173" s="885"/>
      <c r="EQ173" s="885"/>
      <c r="ER173" s="885"/>
      <c r="ES173" s="885"/>
      <c r="ET173" s="885"/>
      <c r="EU173" s="885"/>
      <c r="EV173" s="885"/>
      <c r="EW173" s="885"/>
      <c r="EX173" s="885"/>
      <c r="EY173" s="885"/>
      <c r="EZ173" s="885"/>
      <c r="FA173" s="885"/>
      <c r="FB173" s="885"/>
      <c r="FC173" s="885"/>
      <c r="FD173" s="885"/>
      <c r="FE173" s="885"/>
      <c r="FF173" s="885"/>
      <c r="FG173" s="885"/>
      <c r="FH173" s="885"/>
      <c r="FI173" s="885"/>
      <c r="FJ173" s="885"/>
      <c r="FK173" s="885"/>
      <c r="FL173" s="885"/>
      <c r="FM173" s="885"/>
      <c r="FN173" s="885"/>
      <c r="FO173" s="885"/>
      <c r="FP173" s="885"/>
      <c r="FQ173" s="885"/>
      <c r="FR173" s="885"/>
      <c r="FS173" s="885"/>
      <c r="FT173" s="885"/>
      <c r="FU173" s="885"/>
      <c r="FV173" s="885"/>
      <c r="FW173" s="885"/>
    </row>
    <row r="174" spans="2:179" x14ac:dyDescent="0.25">
      <c r="B174" s="773"/>
      <c r="C174" s="773"/>
      <c r="D174" s="886"/>
      <c r="E174" s="773"/>
      <c r="F174" s="773"/>
      <c r="G174" s="773"/>
      <c r="H174" s="773"/>
      <c r="I174" s="773"/>
      <c r="J174" s="887"/>
      <c r="K174" s="773"/>
      <c r="L174" s="773"/>
      <c r="M174" s="773"/>
      <c r="N174" s="773"/>
      <c r="O174" s="888"/>
      <c r="P174" s="888"/>
      <c r="Q174" s="888"/>
      <c r="R174" s="888"/>
      <c r="S174" s="773"/>
      <c r="T174" s="773"/>
      <c r="U174" s="889"/>
      <c r="V174" s="773"/>
      <c r="W174" s="773"/>
      <c r="X174" s="773"/>
      <c r="Y174" s="885"/>
      <c r="Z174" s="885"/>
      <c r="AA174" s="885"/>
      <c r="AB174" s="885"/>
      <c r="AC174" s="885"/>
      <c r="AD174" s="885"/>
      <c r="AE174" s="885"/>
      <c r="AF174" s="885"/>
      <c r="AG174" s="885"/>
      <c r="AH174" s="885"/>
      <c r="AI174" s="885"/>
      <c r="AJ174" s="885"/>
      <c r="AK174" s="885"/>
      <c r="AL174" s="885"/>
      <c r="AM174" s="885"/>
      <c r="AN174" s="885"/>
      <c r="AO174" s="885"/>
      <c r="AP174" s="885"/>
      <c r="AQ174" s="885"/>
      <c r="AR174" s="885"/>
      <c r="AS174" s="885"/>
      <c r="AT174" s="885"/>
      <c r="AU174" s="885"/>
      <c r="AV174" s="885"/>
      <c r="AW174" s="885"/>
      <c r="AX174" s="885"/>
      <c r="AY174" s="885"/>
      <c r="AZ174" s="885"/>
      <c r="BA174" s="885"/>
      <c r="BB174" s="885"/>
      <c r="BC174" s="885"/>
      <c r="BD174" s="885"/>
      <c r="BE174" s="885"/>
      <c r="BF174" s="885"/>
      <c r="BG174" s="885"/>
      <c r="BH174" s="885"/>
      <c r="BI174" s="885"/>
      <c r="BJ174" s="885"/>
      <c r="BK174" s="885"/>
      <c r="BL174" s="885"/>
      <c r="BM174" s="885"/>
      <c r="BN174" s="885"/>
      <c r="BO174" s="885"/>
      <c r="BP174" s="885"/>
      <c r="BQ174" s="885"/>
      <c r="BR174" s="885"/>
      <c r="BS174" s="885"/>
      <c r="BT174" s="885"/>
      <c r="BU174" s="885"/>
      <c r="BV174" s="885"/>
      <c r="BW174" s="885"/>
      <c r="BX174" s="885"/>
      <c r="BY174" s="885"/>
      <c r="BZ174" s="885"/>
      <c r="CA174" s="885"/>
      <c r="CB174" s="885"/>
      <c r="CC174" s="885"/>
      <c r="CD174" s="885"/>
      <c r="CE174" s="885"/>
      <c r="CF174" s="885"/>
      <c r="CG174" s="885"/>
      <c r="CH174" s="885"/>
      <c r="CI174" s="885"/>
      <c r="CJ174" s="885"/>
      <c r="CK174" s="885"/>
      <c r="CL174" s="885"/>
      <c r="CM174" s="885"/>
      <c r="CN174" s="885"/>
      <c r="CO174" s="885"/>
      <c r="CP174" s="885"/>
      <c r="CQ174" s="885"/>
      <c r="CR174" s="885"/>
      <c r="CS174" s="885"/>
      <c r="CT174" s="885"/>
      <c r="CU174" s="885"/>
      <c r="CV174" s="885"/>
      <c r="CW174" s="885"/>
      <c r="CX174" s="885"/>
      <c r="CY174" s="885"/>
      <c r="CZ174" s="885"/>
      <c r="DA174" s="885"/>
      <c r="DB174" s="885"/>
      <c r="DC174" s="885"/>
      <c r="DD174" s="885"/>
      <c r="DE174" s="885"/>
      <c r="DF174" s="885"/>
      <c r="DG174" s="885"/>
      <c r="DH174" s="885"/>
      <c r="DI174" s="885"/>
      <c r="DJ174" s="885"/>
      <c r="DK174" s="885"/>
      <c r="DL174" s="885"/>
      <c r="DM174" s="885"/>
      <c r="DN174" s="885"/>
      <c r="DO174" s="885"/>
      <c r="DP174" s="885"/>
      <c r="DQ174" s="885"/>
      <c r="DR174" s="885"/>
      <c r="DS174" s="885"/>
      <c r="DT174" s="885"/>
      <c r="DU174" s="885"/>
      <c r="DV174" s="885"/>
      <c r="DW174" s="885"/>
      <c r="DX174" s="885"/>
      <c r="DY174" s="885"/>
      <c r="DZ174" s="885"/>
      <c r="EA174" s="885"/>
      <c r="EB174" s="885"/>
      <c r="EC174" s="885"/>
      <c r="ED174" s="885"/>
      <c r="EE174" s="885"/>
      <c r="EF174" s="885"/>
      <c r="EG174" s="885"/>
      <c r="EH174" s="885"/>
      <c r="EI174" s="885"/>
      <c r="EJ174" s="885"/>
      <c r="EK174" s="885"/>
      <c r="EL174" s="885"/>
      <c r="EM174" s="885"/>
      <c r="EN174" s="885"/>
      <c r="EO174" s="885"/>
      <c r="EP174" s="885"/>
      <c r="EQ174" s="885"/>
      <c r="ER174" s="885"/>
      <c r="ES174" s="885"/>
      <c r="ET174" s="885"/>
      <c r="EU174" s="885"/>
      <c r="EV174" s="885"/>
      <c r="EW174" s="885"/>
      <c r="EX174" s="885"/>
      <c r="EY174" s="885"/>
      <c r="EZ174" s="885"/>
      <c r="FA174" s="885"/>
      <c r="FB174" s="885"/>
      <c r="FC174" s="885"/>
      <c r="FD174" s="885"/>
      <c r="FE174" s="885"/>
      <c r="FF174" s="885"/>
      <c r="FG174" s="885"/>
      <c r="FH174" s="885"/>
      <c r="FI174" s="885"/>
      <c r="FJ174" s="885"/>
      <c r="FK174" s="885"/>
      <c r="FL174" s="885"/>
      <c r="FM174" s="885"/>
      <c r="FN174" s="885"/>
      <c r="FO174" s="885"/>
      <c r="FP174" s="885"/>
      <c r="FQ174" s="885"/>
      <c r="FR174" s="885"/>
      <c r="FS174" s="885"/>
      <c r="FT174" s="885"/>
      <c r="FU174" s="885"/>
      <c r="FV174" s="885"/>
      <c r="FW174" s="885"/>
    </row>
    <row r="175" spans="2:179" x14ac:dyDescent="0.25">
      <c r="B175" s="773"/>
      <c r="C175" s="773"/>
      <c r="D175" s="886"/>
      <c r="E175" s="773"/>
      <c r="F175" s="773"/>
      <c r="G175" s="773"/>
      <c r="H175" s="773"/>
      <c r="I175" s="773"/>
      <c r="J175" s="887"/>
      <c r="K175" s="773"/>
      <c r="L175" s="773"/>
      <c r="M175" s="773"/>
      <c r="N175" s="773"/>
      <c r="O175" s="888"/>
      <c r="P175" s="888"/>
      <c r="Q175" s="888"/>
      <c r="R175" s="888"/>
      <c r="S175" s="773"/>
      <c r="T175" s="773"/>
      <c r="U175" s="889"/>
      <c r="V175" s="773"/>
      <c r="W175" s="773"/>
      <c r="X175" s="773"/>
      <c r="Y175" s="885"/>
      <c r="Z175" s="885"/>
      <c r="AA175" s="885"/>
      <c r="AB175" s="885"/>
      <c r="AC175" s="885"/>
      <c r="AD175" s="885"/>
      <c r="AE175" s="885"/>
      <c r="AF175" s="885"/>
      <c r="AG175" s="885"/>
      <c r="AH175" s="885"/>
      <c r="AI175" s="885"/>
      <c r="AJ175" s="885"/>
      <c r="AK175" s="885"/>
      <c r="AL175" s="885"/>
      <c r="AM175" s="885"/>
      <c r="AN175" s="885"/>
      <c r="AO175" s="885"/>
      <c r="AP175" s="885"/>
      <c r="AQ175" s="885"/>
      <c r="AR175" s="885"/>
      <c r="AS175" s="885"/>
      <c r="AT175" s="885"/>
      <c r="AU175" s="885"/>
      <c r="AV175" s="885"/>
      <c r="AW175" s="885"/>
      <c r="AX175" s="885"/>
      <c r="AY175" s="885"/>
      <c r="AZ175" s="885"/>
      <c r="BA175" s="885"/>
      <c r="BB175" s="885"/>
      <c r="BC175" s="885"/>
      <c r="BD175" s="885"/>
      <c r="BE175" s="885"/>
      <c r="BF175" s="885"/>
      <c r="BG175" s="885"/>
      <c r="BH175" s="885"/>
      <c r="BI175" s="885"/>
      <c r="BJ175" s="885"/>
      <c r="BK175" s="885"/>
      <c r="BL175" s="885"/>
      <c r="BM175" s="885"/>
      <c r="BN175" s="885"/>
      <c r="BO175" s="885"/>
      <c r="BP175" s="885"/>
      <c r="BQ175" s="885"/>
      <c r="BR175" s="885"/>
      <c r="BS175" s="885"/>
      <c r="BT175" s="885"/>
      <c r="BU175" s="885"/>
      <c r="BV175" s="885"/>
      <c r="BW175" s="885"/>
      <c r="BX175" s="885"/>
      <c r="BY175" s="885"/>
      <c r="BZ175" s="885"/>
      <c r="CA175" s="885"/>
      <c r="CB175" s="885"/>
      <c r="CC175" s="885"/>
      <c r="CD175" s="885"/>
      <c r="CE175" s="885"/>
      <c r="CF175" s="885"/>
      <c r="CG175" s="885"/>
      <c r="CH175" s="885"/>
      <c r="CI175" s="885"/>
      <c r="CJ175" s="885"/>
      <c r="CK175" s="885"/>
      <c r="CL175" s="885"/>
      <c r="CM175" s="885"/>
      <c r="CN175" s="885"/>
      <c r="CO175" s="885"/>
      <c r="CP175" s="885"/>
      <c r="CQ175" s="885"/>
      <c r="CR175" s="885"/>
      <c r="CS175" s="885"/>
      <c r="CT175" s="885"/>
      <c r="CU175" s="885"/>
      <c r="CV175" s="885"/>
      <c r="CW175" s="885"/>
      <c r="CX175" s="885"/>
      <c r="CY175" s="885"/>
      <c r="CZ175" s="885"/>
      <c r="DA175" s="885"/>
      <c r="DB175" s="885"/>
      <c r="DC175" s="885"/>
      <c r="DD175" s="885"/>
      <c r="DE175" s="885"/>
      <c r="DF175" s="885"/>
      <c r="DG175" s="885"/>
      <c r="DH175" s="885"/>
      <c r="DI175" s="885"/>
      <c r="DJ175" s="885"/>
      <c r="DK175" s="885"/>
      <c r="DL175" s="885"/>
      <c r="DM175" s="885"/>
      <c r="DN175" s="885"/>
      <c r="DO175" s="885"/>
      <c r="DP175" s="885"/>
      <c r="DQ175" s="885"/>
      <c r="DR175" s="885"/>
      <c r="DS175" s="885"/>
      <c r="DT175" s="885"/>
      <c r="DU175" s="885"/>
      <c r="DV175" s="885"/>
      <c r="DW175" s="885"/>
      <c r="DX175" s="885"/>
      <c r="DY175" s="885"/>
      <c r="DZ175" s="885"/>
      <c r="EA175" s="885"/>
      <c r="EB175" s="885"/>
      <c r="EC175" s="885"/>
      <c r="ED175" s="885"/>
      <c r="EE175" s="885"/>
      <c r="EF175" s="885"/>
      <c r="EG175" s="885"/>
      <c r="EH175" s="885"/>
      <c r="EI175" s="885"/>
      <c r="EJ175" s="885"/>
      <c r="EK175" s="885"/>
      <c r="EL175" s="885"/>
      <c r="EM175" s="885"/>
      <c r="EN175" s="885"/>
      <c r="EO175" s="885"/>
      <c r="EP175" s="885"/>
      <c r="EQ175" s="885"/>
      <c r="ER175" s="885"/>
      <c r="ES175" s="885"/>
      <c r="ET175" s="885"/>
      <c r="EU175" s="885"/>
      <c r="EV175" s="885"/>
      <c r="EW175" s="885"/>
      <c r="EX175" s="885"/>
      <c r="EY175" s="885"/>
      <c r="EZ175" s="885"/>
      <c r="FA175" s="885"/>
      <c r="FB175" s="885"/>
      <c r="FC175" s="885"/>
      <c r="FD175" s="885"/>
      <c r="FE175" s="885"/>
      <c r="FF175" s="885"/>
      <c r="FG175" s="885"/>
      <c r="FH175" s="885"/>
      <c r="FI175" s="885"/>
      <c r="FJ175" s="885"/>
      <c r="FK175" s="885"/>
      <c r="FL175" s="885"/>
      <c r="FM175" s="885"/>
      <c r="FN175" s="885"/>
      <c r="FO175" s="885"/>
      <c r="FP175" s="885"/>
      <c r="FQ175" s="885"/>
      <c r="FR175" s="885"/>
      <c r="FS175" s="885"/>
      <c r="FT175" s="885"/>
      <c r="FU175" s="885"/>
      <c r="FV175" s="885"/>
      <c r="FW175" s="885"/>
    </row>
    <row r="176" spans="2:179" x14ac:dyDescent="0.25">
      <c r="B176" s="773"/>
      <c r="C176" s="773"/>
      <c r="D176" s="886"/>
      <c r="E176" s="773"/>
      <c r="F176" s="773"/>
      <c r="G176" s="773"/>
      <c r="H176" s="773"/>
      <c r="I176" s="773"/>
      <c r="J176" s="887"/>
      <c r="K176" s="773"/>
      <c r="L176" s="773"/>
      <c r="M176" s="773"/>
      <c r="N176" s="773"/>
      <c r="O176" s="888"/>
      <c r="P176" s="888"/>
      <c r="Q176" s="888"/>
      <c r="R176" s="888"/>
      <c r="S176" s="773"/>
      <c r="T176" s="773"/>
      <c r="U176" s="889"/>
      <c r="V176" s="773"/>
      <c r="W176" s="773"/>
      <c r="X176" s="773"/>
      <c r="Y176" s="885"/>
      <c r="Z176" s="885"/>
      <c r="AA176" s="885"/>
      <c r="AB176" s="885"/>
      <c r="AC176" s="885"/>
      <c r="AD176" s="885"/>
      <c r="AE176" s="885"/>
      <c r="AF176" s="885"/>
      <c r="AG176" s="885"/>
      <c r="AH176" s="885"/>
      <c r="AI176" s="885"/>
      <c r="AJ176" s="885"/>
      <c r="AK176" s="885"/>
      <c r="AL176" s="885"/>
      <c r="AM176" s="885"/>
      <c r="AN176" s="885"/>
      <c r="AO176" s="885"/>
      <c r="AP176" s="885"/>
      <c r="AQ176" s="885"/>
      <c r="AR176" s="885"/>
      <c r="AS176" s="885"/>
      <c r="AT176" s="885"/>
      <c r="AU176" s="885"/>
      <c r="AV176" s="885"/>
      <c r="AW176" s="885"/>
      <c r="AX176" s="885"/>
      <c r="AY176" s="885"/>
      <c r="AZ176" s="885"/>
      <c r="BA176" s="885"/>
      <c r="BB176" s="885"/>
      <c r="BC176" s="885"/>
      <c r="BD176" s="885"/>
      <c r="BE176" s="885"/>
      <c r="BF176" s="885"/>
      <c r="BG176" s="885"/>
      <c r="BH176" s="885"/>
      <c r="BI176" s="885"/>
      <c r="BJ176" s="885"/>
      <c r="BK176" s="885"/>
      <c r="BL176" s="885"/>
      <c r="BM176" s="885"/>
      <c r="BN176" s="885"/>
      <c r="BO176" s="885"/>
      <c r="BP176" s="885"/>
      <c r="BQ176" s="885"/>
      <c r="BR176" s="885"/>
      <c r="BS176" s="885"/>
      <c r="BT176" s="885"/>
      <c r="BU176" s="885"/>
      <c r="BV176" s="885"/>
      <c r="BW176" s="885"/>
      <c r="BX176" s="885"/>
      <c r="BY176" s="885"/>
      <c r="BZ176" s="885"/>
      <c r="CA176" s="885"/>
      <c r="CB176" s="885"/>
      <c r="CC176" s="885"/>
      <c r="CD176" s="885"/>
      <c r="CE176" s="885"/>
      <c r="CF176" s="885"/>
      <c r="CG176" s="885"/>
      <c r="CH176" s="885"/>
      <c r="CI176" s="885"/>
      <c r="CJ176" s="885"/>
      <c r="CK176" s="885"/>
      <c r="CL176" s="885"/>
      <c r="CM176" s="885"/>
      <c r="CN176" s="885"/>
      <c r="CO176" s="885"/>
      <c r="CP176" s="885"/>
      <c r="CQ176" s="885"/>
      <c r="CR176" s="885"/>
      <c r="CS176" s="885"/>
      <c r="CT176" s="885"/>
      <c r="CU176" s="885"/>
      <c r="CV176" s="885"/>
      <c r="CW176" s="885"/>
      <c r="CX176" s="885"/>
      <c r="CY176" s="885"/>
      <c r="CZ176" s="885"/>
      <c r="DA176" s="885"/>
      <c r="DB176" s="885"/>
      <c r="DC176" s="885"/>
      <c r="DD176" s="885"/>
      <c r="DE176" s="885"/>
      <c r="DF176" s="885"/>
      <c r="DG176" s="885"/>
      <c r="DH176" s="885"/>
      <c r="DI176" s="885"/>
      <c r="DJ176" s="885"/>
      <c r="DK176" s="885"/>
      <c r="DL176" s="885"/>
      <c r="DM176" s="885"/>
      <c r="DN176" s="885"/>
      <c r="DO176" s="885"/>
      <c r="DP176" s="885"/>
      <c r="DQ176" s="885"/>
      <c r="DR176" s="885"/>
      <c r="DS176" s="885"/>
      <c r="DT176" s="885"/>
      <c r="DU176" s="885"/>
      <c r="DV176" s="885"/>
      <c r="DW176" s="885"/>
      <c r="DX176" s="885"/>
      <c r="DY176" s="885"/>
      <c r="DZ176" s="885"/>
      <c r="EA176" s="885"/>
      <c r="EB176" s="885"/>
      <c r="EC176" s="885"/>
      <c r="ED176" s="885"/>
      <c r="EE176" s="885"/>
      <c r="EF176" s="885"/>
      <c r="EG176" s="885"/>
      <c r="EH176" s="885"/>
      <c r="EI176" s="885"/>
      <c r="EJ176" s="885"/>
      <c r="EK176" s="885"/>
      <c r="EL176" s="885"/>
      <c r="EM176" s="885"/>
      <c r="EN176" s="885"/>
      <c r="EO176" s="885"/>
      <c r="EP176" s="885"/>
      <c r="EQ176" s="885"/>
      <c r="ER176" s="885"/>
      <c r="ES176" s="885"/>
      <c r="ET176" s="885"/>
      <c r="EU176" s="885"/>
      <c r="EV176" s="885"/>
      <c r="EW176" s="885"/>
      <c r="EX176" s="885"/>
      <c r="EY176" s="885"/>
      <c r="EZ176" s="885"/>
      <c r="FA176" s="885"/>
      <c r="FB176" s="885"/>
      <c r="FC176" s="885"/>
      <c r="FD176" s="885"/>
      <c r="FE176" s="885"/>
      <c r="FF176" s="885"/>
      <c r="FG176" s="885"/>
      <c r="FH176" s="885"/>
      <c r="FI176" s="885"/>
      <c r="FJ176" s="885"/>
      <c r="FK176" s="885"/>
      <c r="FL176" s="885"/>
      <c r="FM176" s="885"/>
      <c r="FN176" s="885"/>
      <c r="FO176" s="885"/>
      <c r="FP176" s="885"/>
      <c r="FQ176" s="885"/>
      <c r="FR176" s="885"/>
      <c r="FS176" s="885"/>
      <c r="FT176" s="885"/>
      <c r="FU176" s="885"/>
      <c r="FV176" s="885"/>
      <c r="FW176" s="885"/>
    </row>
    <row r="177" spans="2:179" x14ac:dyDescent="0.25">
      <c r="B177" s="773"/>
      <c r="C177" s="773"/>
      <c r="D177" s="886"/>
      <c r="E177" s="773"/>
      <c r="F177" s="773"/>
      <c r="G177" s="773"/>
      <c r="H177" s="773"/>
      <c r="I177" s="773"/>
      <c r="J177" s="887"/>
      <c r="K177" s="773"/>
      <c r="L177" s="773"/>
      <c r="M177" s="773"/>
      <c r="N177" s="773"/>
      <c r="O177" s="888"/>
      <c r="P177" s="888"/>
      <c r="Q177" s="888"/>
      <c r="R177" s="888"/>
      <c r="S177" s="773"/>
      <c r="T177" s="773"/>
      <c r="U177" s="889"/>
      <c r="V177" s="773"/>
      <c r="W177" s="773"/>
      <c r="X177" s="773"/>
      <c r="Y177" s="885"/>
      <c r="Z177" s="885"/>
      <c r="AA177" s="885"/>
      <c r="AB177" s="885"/>
      <c r="AC177" s="885"/>
      <c r="AD177" s="885"/>
      <c r="AE177" s="885"/>
      <c r="AF177" s="885"/>
      <c r="AG177" s="885"/>
      <c r="AH177" s="885"/>
      <c r="AI177" s="885"/>
      <c r="AJ177" s="885"/>
      <c r="AK177" s="885"/>
      <c r="AL177" s="885"/>
      <c r="AM177" s="885"/>
      <c r="AN177" s="885"/>
      <c r="AO177" s="885"/>
      <c r="AP177" s="885"/>
      <c r="AQ177" s="885"/>
      <c r="AR177" s="885"/>
      <c r="AS177" s="885"/>
      <c r="AT177" s="885"/>
      <c r="AU177" s="885"/>
      <c r="AV177" s="885"/>
      <c r="AW177" s="885"/>
      <c r="AX177" s="885"/>
      <c r="AY177" s="885"/>
      <c r="AZ177" s="885"/>
      <c r="BA177" s="885"/>
      <c r="BB177" s="885"/>
      <c r="BC177" s="885"/>
      <c r="BD177" s="885"/>
      <c r="BE177" s="885"/>
      <c r="BF177" s="885"/>
      <c r="BG177" s="885"/>
      <c r="BH177" s="885"/>
      <c r="BI177" s="885"/>
      <c r="BJ177" s="885"/>
      <c r="BK177" s="885"/>
      <c r="BL177" s="885"/>
      <c r="BM177" s="885"/>
      <c r="BN177" s="885"/>
      <c r="BO177" s="885"/>
      <c r="BP177" s="885"/>
      <c r="BQ177" s="885"/>
      <c r="BR177" s="885"/>
      <c r="BS177" s="885"/>
      <c r="BT177" s="885"/>
      <c r="BU177" s="885"/>
      <c r="BV177" s="885"/>
      <c r="BW177" s="885"/>
      <c r="BX177" s="885"/>
      <c r="BY177" s="885"/>
      <c r="BZ177" s="885"/>
      <c r="CA177" s="885"/>
      <c r="CB177" s="885"/>
      <c r="CC177" s="885"/>
      <c r="CD177" s="885"/>
      <c r="CE177" s="885"/>
      <c r="CF177" s="885"/>
      <c r="CG177" s="885"/>
      <c r="CH177" s="885"/>
      <c r="CI177" s="885"/>
      <c r="CJ177" s="885"/>
      <c r="CK177" s="885"/>
      <c r="CL177" s="885"/>
      <c r="CM177" s="885"/>
      <c r="CN177" s="885"/>
      <c r="CO177" s="885"/>
      <c r="CP177" s="885"/>
      <c r="CQ177" s="885"/>
      <c r="CR177" s="885"/>
      <c r="CS177" s="885"/>
      <c r="CT177" s="885"/>
      <c r="CU177" s="885"/>
      <c r="CV177" s="885"/>
      <c r="CW177" s="885"/>
      <c r="CX177" s="885"/>
      <c r="CY177" s="885"/>
      <c r="CZ177" s="885"/>
      <c r="DA177" s="885"/>
      <c r="DB177" s="885"/>
      <c r="DC177" s="885"/>
      <c r="DD177" s="885"/>
      <c r="DE177" s="885"/>
      <c r="DF177" s="885"/>
      <c r="DG177" s="885"/>
      <c r="DH177" s="885"/>
      <c r="DI177" s="885"/>
      <c r="DJ177" s="885"/>
      <c r="DK177" s="885"/>
      <c r="DL177" s="885"/>
      <c r="DM177" s="885"/>
      <c r="DN177" s="885"/>
      <c r="DO177" s="885"/>
      <c r="DP177" s="885"/>
      <c r="DQ177" s="885"/>
      <c r="DR177" s="885"/>
      <c r="DS177" s="885"/>
      <c r="DT177" s="885"/>
      <c r="DU177" s="885"/>
      <c r="DV177" s="885"/>
      <c r="DW177" s="885"/>
      <c r="DX177" s="885"/>
      <c r="DY177" s="885"/>
      <c r="DZ177" s="885"/>
      <c r="EA177" s="885"/>
      <c r="EB177" s="885"/>
      <c r="EC177" s="885"/>
      <c r="ED177" s="885"/>
      <c r="EE177" s="885"/>
      <c r="EF177" s="885"/>
      <c r="EG177" s="885"/>
      <c r="EH177" s="885"/>
      <c r="EI177" s="885"/>
      <c r="EJ177" s="885"/>
      <c r="EK177" s="885"/>
      <c r="EL177" s="885"/>
      <c r="EM177" s="885"/>
      <c r="EN177" s="885"/>
      <c r="EO177" s="885"/>
      <c r="EP177" s="885"/>
      <c r="EQ177" s="885"/>
      <c r="ER177" s="885"/>
      <c r="ES177" s="885"/>
      <c r="ET177" s="885"/>
      <c r="EU177" s="885"/>
      <c r="EV177" s="885"/>
      <c r="EW177" s="885"/>
      <c r="EX177" s="885"/>
      <c r="EY177" s="885"/>
      <c r="EZ177" s="885"/>
      <c r="FA177" s="885"/>
      <c r="FB177" s="885"/>
      <c r="FC177" s="885"/>
      <c r="FD177" s="885"/>
      <c r="FE177" s="885"/>
      <c r="FF177" s="885"/>
      <c r="FG177" s="885"/>
      <c r="FH177" s="885"/>
      <c r="FI177" s="885"/>
      <c r="FJ177" s="885"/>
      <c r="FK177" s="885"/>
      <c r="FL177" s="885"/>
      <c r="FM177" s="885"/>
      <c r="FN177" s="885"/>
      <c r="FO177" s="885"/>
      <c r="FP177" s="885"/>
      <c r="FQ177" s="885"/>
      <c r="FR177" s="885"/>
      <c r="FS177" s="885"/>
      <c r="FT177" s="885"/>
      <c r="FU177" s="885"/>
      <c r="FV177" s="885"/>
      <c r="FW177" s="885"/>
    </row>
    <row r="178" spans="2:179" x14ac:dyDescent="0.25">
      <c r="B178" s="773"/>
      <c r="C178" s="773"/>
      <c r="D178" s="886"/>
      <c r="E178" s="773"/>
      <c r="F178" s="773"/>
      <c r="G178" s="773"/>
      <c r="H178" s="773"/>
      <c r="I178" s="773"/>
      <c r="J178" s="887"/>
      <c r="K178" s="773"/>
      <c r="L178" s="773"/>
      <c r="M178" s="773"/>
      <c r="N178" s="773"/>
      <c r="O178" s="888"/>
      <c r="P178" s="888"/>
      <c r="Q178" s="888"/>
      <c r="R178" s="888"/>
      <c r="S178" s="773"/>
      <c r="T178" s="773"/>
      <c r="U178" s="889"/>
      <c r="V178" s="773"/>
      <c r="W178" s="773"/>
      <c r="X178" s="773"/>
      <c r="Y178" s="885"/>
      <c r="Z178" s="885"/>
      <c r="AA178" s="885"/>
      <c r="AB178" s="885"/>
      <c r="AC178" s="885"/>
      <c r="AD178" s="885"/>
      <c r="AE178" s="885"/>
      <c r="AF178" s="885"/>
      <c r="AG178" s="885"/>
      <c r="AH178" s="885"/>
      <c r="AI178" s="885"/>
      <c r="AJ178" s="885"/>
      <c r="AK178" s="885"/>
      <c r="AL178" s="885"/>
      <c r="AM178" s="885"/>
      <c r="AN178" s="885"/>
      <c r="AO178" s="885"/>
      <c r="AP178" s="885"/>
      <c r="AQ178" s="885"/>
      <c r="AR178" s="885"/>
      <c r="AS178" s="885"/>
      <c r="AT178" s="885"/>
      <c r="AU178" s="885"/>
      <c r="AV178" s="885"/>
      <c r="AW178" s="885"/>
      <c r="AX178" s="885"/>
      <c r="AY178" s="885"/>
      <c r="AZ178" s="885"/>
      <c r="BA178" s="885"/>
      <c r="BB178" s="885"/>
      <c r="BC178" s="885"/>
      <c r="BD178" s="885"/>
      <c r="BE178" s="885"/>
      <c r="BF178" s="885"/>
      <c r="BG178" s="885"/>
      <c r="BH178" s="885"/>
      <c r="BI178" s="885"/>
      <c r="BJ178" s="885"/>
      <c r="BK178" s="885"/>
      <c r="BL178" s="885"/>
      <c r="BM178" s="885"/>
      <c r="BN178" s="885"/>
      <c r="BO178" s="885"/>
      <c r="BP178" s="885"/>
      <c r="BQ178" s="885"/>
      <c r="BR178" s="885"/>
      <c r="BS178" s="885"/>
      <c r="BT178" s="885"/>
      <c r="BU178" s="885"/>
      <c r="BV178" s="885"/>
      <c r="BW178" s="885"/>
      <c r="BX178" s="885"/>
      <c r="BY178" s="885"/>
      <c r="BZ178" s="885"/>
      <c r="CA178" s="885"/>
      <c r="CB178" s="885"/>
      <c r="CC178" s="885"/>
      <c r="CD178" s="885"/>
      <c r="CE178" s="885"/>
      <c r="CF178" s="885"/>
      <c r="CG178" s="885"/>
      <c r="CH178" s="885"/>
      <c r="CI178" s="885"/>
      <c r="CJ178" s="885"/>
      <c r="CK178" s="885"/>
      <c r="CL178" s="885"/>
      <c r="CM178" s="885"/>
      <c r="CN178" s="885"/>
      <c r="CO178" s="885"/>
      <c r="CP178" s="885"/>
      <c r="CQ178" s="885"/>
      <c r="CR178" s="885"/>
      <c r="CS178" s="885"/>
      <c r="CT178" s="885"/>
      <c r="CU178" s="885"/>
      <c r="CV178" s="885"/>
      <c r="CW178" s="885"/>
      <c r="CX178" s="885"/>
      <c r="CY178" s="885"/>
      <c r="CZ178" s="885"/>
      <c r="DA178" s="885"/>
      <c r="DB178" s="885"/>
      <c r="DC178" s="885"/>
      <c r="DD178" s="885"/>
      <c r="DE178" s="885"/>
      <c r="DF178" s="885"/>
      <c r="DG178" s="885"/>
      <c r="DH178" s="885"/>
      <c r="DI178" s="885"/>
      <c r="DJ178" s="885"/>
      <c r="DK178" s="885"/>
      <c r="DL178" s="885"/>
      <c r="DM178" s="885"/>
      <c r="DN178" s="885"/>
      <c r="DO178" s="885"/>
      <c r="DP178" s="885"/>
      <c r="DQ178" s="885"/>
      <c r="DR178" s="885"/>
      <c r="DS178" s="885"/>
      <c r="DT178" s="885"/>
      <c r="DU178" s="885"/>
      <c r="DV178" s="885"/>
      <c r="DW178" s="885"/>
      <c r="DX178" s="885"/>
      <c r="DY178" s="885"/>
      <c r="DZ178" s="885"/>
      <c r="EA178" s="885"/>
      <c r="EB178" s="885"/>
      <c r="EC178" s="885"/>
      <c r="ED178" s="885"/>
      <c r="EE178" s="885"/>
      <c r="EF178" s="885"/>
      <c r="EG178" s="885"/>
      <c r="EH178" s="885"/>
      <c r="EI178" s="885"/>
      <c r="EJ178" s="885"/>
      <c r="EK178" s="885"/>
      <c r="EL178" s="885"/>
      <c r="EM178" s="885"/>
      <c r="EN178" s="885"/>
      <c r="EO178" s="885"/>
      <c r="EP178" s="885"/>
      <c r="EQ178" s="885"/>
      <c r="ER178" s="885"/>
      <c r="ES178" s="885"/>
      <c r="ET178" s="885"/>
      <c r="EU178" s="885"/>
      <c r="EV178" s="885"/>
      <c r="EW178" s="885"/>
      <c r="EX178" s="885"/>
      <c r="EY178" s="885"/>
      <c r="EZ178" s="885"/>
      <c r="FA178" s="885"/>
      <c r="FB178" s="885"/>
      <c r="FC178" s="885"/>
      <c r="FD178" s="885"/>
      <c r="FE178" s="885"/>
      <c r="FF178" s="885"/>
      <c r="FG178" s="885"/>
      <c r="FH178" s="885"/>
      <c r="FI178" s="885"/>
      <c r="FJ178" s="885"/>
      <c r="FK178" s="885"/>
      <c r="FL178" s="885"/>
      <c r="FM178" s="885"/>
      <c r="FN178" s="885"/>
      <c r="FO178" s="885"/>
      <c r="FP178" s="885"/>
      <c r="FQ178" s="885"/>
      <c r="FR178" s="885"/>
      <c r="FS178" s="885"/>
      <c r="FT178" s="885"/>
      <c r="FU178" s="885"/>
      <c r="FV178" s="885"/>
      <c r="FW178" s="885"/>
    </row>
    <row r="179" spans="2:179" x14ac:dyDescent="0.25">
      <c r="B179" s="773"/>
      <c r="C179" s="773"/>
      <c r="D179" s="886"/>
      <c r="E179" s="773"/>
      <c r="F179" s="773"/>
      <c r="G179" s="773"/>
      <c r="H179" s="773"/>
      <c r="I179" s="773"/>
      <c r="J179" s="887"/>
      <c r="K179" s="773"/>
      <c r="L179" s="773"/>
      <c r="M179" s="773"/>
      <c r="N179" s="773"/>
      <c r="O179" s="888"/>
      <c r="P179" s="888"/>
      <c r="Q179" s="888"/>
      <c r="R179" s="888"/>
      <c r="S179" s="773"/>
      <c r="T179" s="773"/>
      <c r="U179" s="889"/>
      <c r="V179" s="773"/>
      <c r="W179" s="773"/>
      <c r="X179" s="773"/>
      <c r="Y179" s="885"/>
      <c r="Z179" s="885"/>
      <c r="AA179" s="885"/>
      <c r="AB179" s="885"/>
      <c r="AC179" s="885"/>
      <c r="AD179" s="885"/>
      <c r="AE179" s="885"/>
      <c r="AF179" s="885"/>
      <c r="AG179" s="885"/>
      <c r="AH179" s="885"/>
      <c r="AI179" s="885"/>
      <c r="AJ179" s="885"/>
      <c r="AK179" s="885"/>
      <c r="AL179" s="885"/>
      <c r="AM179" s="885"/>
      <c r="AN179" s="885"/>
      <c r="AO179" s="885"/>
      <c r="AP179" s="885"/>
      <c r="AQ179" s="885"/>
      <c r="AR179" s="885"/>
      <c r="AS179" s="885"/>
      <c r="AT179" s="885"/>
      <c r="AU179" s="885"/>
      <c r="AV179" s="885"/>
      <c r="AW179" s="885"/>
      <c r="AX179" s="885"/>
      <c r="AY179" s="885"/>
      <c r="AZ179" s="885"/>
      <c r="BA179" s="885"/>
      <c r="BB179" s="885"/>
      <c r="BC179" s="885"/>
      <c r="BD179" s="885"/>
      <c r="BE179" s="885"/>
      <c r="BF179" s="885"/>
      <c r="BG179" s="885"/>
      <c r="BH179" s="885"/>
      <c r="BI179" s="885"/>
      <c r="BJ179" s="885"/>
      <c r="BK179" s="885"/>
      <c r="BL179" s="885"/>
      <c r="BM179" s="885"/>
      <c r="BN179" s="885"/>
      <c r="BO179" s="885"/>
      <c r="BP179" s="885"/>
      <c r="BQ179" s="885"/>
      <c r="BR179" s="885"/>
      <c r="BS179" s="885"/>
      <c r="BT179" s="885"/>
      <c r="BU179" s="885"/>
      <c r="BV179" s="885"/>
      <c r="BW179" s="885"/>
      <c r="BX179" s="885"/>
      <c r="BY179" s="885"/>
      <c r="BZ179" s="885"/>
      <c r="CA179" s="885"/>
      <c r="CB179" s="885"/>
      <c r="CC179" s="885"/>
      <c r="CD179" s="885"/>
      <c r="CE179" s="885"/>
      <c r="CF179" s="885"/>
      <c r="CG179" s="885"/>
      <c r="CH179" s="885"/>
      <c r="CI179" s="885"/>
      <c r="CJ179" s="885"/>
      <c r="CK179" s="885"/>
      <c r="CL179" s="885"/>
      <c r="CM179" s="885"/>
      <c r="CN179" s="885"/>
      <c r="CO179" s="885"/>
      <c r="CP179" s="885"/>
      <c r="CQ179" s="885"/>
      <c r="CR179" s="885"/>
      <c r="CS179" s="885"/>
      <c r="CT179" s="885"/>
      <c r="CU179" s="885"/>
      <c r="CV179" s="885"/>
      <c r="CW179" s="885"/>
      <c r="CX179" s="885"/>
      <c r="CY179" s="885"/>
      <c r="CZ179" s="885"/>
      <c r="DA179" s="885"/>
      <c r="DB179" s="885"/>
      <c r="DC179" s="885"/>
      <c r="DD179" s="885"/>
      <c r="DE179" s="885"/>
      <c r="DF179" s="885"/>
      <c r="DG179" s="885"/>
      <c r="DH179" s="885"/>
      <c r="DI179" s="885"/>
      <c r="DJ179" s="885"/>
      <c r="DK179" s="885"/>
      <c r="DL179" s="885"/>
      <c r="DM179" s="885"/>
      <c r="DN179" s="885"/>
      <c r="DO179" s="885"/>
      <c r="DP179" s="885"/>
      <c r="DQ179" s="885"/>
      <c r="DR179" s="885"/>
      <c r="DS179" s="885"/>
      <c r="DT179" s="885"/>
      <c r="DU179" s="885"/>
      <c r="DV179" s="885"/>
      <c r="DW179" s="885"/>
      <c r="DX179" s="885"/>
      <c r="DY179" s="885"/>
      <c r="DZ179" s="885"/>
      <c r="EA179" s="885"/>
      <c r="EB179" s="885"/>
      <c r="EC179" s="885"/>
      <c r="ED179" s="885"/>
      <c r="EE179" s="885"/>
      <c r="EF179" s="885"/>
      <c r="EG179" s="885"/>
      <c r="EH179" s="885"/>
      <c r="EI179" s="885"/>
      <c r="EJ179" s="885"/>
      <c r="EK179" s="885"/>
      <c r="EL179" s="885"/>
      <c r="EM179" s="885"/>
      <c r="EN179" s="885"/>
      <c r="EO179" s="885"/>
      <c r="EP179" s="885"/>
      <c r="EQ179" s="885"/>
      <c r="ER179" s="885"/>
      <c r="ES179" s="885"/>
      <c r="ET179" s="885"/>
      <c r="EU179" s="885"/>
      <c r="EV179" s="885"/>
      <c r="EW179" s="885"/>
      <c r="EX179" s="885"/>
      <c r="EY179" s="885"/>
      <c r="EZ179" s="885"/>
      <c r="FA179" s="885"/>
      <c r="FB179" s="885"/>
      <c r="FC179" s="885"/>
      <c r="FD179" s="885"/>
      <c r="FE179" s="885"/>
      <c r="FF179" s="885"/>
      <c r="FG179" s="885"/>
      <c r="FH179" s="885"/>
      <c r="FI179" s="885"/>
      <c r="FJ179" s="885"/>
      <c r="FK179" s="885"/>
      <c r="FL179" s="885"/>
      <c r="FM179" s="885"/>
      <c r="FN179" s="885"/>
      <c r="FO179" s="885"/>
      <c r="FP179" s="885"/>
      <c r="FQ179" s="885"/>
      <c r="FR179" s="885"/>
      <c r="FS179" s="885"/>
      <c r="FT179" s="885"/>
      <c r="FU179" s="885"/>
      <c r="FV179" s="885"/>
      <c r="FW179" s="885"/>
    </row>
    <row r="180" spans="2:179" x14ac:dyDescent="0.25">
      <c r="B180" s="773"/>
      <c r="C180" s="773"/>
      <c r="D180" s="886"/>
      <c r="E180" s="773"/>
      <c r="F180" s="773"/>
      <c r="G180" s="773"/>
      <c r="H180" s="773"/>
      <c r="I180" s="773"/>
      <c r="J180" s="887"/>
      <c r="K180" s="773"/>
      <c r="L180" s="773"/>
      <c r="M180" s="773"/>
      <c r="N180" s="773"/>
      <c r="O180" s="888"/>
      <c r="P180" s="888"/>
      <c r="Q180" s="888"/>
      <c r="R180" s="888"/>
      <c r="S180" s="773"/>
      <c r="T180" s="773"/>
      <c r="U180" s="889"/>
      <c r="V180" s="773"/>
      <c r="W180" s="773"/>
      <c r="X180" s="773"/>
      <c r="Y180" s="885"/>
      <c r="Z180" s="885"/>
      <c r="AA180" s="885"/>
      <c r="AB180" s="885"/>
      <c r="AC180" s="885"/>
      <c r="AD180" s="885"/>
      <c r="AE180" s="885"/>
      <c r="AF180" s="885"/>
      <c r="AG180" s="885"/>
      <c r="AH180" s="885"/>
      <c r="AI180" s="885"/>
      <c r="AJ180" s="885"/>
      <c r="AK180" s="885"/>
      <c r="AL180" s="885"/>
      <c r="AM180" s="885"/>
      <c r="AN180" s="885"/>
      <c r="AO180" s="885"/>
      <c r="AP180" s="885"/>
      <c r="AQ180" s="885"/>
      <c r="AR180" s="885"/>
      <c r="AS180" s="885"/>
      <c r="AT180" s="885"/>
      <c r="AU180" s="885"/>
      <c r="AV180" s="885"/>
      <c r="AW180" s="885"/>
      <c r="AX180" s="885"/>
      <c r="AY180" s="885"/>
      <c r="AZ180" s="885"/>
      <c r="BA180" s="885"/>
      <c r="BB180" s="885"/>
      <c r="BC180" s="885"/>
      <c r="BD180" s="885"/>
      <c r="BE180" s="885"/>
      <c r="BF180" s="885"/>
      <c r="BG180" s="885"/>
      <c r="BH180" s="885"/>
      <c r="BI180" s="885"/>
      <c r="BJ180" s="885"/>
      <c r="BK180" s="885"/>
      <c r="BL180" s="885"/>
      <c r="BM180" s="885"/>
      <c r="BN180" s="885"/>
      <c r="BO180" s="885"/>
      <c r="BP180" s="885"/>
      <c r="BQ180" s="885"/>
      <c r="BR180" s="885"/>
      <c r="BS180" s="885"/>
      <c r="BT180" s="885"/>
      <c r="BU180" s="885"/>
      <c r="BV180" s="885"/>
      <c r="BW180" s="885"/>
      <c r="BX180" s="885"/>
      <c r="BY180" s="885"/>
      <c r="BZ180" s="885"/>
      <c r="CA180" s="885"/>
      <c r="CB180" s="885"/>
      <c r="CC180" s="885"/>
      <c r="CD180" s="885"/>
      <c r="CE180" s="885"/>
      <c r="CF180" s="885"/>
      <c r="CG180" s="885"/>
      <c r="CH180" s="885"/>
      <c r="CI180" s="885"/>
      <c r="CJ180" s="885"/>
      <c r="CK180" s="885"/>
      <c r="CL180" s="885"/>
      <c r="CM180" s="885"/>
      <c r="CN180" s="885"/>
      <c r="CO180" s="885"/>
      <c r="CP180" s="885"/>
      <c r="CQ180" s="885"/>
      <c r="CR180" s="885"/>
      <c r="CS180" s="885"/>
      <c r="CT180" s="885"/>
      <c r="CU180" s="885"/>
      <c r="CV180" s="885"/>
      <c r="CW180" s="885"/>
      <c r="CX180" s="885"/>
      <c r="CY180" s="885"/>
      <c r="CZ180" s="885"/>
      <c r="DA180" s="885"/>
      <c r="DB180" s="885"/>
      <c r="DC180" s="885"/>
      <c r="DD180" s="885"/>
      <c r="DE180" s="885"/>
      <c r="DF180" s="885"/>
      <c r="DG180" s="885"/>
      <c r="DH180" s="885"/>
      <c r="DI180" s="885"/>
      <c r="DJ180" s="885"/>
      <c r="DK180" s="885"/>
      <c r="DL180" s="885"/>
      <c r="DM180" s="885"/>
      <c r="DN180" s="885"/>
      <c r="DO180" s="885"/>
      <c r="DP180" s="885"/>
      <c r="DQ180" s="885"/>
      <c r="DR180" s="885"/>
      <c r="DS180" s="885"/>
      <c r="DT180" s="885"/>
      <c r="DU180" s="885"/>
      <c r="DV180" s="885"/>
      <c r="DW180" s="885"/>
      <c r="DX180" s="885"/>
      <c r="DY180" s="885"/>
      <c r="DZ180" s="885"/>
      <c r="EA180" s="885"/>
      <c r="EB180" s="885"/>
      <c r="EC180" s="885"/>
      <c r="ED180" s="885"/>
      <c r="EE180" s="885"/>
      <c r="EF180" s="885"/>
      <c r="EG180" s="885"/>
      <c r="EH180" s="885"/>
      <c r="EI180" s="885"/>
      <c r="EJ180" s="885"/>
      <c r="EK180" s="885"/>
      <c r="EL180" s="885"/>
      <c r="EM180" s="885"/>
      <c r="EN180" s="885"/>
      <c r="EO180" s="885"/>
      <c r="EP180" s="885"/>
      <c r="EQ180" s="885"/>
      <c r="ER180" s="885"/>
      <c r="ES180" s="885"/>
      <c r="ET180" s="885"/>
      <c r="EU180" s="885"/>
      <c r="EV180" s="885"/>
      <c r="EW180" s="885"/>
      <c r="EX180" s="885"/>
      <c r="EY180" s="885"/>
      <c r="EZ180" s="885"/>
      <c r="FA180" s="885"/>
      <c r="FB180" s="885"/>
      <c r="FC180" s="885"/>
      <c r="FD180" s="885"/>
      <c r="FE180" s="885"/>
      <c r="FF180" s="885"/>
      <c r="FG180" s="885"/>
      <c r="FH180" s="885"/>
      <c r="FI180" s="885"/>
      <c r="FJ180" s="885"/>
      <c r="FK180" s="885"/>
      <c r="FL180" s="885"/>
      <c r="FM180" s="885"/>
      <c r="FN180" s="885"/>
      <c r="FO180" s="885"/>
      <c r="FP180" s="885"/>
      <c r="FQ180" s="885"/>
      <c r="FR180" s="885"/>
      <c r="FS180" s="885"/>
      <c r="FT180" s="885"/>
      <c r="FU180" s="885"/>
      <c r="FV180" s="885"/>
      <c r="FW180" s="885"/>
    </row>
    <row r="181" spans="2:179" x14ac:dyDescent="0.25">
      <c r="B181" s="773"/>
      <c r="C181" s="773"/>
      <c r="D181" s="886"/>
      <c r="E181" s="773"/>
      <c r="F181" s="773"/>
      <c r="G181" s="773"/>
      <c r="H181" s="773"/>
      <c r="I181" s="773"/>
      <c r="J181" s="887"/>
      <c r="K181" s="773"/>
      <c r="L181" s="773"/>
      <c r="M181" s="773"/>
      <c r="N181" s="773"/>
      <c r="O181" s="888"/>
      <c r="P181" s="888"/>
      <c r="Q181" s="888"/>
      <c r="R181" s="888"/>
      <c r="S181" s="773"/>
      <c r="T181" s="773"/>
      <c r="U181" s="889"/>
      <c r="V181" s="773"/>
      <c r="W181" s="773"/>
      <c r="X181" s="773"/>
      <c r="Y181" s="885"/>
      <c r="Z181" s="885"/>
      <c r="AA181" s="885"/>
      <c r="AB181" s="885"/>
      <c r="AC181" s="885"/>
      <c r="AD181" s="885"/>
      <c r="AE181" s="885"/>
      <c r="AF181" s="885"/>
      <c r="AG181" s="885"/>
      <c r="AH181" s="885"/>
      <c r="AI181" s="885"/>
      <c r="AJ181" s="885"/>
      <c r="AK181" s="885"/>
      <c r="AL181" s="885"/>
      <c r="AM181" s="885"/>
      <c r="AN181" s="885"/>
      <c r="AO181" s="885"/>
      <c r="AP181" s="885"/>
      <c r="AQ181" s="885"/>
      <c r="AR181" s="885"/>
      <c r="AS181" s="885"/>
      <c r="AT181" s="885"/>
      <c r="AU181" s="885"/>
      <c r="AV181" s="885"/>
      <c r="AW181" s="885"/>
      <c r="AX181" s="885"/>
      <c r="AY181" s="885"/>
      <c r="AZ181" s="885"/>
      <c r="BA181" s="885"/>
      <c r="BB181" s="885"/>
      <c r="BC181" s="885"/>
      <c r="BD181" s="885"/>
      <c r="BE181" s="885"/>
      <c r="BF181" s="885"/>
      <c r="BG181" s="885"/>
      <c r="BH181" s="885"/>
      <c r="BI181" s="885"/>
      <c r="BJ181" s="885"/>
      <c r="BK181" s="885"/>
      <c r="BL181" s="885"/>
      <c r="BM181" s="885"/>
      <c r="BN181" s="885"/>
      <c r="BO181" s="885"/>
      <c r="BP181" s="885"/>
      <c r="BQ181" s="885"/>
      <c r="BR181" s="885"/>
      <c r="BS181" s="885"/>
      <c r="BT181" s="885"/>
      <c r="BU181" s="885"/>
      <c r="BV181" s="885"/>
      <c r="BW181" s="885"/>
      <c r="BX181" s="885"/>
      <c r="BY181" s="885"/>
      <c r="BZ181" s="885"/>
      <c r="CA181" s="885"/>
      <c r="CB181" s="885"/>
      <c r="CC181" s="885"/>
      <c r="CD181" s="885"/>
      <c r="CE181" s="885"/>
      <c r="CF181" s="885"/>
      <c r="CG181" s="885"/>
      <c r="CH181" s="885"/>
      <c r="CI181" s="885"/>
      <c r="CJ181" s="885"/>
      <c r="CK181" s="885"/>
      <c r="CL181" s="885"/>
      <c r="CM181" s="885"/>
      <c r="CN181" s="885"/>
      <c r="CO181" s="885"/>
      <c r="CP181" s="885"/>
      <c r="CQ181" s="885"/>
      <c r="CR181" s="885"/>
      <c r="CS181" s="885"/>
      <c r="CT181" s="885"/>
      <c r="CU181" s="885"/>
      <c r="CV181" s="885"/>
      <c r="CW181" s="885"/>
      <c r="CX181" s="885"/>
      <c r="CY181" s="885"/>
      <c r="CZ181" s="885"/>
      <c r="DA181" s="885"/>
      <c r="DB181" s="885"/>
      <c r="DC181" s="885"/>
      <c r="DD181" s="885"/>
      <c r="DE181" s="885"/>
      <c r="DF181" s="885"/>
      <c r="DG181" s="885"/>
      <c r="DH181" s="885"/>
      <c r="DI181" s="885"/>
      <c r="DJ181" s="885"/>
      <c r="DK181" s="885"/>
      <c r="DL181" s="885"/>
      <c r="DM181" s="885"/>
      <c r="DN181" s="885"/>
      <c r="DO181" s="885"/>
      <c r="DP181" s="885"/>
      <c r="DQ181" s="885"/>
      <c r="DR181" s="885"/>
      <c r="DS181" s="885"/>
      <c r="DT181" s="885"/>
      <c r="DU181" s="885"/>
      <c r="DV181" s="885"/>
      <c r="DW181" s="885"/>
      <c r="DX181" s="885"/>
      <c r="DY181" s="885"/>
      <c r="DZ181" s="885"/>
      <c r="EA181" s="885"/>
      <c r="EB181" s="885"/>
      <c r="EC181" s="885"/>
      <c r="ED181" s="885"/>
      <c r="EE181" s="885"/>
      <c r="EF181" s="885"/>
      <c r="EG181" s="885"/>
      <c r="EH181" s="885"/>
      <c r="EI181" s="885"/>
      <c r="EJ181" s="885"/>
      <c r="EK181" s="885"/>
      <c r="EL181" s="885"/>
      <c r="EM181" s="885"/>
      <c r="EN181" s="885"/>
      <c r="EO181" s="885"/>
      <c r="EP181" s="885"/>
      <c r="EQ181" s="885"/>
      <c r="ER181" s="885"/>
      <c r="ES181" s="885"/>
      <c r="ET181" s="885"/>
      <c r="EU181" s="885"/>
      <c r="EV181" s="885"/>
      <c r="EW181" s="885"/>
      <c r="EX181" s="885"/>
      <c r="EY181" s="885"/>
      <c r="EZ181" s="885"/>
      <c r="FA181" s="885"/>
      <c r="FB181" s="885"/>
      <c r="FC181" s="885"/>
      <c r="FD181" s="885"/>
      <c r="FE181" s="885"/>
      <c r="FF181" s="885"/>
      <c r="FG181" s="885"/>
      <c r="FH181" s="885"/>
      <c r="FI181" s="885"/>
      <c r="FJ181" s="885"/>
      <c r="FK181" s="885"/>
      <c r="FL181" s="885"/>
      <c r="FM181" s="885"/>
      <c r="FN181" s="885"/>
      <c r="FO181" s="885"/>
      <c r="FP181" s="885"/>
      <c r="FQ181" s="885"/>
      <c r="FR181" s="885"/>
      <c r="FS181" s="885"/>
      <c r="FT181" s="885"/>
      <c r="FU181" s="885"/>
      <c r="FV181" s="885"/>
      <c r="FW181" s="885"/>
    </row>
    <row r="182" spans="2:179" x14ac:dyDescent="0.25">
      <c r="B182" s="773"/>
      <c r="C182" s="773"/>
      <c r="D182" s="886"/>
      <c r="E182" s="773"/>
      <c r="F182" s="773"/>
      <c r="G182" s="773"/>
      <c r="H182" s="773"/>
      <c r="I182" s="773"/>
      <c r="J182" s="887"/>
      <c r="K182" s="773"/>
      <c r="L182" s="773"/>
      <c r="M182" s="773"/>
      <c r="N182" s="773"/>
      <c r="O182" s="888"/>
      <c r="P182" s="888"/>
      <c r="Q182" s="888"/>
      <c r="R182" s="888"/>
      <c r="S182" s="773"/>
      <c r="T182" s="773"/>
      <c r="U182" s="889"/>
      <c r="V182" s="773"/>
      <c r="W182" s="773"/>
      <c r="X182" s="773"/>
      <c r="Y182" s="885"/>
      <c r="Z182" s="885"/>
      <c r="AA182" s="885"/>
      <c r="AB182" s="885"/>
      <c r="AC182" s="885"/>
      <c r="AD182" s="885"/>
      <c r="AE182" s="885"/>
      <c r="AF182" s="885"/>
      <c r="AG182" s="885"/>
      <c r="AH182" s="885"/>
      <c r="AI182" s="885"/>
      <c r="AJ182" s="885"/>
      <c r="AK182" s="885"/>
      <c r="AL182" s="885"/>
      <c r="AM182" s="885"/>
      <c r="AN182" s="885"/>
      <c r="AO182" s="885"/>
      <c r="AP182" s="885"/>
      <c r="AQ182" s="885"/>
      <c r="AR182" s="885"/>
      <c r="AS182" s="885"/>
      <c r="AT182" s="885"/>
      <c r="AU182" s="885"/>
      <c r="AV182" s="885"/>
      <c r="AW182" s="885"/>
      <c r="AX182" s="885"/>
      <c r="AY182" s="885"/>
      <c r="AZ182" s="885"/>
      <c r="BA182" s="885"/>
      <c r="BB182" s="885"/>
      <c r="BC182" s="885"/>
      <c r="BD182" s="885"/>
      <c r="BE182" s="885"/>
      <c r="BF182" s="885"/>
      <c r="BG182" s="885"/>
      <c r="BH182" s="885"/>
      <c r="BI182" s="885"/>
      <c r="BJ182" s="885"/>
      <c r="BK182" s="885"/>
      <c r="BL182" s="885"/>
      <c r="BM182" s="885"/>
      <c r="BN182" s="885"/>
      <c r="BO182" s="885"/>
      <c r="BP182" s="885"/>
      <c r="BQ182" s="885"/>
      <c r="BR182" s="885"/>
      <c r="BS182" s="885"/>
      <c r="BT182" s="885"/>
      <c r="BU182" s="885"/>
      <c r="BV182" s="885"/>
      <c r="BW182" s="885"/>
      <c r="BX182" s="885"/>
      <c r="BY182" s="885"/>
      <c r="BZ182" s="885"/>
      <c r="CA182" s="885"/>
      <c r="CB182" s="885"/>
      <c r="CC182" s="885"/>
      <c r="CD182" s="885"/>
      <c r="CE182" s="885"/>
      <c r="CF182" s="885"/>
      <c r="CG182" s="885"/>
      <c r="CH182" s="885"/>
      <c r="CI182" s="885"/>
      <c r="CJ182" s="885"/>
      <c r="CK182" s="885"/>
      <c r="CL182" s="885"/>
      <c r="CM182" s="885"/>
      <c r="CN182" s="885"/>
      <c r="CO182" s="885"/>
      <c r="CP182" s="885"/>
      <c r="CQ182" s="885"/>
      <c r="CR182" s="885"/>
      <c r="CS182" s="885"/>
      <c r="CT182" s="885"/>
      <c r="CU182" s="885"/>
      <c r="CV182" s="885"/>
      <c r="CW182" s="885"/>
      <c r="CX182" s="885"/>
      <c r="CY182" s="885"/>
      <c r="CZ182" s="885"/>
      <c r="DA182" s="885"/>
      <c r="DB182" s="885"/>
      <c r="DC182" s="885"/>
      <c r="DD182" s="885"/>
      <c r="DE182" s="885"/>
      <c r="DF182" s="885"/>
      <c r="DG182" s="885"/>
      <c r="DH182" s="885"/>
      <c r="DI182" s="885"/>
      <c r="DJ182" s="885"/>
      <c r="DK182" s="885"/>
      <c r="DL182" s="885"/>
      <c r="DM182" s="885"/>
      <c r="DN182" s="885"/>
      <c r="DO182" s="885"/>
      <c r="DP182" s="885"/>
      <c r="DQ182" s="885"/>
      <c r="DR182" s="885"/>
      <c r="DS182" s="885"/>
      <c r="DT182" s="885"/>
      <c r="DU182" s="885"/>
      <c r="DV182" s="885"/>
      <c r="DW182" s="885"/>
      <c r="DX182" s="885"/>
      <c r="DY182" s="885"/>
      <c r="DZ182" s="885"/>
      <c r="EA182" s="885"/>
      <c r="EB182" s="885"/>
      <c r="EC182" s="885"/>
      <c r="ED182" s="885"/>
      <c r="EE182" s="885"/>
      <c r="EF182" s="885"/>
      <c r="EG182" s="885"/>
      <c r="EH182" s="885"/>
      <c r="EI182" s="885"/>
      <c r="EJ182" s="885"/>
      <c r="EK182" s="885"/>
      <c r="EL182" s="885"/>
      <c r="EM182" s="885"/>
      <c r="EN182" s="885"/>
      <c r="EO182" s="885"/>
      <c r="EP182" s="885"/>
      <c r="EQ182" s="885"/>
      <c r="ER182" s="885"/>
      <c r="ES182" s="885"/>
      <c r="ET182" s="885"/>
      <c r="EU182" s="885"/>
      <c r="EV182" s="885"/>
      <c r="EW182" s="885"/>
      <c r="EX182" s="885"/>
      <c r="EY182" s="885"/>
      <c r="EZ182" s="885"/>
      <c r="FA182" s="885"/>
      <c r="FB182" s="885"/>
      <c r="FC182" s="885"/>
      <c r="FD182" s="885"/>
      <c r="FE182" s="885"/>
      <c r="FF182" s="885"/>
      <c r="FG182" s="885"/>
      <c r="FH182" s="885"/>
      <c r="FI182" s="885"/>
      <c r="FJ182" s="885"/>
      <c r="FK182" s="885"/>
      <c r="FL182" s="885"/>
      <c r="FM182" s="885"/>
      <c r="FN182" s="885"/>
      <c r="FO182" s="885"/>
      <c r="FP182" s="885"/>
      <c r="FQ182" s="885"/>
      <c r="FR182" s="885"/>
      <c r="FS182" s="885"/>
      <c r="FT182" s="885"/>
      <c r="FU182" s="885"/>
      <c r="FV182" s="885"/>
      <c r="FW182" s="885"/>
    </row>
    <row r="183" spans="2:179" x14ac:dyDescent="0.25">
      <c r="B183" s="773"/>
      <c r="C183" s="773"/>
      <c r="D183" s="886"/>
      <c r="E183" s="773"/>
      <c r="F183" s="773"/>
      <c r="G183" s="773"/>
      <c r="H183" s="773"/>
      <c r="I183" s="773"/>
      <c r="J183" s="887"/>
      <c r="K183" s="773"/>
      <c r="L183" s="773"/>
      <c r="M183" s="773"/>
      <c r="N183" s="773"/>
      <c r="O183" s="888"/>
      <c r="P183" s="888"/>
      <c r="Q183" s="888"/>
      <c r="R183" s="888"/>
      <c r="S183" s="773"/>
      <c r="T183" s="773"/>
      <c r="U183" s="889"/>
      <c r="V183" s="773"/>
      <c r="W183" s="773"/>
      <c r="X183" s="773"/>
      <c r="Y183" s="885"/>
      <c r="Z183" s="885"/>
      <c r="AA183" s="885"/>
      <c r="AB183" s="885"/>
      <c r="AC183" s="885"/>
      <c r="AD183" s="885"/>
      <c r="AE183" s="885"/>
      <c r="AF183" s="885"/>
      <c r="AG183" s="885"/>
      <c r="AH183" s="885"/>
      <c r="AI183" s="885"/>
      <c r="AJ183" s="885"/>
      <c r="AK183" s="885"/>
      <c r="AL183" s="885"/>
      <c r="AM183" s="885"/>
      <c r="AN183" s="885"/>
      <c r="AO183" s="885"/>
      <c r="AP183" s="885"/>
      <c r="AQ183" s="885"/>
      <c r="AR183" s="885"/>
      <c r="AS183" s="885"/>
      <c r="AT183" s="885"/>
      <c r="AU183" s="885"/>
      <c r="AV183" s="885"/>
      <c r="AW183" s="885"/>
      <c r="AX183" s="885"/>
      <c r="AY183" s="885"/>
      <c r="AZ183" s="885"/>
      <c r="BA183" s="885"/>
      <c r="BB183" s="885"/>
      <c r="BC183" s="885"/>
      <c r="BD183" s="885"/>
      <c r="BE183" s="885"/>
      <c r="BF183" s="885"/>
      <c r="BG183" s="885"/>
      <c r="BH183" s="885"/>
      <c r="BI183" s="885"/>
      <c r="BJ183" s="885"/>
      <c r="BK183" s="885"/>
      <c r="BL183" s="885"/>
      <c r="BM183" s="885"/>
      <c r="BN183" s="885"/>
      <c r="BO183" s="885"/>
      <c r="BP183" s="885"/>
      <c r="BQ183" s="885"/>
      <c r="BR183" s="885"/>
      <c r="BS183" s="885"/>
      <c r="BT183" s="885"/>
      <c r="BU183" s="885"/>
      <c r="BV183" s="885"/>
      <c r="BW183" s="885"/>
      <c r="BX183" s="885"/>
      <c r="BY183" s="885"/>
      <c r="BZ183" s="885"/>
      <c r="CA183" s="885"/>
      <c r="CB183" s="885"/>
      <c r="CC183" s="885"/>
      <c r="CD183" s="885"/>
      <c r="CE183" s="885"/>
      <c r="CF183" s="885"/>
      <c r="CG183" s="885"/>
      <c r="CH183" s="885"/>
      <c r="CI183" s="885"/>
      <c r="CJ183" s="885"/>
      <c r="CK183" s="885"/>
      <c r="CL183" s="885"/>
      <c r="CM183" s="885"/>
      <c r="CN183" s="885"/>
      <c r="CO183" s="885"/>
      <c r="CP183" s="885"/>
      <c r="CQ183" s="885"/>
      <c r="CR183" s="885"/>
      <c r="CS183" s="885"/>
      <c r="CT183" s="885"/>
      <c r="CU183" s="885"/>
      <c r="CV183" s="885"/>
      <c r="CW183" s="885"/>
      <c r="CX183" s="885"/>
      <c r="CY183" s="885"/>
      <c r="CZ183" s="885"/>
      <c r="DA183" s="885"/>
      <c r="DB183" s="885"/>
      <c r="DC183" s="885"/>
      <c r="DD183" s="885"/>
      <c r="DE183" s="885"/>
      <c r="DF183" s="885"/>
      <c r="DG183" s="885"/>
      <c r="DH183" s="885"/>
      <c r="DI183" s="885"/>
      <c r="DJ183" s="885"/>
      <c r="DK183" s="885"/>
      <c r="DL183" s="885"/>
      <c r="DM183" s="885"/>
      <c r="DN183" s="885"/>
      <c r="DO183" s="885"/>
      <c r="DP183" s="885"/>
      <c r="DQ183" s="885"/>
      <c r="DR183" s="885"/>
      <c r="DS183" s="885"/>
      <c r="DT183" s="885"/>
      <c r="DU183" s="885"/>
      <c r="DV183" s="885"/>
      <c r="DW183" s="885"/>
      <c r="DX183" s="885"/>
      <c r="DY183" s="885"/>
      <c r="DZ183" s="885"/>
      <c r="EA183" s="885"/>
      <c r="EB183" s="885"/>
      <c r="EC183" s="885"/>
      <c r="ED183" s="885"/>
      <c r="EE183" s="885"/>
      <c r="EF183" s="885"/>
      <c r="EG183" s="885"/>
      <c r="EH183" s="885"/>
      <c r="EI183" s="885"/>
      <c r="EJ183" s="885"/>
      <c r="EK183" s="885"/>
      <c r="EL183" s="885"/>
      <c r="EM183" s="885"/>
      <c r="EN183" s="885"/>
      <c r="EO183" s="885"/>
      <c r="EP183" s="885"/>
      <c r="EQ183" s="885"/>
      <c r="ER183" s="885"/>
      <c r="ES183" s="885"/>
      <c r="ET183" s="885"/>
      <c r="EU183" s="885"/>
      <c r="EV183" s="885"/>
      <c r="EW183" s="885"/>
      <c r="EX183" s="885"/>
      <c r="EY183" s="885"/>
      <c r="EZ183" s="885"/>
      <c r="FA183" s="885"/>
      <c r="FB183" s="885"/>
      <c r="FC183" s="885"/>
      <c r="FD183" s="885"/>
      <c r="FE183" s="885"/>
      <c r="FF183" s="885"/>
      <c r="FG183" s="885"/>
      <c r="FH183" s="885"/>
      <c r="FI183" s="885"/>
      <c r="FJ183" s="885"/>
      <c r="FK183" s="885"/>
      <c r="FL183" s="885"/>
      <c r="FM183" s="885"/>
      <c r="FN183" s="885"/>
      <c r="FO183" s="885"/>
      <c r="FP183" s="885"/>
      <c r="FQ183" s="885"/>
      <c r="FR183" s="885"/>
      <c r="FS183" s="885"/>
      <c r="FT183" s="885"/>
      <c r="FU183" s="885"/>
      <c r="FV183" s="885"/>
      <c r="FW183" s="885"/>
    </row>
    <row r="184" spans="2:179" x14ac:dyDescent="0.25">
      <c r="B184" s="773"/>
      <c r="C184" s="773"/>
      <c r="D184" s="886"/>
      <c r="E184" s="773"/>
      <c r="F184" s="773"/>
      <c r="G184" s="773"/>
      <c r="H184" s="773"/>
      <c r="I184" s="773"/>
      <c r="J184" s="887"/>
      <c r="K184" s="773"/>
      <c r="L184" s="773"/>
      <c r="M184" s="773"/>
      <c r="N184" s="773"/>
      <c r="O184" s="888"/>
      <c r="P184" s="888"/>
      <c r="Q184" s="888"/>
      <c r="R184" s="888"/>
      <c r="S184" s="773"/>
      <c r="T184" s="773"/>
      <c r="U184" s="889"/>
      <c r="V184" s="773"/>
      <c r="W184" s="773"/>
      <c r="X184" s="773"/>
      <c r="Y184" s="885"/>
      <c r="Z184" s="885"/>
      <c r="AA184" s="885"/>
      <c r="AB184" s="885"/>
      <c r="AC184" s="885"/>
      <c r="AD184" s="885"/>
      <c r="AE184" s="885"/>
      <c r="AF184" s="885"/>
      <c r="AG184" s="885"/>
      <c r="AH184" s="885"/>
      <c r="AI184" s="885"/>
      <c r="AJ184" s="885"/>
      <c r="AK184" s="885"/>
      <c r="AL184" s="885"/>
      <c r="AM184" s="885"/>
      <c r="AN184" s="885"/>
      <c r="AO184" s="885"/>
      <c r="AP184" s="885"/>
      <c r="AQ184" s="885"/>
      <c r="AR184" s="885"/>
      <c r="AS184" s="885"/>
      <c r="AT184" s="885"/>
      <c r="AU184" s="885"/>
      <c r="AV184" s="885"/>
      <c r="AW184" s="885"/>
      <c r="AX184" s="885"/>
      <c r="AY184" s="885"/>
      <c r="AZ184" s="885"/>
      <c r="BA184" s="885"/>
      <c r="BB184" s="885"/>
      <c r="BC184" s="885"/>
      <c r="BD184" s="885"/>
      <c r="BE184" s="885"/>
      <c r="BF184" s="885"/>
      <c r="BG184" s="885"/>
      <c r="BH184" s="885"/>
      <c r="BI184" s="885"/>
      <c r="BJ184" s="885"/>
      <c r="BK184" s="885"/>
      <c r="BL184" s="885"/>
      <c r="BM184" s="885"/>
      <c r="BN184" s="885"/>
      <c r="BO184" s="885"/>
      <c r="BP184" s="885"/>
      <c r="BQ184" s="885"/>
      <c r="BR184" s="885"/>
      <c r="BS184" s="885"/>
      <c r="BT184" s="885"/>
      <c r="BU184" s="885"/>
      <c r="BV184" s="885"/>
      <c r="BW184" s="885"/>
      <c r="BX184" s="885"/>
      <c r="BY184" s="885"/>
      <c r="BZ184" s="885"/>
      <c r="CA184" s="885"/>
      <c r="CB184" s="885"/>
      <c r="CC184" s="885"/>
      <c r="CD184" s="885"/>
      <c r="CE184" s="885"/>
      <c r="CF184" s="885"/>
      <c r="CG184" s="885"/>
      <c r="CH184" s="885"/>
      <c r="CI184" s="885"/>
      <c r="CJ184" s="885"/>
      <c r="CK184" s="885"/>
      <c r="CL184" s="885"/>
      <c r="CM184" s="885"/>
      <c r="CN184" s="885"/>
      <c r="CO184" s="885"/>
      <c r="CP184" s="885"/>
      <c r="CQ184" s="885"/>
      <c r="CR184" s="885"/>
      <c r="CS184" s="885"/>
      <c r="CT184" s="885"/>
      <c r="CU184" s="885"/>
      <c r="CV184" s="885"/>
      <c r="CW184" s="885"/>
      <c r="CX184" s="885"/>
      <c r="CY184" s="885"/>
      <c r="CZ184" s="885"/>
      <c r="DA184" s="885"/>
      <c r="DB184" s="885"/>
      <c r="DC184" s="885"/>
      <c r="DD184" s="885"/>
      <c r="DE184" s="885"/>
      <c r="DF184" s="885"/>
      <c r="DG184" s="885"/>
      <c r="DH184" s="885"/>
      <c r="DI184" s="885"/>
      <c r="DJ184" s="885"/>
      <c r="DK184" s="885"/>
      <c r="DL184" s="885"/>
      <c r="DM184" s="885"/>
      <c r="DN184" s="885"/>
      <c r="DO184" s="885"/>
      <c r="DP184" s="885"/>
      <c r="DQ184" s="885"/>
      <c r="DR184" s="885"/>
      <c r="DS184" s="885"/>
      <c r="DT184" s="885"/>
      <c r="DU184" s="885"/>
      <c r="DV184" s="885"/>
      <c r="DW184" s="885"/>
      <c r="DX184" s="885"/>
      <c r="DY184" s="885"/>
      <c r="DZ184" s="885"/>
      <c r="EA184" s="885"/>
      <c r="EB184" s="885"/>
      <c r="EC184" s="885"/>
      <c r="ED184" s="885"/>
      <c r="EE184" s="885"/>
      <c r="EF184" s="885"/>
      <c r="EG184" s="885"/>
      <c r="EH184" s="885"/>
      <c r="EI184" s="885"/>
      <c r="EJ184" s="885"/>
      <c r="EK184" s="885"/>
      <c r="EL184" s="885"/>
      <c r="EM184" s="885"/>
      <c r="EN184" s="885"/>
      <c r="EO184" s="885"/>
      <c r="EP184" s="885"/>
      <c r="EQ184" s="885"/>
      <c r="ER184" s="885"/>
      <c r="ES184" s="885"/>
      <c r="ET184" s="885"/>
      <c r="EU184" s="885"/>
      <c r="EV184" s="885"/>
      <c r="EW184" s="885"/>
      <c r="EX184" s="885"/>
      <c r="EY184" s="885"/>
      <c r="EZ184" s="885"/>
      <c r="FA184" s="885"/>
      <c r="FB184" s="885"/>
      <c r="FC184" s="885"/>
      <c r="FD184" s="885"/>
      <c r="FE184" s="885"/>
      <c r="FF184" s="885"/>
      <c r="FG184" s="885"/>
      <c r="FH184" s="885"/>
      <c r="FI184" s="885"/>
      <c r="FJ184" s="885"/>
      <c r="FK184" s="885"/>
      <c r="FL184" s="885"/>
      <c r="FM184" s="885"/>
      <c r="FN184" s="885"/>
      <c r="FO184" s="885"/>
      <c r="FP184" s="885"/>
      <c r="FQ184" s="885"/>
      <c r="FR184" s="885"/>
      <c r="FS184" s="885"/>
      <c r="FT184" s="885"/>
      <c r="FU184" s="885"/>
      <c r="FV184" s="885"/>
      <c r="FW184" s="885"/>
    </row>
    <row r="185" spans="2:179" x14ac:dyDescent="0.25">
      <c r="B185" s="773"/>
      <c r="C185" s="773"/>
      <c r="D185" s="886"/>
      <c r="E185" s="773"/>
      <c r="F185" s="773"/>
      <c r="G185" s="773"/>
      <c r="H185" s="773"/>
      <c r="I185" s="773"/>
      <c r="J185" s="887"/>
      <c r="K185" s="773"/>
      <c r="L185" s="773"/>
      <c r="M185" s="773"/>
      <c r="N185" s="773"/>
      <c r="O185" s="888"/>
      <c r="P185" s="888"/>
      <c r="Q185" s="888"/>
      <c r="R185" s="888"/>
      <c r="S185" s="773"/>
      <c r="T185" s="773"/>
      <c r="U185" s="889"/>
      <c r="V185" s="773"/>
      <c r="W185" s="773"/>
      <c r="X185" s="773"/>
      <c r="Y185" s="885"/>
      <c r="Z185" s="885"/>
      <c r="AA185" s="885"/>
      <c r="AB185" s="885"/>
      <c r="AC185" s="885"/>
      <c r="AD185" s="885"/>
      <c r="AE185" s="885"/>
      <c r="AF185" s="885"/>
      <c r="AG185" s="885"/>
      <c r="AH185" s="885"/>
      <c r="AI185" s="885"/>
      <c r="AJ185" s="885"/>
      <c r="AK185" s="885"/>
      <c r="AL185" s="885"/>
      <c r="AM185" s="885"/>
      <c r="AN185" s="885"/>
      <c r="AO185" s="885"/>
      <c r="AP185" s="885"/>
      <c r="AQ185" s="885"/>
      <c r="AR185" s="885"/>
      <c r="AS185" s="885"/>
      <c r="AT185" s="885"/>
      <c r="AU185" s="885"/>
      <c r="AV185" s="885"/>
      <c r="AW185" s="885"/>
      <c r="AX185" s="885"/>
      <c r="AY185" s="885"/>
      <c r="AZ185" s="885"/>
      <c r="BA185" s="885"/>
      <c r="BB185" s="885"/>
      <c r="BC185" s="885"/>
      <c r="BD185" s="885"/>
      <c r="BE185" s="885"/>
      <c r="BF185" s="885"/>
      <c r="BG185" s="885"/>
      <c r="BH185" s="885"/>
      <c r="BI185" s="885"/>
      <c r="BJ185" s="885"/>
      <c r="BK185" s="885"/>
      <c r="BL185" s="885"/>
      <c r="BM185" s="885"/>
      <c r="BN185" s="885"/>
      <c r="BO185" s="885"/>
      <c r="BP185" s="885"/>
      <c r="BQ185" s="885"/>
      <c r="BR185" s="885"/>
      <c r="BS185" s="885"/>
      <c r="BT185" s="885"/>
      <c r="BU185" s="885"/>
      <c r="BV185" s="885"/>
      <c r="BW185" s="885"/>
      <c r="BX185" s="885"/>
      <c r="BY185" s="885"/>
      <c r="BZ185" s="885"/>
      <c r="CA185" s="885"/>
      <c r="CB185" s="885"/>
      <c r="CC185" s="885"/>
      <c r="CD185" s="885"/>
      <c r="CE185" s="885"/>
      <c r="CF185" s="885"/>
      <c r="CG185" s="885"/>
      <c r="CH185" s="885"/>
      <c r="CI185" s="885"/>
      <c r="CJ185" s="885"/>
      <c r="CK185" s="885"/>
      <c r="CL185" s="885"/>
      <c r="CM185" s="885"/>
      <c r="CN185" s="885"/>
      <c r="CO185" s="885"/>
      <c r="CP185" s="885"/>
      <c r="CQ185" s="885"/>
      <c r="CR185" s="885"/>
      <c r="CS185" s="885"/>
      <c r="CT185" s="885"/>
      <c r="CU185" s="885"/>
      <c r="CV185" s="885"/>
      <c r="CW185" s="885"/>
      <c r="CX185" s="885"/>
      <c r="CY185" s="885"/>
      <c r="CZ185" s="885"/>
      <c r="DA185" s="885"/>
      <c r="DB185" s="885"/>
      <c r="DC185" s="885"/>
      <c r="DD185" s="885"/>
      <c r="DE185" s="885"/>
      <c r="DF185" s="885"/>
      <c r="DG185" s="885"/>
      <c r="DH185" s="885"/>
      <c r="DI185" s="885"/>
      <c r="DJ185" s="885"/>
      <c r="DK185" s="885"/>
      <c r="DL185" s="885"/>
      <c r="DM185" s="885"/>
      <c r="DN185" s="885"/>
      <c r="DO185" s="885"/>
      <c r="DP185" s="885"/>
      <c r="DQ185" s="885"/>
      <c r="DR185" s="885"/>
      <c r="DS185" s="885"/>
      <c r="DT185" s="885"/>
      <c r="DU185" s="885"/>
      <c r="DV185" s="885"/>
      <c r="DW185" s="885"/>
      <c r="DX185" s="885"/>
      <c r="DY185" s="885"/>
      <c r="DZ185" s="885"/>
      <c r="EA185" s="885"/>
      <c r="EB185" s="885"/>
      <c r="EC185" s="885"/>
      <c r="ED185" s="885"/>
      <c r="EE185" s="885"/>
      <c r="EF185" s="885"/>
      <c r="EG185" s="885"/>
      <c r="EH185" s="885"/>
      <c r="EI185" s="885"/>
      <c r="EJ185" s="885"/>
      <c r="EK185" s="885"/>
      <c r="EL185" s="885"/>
      <c r="EM185" s="885"/>
      <c r="EN185" s="885"/>
      <c r="EO185" s="885"/>
      <c r="EP185" s="885"/>
      <c r="EQ185" s="885"/>
      <c r="ER185" s="885"/>
      <c r="ES185" s="885"/>
      <c r="ET185" s="885"/>
      <c r="EU185" s="885"/>
      <c r="EV185" s="885"/>
      <c r="EW185" s="885"/>
      <c r="EX185" s="885"/>
      <c r="EY185" s="885"/>
      <c r="EZ185" s="885"/>
      <c r="FA185" s="885"/>
      <c r="FB185" s="885"/>
      <c r="FC185" s="885"/>
      <c r="FD185" s="885"/>
      <c r="FE185" s="885"/>
      <c r="FF185" s="885"/>
      <c r="FG185" s="885"/>
      <c r="FH185" s="885"/>
      <c r="FI185" s="885"/>
      <c r="FJ185" s="885"/>
      <c r="FK185" s="885"/>
      <c r="FL185" s="885"/>
      <c r="FM185" s="885"/>
      <c r="FN185" s="885"/>
      <c r="FO185" s="885"/>
      <c r="FP185" s="885"/>
      <c r="FQ185" s="885"/>
      <c r="FR185" s="885"/>
      <c r="FS185" s="885"/>
      <c r="FT185" s="885"/>
      <c r="FU185" s="885"/>
      <c r="FV185" s="885"/>
      <c r="FW185" s="885"/>
    </row>
    <row r="186" spans="2:179" x14ac:dyDescent="0.25">
      <c r="B186" s="773"/>
      <c r="C186" s="773"/>
      <c r="D186" s="886"/>
      <c r="E186" s="773"/>
      <c r="F186" s="773"/>
      <c r="G186" s="773"/>
      <c r="H186" s="773"/>
      <c r="I186" s="773"/>
      <c r="J186" s="887"/>
      <c r="K186" s="773"/>
      <c r="L186" s="773"/>
      <c r="M186" s="773"/>
      <c r="N186" s="773"/>
      <c r="O186" s="888"/>
      <c r="P186" s="888"/>
      <c r="Q186" s="888"/>
      <c r="R186" s="888"/>
      <c r="S186" s="773"/>
      <c r="T186" s="773"/>
      <c r="U186" s="889"/>
      <c r="V186" s="773"/>
      <c r="W186" s="773"/>
      <c r="X186" s="773"/>
      <c r="Y186" s="885"/>
      <c r="Z186" s="885"/>
      <c r="AA186" s="885"/>
      <c r="AB186" s="885"/>
      <c r="AC186" s="885"/>
      <c r="AD186" s="885"/>
      <c r="AE186" s="885"/>
      <c r="AF186" s="885"/>
      <c r="AG186" s="885"/>
      <c r="AH186" s="885"/>
      <c r="AI186" s="885"/>
      <c r="AJ186" s="885"/>
      <c r="AK186" s="885"/>
      <c r="AL186" s="885"/>
      <c r="AM186" s="885"/>
      <c r="AN186" s="885"/>
      <c r="AO186" s="885"/>
      <c r="AP186" s="885"/>
      <c r="AQ186" s="885"/>
      <c r="AR186" s="885"/>
      <c r="AS186" s="885"/>
      <c r="AT186" s="885"/>
      <c r="AU186" s="885"/>
      <c r="AV186" s="885"/>
      <c r="AW186" s="885"/>
      <c r="AX186" s="885"/>
      <c r="AY186" s="885"/>
      <c r="AZ186" s="885"/>
      <c r="BA186" s="885"/>
      <c r="BB186" s="885"/>
      <c r="BC186" s="885"/>
      <c r="BD186" s="885"/>
      <c r="BE186" s="885"/>
      <c r="BF186" s="885"/>
      <c r="BG186" s="885"/>
      <c r="BH186" s="885"/>
      <c r="BI186" s="885"/>
      <c r="BJ186" s="885"/>
      <c r="BK186" s="885"/>
      <c r="BL186" s="885"/>
      <c r="BM186" s="885"/>
      <c r="BN186" s="885"/>
      <c r="BO186" s="885"/>
      <c r="BP186" s="885"/>
      <c r="BQ186" s="885"/>
      <c r="BR186" s="885"/>
      <c r="BS186" s="885"/>
      <c r="BT186" s="885"/>
      <c r="BU186" s="885"/>
      <c r="BV186" s="885"/>
      <c r="BW186" s="885"/>
      <c r="BX186" s="885"/>
      <c r="BY186" s="885"/>
      <c r="BZ186" s="885"/>
      <c r="CA186" s="885"/>
      <c r="CB186" s="885"/>
      <c r="CC186" s="885"/>
      <c r="CD186" s="885"/>
      <c r="CE186" s="885"/>
      <c r="CF186" s="885"/>
      <c r="CG186" s="885"/>
      <c r="CH186" s="885"/>
      <c r="CI186" s="885"/>
      <c r="CJ186" s="885"/>
      <c r="CK186" s="885"/>
      <c r="CL186" s="885"/>
      <c r="CM186" s="885"/>
      <c r="CN186" s="885"/>
      <c r="CO186" s="885"/>
      <c r="CP186" s="885"/>
      <c r="CQ186" s="885"/>
      <c r="CR186" s="885"/>
      <c r="CS186" s="885"/>
      <c r="CT186" s="885"/>
      <c r="CU186" s="885"/>
      <c r="CV186" s="885"/>
      <c r="CW186" s="885"/>
      <c r="CX186" s="885"/>
      <c r="CY186" s="885"/>
      <c r="CZ186" s="885"/>
      <c r="DA186" s="885"/>
      <c r="DB186" s="885"/>
      <c r="DC186" s="885"/>
      <c r="DD186" s="885"/>
      <c r="DE186" s="885"/>
      <c r="DF186" s="885"/>
      <c r="DG186" s="885"/>
      <c r="DH186" s="885"/>
      <c r="DI186" s="885"/>
      <c r="DJ186" s="885"/>
      <c r="DK186" s="885"/>
      <c r="DL186" s="885"/>
      <c r="DM186" s="885"/>
      <c r="DN186" s="885"/>
      <c r="DO186" s="885"/>
      <c r="DP186" s="885"/>
      <c r="DQ186" s="885"/>
      <c r="DR186" s="885"/>
      <c r="DS186" s="885"/>
      <c r="DT186" s="885"/>
      <c r="DU186" s="885"/>
      <c r="DV186" s="885"/>
      <c r="DW186" s="885"/>
      <c r="DX186" s="885"/>
      <c r="DY186" s="885"/>
      <c r="DZ186" s="885"/>
      <c r="EA186" s="885"/>
      <c r="EB186" s="885"/>
      <c r="EC186" s="885"/>
      <c r="ED186" s="885"/>
      <c r="EE186" s="885"/>
      <c r="EF186" s="885"/>
      <c r="EG186" s="885"/>
      <c r="EH186" s="885"/>
      <c r="EI186" s="885"/>
      <c r="EJ186" s="885"/>
      <c r="EK186" s="885"/>
      <c r="EL186" s="885"/>
      <c r="EM186" s="885"/>
      <c r="EN186" s="885"/>
      <c r="EO186" s="885"/>
      <c r="EP186" s="885"/>
      <c r="EQ186" s="885"/>
      <c r="ER186" s="885"/>
      <c r="ES186" s="885"/>
      <c r="ET186" s="885"/>
      <c r="EU186" s="885"/>
      <c r="EV186" s="885"/>
      <c r="EW186" s="885"/>
      <c r="EX186" s="885"/>
      <c r="EY186" s="885"/>
      <c r="EZ186" s="885"/>
      <c r="FA186" s="885"/>
      <c r="FB186" s="885"/>
      <c r="FC186" s="885"/>
      <c r="FD186" s="885"/>
      <c r="FE186" s="885"/>
      <c r="FF186" s="885"/>
      <c r="FG186" s="885"/>
      <c r="FH186" s="885"/>
      <c r="FI186" s="885"/>
      <c r="FJ186" s="885"/>
      <c r="FK186" s="885"/>
      <c r="FL186" s="885"/>
      <c r="FM186" s="885"/>
      <c r="FN186" s="885"/>
      <c r="FO186" s="885"/>
      <c r="FP186" s="885"/>
      <c r="FQ186" s="885"/>
      <c r="FR186" s="885"/>
      <c r="FS186" s="885"/>
      <c r="FT186" s="885"/>
      <c r="FU186" s="885"/>
      <c r="FV186" s="885"/>
      <c r="FW186" s="885"/>
    </row>
    <row r="187" spans="2:179" x14ac:dyDescent="0.25">
      <c r="B187" s="773"/>
      <c r="C187" s="773"/>
      <c r="D187" s="886"/>
      <c r="E187" s="773"/>
      <c r="F187" s="773"/>
      <c r="G187" s="773"/>
      <c r="H187" s="773"/>
      <c r="I187" s="773"/>
      <c r="J187" s="887"/>
      <c r="K187" s="773"/>
      <c r="L187" s="773"/>
      <c r="M187" s="773"/>
      <c r="N187" s="773"/>
      <c r="O187" s="888"/>
      <c r="P187" s="888"/>
      <c r="Q187" s="888"/>
      <c r="R187" s="888"/>
      <c r="S187" s="773"/>
      <c r="T187" s="773"/>
      <c r="U187" s="889"/>
      <c r="V187" s="773"/>
      <c r="W187" s="773"/>
      <c r="X187" s="773"/>
      <c r="Y187" s="885"/>
      <c r="Z187" s="885"/>
      <c r="AA187" s="885"/>
      <c r="AB187" s="885"/>
      <c r="AC187" s="885"/>
      <c r="AD187" s="885"/>
      <c r="AE187" s="885"/>
      <c r="AF187" s="885"/>
      <c r="AG187" s="885"/>
      <c r="AH187" s="885"/>
      <c r="AI187" s="885"/>
      <c r="AJ187" s="885"/>
      <c r="AK187" s="885"/>
      <c r="AL187" s="885"/>
      <c r="AM187" s="885"/>
      <c r="AN187" s="885"/>
      <c r="AO187" s="885"/>
      <c r="AP187" s="885"/>
      <c r="AQ187" s="885"/>
      <c r="AR187" s="885"/>
      <c r="AS187" s="885"/>
      <c r="AT187" s="885"/>
      <c r="AU187" s="885"/>
      <c r="AV187" s="885"/>
      <c r="AW187" s="885"/>
      <c r="AX187" s="885"/>
      <c r="AY187" s="885"/>
      <c r="AZ187" s="885"/>
      <c r="BA187" s="885"/>
      <c r="BB187" s="885"/>
      <c r="BC187" s="885"/>
      <c r="BD187" s="885"/>
      <c r="BE187" s="885"/>
      <c r="BF187" s="885"/>
      <c r="BG187" s="885"/>
      <c r="BH187" s="885"/>
      <c r="BI187" s="885"/>
      <c r="BJ187" s="885"/>
      <c r="BK187" s="885"/>
      <c r="BL187" s="885"/>
      <c r="BM187" s="885"/>
      <c r="BN187" s="885"/>
      <c r="BO187" s="885"/>
      <c r="BP187" s="885"/>
      <c r="BQ187" s="885"/>
      <c r="BR187" s="885"/>
      <c r="BS187" s="885"/>
      <c r="BT187" s="885"/>
      <c r="BU187" s="885"/>
      <c r="BV187" s="885"/>
      <c r="BW187" s="885"/>
      <c r="BX187" s="885"/>
      <c r="BY187" s="885"/>
      <c r="BZ187" s="885"/>
      <c r="CA187" s="885"/>
      <c r="CB187" s="885"/>
      <c r="CC187" s="885"/>
      <c r="CD187" s="885"/>
      <c r="CE187" s="885"/>
      <c r="CF187" s="885"/>
      <c r="CG187" s="885"/>
      <c r="CH187" s="885"/>
      <c r="CI187" s="885"/>
      <c r="CJ187" s="885"/>
      <c r="CK187" s="885"/>
      <c r="CL187" s="885"/>
      <c r="CM187" s="885"/>
      <c r="CN187" s="885"/>
      <c r="CO187" s="885"/>
      <c r="CP187" s="885"/>
      <c r="CQ187" s="885"/>
      <c r="CR187" s="885"/>
      <c r="CS187" s="885"/>
      <c r="CT187" s="885"/>
      <c r="CU187" s="885"/>
      <c r="CV187" s="885"/>
      <c r="CW187" s="885"/>
      <c r="CX187" s="885"/>
      <c r="CY187" s="885"/>
      <c r="CZ187" s="885"/>
      <c r="DA187" s="885"/>
      <c r="DB187" s="885"/>
      <c r="DC187" s="885"/>
      <c r="DD187" s="885"/>
      <c r="DE187" s="885"/>
      <c r="DF187" s="885"/>
      <c r="DG187" s="885"/>
      <c r="DH187" s="885"/>
      <c r="DI187" s="885"/>
      <c r="DJ187" s="885"/>
      <c r="DK187" s="885"/>
      <c r="DL187" s="885"/>
      <c r="DM187" s="885"/>
      <c r="DN187" s="885"/>
      <c r="DO187" s="885"/>
      <c r="DP187" s="885"/>
      <c r="DQ187" s="885"/>
      <c r="DR187" s="885"/>
      <c r="DS187" s="885"/>
      <c r="DT187" s="885"/>
      <c r="DU187" s="885"/>
      <c r="DV187" s="885"/>
      <c r="DW187" s="885"/>
      <c r="DX187" s="885"/>
      <c r="DY187" s="885"/>
      <c r="DZ187" s="885"/>
      <c r="EA187" s="885"/>
      <c r="EB187" s="885"/>
      <c r="EC187" s="885"/>
      <c r="ED187" s="885"/>
      <c r="EE187" s="885"/>
      <c r="EF187" s="885"/>
      <c r="EG187" s="885"/>
      <c r="EH187" s="885"/>
      <c r="EI187" s="885"/>
      <c r="EJ187" s="885"/>
      <c r="EK187" s="885"/>
      <c r="EL187" s="885"/>
      <c r="EM187" s="885"/>
      <c r="EN187" s="885"/>
      <c r="EO187" s="885"/>
      <c r="EP187" s="885"/>
      <c r="EQ187" s="885"/>
      <c r="ER187" s="885"/>
      <c r="ES187" s="885"/>
      <c r="ET187" s="885"/>
      <c r="EU187" s="885"/>
      <c r="EV187" s="885"/>
      <c r="EW187" s="885"/>
      <c r="EX187" s="885"/>
      <c r="EY187" s="885"/>
      <c r="EZ187" s="885"/>
      <c r="FA187" s="885"/>
      <c r="FB187" s="885"/>
      <c r="FC187" s="885"/>
      <c r="FD187" s="885"/>
      <c r="FE187" s="885"/>
      <c r="FF187" s="885"/>
      <c r="FG187" s="885"/>
      <c r="FH187" s="885"/>
      <c r="FI187" s="885"/>
      <c r="FJ187" s="885"/>
      <c r="FK187" s="885"/>
      <c r="FL187" s="885"/>
      <c r="FM187" s="885"/>
      <c r="FN187" s="885"/>
      <c r="FO187" s="885"/>
      <c r="FP187" s="885"/>
      <c r="FQ187" s="885"/>
      <c r="FR187" s="885"/>
      <c r="FS187" s="885"/>
      <c r="FT187" s="885"/>
      <c r="FU187" s="885"/>
      <c r="FV187" s="885"/>
      <c r="FW187" s="885"/>
    </row>
    <row r="188" spans="2:179" x14ac:dyDescent="0.25">
      <c r="B188" s="773"/>
      <c r="C188" s="773"/>
      <c r="D188" s="886"/>
      <c r="E188" s="773"/>
      <c r="F188" s="773"/>
      <c r="G188" s="773"/>
      <c r="H188" s="773"/>
      <c r="I188" s="773"/>
      <c r="J188" s="887"/>
      <c r="K188" s="773"/>
      <c r="L188" s="773"/>
      <c r="M188" s="773"/>
      <c r="N188" s="773"/>
      <c r="O188" s="888"/>
      <c r="P188" s="888"/>
      <c r="Q188" s="888"/>
      <c r="R188" s="888"/>
      <c r="S188" s="773"/>
      <c r="T188" s="773"/>
      <c r="U188" s="889"/>
      <c r="V188" s="773"/>
      <c r="W188" s="773"/>
      <c r="X188" s="773"/>
      <c r="Y188" s="885"/>
      <c r="Z188" s="885"/>
      <c r="AA188" s="885"/>
      <c r="AB188" s="885"/>
      <c r="AC188" s="885"/>
      <c r="AD188" s="885"/>
      <c r="AE188" s="885"/>
      <c r="AF188" s="885"/>
      <c r="AG188" s="885"/>
      <c r="AH188" s="885"/>
      <c r="AI188" s="885"/>
      <c r="AJ188" s="885"/>
      <c r="AK188" s="885"/>
      <c r="AL188" s="885"/>
      <c r="AM188" s="885"/>
      <c r="AN188" s="885"/>
      <c r="AO188" s="885"/>
      <c r="AP188" s="885"/>
      <c r="AQ188" s="885"/>
      <c r="AR188" s="885"/>
      <c r="AS188" s="885"/>
      <c r="AT188" s="885"/>
      <c r="AU188" s="885"/>
      <c r="AV188" s="885"/>
      <c r="AW188" s="885"/>
      <c r="AX188" s="885"/>
      <c r="AY188" s="885"/>
      <c r="AZ188" s="885"/>
      <c r="BA188" s="885"/>
      <c r="BB188" s="885"/>
      <c r="BC188" s="885"/>
      <c r="BD188" s="885"/>
      <c r="BE188" s="885"/>
      <c r="BF188" s="885"/>
      <c r="BG188" s="885"/>
      <c r="BH188" s="885"/>
      <c r="BI188" s="885"/>
      <c r="BJ188" s="885"/>
      <c r="BK188" s="885"/>
      <c r="BL188" s="885"/>
      <c r="BM188" s="885"/>
      <c r="BN188" s="885"/>
      <c r="BO188" s="885"/>
      <c r="BP188" s="885"/>
      <c r="BQ188" s="885"/>
      <c r="BR188" s="885"/>
      <c r="BS188" s="885"/>
      <c r="BT188" s="885"/>
      <c r="BU188" s="885"/>
      <c r="BV188" s="885"/>
      <c r="BW188" s="885"/>
      <c r="BX188" s="885"/>
      <c r="BY188" s="885"/>
      <c r="BZ188" s="885"/>
      <c r="CA188" s="885"/>
      <c r="CB188" s="885"/>
      <c r="CC188" s="885"/>
      <c r="CD188" s="885"/>
      <c r="CE188" s="885"/>
      <c r="CF188" s="885"/>
      <c r="CG188" s="885"/>
      <c r="CH188" s="885"/>
      <c r="CI188" s="885"/>
      <c r="CJ188" s="885"/>
      <c r="CK188" s="885"/>
      <c r="CL188" s="885"/>
      <c r="CM188" s="885"/>
      <c r="CN188" s="885"/>
      <c r="CO188" s="885"/>
      <c r="CP188" s="885"/>
      <c r="CQ188" s="885"/>
      <c r="CR188" s="885"/>
      <c r="CS188" s="885"/>
      <c r="CT188" s="885"/>
      <c r="CU188" s="885"/>
      <c r="CV188" s="885"/>
      <c r="CW188" s="885"/>
      <c r="CX188" s="885"/>
      <c r="CY188" s="885"/>
      <c r="CZ188" s="885"/>
      <c r="DA188" s="885"/>
      <c r="DB188" s="885"/>
      <c r="DC188" s="885"/>
      <c r="DD188" s="885"/>
      <c r="DE188" s="885"/>
      <c r="DF188" s="885"/>
      <c r="DG188" s="885"/>
      <c r="DH188" s="885"/>
      <c r="DI188" s="885"/>
      <c r="DJ188" s="885"/>
      <c r="DK188" s="885"/>
      <c r="DL188" s="885"/>
      <c r="DM188" s="885"/>
      <c r="DN188" s="885"/>
      <c r="DO188" s="885"/>
      <c r="DP188" s="885"/>
      <c r="DQ188" s="885"/>
      <c r="DR188" s="885"/>
      <c r="DS188" s="885"/>
      <c r="DT188" s="885"/>
      <c r="DU188" s="885"/>
      <c r="DV188" s="885"/>
      <c r="DW188" s="885"/>
      <c r="DX188" s="885"/>
      <c r="DY188" s="885"/>
      <c r="DZ188" s="885"/>
      <c r="EA188" s="885"/>
      <c r="EB188" s="885"/>
      <c r="EC188" s="885"/>
      <c r="ED188" s="885"/>
      <c r="EE188" s="885"/>
      <c r="EF188" s="885"/>
      <c r="EG188" s="885"/>
      <c r="EH188" s="885"/>
      <c r="EI188" s="885"/>
      <c r="EJ188" s="885"/>
      <c r="EK188" s="885"/>
      <c r="EL188" s="885"/>
      <c r="EM188" s="885"/>
      <c r="EN188" s="885"/>
      <c r="EO188" s="885"/>
      <c r="EP188" s="885"/>
      <c r="EQ188" s="885"/>
      <c r="ER188" s="885"/>
      <c r="ES188" s="885"/>
      <c r="ET188" s="885"/>
      <c r="EU188" s="885"/>
      <c r="EV188" s="885"/>
      <c r="EW188" s="885"/>
      <c r="EX188" s="885"/>
      <c r="EY188" s="885"/>
      <c r="EZ188" s="885"/>
      <c r="FA188" s="885"/>
      <c r="FB188" s="885"/>
      <c r="FC188" s="885"/>
      <c r="FD188" s="885"/>
      <c r="FE188" s="885"/>
      <c r="FF188" s="885"/>
      <c r="FG188" s="885"/>
      <c r="FH188" s="885"/>
      <c r="FI188" s="885"/>
      <c r="FJ188" s="885"/>
      <c r="FK188" s="885"/>
      <c r="FL188" s="885"/>
      <c r="FM188" s="885"/>
      <c r="FN188" s="885"/>
      <c r="FO188" s="885"/>
      <c r="FP188" s="885"/>
      <c r="FQ188" s="885"/>
      <c r="FR188" s="885"/>
      <c r="FS188" s="885"/>
      <c r="FT188" s="885"/>
      <c r="FU188" s="885"/>
      <c r="FV188" s="885"/>
      <c r="FW188" s="885"/>
    </row>
    <row r="189" spans="2:179" x14ac:dyDescent="0.25">
      <c r="B189" s="773"/>
      <c r="C189" s="773"/>
      <c r="D189" s="886"/>
      <c r="E189" s="773"/>
      <c r="F189" s="773"/>
      <c r="G189" s="773"/>
      <c r="H189" s="773"/>
      <c r="I189" s="773"/>
      <c r="J189" s="887"/>
      <c r="K189" s="773"/>
      <c r="L189" s="773"/>
      <c r="M189" s="773"/>
      <c r="N189" s="773"/>
      <c r="O189" s="888"/>
      <c r="P189" s="888"/>
      <c r="Q189" s="888"/>
      <c r="R189" s="888"/>
      <c r="S189" s="773"/>
      <c r="T189" s="773"/>
      <c r="U189" s="889"/>
      <c r="V189" s="773"/>
      <c r="W189" s="773"/>
      <c r="X189" s="773"/>
      <c r="Y189" s="885"/>
      <c r="Z189" s="885"/>
      <c r="AA189" s="885"/>
      <c r="AB189" s="885"/>
      <c r="AC189" s="885"/>
      <c r="AD189" s="885"/>
      <c r="AE189" s="885"/>
      <c r="AF189" s="885"/>
      <c r="AG189" s="885"/>
      <c r="AH189" s="885"/>
      <c r="AI189" s="885"/>
      <c r="AJ189" s="885"/>
      <c r="AK189" s="885"/>
      <c r="AL189" s="885"/>
      <c r="AM189" s="885"/>
      <c r="AN189" s="885"/>
      <c r="AO189" s="885"/>
      <c r="AP189" s="885"/>
      <c r="AQ189" s="885"/>
      <c r="AR189" s="885"/>
      <c r="AS189" s="885"/>
      <c r="AT189" s="885"/>
      <c r="AU189" s="885"/>
      <c r="AV189" s="885"/>
      <c r="AW189" s="885"/>
      <c r="AX189" s="885"/>
      <c r="AY189" s="885"/>
      <c r="AZ189" s="885"/>
      <c r="BA189" s="885"/>
      <c r="BB189" s="885"/>
      <c r="BC189" s="885"/>
      <c r="BD189" s="885"/>
      <c r="BE189" s="885"/>
      <c r="BF189" s="885"/>
      <c r="BG189" s="885"/>
      <c r="BH189" s="885"/>
      <c r="BI189" s="885"/>
      <c r="BJ189" s="885"/>
      <c r="BK189" s="885"/>
      <c r="BL189" s="885"/>
      <c r="BM189" s="885"/>
      <c r="BN189" s="885"/>
      <c r="BO189" s="885"/>
      <c r="BP189" s="885"/>
      <c r="BQ189" s="885"/>
      <c r="BR189" s="885"/>
      <c r="BS189" s="885"/>
      <c r="BT189" s="885"/>
      <c r="BU189" s="885"/>
      <c r="BV189" s="885"/>
      <c r="BW189" s="885"/>
      <c r="BX189" s="885"/>
      <c r="BY189" s="885"/>
      <c r="BZ189" s="885"/>
      <c r="CA189" s="885"/>
      <c r="CB189" s="885"/>
      <c r="CC189" s="885"/>
      <c r="CD189" s="885"/>
      <c r="CE189" s="885"/>
      <c r="CF189" s="885"/>
      <c r="CG189" s="885"/>
      <c r="CH189" s="885"/>
      <c r="CI189" s="885"/>
      <c r="CJ189" s="885"/>
      <c r="CK189" s="885"/>
      <c r="CL189" s="885"/>
      <c r="CM189" s="885"/>
      <c r="CN189" s="885"/>
      <c r="CO189" s="885"/>
      <c r="CP189" s="885"/>
      <c r="CQ189" s="885"/>
      <c r="CR189" s="885"/>
      <c r="CS189" s="885"/>
      <c r="CT189" s="885"/>
      <c r="CU189" s="885"/>
      <c r="CV189" s="885"/>
      <c r="CW189" s="885"/>
      <c r="CX189" s="885"/>
      <c r="CY189" s="885"/>
      <c r="CZ189" s="885"/>
      <c r="DA189" s="885"/>
      <c r="DB189" s="885"/>
      <c r="DC189" s="885"/>
      <c r="DD189" s="885"/>
      <c r="DE189" s="885"/>
      <c r="DF189" s="885"/>
      <c r="DG189" s="885"/>
      <c r="DH189" s="885"/>
      <c r="DI189" s="885"/>
      <c r="DJ189" s="885"/>
      <c r="DK189" s="885"/>
      <c r="DL189" s="885"/>
      <c r="DM189" s="885"/>
      <c r="DN189" s="885"/>
      <c r="DO189" s="885"/>
      <c r="DP189" s="885"/>
      <c r="DQ189" s="885"/>
      <c r="DR189" s="885"/>
      <c r="DS189" s="885"/>
      <c r="DT189" s="885"/>
      <c r="DU189" s="885"/>
      <c r="DV189" s="885"/>
      <c r="DW189" s="885"/>
      <c r="DX189" s="885"/>
      <c r="DY189" s="885"/>
      <c r="DZ189" s="885"/>
      <c r="EA189" s="885"/>
      <c r="EB189" s="885"/>
      <c r="EC189" s="885"/>
      <c r="ED189" s="885"/>
      <c r="EE189" s="885"/>
      <c r="EF189" s="885"/>
      <c r="EG189" s="885"/>
      <c r="EH189" s="885"/>
      <c r="EI189" s="885"/>
      <c r="EJ189" s="885"/>
      <c r="EK189" s="885"/>
      <c r="EL189" s="885"/>
      <c r="EM189" s="885"/>
      <c r="EN189" s="885"/>
      <c r="EO189" s="885"/>
      <c r="EP189" s="885"/>
      <c r="EQ189" s="885"/>
      <c r="ER189" s="885"/>
      <c r="ES189" s="885"/>
      <c r="ET189" s="885"/>
      <c r="EU189" s="885"/>
      <c r="EV189" s="885"/>
      <c r="EW189" s="885"/>
      <c r="EX189" s="885"/>
      <c r="EY189" s="885"/>
      <c r="EZ189" s="885"/>
      <c r="FA189" s="885"/>
      <c r="FB189" s="885"/>
      <c r="FC189" s="885"/>
      <c r="FD189" s="885"/>
      <c r="FE189" s="885"/>
      <c r="FF189" s="885"/>
      <c r="FG189" s="885"/>
      <c r="FH189" s="885"/>
      <c r="FI189" s="885"/>
      <c r="FJ189" s="885"/>
      <c r="FK189" s="885"/>
      <c r="FL189" s="885"/>
      <c r="FM189" s="885"/>
      <c r="FN189" s="885"/>
      <c r="FO189" s="885"/>
      <c r="FP189" s="885"/>
      <c r="FQ189" s="885"/>
      <c r="FR189" s="885"/>
      <c r="FS189" s="885"/>
      <c r="FT189" s="885"/>
      <c r="FU189" s="885"/>
      <c r="FV189" s="885"/>
      <c r="FW189" s="885"/>
    </row>
    <row r="190" spans="2:179" x14ac:dyDescent="0.25">
      <c r="B190" s="773"/>
      <c r="C190" s="773"/>
      <c r="D190" s="886"/>
      <c r="E190" s="773"/>
      <c r="F190" s="773"/>
      <c r="G190" s="773"/>
      <c r="H190" s="773"/>
      <c r="I190" s="773"/>
      <c r="J190" s="887"/>
      <c r="K190" s="773"/>
      <c r="L190" s="773"/>
      <c r="M190" s="773"/>
      <c r="N190" s="773"/>
      <c r="O190" s="888"/>
      <c r="P190" s="888"/>
      <c r="Q190" s="888"/>
      <c r="R190" s="888"/>
      <c r="S190" s="773"/>
      <c r="T190" s="773"/>
      <c r="U190" s="889"/>
      <c r="V190" s="773"/>
      <c r="W190" s="773"/>
      <c r="X190" s="773"/>
      <c r="Y190" s="885"/>
      <c r="Z190" s="885"/>
      <c r="AA190" s="885"/>
      <c r="AB190" s="885"/>
      <c r="AC190" s="885"/>
      <c r="AD190" s="885"/>
      <c r="AE190" s="885"/>
      <c r="AF190" s="885"/>
      <c r="AG190" s="885"/>
      <c r="AH190" s="885"/>
      <c r="AI190" s="885"/>
      <c r="AJ190" s="885"/>
      <c r="AK190" s="885"/>
      <c r="AL190" s="885"/>
      <c r="AM190" s="885"/>
      <c r="AN190" s="885"/>
      <c r="AO190" s="885"/>
      <c r="AP190" s="885"/>
      <c r="AQ190" s="885"/>
      <c r="AR190" s="885"/>
      <c r="AS190" s="885"/>
      <c r="AT190" s="885"/>
      <c r="AU190" s="885"/>
      <c r="AV190" s="885"/>
      <c r="AW190" s="885"/>
      <c r="AX190" s="885"/>
      <c r="AY190" s="885"/>
      <c r="AZ190" s="885"/>
      <c r="BA190" s="885"/>
      <c r="BB190" s="885"/>
      <c r="BC190" s="885"/>
      <c r="BD190" s="885"/>
      <c r="BE190" s="885"/>
      <c r="BF190" s="885"/>
      <c r="BG190" s="885"/>
      <c r="BH190" s="885"/>
      <c r="BI190" s="885"/>
      <c r="BJ190" s="885"/>
      <c r="BK190" s="885"/>
      <c r="BL190" s="885"/>
      <c r="BM190" s="885"/>
      <c r="BN190" s="885"/>
      <c r="BO190" s="885"/>
      <c r="BP190" s="885"/>
      <c r="BQ190" s="885"/>
      <c r="BR190" s="885"/>
      <c r="BS190" s="885"/>
      <c r="BT190" s="885"/>
      <c r="BU190" s="885"/>
      <c r="BV190" s="885"/>
      <c r="BW190" s="885"/>
      <c r="BX190" s="885"/>
      <c r="BY190" s="885"/>
      <c r="BZ190" s="885"/>
      <c r="CA190" s="885"/>
      <c r="CB190" s="885"/>
      <c r="CC190" s="885"/>
      <c r="CD190" s="885"/>
      <c r="CE190" s="885"/>
      <c r="CF190" s="885"/>
      <c r="CG190" s="885"/>
      <c r="CH190" s="885"/>
      <c r="CI190" s="885"/>
      <c r="CJ190" s="885"/>
      <c r="CK190" s="885"/>
      <c r="CL190" s="885"/>
      <c r="CM190" s="885"/>
      <c r="CN190" s="885"/>
      <c r="CO190" s="885"/>
      <c r="CP190" s="885"/>
      <c r="CQ190" s="885"/>
      <c r="CR190" s="885"/>
      <c r="CS190" s="885"/>
      <c r="CT190" s="885"/>
      <c r="CU190" s="885"/>
      <c r="CV190" s="885"/>
      <c r="CW190" s="885"/>
      <c r="CX190" s="885"/>
      <c r="CY190" s="885"/>
      <c r="CZ190" s="885"/>
      <c r="DA190" s="885"/>
      <c r="DB190" s="885"/>
      <c r="DC190" s="885"/>
      <c r="DD190" s="885"/>
      <c r="DE190" s="885"/>
      <c r="DF190" s="885"/>
      <c r="DG190" s="885"/>
      <c r="DH190" s="885"/>
      <c r="DI190" s="885"/>
      <c r="DJ190" s="885"/>
      <c r="DK190" s="885"/>
      <c r="DL190" s="885"/>
      <c r="DM190" s="885"/>
      <c r="DN190" s="885"/>
      <c r="DO190" s="885"/>
      <c r="DP190" s="885"/>
      <c r="DQ190" s="885"/>
      <c r="DR190" s="885"/>
      <c r="DS190" s="885"/>
      <c r="DT190" s="885"/>
      <c r="DU190" s="885"/>
      <c r="DV190" s="885"/>
      <c r="DW190" s="885"/>
      <c r="DX190" s="885"/>
      <c r="DY190" s="885"/>
      <c r="DZ190" s="885"/>
      <c r="EA190" s="885"/>
      <c r="EB190" s="885"/>
      <c r="EC190" s="885"/>
      <c r="ED190" s="885"/>
      <c r="EE190" s="885"/>
      <c r="EF190" s="885"/>
      <c r="EG190" s="885"/>
      <c r="EH190" s="885"/>
      <c r="EI190" s="885"/>
      <c r="EJ190" s="885"/>
      <c r="EK190" s="885"/>
      <c r="EL190" s="885"/>
      <c r="EM190" s="885"/>
      <c r="EN190" s="885"/>
      <c r="EO190" s="885"/>
      <c r="EP190" s="885"/>
      <c r="EQ190" s="885"/>
      <c r="ER190" s="885"/>
      <c r="ES190" s="885"/>
      <c r="ET190" s="885"/>
      <c r="EU190" s="885"/>
      <c r="EV190" s="885"/>
      <c r="EW190" s="885"/>
      <c r="EX190" s="885"/>
      <c r="EY190" s="885"/>
      <c r="EZ190" s="885"/>
      <c r="FA190" s="885"/>
      <c r="FB190" s="885"/>
      <c r="FC190" s="885"/>
      <c r="FD190" s="885"/>
      <c r="FE190" s="885"/>
      <c r="FF190" s="885"/>
      <c r="FG190" s="885"/>
      <c r="FH190" s="885"/>
      <c r="FI190" s="885"/>
      <c r="FJ190" s="885"/>
      <c r="FK190" s="885"/>
      <c r="FL190" s="885"/>
      <c r="FM190" s="885"/>
      <c r="FN190" s="885"/>
      <c r="FO190" s="885"/>
      <c r="FP190" s="885"/>
      <c r="FQ190" s="885"/>
      <c r="FR190" s="885"/>
      <c r="FS190" s="885"/>
      <c r="FT190" s="885"/>
      <c r="FU190" s="885"/>
      <c r="FV190" s="885"/>
      <c r="FW190" s="885"/>
    </row>
    <row r="191" spans="2:179" x14ac:dyDescent="0.25">
      <c r="B191" s="773"/>
      <c r="C191" s="773"/>
      <c r="D191" s="886"/>
      <c r="E191" s="773"/>
      <c r="F191" s="773"/>
      <c r="G191" s="773"/>
      <c r="H191" s="773"/>
      <c r="I191" s="773"/>
      <c r="J191" s="887"/>
      <c r="K191" s="773"/>
      <c r="L191" s="773"/>
      <c r="M191" s="773"/>
      <c r="N191" s="773"/>
      <c r="O191" s="888"/>
      <c r="P191" s="888"/>
      <c r="Q191" s="888"/>
      <c r="R191" s="888"/>
      <c r="S191" s="773"/>
      <c r="T191" s="773"/>
      <c r="U191" s="889"/>
      <c r="V191" s="773"/>
      <c r="W191" s="773"/>
      <c r="X191" s="773"/>
      <c r="Y191" s="885"/>
      <c r="Z191" s="885"/>
      <c r="AA191" s="885"/>
      <c r="AB191" s="885"/>
      <c r="AC191" s="885"/>
      <c r="AD191" s="885"/>
      <c r="AE191" s="885"/>
      <c r="AF191" s="885"/>
      <c r="AG191" s="885"/>
      <c r="AH191" s="885"/>
      <c r="AI191" s="885"/>
      <c r="AJ191" s="885"/>
      <c r="AK191" s="885"/>
      <c r="AL191" s="885"/>
      <c r="AM191" s="885"/>
      <c r="AN191" s="885"/>
      <c r="AO191" s="885"/>
      <c r="AP191" s="885"/>
      <c r="AQ191" s="885"/>
      <c r="AR191" s="885"/>
      <c r="AS191" s="885"/>
      <c r="AT191" s="885"/>
      <c r="AU191" s="885"/>
      <c r="AV191" s="885"/>
      <c r="AW191" s="885"/>
      <c r="AX191" s="885"/>
      <c r="AY191" s="885"/>
      <c r="AZ191" s="885"/>
      <c r="BA191" s="885"/>
      <c r="BB191" s="885"/>
      <c r="BC191" s="885"/>
      <c r="BD191" s="885"/>
      <c r="BE191" s="885"/>
      <c r="BF191" s="885"/>
      <c r="BG191" s="885"/>
      <c r="BH191" s="885"/>
      <c r="BI191" s="885"/>
      <c r="BJ191" s="885"/>
      <c r="BK191" s="885"/>
      <c r="BL191" s="885"/>
      <c r="BM191" s="885"/>
      <c r="BN191" s="885"/>
      <c r="BO191" s="885"/>
      <c r="BP191" s="885"/>
      <c r="BQ191" s="885"/>
      <c r="BR191" s="885"/>
      <c r="BS191" s="885"/>
      <c r="BT191" s="885"/>
      <c r="BU191" s="885"/>
      <c r="BV191" s="885"/>
      <c r="BW191" s="885"/>
      <c r="BX191" s="885"/>
      <c r="BY191" s="885"/>
      <c r="BZ191" s="885"/>
      <c r="CA191" s="885"/>
      <c r="CB191" s="885"/>
      <c r="CC191" s="885"/>
      <c r="CD191" s="885"/>
      <c r="CE191" s="885"/>
      <c r="CF191" s="885"/>
      <c r="CG191" s="885"/>
      <c r="CH191" s="885"/>
      <c r="CI191" s="885"/>
      <c r="CJ191" s="885"/>
      <c r="CK191" s="885"/>
      <c r="CL191" s="885"/>
      <c r="CM191" s="885"/>
      <c r="CN191" s="885"/>
      <c r="CO191" s="885"/>
      <c r="CP191" s="885"/>
      <c r="CQ191" s="885"/>
      <c r="CR191" s="885"/>
      <c r="CS191" s="885"/>
      <c r="CT191" s="885"/>
      <c r="CU191" s="885"/>
      <c r="CV191" s="885"/>
      <c r="CW191" s="885"/>
      <c r="CX191" s="885"/>
      <c r="CY191" s="885"/>
      <c r="CZ191" s="885"/>
      <c r="DA191" s="885"/>
      <c r="DB191" s="885"/>
      <c r="DC191" s="885"/>
      <c r="DD191" s="885"/>
      <c r="DE191" s="885"/>
      <c r="DF191" s="885"/>
      <c r="DG191" s="885"/>
      <c r="DH191" s="885"/>
      <c r="DI191" s="885"/>
      <c r="DJ191" s="885"/>
      <c r="DK191" s="885"/>
      <c r="DL191" s="885"/>
      <c r="DM191" s="885"/>
      <c r="DN191" s="885"/>
      <c r="DO191" s="885"/>
      <c r="DP191" s="885"/>
      <c r="DQ191" s="885"/>
      <c r="DR191" s="885"/>
      <c r="DS191" s="885"/>
      <c r="DT191" s="885"/>
      <c r="DU191" s="885"/>
      <c r="DV191" s="885"/>
      <c r="DW191" s="885"/>
      <c r="DX191" s="885"/>
      <c r="DY191" s="885"/>
      <c r="DZ191" s="885"/>
      <c r="EA191" s="885"/>
      <c r="EB191" s="885"/>
      <c r="EC191" s="885"/>
      <c r="ED191" s="885"/>
      <c r="EE191" s="885"/>
      <c r="EF191" s="885"/>
      <c r="EG191" s="885"/>
      <c r="EH191" s="885"/>
      <c r="EI191" s="885"/>
      <c r="EJ191" s="885"/>
      <c r="EK191" s="885"/>
      <c r="EL191" s="885"/>
      <c r="EM191" s="885"/>
      <c r="EN191" s="885"/>
      <c r="EO191" s="885"/>
      <c r="EP191" s="885"/>
      <c r="EQ191" s="885"/>
      <c r="ER191" s="885"/>
      <c r="ES191" s="885"/>
      <c r="ET191" s="885"/>
      <c r="EU191" s="885"/>
      <c r="EV191" s="885"/>
      <c r="EW191" s="885"/>
      <c r="EX191" s="885"/>
      <c r="EY191" s="885"/>
      <c r="EZ191" s="885"/>
      <c r="FA191" s="885"/>
      <c r="FB191" s="885"/>
      <c r="FC191" s="885"/>
      <c r="FD191" s="885"/>
      <c r="FE191" s="885"/>
      <c r="FF191" s="885"/>
      <c r="FG191" s="885"/>
      <c r="FH191" s="885"/>
      <c r="FI191" s="885"/>
      <c r="FJ191" s="885"/>
      <c r="FK191" s="885"/>
      <c r="FL191" s="885"/>
      <c r="FM191" s="885"/>
      <c r="FN191" s="885"/>
      <c r="FO191" s="885"/>
      <c r="FP191" s="885"/>
      <c r="FQ191" s="885"/>
      <c r="FR191" s="885"/>
      <c r="FS191" s="885"/>
      <c r="FT191" s="885"/>
      <c r="FU191" s="885"/>
      <c r="FV191" s="885"/>
      <c r="FW191" s="885"/>
    </row>
    <row r="192" spans="2:179" x14ac:dyDescent="0.25">
      <c r="B192" s="773"/>
      <c r="C192" s="773"/>
      <c r="D192" s="886"/>
      <c r="E192" s="773"/>
      <c r="F192" s="773"/>
      <c r="G192" s="773"/>
      <c r="H192" s="773"/>
      <c r="I192" s="773"/>
      <c r="J192" s="887"/>
      <c r="K192" s="773"/>
      <c r="L192" s="773"/>
      <c r="M192" s="773"/>
      <c r="N192" s="773"/>
      <c r="O192" s="888"/>
      <c r="P192" s="888"/>
      <c r="Q192" s="888"/>
      <c r="R192" s="888"/>
      <c r="S192" s="773"/>
      <c r="T192" s="773"/>
      <c r="U192" s="889"/>
      <c r="V192" s="773"/>
      <c r="W192" s="773"/>
      <c r="X192" s="773"/>
      <c r="Y192" s="885"/>
      <c r="Z192" s="885"/>
      <c r="AA192" s="885"/>
      <c r="AB192" s="885"/>
      <c r="AC192" s="885"/>
      <c r="AD192" s="885"/>
      <c r="AE192" s="885"/>
      <c r="AF192" s="885"/>
      <c r="AG192" s="885"/>
      <c r="AH192" s="885"/>
      <c r="AI192" s="885"/>
      <c r="AJ192" s="885"/>
      <c r="AK192" s="885"/>
      <c r="AL192" s="885"/>
      <c r="AM192" s="885"/>
      <c r="AN192" s="885"/>
      <c r="AO192" s="885"/>
      <c r="AP192" s="885"/>
      <c r="AQ192" s="885"/>
      <c r="AR192" s="885"/>
      <c r="AS192" s="885"/>
      <c r="AT192" s="885"/>
      <c r="AU192" s="885"/>
      <c r="AV192" s="885"/>
      <c r="AW192" s="885"/>
      <c r="AX192" s="885"/>
      <c r="AY192" s="885"/>
      <c r="AZ192" s="885"/>
      <c r="BA192" s="885"/>
      <c r="BB192" s="885"/>
      <c r="BC192" s="885"/>
      <c r="BD192" s="885"/>
      <c r="BE192" s="885"/>
      <c r="BF192" s="885"/>
      <c r="BG192" s="885"/>
      <c r="BH192" s="885"/>
      <c r="BI192" s="885"/>
      <c r="BJ192" s="885"/>
      <c r="BK192" s="885"/>
      <c r="BL192" s="885"/>
      <c r="BM192" s="885"/>
      <c r="BN192" s="885"/>
      <c r="BO192" s="885"/>
      <c r="BP192" s="885"/>
      <c r="BQ192" s="885"/>
      <c r="BR192" s="885"/>
      <c r="BS192" s="885"/>
      <c r="BT192" s="885"/>
      <c r="BU192" s="885"/>
      <c r="BV192" s="885"/>
      <c r="BW192" s="885"/>
      <c r="BX192" s="885"/>
      <c r="BY192" s="885"/>
      <c r="BZ192" s="885"/>
      <c r="CA192" s="885"/>
      <c r="CB192" s="885"/>
      <c r="CC192" s="885"/>
      <c r="CD192" s="885"/>
      <c r="CE192" s="885"/>
      <c r="CF192" s="885"/>
      <c r="CG192" s="885"/>
      <c r="CH192" s="885"/>
      <c r="CI192" s="885"/>
      <c r="CJ192" s="885"/>
      <c r="CK192" s="885"/>
      <c r="CL192" s="885"/>
      <c r="CM192" s="885"/>
      <c r="CN192" s="885"/>
      <c r="CO192" s="885"/>
      <c r="CP192" s="885"/>
      <c r="CQ192" s="885"/>
      <c r="CR192" s="885"/>
      <c r="CS192" s="885"/>
      <c r="CT192" s="885"/>
      <c r="CU192" s="885"/>
      <c r="CV192" s="885"/>
      <c r="CW192" s="885"/>
      <c r="CX192" s="885"/>
      <c r="CY192" s="885"/>
      <c r="CZ192" s="885"/>
      <c r="DA192" s="885"/>
      <c r="DB192" s="885"/>
      <c r="DC192" s="885"/>
      <c r="DD192" s="885"/>
      <c r="DE192" s="885"/>
      <c r="DF192" s="885"/>
      <c r="DG192" s="885"/>
      <c r="DH192" s="885"/>
      <c r="DI192" s="885"/>
      <c r="DJ192" s="885"/>
      <c r="DK192" s="885"/>
      <c r="DL192" s="885"/>
      <c r="DM192" s="885"/>
      <c r="DN192" s="885"/>
      <c r="DO192" s="885"/>
      <c r="DP192" s="885"/>
      <c r="DQ192" s="885"/>
      <c r="DR192" s="885"/>
      <c r="DS192" s="885"/>
      <c r="DT192" s="885"/>
      <c r="DU192" s="885"/>
      <c r="DV192" s="885"/>
      <c r="DW192" s="885"/>
      <c r="DX192" s="885"/>
      <c r="DY192" s="885"/>
      <c r="DZ192" s="885"/>
      <c r="EA192" s="885"/>
      <c r="EB192" s="885"/>
      <c r="EC192" s="885"/>
      <c r="ED192" s="885"/>
      <c r="EE192" s="885"/>
      <c r="EF192" s="885"/>
      <c r="EG192" s="885"/>
      <c r="EH192" s="885"/>
      <c r="EI192" s="885"/>
      <c r="EJ192" s="885"/>
      <c r="EK192" s="885"/>
      <c r="EL192" s="885"/>
      <c r="EM192" s="885"/>
      <c r="EN192" s="885"/>
      <c r="EO192" s="885"/>
      <c r="EP192" s="885"/>
      <c r="EQ192" s="885"/>
      <c r="ER192" s="885"/>
      <c r="ES192" s="885"/>
      <c r="ET192" s="885"/>
      <c r="EU192" s="885"/>
      <c r="EV192" s="885"/>
      <c r="EW192" s="885"/>
      <c r="EX192" s="885"/>
      <c r="EY192" s="885"/>
      <c r="EZ192" s="885"/>
      <c r="FA192" s="885"/>
      <c r="FB192" s="885"/>
      <c r="FC192" s="885"/>
      <c r="FD192" s="885"/>
      <c r="FE192" s="885"/>
      <c r="FF192" s="885"/>
      <c r="FG192" s="885"/>
      <c r="FH192" s="885"/>
      <c r="FI192" s="885"/>
      <c r="FJ192" s="885"/>
      <c r="FK192" s="885"/>
      <c r="FL192" s="885"/>
      <c r="FM192" s="885"/>
      <c r="FN192" s="885"/>
      <c r="FO192" s="885"/>
      <c r="FP192" s="885"/>
      <c r="FQ192" s="885"/>
      <c r="FR192" s="885"/>
      <c r="FS192" s="885"/>
      <c r="FT192" s="885"/>
      <c r="FU192" s="885"/>
      <c r="FV192" s="885"/>
      <c r="FW192" s="885"/>
    </row>
    <row r="193" spans="2:179" x14ac:dyDescent="0.25">
      <c r="B193" s="773"/>
      <c r="C193" s="773"/>
      <c r="D193" s="886"/>
      <c r="E193" s="773"/>
      <c r="F193" s="773"/>
      <c r="G193" s="773"/>
      <c r="H193" s="773"/>
      <c r="I193" s="773"/>
      <c r="J193" s="887"/>
      <c r="K193" s="773"/>
      <c r="L193" s="773"/>
      <c r="M193" s="773"/>
      <c r="N193" s="773"/>
      <c r="O193" s="888"/>
      <c r="P193" s="888"/>
      <c r="Q193" s="888"/>
      <c r="R193" s="888"/>
      <c r="S193" s="773"/>
      <c r="T193" s="773"/>
      <c r="U193" s="889"/>
      <c r="V193" s="773"/>
      <c r="W193" s="773"/>
      <c r="X193" s="773"/>
      <c r="Y193" s="885"/>
      <c r="Z193" s="885"/>
      <c r="AA193" s="885"/>
      <c r="AB193" s="885"/>
      <c r="AC193" s="885"/>
      <c r="AD193" s="885"/>
      <c r="AE193" s="885"/>
      <c r="AF193" s="885"/>
      <c r="AG193" s="885"/>
      <c r="AH193" s="885"/>
      <c r="AI193" s="885"/>
      <c r="AJ193" s="885"/>
      <c r="AK193" s="885"/>
      <c r="AL193" s="885"/>
      <c r="AM193" s="885"/>
      <c r="AN193" s="885"/>
      <c r="AO193" s="885"/>
      <c r="AP193" s="885"/>
      <c r="AQ193" s="885"/>
      <c r="AR193" s="885"/>
      <c r="AS193" s="885"/>
      <c r="AT193" s="885"/>
      <c r="AU193" s="885"/>
      <c r="AV193" s="885"/>
      <c r="AW193" s="885"/>
      <c r="AX193" s="885"/>
      <c r="AY193" s="885"/>
      <c r="AZ193" s="885"/>
      <c r="BA193" s="885"/>
      <c r="BB193" s="885"/>
      <c r="BC193" s="885"/>
      <c r="BD193" s="885"/>
      <c r="BE193" s="885"/>
      <c r="BF193" s="885"/>
      <c r="BG193" s="885"/>
      <c r="BH193" s="885"/>
      <c r="BI193" s="885"/>
      <c r="BJ193" s="885"/>
      <c r="BK193" s="885"/>
      <c r="BL193" s="885"/>
      <c r="BM193" s="885"/>
      <c r="BN193" s="885"/>
      <c r="BO193" s="885"/>
      <c r="BP193" s="885"/>
      <c r="BQ193" s="885"/>
      <c r="BR193" s="885"/>
      <c r="BS193" s="885"/>
      <c r="BT193" s="885"/>
      <c r="BU193" s="885"/>
      <c r="BV193" s="885"/>
      <c r="BW193" s="885"/>
      <c r="BX193" s="885"/>
      <c r="BY193" s="885"/>
      <c r="BZ193" s="885"/>
      <c r="CA193" s="885"/>
      <c r="CB193" s="885"/>
      <c r="CC193" s="885"/>
      <c r="CD193" s="885"/>
      <c r="CE193" s="885"/>
      <c r="CF193" s="885"/>
      <c r="CG193" s="885"/>
      <c r="CH193" s="885"/>
      <c r="CI193" s="885"/>
      <c r="CJ193" s="885"/>
      <c r="CK193" s="885"/>
      <c r="CL193" s="885"/>
      <c r="CM193" s="885"/>
      <c r="CN193" s="885"/>
      <c r="CO193" s="885"/>
      <c r="CP193" s="885"/>
      <c r="CQ193" s="885"/>
      <c r="CR193" s="885"/>
      <c r="CS193" s="885"/>
      <c r="CT193" s="885"/>
      <c r="CU193" s="885"/>
      <c r="CV193" s="885"/>
      <c r="CW193" s="885"/>
      <c r="CX193" s="885"/>
      <c r="CY193" s="885"/>
      <c r="CZ193" s="885"/>
      <c r="DA193" s="885"/>
      <c r="DB193" s="885"/>
      <c r="DC193" s="885"/>
      <c r="DD193" s="885"/>
      <c r="DE193" s="885"/>
      <c r="DF193" s="885"/>
      <c r="DG193" s="885"/>
      <c r="DH193" s="885"/>
      <c r="DI193" s="885"/>
      <c r="DJ193" s="885"/>
      <c r="DK193" s="885"/>
      <c r="DL193" s="885"/>
      <c r="DM193" s="885"/>
      <c r="DN193" s="885"/>
      <c r="DO193" s="885"/>
      <c r="DP193" s="885"/>
      <c r="DQ193" s="885"/>
      <c r="DR193" s="885"/>
      <c r="DS193" s="885"/>
      <c r="DT193" s="885"/>
      <c r="DU193" s="885"/>
      <c r="DV193" s="885"/>
      <c r="DW193" s="885"/>
      <c r="DX193" s="885"/>
      <c r="DY193" s="885"/>
      <c r="DZ193" s="885"/>
      <c r="EA193" s="885"/>
      <c r="EB193" s="885"/>
      <c r="EC193" s="885"/>
      <c r="ED193" s="885"/>
      <c r="EE193" s="885"/>
      <c r="EF193" s="885"/>
      <c r="EG193" s="885"/>
      <c r="EH193" s="885"/>
      <c r="EI193" s="885"/>
      <c r="EJ193" s="885"/>
      <c r="EK193" s="885"/>
      <c r="EL193" s="885"/>
      <c r="EM193" s="885"/>
      <c r="EN193" s="885"/>
      <c r="EO193" s="885"/>
      <c r="EP193" s="885"/>
      <c r="EQ193" s="885"/>
      <c r="ER193" s="885"/>
      <c r="ES193" s="885"/>
      <c r="ET193" s="885"/>
      <c r="EU193" s="885"/>
      <c r="EV193" s="885"/>
      <c r="EW193" s="885"/>
      <c r="EX193" s="885"/>
      <c r="EY193" s="885"/>
      <c r="EZ193" s="885"/>
      <c r="FA193" s="885"/>
      <c r="FB193" s="885"/>
      <c r="FC193" s="885"/>
      <c r="FD193" s="885"/>
      <c r="FE193" s="885"/>
      <c r="FF193" s="885"/>
      <c r="FG193" s="885"/>
      <c r="FH193" s="885"/>
      <c r="FI193" s="885"/>
      <c r="FJ193" s="885"/>
      <c r="FK193" s="885"/>
      <c r="FL193" s="885"/>
      <c r="FM193" s="885"/>
      <c r="FN193" s="885"/>
      <c r="FO193" s="885"/>
      <c r="FP193" s="885"/>
      <c r="FQ193" s="885"/>
      <c r="FR193" s="885"/>
      <c r="FS193" s="885"/>
      <c r="FT193" s="885"/>
      <c r="FU193" s="885"/>
      <c r="FV193" s="885"/>
      <c r="FW193" s="885"/>
    </row>
    <row r="194" spans="2:179" x14ac:dyDescent="0.25">
      <c r="B194" s="773"/>
      <c r="C194" s="773"/>
      <c r="D194" s="886"/>
      <c r="E194" s="773"/>
      <c r="F194" s="773"/>
      <c r="G194" s="773"/>
      <c r="H194" s="773"/>
      <c r="I194" s="773"/>
      <c r="J194" s="887"/>
      <c r="K194" s="773"/>
      <c r="L194" s="773"/>
      <c r="M194" s="773"/>
      <c r="N194" s="773"/>
      <c r="O194" s="888"/>
      <c r="P194" s="888"/>
      <c r="Q194" s="888"/>
      <c r="R194" s="888"/>
      <c r="S194" s="773"/>
      <c r="T194" s="773"/>
      <c r="U194" s="889"/>
      <c r="V194" s="773"/>
      <c r="W194" s="773"/>
      <c r="X194" s="773"/>
      <c r="Y194" s="885"/>
      <c r="Z194" s="885"/>
      <c r="AA194" s="885"/>
      <c r="AB194" s="885"/>
      <c r="AC194" s="885"/>
      <c r="AD194" s="885"/>
      <c r="AE194" s="885"/>
      <c r="AF194" s="885"/>
      <c r="AG194" s="885"/>
      <c r="AH194" s="885"/>
      <c r="AI194" s="885"/>
      <c r="AJ194" s="885"/>
      <c r="AK194" s="885"/>
      <c r="AL194" s="885"/>
      <c r="AM194" s="885"/>
      <c r="AN194" s="885"/>
      <c r="AO194" s="885"/>
      <c r="AP194" s="885"/>
      <c r="AQ194" s="885"/>
      <c r="AR194" s="885"/>
      <c r="AS194" s="885"/>
      <c r="AT194" s="885"/>
      <c r="AU194" s="885"/>
      <c r="AV194" s="885"/>
      <c r="AW194" s="885"/>
      <c r="AX194" s="885"/>
      <c r="AY194" s="885"/>
      <c r="AZ194" s="885"/>
      <c r="BA194" s="885"/>
      <c r="BB194" s="885"/>
      <c r="BC194" s="885"/>
      <c r="BD194" s="885"/>
      <c r="BE194" s="885"/>
      <c r="BF194" s="885"/>
      <c r="BG194" s="885"/>
      <c r="BH194" s="885"/>
      <c r="BI194" s="885"/>
      <c r="BJ194" s="885"/>
      <c r="BK194" s="885"/>
      <c r="BL194" s="885"/>
      <c r="BM194" s="885"/>
      <c r="BN194" s="885"/>
      <c r="BO194" s="885"/>
      <c r="BP194" s="885"/>
      <c r="BQ194" s="885"/>
      <c r="BR194" s="885"/>
      <c r="BS194" s="885"/>
      <c r="BT194" s="885"/>
      <c r="BU194" s="885"/>
      <c r="BV194" s="885"/>
      <c r="BW194" s="885"/>
      <c r="BX194" s="885"/>
      <c r="BY194" s="885"/>
      <c r="BZ194" s="885"/>
      <c r="CA194" s="885"/>
      <c r="CB194" s="885"/>
      <c r="CC194" s="885"/>
      <c r="CD194" s="885"/>
      <c r="CE194" s="885"/>
      <c r="CF194" s="885"/>
      <c r="CG194" s="885"/>
      <c r="CH194" s="885"/>
      <c r="CI194" s="885"/>
      <c r="CJ194" s="885"/>
      <c r="CK194" s="885"/>
      <c r="CL194" s="885"/>
      <c r="CM194" s="885"/>
      <c r="CN194" s="885"/>
      <c r="CO194" s="885"/>
      <c r="CP194" s="885"/>
      <c r="CQ194" s="885"/>
      <c r="CR194" s="885"/>
      <c r="CS194" s="885"/>
      <c r="CT194" s="885"/>
      <c r="CU194" s="885"/>
      <c r="CV194" s="885"/>
      <c r="CW194" s="885"/>
      <c r="CX194" s="885"/>
      <c r="CY194" s="885"/>
      <c r="CZ194" s="885"/>
      <c r="DA194" s="885"/>
      <c r="DB194" s="885"/>
      <c r="DC194" s="885"/>
      <c r="DD194" s="885"/>
      <c r="DE194" s="885"/>
      <c r="DF194" s="885"/>
      <c r="DG194" s="885"/>
      <c r="DH194" s="885"/>
      <c r="DI194" s="885"/>
      <c r="DJ194" s="885"/>
      <c r="DK194" s="885"/>
      <c r="DL194" s="885"/>
      <c r="DM194" s="885"/>
      <c r="DN194" s="885"/>
      <c r="DO194" s="885"/>
      <c r="DP194" s="885"/>
      <c r="DQ194" s="885"/>
      <c r="DR194" s="885"/>
      <c r="DS194" s="885"/>
      <c r="DT194" s="885"/>
      <c r="DU194" s="885"/>
      <c r="DV194" s="885"/>
      <c r="DW194" s="885"/>
      <c r="DX194" s="885"/>
      <c r="DY194" s="885"/>
      <c r="DZ194" s="885"/>
      <c r="EA194" s="885"/>
      <c r="EB194" s="885"/>
      <c r="EC194" s="885"/>
      <c r="ED194" s="885"/>
      <c r="EE194" s="885"/>
      <c r="EF194" s="885"/>
      <c r="EG194" s="885"/>
      <c r="EH194" s="885"/>
      <c r="EI194" s="885"/>
      <c r="EJ194" s="885"/>
      <c r="EK194" s="885"/>
      <c r="EL194" s="885"/>
      <c r="EM194" s="885"/>
      <c r="EN194" s="885"/>
      <c r="EO194" s="885"/>
      <c r="EP194" s="885"/>
      <c r="EQ194" s="885"/>
      <c r="ER194" s="885"/>
      <c r="ES194" s="885"/>
      <c r="ET194" s="885"/>
      <c r="EU194" s="885"/>
      <c r="EV194" s="885"/>
      <c r="EW194" s="885"/>
      <c r="EX194" s="885"/>
      <c r="EY194" s="885"/>
      <c r="EZ194" s="885"/>
      <c r="FA194" s="885"/>
      <c r="FB194" s="885"/>
      <c r="FC194" s="885"/>
      <c r="FD194" s="885"/>
      <c r="FE194" s="885"/>
      <c r="FF194" s="885"/>
      <c r="FG194" s="885"/>
      <c r="FH194" s="885"/>
      <c r="FI194" s="885"/>
      <c r="FJ194" s="885"/>
      <c r="FK194" s="885"/>
      <c r="FL194" s="885"/>
      <c r="FM194" s="885"/>
      <c r="FN194" s="885"/>
      <c r="FO194" s="885"/>
      <c r="FP194" s="885"/>
      <c r="FQ194" s="885"/>
      <c r="FR194" s="885"/>
      <c r="FS194" s="885"/>
      <c r="FT194" s="885"/>
      <c r="FU194" s="885"/>
      <c r="FV194" s="885"/>
      <c r="FW194" s="885"/>
    </row>
    <row r="195" spans="2:179" x14ac:dyDescent="0.25">
      <c r="B195" s="773"/>
      <c r="C195" s="773"/>
      <c r="D195" s="886"/>
      <c r="E195" s="773"/>
      <c r="F195" s="773"/>
      <c r="G195" s="773"/>
      <c r="H195" s="773"/>
      <c r="I195" s="773"/>
      <c r="J195" s="887"/>
      <c r="K195" s="773"/>
      <c r="L195" s="773"/>
      <c r="M195" s="773"/>
      <c r="N195" s="773"/>
      <c r="O195" s="888"/>
      <c r="P195" s="888"/>
      <c r="Q195" s="888"/>
      <c r="R195" s="888"/>
      <c r="S195" s="773"/>
      <c r="T195" s="773"/>
      <c r="U195" s="889"/>
      <c r="V195" s="773"/>
      <c r="W195" s="773"/>
      <c r="X195" s="773"/>
      <c r="Y195" s="885"/>
      <c r="Z195" s="885"/>
      <c r="AA195" s="885"/>
      <c r="AB195" s="885"/>
      <c r="AC195" s="885"/>
      <c r="AD195" s="885"/>
      <c r="AE195" s="885"/>
      <c r="AF195" s="885"/>
      <c r="AG195" s="885"/>
      <c r="AH195" s="885"/>
      <c r="AI195" s="885"/>
      <c r="AJ195" s="885"/>
      <c r="AK195" s="885"/>
      <c r="AL195" s="885"/>
      <c r="AM195" s="885"/>
      <c r="AN195" s="885"/>
      <c r="AO195" s="885"/>
      <c r="AP195" s="885"/>
      <c r="AQ195" s="885"/>
      <c r="AR195" s="885"/>
      <c r="AS195" s="885"/>
      <c r="AT195" s="885"/>
      <c r="AU195" s="885"/>
      <c r="AV195" s="885"/>
      <c r="AW195" s="885"/>
      <c r="AX195" s="885"/>
      <c r="AY195" s="885"/>
      <c r="AZ195" s="885"/>
      <c r="BA195" s="885"/>
      <c r="BB195" s="885"/>
      <c r="BC195" s="885"/>
      <c r="BD195" s="885"/>
      <c r="BE195" s="885"/>
      <c r="BF195" s="885"/>
      <c r="BG195" s="885"/>
      <c r="BH195" s="885"/>
      <c r="BI195" s="885"/>
      <c r="BJ195" s="885"/>
      <c r="BK195" s="885"/>
      <c r="BL195" s="885"/>
      <c r="BM195" s="885"/>
      <c r="BN195" s="885"/>
      <c r="BO195" s="885"/>
      <c r="BP195" s="885"/>
      <c r="BQ195" s="885"/>
      <c r="BR195" s="885"/>
      <c r="BS195" s="885"/>
      <c r="BT195" s="885"/>
      <c r="BU195" s="885"/>
      <c r="BV195" s="885"/>
      <c r="BW195" s="885"/>
      <c r="BX195" s="885"/>
      <c r="BY195" s="885"/>
      <c r="BZ195" s="885"/>
      <c r="CA195" s="885"/>
      <c r="CB195" s="885"/>
      <c r="CC195" s="885"/>
      <c r="CD195" s="885"/>
      <c r="CE195" s="885"/>
      <c r="CF195" s="885"/>
      <c r="CG195" s="885"/>
      <c r="CH195" s="885"/>
      <c r="CI195" s="885"/>
      <c r="CJ195" s="885"/>
      <c r="CK195" s="885"/>
      <c r="CL195" s="885"/>
      <c r="CM195" s="885"/>
      <c r="CN195" s="885"/>
      <c r="CO195" s="885"/>
      <c r="CP195" s="885"/>
      <c r="CQ195" s="885"/>
      <c r="CR195" s="885"/>
      <c r="CS195" s="885"/>
      <c r="CT195" s="885"/>
      <c r="CU195" s="885"/>
      <c r="CV195" s="885"/>
      <c r="CW195" s="885"/>
      <c r="CX195" s="885"/>
      <c r="CY195" s="885"/>
      <c r="CZ195" s="885"/>
      <c r="DA195" s="885"/>
      <c r="DB195" s="885"/>
      <c r="DC195" s="885"/>
      <c r="DD195" s="885"/>
      <c r="DE195" s="885"/>
      <c r="DF195" s="885"/>
      <c r="DG195" s="885"/>
      <c r="DH195" s="885"/>
      <c r="DI195" s="885"/>
      <c r="DJ195" s="885"/>
      <c r="DK195" s="885"/>
      <c r="DL195" s="885"/>
      <c r="DM195" s="885"/>
      <c r="DN195" s="885"/>
      <c r="DO195" s="885"/>
      <c r="DP195" s="885"/>
      <c r="DQ195" s="885"/>
      <c r="DR195" s="885"/>
      <c r="DS195" s="885"/>
      <c r="DT195" s="885"/>
      <c r="DU195" s="885"/>
      <c r="DV195" s="885"/>
      <c r="DW195" s="885"/>
      <c r="DX195" s="885"/>
      <c r="DY195" s="885"/>
      <c r="DZ195" s="885"/>
      <c r="EA195" s="885"/>
      <c r="EB195" s="885"/>
      <c r="EC195" s="885"/>
      <c r="ED195" s="885"/>
      <c r="EE195" s="885"/>
      <c r="EF195" s="885"/>
      <c r="EG195" s="885"/>
      <c r="EH195" s="885"/>
      <c r="EI195" s="885"/>
      <c r="EJ195" s="885"/>
      <c r="EK195" s="885"/>
      <c r="EL195" s="885"/>
      <c r="EM195" s="885"/>
      <c r="EN195" s="885"/>
      <c r="EO195" s="885"/>
      <c r="EP195" s="885"/>
      <c r="EQ195" s="885"/>
      <c r="ER195" s="885"/>
      <c r="ES195" s="885"/>
      <c r="ET195" s="885"/>
      <c r="EU195" s="885"/>
      <c r="EV195" s="885"/>
      <c r="EW195" s="885"/>
      <c r="EX195" s="885"/>
      <c r="EY195" s="885"/>
      <c r="EZ195" s="885"/>
      <c r="FA195" s="885"/>
      <c r="FB195" s="885"/>
      <c r="FC195" s="885"/>
      <c r="FD195" s="885"/>
      <c r="FE195" s="885"/>
      <c r="FF195" s="885"/>
      <c r="FG195" s="885"/>
      <c r="FH195" s="885"/>
      <c r="FI195" s="885"/>
      <c r="FJ195" s="885"/>
      <c r="FK195" s="885"/>
      <c r="FL195" s="885"/>
      <c r="FM195" s="885"/>
      <c r="FN195" s="885"/>
      <c r="FO195" s="885"/>
      <c r="FP195" s="885"/>
      <c r="FQ195" s="885"/>
      <c r="FR195" s="885"/>
      <c r="FS195" s="885"/>
      <c r="FT195" s="885"/>
      <c r="FU195" s="885"/>
      <c r="FV195" s="885"/>
      <c r="FW195" s="885"/>
    </row>
    <row r="196" spans="2:179" x14ac:dyDescent="0.25">
      <c r="B196" s="773"/>
      <c r="C196" s="773"/>
      <c r="D196" s="886"/>
      <c r="E196" s="773"/>
      <c r="F196" s="773"/>
      <c r="G196" s="773"/>
      <c r="H196" s="773"/>
      <c r="I196" s="773"/>
      <c r="J196" s="887"/>
      <c r="K196" s="773"/>
      <c r="L196" s="773"/>
      <c r="M196" s="773"/>
      <c r="N196" s="773"/>
      <c r="O196" s="888"/>
      <c r="P196" s="888"/>
      <c r="Q196" s="888"/>
      <c r="R196" s="888"/>
      <c r="S196" s="773"/>
      <c r="T196" s="773"/>
      <c r="U196" s="889"/>
      <c r="V196" s="773"/>
      <c r="W196" s="773"/>
      <c r="X196" s="773"/>
      <c r="Y196" s="885"/>
      <c r="Z196" s="885"/>
      <c r="AA196" s="885"/>
      <c r="AB196" s="885"/>
      <c r="AC196" s="885"/>
      <c r="AD196" s="885"/>
      <c r="AE196" s="885"/>
      <c r="AF196" s="885"/>
      <c r="AG196" s="885"/>
      <c r="AH196" s="885"/>
      <c r="AI196" s="885"/>
      <c r="AJ196" s="885"/>
      <c r="AK196" s="885"/>
      <c r="AL196" s="885"/>
      <c r="AM196" s="885"/>
      <c r="AN196" s="885"/>
      <c r="AO196" s="885"/>
      <c r="AP196" s="885"/>
      <c r="AQ196" s="885"/>
      <c r="AR196" s="885"/>
      <c r="AS196" s="885"/>
      <c r="AT196" s="885"/>
      <c r="AU196" s="885"/>
      <c r="AV196" s="885"/>
      <c r="AW196" s="885"/>
      <c r="AX196" s="885"/>
      <c r="AY196" s="885"/>
      <c r="AZ196" s="885"/>
      <c r="BA196" s="885"/>
      <c r="BB196" s="885"/>
      <c r="BC196" s="885"/>
      <c r="BD196" s="885"/>
      <c r="BE196" s="885"/>
      <c r="BF196" s="885"/>
      <c r="BG196" s="885"/>
      <c r="BH196" s="885"/>
      <c r="BI196" s="885"/>
      <c r="BJ196" s="885"/>
      <c r="BK196" s="885"/>
      <c r="BL196" s="885"/>
      <c r="BM196" s="885"/>
      <c r="BN196" s="885"/>
      <c r="BO196" s="885"/>
      <c r="BP196" s="885"/>
      <c r="BQ196" s="885"/>
      <c r="BR196" s="885"/>
      <c r="BS196" s="885"/>
      <c r="BT196" s="885"/>
      <c r="BU196" s="885"/>
      <c r="BV196" s="885"/>
      <c r="BW196" s="885"/>
      <c r="BX196" s="885"/>
      <c r="BY196" s="885"/>
      <c r="BZ196" s="885"/>
      <c r="CA196" s="885"/>
      <c r="CB196" s="885"/>
      <c r="CC196" s="885"/>
      <c r="CD196" s="885"/>
      <c r="CE196" s="885"/>
      <c r="CF196" s="885"/>
      <c r="CG196" s="885"/>
      <c r="CH196" s="885"/>
      <c r="CI196" s="885"/>
      <c r="CJ196" s="885"/>
      <c r="CK196" s="885"/>
      <c r="CL196" s="885"/>
      <c r="CM196" s="885"/>
      <c r="CN196" s="885"/>
      <c r="CO196" s="885"/>
      <c r="CP196" s="885"/>
      <c r="CQ196" s="885"/>
      <c r="CR196" s="885"/>
      <c r="CS196" s="885"/>
      <c r="CT196" s="885"/>
      <c r="CU196" s="885"/>
      <c r="CV196" s="885"/>
      <c r="CW196" s="885"/>
      <c r="CX196" s="885"/>
      <c r="CY196" s="885"/>
      <c r="CZ196" s="885"/>
      <c r="DA196" s="885"/>
      <c r="DB196" s="885"/>
      <c r="DC196" s="885"/>
      <c r="DD196" s="885"/>
      <c r="DE196" s="885"/>
      <c r="DF196" s="885"/>
      <c r="DG196" s="885"/>
      <c r="DH196" s="885"/>
      <c r="DI196" s="885"/>
      <c r="DJ196" s="885"/>
      <c r="DK196" s="885"/>
      <c r="DL196" s="885"/>
      <c r="DM196" s="885"/>
      <c r="DN196" s="885"/>
      <c r="DO196" s="885"/>
      <c r="DP196" s="885"/>
      <c r="DQ196" s="885"/>
      <c r="DR196" s="885"/>
      <c r="DS196" s="885"/>
      <c r="DT196" s="885"/>
      <c r="DU196" s="885"/>
      <c r="DV196" s="885"/>
      <c r="DW196" s="885"/>
      <c r="DX196" s="885"/>
      <c r="DY196" s="885"/>
      <c r="DZ196" s="885"/>
      <c r="EA196" s="885"/>
      <c r="EB196" s="885"/>
      <c r="EC196" s="885"/>
      <c r="ED196" s="885"/>
      <c r="EE196" s="885"/>
      <c r="EF196" s="885"/>
      <c r="EG196" s="885"/>
      <c r="EH196" s="885"/>
      <c r="EI196" s="885"/>
      <c r="EJ196" s="885"/>
      <c r="EK196" s="885"/>
      <c r="EL196" s="885"/>
      <c r="EM196" s="885"/>
      <c r="EN196" s="885"/>
      <c r="EO196" s="885"/>
      <c r="EP196" s="885"/>
      <c r="EQ196" s="885"/>
      <c r="ER196" s="885"/>
      <c r="ES196" s="885"/>
      <c r="ET196" s="885"/>
      <c r="EU196" s="885"/>
      <c r="EV196" s="885"/>
      <c r="EW196" s="885"/>
      <c r="EX196" s="885"/>
      <c r="EY196" s="885"/>
      <c r="EZ196" s="885"/>
      <c r="FA196" s="885"/>
      <c r="FB196" s="885"/>
      <c r="FC196" s="885"/>
      <c r="FD196" s="885"/>
      <c r="FE196" s="885"/>
      <c r="FF196" s="885"/>
      <c r="FG196" s="885"/>
      <c r="FH196" s="885"/>
      <c r="FI196" s="885"/>
      <c r="FJ196" s="885"/>
      <c r="FK196" s="885"/>
      <c r="FL196" s="885"/>
      <c r="FM196" s="885"/>
      <c r="FN196" s="885"/>
      <c r="FO196" s="885"/>
      <c r="FP196" s="885"/>
      <c r="FQ196" s="885"/>
      <c r="FR196" s="885"/>
      <c r="FS196" s="885"/>
      <c r="FT196" s="885"/>
      <c r="FU196" s="885"/>
      <c r="FV196" s="885"/>
      <c r="FW196" s="885"/>
    </row>
    <row r="197" spans="2:179" x14ac:dyDescent="0.25">
      <c r="B197" s="773"/>
      <c r="C197" s="773"/>
      <c r="D197" s="886"/>
      <c r="E197" s="773"/>
      <c r="F197" s="773"/>
      <c r="G197" s="773"/>
      <c r="H197" s="773"/>
      <c r="I197" s="773"/>
      <c r="J197" s="887"/>
      <c r="K197" s="773"/>
      <c r="L197" s="773"/>
      <c r="M197" s="773"/>
      <c r="N197" s="773"/>
      <c r="O197" s="888"/>
      <c r="P197" s="888"/>
      <c r="Q197" s="888"/>
      <c r="R197" s="888"/>
      <c r="S197" s="773"/>
      <c r="T197" s="773"/>
      <c r="U197" s="889"/>
      <c r="V197" s="773"/>
      <c r="W197" s="773"/>
      <c r="X197" s="773"/>
      <c r="Y197" s="885"/>
      <c r="Z197" s="885"/>
      <c r="AA197" s="885"/>
      <c r="AB197" s="885"/>
      <c r="AC197" s="885"/>
      <c r="AD197" s="885"/>
      <c r="AE197" s="885"/>
      <c r="AF197" s="885"/>
      <c r="AG197" s="885"/>
      <c r="AH197" s="885"/>
      <c r="AI197" s="885"/>
      <c r="AJ197" s="885"/>
      <c r="AK197" s="885"/>
      <c r="AL197" s="885"/>
      <c r="AM197" s="885"/>
      <c r="AN197" s="885"/>
      <c r="AO197" s="885"/>
      <c r="AP197" s="885"/>
      <c r="AQ197" s="885"/>
      <c r="AR197" s="885"/>
      <c r="AS197" s="885"/>
      <c r="AT197" s="885"/>
      <c r="AU197" s="885"/>
      <c r="AV197" s="885"/>
      <c r="AW197" s="885"/>
      <c r="AX197" s="885"/>
      <c r="AY197" s="885"/>
      <c r="AZ197" s="885"/>
      <c r="BA197" s="885"/>
      <c r="BB197" s="885"/>
      <c r="BC197" s="885"/>
      <c r="BD197" s="885"/>
      <c r="BE197" s="885"/>
      <c r="BF197" s="885"/>
      <c r="BG197" s="885"/>
      <c r="BH197" s="885"/>
      <c r="BI197" s="885"/>
      <c r="BJ197" s="885"/>
      <c r="BK197" s="885"/>
      <c r="BL197" s="885"/>
      <c r="BM197" s="885"/>
      <c r="BN197" s="885"/>
      <c r="BO197" s="885"/>
      <c r="BP197" s="885"/>
      <c r="BQ197" s="885"/>
      <c r="BR197" s="885"/>
      <c r="BS197" s="885"/>
      <c r="BT197" s="885"/>
      <c r="BU197" s="885"/>
      <c r="BV197" s="885"/>
      <c r="BW197" s="885"/>
      <c r="BX197" s="885"/>
      <c r="BY197" s="885"/>
      <c r="BZ197" s="885"/>
      <c r="CA197" s="885"/>
      <c r="CB197" s="885"/>
      <c r="CC197" s="885"/>
      <c r="CD197" s="885"/>
      <c r="CE197" s="885"/>
      <c r="CF197" s="885"/>
      <c r="CG197" s="885"/>
      <c r="CH197" s="885"/>
      <c r="CI197" s="885"/>
      <c r="CJ197" s="885"/>
      <c r="CK197" s="885"/>
      <c r="CL197" s="885"/>
      <c r="CM197" s="885"/>
      <c r="CN197" s="885"/>
      <c r="CO197" s="885"/>
      <c r="CP197" s="885"/>
      <c r="CQ197" s="885"/>
      <c r="CR197" s="885"/>
      <c r="CS197" s="885"/>
      <c r="CT197" s="885"/>
      <c r="CU197" s="885"/>
      <c r="CV197" s="885"/>
      <c r="CW197" s="885"/>
      <c r="CX197" s="885"/>
      <c r="CY197" s="885"/>
      <c r="CZ197" s="885"/>
      <c r="DA197" s="885"/>
      <c r="DB197" s="885"/>
      <c r="DC197" s="885"/>
      <c r="DD197" s="885"/>
      <c r="DE197" s="885"/>
      <c r="DF197" s="885"/>
      <c r="DG197" s="885"/>
      <c r="DH197" s="885"/>
      <c r="DI197" s="885"/>
      <c r="DJ197" s="885"/>
      <c r="DK197" s="885"/>
      <c r="DL197" s="885"/>
      <c r="DM197" s="885"/>
      <c r="DN197" s="885"/>
      <c r="DO197" s="885"/>
      <c r="DP197" s="885"/>
      <c r="DQ197" s="885"/>
      <c r="DR197" s="885"/>
      <c r="DS197" s="885"/>
      <c r="DT197" s="885"/>
      <c r="DU197" s="885"/>
      <c r="DV197" s="885"/>
      <c r="DW197" s="885"/>
      <c r="DX197" s="885"/>
      <c r="DY197" s="885"/>
      <c r="DZ197" s="885"/>
      <c r="EA197" s="885"/>
      <c r="EB197" s="885"/>
      <c r="EC197" s="885"/>
      <c r="ED197" s="885"/>
      <c r="EE197" s="885"/>
      <c r="EF197" s="885"/>
      <c r="EG197" s="885"/>
      <c r="EH197" s="885"/>
      <c r="EI197" s="885"/>
      <c r="EJ197" s="885"/>
      <c r="EK197" s="885"/>
      <c r="EL197" s="885"/>
      <c r="EM197" s="885"/>
      <c r="EN197" s="885"/>
      <c r="EO197" s="885"/>
      <c r="EP197" s="885"/>
      <c r="EQ197" s="885"/>
      <c r="ER197" s="885"/>
      <c r="ES197" s="885"/>
      <c r="ET197" s="885"/>
      <c r="EU197" s="885"/>
      <c r="EV197" s="885"/>
      <c r="EW197" s="885"/>
      <c r="EX197" s="885"/>
      <c r="EY197" s="885"/>
      <c r="EZ197" s="885"/>
      <c r="FA197" s="885"/>
      <c r="FB197" s="885"/>
      <c r="FC197" s="885"/>
      <c r="FD197" s="885"/>
      <c r="FE197" s="885"/>
      <c r="FF197" s="885"/>
      <c r="FG197" s="885"/>
      <c r="FH197" s="885"/>
      <c r="FI197" s="885"/>
      <c r="FJ197" s="885"/>
      <c r="FK197" s="885"/>
      <c r="FL197" s="885"/>
      <c r="FM197" s="885"/>
      <c r="FN197" s="885"/>
      <c r="FO197" s="885"/>
      <c r="FP197" s="885"/>
      <c r="FQ197" s="885"/>
      <c r="FR197" s="885"/>
      <c r="FS197" s="885"/>
      <c r="FT197" s="885"/>
      <c r="FU197" s="885"/>
      <c r="FV197" s="885"/>
      <c r="FW197" s="885"/>
    </row>
    <row r="198" spans="2:179" x14ac:dyDescent="0.25">
      <c r="B198" s="773"/>
      <c r="C198" s="773"/>
      <c r="D198" s="886"/>
      <c r="E198" s="773"/>
      <c r="F198" s="773"/>
      <c r="G198" s="773"/>
      <c r="H198" s="773"/>
      <c r="I198" s="773"/>
      <c r="J198" s="887"/>
      <c r="K198" s="773"/>
      <c r="L198" s="773"/>
      <c r="M198" s="773"/>
      <c r="N198" s="773"/>
      <c r="O198" s="888"/>
      <c r="P198" s="888"/>
      <c r="Q198" s="888"/>
      <c r="R198" s="888"/>
      <c r="S198" s="773"/>
      <c r="T198" s="773"/>
      <c r="U198" s="889"/>
      <c r="V198" s="773"/>
      <c r="W198" s="773"/>
      <c r="X198" s="773"/>
      <c r="Y198" s="885"/>
      <c r="Z198" s="885"/>
      <c r="AA198" s="885"/>
      <c r="AB198" s="885"/>
      <c r="AC198" s="885"/>
      <c r="AD198" s="885"/>
      <c r="AE198" s="885"/>
      <c r="AF198" s="885"/>
      <c r="AG198" s="885"/>
      <c r="AH198" s="885"/>
      <c r="AI198" s="885"/>
      <c r="AJ198" s="885"/>
      <c r="AK198" s="885"/>
      <c r="AL198" s="885"/>
      <c r="AM198" s="885"/>
      <c r="AN198" s="885"/>
      <c r="AO198" s="885"/>
      <c r="AP198" s="885"/>
      <c r="AQ198" s="885"/>
      <c r="AR198" s="885"/>
      <c r="AS198" s="885"/>
      <c r="AT198" s="885"/>
      <c r="AU198" s="885"/>
      <c r="AV198" s="885"/>
      <c r="AW198" s="885"/>
      <c r="AX198" s="885"/>
      <c r="AY198" s="885"/>
      <c r="AZ198" s="885"/>
      <c r="BA198" s="885"/>
      <c r="BB198" s="885"/>
      <c r="BC198" s="885"/>
      <c r="BD198" s="885"/>
      <c r="BE198" s="885"/>
      <c r="BF198" s="885"/>
      <c r="BG198" s="885"/>
      <c r="BH198" s="885"/>
      <c r="BI198" s="885"/>
      <c r="BJ198" s="885"/>
      <c r="BK198" s="885"/>
      <c r="BL198" s="885"/>
      <c r="BM198" s="885"/>
      <c r="BN198" s="885"/>
      <c r="BO198" s="885"/>
      <c r="BP198" s="885"/>
      <c r="BQ198" s="885"/>
      <c r="BR198" s="885"/>
      <c r="BS198" s="885"/>
      <c r="BT198" s="885"/>
      <c r="BU198" s="885"/>
      <c r="BV198" s="885"/>
      <c r="BW198" s="885"/>
      <c r="BX198" s="885"/>
      <c r="BY198" s="885"/>
      <c r="BZ198" s="885"/>
      <c r="CA198" s="885"/>
      <c r="CB198" s="885"/>
      <c r="CC198" s="885"/>
      <c r="CD198" s="885"/>
      <c r="CE198" s="885"/>
      <c r="CF198" s="885"/>
      <c r="CG198" s="885"/>
      <c r="CH198" s="885"/>
      <c r="CI198" s="885"/>
      <c r="CJ198" s="885"/>
      <c r="CK198" s="885"/>
      <c r="CL198" s="885"/>
      <c r="CM198" s="885"/>
      <c r="CN198" s="885"/>
      <c r="CO198" s="885"/>
      <c r="CP198" s="885"/>
      <c r="CQ198" s="885"/>
      <c r="CR198" s="885"/>
      <c r="CS198" s="885"/>
      <c r="CT198" s="885"/>
      <c r="CU198" s="885"/>
      <c r="CV198" s="885"/>
      <c r="CW198" s="885"/>
      <c r="CX198" s="885"/>
      <c r="CY198" s="885"/>
      <c r="CZ198" s="885"/>
      <c r="DA198" s="885"/>
      <c r="DB198" s="885"/>
      <c r="DC198" s="885"/>
      <c r="DD198" s="885"/>
      <c r="DE198" s="885"/>
      <c r="DF198" s="885"/>
      <c r="DG198" s="885"/>
      <c r="DH198" s="885"/>
      <c r="DI198" s="885"/>
      <c r="DJ198" s="885"/>
      <c r="DK198" s="885"/>
      <c r="DL198" s="885"/>
      <c r="DM198" s="885"/>
      <c r="DN198" s="885"/>
      <c r="DO198" s="885"/>
      <c r="DP198" s="885"/>
      <c r="DQ198" s="885"/>
      <c r="DR198" s="885"/>
      <c r="DS198" s="885"/>
      <c r="DT198" s="885"/>
      <c r="DU198" s="885"/>
      <c r="DV198" s="885"/>
      <c r="DW198" s="885"/>
      <c r="DX198" s="885"/>
      <c r="DY198" s="885"/>
      <c r="DZ198" s="885"/>
      <c r="EA198" s="885"/>
      <c r="EB198" s="885"/>
      <c r="EC198" s="885"/>
      <c r="ED198" s="885"/>
      <c r="EE198" s="885"/>
      <c r="EF198" s="885"/>
      <c r="EG198" s="885"/>
      <c r="EH198" s="885"/>
      <c r="EI198" s="885"/>
      <c r="EJ198" s="885"/>
      <c r="EK198" s="885"/>
      <c r="EL198" s="885"/>
      <c r="EM198" s="885"/>
      <c r="EN198" s="885"/>
      <c r="EO198" s="885"/>
      <c r="EP198" s="885"/>
      <c r="EQ198" s="885"/>
      <c r="ER198" s="885"/>
      <c r="ES198" s="885"/>
      <c r="ET198" s="885"/>
      <c r="EU198" s="885"/>
      <c r="EV198" s="885"/>
      <c r="EW198" s="885"/>
      <c r="EX198" s="885"/>
      <c r="EY198" s="885"/>
      <c r="EZ198" s="885"/>
      <c r="FA198" s="885"/>
      <c r="FB198" s="885"/>
      <c r="FC198" s="885"/>
      <c r="FD198" s="885"/>
      <c r="FE198" s="885"/>
      <c r="FF198" s="885"/>
      <c r="FG198" s="885"/>
      <c r="FH198" s="885"/>
      <c r="FI198" s="885"/>
      <c r="FJ198" s="885"/>
      <c r="FK198" s="885"/>
      <c r="FL198" s="885"/>
      <c r="FM198" s="885"/>
      <c r="FN198" s="885"/>
      <c r="FO198" s="885"/>
      <c r="FP198" s="885"/>
      <c r="FQ198" s="885"/>
      <c r="FR198" s="885"/>
      <c r="FS198" s="885"/>
      <c r="FT198" s="885"/>
      <c r="FU198" s="885"/>
      <c r="FV198" s="885"/>
      <c r="FW198" s="885"/>
    </row>
    <row r="199" spans="2:179" x14ac:dyDescent="0.25">
      <c r="B199" s="773"/>
      <c r="C199" s="773"/>
      <c r="D199" s="886"/>
      <c r="E199" s="773"/>
      <c r="F199" s="773"/>
      <c r="G199" s="773"/>
      <c r="H199" s="773"/>
      <c r="I199" s="773"/>
      <c r="J199" s="887"/>
      <c r="K199" s="773"/>
      <c r="L199" s="773"/>
      <c r="M199" s="773"/>
      <c r="N199" s="773"/>
      <c r="O199" s="888"/>
      <c r="P199" s="888"/>
      <c r="Q199" s="888"/>
      <c r="R199" s="888"/>
      <c r="S199" s="773"/>
      <c r="T199" s="773"/>
      <c r="U199" s="889"/>
      <c r="V199" s="773"/>
      <c r="W199" s="773"/>
      <c r="X199" s="773"/>
      <c r="Y199" s="885"/>
      <c r="Z199" s="885"/>
      <c r="AA199" s="885"/>
      <c r="AB199" s="885"/>
      <c r="AC199" s="885"/>
      <c r="AD199" s="885"/>
      <c r="AE199" s="885"/>
      <c r="AF199" s="885"/>
      <c r="AG199" s="885"/>
      <c r="AH199" s="885"/>
      <c r="AI199" s="885"/>
      <c r="AJ199" s="885"/>
      <c r="AK199" s="885"/>
      <c r="AL199" s="885"/>
      <c r="AM199" s="885"/>
      <c r="AN199" s="885"/>
      <c r="AO199" s="885"/>
      <c r="AP199" s="885"/>
      <c r="AQ199" s="885"/>
      <c r="AR199" s="885"/>
      <c r="AS199" s="885"/>
      <c r="AT199" s="885"/>
      <c r="AU199" s="885"/>
      <c r="AV199" s="885"/>
      <c r="AW199" s="885"/>
      <c r="AX199" s="885"/>
      <c r="AY199" s="885"/>
      <c r="AZ199" s="885"/>
      <c r="BA199" s="885"/>
      <c r="BB199" s="885"/>
      <c r="BC199" s="885"/>
      <c r="BD199" s="885"/>
      <c r="BE199" s="885"/>
      <c r="BF199" s="885"/>
      <c r="BG199" s="885"/>
      <c r="BH199" s="885"/>
      <c r="BI199" s="885"/>
      <c r="BJ199" s="885"/>
      <c r="BK199" s="885"/>
      <c r="BL199" s="885"/>
      <c r="BM199" s="885"/>
      <c r="BN199" s="885"/>
      <c r="BO199" s="885"/>
      <c r="BP199" s="885"/>
      <c r="BQ199" s="885"/>
      <c r="BR199" s="885"/>
      <c r="BS199" s="885"/>
      <c r="BT199" s="885"/>
      <c r="BU199" s="885"/>
      <c r="BV199" s="885"/>
      <c r="BW199" s="885"/>
      <c r="BX199" s="885"/>
      <c r="BY199" s="885"/>
      <c r="BZ199" s="885"/>
      <c r="CA199" s="885"/>
      <c r="CB199" s="885"/>
      <c r="CC199" s="885"/>
      <c r="CD199" s="885"/>
      <c r="CE199" s="885"/>
      <c r="CF199" s="885"/>
      <c r="CG199" s="885"/>
      <c r="CH199" s="885"/>
      <c r="CI199" s="885"/>
      <c r="CJ199" s="885"/>
      <c r="CK199" s="885"/>
      <c r="CL199" s="885"/>
      <c r="CM199" s="885"/>
      <c r="CN199" s="885"/>
      <c r="CO199" s="885"/>
      <c r="CP199" s="885"/>
      <c r="CQ199" s="885"/>
      <c r="CR199" s="885"/>
      <c r="CS199" s="885"/>
      <c r="CT199" s="885"/>
      <c r="CU199" s="885"/>
      <c r="CV199" s="885"/>
      <c r="CW199" s="885"/>
      <c r="CX199" s="885"/>
      <c r="CY199" s="885"/>
      <c r="CZ199" s="885"/>
      <c r="DA199" s="885"/>
      <c r="DB199" s="885"/>
      <c r="DC199" s="885"/>
      <c r="DD199" s="885"/>
      <c r="DE199" s="885"/>
      <c r="DF199" s="885"/>
      <c r="DG199" s="885"/>
      <c r="DH199" s="885"/>
      <c r="DI199" s="885"/>
      <c r="DJ199" s="885"/>
      <c r="DK199" s="885"/>
      <c r="DL199" s="885"/>
      <c r="DM199" s="885"/>
      <c r="DN199" s="885"/>
      <c r="DO199" s="885"/>
      <c r="DP199" s="885"/>
      <c r="DQ199" s="885"/>
      <c r="DR199" s="885"/>
      <c r="DS199" s="885"/>
      <c r="DT199" s="885"/>
      <c r="DU199" s="885"/>
      <c r="DV199" s="885"/>
      <c r="DW199" s="885"/>
      <c r="DX199" s="885"/>
      <c r="DY199" s="885"/>
      <c r="DZ199" s="885"/>
      <c r="EA199" s="885"/>
      <c r="EB199" s="885"/>
      <c r="EC199" s="885"/>
      <c r="ED199" s="885"/>
      <c r="EE199" s="885"/>
      <c r="EF199" s="885"/>
      <c r="EG199" s="885"/>
      <c r="EH199" s="885"/>
      <c r="EI199" s="885"/>
      <c r="EJ199" s="885"/>
      <c r="EK199" s="885"/>
      <c r="EL199" s="885"/>
      <c r="EM199" s="885"/>
      <c r="EN199" s="885"/>
      <c r="EO199" s="885"/>
      <c r="EP199" s="885"/>
      <c r="EQ199" s="885"/>
      <c r="ER199" s="885"/>
      <c r="ES199" s="885"/>
      <c r="ET199" s="885"/>
      <c r="EU199" s="885"/>
      <c r="EV199" s="885"/>
      <c r="EW199" s="885"/>
      <c r="EX199" s="885"/>
      <c r="EY199" s="885"/>
      <c r="EZ199" s="885"/>
      <c r="FA199" s="885"/>
      <c r="FB199" s="885"/>
      <c r="FC199" s="885"/>
      <c r="FD199" s="885"/>
      <c r="FE199" s="885"/>
      <c r="FF199" s="885"/>
      <c r="FG199" s="885"/>
      <c r="FH199" s="885"/>
      <c r="FI199" s="885"/>
      <c r="FJ199" s="885"/>
      <c r="FK199" s="885"/>
      <c r="FL199" s="885"/>
      <c r="FM199" s="885"/>
      <c r="FN199" s="885"/>
      <c r="FO199" s="885"/>
      <c r="FP199" s="885"/>
      <c r="FQ199" s="885"/>
      <c r="FR199" s="885"/>
      <c r="FS199" s="885"/>
      <c r="FT199" s="885"/>
      <c r="FU199" s="885"/>
      <c r="FV199" s="885"/>
      <c r="FW199" s="885"/>
    </row>
    <row r="200" spans="2:179" x14ac:dyDescent="0.25">
      <c r="B200" s="773"/>
      <c r="C200" s="773"/>
      <c r="D200" s="886"/>
      <c r="E200" s="773"/>
      <c r="F200" s="773"/>
      <c r="G200" s="773"/>
      <c r="H200" s="773"/>
      <c r="I200" s="773"/>
      <c r="J200" s="887"/>
      <c r="K200" s="773"/>
      <c r="L200" s="773"/>
      <c r="M200" s="773"/>
      <c r="N200" s="773"/>
      <c r="O200" s="888"/>
      <c r="P200" s="888"/>
      <c r="Q200" s="888"/>
      <c r="R200" s="888"/>
      <c r="S200" s="773"/>
      <c r="T200" s="773"/>
      <c r="U200" s="889"/>
      <c r="V200" s="773"/>
      <c r="W200" s="773"/>
      <c r="X200" s="773"/>
      <c r="Y200" s="885"/>
      <c r="Z200" s="885"/>
      <c r="AA200" s="885"/>
      <c r="AB200" s="885"/>
      <c r="AC200" s="885"/>
      <c r="AD200" s="885"/>
      <c r="AE200" s="885"/>
      <c r="AF200" s="885"/>
      <c r="AG200" s="885"/>
      <c r="AH200" s="885"/>
      <c r="AI200" s="885"/>
      <c r="AJ200" s="885"/>
      <c r="AK200" s="885"/>
      <c r="AL200" s="885"/>
      <c r="AM200" s="885"/>
      <c r="AN200" s="885"/>
      <c r="AO200" s="885"/>
      <c r="AP200" s="885"/>
      <c r="AQ200" s="885"/>
      <c r="AR200" s="885"/>
      <c r="AS200" s="885"/>
      <c r="AT200" s="885"/>
      <c r="AU200" s="885"/>
      <c r="AV200" s="885"/>
      <c r="AW200" s="885"/>
      <c r="AX200" s="885"/>
      <c r="AY200" s="885"/>
      <c r="AZ200" s="885"/>
      <c r="BA200" s="885"/>
      <c r="BB200" s="885"/>
      <c r="BC200" s="885"/>
      <c r="BD200" s="885"/>
      <c r="BE200" s="885"/>
      <c r="BF200" s="885"/>
      <c r="BG200" s="885"/>
      <c r="BH200" s="885"/>
      <c r="BI200" s="885"/>
      <c r="BJ200" s="885"/>
      <c r="BK200" s="885"/>
      <c r="BL200" s="885"/>
      <c r="BM200" s="885"/>
      <c r="BN200" s="885"/>
      <c r="BO200" s="885"/>
      <c r="BP200" s="885"/>
      <c r="BQ200" s="885"/>
      <c r="BR200" s="885"/>
      <c r="BS200" s="885"/>
      <c r="BT200" s="885"/>
      <c r="BU200" s="885"/>
      <c r="BV200" s="885"/>
      <c r="BW200" s="885"/>
      <c r="BX200" s="885"/>
      <c r="BY200" s="885"/>
      <c r="BZ200" s="885"/>
      <c r="CA200" s="885"/>
      <c r="CB200" s="885"/>
      <c r="CC200" s="885"/>
      <c r="CD200" s="885"/>
      <c r="CE200" s="885"/>
      <c r="CF200" s="885"/>
      <c r="CG200" s="885"/>
      <c r="CH200" s="885"/>
      <c r="CI200" s="885"/>
      <c r="CJ200" s="885"/>
      <c r="CK200" s="885"/>
      <c r="CL200" s="885"/>
      <c r="CM200" s="885"/>
      <c r="CN200" s="885"/>
      <c r="CO200" s="885"/>
      <c r="CP200" s="885"/>
      <c r="CQ200" s="885"/>
      <c r="CR200" s="885"/>
      <c r="CS200" s="885"/>
      <c r="CT200" s="885"/>
      <c r="CU200" s="885"/>
      <c r="CV200" s="885"/>
      <c r="CW200" s="885"/>
      <c r="CX200" s="885"/>
      <c r="CY200" s="885"/>
      <c r="CZ200" s="885"/>
      <c r="DA200" s="885"/>
      <c r="DB200" s="885"/>
      <c r="DC200" s="885"/>
      <c r="DD200" s="885"/>
      <c r="DE200" s="885"/>
      <c r="DF200" s="885"/>
      <c r="DG200" s="885"/>
      <c r="DH200" s="885"/>
      <c r="DI200" s="885"/>
      <c r="DJ200" s="885"/>
      <c r="DK200" s="885"/>
      <c r="DL200" s="885"/>
      <c r="DM200" s="885"/>
      <c r="DN200" s="885"/>
      <c r="DO200" s="885"/>
      <c r="DP200" s="885"/>
      <c r="DQ200" s="885"/>
      <c r="DR200" s="885"/>
      <c r="DS200" s="885"/>
      <c r="DT200" s="885"/>
      <c r="DU200" s="885"/>
      <c r="DV200" s="885"/>
      <c r="DW200" s="885"/>
      <c r="DX200" s="885"/>
      <c r="DY200" s="885"/>
      <c r="DZ200" s="885"/>
      <c r="EA200" s="885"/>
      <c r="EB200" s="885"/>
      <c r="EC200" s="885"/>
      <c r="ED200" s="885"/>
      <c r="EE200" s="885"/>
      <c r="EF200" s="885"/>
      <c r="EG200" s="885"/>
      <c r="EH200" s="885"/>
      <c r="EI200" s="885"/>
      <c r="EJ200" s="885"/>
      <c r="EK200" s="885"/>
      <c r="EL200" s="885"/>
      <c r="EM200" s="885"/>
      <c r="EN200" s="885"/>
      <c r="EO200" s="885"/>
      <c r="EP200" s="885"/>
      <c r="EQ200" s="885"/>
      <c r="ER200" s="885"/>
      <c r="ES200" s="885"/>
      <c r="ET200" s="885"/>
      <c r="EU200" s="885"/>
      <c r="EV200" s="885"/>
      <c r="EW200" s="885"/>
      <c r="EX200" s="885"/>
      <c r="EY200" s="885"/>
      <c r="EZ200" s="885"/>
      <c r="FA200" s="885"/>
      <c r="FB200" s="885"/>
      <c r="FC200" s="885"/>
      <c r="FD200" s="885"/>
      <c r="FE200" s="885"/>
      <c r="FF200" s="885"/>
      <c r="FG200" s="885"/>
      <c r="FH200" s="885"/>
      <c r="FI200" s="885"/>
      <c r="FJ200" s="885"/>
      <c r="FK200" s="885"/>
      <c r="FL200" s="885"/>
      <c r="FM200" s="885"/>
      <c r="FN200" s="885"/>
      <c r="FO200" s="885"/>
      <c r="FP200" s="885"/>
      <c r="FQ200" s="885"/>
      <c r="FR200" s="885"/>
      <c r="FS200" s="885"/>
      <c r="FT200" s="885"/>
      <c r="FU200" s="885"/>
      <c r="FV200" s="885"/>
      <c r="FW200" s="885"/>
    </row>
    <row r="201" spans="2:179" x14ac:dyDescent="0.25">
      <c r="B201" s="773"/>
      <c r="C201" s="773"/>
      <c r="D201" s="886"/>
      <c r="E201" s="773"/>
      <c r="F201" s="773"/>
      <c r="G201" s="773"/>
      <c r="H201" s="773"/>
      <c r="I201" s="773"/>
      <c r="J201" s="887"/>
      <c r="K201" s="773"/>
      <c r="L201" s="773"/>
      <c r="M201" s="773"/>
      <c r="N201" s="773"/>
      <c r="O201" s="888"/>
      <c r="P201" s="888"/>
      <c r="Q201" s="888"/>
      <c r="R201" s="888"/>
      <c r="S201" s="773"/>
      <c r="T201" s="773"/>
      <c r="U201" s="889"/>
      <c r="V201" s="773"/>
      <c r="W201" s="773"/>
      <c r="X201" s="773"/>
      <c r="Y201" s="885"/>
      <c r="Z201" s="885"/>
      <c r="AA201" s="885"/>
      <c r="AB201" s="885"/>
      <c r="AC201" s="885"/>
      <c r="AD201" s="885"/>
      <c r="AE201" s="885"/>
      <c r="AF201" s="885"/>
      <c r="AG201" s="885"/>
      <c r="AH201" s="885"/>
      <c r="AI201" s="885"/>
      <c r="AJ201" s="885"/>
      <c r="AK201" s="885"/>
      <c r="AL201" s="885"/>
      <c r="AM201" s="885"/>
      <c r="AN201" s="885"/>
      <c r="AO201" s="885"/>
      <c r="AP201" s="885"/>
      <c r="AQ201" s="885"/>
      <c r="AR201" s="885"/>
      <c r="AS201" s="885"/>
      <c r="AT201" s="885"/>
      <c r="AU201" s="885"/>
      <c r="AV201" s="885"/>
      <c r="AW201" s="885"/>
      <c r="AX201" s="885"/>
      <c r="AY201" s="885"/>
      <c r="AZ201" s="885"/>
      <c r="BA201" s="885"/>
      <c r="BB201" s="885"/>
      <c r="BC201" s="885"/>
      <c r="BD201" s="885"/>
      <c r="BE201" s="885"/>
      <c r="BF201" s="885"/>
      <c r="BG201" s="885"/>
      <c r="BH201" s="885"/>
      <c r="BI201" s="885"/>
      <c r="BJ201" s="885"/>
      <c r="BK201" s="885"/>
      <c r="BL201" s="885"/>
      <c r="BM201" s="885"/>
      <c r="BN201" s="885"/>
      <c r="BO201" s="885"/>
      <c r="BP201" s="885"/>
      <c r="BQ201" s="885"/>
      <c r="BR201" s="885"/>
      <c r="BS201" s="885"/>
      <c r="BT201" s="885"/>
      <c r="BU201" s="885"/>
      <c r="BV201" s="885"/>
      <c r="BW201" s="885"/>
      <c r="BX201" s="885"/>
      <c r="BY201" s="885"/>
      <c r="BZ201" s="885"/>
      <c r="CA201" s="885"/>
      <c r="CB201" s="885"/>
      <c r="CC201" s="885"/>
      <c r="CD201" s="885"/>
      <c r="CE201" s="885"/>
      <c r="CF201" s="885"/>
      <c r="CG201" s="885"/>
      <c r="CH201" s="885"/>
      <c r="CI201" s="885"/>
      <c r="CJ201" s="885"/>
      <c r="CK201" s="885"/>
      <c r="CL201" s="885"/>
      <c r="CM201" s="885"/>
      <c r="CN201" s="885"/>
      <c r="CO201" s="885"/>
      <c r="CP201" s="885"/>
      <c r="CQ201" s="885"/>
      <c r="CR201" s="885"/>
      <c r="CS201" s="885"/>
      <c r="CT201" s="885"/>
      <c r="CU201" s="885"/>
      <c r="CV201" s="885"/>
      <c r="CW201" s="885"/>
      <c r="CX201" s="885"/>
      <c r="CY201" s="885"/>
      <c r="CZ201" s="885"/>
      <c r="DA201" s="885"/>
      <c r="DB201" s="885"/>
      <c r="DC201" s="885"/>
      <c r="DD201" s="885"/>
      <c r="DE201" s="885"/>
      <c r="DF201" s="885"/>
      <c r="DG201" s="885"/>
      <c r="DH201" s="885"/>
      <c r="DI201" s="885"/>
      <c r="DJ201" s="885"/>
      <c r="DK201" s="885"/>
      <c r="DL201" s="885"/>
      <c r="DM201" s="885"/>
      <c r="DN201" s="885"/>
      <c r="DO201" s="885"/>
      <c r="DP201" s="885"/>
      <c r="DQ201" s="885"/>
      <c r="DR201" s="885"/>
      <c r="DS201" s="885"/>
      <c r="DT201" s="885"/>
      <c r="DU201" s="885"/>
      <c r="DV201" s="885"/>
      <c r="DW201" s="885"/>
      <c r="DX201" s="885"/>
      <c r="DY201" s="885"/>
      <c r="DZ201" s="885"/>
      <c r="EA201" s="885"/>
      <c r="EB201" s="885"/>
      <c r="EC201" s="885"/>
      <c r="ED201" s="885"/>
      <c r="EE201" s="885"/>
      <c r="EF201" s="885"/>
      <c r="EG201" s="885"/>
      <c r="EH201" s="885"/>
      <c r="EI201" s="885"/>
      <c r="EJ201" s="885"/>
      <c r="EK201" s="885"/>
      <c r="EL201" s="885"/>
      <c r="EM201" s="885"/>
      <c r="EN201" s="885"/>
      <c r="EO201" s="885"/>
      <c r="EP201" s="885"/>
      <c r="EQ201" s="885"/>
      <c r="ER201" s="885"/>
      <c r="ES201" s="885"/>
      <c r="ET201" s="885"/>
      <c r="EU201" s="885"/>
      <c r="EV201" s="885"/>
      <c r="EW201" s="885"/>
      <c r="EX201" s="885"/>
      <c r="EY201" s="885"/>
      <c r="EZ201" s="885"/>
      <c r="FA201" s="885"/>
      <c r="FB201" s="885"/>
      <c r="FC201" s="885"/>
      <c r="FD201" s="885"/>
      <c r="FE201" s="885"/>
      <c r="FF201" s="885"/>
      <c r="FG201" s="885"/>
      <c r="FH201" s="885"/>
      <c r="FI201" s="885"/>
      <c r="FJ201" s="885"/>
      <c r="FK201" s="885"/>
      <c r="FL201" s="885"/>
      <c r="FM201" s="885"/>
      <c r="FN201" s="885"/>
      <c r="FO201" s="885"/>
      <c r="FP201" s="885"/>
      <c r="FQ201" s="885"/>
      <c r="FR201" s="885"/>
      <c r="FS201" s="885"/>
      <c r="FT201" s="885"/>
      <c r="FU201" s="885"/>
      <c r="FV201" s="885"/>
      <c r="FW201" s="885"/>
    </row>
    <row r="202" spans="2:179" x14ac:dyDescent="0.25">
      <c r="B202" s="773"/>
      <c r="C202" s="773"/>
      <c r="D202" s="886"/>
      <c r="E202" s="773"/>
      <c r="F202" s="773"/>
      <c r="G202" s="773"/>
      <c r="H202" s="773"/>
      <c r="I202" s="773"/>
      <c r="J202" s="887"/>
      <c r="K202" s="773"/>
      <c r="L202" s="773"/>
      <c r="M202" s="773"/>
      <c r="N202" s="773"/>
      <c r="O202" s="888"/>
      <c r="P202" s="888"/>
      <c r="Q202" s="888"/>
      <c r="R202" s="888"/>
      <c r="S202" s="773"/>
      <c r="T202" s="773"/>
      <c r="U202" s="889"/>
      <c r="V202" s="773"/>
      <c r="W202" s="773"/>
      <c r="X202" s="773"/>
      <c r="Y202" s="885"/>
      <c r="Z202" s="885"/>
      <c r="AA202" s="885"/>
      <c r="AB202" s="885"/>
      <c r="AC202" s="885"/>
      <c r="AD202" s="885"/>
      <c r="AE202" s="885"/>
      <c r="AF202" s="885"/>
      <c r="AG202" s="885"/>
      <c r="AH202" s="885"/>
      <c r="AI202" s="885"/>
      <c r="AJ202" s="885"/>
      <c r="AK202" s="885"/>
      <c r="AL202" s="885"/>
      <c r="AM202" s="885"/>
      <c r="AN202" s="885"/>
      <c r="AO202" s="885"/>
      <c r="AP202" s="885"/>
      <c r="AQ202" s="885"/>
      <c r="AR202" s="885"/>
      <c r="AS202" s="885"/>
      <c r="AT202" s="885"/>
      <c r="AU202" s="885"/>
      <c r="AV202" s="885"/>
      <c r="AW202" s="885"/>
      <c r="AX202" s="885"/>
      <c r="AY202" s="885"/>
      <c r="AZ202" s="885"/>
      <c r="BA202" s="885"/>
      <c r="BB202" s="885"/>
      <c r="BC202" s="885"/>
      <c r="BD202" s="885"/>
      <c r="BE202" s="885"/>
      <c r="BF202" s="885"/>
      <c r="BG202" s="885"/>
      <c r="BH202" s="885"/>
      <c r="BI202" s="885"/>
      <c r="BJ202" s="885"/>
      <c r="BK202" s="885"/>
      <c r="BL202" s="885"/>
      <c r="BM202" s="885"/>
      <c r="BN202" s="885"/>
      <c r="BO202" s="885"/>
      <c r="BP202" s="885"/>
      <c r="BQ202" s="885"/>
      <c r="BR202" s="885"/>
      <c r="BS202" s="885"/>
      <c r="BT202" s="885"/>
      <c r="BU202" s="885"/>
      <c r="BV202" s="885"/>
      <c r="BW202" s="885"/>
      <c r="BX202" s="885"/>
      <c r="BY202" s="885"/>
      <c r="BZ202" s="885"/>
      <c r="CA202" s="885"/>
      <c r="CB202" s="885"/>
      <c r="CC202" s="885"/>
      <c r="CD202" s="885"/>
      <c r="CE202" s="885"/>
      <c r="CF202" s="885"/>
      <c r="CG202" s="885"/>
      <c r="CH202" s="885"/>
      <c r="CI202" s="885"/>
      <c r="CJ202" s="885"/>
      <c r="CK202" s="885"/>
      <c r="CL202" s="885"/>
      <c r="CM202" s="885"/>
      <c r="CN202" s="885"/>
      <c r="CO202" s="885"/>
      <c r="CP202" s="885"/>
      <c r="CQ202" s="885"/>
      <c r="CR202" s="885"/>
      <c r="CS202" s="885"/>
      <c r="CT202" s="885"/>
      <c r="CU202" s="885"/>
      <c r="CV202" s="885"/>
      <c r="CW202" s="885"/>
      <c r="CX202" s="885"/>
      <c r="CY202" s="885"/>
      <c r="CZ202" s="885"/>
      <c r="DA202" s="885"/>
      <c r="DB202" s="885"/>
      <c r="DC202" s="885"/>
      <c r="DD202" s="885"/>
      <c r="DE202" s="885"/>
      <c r="DF202" s="885"/>
      <c r="DG202" s="885"/>
      <c r="DH202" s="885"/>
      <c r="DI202" s="885"/>
      <c r="DJ202" s="885"/>
      <c r="DK202" s="885"/>
      <c r="DL202" s="885"/>
      <c r="DM202" s="885"/>
      <c r="DN202" s="885"/>
      <c r="DO202" s="885"/>
      <c r="DP202" s="885"/>
      <c r="DQ202" s="885"/>
      <c r="DR202" s="885"/>
      <c r="DS202" s="885"/>
      <c r="DT202" s="885"/>
      <c r="DU202" s="885"/>
      <c r="DV202" s="885"/>
      <c r="DW202" s="885"/>
      <c r="DX202" s="885"/>
      <c r="DY202" s="885"/>
      <c r="DZ202" s="885"/>
      <c r="EA202" s="885"/>
      <c r="EB202" s="885"/>
      <c r="EC202" s="885"/>
      <c r="ED202" s="885"/>
      <c r="EE202" s="885"/>
      <c r="EF202" s="885"/>
      <c r="EG202" s="885"/>
      <c r="EH202" s="885"/>
      <c r="EI202" s="885"/>
      <c r="EJ202" s="885"/>
      <c r="EK202" s="885"/>
      <c r="EL202" s="885"/>
      <c r="EM202" s="885"/>
      <c r="EN202" s="885"/>
      <c r="EO202" s="885"/>
      <c r="EP202" s="885"/>
      <c r="EQ202" s="885"/>
      <c r="ER202" s="885"/>
      <c r="ES202" s="885"/>
      <c r="ET202" s="885"/>
      <c r="EU202" s="885"/>
      <c r="EV202" s="885"/>
      <c r="EW202" s="885"/>
      <c r="EX202" s="885"/>
      <c r="EY202" s="885"/>
      <c r="EZ202" s="885"/>
      <c r="FA202" s="885"/>
      <c r="FB202" s="885"/>
      <c r="FC202" s="885"/>
      <c r="FD202" s="885"/>
      <c r="FE202" s="885"/>
      <c r="FF202" s="885"/>
      <c r="FG202" s="885"/>
      <c r="FH202" s="885"/>
      <c r="FI202" s="885"/>
      <c r="FJ202" s="885"/>
      <c r="FK202" s="885"/>
      <c r="FL202" s="885"/>
      <c r="FM202" s="885"/>
      <c r="FN202" s="885"/>
      <c r="FO202" s="885"/>
      <c r="FP202" s="885"/>
      <c r="FQ202" s="885"/>
      <c r="FR202" s="885"/>
      <c r="FS202" s="885"/>
      <c r="FT202" s="885"/>
      <c r="FU202" s="885"/>
      <c r="FV202" s="885"/>
      <c r="FW202" s="885"/>
    </row>
    <row r="203" spans="2:179" x14ac:dyDescent="0.25">
      <c r="B203" s="773"/>
      <c r="C203" s="773"/>
      <c r="D203" s="886"/>
      <c r="E203" s="773"/>
      <c r="F203" s="773"/>
      <c r="G203" s="773"/>
      <c r="H203" s="773"/>
      <c r="I203" s="773"/>
      <c r="J203" s="887"/>
      <c r="K203" s="773"/>
      <c r="L203" s="773"/>
      <c r="M203" s="773"/>
      <c r="N203" s="773"/>
      <c r="O203" s="888"/>
      <c r="P203" s="888"/>
      <c r="Q203" s="888"/>
      <c r="R203" s="888"/>
      <c r="S203" s="773"/>
      <c r="T203" s="773"/>
      <c r="U203" s="889"/>
      <c r="V203" s="773"/>
      <c r="W203" s="773"/>
      <c r="X203" s="773"/>
      <c r="Y203" s="885"/>
      <c r="Z203" s="885"/>
      <c r="AA203" s="885"/>
      <c r="AB203" s="885"/>
      <c r="AC203" s="885"/>
      <c r="AD203" s="885"/>
      <c r="AE203" s="885"/>
      <c r="AF203" s="885"/>
      <c r="AG203" s="885"/>
      <c r="AH203" s="885"/>
      <c r="AI203" s="885"/>
      <c r="AJ203" s="885"/>
      <c r="AK203" s="885"/>
      <c r="AL203" s="885"/>
      <c r="AM203" s="885"/>
      <c r="AN203" s="885"/>
      <c r="AO203" s="885"/>
      <c r="AP203" s="885"/>
      <c r="AQ203" s="885"/>
      <c r="AR203" s="885"/>
      <c r="AS203" s="885"/>
      <c r="AT203" s="885"/>
      <c r="AU203" s="885"/>
      <c r="AV203" s="885"/>
      <c r="AW203" s="885"/>
      <c r="AX203" s="885"/>
      <c r="AY203" s="885"/>
      <c r="AZ203" s="885"/>
      <c r="BA203" s="885"/>
      <c r="BB203" s="885"/>
      <c r="BC203" s="885"/>
      <c r="BD203" s="885"/>
      <c r="BE203" s="885"/>
      <c r="BF203" s="885"/>
      <c r="BG203" s="885"/>
      <c r="BH203" s="885"/>
      <c r="BI203" s="885"/>
      <c r="BJ203" s="885"/>
      <c r="BK203" s="885"/>
      <c r="BL203" s="885"/>
      <c r="BM203" s="885"/>
      <c r="BN203" s="885"/>
      <c r="BO203" s="885"/>
      <c r="BP203" s="885"/>
      <c r="BQ203" s="885"/>
      <c r="BR203" s="885"/>
      <c r="BS203" s="885"/>
      <c r="BT203" s="885"/>
      <c r="BU203" s="885"/>
      <c r="BV203" s="885"/>
      <c r="BW203" s="885"/>
      <c r="BX203" s="885"/>
      <c r="BY203" s="885"/>
      <c r="BZ203" s="885"/>
      <c r="CA203" s="885"/>
      <c r="CB203" s="885"/>
      <c r="CC203" s="885"/>
      <c r="CD203" s="885"/>
      <c r="CE203" s="885"/>
      <c r="CF203" s="885"/>
      <c r="CG203" s="885"/>
      <c r="CH203" s="885"/>
      <c r="CI203" s="885"/>
      <c r="CJ203" s="885"/>
      <c r="CK203" s="885"/>
      <c r="CL203" s="885"/>
      <c r="CM203" s="885"/>
      <c r="CN203" s="885"/>
      <c r="CO203" s="885"/>
      <c r="CP203" s="885"/>
      <c r="CQ203" s="885"/>
      <c r="CR203" s="885"/>
      <c r="CS203" s="885"/>
      <c r="CT203" s="885"/>
      <c r="CU203" s="885"/>
      <c r="CV203" s="885"/>
      <c r="CW203" s="885"/>
      <c r="CX203" s="885"/>
      <c r="CY203" s="885"/>
      <c r="CZ203" s="885"/>
      <c r="DA203" s="885"/>
      <c r="DB203" s="885"/>
      <c r="DC203" s="885"/>
      <c r="DD203" s="885"/>
      <c r="DE203" s="885"/>
      <c r="DF203" s="885"/>
      <c r="DG203" s="885"/>
      <c r="DH203" s="885"/>
      <c r="DI203" s="885"/>
      <c r="DJ203" s="885"/>
      <c r="DK203" s="885"/>
      <c r="DL203" s="885"/>
      <c r="DM203" s="885"/>
      <c r="DN203" s="885"/>
      <c r="DO203" s="885"/>
      <c r="DP203" s="885"/>
      <c r="DQ203" s="885"/>
      <c r="DR203" s="885"/>
      <c r="DS203" s="885"/>
      <c r="DT203" s="885"/>
      <c r="DU203" s="885"/>
      <c r="DV203" s="885"/>
      <c r="DW203" s="885"/>
      <c r="DX203" s="885"/>
      <c r="DY203" s="885"/>
      <c r="DZ203" s="885"/>
      <c r="EA203" s="885"/>
      <c r="EB203" s="885"/>
      <c r="EC203" s="885"/>
      <c r="ED203" s="885"/>
      <c r="EE203" s="885"/>
      <c r="EF203" s="885"/>
      <c r="EG203" s="885"/>
      <c r="EH203" s="885"/>
      <c r="EI203" s="885"/>
      <c r="EJ203" s="885"/>
      <c r="EK203" s="885"/>
      <c r="EL203" s="885"/>
      <c r="EM203" s="885"/>
      <c r="EN203" s="885"/>
      <c r="EO203" s="885"/>
      <c r="EP203" s="885"/>
      <c r="EQ203" s="885"/>
      <c r="ER203" s="885"/>
      <c r="ES203" s="885"/>
      <c r="ET203" s="885"/>
      <c r="EU203" s="885"/>
      <c r="EV203" s="885"/>
      <c r="EW203" s="885"/>
      <c r="EX203" s="885"/>
      <c r="EY203" s="885"/>
      <c r="EZ203" s="885"/>
      <c r="FA203" s="885"/>
      <c r="FB203" s="885"/>
      <c r="FC203" s="885"/>
      <c r="FD203" s="885"/>
      <c r="FE203" s="885"/>
      <c r="FF203" s="885"/>
      <c r="FG203" s="885"/>
      <c r="FH203" s="885"/>
      <c r="FI203" s="885"/>
      <c r="FJ203" s="885"/>
      <c r="FK203" s="885"/>
      <c r="FL203" s="885"/>
      <c r="FM203" s="885"/>
      <c r="FN203" s="885"/>
      <c r="FO203" s="885"/>
      <c r="FP203" s="885"/>
      <c r="FQ203" s="885"/>
      <c r="FR203" s="885"/>
      <c r="FS203" s="885"/>
      <c r="FT203" s="885"/>
      <c r="FU203" s="885"/>
      <c r="FV203" s="885"/>
      <c r="FW203" s="885"/>
    </row>
    <row r="204" spans="2:179" x14ac:dyDescent="0.25">
      <c r="B204" s="773"/>
      <c r="C204" s="773"/>
      <c r="D204" s="886"/>
      <c r="E204" s="773"/>
      <c r="F204" s="773"/>
      <c r="G204" s="773"/>
      <c r="H204" s="773"/>
      <c r="I204" s="773"/>
      <c r="J204" s="887"/>
      <c r="K204" s="773"/>
      <c r="L204" s="773"/>
      <c r="M204" s="773"/>
      <c r="N204" s="773"/>
      <c r="O204" s="888"/>
      <c r="P204" s="888"/>
      <c r="Q204" s="888"/>
      <c r="R204" s="888"/>
      <c r="S204" s="773"/>
      <c r="T204" s="773"/>
      <c r="U204" s="889"/>
      <c r="V204" s="773"/>
      <c r="W204" s="773"/>
      <c r="X204" s="773"/>
      <c r="Y204" s="885"/>
      <c r="Z204" s="885"/>
      <c r="AA204" s="885"/>
      <c r="AB204" s="885"/>
      <c r="AC204" s="885"/>
      <c r="AD204" s="885"/>
      <c r="AE204" s="885"/>
      <c r="AF204" s="885"/>
      <c r="AG204" s="885"/>
      <c r="AH204" s="885"/>
      <c r="AI204" s="885"/>
      <c r="AJ204" s="885"/>
      <c r="AK204" s="885"/>
      <c r="AL204" s="885"/>
      <c r="AM204" s="885"/>
      <c r="AN204" s="885"/>
      <c r="AO204" s="885"/>
      <c r="AP204" s="885"/>
      <c r="AQ204" s="885"/>
      <c r="AR204" s="885"/>
      <c r="AS204" s="885"/>
      <c r="AT204" s="885"/>
      <c r="AU204" s="885"/>
      <c r="AV204" s="885"/>
      <c r="AW204" s="885"/>
      <c r="AX204" s="885"/>
      <c r="AY204" s="885"/>
      <c r="AZ204" s="885"/>
      <c r="BA204" s="885"/>
      <c r="BB204" s="885"/>
      <c r="BC204" s="885"/>
      <c r="BD204" s="885"/>
      <c r="BE204" s="885"/>
      <c r="BF204" s="885"/>
      <c r="BG204" s="885"/>
      <c r="BH204" s="885"/>
      <c r="BI204" s="885"/>
      <c r="BJ204" s="885"/>
      <c r="BK204" s="885"/>
      <c r="BL204" s="885"/>
      <c r="BM204" s="885"/>
      <c r="BN204" s="885"/>
      <c r="BO204" s="885"/>
      <c r="BP204" s="885"/>
      <c r="BQ204" s="885"/>
      <c r="BR204" s="885"/>
      <c r="BS204" s="885"/>
      <c r="BT204" s="885"/>
      <c r="BU204" s="885"/>
      <c r="BV204" s="885"/>
      <c r="BW204" s="885"/>
      <c r="BX204" s="885"/>
      <c r="BY204" s="885"/>
      <c r="BZ204" s="885"/>
      <c r="CA204" s="885"/>
      <c r="CB204" s="885"/>
      <c r="CC204" s="885"/>
      <c r="CD204" s="885"/>
      <c r="CE204" s="885"/>
      <c r="CF204" s="885"/>
      <c r="CG204" s="885"/>
      <c r="CH204" s="885"/>
      <c r="CI204" s="885"/>
      <c r="CJ204" s="885"/>
      <c r="CK204" s="885"/>
      <c r="CL204" s="885"/>
      <c r="CM204" s="885"/>
      <c r="CN204" s="885"/>
      <c r="CO204" s="885"/>
      <c r="CP204" s="885"/>
      <c r="CQ204" s="885"/>
      <c r="CR204" s="885"/>
      <c r="CS204" s="885"/>
      <c r="CT204" s="885"/>
      <c r="CU204" s="885"/>
      <c r="CV204" s="885"/>
      <c r="CW204" s="885"/>
      <c r="CX204" s="885"/>
      <c r="CY204" s="885"/>
      <c r="CZ204" s="885"/>
      <c r="DA204" s="885"/>
      <c r="DB204" s="885"/>
      <c r="DC204" s="885"/>
      <c r="DD204" s="885"/>
      <c r="DE204" s="885"/>
      <c r="DF204" s="885"/>
      <c r="DG204" s="885"/>
      <c r="DH204" s="885"/>
      <c r="DI204" s="885"/>
      <c r="DJ204" s="885"/>
      <c r="DK204" s="885"/>
      <c r="DL204" s="885"/>
      <c r="DM204" s="885"/>
      <c r="DN204" s="885"/>
      <c r="DO204" s="885"/>
      <c r="DP204" s="885"/>
      <c r="DQ204" s="885"/>
      <c r="DR204" s="885"/>
      <c r="DS204" s="885"/>
      <c r="DT204" s="885"/>
      <c r="DU204" s="885"/>
      <c r="DV204" s="885"/>
      <c r="DW204" s="885"/>
      <c r="DX204" s="885"/>
      <c r="DY204" s="885"/>
      <c r="DZ204" s="885"/>
      <c r="EA204" s="885"/>
      <c r="EB204" s="885"/>
      <c r="EC204" s="885"/>
      <c r="ED204" s="885"/>
      <c r="EE204" s="885"/>
      <c r="EF204" s="885"/>
      <c r="EG204" s="885"/>
      <c r="EH204" s="885"/>
      <c r="EI204" s="885"/>
      <c r="EJ204" s="885"/>
      <c r="EK204" s="885"/>
      <c r="EL204" s="885"/>
      <c r="EM204" s="885"/>
      <c r="EN204" s="885"/>
      <c r="EO204" s="885"/>
      <c r="EP204" s="885"/>
      <c r="EQ204" s="885"/>
      <c r="ER204" s="885"/>
      <c r="ES204" s="885"/>
      <c r="ET204" s="885"/>
      <c r="EU204" s="885"/>
      <c r="EV204" s="885"/>
      <c r="EW204" s="885"/>
      <c r="EX204" s="885"/>
      <c r="EY204" s="885"/>
      <c r="EZ204" s="885"/>
      <c r="FA204" s="885"/>
      <c r="FB204" s="885"/>
      <c r="FC204" s="885"/>
      <c r="FD204" s="885"/>
      <c r="FE204" s="885"/>
      <c r="FF204" s="885"/>
      <c r="FG204" s="885"/>
      <c r="FH204" s="885"/>
      <c r="FI204" s="885"/>
      <c r="FJ204" s="885"/>
      <c r="FK204" s="885"/>
      <c r="FL204" s="885"/>
      <c r="FM204" s="885"/>
      <c r="FN204" s="885"/>
      <c r="FO204" s="885"/>
      <c r="FP204" s="885"/>
      <c r="FQ204" s="885"/>
      <c r="FR204" s="885"/>
      <c r="FS204" s="885"/>
      <c r="FT204" s="885"/>
      <c r="FU204" s="885"/>
      <c r="FV204" s="885"/>
      <c r="FW204" s="885"/>
    </row>
    <row r="205" spans="2:179" x14ac:dyDescent="0.25">
      <c r="B205" s="773"/>
      <c r="C205" s="773"/>
      <c r="D205" s="886"/>
      <c r="E205" s="773"/>
      <c r="F205" s="773"/>
      <c r="G205" s="773"/>
      <c r="H205" s="773"/>
      <c r="I205" s="773"/>
      <c r="J205" s="887"/>
      <c r="K205" s="773"/>
      <c r="L205" s="773"/>
      <c r="M205" s="773"/>
      <c r="N205" s="773"/>
      <c r="O205" s="888"/>
      <c r="P205" s="888"/>
      <c r="Q205" s="888"/>
      <c r="R205" s="888"/>
      <c r="S205" s="773"/>
      <c r="T205" s="773"/>
      <c r="U205" s="889"/>
      <c r="V205" s="773"/>
      <c r="W205" s="773"/>
      <c r="X205" s="773"/>
      <c r="Y205" s="885"/>
      <c r="Z205" s="885"/>
      <c r="AA205" s="885"/>
      <c r="AB205" s="885"/>
      <c r="AC205" s="885"/>
      <c r="AD205" s="885"/>
      <c r="AE205" s="885"/>
      <c r="AF205" s="885"/>
      <c r="AG205" s="885"/>
      <c r="AH205" s="885"/>
      <c r="AI205" s="885"/>
      <c r="AJ205" s="885"/>
      <c r="AK205" s="885"/>
      <c r="AL205" s="885"/>
      <c r="AM205" s="885"/>
      <c r="AN205" s="885"/>
      <c r="AO205" s="885"/>
      <c r="AP205" s="885"/>
      <c r="AQ205" s="885"/>
      <c r="AR205" s="885"/>
      <c r="AS205" s="885"/>
      <c r="AT205" s="885"/>
      <c r="AU205" s="885"/>
      <c r="AV205" s="885"/>
      <c r="AW205" s="885"/>
      <c r="AX205" s="885"/>
      <c r="AY205" s="885"/>
      <c r="AZ205" s="885"/>
      <c r="BA205" s="885"/>
      <c r="BB205" s="885"/>
      <c r="BC205" s="885"/>
      <c r="BD205" s="885"/>
      <c r="BE205" s="885"/>
      <c r="BF205" s="885"/>
      <c r="BG205" s="885"/>
      <c r="BH205" s="885"/>
      <c r="BI205" s="885"/>
      <c r="BJ205" s="885"/>
      <c r="BK205" s="885"/>
      <c r="BL205" s="885"/>
      <c r="BM205" s="885"/>
      <c r="BN205" s="885"/>
      <c r="BO205" s="885"/>
      <c r="BP205" s="885"/>
      <c r="BQ205" s="885"/>
      <c r="BR205" s="885"/>
      <c r="BS205" s="885"/>
      <c r="BT205" s="885"/>
      <c r="BU205" s="885"/>
      <c r="BV205" s="885"/>
      <c r="BW205" s="885"/>
      <c r="BX205" s="885"/>
      <c r="BY205" s="885"/>
      <c r="BZ205" s="885"/>
      <c r="CA205" s="885"/>
      <c r="CB205" s="885"/>
      <c r="CC205" s="885"/>
      <c r="CD205" s="885"/>
      <c r="CE205" s="885"/>
      <c r="CF205" s="885"/>
      <c r="CG205" s="885"/>
      <c r="CH205" s="885"/>
      <c r="CI205" s="885"/>
      <c r="CJ205" s="885"/>
      <c r="CK205" s="885"/>
      <c r="CL205" s="885"/>
      <c r="CM205" s="885"/>
      <c r="CN205" s="885"/>
      <c r="CO205" s="885"/>
      <c r="CP205" s="885"/>
      <c r="CQ205" s="885"/>
      <c r="CR205" s="885"/>
      <c r="CS205" s="885"/>
      <c r="CT205" s="885"/>
      <c r="CU205" s="885"/>
      <c r="CV205" s="885"/>
      <c r="CW205" s="885"/>
      <c r="CX205" s="885"/>
      <c r="CY205" s="885"/>
      <c r="CZ205" s="885"/>
      <c r="DA205" s="885"/>
      <c r="DB205" s="885"/>
      <c r="DC205" s="885"/>
      <c r="DD205" s="885"/>
      <c r="DE205" s="885"/>
      <c r="DF205" s="885"/>
      <c r="DG205" s="885"/>
      <c r="DH205" s="885"/>
      <c r="DI205" s="885"/>
      <c r="DJ205" s="885"/>
      <c r="DK205" s="885"/>
      <c r="DL205" s="885"/>
      <c r="DM205" s="885"/>
      <c r="DN205" s="885"/>
      <c r="DO205" s="885"/>
      <c r="DP205" s="885"/>
      <c r="DQ205" s="885"/>
      <c r="DR205" s="885"/>
      <c r="DS205" s="885"/>
      <c r="DT205" s="885"/>
      <c r="DU205" s="885"/>
      <c r="DV205" s="885"/>
      <c r="DW205" s="885"/>
      <c r="DX205" s="885"/>
      <c r="DY205" s="885"/>
      <c r="DZ205" s="885"/>
      <c r="EA205" s="885"/>
      <c r="EB205" s="885"/>
      <c r="EC205" s="885"/>
      <c r="ED205" s="885"/>
      <c r="EE205" s="885"/>
      <c r="EF205" s="885"/>
      <c r="EG205" s="885"/>
      <c r="EH205" s="885"/>
      <c r="EI205" s="885"/>
      <c r="EJ205" s="885"/>
      <c r="EK205" s="885"/>
      <c r="EL205" s="885"/>
      <c r="EM205" s="885"/>
      <c r="EN205" s="885"/>
      <c r="EO205" s="885"/>
      <c r="EP205" s="885"/>
      <c r="EQ205" s="885"/>
      <c r="ER205" s="885"/>
      <c r="ES205" s="885"/>
      <c r="ET205" s="885"/>
      <c r="EU205" s="885"/>
      <c r="EV205" s="885"/>
      <c r="EW205" s="885"/>
      <c r="EX205" s="885"/>
      <c r="EY205" s="885"/>
      <c r="EZ205" s="885"/>
      <c r="FA205" s="885"/>
      <c r="FB205" s="885"/>
      <c r="FC205" s="885"/>
      <c r="FD205" s="885"/>
      <c r="FE205" s="885"/>
      <c r="FF205" s="885"/>
      <c r="FG205" s="885"/>
      <c r="FH205" s="885"/>
      <c r="FI205" s="885"/>
      <c r="FJ205" s="885"/>
      <c r="FK205" s="885"/>
      <c r="FL205" s="885"/>
      <c r="FM205" s="885"/>
      <c r="FN205" s="885"/>
      <c r="FO205" s="885"/>
      <c r="FP205" s="885"/>
      <c r="FQ205" s="885"/>
      <c r="FR205" s="885"/>
      <c r="FS205" s="885"/>
      <c r="FT205" s="885"/>
      <c r="FU205" s="885"/>
      <c r="FV205" s="885"/>
      <c r="FW205" s="885"/>
    </row>
    <row r="206" spans="2:179" x14ac:dyDescent="0.25">
      <c r="B206" s="773"/>
      <c r="C206" s="773"/>
      <c r="D206" s="886"/>
      <c r="E206" s="773"/>
      <c r="F206" s="773"/>
      <c r="G206" s="773"/>
      <c r="H206" s="773"/>
      <c r="I206" s="773"/>
      <c r="J206" s="887"/>
      <c r="K206" s="773"/>
      <c r="L206" s="773"/>
      <c r="M206" s="773"/>
      <c r="N206" s="773"/>
      <c r="O206" s="888"/>
      <c r="P206" s="888"/>
      <c r="Q206" s="888"/>
      <c r="R206" s="888"/>
      <c r="S206" s="773"/>
      <c r="T206" s="773"/>
      <c r="U206" s="889"/>
      <c r="V206" s="773"/>
      <c r="W206" s="773"/>
      <c r="X206" s="773"/>
      <c r="Y206" s="885"/>
      <c r="Z206" s="885"/>
      <c r="AA206" s="885"/>
      <c r="AB206" s="885"/>
      <c r="AC206" s="885"/>
      <c r="AD206" s="885"/>
      <c r="AE206" s="885"/>
      <c r="AF206" s="885"/>
      <c r="AG206" s="885"/>
      <c r="AH206" s="885"/>
      <c r="AI206" s="885"/>
      <c r="AJ206" s="885"/>
      <c r="AK206" s="885"/>
      <c r="AL206" s="885"/>
      <c r="AM206" s="885"/>
      <c r="AN206" s="885"/>
      <c r="AO206" s="885"/>
      <c r="AP206" s="885"/>
      <c r="AQ206" s="885"/>
      <c r="AR206" s="885"/>
      <c r="AS206" s="885"/>
      <c r="AT206" s="885"/>
      <c r="AU206" s="885"/>
      <c r="AV206" s="885"/>
      <c r="AW206" s="885"/>
      <c r="AX206" s="885"/>
      <c r="AY206" s="885"/>
      <c r="AZ206" s="885"/>
      <c r="BA206" s="885"/>
      <c r="BB206" s="885"/>
      <c r="BC206" s="885"/>
      <c r="BD206" s="885"/>
      <c r="BE206" s="885"/>
      <c r="BF206" s="885"/>
      <c r="BG206" s="885"/>
      <c r="BH206" s="885"/>
      <c r="BI206" s="885"/>
      <c r="BJ206" s="885"/>
      <c r="BK206" s="885"/>
      <c r="BL206" s="885"/>
      <c r="BM206" s="885"/>
      <c r="BN206" s="885"/>
      <c r="BO206" s="885"/>
      <c r="BP206" s="885"/>
      <c r="BQ206" s="885"/>
      <c r="BR206" s="885"/>
      <c r="BS206" s="885"/>
      <c r="BT206" s="885"/>
      <c r="BU206" s="885"/>
      <c r="BV206" s="885"/>
      <c r="BW206" s="885"/>
      <c r="BX206" s="885"/>
      <c r="BY206" s="885"/>
      <c r="BZ206" s="885"/>
      <c r="CA206" s="885"/>
      <c r="CB206" s="885"/>
      <c r="CC206" s="885"/>
      <c r="CD206" s="885"/>
      <c r="CE206" s="885"/>
      <c r="CF206" s="885"/>
      <c r="CG206" s="885"/>
      <c r="CH206" s="885"/>
      <c r="CI206" s="885"/>
      <c r="CJ206" s="885"/>
      <c r="CK206" s="885"/>
      <c r="CL206" s="885"/>
      <c r="CM206" s="885"/>
      <c r="CN206" s="885"/>
      <c r="CO206" s="885"/>
      <c r="CP206" s="885"/>
      <c r="CQ206" s="885"/>
      <c r="CR206" s="885"/>
      <c r="CS206" s="885"/>
      <c r="CT206" s="885"/>
      <c r="CU206" s="885"/>
      <c r="CV206" s="885"/>
      <c r="CW206" s="885"/>
      <c r="CX206" s="885"/>
      <c r="CY206" s="885"/>
      <c r="CZ206" s="885"/>
      <c r="DA206" s="885"/>
      <c r="DB206" s="885"/>
      <c r="DC206" s="885"/>
      <c r="DD206" s="885"/>
      <c r="DE206" s="885"/>
      <c r="DF206" s="885"/>
      <c r="DG206" s="885"/>
      <c r="DH206" s="885"/>
      <c r="DI206" s="885"/>
      <c r="DJ206" s="885"/>
      <c r="DK206" s="885"/>
      <c r="DL206" s="885"/>
      <c r="DM206" s="885"/>
      <c r="DN206" s="885"/>
      <c r="DO206" s="885"/>
      <c r="DP206" s="885"/>
      <c r="DQ206" s="885"/>
      <c r="DR206" s="885"/>
      <c r="DS206" s="885"/>
      <c r="DT206" s="885"/>
      <c r="DU206" s="885"/>
      <c r="DV206" s="885"/>
      <c r="DW206" s="885"/>
      <c r="DX206" s="885"/>
      <c r="DY206" s="885"/>
      <c r="DZ206" s="885"/>
      <c r="EA206" s="885"/>
      <c r="EB206" s="885"/>
      <c r="EC206" s="885"/>
      <c r="ED206" s="885"/>
      <c r="EE206" s="885"/>
      <c r="EF206" s="885"/>
      <c r="EG206" s="885"/>
      <c r="EH206" s="885"/>
      <c r="EI206" s="885"/>
      <c r="EJ206" s="885"/>
      <c r="EK206" s="885"/>
      <c r="EL206" s="885"/>
      <c r="EM206" s="885"/>
      <c r="EN206" s="885"/>
      <c r="EO206" s="885"/>
      <c r="EP206" s="885"/>
      <c r="EQ206" s="885"/>
      <c r="ER206" s="885"/>
      <c r="ES206" s="885"/>
      <c r="ET206" s="885"/>
      <c r="EU206" s="885"/>
      <c r="EV206" s="885"/>
      <c r="EW206" s="885"/>
      <c r="EX206" s="885"/>
      <c r="EY206" s="885"/>
      <c r="EZ206" s="885"/>
      <c r="FA206" s="885"/>
      <c r="FB206" s="885"/>
      <c r="FC206" s="885"/>
      <c r="FD206" s="885"/>
      <c r="FE206" s="885"/>
      <c r="FF206" s="885"/>
      <c r="FG206" s="885"/>
      <c r="FH206" s="885"/>
      <c r="FI206" s="885"/>
      <c r="FJ206" s="885"/>
      <c r="FK206" s="885"/>
      <c r="FL206" s="885"/>
      <c r="FM206" s="885"/>
      <c r="FN206" s="885"/>
      <c r="FO206" s="885"/>
      <c r="FP206" s="885"/>
      <c r="FQ206" s="885"/>
      <c r="FR206" s="885"/>
      <c r="FS206" s="885"/>
      <c r="FT206" s="885"/>
      <c r="FU206" s="885"/>
      <c r="FV206" s="885"/>
      <c r="FW206" s="885"/>
    </row>
    <row r="207" spans="2:179" x14ac:dyDescent="0.25">
      <c r="B207" s="773"/>
      <c r="C207" s="773"/>
      <c r="D207" s="886"/>
      <c r="E207" s="773"/>
      <c r="F207" s="773"/>
      <c r="G207" s="773"/>
      <c r="H207" s="773"/>
      <c r="I207" s="773"/>
      <c r="J207" s="887"/>
      <c r="K207" s="773"/>
      <c r="L207" s="773"/>
      <c r="M207" s="773"/>
      <c r="N207" s="773"/>
      <c r="O207" s="888"/>
      <c r="P207" s="888"/>
      <c r="Q207" s="888"/>
      <c r="R207" s="888"/>
      <c r="S207" s="773"/>
      <c r="T207" s="773"/>
      <c r="U207" s="889"/>
      <c r="V207" s="773"/>
      <c r="W207" s="773"/>
      <c r="X207" s="773"/>
      <c r="Y207" s="885"/>
      <c r="Z207" s="885"/>
      <c r="AA207" s="885"/>
      <c r="AB207" s="885"/>
      <c r="AC207" s="885"/>
      <c r="AD207" s="885"/>
      <c r="AE207" s="885"/>
      <c r="AF207" s="885"/>
      <c r="AG207" s="885"/>
      <c r="AH207" s="885"/>
      <c r="AI207" s="885"/>
      <c r="AJ207" s="885"/>
      <c r="AK207" s="885"/>
      <c r="AL207" s="885"/>
      <c r="AM207" s="885"/>
      <c r="AN207" s="885"/>
      <c r="AO207" s="885"/>
      <c r="AP207" s="885"/>
      <c r="AQ207" s="885"/>
      <c r="AR207" s="885"/>
      <c r="AS207" s="885"/>
      <c r="AT207" s="885"/>
      <c r="AU207" s="885"/>
      <c r="AV207" s="885"/>
      <c r="AW207" s="885"/>
      <c r="AX207" s="885"/>
      <c r="AY207" s="885"/>
      <c r="AZ207" s="885"/>
      <c r="BA207" s="885"/>
      <c r="BB207" s="885"/>
      <c r="BC207" s="885"/>
      <c r="BD207" s="885"/>
      <c r="BE207" s="885"/>
      <c r="BF207" s="885"/>
      <c r="BG207" s="885"/>
      <c r="BH207" s="885"/>
      <c r="BI207" s="885"/>
      <c r="BJ207" s="885"/>
      <c r="BK207" s="885"/>
      <c r="BL207" s="885"/>
      <c r="BM207" s="885"/>
      <c r="BN207" s="885"/>
      <c r="BO207" s="885"/>
      <c r="BP207" s="885"/>
      <c r="BQ207" s="885"/>
      <c r="BR207" s="885"/>
      <c r="BS207" s="885"/>
      <c r="BT207" s="885"/>
      <c r="BU207" s="885"/>
      <c r="BV207" s="885"/>
      <c r="BW207" s="885"/>
      <c r="BX207" s="885"/>
      <c r="BY207" s="885"/>
      <c r="BZ207" s="885"/>
      <c r="CA207" s="885"/>
      <c r="CB207" s="885"/>
      <c r="CC207" s="885"/>
      <c r="CD207" s="885"/>
      <c r="CE207" s="885"/>
      <c r="CF207" s="885"/>
      <c r="CG207" s="885"/>
      <c r="CH207" s="885"/>
      <c r="CI207" s="885"/>
      <c r="CJ207" s="885"/>
      <c r="CK207" s="885"/>
      <c r="CL207" s="885"/>
      <c r="CM207" s="885"/>
      <c r="CN207" s="885"/>
      <c r="CO207" s="885"/>
      <c r="CP207" s="885"/>
      <c r="CQ207" s="885"/>
      <c r="CR207" s="885"/>
      <c r="CS207" s="885"/>
      <c r="CT207" s="885"/>
      <c r="CU207" s="885"/>
      <c r="CV207" s="885"/>
      <c r="CW207" s="885"/>
      <c r="CX207" s="885"/>
      <c r="CY207" s="885"/>
      <c r="CZ207" s="885"/>
      <c r="DA207" s="885"/>
      <c r="DB207" s="885"/>
      <c r="DC207" s="885"/>
      <c r="DD207" s="885"/>
      <c r="DE207" s="885"/>
      <c r="DF207" s="885"/>
      <c r="DG207" s="885"/>
      <c r="DH207" s="885"/>
      <c r="DI207" s="885"/>
      <c r="DJ207" s="885"/>
      <c r="DK207" s="885"/>
      <c r="DL207" s="885"/>
      <c r="DM207" s="885"/>
      <c r="DN207" s="885"/>
      <c r="DO207" s="885"/>
      <c r="DP207" s="885"/>
      <c r="DQ207" s="885"/>
      <c r="DR207" s="885"/>
      <c r="DS207" s="885"/>
      <c r="DT207" s="885"/>
      <c r="DU207" s="885"/>
      <c r="DV207" s="885"/>
      <c r="DW207" s="885"/>
      <c r="DX207" s="885"/>
      <c r="DY207" s="885"/>
      <c r="DZ207" s="885"/>
      <c r="EA207" s="885"/>
      <c r="EB207" s="885"/>
      <c r="EC207" s="885"/>
      <c r="ED207" s="885"/>
      <c r="EE207" s="885"/>
      <c r="EF207" s="885"/>
      <c r="EG207" s="885"/>
      <c r="EH207" s="885"/>
      <c r="EI207" s="885"/>
      <c r="EJ207" s="885"/>
      <c r="EK207" s="885"/>
      <c r="EL207" s="885"/>
      <c r="EM207" s="885"/>
      <c r="EN207" s="885"/>
      <c r="EO207" s="885"/>
      <c r="EP207" s="885"/>
      <c r="EQ207" s="885"/>
      <c r="ER207" s="885"/>
      <c r="ES207" s="885"/>
      <c r="ET207" s="885"/>
      <c r="EU207" s="885"/>
      <c r="EV207" s="885"/>
      <c r="EW207" s="885"/>
      <c r="EX207" s="885"/>
      <c r="EY207" s="885"/>
      <c r="EZ207" s="885"/>
      <c r="FA207" s="885"/>
      <c r="FB207" s="885"/>
      <c r="FC207" s="885"/>
      <c r="FD207" s="885"/>
      <c r="FE207" s="885"/>
      <c r="FF207" s="885"/>
      <c r="FG207" s="885"/>
      <c r="FH207" s="885"/>
      <c r="FI207" s="885"/>
      <c r="FJ207" s="885"/>
      <c r="FK207" s="885"/>
      <c r="FL207" s="885"/>
      <c r="FM207" s="885"/>
      <c r="FN207" s="885"/>
      <c r="FO207" s="885"/>
      <c r="FP207" s="885"/>
      <c r="FQ207" s="885"/>
      <c r="FR207" s="885"/>
      <c r="FS207" s="885"/>
      <c r="FT207" s="885"/>
      <c r="FU207" s="885"/>
      <c r="FV207" s="885"/>
      <c r="FW207" s="885"/>
    </row>
    <row r="208" spans="2:179" x14ac:dyDescent="0.25">
      <c r="B208" s="773"/>
      <c r="C208" s="773"/>
      <c r="D208" s="886"/>
      <c r="E208" s="773"/>
      <c r="F208" s="773"/>
      <c r="G208" s="773"/>
      <c r="H208" s="773"/>
      <c r="I208" s="773"/>
      <c r="J208" s="887"/>
      <c r="K208" s="773"/>
      <c r="L208" s="773"/>
      <c r="M208" s="773"/>
      <c r="N208" s="773"/>
      <c r="O208" s="888"/>
      <c r="P208" s="888"/>
      <c r="Q208" s="888"/>
      <c r="R208" s="888"/>
      <c r="S208" s="773"/>
      <c r="T208" s="773"/>
      <c r="U208" s="889"/>
      <c r="V208" s="773"/>
      <c r="W208" s="773"/>
      <c r="X208" s="773"/>
      <c r="Y208" s="885"/>
      <c r="Z208" s="885"/>
      <c r="AA208" s="885"/>
      <c r="AB208" s="885"/>
      <c r="AC208" s="885"/>
      <c r="AD208" s="885"/>
      <c r="AE208" s="885"/>
      <c r="AF208" s="885"/>
      <c r="AG208" s="885"/>
      <c r="AH208" s="885"/>
      <c r="AI208" s="885"/>
      <c r="AJ208" s="885"/>
      <c r="AK208" s="885"/>
      <c r="AL208" s="885"/>
      <c r="AM208" s="885"/>
      <c r="AN208" s="885"/>
      <c r="AO208" s="885"/>
      <c r="AP208" s="885"/>
      <c r="AQ208" s="885"/>
      <c r="AR208" s="885"/>
      <c r="AS208" s="885"/>
      <c r="AT208" s="885"/>
      <c r="AU208" s="885"/>
      <c r="AV208" s="885"/>
      <c r="AW208" s="885"/>
      <c r="AX208" s="885"/>
      <c r="AY208" s="885"/>
      <c r="AZ208" s="885"/>
      <c r="BA208" s="885"/>
      <c r="BB208" s="885"/>
      <c r="BC208" s="885"/>
      <c r="BD208" s="885"/>
      <c r="BE208" s="885"/>
      <c r="BF208" s="885"/>
      <c r="BG208" s="885"/>
      <c r="BH208" s="885"/>
      <c r="BI208" s="885"/>
      <c r="BJ208" s="885"/>
      <c r="BK208" s="885"/>
      <c r="BL208" s="885"/>
      <c r="BM208" s="885"/>
      <c r="BN208" s="885"/>
      <c r="BO208" s="885"/>
      <c r="BP208" s="885"/>
      <c r="BQ208" s="885"/>
      <c r="BR208" s="885"/>
      <c r="BS208" s="885"/>
      <c r="BT208" s="885"/>
      <c r="BU208" s="885"/>
      <c r="BV208" s="885"/>
      <c r="BW208" s="885"/>
      <c r="BX208" s="885"/>
      <c r="BY208" s="885"/>
      <c r="BZ208" s="885"/>
      <c r="CA208" s="885"/>
      <c r="CB208" s="885"/>
      <c r="CC208" s="885"/>
      <c r="CD208" s="885"/>
      <c r="CE208" s="885"/>
      <c r="CF208" s="885"/>
      <c r="CG208" s="885"/>
      <c r="CH208" s="885"/>
      <c r="CI208" s="885"/>
      <c r="CJ208" s="885"/>
      <c r="CK208" s="885"/>
      <c r="CL208" s="885"/>
      <c r="CM208" s="885"/>
      <c r="CN208" s="885"/>
      <c r="CO208" s="885"/>
      <c r="CP208" s="885"/>
      <c r="CQ208" s="885"/>
      <c r="CR208" s="885"/>
      <c r="CS208" s="885"/>
      <c r="CT208" s="885"/>
      <c r="CU208" s="885"/>
      <c r="CV208" s="885"/>
      <c r="CW208" s="885"/>
      <c r="CX208" s="885"/>
      <c r="CY208" s="885"/>
      <c r="CZ208" s="885"/>
      <c r="DA208" s="885"/>
      <c r="DB208" s="885"/>
      <c r="DC208" s="885"/>
      <c r="DD208" s="885"/>
      <c r="DE208" s="885"/>
      <c r="DF208" s="885"/>
      <c r="DG208" s="885"/>
      <c r="DH208" s="885"/>
      <c r="DI208" s="885"/>
      <c r="DJ208" s="885"/>
      <c r="DK208" s="885"/>
      <c r="DL208" s="885"/>
      <c r="DM208" s="885"/>
      <c r="DN208" s="885"/>
      <c r="DO208" s="885"/>
      <c r="DP208" s="885"/>
      <c r="DQ208" s="885"/>
      <c r="DR208" s="885"/>
      <c r="DS208" s="885"/>
      <c r="DT208" s="885"/>
      <c r="DU208" s="885"/>
      <c r="DV208" s="885"/>
      <c r="DW208" s="885"/>
      <c r="DX208" s="885"/>
      <c r="DY208" s="885"/>
      <c r="DZ208" s="885"/>
      <c r="EA208" s="885"/>
      <c r="EB208" s="885"/>
      <c r="EC208" s="885"/>
      <c r="ED208" s="885"/>
      <c r="EE208" s="885"/>
      <c r="EF208" s="885"/>
      <c r="EG208" s="885"/>
      <c r="EH208" s="885"/>
      <c r="EI208" s="885"/>
      <c r="EJ208" s="885"/>
      <c r="EK208" s="885"/>
      <c r="EL208" s="885"/>
      <c r="EM208" s="885"/>
      <c r="EN208" s="885"/>
      <c r="EO208" s="885"/>
      <c r="EP208" s="885"/>
      <c r="EQ208" s="885"/>
      <c r="ER208" s="885"/>
      <c r="ES208" s="885"/>
      <c r="ET208" s="885"/>
      <c r="EU208" s="885"/>
      <c r="EV208" s="885"/>
      <c r="EW208" s="885"/>
      <c r="EX208" s="885"/>
      <c r="EY208" s="885"/>
      <c r="EZ208" s="885"/>
      <c r="FA208" s="885"/>
      <c r="FB208" s="885"/>
      <c r="FC208" s="885"/>
      <c r="FD208" s="885"/>
      <c r="FE208" s="885"/>
      <c r="FF208" s="885"/>
      <c r="FG208" s="885"/>
      <c r="FH208" s="885"/>
      <c r="FI208" s="885"/>
      <c r="FJ208" s="885"/>
      <c r="FK208" s="885"/>
      <c r="FL208" s="885"/>
      <c r="FM208" s="885"/>
      <c r="FN208" s="885"/>
      <c r="FO208" s="885"/>
      <c r="FP208" s="885"/>
      <c r="FQ208" s="885"/>
      <c r="FR208" s="885"/>
      <c r="FS208" s="885"/>
      <c r="FT208" s="885"/>
      <c r="FU208" s="885"/>
      <c r="FV208" s="885"/>
      <c r="FW208" s="885"/>
    </row>
    <row r="209" spans="2:179" x14ac:dyDescent="0.25">
      <c r="B209" s="773"/>
      <c r="C209" s="773"/>
      <c r="D209" s="886"/>
      <c r="E209" s="773"/>
      <c r="F209" s="773"/>
      <c r="G209" s="773"/>
      <c r="H209" s="773"/>
      <c r="I209" s="773"/>
      <c r="J209" s="887"/>
      <c r="K209" s="773"/>
      <c r="L209" s="773"/>
      <c r="M209" s="773"/>
      <c r="N209" s="773"/>
      <c r="O209" s="888"/>
      <c r="P209" s="888"/>
      <c r="Q209" s="888"/>
      <c r="R209" s="888"/>
      <c r="S209" s="773"/>
      <c r="T209" s="773"/>
      <c r="U209" s="889"/>
      <c r="V209" s="773"/>
      <c r="W209" s="773"/>
      <c r="X209" s="773"/>
      <c r="Y209" s="885"/>
      <c r="Z209" s="885"/>
      <c r="AA209" s="885"/>
      <c r="AB209" s="885"/>
      <c r="AC209" s="885"/>
      <c r="AD209" s="885"/>
      <c r="AE209" s="885"/>
      <c r="AF209" s="885"/>
      <c r="AG209" s="885"/>
      <c r="AH209" s="885"/>
      <c r="AI209" s="885"/>
      <c r="AJ209" s="885"/>
      <c r="AK209" s="885"/>
      <c r="AL209" s="885"/>
      <c r="AM209" s="885"/>
      <c r="AN209" s="885"/>
      <c r="AO209" s="885"/>
      <c r="AP209" s="885"/>
      <c r="AQ209" s="885"/>
      <c r="AR209" s="885"/>
      <c r="AS209" s="885"/>
      <c r="AT209" s="885"/>
      <c r="AU209" s="885"/>
      <c r="AV209" s="885"/>
      <c r="AW209" s="885"/>
      <c r="AX209" s="885"/>
      <c r="AY209" s="885"/>
      <c r="AZ209" s="885"/>
      <c r="BA209" s="885"/>
      <c r="BB209" s="885"/>
      <c r="BC209" s="885"/>
      <c r="BD209" s="885"/>
      <c r="BE209" s="885"/>
      <c r="BF209" s="885"/>
      <c r="BG209" s="885"/>
      <c r="BH209" s="885"/>
      <c r="BI209" s="885"/>
      <c r="BJ209" s="885"/>
      <c r="BK209" s="885"/>
      <c r="BL209" s="885"/>
      <c r="BM209" s="885"/>
      <c r="BN209" s="885"/>
      <c r="BO209" s="885"/>
      <c r="BP209" s="885"/>
      <c r="BQ209" s="885"/>
      <c r="BR209" s="885"/>
      <c r="BS209" s="885"/>
      <c r="BT209" s="885"/>
      <c r="BU209" s="885"/>
      <c r="BV209" s="885"/>
      <c r="BW209" s="885"/>
      <c r="BX209" s="885"/>
      <c r="BY209" s="885"/>
      <c r="BZ209" s="885"/>
      <c r="CA209" s="885"/>
      <c r="CB209" s="885"/>
      <c r="CC209" s="885"/>
      <c r="CD209" s="885"/>
      <c r="CE209" s="885"/>
      <c r="CF209" s="885"/>
      <c r="CG209" s="885"/>
      <c r="CH209" s="885"/>
      <c r="CI209" s="885"/>
      <c r="CJ209" s="885"/>
      <c r="CK209" s="885"/>
      <c r="CL209" s="885"/>
      <c r="CM209" s="885"/>
      <c r="CN209" s="885"/>
      <c r="CO209" s="885"/>
      <c r="CP209" s="885"/>
      <c r="CQ209" s="885"/>
      <c r="CR209" s="885"/>
      <c r="CS209" s="885"/>
      <c r="CT209" s="885"/>
      <c r="CU209" s="885"/>
      <c r="CV209" s="885"/>
      <c r="CW209" s="885"/>
      <c r="CX209" s="885"/>
      <c r="CY209" s="885"/>
      <c r="CZ209" s="885"/>
      <c r="DA209" s="885"/>
      <c r="DB209" s="885"/>
      <c r="DC209" s="885"/>
      <c r="DD209" s="885"/>
      <c r="DE209" s="885"/>
      <c r="DF209" s="885"/>
      <c r="DG209" s="885"/>
      <c r="DH209" s="885"/>
      <c r="DI209" s="885"/>
      <c r="DJ209" s="885"/>
      <c r="DK209" s="885"/>
      <c r="DL209" s="885"/>
      <c r="DM209" s="885"/>
      <c r="DN209" s="885"/>
      <c r="DO209" s="885"/>
      <c r="DP209" s="885"/>
      <c r="DQ209" s="885"/>
      <c r="DR209" s="885"/>
      <c r="DS209" s="885"/>
      <c r="DT209" s="885"/>
      <c r="DU209" s="885"/>
      <c r="DV209" s="885"/>
      <c r="DW209" s="885"/>
      <c r="DX209" s="885"/>
      <c r="DY209" s="885"/>
      <c r="DZ209" s="885"/>
      <c r="EA209" s="885"/>
      <c r="EB209" s="885"/>
      <c r="EC209" s="885"/>
      <c r="ED209" s="885"/>
      <c r="EE209" s="885"/>
      <c r="EF209" s="885"/>
      <c r="EG209" s="885"/>
      <c r="EH209" s="885"/>
      <c r="EI209" s="885"/>
      <c r="EJ209" s="885"/>
      <c r="EK209" s="885"/>
      <c r="EL209" s="885"/>
      <c r="EM209" s="885"/>
      <c r="EN209" s="885"/>
      <c r="EO209" s="885"/>
      <c r="EP209" s="885"/>
      <c r="EQ209" s="885"/>
      <c r="ER209" s="885"/>
      <c r="ES209" s="885"/>
      <c r="ET209" s="885"/>
      <c r="EU209" s="885"/>
      <c r="EV209" s="885"/>
      <c r="EW209" s="885"/>
      <c r="EX209" s="885"/>
      <c r="EY209" s="885"/>
      <c r="EZ209" s="885"/>
      <c r="FA209" s="885"/>
      <c r="FB209" s="885"/>
      <c r="FC209" s="885"/>
      <c r="FD209" s="885"/>
      <c r="FE209" s="885"/>
      <c r="FF209" s="885"/>
      <c r="FG209" s="885"/>
      <c r="FH209" s="885"/>
      <c r="FI209" s="885"/>
      <c r="FJ209" s="885"/>
      <c r="FK209" s="885"/>
      <c r="FL209" s="885"/>
      <c r="FM209" s="885"/>
      <c r="FN209" s="885"/>
      <c r="FO209" s="885"/>
      <c r="FP209" s="885"/>
      <c r="FQ209" s="885"/>
      <c r="FR209" s="885"/>
      <c r="FS209" s="885"/>
      <c r="FT209" s="885"/>
      <c r="FU209" s="885"/>
      <c r="FV209" s="885"/>
      <c r="FW209" s="885"/>
    </row>
    <row r="210" spans="2:179" x14ac:dyDescent="0.25">
      <c r="B210" s="773"/>
      <c r="C210" s="773"/>
      <c r="D210" s="886"/>
      <c r="E210" s="773"/>
      <c r="F210" s="773"/>
      <c r="G210" s="773"/>
      <c r="H210" s="773"/>
      <c r="I210" s="773"/>
      <c r="J210" s="887"/>
      <c r="K210" s="773"/>
      <c r="L210" s="773"/>
      <c r="M210" s="773"/>
      <c r="N210" s="773"/>
      <c r="O210" s="888"/>
      <c r="P210" s="888"/>
      <c r="Q210" s="888"/>
      <c r="R210" s="888"/>
      <c r="S210" s="773"/>
      <c r="T210" s="773"/>
      <c r="U210" s="889"/>
      <c r="V210" s="773"/>
      <c r="W210" s="773"/>
      <c r="X210" s="773"/>
      <c r="Y210" s="885"/>
      <c r="Z210" s="885"/>
      <c r="AA210" s="885"/>
      <c r="AB210" s="885"/>
      <c r="AC210" s="885"/>
      <c r="AD210" s="885"/>
      <c r="AE210" s="885"/>
      <c r="AF210" s="885"/>
      <c r="AG210" s="885"/>
      <c r="AH210" s="885"/>
      <c r="AI210" s="885"/>
      <c r="AJ210" s="885"/>
      <c r="AK210" s="885"/>
      <c r="AL210" s="885"/>
      <c r="AM210" s="885"/>
      <c r="AN210" s="885"/>
      <c r="AO210" s="885"/>
      <c r="AP210" s="885"/>
      <c r="AQ210" s="885"/>
      <c r="AR210" s="885"/>
      <c r="AS210" s="885"/>
      <c r="AT210" s="885"/>
      <c r="AU210" s="885"/>
      <c r="AV210" s="885"/>
      <c r="AW210" s="885"/>
      <c r="AX210" s="885"/>
      <c r="AY210" s="885"/>
      <c r="AZ210" s="885"/>
      <c r="BA210" s="885"/>
      <c r="BB210" s="885"/>
      <c r="BC210" s="885"/>
      <c r="BD210" s="885"/>
      <c r="BE210" s="885"/>
      <c r="BF210" s="885"/>
      <c r="BG210" s="885"/>
      <c r="BH210" s="885"/>
      <c r="BI210" s="885"/>
      <c r="BJ210" s="885"/>
      <c r="BK210" s="885"/>
      <c r="BL210" s="885"/>
      <c r="BM210" s="885"/>
      <c r="BN210" s="885"/>
      <c r="BO210" s="885"/>
      <c r="BP210" s="885"/>
      <c r="BQ210" s="885"/>
      <c r="BR210" s="885"/>
      <c r="BS210" s="885"/>
      <c r="BT210" s="885"/>
      <c r="BU210" s="885"/>
      <c r="BV210" s="885"/>
      <c r="BW210" s="885"/>
      <c r="BX210" s="885"/>
      <c r="BY210" s="885"/>
      <c r="BZ210" s="885"/>
      <c r="CA210" s="885"/>
      <c r="CB210" s="885"/>
      <c r="CC210" s="885"/>
      <c r="CD210" s="885"/>
      <c r="CE210" s="885"/>
      <c r="CF210" s="885"/>
      <c r="CG210" s="885"/>
      <c r="CH210" s="885"/>
      <c r="CI210" s="885"/>
      <c r="CJ210" s="885"/>
      <c r="CK210" s="885"/>
      <c r="CL210" s="885"/>
      <c r="CM210" s="885"/>
      <c r="CN210" s="885"/>
      <c r="CO210" s="885"/>
      <c r="CP210" s="885"/>
      <c r="CQ210" s="885"/>
      <c r="CR210" s="885"/>
      <c r="CS210" s="885"/>
      <c r="CT210" s="885"/>
      <c r="CU210" s="885"/>
      <c r="CV210" s="885"/>
      <c r="CW210" s="885"/>
      <c r="CX210" s="885"/>
      <c r="CY210" s="885"/>
      <c r="CZ210" s="885"/>
      <c r="DA210" s="885"/>
      <c r="DB210" s="885"/>
      <c r="DC210" s="885"/>
      <c r="DD210" s="885"/>
      <c r="DE210" s="885"/>
      <c r="DF210" s="885"/>
      <c r="DG210" s="885"/>
      <c r="DH210" s="885"/>
      <c r="DI210" s="885"/>
      <c r="DJ210" s="885"/>
      <c r="DK210" s="885"/>
      <c r="DL210" s="885"/>
      <c r="DM210" s="885"/>
      <c r="DN210" s="885"/>
      <c r="DO210" s="885"/>
      <c r="DP210" s="885"/>
      <c r="DQ210" s="885"/>
      <c r="DR210" s="885"/>
      <c r="DS210" s="885"/>
      <c r="DT210" s="885"/>
      <c r="DU210" s="885"/>
      <c r="DV210" s="885"/>
      <c r="DW210" s="885"/>
      <c r="DX210" s="885"/>
      <c r="DY210" s="885"/>
      <c r="DZ210" s="885"/>
      <c r="EA210" s="885"/>
      <c r="EB210" s="885"/>
      <c r="EC210" s="885"/>
      <c r="ED210" s="885"/>
      <c r="EE210" s="885"/>
      <c r="EF210" s="885"/>
      <c r="EG210" s="885"/>
      <c r="EH210" s="885"/>
      <c r="EI210" s="885"/>
      <c r="EJ210" s="885"/>
      <c r="EK210" s="885"/>
      <c r="EL210" s="885"/>
      <c r="EM210" s="885"/>
      <c r="EN210" s="885"/>
      <c r="EO210" s="885"/>
      <c r="EP210" s="885"/>
      <c r="EQ210" s="885"/>
      <c r="ER210" s="885"/>
      <c r="ES210" s="885"/>
      <c r="ET210" s="885"/>
      <c r="EU210" s="885"/>
      <c r="EV210" s="885"/>
      <c r="EW210" s="885"/>
      <c r="EX210" s="885"/>
      <c r="EY210" s="885"/>
      <c r="EZ210" s="885"/>
      <c r="FA210" s="885"/>
      <c r="FB210" s="885"/>
      <c r="FC210" s="885"/>
      <c r="FD210" s="885"/>
      <c r="FE210" s="885"/>
      <c r="FF210" s="885"/>
      <c r="FG210" s="885"/>
      <c r="FH210" s="885"/>
      <c r="FI210" s="885"/>
      <c r="FJ210" s="885"/>
      <c r="FK210" s="885"/>
      <c r="FL210" s="885"/>
      <c r="FM210" s="885"/>
      <c r="FN210" s="885"/>
      <c r="FO210" s="885"/>
      <c r="FP210" s="885"/>
      <c r="FQ210" s="885"/>
      <c r="FR210" s="885"/>
      <c r="FS210" s="885"/>
      <c r="FT210" s="885"/>
      <c r="FU210" s="885"/>
      <c r="FV210" s="885"/>
      <c r="FW210" s="885"/>
    </row>
    <row r="211" spans="2:179" x14ac:dyDescent="0.25">
      <c r="B211" s="773"/>
      <c r="C211" s="773"/>
      <c r="D211" s="886"/>
      <c r="E211" s="773"/>
      <c r="F211" s="773"/>
      <c r="G211" s="773"/>
      <c r="H211" s="773"/>
      <c r="I211" s="773"/>
      <c r="J211" s="887"/>
      <c r="K211" s="773"/>
      <c r="L211" s="773"/>
      <c r="M211" s="773"/>
      <c r="N211" s="773"/>
      <c r="O211" s="888"/>
      <c r="P211" s="888"/>
      <c r="Q211" s="888"/>
      <c r="R211" s="888"/>
      <c r="S211" s="773"/>
      <c r="T211" s="773"/>
      <c r="U211" s="889"/>
      <c r="V211" s="773"/>
      <c r="W211" s="773"/>
      <c r="X211" s="773"/>
      <c r="Y211" s="885"/>
      <c r="Z211" s="885"/>
      <c r="AA211" s="885"/>
      <c r="AB211" s="885"/>
      <c r="AC211" s="885"/>
      <c r="AD211" s="885"/>
      <c r="AE211" s="885"/>
      <c r="AF211" s="885"/>
      <c r="AG211" s="885"/>
      <c r="AH211" s="885"/>
      <c r="AI211" s="885"/>
      <c r="AJ211" s="885"/>
      <c r="AK211" s="885"/>
      <c r="AL211" s="885"/>
      <c r="AM211" s="885"/>
      <c r="AN211" s="885"/>
      <c r="AO211" s="885"/>
      <c r="AP211" s="885"/>
      <c r="AQ211" s="885"/>
      <c r="AR211" s="885"/>
      <c r="AS211" s="885"/>
      <c r="AT211" s="885"/>
      <c r="AU211" s="885"/>
      <c r="AV211" s="885"/>
      <c r="AW211" s="885"/>
      <c r="AX211" s="885"/>
      <c r="AY211" s="885"/>
      <c r="AZ211" s="885"/>
      <c r="BA211" s="885"/>
      <c r="BB211" s="885"/>
      <c r="BC211" s="885"/>
      <c r="BD211" s="885"/>
      <c r="BE211" s="885"/>
      <c r="BF211" s="885"/>
      <c r="BG211" s="885"/>
      <c r="BH211" s="885"/>
      <c r="BI211" s="885"/>
      <c r="BJ211" s="885"/>
      <c r="BK211" s="885"/>
      <c r="BL211" s="885"/>
      <c r="BM211" s="885"/>
      <c r="BN211" s="885"/>
      <c r="BO211" s="885"/>
      <c r="BP211" s="885"/>
      <c r="BQ211" s="885"/>
      <c r="BR211" s="885"/>
      <c r="BS211" s="885"/>
      <c r="BT211" s="885"/>
      <c r="BU211" s="885"/>
      <c r="BV211" s="885"/>
      <c r="BW211" s="885"/>
      <c r="BX211" s="885"/>
      <c r="BY211" s="885"/>
      <c r="BZ211" s="885"/>
      <c r="CA211" s="885"/>
      <c r="CB211" s="885"/>
      <c r="CC211" s="885"/>
      <c r="CD211" s="885"/>
      <c r="CE211" s="885"/>
      <c r="CF211" s="885"/>
      <c r="CG211" s="885"/>
      <c r="CH211" s="885"/>
      <c r="CI211" s="885"/>
      <c r="CJ211" s="885"/>
      <c r="CK211" s="885"/>
      <c r="CL211" s="885"/>
      <c r="CM211" s="885"/>
      <c r="CN211" s="885"/>
      <c r="CO211" s="885"/>
      <c r="CP211" s="885"/>
      <c r="CQ211" s="885"/>
      <c r="CR211" s="885"/>
      <c r="CS211" s="885"/>
      <c r="CT211" s="885"/>
      <c r="CU211" s="885"/>
      <c r="CV211" s="885"/>
      <c r="CW211" s="885"/>
      <c r="CX211" s="885"/>
      <c r="CY211" s="885"/>
      <c r="CZ211" s="885"/>
      <c r="DA211" s="885"/>
      <c r="DB211" s="885"/>
      <c r="DC211" s="885"/>
      <c r="DD211" s="885"/>
      <c r="DE211" s="885"/>
      <c r="DF211" s="885"/>
      <c r="DG211" s="885"/>
      <c r="DH211" s="885"/>
      <c r="DI211" s="885"/>
      <c r="DJ211" s="885"/>
      <c r="DK211" s="885"/>
      <c r="DL211" s="885"/>
      <c r="DM211" s="885"/>
      <c r="DN211" s="885"/>
      <c r="DO211" s="885"/>
      <c r="DP211" s="885"/>
      <c r="DQ211" s="885"/>
      <c r="DR211" s="885"/>
      <c r="DS211" s="885"/>
      <c r="DT211" s="885"/>
      <c r="DU211" s="885"/>
      <c r="DV211" s="885"/>
      <c r="DW211" s="885"/>
      <c r="DX211" s="885"/>
      <c r="DY211" s="885"/>
      <c r="DZ211" s="885"/>
      <c r="EA211" s="885"/>
      <c r="EB211" s="885"/>
      <c r="EC211" s="885"/>
      <c r="ED211" s="885"/>
      <c r="EE211" s="885"/>
      <c r="EF211" s="885"/>
      <c r="EG211" s="885"/>
      <c r="EH211" s="885"/>
      <c r="EI211" s="885"/>
      <c r="EJ211" s="885"/>
      <c r="EK211" s="885"/>
      <c r="EL211" s="885"/>
      <c r="EM211" s="885"/>
      <c r="EN211" s="885"/>
      <c r="EO211" s="885"/>
      <c r="EP211" s="885"/>
      <c r="EQ211" s="885"/>
      <c r="ER211" s="885"/>
      <c r="ES211" s="885"/>
      <c r="ET211" s="885"/>
      <c r="EU211" s="885"/>
      <c r="EV211" s="885"/>
      <c r="EW211" s="885"/>
      <c r="EX211" s="885"/>
      <c r="EY211" s="885"/>
      <c r="EZ211" s="885"/>
      <c r="FA211" s="885"/>
      <c r="FB211" s="885"/>
      <c r="FC211" s="885"/>
      <c r="FD211" s="885"/>
      <c r="FE211" s="885"/>
      <c r="FF211" s="885"/>
      <c r="FG211" s="885"/>
      <c r="FH211" s="885"/>
      <c r="FI211" s="885"/>
      <c r="FJ211" s="885"/>
      <c r="FK211" s="885"/>
      <c r="FL211" s="885"/>
      <c r="FM211" s="885"/>
      <c r="FN211" s="885"/>
      <c r="FO211" s="885"/>
      <c r="FP211" s="885"/>
      <c r="FQ211" s="885"/>
      <c r="FR211" s="885"/>
      <c r="FS211" s="885"/>
      <c r="FT211" s="885"/>
      <c r="FU211" s="885"/>
      <c r="FV211" s="885"/>
      <c r="FW211" s="885"/>
    </row>
    <row r="212" spans="2:179" x14ac:dyDescent="0.25">
      <c r="B212" s="773"/>
      <c r="C212" s="773"/>
      <c r="D212" s="886"/>
      <c r="E212" s="773"/>
      <c r="F212" s="773"/>
      <c r="G212" s="773"/>
      <c r="H212" s="773"/>
      <c r="I212" s="773"/>
      <c r="J212" s="887"/>
      <c r="K212" s="773"/>
      <c r="L212" s="773"/>
      <c r="M212" s="773"/>
      <c r="N212" s="773"/>
      <c r="O212" s="888"/>
      <c r="P212" s="888"/>
      <c r="Q212" s="888"/>
      <c r="R212" s="888"/>
      <c r="S212" s="773"/>
      <c r="T212" s="773"/>
      <c r="U212" s="889"/>
      <c r="V212" s="773"/>
      <c r="W212" s="773"/>
      <c r="X212" s="773"/>
      <c r="Y212" s="885"/>
      <c r="Z212" s="885"/>
      <c r="AA212" s="885"/>
      <c r="AB212" s="885"/>
      <c r="AC212" s="885"/>
      <c r="AD212" s="885"/>
      <c r="AE212" s="885"/>
      <c r="AF212" s="885"/>
      <c r="AG212" s="885"/>
      <c r="AH212" s="885"/>
      <c r="AI212" s="885"/>
      <c r="AJ212" s="885"/>
      <c r="AK212" s="885"/>
      <c r="AL212" s="885"/>
      <c r="AM212" s="885"/>
      <c r="AN212" s="885"/>
      <c r="AO212" s="885"/>
      <c r="AP212" s="885"/>
      <c r="AQ212" s="885"/>
      <c r="AR212" s="885"/>
      <c r="AS212" s="885"/>
      <c r="AT212" s="885"/>
      <c r="AU212" s="885"/>
      <c r="AV212" s="885"/>
      <c r="AW212" s="885"/>
      <c r="AX212" s="885"/>
      <c r="AY212" s="885"/>
      <c r="AZ212" s="885"/>
      <c r="BA212" s="885"/>
      <c r="BB212" s="885"/>
      <c r="BC212" s="885"/>
      <c r="BD212" s="885"/>
      <c r="BE212" s="885"/>
      <c r="BF212" s="885"/>
      <c r="BG212" s="885"/>
      <c r="BH212" s="885"/>
      <c r="BI212" s="885"/>
      <c r="BJ212" s="885"/>
      <c r="BK212" s="885"/>
      <c r="BL212" s="885"/>
      <c r="BM212" s="885"/>
      <c r="BN212" s="885"/>
      <c r="BO212" s="885"/>
      <c r="BP212" s="885"/>
      <c r="BQ212" s="885"/>
      <c r="BR212" s="885"/>
      <c r="BS212" s="885"/>
      <c r="BT212" s="885"/>
      <c r="BU212" s="885"/>
      <c r="BV212" s="885"/>
      <c r="BW212" s="885"/>
      <c r="BX212" s="885"/>
      <c r="BY212" s="885"/>
      <c r="BZ212" s="885"/>
      <c r="CA212" s="885"/>
      <c r="CB212" s="885"/>
      <c r="CC212" s="885"/>
      <c r="CD212" s="885"/>
      <c r="CE212" s="885"/>
      <c r="CF212" s="885"/>
      <c r="CG212" s="885"/>
      <c r="CH212" s="885"/>
      <c r="CI212" s="885"/>
      <c r="CJ212" s="885"/>
      <c r="CK212" s="885"/>
      <c r="CL212" s="885"/>
      <c r="CM212" s="885"/>
      <c r="CN212" s="885"/>
      <c r="CO212" s="885"/>
      <c r="CP212" s="885"/>
      <c r="CQ212" s="885"/>
      <c r="CR212" s="885"/>
      <c r="CS212" s="885"/>
      <c r="CT212" s="885"/>
      <c r="CU212" s="885"/>
      <c r="CV212" s="885"/>
      <c r="CW212" s="885"/>
      <c r="CX212" s="885"/>
      <c r="CY212" s="885"/>
      <c r="CZ212" s="885"/>
      <c r="DA212" s="885"/>
      <c r="DB212" s="885"/>
      <c r="DC212" s="885"/>
      <c r="DD212" s="885"/>
      <c r="DE212" s="885"/>
      <c r="DF212" s="885"/>
      <c r="DG212" s="885"/>
      <c r="DH212" s="885"/>
      <c r="DI212" s="885"/>
      <c r="DJ212" s="885"/>
      <c r="DK212" s="885"/>
      <c r="DL212" s="885"/>
      <c r="DM212" s="885"/>
      <c r="DN212" s="885"/>
      <c r="DO212" s="885"/>
      <c r="DP212" s="885"/>
      <c r="DQ212" s="885"/>
      <c r="DR212" s="885"/>
      <c r="DS212" s="885"/>
      <c r="DT212" s="885"/>
      <c r="DU212" s="885"/>
      <c r="DV212" s="885"/>
      <c r="DW212" s="885"/>
      <c r="DX212" s="885"/>
      <c r="DY212" s="885"/>
      <c r="DZ212" s="885"/>
      <c r="EA212" s="885"/>
      <c r="EB212" s="885"/>
      <c r="EC212" s="885"/>
      <c r="ED212" s="885"/>
      <c r="EE212" s="885"/>
      <c r="EF212" s="885"/>
      <c r="EG212" s="885"/>
      <c r="EH212" s="885"/>
      <c r="EI212" s="885"/>
      <c r="EJ212" s="885"/>
      <c r="EK212" s="885"/>
      <c r="EL212" s="885"/>
      <c r="EM212" s="885"/>
      <c r="EN212" s="885"/>
      <c r="EO212" s="885"/>
      <c r="EP212" s="885"/>
      <c r="EQ212" s="885"/>
      <c r="ER212" s="885"/>
      <c r="ES212" s="885"/>
      <c r="ET212" s="885"/>
      <c r="EU212" s="885"/>
      <c r="EV212" s="885"/>
      <c r="EW212" s="885"/>
      <c r="EX212" s="885"/>
      <c r="EY212" s="885"/>
      <c r="EZ212" s="885"/>
      <c r="FA212" s="885"/>
      <c r="FB212" s="885"/>
      <c r="FC212" s="885"/>
      <c r="FD212" s="885"/>
      <c r="FE212" s="885"/>
      <c r="FF212" s="885"/>
      <c r="FG212" s="885"/>
      <c r="FH212" s="885"/>
      <c r="FI212" s="885"/>
      <c r="FJ212" s="885"/>
      <c r="FK212" s="885"/>
      <c r="FL212" s="885"/>
      <c r="FM212" s="885"/>
      <c r="FN212" s="885"/>
      <c r="FO212" s="885"/>
      <c r="FP212" s="885"/>
      <c r="FQ212" s="885"/>
      <c r="FR212" s="885"/>
      <c r="FS212" s="885"/>
      <c r="FT212" s="885"/>
      <c r="FU212" s="885"/>
      <c r="FV212" s="885"/>
      <c r="FW212" s="885"/>
    </row>
    <row r="213" spans="2:179" x14ac:dyDescent="0.25">
      <c r="B213" s="773"/>
      <c r="C213" s="773"/>
      <c r="D213" s="886"/>
      <c r="E213" s="773"/>
      <c r="F213" s="773"/>
      <c r="G213" s="773"/>
      <c r="H213" s="773"/>
      <c r="I213" s="773"/>
      <c r="J213" s="887"/>
      <c r="K213" s="773"/>
      <c r="L213" s="773"/>
      <c r="M213" s="773"/>
      <c r="N213" s="773"/>
      <c r="O213" s="888"/>
      <c r="P213" s="888"/>
      <c r="Q213" s="888"/>
      <c r="R213" s="888"/>
      <c r="S213" s="773"/>
      <c r="T213" s="773"/>
      <c r="U213" s="889"/>
      <c r="V213" s="773"/>
      <c r="W213" s="773"/>
      <c r="X213" s="773"/>
      <c r="Y213" s="885"/>
      <c r="Z213" s="885"/>
      <c r="AA213" s="885"/>
      <c r="AB213" s="885"/>
      <c r="AC213" s="885"/>
      <c r="AD213" s="885"/>
      <c r="AE213" s="885"/>
      <c r="AF213" s="885"/>
      <c r="AG213" s="885"/>
      <c r="AH213" s="885"/>
      <c r="AI213" s="885"/>
      <c r="AJ213" s="885"/>
      <c r="AK213" s="885"/>
      <c r="AL213" s="885"/>
      <c r="AM213" s="885"/>
      <c r="AN213" s="885"/>
      <c r="AO213" s="885"/>
      <c r="AP213" s="885"/>
      <c r="AQ213" s="885"/>
      <c r="AR213" s="885"/>
      <c r="AS213" s="885"/>
      <c r="AT213" s="885"/>
      <c r="AU213" s="885"/>
      <c r="AV213" s="885"/>
      <c r="AW213" s="885"/>
      <c r="AX213" s="885"/>
      <c r="AY213" s="885"/>
      <c r="AZ213" s="885"/>
      <c r="BA213" s="885"/>
      <c r="BB213" s="885"/>
      <c r="BC213" s="885"/>
      <c r="BD213" s="885"/>
      <c r="BE213" s="885"/>
      <c r="BF213" s="885"/>
      <c r="BG213" s="885"/>
      <c r="BH213" s="885"/>
      <c r="BI213" s="885"/>
      <c r="BJ213" s="885"/>
      <c r="BK213" s="885"/>
      <c r="BL213" s="885"/>
      <c r="BM213" s="885"/>
      <c r="BN213" s="885"/>
      <c r="BO213" s="885"/>
      <c r="BP213" s="885"/>
      <c r="BQ213" s="885"/>
      <c r="BR213" s="885"/>
      <c r="BS213" s="885"/>
      <c r="BT213" s="885"/>
      <c r="BU213" s="885"/>
      <c r="BV213" s="885"/>
      <c r="BW213" s="885"/>
      <c r="BX213" s="885"/>
      <c r="BY213" s="885"/>
      <c r="BZ213" s="885"/>
      <c r="CA213" s="885"/>
      <c r="CB213" s="885"/>
      <c r="CC213" s="885"/>
      <c r="CD213" s="885"/>
      <c r="CE213" s="885"/>
      <c r="CF213" s="885"/>
      <c r="CG213" s="885"/>
      <c r="CH213" s="885"/>
      <c r="CI213" s="885"/>
      <c r="CJ213" s="885"/>
      <c r="CK213" s="885"/>
      <c r="CL213" s="885"/>
      <c r="CM213" s="885"/>
      <c r="CN213" s="885"/>
      <c r="CO213" s="885"/>
      <c r="CP213" s="885"/>
      <c r="CQ213" s="885"/>
      <c r="CR213" s="885"/>
      <c r="CS213" s="885"/>
      <c r="CT213" s="885"/>
      <c r="CU213" s="885"/>
      <c r="CV213" s="885"/>
      <c r="CW213" s="885"/>
      <c r="CX213" s="885"/>
      <c r="CY213" s="885"/>
      <c r="CZ213" s="885"/>
      <c r="DA213" s="885"/>
      <c r="DB213" s="885"/>
      <c r="DC213" s="885"/>
      <c r="DD213" s="885"/>
      <c r="DE213" s="885"/>
      <c r="DF213" s="885"/>
      <c r="DG213" s="885"/>
      <c r="DH213" s="885"/>
      <c r="DI213" s="885"/>
      <c r="DJ213" s="885"/>
      <c r="DK213" s="885"/>
      <c r="DL213" s="885"/>
      <c r="DM213" s="885"/>
      <c r="DN213" s="885"/>
      <c r="DO213" s="885"/>
      <c r="DP213" s="885"/>
      <c r="DQ213" s="885"/>
      <c r="DR213" s="885"/>
      <c r="DS213" s="885"/>
      <c r="DT213" s="885"/>
      <c r="DU213" s="885"/>
      <c r="DV213" s="885"/>
      <c r="DW213" s="885"/>
      <c r="DX213" s="885"/>
      <c r="DY213" s="885"/>
      <c r="DZ213" s="885"/>
      <c r="EA213" s="885"/>
      <c r="EB213" s="885"/>
      <c r="EC213" s="885"/>
      <c r="ED213" s="885"/>
      <c r="EE213" s="885"/>
      <c r="EF213" s="885"/>
      <c r="EG213" s="885"/>
      <c r="EH213" s="885"/>
      <c r="EI213" s="885"/>
      <c r="EJ213" s="885"/>
      <c r="EK213" s="885"/>
      <c r="EL213" s="885"/>
      <c r="EM213" s="885"/>
      <c r="EN213" s="885"/>
      <c r="EO213" s="885"/>
      <c r="EP213" s="885"/>
      <c r="EQ213" s="885"/>
      <c r="ER213" s="885"/>
      <c r="ES213" s="885"/>
      <c r="ET213" s="885"/>
      <c r="EU213" s="885"/>
      <c r="EV213" s="885"/>
      <c r="EW213" s="885"/>
      <c r="EX213" s="885"/>
      <c r="EY213" s="885"/>
      <c r="EZ213" s="885"/>
      <c r="FA213" s="885"/>
      <c r="FB213" s="885"/>
      <c r="FC213" s="885"/>
      <c r="FD213" s="885"/>
      <c r="FE213" s="885"/>
      <c r="FF213" s="885"/>
      <c r="FG213" s="885"/>
      <c r="FH213" s="885"/>
      <c r="FI213" s="885"/>
      <c r="FJ213" s="885"/>
      <c r="FK213" s="885"/>
      <c r="FL213" s="885"/>
      <c r="FM213" s="885"/>
      <c r="FN213" s="885"/>
      <c r="FO213" s="885"/>
      <c r="FP213" s="885"/>
      <c r="FQ213" s="885"/>
      <c r="FR213" s="885"/>
      <c r="FS213" s="885"/>
      <c r="FT213" s="885"/>
      <c r="FU213" s="885"/>
      <c r="FV213" s="885"/>
      <c r="FW213" s="885"/>
    </row>
    <row r="214" spans="2:179" x14ac:dyDescent="0.25">
      <c r="B214" s="773"/>
      <c r="C214" s="773"/>
      <c r="D214" s="886"/>
      <c r="E214" s="773"/>
      <c r="F214" s="773"/>
      <c r="G214" s="773"/>
      <c r="H214" s="773"/>
      <c r="I214" s="773"/>
      <c r="J214" s="887"/>
      <c r="K214" s="773"/>
      <c r="L214" s="773"/>
      <c r="M214" s="773"/>
      <c r="N214" s="773"/>
      <c r="O214" s="888"/>
      <c r="P214" s="888"/>
      <c r="Q214" s="888"/>
      <c r="R214" s="888"/>
      <c r="S214" s="773"/>
      <c r="T214" s="773"/>
      <c r="U214" s="889"/>
      <c r="V214" s="773"/>
      <c r="W214" s="773"/>
      <c r="X214" s="773"/>
      <c r="Y214" s="885"/>
      <c r="Z214" s="885"/>
      <c r="AA214" s="885"/>
      <c r="AB214" s="885"/>
      <c r="AC214" s="885"/>
      <c r="AD214" s="885"/>
      <c r="AE214" s="885"/>
      <c r="AF214" s="885"/>
      <c r="AG214" s="885"/>
      <c r="AH214" s="885"/>
      <c r="AI214" s="885"/>
      <c r="AJ214" s="885"/>
      <c r="AK214" s="885"/>
      <c r="AL214" s="885"/>
      <c r="AM214" s="885"/>
      <c r="AN214" s="885"/>
      <c r="AO214" s="885"/>
      <c r="AP214" s="885"/>
      <c r="AQ214" s="885"/>
      <c r="AR214" s="885"/>
      <c r="AS214" s="885"/>
      <c r="AT214" s="885"/>
      <c r="AU214" s="885"/>
      <c r="AV214" s="885"/>
      <c r="AW214" s="885"/>
      <c r="AX214" s="885"/>
      <c r="AY214" s="885"/>
      <c r="AZ214" s="885"/>
      <c r="BA214" s="885"/>
      <c r="BB214" s="885"/>
      <c r="BC214" s="885"/>
      <c r="BD214" s="885"/>
      <c r="BE214" s="885"/>
      <c r="BF214" s="885"/>
      <c r="BG214" s="885"/>
      <c r="BH214" s="885"/>
      <c r="BI214" s="885"/>
      <c r="BJ214" s="885"/>
      <c r="BK214" s="885"/>
      <c r="BL214" s="885"/>
      <c r="BM214" s="885"/>
      <c r="BN214" s="885"/>
      <c r="BO214" s="885"/>
      <c r="BP214" s="885"/>
      <c r="BQ214" s="885"/>
      <c r="BR214" s="885"/>
      <c r="BS214" s="885"/>
      <c r="BT214" s="885"/>
      <c r="BU214" s="885"/>
      <c r="BV214" s="885"/>
      <c r="BW214" s="885"/>
      <c r="BX214" s="885"/>
      <c r="BY214" s="885"/>
      <c r="BZ214" s="885"/>
      <c r="CA214" s="885"/>
      <c r="CB214" s="885"/>
      <c r="CC214" s="885"/>
      <c r="CD214" s="885"/>
      <c r="CE214" s="885"/>
      <c r="CF214" s="885"/>
      <c r="CG214" s="885"/>
      <c r="CH214" s="885"/>
      <c r="CI214" s="885"/>
      <c r="CJ214" s="885"/>
      <c r="CK214" s="885"/>
      <c r="CL214" s="885"/>
      <c r="CM214" s="885"/>
      <c r="CN214" s="885"/>
      <c r="CO214" s="885"/>
      <c r="CP214" s="885"/>
      <c r="CQ214" s="885"/>
      <c r="CR214" s="885"/>
      <c r="CS214" s="885"/>
      <c r="CT214" s="885"/>
      <c r="CU214" s="885"/>
      <c r="CV214" s="885"/>
      <c r="CW214" s="885"/>
      <c r="CX214" s="885"/>
      <c r="CY214" s="885"/>
      <c r="CZ214" s="885"/>
      <c r="DA214" s="885"/>
      <c r="DB214" s="885"/>
      <c r="DC214" s="885"/>
      <c r="DD214" s="885"/>
      <c r="DE214" s="885"/>
      <c r="DF214" s="885"/>
      <c r="DG214" s="885"/>
      <c r="DH214" s="885"/>
      <c r="DI214" s="885"/>
      <c r="DJ214" s="885"/>
      <c r="DK214" s="885"/>
      <c r="DL214" s="885"/>
      <c r="DM214" s="885"/>
      <c r="DN214" s="885"/>
      <c r="DO214" s="885"/>
      <c r="DP214" s="885"/>
      <c r="DQ214" s="885"/>
      <c r="DR214" s="885"/>
      <c r="DS214" s="885"/>
      <c r="DT214" s="885"/>
      <c r="DU214" s="885"/>
      <c r="DV214" s="885"/>
      <c r="DW214" s="885"/>
      <c r="DX214" s="885"/>
      <c r="DY214" s="885"/>
      <c r="DZ214" s="885"/>
      <c r="EA214" s="885"/>
      <c r="EB214" s="885"/>
      <c r="EC214" s="885"/>
      <c r="ED214" s="885"/>
      <c r="EE214" s="885"/>
      <c r="EF214" s="885"/>
      <c r="EG214" s="885"/>
      <c r="EH214" s="885"/>
      <c r="EI214" s="885"/>
      <c r="EJ214" s="885"/>
      <c r="EK214" s="885"/>
      <c r="EL214" s="885"/>
      <c r="EM214" s="885"/>
      <c r="EN214" s="885"/>
      <c r="EO214" s="885"/>
      <c r="EP214" s="885"/>
      <c r="EQ214" s="885"/>
      <c r="ER214" s="885"/>
      <c r="ES214" s="885"/>
      <c r="ET214" s="885"/>
      <c r="EU214" s="885"/>
      <c r="EV214" s="885"/>
      <c r="EW214" s="885"/>
      <c r="EX214" s="885"/>
      <c r="EY214" s="885"/>
      <c r="EZ214" s="885"/>
      <c r="FA214" s="885"/>
      <c r="FB214" s="885"/>
      <c r="FC214" s="885"/>
      <c r="FD214" s="885"/>
      <c r="FE214" s="885"/>
      <c r="FF214" s="885"/>
      <c r="FG214" s="885"/>
      <c r="FH214" s="885"/>
      <c r="FI214" s="885"/>
      <c r="FJ214" s="885"/>
      <c r="FK214" s="885"/>
      <c r="FL214" s="885"/>
      <c r="FM214" s="885"/>
      <c r="FN214" s="885"/>
      <c r="FO214" s="885"/>
      <c r="FP214" s="885"/>
      <c r="FQ214" s="885"/>
      <c r="FR214" s="885"/>
      <c r="FS214" s="885"/>
      <c r="FT214" s="885"/>
      <c r="FU214" s="885"/>
      <c r="FV214" s="885"/>
      <c r="FW214" s="885"/>
    </row>
    <row r="215" spans="2:179" x14ac:dyDescent="0.25">
      <c r="B215" s="773"/>
      <c r="C215" s="773"/>
      <c r="D215" s="886"/>
      <c r="E215" s="773"/>
      <c r="F215" s="773"/>
      <c r="G215" s="773"/>
      <c r="H215" s="773"/>
      <c r="I215" s="773"/>
      <c r="J215" s="887"/>
      <c r="K215" s="773"/>
      <c r="L215" s="773"/>
      <c r="M215" s="773"/>
      <c r="N215" s="773"/>
      <c r="O215" s="888"/>
      <c r="P215" s="888"/>
      <c r="Q215" s="888"/>
      <c r="R215" s="888"/>
      <c r="S215" s="773"/>
      <c r="T215" s="773"/>
      <c r="U215" s="889"/>
      <c r="V215" s="773"/>
      <c r="W215" s="773"/>
      <c r="X215" s="773"/>
      <c r="Y215" s="885"/>
      <c r="Z215" s="885"/>
      <c r="AA215" s="885"/>
      <c r="AB215" s="885"/>
      <c r="AC215" s="885"/>
      <c r="AD215" s="885"/>
      <c r="AE215" s="885"/>
      <c r="AF215" s="885"/>
      <c r="AG215" s="885"/>
      <c r="AH215" s="885"/>
      <c r="AI215" s="885"/>
      <c r="AJ215" s="885"/>
      <c r="AK215" s="885"/>
      <c r="AL215" s="885"/>
      <c r="AM215" s="885"/>
      <c r="AN215" s="885"/>
      <c r="AO215" s="885"/>
      <c r="AP215" s="885"/>
      <c r="AQ215" s="885"/>
      <c r="AR215" s="885"/>
      <c r="AS215" s="885"/>
      <c r="AT215" s="885"/>
      <c r="AU215" s="885"/>
      <c r="AV215" s="885"/>
      <c r="AW215" s="885"/>
      <c r="AX215" s="885"/>
      <c r="AY215" s="885"/>
      <c r="AZ215" s="885"/>
      <c r="BA215" s="885"/>
      <c r="BB215" s="885"/>
      <c r="BC215" s="885"/>
      <c r="BD215" s="885"/>
      <c r="BE215" s="885"/>
      <c r="BF215" s="885"/>
      <c r="BG215" s="885"/>
      <c r="BH215" s="885"/>
      <c r="BI215" s="885"/>
      <c r="BJ215" s="885"/>
      <c r="BK215" s="885"/>
      <c r="BL215" s="885"/>
      <c r="BM215" s="885"/>
      <c r="BN215" s="885"/>
      <c r="BO215" s="885"/>
      <c r="BP215" s="885"/>
      <c r="BQ215" s="885"/>
      <c r="BR215" s="885"/>
      <c r="BS215" s="885"/>
      <c r="BT215" s="885"/>
      <c r="BU215" s="885"/>
      <c r="BV215" s="885"/>
      <c r="BW215" s="885"/>
      <c r="BX215" s="885"/>
      <c r="BY215" s="885"/>
      <c r="BZ215" s="885"/>
      <c r="CA215" s="885"/>
      <c r="CB215" s="885"/>
      <c r="CC215" s="885"/>
      <c r="CD215" s="885"/>
      <c r="CE215" s="885"/>
      <c r="CF215" s="885"/>
      <c r="CG215" s="885"/>
      <c r="CH215" s="885"/>
      <c r="CI215" s="885"/>
      <c r="CJ215" s="885"/>
      <c r="CK215" s="885"/>
      <c r="CL215" s="885"/>
      <c r="CM215" s="885"/>
      <c r="CN215" s="885"/>
      <c r="CO215" s="885"/>
      <c r="CP215" s="885"/>
      <c r="CQ215" s="885"/>
      <c r="CR215" s="885"/>
      <c r="CS215" s="885"/>
      <c r="CT215" s="885"/>
      <c r="CU215" s="885"/>
      <c r="CV215" s="885"/>
      <c r="CW215" s="885"/>
      <c r="CX215" s="885"/>
      <c r="CY215" s="885"/>
      <c r="CZ215" s="885"/>
      <c r="DA215" s="885"/>
      <c r="DB215" s="885"/>
      <c r="DC215" s="885"/>
      <c r="DD215" s="885"/>
      <c r="DE215" s="885"/>
      <c r="DF215" s="885"/>
      <c r="DG215" s="885"/>
      <c r="DH215" s="885"/>
      <c r="DI215" s="885"/>
      <c r="DJ215" s="885"/>
      <c r="DK215" s="885"/>
      <c r="DL215" s="885"/>
      <c r="DM215" s="885"/>
      <c r="DN215" s="885"/>
      <c r="DO215" s="885"/>
      <c r="DP215" s="885"/>
      <c r="DQ215" s="885"/>
      <c r="DR215" s="885"/>
      <c r="DS215" s="885"/>
      <c r="DT215" s="885"/>
      <c r="DU215" s="885"/>
      <c r="DV215" s="885"/>
      <c r="DW215" s="885"/>
      <c r="DX215" s="885"/>
      <c r="DY215" s="885"/>
      <c r="DZ215" s="885"/>
      <c r="EA215" s="885"/>
      <c r="EB215" s="885"/>
      <c r="EC215" s="885"/>
      <c r="ED215" s="885"/>
      <c r="EE215" s="885"/>
      <c r="EF215" s="885"/>
      <c r="EG215" s="885"/>
      <c r="EH215" s="885"/>
      <c r="EI215" s="885"/>
      <c r="EJ215" s="885"/>
      <c r="EK215" s="885"/>
      <c r="EL215" s="885"/>
      <c r="EM215" s="885"/>
      <c r="EN215" s="885"/>
      <c r="EO215" s="885"/>
      <c r="EP215" s="885"/>
      <c r="EQ215" s="885"/>
      <c r="ER215" s="885"/>
      <c r="ES215" s="885"/>
      <c r="ET215" s="885"/>
      <c r="EU215" s="885"/>
      <c r="EV215" s="885"/>
      <c r="EW215" s="885"/>
      <c r="EX215" s="885"/>
      <c r="EY215" s="885"/>
      <c r="EZ215" s="885"/>
      <c r="FA215" s="885"/>
      <c r="FB215" s="885"/>
      <c r="FC215" s="885"/>
      <c r="FD215" s="885"/>
      <c r="FE215" s="885"/>
      <c r="FF215" s="885"/>
      <c r="FG215" s="885"/>
      <c r="FH215" s="885"/>
      <c r="FI215" s="885"/>
      <c r="FJ215" s="885"/>
      <c r="FK215" s="885"/>
      <c r="FL215" s="885"/>
      <c r="FM215" s="885"/>
      <c r="FN215" s="885"/>
      <c r="FO215" s="885"/>
      <c r="FP215" s="885"/>
      <c r="FQ215" s="885"/>
      <c r="FR215" s="885"/>
      <c r="FS215" s="885"/>
      <c r="FT215" s="885"/>
      <c r="FU215" s="885"/>
      <c r="FV215" s="885"/>
      <c r="FW215" s="885"/>
    </row>
    <row r="216" spans="2:179" x14ac:dyDescent="0.25">
      <c r="B216" s="773"/>
      <c r="C216" s="773"/>
      <c r="D216" s="886"/>
      <c r="E216" s="773"/>
      <c r="F216" s="773"/>
      <c r="G216" s="773"/>
      <c r="H216" s="773"/>
      <c r="I216" s="773"/>
      <c r="J216" s="887"/>
      <c r="K216" s="773"/>
      <c r="L216" s="773"/>
      <c r="M216" s="773"/>
      <c r="N216" s="773"/>
      <c r="O216" s="888"/>
      <c r="P216" s="888"/>
      <c r="Q216" s="888"/>
      <c r="R216" s="888"/>
      <c r="S216" s="773"/>
      <c r="T216" s="773"/>
      <c r="U216" s="889"/>
      <c r="V216" s="773"/>
      <c r="W216" s="773"/>
      <c r="X216" s="773"/>
      <c r="Y216" s="885"/>
      <c r="Z216" s="885"/>
      <c r="AA216" s="885"/>
      <c r="AB216" s="885"/>
      <c r="AC216" s="885"/>
      <c r="AD216" s="885"/>
      <c r="AE216" s="885"/>
      <c r="AF216" s="885"/>
      <c r="AG216" s="885"/>
      <c r="AH216" s="885"/>
      <c r="AI216" s="885"/>
      <c r="AJ216" s="885"/>
      <c r="AK216" s="885"/>
      <c r="AL216" s="885"/>
      <c r="AM216" s="885"/>
      <c r="AN216" s="885"/>
      <c r="AO216" s="885"/>
      <c r="AP216" s="885"/>
      <c r="AQ216" s="885"/>
      <c r="AR216" s="885"/>
      <c r="AS216" s="885"/>
      <c r="AT216" s="885"/>
      <c r="AU216" s="885"/>
      <c r="AV216" s="885"/>
      <c r="AW216" s="885"/>
      <c r="AX216" s="885"/>
      <c r="AY216" s="885"/>
      <c r="AZ216" s="885"/>
      <c r="BA216" s="885"/>
      <c r="BB216" s="885"/>
      <c r="BC216" s="885"/>
      <c r="BD216" s="885"/>
      <c r="BE216" s="885"/>
      <c r="BF216" s="885"/>
      <c r="BG216" s="885"/>
      <c r="BH216" s="885"/>
      <c r="BI216" s="885"/>
      <c r="BJ216" s="885"/>
      <c r="BK216" s="885"/>
      <c r="BL216" s="885"/>
      <c r="BM216" s="885"/>
      <c r="BN216" s="885"/>
      <c r="BO216" s="885"/>
      <c r="BP216" s="885"/>
      <c r="BQ216" s="885"/>
      <c r="BR216" s="885"/>
      <c r="BS216" s="885"/>
      <c r="BT216" s="885"/>
      <c r="BU216" s="885"/>
      <c r="BV216" s="885"/>
      <c r="BW216" s="885"/>
      <c r="BX216" s="885"/>
      <c r="BY216" s="885"/>
      <c r="BZ216" s="885"/>
      <c r="CA216" s="885"/>
      <c r="CB216" s="885"/>
      <c r="CC216" s="885"/>
      <c r="CD216" s="885"/>
      <c r="CE216" s="885"/>
      <c r="CF216" s="885"/>
      <c r="CG216" s="885"/>
      <c r="CH216" s="885"/>
      <c r="CI216" s="885"/>
      <c r="CJ216" s="885"/>
      <c r="CK216" s="885"/>
      <c r="CL216" s="885"/>
      <c r="CM216" s="885"/>
      <c r="CN216" s="885"/>
      <c r="CO216" s="885"/>
      <c r="CP216" s="885"/>
      <c r="CQ216" s="885"/>
      <c r="CR216" s="885"/>
      <c r="CS216" s="885"/>
      <c r="CT216" s="885"/>
      <c r="CU216" s="885"/>
      <c r="CV216" s="885"/>
      <c r="CW216" s="885"/>
      <c r="CX216" s="885"/>
      <c r="CY216" s="885"/>
      <c r="CZ216" s="885"/>
      <c r="DA216" s="885"/>
      <c r="DB216" s="885"/>
      <c r="DC216" s="885"/>
      <c r="DD216" s="885"/>
      <c r="DE216" s="885"/>
      <c r="DF216" s="885"/>
      <c r="DG216" s="885"/>
      <c r="DH216" s="885"/>
      <c r="DI216" s="885"/>
      <c r="DJ216" s="885"/>
      <c r="DK216" s="885"/>
      <c r="DL216" s="885"/>
      <c r="DM216" s="885"/>
      <c r="DN216" s="885"/>
      <c r="DO216" s="885"/>
      <c r="DP216" s="885"/>
      <c r="DQ216" s="885"/>
      <c r="DR216" s="885"/>
      <c r="DS216" s="885"/>
      <c r="DT216" s="885"/>
      <c r="DU216" s="885"/>
      <c r="DV216" s="885"/>
      <c r="DW216" s="885"/>
      <c r="DX216" s="885"/>
      <c r="DY216" s="885"/>
      <c r="DZ216" s="885"/>
      <c r="EA216" s="885"/>
      <c r="EB216" s="885"/>
      <c r="EC216" s="885"/>
      <c r="ED216" s="885"/>
      <c r="EE216" s="885"/>
      <c r="EF216" s="885"/>
      <c r="EG216" s="885"/>
      <c r="EH216" s="885"/>
      <c r="EI216" s="885"/>
      <c r="EJ216" s="885"/>
      <c r="EK216" s="885"/>
      <c r="EL216" s="885"/>
      <c r="EM216" s="885"/>
      <c r="EN216" s="885"/>
      <c r="EO216" s="885"/>
      <c r="EP216" s="885"/>
      <c r="EQ216" s="885"/>
      <c r="ER216" s="885"/>
      <c r="ES216" s="885"/>
      <c r="ET216" s="885"/>
      <c r="EU216" s="885"/>
      <c r="EV216" s="885"/>
      <c r="EW216" s="885"/>
      <c r="EX216" s="885"/>
      <c r="EY216" s="885"/>
      <c r="EZ216" s="885"/>
      <c r="FA216" s="885"/>
      <c r="FB216" s="885"/>
      <c r="FC216" s="885"/>
      <c r="FD216" s="885"/>
      <c r="FE216" s="885"/>
      <c r="FF216" s="885"/>
      <c r="FG216" s="885"/>
      <c r="FH216" s="885"/>
      <c r="FI216" s="885"/>
      <c r="FJ216" s="885"/>
      <c r="FK216" s="885"/>
      <c r="FL216" s="885"/>
      <c r="FM216" s="885"/>
      <c r="FN216" s="885"/>
      <c r="FO216" s="885"/>
      <c r="FP216" s="885"/>
      <c r="FQ216" s="885"/>
      <c r="FR216" s="885"/>
      <c r="FS216" s="885"/>
      <c r="FT216" s="885"/>
      <c r="FU216" s="885"/>
      <c r="FV216" s="885"/>
      <c r="FW216" s="885"/>
    </row>
    <row r="217" spans="2:179" x14ac:dyDescent="0.25">
      <c r="B217" s="773"/>
      <c r="C217" s="773"/>
      <c r="D217" s="886"/>
      <c r="E217" s="773"/>
      <c r="F217" s="773"/>
      <c r="G217" s="773"/>
      <c r="H217" s="773"/>
      <c r="I217" s="773"/>
      <c r="J217" s="887"/>
      <c r="K217" s="773"/>
      <c r="L217" s="773"/>
      <c r="M217" s="773"/>
      <c r="N217" s="773"/>
      <c r="O217" s="888"/>
      <c r="P217" s="888"/>
      <c r="Q217" s="888"/>
      <c r="R217" s="888"/>
      <c r="S217" s="773"/>
      <c r="T217" s="773"/>
      <c r="U217" s="889"/>
      <c r="V217" s="773"/>
      <c r="W217" s="773"/>
      <c r="X217" s="773"/>
      <c r="Y217" s="885"/>
      <c r="Z217" s="885"/>
      <c r="AA217" s="885"/>
      <c r="AB217" s="885"/>
      <c r="AC217" s="885"/>
      <c r="AD217" s="885"/>
      <c r="AE217" s="885"/>
      <c r="AF217" s="885"/>
      <c r="AG217" s="885"/>
      <c r="AH217" s="885"/>
      <c r="AI217" s="885"/>
      <c r="AJ217" s="885"/>
      <c r="AK217" s="885"/>
      <c r="AL217" s="885"/>
      <c r="AM217" s="885"/>
      <c r="AN217" s="885"/>
      <c r="AO217" s="885"/>
      <c r="AP217" s="885"/>
      <c r="AQ217" s="885"/>
      <c r="AR217" s="885"/>
      <c r="AS217" s="885"/>
      <c r="AT217" s="885"/>
      <c r="AU217" s="885"/>
      <c r="AV217" s="885"/>
      <c r="AW217" s="885"/>
      <c r="AX217" s="885"/>
      <c r="AY217" s="885"/>
      <c r="AZ217" s="885"/>
      <c r="BA217" s="885"/>
      <c r="BB217" s="885"/>
      <c r="BC217" s="885"/>
      <c r="BD217" s="885"/>
      <c r="BE217" s="885"/>
      <c r="BF217" s="885"/>
      <c r="BG217" s="885"/>
      <c r="BH217" s="885"/>
      <c r="BI217" s="885"/>
      <c r="BJ217" s="885"/>
      <c r="BK217" s="885"/>
      <c r="BL217" s="885"/>
      <c r="BM217" s="885"/>
      <c r="BN217" s="885"/>
      <c r="BO217" s="885"/>
      <c r="BP217" s="885"/>
      <c r="BQ217" s="885"/>
      <c r="BR217" s="885"/>
      <c r="BS217" s="885"/>
      <c r="BT217" s="885"/>
      <c r="BU217" s="885"/>
      <c r="BV217" s="885"/>
      <c r="BW217" s="885"/>
      <c r="BX217" s="885"/>
      <c r="BY217" s="885"/>
      <c r="BZ217" s="885"/>
      <c r="CA217" s="885"/>
      <c r="CB217" s="885"/>
      <c r="CC217" s="885"/>
      <c r="CD217" s="885"/>
      <c r="CE217" s="885"/>
      <c r="CF217" s="885"/>
      <c r="CG217" s="885"/>
      <c r="CH217" s="885"/>
      <c r="CI217" s="885"/>
      <c r="CJ217" s="885"/>
      <c r="CK217" s="885"/>
      <c r="CL217" s="885"/>
      <c r="CM217" s="885"/>
      <c r="CN217" s="885"/>
      <c r="CO217" s="885"/>
      <c r="CP217" s="885"/>
      <c r="CQ217" s="885"/>
      <c r="CR217" s="885"/>
      <c r="CS217" s="885"/>
      <c r="CT217" s="885"/>
      <c r="CU217" s="885"/>
      <c r="CV217" s="885"/>
      <c r="CW217" s="885"/>
      <c r="CX217" s="885"/>
      <c r="CY217" s="885"/>
      <c r="CZ217" s="885"/>
      <c r="DA217" s="885"/>
      <c r="DB217" s="885"/>
      <c r="DC217" s="885"/>
      <c r="DD217" s="885"/>
      <c r="DE217" s="885"/>
      <c r="DF217" s="885"/>
      <c r="DG217" s="885"/>
      <c r="DH217" s="885"/>
      <c r="DI217" s="885"/>
      <c r="DJ217" s="885"/>
      <c r="DK217" s="885"/>
      <c r="DL217" s="885"/>
      <c r="DM217" s="885"/>
      <c r="DN217" s="885"/>
      <c r="DO217" s="885"/>
      <c r="DP217" s="885"/>
      <c r="DQ217" s="885"/>
      <c r="DR217" s="885"/>
      <c r="DS217" s="885"/>
      <c r="DT217" s="885"/>
      <c r="DU217" s="885"/>
      <c r="DV217" s="885"/>
      <c r="DW217" s="885"/>
      <c r="DX217" s="885"/>
      <c r="DY217" s="885"/>
      <c r="DZ217" s="885"/>
      <c r="EA217" s="885"/>
      <c r="EB217" s="885"/>
      <c r="EC217" s="885"/>
      <c r="ED217" s="885"/>
      <c r="EE217" s="885"/>
      <c r="EF217" s="885"/>
      <c r="EG217" s="885"/>
      <c r="EH217" s="885"/>
      <c r="EI217" s="885"/>
      <c r="EJ217" s="885"/>
      <c r="EK217" s="885"/>
      <c r="EL217" s="885"/>
      <c r="EM217" s="885"/>
      <c r="EN217" s="885"/>
      <c r="EO217" s="885"/>
      <c r="EP217" s="885"/>
      <c r="EQ217" s="885"/>
      <c r="ER217" s="885"/>
      <c r="ES217" s="885"/>
      <c r="ET217" s="885"/>
      <c r="EU217" s="885"/>
      <c r="EV217" s="885"/>
      <c r="EW217" s="885"/>
      <c r="EX217" s="885"/>
      <c r="EY217" s="885"/>
      <c r="EZ217" s="885"/>
      <c r="FA217" s="885"/>
      <c r="FB217" s="885"/>
      <c r="FC217" s="885"/>
      <c r="FD217" s="885"/>
      <c r="FE217" s="885"/>
      <c r="FF217" s="885"/>
      <c r="FG217" s="885"/>
      <c r="FH217" s="885"/>
      <c r="FI217" s="885"/>
      <c r="FJ217" s="885"/>
      <c r="FK217" s="885"/>
      <c r="FL217" s="885"/>
      <c r="FM217" s="885"/>
      <c r="FN217" s="885"/>
      <c r="FO217" s="885"/>
      <c r="FP217" s="885"/>
      <c r="FQ217" s="885"/>
      <c r="FR217" s="885"/>
      <c r="FS217" s="885"/>
      <c r="FT217" s="885"/>
      <c r="FU217" s="885"/>
      <c r="FV217" s="885"/>
      <c r="FW217" s="885"/>
    </row>
    <row r="218" spans="2:179" x14ac:dyDescent="0.25">
      <c r="B218" s="773"/>
      <c r="C218" s="773"/>
      <c r="D218" s="886"/>
      <c r="E218" s="773"/>
      <c r="F218" s="773"/>
      <c r="G218" s="773"/>
      <c r="H218" s="773"/>
      <c r="I218" s="773"/>
      <c r="J218" s="887"/>
      <c r="K218" s="773"/>
      <c r="L218" s="773"/>
      <c r="M218" s="773"/>
      <c r="N218" s="773"/>
      <c r="O218" s="888"/>
      <c r="P218" s="888"/>
      <c r="Q218" s="888"/>
      <c r="R218" s="888"/>
      <c r="S218" s="773"/>
      <c r="T218" s="773"/>
      <c r="U218" s="889"/>
      <c r="V218" s="773"/>
      <c r="W218" s="773"/>
      <c r="X218" s="773"/>
      <c r="Y218" s="885"/>
      <c r="Z218" s="885"/>
      <c r="AA218" s="885"/>
      <c r="AB218" s="885"/>
      <c r="AC218" s="885"/>
      <c r="AD218" s="885"/>
      <c r="AE218" s="885"/>
      <c r="AF218" s="885"/>
      <c r="AG218" s="885"/>
      <c r="AH218" s="885"/>
      <c r="AI218" s="885"/>
      <c r="AJ218" s="885"/>
      <c r="AK218" s="885"/>
      <c r="AL218" s="885"/>
      <c r="AM218" s="885"/>
      <c r="AN218" s="885"/>
      <c r="AO218" s="885"/>
      <c r="AP218" s="885"/>
      <c r="AQ218" s="885"/>
      <c r="AR218" s="885"/>
      <c r="AS218" s="885"/>
      <c r="AT218" s="885"/>
      <c r="AU218" s="885"/>
      <c r="AV218" s="885"/>
      <c r="AW218" s="885"/>
      <c r="AX218" s="885"/>
      <c r="AY218" s="885"/>
      <c r="AZ218" s="885"/>
      <c r="BA218" s="885"/>
      <c r="BB218" s="885"/>
      <c r="BC218" s="885"/>
      <c r="BD218" s="885"/>
      <c r="BE218" s="885"/>
      <c r="BF218" s="885"/>
      <c r="BG218" s="885"/>
      <c r="BH218" s="885"/>
      <c r="BI218" s="885"/>
      <c r="BJ218" s="885"/>
      <c r="BK218" s="885"/>
      <c r="BL218" s="885"/>
      <c r="BM218" s="885"/>
      <c r="BN218" s="885"/>
      <c r="BO218" s="885"/>
      <c r="BP218" s="885"/>
      <c r="BQ218" s="885"/>
      <c r="BR218" s="885"/>
      <c r="BS218" s="885"/>
      <c r="BT218" s="885"/>
      <c r="BU218" s="885"/>
      <c r="BV218" s="885"/>
      <c r="BW218" s="885"/>
      <c r="BX218" s="885"/>
      <c r="BY218" s="885"/>
      <c r="BZ218" s="885"/>
      <c r="CA218" s="885"/>
      <c r="CB218" s="885"/>
      <c r="CC218" s="885"/>
      <c r="CD218" s="885"/>
      <c r="CE218" s="885"/>
      <c r="CF218" s="885"/>
      <c r="CG218" s="885"/>
      <c r="CH218" s="885"/>
      <c r="CI218" s="885"/>
      <c r="CJ218" s="885"/>
      <c r="CK218" s="885"/>
      <c r="CL218" s="885"/>
      <c r="CM218" s="885"/>
      <c r="CN218" s="885"/>
      <c r="CO218" s="885"/>
      <c r="CP218" s="885"/>
      <c r="CQ218" s="885"/>
      <c r="CR218" s="885"/>
      <c r="CS218" s="885"/>
      <c r="CT218" s="885"/>
      <c r="CU218" s="885"/>
      <c r="CV218" s="885"/>
      <c r="CW218" s="885"/>
      <c r="CX218" s="885"/>
      <c r="CY218" s="885"/>
      <c r="CZ218" s="885"/>
      <c r="DA218" s="885"/>
      <c r="DB218" s="885"/>
      <c r="DC218" s="885"/>
      <c r="DD218" s="885"/>
      <c r="DE218" s="885"/>
      <c r="DF218" s="885"/>
      <c r="DG218" s="885"/>
      <c r="DH218" s="885"/>
      <c r="DI218" s="885"/>
      <c r="DJ218" s="885"/>
      <c r="DK218" s="885"/>
      <c r="DL218" s="885"/>
      <c r="DM218" s="885"/>
      <c r="DN218" s="885"/>
      <c r="DO218" s="885"/>
      <c r="DP218" s="885"/>
      <c r="DQ218" s="885"/>
      <c r="DR218" s="885"/>
      <c r="DS218" s="885"/>
      <c r="DT218" s="885"/>
      <c r="DU218" s="885"/>
      <c r="DV218" s="885"/>
      <c r="DW218" s="885"/>
      <c r="DX218" s="885"/>
      <c r="DY218" s="885"/>
      <c r="DZ218" s="885"/>
      <c r="EA218" s="885"/>
      <c r="EB218" s="885"/>
      <c r="EC218" s="885"/>
      <c r="ED218" s="885"/>
      <c r="EE218" s="885"/>
      <c r="EF218" s="885"/>
      <c r="EG218" s="885"/>
      <c r="EH218" s="885"/>
      <c r="EI218" s="885"/>
      <c r="EJ218" s="885"/>
      <c r="EK218" s="885"/>
      <c r="EL218" s="885"/>
      <c r="EM218" s="885"/>
      <c r="EN218" s="885"/>
      <c r="EO218" s="885"/>
      <c r="EP218" s="885"/>
      <c r="EQ218" s="885"/>
      <c r="ER218" s="885"/>
      <c r="ES218" s="885"/>
      <c r="ET218" s="885"/>
      <c r="EU218" s="885"/>
      <c r="EV218" s="885"/>
      <c r="EW218" s="885"/>
      <c r="EX218" s="885"/>
      <c r="EY218" s="885"/>
      <c r="EZ218" s="885"/>
      <c r="FA218" s="885"/>
      <c r="FB218" s="885"/>
      <c r="FC218" s="885"/>
      <c r="FD218" s="885"/>
      <c r="FE218" s="885"/>
      <c r="FF218" s="885"/>
      <c r="FG218" s="885"/>
      <c r="FH218" s="885"/>
      <c r="FI218" s="885"/>
      <c r="FJ218" s="885"/>
      <c r="FK218" s="885"/>
      <c r="FL218" s="885"/>
      <c r="FM218" s="885"/>
      <c r="FN218" s="885"/>
      <c r="FO218" s="885"/>
      <c r="FP218" s="885"/>
      <c r="FQ218" s="885"/>
      <c r="FR218" s="885"/>
      <c r="FS218" s="885"/>
      <c r="FT218" s="885"/>
      <c r="FU218" s="885"/>
      <c r="FV218" s="885"/>
      <c r="FW218" s="885"/>
    </row>
    <row r="219" spans="2:179" x14ac:dyDescent="0.25">
      <c r="B219" s="773"/>
      <c r="C219" s="773"/>
      <c r="D219" s="886"/>
      <c r="E219" s="773"/>
      <c r="F219" s="773"/>
      <c r="G219" s="773"/>
      <c r="H219" s="773"/>
      <c r="I219" s="773"/>
      <c r="J219" s="887"/>
      <c r="K219" s="773"/>
      <c r="L219" s="773"/>
      <c r="M219" s="773"/>
      <c r="N219" s="773"/>
      <c r="O219" s="888"/>
      <c r="P219" s="888"/>
      <c r="Q219" s="888"/>
      <c r="R219" s="888"/>
      <c r="S219" s="773"/>
      <c r="T219" s="773"/>
      <c r="U219" s="889"/>
      <c r="V219" s="773"/>
      <c r="W219" s="773"/>
      <c r="X219" s="773"/>
      <c r="Y219" s="885"/>
      <c r="Z219" s="885"/>
      <c r="AA219" s="885"/>
      <c r="AB219" s="885"/>
      <c r="AC219" s="885"/>
      <c r="AD219" s="885"/>
      <c r="AE219" s="885"/>
      <c r="AF219" s="885"/>
      <c r="AG219" s="885"/>
      <c r="AH219" s="885"/>
      <c r="AI219" s="885"/>
      <c r="AJ219" s="885"/>
      <c r="AK219" s="885"/>
      <c r="AL219" s="885"/>
      <c r="AM219" s="885"/>
      <c r="AN219" s="885"/>
      <c r="AO219" s="885"/>
      <c r="AP219" s="885"/>
      <c r="AQ219" s="885"/>
      <c r="AR219" s="885"/>
      <c r="AS219" s="885"/>
      <c r="AT219" s="885"/>
      <c r="AU219" s="885"/>
      <c r="AV219" s="885"/>
      <c r="AW219" s="885"/>
      <c r="AX219" s="885"/>
      <c r="AY219" s="885"/>
      <c r="AZ219" s="885"/>
      <c r="BA219" s="885"/>
      <c r="BB219" s="885"/>
      <c r="BC219" s="885"/>
      <c r="BD219" s="885"/>
      <c r="BE219" s="885"/>
      <c r="BF219" s="885"/>
      <c r="BG219" s="885"/>
      <c r="BH219" s="885"/>
      <c r="BI219" s="885"/>
      <c r="BJ219" s="885"/>
      <c r="BK219" s="885"/>
      <c r="BL219" s="885"/>
      <c r="BM219" s="885"/>
      <c r="BN219" s="885"/>
      <c r="BO219" s="885"/>
      <c r="BP219" s="885"/>
      <c r="BQ219" s="885"/>
      <c r="BR219" s="885"/>
      <c r="BS219" s="885"/>
      <c r="BT219" s="885"/>
      <c r="BU219" s="885"/>
      <c r="BV219" s="885"/>
      <c r="BW219" s="885"/>
      <c r="BX219" s="885"/>
      <c r="BY219" s="885"/>
      <c r="BZ219" s="885"/>
      <c r="CA219" s="885"/>
      <c r="CB219" s="885"/>
      <c r="CC219" s="885"/>
      <c r="CD219" s="885"/>
      <c r="CE219" s="885"/>
      <c r="CF219" s="885"/>
      <c r="CG219" s="885"/>
      <c r="CH219" s="885"/>
      <c r="CI219" s="885"/>
      <c r="CJ219" s="885"/>
      <c r="CK219" s="885"/>
      <c r="CL219" s="885"/>
      <c r="CM219" s="885"/>
      <c r="CN219" s="885"/>
      <c r="CO219" s="885"/>
      <c r="CP219" s="885"/>
      <c r="CQ219" s="885"/>
      <c r="CR219" s="885"/>
      <c r="CS219" s="885"/>
      <c r="CT219" s="885"/>
      <c r="CU219" s="885"/>
      <c r="CV219" s="885"/>
      <c r="CW219" s="885"/>
      <c r="CX219" s="885"/>
      <c r="CY219" s="885"/>
      <c r="CZ219" s="885"/>
      <c r="DA219" s="885"/>
      <c r="DB219" s="885"/>
      <c r="DC219" s="885"/>
      <c r="DD219" s="885"/>
      <c r="DE219" s="885"/>
      <c r="DF219" s="885"/>
      <c r="DG219" s="885"/>
      <c r="DH219" s="885"/>
      <c r="DI219" s="885"/>
      <c r="DJ219" s="885"/>
      <c r="DK219" s="885"/>
      <c r="DL219" s="885"/>
      <c r="DM219" s="885"/>
      <c r="DN219" s="885"/>
      <c r="DO219" s="885"/>
      <c r="DP219" s="885"/>
      <c r="DQ219" s="885"/>
      <c r="DR219" s="885"/>
      <c r="DS219" s="885"/>
      <c r="DT219" s="885"/>
      <c r="DU219" s="885"/>
      <c r="DV219" s="885"/>
      <c r="DW219" s="885"/>
      <c r="DX219" s="885"/>
      <c r="DY219" s="885"/>
      <c r="DZ219" s="885"/>
      <c r="EA219" s="885"/>
      <c r="EB219" s="885"/>
      <c r="EC219" s="885"/>
      <c r="ED219" s="885"/>
      <c r="EE219" s="885"/>
      <c r="EF219" s="885"/>
      <c r="EG219" s="885"/>
      <c r="EH219" s="885"/>
      <c r="EI219" s="885"/>
      <c r="EJ219" s="885"/>
      <c r="EK219" s="885"/>
      <c r="EL219" s="885"/>
      <c r="EM219" s="885"/>
      <c r="EN219" s="885"/>
      <c r="EO219" s="885"/>
      <c r="EP219" s="885"/>
      <c r="EQ219" s="885"/>
      <c r="ER219" s="885"/>
      <c r="ES219" s="885"/>
      <c r="ET219" s="885"/>
      <c r="EU219" s="885"/>
      <c r="EV219" s="885"/>
      <c r="EW219" s="885"/>
      <c r="EX219" s="885"/>
      <c r="EY219" s="885"/>
      <c r="EZ219" s="885"/>
      <c r="FA219" s="885"/>
      <c r="FB219" s="885"/>
      <c r="FC219" s="885"/>
      <c r="FD219" s="885"/>
      <c r="FE219" s="885"/>
      <c r="FF219" s="885"/>
      <c r="FG219" s="885"/>
      <c r="FH219" s="885"/>
      <c r="FI219" s="885"/>
      <c r="FJ219" s="885"/>
      <c r="FK219" s="885"/>
      <c r="FL219" s="885"/>
      <c r="FM219" s="885"/>
      <c r="FN219" s="885"/>
      <c r="FO219" s="885"/>
      <c r="FP219" s="885"/>
      <c r="FQ219" s="885"/>
      <c r="FR219" s="885"/>
      <c r="FS219" s="885"/>
      <c r="FT219" s="885"/>
      <c r="FU219" s="885"/>
      <c r="FV219" s="885"/>
      <c r="FW219" s="885"/>
    </row>
    <row r="220" spans="2:179" x14ac:dyDescent="0.25">
      <c r="B220" s="773"/>
      <c r="C220" s="773"/>
      <c r="D220" s="886"/>
      <c r="E220" s="773"/>
      <c r="F220" s="773"/>
      <c r="G220" s="773"/>
      <c r="H220" s="773"/>
      <c r="I220" s="773"/>
      <c r="J220" s="887"/>
      <c r="K220" s="773"/>
      <c r="L220" s="773"/>
      <c r="M220" s="773"/>
      <c r="N220" s="773"/>
      <c r="O220" s="888"/>
      <c r="P220" s="888"/>
      <c r="Q220" s="888"/>
      <c r="R220" s="888"/>
      <c r="S220" s="773"/>
      <c r="T220" s="773"/>
      <c r="U220" s="889"/>
      <c r="V220" s="773"/>
      <c r="W220" s="773"/>
      <c r="X220" s="773"/>
      <c r="Y220" s="885"/>
      <c r="Z220" s="885"/>
      <c r="AA220" s="885"/>
      <c r="AB220" s="885"/>
      <c r="AC220" s="885"/>
      <c r="AD220" s="885"/>
      <c r="AE220" s="885"/>
      <c r="AF220" s="885"/>
      <c r="AG220" s="885"/>
      <c r="AH220" s="885"/>
      <c r="AI220" s="885"/>
      <c r="AJ220" s="885"/>
      <c r="AK220" s="885"/>
      <c r="AL220" s="885"/>
      <c r="AM220" s="885"/>
      <c r="AN220" s="885"/>
      <c r="AO220" s="885"/>
      <c r="AP220" s="885"/>
      <c r="AQ220" s="885"/>
      <c r="AR220" s="885"/>
      <c r="AS220" s="885"/>
      <c r="AT220" s="885"/>
      <c r="AU220" s="885"/>
      <c r="AV220" s="885"/>
      <c r="AW220" s="885"/>
      <c r="AX220" s="885"/>
      <c r="AY220" s="885"/>
      <c r="AZ220" s="885"/>
      <c r="BA220" s="885"/>
      <c r="BB220" s="885"/>
      <c r="BC220" s="885"/>
      <c r="BD220" s="885"/>
      <c r="BE220" s="885"/>
      <c r="BF220" s="885"/>
      <c r="BG220" s="885"/>
      <c r="BH220" s="885"/>
      <c r="BI220" s="885"/>
      <c r="BJ220" s="885"/>
      <c r="BK220" s="885"/>
      <c r="BL220" s="885"/>
      <c r="BM220" s="885"/>
      <c r="BN220" s="885"/>
      <c r="BO220" s="885"/>
      <c r="BP220" s="885"/>
      <c r="BQ220" s="885"/>
      <c r="BR220" s="885"/>
      <c r="BS220" s="885"/>
      <c r="BT220" s="885"/>
      <c r="BU220" s="885"/>
      <c r="BV220" s="885"/>
      <c r="BW220" s="885"/>
      <c r="BX220" s="885"/>
      <c r="BY220" s="885"/>
      <c r="BZ220" s="885"/>
      <c r="CA220" s="885"/>
      <c r="CB220" s="885"/>
      <c r="CC220" s="885"/>
      <c r="CD220" s="885"/>
      <c r="CE220" s="885"/>
      <c r="CF220" s="885"/>
      <c r="CG220" s="885"/>
      <c r="CH220" s="885"/>
      <c r="CI220" s="885"/>
      <c r="CJ220" s="885"/>
      <c r="CK220" s="885"/>
      <c r="CL220" s="885"/>
      <c r="CM220" s="885"/>
      <c r="CN220" s="885"/>
      <c r="CO220" s="885"/>
      <c r="CP220" s="885"/>
      <c r="CQ220" s="885"/>
      <c r="CR220" s="885"/>
      <c r="CS220" s="885"/>
      <c r="CT220" s="885"/>
      <c r="CU220" s="885"/>
      <c r="CV220" s="885"/>
      <c r="CW220" s="885"/>
      <c r="CX220" s="885"/>
      <c r="CY220" s="885"/>
      <c r="CZ220" s="885"/>
      <c r="DA220" s="885"/>
      <c r="DB220" s="885"/>
      <c r="DC220" s="885"/>
      <c r="DD220" s="885"/>
      <c r="DE220" s="885"/>
      <c r="DF220" s="885"/>
      <c r="DG220" s="885"/>
      <c r="DH220" s="885"/>
      <c r="DI220" s="885"/>
      <c r="DJ220" s="885"/>
      <c r="DK220" s="885"/>
      <c r="DL220" s="885"/>
      <c r="DM220" s="885"/>
      <c r="DN220" s="885"/>
      <c r="DO220" s="885"/>
      <c r="DP220" s="885"/>
      <c r="DQ220" s="885"/>
      <c r="DR220" s="885"/>
      <c r="DS220" s="885"/>
      <c r="DT220" s="885"/>
      <c r="DU220" s="885"/>
      <c r="DV220" s="885"/>
      <c r="DW220" s="885"/>
      <c r="DX220" s="885"/>
      <c r="DY220" s="885"/>
      <c r="DZ220" s="885"/>
      <c r="EA220" s="885"/>
      <c r="EB220" s="885"/>
      <c r="EC220" s="885"/>
      <c r="ED220" s="885"/>
      <c r="EE220" s="885"/>
      <c r="EF220" s="885"/>
      <c r="EG220" s="885"/>
      <c r="EH220" s="885"/>
      <c r="EI220" s="885"/>
      <c r="EJ220" s="885"/>
      <c r="EK220" s="885"/>
      <c r="EL220" s="885"/>
      <c r="EM220" s="885"/>
      <c r="EN220" s="885"/>
      <c r="EO220" s="885"/>
      <c r="EP220" s="885"/>
      <c r="EQ220" s="885"/>
      <c r="ER220" s="885"/>
      <c r="ES220" s="885"/>
      <c r="ET220" s="885"/>
      <c r="EU220" s="885"/>
      <c r="EV220" s="885"/>
      <c r="EW220" s="885"/>
      <c r="EX220" s="885"/>
      <c r="EY220" s="885"/>
      <c r="EZ220" s="885"/>
      <c r="FA220" s="885"/>
      <c r="FB220" s="885"/>
      <c r="FC220" s="885"/>
      <c r="FD220" s="885"/>
      <c r="FE220" s="885"/>
      <c r="FF220" s="885"/>
      <c r="FG220" s="885"/>
      <c r="FH220" s="885"/>
      <c r="FI220" s="885"/>
      <c r="FJ220" s="885"/>
      <c r="FK220" s="885"/>
      <c r="FL220" s="885"/>
      <c r="FM220" s="885"/>
      <c r="FN220" s="885"/>
      <c r="FO220" s="885"/>
      <c r="FP220" s="885"/>
      <c r="FQ220" s="885"/>
      <c r="FR220" s="885"/>
      <c r="FS220" s="885"/>
      <c r="FT220" s="885"/>
      <c r="FU220" s="885"/>
      <c r="FV220" s="885"/>
      <c r="FW220" s="885"/>
    </row>
    <row r="221" spans="2:179" x14ac:dyDescent="0.25">
      <c r="B221" s="773"/>
      <c r="C221" s="773"/>
      <c r="D221" s="886"/>
      <c r="E221" s="773"/>
      <c r="F221" s="773"/>
      <c r="G221" s="773"/>
      <c r="H221" s="773"/>
      <c r="I221" s="773"/>
      <c r="J221" s="887"/>
      <c r="K221" s="773"/>
      <c r="L221" s="773"/>
      <c r="M221" s="773"/>
      <c r="N221" s="773"/>
      <c r="O221" s="888"/>
      <c r="P221" s="888"/>
      <c r="Q221" s="888"/>
      <c r="R221" s="888"/>
      <c r="S221" s="773"/>
      <c r="T221" s="773"/>
      <c r="U221" s="889"/>
      <c r="V221" s="773"/>
      <c r="W221" s="773"/>
      <c r="X221" s="773"/>
      <c r="Y221" s="885"/>
      <c r="Z221" s="885"/>
      <c r="AA221" s="885"/>
      <c r="AB221" s="885"/>
      <c r="AC221" s="885"/>
      <c r="AD221" s="885"/>
      <c r="AE221" s="885"/>
      <c r="AF221" s="885"/>
      <c r="AG221" s="885"/>
      <c r="AH221" s="885"/>
      <c r="AI221" s="885"/>
      <c r="AJ221" s="885"/>
      <c r="AK221" s="885"/>
      <c r="AL221" s="885"/>
      <c r="AM221" s="885"/>
      <c r="AN221" s="885"/>
      <c r="AO221" s="885"/>
      <c r="AP221" s="885"/>
      <c r="AQ221" s="885"/>
      <c r="AR221" s="885"/>
      <c r="AS221" s="885"/>
      <c r="AT221" s="885"/>
      <c r="AU221" s="885"/>
      <c r="AV221" s="885"/>
      <c r="AW221" s="885"/>
      <c r="AX221" s="885"/>
      <c r="AY221" s="885"/>
      <c r="AZ221" s="885"/>
      <c r="BA221" s="885"/>
      <c r="BB221" s="885"/>
      <c r="BC221" s="885"/>
      <c r="BD221" s="885"/>
      <c r="BE221" s="885"/>
      <c r="BF221" s="885"/>
      <c r="BG221" s="885"/>
      <c r="BH221" s="885"/>
      <c r="BI221" s="885"/>
      <c r="BJ221" s="885"/>
      <c r="BK221" s="885"/>
      <c r="BL221" s="885"/>
      <c r="BM221" s="885"/>
      <c r="BN221" s="885"/>
      <c r="BO221" s="885"/>
      <c r="BP221" s="885"/>
      <c r="BQ221" s="885"/>
      <c r="BR221" s="885"/>
      <c r="BS221" s="885"/>
      <c r="BT221" s="885"/>
      <c r="BU221" s="885"/>
      <c r="BV221" s="885"/>
      <c r="BW221" s="885"/>
      <c r="BX221" s="885"/>
      <c r="BY221" s="885"/>
      <c r="BZ221" s="885"/>
      <c r="CA221" s="885"/>
      <c r="CB221" s="885"/>
      <c r="CC221" s="885"/>
      <c r="CD221" s="885"/>
      <c r="CE221" s="885"/>
      <c r="CF221" s="885"/>
      <c r="CG221" s="885"/>
      <c r="CH221" s="885"/>
      <c r="CI221" s="885"/>
      <c r="CJ221" s="885"/>
      <c r="CK221" s="885"/>
      <c r="CL221" s="885"/>
      <c r="CM221" s="885"/>
      <c r="CN221" s="885"/>
      <c r="CO221" s="885"/>
      <c r="CP221" s="885"/>
      <c r="CQ221" s="885"/>
      <c r="CR221" s="885"/>
      <c r="CS221" s="885"/>
      <c r="CT221" s="885"/>
      <c r="CU221" s="885"/>
      <c r="CV221" s="885"/>
      <c r="CW221" s="885"/>
      <c r="CX221" s="885"/>
      <c r="CY221" s="885"/>
      <c r="CZ221" s="885"/>
      <c r="DA221" s="885"/>
      <c r="DB221" s="885"/>
      <c r="DC221" s="885"/>
      <c r="DD221" s="885"/>
      <c r="DE221" s="885"/>
      <c r="DF221" s="885"/>
      <c r="DG221" s="885"/>
      <c r="DH221" s="885"/>
      <c r="DI221" s="885"/>
      <c r="DJ221" s="885"/>
      <c r="DK221" s="885"/>
      <c r="DL221" s="885"/>
      <c r="DM221" s="885"/>
      <c r="DN221" s="885"/>
      <c r="DO221" s="885"/>
      <c r="DP221" s="885"/>
      <c r="DQ221" s="885"/>
      <c r="DR221" s="885"/>
      <c r="DS221" s="885"/>
      <c r="DT221" s="885"/>
      <c r="DU221" s="885"/>
      <c r="DV221" s="885"/>
      <c r="DW221" s="885"/>
      <c r="DX221" s="885"/>
      <c r="DY221" s="885"/>
      <c r="DZ221" s="885"/>
      <c r="EA221" s="885"/>
      <c r="EB221" s="885"/>
      <c r="EC221" s="885"/>
      <c r="ED221" s="885"/>
      <c r="EE221" s="885"/>
      <c r="EF221" s="885"/>
      <c r="EG221" s="885"/>
      <c r="EH221" s="885"/>
      <c r="EI221" s="885"/>
      <c r="EJ221" s="885"/>
      <c r="EK221" s="885"/>
      <c r="EL221" s="885"/>
      <c r="EM221" s="885"/>
      <c r="EN221" s="885"/>
      <c r="EO221" s="885"/>
      <c r="EP221" s="885"/>
      <c r="EQ221" s="885"/>
      <c r="ER221" s="885"/>
      <c r="ES221" s="885"/>
      <c r="ET221" s="885"/>
      <c r="EU221" s="885"/>
      <c r="EV221" s="885"/>
      <c r="EW221" s="885"/>
      <c r="EX221" s="885"/>
      <c r="EY221" s="885"/>
      <c r="EZ221" s="885"/>
      <c r="FA221" s="885"/>
      <c r="FB221" s="885"/>
      <c r="FC221" s="885"/>
      <c r="FD221" s="885"/>
      <c r="FE221" s="885"/>
      <c r="FF221" s="885"/>
      <c r="FG221" s="885"/>
      <c r="FH221" s="885"/>
      <c r="FI221" s="885"/>
      <c r="FJ221" s="885"/>
      <c r="FK221" s="885"/>
      <c r="FL221" s="885"/>
      <c r="FM221" s="885"/>
      <c r="FN221" s="885"/>
      <c r="FO221" s="885"/>
      <c r="FP221" s="885"/>
      <c r="FQ221" s="885"/>
      <c r="FR221" s="885"/>
      <c r="FS221" s="885"/>
      <c r="FT221" s="885"/>
      <c r="FU221" s="885"/>
      <c r="FV221" s="885"/>
      <c r="FW221" s="885"/>
    </row>
    <row r="222" spans="2:179" x14ac:dyDescent="0.25">
      <c r="B222" s="773"/>
      <c r="C222" s="773"/>
      <c r="D222" s="886"/>
      <c r="E222" s="773"/>
      <c r="F222" s="773"/>
      <c r="G222" s="773"/>
      <c r="H222" s="773"/>
      <c r="I222" s="773"/>
      <c r="J222" s="887"/>
      <c r="K222" s="773"/>
      <c r="L222" s="773"/>
      <c r="M222" s="773"/>
      <c r="N222" s="773"/>
      <c r="O222" s="888"/>
      <c r="P222" s="888"/>
      <c r="Q222" s="888"/>
      <c r="R222" s="888"/>
      <c r="S222" s="773"/>
      <c r="T222" s="773"/>
      <c r="U222" s="889"/>
      <c r="V222" s="773"/>
      <c r="W222" s="773"/>
      <c r="X222" s="773"/>
      <c r="Y222" s="885"/>
      <c r="Z222" s="885"/>
      <c r="AA222" s="885"/>
      <c r="AB222" s="885"/>
      <c r="AC222" s="885"/>
      <c r="AD222" s="885"/>
      <c r="AE222" s="885"/>
      <c r="AF222" s="885"/>
      <c r="AG222" s="885"/>
      <c r="AH222" s="885"/>
      <c r="AI222" s="885"/>
      <c r="AJ222" s="885"/>
      <c r="AK222" s="885"/>
      <c r="AL222" s="885"/>
      <c r="AM222" s="885"/>
      <c r="AN222" s="885"/>
      <c r="AO222" s="885"/>
      <c r="AP222" s="885"/>
      <c r="AQ222" s="885"/>
      <c r="AR222" s="885"/>
      <c r="AS222" s="885"/>
      <c r="AT222" s="885"/>
      <c r="AU222" s="885"/>
      <c r="AV222" s="885"/>
      <c r="AW222" s="885"/>
      <c r="AX222" s="885"/>
      <c r="AY222" s="885"/>
      <c r="AZ222" s="885"/>
      <c r="BA222" s="885"/>
      <c r="BB222" s="885"/>
      <c r="BC222" s="885"/>
      <c r="BD222" s="885"/>
      <c r="BE222" s="885"/>
      <c r="BF222" s="885"/>
      <c r="BG222" s="885"/>
      <c r="BH222" s="885"/>
      <c r="BI222" s="885"/>
      <c r="BJ222" s="885"/>
      <c r="BK222" s="885"/>
      <c r="BL222" s="885"/>
      <c r="BM222" s="885"/>
      <c r="BN222" s="885"/>
      <c r="BO222" s="885"/>
      <c r="BP222" s="885"/>
      <c r="BQ222" s="885"/>
      <c r="BR222" s="885"/>
      <c r="BS222" s="885"/>
      <c r="BT222" s="885"/>
      <c r="BU222" s="885"/>
      <c r="BV222" s="885"/>
      <c r="BW222" s="885"/>
      <c r="BX222" s="885"/>
      <c r="BY222" s="885"/>
      <c r="BZ222" s="885"/>
      <c r="CA222" s="885"/>
      <c r="CB222" s="885"/>
      <c r="CC222" s="885"/>
      <c r="CD222" s="885"/>
      <c r="CE222" s="885"/>
      <c r="CF222" s="885"/>
      <c r="CG222" s="885"/>
      <c r="CH222" s="885"/>
      <c r="CI222" s="885"/>
      <c r="CJ222" s="885"/>
      <c r="CK222" s="885"/>
      <c r="CL222" s="885"/>
      <c r="CM222" s="885"/>
      <c r="CN222" s="885"/>
      <c r="CO222" s="885"/>
      <c r="CP222" s="885"/>
      <c r="CQ222" s="885"/>
      <c r="CR222" s="885"/>
      <c r="CS222" s="885"/>
      <c r="CT222" s="885"/>
      <c r="CU222" s="885"/>
      <c r="CV222" s="885"/>
      <c r="CW222" s="885"/>
      <c r="CX222" s="885"/>
      <c r="CY222" s="885"/>
      <c r="CZ222" s="885"/>
      <c r="DA222" s="885"/>
      <c r="DB222" s="885"/>
      <c r="DC222" s="885"/>
      <c r="DD222" s="885"/>
      <c r="DE222" s="885"/>
      <c r="DF222" s="885"/>
      <c r="DG222" s="885"/>
      <c r="DH222" s="885"/>
      <c r="DI222" s="885"/>
      <c r="DJ222" s="885"/>
      <c r="DK222" s="885"/>
      <c r="DL222" s="885"/>
      <c r="DM222" s="885"/>
      <c r="DN222" s="885"/>
      <c r="DO222" s="885"/>
      <c r="DP222" s="885"/>
      <c r="DQ222" s="885"/>
      <c r="DR222" s="885"/>
      <c r="DS222" s="885"/>
      <c r="DT222" s="885"/>
      <c r="DU222" s="885"/>
      <c r="DV222" s="885"/>
      <c r="DW222" s="885"/>
      <c r="DX222" s="885"/>
      <c r="DY222" s="885"/>
      <c r="DZ222" s="885"/>
      <c r="EA222" s="885"/>
      <c r="EB222" s="885"/>
      <c r="EC222" s="885"/>
      <c r="ED222" s="885"/>
      <c r="EE222" s="885"/>
      <c r="EF222" s="885"/>
      <c r="EG222" s="885"/>
      <c r="EH222" s="885"/>
      <c r="EI222" s="885"/>
      <c r="EJ222" s="885"/>
      <c r="EK222" s="885"/>
      <c r="EL222" s="885"/>
      <c r="EM222" s="885"/>
      <c r="EN222" s="885"/>
      <c r="EO222" s="885"/>
      <c r="EP222" s="885"/>
      <c r="EQ222" s="885"/>
      <c r="ER222" s="885"/>
      <c r="ES222" s="885"/>
      <c r="ET222" s="885"/>
      <c r="EU222" s="885"/>
      <c r="EV222" s="885"/>
      <c r="EW222" s="885"/>
      <c r="EX222" s="885"/>
      <c r="EY222" s="885"/>
      <c r="EZ222" s="885"/>
      <c r="FA222" s="885"/>
      <c r="FB222" s="885"/>
      <c r="FC222" s="885"/>
      <c r="FD222" s="885"/>
      <c r="FE222" s="885"/>
      <c r="FF222" s="885"/>
      <c r="FG222" s="885"/>
      <c r="FH222" s="885"/>
      <c r="FI222" s="885"/>
      <c r="FJ222" s="885"/>
      <c r="FK222" s="885"/>
      <c r="FL222" s="885"/>
      <c r="FM222" s="885"/>
      <c r="FN222" s="885"/>
      <c r="FO222" s="885"/>
      <c r="FP222" s="885"/>
      <c r="FQ222" s="885"/>
      <c r="FR222" s="885"/>
      <c r="FS222" s="885"/>
      <c r="FT222" s="885"/>
      <c r="FU222" s="885"/>
      <c r="FV222" s="885"/>
      <c r="FW222" s="885"/>
    </row>
    <row r="223" spans="2:179" x14ac:dyDescent="0.25">
      <c r="B223" s="773"/>
      <c r="C223" s="773"/>
      <c r="D223" s="886"/>
      <c r="E223" s="773"/>
      <c r="F223" s="773"/>
      <c r="G223" s="773"/>
      <c r="H223" s="773"/>
      <c r="I223" s="773"/>
      <c r="J223" s="887"/>
      <c r="K223" s="773"/>
      <c r="L223" s="773"/>
      <c r="M223" s="773"/>
      <c r="N223" s="773"/>
      <c r="O223" s="888"/>
      <c r="P223" s="888"/>
      <c r="Q223" s="888"/>
      <c r="R223" s="888"/>
      <c r="S223" s="773"/>
      <c r="T223" s="773"/>
      <c r="U223" s="889"/>
      <c r="V223" s="773"/>
      <c r="W223" s="773"/>
      <c r="X223" s="773"/>
      <c r="Y223" s="885"/>
      <c r="Z223" s="885"/>
      <c r="AA223" s="885"/>
      <c r="AB223" s="885"/>
      <c r="AC223" s="885"/>
      <c r="AD223" s="885"/>
      <c r="AE223" s="885"/>
      <c r="AF223" s="885"/>
      <c r="AG223" s="885"/>
      <c r="AH223" s="885"/>
      <c r="AI223" s="885"/>
      <c r="AJ223" s="885"/>
      <c r="AK223" s="885"/>
      <c r="AL223" s="885"/>
      <c r="AM223" s="885"/>
      <c r="AN223" s="885"/>
      <c r="AO223" s="885"/>
      <c r="AP223" s="885"/>
      <c r="AQ223" s="885"/>
      <c r="AR223" s="885"/>
      <c r="AS223" s="885"/>
      <c r="AT223" s="885"/>
      <c r="AU223" s="885"/>
      <c r="AV223" s="885"/>
      <c r="AW223" s="885"/>
      <c r="AX223" s="885"/>
      <c r="AY223" s="885"/>
      <c r="AZ223" s="885"/>
      <c r="BA223" s="885"/>
      <c r="BB223" s="885"/>
      <c r="BC223" s="885"/>
      <c r="BD223" s="885"/>
      <c r="BE223" s="885"/>
      <c r="BF223" s="885"/>
      <c r="BG223" s="885"/>
      <c r="BH223" s="885"/>
      <c r="BI223" s="885"/>
      <c r="BJ223" s="885"/>
      <c r="BK223" s="885"/>
      <c r="BL223" s="885"/>
      <c r="BM223" s="885"/>
      <c r="BN223" s="885"/>
      <c r="BO223" s="885"/>
      <c r="BP223" s="885"/>
      <c r="BQ223" s="885"/>
      <c r="BR223" s="885"/>
      <c r="BS223" s="885"/>
      <c r="BT223" s="885"/>
      <c r="BU223" s="885"/>
      <c r="BV223" s="885"/>
      <c r="BW223" s="885"/>
      <c r="BX223" s="885"/>
      <c r="BY223" s="885"/>
      <c r="BZ223" s="885"/>
      <c r="CA223" s="885"/>
      <c r="CB223" s="885"/>
      <c r="CC223" s="885"/>
      <c r="CD223" s="885"/>
      <c r="CE223" s="885"/>
      <c r="CF223" s="885"/>
      <c r="CG223" s="885"/>
      <c r="CH223" s="885"/>
      <c r="CI223" s="885"/>
      <c r="CJ223" s="885"/>
      <c r="CK223" s="885"/>
      <c r="CL223" s="885"/>
      <c r="CM223" s="885"/>
      <c r="CN223" s="885"/>
      <c r="CO223" s="885"/>
      <c r="CP223" s="885"/>
      <c r="CQ223" s="885"/>
      <c r="CR223" s="885"/>
      <c r="CS223" s="885"/>
      <c r="CT223" s="885"/>
      <c r="CU223" s="885"/>
      <c r="CV223" s="885"/>
      <c r="CW223" s="885"/>
      <c r="CX223" s="885"/>
      <c r="CY223" s="885"/>
      <c r="CZ223" s="885"/>
      <c r="DA223" s="885"/>
      <c r="DB223" s="885"/>
      <c r="DC223" s="885"/>
      <c r="DD223" s="885"/>
      <c r="DE223" s="885"/>
      <c r="DF223" s="885"/>
      <c r="DG223" s="885"/>
      <c r="DH223" s="885"/>
      <c r="DI223" s="885"/>
      <c r="DJ223" s="885"/>
      <c r="DK223" s="885"/>
      <c r="DL223" s="885"/>
      <c r="DM223" s="885"/>
      <c r="DN223" s="885"/>
      <c r="DO223" s="885"/>
      <c r="DP223" s="885"/>
      <c r="DQ223" s="885"/>
      <c r="DR223" s="885"/>
      <c r="DS223" s="885"/>
      <c r="DT223" s="885"/>
      <c r="DU223" s="885"/>
      <c r="DV223" s="885"/>
      <c r="DW223" s="885"/>
      <c r="DX223" s="885"/>
      <c r="DY223" s="885"/>
      <c r="DZ223" s="885"/>
      <c r="EA223" s="885"/>
      <c r="EB223" s="885"/>
      <c r="EC223" s="885"/>
      <c r="ED223" s="885"/>
      <c r="EE223" s="885"/>
      <c r="EF223" s="885"/>
      <c r="EG223" s="885"/>
      <c r="EH223" s="885"/>
      <c r="EI223" s="885"/>
      <c r="EJ223" s="885"/>
      <c r="EK223" s="885"/>
      <c r="EL223" s="885"/>
      <c r="EM223" s="885"/>
      <c r="EN223" s="885"/>
      <c r="EO223" s="885"/>
      <c r="EP223" s="885"/>
      <c r="EQ223" s="885"/>
      <c r="ER223" s="885"/>
      <c r="ES223" s="885"/>
      <c r="ET223" s="885"/>
      <c r="EU223" s="885"/>
      <c r="EV223" s="885"/>
      <c r="EW223" s="885"/>
      <c r="EX223" s="885"/>
      <c r="EY223" s="885"/>
      <c r="EZ223" s="885"/>
      <c r="FA223" s="885"/>
      <c r="FB223" s="885"/>
      <c r="FC223" s="885"/>
      <c r="FD223" s="885"/>
      <c r="FE223" s="885"/>
      <c r="FF223" s="885"/>
      <c r="FG223" s="885"/>
      <c r="FH223" s="885"/>
      <c r="FI223" s="885"/>
      <c r="FJ223" s="885"/>
      <c r="FK223" s="885"/>
      <c r="FL223" s="885"/>
      <c r="FM223" s="885"/>
      <c r="FN223" s="885"/>
      <c r="FO223" s="885"/>
      <c r="FP223" s="885"/>
      <c r="FQ223" s="885"/>
      <c r="FR223" s="885"/>
      <c r="FS223" s="885"/>
      <c r="FT223" s="885"/>
      <c r="FU223" s="885"/>
      <c r="FV223" s="885"/>
      <c r="FW223" s="885"/>
    </row>
    <row r="224" spans="2:179" x14ac:dyDescent="0.25">
      <c r="B224" s="773"/>
      <c r="C224" s="773"/>
      <c r="D224" s="886"/>
      <c r="E224" s="773"/>
      <c r="F224" s="773"/>
      <c r="G224" s="773"/>
      <c r="H224" s="773"/>
      <c r="I224" s="773"/>
      <c r="J224" s="887"/>
      <c r="K224" s="773"/>
      <c r="L224" s="773"/>
      <c r="M224" s="773"/>
      <c r="N224" s="773"/>
      <c r="O224" s="888"/>
      <c r="P224" s="888"/>
      <c r="Q224" s="888"/>
      <c r="R224" s="888"/>
      <c r="S224" s="773"/>
      <c r="T224" s="773"/>
      <c r="U224" s="889"/>
      <c r="V224" s="773"/>
      <c r="W224" s="773"/>
      <c r="X224" s="773"/>
      <c r="Y224" s="885"/>
      <c r="Z224" s="885"/>
      <c r="AA224" s="885"/>
      <c r="AB224" s="885"/>
      <c r="AC224" s="885"/>
      <c r="AD224" s="885"/>
      <c r="AE224" s="885"/>
      <c r="AF224" s="885"/>
      <c r="AG224" s="885"/>
      <c r="AH224" s="885"/>
      <c r="AI224" s="885"/>
      <c r="AJ224" s="885"/>
      <c r="AK224" s="885"/>
      <c r="AL224" s="885"/>
      <c r="AM224" s="885"/>
      <c r="AN224" s="885"/>
      <c r="AO224" s="885"/>
      <c r="AP224" s="885"/>
      <c r="AQ224" s="885"/>
      <c r="AR224" s="885"/>
      <c r="AS224" s="885"/>
      <c r="AT224" s="885"/>
      <c r="AU224" s="885"/>
      <c r="AV224" s="885"/>
      <c r="AW224" s="885"/>
      <c r="AX224" s="885"/>
      <c r="AY224" s="885"/>
      <c r="AZ224" s="885"/>
      <c r="BA224" s="885"/>
      <c r="BB224" s="885"/>
      <c r="BC224" s="885"/>
      <c r="BD224" s="885"/>
      <c r="BE224" s="885"/>
      <c r="BF224" s="885"/>
      <c r="BG224" s="885"/>
      <c r="BH224" s="885"/>
      <c r="BI224" s="885"/>
      <c r="BJ224" s="885"/>
      <c r="BK224" s="885"/>
      <c r="BL224" s="885"/>
      <c r="BM224" s="885"/>
      <c r="BN224" s="885"/>
      <c r="BO224" s="885"/>
      <c r="BP224" s="885"/>
      <c r="BQ224" s="885"/>
      <c r="BR224" s="885"/>
      <c r="BS224" s="885"/>
      <c r="BT224" s="885"/>
      <c r="BU224" s="885"/>
      <c r="BV224" s="885"/>
      <c r="BW224" s="885"/>
      <c r="BX224" s="885"/>
      <c r="BY224" s="885"/>
      <c r="BZ224" s="885"/>
      <c r="CA224" s="885"/>
      <c r="CB224" s="885"/>
      <c r="CC224" s="885"/>
      <c r="CD224" s="885"/>
      <c r="CE224" s="885"/>
      <c r="CF224" s="885"/>
      <c r="CG224" s="885"/>
      <c r="CH224" s="885"/>
      <c r="CI224" s="885"/>
      <c r="CJ224" s="885"/>
      <c r="CK224" s="885"/>
      <c r="CL224" s="885"/>
      <c r="CM224" s="885"/>
      <c r="CN224" s="885"/>
      <c r="CO224" s="885"/>
      <c r="CP224" s="885"/>
      <c r="CQ224" s="885"/>
      <c r="CR224" s="885"/>
      <c r="CS224" s="885"/>
      <c r="CT224" s="885"/>
      <c r="CU224" s="885"/>
      <c r="CV224" s="885"/>
      <c r="CW224" s="885"/>
      <c r="CX224" s="885"/>
      <c r="CY224" s="885"/>
      <c r="CZ224" s="885"/>
      <c r="DA224" s="885"/>
      <c r="DB224" s="885"/>
      <c r="DC224" s="885"/>
      <c r="DD224" s="885"/>
      <c r="DE224" s="885"/>
      <c r="DF224" s="885"/>
      <c r="DG224" s="885"/>
      <c r="DH224" s="885"/>
      <c r="DI224" s="885"/>
      <c r="DJ224" s="885"/>
      <c r="DK224" s="885"/>
      <c r="DL224" s="885"/>
      <c r="DM224" s="885"/>
      <c r="DN224" s="885"/>
      <c r="DO224" s="885"/>
      <c r="DP224" s="885"/>
      <c r="DQ224" s="885"/>
      <c r="DR224" s="885"/>
      <c r="DS224" s="885"/>
      <c r="DT224" s="885"/>
      <c r="DU224" s="885"/>
      <c r="DV224" s="885"/>
      <c r="DW224" s="885"/>
      <c r="DX224" s="885"/>
      <c r="DY224" s="885"/>
      <c r="DZ224" s="885"/>
      <c r="EA224" s="885"/>
      <c r="EB224" s="885"/>
      <c r="EC224" s="885"/>
      <c r="ED224" s="885"/>
      <c r="EE224" s="885"/>
      <c r="EF224" s="885"/>
      <c r="EG224" s="885"/>
      <c r="EH224" s="885"/>
      <c r="EI224" s="885"/>
      <c r="EJ224" s="885"/>
      <c r="EK224" s="885"/>
      <c r="EL224" s="885"/>
      <c r="EM224" s="885"/>
      <c r="EN224" s="885"/>
      <c r="EO224" s="885"/>
      <c r="EP224" s="885"/>
      <c r="EQ224" s="885"/>
      <c r="ER224" s="885"/>
      <c r="ES224" s="885"/>
      <c r="ET224" s="885"/>
      <c r="EU224" s="885"/>
      <c r="EV224" s="885"/>
      <c r="EW224" s="885"/>
      <c r="EX224" s="885"/>
      <c r="EY224" s="885"/>
      <c r="EZ224" s="885"/>
      <c r="FA224" s="885"/>
      <c r="FB224" s="885"/>
      <c r="FC224" s="885"/>
      <c r="FD224" s="885"/>
      <c r="FE224" s="885"/>
      <c r="FF224" s="885"/>
      <c r="FG224" s="885"/>
      <c r="FH224" s="885"/>
      <c r="FI224" s="885"/>
      <c r="FJ224" s="885"/>
      <c r="FK224" s="885"/>
      <c r="FL224" s="885"/>
      <c r="FM224" s="885"/>
      <c r="FN224" s="885"/>
      <c r="FO224" s="885"/>
      <c r="FP224" s="885"/>
      <c r="FQ224" s="885"/>
      <c r="FR224" s="885"/>
      <c r="FS224" s="885"/>
      <c r="FT224" s="885"/>
      <c r="FU224" s="885"/>
      <c r="FV224" s="885"/>
      <c r="FW224" s="885"/>
    </row>
    <row r="225" spans="2:179" x14ac:dyDescent="0.25">
      <c r="B225" s="773"/>
      <c r="C225" s="773"/>
      <c r="D225" s="886"/>
      <c r="E225" s="773"/>
      <c r="F225" s="773"/>
      <c r="G225" s="773"/>
      <c r="H225" s="773"/>
      <c r="I225" s="773"/>
      <c r="J225" s="887"/>
      <c r="K225" s="773"/>
      <c r="L225" s="773"/>
      <c r="M225" s="773"/>
      <c r="N225" s="773"/>
      <c r="O225" s="888"/>
      <c r="P225" s="888"/>
      <c r="Q225" s="888"/>
      <c r="R225" s="888"/>
      <c r="S225" s="773"/>
      <c r="T225" s="773"/>
      <c r="U225" s="889"/>
      <c r="V225" s="773"/>
      <c r="W225" s="773"/>
      <c r="X225" s="773"/>
      <c r="Y225" s="885"/>
      <c r="Z225" s="885"/>
      <c r="AA225" s="885"/>
      <c r="AB225" s="885"/>
      <c r="AC225" s="885"/>
      <c r="AD225" s="885"/>
      <c r="AE225" s="885"/>
      <c r="AF225" s="885"/>
      <c r="AG225" s="885"/>
      <c r="AH225" s="885"/>
      <c r="AI225" s="885"/>
      <c r="AJ225" s="885"/>
      <c r="AK225" s="885"/>
      <c r="AL225" s="885"/>
      <c r="AM225" s="885"/>
      <c r="AN225" s="885"/>
      <c r="AO225" s="885"/>
      <c r="AP225" s="885"/>
      <c r="AQ225" s="885"/>
      <c r="AR225" s="885"/>
      <c r="AS225" s="885"/>
      <c r="AT225" s="885"/>
      <c r="AU225" s="885"/>
      <c r="AV225" s="885"/>
      <c r="AW225" s="885"/>
      <c r="AX225" s="885"/>
      <c r="AY225" s="885"/>
      <c r="AZ225" s="885"/>
      <c r="BA225" s="885"/>
      <c r="BB225" s="885"/>
      <c r="BC225" s="885"/>
      <c r="BD225" s="885"/>
      <c r="BE225" s="885"/>
      <c r="BF225" s="885"/>
      <c r="BG225" s="885"/>
      <c r="BH225" s="885"/>
      <c r="BI225" s="885"/>
      <c r="BJ225" s="885"/>
      <c r="BK225" s="885"/>
      <c r="BL225" s="885"/>
      <c r="BM225" s="885"/>
      <c r="BN225" s="885"/>
      <c r="BO225" s="885"/>
      <c r="BP225" s="885"/>
      <c r="BQ225" s="885"/>
      <c r="BR225" s="885"/>
      <c r="BS225" s="885"/>
      <c r="BT225" s="885"/>
      <c r="BU225" s="885"/>
      <c r="BV225" s="885"/>
      <c r="BW225" s="885"/>
      <c r="BX225" s="885"/>
      <c r="BY225" s="885"/>
      <c r="BZ225" s="885"/>
      <c r="CA225" s="885"/>
      <c r="CB225" s="885"/>
      <c r="CC225" s="885"/>
      <c r="CD225" s="885"/>
      <c r="CE225" s="885"/>
      <c r="CF225" s="885"/>
      <c r="CG225" s="885"/>
      <c r="CH225" s="885"/>
      <c r="CI225" s="885"/>
      <c r="CJ225" s="885"/>
      <c r="CK225" s="885"/>
      <c r="CL225" s="885"/>
      <c r="CM225" s="885"/>
      <c r="CN225" s="885"/>
      <c r="CO225" s="885"/>
      <c r="CP225" s="885"/>
      <c r="CQ225" s="885"/>
      <c r="CR225" s="885"/>
      <c r="CS225" s="885"/>
      <c r="CT225" s="885"/>
      <c r="CU225" s="885"/>
      <c r="CV225" s="885"/>
      <c r="CW225" s="885"/>
      <c r="CX225" s="885"/>
      <c r="CY225" s="885"/>
      <c r="CZ225" s="885"/>
      <c r="DA225" s="885"/>
      <c r="DB225" s="885"/>
      <c r="DC225" s="885"/>
      <c r="DD225" s="885"/>
      <c r="DE225" s="885"/>
      <c r="DF225" s="885"/>
      <c r="DG225" s="885"/>
      <c r="DH225" s="885"/>
      <c r="DI225" s="885"/>
      <c r="DJ225" s="885"/>
      <c r="DK225" s="885"/>
      <c r="DL225" s="885"/>
      <c r="DM225" s="885"/>
      <c r="DN225" s="885"/>
      <c r="DO225" s="885"/>
      <c r="DP225" s="885"/>
      <c r="DQ225" s="885"/>
      <c r="DR225" s="885"/>
      <c r="DS225" s="885"/>
      <c r="DT225" s="885"/>
      <c r="DU225" s="885"/>
      <c r="DV225" s="885"/>
      <c r="DW225" s="885"/>
      <c r="DX225" s="885"/>
      <c r="DY225" s="885"/>
      <c r="DZ225" s="885"/>
      <c r="EA225" s="885"/>
      <c r="EB225" s="885"/>
      <c r="EC225" s="885"/>
      <c r="ED225" s="885"/>
      <c r="EE225" s="885"/>
      <c r="EF225" s="885"/>
      <c r="EG225" s="885"/>
      <c r="EH225" s="885"/>
      <c r="EI225" s="885"/>
      <c r="EJ225" s="885"/>
      <c r="EK225" s="885"/>
      <c r="EL225" s="885"/>
      <c r="EM225" s="885"/>
      <c r="EN225" s="885"/>
      <c r="EO225" s="885"/>
      <c r="EP225" s="885"/>
      <c r="EQ225" s="885"/>
      <c r="ER225" s="885"/>
      <c r="ES225" s="885"/>
      <c r="ET225" s="885"/>
      <c r="EU225" s="885"/>
      <c r="EV225" s="885"/>
      <c r="EW225" s="885"/>
      <c r="EX225" s="885"/>
      <c r="EY225" s="885"/>
      <c r="EZ225" s="885"/>
      <c r="FA225" s="885"/>
      <c r="FB225" s="885"/>
      <c r="FC225" s="885"/>
      <c r="FD225" s="885"/>
      <c r="FE225" s="885"/>
      <c r="FF225" s="885"/>
      <c r="FG225" s="885"/>
      <c r="FH225" s="885"/>
      <c r="FI225" s="885"/>
      <c r="FJ225" s="885"/>
      <c r="FK225" s="885"/>
      <c r="FL225" s="885"/>
      <c r="FM225" s="885"/>
      <c r="FN225" s="885"/>
      <c r="FO225" s="885"/>
      <c r="FP225" s="885"/>
      <c r="FQ225" s="885"/>
      <c r="FR225" s="885"/>
      <c r="FS225" s="885"/>
      <c r="FT225" s="885"/>
      <c r="FU225" s="885"/>
      <c r="FV225" s="885"/>
      <c r="FW225" s="885"/>
    </row>
    <row r="226" spans="2:179" x14ac:dyDescent="0.25">
      <c r="B226" s="773"/>
      <c r="C226" s="773"/>
      <c r="D226" s="886"/>
      <c r="E226" s="773"/>
      <c r="F226" s="773"/>
      <c r="G226" s="773"/>
      <c r="H226" s="773"/>
      <c r="I226" s="773"/>
      <c r="J226" s="887"/>
      <c r="K226" s="773"/>
      <c r="L226" s="773"/>
      <c r="M226" s="773"/>
      <c r="N226" s="773"/>
      <c r="O226" s="888"/>
      <c r="P226" s="888"/>
      <c r="Q226" s="888"/>
      <c r="R226" s="888"/>
      <c r="S226" s="773"/>
      <c r="T226" s="773"/>
      <c r="U226" s="889"/>
      <c r="V226" s="773"/>
      <c r="W226" s="773"/>
      <c r="X226" s="773"/>
      <c r="Y226" s="885"/>
      <c r="Z226" s="885"/>
      <c r="AA226" s="885"/>
      <c r="AB226" s="885"/>
      <c r="AC226" s="885"/>
      <c r="AD226" s="885"/>
      <c r="AE226" s="885"/>
      <c r="AF226" s="885"/>
      <c r="AG226" s="885"/>
      <c r="AH226" s="885"/>
      <c r="AI226" s="885"/>
      <c r="AJ226" s="885"/>
      <c r="AK226" s="885"/>
      <c r="AL226" s="885"/>
      <c r="AM226" s="885"/>
      <c r="AN226" s="885"/>
      <c r="AO226" s="885"/>
      <c r="AP226" s="885"/>
      <c r="AQ226" s="885"/>
      <c r="AR226" s="885"/>
      <c r="AS226" s="885"/>
      <c r="AT226" s="885"/>
      <c r="AU226" s="885"/>
      <c r="AV226" s="885"/>
      <c r="AW226" s="885"/>
      <c r="AX226" s="885"/>
      <c r="AY226" s="885"/>
      <c r="AZ226" s="885"/>
      <c r="BA226" s="885"/>
      <c r="BB226" s="885"/>
      <c r="BC226" s="885"/>
      <c r="BD226" s="885"/>
      <c r="BE226" s="885"/>
      <c r="BF226" s="885"/>
      <c r="BG226" s="885"/>
      <c r="BH226" s="885"/>
      <c r="BI226" s="885"/>
      <c r="BJ226" s="885"/>
      <c r="BK226" s="885"/>
      <c r="BL226" s="885"/>
      <c r="BM226" s="885"/>
      <c r="BN226" s="885"/>
      <c r="BO226" s="885"/>
      <c r="BP226" s="885"/>
      <c r="BQ226" s="885"/>
      <c r="BR226" s="885"/>
      <c r="BS226" s="885"/>
      <c r="BT226" s="885"/>
      <c r="BU226" s="885"/>
      <c r="BV226" s="885"/>
      <c r="BW226" s="885"/>
      <c r="BX226" s="885"/>
      <c r="BY226" s="885"/>
      <c r="BZ226" s="885"/>
      <c r="CA226" s="885"/>
      <c r="CB226" s="885"/>
      <c r="CC226" s="885"/>
      <c r="CD226" s="885"/>
      <c r="CE226" s="885"/>
      <c r="CF226" s="885"/>
      <c r="CG226" s="885"/>
      <c r="CH226" s="885"/>
      <c r="CI226" s="885"/>
      <c r="CJ226" s="885"/>
      <c r="CK226" s="885"/>
      <c r="CL226" s="885"/>
      <c r="CM226" s="885"/>
      <c r="CN226" s="885"/>
      <c r="CO226" s="885"/>
      <c r="CP226" s="885"/>
      <c r="CQ226" s="885"/>
      <c r="CR226" s="885"/>
      <c r="CS226" s="885"/>
      <c r="CT226" s="885"/>
      <c r="CU226" s="885"/>
      <c r="CV226" s="885"/>
      <c r="CW226" s="885"/>
      <c r="CX226" s="885"/>
      <c r="CY226" s="885"/>
      <c r="CZ226" s="885"/>
      <c r="DA226" s="885"/>
      <c r="DB226" s="885"/>
      <c r="DC226" s="885"/>
      <c r="DD226" s="885"/>
      <c r="DE226" s="885"/>
      <c r="DF226" s="885"/>
      <c r="DG226" s="885"/>
      <c r="DH226" s="885"/>
      <c r="DI226" s="885"/>
      <c r="DJ226" s="885"/>
      <c r="DK226" s="885"/>
      <c r="DL226" s="885"/>
      <c r="DM226" s="885"/>
      <c r="DN226" s="885"/>
      <c r="DO226" s="885"/>
      <c r="DP226" s="885"/>
      <c r="DQ226" s="885"/>
      <c r="DR226" s="885"/>
      <c r="DS226" s="885"/>
      <c r="DT226" s="885"/>
      <c r="DU226" s="885"/>
      <c r="DV226" s="885"/>
      <c r="DW226" s="885"/>
      <c r="DX226" s="885"/>
      <c r="DY226" s="885"/>
      <c r="DZ226" s="885"/>
      <c r="EA226" s="885"/>
      <c r="EB226" s="885"/>
      <c r="EC226" s="885"/>
      <c r="ED226" s="885"/>
      <c r="EE226" s="885"/>
      <c r="EF226" s="885"/>
      <c r="EG226" s="885"/>
      <c r="EH226" s="885"/>
      <c r="EI226" s="885"/>
      <c r="EJ226" s="885"/>
      <c r="EK226" s="885"/>
      <c r="EL226" s="885"/>
      <c r="EM226" s="885"/>
      <c r="EN226" s="885"/>
      <c r="EO226" s="885"/>
      <c r="EP226" s="885"/>
      <c r="EQ226" s="885"/>
      <c r="ER226" s="885"/>
      <c r="ES226" s="885"/>
      <c r="ET226" s="885"/>
      <c r="EU226" s="885"/>
      <c r="EV226" s="885"/>
      <c r="EW226" s="885"/>
      <c r="EX226" s="885"/>
      <c r="EY226" s="885"/>
      <c r="EZ226" s="885"/>
      <c r="FA226" s="885"/>
      <c r="FB226" s="885"/>
      <c r="FC226" s="885"/>
      <c r="FD226" s="885"/>
      <c r="FE226" s="885"/>
      <c r="FF226" s="885"/>
      <c r="FG226" s="885"/>
      <c r="FH226" s="885"/>
      <c r="FI226" s="885"/>
      <c r="FJ226" s="885"/>
      <c r="FK226" s="885"/>
      <c r="FL226" s="885"/>
      <c r="FM226" s="885"/>
      <c r="FN226" s="885"/>
      <c r="FO226" s="885"/>
      <c r="FP226" s="885"/>
      <c r="FQ226" s="885"/>
      <c r="FR226" s="885"/>
      <c r="FS226" s="885"/>
      <c r="FT226" s="885"/>
      <c r="FU226" s="885"/>
      <c r="FV226" s="885"/>
      <c r="FW226" s="885"/>
    </row>
    <row r="227" spans="2:179" x14ac:dyDescent="0.25">
      <c r="B227" s="773"/>
      <c r="C227" s="773"/>
      <c r="D227" s="886"/>
      <c r="E227" s="773"/>
      <c r="F227" s="773"/>
      <c r="G227" s="773"/>
      <c r="H227" s="773"/>
      <c r="I227" s="773"/>
      <c r="J227" s="887"/>
      <c r="K227" s="773"/>
      <c r="L227" s="773"/>
      <c r="M227" s="773"/>
      <c r="N227" s="773"/>
      <c r="O227" s="888"/>
      <c r="P227" s="888"/>
      <c r="Q227" s="888"/>
      <c r="R227" s="888"/>
      <c r="S227" s="773"/>
      <c r="T227" s="773"/>
      <c r="U227" s="889"/>
      <c r="V227" s="773"/>
      <c r="W227" s="773"/>
      <c r="X227" s="773"/>
      <c r="Y227" s="885"/>
      <c r="Z227" s="885"/>
      <c r="AA227" s="885"/>
      <c r="AB227" s="885"/>
      <c r="AC227" s="885"/>
      <c r="AD227" s="885"/>
      <c r="AE227" s="885"/>
      <c r="AF227" s="885"/>
      <c r="AG227" s="885"/>
      <c r="AH227" s="885"/>
      <c r="AI227" s="885"/>
      <c r="AJ227" s="885"/>
      <c r="AK227" s="885"/>
      <c r="AL227" s="885"/>
      <c r="AM227" s="885"/>
      <c r="AN227" s="885"/>
      <c r="AO227" s="885"/>
      <c r="AP227" s="885"/>
      <c r="AQ227" s="885"/>
      <c r="AR227" s="885"/>
      <c r="AS227" s="885"/>
      <c r="AT227" s="885"/>
      <c r="AU227" s="885"/>
      <c r="AV227" s="885"/>
      <c r="AW227" s="885"/>
      <c r="AX227" s="885"/>
      <c r="AY227" s="885"/>
      <c r="AZ227" s="885"/>
      <c r="BA227" s="885"/>
      <c r="BB227" s="885"/>
      <c r="BC227" s="885"/>
      <c r="BD227" s="885"/>
      <c r="BE227" s="885"/>
      <c r="BF227" s="885"/>
      <c r="BG227" s="885"/>
      <c r="BH227" s="885"/>
      <c r="BI227" s="885"/>
      <c r="BJ227" s="885"/>
      <c r="BK227" s="885"/>
      <c r="BL227" s="885"/>
      <c r="BM227" s="885"/>
      <c r="BN227" s="885"/>
      <c r="BO227" s="885"/>
      <c r="BP227" s="885"/>
      <c r="BQ227" s="885"/>
      <c r="BR227" s="885"/>
      <c r="BS227" s="885"/>
      <c r="BT227" s="885"/>
      <c r="BU227" s="885"/>
      <c r="BV227" s="885"/>
      <c r="BW227" s="885"/>
      <c r="BX227" s="885"/>
      <c r="BY227" s="885"/>
      <c r="BZ227" s="885"/>
      <c r="CA227" s="885"/>
      <c r="CB227" s="885"/>
      <c r="CC227" s="885"/>
      <c r="CD227" s="885"/>
      <c r="CE227" s="885"/>
      <c r="CF227" s="885"/>
      <c r="CG227" s="885"/>
      <c r="CH227" s="885"/>
      <c r="CI227" s="885"/>
      <c r="CJ227" s="885"/>
      <c r="CK227" s="885"/>
      <c r="CL227" s="885"/>
      <c r="CM227" s="885"/>
      <c r="CN227" s="885"/>
      <c r="CO227" s="885"/>
      <c r="CP227" s="885"/>
      <c r="CQ227" s="885"/>
      <c r="CR227" s="885"/>
      <c r="CS227" s="885"/>
      <c r="CT227" s="885"/>
      <c r="CU227" s="885"/>
      <c r="CV227" s="885"/>
      <c r="CW227" s="885"/>
      <c r="CX227" s="885"/>
      <c r="CY227" s="885"/>
      <c r="CZ227" s="885"/>
      <c r="DA227" s="885"/>
      <c r="DB227" s="885"/>
      <c r="DC227" s="885"/>
      <c r="DD227" s="885"/>
      <c r="DE227" s="885"/>
      <c r="DF227" s="885"/>
      <c r="DG227" s="885"/>
      <c r="DH227" s="885"/>
      <c r="DI227" s="885"/>
      <c r="DJ227" s="885"/>
      <c r="DK227" s="885"/>
      <c r="DL227" s="885"/>
      <c r="DM227" s="885"/>
      <c r="DN227" s="885"/>
      <c r="DO227" s="885"/>
      <c r="DP227" s="885"/>
      <c r="DQ227" s="885"/>
      <c r="DR227" s="885"/>
      <c r="DS227" s="885"/>
      <c r="DT227" s="885"/>
      <c r="DU227" s="885"/>
      <c r="DV227" s="885"/>
      <c r="DW227" s="885"/>
      <c r="DX227" s="885"/>
      <c r="DY227" s="885"/>
      <c r="DZ227" s="885"/>
      <c r="EA227" s="885"/>
      <c r="EB227" s="885"/>
      <c r="EC227" s="885"/>
      <c r="ED227" s="885"/>
      <c r="EE227" s="885"/>
      <c r="EF227" s="885"/>
      <c r="EG227" s="885"/>
      <c r="EH227" s="885"/>
      <c r="EI227" s="885"/>
      <c r="EJ227" s="885"/>
      <c r="EK227" s="885"/>
      <c r="EL227" s="885"/>
      <c r="EM227" s="885"/>
      <c r="EN227" s="885"/>
      <c r="EO227" s="885"/>
      <c r="EP227" s="885"/>
      <c r="EQ227" s="885"/>
      <c r="ER227" s="885"/>
      <c r="ES227" s="885"/>
      <c r="ET227" s="885"/>
      <c r="EU227" s="885"/>
      <c r="EV227" s="885"/>
      <c r="EW227" s="885"/>
      <c r="EX227" s="885"/>
      <c r="EY227" s="885"/>
      <c r="EZ227" s="885"/>
      <c r="FA227" s="885"/>
      <c r="FB227" s="885"/>
      <c r="FC227" s="885"/>
      <c r="FD227" s="885"/>
      <c r="FE227" s="885"/>
      <c r="FF227" s="885"/>
      <c r="FG227" s="885"/>
      <c r="FH227" s="885"/>
      <c r="FI227" s="885"/>
      <c r="FJ227" s="885"/>
      <c r="FK227" s="885"/>
      <c r="FL227" s="885"/>
      <c r="FM227" s="885"/>
      <c r="FN227" s="885"/>
      <c r="FO227" s="885"/>
      <c r="FP227" s="885"/>
      <c r="FQ227" s="885"/>
      <c r="FR227" s="885"/>
      <c r="FS227" s="885"/>
      <c r="FT227" s="885"/>
      <c r="FU227" s="885"/>
      <c r="FV227" s="885"/>
      <c r="FW227" s="885"/>
    </row>
    <row r="228" spans="2:179" x14ac:dyDescent="0.25">
      <c r="B228" s="773"/>
      <c r="C228" s="773"/>
      <c r="D228" s="886"/>
      <c r="E228" s="773"/>
      <c r="F228" s="773"/>
      <c r="G228" s="773"/>
      <c r="H228" s="773"/>
      <c r="I228" s="773"/>
      <c r="J228" s="887"/>
      <c r="K228" s="773"/>
      <c r="L228" s="773"/>
      <c r="M228" s="773"/>
      <c r="N228" s="773"/>
      <c r="O228" s="888"/>
      <c r="P228" s="888"/>
      <c r="Q228" s="888"/>
      <c r="R228" s="888"/>
      <c r="S228" s="773"/>
      <c r="T228" s="773"/>
      <c r="U228" s="889"/>
      <c r="V228" s="773"/>
      <c r="W228" s="773"/>
      <c r="X228" s="773"/>
      <c r="Y228" s="885"/>
      <c r="Z228" s="885"/>
      <c r="AA228" s="885"/>
      <c r="AB228" s="885"/>
      <c r="AC228" s="885"/>
      <c r="AD228" s="885"/>
      <c r="AE228" s="885"/>
      <c r="AF228" s="885"/>
      <c r="AG228" s="885"/>
      <c r="AH228" s="885"/>
      <c r="AI228" s="885"/>
      <c r="AJ228" s="885"/>
      <c r="AK228" s="885"/>
      <c r="AL228" s="885"/>
      <c r="AM228" s="885"/>
      <c r="AN228" s="885"/>
      <c r="AO228" s="885"/>
      <c r="AP228" s="885"/>
      <c r="AQ228" s="885"/>
      <c r="AR228" s="885"/>
      <c r="AS228" s="885"/>
      <c r="AT228" s="885"/>
      <c r="AU228" s="885"/>
      <c r="AV228" s="885"/>
      <c r="AW228" s="885"/>
      <c r="AX228" s="885"/>
      <c r="AY228" s="885"/>
      <c r="AZ228" s="885"/>
      <c r="BA228" s="885"/>
      <c r="BB228" s="885"/>
      <c r="BC228" s="885"/>
      <c r="BD228" s="885"/>
      <c r="BE228" s="885"/>
      <c r="BF228" s="885"/>
      <c r="BG228" s="885"/>
      <c r="BH228" s="885"/>
      <c r="BI228" s="885"/>
      <c r="BJ228" s="885"/>
      <c r="BK228" s="885"/>
      <c r="BL228" s="885"/>
      <c r="BM228" s="885"/>
      <c r="BN228" s="885"/>
      <c r="BO228" s="885"/>
      <c r="BP228" s="885"/>
      <c r="BQ228" s="885"/>
      <c r="BR228" s="885"/>
      <c r="BS228" s="885"/>
      <c r="BT228" s="885"/>
      <c r="BU228" s="885"/>
      <c r="BV228" s="885"/>
      <c r="BW228" s="885"/>
      <c r="BX228" s="885"/>
      <c r="BY228" s="885"/>
      <c r="BZ228" s="885"/>
      <c r="CA228" s="885"/>
      <c r="CB228" s="885"/>
      <c r="CC228" s="885"/>
      <c r="CD228" s="885"/>
      <c r="CE228" s="885"/>
      <c r="CF228" s="885"/>
      <c r="CG228" s="885"/>
      <c r="CH228" s="885"/>
      <c r="CI228" s="885"/>
      <c r="CJ228" s="885"/>
      <c r="CK228" s="885"/>
      <c r="CL228" s="885"/>
      <c r="CM228" s="885"/>
      <c r="CN228" s="885"/>
      <c r="CO228" s="885"/>
      <c r="CP228" s="885"/>
      <c r="CQ228" s="885"/>
      <c r="CR228" s="885"/>
      <c r="CS228" s="885"/>
      <c r="CT228" s="885"/>
      <c r="CU228" s="885"/>
      <c r="CV228" s="885"/>
      <c r="CW228" s="885"/>
      <c r="CX228" s="885"/>
      <c r="CY228" s="885"/>
      <c r="CZ228" s="885"/>
      <c r="DA228" s="885"/>
      <c r="DB228" s="885"/>
      <c r="DC228" s="885"/>
      <c r="DD228" s="885"/>
      <c r="DE228" s="885"/>
      <c r="DF228" s="885"/>
      <c r="DG228" s="885"/>
      <c r="DH228" s="885"/>
      <c r="DI228" s="885"/>
      <c r="DJ228" s="885"/>
      <c r="DK228" s="885"/>
      <c r="DL228" s="885"/>
      <c r="DM228" s="885"/>
      <c r="DN228" s="885"/>
      <c r="DO228" s="885"/>
      <c r="DP228" s="885"/>
      <c r="DQ228" s="885"/>
      <c r="DR228" s="885"/>
      <c r="DS228" s="885"/>
      <c r="DT228" s="885"/>
      <c r="DU228" s="885"/>
      <c r="DV228" s="885"/>
      <c r="DW228" s="885"/>
      <c r="DX228" s="885"/>
      <c r="DY228" s="885"/>
      <c r="DZ228" s="885"/>
      <c r="EA228" s="885"/>
      <c r="EB228" s="885"/>
      <c r="EC228" s="885"/>
      <c r="ED228" s="885"/>
      <c r="EE228" s="885"/>
      <c r="EF228" s="885"/>
      <c r="EG228" s="885"/>
      <c r="EH228" s="885"/>
      <c r="EI228" s="885"/>
      <c r="EJ228" s="885"/>
      <c r="EK228" s="885"/>
      <c r="EL228" s="885"/>
      <c r="EM228" s="885"/>
      <c r="EN228" s="885"/>
      <c r="EO228" s="885"/>
      <c r="EP228" s="885"/>
      <c r="EQ228" s="885"/>
      <c r="ER228" s="885"/>
      <c r="ES228" s="885"/>
      <c r="ET228" s="885"/>
      <c r="EU228" s="885"/>
      <c r="EV228" s="885"/>
      <c r="EW228" s="885"/>
      <c r="EX228" s="885"/>
      <c r="EY228" s="885"/>
      <c r="EZ228" s="885"/>
      <c r="FA228" s="885"/>
      <c r="FB228" s="885"/>
      <c r="FC228" s="885"/>
      <c r="FD228" s="885"/>
      <c r="FE228" s="885"/>
      <c r="FF228" s="885"/>
      <c r="FG228" s="885"/>
      <c r="FH228" s="885"/>
      <c r="FI228" s="885"/>
      <c r="FJ228" s="885"/>
      <c r="FK228" s="885"/>
      <c r="FL228" s="885"/>
      <c r="FM228" s="885"/>
      <c r="FN228" s="885"/>
      <c r="FO228" s="885"/>
      <c r="FP228" s="885"/>
      <c r="FQ228" s="885"/>
      <c r="FR228" s="885"/>
      <c r="FS228" s="885"/>
      <c r="FT228" s="885"/>
      <c r="FU228" s="885"/>
      <c r="FV228" s="885"/>
      <c r="FW228" s="885"/>
    </row>
    <row r="229" spans="2:179" x14ac:dyDescent="0.25">
      <c r="B229" s="773"/>
      <c r="C229" s="773"/>
      <c r="D229" s="886"/>
      <c r="E229" s="773"/>
      <c r="F229" s="773"/>
      <c r="G229" s="773"/>
      <c r="H229" s="773"/>
      <c r="I229" s="773"/>
      <c r="J229" s="887"/>
      <c r="K229" s="773"/>
      <c r="L229" s="773"/>
      <c r="M229" s="773"/>
      <c r="N229" s="773"/>
      <c r="O229" s="888"/>
      <c r="P229" s="888"/>
      <c r="Q229" s="888"/>
      <c r="R229" s="888"/>
      <c r="S229" s="773"/>
      <c r="T229" s="773"/>
      <c r="U229" s="889"/>
      <c r="V229" s="773"/>
      <c r="W229" s="773"/>
      <c r="X229" s="773"/>
      <c r="Y229" s="885"/>
      <c r="Z229" s="885"/>
      <c r="AA229" s="885"/>
      <c r="AB229" s="885"/>
      <c r="AC229" s="885"/>
      <c r="AD229" s="885"/>
      <c r="AE229" s="885"/>
      <c r="AF229" s="885"/>
      <c r="AG229" s="885"/>
      <c r="AH229" s="885"/>
      <c r="AI229" s="885"/>
      <c r="AJ229" s="885"/>
      <c r="AK229" s="885"/>
      <c r="AL229" s="885"/>
      <c r="AM229" s="885"/>
      <c r="AN229" s="885"/>
      <c r="AO229" s="885"/>
      <c r="AP229" s="885"/>
      <c r="AQ229" s="885"/>
      <c r="AR229" s="885"/>
      <c r="AS229" s="885"/>
      <c r="AT229" s="885"/>
      <c r="AU229" s="885"/>
      <c r="AV229" s="885"/>
      <c r="AW229" s="885"/>
      <c r="AX229" s="885"/>
      <c r="AY229" s="885"/>
      <c r="AZ229" s="885"/>
      <c r="BA229" s="885"/>
      <c r="BB229" s="885"/>
      <c r="BC229" s="885"/>
      <c r="BD229" s="885"/>
      <c r="BE229" s="885"/>
      <c r="BF229" s="885"/>
      <c r="BG229" s="885"/>
      <c r="BH229" s="885"/>
      <c r="BI229" s="885"/>
      <c r="BJ229" s="885"/>
      <c r="BK229" s="885"/>
      <c r="BL229" s="885"/>
      <c r="BM229" s="885"/>
      <c r="BN229" s="885"/>
      <c r="BO229" s="885"/>
      <c r="BP229" s="885"/>
      <c r="BQ229" s="885"/>
      <c r="BR229" s="885"/>
      <c r="BS229" s="885"/>
      <c r="BT229" s="885"/>
      <c r="BU229" s="885"/>
      <c r="BV229" s="885"/>
      <c r="BW229" s="885"/>
      <c r="BX229" s="885"/>
      <c r="BY229" s="885"/>
      <c r="BZ229" s="885"/>
      <c r="CA229" s="885"/>
      <c r="CB229" s="885"/>
      <c r="CC229" s="885"/>
      <c r="CD229" s="885"/>
      <c r="CE229" s="885"/>
      <c r="CF229" s="885"/>
      <c r="CG229" s="885"/>
      <c r="CH229" s="885"/>
      <c r="CI229" s="885"/>
      <c r="CJ229" s="885"/>
      <c r="CK229" s="885"/>
      <c r="CL229" s="885"/>
      <c r="CM229" s="885"/>
      <c r="CN229" s="885"/>
      <c r="CO229" s="885"/>
      <c r="CP229" s="885"/>
      <c r="CQ229" s="885"/>
      <c r="CR229" s="885"/>
      <c r="CS229" s="885"/>
      <c r="CT229" s="885"/>
      <c r="CU229" s="885"/>
      <c r="CV229" s="885"/>
      <c r="CW229" s="885"/>
      <c r="CX229" s="885"/>
      <c r="CY229" s="885"/>
      <c r="CZ229" s="885"/>
      <c r="DA229" s="885"/>
      <c r="DB229" s="885"/>
      <c r="DC229" s="885"/>
      <c r="DD229" s="885"/>
      <c r="DE229" s="885"/>
      <c r="DF229" s="885"/>
      <c r="DG229" s="885"/>
      <c r="DH229" s="885"/>
      <c r="DI229" s="885"/>
      <c r="DJ229" s="885"/>
      <c r="DK229" s="885"/>
      <c r="DL229" s="885"/>
      <c r="DM229" s="885"/>
      <c r="DN229" s="885"/>
      <c r="DO229" s="885"/>
      <c r="DP229" s="885"/>
      <c r="DQ229" s="885"/>
      <c r="DR229" s="885"/>
      <c r="DS229" s="885"/>
      <c r="DT229" s="885"/>
      <c r="DU229" s="885"/>
      <c r="DV229" s="885"/>
      <c r="DW229" s="885"/>
      <c r="DX229" s="885"/>
      <c r="DY229" s="885"/>
      <c r="DZ229" s="885"/>
      <c r="EA229" s="885"/>
      <c r="EB229" s="885"/>
      <c r="EC229" s="885"/>
      <c r="ED229" s="885"/>
      <c r="EE229" s="885"/>
      <c r="EF229" s="885"/>
      <c r="EG229" s="885"/>
      <c r="EH229" s="885"/>
      <c r="EI229" s="885"/>
      <c r="EJ229" s="885"/>
      <c r="EK229" s="885"/>
      <c r="EL229" s="885"/>
      <c r="EM229" s="885"/>
      <c r="EN229" s="885"/>
      <c r="EO229" s="885"/>
      <c r="EP229" s="885"/>
      <c r="EQ229" s="885"/>
      <c r="ER229" s="885"/>
      <c r="ES229" s="885"/>
      <c r="ET229" s="885"/>
      <c r="EU229" s="885"/>
      <c r="EV229" s="885"/>
      <c r="EW229" s="885"/>
      <c r="EX229" s="885"/>
      <c r="EY229" s="885"/>
      <c r="EZ229" s="885"/>
      <c r="FA229" s="885"/>
      <c r="FB229" s="885"/>
      <c r="FC229" s="885"/>
      <c r="FD229" s="885"/>
      <c r="FE229" s="885"/>
      <c r="FF229" s="885"/>
      <c r="FG229" s="885"/>
      <c r="FH229" s="885"/>
      <c r="FI229" s="885"/>
      <c r="FJ229" s="885"/>
      <c r="FK229" s="885"/>
      <c r="FL229" s="885"/>
      <c r="FM229" s="885"/>
      <c r="FN229" s="885"/>
      <c r="FO229" s="885"/>
      <c r="FP229" s="885"/>
      <c r="FQ229" s="885"/>
      <c r="FR229" s="885"/>
      <c r="FS229" s="885"/>
      <c r="FT229" s="885"/>
      <c r="FU229" s="885"/>
      <c r="FV229" s="885"/>
      <c r="FW229" s="885"/>
    </row>
    <row r="230" spans="2:179" x14ac:dyDescent="0.25">
      <c r="B230" s="773"/>
      <c r="C230" s="773"/>
      <c r="D230" s="886"/>
      <c r="E230" s="773"/>
      <c r="F230" s="773"/>
      <c r="G230" s="773"/>
      <c r="H230" s="773"/>
      <c r="I230" s="773"/>
      <c r="J230" s="887"/>
      <c r="K230" s="773"/>
      <c r="L230" s="773"/>
      <c r="M230" s="773"/>
      <c r="N230" s="773"/>
      <c r="O230" s="888"/>
      <c r="P230" s="888"/>
      <c r="Q230" s="888"/>
      <c r="R230" s="888"/>
      <c r="S230" s="773"/>
      <c r="T230" s="773"/>
      <c r="U230" s="889"/>
      <c r="V230" s="773"/>
      <c r="W230" s="773"/>
      <c r="X230" s="773"/>
      <c r="Y230" s="885"/>
      <c r="Z230" s="885"/>
      <c r="AA230" s="885"/>
      <c r="AB230" s="885"/>
      <c r="AC230" s="885"/>
      <c r="AD230" s="885"/>
      <c r="AE230" s="885"/>
      <c r="AF230" s="885"/>
      <c r="AG230" s="885"/>
      <c r="AH230" s="885"/>
      <c r="AI230" s="885"/>
      <c r="AJ230" s="885"/>
      <c r="AK230" s="885"/>
      <c r="AL230" s="885"/>
      <c r="AM230" s="885"/>
      <c r="AN230" s="885"/>
      <c r="AO230" s="885"/>
      <c r="AP230" s="885"/>
      <c r="AQ230" s="885"/>
      <c r="AR230" s="885"/>
      <c r="AS230" s="885"/>
      <c r="AT230" s="885"/>
      <c r="AU230" s="885"/>
      <c r="AV230" s="885"/>
      <c r="AW230" s="885"/>
      <c r="AX230" s="885"/>
      <c r="AY230" s="885"/>
      <c r="AZ230" s="885"/>
      <c r="BA230" s="885"/>
      <c r="BB230" s="885"/>
      <c r="BC230" s="885"/>
      <c r="BD230" s="885"/>
      <c r="BE230" s="885"/>
      <c r="BF230" s="885"/>
      <c r="BG230" s="885"/>
      <c r="BH230" s="885"/>
      <c r="BI230" s="885"/>
      <c r="BJ230" s="885"/>
      <c r="BK230" s="885"/>
      <c r="BL230" s="885"/>
      <c r="BM230" s="885"/>
      <c r="BN230" s="885"/>
      <c r="BO230" s="885"/>
      <c r="BP230" s="885"/>
      <c r="BQ230" s="885"/>
      <c r="BR230" s="885"/>
      <c r="BS230" s="885"/>
      <c r="BT230" s="885"/>
      <c r="BU230" s="885"/>
      <c r="BV230" s="885"/>
      <c r="BW230" s="885"/>
      <c r="BX230" s="885"/>
      <c r="BY230" s="885"/>
      <c r="BZ230" s="885"/>
      <c r="CA230" s="885"/>
      <c r="CB230" s="885"/>
      <c r="CC230" s="885"/>
      <c r="CD230" s="885"/>
      <c r="CE230" s="885"/>
      <c r="CF230" s="885"/>
      <c r="CG230" s="885"/>
      <c r="CH230" s="885"/>
      <c r="CI230" s="885"/>
      <c r="CJ230" s="885"/>
      <c r="CK230" s="885"/>
      <c r="CL230" s="885"/>
      <c r="CM230" s="885"/>
      <c r="CN230" s="885"/>
      <c r="CO230" s="885"/>
      <c r="CP230" s="885"/>
      <c r="CQ230" s="885"/>
      <c r="CR230" s="885"/>
      <c r="CS230" s="885"/>
      <c r="CT230" s="885"/>
      <c r="CU230" s="885"/>
      <c r="CV230" s="885"/>
      <c r="CW230" s="885"/>
      <c r="CX230" s="885"/>
      <c r="CY230" s="885"/>
      <c r="CZ230" s="885"/>
      <c r="DA230" s="885"/>
      <c r="DB230" s="885"/>
      <c r="DC230" s="885"/>
      <c r="DD230" s="885"/>
      <c r="DE230" s="885"/>
      <c r="DF230" s="885"/>
      <c r="DG230" s="885"/>
      <c r="DH230" s="885"/>
      <c r="DI230" s="885"/>
      <c r="DJ230" s="885"/>
      <c r="DK230" s="885"/>
      <c r="DL230" s="885"/>
      <c r="DM230" s="885"/>
      <c r="DN230" s="885"/>
      <c r="DO230" s="885"/>
      <c r="DP230" s="885"/>
      <c r="DQ230" s="885"/>
      <c r="DR230" s="885"/>
      <c r="DS230" s="885"/>
      <c r="DT230" s="885"/>
      <c r="DU230" s="885"/>
      <c r="DV230" s="885"/>
      <c r="DW230" s="885"/>
      <c r="DX230" s="885"/>
      <c r="DY230" s="885"/>
      <c r="DZ230" s="885"/>
      <c r="EA230" s="885"/>
      <c r="EB230" s="885"/>
      <c r="EC230" s="885"/>
      <c r="ED230" s="885"/>
      <c r="EE230" s="885"/>
      <c r="EF230" s="885"/>
      <c r="EG230" s="885"/>
      <c r="EH230" s="885"/>
      <c r="EI230" s="885"/>
      <c r="EJ230" s="885"/>
      <c r="EK230" s="885"/>
      <c r="EL230" s="885"/>
      <c r="EM230" s="885"/>
      <c r="EN230" s="885"/>
      <c r="EO230" s="885"/>
      <c r="EP230" s="885"/>
      <c r="EQ230" s="885"/>
      <c r="ER230" s="885"/>
      <c r="ES230" s="885"/>
      <c r="ET230" s="885"/>
      <c r="EU230" s="885"/>
      <c r="EV230" s="885"/>
      <c r="EW230" s="885"/>
      <c r="EX230" s="885"/>
      <c r="EY230" s="885"/>
      <c r="EZ230" s="885"/>
      <c r="FA230" s="885"/>
      <c r="FB230" s="885"/>
      <c r="FC230" s="885"/>
      <c r="FD230" s="885"/>
      <c r="FE230" s="885"/>
      <c r="FF230" s="885"/>
      <c r="FG230" s="885"/>
      <c r="FH230" s="885"/>
      <c r="FI230" s="885"/>
      <c r="FJ230" s="885"/>
      <c r="FK230" s="885"/>
      <c r="FL230" s="885"/>
      <c r="FM230" s="885"/>
      <c r="FN230" s="885"/>
      <c r="FO230" s="885"/>
      <c r="FP230" s="885"/>
      <c r="FQ230" s="885"/>
      <c r="FR230" s="885"/>
      <c r="FS230" s="885"/>
      <c r="FT230" s="885"/>
      <c r="FU230" s="885"/>
      <c r="FV230" s="885"/>
      <c r="FW230" s="885"/>
    </row>
    <row r="231" spans="2:179" x14ac:dyDescent="0.25">
      <c r="B231" s="773"/>
      <c r="C231" s="773"/>
      <c r="D231" s="886"/>
      <c r="E231" s="773"/>
      <c r="F231" s="773"/>
      <c r="G231" s="773"/>
      <c r="H231" s="773"/>
      <c r="I231" s="773"/>
      <c r="J231" s="887"/>
      <c r="K231" s="773"/>
      <c r="L231" s="773"/>
      <c r="M231" s="773"/>
      <c r="N231" s="773"/>
      <c r="O231" s="888"/>
      <c r="P231" s="888"/>
      <c r="Q231" s="888"/>
      <c r="R231" s="888"/>
      <c r="S231" s="773"/>
      <c r="T231" s="773"/>
      <c r="U231" s="889"/>
      <c r="V231" s="773"/>
      <c r="W231" s="773"/>
      <c r="X231" s="773"/>
      <c r="Y231" s="885"/>
      <c r="Z231" s="885"/>
      <c r="AA231" s="885"/>
      <c r="AB231" s="885"/>
      <c r="AC231" s="885"/>
      <c r="AD231" s="885"/>
      <c r="AE231" s="885"/>
      <c r="AF231" s="885"/>
      <c r="AG231" s="885"/>
      <c r="AH231" s="885"/>
      <c r="AI231" s="885"/>
      <c r="AJ231" s="885"/>
      <c r="AK231" s="885"/>
      <c r="AL231" s="885"/>
      <c r="AM231" s="885"/>
      <c r="AN231" s="885"/>
      <c r="AO231" s="885"/>
      <c r="AP231" s="885"/>
      <c r="AQ231" s="885"/>
      <c r="AR231" s="885"/>
      <c r="AS231" s="885"/>
      <c r="AT231" s="885"/>
      <c r="AU231" s="885"/>
      <c r="AV231" s="885"/>
      <c r="AW231" s="885"/>
      <c r="AX231" s="885"/>
      <c r="AY231" s="885"/>
      <c r="AZ231" s="885"/>
      <c r="BA231" s="885"/>
      <c r="BB231" s="885"/>
      <c r="BC231" s="885"/>
      <c r="BD231" s="885"/>
      <c r="BE231" s="885"/>
      <c r="BF231" s="885"/>
      <c r="BG231" s="885"/>
      <c r="BH231" s="885"/>
      <c r="BI231" s="885"/>
      <c r="BJ231" s="885"/>
      <c r="BK231" s="885"/>
      <c r="BL231" s="885"/>
      <c r="BM231" s="885"/>
      <c r="BN231" s="885"/>
      <c r="BO231" s="885"/>
      <c r="BP231" s="885"/>
      <c r="BQ231" s="885"/>
      <c r="BR231" s="885"/>
      <c r="BS231" s="885"/>
      <c r="BT231" s="885"/>
      <c r="BU231" s="885"/>
      <c r="BV231" s="885"/>
      <c r="BW231" s="885"/>
      <c r="BX231" s="885"/>
      <c r="BY231" s="885"/>
      <c r="BZ231" s="885"/>
      <c r="CA231" s="885"/>
      <c r="CB231" s="885"/>
      <c r="CC231" s="885"/>
      <c r="CD231" s="885"/>
      <c r="CE231" s="885"/>
      <c r="CF231" s="885"/>
      <c r="CG231" s="885"/>
      <c r="CH231" s="885"/>
      <c r="CI231" s="885"/>
      <c r="CJ231" s="885"/>
      <c r="CK231" s="885"/>
      <c r="CL231" s="885"/>
      <c r="CM231" s="885"/>
      <c r="CN231" s="885"/>
      <c r="CO231" s="885"/>
      <c r="CP231" s="885"/>
      <c r="CQ231" s="885"/>
      <c r="CR231" s="885"/>
      <c r="CS231" s="885"/>
      <c r="CT231" s="885"/>
      <c r="CU231" s="885"/>
      <c r="CV231" s="885"/>
      <c r="CW231" s="885"/>
      <c r="CX231" s="885"/>
      <c r="CY231" s="885"/>
      <c r="CZ231" s="885"/>
      <c r="DA231" s="885"/>
      <c r="DB231" s="885"/>
      <c r="DC231" s="885"/>
      <c r="DD231" s="885"/>
      <c r="DE231" s="885"/>
      <c r="DF231" s="885"/>
      <c r="DG231" s="885"/>
      <c r="DH231" s="885"/>
      <c r="DI231" s="885"/>
      <c r="DJ231" s="885"/>
      <c r="DK231" s="885"/>
      <c r="DL231" s="885"/>
      <c r="DM231" s="885"/>
      <c r="DN231" s="885"/>
      <c r="DO231" s="885"/>
      <c r="DP231" s="885"/>
      <c r="DQ231" s="885"/>
      <c r="DR231" s="885"/>
      <c r="DS231" s="885"/>
      <c r="DT231" s="885"/>
      <c r="DU231" s="885"/>
      <c r="DV231" s="885"/>
      <c r="DW231" s="885"/>
      <c r="DX231" s="885"/>
      <c r="DY231" s="885"/>
      <c r="DZ231" s="885"/>
      <c r="EA231" s="885"/>
      <c r="EB231" s="885"/>
      <c r="EC231" s="885"/>
      <c r="ED231" s="885"/>
      <c r="EE231" s="885"/>
      <c r="EF231" s="885"/>
      <c r="EG231" s="885"/>
      <c r="EH231" s="885"/>
      <c r="EI231" s="885"/>
      <c r="EJ231" s="885"/>
      <c r="EK231" s="885"/>
      <c r="EL231" s="885"/>
      <c r="EM231" s="885"/>
      <c r="EN231" s="885"/>
      <c r="EO231" s="885"/>
      <c r="EP231" s="885"/>
      <c r="EQ231" s="885"/>
      <c r="ER231" s="885"/>
      <c r="ES231" s="885"/>
      <c r="ET231" s="885"/>
      <c r="EU231" s="885"/>
      <c r="EV231" s="885"/>
      <c r="EW231" s="885"/>
      <c r="EX231" s="885"/>
      <c r="EY231" s="885"/>
      <c r="EZ231" s="885"/>
      <c r="FA231" s="885"/>
      <c r="FB231" s="885"/>
      <c r="FC231" s="885"/>
      <c r="FD231" s="885"/>
      <c r="FE231" s="885"/>
      <c r="FF231" s="885"/>
      <c r="FG231" s="885"/>
      <c r="FH231" s="885"/>
      <c r="FI231" s="885"/>
      <c r="FJ231" s="885"/>
      <c r="FK231" s="885"/>
      <c r="FL231" s="885"/>
      <c r="FM231" s="885"/>
      <c r="FN231" s="885"/>
      <c r="FO231" s="885"/>
      <c r="FP231" s="885"/>
      <c r="FQ231" s="885"/>
      <c r="FR231" s="885"/>
      <c r="FS231" s="885"/>
      <c r="FT231" s="885"/>
      <c r="FU231" s="885"/>
      <c r="FV231" s="885"/>
      <c r="FW231" s="885"/>
    </row>
    <row r="232" spans="2:179" x14ac:dyDescent="0.25">
      <c r="B232" s="773"/>
      <c r="C232" s="773"/>
      <c r="D232" s="886"/>
      <c r="E232" s="773"/>
      <c r="F232" s="773"/>
      <c r="G232" s="773"/>
      <c r="H232" s="773"/>
      <c r="I232" s="773"/>
      <c r="J232" s="887"/>
      <c r="K232" s="773"/>
      <c r="L232" s="773"/>
      <c r="M232" s="773"/>
      <c r="N232" s="773"/>
      <c r="O232" s="888"/>
      <c r="P232" s="888"/>
      <c r="Q232" s="888"/>
      <c r="R232" s="888"/>
      <c r="S232" s="773"/>
      <c r="T232" s="773"/>
      <c r="U232" s="889"/>
      <c r="V232" s="773"/>
      <c r="W232" s="773"/>
      <c r="X232" s="773"/>
      <c r="Y232" s="885"/>
      <c r="Z232" s="885"/>
      <c r="AA232" s="885"/>
      <c r="AB232" s="885"/>
      <c r="AC232" s="885"/>
      <c r="AD232" s="885"/>
      <c r="AE232" s="885"/>
      <c r="AF232" s="885"/>
      <c r="AG232" s="885"/>
      <c r="AH232" s="885"/>
      <c r="AI232" s="885"/>
      <c r="AJ232" s="885"/>
      <c r="AK232" s="885"/>
      <c r="AL232" s="885"/>
      <c r="AM232" s="885"/>
      <c r="AN232" s="885"/>
      <c r="AO232" s="885"/>
      <c r="AP232" s="885"/>
      <c r="AQ232" s="885"/>
      <c r="AR232" s="885"/>
      <c r="AS232" s="885"/>
      <c r="AT232" s="885"/>
      <c r="AU232" s="885"/>
      <c r="AV232" s="885"/>
      <c r="AW232" s="885"/>
      <c r="AX232" s="885"/>
      <c r="AY232" s="885"/>
      <c r="AZ232" s="885"/>
      <c r="BA232" s="885"/>
      <c r="BB232" s="885"/>
      <c r="BC232" s="885"/>
      <c r="BD232" s="885"/>
      <c r="BE232" s="885"/>
      <c r="BF232" s="885"/>
      <c r="BG232" s="885"/>
      <c r="BH232" s="885"/>
      <c r="BI232" s="885"/>
      <c r="BJ232" s="885"/>
      <c r="BK232" s="885"/>
      <c r="BL232" s="885"/>
      <c r="BM232" s="885"/>
      <c r="BN232" s="885"/>
      <c r="BO232" s="885"/>
      <c r="BP232" s="885"/>
      <c r="BQ232" s="885"/>
      <c r="BR232" s="885"/>
      <c r="BS232" s="885"/>
      <c r="BT232" s="885"/>
      <c r="BU232" s="885"/>
      <c r="BV232" s="885"/>
      <c r="BW232" s="885"/>
      <c r="BX232" s="885"/>
      <c r="BY232" s="885"/>
      <c r="BZ232" s="885"/>
      <c r="CA232" s="885"/>
      <c r="CB232" s="885"/>
      <c r="CC232" s="885"/>
      <c r="CD232" s="885"/>
      <c r="CE232" s="885"/>
      <c r="CF232" s="885"/>
      <c r="CG232" s="885"/>
      <c r="CH232" s="885"/>
      <c r="CI232" s="885"/>
      <c r="CJ232" s="885"/>
      <c r="CK232" s="885"/>
      <c r="CL232" s="885"/>
      <c r="CM232" s="885"/>
      <c r="CN232" s="885"/>
      <c r="CO232" s="885"/>
      <c r="CP232" s="885"/>
      <c r="CQ232" s="885"/>
      <c r="CR232" s="885"/>
      <c r="CS232" s="885"/>
      <c r="CT232" s="885"/>
      <c r="CU232" s="885"/>
      <c r="CV232" s="885"/>
      <c r="CW232" s="885"/>
      <c r="CX232" s="885"/>
      <c r="CY232" s="885"/>
      <c r="CZ232" s="885"/>
      <c r="DA232" s="885"/>
      <c r="DB232" s="885"/>
      <c r="DC232" s="885"/>
      <c r="DD232" s="885"/>
      <c r="DE232" s="885"/>
      <c r="DF232" s="885"/>
      <c r="DG232" s="885"/>
      <c r="DH232" s="885"/>
      <c r="DI232" s="885"/>
      <c r="DJ232" s="885"/>
      <c r="DK232" s="885"/>
      <c r="DL232" s="885"/>
      <c r="DM232" s="885"/>
      <c r="DN232" s="885"/>
      <c r="DO232" s="885"/>
      <c r="DP232" s="885"/>
      <c r="DQ232" s="885"/>
      <c r="DR232" s="885"/>
      <c r="DS232" s="885"/>
      <c r="DT232" s="885"/>
      <c r="DU232" s="885"/>
      <c r="DV232" s="885"/>
      <c r="DW232" s="885"/>
      <c r="DX232" s="885"/>
      <c r="DY232" s="885"/>
      <c r="DZ232" s="885"/>
      <c r="EA232" s="885"/>
      <c r="EB232" s="885"/>
      <c r="EC232" s="885"/>
      <c r="ED232" s="885"/>
      <c r="EE232" s="885"/>
      <c r="EF232" s="885"/>
      <c r="EG232" s="885"/>
      <c r="EH232" s="885"/>
      <c r="EI232" s="885"/>
      <c r="EJ232" s="885"/>
      <c r="EK232" s="885"/>
      <c r="EL232" s="885"/>
      <c r="EM232" s="885"/>
      <c r="EN232" s="885"/>
      <c r="EO232" s="885"/>
      <c r="EP232" s="885"/>
      <c r="EQ232" s="885"/>
      <c r="ER232" s="885"/>
      <c r="ES232" s="885"/>
      <c r="ET232" s="885"/>
      <c r="EU232" s="885"/>
      <c r="EV232" s="885"/>
      <c r="EW232" s="885"/>
      <c r="EX232" s="885"/>
      <c r="EY232" s="885"/>
      <c r="EZ232" s="885"/>
      <c r="FA232" s="885"/>
      <c r="FB232" s="885"/>
      <c r="FC232" s="885"/>
      <c r="FD232" s="885"/>
      <c r="FE232" s="885"/>
      <c r="FF232" s="885"/>
      <c r="FG232" s="885"/>
      <c r="FH232" s="885"/>
      <c r="FI232" s="885"/>
      <c r="FJ232" s="885"/>
      <c r="FK232" s="885"/>
      <c r="FL232" s="885"/>
      <c r="FM232" s="885"/>
      <c r="FN232" s="885"/>
      <c r="FO232" s="885"/>
      <c r="FP232" s="885"/>
      <c r="FQ232" s="885"/>
      <c r="FR232" s="885"/>
      <c r="FS232" s="885"/>
      <c r="FT232" s="885"/>
      <c r="FU232" s="885"/>
      <c r="FV232" s="885"/>
      <c r="FW232" s="885"/>
    </row>
    <row r="233" spans="2:179" x14ac:dyDescent="0.25">
      <c r="B233" s="773"/>
      <c r="C233" s="773"/>
      <c r="D233" s="886"/>
      <c r="E233" s="773"/>
      <c r="F233" s="773"/>
      <c r="G233" s="773"/>
      <c r="H233" s="773"/>
      <c r="I233" s="773"/>
      <c r="J233" s="887"/>
      <c r="K233" s="773"/>
      <c r="L233" s="773"/>
      <c r="M233" s="773"/>
      <c r="N233" s="773"/>
      <c r="O233" s="888"/>
      <c r="P233" s="888"/>
      <c r="Q233" s="888"/>
      <c r="R233" s="888"/>
      <c r="S233" s="773"/>
      <c r="T233" s="773"/>
      <c r="U233" s="889"/>
      <c r="V233" s="773"/>
      <c r="W233" s="773"/>
      <c r="X233" s="773"/>
      <c r="Y233" s="885"/>
      <c r="Z233" s="885"/>
      <c r="AA233" s="885"/>
      <c r="AB233" s="885"/>
      <c r="AC233" s="885"/>
      <c r="AD233" s="885"/>
      <c r="AE233" s="885"/>
      <c r="AF233" s="885"/>
      <c r="AG233" s="885"/>
      <c r="AH233" s="885"/>
      <c r="AI233" s="885"/>
      <c r="AJ233" s="885"/>
      <c r="AK233" s="885"/>
      <c r="AL233" s="885"/>
      <c r="AM233" s="885"/>
      <c r="AN233" s="885"/>
      <c r="AO233" s="885"/>
      <c r="AP233" s="885"/>
      <c r="AQ233" s="885"/>
      <c r="AR233" s="885"/>
      <c r="AS233" s="885"/>
      <c r="AT233" s="885"/>
      <c r="AU233" s="885"/>
      <c r="AV233" s="885"/>
      <c r="AW233" s="885"/>
      <c r="AX233" s="885"/>
      <c r="AY233" s="885"/>
      <c r="AZ233" s="885"/>
      <c r="BA233" s="885"/>
      <c r="BB233" s="885"/>
      <c r="BC233" s="885"/>
      <c r="BD233" s="885"/>
      <c r="BE233" s="885"/>
      <c r="BF233" s="885"/>
      <c r="BG233" s="885"/>
      <c r="BH233" s="885"/>
      <c r="BI233" s="885"/>
      <c r="BJ233" s="885"/>
      <c r="BK233" s="885"/>
      <c r="BL233" s="885"/>
      <c r="BM233" s="885"/>
      <c r="BN233" s="885"/>
      <c r="BO233" s="885"/>
      <c r="BP233" s="885"/>
      <c r="BQ233" s="885"/>
      <c r="BR233" s="885"/>
      <c r="BS233" s="885"/>
      <c r="BT233" s="885"/>
      <c r="BU233" s="885"/>
      <c r="BV233" s="885"/>
      <c r="BW233" s="885"/>
      <c r="BX233" s="885"/>
      <c r="BY233" s="885"/>
      <c r="BZ233" s="885"/>
      <c r="CA233" s="885"/>
      <c r="CB233" s="885"/>
      <c r="CC233" s="885"/>
      <c r="CD233" s="885"/>
      <c r="CE233" s="885"/>
      <c r="CF233" s="885"/>
      <c r="CG233" s="885"/>
      <c r="CH233" s="885"/>
      <c r="CI233" s="885"/>
      <c r="CJ233" s="885"/>
      <c r="CK233" s="885"/>
      <c r="CL233" s="885"/>
      <c r="CM233" s="885"/>
      <c r="CN233" s="885"/>
      <c r="CO233" s="885"/>
      <c r="CP233" s="885"/>
      <c r="CQ233" s="885"/>
      <c r="CR233" s="885"/>
      <c r="CS233" s="885"/>
      <c r="CT233" s="885"/>
      <c r="CU233" s="885"/>
      <c r="CV233" s="885"/>
      <c r="CW233" s="885"/>
      <c r="CX233" s="885"/>
      <c r="CY233" s="885"/>
      <c r="CZ233" s="885"/>
      <c r="DA233" s="885"/>
      <c r="DB233" s="885"/>
      <c r="DC233" s="885"/>
      <c r="DD233" s="885"/>
      <c r="DE233" s="885"/>
      <c r="DF233" s="885"/>
      <c r="DG233" s="885"/>
      <c r="DH233" s="885"/>
      <c r="DI233" s="885"/>
      <c r="DJ233" s="885"/>
      <c r="DK233" s="885"/>
      <c r="DL233" s="885"/>
      <c r="DM233" s="885"/>
      <c r="DN233" s="885"/>
      <c r="DO233" s="885"/>
      <c r="DP233" s="885"/>
      <c r="DQ233" s="885"/>
      <c r="DR233" s="885"/>
      <c r="DS233" s="885"/>
      <c r="DT233" s="885"/>
      <c r="DU233" s="885"/>
      <c r="DV233" s="885"/>
      <c r="DW233" s="885"/>
      <c r="DX233" s="885"/>
      <c r="DY233" s="885"/>
      <c r="DZ233" s="885"/>
      <c r="EA233" s="885"/>
      <c r="EB233" s="885"/>
      <c r="EC233" s="885"/>
      <c r="ED233" s="885"/>
      <c r="EE233" s="885"/>
      <c r="EF233" s="885"/>
      <c r="EG233" s="885"/>
      <c r="EH233" s="885"/>
      <c r="EI233" s="885"/>
      <c r="EJ233" s="885"/>
      <c r="EK233" s="885"/>
      <c r="EL233" s="885"/>
      <c r="EM233" s="885"/>
      <c r="EN233" s="885"/>
      <c r="EO233" s="885"/>
      <c r="EP233" s="885"/>
      <c r="EQ233" s="885"/>
      <c r="ER233" s="885"/>
      <c r="ES233" s="885"/>
      <c r="ET233" s="885"/>
      <c r="EU233" s="885"/>
      <c r="EV233" s="885"/>
      <c r="EW233" s="885"/>
      <c r="EX233" s="885"/>
      <c r="EY233" s="885"/>
      <c r="EZ233" s="885"/>
      <c r="FA233" s="885"/>
      <c r="FB233" s="885"/>
      <c r="FC233" s="885"/>
      <c r="FD233" s="885"/>
      <c r="FE233" s="885"/>
      <c r="FF233" s="885"/>
      <c r="FG233" s="885"/>
      <c r="FH233" s="885"/>
      <c r="FI233" s="885"/>
      <c r="FJ233" s="885"/>
      <c r="FK233" s="885"/>
      <c r="FL233" s="885"/>
      <c r="FM233" s="885"/>
      <c r="FN233" s="885"/>
      <c r="FO233" s="885"/>
      <c r="FP233" s="885"/>
      <c r="FQ233" s="885"/>
      <c r="FR233" s="885"/>
      <c r="FS233" s="885"/>
      <c r="FT233" s="885"/>
      <c r="FU233" s="885"/>
      <c r="FV233" s="885"/>
      <c r="FW233" s="885"/>
    </row>
    <row r="234" spans="2:179" x14ac:dyDescent="0.25">
      <c r="B234" s="773"/>
      <c r="C234" s="773"/>
      <c r="D234" s="886"/>
      <c r="E234" s="773"/>
      <c r="F234" s="773"/>
      <c r="G234" s="773"/>
      <c r="H234" s="773"/>
      <c r="I234" s="773"/>
      <c r="J234" s="887"/>
      <c r="K234" s="773"/>
      <c r="L234" s="773"/>
      <c r="M234" s="773"/>
      <c r="N234" s="773"/>
      <c r="O234" s="888"/>
      <c r="P234" s="888"/>
      <c r="Q234" s="888"/>
      <c r="R234" s="888"/>
      <c r="S234" s="773"/>
      <c r="T234" s="773"/>
      <c r="U234" s="889"/>
      <c r="V234" s="773"/>
      <c r="W234" s="773"/>
      <c r="X234" s="773"/>
      <c r="Y234" s="885"/>
      <c r="Z234" s="885"/>
      <c r="AA234" s="885"/>
      <c r="AB234" s="885"/>
      <c r="AC234" s="885"/>
      <c r="AD234" s="885"/>
      <c r="AE234" s="885"/>
      <c r="AF234" s="885"/>
      <c r="AG234" s="885"/>
      <c r="AH234" s="885"/>
      <c r="AI234" s="885"/>
      <c r="AJ234" s="885"/>
      <c r="AK234" s="885"/>
      <c r="AL234" s="885"/>
      <c r="AM234" s="885"/>
      <c r="AN234" s="885"/>
      <c r="AO234" s="885"/>
      <c r="AP234" s="885"/>
      <c r="AQ234" s="885"/>
      <c r="AR234" s="885"/>
      <c r="AS234" s="885"/>
      <c r="AT234" s="885"/>
      <c r="AU234" s="885"/>
      <c r="AV234" s="885"/>
      <c r="AW234" s="885"/>
      <c r="AX234" s="885"/>
      <c r="AY234" s="885"/>
      <c r="AZ234" s="885"/>
      <c r="BA234" s="885"/>
      <c r="BB234" s="885"/>
      <c r="BC234" s="885"/>
      <c r="BD234" s="885"/>
      <c r="BE234" s="885"/>
      <c r="BF234" s="885"/>
      <c r="BG234" s="885"/>
      <c r="BH234" s="885"/>
      <c r="BI234" s="885"/>
      <c r="BJ234" s="885"/>
      <c r="BK234" s="885"/>
      <c r="BL234" s="885"/>
      <c r="BM234" s="885"/>
      <c r="BN234" s="885"/>
      <c r="BO234" s="885"/>
      <c r="BP234" s="885"/>
      <c r="BQ234" s="885"/>
      <c r="BR234" s="885"/>
      <c r="BS234" s="885"/>
      <c r="BT234" s="885"/>
      <c r="BU234" s="885"/>
      <c r="BV234" s="885"/>
      <c r="BW234" s="885"/>
      <c r="BX234" s="885"/>
      <c r="BY234" s="885"/>
      <c r="BZ234" s="885"/>
      <c r="CA234" s="885"/>
      <c r="CB234" s="885"/>
      <c r="CC234" s="885"/>
      <c r="CD234" s="885"/>
      <c r="CE234" s="885"/>
      <c r="CF234" s="885"/>
      <c r="CG234" s="885"/>
      <c r="CH234" s="885"/>
      <c r="CI234" s="885"/>
      <c r="CJ234" s="885"/>
      <c r="CK234" s="885"/>
      <c r="CL234" s="885"/>
      <c r="CM234" s="885"/>
      <c r="CN234" s="885"/>
      <c r="CO234" s="885"/>
      <c r="CP234" s="885"/>
      <c r="CQ234" s="885"/>
      <c r="CR234" s="885"/>
      <c r="CS234" s="885"/>
      <c r="CT234" s="885"/>
      <c r="CU234" s="885"/>
      <c r="CV234" s="885"/>
      <c r="CW234" s="885"/>
      <c r="CX234" s="885"/>
      <c r="CY234" s="885"/>
      <c r="CZ234" s="885"/>
      <c r="DA234" s="885"/>
      <c r="DB234" s="885"/>
      <c r="DC234" s="885"/>
      <c r="DD234" s="885"/>
      <c r="DE234" s="885"/>
      <c r="DF234" s="885"/>
      <c r="DG234" s="885"/>
      <c r="DH234" s="885"/>
      <c r="DI234" s="885"/>
      <c r="DJ234" s="885"/>
      <c r="DK234" s="885"/>
      <c r="DL234" s="885"/>
      <c r="DM234" s="885"/>
      <c r="DN234" s="885"/>
      <c r="DO234" s="885"/>
      <c r="DP234" s="885"/>
      <c r="DQ234" s="885"/>
      <c r="DR234" s="885"/>
      <c r="DS234" s="885"/>
      <c r="DT234" s="885"/>
      <c r="DU234" s="885"/>
      <c r="DV234" s="885"/>
      <c r="DW234" s="885"/>
      <c r="DX234" s="885"/>
      <c r="DY234" s="885"/>
      <c r="DZ234" s="885"/>
      <c r="EA234" s="885"/>
      <c r="EB234" s="885"/>
      <c r="EC234" s="885"/>
      <c r="ED234" s="885"/>
      <c r="EE234" s="885"/>
      <c r="EF234" s="885"/>
      <c r="EG234" s="885"/>
      <c r="EH234" s="885"/>
      <c r="EI234" s="885"/>
      <c r="EJ234" s="885"/>
      <c r="EK234" s="885"/>
      <c r="EL234" s="885"/>
      <c r="EM234" s="885"/>
      <c r="EN234" s="885"/>
      <c r="EO234" s="885"/>
      <c r="EP234" s="885"/>
      <c r="EQ234" s="885"/>
      <c r="ER234" s="885"/>
      <c r="ES234" s="885"/>
      <c r="ET234" s="885"/>
      <c r="EU234" s="885"/>
      <c r="EV234" s="885"/>
      <c r="EW234" s="885"/>
      <c r="EX234" s="885"/>
      <c r="EY234" s="885"/>
      <c r="EZ234" s="885"/>
      <c r="FA234" s="885"/>
      <c r="FB234" s="885"/>
      <c r="FC234" s="885"/>
      <c r="FD234" s="885"/>
      <c r="FE234" s="885"/>
      <c r="FF234" s="885"/>
      <c r="FG234" s="885"/>
      <c r="FH234" s="885"/>
      <c r="FI234" s="885"/>
      <c r="FJ234" s="885"/>
      <c r="FK234" s="885"/>
      <c r="FL234" s="885"/>
      <c r="FM234" s="885"/>
      <c r="FN234" s="885"/>
      <c r="FO234" s="885"/>
      <c r="FP234" s="885"/>
      <c r="FQ234" s="885"/>
      <c r="FR234" s="885"/>
      <c r="FS234" s="885"/>
      <c r="FT234" s="885"/>
      <c r="FU234" s="885"/>
      <c r="FV234" s="885"/>
      <c r="FW234" s="885"/>
    </row>
    <row r="235" spans="2:179" x14ac:dyDescent="0.25">
      <c r="B235" s="773"/>
      <c r="C235" s="773"/>
      <c r="D235" s="886"/>
      <c r="E235" s="773"/>
      <c r="F235" s="773"/>
      <c r="G235" s="773"/>
      <c r="H235" s="773"/>
      <c r="I235" s="773"/>
      <c r="J235" s="887"/>
      <c r="K235" s="773"/>
      <c r="L235" s="773"/>
      <c r="M235" s="773"/>
      <c r="N235" s="773"/>
      <c r="O235" s="888"/>
      <c r="P235" s="888"/>
      <c r="Q235" s="888"/>
      <c r="R235" s="888"/>
      <c r="S235" s="773"/>
      <c r="T235" s="773"/>
      <c r="U235" s="889"/>
      <c r="V235" s="773"/>
      <c r="W235" s="773"/>
      <c r="X235" s="773"/>
      <c r="Y235" s="885"/>
      <c r="Z235" s="885"/>
      <c r="AA235" s="885"/>
      <c r="AB235" s="885"/>
      <c r="AC235" s="885"/>
      <c r="AD235" s="885"/>
      <c r="AE235" s="885"/>
      <c r="AF235" s="885"/>
      <c r="AG235" s="885"/>
      <c r="AH235" s="885"/>
      <c r="AI235" s="885"/>
      <c r="AJ235" s="885"/>
      <c r="AK235" s="885"/>
      <c r="AL235" s="885"/>
      <c r="AM235" s="885"/>
      <c r="AN235" s="885"/>
      <c r="AO235" s="885"/>
      <c r="AP235" s="885"/>
      <c r="AQ235" s="885"/>
      <c r="AR235" s="885"/>
      <c r="AS235" s="885"/>
      <c r="AT235" s="885"/>
      <c r="AU235" s="885"/>
      <c r="AV235" s="885"/>
      <c r="AW235" s="885"/>
      <c r="AX235" s="885"/>
      <c r="AY235" s="885"/>
      <c r="AZ235" s="885"/>
      <c r="BA235" s="885"/>
      <c r="BB235" s="885"/>
      <c r="BC235" s="885"/>
      <c r="BD235" s="885"/>
      <c r="BE235" s="885"/>
      <c r="BF235" s="885"/>
      <c r="BG235" s="885"/>
      <c r="BH235" s="885"/>
      <c r="BI235" s="885"/>
      <c r="BJ235" s="885"/>
      <c r="BK235" s="885"/>
      <c r="BL235" s="885"/>
      <c r="BM235" s="885"/>
      <c r="BN235" s="885"/>
      <c r="BO235" s="885"/>
      <c r="BP235" s="885"/>
      <c r="BQ235" s="885"/>
      <c r="BR235" s="885"/>
      <c r="BS235" s="885"/>
      <c r="BT235" s="885"/>
      <c r="BU235" s="885"/>
      <c r="BV235" s="885"/>
      <c r="BW235" s="885"/>
      <c r="BX235" s="885"/>
      <c r="BY235" s="885"/>
      <c r="BZ235" s="885"/>
      <c r="CA235" s="885"/>
      <c r="CB235" s="885"/>
      <c r="CC235" s="885"/>
      <c r="CD235" s="885"/>
      <c r="CE235" s="885"/>
      <c r="CF235" s="885"/>
      <c r="CG235" s="885"/>
      <c r="CH235" s="885"/>
      <c r="CI235" s="885"/>
      <c r="CJ235" s="885"/>
      <c r="CK235" s="885"/>
      <c r="CL235" s="885"/>
      <c r="CM235" s="885"/>
      <c r="CN235" s="885"/>
      <c r="CO235" s="885"/>
      <c r="CP235" s="885"/>
      <c r="CQ235" s="885"/>
      <c r="CR235" s="885"/>
      <c r="CS235" s="885"/>
      <c r="CT235" s="885"/>
      <c r="CU235" s="885"/>
      <c r="CV235" s="885"/>
      <c r="CW235" s="885"/>
      <c r="CX235" s="885"/>
      <c r="CY235" s="885"/>
      <c r="CZ235" s="885"/>
      <c r="DA235" s="885"/>
      <c r="DB235" s="885"/>
      <c r="DC235" s="885"/>
      <c r="DD235" s="885"/>
      <c r="DE235" s="885"/>
      <c r="DF235" s="885"/>
      <c r="DG235" s="885"/>
      <c r="DH235" s="885"/>
      <c r="DI235" s="885"/>
      <c r="DJ235" s="885"/>
      <c r="DK235" s="885"/>
      <c r="DL235" s="885"/>
      <c r="DM235" s="885"/>
      <c r="DN235" s="885"/>
      <c r="DO235" s="885"/>
      <c r="DP235" s="885"/>
      <c r="DQ235" s="885"/>
      <c r="DR235" s="885"/>
      <c r="DS235" s="885"/>
      <c r="DT235" s="885"/>
      <c r="DU235" s="885"/>
      <c r="DV235" s="885"/>
      <c r="DW235" s="885"/>
      <c r="DX235" s="885"/>
      <c r="DY235" s="885"/>
      <c r="DZ235" s="885"/>
      <c r="EA235" s="885"/>
      <c r="EB235" s="885"/>
      <c r="EC235" s="885"/>
      <c r="ED235" s="885"/>
      <c r="EE235" s="885"/>
      <c r="EF235" s="885"/>
      <c r="EG235" s="885"/>
      <c r="EH235" s="885"/>
      <c r="EI235" s="885"/>
      <c r="EJ235" s="885"/>
      <c r="EK235" s="885"/>
      <c r="EL235" s="885"/>
      <c r="EM235" s="885"/>
      <c r="EN235" s="885"/>
      <c r="EO235" s="885"/>
      <c r="EP235" s="885"/>
      <c r="EQ235" s="885"/>
      <c r="ER235" s="885"/>
      <c r="ES235" s="885"/>
      <c r="ET235" s="885"/>
      <c r="EU235" s="885"/>
      <c r="EV235" s="885"/>
      <c r="EW235" s="885"/>
      <c r="EX235" s="885"/>
      <c r="EY235" s="885"/>
      <c r="EZ235" s="885"/>
      <c r="FA235" s="885"/>
      <c r="FB235" s="885"/>
      <c r="FC235" s="885"/>
      <c r="FD235" s="885"/>
      <c r="FE235" s="885"/>
      <c r="FF235" s="885"/>
      <c r="FG235" s="885"/>
      <c r="FH235" s="885"/>
      <c r="FI235" s="885"/>
      <c r="FJ235" s="885"/>
      <c r="FK235" s="885"/>
      <c r="FL235" s="885"/>
      <c r="FM235" s="885"/>
      <c r="FN235" s="885"/>
      <c r="FO235" s="885"/>
      <c r="FP235" s="885"/>
      <c r="FQ235" s="885"/>
      <c r="FR235" s="885"/>
      <c r="FS235" s="885"/>
      <c r="FT235" s="885"/>
      <c r="FU235" s="885"/>
      <c r="FV235" s="885"/>
      <c r="FW235" s="885"/>
    </row>
    <row r="236" spans="2:179" x14ac:dyDescent="0.25">
      <c r="B236" s="773"/>
      <c r="C236" s="773"/>
      <c r="D236" s="886"/>
      <c r="E236" s="773"/>
      <c r="F236" s="773"/>
      <c r="G236" s="773"/>
      <c r="H236" s="773"/>
      <c r="I236" s="773"/>
      <c r="J236" s="887"/>
      <c r="K236" s="773"/>
      <c r="L236" s="773"/>
      <c r="M236" s="773"/>
      <c r="N236" s="773"/>
      <c r="O236" s="888"/>
      <c r="P236" s="888"/>
      <c r="Q236" s="888"/>
      <c r="R236" s="888"/>
      <c r="S236" s="773"/>
      <c r="T236" s="773"/>
      <c r="U236" s="889"/>
      <c r="V236" s="773"/>
      <c r="W236" s="773"/>
      <c r="X236" s="773"/>
      <c r="Y236" s="885"/>
      <c r="Z236" s="885"/>
      <c r="AA236" s="885"/>
      <c r="AB236" s="885"/>
      <c r="AC236" s="885"/>
      <c r="AD236" s="885"/>
      <c r="AE236" s="885"/>
      <c r="AF236" s="885"/>
      <c r="AG236" s="885"/>
      <c r="AH236" s="885"/>
      <c r="AI236" s="885"/>
      <c r="AJ236" s="885"/>
      <c r="AK236" s="885"/>
      <c r="AL236" s="885"/>
      <c r="AM236" s="885"/>
      <c r="AN236" s="885"/>
      <c r="AO236" s="885"/>
      <c r="AP236" s="885"/>
      <c r="AQ236" s="885"/>
      <c r="AR236" s="885"/>
      <c r="AS236" s="885"/>
      <c r="AT236" s="885"/>
      <c r="AU236" s="885"/>
      <c r="AV236" s="885"/>
      <c r="AW236" s="885"/>
      <c r="AX236" s="885"/>
      <c r="AY236" s="885"/>
      <c r="AZ236" s="885"/>
      <c r="BA236" s="885"/>
      <c r="BB236" s="885"/>
      <c r="BC236" s="885"/>
      <c r="BD236" s="885"/>
      <c r="BE236" s="885"/>
      <c r="BF236" s="885"/>
      <c r="BG236" s="885"/>
      <c r="BH236" s="885"/>
      <c r="BI236" s="885"/>
      <c r="BJ236" s="885"/>
      <c r="BK236" s="885"/>
      <c r="BL236" s="885"/>
      <c r="BM236" s="885"/>
      <c r="BN236" s="885"/>
      <c r="BO236" s="885"/>
      <c r="BP236" s="885"/>
      <c r="BQ236" s="885"/>
      <c r="BR236" s="885"/>
      <c r="BS236" s="885"/>
      <c r="BT236" s="885"/>
      <c r="BU236" s="885"/>
      <c r="BV236" s="885"/>
      <c r="BW236" s="885"/>
      <c r="BX236" s="885"/>
      <c r="BY236" s="885"/>
      <c r="BZ236" s="885"/>
      <c r="CA236" s="885"/>
      <c r="CB236" s="885"/>
      <c r="CC236" s="885"/>
      <c r="CD236" s="885"/>
      <c r="CE236" s="885"/>
      <c r="CF236" s="885"/>
      <c r="CG236" s="885"/>
      <c r="CH236" s="885"/>
      <c r="CI236" s="885"/>
      <c r="CJ236" s="885"/>
      <c r="CK236" s="885"/>
      <c r="CL236" s="885"/>
      <c r="CM236" s="885"/>
      <c r="CN236" s="885"/>
      <c r="CO236" s="885"/>
      <c r="CP236" s="885"/>
      <c r="CQ236" s="885"/>
      <c r="CR236" s="885"/>
      <c r="CS236" s="885"/>
      <c r="CT236" s="885"/>
      <c r="CU236" s="885"/>
      <c r="CV236" s="885"/>
      <c r="CW236" s="885"/>
      <c r="CX236" s="885"/>
      <c r="CY236" s="885"/>
      <c r="CZ236" s="885"/>
      <c r="DA236" s="885"/>
      <c r="DB236" s="885"/>
      <c r="DC236" s="885"/>
      <c r="DD236" s="885"/>
      <c r="DE236" s="885"/>
      <c r="DF236" s="885"/>
      <c r="DG236" s="885"/>
      <c r="DH236" s="885"/>
      <c r="DI236" s="885"/>
      <c r="DJ236" s="885"/>
      <c r="DK236" s="885"/>
      <c r="DL236" s="885"/>
      <c r="DM236" s="885"/>
      <c r="DN236" s="885"/>
      <c r="DO236" s="885"/>
      <c r="DP236" s="885"/>
      <c r="DQ236" s="885"/>
      <c r="DR236" s="885"/>
      <c r="DS236" s="885"/>
      <c r="DT236" s="885"/>
      <c r="DU236" s="885"/>
      <c r="DV236" s="885"/>
      <c r="DW236" s="885"/>
      <c r="DX236" s="885"/>
      <c r="DY236" s="885"/>
      <c r="DZ236" s="885"/>
      <c r="EA236" s="885"/>
      <c r="EB236" s="885"/>
      <c r="EC236" s="885"/>
      <c r="ED236" s="885"/>
      <c r="EE236" s="885"/>
      <c r="EF236" s="885"/>
      <c r="EG236" s="885"/>
      <c r="EH236" s="885"/>
      <c r="EI236" s="885"/>
      <c r="EJ236" s="885"/>
      <c r="EK236" s="885"/>
      <c r="EL236" s="885"/>
      <c r="EM236" s="885"/>
      <c r="EN236" s="885"/>
      <c r="EO236" s="885"/>
      <c r="EP236" s="885"/>
      <c r="EQ236" s="885"/>
      <c r="ER236" s="885"/>
      <c r="ES236" s="885"/>
      <c r="ET236" s="885"/>
      <c r="EU236" s="885"/>
      <c r="EV236" s="885"/>
      <c r="EW236" s="885"/>
      <c r="EX236" s="885"/>
      <c r="EY236" s="885"/>
      <c r="EZ236" s="885"/>
      <c r="FA236" s="885"/>
      <c r="FB236" s="885"/>
      <c r="FC236" s="885"/>
      <c r="FD236" s="885"/>
      <c r="FE236" s="885"/>
      <c r="FF236" s="885"/>
      <c r="FG236" s="885"/>
      <c r="FH236" s="885"/>
      <c r="FI236" s="885"/>
      <c r="FJ236" s="885"/>
      <c r="FK236" s="885"/>
      <c r="FL236" s="885"/>
      <c r="FM236" s="885"/>
      <c r="FN236" s="885"/>
      <c r="FO236" s="885"/>
      <c r="FP236" s="885"/>
      <c r="FQ236" s="885"/>
      <c r="FR236" s="885"/>
      <c r="FS236" s="885"/>
      <c r="FT236" s="885"/>
      <c r="FU236" s="885"/>
      <c r="FV236" s="885"/>
      <c r="FW236" s="885"/>
    </row>
    <row r="237" spans="2:179" x14ac:dyDescent="0.25">
      <c r="B237" s="773"/>
      <c r="C237" s="773"/>
      <c r="D237" s="886"/>
      <c r="E237" s="773"/>
      <c r="F237" s="773"/>
      <c r="G237" s="773"/>
      <c r="H237" s="773"/>
      <c r="I237" s="773"/>
      <c r="J237" s="887"/>
      <c r="K237" s="773"/>
      <c r="L237" s="773"/>
      <c r="M237" s="773"/>
      <c r="N237" s="773"/>
      <c r="O237" s="888"/>
      <c r="P237" s="888"/>
      <c r="Q237" s="888"/>
      <c r="R237" s="888"/>
      <c r="S237" s="773"/>
      <c r="T237" s="773"/>
      <c r="U237" s="889"/>
      <c r="V237" s="773"/>
      <c r="W237" s="773"/>
      <c r="X237" s="773"/>
      <c r="Y237" s="885"/>
      <c r="Z237" s="885"/>
      <c r="AA237" s="885"/>
      <c r="AB237" s="885"/>
      <c r="AC237" s="885"/>
      <c r="AD237" s="885"/>
      <c r="AE237" s="885"/>
      <c r="AF237" s="885"/>
      <c r="AG237" s="885"/>
      <c r="AH237" s="885"/>
      <c r="AI237" s="885"/>
      <c r="AJ237" s="885"/>
      <c r="AK237" s="885"/>
      <c r="AL237" s="885"/>
      <c r="AM237" s="885"/>
      <c r="AN237" s="885"/>
      <c r="AO237" s="885"/>
      <c r="AP237" s="885"/>
      <c r="AQ237" s="885"/>
      <c r="AR237" s="885"/>
      <c r="AS237" s="885"/>
      <c r="AT237" s="885"/>
      <c r="AU237" s="885"/>
      <c r="AV237" s="885"/>
      <c r="AW237" s="885"/>
      <c r="AX237" s="885"/>
      <c r="AY237" s="885"/>
      <c r="AZ237" s="885"/>
      <c r="BA237" s="885"/>
      <c r="BB237" s="885"/>
      <c r="BC237" s="885"/>
      <c r="BD237" s="885"/>
      <c r="BE237" s="885"/>
      <c r="BF237" s="885"/>
      <c r="BG237" s="885"/>
      <c r="BH237" s="885"/>
      <c r="BI237" s="885"/>
      <c r="BJ237" s="885"/>
      <c r="BK237" s="885"/>
      <c r="BL237" s="885"/>
      <c r="BM237" s="885"/>
      <c r="BN237" s="885"/>
      <c r="BO237" s="885"/>
      <c r="BP237" s="885"/>
      <c r="BQ237" s="885"/>
      <c r="BR237" s="885"/>
      <c r="BS237" s="885"/>
      <c r="BT237" s="885"/>
      <c r="BU237" s="885"/>
      <c r="BV237" s="885"/>
      <c r="BW237" s="885"/>
      <c r="BX237" s="885"/>
      <c r="BY237" s="885"/>
      <c r="BZ237" s="885"/>
      <c r="CA237" s="885"/>
      <c r="CB237" s="885"/>
      <c r="CC237" s="885"/>
      <c r="CD237" s="885"/>
      <c r="CE237" s="885"/>
      <c r="CF237" s="885"/>
      <c r="CG237" s="885"/>
      <c r="CH237" s="885"/>
      <c r="CI237" s="885"/>
      <c r="CJ237" s="885"/>
      <c r="CK237" s="885"/>
      <c r="CL237" s="885"/>
      <c r="CM237" s="885"/>
      <c r="CN237" s="885"/>
      <c r="CO237" s="885"/>
      <c r="CP237" s="885"/>
      <c r="CQ237" s="885"/>
      <c r="CR237" s="885"/>
      <c r="CS237" s="885"/>
      <c r="CT237" s="885"/>
      <c r="CU237" s="885"/>
      <c r="CV237" s="885"/>
      <c r="CW237" s="885"/>
      <c r="CX237" s="885"/>
      <c r="CY237" s="885"/>
      <c r="CZ237" s="885"/>
      <c r="DA237" s="885"/>
      <c r="DB237" s="885"/>
      <c r="DC237" s="885"/>
      <c r="DD237" s="885"/>
      <c r="DE237" s="885"/>
      <c r="DF237" s="885"/>
      <c r="DG237" s="885"/>
      <c r="DH237" s="885"/>
      <c r="DI237" s="885"/>
      <c r="DJ237" s="885"/>
      <c r="DK237" s="885"/>
      <c r="DL237" s="885"/>
      <c r="DM237" s="885"/>
      <c r="DN237" s="885"/>
      <c r="DO237" s="885"/>
      <c r="DP237" s="885"/>
      <c r="DQ237" s="885"/>
      <c r="DR237" s="885"/>
      <c r="DS237" s="885"/>
      <c r="DT237" s="885"/>
      <c r="DU237" s="885"/>
      <c r="DV237" s="885"/>
      <c r="DW237" s="885"/>
      <c r="DX237" s="885"/>
      <c r="DY237" s="885"/>
      <c r="DZ237" s="885"/>
      <c r="EA237" s="885"/>
      <c r="EB237" s="885"/>
      <c r="EC237" s="885"/>
      <c r="ED237" s="885"/>
      <c r="EE237" s="885"/>
      <c r="EF237" s="885"/>
      <c r="EG237" s="885"/>
      <c r="EH237" s="885"/>
      <c r="EI237" s="885"/>
      <c r="EJ237" s="885"/>
      <c r="EK237" s="885"/>
      <c r="EL237" s="885"/>
      <c r="EM237" s="885"/>
      <c r="EN237" s="885"/>
      <c r="EO237" s="885"/>
      <c r="EP237" s="885"/>
      <c r="EQ237" s="885"/>
      <c r="ER237" s="885"/>
      <c r="ES237" s="885"/>
      <c r="ET237" s="885"/>
      <c r="EU237" s="885"/>
      <c r="EV237" s="885"/>
      <c r="EW237" s="885"/>
      <c r="EX237" s="885"/>
      <c r="EY237" s="885"/>
      <c r="EZ237" s="885"/>
      <c r="FA237" s="885"/>
      <c r="FB237" s="885"/>
      <c r="FC237" s="885"/>
      <c r="FD237" s="885"/>
      <c r="FE237" s="885"/>
      <c r="FF237" s="885"/>
      <c r="FG237" s="885"/>
      <c r="FH237" s="885"/>
      <c r="FI237" s="885"/>
      <c r="FJ237" s="885"/>
      <c r="FK237" s="885"/>
      <c r="FL237" s="885"/>
      <c r="FM237" s="885"/>
      <c r="FN237" s="885"/>
      <c r="FO237" s="885"/>
      <c r="FP237" s="885"/>
      <c r="FQ237" s="885"/>
      <c r="FR237" s="885"/>
      <c r="FS237" s="885"/>
      <c r="FT237" s="885"/>
      <c r="FU237" s="885"/>
      <c r="FV237" s="885"/>
      <c r="FW237" s="885"/>
    </row>
    <row r="238" spans="2:179" x14ac:dyDescent="0.25">
      <c r="B238" s="773"/>
      <c r="C238" s="773"/>
      <c r="D238" s="886"/>
      <c r="E238" s="773"/>
      <c r="F238" s="773"/>
      <c r="G238" s="773"/>
      <c r="H238" s="773"/>
      <c r="I238" s="773"/>
      <c r="J238" s="887"/>
      <c r="K238" s="773"/>
      <c r="L238" s="773"/>
      <c r="M238" s="773"/>
      <c r="N238" s="773"/>
      <c r="O238" s="888"/>
      <c r="P238" s="888"/>
      <c r="Q238" s="888"/>
      <c r="R238" s="888"/>
      <c r="S238" s="773"/>
      <c r="T238" s="773"/>
      <c r="U238" s="889"/>
      <c r="V238" s="773"/>
      <c r="W238" s="773"/>
      <c r="X238" s="773"/>
      <c r="Y238" s="885"/>
      <c r="Z238" s="885"/>
      <c r="AA238" s="885"/>
      <c r="AB238" s="885"/>
      <c r="AC238" s="885"/>
      <c r="AD238" s="885"/>
      <c r="AE238" s="885"/>
      <c r="AF238" s="885"/>
      <c r="AG238" s="885"/>
      <c r="AH238" s="885"/>
      <c r="AI238" s="885"/>
      <c r="AJ238" s="885"/>
      <c r="AK238" s="885"/>
      <c r="AL238" s="885"/>
      <c r="AM238" s="885"/>
      <c r="AN238" s="885"/>
      <c r="AO238" s="885"/>
      <c r="AP238" s="885"/>
      <c r="AQ238" s="885"/>
      <c r="AR238" s="885"/>
      <c r="AS238" s="885"/>
      <c r="AT238" s="885"/>
      <c r="AU238" s="885"/>
      <c r="AV238" s="885"/>
      <c r="AW238" s="885"/>
      <c r="AX238" s="885"/>
      <c r="AY238" s="885"/>
      <c r="AZ238" s="885"/>
      <c r="BA238" s="885"/>
      <c r="BB238" s="885"/>
      <c r="BC238" s="885"/>
      <c r="BD238" s="885"/>
      <c r="BE238" s="885"/>
      <c r="BF238" s="885"/>
      <c r="BG238" s="885"/>
      <c r="BH238" s="885"/>
      <c r="BI238" s="885"/>
      <c r="BJ238" s="885"/>
      <c r="BK238" s="885"/>
      <c r="BL238" s="885"/>
      <c r="BM238" s="885"/>
      <c r="BN238" s="885"/>
      <c r="BO238" s="885"/>
      <c r="BP238" s="885"/>
      <c r="BQ238" s="885"/>
      <c r="BR238" s="885"/>
      <c r="BS238" s="885"/>
      <c r="BT238" s="885"/>
      <c r="BU238" s="885"/>
      <c r="BV238" s="885"/>
      <c r="BW238" s="885"/>
      <c r="BX238" s="885"/>
      <c r="BY238" s="885"/>
      <c r="BZ238" s="885"/>
      <c r="CA238" s="885"/>
      <c r="CB238" s="885"/>
      <c r="CC238" s="885"/>
      <c r="CD238" s="885"/>
      <c r="CE238" s="885"/>
      <c r="CF238" s="885"/>
      <c r="CG238" s="885"/>
      <c r="CH238" s="885"/>
      <c r="CI238" s="885"/>
      <c r="CJ238" s="885"/>
      <c r="CK238" s="885"/>
      <c r="CL238" s="885"/>
      <c r="CM238" s="885"/>
      <c r="CN238" s="885"/>
      <c r="CO238" s="885"/>
      <c r="CP238" s="885"/>
      <c r="CQ238" s="885"/>
      <c r="CR238" s="885"/>
      <c r="CS238" s="885"/>
      <c r="CT238" s="885"/>
      <c r="CU238" s="885"/>
      <c r="CV238" s="885"/>
      <c r="CW238" s="885"/>
      <c r="CX238" s="885"/>
      <c r="CY238" s="885"/>
      <c r="CZ238" s="885"/>
      <c r="DA238" s="885"/>
      <c r="DB238" s="885"/>
      <c r="DC238" s="885"/>
      <c r="DD238" s="885"/>
      <c r="DE238" s="885"/>
      <c r="DF238" s="885"/>
      <c r="DG238" s="885"/>
      <c r="DH238" s="885"/>
      <c r="DI238" s="885"/>
      <c r="DJ238" s="885"/>
      <c r="DK238" s="885"/>
      <c r="DL238" s="885"/>
      <c r="DM238" s="885"/>
      <c r="DN238" s="885"/>
      <c r="DO238" s="885"/>
      <c r="DP238" s="885"/>
      <c r="DQ238" s="885"/>
      <c r="DR238" s="885"/>
      <c r="DS238" s="885"/>
      <c r="DT238" s="885"/>
      <c r="DU238" s="885"/>
      <c r="DV238" s="885"/>
      <c r="DW238" s="885"/>
      <c r="DX238" s="885"/>
      <c r="DY238" s="885"/>
      <c r="DZ238" s="885"/>
      <c r="EA238" s="885"/>
      <c r="EB238" s="885"/>
      <c r="EC238" s="885"/>
      <c r="ED238" s="885"/>
      <c r="EE238" s="885"/>
      <c r="EF238" s="885"/>
      <c r="EG238" s="885"/>
      <c r="EH238" s="885"/>
      <c r="EI238" s="885"/>
      <c r="EJ238" s="885"/>
      <c r="EK238" s="885"/>
      <c r="EL238" s="885"/>
      <c r="EM238" s="885"/>
      <c r="EN238" s="885"/>
      <c r="EO238" s="885"/>
      <c r="EP238" s="885"/>
      <c r="EQ238" s="885"/>
      <c r="ER238" s="885"/>
      <c r="ES238" s="885"/>
      <c r="ET238" s="885"/>
      <c r="EU238" s="885"/>
      <c r="EV238" s="885"/>
      <c r="EW238" s="885"/>
      <c r="EX238" s="885"/>
      <c r="EY238" s="885"/>
      <c r="EZ238" s="885"/>
      <c r="FA238" s="885"/>
      <c r="FB238" s="885"/>
      <c r="FC238" s="885"/>
      <c r="FD238" s="885"/>
      <c r="FE238" s="885"/>
      <c r="FF238" s="885"/>
      <c r="FG238" s="885"/>
      <c r="FH238" s="885"/>
      <c r="FI238" s="885"/>
      <c r="FJ238" s="885"/>
      <c r="FK238" s="885"/>
      <c r="FL238" s="885"/>
      <c r="FM238" s="885"/>
      <c r="FN238" s="885"/>
      <c r="FO238" s="885"/>
      <c r="FP238" s="885"/>
      <c r="FQ238" s="885"/>
      <c r="FR238" s="885"/>
      <c r="FS238" s="885"/>
      <c r="FT238" s="885"/>
      <c r="FU238" s="885"/>
      <c r="FV238" s="885"/>
      <c r="FW238" s="885"/>
    </row>
    <row r="239" spans="2:179" x14ac:dyDescent="0.25">
      <c r="B239" s="773"/>
      <c r="C239" s="773"/>
      <c r="D239" s="886"/>
      <c r="E239" s="773"/>
      <c r="F239" s="773"/>
      <c r="G239" s="773"/>
      <c r="H239" s="773"/>
      <c r="I239" s="773"/>
      <c r="J239" s="887"/>
      <c r="K239" s="773"/>
      <c r="L239" s="773"/>
      <c r="M239" s="773"/>
      <c r="N239" s="773"/>
      <c r="O239" s="888"/>
      <c r="P239" s="888"/>
      <c r="Q239" s="888"/>
      <c r="R239" s="888"/>
      <c r="S239" s="773"/>
      <c r="T239" s="773"/>
      <c r="U239" s="889"/>
      <c r="V239" s="773"/>
      <c r="W239" s="773"/>
      <c r="X239" s="773"/>
      <c r="Y239" s="885"/>
      <c r="Z239" s="885"/>
      <c r="AA239" s="885"/>
      <c r="AB239" s="885"/>
      <c r="AC239" s="885"/>
      <c r="AD239" s="885"/>
      <c r="AE239" s="885"/>
      <c r="AF239" s="885"/>
      <c r="AG239" s="885"/>
      <c r="AH239" s="885"/>
      <c r="AI239" s="885"/>
      <c r="AJ239" s="885"/>
      <c r="AK239" s="885"/>
      <c r="AL239" s="885"/>
      <c r="AM239" s="885"/>
      <c r="AN239" s="885"/>
      <c r="AO239" s="885"/>
      <c r="AP239" s="885"/>
      <c r="AQ239" s="885"/>
      <c r="AR239" s="885"/>
      <c r="AS239" s="885"/>
      <c r="AT239" s="885"/>
      <c r="AU239" s="885"/>
      <c r="AV239" s="885"/>
      <c r="AW239" s="885"/>
      <c r="AX239" s="885"/>
      <c r="AY239" s="885"/>
      <c r="AZ239" s="885"/>
      <c r="BA239" s="885"/>
      <c r="BB239" s="885"/>
      <c r="BC239" s="885"/>
      <c r="BD239" s="885"/>
      <c r="BE239" s="885"/>
      <c r="BF239" s="885"/>
      <c r="BG239" s="885"/>
      <c r="BH239" s="885"/>
      <c r="BI239" s="885"/>
      <c r="BJ239" s="885"/>
      <c r="BK239" s="885"/>
      <c r="BL239" s="885"/>
      <c r="BM239" s="885"/>
      <c r="BN239" s="885"/>
      <c r="BO239" s="885"/>
      <c r="BP239" s="885"/>
      <c r="BQ239" s="885"/>
      <c r="BR239" s="885"/>
      <c r="BS239" s="885"/>
      <c r="BT239" s="885"/>
      <c r="BU239" s="885"/>
      <c r="BV239" s="885"/>
      <c r="BW239" s="885"/>
      <c r="BX239" s="885"/>
      <c r="BY239" s="885"/>
      <c r="BZ239" s="885"/>
      <c r="CA239" s="885"/>
      <c r="CB239" s="885"/>
      <c r="CC239" s="885"/>
      <c r="CD239" s="885"/>
      <c r="CE239" s="885"/>
      <c r="CF239" s="885"/>
      <c r="CG239" s="885"/>
      <c r="CH239" s="885"/>
      <c r="CI239" s="885"/>
      <c r="CJ239" s="885"/>
      <c r="CK239" s="885"/>
      <c r="CL239" s="885"/>
      <c r="CM239" s="885"/>
      <c r="CN239" s="885"/>
      <c r="CO239" s="885"/>
      <c r="CP239" s="885"/>
      <c r="CQ239" s="885"/>
      <c r="CR239" s="885"/>
      <c r="CS239" s="885"/>
      <c r="CT239" s="885"/>
      <c r="CU239" s="885"/>
      <c r="CV239" s="885"/>
      <c r="CW239" s="885"/>
      <c r="CX239" s="885"/>
      <c r="CY239" s="885"/>
      <c r="CZ239" s="885"/>
      <c r="DA239" s="885"/>
      <c r="DB239" s="885"/>
      <c r="DC239" s="885"/>
      <c r="DD239" s="885"/>
      <c r="DE239" s="885"/>
      <c r="DF239" s="885"/>
      <c r="DG239" s="885"/>
      <c r="DH239" s="885"/>
      <c r="DI239" s="885"/>
      <c r="DJ239" s="885"/>
      <c r="DK239" s="885"/>
      <c r="DL239" s="885"/>
      <c r="DM239" s="885"/>
      <c r="DN239" s="885"/>
      <c r="DO239" s="885"/>
      <c r="DP239" s="885"/>
      <c r="DQ239" s="885"/>
      <c r="DR239" s="885"/>
      <c r="DS239" s="885"/>
      <c r="DT239" s="885"/>
      <c r="DU239" s="885"/>
      <c r="DV239" s="885"/>
      <c r="DW239" s="885"/>
      <c r="DX239" s="885"/>
      <c r="DY239" s="885"/>
      <c r="DZ239" s="885"/>
      <c r="EA239" s="885"/>
      <c r="EB239" s="885"/>
      <c r="EC239" s="885"/>
      <c r="ED239" s="885"/>
      <c r="EE239" s="885"/>
      <c r="EF239" s="885"/>
      <c r="EG239" s="885"/>
      <c r="EH239" s="885"/>
      <c r="EI239" s="885"/>
      <c r="EJ239" s="885"/>
      <c r="EK239" s="885"/>
      <c r="EL239" s="885"/>
      <c r="EM239" s="885"/>
      <c r="EN239" s="885"/>
      <c r="EO239" s="885"/>
      <c r="EP239" s="885"/>
      <c r="EQ239" s="885"/>
      <c r="ER239" s="885"/>
      <c r="ES239" s="885"/>
      <c r="ET239" s="885"/>
      <c r="EU239" s="885"/>
      <c r="EV239" s="885"/>
      <c r="EW239" s="885"/>
      <c r="EX239" s="885"/>
      <c r="EY239" s="885"/>
      <c r="EZ239" s="885"/>
      <c r="FA239" s="885"/>
      <c r="FB239" s="885"/>
      <c r="FC239" s="885"/>
      <c r="FD239" s="885"/>
      <c r="FE239" s="885"/>
      <c r="FF239" s="885"/>
      <c r="FG239" s="885"/>
      <c r="FH239" s="885"/>
      <c r="FI239" s="885"/>
      <c r="FJ239" s="885"/>
      <c r="FK239" s="885"/>
      <c r="FL239" s="885"/>
      <c r="FM239" s="885"/>
      <c r="FN239" s="885"/>
      <c r="FO239" s="885"/>
      <c r="FP239" s="885"/>
      <c r="FQ239" s="885"/>
      <c r="FR239" s="885"/>
      <c r="FS239" s="885"/>
      <c r="FT239" s="885"/>
      <c r="FU239" s="885"/>
      <c r="FV239" s="885"/>
      <c r="FW239" s="885"/>
    </row>
    <row r="240" spans="2:179" x14ac:dyDescent="0.25">
      <c r="B240" s="773"/>
      <c r="C240" s="773"/>
      <c r="D240" s="886"/>
      <c r="E240" s="773"/>
      <c r="F240" s="773"/>
      <c r="G240" s="773"/>
      <c r="H240" s="773"/>
      <c r="I240" s="773"/>
      <c r="J240" s="887"/>
      <c r="K240" s="773"/>
      <c r="L240" s="773"/>
      <c r="M240" s="773"/>
      <c r="N240" s="773"/>
      <c r="O240" s="888"/>
      <c r="P240" s="888"/>
      <c r="Q240" s="888"/>
      <c r="R240" s="888"/>
      <c r="S240" s="773"/>
      <c r="T240" s="773"/>
      <c r="U240" s="889"/>
      <c r="V240" s="773"/>
      <c r="W240" s="773"/>
      <c r="X240" s="773"/>
      <c r="Y240" s="885"/>
      <c r="Z240" s="885"/>
      <c r="AA240" s="885"/>
      <c r="AB240" s="885"/>
      <c r="AC240" s="885"/>
      <c r="AD240" s="885"/>
      <c r="AE240" s="885"/>
      <c r="AF240" s="885"/>
      <c r="AG240" s="885"/>
      <c r="AH240" s="885"/>
      <c r="AI240" s="885"/>
      <c r="AJ240" s="885"/>
      <c r="AK240" s="885"/>
      <c r="AL240" s="885"/>
      <c r="AM240" s="885"/>
      <c r="AN240" s="885"/>
      <c r="AO240" s="885"/>
      <c r="AP240" s="885"/>
      <c r="AQ240" s="885"/>
      <c r="AR240" s="885"/>
      <c r="AS240" s="885"/>
      <c r="AT240" s="885"/>
      <c r="AU240" s="885"/>
      <c r="AV240" s="885"/>
      <c r="AW240" s="885"/>
      <c r="AX240" s="885"/>
      <c r="AY240" s="885"/>
      <c r="AZ240" s="885"/>
      <c r="BA240" s="885"/>
      <c r="BB240" s="885"/>
      <c r="BC240" s="885"/>
      <c r="BD240" s="885"/>
      <c r="BE240" s="885"/>
      <c r="BF240" s="885"/>
      <c r="BG240" s="885"/>
      <c r="BH240" s="885"/>
      <c r="BI240" s="885"/>
      <c r="BJ240" s="885"/>
      <c r="BK240" s="885"/>
      <c r="BL240" s="885"/>
      <c r="BM240" s="885"/>
      <c r="BN240" s="885"/>
      <c r="BO240" s="885"/>
      <c r="BP240" s="885"/>
      <c r="BQ240" s="885"/>
      <c r="BR240" s="885"/>
      <c r="BS240" s="885"/>
      <c r="BT240" s="885"/>
      <c r="BU240" s="885"/>
      <c r="BV240" s="885"/>
      <c r="BW240" s="885"/>
      <c r="BX240" s="885"/>
      <c r="BY240" s="885"/>
      <c r="BZ240" s="885"/>
      <c r="CA240" s="885"/>
      <c r="CB240" s="885"/>
      <c r="CC240" s="885"/>
      <c r="CD240" s="885"/>
      <c r="CE240" s="885"/>
      <c r="CF240" s="885"/>
      <c r="CG240" s="885"/>
      <c r="CH240" s="885"/>
      <c r="CI240" s="885"/>
      <c r="CJ240" s="885"/>
      <c r="CK240" s="885"/>
      <c r="CL240" s="885"/>
      <c r="CM240" s="885"/>
      <c r="CN240" s="885"/>
      <c r="CO240" s="885"/>
      <c r="CP240" s="885"/>
      <c r="CQ240" s="885"/>
      <c r="CR240" s="885"/>
      <c r="CS240" s="885"/>
      <c r="CT240" s="885"/>
      <c r="CU240" s="885"/>
      <c r="CV240" s="885"/>
      <c r="CW240" s="885"/>
      <c r="CX240" s="885"/>
      <c r="CY240" s="885"/>
      <c r="CZ240" s="885"/>
      <c r="DA240" s="885"/>
      <c r="DB240" s="885"/>
      <c r="DC240" s="885"/>
      <c r="DD240" s="885"/>
      <c r="DE240" s="885"/>
      <c r="DF240" s="885"/>
      <c r="DG240" s="885"/>
      <c r="DH240" s="885"/>
      <c r="DI240" s="885"/>
      <c r="DJ240" s="885"/>
      <c r="DK240" s="885"/>
      <c r="DL240" s="885"/>
      <c r="DM240" s="885"/>
      <c r="DN240" s="885"/>
      <c r="DO240" s="885"/>
      <c r="DP240" s="885"/>
      <c r="DQ240" s="885"/>
      <c r="DR240" s="885"/>
      <c r="DS240" s="885"/>
      <c r="DT240" s="885"/>
      <c r="DU240" s="885"/>
      <c r="DV240" s="885"/>
      <c r="DW240" s="885"/>
      <c r="DX240" s="885"/>
      <c r="DY240" s="885"/>
      <c r="DZ240" s="885"/>
      <c r="EA240" s="885"/>
      <c r="EB240" s="885"/>
      <c r="EC240" s="885"/>
      <c r="ED240" s="885"/>
      <c r="EE240" s="885"/>
      <c r="EF240" s="885"/>
      <c r="EG240" s="885"/>
      <c r="EH240" s="885"/>
      <c r="EI240" s="885"/>
      <c r="EJ240" s="885"/>
      <c r="EK240" s="885"/>
      <c r="EL240" s="885"/>
      <c r="EM240" s="885"/>
      <c r="EN240" s="885"/>
      <c r="EO240" s="885"/>
      <c r="EP240" s="885"/>
      <c r="EQ240" s="885"/>
      <c r="ER240" s="885"/>
      <c r="ES240" s="885"/>
      <c r="ET240" s="885"/>
      <c r="EU240" s="885"/>
      <c r="EV240" s="885"/>
      <c r="EW240" s="885"/>
      <c r="EX240" s="885"/>
      <c r="EY240" s="885"/>
      <c r="EZ240" s="885"/>
      <c r="FA240" s="885"/>
      <c r="FB240" s="885"/>
      <c r="FC240" s="885"/>
      <c r="FD240" s="885"/>
      <c r="FE240" s="885"/>
      <c r="FF240" s="885"/>
      <c r="FG240" s="885"/>
      <c r="FH240" s="885"/>
      <c r="FI240" s="885"/>
      <c r="FJ240" s="885"/>
      <c r="FK240" s="885"/>
      <c r="FL240" s="885"/>
      <c r="FM240" s="885"/>
      <c r="FN240" s="885"/>
      <c r="FO240" s="885"/>
      <c r="FP240" s="885"/>
      <c r="FQ240" s="885"/>
      <c r="FR240" s="885"/>
      <c r="FS240" s="885"/>
      <c r="FT240" s="885"/>
      <c r="FU240" s="885"/>
      <c r="FV240" s="885"/>
      <c r="FW240" s="885"/>
    </row>
    <row r="241" spans="2:179" x14ac:dyDescent="0.25">
      <c r="B241" s="773"/>
      <c r="C241" s="773"/>
      <c r="D241" s="886"/>
      <c r="E241" s="773"/>
      <c r="F241" s="773"/>
      <c r="G241" s="773"/>
      <c r="H241" s="773"/>
      <c r="I241" s="773"/>
      <c r="J241" s="887"/>
      <c r="K241" s="773"/>
      <c r="L241" s="773"/>
      <c r="M241" s="773"/>
      <c r="N241" s="773"/>
      <c r="O241" s="888"/>
      <c r="P241" s="888"/>
      <c r="Q241" s="888"/>
      <c r="R241" s="888"/>
      <c r="S241" s="773"/>
      <c r="T241" s="773"/>
      <c r="U241" s="889"/>
      <c r="V241" s="773"/>
      <c r="W241" s="773"/>
      <c r="X241" s="773"/>
      <c r="Y241" s="885"/>
      <c r="Z241" s="885"/>
      <c r="AA241" s="885"/>
      <c r="AB241" s="885"/>
      <c r="AC241" s="885"/>
      <c r="AD241" s="885"/>
      <c r="AE241" s="885"/>
      <c r="AF241" s="885"/>
      <c r="AG241" s="885"/>
      <c r="AH241" s="885"/>
      <c r="AI241" s="885"/>
      <c r="AJ241" s="885"/>
      <c r="AK241" s="885"/>
      <c r="AL241" s="885"/>
      <c r="AM241" s="885"/>
      <c r="AN241" s="885"/>
      <c r="AO241" s="885"/>
      <c r="AP241" s="885"/>
      <c r="AQ241" s="885"/>
      <c r="AR241" s="885"/>
      <c r="AS241" s="885"/>
      <c r="AT241" s="885"/>
      <c r="AU241" s="885"/>
      <c r="AV241" s="885"/>
      <c r="AW241" s="885"/>
      <c r="AX241" s="885"/>
      <c r="AY241" s="885"/>
      <c r="AZ241" s="885"/>
      <c r="BA241" s="885"/>
      <c r="BB241" s="885"/>
      <c r="BC241" s="885"/>
      <c r="BD241" s="885"/>
      <c r="BE241" s="885"/>
      <c r="BF241" s="885"/>
      <c r="BG241" s="885"/>
      <c r="BH241" s="885"/>
      <c r="BI241" s="885"/>
      <c r="BJ241" s="885"/>
      <c r="BK241" s="885"/>
      <c r="BL241" s="885"/>
      <c r="BM241" s="885"/>
      <c r="BN241" s="885"/>
      <c r="BO241" s="885"/>
      <c r="BP241" s="885"/>
      <c r="BQ241" s="885"/>
      <c r="BR241" s="885"/>
      <c r="BS241" s="885"/>
      <c r="BT241" s="885"/>
      <c r="BU241" s="885"/>
      <c r="BV241" s="885"/>
      <c r="BW241" s="885"/>
      <c r="BX241" s="885"/>
      <c r="BY241" s="885"/>
      <c r="BZ241" s="885"/>
      <c r="CA241" s="885"/>
      <c r="CB241" s="885"/>
      <c r="CC241" s="885"/>
      <c r="CD241" s="885"/>
      <c r="CE241" s="885"/>
      <c r="CF241" s="885"/>
      <c r="CG241" s="885"/>
      <c r="CH241" s="885"/>
      <c r="CI241" s="885"/>
      <c r="CJ241" s="885"/>
      <c r="CK241" s="885"/>
      <c r="CL241" s="885"/>
      <c r="CM241" s="885"/>
      <c r="CN241" s="885"/>
      <c r="CO241" s="885"/>
      <c r="CP241" s="885"/>
      <c r="CQ241" s="885"/>
      <c r="CR241" s="885"/>
      <c r="CS241" s="885"/>
      <c r="CT241" s="885"/>
      <c r="CU241" s="885"/>
      <c r="CV241" s="885"/>
      <c r="CW241" s="885"/>
      <c r="CX241" s="885"/>
      <c r="CY241" s="885"/>
      <c r="CZ241" s="885"/>
      <c r="DA241" s="885"/>
      <c r="DB241" s="885"/>
      <c r="DC241" s="885"/>
      <c r="DD241" s="885"/>
      <c r="DE241" s="885"/>
      <c r="DF241" s="885"/>
      <c r="DG241" s="885"/>
      <c r="DH241" s="885"/>
      <c r="DI241" s="885"/>
      <c r="DJ241" s="885"/>
      <c r="DK241" s="885"/>
      <c r="DL241" s="885"/>
      <c r="DM241" s="885"/>
      <c r="DN241" s="885"/>
      <c r="DO241" s="885"/>
      <c r="DP241" s="885"/>
      <c r="DQ241" s="885"/>
      <c r="DR241" s="885"/>
      <c r="DS241" s="885"/>
      <c r="DT241" s="885"/>
      <c r="DU241" s="885"/>
      <c r="DV241" s="885"/>
      <c r="DW241" s="885"/>
      <c r="DX241" s="885"/>
      <c r="DY241" s="885"/>
      <c r="DZ241" s="885"/>
      <c r="EA241" s="885"/>
      <c r="EB241" s="885"/>
      <c r="EC241" s="885"/>
      <c r="ED241" s="885"/>
      <c r="EE241" s="885"/>
      <c r="EF241" s="885"/>
      <c r="EG241" s="885"/>
      <c r="EH241" s="885"/>
      <c r="EI241" s="885"/>
      <c r="EJ241" s="885"/>
      <c r="EK241" s="885"/>
      <c r="EL241" s="885"/>
      <c r="EM241" s="885"/>
      <c r="EN241" s="885"/>
      <c r="EO241" s="885"/>
      <c r="EP241" s="885"/>
      <c r="EQ241" s="885"/>
      <c r="ER241" s="885"/>
      <c r="ES241" s="885"/>
      <c r="ET241" s="885"/>
      <c r="EU241" s="885"/>
      <c r="EV241" s="885"/>
      <c r="EW241" s="885"/>
      <c r="EX241" s="885"/>
      <c r="EY241" s="885"/>
      <c r="EZ241" s="885"/>
      <c r="FA241" s="885"/>
      <c r="FB241" s="885"/>
      <c r="FC241" s="885"/>
      <c r="FD241" s="885"/>
      <c r="FE241" s="885"/>
      <c r="FF241" s="885"/>
      <c r="FG241" s="885"/>
      <c r="FH241" s="885"/>
      <c r="FI241" s="885"/>
      <c r="FJ241" s="885"/>
      <c r="FK241" s="885"/>
      <c r="FL241" s="885"/>
      <c r="FM241" s="885"/>
      <c r="FN241" s="885"/>
      <c r="FO241" s="885"/>
      <c r="FP241" s="885"/>
      <c r="FQ241" s="885"/>
      <c r="FR241" s="885"/>
      <c r="FS241" s="885"/>
      <c r="FT241" s="885"/>
      <c r="FU241" s="885"/>
      <c r="FV241" s="885"/>
      <c r="FW241" s="885"/>
    </row>
    <row r="242" spans="2:179" x14ac:dyDescent="0.25">
      <c r="B242" s="773"/>
      <c r="C242" s="773"/>
      <c r="D242" s="886"/>
      <c r="E242" s="773"/>
      <c r="F242" s="773"/>
      <c r="G242" s="773"/>
      <c r="H242" s="773"/>
      <c r="I242" s="773"/>
      <c r="J242" s="887"/>
      <c r="K242" s="773"/>
      <c r="L242" s="773"/>
      <c r="M242" s="773"/>
      <c r="N242" s="773"/>
      <c r="O242" s="888"/>
      <c r="P242" s="888"/>
      <c r="Q242" s="888"/>
      <c r="R242" s="888"/>
      <c r="S242" s="773"/>
      <c r="T242" s="773"/>
      <c r="U242" s="889"/>
      <c r="V242" s="773"/>
      <c r="W242" s="773"/>
      <c r="X242" s="773"/>
      <c r="Y242" s="885"/>
      <c r="Z242" s="885"/>
      <c r="AA242" s="885"/>
      <c r="AB242" s="885"/>
      <c r="AC242" s="885"/>
      <c r="AD242" s="885"/>
      <c r="AE242" s="885"/>
      <c r="AF242" s="885"/>
      <c r="AG242" s="885"/>
      <c r="AH242" s="885"/>
      <c r="AI242" s="885"/>
      <c r="AJ242" s="885"/>
      <c r="AK242" s="885"/>
      <c r="AL242" s="885"/>
      <c r="AM242" s="885"/>
      <c r="AN242" s="885"/>
      <c r="AO242" s="885"/>
      <c r="AP242" s="885"/>
      <c r="AQ242" s="885"/>
      <c r="AR242" s="885"/>
      <c r="AS242" s="885"/>
      <c r="AT242" s="885"/>
      <c r="AU242" s="885"/>
      <c r="AV242" s="885"/>
      <c r="AW242" s="885"/>
      <c r="AX242" s="885"/>
      <c r="AY242" s="885"/>
      <c r="AZ242" s="885"/>
      <c r="BA242" s="885"/>
      <c r="BB242" s="885"/>
      <c r="BC242" s="885"/>
      <c r="BD242" s="885"/>
      <c r="BE242" s="885"/>
      <c r="BF242" s="885"/>
      <c r="BG242" s="885"/>
      <c r="BH242" s="885"/>
      <c r="BI242" s="885"/>
      <c r="BJ242" s="885"/>
      <c r="BK242" s="885"/>
      <c r="BL242" s="885"/>
      <c r="BM242" s="885"/>
      <c r="BN242" s="885"/>
      <c r="BO242" s="885"/>
      <c r="BP242" s="885"/>
      <c r="BQ242" s="885"/>
      <c r="BR242" s="885"/>
      <c r="BS242" s="885"/>
      <c r="BT242" s="885"/>
      <c r="BU242" s="885"/>
      <c r="BV242" s="885"/>
      <c r="BW242" s="885"/>
      <c r="BX242" s="885"/>
      <c r="BY242" s="885"/>
      <c r="BZ242" s="885"/>
      <c r="CA242" s="885"/>
      <c r="CB242" s="885"/>
      <c r="CC242" s="885"/>
      <c r="CD242" s="885"/>
      <c r="CE242" s="885"/>
      <c r="CF242" s="885"/>
      <c r="CG242" s="885"/>
      <c r="CH242" s="885"/>
      <c r="CI242" s="885"/>
      <c r="CJ242" s="885"/>
      <c r="CK242" s="885"/>
      <c r="CL242" s="885"/>
      <c r="CM242" s="885"/>
      <c r="CN242" s="885"/>
      <c r="CO242" s="885"/>
      <c r="CP242" s="885"/>
      <c r="CQ242" s="885"/>
      <c r="CR242" s="885"/>
      <c r="CS242" s="885"/>
      <c r="CT242" s="885"/>
      <c r="CU242" s="885"/>
      <c r="CV242" s="885"/>
      <c r="CW242" s="885"/>
      <c r="CX242" s="885"/>
      <c r="CY242" s="885"/>
      <c r="CZ242" s="885"/>
      <c r="DA242" s="885"/>
      <c r="DB242" s="885"/>
      <c r="DC242" s="885"/>
      <c r="DD242" s="885"/>
      <c r="DE242" s="885"/>
      <c r="DF242" s="885"/>
      <c r="DG242" s="885"/>
      <c r="DH242" s="885"/>
      <c r="DI242" s="885"/>
      <c r="DJ242" s="885"/>
      <c r="DK242" s="885"/>
      <c r="DL242" s="885"/>
      <c r="DM242" s="885"/>
      <c r="DN242" s="885"/>
      <c r="DO242" s="885"/>
      <c r="DP242" s="885"/>
      <c r="DQ242" s="885"/>
      <c r="DR242" s="885"/>
      <c r="DS242" s="885"/>
      <c r="DT242" s="885"/>
      <c r="DU242" s="885"/>
      <c r="DV242" s="885"/>
      <c r="DW242" s="885"/>
      <c r="DX242" s="885"/>
      <c r="DY242" s="885"/>
      <c r="DZ242" s="885"/>
      <c r="EA242" s="885"/>
      <c r="EB242" s="885"/>
      <c r="EC242" s="885"/>
      <c r="ED242" s="885"/>
      <c r="EE242" s="885"/>
      <c r="EF242" s="885"/>
      <c r="EG242" s="885"/>
      <c r="EH242" s="885"/>
      <c r="EI242" s="885"/>
      <c r="EJ242" s="885"/>
      <c r="EK242" s="885"/>
      <c r="EL242" s="885"/>
      <c r="EM242" s="885"/>
      <c r="EN242" s="885"/>
      <c r="EO242" s="885"/>
      <c r="EP242" s="885"/>
      <c r="EQ242" s="885"/>
      <c r="ER242" s="885"/>
      <c r="ES242" s="885"/>
      <c r="ET242" s="885"/>
      <c r="EU242" s="885"/>
      <c r="EV242" s="885"/>
      <c r="EW242" s="885"/>
      <c r="EX242" s="885"/>
      <c r="EY242" s="885"/>
      <c r="EZ242" s="885"/>
      <c r="FA242" s="885"/>
      <c r="FB242" s="885"/>
      <c r="FC242" s="885"/>
      <c r="FD242" s="885"/>
      <c r="FE242" s="885"/>
      <c r="FF242" s="885"/>
      <c r="FG242" s="885"/>
      <c r="FH242" s="885"/>
      <c r="FI242" s="885"/>
      <c r="FJ242" s="885"/>
      <c r="FK242" s="885"/>
      <c r="FL242" s="885"/>
      <c r="FM242" s="885"/>
      <c r="FN242" s="885"/>
      <c r="FO242" s="885"/>
      <c r="FP242" s="885"/>
      <c r="FQ242" s="885"/>
      <c r="FR242" s="885"/>
      <c r="FS242" s="885"/>
      <c r="FT242" s="885"/>
      <c r="FU242" s="885"/>
      <c r="FV242" s="885"/>
      <c r="FW242" s="885"/>
    </row>
    <row r="243" spans="2:179" x14ac:dyDescent="0.25">
      <c r="B243" s="773"/>
      <c r="C243" s="773"/>
      <c r="D243" s="886"/>
      <c r="E243" s="773"/>
      <c r="F243" s="773"/>
      <c r="G243" s="773"/>
      <c r="H243" s="773"/>
      <c r="I243" s="773"/>
      <c r="J243" s="887"/>
      <c r="K243" s="773"/>
      <c r="L243" s="773"/>
      <c r="M243" s="773"/>
      <c r="N243" s="773"/>
      <c r="O243" s="888"/>
      <c r="P243" s="888"/>
      <c r="Q243" s="888"/>
      <c r="R243" s="888"/>
      <c r="S243" s="773"/>
      <c r="T243" s="773"/>
      <c r="U243" s="889"/>
      <c r="V243" s="773"/>
      <c r="W243" s="773"/>
      <c r="X243" s="773"/>
      <c r="Y243" s="885"/>
      <c r="Z243" s="885"/>
      <c r="AA243" s="885"/>
      <c r="AB243" s="885"/>
      <c r="AC243" s="885"/>
      <c r="AD243" s="885"/>
      <c r="AE243" s="885"/>
      <c r="AF243" s="885"/>
      <c r="AG243" s="885"/>
      <c r="AH243" s="885"/>
      <c r="AI243" s="885"/>
      <c r="AJ243" s="885"/>
      <c r="AK243" s="885"/>
      <c r="AL243" s="885"/>
      <c r="AM243" s="885"/>
      <c r="AN243" s="885"/>
      <c r="AO243" s="885"/>
      <c r="AP243" s="885"/>
      <c r="AQ243" s="885"/>
      <c r="AR243" s="885"/>
      <c r="AS243" s="885"/>
      <c r="AT243" s="885"/>
      <c r="AU243" s="885"/>
      <c r="AV243" s="885"/>
      <c r="AW243" s="885"/>
      <c r="AX243" s="885"/>
      <c r="AY243" s="885"/>
      <c r="AZ243" s="885"/>
      <c r="BA243" s="885"/>
      <c r="BB243" s="885"/>
      <c r="BC243" s="885"/>
      <c r="BD243" s="885"/>
      <c r="BE243" s="885"/>
      <c r="BF243" s="885"/>
      <c r="BG243" s="885"/>
      <c r="BH243" s="885"/>
      <c r="BI243" s="885"/>
      <c r="BJ243" s="885"/>
      <c r="BK243" s="885"/>
      <c r="BL243" s="885"/>
      <c r="BM243" s="885"/>
      <c r="BN243" s="885"/>
      <c r="BO243" s="885"/>
      <c r="BP243" s="885"/>
      <c r="BQ243" s="885"/>
      <c r="BR243" s="885"/>
      <c r="BS243" s="885"/>
      <c r="BT243" s="885"/>
      <c r="BU243" s="885"/>
      <c r="BV243" s="885"/>
      <c r="BW243" s="885"/>
      <c r="BX243" s="885"/>
      <c r="BY243" s="885"/>
      <c r="BZ243" s="885"/>
      <c r="CA243" s="885"/>
      <c r="CB243" s="885"/>
      <c r="CC243" s="885"/>
      <c r="CD243" s="885"/>
      <c r="CE243" s="885"/>
      <c r="CF243" s="885"/>
      <c r="CG243" s="885"/>
      <c r="CH243" s="885"/>
      <c r="CI243" s="885"/>
      <c r="CJ243" s="885"/>
      <c r="CK243" s="885"/>
      <c r="CL243" s="885"/>
      <c r="CM243" s="885"/>
      <c r="CN243" s="885"/>
      <c r="CO243" s="885"/>
      <c r="CP243" s="885"/>
      <c r="CQ243" s="885"/>
      <c r="CR243" s="885"/>
      <c r="CS243" s="885"/>
      <c r="CT243" s="885"/>
      <c r="CU243" s="885"/>
      <c r="CV243" s="885"/>
      <c r="CW243" s="885"/>
      <c r="CX243" s="885"/>
      <c r="CY243" s="885"/>
      <c r="CZ243" s="885"/>
      <c r="DA243" s="885"/>
      <c r="DB243" s="885"/>
      <c r="DC243" s="885"/>
      <c r="DD243" s="885"/>
      <c r="DE243" s="885"/>
      <c r="DF243" s="885"/>
      <c r="DG243" s="885"/>
      <c r="DH243" s="885"/>
      <c r="DI243" s="885"/>
      <c r="DJ243" s="885"/>
      <c r="DK243" s="885"/>
      <c r="DL243" s="885"/>
      <c r="DM243" s="885"/>
      <c r="DN243" s="885"/>
      <c r="DO243" s="885"/>
      <c r="DP243" s="885"/>
      <c r="DQ243" s="885"/>
      <c r="DR243" s="885"/>
      <c r="DS243" s="885"/>
      <c r="DT243" s="885"/>
      <c r="DU243" s="885"/>
      <c r="DV243" s="885"/>
      <c r="DW243" s="885"/>
      <c r="DX243" s="885"/>
      <c r="DY243" s="885"/>
      <c r="DZ243" s="885"/>
      <c r="EA243" s="885"/>
      <c r="EB243" s="885"/>
      <c r="EC243" s="885"/>
      <c r="ED243" s="885"/>
      <c r="EE243" s="885"/>
      <c r="EF243" s="885"/>
      <c r="EG243" s="885"/>
      <c r="EH243" s="885"/>
      <c r="EI243" s="885"/>
      <c r="EJ243" s="885"/>
      <c r="EK243" s="885"/>
      <c r="EL243" s="885"/>
      <c r="EM243" s="885"/>
      <c r="EN243" s="885"/>
      <c r="EO243" s="885"/>
      <c r="EP243" s="885"/>
      <c r="EQ243" s="885"/>
      <c r="ER243" s="885"/>
      <c r="ES243" s="885"/>
      <c r="ET243" s="885"/>
      <c r="EU243" s="885"/>
      <c r="EV243" s="885"/>
      <c r="EW243" s="885"/>
      <c r="EX243" s="885"/>
      <c r="EY243" s="885"/>
      <c r="EZ243" s="885"/>
      <c r="FA243" s="885"/>
      <c r="FB243" s="885"/>
      <c r="FC243" s="885"/>
      <c r="FD243" s="885"/>
      <c r="FE243" s="885"/>
      <c r="FF243" s="885"/>
      <c r="FG243" s="885"/>
      <c r="FH243" s="885"/>
      <c r="FI243" s="885"/>
      <c r="FJ243" s="885"/>
      <c r="FK243" s="885"/>
      <c r="FL243" s="885"/>
      <c r="FM243" s="885"/>
      <c r="FN243" s="885"/>
      <c r="FO243" s="885"/>
      <c r="FP243" s="885"/>
      <c r="FQ243" s="885"/>
      <c r="FR243" s="885"/>
      <c r="FS243" s="885"/>
      <c r="FT243" s="885"/>
      <c r="FU243" s="885"/>
      <c r="FV243" s="885"/>
      <c r="FW243" s="885"/>
    </row>
    <row r="244" spans="2:179" x14ac:dyDescent="0.25">
      <c r="B244" s="773"/>
      <c r="C244" s="773"/>
      <c r="D244" s="886"/>
      <c r="E244" s="773"/>
      <c r="F244" s="773"/>
      <c r="G244" s="773"/>
      <c r="H244" s="773"/>
      <c r="I244" s="773"/>
      <c r="J244" s="887"/>
      <c r="K244" s="773"/>
      <c r="L244" s="773"/>
      <c r="M244" s="773"/>
      <c r="N244" s="773"/>
      <c r="O244" s="888"/>
      <c r="P244" s="888"/>
      <c r="Q244" s="888"/>
      <c r="R244" s="888"/>
      <c r="S244" s="773"/>
      <c r="T244" s="773"/>
      <c r="U244" s="889"/>
      <c r="V244" s="773"/>
      <c r="W244" s="773"/>
      <c r="X244" s="773"/>
      <c r="Y244" s="885"/>
      <c r="Z244" s="885"/>
      <c r="AA244" s="885"/>
      <c r="AB244" s="885"/>
      <c r="AC244" s="885"/>
      <c r="AD244" s="885"/>
      <c r="AE244" s="885"/>
      <c r="AF244" s="885"/>
      <c r="AG244" s="885"/>
      <c r="AH244" s="885"/>
      <c r="AI244" s="885"/>
      <c r="AJ244" s="885"/>
      <c r="AK244" s="885"/>
      <c r="AL244" s="885"/>
      <c r="AM244" s="885"/>
      <c r="AN244" s="885"/>
      <c r="AO244" s="885"/>
      <c r="AP244" s="885"/>
      <c r="AQ244" s="885"/>
      <c r="AR244" s="885"/>
      <c r="AS244" s="885"/>
      <c r="AT244" s="885"/>
      <c r="AU244" s="885"/>
      <c r="AV244" s="885"/>
      <c r="AW244" s="885"/>
      <c r="AX244" s="885"/>
      <c r="AY244" s="885"/>
      <c r="AZ244" s="885"/>
      <c r="BA244" s="885"/>
      <c r="BB244" s="885"/>
      <c r="BC244" s="885"/>
      <c r="BD244" s="885"/>
      <c r="BE244" s="885"/>
      <c r="BF244" s="885"/>
      <c r="BG244" s="885"/>
      <c r="BH244" s="885"/>
      <c r="BI244" s="885"/>
      <c r="BJ244" s="885"/>
      <c r="BK244" s="885"/>
      <c r="BL244" s="885"/>
      <c r="BM244" s="885"/>
      <c r="BN244" s="885"/>
      <c r="BO244" s="885"/>
      <c r="BP244" s="885"/>
      <c r="BQ244" s="885"/>
      <c r="BR244" s="885"/>
      <c r="BS244" s="885"/>
      <c r="BT244" s="885"/>
      <c r="BU244" s="885"/>
      <c r="BV244" s="885"/>
      <c r="BW244" s="885"/>
      <c r="BX244" s="885"/>
      <c r="BY244" s="885"/>
      <c r="BZ244" s="885"/>
      <c r="CA244" s="885"/>
      <c r="CB244" s="885"/>
      <c r="CC244" s="885"/>
      <c r="CD244" s="885"/>
      <c r="CE244" s="885"/>
      <c r="CF244" s="885"/>
      <c r="CG244" s="885"/>
      <c r="CH244" s="885"/>
      <c r="CI244" s="885"/>
      <c r="CJ244" s="885"/>
      <c r="CK244" s="885"/>
      <c r="CL244" s="885"/>
      <c r="CM244" s="885"/>
      <c r="CN244" s="885"/>
      <c r="CO244" s="885"/>
      <c r="CP244" s="885"/>
      <c r="CQ244" s="885"/>
      <c r="CR244" s="885"/>
      <c r="CS244" s="885"/>
      <c r="CT244" s="885"/>
      <c r="CU244" s="885"/>
      <c r="CV244" s="885"/>
      <c r="CW244" s="885"/>
      <c r="CX244" s="885"/>
      <c r="CY244" s="885"/>
      <c r="CZ244" s="885"/>
      <c r="DA244" s="885"/>
      <c r="DB244" s="885"/>
      <c r="DC244" s="885"/>
      <c r="DD244" s="885"/>
      <c r="DE244" s="885"/>
      <c r="DF244" s="885"/>
      <c r="DG244" s="885"/>
      <c r="DH244" s="885"/>
      <c r="DI244" s="885"/>
      <c r="DJ244" s="885"/>
      <c r="DK244" s="885"/>
      <c r="DL244" s="885"/>
      <c r="DM244" s="885"/>
      <c r="DN244" s="885"/>
      <c r="DO244" s="885"/>
      <c r="DP244" s="885"/>
      <c r="DQ244" s="885"/>
      <c r="DR244" s="885"/>
      <c r="DS244" s="885"/>
      <c r="DT244" s="885"/>
      <c r="DU244" s="885"/>
      <c r="DV244" s="885"/>
      <c r="DW244" s="885"/>
      <c r="DX244" s="885"/>
      <c r="DY244" s="885"/>
      <c r="DZ244" s="885"/>
      <c r="EA244" s="885"/>
      <c r="EB244" s="885"/>
      <c r="EC244" s="885"/>
      <c r="ED244" s="885"/>
      <c r="EE244" s="885"/>
      <c r="EF244" s="885"/>
      <c r="EG244" s="885"/>
      <c r="EH244" s="885"/>
      <c r="EI244" s="885"/>
      <c r="EJ244" s="885"/>
      <c r="EK244" s="885"/>
      <c r="EL244" s="885"/>
      <c r="EM244" s="885"/>
      <c r="EN244" s="885"/>
      <c r="EO244" s="885"/>
      <c r="EP244" s="885"/>
      <c r="EQ244" s="885"/>
      <c r="ER244" s="885"/>
      <c r="ES244" s="885"/>
      <c r="ET244" s="885"/>
      <c r="EU244" s="885"/>
      <c r="EV244" s="885"/>
      <c r="EW244" s="885"/>
      <c r="EX244" s="885"/>
      <c r="EY244" s="885"/>
      <c r="EZ244" s="885"/>
      <c r="FA244" s="885"/>
      <c r="FB244" s="885"/>
      <c r="FC244" s="885"/>
      <c r="FD244" s="885"/>
      <c r="FE244" s="885"/>
      <c r="FF244" s="885"/>
      <c r="FG244" s="885"/>
      <c r="FH244" s="885"/>
      <c r="FI244" s="885"/>
      <c r="FJ244" s="885"/>
      <c r="FK244" s="885"/>
      <c r="FL244" s="885"/>
      <c r="FM244" s="885"/>
      <c r="FN244" s="885"/>
      <c r="FO244" s="885"/>
      <c r="FP244" s="885"/>
      <c r="FQ244" s="885"/>
      <c r="FR244" s="885"/>
      <c r="FS244" s="885"/>
      <c r="FT244" s="885"/>
      <c r="FU244" s="885"/>
      <c r="FV244" s="885"/>
      <c r="FW244" s="885"/>
    </row>
    <row r="245" spans="2:179" x14ac:dyDescent="0.25">
      <c r="B245" s="773"/>
      <c r="C245" s="773"/>
      <c r="D245" s="886"/>
      <c r="E245" s="773"/>
      <c r="F245" s="773"/>
      <c r="G245" s="773"/>
      <c r="H245" s="773"/>
      <c r="I245" s="773"/>
      <c r="J245" s="887"/>
      <c r="K245" s="773"/>
      <c r="L245" s="773"/>
      <c r="M245" s="773"/>
      <c r="N245" s="773"/>
      <c r="O245" s="888"/>
      <c r="P245" s="888"/>
      <c r="Q245" s="888"/>
      <c r="R245" s="888"/>
      <c r="S245" s="773"/>
      <c r="T245" s="773"/>
      <c r="U245" s="889"/>
      <c r="V245" s="773"/>
      <c r="W245" s="773"/>
      <c r="X245" s="773"/>
      <c r="Y245" s="885"/>
      <c r="Z245" s="885"/>
      <c r="AA245" s="885"/>
      <c r="AB245" s="885"/>
      <c r="AC245" s="885"/>
      <c r="AD245" s="885"/>
      <c r="AE245" s="885"/>
      <c r="AF245" s="885"/>
      <c r="AG245" s="885"/>
      <c r="AH245" s="885"/>
      <c r="AI245" s="885"/>
      <c r="AJ245" s="885"/>
      <c r="AK245" s="885"/>
      <c r="AL245" s="885"/>
      <c r="AM245" s="885"/>
      <c r="AN245" s="885"/>
      <c r="AO245" s="885"/>
      <c r="AP245" s="885"/>
      <c r="AQ245" s="885"/>
      <c r="AR245" s="885"/>
      <c r="AS245" s="885"/>
      <c r="AT245" s="885"/>
      <c r="AU245" s="885"/>
      <c r="AV245" s="885"/>
      <c r="AW245" s="885"/>
      <c r="AX245" s="885"/>
      <c r="AY245" s="885"/>
      <c r="AZ245" s="885"/>
      <c r="BA245" s="885"/>
      <c r="BB245" s="885"/>
      <c r="BC245" s="885"/>
      <c r="BD245" s="885"/>
      <c r="BE245" s="885"/>
      <c r="BF245" s="885"/>
      <c r="BG245" s="885"/>
      <c r="BH245" s="885"/>
      <c r="BI245" s="885"/>
      <c r="BJ245" s="885"/>
      <c r="BK245" s="885"/>
      <c r="BL245" s="885"/>
      <c r="BM245" s="885"/>
      <c r="BN245" s="885"/>
      <c r="BO245" s="885"/>
      <c r="BP245" s="885"/>
      <c r="BQ245" s="885"/>
      <c r="BR245" s="885"/>
      <c r="BS245" s="885"/>
      <c r="BT245" s="885"/>
      <c r="BU245" s="885"/>
      <c r="BV245" s="885"/>
      <c r="BW245" s="885"/>
      <c r="BX245" s="885"/>
      <c r="BY245" s="885"/>
      <c r="BZ245" s="885"/>
      <c r="CA245" s="885"/>
      <c r="CB245" s="885"/>
      <c r="CC245" s="885"/>
      <c r="CD245" s="885"/>
      <c r="CE245" s="885"/>
      <c r="CF245" s="885"/>
      <c r="CG245" s="885"/>
      <c r="CH245" s="885"/>
      <c r="CI245" s="885"/>
      <c r="CJ245" s="885"/>
      <c r="CK245" s="885"/>
      <c r="CL245" s="885"/>
      <c r="CM245" s="885"/>
      <c r="CN245" s="885"/>
      <c r="CO245" s="885"/>
      <c r="CP245" s="885"/>
      <c r="CQ245" s="885"/>
      <c r="CR245" s="885"/>
      <c r="CS245" s="885"/>
      <c r="CT245" s="885"/>
      <c r="CU245" s="885"/>
      <c r="CV245" s="885"/>
      <c r="CW245" s="885"/>
      <c r="CX245" s="885"/>
      <c r="CY245" s="885"/>
      <c r="CZ245" s="885"/>
      <c r="DA245" s="885"/>
      <c r="DB245" s="885"/>
      <c r="DC245" s="885"/>
      <c r="DD245" s="885"/>
      <c r="DE245" s="885"/>
      <c r="DF245" s="885"/>
      <c r="DG245" s="885"/>
      <c r="DH245" s="885"/>
      <c r="DI245" s="885"/>
      <c r="DJ245" s="885"/>
      <c r="DK245" s="885"/>
      <c r="DL245" s="885"/>
      <c r="DM245" s="885"/>
      <c r="DN245" s="885"/>
      <c r="DO245" s="885"/>
      <c r="DP245" s="885"/>
      <c r="DQ245" s="885"/>
      <c r="DR245" s="885"/>
      <c r="DS245" s="885"/>
      <c r="DT245" s="885"/>
      <c r="DU245" s="885"/>
      <c r="DV245" s="885"/>
      <c r="DW245" s="885"/>
      <c r="DX245" s="885"/>
      <c r="DY245" s="885"/>
      <c r="DZ245" s="885"/>
      <c r="EA245" s="885"/>
      <c r="EB245" s="885"/>
      <c r="EC245" s="885"/>
      <c r="ED245" s="885"/>
      <c r="EE245" s="885"/>
      <c r="EF245" s="885"/>
      <c r="EG245" s="885"/>
      <c r="EH245" s="885"/>
      <c r="EI245" s="885"/>
      <c r="EJ245" s="885"/>
      <c r="EK245" s="885"/>
      <c r="EL245" s="885"/>
      <c r="EM245" s="885"/>
      <c r="EN245" s="885"/>
      <c r="EO245" s="885"/>
      <c r="EP245" s="885"/>
      <c r="EQ245" s="885"/>
      <c r="ER245" s="885"/>
      <c r="ES245" s="885"/>
      <c r="ET245" s="885"/>
      <c r="EU245" s="885"/>
      <c r="EV245" s="885"/>
      <c r="EW245" s="885"/>
      <c r="EX245" s="885"/>
      <c r="EY245" s="885"/>
      <c r="EZ245" s="885"/>
      <c r="FA245" s="885"/>
      <c r="FB245" s="885"/>
      <c r="FC245" s="885"/>
      <c r="FD245" s="885"/>
      <c r="FE245" s="885"/>
      <c r="FF245" s="885"/>
      <c r="FG245" s="885"/>
      <c r="FH245" s="885"/>
      <c r="FI245" s="885"/>
      <c r="FJ245" s="885"/>
      <c r="FK245" s="885"/>
      <c r="FL245" s="885"/>
      <c r="FM245" s="885"/>
      <c r="FN245" s="885"/>
      <c r="FO245" s="885"/>
      <c r="FP245" s="885"/>
      <c r="FQ245" s="885"/>
      <c r="FR245" s="885"/>
      <c r="FS245" s="885"/>
      <c r="FT245" s="885"/>
      <c r="FU245" s="885"/>
      <c r="FV245" s="885"/>
      <c r="FW245" s="885"/>
    </row>
    <row r="246" spans="2:179" x14ac:dyDescent="0.25">
      <c r="B246" s="773"/>
      <c r="C246" s="773"/>
      <c r="D246" s="886"/>
      <c r="E246" s="773"/>
      <c r="F246" s="773"/>
      <c r="G246" s="773"/>
      <c r="H246" s="773"/>
      <c r="I246" s="773"/>
      <c r="J246" s="887"/>
      <c r="K246" s="773"/>
      <c r="L246" s="773"/>
      <c r="M246" s="773"/>
      <c r="N246" s="773"/>
      <c r="O246" s="888"/>
      <c r="P246" s="888"/>
      <c r="Q246" s="888"/>
      <c r="R246" s="888"/>
      <c r="S246" s="773"/>
      <c r="T246" s="773"/>
      <c r="U246" s="889"/>
      <c r="V246" s="773"/>
      <c r="W246" s="773"/>
      <c r="X246" s="773"/>
      <c r="Y246" s="885"/>
      <c r="Z246" s="885"/>
      <c r="AA246" s="885"/>
      <c r="AB246" s="885"/>
      <c r="AC246" s="885"/>
      <c r="AD246" s="885"/>
      <c r="AE246" s="885"/>
      <c r="AF246" s="885"/>
      <c r="AG246" s="885"/>
      <c r="AH246" s="885"/>
      <c r="AI246" s="885"/>
      <c r="AJ246" s="885"/>
      <c r="AK246" s="885"/>
      <c r="AL246" s="885"/>
      <c r="AM246" s="885"/>
      <c r="AN246" s="885"/>
      <c r="AO246" s="885"/>
      <c r="AP246" s="885"/>
      <c r="AQ246" s="885"/>
      <c r="AR246" s="885"/>
      <c r="AS246" s="885"/>
      <c r="AT246" s="885"/>
      <c r="AU246" s="885"/>
      <c r="AV246" s="885"/>
      <c r="AW246" s="885"/>
      <c r="AX246" s="885"/>
      <c r="AY246" s="885"/>
      <c r="AZ246" s="885"/>
      <c r="BA246" s="885"/>
      <c r="BB246" s="885"/>
      <c r="BC246" s="885"/>
      <c r="BD246" s="885"/>
      <c r="BE246" s="885"/>
      <c r="BF246" s="885"/>
      <c r="BG246" s="885"/>
      <c r="BH246" s="885"/>
      <c r="BI246" s="885"/>
      <c r="BJ246" s="885"/>
      <c r="BK246" s="885"/>
      <c r="BL246" s="885"/>
      <c r="BM246" s="885"/>
      <c r="BN246" s="885"/>
      <c r="BO246" s="885"/>
      <c r="BP246" s="885"/>
      <c r="BQ246" s="885"/>
      <c r="BR246" s="885"/>
      <c r="BS246" s="885"/>
      <c r="BT246" s="885"/>
      <c r="BU246" s="885"/>
      <c r="BV246" s="885"/>
      <c r="BW246" s="885"/>
      <c r="BX246" s="885"/>
      <c r="BY246" s="885"/>
      <c r="BZ246" s="885"/>
      <c r="CA246" s="885"/>
      <c r="CB246" s="885"/>
      <c r="CC246" s="885"/>
      <c r="CD246" s="885"/>
      <c r="CE246" s="885"/>
      <c r="CF246" s="885"/>
      <c r="CG246" s="885"/>
      <c r="CH246" s="885"/>
      <c r="CI246" s="885"/>
      <c r="CJ246" s="885"/>
      <c r="CK246" s="885"/>
      <c r="CL246" s="885"/>
      <c r="CM246" s="885"/>
      <c r="CN246" s="885"/>
      <c r="CO246" s="885"/>
      <c r="CP246" s="885"/>
      <c r="CQ246" s="885"/>
      <c r="CR246" s="885"/>
      <c r="CS246" s="885"/>
      <c r="CT246" s="885"/>
      <c r="CU246" s="885"/>
      <c r="CV246" s="885"/>
      <c r="CW246" s="885"/>
      <c r="CX246" s="885"/>
      <c r="CY246" s="885"/>
      <c r="CZ246" s="885"/>
      <c r="DA246" s="885"/>
      <c r="DB246" s="885"/>
      <c r="DC246" s="885"/>
      <c r="DD246" s="885"/>
      <c r="DE246" s="885"/>
      <c r="DF246" s="885"/>
      <c r="DG246" s="885"/>
      <c r="DH246" s="885"/>
      <c r="DI246" s="885"/>
      <c r="DJ246" s="885"/>
      <c r="DK246" s="885"/>
      <c r="DL246" s="885"/>
      <c r="DM246" s="885"/>
      <c r="DN246" s="885"/>
      <c r="DO246" s="885"/>
      <c r="DP246" s="885"/>
      <c r="DQ246" s="885"/>
      <c r="DR246" s="885"/>
      <c r="DS246" s="885"/>
      <c r="DT246" s="885"/>
      <c r="DU246" s="885"/>
      <c r="DV246" s="885"/>
      <c r="DW246" s="885"/>
      <c r="DX246" s="885"/>
      <c r="DY246" s="885"/>
      <c r="DZ246" s="885"/>
      <c r="EA246" s="885"/>
      <c r="EB246" s="885"/>
      <c r="EC246" s="885"/>
      <c r="ED246" s="885"/>
      <c r="EE246" s="885"/>
      <c r="EF246" s="885"/>
      <c r="EG246" s="885"/>
      <c r="EH246" s="885"/>
      <c r="EI246" s="885"/>
      <c r="EJ246" s="885"/>
      <c r="EK246" s="885"/>
      <c r="EL246" s="885"/>
      <c r="EM246" s="885"/>
      <c r="EN246" s="885"/>
      <c r="EO246" s="885"/>
      <c r="EP246" s="885"/>
      <c r="EQ246" s="885"/>
      <c r="ER246" s="885"/>
      <c r="ES246" s="885"/>
      <c r="ET246" s="885"/>
      <c r="EU246" s="885"/>
      <c r="EV246" s="885"/>
      <c r="EW246" s="885"/>
      <c r="EX246" s="885"/>
      <c r="EY246" s="885"/>
      <c r="EZ246" s="885"/>
      <c r="FA246" s="885"/>
      <c r="FB246" s="885"/>
      <c r="FC246" s="885"/>
      <c r="FD246" s="885"/>
      <c r="FE246" s="885"/>
      <c r="FF246" s="885"/>
      <c r="FG246" s="885"/>
      <c r="FH246" s="885"/>
      <c r="FI246" s="885"/>
      <c r="FJ246" s="885"/>
      <c r="FK246" s="885"/>
      <c r="FL246" s="885"/>
      <c r="FM246" s="885"/>
      <c r="FN246" s="885"/>
      <c r="FO246" s="885"/>
      <c r="FP246" s="885"/>
      <c r="FQ246" s="885"/>
      <c r="FR246" s="885"/>
      <c r="FS246" s="885"/>
      <c r="FT246" s="885"/>
      <c r="FU246" s="885"/>
      <c r="FV246" s="885"/>
      <c r="FW246" s="885"/>
    </row>
    <row r="247" spans="2:179" x14ac:dyDescent="0.25">
      <c r="B247" s="773"/>
      <c r="C247" s="773"/>
      <c r="D247" s="886"/>
      <c r="E247" s="773"/>
      <c r="F247" s="773"/>
      <c r="G247" s="773"/>
      <c r="H247" s="773"/>
      <c r="I247" s="773"/>
      <c r="J247" s="887"/>
      <c r="K247" s="773"/>
      <c r="L247" s="773"/>
      <c r="M247" s="773"/>
      <c r="N247" s="773"/>
      <c r="O247" s="888"/>
      <c r="P247" s="888"/>
      <c r="Q247" s="888"/>
      <c r="R247" s="888"/>
      <c r="S247" s="773"/>
      <c r="T247" s="773"/>
      <c r="U247" s="889"/>
      <c r="V247" s="773"/>
      <c r="W247" s="773"/>
      <c r="X247" s="773"/>
      <c r="Y247" s="885"/>
      <c r="Z247" s="885"/>
      <c r="AA247" s="885"/>
      <c r="AB247" s="885"/>
      <c r="AC247" s="885"/>
      <c r="AD247" s="885"/>
      <c r="AE247" s="885"/>
      <c r="AF247" s="885"/>
      <c r="AG247" s="885"/>
      <c r="AH247" s="885"/>
      <c r="AI247" s="885"/>
      <c r="AJ247" s="885"/>
      <c r="AK247" s="885"/>
      <c r="AL247" s="885"/>
      <c r="AM247" s="885"/>
      <c r="AN247" s="885"/>
      <c r="AO247" s="885"/>
      <c r="AP247" s="885"/>
      <c r="AQ247" s="885"/>
      <c r="AR247" s="885"/>
      <c r="AS247" s="885"/>
      <c r="AT247" s="885"/>
      <c r="AU247" s="885"/>
      <c r="AV247" s="885"/>
      <c r="AW247" s="885"/>
      <c r="AX247" s="885"/>
      <c r="AY247" s="885"/>
      <c r="AZ247" s="885"/>
      <c r="BA247" s="885"/>
      <c r="BB247" s="885"/>
      <c r="BC247" s="885"/>
      <c r="BD247" s="885"/>
      <c r="BE247" s="885"/>
      <c r="BF247" s="885"/>
      <c r="BG247" s="885"/>
      <c r="BH247" s="885"/>
      <c r="BI247" s="885"/>
      <c r="BJ247" s="885"/>
      <c r="BK247" s="885"/>
      <c r="BL247" s="885"/>
      <c r="BM247" s="885"/>
      <c r="BN247" s="885"/>
      <c r="BO247" s="885"/>
      <c r="BP247" s="885"/>
      <c r="BQ247" s="885"/>
      <c r="BR247" s="885"/>
      <c r="BS247" s="885"/>
      <c r="BT247" s="885"/>
      <c r="BU247" s="885"/>
      <c r="BV247" s="885"/>
      <c r="BW247" s="885"/>
      <c r="BX247" s="885"/>
      <c r="BY247" s="885"/>
      <c r="BZ247" s="885"/>
      <c r="CA247" s="885"/>
      <c r="CB247" s="885"/>
      <c r="CC247" s="885"/>
      <c r="CD247" s="885"/>
      <c r="CE247" s="885"/>
      <c r="CF247" s="885"/>
      <c r="CG247" s="885"/>
      <c r="CH247" s="885"/>
      <c r="CI247" s="885"/>
      <c r="CJ247" s="885"/>
      <c r="CK247" s="885"/>
      <c r="CL247" s="885"/>
      <c r="CM247" s="885"/>
      <c r="CN247" s="885"/>
      <c r="CO247" s="885"/>
      <c r="CP247" s="885"/>
      <c r="CQ247" s="885"/>
      <c r="CR247" s="885"/>
      <c r="CS247" s="885"/>
      <c r="CT247" s="885"/>
      <c r="CU247" s="885"/>
      <c r="CV247" s="885"/>
      <c r="CW247" s="885"/>
      <c r="CX247" s="885"/>
      <c r="CY247" s="885"/>
      <c r="CZ247" s="885"/>
      <c r="DA247" s="885"/>
      <c r="DB247" s="885"/>
      <c r="DC247" s="885"/>
      <c r="DD247" s="885"/>
      <c r="DE247" s="885"/>
      <c r="DF247" s="885"/>
      <c r="DG247" s="885"/>
      <c r="DH247" s="885"/>
      <c r="DI247" s="885"/>
      <c r="DJ247" s="885"/>
      <c r="DK247" s="885"/>
      <c r="DL247" s="885"/>
      <c r="DM247" s="885"/>
      <c r="DN247" s="885"/>
      <c r="DO247" s="885"/>
      <c r="DP247" s="885"/>
      <c r="DQ247" s="885"/>
      <c r="DR247" s="885"/>
      <c r="DS247" s="885"/>
      <c r="DT247" s="885"/>
      <c r="DU247" s="885"/>
      <c r="DV247" s="885"/>
      <c r="DW247" s="885"/>
      <c r="DX247" s="885"/>
      <c r="DY247" s="885"/>
      <c r="DZ247" s="885"/>
      <c r="EA247" s="885"/>
      <c r="EB247" s="885"/>
      <c r="EC247" s="885"/>
      <c r="ED247" s="885"/>
      <c r="EE247" s="885"/>
      <c r="EF247" s="885"/>
      <c r="EG247" s="885"/>
      <c r="EH247" s="885"/>
      <c r="EI247" s="885"/>
      <c r="EJ247" s="885"/>
      <c r="EK247" s="885"/>
      <c r="EL247" s="885"/>
      <c r="EM247" s="885"/>
      <c r="EN247" s="885"/>
      <c r="EO247" s="885"/>
      <c r="EP247" s="885"/>
      <c r="EQ247" s="885"/>
      <c r="ER247" s="885"/>
      <c r="ES247" s="885"/>
      <c r="ET247" s="885"/>
      <c r="EU247" s="885"/>
      <c r="EV247" s="885"/>
      <c r="EW247" s="885"/>
      <c r="EX247" s="885"/>
      <c r="EY247" s="885"/>
      <c r="EZ247" s="885"/>
      <c r="FA247" s="885"/>
      <c r="FB247" s="885"/>
      <c r="FC247" s="885"/>
      <c r="FD247" s="885"/>
      <c r="FE247" s="885"/>
      <c r="FF247" s="885"/>
      <c r="FG247" s="885"/>
      <c r="FH247" s="885"/>
      <c r="FI247" s="885"/>
      <c r="FJ247" s="885"/>
      <c r="FK247" s="885"/>
      <c r="FL247" s="885"/>
      <c r="FM247" s="885"/>
      <c r="FN247" s="885"/>
      <c r="FO247" s="885"/>
      <c r="FP247" s="885"/>
      <c r="FQ247" s="885"/>
      <c r="FR247" s="885"/>
      <c r="FS247" s="885"/>
      <c r="FT247" s="885"/>
      <c r="FU247" s="885"/>
      <c r="FV247" s="885"/>
      <c r="FW247" s="885"/>
    </row>
    <row r="248" spans="2:179" x14ac:dyDescent="0.25">
      <c r="B248" s="773"/>
      <c r="C248" s="773"/>
      <c r="D248" s="886"/>
      <c r="E248" s="773"/>
      <c r="F248" s="773"/>
      <c r="G248" s="773"/>
      <c r="H248" s="773"/>
      <c r="I248" s="773"/>
      <c r="J248" s="887"/>
      <c r="K248" s="773"/>
      <c r="L248" s="773"/>
      <c r="M248" s="773"/>
      <c r="N248" s="773"/>
      <c r="O248" s="888"/>
      <c r="P248" s="888"/>
      <c r="Q248" s="888"/>
      <c r="R248" s="888"/>
      <c r="S248" s="773"/>
      <c r="T248" s="773"/>
      <c r="U248" s="889"/>
      <c r="V248" s="773"/>
      <c r="W248" s="773"/>
      <c r="X248" s="773"/>
      <c r="Y248" s="885"/>
      <c r="Z248" s="885"/>
      <c r="AA248" s="885"/>
      <c r="AB248" s="885"/>
      <c r="AC248" s="885"/>
      <c r="AD248" s="885"/>
      <c r="AE248" s="885"/>
      <c r="AF248" s="885"/>
      <c r="AG248" s="885"/>
      <c r="AH248" s="885"/>
      <c r="AI248" s="885"/>
      <c r="AJ248" s="885"/>
      <c r="AK248" s="885"/>
      <c r="AL248" s="885"/>
      <c r="AM248" s="885"/>
      <c r="AN248" s="885"/>
      <c r="AO248" s="885"/>
      <c r="AP248" s="885"/>
      <c r="AQ248" s="885"/>
      <c r="AR248" s="885"/>
      <c r="AS248" s="885"/>
      <c r="AT248" s="885"/>
      <c r="AU248" s="885"/>
      <c r="AV248" s="885"/>
      <c r="AW248" s="885"/>
      <c r="AX248" s="885"/>
      <c r="AY248" s="885"/>
      <c r="AZ248" s="885"/>
      <c r="BA248" s="885"/>
      <c r="BB248" s="885"/>
      <c r="BC248" s="885"/>
      <c r="BD248" s="885"/>
      <c r="BE248" s="885"/>
      <c r="BF248" s="885"/>
      <c r="BG248" s="885"/>
      <c r="BH248" s="885"/>
      <c r="BI248" s="885"/>
      <c r="BJ248" s="885"/>
      <c r="BK248" s="885"/>
      <c r="BL248" s="885"/>
      <c r="BM248" s="885"/>
      <c r="BN248" s="885"/>
      <c r="BO248" s="885"/>
      <c r="BP248" s="885"/>
      <c r="BQ248" s="885"/>
      <c r="BR248" s="885"/>
      <c r="BS248" s="885"/>
      <c r="BT248" s="885"/>
      <c r="BU248" s="885"/>
      <c r="BV248" s="885"/>
      <c r="BW248" s="885"/>
      <c r="BX248" s="885"/>
      <c r="BY248" s="885"/>
      <c r="BZ248" s="885"/>
      <c r="CA248" s="885"/>
      <c r="CB248" s="885"/>
      <c r="CC248" s="885"/>
      <c r="CD248" s="885"/>
      <c r="CE248" s="885"/>
      <c r="CF248" s="885"/>
      <c r="CG248" s="885"/>
      <c r="CH248" s="885"/>
      <c r="CI248" s="885"/>
      <c r="CJ248" s="885"/>
      <c r="CK248" s="885"/>
      <c r="CL248" s="885"/>
      <c r="CM248" s="885"/>
      <c r="CN248" s="885"/>
      <c r="CO248" s="885"/>
      <c r="CP248" s="885"/>
      <c r="CQ248" s="885"/>
      <c r="CR248" s="885"/>
      <c r="CS248" s="885"/>
      <c r="CT248" s="885"/>
      <c r="CU248" s="885"/>
      <c r="CV248" s="885"/>
      <c r="CW248" s="885"/>
      <c r="CX248" s="885"/>
      <c r="CY248" s="885"/>
      <c r="CZ248" s="885"/>
      <c r="DA248" s="885"/>
      <c r="DB248" s="885"/>
      <c r="DC248" s="885"/>
      <c r="DD248" s="885"/>
      <c r="DE248" s="885"/>
      <c r="DF248" s="885"/>
      <c r="DG248" s="885"/>
      <c r="DH248" s="885"/>
      <c r="DI248" s="885"/>
      <c r="DJ248" s="885"/>
      <c r="DK248" s="885"/>
      <c r="DL248" s="885"/>
      <c r="DM248" s="885"/>
      <c r="DN248" s="885"/>
      <c r="DO248" s="885"/>
      <c r="DP248" s="885"/>
      <c r="DQ248" s="885"/>
      <c r="DR248" s="885"/>
      <c r="DS248" s="885"/>
      <c r="DT248" s="885"/>
      <c r="DU248" s="885"/>
      <c r="DV248" s="885"/>
      <c r="DW248" s="885"/>
      <c r="DX248" s="885"/>
      <c r="DY248" s="885"/>
      <c r="DZ248" s="885"/>
      <c r="EA248" s="885"/>
      <c r="EB248" s="885"/>
      <c r="EC248" s="885"/>
      <c r="ED248" s="885"/>
      <c r="EE248" s="885"/>
      <c r="EF248" s="885"/>
      <c r="EG248" s="885"/>
      <c r="EH248" s="885"/>
      <c r="EI248" s="885"/>
      <c r="EJ248" s="885"/>
      <c r="EK248" s="885"/>
      <c r="EL248" s="885"/>
      <c r="EM248" s="885"/>
      <c r="EN248" s="885"/>
      <c r="EO248" s="885"/>
      <c r="EP248" s="885"/>
      <c r="EQ248" s="885"/>
      <c r="ER248" s="885"/>
      <c r="ES248" s="885"/>
      <c r="ET248" s="885"/>
      <c r="EU248" s="885"/>
      <c r="EV248" s="885"/>
      <c r="EW248" s="885"/>
      <c r="EX248" s="885"/>
      <c r="EY248" s="885"/>
      <c r="EZ248" s="885"/>
      <c r="FA248" s="885"/>
      <c r="FB248" s="885"/>
      <c r="FC248" s="885"/>
      <c r="FD248" s="885"/>
      <c r="FE248" s="885"/>
      <c r="FF248" s="885"/>
      <c r="FG248" s="885"/>
      <c r="FH248" s="885"/>
      <c r="FI248" s="885"/>
      <c r="FJ248" s="885"/>
      <c r="FK248" s="885"/>
      <c r="FL248" s="885"/>
      <c r="FM248" s="885"/>
      <c r="FN248" s="885"/>
      <c r="FO248" s="885"/>
      <c r="FP248" s="885"/>
      <c r="FQ248" s="885"/>
      <c r="FR248" s="885"/>
      <c r="FS248" s="885"/>
      <c r="FT248" s="885"/>
      <c r="FU248" s="885"/>
      <c r="FV248" s="885"/>
      <c r="FW248" s="885"/>
    </row>
    <row r="249" spans="2:179" x14ac:dyDescent="0.25">
      <c r="B249" s="773"/>
      <c r="C249" s="773"/>
      <c r="D249" s="886"/>
      <c r="E249" s="773"/>
      <c r="F249" s="773"/>
      <c r="G249" s="773"/>
      <c r="H249" s="773"/>
      <c r="I249" s="773"/>
      <c r="J249" s="887"/>
      <c r="K249" s="773"/>
      <c r="L249" s="773"/>
      <c r="M249" s="773"/>
      <c r="N249" s="773"/>
      <c r="O249" s="888"/>
      <c r="P249" s="888"/>
      <c r="Q249" s="888"/>
      <c r="R249" s="888"/>
      <c r="S249" s="773"/>
      <c r="T249" s="773"/>
      <c r="U249" s="889"/>
      <c r="V249" s="773"/>
      <c r="W249" s="773"/>
      <c r="X249" s="773"/>
      <c r="Y249" s="885"/>
      <c r="Z249" s="885"/>
      <c r="AA249" s="885"/>
      <c r="AB249" s="885"/>
      <c r="AC249" s="885"/>
      <c r="AD249" s="885"/>
      <c r="AE249" s="885"/>
      <c r="AF249" s="885"/>
      <c r="AG249" s="885"/>
      <c r="AH249" s="885"/>
      <c r="AI249" s="885"/>
      <c r="AJ249" s="885"/>
      <c r="AK249" s="885"/>
      <c r="AL249" s="885"/>
      <c r="AM249" s="885"/>
      <c r="AN249" s="885"/>
      <c r="AO249" s="885"/>
      <c r="AP249" s="885"/>
      <c r="AQ249" s="885"/>
      <c r="AR249" s="885"/>
      <c r="AS249" s="885"/>
      <c r="AT249" s="885"/>
      <c r="AU249" s="885"/>
      <c r="AV249" s="885"/>
      <c r="AW249" s="885"/>
      <c r="AX249" s="885"/>
      <c r="AY249" s="885"/>
      <c r="AZ249" s="885"/>
      <c r="BA249" s="885"/>
      <c r="BB249" s="885"/>
      <c r="BC249" s="885"/>
      <c r="BD249" s="885"/>
      <c r="BE249" s="885"/>
      <c r="BF249" s="885"/>
      <c r="BG249" s="885"/>
      <c r="BH249" s="885"/>
      <c r="BI249" s="885"/>
      <c r="BJ249" s="885"/>
      <c r="BK249" s="885"/>
      <c r="BL249" s="885"/>
      <c r="BM249" s="885"/>
      <c r="BN249" s="885"/>
      <c r="BO249" s="885"/>
      <c r="BP249" s="885"/>
      <c r="BQ249" s="885"/>
      <c r="BR249" s="885"/>
      <c r="BS249" s="885"/>
      <c r="BT249" s="885"/>
      <c r="BU249" s="885"/>
      <c r="BV249" s="885"/>
      <c r="BW249" s="885"/>
      <c r="BX249" s="885"/>
      <c r="BY249" s="885"/>
      <c r="BZ249" s="885"/>
      <c r="CA249" s="885"/>
      <c r="CB249" s="885"/>
      <c r="CC249" s="885"/>
      <c r="CD249" s="885"/>
      <c r="CE249" s="885"/>
      <c r="CF249" s="885"/>
      <c r="CG249" s="885"/>
      <c r="CH249" s="885"/>
      <c r="CI249" s="885"/>
      <c r="CJ249" s="885"/>
      <c r="CK249" s="885"/>
      <c r="CL249" s="885"/>
      <c r="CM249" s="885"/>
      <c r="CN249" s="885"/>
      <c r="CO249" s="885"/>
      <c r="CP249" s="885"/>
      <c r="CQ249" s="885"/>
      <c r="CR249" s="885"/>
      <c r="CS249" s="885"/>
      <c r="CT249" s="885"/>
      <c r="CU249" s="885"/>
      <c r="CV249" s="885"/>
      <c r="CW249" s="885"/>
      <c r="CX249" s="885"/>
      <c r="CY249" s="885"/>
      <c r="CZ249" s="885"/>
      <c r="DA249" s="885"/>
      <c r="DB249" s="885"/>
      <c r="DC249" s="885"/>
      <c r="DD249" s="885"/>
      <c r="DE249" s="885"/>
      <c r="DF249" s="885"/>
      <c r="DG249" s="885"/>
      <c r="DH249" s="885"/>
      <c r="DI249" s="885"/>
      <c r="DJ249" s="885"/>
      <c r="DK249" s="885"/>
      <c r="DL249" s="885"/>
      <c r="DM249" s="885"/>
      <c r="DN249" s="885"/>
      <c r="DO249" s="885"/>
      <c r="DP249" s="885"/>
      <c r="DQ249" s="885"/>
      <c r="DR249" s="885"/>
      <c r="DS249" s="885"/>
      <c r="DT249" s="885"/>
      <c r="DU249" s="885"/>
      <c r="DV249" s="885"/>
      <c r="DW249" s="885"/>
      <c r="DX249" s="885"/>
      <c r="DY249" s="885"/>
      <c r="DZ249" s="885"/>
      <c r="EA249" s="885"/>
      <c r="EB249" s="885"/>
      <c r="EC249" s="885"/>
      <c r="ED249" s="885"/>
      <c r="EE249" s="885"/>
      <c r="EF249" s="885"/>
      <c r="EG249" s="885"/>
      <c r="EH249" s="885"/>
      <c r="EI249" s="885"/>
      <c r="EJ249" s="885"/>
      <c r="EK249" s="885"/>
      <c r="EL249" s="885"/>
      <c r="EM249" s="885"/>
      <c r="EN249" s="885"/>
      <c r="EO249" s="885"/>
      <c r="EP249" s="885"/>
      <c r="EQ249" s="885"/>
      <c r="ER249" s="885"/>
      <c r="ES249" s="885"/>
      <c r="ET249" s="885"/>
      <c r="EU249" s="885"/>
      <c r="EV249" s="885"/>
      <c r="EW249" s="885"/>
      <c r="EX249" s="885"/>
      <c r="EY249" s="885"/>
      <c r="EZ249" s="885"/>
      <c r="FA249" s="885"/>
      <c r="FB249" s="885"/>
      <c r="FC249" s="885"/>
      <c r="FD249" s="885"/>
      <c r="FE249" s="885"/>
      <c r="FF249" s="885"/>
      <c r="FG249" s="885"/>
      <c r="FH249" s="885"/>
      <c r="FI249" s="885"/>
      <c r="FJ249" s="885"/>
      <c r="FK249" s="885"/>
      <c r="FL249" s="885"/>
      <c r="FM249" s="885"/>
      <c r="FN249" s="885"/>
      <c r="FO249" s="885"/>
      <c r="FP249" s="885"/>
      <c r="FQ249" s="885"/>
      <c r="FR249" s="885"/>
      <c r="FS249" s="885"/>
      <c r="FT249" s="885"/>
      <c r="FU249" s="885"/>
      <c r="FV249" s="885"/>
      <c r="FW249" s="885"/>
    </row>
    <row r="250" spans="2:179" x14ac:dyDescent="0.25">
      <c r="B250" s="773"/>
      <c r="C250" s="773"/>
      <c r="D250" s="886"/>
      <c r="E250" s="773"/>
      <c r="F250" s="773"/>
      <c r="G250" s="773"/>
      <c r="H250" s="773"/>
      <c r="I250" s="773"/>
      <c r="J250" s="887"/>
      <c r="K250" s="773"/>
      <c r="L250" s="773"/>
      <c r="M250" s="773"/>
      <c r="N250" s="773"/>
      <c r="O250" s="888"/>
      <c r="P250" s="888"/>
      <c r="Q250" s="888"/>
      <c r="R250" s="888"/>
      <c r="S250" s="773"/>
      <c r="T250" s="773"/>
      <c r="U250" s="889"/>
      <c r="V250" s="773"/>
      <c r="W250" s="773"/>
      <c r="X250" s="773"/>
      <c r="Y250" s="885"/>
      <c r="Z250" s="885"/>
      <c r="AA250" s="885"/>
      <c r="AB250" s="885"/>
      <c r="AC250" s="885"/>
      <c r="AD250" s="885"/>
      <c r="AE250" s="885"/>
      <c r="AF250" s="885"/>
      <c r="AG250" s="885"/>
      <c r="AH250" s="885"/>
      <c r="AI250" s="885"/>
      <c r="AJ250" s="885"/>
      <c r="AK250" s="885"/>
      <c r="AL250" s="885"/>
      <c r="AM250" s="885"/>
      <c r="AN250" s="885"/>
      <c r="AO250" s="885"/>
      <c r="AP250" s="885"/>
      <c r="AQ250" s="885"/>
      <c r="AR250" s="885"/>
      <c r="AS250" s="885"/>
      <c r="AT250" s="885"/>
      <c r="AU250" s="885"/>
      <c r="AV250" s="885"/>
      <c r="AW250" s="885"/>
      <c r="AX250" s="885"/>
      <c r="AY250" s="885"/>
      <c r="AZ250" s="885"/>
      <c r="BA250" s="885"/>
      <c r="BB250" s="885"/>
      <c r="BC250" s="885"/>
      <c r="BD250" s="885"/>
      <c r="BE250" s="885"/>
      <c r="BF250" s="885"/>
      <c r="BG250" s="885"/>
      <c r="BH250" s="885"/>
      <c r="BI250" s="885"/>
      <c r="BJ250" s="885"/>
      <c r="BK250" s="885"/>
      <c r="BL250" s="885"/>
      <c r="BM250" s="885"/>
      <c r="BN250" s="885"/>
      <c r="BO250" s="885"/>
      <c r="BP250" s="885"/>
      <c r="BQ250" s="885"/>
      <c r="BR250" s="885"/>
      <c r="BS250" s="885"/>
      <c r="BT250" s="885"/>
      <c r="BU250" s="885"/>
      <c r="BV250" s="885"/>
      <c r="BW250" s="885"/>
      <c r="BX250" s="885"/>
      <c r="BY250" s="885"/>
      <c r="BZ250" s="885"/>
      <c r="CA250" s="885"/>
      <c r="CB250" s="885"/>
      <c r="CC250" s="885"/>
      <c r="CD250" s="885"/>
      <c r="CE250" s="885"/>
      <c r="CF250" s="885"/>
      <c r="CG250" s="885"/>
      <c r="CH250" s="885"/>
      <c r="CI250" s="885"/>
      <c r="CJ250" s="885"/>
      <c r="CK250" s="885"/>
      <c r="CL250" s="885"/>
      <c r="CM250" s="885"/>
      <c r="CN250" s="885"/>
      <c r="CO250" s="885"/>
      <c r="CP250" s="885"/>
      <c r="CQ250" s="885"/>
      <c r="CR250" s="885"/>
      <c r="CS250" s="885"/>
      <c r="CT250" s="885"/>
      <c r="CU250" s="885"/>
      <c r="CV250" s="885"/>
      <c r="CW250" s="885"/>
      <c r="CX250" s="885"/>
      <c r="CY250" s="885"/>
      <c r="CZ250" s="885"/>
      <c r="DA250" s="885"/>
      <c r="DB250" s="885"/>
      <c r="DC250" s="885"/>
      <c r="DD250" s="885"/>
      <c r="DE250" s="885"/>
      <c r="DF250" s="885"/>
      <c r="DG250" s="885"/>
      <c r="DH250" s="885"/>
      <c r="DI250" s="885"/>
      <c r="DJ250" s="885"/>
      <c r="DK250" s="885"/>
      <c r="DL250" s="885"/>
      <c r="DM250" s="885"/>
      <c r="DN250" s="885"/>
      <c r="DO250" s="885"/>
      <c r="DP250" s="885"/>
      <c r="DQ250" s="885"/>
      <c r="DR250" s="885"/>
      <c r="DS250" s="885"/>
      <c r="DT250" s="885"/>
      <c r="DU250" s="885"/>
      <c r="DV250" s="885"/>
      <c r="DW250" s="885"/>
      <c r="DX250" s="885"/>
      <c r="DY250" s="885"/>
      <c r="DZ250" s="885"/>
      <c r="EA250" s="885"/>
      <c r="EB250" s="885"/>
      <c r="EC250" s="885"/>
      <c r="ED250" s="885"/>
      <c r="EE250" s="885"/>
      <c r="EF250" s="885"/>
      <c r="EG250" s="885"/>
      <c r="EH250" s="885"/>
      <c r="EI250" s="885"/>
      <c r="EJ250" s="885"/>
      <c r="EK250" s="885"/>
      <c r="EL250" s="885"/>
      <c r="EM250" s="885"/>
      <c r="EN250" s="885"/>
      <c r="EO250" s="885"/>
      <c r="EP250" s="885"/>
      <c r="EQ250" s="885"/>
      <c r="ER250" s="885"/>
      <c r="ES250" s="885"/>
      <c r="ET250" s="885"/>
      <c r="EU250" s="885"/>
      <c r="EV250" s="885"/>
      <c r="EW250" s="885"/>
      <c r="EX250" s="885"/>
      <c r="EY250" s="885"/>
      <c r="EZ250" s="885"/>
      <c r="FA250" s="885"/>
      <c r="FB250" s="885"/>
      <c r="FC250" s="885"/>
      <c r="FD250" s="885"/>
      <c r="FE250" s="885"/>
      <c r="FF250" s="885"/>
      <c r="FG250" s="885"/>
      <c r="FH250" s="885"/>
      <c r="FI250" s="885"/>
      <c r="FJ250" s="885"/>
      <c r="FK250" s="885"/>
      <c r="FL250" s="885"/>
      <c r="FM250" s="885"/>
      <c r="FN250" s="885"/>
      <c r="FO250" s="885"/>
      <c r="FP250" s="885"/>
      <c r="FQ250" s="885"/>
      <c r="FR250" s="885"/>
      <c r="FS250" s="885"/>
      <c r="FT250" s="885"/>
      <c r="FU250" s="885"/>
      <c r="FV250" s="885"/>
      <c r="FW250" s="885"/>
    </row>
    <row r="251" spans="2:179" x14ac:dyDescent="0.25">
      <c r="B251" s="773"/>
      <c r="C251" s="773"/>
      <c r="D251" s="886"/>
      <c r="E251" s="773"/>
      <c r="F251" s="773"/>
      <c r="G251" s="773"/>
      <c r="H251" s="773"/>
      <c r="I251" s="773"/>
      <c r="J251" s="887"/>
      <c r="K251" s="773"/>
      <c r="L251" s="773"/>
      <c r="M251" s="773"/>
      <c r="N251" s="773"/>
      <c r="O251" s="888"/>
      <c r="P251" s="888"/>
      <c r="Q251" s="888"/>
      <c r="R251" s="888"/>
      <c r="S251" s="773"/>
      <c r="T251" s="773"/>
      <c r="U251" s="889"/>
      <c r="V251" s="773"/>
      <c r="W251" s="773"/>
      <c r="X251" s="773"/>
      <c r="Y251" s="885"/>
      <c r="Z251" s="885"/>
      <c r="AA251" s="885"/>
      <c r="AB251" s="885"/>
      <c r="AC251" s="885"/>
      <c r="AD251" s="885"/>
      <c r="AE251" s="885"/>
      <c r="AF251" s="885"/>
      <c r="AG251" s="885"/>
      <c r="AH251" s="885"/>
      <c r="AI251" s="885"/>
      <c r="AJ251" s="885"/>
      <c r="AK251" s="885"/>
      <c r="AL251" s="885"/>
      <c r="AM251" s="885"/>
      <c r="AN251" s="885"/>
      <c r="AO251" s="885"/>
      <c r="AP251" s="885"/>
      <c r="AQ251" s="885"/>
      <c r="AR251" s="885"/>
      <c r="AS251" s="885"/>
      <c r="AT251" s="885"/>
      <c r="AU251" s="885"/>
      <c r="AV251" s="885"/>
      <c r="AW251" s="885"/>
      <c r="AX251" s="885"/>
      <c r="AY251" s="885"/>
      <c r="AZ251" s="885"/>
      <c r="BA251" s="885"/>
      <c r="BB251" s="885"/>
      <c r="BC251" s="885"/>
      <c r="BD251" s="885"/>
      <c r="BE251" s="885"/>
      <c r="BF251" s="885"/>
      <c r="BG251" s="885"/>
      <c r="BH251" s="885"/>
      <c r="BI251" s="885"/>
      <c r="BJ251" s="885"/>
      <c r="BK251" s="885"/>
      <c r="BL251" s="885"/>
      <c r="BM251" s="885"/>
      <c r="BN251" s="885"/>
      <c r="BO251" s="885"/>
      <c r="BP251" s="885"/>
      <c r="BQ251" s="885"/>
      <c r="BR251" s="885"/>
      <c r="BS251" s="885"/>
      <c r="BT251" s="885"/>
      <c r="BU251" s="885"/>
      <c r="BV251" s="885"/>
      <c r="BW251" s="885"/>
      <c r="BX251" s="885"/>
      <c r="BY251" s="885"/>
      <c r="BZ251" s="885"/>
      <c r="CA251" s="885"/>
      <c r="CB251" s="885"/>
      <c r="CC251" s="885"/>
      <c r="CD251" s="885"/>
      <c r="CE251" s="885"/>
      <c r="CF251" s="885"/>
      <c r="CG251" s="885"/>
      <c r="CH251" s="885"/>
      <c r="CI251" s="885"/>
      <c r="CJ251" s="885"/>
      <c r="CK251" s="885"/>
      <c r="CL251" s="885"/>
      <c r="CM251" s="885"/>
      <c r="CN251" s="885"/>
      <c r="CO251" s="885"/>
      <c r="CP251" s="885"/>
      <c r="CQ251" s="885"/>
      <c r="CR251" s="885"/>
      <c r="CS251" s="885"/>
      <c r="CT251" s="885"/>
      <c r="CU251" s="885"/>
      <c r="CV251" s="885"/>
      <c r="CW251" s="885"/>
      <c r="CX251" s="885"/>
      <c r="CY251" s="885"/>
      <c r="CZ251" s="885"/>
      <c r="DA251" s="885"/>
      <c r="DB251" s="885"/>
      <c r="DC251" s="885"/>
      <c r="DD251" s="885"/>
      <c r="DE251" s="885"/>
      <c r="DF251" s="885"/>
      <c r="DG251" s="885"/>
      <c r="DH251" s="885"/>
      <c r="DI251" s="885"/>
      <c r="DJ251" s="885"/>
      <c r="DK251" s="885"/>
      <c r="DL251" s="885"/>
      <c r="DM251" s="885"/>
      <c r="DN251" s="885"/>
      <c r="DO251" s="885"/>
      <c r="DP251" s="885"/>
      <c r="DQ251" s="885"/>
      <c r="DR251" s="885"/>
      <c r="DS251" s="885"/>
      <c r="DT251" s="885"/>
      <c r="DU251" s="885"/>
      <c r="DV251" s="885"/>
      <c r="DW251" s="885"/>
      <c r="DX251" s="885"/>
      <c r="DY251" s="885"/>
      <c r="DZ251" s="885"/>
      <c r="EA251" s="885"/>
      <c r="EB251" s="885"/>
      <c r="EC251" s="885"/>
      <c r="ED251" s="885"/>
      <c r="EE251" s="885"/>
      <c r="EF251" s="885"/>
      <c r="EG251" s="885"/>
      <c r="EH251" s="885"/>
      <c r="EI251" s="885"/>
      <c r="EJ251" s="885"/>
      <c r="EK251" s="885"/>
      <c r="EL251" s="885"/>
      <c r="EM251" s="885"/>
      <c r="EN251" s="885"/>
      <c r="EO251" s="885"/>
      <c r="EP251" s="885"/>
      <c r="EQ251" s="885"/>
      <c r="ER251" s="885"/>
      <c r="ES251" s="885"/>
      <c r="ET251" s="885"/>
      <c r="EU251" s="885"/>
      <c r="EV251" s="885"/>
      <c r="EW251" s="885"/>
      <c r="EX251" s="885"/>
      <c r="EY251" s="885"/>
      <c r="EZ251" s="885"/>
      <c r="FA251" s="885"/>
      <c r="FB251" s="885"/>
      <c r="FC251" s="885"/>
      <c r="FD251" s="885"/>
      <c r="FE251" s="885"/>
      <c r="FF251" s="885"/>
      <c r="FG251" s="885"/>
      <c r="FH251" s="885"/>
      <c r="FI251" s="885"/>
      <c r="FJ251" s="885"/>
      <c r="FK251" s="885"/>
      <c r="FL251" s="885"/>
      <c r="FM251" s="885"/>
      <c r="FN251" s="885"/>
      <c r="FO251" s="885"/>
      <c r="FP251" s="885"/>
      <c r="FQ251" s="885"/>
      <c r="FR251" s="885"/>
      <c r="FS251" s="885"/>
      <c r="FT251" s="885"/>
      <c r="FU251" s="885"/>
      <c r="FV251" s="885"/>
      <c r="FW251" s="885"/>
    </row>
    <row r="252" spans="2:179" x14ac:dyDescent="0.25">
      <c r="B252" s="773"/>
      <c r="C252" s="773"/>
      <c r="D252" s="886"/>
      <c r="E252" s="773"/>
      <c r="F252" s="773"/>
      <c r="G252" s="773"/>
      <c r="H252" s="773"/>
      <c r="I252" s="773"/>
      <c r="J252" s="887"/>
      <c r="K252" s="773"/>
      <c r="L252" s="773"/>
      <c r="M252" s="773"/>
      <c r="N252" s="773"/>
      <c r="O252" s="888"/>
      <c r="P252" s="888"/>
      <c r="Q252" s="888"/>
      <c r="R252" s="888"/>
      <c r="S252" s="773"/>
      <c r="T252" s="773"/>
      <c r="U252" s="889"/>
      <c r="V252" s="773"/>
      <c r="W252" s="773"/>
      <c r="X252" s="773"/>
      <c r="Y252" s="885"/>
      <c r="Z252" s="885"/>
      <c r="AA252" s="885"/>
      <c r="AB252" s="885"/>
      <c r="AC252" s="885"/>
      <c r="AD252" s="885"/>
      <c r="AE252" s="885"/>
      <c r="AF252" s="885"/>
      <c r="AG252" s="885"/>
      <c r="AH252" s="885"/>
      <c r="AI252" s="885"/>
      <c r="AJ252" s="885"/>
      <c r="AK252" s="885"/>
      <c r="AL252" s="885"/>
      <c r="AM252" s="885"/>
      <c r="AN252" s="885"/>
      <c r="AO252" s="885"/>
      <c r="AP252" s="885"/>
      <c r="AQ252" s="885"/>
      <c r="AR252" s="885"/>
      <c r="AS252" s="885"/>
      <c r="AT252" s="885"/>
      <c r="AU252" s="885"/>
      <c r="AV252" s="885"/>
      <c r="AW252" s="885"/>
      <c r="AX252" s="885"/>
      <c r="AY252" s="885"/>
      <c r="AZ252" s="885"/>
      <c r="BA252" s="885"/>
      <c r="BB252" s="885"/>
      <c r="BC252" s="885"/>
      <c r="BD252" s="885"/>
      <c r="BE252" s="885"/>
      <c r="BF252" s="885"/>
      <c r="BG252" s="885"/>
      <c r="BH252" s="885"/>
      <c r="BI252" s="885"/>
      <c r="BJ252" s="885"/>
      <c r="BK252" s="885"/>
      <c r="BL252" s="885"/>
      <c r="BM252" s="885"/>
      <c r="BN252" s="885"/>
      <c r="BO252" s="885"/>
      <c r="BP252" s="885"/>
      <c r="BQ252" s="885"/>
      <c r="BR252" s="885"/>
      <c r="BS252" s="885"/>
      <c r="BT252" s="885"/>
      <c r="BU252" s="885"/>
      <c r="BV252" s="885"/>
      <c r="BW252" s="885"/>
      <c r="BX252" s="885"/>
      <c r="BY252" s="885"/>
      <c r="BZ252" s="885"/>
      <c r="CA252" s="885"/>
      <c r="CB252" s="885"/>
      <c r="CC252" s="885"/>
      <c r="CD252" s="885"/>
      <c r="CE252" s="885"/>
      <c r="CF252" s="885"/>
      <c r="CG252" s="885"/>
      <c r="CH252" s="885"/>
      <c r="CI252" s="885"/>
      <c r="CJ252" s="885"/>
      <c r="CK252" s="885"/>
      <c r="CL252" s="885"/>
      <c r="CM252" s="885"/>
      <c r="CN252" s="885"/>
      <c r="CO252" s="885"/>
      <c r="CP252" s="885"/>
      <c r="CQ252" s="885"/>
      <c r="CR252" s="885"/>
      <c r="CS252" s="885"/>
      <c r="CT252" s="885"/>
      <c r="CU252" s="885"/>
      <c r="CV252" s="885"/>
      <c r="CW252" s="885"/>
      <c r="CX252" s="885"/>
      <c r="CY252" s="885"/>
      <c r="CZ252" s="885"/>
      <c r="DA252" s="885"/>
      <c r="DB252" s="885"/>
      <c r="DC252" s="885"/>
      <c r="DD252" s="885"/>
      <c r="DE252" s="885"/>
      <c r="DF252" s="885"/>
      <c r="DG252" s="885"/>
      <c r="DH252" s="885"/>
      <c r="DI252" s="885"/>
      <c r="DJ252" s="885"/>
      <c r="DK252" s="885"/>
      <c r="DL252" s="885"/>
      <c r="DM252" s="885"/>
      <c r="DN252" s="885"/>
      <c r="DO252" s="885"/>
      <c r="DP252" s="885"/>
      <c r="DQ252" s="885"/>
      <c r="DR252" s="885"/>
      <c r="DS252" s="885"/>
      <c r="DT252" s="885"/>
      <c r="DU252" s="885"/>
      <c r="DV252" s="885"/>
      <c r="DW252" s="885"/>
      <c r="DX252" s="885"/>
      <c r="DY252" s="885"/>
      <c r="DZ252" s="885"/>
      <c r="EA252" s="885"/>
      <c r="EB252" s="885"/>
      <c r="EC252" s="885"/>
      <c r="ED252" s="885"/>
      <c r="EE252" s="885"/>
      <c r="EF252" s="885"/>
      <c r="EG252" s="885"/>
      <c r="EH252" s="885"/>
      <c r="EI252" s="885"/>
      <c r="EJ252" s="885"/>
      <c r="EK252" s="885"/>
      <c r="EL252" s="885"/>
      <c r="EM252" s="885"/>
      <c r="EN252" s="885"/>
      <c r="EO252" s="885"/>
      <c r="EP252" s="885"/>
      <c r="EQ252" s="885"/>
      <c r="ER252" s="885"/>
      <c r="ES252" s="885"/>
      <c r="ET252" s="885"/>
      <c r="EU252" s="885"/>
      <c r="EV252" s="885"/>
      <c r="EW252" s="885"/>
      <c r="EX252" s="885"/>
      <c r="EY252" s="885"/>
      <c r="EZ252" s="885"/>
      <c r="FA252" s="885"/>
      <c r="FB252" s="885"/>
      <c r="FC252" s="885"/>
      <c r="FD252" s="885"/>
      <c r="FE252" s="885"/>
      <c r="FF252" s="885"/>
      <c r="FG252" s="885"/>
      <c r="FH252" s="885"/>
      <c r="FI252" s="885"/>
      <c r="FJ252" s="885"/>
      <c r="FK252" s="885"/>
      <c r="FL252" s="885"/>
      <c r="FM252" s="885"/>
      <c r="FN252" s="885"/>
      <c r="FO252" s="885"/>
      <c r="FP252" s="885"/>
      <c r="FQ252" s="885"/>
      <c r="FR252" s="885"/>
      <c r="FS252" s="885"/>
      <c r="FT252" s="885"/>
      <c r="FU252" s="885"/>
      <c r="FV252" s="885"/>
      <c r="FW252" s="885"/>
    </row>
    <row r="253" spans="2:179" x14ac:dyDescent="0.25">
      <c r="B253" s="773"/>
      <c r="C253" s="773"/>
      <c r="D253" s="886"/>
      <c r="E253" s="773"/>
      <c r="F253" s="773"/>
      <c r="G253" s="773"/>
      <c r="H253" s="773"/>
      <c r="I253" s="773"/>
      <c r="J253" s="887"/>
      <c r="K253" s="773"/>
      <c r="L253" s="773"/>
      <c r="M253" s="773"/>
      <c r="N253" s="773"/>
      <c r="O253" s="888"/>
      <c r="P253" s="888"/>
      <c r="Q253" s="888"/>
      <c r="R253" s="888"/>
      <c r="S253" s="773"/>
      <c r="T253" s="773"/>
      <c r="U253" s="889"/>
      <c r="V253" s="773"/>
      <c r="W253" s="773"/>
      <c r="X253" s="773"/>
      <c r="Y253" s="885"/>
      <c r="Z253" s="885"/>
      <c r="AA253" s="885"/>
      <c r="AB253" s="885"/>
      <c r="AC253" s="885"/>
      <c r="AD253" s="885"/>
      <c r="AE253" s="885"/>
      <c r="AF253" s="885"/>
      <c r="AG253" s="885"/>
      <c r="AH253" s="885"/>
      <c r="AI253" s="885"/>
      <c r="AJ253" s="885"/>
      <c r="AK253" s="885"/>
      <c r="AL253" s="885"/>
      <c r="AM253" s="885"/>
      <c r="AN253" s="885"/>
      <c r="AO253" s="885"/>
      <c r="AP253" s="885"/>
      <c r="AQ253" s="885"/>
      <c r="AR253" s="885"/>
      <c r="AS253" s="885"/>
      <c r="AT253" s="885"/>
      <c r="AU253" s="885"/>
      <c r="AV253" s="885"/>
      <c r="AW253" s="885"/>
      <c r="AX253" s="885"/>
      <c r="AY253" s="885"/>
      <c r="AZ253" s="885"/>
      <c r="BA253" s="885"/>
      <c r="BB253" s="885"/>
      <c r="BC253" s="885"/>
      <c r="BD253" s="885"/>
      <c r="BE253" s="885"/>
      <c r="BF253" s="885"/>
      <c r="BG253" s="885"/>
      <c r="BH253" s="885"/>
      <c r="BI253" s="885"/>
      <c r="BJ253" s="885"/>
      <c r="BK253" s="885"/>
      <c r="BL253" s="885"/>
      <c r="BM253" s="885"/>
      <c r="BN253" s="885"/>
      <c r="BO253" s="885"/>
      <c r="BP253" s="885"/>
      <c r="BQ253" s="885"/>
      <c r="BR253" s="885"/>
      <c r="BS253" s="885"/>
      <c r="BT253" s="885"/>
      <c r="BU253" s="885"/>
      <c r="BV253" s="885"/>
      <c r="BW253" s="885"/>
      <c r="BX253" s="885"/>
      <c r="BY253" s="885"/>
      <c r="BZ253" s="885"/>
      <c r="CA253" s="885"/>
      <c r="CB253" s="885"/>
      <c r="CC253" s="885"/>
      <c r="CD253" s="885"/>
      <c r="CE253" s="885"/>
      <c r="CF253" s="885"/>
      <c r="CG253" s="885"/>
      <c r="CH253" s="885"/>
      <c r="CI253" s="885"/>
      <c r="CJ253" s="885"/>
      <c r="CK253" s="885"/>
      <c r="CL253" s="885"/>
      <c r="CM253" s="885"/>
      <c r="CN253" s="885"/>
      <c r="CO253" s="885"/>
      <c r="CP253" s="885"/>
      <c r="CQ253" s="885"/>
      <c r="CR253" s="885"/>
      <c r="CS253" s="885"/>
      <c r="CT253" s="885"/>
      <c r="CU253" s="885"/>
      <c r="CV253" s="885"/>
      <c r="CW253" s="885"/>
      <c r="CX253" s="885"/>
      <c r="CY253" s="885"/>
      <c r="CZ253" s="885"/>
      <c r="DA253" s="885"/>
      <c r="DB253" s="885"/>
      <c r="DC253" s="885"/>
      <c r="DD253" s="885"/>
      <c r="DE253" s="885"/>
      <c r="DF253" s="885"/>
      <c r="DG253" s="885"/>
      <c r="DH253" s="885"/>
      <c r="DI253" s="885"/>
      <c r="DJ253" s="885"/>
      <c r="DK253" s="885"/>
      <c r="DL253" s="885"/>
      <c r="DM253" s="885"/>
      <c r="DN253" s="885"/>
      <c r="DO253" s="885"/>
      <c r="DP253" s="885"/>
      <c r="DQ253" s="885"/>
      <c r="DR253" s="885"/>
      <c r="DS253" s="885"/>
      <c r="DT253" s="885"/>
      <c r="DU253" s="885"/>
      <c r="DV253" s="885"/>
      <c r="DW253" s="885"/>
      <c r="DX253" s="885"/>
      <c r="DY253" s="885"/>
      <c r="DZ253" s="885"/>
      <c r="EA253" s="885"/>
      <c r="EB253" s="885"/>
      <c r="EC253" s="885"/>
      <c r="ED253" s="885"/>
      <c r="EE253" s="885"/>
      <c r="EF253" s="885"/>
      <c r="EG253" s="885"/>
      <c r="EH253" s="885"/>
      <c r="EI253" s="885"/>
      <c r="EJ253" s="885"/>
      <c r="EK253" s="885"/>
      <c r="EL253" s="885"/>
      <c r="EM253" s="885"/>
      <c r="EN253" s="885"/>
      <c r="EO253" s="885"/>
      <c r="EP253" s="885"/>
      <c r="EQ253" s="885"/>
      <c r="ER253" s="885"/>
      <c r="ES253" s="885"/>
      <c r="ET253" s="885"/>
      <c r="EU253" s="885"/>
      <c r="EV253" s="885"/>
      <c r="EW253" s="885"/>
      <c r="EX253" s="885"/>
      <c r="EY253" s="885"/>
      <c r="EZ253" s="885"/>
      <c r="FA253" s="885"/>
      <c r="FB253" s="885"/>
      <c r="FC253" s="885"/>
      <c r="FD253" s="885"/>
      <c r="FE253" s="885"/>
      <c r="FF253" s="885"/>
      <c r="FG253" s="885"/>
      <c r="FH253" s="885"/>
      <c r="FI253" s="885"/>
      <c r="FJ253" s="885"/>
      <c r="FK253" s="885"/>
      <c r="FL253" s="885"/>
      <c r="FM253" s="885"/>
      <c r="FN253" s="885"/>
      <c r="FO253" s="885"/>
      <c r="FP253" s="885"/>
      <c r="FQ253" s="885"/>
      <c r="FR253" s="885"/>
      <c r="FS253" s="885"/>
      <c r="FT253" s="885"/>
      <c r="FU253" s="885"/>
      <c r="FV253" s="885"/>
      <c r="FW253" s="885"/>
    </row>
    <row r="254" spans="2:179" x14ac:dyDescent="0.25">
      <c r="B254" s="773"/>
      <c r="C254" s="773"/>
      <c r="D254" s="886"/>
      <c r="E254" s="773"/>
      <c r="F254" s="773"/>
      <c r="G254" s="773"/>
      <c r="H254" s="773"/>
      <c r="I254" s="773"/>
      <c r="J254" s="887"/>
      <c r="K254" s="773"/>
      <c r="L254" s="773"/>
      <c r="M254" s="773"/>
      <c r="N254" s="773"/>
      <c r="O254" s="888"/>
      <c r="P254" s="888"/>
      <c r="Q254" s="888"/>
      <c r="R254" s="888"/>
      <c r="S254" s="773"/>
      <c r="T254" s="773"/>
      <c r="U254" s="889"/>
      <c r="V254" s="773"/>
      <c r="W254" s="773"/>
      <c r="X254" s="773"/>
      <c r="Y254" s="885"/>
      <c r="Z254" s="885"/>
      <c r="AA254" s="885"/>
      <c r="AB254" s="885"/>
      <c r="AC254" s="885"/>
      <c r="AD254" s="885"/>
      <c r="AE254" s="885"/>
      <c r="AF254" s="885"/>
      <c r="AG254" s="885"/>
      <c r="AH254" s="885"/>
      <c r="AI254" s="885"/>
      <c r="AJ254" s="885"/>
      <c r="AK254" s="885"/>
      <c r="AL254" s="885"/>
      <c r="AM254" s="885"/>
      <c r="AN254" s="885"/>
      <c r="AO254" s="885"/>
      <c r="AP254" s="885"/>
      <c r="AQ254" s="885"/>
      <c r="AR254" s="885"/>
      <c r="AS254" s="885"/>
      <c r="AT254" s="885"/>
      <c r="AU254" s="885"/>
      <c r="AV254" s="885"/>
      <c r="AW254" s="885"/>
      <c r="AX254" s="885"/>
      <c r="AY254" s="885"/>
      <c r="AZ254" s="885"/>
      <c r="BA254" s="885"/>
      <c r="BB254" s="885"/>
      <c r="BC254" s="885"/>
      <c r="BD254" s="885"/>
      <c r="BE254" s="885"/>
      <c r="BF254" s="885"/>
      <c r="BG254" s="885"/>
      <c r="BH254" s="885"/>
      <c r="BI254" s="885"/>
      <c r="BJ254" s="885"/>
      <c r="BK254" s="885"/>
      <c r="BL254" s="885"/>
      <c r="BM254" s="885"/>
      <c r="BN254" s="885"/>
      <c r="BO254" s="885"/>
      <c r="BP254" s="885"/>
      <c r="BQ254" s="885"/>
      <c r="BR254" s="885"/>
      <c r="BS254" s="885"/>
      <c r="BT254" s="885"/>
      <c r="BU254" s="885"/>
      <c r="BV254" s="885"/>
      <c r="BW254" s="885"/>
      <c r="BX254" s="885"/>
      <c r="BY254" s="885"/>
      <c r="BZ254" s="885"/>
      <c r="CA254" s="885"/>
      <c r="CB254" s="885"/>
      <c r="CC254" s="885"/>
      <c r="CD254" s="885"/>
      <c r="CE254" s="885"/>
      <c r="CF254" s="885"/>
      <c r="CG254" s="885"/>
      <c r="CH254" s="885"/>
      <c r="CI254" s="885"/>
      <c r="CJ254" s="885"/>
      <c r="CK254" s="885"/>
      <c r="CL254" s="885"/>
      <c r="CM254" s="885"/>
      <c r="CN254" s="885"/>
      <c r="CO254" s="885"/>
      <c r="CP254" s="885"/>
      <c r="CQ254" s="885"/>
      <c r="CR254" s="885"/>
      <c r="CS254" s="885"/>
      <c r="CT254" s="885"/>
      <c r="CU254" s="885"/>
      <c r="CV254" s="885"/>
      <c r="CW254" s="885"/>
      <c r="CX254" s="885"/>
      <c r="CY254" s="885"/>
      <c r="CZ254" s="885"/>
      <c r="DA254" s="885"/>
      <c r="DB254" s="885"/>
      <c r="DC254" s="885"/>
      <c r="DD254" s="885"/>
      <c r="DE254" s="885"/>
      <c r="DF254" s="885"/>
      <c r="DG254" s="885"/>
      <c r="DH254" s="885"/>
      <c r="DI254" s="885"/>
      <c r="DJ254" s="885"/>
      <c r="DK254" s="885"/>
      <c r="DL254" s="885"/>
      <c r="DM254" s="885"/>
      <c r="DN254" s="885"/>
      <c r="DO254" s="885"/>
      <c r="DP254" s="885"/>
      <c r="DQ254" s="885"/>
      <c r="DR254" s="885"/>
      <c r="DS254" s="885"/>
      <c r="DT254" s="885"/>
      <c r="DU254" s="885"/>
      <c r="DV254" s="885"/>
      <c r="DW254" s="885"/>
      <c r="DX254" s="885"/>
      <c r="DY254" s="885"/>
      <c r="DZ254" s="885"/>
      <c r="EA254" s="885"/>
      <c r="EB254" s="885"/>
      <c r="EC254" s="885"/>
      <c r="ED254" s="885"/>
      <c r="EE254" s="885"/>
      <c r="EF254" s="885"/>
      <c r="EG254" s="885"/>
      <c r="EH254" s="885"/>
      <c r="EI254" s="885"/>
      <c r="EJ254" s="885"/>
      <c r="EK254" s="885"/>
      <c r="EL254" s="885"/>
      <c r="EM254" s="885"/>
      <c r="EN254" s="885"/>
      <c r="EO254" s="885"/>
      <c r="EP254" s="885"/>
      <c r="EQ254" s="885"/>
      <c r="ER254" s="885"/>
      <c r="ES254" s="885"/>
      <c r="ET254" s="885"/>
      <c r="EU254" s="885"/>
      <c r="EV254" s="885"/>
      <c r="EW254" s="885"/>
      <c r="EX254" s="885"/>
      <c r="EY254" s="885"/>
      <c r="EZ254" s="885"/>
      <c r="FA254" s="885"/>
      <c r="FB254" s="885"/>
      <c r="FC254" s="885"/>
      <c r="FD254" s="885"/>
      <c r="FE254" s="885"/>
      <c r="FF254" s="885"/>
      <c r="FG254" s="885"/>
      <c r="FH254" s="885"/>
      <c r="FI254" s="885"/>
      <c r="FJ254" s="885"/>
      <c r="FK254" s="885"/>
      <c r="FL254" s="885"/>
      <c r="FM254" s="885"/>
      <c r="FN254" s="885"/>
      <c r="FO254" s="885"/>
      <c r="FP254" s="885"/>
      <c r="FQ254" s="885"/>
      <c r="FR254" s="885"/>
      <c r="FS254" s="885"/>
      <c r="FT254" s="885"/>
      <c r="FU254" s="885"/>
      <c r="FV254" s="885"/>
      <c r="FW254" s="885"/>
    </row>
    <row r="255" spans="2:179" x14ac:dyDescent="0.25">
      <c r="B255" s="773"/>
      <c r="C255" s="773"/>
      <c r="D255" s="886"/>
      <c r="E255" s="773"/>
      <c r="F255" s="773"/>
      <c r="G255" s="773"/>
      <c r="H255" s="773"/>
      <c r="I255" s="773"/>
      <c r="J255" s="887"/>
      <c r="K255" s="773"/>
      <c r="L255" s="773"/>
      <c r="M255" s="773"/>
      <c r="N255" s="773"/>
      <c r="O255" s="888"/>
      <c r="P255" s="888"/>
      <c r="Q255" s="888"/>
      <c r="R255" s="888"/>
      <c r="S255" s="773"/>
      <c r="T255" s="773"/>
      <c r="U255" s="889"/>
      <c r="V255" s="773"/>
      <c r="W255" s="773"/>
      <c r="X255" s="773"/>
      <c r="Y255" s="885"/>
      <c r="Z255" s="885"/>
      <c r="AA255" s="885"/>
      <c r="AB255" s="885"/>
      <c r="AC255" s="885"/>
      <c r="AD255" s="885"/>
      <c r="AE255" s="885"/>
      <c r="AF255" s="885"/>
      <c r="AG255" s="885"/>
      <c r="AH255" s="885"/>
      <c r="AI255" s="885"/>
      <c r="AJ255" s="885"/>
      <c r="AK255" s="885"/>
      <c r="AL255" s="885"/>
      <c r="AM255" s="885"/>
      <c r="AN255" s="885"/>
      <c r="AO255" s="885"/>
      <c r="AP255" s="885"/>
      <c r="AQ255" s="885"/>
      <c r="AR255" s="885"/>
      <c r="AS255" s="885"/>
      <c r="AT255" s="885"/>
      <c r="AU255" s="885"/>
      <c r="AV255" s="885"/>
      <c r="AW255" s="885"/>
      <c r="AX255" s="885"/>
      <c r="AY255" s="885"/>
      <c r="AZ255" s="885"/>
      <c r="BA255" s="885"/>
      <c r="BB255" s="885"/>
      <c r="BC255" s="885"/>
      <c r="BD255" s="885"/>
      <c r="BE255" s="885"/>
      <c r="BF255" s="885"/>
      <c r="BG255" s="885"/>
      <c r="BH255" s="885"/>
      <c r="BI255" s="885"/>
      <c r="BJ255" s="885"/>
      <c r="BK255" s="885"/>
      <c r="BL255" s="885"/>
      <c r="BM255" s="885"/>
      <c r="BN255" s="885"/>
      <c r="BO255" s="885"/>
      <c r="BP255" s="885"/>
      <c r="BQ255" s="885"/>
      <c r="BR255" s="885"/>
      <c r="BS255" s="885"/>
      <c r="BT255" s="885"/>
      <c r="BU255" s="885"/>
      <c r="BV255" s="885"/>
      <c r="BW255" s="885"/>
      <c r="BX255" s="885"/>
      <c r="BY255" s="885"/>
      <c r="BZ255" s="885"/>
      <c r="CA255" s="885"/>
      <c r="CB255" s="885"/>
      <c r="CC255" s="885"/>
      <c r="CD255" s="885"/>
      <c r="CE255" s="885"/>
      <c r="CF255" s="885"/>
      <c r="CG255" s="885"/>
      <c r="CH255" s="885"/>
      <c r="CI255" s="885"/>
      <c r="CJ255" s="885"/>
      <c r="CK255" s="885"/>
      <c r="CL255" s="885"/>
      <c r="CM255" s="885"/>
      <c r="CN255" s="885"/>
      <c r="CO255" s="885"/>
      <c r="CP255" s="885"/>
      <c r="CQ255" s="885"/>
      <c r="CR255" s="885"/>
      <c r="CS255" s="885"/>
      <c r="CT255" s="885"/>
      <c r="CU255" s="885"/>
      <c r="CV255" s="885"/>
      <c r="CW255" s="885"/>
      <c r="CX255" s="885"/>
      <c r="CY255" s="885"/>
      <c r="CZ255" s="885"/>
      <c r="DA255" s="885"/>
      <c r="DB255" s="885"/>
      <c r="DC255" s="885"/>
      <c r="DD255" s="885"/>
      <c r="DE255" s="885"/>
      <c r="DF255" s="885"/>
      <c r="DG255" s="885"/>
      <c r="DH255" s="885"/>
      <c r="DI255" s="885"/>
      <c r="DJ255" s="885"/>
      <c r="DK255" s="885"/>
      <c r="DL255" s="885"/>
      <c r="DM255" s="885"/>
      <c r="DN255" s="885"/>
      <c r="DO255" s="885"/>
      <c r="DP255" s="885"/>
      <c r="DQ255" s="885"/>
      <c r="DR255" s="885"/>
      <c r="DS255" s="885"/>
      <c r="DT255" s="885"/>
      <c r="DU255" s="885"/>
      <c r="DV255" s="885"/>
      <c r="DW255" s="885"/>
      <c r="DX255" s="885"/>
      <c r="DY255" s="885"/>
      <c r="DZ255" s="885"/>
      <c r="EA255" s="885"/>
      <c r="EB255" s="885"/>
      <c r="EC255" s="885"/>
      <c r="ED255" s="885"/>
      <c r="EE255" s="885"/>
      <c r="EF255" s="885"/>
      <c r="EG255" s="885"/>
      <c r="EH255" s="885"/>
      <c r="EI255" s="885"/>
      <c r="EJ255" s="885"/>
      <c r="EK255" s="885"/>
      <c r="EL255" s="885"/>
      <c r="EM255" s="885"/>
      <c r="EN255" s="885"/>
      <c r="EO255" s="885"/>
      <c r="EP255" s="885"/>
      <c r="EQ255" s="885"/>
      <c r="ER255" s="885"/>
      <c r="ES255" s="885"/>
      <c r="ET255" s="885"/>
      <c r="EU255" s="885"/>
      <c r="EV255" s="885"/>
      <c r="EW255" s="885"/>
      <c r="EX255" s="885"/>
      <c r="EY255" s="885"/>
      <c r="EZ255" s="885"/>
      <c r="FA255" s="885"/>
      <c r="FB255" s="885"/>
      <c r="FC255" s="885"/>
      <c r="FD255" s="885"/>
      <c r="FE255" s="885"/>
      <c r="FF255" s="885"/>
      <c r="FG255" s="885"/>
      <c r="FH255" s="885"/>
      <c r="FI255" s="885"/>
      <c r="FJ255" s="885"/>
      <c r="FK255" s="885"/>
      <c r="FL255" s="885"/>
      <c r="FM255" s="885"/>
      <c r="FN255" s="885"/>
      <c r="FO255" s="885"/>
      <c r="FP255" s="885"/>
      <c r="FQ255" s="885"/>
      <c r="FR255" s="885"/>
      <c r="FS255" s="885"/>
      <c r="FT255" s="885"/>
      <c r="FU255" s="885"/>
      <c r="FV255" s="885"/>
      <c r="FW255" s="885"/>
    </row>
    <row r="256" spans="2:179" x14ac:dyDescent="0.25">
      <c r="B256" s="773"/>
      <c r="C256" s="773"/>
      <c r="D256" s="886"/>
      <c r="E256" s="773"/>
      <c r="F256" s="773"/>
      <c r="G256" s="773"/>
      <c r="H256" s="773"/>
      <c r="I256" s="773"/>
      <c r="J256" s="887"/>
      <c r="K256" s="773"/>
      <c r="L256" s="773"/>
      <c r="M256" s="773"/>
      <c r="N256" s="773"/>
      <c r="O256" s="888"/>
      <c r="P256" s="888"/>
      <c r="Q256" s="888"/>
      <c r="R256" s="888"/>
      <c r="S256" s="773"/>
      <c r="T256" s="773"/>
      <c r="U256" s="889"/>
      <c r="V256" s="773"/>
      <c r="W256" s="773"/>
      <c r="X256" s="773"/>
      <c r="Y256" s="885"/>
      <c r="Z256" s="885"/>
      <c r="AA256" s="885"/>
      <c r="AB256" s="885"/>
      <c r="AC256" s="885"/>
      <c r="AD256" s="885"/>
      <c r="AE256" s="885"/>
      <c r="AF256" s="885"/>
      <c r="AG256" s="885"/>
      <c r="AH256" s="885"/>
      <c r="AI256" s="885"/>
      <c r="AJ256" s="885"/>
      <c r="AK256" s="885"/>
      <c r="AL256" s="885"/>
      <c r="AM256" s="885"/>
      <c r="AN256" s="885"/>
      <c r="AO256" s="885"/>
      <c r="AP256" s="885"/>
      <c r="AQ256" s="885"/>
      <c r="AR256" s="885"/>
      <c r="AS256" s="885"/>
      <c r="AT256" s="885"/>
      <c r="AU256" s="885"/>
      <c r="AV256" s="885"/>
      <c r="AW256" s="885"/>
      <c r="AX256" s="885"/>
      <c r="AY256" s="885"/>
      <c r="AZ256" s="885"/>
      <c r="BA256" s="885"/>
      <c r="BB256" s="885"/>
      <c r="BC256" s="885"/>
      <c r="BD256" s="885"/>
      <c r="BE256" s="885"/>
      <c r="BF256" s="885"/>
      <c r="BG256" s="885"/>
      <c r="BH256" s="885"/>
      <c r="BI256" s="885"/>
      <c r="BJ256" s="885"/>
      <c r="BK256" s="885"/>
      <c r="BL256" s="885"/>
      <c r="BM256" s="885"/>
      <c r="BN256" s="885"/>
      <c r="BO256" s="885"/>
      <c r="BP256" s="885"/>
      <c r="BQ256" s="885"/>
      <c r="BR256" s="885"/>
      <c r="BS256" s="885"/>
      <c r="BT256" s="885"/>
      <c r="BU256" s="885"/>
      <c r="BV256" s="885"/>
      <c r="BW256" s="885"/>
      <c r="BX256" s="885"/>
      <c r="BY256" s="885"/>
      <c r="BZ256" s="885"/>
      <c r="CA256" s="885"/>
      <c r="CB256" s="885"/>
      <c r="CC256" s="885"/>
      <c r="CD256" s="885"/>
      <c r="CE256" s="885"/>
      <c r="CF256" s="885"/>
      <c r="CG256" s="885"/>
      <c r="CH256" s="885"/>
      <c r="CI256" s="885"/>
      <c r="CJ256" s="885"/>
      <c r="CK256" s="885"/>
      <c r="CL256" s="885"/>
      <c r="CM256" s="885"/>
      <c r="CN256" s="885"/>
      <c r="CO256" s="885"/>
      <c r="CP256" s="885"/>
      <c r="CQ256" s="885"/>
      <c r="CR256" s="885"/>
      <c r="CS256" s="885"/>
      <c r="CT256" s="885"/>
      <c r="CU256" s="885"/>
      <c r="CV256" s="885"/>
      <c r="CW256" s="885"/>
      <c r="CX256" s="885"/>
      <c r="CY256" s="885"/>
      <c r="CZ256" s="885"/>
      <c r="DA256" s="885"/>
      <c r="DB256" s="885"/>
      <c r="DC256" s="885"/>
      <c r="DD256" s="885"/>
      <c r="DE256" s="885"/>
      <c r="DF256" s="885"/>
      <c r="DG256" s="885"/>
      <c r="DH256" s="885"/>
      <c r="DI256" s="885"/>
      <c r="DJ256" s="885"/>
      <c r="DK256" s="885"/>
      <c r="DL256" s="885"/>
      <c r="DM256" s="885"/>
      <c r="DN256" s="885"/>
      <c r="DO256" s="885"/>
      <c r="DP256" s="885"/>
      <c r="DQ256" s="885"/>
      <c r="DR256" s="885"/>
      <c r="DS256" s="885"/>
      <c r="DT256" s="885"/>
      <c r="DU256" s="885"/>
      <c r="DV256" s="885"/>
      <c r="DW256" s="885"/>
      <c r="DX256" s="885"/>
      <c r="DY256" s="885"/>
      <c r="DZ256" s="885"/>
      <c r="EA256" s="885"/>
      <c r="EB256" s="885"/>
      <c r="EC256" s="885"/>
      <c r="ED256" s="885"/>
      <c r="EE256" s="885"/>
      <c r="EF256" s="885"/>
      <c r="EG256" s="885"/>
      <c r="EH256" s="885"/>
      <c r="EI256" s="885"/>
      <c r="EJ256" s="885"/>
      <c r="EK256" s="885"/>
      <c r="EL256" s="885"/>
      <c r="EM256" s="885"/>
      <c r="EN256" s="885"/>
      <c r="EO256" s="885"/>
      <c r="EP256" s="885"/>
      <c r="EQ256" s="885"/>
      <c r="ER256" s="885"/>
      <c r="ES256" s="885"/>
      <c r="ET256" s="885"/>
      <c r="EU256" s="885"/>
      <c r="EV256" s="885"/>
      <c r="EW256" s="885"/>
      <c r="EX256" s="885"/>
      <c r="EY256" s="885"/>
      <c r="EZ256" s="885"/>
      <c r="FA256" s="885"/>
      <c r="FB256" s="885"/>
      <c r="FC256" s="885"/>
      <c r="FD256" s="885"/>
      <c r="FE256" s="885"/>
      <c r="FF256" s="885"/>
      <c r="FG256" s="885"/>
      <c r="FH256" s="885"/>
      <c r="FI256" s="885"/>
      <c r="FJ256" s="885"/>
      <c r="FK256" s="885"/>
      <c r="FL256" s="885"/>
      <c r="FM256" s="885"/>
      <c r="FN256" s="885"/>
      <c r="FO256" s="885"/>
      <c r="FP256" s="885"/>
      <c r="FQ256" s="885"/>
      <c r="FR256" s="885"/>
      <c r="FS256" s="885"/>
      <c r="FT256" s="885"/>
      <c r="FU256" s="885"/>
      <c r="FV256" s="885"/>
      <c r="FW256" s="885"/>
    </row>
    <row r="257" spans="2:179" x14ac:dyDescent="0.25">
      <c r="B257" s="773"/>
      <c r="C257" s="773"/>
      <c r="D257" s="886"/>
      <c r="E257" s="773"/>
      <c r="F257" s="773"/>
      <c r="G257" s="773"/>
      <c r="H257" s="773"/>
      <c r="I257" s="773"/>
      <c r="J257" s="887"/>
      <c r="K257" s="773"/>
      <c r="L257" s="773"/>
      <c r="M257" s="773"/>
      <c r="N257" s="773"/>
      <c r="O257" s="888"/>
      <c r="P257" s="888"/>
      <c r="Q257" s="888"/>
      <c r="R257" s="888"/>
      <c r="S257" s="773"/>
      <c r="T257" s="773"/>
      <c r="U257" s="889"/>
      <c r="V257" s="773"/>
      <c r="W257" s="773"/>
      <c r="X257" s="773"/>
      <c r="Y257" s="885"/>
      <c r="Z257" s="885"/>
      <c r="AA257" s="885"/>
      <c r="AB257" s="885"/>
      <c r="AC257" s="885"/>
      <c r="AD257" s="885"/>
      <c r="AE257" s="885"/>
      <c r="AF257" s="885"/>
      <c r="AG257" s="885"/>
      <c r="AH257" s="885"/>
      <c r="AI257" s="885"/>
      <c r="AJ257" s="885"/>
      <c r="AK257" s="885"/>
      <c r="AL257" s="885"/>
      <c r="AM257" s="885"/>
      <c r="AN257" s="885"/>
      <c r="AO257" s="885"/>
      <c r="AP257" s="885"/>
      <c r="AQ257" s="885"/>
      <c r="AR257" s="885"/>
      <c r="AS257" s="885"/>
      <c r="AT257" s="885"/>
      <c r="AU257" s="885"/>
      <c r="AV257" s="885"/>
      <c r="AW257" s="885"/>
      <c r="AX257" s="885"/>
      <c r="AY257" s="885"/>
      <c r="AZ257" s="885"/>
      <c r="BA257" s="885"/>
      <c r="BB257" s="885"/>
      <c r="BC257" s="885"/>
      <c r="BD257" s="885"/>
      <c r="BE257" s="885"/>
      <c r="BF257" s="885"/>
      <c r="BG257" s="885"/>
      <c r="BH257" s="885"/>
      <c r="BI257" s="885"/>
      <c r="BJ257" s="885"/>
      <c r="BK257" s="885"/>
      <c r="BL257" s="885"/>
      <c r="BM257" s="885"/>
      <c r="BN257" s="885"/>
      <c r="BO257" s="885"/>
      <c r="BP257" s="885"/>
      <c r="BQ257" s="885"/>
      <c r="BR257" s="885"/>
      <c r="BS257" s="885"/>
      <c r="BT257" s="885"/>
      <c r="BU257" s="885"/>
      <c r="BV257" s="885"/>
      <c r="BW257" s="885"/>
      <c r="BX257" s="885"/>
      <c r="BY257" s="885"/>
      <c r="BZ257" s="885"/>
      <c r="CA257" s="885"/>
      <c r="CB257" s="885"/>
      <c r="CC257" s="885"/>
      <c r="CD257" s="885"/>
      <c r="CE257" s="885"/>
      <c r="CF257" s="885"/>
      <c r="CG257" s="885"/>
      <c r="CH257" s="885"/>
      <c r="CI257" s="885"/>
      <c r="CJ257" s="885"/>
      <c r="CK257" s="885"/>
      <c r="CL257" s="885"/>
      <c r="CM257" s="885"/>
      <c r="CN257" s="885"/>
      <c r="CO257" s="885"/>
      <c r="CP257" s="885"/>
      <c r="CQ257" s="885"/>
      <c r="CR257" s="885"/>
      <c r="CS257" s="885"/>
      <c r="CT257" s="885"/>
      <c r="CU257" s="885"/>
      <c r="CV257" s="885"/>
      <c r="CW257" s="885"/>
      <c r="CX257" s="885"/>
      <c r="CY257" s="885"/>
      <c r="CZ257" s="885"/>
      <c r="DA257" s="885"/>
      <c r="DB257" s="885"/>
      <c r="DC257" s="885"/>
      <c r="DD257" s="885"/>
      <c r="DE257" s="885"/>
      <c r="DF257" s="885"/>
      <c r="DG257" s="885"/>
      <c r="DH257" s="885"/>
      <c r="DI257" s="885"/>
      <c r="DJ257" s="885"/>
      <c r="DK257" s="885"/>
      <c r="DL257" s="885"/>
      <c r="DM257" s="885"/>
      <c r="DN257" s="885"/>
      <c r="DO257" s="885"/>
      <c r="DP257" s="885"/>
      <c r="DQ257" s="885"/>
      <c r="DR257" s="885"/>
      <c r="DS257" s="885"/>
      <c r="DT257" s="885"/>
      <c r="DU257" s="885"/>
      <c r="DV257" s="885"/>
      <c r="DW257" s="885"/>
      <c r="DX257" s="885"/>
      <c r="DY257" s="885"/>
      <c r="DZ257" s="885"/>
      <c r="EA257" s="885"/>
      <c r="EB257" s="885"/>
      <c r="EC257" s="885"/>
      <c r="ED257" s="885"/>
      <c r="EE257" s="885"/>
      <c r="EF257" s="885"/>
      <c r="EG257" s="885"/>
      <c r="EH257" s="885"/>
      <c r="EI257" s="885"/>
      <c r="EJ257" s="885"/>
      <c r="EK257" s="885"/>
      <c r="EL257" s="885"/>
      <c r="EM257" s="885"/>
      <c r="EN257" s="885"/>
      <c r="EO257" s="885"/>
      <c r="EP257" s="885"/>
      <c r="EQ257" s="885"/>
      <c r="ER257" s="885"/>
      <c r="ES257" s="885"/>
      <c r="ET257" s="885"/>
      <c r="EU257" s="885"/>
      <c r="EV257" s="885"/>
      <c r="EW257" s="885"/>
      <c r="EX257" s="885"/>
      <c r="EY257" s="885"/>
      <c r="EZ257" s="885"/>
      <c r="FA257" s="885"/>
      <c r="FB257" s="885"/>
      <c r="FC257" s="885"/>
      <c r="FD257" s="885"/>
      <c r="FE257" s="885"/>
      <c r="FF257" s="885"/>
      <c r="FG257" s="885"/>
      <c r="FH257" s="885"/>
      <c r="FI257" s="885"/>
      <c r="FJ257" s="885"/>
      <c r="FK257" s="885"/>
      <c r="FL257" s="885"/>
      <c r="FM257" s="885"/>
      <c r="FN257" s="885"/>
      <c r="FO257" s="885"/>
      <c r="FP257" s="885"/>
      <c r="FQ257" s="885"/>
      <c r="FR257" s="885"/>
      <c r="FS257" s="885"/>
      <c r="FT257" s="885"/>
      <c r="FU257" s="885"/>
      <c r="FV257" s="885"/>
      <c r="FW257" s="885"/>
    </row>
    <row r="258" spans="2:179" x14ac:dyDescent="0.25">
      <c r="B258" s="773"/>
      <c r="C258" s="773"/>
      <c r="D258" s="886"/>
      <c r="E258" s="773"/>
      <c r="F258" s="773"/>
      <c r="G258" s="773"/>
      <c r="H258" s="773"/>
      <c r="I258" s="773"/>
      <c r="J258" s="887"/>
      <c r="K258" s="773"/>
      <c r="L258" s="773"/>
      <c r="M258" s="773"/>
      <c r="N258" s="773"/>
      <c r="O258" s="888"/>
      <c r="P258" s="888"/>
      <c r="Q258" s="888"/>
      <c r="R258" s="888"/>
      <c r="S258" s="773"/>
      <c r="T258" s="773"/>
      <c r="U258" s="889"/>
      <c r="V258" s="773"/>
      <c r="W258" s="773"/>
      <c r="X258" s="773"/>
      <c r="Y258" s="885"/>
      <c r="Z258" s="885"/>
      <c r="AA258" s="885"/>
      <c r="AB258" s="885"/>
      <c r="AC258" s="885"/>
      <c r="AD258" s="885"/>
      <c r="AE258" s="885"/>
      <c r="AF258" s="885"/>
      <c r="AG258" s="885"/>
      <c r="AH258" s="885"/>
      <c r="AI258" s="885"/>
      <c r="AJ258" s="885"/>
      <c r="AK258" s="885"/>
      <c r="AL258" s="885"/>
      <c r="AM258" s="885"/>
      <c r="AN258" s="885"/>
      <c r="AO258" s="885"/>
      <c r="AP258" s="885"/>
      <c r="AQ258" s="885"/>
      <c r="AR258" s="885"/>
      <c r="AS258" s="885"/>
      <c r="AT258" s="885"/>
      <c r="AU258" s="885"/>
      <c r="AV258" s="885"/>
      <c r="AW258" s="885"/>
      <c r="AX258" s="885"/>
      <c r="AY258" s="885"/>
      <c r="AZ258" s="885"/>
      <c r="BA258" s="885"/>
      <c r="BB258" s="885"/>
      <c r="BC258" s="885"/>
      <c r="BD258" s="885"/>
      <c r="BE258" s="885"/>
      <c r="BF258" s="885"/>
      <c r="BG258" s="885"/>
      <c r="BH258" s="885"/>
      <c r="BI258" s="885"/>
      <c r="BJ258" s="885"/>
      <c r="BK258" s="885"/>
      <c r="BL258" s="885"/>
      <c r="BM258" s="885"/>
      <c r="BN258" s="885"/>
      <c r="BO258" s="885"/>
      <c r="BP258" s="885"/>
      <c r="BQ258" s="885"/>
      <c r="BR258" s="885"/>
      <c r="BS258" s="885"/>
      <c r="BT258" s="885"/>
      <c r="BU258" s="885"/>
      <c r="BV258" s="885"/>
      <c r="BW258" s="885"/>
      <c r="BX258" s="885"/>
      <c r="BY258" s="885"/>
      <c r="BZ258" s="885"/>
      <c r="CA258" s="885"/>
      <c r="CB258" s="885"/>
      <c r="CC258" s="885"/>
      <c r="CD258" s="885"/>
      <c r="CE258" s="885"/>
      <c r="CF258" s="885"/>
      <c r="CG258" s="885"/>
      <c r="CH258" s="885"/>
      <c r="CI258" s="885"/>
      <c r="CJ258" s="885"/>
      <c r="CK258" s="885"/>
      <c r="CL258" s="885"/>
      <c r="CM258" s="885"/>
      <c r="CN258" s="885"/>
      <c r="CO258" s="885"/>
      <c r="CP258" s="885"/>
      <c r="CQ258" s="885"/>
      <c r="CR258" s="885"/>
      <c r="CS258" s="885"/>
      <c r="CT258" s="885"/>
      <c r="CU258" s="885"/>
      <c r="CV258" s="885"/>
      <c r="CW258" s="885"/>
      <c r="CX258" s="885"/>
      <c r="CY258" s="885"/>
      <c r="CZ258" s="885"/>
      <c r="DA258" s="885"/>
      <c r="DB258" s="885"/>
      <c r="DC258" s="885"/>
      <c r="DD258" s="885"/>
      <c r="DE258" s="885"/>
      <c r="DF258" s="885"/>
      <c r="DG258" s="885"/>
      <c r="DH258" s="885"/>
      <c r="DI258" s="885"/>
      <c r="DJ258" s="885"/>
      <c r="DK258" s="885"/>
      <c r="DL258" s="885"/>
      <c r="DM258" s="885"/>
      <c r="DN258" s="885"/>
      <c r="DO258" s="885"/>
      <c r="DP258" s="885"/>
      <c r="DQ258" s="885"/>
      <c r="DR258" s="885"/>
      <c r="DS258" s="885"/>
      <c r="DT258" s="885"/>
      <c r="DU258" s="885"/>
      <c r="DV258" s="885"/>
      <c r="DW258" s="885"/>
      <c r="DX258" s="885"/>
      <c r="DY258" s="885"/>
      <c r="DZ258" s="885"/>
      <c r="EA258" s="885"/>
      <c r="EB258" s="885"/>
      <c r="EC258" s="885"/>
      <c r="ED258" s="885"/>
      <c r="EE258" s="885"/>
      <c r="EF258" s="885"/>
      <c r="EG258" s="885"/>
      <c r="EH258" s="885"/>
      <c r="EI258" s="885"/>
      <c r="EJ258" s="885"/>
      <c r="EK258" s="885"/>
      <c r="EL258" s="885"/>
      <c r="EM258" s="885"/>
      <c r="EN258" s="885"/>
      <c r="EO258" s="885"/>
      <c r="EP258" s="885"/>
      <c r="EQ258" s="885"/>
      <c r="ER258" s="885"/>
      <c r="ES258" s="885"/>
      <c r="ET258" s="885"/>
      <c r="EU258" s="885"/>
      <c r="EV258" s="885"/>
      <c r="EW258" s="885"/>
      <c r="EX258" s="885"/>
      <c r="EY258" s="885"/>
      <c r="EZ258" s="885"/>
      <c r="FA258" s="885"/>
      <c r="FB258" s="885"/>
      <c r="FC258" s="885"/>
      <c r="FD258" s="885"/>
      <c r="FE258" s="885"/>
      <c r="FF258" s="885"/>
      <c r="FG258" s="885"/>
      <c r="FH258" s="885"/>
      <c r="FI258" s="885"/>
      <c r="FJ258" s="885"/>
      <c r="FK258" s="885"/>
      <c r="FL258" s="885"/>
      <c r="FM258" s="885"/>
      <c r="FN258" s="885"/>
      <c r="FO258" s="885"/>
      <c r="FP258" s="885"/>
      <c r="FQ258" s="885"/>
      <c r="FR258" s="885"/>
      <c r="FS258" s="885"/>
      <c r="FT258" s="885"/>
      <c r="FU258" s="885"/>
      <c r="FV258" s="885"/>
      <c r="FW258" s="885"/>
    </row>
    <row r="259" spans="2:179" x14ac:dyDescent="0.25">
      <c r="B259" s="773"/>
      <c r="C259" s="773"/>
      <c r="D259" s="886"/>
      <c r="E259" s="773"/>
      <c r="F259" s="773"/>
      <c r="G259" s="773"/>
      <c r="H259" s="773"/>
      <c r="I259" s="773"/>
      <c r="J259" s="887"/>
      <c r="K259" s="773"/>
      <c r="L259" s="773"/>
      <c r="M259" s="773"/>
      <c r="N259" s="773"/>
      <c r="O259" s="888"/>
      <c r="P259" s="888"/>
      <c r="Q259" s="888"/>
      <c r="R259" s="888"/>
      <c r="S259" s="773"/>
      <c r="T259" s="773"/>
      <c r="U259" s="889"/>
      <c r="V259" s="773"/>
      <c r="W259" s="773"/>
      <c r="X259" s="773"/>
      <c r="Y259" s="885"/>
      <c r="Z259" s="885"/>
      <c r="AA259" s="885"/>
      <c r="AB259" s="885"/>
      <c r="AC259" s="885"/>
      <c r="AD259" s="885"/>
      <c r="AE259" s="885"/>
      <c r="AF259" s="885"/>
      <c r="AG259" s="885"/>
      <c r="AH259" s="885"/>
      <c r="AI259" s="885"/>
      <c r="AJ259" s="885"/>
      <c r="AK259" s="885"/>
      <c r="AL259" s="885"/>
      <c r="AM259" s="885"/>
      <c r="AN259" s="885"/>
      <c r="AO259" s="885"/>
      <c r="AP259" s="885"/>
      <c r="AQ259" s="885"/>
      <c r="AR259" s="885"/>
      <c r="AS259" s="885"/>
      <c r="AT259" s="885"/>
      <c r="AU259" s="885"/>
      <c r="AV259" s="885"/>
      <c r="AW259" s="885"/>
      <c r="AX259" s="885"/>
      <c r="AY259" s="885"/>
      <c r="AZ259" s="885"/>
      <c r="BA259" s="885"/>
      <c r="BB259" s="885"/>
      <c r="BC259" s="885"/>
      <c r="BD259" s="885"/>
      <c r="BE259" s="885"/>
      <c r="BF259" s="885"/>
      <c r="BG259" s="885"/>
      <c r="BH259" s="885"/>
      <c r="BI259" s="885"/>
      <c r="BJ259" s="885"/>
      <c r="BK259" s="885"/>
      <c r="BL259" s="885"/>
      <c r="BM259" s="885"/>
      <c r="BN259" s="885"/>
      <c r="BO259" s="885"/>
      <c r="BP259" s="885"/>
      <c r="BQ259" s="885"/>
      <c r="BR259" s="885"/>
      <c r="BS259" s="885"/>
      <c r="BT259" s="885"/>
      <c r="BU259" s="885"/>
      <c r="BV259" s="885"/>
      <c r="BW259" s="885"/>
      <c r="BX259" s="885"/>
      <c r="BY259" s="885"/>
      <c r="BZ259" s="885"/>
      <c r="CA259" s="885"/>
      <c r="CB259" s="885"/>
      <c r="CC259" s="885"/>
      <c r="CD259" s="885"/>
      <c r="CE259" s="885"/>
      <c r="CF259" s="885"/>
      <c r="CG259" s="885"/>
      <c r="CH259" s="885"/>
      <c r="CI259" s="885"/>
      <c r="CJ259" s="885"/>
      <c r="CK259" s="885"/>
      <c r="CL259" s="885"/>
      <c r="CM259" s="885"/>
      <c r="CN259" s="885"/>
      <c r="CO259" s="885"/>
      <c r="CP259" s="885"/>
      <c r="CQ259" s="885"/>
      <c r="CR259" s="885"/>
      <c r="CS259" s="885"/>
      <c r="CT259" s="885"/>
      <c r="CU259" s="885"/>
      <c r="CV259" s="885"/>
      <c r="CW259" s="885"/>
      <c r="CX259" s="885"/>
      <c r="CY259" s="885"/>
      <c r="CZ259" s="885"/>
      <c r="DA259" s="885"/>
      <c r="DB259" s="885"/>
      <c r="DC259" s="885"/>
      <c r="DD259" s="885"/>
      <c r="DE259" s="885"/>
      <c r="DF259" s="885"/>
      <c r="DG259" s="885"/>
      <c r="DH259" s="885"/>
      <c r="DI259" s="885"/>
      <c r="DJ259" s="885"/>
      <c r="DK259" s="885"/>
      <c r="DL259" s="885"/>
      <c r="DM259" s="885"/>
      <c r="DN259" s="885"/>
      <c r="DO259" s="885"/>
      <c r="DP259" s="885"/>
      <c r="DQ259" s="885"/>
      <c r="DR259" s="885"/>
      <c r="DS259" s="885"/>
      <c r="DT259" s="885"/>
      <c r="DU259" s="885"/>
      <c r="DV259" s="885"/>
      <c r="DW259" s="885"/>
      <c r="DX259" s="885"/>
      <c r="DY259" s="885"/>
      <c r="DZ259" s="885"/>
      <c r="EA259" s="885"/>
      <c r="EB259" s="885"/>
      <c r="EC259" s="885"/>
      <c r="ED259" s="885"/>
      <c r="EE259" s="885"/>
      <c r="EF259" s="885"/>
      <c r="EG259" s="885"/>
      <c r="EH259" s="885"/>
      <c r="EI259" s="885"/>
      <c r="EJ259" s="885"/>
      <c r="EK259" s="885"/>
      <c r="EL259" s="885"/>
      <c r="EM259" s="885"/>
      <c r="EN259" s="885"/>
      <c r="EO259" s="885"/>
      <c r="EP259" s="885"/>
      <c r="EQ259" s="885"/>
      <c r="ER259" s="885"/>
      <c r="ES259" s="885"/>
      <c r="ET259" s="885"/>
      <c r="EU259" s="885"/>
      <c r="EV259" s="885"/>
      <c r="EW259" s="885"/>
      <c r="EX259" s="885"/>
      <c r="EY259" s="885"/>
      <c r="EZ259" s="885"/>
      <c r="FA259" s="885"/>
      <c r="FB259" s="885"/>
      <c r="FC259" s="885"/>
      <c r="FD259" s="885"/>
      <c r="FE259" s="885"/>
      <c r="FF259" s="885"/>
      <c r="FG259" s="885"/>
      <c r="FH259" s="885"/>
      <c r="FI259" s="885"/>
      <c r="FJ259" s="885"/>
      <c r="FK259" s="885"/>
      <c r="FL259" s="885"/>
      <c r="FM259" s="885"/>
      <c r="FN259" s="885"/>
      <c r="FO259" s="885"/>
      <c r="FP259" s="885"/>
      <c r="FQ259" s="885"/>
      <c r="FR259" s="885"/>
      <c r="FS259" s="885"/>
      <c r="FT259" s="885"/>
      <c r="FU259" s="885"/>
      <c r="FV259" s="885"/>
      <c r="FW259" s="885"/>
    </row>
    <row r="260" spans="2:179" x14ac:dyDescent="0.25">
      <c r="B260" s="773"/>
      <c r="C260" s="773"/>
      <c r="D260" s="886"/>
      <c r="E260" s="773"/>
      <c r="F260" s="773"/>
      <c r="G260" s="773"/>
      <c r="H260" s="773"/>
      <c r="I260" s="773"/>
      <c r="J260" s="887"/>
      <c r="K260" s="773"/>
      <c r="L260" s="773"/>
      <c r="M260" s="773"/>
      <c r="N260" s="773"/>
      <c r="O260" s="888"/>
      <c r="P260" s="888"/>
      <c r="Q260" s="888"/>
      <c r="R260" s="888"/>
      <c r="S260" s="773"/>
      <c r="T260" s="773"/>
      <c r="U260" s="889"/>
      <c r="V260" s="773"/>
      <c r="W260" s="773"/>
      <c r="X260" s="773"/>
      <c r="Y260" s="885"/>
      <c r="Z260" s="885"/>
      <c r="AA260" s="885"/>
      <c r="AB260" s="885"/>
      <c r="AC260" s="885"/>
      <c r="AD260" s="885"/>
      <c r="AE260" s="885"/>
      <c r="AF260" s="885"/>
      <c r="AG260" s="885"/>
      <c r="AH260" s="885"/>
      <c r="AI260" s="885"/>
      <c r="AJ260" s="885"/>
      <c r="AK260" s="885"/>
      <c r="AL260" s="885"/>
      <c r="AM260" s="885"/>
      <c r="AN260" s="885"/>
      <c r="AO260" s="885"/>
      <c r="AP260" s="885"/>
      <c r="AQ260" s="885"/>
      <c r="AR260" s="885"/>
      <c r="AS260" s="885"/>
      <c r="AT260" s="885"/>
      <c r="AU260" s="885"/>
      <c r="AV260" s="885"/>
      <c r="AW260" s="885"/>
      <c r="AX260" s="885"/>
      <c r="AY260" s="885"/>
      <c r="AZ260" s="885"/>
      <c r="BA260" s="885"/>
      <c r="BB260" s="885"/>
      <c r="BC260" s="885"/>
      <c r="BD260" s="885"/>
      <c r="BE260" s="885"/>
      <c r="BF260" s="885"/>
      <c r="BG260" s="885"/>
      <c r="BH260" s="885"/>
      <c r="BI260" s="885"/>
      <c r="BJ260" s="885"/>
      <c r="BK260" s="885"/>
      <c r="BL260" s="885"/>
      <c r="BM260" s="885"/>
      <c r="BN260" s="885"/>
      <c r="BO260" s="885"/>
      <c r="BP260" s="885"/>
      <c r="BQ260" s="885"/>
      <c r="BR260" s="885"/>
      <c r="BS260" s="885"/>
      <c r="BT260" s="885"/>
      <c r="BU260" s="885"/>
      <c r="BV260" s="885"/>
      <c r="BW260" s="885"/>
      <c r="BX260" s="885"/>
      <c r="BY260" s="885"/>
      <c r="BZ260" s="885"/>
      <c r="CA260" s="885"/>
      <c r="CB260" s="885"/>
      <c r="CC260" s="885"/>
      <c r="CD260" s="885"/>
      <c r="CE260" s="885"/>
      <c r="CF260" s="885"/>
      <c r="CG260" s="885"/>
      <c r="CH260" s="885"/>
      <c r="CI260" s="885"/>
      <c r="CJ260" s="885"/>
      <c r="CK260" s="885"/>
      <c r="CL260" s="885"/>
      <c r="CM260" s="885"/>
      <c r="CN260" s="885"/>
      <c r="CO260" s="885"/>
      <c r="CP260" s="885"/>
      <c r="CQ260" s="885"/>
      <c r="CR260" s="885"/>
      <c r="CS260" s="885"/>
      <c r="CT260" s="885"/>
      <c r="CU260" s="885"/>
      <c r="CV260" s="885"/>
      <c r="CW260" s="885"/>
      <c r="CX260" s="885"/>
      <c r="CY260" s="885"/>
      <c r="CZ260" s="885"/>
      <c r="DA260" s="885"/>
      <c r="DB260" s="885"/>
      <c r="DC260" s="885"/>
      <c r="DD260" s="885"/>
      <c r="DE260" s="885"/>
      <c r="DF260" s="885"/>
      <c r="DG260" s="885"/>
      <c r="DH260" s="885"/>
      <c r="DI260" s="885"/>
      <c r="DJ260" s="885"/>
      <c r="DK260" s="885"/>
      <c r="DL260" s="885"/>
      <c r="DM260" s="885"/>
      <c r="DN260" s="885"/>
      <c r="DO260" s="885"/>
      <c r="DP260" s="885"/>
      <c r="DQ260" s="885"/>
      <c r="DR260" s="885"/>
      <c r="DS260" s="885"/>
      <c r="DT260" s="885"/>
      <c r="DU260" s="885"/>
      <c r="DV260" s="885"/>
      <c r="DW260" s="885"/>
      <c r="DX260" s="885"/>
      <c r="DY260" s="885"/>
      <c r="DZ260" s="885"/>
      <c r="EA260" s="885"/>
      <c r="EB260" s="885"/>
      <c r="EC260" s="885"/>
      <c r="ED260" s="885"/>
      <c r="EE260" s="885"/>
      <c r="EF260" s="885"/>
      <c r="EG260" s="885"/>
      <c r="EH260" s="885"/>
      <c r="EI260" s="885"/>
      <c r="EJ260" s="885"/>
      <c r="EK260" s="885"/>
      <c r="EL260" s="885"/>
      <c r="EM260" s="885"/>
      <c r="EN260" s="885"/>
      <c r="EO260" s="885"/>
      <c r="EP260" s="885"/>
      <c r="EQ260" s="885"/>
      <c r="ER260" s="885"/>
      <c r="ES260" s="885"/>
      <c r="ET260" s="885"/>
      <c r="EU260" s="885"/>
      <c r="EV260" s="885"/>
      <c r="EW260" s="885"/>
      <c r="EX260" s="885"/>
      <c r="EY260" s="885"/>
      <c r="EZ260" s="885"/>
      <c r="FA260" s="885"/>
      <c r="FB260" s="885"/>
      <c r="FC260" s="885"/>
      <c r="FD260" s="885"/>
      <c r="FE260" s="885"/>
      <c r="FF260" s="885"/>
      <c r="FG260" s="885"/>
      <c r="FH260" s="885"/>
      <c r="FI260" s="885"/>
      <c r="FJ260" s="885"/>
      <c r="FK260" s="885"/>
      <c r="FL260" s="885"/>
      <c r="FM260" s="885"/>
      <c r="FN260" s="885"/>
      <c r="FO260" s="885"/>
      <c r="FP260" s="885"/>
      <c r="FQ260" s="885"/>
      <c r="FR260" s="885"/>
      <c r="FS260" s="885"/>
      <c r="FT260" s="885"/>
      <c r="FU260" s="885"/>
      <c r="FV260" s="885"/>
      <c r="FW260" s="885"/>
    </row>
    <row r="261" spans="2:179" x14ac:dyDescent="0.25">
      <c r="B261" s="773"/>
      <c r="C261" s="773"/>
      <c r="D261" s="886"/>
      <c r="E261" s="773"/>
      <c r="F261" s="773"/>
      <c r="G261" s="773"/>
      <c r="H261" s="773"/>
      <c r="I261" s="773"/>
      <c r="J261" s="887"/>
      <c r="K261" s="773"/>
      <c r="L261" s="773"/>
      <c r="M261" s="773"/>
      <c r="N261" s="773"/>
      <c r="O261" s="888"/>
      <c r="P261" s="888"/>
      <c r="Q261" s="888"/>
      <c r="R261" s="888"/>
      <c r="S261" s="773"/>
      <c r="T261" s="773"/>
      <c r="U261" s="889"/>
      <c r="V261" s="773"/>
      <c r="W261" s="773"/>
      <c r="X261" s="773"/>
      <c r="Y261" s="885"/>
      <c r="Z261" s="885"/>
      <c r="AA261" s="885"/>
      <c r="AB261" s="885"/>
      <c r="AC261" s="885"/>
      <c r="AD261" s="885"/>
      <c r="AE261" s="885"/>
      <c r="AF261" s="885"/>
      <c r="AG261" s="885"/>
      <c r="AH261" s="885"/>
      <c r="AI261" s="885"/>
      <c r="AJ261" s="885"/>
      <c r="AK261" s="885"/>
      <c r="AL261" s="885"/>
      <c r="AM261" s="885"/>
      <c r="AN261" s="885"/>
      <c r="AO261" s="885"/>
      <c r="AP261" s="885"/>
      <c r="AQ261" s="885"/>
      <c r="AR261" s="885"/>
      <c r="AS261" s="885"/>
      <c r="AT261" s="885"/>
      <c r="AU261" s="885"/>
      <c r="AV261" s="885"/>
      <c r="AW261" s="885"/>
      <c r="AX261" s="885"/>
      <c r="AY261" s="885"/>
      <c r="AZ261" s="885"/>
      <c r="BA261" s="885"/>
      <c r="BB261" s="885"/>
      <c r="BC261" s="885"/>
      <c r="BD261" s="885"/>
      <c r="BE261" s="885"/>
      <c r="BF261" s="885"/>
      <c r="BG261" s="885"/>
      <c r="BH261" s="885"/>
      <c r="BI261" s="885"/>
      <c r="BJ261" s="885"/>
      <c r="BK261" s="885"/>
      <c r="BL261" s="885"/>
      <c r="BM261" s="885"/>
      <c r="BN261" s="885"/>
      <c r="BO261" s="885"/>
      <c r="BP261" s="885"/>
      <c r="BQ261" s="885"/>
      <c r="BR261" s="885"/>
      <c r="BS261" s="885"/>
      <c r="BT261" s="885"/>
      <c r="BU261" s="885"/>
      <c r="BV261" s="885"/>
      <c r="BW261" s="885"/>
      <c r="BX261" s="885"/>
      <c r="BY261" s="885"/>
      <c r="BZ261" s="885"/>
      <c r="CA261" s="885"/>
      <c r="CB261" s="885"/>
      <c r="CC261" s="885"/>
      <c r="CD261" s="885"/>
      <c r="CE261" s="885"/>
      <c r="CF261" s="885"/>
      <c r="CG261" s="885"/>
      <c r="CH261" s="885"/>
      <c r="CI261" s="885"/>
      <c r="CJ261" s="885"/>
      <c r="CK261" s="885"/>
      <c r="CL261" s="885"/>
      <c r="CM261" s="885"/>
      <c r="CN261" s="885"/>
      <c r="CO261" s="885"/>
      <c r="CP261" s="885"/>
      <c r="CQ261" s="885"/>
      <c r="CR261" s="885"/>
      <c r="CS261" s="885"/>
      <c r="CT261" s="885"/>
      <c r="CU261" s="885"/>
      <c r="CV261" s="885"/>
      <c r="CW261" s="885"/>
      <c r="CX261" s="885"/>
      <c r="CY261" s="885"/>
      <c r="CZ261" s="885"/>
      <c r="DA261" s="885"/>
      <c r="DB261" s="885"/>
      <c r="DC261" s="885"/>
      <c r="DD261" s="885"/>
      <c r="DE261" s="885"/>
      <c r="DF261" s="885"/>
      <c r="DG261" s="885"/>
      <c r="DH261" s="885"/>
      <c r="DI261" s="885"/>
      <c r="DJ261" s="885"/>
      <c r="DK261" s="885"/>
      <c r="DL261" s="885"/>
      <c r="DM261" s="885"/>
      <c r="DN261" s="885"/>
      <c r="DO261" s="885"/>
      <c r="DP261" s="885"/>
      <c r="DQ261" s="885"/>
      <c r="DR261" s="885"/>
      <c r="DS261" s="885"/>
      <c r="DT261" s="885"/>
      <c r="DU261" s="885"/>
      <c r="DV261" s="885"/>
      <c r="DW261" s="885"/>
      <c r="DX261" s="885"/>
      <c r="DY261" s="885"/>
      <c r="DZ261" s="885"/>
      <c r="EA261" s="885"/>
      <c r="EB261" s="885"/>
      <c r="EC261" s="885"/>
      <c r="ED261" s="885"/>
      <c r="EE261" s="885"/>
      <c r="EF261" s="885"/>
      <c r="EG261" s="885"/>
      <c r="EH261" s="885"/>
      <c r="EI261" s="885"/>
      <c r="EJ261" s="885"/>
      <c r="EK261" s="885"/>
      <c r="EL261" s="885"/>
      <c r="EM261" s="885"/>
      <c r="EN261" s="885"/>
      <c r="EO261" s="885"/>
      <c r="EP261" s="885"/>
      <c r="EQ261" s="885"/>
      <c r="ER261" s="885"/>
      <c r="ES261" s="885"/>
      <c r="ET261" s="885"/>
      <c r="EU261" s="885"/>
      <c r="EV261" s="885"/>
      <c r="EW261" s="885"/>
      <c r="EX261" s="885"/>
      <c r="EY261" s="885"/>
      <c r="EZ261" s="885"/>
      <c r="FA261" s="885"/>
      <c r="FB261" s="885"/>
      <c r="FC261" s="885"/>
      <c r="FD261" s="885"/>
      <c r="FE261" s="885"/>
      <c r="FF261" s="885"/>
      <c r="FG261" s="885"/>
      <c r="FH261" s="885"/>
      <c r="FI261" s="885"/>
      <c r="FJ261" s="885"/>
      <c r="FK261" s="885"/>
      <c r="FL261" s="885"/>
      <c r="FM261" s="885"/>
      <c r="FN261" s="885"/>
      <c r="FO261" s="885"/>
      <c r="FP261" s="885"/>
      <c r="FQ261" s="885"/>
      <c r="FR261" s="885"/>
      <c r="FS261" s="885"/>
      <c r="FT261" s="885"/>
      <c r="FU261" s="885"/>
      <c r="FV261" s="885"/>
      <c r="FW261" s="885"/>
    </row>
    <row r="262" spans="2:179" x14ac:dyDescent="0.25">
      <c r="B262" s="773"/>
      <c r="C262" s="773"/>
      <c r="D262" s="886"/>
      <c r="E262" s="773"/>
      <c r="F262" s="773"/>
      <c r="G262" s="773"/>
      <c r="H262" s="773"/>
      <c r="I262" s="773"/>
      <c r="J262" s="887"/>
      <c r="K262" s="773"/>
      <c r="L262" s="773"/>
      <c r="M262" s="773"/>
      <c r="N262" s="773"/>
      <c r="O262" s="888"/>
      <c r="P262" s="888"/>
      <c r="Q262" s="888"/>
      <c r="R262" s="888"/>
      <c r="S262" s="773"/>
      <c r="T262" s="773"/>
      <c r="U262" s="889"/>
      <c r="V262" s="773"/>
      <c r="W262" s="773"/>
      <c r="X262" s="773"/>
      <c r="Y262" s="885"/>
      <c r="Z262" s="885"/>
      <c r="AA262" s="885"/>
      <c r="AB262" s="885"/>
      <c r="AC262" s="885"/>
      <c r="AD262" s="885"/>
      <c r="AE262" s="885"/>
      <c r="AF262" s="885"/>
      <c r="AG262" s="885"/>
      <c r="AH262" s="885"/>
      <c r="AI262" s="885"/>
      <c r="AJ262" s="885"/>
      <c r="AK262" s="885"/>
      <c r="AL262" s="885"/>
      <c r="AM262" s="885"/>
      <c r="AN262" s="885"/>
      <c r="AO262" s="885"/>
      <c r="AP262" s="885"/>
      <c r="AQ262" s="885"/>
      <c r="AR262" s="885"/>
      <c r="AS262" s="885"/>
      <c r="AT262" s="885"/>
      <c r="AU262" s="885"/>
      <c r="AV262" s="885"/>
      <c r="AW262" s="885"/>
      <c r="AX262" s="885"/>
      <c r="AY262" s="885"/>
      <c r="AZ262" s="885"/>
      <c r="BA262" s="885"/>
      <c r="BB262" s="885"/>
      <c r="BC262" s="885"/>
      <c r="BD262" s="885"/>
      <c r="BE262" s="885"/>
      <c r="BF262" s="885"/>
      <c r="BG262" s="885"/>
      <c r="BH262" s="885"/>
      <c r="BI262" s="885"/>
      <c r="BJ262" s="885"/>
      <c r="BK262" s="885"/>
      <c r="BL262" s="885"/>
      <c r="BM262" s="885"/>
      <c r="BN262" s="885"/>
      <c r="BO262" s="885"/>
      <c r="BP262" s="885"/>
      <c r="BQ262" s="885"/>
      <c r="BR262" s="885"/>
      <c r="BS262" s="885"/>
      <c r="BT262" s="885"/>
      <c r="BU262" s="885"/>
      <c r="BV262" s="885"/>
      <c r="BW262" s="885"/>
      <c r="BX262" s="885"/>
      <c r="BY262" s="885"/>
      <c r="BZ262" s="885"/>
      <c r="CA262" s="885"/>
      <c r="CB262" s="885"/>
      <c r="CC262" s="885"/>
      <c r="CD262" s="885"/>
      <c r="CE262" s="885"/>
      <c r="CF262" s="885"/>
      <c r="CG262" s="885"/>
      <c r="CH262" s="885"/>
      <c r="CI262" s="885"/>
      <c r="CJ262" s="885"/>
      <c r="CK262" s="885"/>
      <c r="CL262" s="885"/>
      <c r="CM262" s="885"/>
      <c r="CN262" s="885"/>
      <c r="CO262" s="885"/>
      <c r="CP262" s="885"/>
      <c r="CQ262" s="885"/>
      <c r="CR262" s="885"/>
      <c r="CS262" s="885"/>
      <c r="CT262" s="885"/>
      <c r="CU262" s="885"/>
      <c r="CV262" s="885"/>
      <c r="CW262" s="885"/>
      <c r="CX262" s="885"/>
      <c r="CY262" s="885"/>
      <c r="CZ262" s="885"/>
      <c r="DA262" s="885"/>
      <c r="DB262" s="885"/>
      <c r="DC262" s="885"/>
      <c r="DD262" s="885"/>
      <c r="DE262" s="885"/>
      <c r="DF262" s="885"/>
      <c r="DG262" s="885"/>
      <c r="DH262" s="885"/>
      <c r="DI262" s="885"/>
      <c r="DJ262" s="885"/>
      <c r="DK262" s="885"/>
      <c r="DL262" s="885"/>
      <c r="DM262" s="885"/>
      <c r="DN262" s="885"/>
      <c r="DO262" s="885"/>
      <c r="DP262" s="885"/>
      <c r="DQ262" s="885"/>
      <c r="DR262" s="885"/>
      <c r="DS262" s="885"/>
      <c r="DT262" s="885"/>
      <c r="DU262" s="885"/>
      <c r="DV262" s="885"/>
      <c r="DW262" s="885"/>
      <c r="DX262" s="885"/>
      <c r="DY262" s="885"/>
      <c r="DZ262" s="885"/>
      <c r="EA262" s="885"/>
      <c r="EB262" s="885"/>
      <c r="EC262" s="885"/>
      <c r="ED262" s="885"/>
      <c r="EE262" s="885"/>
      <c r="EF262" s="885"/>
      <c r="EG262" s="885"/>
      <c r="EH262" s="885"/>
      <c r="EI262" s="885"/>
      <c r="EJ262" s="885"/>
      <c r="EK262" s="885"/>
      <c r="EL262" s="885"/>
      <c r="EM262" s="885"/>
      <c r="EN262" s="885"/>
      <c r="EO262" s="885"/>
      <c r="EP262" s="885"/>
      <c r="EQ262" s="885"/>
      <c r="ER262" s="885"/>
      <c r="ES262" s="885"/>
      <c r="ET262" s="885"/>
      <c r="EU262" s="885"/>
      <c r="EV262" s="885"/>
      <c r="EW262" s="885"/>
      <c r="EX262" s="885"/>
      <c r="EY262" s="885"/>
      <c r="EZ262" s="885"/>
      <c r="FA262" s="885"/>
      <c r="FB262" s="885"/>
      <c r="FC262" s="885"/>
      <c r="FD262" s="885"/>
      <c r="FE262" s="885"/>
      <c r="FF262" s="885"/>
      <c r="FG262" s="885"/>
      <c r="FH262" s="885"/>
      <c r="FI262" s="885"/>
      <c r="FJ262" s="885"/>
      <c r="FK262" s="885"/>
      <c r="FL262" s="885"/>
      <c r="FM262" s="885"/>
      <c r="FN262" s="885"/>
      <c r="FO262" s="885"/>
      <c r="FP262" s="885"/>
      <c r="FQ262" s="885"/>
      <c r="FR262" s="885"/>
      <c r="FS262" s="885"/>
      <c r="FT262" s="885"/>
      <c r="FU262" s="885"/>
      <c r="FV262" s="885"/>
      <c r="FW262" s="885"/>
    </row>
    <row r="263" spans="2:179" x14ac:dyDescent="0.25">
      <c r="B263" s="773"/>
      <c r="C263" s="773"/>
      <c r="D263" s="886"/>
      <c r="E263" s="773"/>
      <c r="F263" s="773"/>
      <c r="G263" s="773"/>
      <c r="H263" s="773"/>
      <c r="I263" s="773"/>
      <c r="J263" s="887"/>
      <c r="K263" s="773"/>
      <c r="L263" s="773"/>
      <c r="M263" s="773"/>
      <c r="N263" s="773"/>
      <c r="O263" s="888"/>
      <c r="P263" s="888"/>
      <c r="Q263" s="888"/>
      <c r="R263" s="888"/>
      <c r="S263" s="773"/>
      <c r="T263" s="773"/>
      <c r="U263" s="889"/>
      <c r="V263" s="773"/>
      <c r="W263" s="773"/>
      <c r="X263" s="773"/>
      <c r="Y263" s="885"/>
      <c r="Z263" s="885"/>
      <c r="AA263" s="885"/>
      <c r="AB263" s="885"/>
      <c r="AC263" s="885"/>
      <c r="AD263" s="885"/>
      <c r="AE263" s="885"/>
      <c r="AF263" s="885"/>
      <c r="AG263" s="885"/>
      <c r="AH263" s="885"/>
      <c r="AI263" s="885"/>
      <c r="AJ263" s="885"/>
      <c r="AK263" s="885"/>
      <c r="AL263" s="885"/>
      <c r="AM263" s="885"/>
      <c r="AN263" s="885"/>
      <c r="AO263" s="885"/>
      <c r="AP263" s="885"/>
      <c r="AQ263" s="885"/>
      <c r="AR263" s="885"/>
      <c r="AS263" s="885"/>
      <c r="AT263" s="885"/>
      <c r="AU263" s="885"/>
      <c r="AV263" s="885"/>
      <c r="AW263" s="885"/>
      <c r="AX263" s="885"/>
      <c r="AY263" s="885"/>
      <c r="AZ263" s="885"/>
      <c r="BA263" s="885"/>
      <c r="BB263" s="885"/>
      <c r="BC263" s="885"/>
      <c r="BD263" s="885"/>
      <c r="BE263" s="885"/>
      <c r="BF263" s="885"/>
      <c r="BG263" s="885"/>
      <c r="BH263" s="885"/>
      <c r="BI263" s="885"/>
      <c r="BJ263" s="885"/>
      <c r="BK263" s="885"/>
      <c r="BL263" s="885"/>
      <c r="BM263" s="885"/>
      <c r="BN263" s="885"/>
      <c r="BO263" s="885"/>
      <c r="BP263" s="885"/>
      <c r="BQ263" s="885"/>
      <c r="BR263" s="885"/>
      <c r="BS263" s="885"/>
      <c r="BT263" s="885"/>
      <c r="BU263" s="885"/>
      <c r="BV263" s="885"/>
      <c r="BW263" s="885"/>
      <c r="BX263" s="885"/>
      <c r="BY263" s="885"/>
      <c r="BZ263" s="885"/>
      <c r="CA263" s="885"/>
      <c r="CB263" s="885"/>
      <c r="CC263" s="885"/>
      <c r="CD263" s="885"/>
      <c r="CE263" s="885"/>
      <c r="CF263" s="885"/>
      <c r="CG263" s="885"/>
      <c r="CH263" s="885"/>
      <c r="CI263" s="885"/>
      <c r="CJ263" s="885"/>
      <c r="CK263" s="885"/>
      <c r="CL263" s="885"/>
      <c r="CM263" s="885"/>
      <c r="CN263" s="885"/>
      <c r="CO263" s="885"/>
      <c r="CP263" s="885"/>
      <c r="CQ263" s="885"/>
      <c r="CR263" s="885"/>
      <c r="CS263" s="885"/>
      <c r="CT263" s="885"/>
      <c r="CU263" s="885"/>
      <c r="CV263" s="885"/>
      <c r="CW263" s="885"/>
      <c r="CX263" s="885"/>
      <c r="CY263" s="885"/>
      <c r="CZ263" s="885"/>
      <c r="DA263" s="885"/>
      <c r="DB263" s="885"/>
      <c r="DC263" s="885"/>
      <c r="DD263" s="885"/>
      <c r="DE263" s="885"/>
      <c r="DF263" s="885"/>
      <c r="DG263" s="885"/>
      <c r="DH263" s="885"/>
      <c r="DI263" s="885"/>
      <c r="DJ263" s="885"/>
      <c r="DK263" s="885"/>
      <c r="DL263" s="885"/>
      <c r="DM263" s="885"/>
      <c r="DN263" s="885"/>
      <c r="DO263" s="885"/>
      <c r="DP263" s="885"/>
      <c r="DQ263" s="885"/>
      <c r="DR263" s="885"/>
      <c r="DS263" s="885"/>
      <c r="DT263" s="885"/>
      <c r="DU263" s="885"/>
      <c r="DV263" s="885"/>
      <c r="DW263" s="885"/>
      <c r="DX263" s="885"/>
      <c r="DY263" s="885"/>
      <c r="DZ263" s="885"/>
      <c r="EA263" s="885"/>
      <c r="EB263" s="885"/>
      <c r="EC263" s="885"/>
      <c r="ED263" s="885"/>
      <c r="EE263" s="885"/>
      <c r="EF263" s="885"/>
      <c r="EG263" s="885"/>
      <c r="EH263" s="885"/>
      <c r="EI263" s="885"/>
      <c r="EJ263" s="885"/>
      <c r="EK263" s="885"/>
      <c r="EL263" s="885"/>
      <c r="EM263" s="885"/>
      <c r="EN263" s="885"/>
      <c r="EO263" s="885"/>
      <c r="EP263" s="885"/>
      <c r="EQ263" s="885"/>
      <c r="ER263" s="885"/>
      <c r="ES263" s="885"/>
      <c r="ET263" s="885"/>
      <c r="EU263" s="885"/>
      <c r="EV263" s="885"/>
      <c r="EW263" s="885"/>
      <c r="EX263" s="885"/>
      <c r="EY263" s="885"/>
      <c r="EZ263" s="885"/>
      <c r="FA263" s="885"/>
      <c r="FB263" s="885"/>
      <c r="FC263" s="885"/>
      <c r="FD263" s="885"/>
      <c r="FE263" s="885"/>
      <c r="FF263" s="885"/>
      <c r="FG263" s="885"/>
      <c r="FH263" s="885"/>
      <c r="FI263" s="885"/>
      <c r="FJ263" s="885"/>
      <c r="FK263" s="885"/>
      <c r="FL263" s="885"/>
      <c r="FM263" s="885"/>
      <c r="FN263" s="885"/>
      <c r="FO263" s="885"/>
      <c r="FP263" s="885"/>
      <c r="FQ263" s="885"/>
      <c r="FR263" s="885"/>
      <c r="FS263" s="885"/>
      <c r="FT263" s="885"/>
      <c r="FU263" s="885"/>
      <c r="FV263" s="885"/>
      <c r="FW263" s="885"/>
    </row>
    <row r="264" spans="2:179" x14ac:dyDescent="0.25">
      <c r="B264" s="773"/>
      <c r="C264" s="773"/>
      <c r="D264" s="886"/>
      <c r="E264" s="773"/>
      <c r="F264" s="773"/>
      <c r="G264" s="773"/>
      <c r="H264" s="773"/>
      <c r="I264" s="773"/>
      <c r="J264" s="887"/>
      <c r="K264" s="773"/>
      <c r="L264" s="773"/>
      <c r="M264" s="773"/>
      <c r="N264" s="773"/>
      <c r="O264" s="888"/>
      <c r="P264" s="888"/>
      <c r="Q264" s="888"/>
      <c r="R264" s="888"/>
      <c r="S264" s="773"/>
      <c r="T264" s="773"/>
      <c r="U264" s="889"/>
      <c r="V264" s="773"/>
      <c r="W264" s="773"/>
      <c r="X264" s="773"/>
      <c r="Y264" s="885"/>
      <c r="Z264" s="885"/>
      <c r="AA264" s="885"/>
      <c r="AB264" s="885"/>
      <c r="AC264" s="885"/>
      <c r="AD264" s="885"/>
      <c r="AE264" s="885"/>
      <c r="AF264" s="885"/>
      <c r="AG264" s="885"/>
      <c r="AH264" s="885"/>
      <c r="AI264" s="885"/>
      <c r="AJ264" s="885"/>
      <c r="AK264" s="885"/>
      <c r="AL264" s="885"/>
      <c r="AM264" s="885"/>
      <c r="AN264" s="885"/>
      <c r="AO264" s="885"/>
      <c r="AP264" s="885"/>
      <c r="AQ264" s="885"/>
      <c r="AR264" s="885"/>
      <c r="AS264" s="885"/>
      <c r="AT264" s="885"/>
      <c r="AU264" s="885"/>
      <c r="AV264" s="885"/>
      <c r="AW264" s="885"/>
      <c r="AX264" s="885"/>
      <c r="AY264" s="885"/>
      <c r="AZ264" s="885"/>
      <c r="BA264" s="885"/>
      <c r="BB264" s="885"/>
      <c r="BC264" s="885"/>
      <c r="BD264" s="885"/>
      <c r="BE264" s="885"/>
      <c r="BF264" s="885"/>
      <c r="BG264" s="885"/>
      <c r="BH264" s="885"/>
      <c r="BI264" s="885"/>
      <c r="BJ264" s="885"/>
      <c r="BK264" s="885"/>
      <c r="BL264" s="885"/>
      <c r="BM264" s="885"/>
      <c r="BN264" s="885"/>
      <c r="BO264" s="885"/>
      <c r="BP264" s="885"/>
      <c r="BQ264" s="885"/>
      <c r="BR264" s="885"/>
      <c r="BS264" s="885"/>
      <c r="BT264" s="885"/>
      <c r="BU264" s="885"/>
      <c r="BV264" s="885"/>
      <c r="BW264" s="885"/>
      <c r="BX264" s="885"/>
      <c r="BY264" s="885"/>
      <c r="BZ264" s="885"/>
      <c r="CA264" s="885"/>
      <c r="CB264" s="885"/>
      <c r="CC264" s="885"/>
      <c r="CD264" s="885"/>
      <c r="CE264" s="885"/>
      <c r="CF264" s="885"/>
      <c r="CG264" s="885"/>
      <c r="CH264" s="885"/>
      <c r="CI264" s="885"/>
      <c r="CJ264" s="885"/>
      <c r="CK264" s="885"/>
      <c r="CL264" s="885"/>
      <c r="CM264" s="885"/>
      <c r="CN264" s="885"/>
      <c r="CO264" s="885"/>
      <c r="CP264" s="885"/>
      <c r="CQ264" s="885"/>
      <c r="CR264" s="885"/>
      <c r="CS264" s="885"/>
      <c r="CT264" s="885"/>
      <c r="CU264" s="885"/>
      <c r="CV264" s="885"/>
      <c r="CW264" s="885"/>
      <c r="CX264" s="885"/>
      <c r="CY264" s="885"/>
      <c r="CZ264" s="885"/>
      <c r="DA264" s="885"/>
      <c r="DB264" s="885"/>
      <c r="DC264" s="885"/>
      <c r="DD264" s="885"/>
      <c r="DE264" s="885"/>
      <c r="DF264" s="885"/>
      <c r="DG264" s="885"/>
      <c r="DH264" s="885"/>
      <c r="DI264" s="885"/>
      <c r="DJ264" s="885"/>
      <c r="DK264" s="885"/>
      <c r="DL264" s="885"/>
      <c r="DM264" s="885"/>
      <c r="DN264" s="885"/>
      <c r="DO264" s="885"/>
      <c r="DP264" s="885"/>
      <c r="DQ264" s="885"/>
      <c r="DR264" s="885"/>
      <c r="DS264" s="885"/>
      <c r="DT264" s="885"/>
      <c r="DU264" s="885"/>
      <c r="DV264" s="885"/>
      <c r="DW264" s="885"/>
      <c r="DX264" s="885"/>
      <c r="DY264" s="885"/>
      <c r="DZ264" s="885"/>
      <c r="EA264" s="885"/>
      <c r="EB264" s="885"/>
      <c r="EC264" s="885"/>
      <c r="ED264" s="885"/>
      <c r="EE264" s="885"/>
      <c r="EF264" s="885"/>
      <c r="EG264" s="885"/>
      <c r="EH264" s="885"/>
      <c r="EI264" s="885"/>
      <c r="EJ264" s="885"/>
      <c r="EK264" s="885"/>
      <c r="EL264" s="885"/>
      <c r="EM264" s="885"/>
      <c r="EN264" s="885"/>
      <c r="EO264" s="885"/>
      <c r="EP264" s="885"/>
      <c r="EQ264" s="885"/>
      <c r="ER264" s="885"/>
      <c r="ES264" s="885"/>
      <c r="ET264" s="885"/>
      <c r="EU264" s="885"/>
      <c r="EV264" s="885"/>
      <c r="EW264" s="885"/>
      <c r="EX264" s="885"/>
      <c r="EY264" s="885"/>
      <c r="EZ264" s="885"/>
      <c r="FA264" s="885"/>
      <c r="FB264" s="885"/>
      <c r="FC264" s="885"/>
      <c r="FD264" s="885"/>
      <c r="FE264" s="885"/>
      <c r="FF264" s="885"/>
      <c r="FG264" s="885"/>
      <c r="FH264" s="885"/>
      <c r="FI264" s="885"/>
      <c r="FJ264" s="885"/>
      <c r="FK264" s="885"/>
      <c r="FL264" s="885"/>
      <c r="FM264" s="885"/>
      <c r="FN264" s="885"/>
      <c r="FO264" s="885"/>
      <c r="FP264" s="885"/>
      <c r="FQ264" s="885"/>
      <c r="FR264" s="885"/>
      <c r="FS264" s="885"/>
      <c r="FT264" s="885"/>
      <c r="FU264" s="885"/>
      <c r="FV264" s="885"/>
      <c r="FW264" s="885"/>
    </row>
    <row r="265" spans="2:179" x14ac:dyDescent="0.25">
      <c r="B265" s="773"/>
      <c r="C265" s="773"/>
      <c r="D265" s="886"/>
      <c r="E265" s="773"/>
      <c r="F265" s="773"/>
      <c r="G265" s="773"/>
      <c r="H265" s="773"/>
      <c r="I265" s="773"/>
      <c r="J265" s="887"/>
      <c r="K265" s="773"/>
      <c r="L265" s="773"/>
      <c r="M265" s="773"/>
      <c r="N265" s="773"/>
      <c r="O265" s="888"/>
      <c r="P265" s="888"/>
      <c r="Q265" s="888"/>
      <c r="R265" s="888"/>
      <c r="S265" s="773"/>
      <c r="T265" s="773"/>
      <c r="U265" s="889"/>
      <c r="V265" s="773"/>
      <c r="W265" s="773"/>
      <c r="X265" s="773"/>
      <c r="Y265" s="885"/>
      <c r="Z265" s="885"/>
      <c r="AA265" s="885"/>
      <c r="AB265" s="885"/>
      <c r="AC265" s="885"/>
      <c r="AD265" s="885"/>
      <c r="AE265" s="885"/>
      <c r="AF265" s="885"/>
      <c r="AG265" s="885"/>
      <c r="AH265" s="885"/>
      <c r="AI265" s="885"/>
      <c r="AJ265" s="885"/>
      <c r="AK265" s="885"/>
      <c r="AL265" s="885"/>
      <c r="AM265" s="885"/>
      <c r="AN265" s="885"/>
      <c r="AO265" s="885"/>
      <c r="AP265" s="885"/>
      <c r="AQ265" s="885"/>
      <c r="AR265" s="885"/>
      <c r="AS265" s="885"/>
      <c r="AT265" s="885"/>
      <c r="AU265" s="885"/>
      <c r="AV265" s="885"/>
      <c r="AW265" s="885"/>
      <c r="AX265" s="885"/>
      <c r="AY265" s="885"/>
      <c r="AZ265" s="885"/>
      <c r="BA265" s="885"/>
      <c r="BB265" s="885"/>
      <c r="BC265" s="885"/>
      <c r="BD265" s="885"/>
      <c r="BE265" s="885"/>
      <c r="BF265" s="885"/>
      <c r="BG265" s="885"/>
      <c r="BH265" s="885"/>
      <c r="BI265" s="885"/>
      <c r="BJ265" s="885"/>
      <c r="BK265" s="885"/>
      <c r="BL265" s="885"/>
      <c r="BM265" s="885"/>
      <c r="BN265" s="885"/>
      <c r="BO265" s="885"/>
      <c r="BP265" s="885"/>
      <c r="BQ265" s="885"/>
      <c r="BR265" s="885"/>
      <c r="BS265" s="885"/>
      <c r="BT265" s="885"/>
      <c r="BU265" s="885"/>
      <c r="BV265" s="885"/>
      <c r="BW265" s="885"/>
      <c r="BX265" s="885"/>
      <c r="BY265" s="885"/>
      <c r="BZ265" s="885"/>
      <c r="CA265" s="885"/>
      <c r="CB265" s="885"/>
      <c r="CC265" s="885"/>
      <c r="CD265" s="885"/>
      <c r="CE265" s="885"/>
      <c r="CF265" s="885"/>
      <c r="CG265" s="885"/>
      <c r="CH265" s="885"/>
      <c r="CI265" s="885"/>
      <c r="CJ265" s="885"/>
      <c r="CK265" s="885"/>
      <c r="CL265" s="885"/>
      <c r="CM265" s="885"/>
      <c r="CN265" s="885"/>
      <c r="CO265" s="885"/>
      <c r="CP265" s="885"/>
      <c r="CQ265" s="885"/>
      <c r="CR265" s="885"/>
      <c r="CS265" s="885"/>
      <c r="CT265" s="885"/>
      <c r="CU265" s="885"/>
      <c r="CV265" s="885"/>
      <c r="CW265" s="885"/>
      <c r="CX265" s="885"/>
      <c r="CY265" s="885"/>
      <c r="CZ265" s="885"/>
      <c r="DA265" s="885"/>
      <c r="DB265" s="885"/>
      <c r="DC265" s="885"/>
      <c r="DD265" s="885"/>
      <c r="DE265" s="885"/>
      <c r="DF265" s="885"/>
      <c r="DG265" s="885"/>
      <c r="DH265" s="885"/>
      <c r="DI265" s="885"/>
      <c r="DJ265" s="885"/>
      <c r="DK265" s="885"/>
      <c r="DL265" s="885"/>
      <c r="DM265" s="885"/>
      <c r="DN265" s="885"/>
      <c r="DO265" s="885"/>
      <c r="DP265" s="885"/>
      <c r="DQ265" s="885"/>
      <c r="DR265" s="885"/>
      <c r="DS265" s="885"/>
      <c r="DT265" s="885"/>
      <c r="DU265" s="885"/>
      <c r="DV265" s="885"/>
      <c r="DW265" s="885"/>
      <c r="DX265" s="885"/>
      <c r="DY265" s="885"/>
      <c r="DZ265" s="885"/>
      <c r="EA265" s="885"/>
      <c r="EB265" s="885"/>
      <c r="EC265" s="885"/>
      <c r="ED265" s="885"/>
      <c r="EE265" s="885"/>
      <c r="EF265" s="885"/>
      <c r="EG265" s="885"/>
      <c r="EH265" s="885"/>
      <c r="EI265" s="885"/>
      <c r="EJ265" s="885"/>
      <c r="EK265" s="885"/>
      <c r="EL265" s="885"/>
      <c r="EM265" s="885"/>
      <c r="EN265" s="885"/>
      <c r="EO265" s="885"/>
      <c r="EP265" s="885"/>
      <c r="EQ265" s="885"/>
      <c r="ER265" s="885"/>
      <c r="ES265" s="885"/>
      <c r="ET265" s="885"/>
      <c r="EU265" s="885"/>
      <c r="EV265" s="885"/>
      <c r="EW265" s="885"/>
      <c r="EX265" s="885"/>
      <c r="EY265" s="885"/>
      <c r="EZ265" s="885"/>
      <c r="FA265" s="885"/>
      <c r="FB265" s="885"/>
      <c r="FC265" s="885"/>
      <c r="FD265" s="885"/>
      <c r="FE265" s="885"/>
      <c r="FF265" s="885"/>
      <c r="FG265" s="885"/>
      <c r="FH265" s="885"/>
      <c r="FI265" s="885"/>
      <c r="FJ265" s="885"/>
      <c r="FK265" s="885"/>
      <c r="FL265" s="885"/>
      <c r="FM265" s="885"/>
      <c r="FN265" s="885"/>
      <c r="FO265" s="885"/>
      <c r="FP265" s="885"/>
      <c r="FQ265" s="885"/>
      <c r="FR265" s="885"/>
      <c r="FS265" s="885"/>
      <c r="FT265" s="885"/>
      <c r="FU265" s="885"/>
      <c r="FV265" s="885"/>
      <c r="FW265" s="885"/>
    </row>
    <row r="266" spans="2:179" x14ac:dyDescent="0.25">
      <c r="B266" s="773"/>
      <c r="C266" s="773"/>
      <c r="D266" s="886"/>
      <c r="E266" s="773"/>
      <c r="F266" s="773"/>
      <c r="G266" s="773"/>
      <c r="H266" s="773"/>
      <c r="I266" s="773"/>
      <c r="J266" s="887"/>
      <c r="K266" s="773"/>
      <c r="L266" s="773"/>
      <c r="M266" s="773"/>
      <c r="N266" s="773"/>
      <c r="O266" s="888"/>
      <c r="P266" s="888"/>
      <c r="Q266" s="888"/>
      <c r="R266" s="888"/>
      <c r="S266" s="773"/>
      <c r="T266" s="773"/>
      <c r="U266" s="889"/>
      <c r="V266" s="773"/>
      <c r="W266" s="773"/>
      <c r="X266" s="773"/>
      <c r="Y266" s="885"/>
      <c r="Z266" s="885"/>
      <c r="AA266" s="885"/>
      <c r="AB266" s="885"/>
      <c r="AC266" s="885"/>
      <c r="AD266" s="885"/>
      <c r="AE266" s="885"/>
      <c r="AF266" s="885"/>
      <c r="AG266" s="885"/>
      <c r="AH266" s="885"/>
      <c r="AI266" s="885"/>
      <c r="AJ266" s="885"/>
      <c r="AK266" s="885"/>
      <c r="AL266" s="885"/>
      <c r="AM266" s="885"/>
      <c r="AN266" s="885"/>
      <c r="AO266" s="885"/>
      <c r="AP266" s="885"/>
      <c r="AQ266" s="885"/>
      <c r="AR266" s="885"/>
      <c r="AS266" s="885"/>
      <c r="AT266" s="885"/>
      <c r="AU266" s="885"/>
      <c r="AV266" s="885"/>
      <c r="AW266" s="885"/>
      <c r="AX266" s="885"/>
      <c r="AY266" s="885"/>
      <c r="AZ266" s="885"/>
      <c r="BA266" s="885"/>
      <c r="BB266" s="885"/>
      <c r="BC266" s="885"/>
      <c r="BD266" s="885"/>
      <c r="BE266" s="885"/>
      <c r="BF266" s="885"/>
      <c r="BG266" s="885"/>
      <c r="BH266" s="885"/>
      <c r="BI266" s="885"/>
      <c r="BJ266" s="885"/>
      <c r="BK266" s="885"/>
      <c r="BL266" s="885"/>
      <c r="BM266" s="885"/>
      <c r="BN266" s="885"/>
      <c r="BO266" s="885"/>
      <c r="BP266" s="885"/>
      <c r="BQ266" s="885"/>
      <c r="BR266" s="885"/>
      <c r="BS266" s="885"/>
      <c r="BT266" s="885"/>
      <c r="BU266" s="885"/>
      <c r="BV266" s="885"/>
      <c r="BW266" s="885"/>
      <c r="BX266" s="885"/>
      <c r="BY266" s="885"/>
      <c r="BZ266" s="885"/>
      <c r="CA266" s="885"/>
      <c r="CB266" s="885"/>
      <c r="CC266" s="885"/>
      <c r="CD266" s="885"/>
      <c r="CE266" s="885"/>
      <c r="CF266" s="885"/>
      <c r="CG266" s="885"/>
      <c r="CH266" s="885"/>
      <c r="CI266" s="885"/>
      <c r="CJ266" s="885"/>
      <c r="CK266" s="885"/>
      <c r="CL266" s="885"/>
      <c r="CM266" s="885"/>
      <c r="CN266" s="885"/>
      <c r="CO266" s="885"/>
      <c r="CP266" s="885"/>
      <c r="CQ266" s="885"/>
      <c r="CR266" s="885"/>
      <c r="CS266" s="885"/>
      <c r="CT266" s="885"/>
      <c r="CU266" s="885"/>
      <c r="CV266" s="885"/>
      <c r="CW266" s="885"/>
      <c r="CX266" s="885"/>
      <c r="CY266" s="885"/>
      <c r="CZ266" s="885"/>
      <c r="DA266" s="885"/>
      <c r="DB266" s="885"/>
      <c r="DC266" s="885"/>
      <c r="DD266" s="885"/>
      <c r="DE266" s="885"/>
      <c r="DF266" s="885"/>
      <c r="DG266" s="885"/>
      <c r="DH266" s="885"/>
      <c r="DI266" s="885"/>
      <c r="DJ266" s="885"/>
      <c r="DK266" s="885"/>
      <c r="DL266" s="885"/>
      <c r="DM266" s="885"/>
      <c r="DN266" s="885"/>
      <c r="DO266" s="885"/>
      <c r="DP266" s="885"/>
      <c r="DQ266" s="885"/>
      <c r="DR266" s="885"/>
      <c r="DS266" s="885"/>
      <c r="DT266" s="885"/>
      <c r="DU266" s="885"/>
      <c r="DV266" s="885"/>
      <c r="DW266" s="885"/>
      <c r="DX266" s="885"/>
      <c r="DY266" s="885"/>
      <c r="DZ266" s="885"/>
      <c r="EA266" s="885"/>
      <c r="EB266" s="885"/>
      <c r="EC266" s="885"/>
      <c r="ED266" s="885"/>
      <c r="EE266" s="885"/>
      <c r="EF266" s="885"/>
      <c r="EG266" s="885"/>
      <c r="EH266" s="885"/>
      <c r="EI266" s="885"/>
      <c r="EJ266" s="885"/>
      <c r="EK266" s="885"/>
      <c r="EL266" s="885"/>
      <c r="EM266" s="885"/>
      <c r="EN266" s="885"/>
      <c r="EO266" s="885"/>
      <c r="EP266" s="885"/>
      <c r="EQ266" s="885"/>
      <c r="ER266" s="885"/>
      <c r="ES266" s="885"/>
      <c r="ET266" s="885"/>
      <c r="EU266" s="885"/>
      <c r="EV266" s="885"/>
      <c r="EW266" s="885"/>
      <c r="EX266" s="885"/>
      <c r="EY266" s="885"/>
      <c r="EZ266" s="885"/>
      <c r="FA266" s="885"/>
      <c r="FB266" s="885"/>
      <c r="FC266" s="885"/>
      <c r="FD266" s="885"/>
      <c r="FE266" s="885"/>
      <c r="FF266" s="885"/>
      <c r="FG266" s="885"/>
      <c r="FH266" s="885"/>
      <c r="FI266" s="885"/>
      <c r="FJ266" s="885"/>
      <c r="FK266" s="885"/>
      <c r="FL266" s="885"/>
      <c r="FM266" s="885"/>
      <c r="FN266" s="885"/>
      <c r="FO266" s="885"/>
      <c r="FP266" s="885"/>
      <c r="FQ266" s="885"/>
      <c r="FR266" s="885"/>
      <c r="FS266" s="885"/>
      <c r="FT266" s="885"/>
      <c r="FU266" s="885"/>
      <c r="FV266" s="885"/>
      <c r="FW266" s="885"/>
    </row>
    <row r="267" spans="2:179" x14ac:dyDescent="0.25">
      <c r="B267" s="773"/>
      <c r="C267" s="773"/>
      <c r="D267" s="886"/>
      <c r="E267" s="773"/>
      <c r="F267" s="773"/>
      <c r="G267" s="773"/>
      <c r="H267" s="773"/>
      <c r="I267" s="773"/>
      <c r="J267" s="887"/>
      <c r="K267" s="773"/>
      <c r="L267" s="773"/>
      <c r="M267" s="773"/>
      <c r="N267" s="773"/>
      <c r="O267" s="888"/>
      <c r="P267" s="888"/>
      <c r="Q267" s="888"/>
      <c r="R267" s="888"/>
      <c r="S267" s="773"/>
      <c r="T267" s="773"/>
      <c r="U267" s="889"/>
      <c r="V267" s="773"/>
      <c r="W267" s="773"/>
      <c r="X267" s="773"/>
      <c r="Y267" s="885"/>
      <c r="Z267" s="885"/>
      <c r="AA267" s="885"/>
      <c r="AB267" s="885"/>
      <c r="AC267" s="885"/>
      <c r="AD267" s="885"/>
      <c r="AE267" s="885"/>
      <c r="AF267" s="885"/>
      <c r="AG267" s="885"/>
      <c r="AH267" s="885"/>
      <c r="AI267" s="885"/>
      <c r="AJ267" s="885"/>
      <c r="AK267" s="885"/>
      <c r="AL267" s="885"/>
      <c r="AM267" s="885"/>
      <c r="AN267" s="885"/>
      <c r="AO267" s="885"/>
      <c r="AP267" s="885"/>
      <c r="AQ267" s="885"/>
      <c r="AR267" s="885"/>
      <c r="AS267" s="885"/>
      <c r="AT267" s="885"/>
      <c r="AU267" s="885"/>
      <c r="AV267" s="885"/>
      <c r="AW267" s="885"/>
      <c r="AX267" s="885"/>
      <c r="AY267" s="885"/>
      <c r="AZ267" s="885"/>
      <c r="BA267" s="885"/>
      <c r="BB267" s="885"/>
      <c r="BC267" s="885"/>
      <c r="BD267" s="885"/>
      <c r="BE267" s="885"/>
      <c r="BF267" s="885"/>
      <c r="BG267" s="885"/>
      <c r="BH267" s="885"/>
      <c r="BI267" s="885"/>
      <c r="BJ267" s="885"/>
      <c r="BK267" s="885"/>
      <c r="BL267" s="885"/>
      <c r="BM267" s="885"/>
      <c r="BN267" s="885"/>
      <c r="BO267" s="885"/>
      <c r="BP267" s="885"/>
      <c r="BQ267" s="885"/>
      <c r="BR267" s="885"/>
      <c r="BS267" s="885"/>
      <c r="BT267" s="885"/>
      <c r="BU267" s="885"/>
      <c r="BV267" s="885"/>
      <c r="BW267" s="885"/>
      <c r="BX267" s="885"/>
      <c r="BY267" s="885"/>
      <c r="BZ267" s="885"/>
      <c r="CA267" s="885"/>
      <c r="CB267" s="885"/>
      <c r="CC267" s="885"/>
      <c r="CD267" s="885"/>
      <c r="CE267" s="885"/>
      <c r="CF267" s="885"/>
      <c r="CG267" s="885"/>
      <c r="CH267" s="885"/>
      <c r="CI267" s="885"/>
      <c r="CJ267" s="885"/>
      <c r="CK267" s="885"/>
      <c r="CL267" s="885"/>
      <c r="CM267" s="885"/>
      <c r="CN267" s="885"/>
      <c r="CO267" s="885"/>
      <c r="CP267" s="885"/>
      <c r="CQ267" s="885"/>
      <c r="CR267" s="885"/>
      <c r="CS267" s="885"/>
      <c r="CT267" s="885"/>
      <c r="CU267" s="885"/>
      <c r="CV267" s="885"/>
      <c r="CW267" s="885"/>
      <c r="CX267" s="885"/>
      <c r="CY267" s="885"/>
      <c r="CZ267" s="885"/>
      <c r="DA267" s="885"/>
      <c r="DB267" s="885"/>
      <c r="DC267" s="885"/>
      <c r="DD267" s="885"/>
      <c r="DE267" s="885"/>
      <c r="DF267" s="885"/>
      <c r="DG267" s="885"/>
      <c r="DH267" s="885"/>
      <c r="DI267" s="885"/>
      <c r="DJ267" s="885"/>
      <c r="DK267" s="885"/>
      <c r="DL267" s="885"/>
      <c r="DM267" s="885"/>
      <c r="DN267" s="885"/>
      <c r="DO267" s="885"/>
      <c r="DP267" s="885"/>
      <c r="DQ267" s="885"/>
      <c r="DR267" s="885"/>
      <c r="DS267" s="885"/>
      <c r="DT267" s="885"/>
      <c r="DU267" s="885"/>
      <c r="DV267" s="885"/>
      <c r="DW267" s="885"/>
      <c r="DX267" s="885"/>
      <c r="DY267" s="885"/>
      <c r="DZ267" s="885"/>
      <c r="EA267" s="885"/>
      <c r="EB267" s="885"/>
      <c r="EC267" s="885"/>
      <c r="ED267" s="885"/>
      <c r="EE267" s="885"/>
      <c r="EF267" s="885"/>
      <c r="EG267" s="885"/>
      <c r="EH267" s="885"/>
      <c r="EI267" s="885"/>
      <c r="EJ267" s="885"/>
      <c r="EK267" s="885"/>
      <c r="EL267" s="885"/>
      <c r="EM267" s="885"/>
      <c r="EN267" s="885"/>
      <c r="EO267" s="885"/>
      <c r="EP267" s="885"/>
      <c r="EQ267" s="885"/>
      <c r="ER267" s="885"/>
      <c r="ES267" s="885"/>
      <c r="ET267" s="885"/>
      <c r="EU267" s="885"/>
      <c r="EV267" s="885"/>
      <c r="EW267" s="885"/>
      <c r="EX267" s="885"/>
      <c r="EY267" s="885"/>
      <c r="EZ267" s="885"/>
      <c r="FA267" s="885"/>
      <c r="FB267" s="885"/>
      <c r="FC267" s="885"/>
      <c r="FD267" s="885"/>
      <c r="FE267" s="885"/>
      <c r="FF267" s="885"/>
      <c r="FG267" s="885"/>
      <c r="FH267" s="885"/>
      <c r="FI267" s="885"/>
      <c r="FJ267" s="885"/>
      <c r="FK267" s="885"/>
      <c r="FL267" s="885"/>
      <c r="FM267" s="885"/>
      <c r="FN267" s="885"/>
      <c r="FO267" s="885"/>
      <c r="FP267" s="885"/>
      <c r="FQ267" s="885"/>
      <c r="FR267" s="885"/>
      <c r="FS267" s="885"/>
      <c r="FT267" s="885"/>
      <c r="FU267" s="885"/>
      <c r="FV267" s="885"/>
      <c r="FW267" s="885"/>
    </row>
    <row r="268" spans="2:179" x14ac:dyDescent="0.25">
      <c r="B268" s="773"/>
      <c r="C268" s="773"/>
      <c r="D268" s="886"/>
      <c r="E268" s="773"/>
      <c r="F268" s="773"/>
      <c r="G268" s="773"/>
      <c r="H268" s="773"/>
      <c r="I268" s="773"/>
      <c r="J268" s="887"/>
      <c r="K268" s="773"/>
      <c r="L268" s="773"/>
      <c r="M268" s="773"/>
      <c r="N268" s="773"/>
      <c r="O268" s="888"/>
      <c r="P268" s="888"/>
      <c r="Q268" s="888"/>
      <c r="R268" s="888"/>
      <c r="S268" s="773"/>
      <c r="T268" s="773"/>
      <c r="U268" s="889"/>
      <c r="V268" s="773"/>
      <c r="W268" s="773"/>
      <c r="X268" s="773"/>
      <c r="Y268" s="885"/>
      <c r="Z268" s="885"/>
      <c r="AA268" s="885"/>
      <c r="AB268" s="885"/>
      <c r="AC268" s="885"/>
      <c r="AD268" s="885"/>
      <c r="AE268" s="885"/>
      <c r="AF268" s="885"/>
      <c r="AG268" s="885"/>
      <c r="AH268" s="885"/>
      <c r="AI268" s="885"/>
      <c r="AJ268" s="885"/>
      <c r="AK268" s="885"/>
      <c r="AL268" s="885"/>
      <c r="AM268" s="885"/>
      <c r="AN268" s="885"/>
      <c r="AO268" s="885"/>
      <c r="AP268" s="885"/>
      <c r="AQ268" s="885"/>
      <c r="AR268" s="885"/>
      <c r="AS268" s="885"/>
      <c r="AT268" s="885"/>
      <c r="AU268" s="885"/>
      <c r="AV268" s="885"/>
      <c r="AW268" s="885"/>
      <c r="AX268" s="885"/>
      <c r="AY268" s="885"/>
      <c r="AZ268" s="885"/>
      <c r="BA268" s="885"/>
      <c r="BB268" s="885"/>
      <c r="BC268" s="885"/>
      <c r="BD268" s="885"/>
      <c r="BE268" s="885"/>
      <c r="BF268" s="885"/>
      <c r="BG268" s="885"/>
      <c r="BH268" s="885"/>
      <c r="BI268" s="885"/>
      <c r="BJ268" s="885"/>
      <c r="BK268" s="885"/>
      <c r="BL268" s="885"/>
      <c r="BM268" s="885"/>
      <c r="BN268" s="885"/>
      <c r="BO268" s="885"/>
      <c r="BP268" s="885"/>
      <c r="BQ268" s="885"/>
      <c r="BR268" s="885"/>
      <c r="BS268" s="885"/>
      <c r="BT268" s="885"/>
      <c r="BU268" s="885"/>
      <c r="BV268" s="885"/>
      <c r="BW268" s="885"/>
      <c r="BX268" s="885"/>
      <c r="BY268" s="885"/>
      <c r="BZ268" s="885"/>
      <c r="CA268" s="885"/>
      <c r="CB268" s="885"/>
      <c r="CC268" s="885"/>
      <c r="CD268" s="885"/>
      <c r="CE268" s="885"/>
      <c r="CF268" s="885"/>
      <c r="CG268" s="885"/>
      <c r="CH268" s="885"/>
      <c r="CI268" s="885"/>
      <c r="CJ268" s="885"/>
      <c r="CK268" s="885"/>
      <c r="CL268" s="885"/>
      <c r="CM268" s="885"/>
      <c r="CN268" s="885"/>
      <c r="CO268" s="885"/>
      <c r="CP268" s="885"/>
      <c r="CQ268" s="885"/>
      <c r="CR268" s="885"/>
      <c r="CS268" s="885"/>
      <c r="CT268" s="885"/>
      <c r="CU268" s="885"/>
      <c r="CV268" s="885"/>
      <c r="CW268" s="885"/>
      <c r="CX268" s="885"/>
      <c r="CY268" s="885"/>
      <c r="CZ268" s="885"/>
      <c r="DA268" s="885"/>
      <c r="DB268" s="885"/>
      <c r="DC268" s="885"/>
      <c r="DD268" s="885"/>
      <c r="DE268" s="885"/>
      <c r="DF268" s="885"/>
      <c r="DG268" s="885"/>
      <c r="DH268" s="885"/>
      <c r="DI268" s="885"/>
      <c r="DJ268" s="885"/>
      <c r="DK268" s="885"/>
      <c r="DL268" s="885"/>
      <c r="DM268" s="885"/>
      <c r="DN268" s="885"/>
      <c r="DO268" s="885"/>
      <c r="DP268" s="885"/>
      <c r="DQ268" s="885"/>
      <c r="DR268" s="885"/>
      <c r="DS268" s="885"/>
      <c r="DT268" s="885"/>
      <c r="DU268" s="885"/>
      <c r="DV268" s="885"/>
      <c r="DW268" s="885"/>
      <c r="DX268" s="885"/>
      <c r="DY268" s="885"/>
      <c r="DZ268" s="885"/>
      <c r="EA268" s="885"/>
      <c r="EB268" s="885"/>
      <c r="EC268" s="885"/>
      <c r="ED268" s="885"/>
      <c r="EE268" s="885"/>
      <c r="EF268" s="885"/>
      <c r="EG268" s="885"/>
      <c r="EH268" s="885"/>
      <c r="EI268" s="885"/>
      <c r="EJ268" s="885"/>
      <c r="EK268" s="885"/>
      <c r="EL268" s="885"/>
      <c r="EM268" s="885"/>
      <c r="EN268" s="885"/>
      <c r="EO268" s="885"/>
      <c r="EP268" s="885"/>
      <c r="EQ268" s="885"/>
      <c r="ER268" s="885"/>
      <c r="ES268" s="885"/>
      <c r="ET268" s="885"/>
      <c r="EU268" s="885"/>
      <c r="EV268" s="885"/>
      <c r="EW268" s="885"/>
      <c r="EX268" s="885"/>
      <c r="EY268" s="885"/>
      <c r="EZ268" s="885"/>
      <c r="FA268" s="885"/>
      <c r="FB268" s="885"/>
      <c r="FC268" s="885"/>
      <c r="FD268" s="885"/>
      <c r="FE268" s="885"/>
      <c r="FF268" s="885"/>
      <c r="FG268" s="885"/>
      <c r="FH268" s="885"/>
      <c r="FI268" s="885"/>
      <c r="FJ268" s="885"/>
      <c r="FK268" s="885"/>
      <c r="FL268" s="885"/>
      <c r="FM268" s="885"/>
      <c r="FN268" s="885"/>
      <c r="FO268" s="885"/>
      <c r="FP268" s="885"/>
      <c r="FQ268" s="885"/>
      <c r="FR268" s="885"/>
      <c r="FS268" s="885"/>
      <c r="FT268" s="885"/>
      <c r="FU268" s="885"/>
      <c r="FV268" s="885"/>
      <c r="FW268" s="885"/>
    </row>
    <row r="269" spans="2:179" x14ac:dyDescent="0.25">
      <c r="B269" s="773"/>
      <c r="C269" s="773"/>
      <c r="D269" s="886"/>
      <c r="E269" s="773"/>
      <c r="F269" s="890"/>
      <c r="G269" s="773"/>
      <c r="H269" s="773"/>
      <c r="I269" s="773"/>
      <c r="J269" s="887"/>
      <c r="K269" s="773"/>
      <c r="L269" s="773"/>
      <c r="M269" s="773"/>
      <c r="N269" s="773"/>
      <c r="O269" s="888"/>
      <c r="P269" s="888"/>
      <c r="Q269" s="888"/>
      <c r="R269" s="888"/>
      <c r="S269" s="773"/>
      <c r="T269" s="773"/>
      <c r="U269" s="889"/>
      <c r="V269" s="773"/>
      <c r="W269" s="773"/>
      <c r="X269" s="773"/>
      <c r="Y269" s="885"/>
      <c r="Z269" s="885"/>
      <c r="AA269" s="885"/>
      <c r="AB269" s="885"/>
      <c r="AC269" s="885"/>
      <c r="AD269" s="885"/>
      <c r="AE269" s="885"/>
      <c r="AF269" s="885"/>
      <c r="AG269" s="885"/>
      <c r="AH269" s="885"/>
      <c r="AI269" s="885"/>
      <c r="AJ269" s="885"/>
      <c r="AK269" s="885"/>
      <c r="AL269" s="885"/>
      <c r="AM269" s="885"/>
      <c r="AN269" s="885"/>
      <c r="AO269" s="885"/>
      <c r="AP269" s="885"/>
      <c r="AQ269" s="885"/>
      <c r="AR269" s="885"/>
      <c r="AS269" s="885"/>
      <c r="AT269" s="885"/>
      <c r="AU269" s="885"/>
      <c r="AV269" s="885"/>
      <c r="AW269" s="885"/>
      <c r="AX269" s="885"/>
      <c r="AY269" s="885"/>
      <c r="AZ269" s="885"/>
      <c r="BA269" s="885"/>
      <c r="BB269" s="885"/>
      <c r="BC269" s="885"/>
      <c r="BD269" s="885"/>
      <c r="BE269" s="885"/>
      <c r="BF269" s="885"/>
      <c r="BG269" s="885"/>
      <c r="BH269" s="885"/>
      <c r="BI269" s="885"/>
      <c r="BJ269" s="885"/>
      <c r="BK269" s="885"/>
      <c r="BL269" s="885"/>
      <c r="BM269" s="885"/>
      <c r="BN269" s="885"/>
      <c r="BO269" s="885"/>
      <c r="BP269" s="885"/>
      <c r="BQ269" s="885"/>
      <c r="BR269" s="885"/>
      <c r="BS269" s="885"/>
      <c r="BT269" s="885"/>
      <c r="BU269" s="885"/>
      <c r="BV269" s="885"/>
      <c r="BW269" s="885"/>
      <c r="BX269" s="885"/>
      <c r="BY269" s="885"/>
      <c r="BZ269" s="885"/>
      <c r="CA269" s="885"/>
      <c r="CB269" s="885"/>
      <c r="CC269" s="885"/>
      <c r="CD269" s="885"/>
      <c r="CE269" s="885"/>
      <c r="CF269" s="885"/>
      <c r="CG269" s="885"/>
      <c r="CH269" s="885"/>
      <c r="CI269" s="885"/>
      <c r="CJ269" s="885"/>
      <c r="CK269" s="885"/>
      <c r="CL269" s="885"/>
      <c r="CM269" s="885"/>
      <c r="CN269" s="885"/>
      <c r="CO269" s="885"/>
      <c r="CP269" s="885"/>
      <c r="CQ269" s="885"/>
      <c r="CR269" s="885"/>
      <c r="CS269" s="885"/>
      <c r="CT269" s="885"/>
      <c r="CU269" s="885"/>
      <c r="CV269" s="885"/>
      <c r="CW269" s="885"/>
      <c r="CX269" s="885"/>
      <c r="CY269" s="885"/>
      <c r="CZ269" s="885"/>
      <c r="DA269" s="885"/>
      <c r="DB269" s="885"/>
      <c r="DC269" s="885"/>
      <c r="DD269" s="885"/>
      <c r="DE269" s="885"/>
      <c r="DF269" s="885"/>
      <c r="DG269" s="885"/>
      <c r="DH269" s="885"/>
      <c r="DI269" s="885"/>
      <c r="DJ269" s="885"/>
      <c r="DK269" s="885"/>
      <c r="DL269" s="885"/>
      <c r="DM269" s="885"/>
      <c r="DN269" s="885"/>
      <c r="DO269" s="885"/>
      <c r="DP269" s="885"/>
      <c r="DQ269" s="885"/>
      <c r="DR269" s="885"/>
      <c r="DS269" s="885"/>
      <c r="DT269" s="885"/>
      <c r="DU269" s="885"/>
      <c r="DV269" s="885"/>
      <c r="DW269" s="885"/>
      <c r="DX269" s="885"/>
      <c r="DY269" s="885"/>
      <c r="DZ269" s="885"/>
      <c r="EA269" s="885"/>
      <c r="EB269" s="885"/>
      <c r="EC269" s="885"/>
      <c r="ED269" s="885"/>
      <c r="EE269" s="885"/>
      <c r="EF269" s="885"/>
      <c r="EG269" s="885"/>
      <c r="EH269" s="885"/>
      <c r="EI269" s="885"/>
      <c r="EJ269" s="885"/>
      <c r="EK269" s="885"/>
      <c r="EL269" s="885"/>
      <c r="EM269" s="885"/>
      <c r="EN269" s="885"/>
      <c r="EO269" s="885"/>
      <c r="EP269" s="885"/>
      <c r="EQ269" s="885"/>
      <c r="ER269" s="885"/>
      <c r="ES269" s="885"/>
      <c r="ET269" s="885"/>
      <c r="EU269" s="885"/>
      <c r="EV269" s="885"/>
      <c r="EW269" s="885"/>
      <c r="EX269" s="885"/>
      <c r="EY269" s="885"/>
      <c r="EZ269" s="885"/>
      <c r="FA269" s="885"/>
      <c r="FB269" s="885"/>
      <c r="FC269" s="885"/>
      <c r="FD269" s="885"/>
      <c r="FE269" s="885"/>
      <c r="FF269" s="885"/>
      <c r="FG269" s="885"/>
      <c r="FH269" s="885"/>
      <c r="FI269" s="885"/>
      <c r="FJ269" s="885"/>
      <c r="FK269" s="885"/>
      <c r="FL269" s="885"/>
      <c r="FM269" s="885"/>
      <c r="FN269" s="885"/>
      <c r="FO269" s="885"/>
      <c r="FP269" s="885"/>
      <c r="FQ269" s="885"/>
      <c r="FR269" s="885"/>
      <c r="FS269" s="885"/>
      <c r="FT269" s="885"/>
      <c r="FU269" s="885"/>
      <c r="FV269" s="885"/>
      <c r="FW269" s="885"/>
    </row>
    <row r="270" spans="2:179" x14ac:dyDescent="0.25">
      <c r="B270" s="773"/>
      <c r="C270" s="773"/>
      <c r="D270" s="886"/>
      <c r="E270" s="773"/>
      <c r="F270" s="773"/>
      <c r="G270" s="773"/>
      <c r="H270" s="773"/>
      <c r="I270" s="773"/>
      <c r="J270" s="887"/>
      <c r="K270" s="773"/>
      <c r="L270" s="773"/>
      <c r="M270" s="773"/>
      <c r="N270" s="773"/>
      <c r="O270" s="888"/>
      <c r="P270" s="888"/>
      <c r="Q270" s="888"/>
      <c r="R270" s="888"/>
      <c r="S270" s="773"/>
      <c r="T270" s="773"/>
      <c r="U270" s="889"/>
      <c r="V270" s="773"/>
      <c r="W270" s="773"/>
      <c r="X270" s="773"/>
      <c r="Y270" s="885"/>
      <c r="Z270" s="885"/>
      <c r="AA270" s="885"/>
      <c r="AB270" s="885"/>
      <c r="AC270" s="885"/>
      <c r="AD270" s="885"/>
      <c r="AE270" s="885"/>
      <c r="AF270" s="885"/>
      <c r="AG270" s="885"/>
      <c r="AH270" s="885"/>
      <c r="AI270" s="885"/>
      <c r="AJ270" s="885"/>
      <c r="AK270" s="885"/>
      <c r="AL270" s="885"/>
      <c r="AM270" s="885"/>
      <c r="AN270" s="885"/>
      <c r="AO270" s="885"/>
      <c r="AP270" s="885"/>
      <c r="AQ270" s="885"/>
      <c r="AR270" s="885"/>
      <c r="AS270" s="885"/>
      <c r="AT270" s="885"/>
      <c r="AU270" s="885"/>
      <c r="AV270" s="885"/>
      <c r="AW270" s="885"/>
      <c r="AX270" s="885"/>
      <c r="AY270" s="885"/>
      <c r="AZ270" s="885"/>
      <c r="BA270" s="885"/>
      <c r="BB270" s="885"/>
      <c r="BC270" s="885"/>
      <c r="BD270" s="885"/>
      <c r="BE270" s="885"/>
      <c r="BF270" s="885"/>
      <c r="BG270" s="885"/>
      <c r="BH270" s="885"/>
      <c r="BI270" s="885"/>
      <c r="BJ270" s="885"/>
      <c r="BK270" s="885"/>
      <c r="BL270" s="885"/>
      <c r="BM270" s="885"/>
      <c r="BN270" s="885"/>
      <c r="BO270" s="885"/>
      <c r="BP270" s="885"/>
      <c r="BQ270" s="885"/>
      <c r="BR270" s="885"/>
      <c r="BS270" s="885"/>
      <c r="BT270" s="885"/>
      <c r="BU270" s="885"/>
      <c r="BV270" s="885"/>
      <c r="BW270" s="885"/>
      <c r="BX270" s="885"/>
      <c r="BY270" s="885"/>
      <c r="BZ270" s="885"/>
      <c r="CA270" s="885"/>
      <c r="CB270" s="885"/>
      <c r="CC270" s="885"/>
      <c r="CD270" s="885"/>
      <c r="CE270" s="885"/>
      <c r="CF270" s="885"/>
      <c r="CG270" s="885"/>
      <c r="CH270" s="885"/>
      <c r="CI270" s="885"/>
      <c r="CJ270" s="885"/>
      <c r="CK270" s="885"/>
      <c r="CL270" s="885"/>
      <c r="CM270" s="885"/>
      <c r="CN270" s="885"/>
      <c r="CO270" s="885"/>
      <c r="CP270" s="885"/>
      <c r="CQ270" s="885"/>
      <c r="CR270" s="885"/>
      <c r="CS270" s="885"/>
      <c r="CT270" s="885"/>
      <c r="CU270" s="885"/>
      <c r="CV270" s="885"/>
      <c r="CW270" s="885"/>
      <c r="CX270" s="885"/>
      <c r="CY270" s="885"/>
      <c r="CZ270" s="885"/>
      <c r="DA270" s="885"/>
      <c r="DB270" s="885"/>
      <c r="DC270" s="885"/>
      <c r="DD270" s="885"/>
      <c r="DE270" s="885"/>
      <c r="DF270" s="885"/>
      <c r="DG270" s="885"/>
      <c r="DH270" s="885"/>
      <c r="DI270" s="885"/>
      <c r="DJ270" s="885"/>
      <c r="DK270" s="885"/>
      <c r="DL270" s="885"/>
      <c r="DM270" s="885"/>
      <c r="DN270" s="885"/>
      <c r="DO270" s="885"/>
      <c r="DP270" s="885"/>
      <c r="DQ270" s="885"/>
      <c r="DR270" s="885"/>
      <c r="DS270" s="885"/>
      <c r="DT270" s="885"/>
      <c r="DU270" s="885"/>
      <c r="DV270" s="885"/>
      <c r="DW270" s="885"/>
      <c r="DX270" s="885"/>
      <c r="DY270" s="885"/>
      <c r="DZ270" s="885"/>
      <c r="EA270" s="885"/>
      <c r="EB270" s="885"/>
      <c r="EC270" s="885"/>
      <c r="ED270" s="885"/>
      <c r="EE270" s="885"/>
      <c r="EF270" s="885"/>
      <c r="EG270" s="885"/>
      <c r="EH270" s="885"/>
      <c r="EI270" s="885"/>
      <c r="EJ270" s="885"/>
      <c r="EK270" s="885"/>
      <c r="EL270" s="885"/>
      <c r="EM270" s="885"/>
      <c r="EN270" s="885"/>
      <c r="EO270" s="885"/>
      <c r="EP270" s="885"/>
      <c r="EQ270" s="885"/>
      <c r="ER270" s="885"/>
      <c r="ES270" s="885"/>
      <c r="ET270" s="885"/>
      <c r="EU270" s="885"/>
      <c r="EV270" s="885"/>
      <c r="EW270" s="885"/>
      <c r="EX270" s="885"/>
      <c r="EY270" s="885"/>
      <c r="EZ270" s="885"/>
      <c r="FA270" s="885"/>
      <c r="FB270" s="885"/>
      <c r="FC270" s="885"/>
      <c r="FD270" s="885"/>
      <c r="FE270" s="885"/>
      <c r="FF270" s="885"/>
      <c r="FG270" s="885"/>
      <c r="FH270" s="885"/>
      <c r="FI270" s="885"/>
      <c r="FJ270" s="885"/>
      <c r="FK270" s="885"/>
      <c r="FL270" s="885"/>
      <c r="FM270" s="885"/>
      <c r="FN270" s="885"/>
      <c r="FO270" s="885"/>
      <c r="FP270" s="885"/>
      <c r="FQ270" s="885"/>
      <c r="FR270" s="885"/>
      <c r="FS270" s="885"/>
      <c r="FT270" s="885"/>
      <c r="FU270" s="885"/>
      <c r="FV270" s="885"/>
      <c r="FW270" s="885"/>
    </row>
    <row r="271" spans="2:179" x14ac:dyDescent="0.25">
      <c r="B271" s="773"/>
      <c r="C271" s="773"/>
      <c r="D271" s="886"/>
      <c r="E271" s="773"/>
      <c r="F271" s="773"/>
      <c r="G271" s="773"/>
      <c r="H271" s="773"/>
      <c r="I271" s="773"/>
      <c r="J271" s="887"/>
      <c r="K271" s="773"/>
      <c r="L271" s="773"/>
      <c r="M271" s="773"/>
      <c r="N271" s="773"/>
      <c r="O271" s="888"/>
      <c r="P271" s="888"/>
      <c r="Q271" s="888"/>
      <c r="R271" s="888"/>
      <c r="S271" s="773"/>
      <c r="T271" s="773"/>
      <c r="U271" s="889"/>
      <c r="V271" s="773"/>
      <c r="W271" s="773"/>
      <c r="X271" s="773"/>
      <c r="Y271" s="885"/>
      <c r="Z271" s="885"/>
      <c r="AA271" s="885"/>
      <c r="AB271" s="885"/>
      <c r="AC271" s="885"/>
      <c r="AD271" s="885"/>
      <c r="AE271" s="885"/>
      <c r="AF271" s="885"/>
      <c r="AG271" s="885"/>
      <c r="AH271" s="885"/>
      <c r="AI271" s="885"/>
      <c r="AJ271" s="885"/>
      <c r="AK271" s="885"/>
      <c r="AL271" s="885"/>
      <c r="AM271" s="885"/>
      <c r="AN271" s="885"/>
      <c r="AO271" s="885"/>
      <c r="AP271" s="885"/>
      <c r="AQ271" s="885"/>
      <c r="AR271" s="885"/>
      <c r="AS271" s="885"/>
      <c r="AT271" s="885"/>
      <c r="AU271" s="885"/>
      <c r="AV271" s="885"/>
      <c r="AW271" s="885"/>
      <c r="AX271" s="885"/>
      <c r="AY271" s="885"/>
      <c r="AZ271" s="885"/>
      <c r="BA271" s="885"/>
      <c r="BB271" s="885"/>
      <c r="BC271" s="885"/>
      <c r="BD271" s="885"/>
      <c r="BE271" s="885"/>
      <c r="BF271" s="885"/>
      <c r="BG271" s="885"/>
      <c r="BH271" s="885"/>
      <c r="BI271" s="885"/>
      <c r="BJ271" s="885"/>
      <c r="BK271" s="885"/>
      <c r="BL271" s="885"/>
      <c r="BM271" s="885"/>
      <c r="BN271" s="885"/>
      <c r="BO271" s="885"/>
      <c r="BP271" s="885"/>
      <c r="BQ271" s="885"/>
      <c r="BR271" s="885"/>
      <c r="BS271" s="885"/>
      <c r="BT271" s="885"/>
      <c r="BU271" s="885"/>
      <c r="BV271" s="885"/>
      <c r="BW271" s="885"/>
      <c r="BX271" s="885"/>
      <c r="BY271" s="885"/>
      <c r="BZ271" s="885"/>
      <c r="CA271" s="885"/>
      <c r="CB271" s="885"/>
      <c r="CC271" s="885"/>
      <c r="CD271" s="885"/>
      <c r="CE271" s="885"/>
      <c r="CF271" s="885"/>
      <c r="CG271" s="885"/>
      <c r="CH271" s="885"/>
      <c r="CI271" s="885"/>
      <c r="CJ271" s="885"/>
      <c r="CK271" s="885"/>
      <c r="CL271" s="885"/>
      <c r="CM271" s="885"/>
      <c r="CN271" s="885"/>
      <c r="CO271" s="885"/>
      <c r="CP271" s="885"/>
      <c r="CQ271" s="885"/>
      <c r="CR271" s="885"/>
      <c r="CS271" s="885"/>
      <c r="CT271" s="885"/>
      <c r="CU271" s="885"/>
      <c r="CV271" s="885"/>
      <c r="CW271" s="885"/>
      <c r="CX271" s="885"/>
      <c r="CY271" s="885"/>
      <c r="CZ271" s="885"/>
      <c r="DA271" s="885"/>
      <c r="DB271" s="885"/>
      <c r="DC271" s="885"/>
      <c r="DD271" s="885"/>
      <c r="DE271" s="885"/>
      <c r="DF271" s="885"/>
      <c r="DG271" s="885"/>
      <c r="DH271" s="885"/>
      <c r="DI271" s="885"/>
      <c r="DJ271" s="885"/>
      <c r="DK271" s="885"/>
      <c r="DL271" s="885"/>
      <c r="DM271" s="885"/>
      <c r="DN271" s="885"/>
      <c r="DO271" s="885"/>
      <c r="DP271" s="885"/>
      <c r="DQ271" s="885"/>
      <c r="DR271" s="885"/>
      <c r="DS271" s="885"/>
      <c r="DT271" s="885"/>
      <c r="DU271" s="885"/>
      <c r="DV271" s="885"/>
      <c r="DW271" s="885"/>
      <c r="DX271" s="885"/>
      <c r="DY271" s="885"/>
      <c r="DZ271" s="885"/>
      <c r="EA271" s="885"/>
      <c r="EB271" s="885"/>
      <c r="EC271" s="885"/>
      <c r="ED271" s="885"/>
      <c r="EE271" s="885"/>
      <c r="EF271" s="885"/>
      <c r="EG271" s="885"/>
      <c r="EH271" s="885"/>
      <c r="EI271" s="885"/>
      <c r="EJ271" s="885"/>
      <c r="EK271" s="885"/>
      <c r="EL271" s="885"/>
      <c r="EM271" s="885"/>
      <c r="EN271" s="885"/>
      <c r="EO271" s="885"/>
      <c r="EP271" s="885"/>
      <c r="EQ271" s="885"/>
      <c r="ER271" s="885"/>
      <c r="ES271" s="885"/>
      <c r="ET271" s="885"/>
      <c r="EU271" s="885"/>
      <c r="EV271" s="885"/>
      <c r="EW271" s="885"/>
      <c r="EX271" s="885"/>
      <c r="EY271" s="885"/>
      <c r="EZ271" s="885"/>
      <c r="FA271" s="885"/>
      <c r="FB271" s="885"/>
      <c r="FC271" s="885"/>
      <c r="FD271" s="885"/>
      <c r="FE271" s="885"/>
      <c r="FF271" s="885"/>
      <c r="FG271" s="885"/>
      <c r="FH271" s="885"/>
      <c r="FI271" s="885"/>
      <c r="FJ271" s="885"/>
      <c r="FK271" s="885"/>
      <c r="FL271" s="885"/>
      <c r="FM271" s="885"/>
      <c r="FN271" s="885"/>
      <c r="FO271" s="885"/>
      <c r="FP271" s="885"/>
      <c r="FQ271" s="885"/>
      <c r="FR271" s="885"/>
      <c r="FS271" s="885"/>
      <c r="FT271" s="885"/>
      <c r="FU271" s="885"/>
      <c r="FV271" s="885"/>
      <c r="FW271" s="885"/>
    </row>
    <row r="272" spans="2:179" x14ac:dyDescent="0.25">
      <c r="B272" s="773"/>
      <c r="C272" s="773"/>
      <c r="D272" s="886"/>
      <c r="E272" s="773"/>
      <c r="F272" s="773"/>
      <c r="G272" s="773"/>
      <c r="H272" s="773"/>
      <c r="I272" s="773"/>
      <c r="J272" s="887"/>
      <c r="K272" s="773"/>
      <c r="L272" s="773"/>
      <c r="M272" s="773"/>
      <c r="N272" s="773"/>
      <c r="O272" s="888"/>
      <c r="P272" s="888"/>
      <c r="Q272" s="888"/>
      <c r="R272" s="888"/>
      <c r="S272" s="773"/>
      <c r="T272" s="773"/>
      <c r="U272" s="889"/>
      <c r="V272" s="773"/>
      <c r="W272" s="773"/>
      <c r="X272" s="773"/>
      <c r="Y272" s="885"/>
      <c r="Z272" s="885"/>
      <c r="AA272" s="885"/>
      <c r="AB272" s="885"/>
      <c r="AC272" s="885"/>
      <c r="AD272" s="885"/>
      <c r="AE272" s="885"/>
      <c r="AF272" s="885"/>
      <c r="AG272" s="885"/>
      <c r="AH272" s="885"/>
      <c r="AI272" s="885"/>
      <c r="AJ272" s="885"/>
      <c r="AK272" s="885"/>
      <c r="AL272" s="885"/>
      <c r="AM272" s="885"/>
      <c r="AN272" s="885"/>
      <c r="AO272" s="885"/>
      <c r="AP272" s="885"/>
      <c r="AQ272" s="885"/>
      <c r="AR272" s="885"/>
      <c r="AS272" s="885"/>
      <c r="AT272" s="885"/>
      <c r="AU272" s="885"/>
      <c r="AV272" s="885"/>
      <c r="AW272" s="885"/>
      <c r="AX272" s="885"/>
      <c r="AY272" s="885"/>
      <c r="AZ272" s="885"/>
      <c r="BA272" s="885"/>
      <c r="BB272" s="885"/>
      <c r="BC272" s="885"/>
      <c r="BD272" s="885"/>
      <c r="BE272" s="885"/>
      <c r="BF272" s="885"/>
      <c r="BG272" s="885"/>
      <c r="BH272" s="885"/>
      <c r="BI272" s="885"/>
      <c r="BJ272" s="885"/>
      <c r="BK272" s="885"/>
      <c r="BL272" s="885"/>
      <c r="BM272" s="885"/>
      <c r="BN272" s="885"/>
      <c r="BO272" s="885"/>
      <c r="BP272" s="885"/>
      <c r="BQ272" s="885"/>
      <c r="BR272" s="885"/>
      <c r="BS272" s="885"/>
      <c r="BT272" s="885"/>
      <c r="BU272" s="885"/>
      <c r="BV272" s="885"/>
      <c r="BW272" s="885"/>
      <c r="BX272" s="885"/>
      <c r="BY272" s="885"/>
      <c r="BZ272" s="885"/>
      <c r="CA272" s="885"/>
      <c r="CB272" s="885"/>
      <c r="CC272" s="885"/>
      <c r="CD272" s="885"/>
      <c r="CE272" s="885"/>
      <c r="CF272" s="885"/>
      <c r="CG272" s="885"/>
      <c r="CH272" s="885"/>
      <c r="CI272" s="885"/>
      <c r="CJ272" s="885"/>
      <c r="CK272" s="885"/>
      <c r="CL272" s="885"/>
      <c r="CM272" s="885"/>
      <c r="CN272" s="885"/>
      <c r="CO272" s="885"/>
      <c r="CP272" s="885"/>
      <c r="CQ272" s="885"/>
      <c r="CR272" s="885"/>
      <c r="CS272" s="885"/>
      <c r="CT272" s="885"/>
      <c r="CU272" s="885"/>
      <c r="CV272" s="885"/>
      <c r="CW272" s="885"/>
      <c r="CX272" s="885"/>
      <c r="CY272" s="885"/>
      <c r="CZ272" s="885"/>
      <c r="DA272" s="885"/>
      <c r="DB272" s="885"/>
      <c r="DC272" s="885"/>
      <c r="DD272" s="885"/>
      <c r="DE272" s="885"/>
      <c r="DF272" s="885"/>
      <c r="DG272" s="885"/>
      <c r="DH272" s="885"/>
      <c r="DI272" s="885"/>
      <c r="DJ272" s="885"/>
      <c r="DK272" s="885"/>
      <c r="DL272" s="885"/>
      <c r="DM272" s="885"/>
      <c r="DN272" s="885"/>
      <c r="DO272" s="885"/>
      <c r="DP272" s="885"/>
      <c r="DQ272" s="885"/>
      <c r="DR272" s="885"/>
      <c r="DS272" s="885"/>
      <c r="DT272" s="885"/>
      <c r="DU272" s="885"/>
      <c r="DV272" s="885"/>
      <c r="DW272" s="885"/>
      <c r="DX272" s="885"/>
      <c r="DY272" s="885"/>
      <c r="DZ272" s="885"/>
      <c r="EA272" s="885"/>
      <c r="EB272" s="885"/>
      <c r="EC272" s="885"/>
      <c r="ED272" s="885"/>
      <c r="EE272" s="885"/>
      <c r="EF272" s="885"/>
      <c r="EG272" s="885"/>
      <c r="EH272" s="885"/>
      <c r="EI272" s="885"/>
      <c r="EJ272" s="885"/>
      <c r="EK272" s="885"/>
      <c r="EL272" s="885"/>
      <c r="EM272" s="885"/>
      <c r="EN272" s="885"/>
      <c r="EO272" s="885"/>
      <c r="EP272" s="885"/>
      <c r="EQ272" s="885"/>
      <c r="ER272" s="885"/>
      <c r="ES272" s="885"/>
      <c r="ET272" s="885"/>
      <c r="EU272" s="885"/>
      <c r="EV272" s="885"/>
      <c r="EW272" s="885"/>
      <c r="EX272" s="885"/>
      <c r="EY272" s="885"/>
      <c r="EZ272" s="885"/>
      <c r="FA272" s="885"/>
      <c r="FB272" s="885"/>
      <c r="FC272" s="885"/>
      <c r="FD272" s="885"/>
      <c r="FE272" s="885"/>
      <c r="FF272" s="885"/>
      <c r="FG272" s="885"/>
      <c r="FH272" s="885"/>
      <c r="FI272" s="885"/>
      <c r="FJ272" s="885"/>
      <c r="FK272" s="885"/>
      <c r="FL272" s="885"/>
      <c r="FM272" s="885"/>
      <c r="FN272" s="885"/>
      <c r="FO272" s="885"/>
      <c r="FP272" s="885"/>
      <c r="FQ272" s="885"/>
      <c r="FR272" s="885"/>
      <c r="FS272" s="885"/>
      <c r="FT272" s="885"/>
      <c r="FU272" s="885"/>
      <c r="FV272" s="885"/>
      <c r="FW272" s="885"/>
    </row>
    <row r="273" spans="2:179" x14ac:dyDescent="0.25">
      <c r="B273" s="773"/>
      <c r="C273" s="773"/>
      <c r="D273" s="886"/>
      <c r="E273" s="773"/>
      <c r="F273" s="773"/>
      <c r="G273" s="773"/>
      <c r="H273" s="773"/>
      <c r="I273" s="773"/>
      <c r="J273" s="887"/>
      <c r="K273" s="773"/>
      <c r="L273" s="773"/>
      <c r="M273" s="773"/>
      <c r="N273" s="773"/>
      <c r="O273" s="888"/>
      <c r="P273" s="888"/>
      <c r="Q273" s="888"/>
      <c r="R273" s="888"/>
      <c r="S273" s="773"/>
      <c r="T273" s="773"/>
      <c r="U273" s="889"/>
      <c r="V273" s="773"/>
      <c r="W273" s="773"/>
      <c r="X273" s="773"/>
      <c r="Y273" s="885"/>
      <c r="Z273" s="885"/>
      <c r="AA273" s="885"/>
      <c r="AB273" s="885"/>
      <c r="AC273" s="885"/>
      <c r="AD273" s="885"/>
      <c r="AE273" s="885"/>
      <c r="AF273" s="885"/>
      <c r="AG273" s="885"/>
      <c r="AH273" s="885"/>
      <c r="AI273" s="885"/>
      <c r="AJ273" s="885"/>
      <c r="AK273" s="885"/>
      <c r="AL273" s="885"/>
      <c r="AM273" s="885"/>
      <c r="AN273" s="885"/>
      <c r="AO273" s="885"/>
      <c r="AP273" s="885"/>
      <c r="AQ273" s="885"/>
      <c r="AR273" s="885"/>
      <c r="AS273" s="885"/>
      <c r="AT273" s="885"/>
      <c r="AU273" s="885"/>
      <c r="AV273" s="885"/>
      <c r="AW273" s="885"/>
      <c r="AX273" s="885"/>
      <c r="AY273" s="885"/>
      <c r="AZ273" s="885"/>
      <c r="BA273" s="885"/>
      <c r="BB273" s="885"/>
      <c r="BC273" s="885"/>
      <c r="BD273" s="885"/>
      <c r="BE273" s="885"/>
      <c r="BF273" s="885"/>
      <c r="BG273" s="885"/>
      <c r="BH273" s="885"/>
      <c r="BI273" s="885"/>
      <c r="BJ273" s="885"/>
      <c r="BK273" s="885"/>
      <c r="BL273" s="885"/>
      <c r="BM273" s="885"/>
      <c r="BN273" s="885"/>
      <c r="BO273" s="885"/>
      <c r="BP273" s="885"/>
      <c r="BQ273" s="885"/>
      <c r="BR273" s="885"/>
      <c r="BS273" s="885"/>
      <c r="BT273" s="885"/>
      <c r="BU273" s="885"/>
      <c r="BV273" s="885"/>
      <c r="BW273" s="885"/>
      <c r="BX273" s="885"/>
      <c r="BY273" s="885"/>
      <c r="BZ273" s="885"/>
      <c r="CA273" s="885"/>
      <c r="CB273" s="885"/>
      <c r="CC273" s="885"/>
      <c r="CD273" s="885"/>
      <c r="CE273" s="885"/>
      <c r="CF273" s="885"/>
      <c r="CG273" s="885"/>
      <c r="CH273" s="885"/>
      <c r="CI273" s="885"/>
      <c r="CJ273" s="885"/>
      <c r="CK273" s="885"/>
      <c r="CL273" s="885"/>
      <c r="CM273" s="885"/>
      <c r="CN273" s="885"/>
      <c r="CO273" s="885"/>
      <c r="CP273" s="885"/>
      <c r="CQ273" s="885"/>
      <c r="CR273" s="885"/>
      <c r="CS273" s="885"/>
      <c r="CT273" s="885"/>
      <c r="CU273" s="885"/>
      <c r="CV273" s="885"/>
      <c r="CW273" s="885"/>
      <c r="CX273" s="885"/>
      <c r="CY273" s="885"/>
      <c r="CZ273" s="885"/>
      <c r="DA273" s="885"/>
      <c r="DB273" s="885"/>
      <c r="DC273" s="885"/>
      <c r="DD273" s="885"/>
      <c r="DE273" s="885"/>
      <c r="DF273" s="885"/>
      <c r="DG273" s="885"/>
      <c r="DH273" s="885"/>
      <c r="DI273" s="885"/>
      <c r="DJ273" s="885"/>
      <c r="DK273" s="885"/>
      <c r="DL273" s="885"/>
      <c r="DM273" s="885"/>
      <c r="DN273" s="885"/>
      <c r="DO273" s="885"/>
      <c r="DP273" s="885"/>
      <c r="DQ273" s="885"/>
      <c r="DR273" s="885"/>
      <c r="DS273" s="885"/>
      <c r="DT273" s="885"/>
      <c r="DU273" s="885"/>
      <c r="DV273" s="885"/>
      <c r="DW273" s="885"/>
      <c r="DX273" s="885"/>
      <c r="DY273" s="885"/>
      <c r="DZ273" s="885"/>
      <c r="EA273" s="885"/>
      <c r="EB273" s="885"/>
      <c r="EC273" s="885"/>
      <c r="ED273" s="885"/>
      <c r="EE273" s="885"/>
      <c r="EF273" s="885"/>
      <c r="EG273" s="885"/>
      <c r="EH273" s="885"/>
      <c r="EI273" s="885"/>
      <c r="EJ273" s="885"/>
      <c r="EK273" s="885"/>
      <c r="EL273" s="885"/>
      <c r="EM273" s="885"/>
      <c r="EN273" s="885"/>
      <c r="EO273" s="885"/>
      <c r="EP273" s="885"/>
      <c r="EQ273" s="885"/>
      <c r="ER273" s="885"/>
      <c r="ES273" s="885"/>
      <c r="ET273" s="885"/>
      <c r="EU273" s="885"/>
      <c r="EV273" s="885"/>
      <c r="EW273" s="885"/>
      <c r="EX273" s="885"/>
      <c r="EY273" s="885"/>
      <c r="EZ273" s="885"/>
      <c r="FA273" s="885"/>
      <c r="FB273" s="885"/>
      <c r="FC273" s="885"/>
      <c r="FD273" s="885"/>
      <c r="FE273" s="885"/>
      <c r="FF273" s="885"/>
      <c r="FG273" s="885"/>
      <c r="FH273" s="885"/>
      <c r="FI273" s="885"/>
      <c r="FJ273" s="885"/>
      <c r="FK273" s="885"/>
      <c r="FL273" s="885"/>
      <c r="FM273" s="885"/>
      <c r="FN273" s="885"/>
      <c r="FO273" s="885"/>
      <c r="FP273" s="885"/>
      <c r="FQ273" s="885"/>
      <c r="FR273" s="885"/>
      <c r="FS273" s="885"/>
      <c r="FT273" s="885"/>
      <c r="FU273" s="885"/>
      <c r="FV273" s="885"/>
      <c r="FW273" s="885"/>
    </row>
    <row r="274" spans="2:179" x14ac:dyDescent="0.25">
      <c r="B274" s="773"/>
      <c r="C274" s="773"/>
      <c r="D274" s="886"/>
      <c r="E274" s="773"/>
      <c r="F274" s="773"/>
      <c r="G274" s="773"/>
      <c r="H274" s="773"/>
      <c r="I274" s="773"/>
      <c r="J274" s="887"/>
      <c r="K274" s="773"/>
      <c r="L274" s="773"/>
      <c r="M274" s="773"/>
      <c r="N274" s="773"/>
      <c r="O274" s="888"/>
      <c r="P274" s="888"/>
      <c r="Q274" s="888"/>
      <c r="R274" s="888"/>
      <c r="S274" s="773"/>
      <c r="T274" s="773"/>
      <c r="U274" s="889"/>
      <c r="V274" s="773"/>
      <c r="W274" s="773"/>
      <c r="X274" s="773"/>
      <c r="Y274" s="885"/>
      <c r="Z274" s="885"/>
      <c r="AA274" s="885"/>
      <c r="AB274" s="885"/>
      <c r="AC274" s="885"/>
      <c r="AD274" s="885"/>
      <c r="AE274" s="885"/>
      <c r="AF274" s="885"/>
      <c r="AG274" s="885"/>
      <c r="AH274" s="885"/>
      <c r="AI274" s="885"/>
      <c r="AJ274" s="885"/>
      <c r="AK274" s="885"/>
      <c r="AL274" s="885"/>
      <c r="AM274" s="885"/>
      <c r="AN274" s="885"/>
      <c r="AO274" s="885"/>
      <c r="AP274" s="885"/>
      <c r="AQ274" s="885"/>
      <c r="AR274" s="885"/>
      <c r="AS274" s="885"/>
      <c r="AT274" s="885"/>
      <c r="AU274" s="885"/>
      <c r="AV274" s="885"/>
      <c r="AW274" s="885"/>
      <c r="AX274" s="885"/>
      <c r="AY274" s="885"/>
      <c r="AZ274" s="885"/>
      <c r="BA274" s="885"/>
      <c r="BB274" s="885"/>
      <c r="BC274" s="885"/>
      <c r="BD274" s="885"/>
      <c r="BE274" s="885"/>
      <c r="BF274" s="885"/>
      <c r="BG274" s="885"/>
      <c r="BH274" s="885"/>
      <c r="BI274" s="885"/>
      <c r="BJ274" s="885"/>
      <c r="BK274" s="885"/>
      <c r="BL274" s="885"/>
      <c r="BM274" s="885"/>
      <c r="BN274" s="885"/>
      <c r="BO274" s="885"/>
      <c r="BP274" s="885"/>
      <c r="BQ274" s="885"/>
      <c r="BR274" s="885"/>
      <c r="BS274" s="885"/>
      <c r="BT274" s="885"/>
      <c r="BU274" s="885"/>
      <c r="BV274" s="885"/>
      <c r="BW274" s="885"/>
      <c r="BX274" s="885"/>
      <c r="BY274" s="885"/>
      <c r="BZ274" s="885"/>
      <c r="CA274" s="885"/>
      <c r="CB274" s="885"/>
      <c r="CC274" s="885"/>
      <c r="CD274" s="885"/>
      <c r="CE274" s="885"/>
      <c r="CF274" s="885"/>
      <c r="CG274" s="885"/>
      <c r="CH274" s="885"/>
      <c r="CI274" s="885"/>
      <c r="CJ274" s="885"/>
      <c r="CK274" s="885"/>
      <c r="CL274" s="885"/>
      <c r="CM274" s="885"/>
      <c r="CN274" s="885"/>
      <c r="CO274" s="885"/>
      <c r="CP274" s="885"/>
      <c r="CQ274" s="885"/>
      <c r="CR274" s="885"/>
      <c r="CS274" s="885"/>
      <c r="CT274" s="885"/>
      <c r="CU274" s="885"/>
      <c r="CV274" s="885"/>
      <c r="CW274" s="885"/>
      <c r="CX274" s="885"/>
      <c r="CY274" s="885"/>
      <c r="CZ274" s="885"/>
      <c r="DA274" s="885"/>
      <c r="DB274" s="885"/>
      <c r="DC274" s="885"/>
      <c r="DD274" s="885"/>
      <c r="DE274" s="885"/>
      <c r="DF274" s="885"/>
      <c r="DG274" s="885"/>
      <c r="DH274" s="885"/>
      <c r="DI274" s="885"/>
      <c r="DJ274" s="885"/>
      <c r="DK274" s="885"/>
      <c r="DL274" s="885"/>
      <c r="DM274" s="885"/>
      <c r="DN274" s="885"/>
      <c r="DO274" s="885"/>
      <c r="DP274" s="885"/>
      <c r="DQ274" s="885"/>
      <c r="DR274" s="885"/>
      <c r="DS274" s="885"/>
      <c r="DT274" s="885"/>
      <c r="DU274" s="885"/>
      <c r="DV274" s="885"/>
      <c r="DW274" s="885"/>
      <c r="DX274" s="885"/>
      <c r="DY274" s="885"/>
      <c r="DZ274" s="885"/>
      <c r="EA274" s="885"/>
      <c r="EB274" s="885"/>
      <c r="EC274" s="885"/>
      <c r="ED274" s="885"/>
      <c r="EE274" s="885"/>
      <c r="EF274" s="885"/>
      <c r="EG274" s="885"/>
      <c r="EH274" s="885"/>
      <c r="EI274" s="885"/>
      <c r="EJ274" s="885"/>
      <c r="EK274" s="885"/>
      <c r="EL274" s="885"/>
      <c r="EM274" s="885"/>
      <c r="EN274" s="885"/>
      <c r="EO274" s="885"/>
      <c r="EP274" s="885"/>
      <c r="EQ274" s="885"/>
      <c r="ER274" s="885"/>
      <c r="ES274" s="885"/>
      <c r="ET274" s="885"/>
      <c r="EU274" s="885"/>
      <c r="EV274" s="885"/>
      <c r="EW274" s="885"/>
      <c r="EX274" s="885"/>
      <c r="EY274" s="885"/>
      <c r="EZ274" s="885"/>
      <c r="FA274" s="885"/>
      <c r="FB274" s="885"/>
      <c r="FC274" s="885"/>
      <c r="FD274" s="885"/>
      <c r="FE274" s="885"/>
      <c r="FF274" s="885"/>
      <c r="FG274" s="885"/>
      <c r="FH274" s="885"/>
      <c r="FI274" s="885"/>
      <c r="FJ274" s="885"/>
      <c r="FK274" s="885"/>
      <c r="FL274" s="885"/>
      <c r="FM274" s="885"/>
      <c r="FN274" s="885"/>
      <c r="FO274" s="885"/>
      <c r="FP274" s="885"/>
      <c r="FQ274" s="885"/>
      <c r="FR274" s="885"/>
      <c r="FS274" s="885"/>
      <c r="FT274" s="885"/>
      <c r="FU274" s="885"/>
      <c r="FV274" s="885"/>
      <c r="FW274" s="885"/>
    </row>
    <row r="275" spans="2:179" x14ac:dyDescent="0.25">
      <c r="B275" s="773"/>
      <c r="C275" s="773"/>
      <c r="D275" s="886"/>
      <c r="E275" s="773"/>
      <c r="F275" s="773"/>
      <c r="G275" s="773"/>
      <c r="H275" s="773"/>
      <c r="I275" s="773"/>
      <c r="J275" s="887"/>
      <c r="K275" s="773"/>
      <c r="L275" s="773"/>
      <c r="M275" s="773"/>
      <c r="N275" s="773"/>
      <c r="O275" s="888"/>
      <c r="P275" s="888"/>
      <c r="Q275" s="888"/>
      <c r="R275" s="888"/>
      <c r="S275" s="773"/>
      <c r="T275" s="773"/>
      <c r="U275" s="889"/>
      <c r="V275" s="773"/>
      <c r="W275" s="773"/>
      <c r="X275" s="773"/>
      <c r="Y275" s="885"/>
      <c r="Z275" s="885"/>
      <c r="AA275" s="885"/>
      <c r="AB275" s="885"/>
      <c r="AC275" s="885"/>
      <c r="AD275" s="885"/>
      <c r="AE275" s="885"/>
      <c r="AF275" s="885"/>
      <c r="AG275" s="885"/>
      <c r="AH275" s="885"/>
      <c r="AI275" s="885"/>
      <c r="AJ275" s="885"/>
      <c r="AK275" s="885"/>
      <c r="AL275" s="885"/>
      <c r="AM275" s="885"/>
      <c r="AN275" s="885"/>
      <c r="AO275" s="885"/>
      <c r="AP275" s="885"/>
      <c r="AQ275" s="885"/>
      <c r="AR275" s="885"/>
      <c r="AS275" s="885"/>
      <c r="AT275" s="885"/>
      <c r="AU275" s="885"/>
      <c r="AV275" s="885"/>
      <c r="AW275" s="885"/>
      <c r="AX275" s="885"/>
      <c r="AY275" s="885"/>
      <c r="AZ275" s="885"/>
      <c r="BA275" s="885"/>
      <c r="BB275" s="885"/>
      <c r="BC275" s="885"/>
      <c r="BD275" s="885"/>
      <c r="BE275" s="885"/>
      <c r="BF275" s="885"/>
      <c r="BG275" s="885"/>
      <c r="BH275" s="885"/>
      <c r="BI275" s="885"/>
      <c r="BJ275" s="885"/>
      <c r="BK275" s="885"/>
      <c r="BL275" s="885"/>
      <c r="BM275" s="885"/>
      <c r="BN275" s="885"/>
      <c r="BO275" s="885"/>
      <c r="BP275" s="885"/>
      <c r="BQ275" s="885"/>
      <c r="BR275" s="885"/>
      <c r="BS275" s="885"/>
      <c r="BT275" s="885"/>
      <c r="BU275" s="885"/>
      <c r="BV275" s="885"/>
      <c r="BW275" s="885"/>
      <c r="BX275" s="885"/>
      <c r="BY275" s="885"/>
      <c r="BZ275" s="885"/>
      <c r="CA275" s="885"/>
      <c r="CB275" s="885"/>
      <c r="CC275" s="885"/>
      <c r="CD275" s="885"/>
      <c r="CE275" s="885"/>
      <c r="CF275" s="885"/>
      <c r="CG275" s="885"/>
      <c r="CH275" s="885"/>
      <c r="CI275" s="885"/>
      <c r="CJ275" s="885"/>
      <c r="CK275" s="885"/>
      <c r="CL275" s="885"/>
      <c r="CM275" s="885"/>
      <c r="CN275" s="885"/>
      <c r="CO275" s="885"/>
      <c r="CP275" s="885"/>
      <c r="CQ275" s="885"/>
      <c r="CR275" s="885"/>
      <c r="CS275" s="885"/>
      <c r="CT275" s="885"/>
      <c r="CU275" s="885"/>
      <c r="CV275" s="885"/>
      <c r="CW275" s="885"/>
      <c r="CX275" s="885"/>
      <c r="CY275" s="885"/>
      <c r="CZ275" s="885"/>
      <c r="DA275" s="885"/>
      <c r="DB275" s="885"/>
      <c r="DC275" s="885"/>
      <c r="DD275" s="885"/>
      <c r="DE275" s="885"/>
      <c r="DF275" s="885"/>
      <c r="DG275" s="885"/>
      <c r="DH275" s="885"/>
      <c r="DI275" s="885"/>
      <c r="DJ275" s="885"/>
      <c r="DK275" s="885"/>
      <c r="DL275" s="885"/>
      <c r="DM275" s="885"/>
      <c r="DN275" s="885"/>
      <c r="DO275" s="885"/>
      <c r="DP275" s="885"/>
      <c r="DQ275" s="885"/>
      <c r="DR275" s="885"/>
      <c r="DS275" s="885"/>
      <c r="DT275" s="885"/>
      <c r="DU275" s="885"/>
      <c r="DV275" s="885"/>
      <c r="DW275" s="885"/>
      <c r="DX275" s="885"/>
      <c r="DY275" s="885"/>
      <c r="DZ275" s="885"/>
      <c r="EA275" s="885"/>
      <c r="EB275" s="885"/>
      <c r="EC275" s="885"/>
      <c r="ED275" s="885"/>
      <c r="EE275" s="885"/>
      <c r="EF275" s="885"/>
      <c r="EG275" s="885"/>
      <c r="EH275" s="885"/>
      <c r="EI275" s="885"/>
      <c r="EJ275" s="885"/>
      <c r="EK275" s="885"/>
      <c r="EL275" s="885"/>
      <c r="EM275" s="885"/>
      <c r="EN275" s="885"/>
      <c r="EO275" s="885"/>
      <c r="EP275" s="885"/>
      <c r="EQ275" s="885"/>
      <c r="ER275" s="885"/>
      <c r="ES275" s="885"/>
      <c r="ET275" s="885"/>
      <c r="EU275" s="885"/>
      <c r="EV275" s="885"/>
      <c r="EW275" s="885"/>
      <c r="EX275" s="885"/>
      <c r="EY275" s="885"/>
      <c r="EZ275" s="885"/>
      <c r="FA275" s="885"/>
      <c r="FB275" s="885"/>
      <c r="FC275" s="885"/>
      <c r="FD275" s="885"/>
      <c r="FE275" s="885"/>
      <c r="FF275" s="885"/>
      <c r="FG275" s="885"/>
      <c r="FH275" s="885"/>
      <c r="FI275" s="885"/>
      <c r="FJ275" s="885"/>
      <c r="FK275" s="885"/>
      <c r="FL275" s="885"/>
      <c r="FM275" s="885"/>
      <c r="FN275" s="885"/>
      <c r="FO275" s="885"/>
      <c r="FP275" s="885"/>
      <c r="FQ275" s="885"/>
      <c r="FR275" s="885"/>
      <c r="FS275" s="885"/>
      <c r="FT275" s="885"/>
      <c r="FU275" s="885"/>
      <c r="FV275" s="885"/>
      <c r="FW275" s="885"/>
    </row>
    <row r="276" spans="2:179" x14ac:dyDescent="0.25">
      <c r="B276" s="773"/>
      <c r="C276" s="773"/>
      <c r="D276" s="886"/>
      <c r="E276" s="773"/>
      <c r="F276" s="773"/>
      <c r="G276" s="773"/>
      <c r="H276" s="773"/>
      <c r="I276" s="773"/>
      <c r="J276" s="887"/>
      <c r="K276" s="773"/>
      <c r="L276" s="773"/>
      <c r="M276" s="773"/>
      <c r="N276" s="773"/>
      <c r="O276" s="888"/>
      <c r="P276" s="888"/>
      <c r="Q276" s="888"/>
      <c r="R276" s="888"/>
      <c r="S276" s="773"/>
      <c r="T276" s="773"/>
      <c r="U276" s="889"/>
      <c r="V276" s="773"/>
      <c r="W276" s="773"/>
      <c r="X276" s="773"/>
      <c r="Y276" s="885"/>
      <c r="Z276" s="885"/>
      <c r="AA276" s="885"/>
      <c r="AB276" s="885"/>
      <c r="AC276" s="885"/>
      <c r="AD276" s="885"/>
      <c r="AE276" s="885"/>
      <c r="AF276" s="885"/>
      <c r="AG276" s="885"/>
      <c r="AH276" s="885"/>
      <c r="AI276" s="885"/>
      <c r="AJ276" s="885"/>
      <c r="AK276" s="885"/>
      <c r="AL276" s="885"/>
      <c r="AM276" s="885"/>
      <c r="AN276" s="885"/>
      <c r="AO276" s="885"/>
      <c r="AP276" s="885"/>
      <c r="AQ276" s="885"/>
      <c r="AR276" s="885"/>
      <c r="AS276" s="885"/>
      <c r="AT276" s="885"/>
      <c r="AU276" s="885"/>
      <c r="AV276" s="885"/>
      <c r="AW276" s="885"/>
      <c r="AX276" s="885"/>
      <c r="AY276" s="885"/>
      <c r="AZ276" s="885"/>
      <c r="BA276" s="885"/>
      <c r="BB276" s="885"/>
      <c r="BC276" s="885"/>
      <c r="BD276" s="885"/>
      <c r="BE276" s="885"/>
      <c r="BF276" s="885"/>
      <c r="BG276" s="885"/>
      <c r="BH276" s="885"/>
      <c r="BI276" s="885"/>
      <c r="BJ276" s="885"/>
      <c r="BK276" s="885"/>
      <c r="BL276" s="885"/>
      <c r="BM276" s="885"/>
      <c r="BN276" s="885"/>
      <c r="BO276" s="885"/>
      <c r="BP276" s="885"/>
      <c r="BQ276" s="885"/>
      <c r="BR276" s="885"/>
      <c r="BS276" s="885"/>
      <c r="BT276" s="885"/>
      <c r="BU276" s="885"/>
      <c r="BV276" s="885"/>
      <c r="BW276" s="885"/>
      <c r="BX276" s="885"/>
      <c r="BY276" s="885"/>
      <c r="BZ276" s="885"/>
      <c r="CA276" s="885"/>
      <c r="CB276" s="885"/>
      <c r="CC276" s="885"/>
      <c r="CD276" s="885"/>
      <c r="CE276" s="885"/>
      <c r="CF276" s="885"/>
      <c r="CG276" s="885"/>
      <c r="CH276" s="885"/>
      <c r="CI276" s="885"/>
      <c r="CJ276" s="885"/>
      <c r="CK276" s="885"/>
      <c r="CL276" s="885"/>
      <c r="CM276" s="885"/>
      <c r="CN276" s="885"/>
      <c r="CO276" s="885"/>
      <c r="CP276" s="885"/>
      <c r="CQ276" s="885"/>
      <c r="CR276" s="885"/>
      <c r="CS276" s="885"/>
      <c r="CT276" s="885"/>
      <c r="CU276" s="885"/>
      <c r="CV276" s="885"/>
      <c r="CW276" s="885"/>
      <c r="CX276" s="885"/>
      <c r="CY276" s="885"/>
      <c r="CZ276" s="885"/>
      <c r="DA276" s="885"/>
      <c r="DB276" s="885"/>
      <c r="DC276" s="885"/>
      <c r="DD276" s="885"/>
      <c r="DE276" s="885"/>
      <c r="DF276" s="885"/>
      <c r="DG276" s="885"/>
      <c r="DH276" s="885"/>
      <c r="DI276" s="885"/>
      <c r="DJ276" s="885"/>
      <c r="DK276" s="885"/>
      <c r="DL276" s="885"/>
      <c r="DM276" s="885"/>
      <c r="DN276" s="885"/>
      <c r="DO276" s="885"/>
      <c r="DP276" s="885"/>
      <c r="DQ276" s="885"/>
      <c r="DR276" s="885"/>
      <c r="DS276" s="885"/>
      <c r="DT276" s="885"/>
      <c r="DU276" s="885"/>
      <c r="DV276" s="885"/>
      <c r="DW276" s="885"/>
      <c r="DX276" s="885"/>
      <c r="DY276" s="885"/>
      <c r="DZ276" s="885"/>
      <c r="EA276" s="885"/>
      <c r="EB276" s="885"/>
      <c r="EC276" s="885"/>
      <c r="ED276" s="885"/>
      <c r="EE276" s="885"/>
      <c r="EF276" s="885"/>
      <c r="EG276" s="885"/>
      <c r="EH276" s="885"/>
      <c r="EI276" s="885"/>
      <c r="EJ276" s="885"/>
      <c r="EK276" s="885"/>
      <c r="EL276" s="885"/>
      <c r="EM276" s="885"/>
      <c r="EN276" s="885"/>
      <c r="EO276" s="885"/>
      <c r="EP276" s="885"/>
      <c r="EQ276" s="885"/>
      <c r="ER276" s="885"/>
      <c r="ES276" s="885"/>
      <c r="ET276" s="885"/>
      <c r="EU276" s="885"/>
      <c r="EV276" s="885"/>
      <c r="EW276" s="885"/>
      <c r="EX276" s="885"/>
      <c r="EY276" s="885"/>
      <c r="EZ276" s="885"/>
      <c r="FA276" s="885"/>
      <c r="FB276" s="885"/>
      <c r="FC276" s="885"/>
      <c r="FD276" s="885"/>
      <c r="FE276" s="885"/>
      <c r="FF276" s="885"/>
      <c r="FG276" s="885"/>
      <c r="FH276" s="885"/>
      <c r="FI276" s="885"/>
      <c r="FJ276" s="885"/>
      <c r="FK276" s="885"/>
      <c r="FL276" s="885"/>
      <c r="FM276" s="885"/>
      <c r="FN276" s="885"/>
      <c r="FO276" s="885"/>
      <c r="FP276" s="885"/>
      <c r="FQ276" s="885"/>
      <c r="FR276" s="885"/>
      <c r="FS276" s="885"/>
      <c r="FT276" s="885"/>
      <c r="FU276" s="885"/>
      <c r="FV276" s="885"/>
      <c r="FW276" s="885"/>
    </row>
    <row r="277" spans="2:179" x14ac:dyDescent="0.25">
      <c r="B277" s="773"/>
      <c r="C277" s="773"/>
      <c r="D277" s="886"/>
      <c r="E277" s="773"/>
      <c r="F277" s="773"/>
      <c r="G277" s="773"/>
      <c r="H277" s="773"/>
      <c r="I277" s="773"/>
      <c r="J277" s="887"/>
      <c r="K277" s="773"/>
      <c r="L277" s="773"/>
      <c r="M277" s="773"/>
      <c r="N277" s="773"/>
      <c r="O277" s="888"/>
      <c r="P277" s="888"/>
      <c r="Q277" s="888"/>
      <c r="R277" s="888"/>
      <c r="S277" s="773"/>
      <c r="T277" s="773"/>
      <c r="U277" s="889"/>
      <c r="V277" s="773"/>
      <c r="W277" s="773"/>
      <c r="X277" s="773"/>
      <c r="Y277" s="885"/>
      <c r="Z277" s="885"/>
      <c r="AA277" s="885"/>
      <c r="AB277" s="885"/>
      <c r="AC277" s="885"/>
      <c r="AD277" s="885"/>
      <c r="AE277" s="885"/>
      <c r="AF277" s="885"/>
      <c r="AG277" s="885"/>
      <c r="AH277" s="885"/>
      <c r="AI277" s="885"/>
      <c r="AJ277" s="885"/>
      <c r="AK277" s="885"/>
      <c r="AL277" s="885"/>
      <c r="AM277" s="885"/>
      <c r="AN277" s="885"/>
      <c r="AO277" s="885"/>
      <c r="AP277" s="885"/>
      <c r="AQ277" s="885"/>
      <c r="AR277" s="885"/>
      <c r="AS277" s="885"/>
      <c r="AT277" s="885"/>
      <c r="AU277" s="885"/>
      <c r="AV277" s="885"/>
      <c r="AW277" s="885"/>
      <c r="AX277" s="885"/>
      <c r="AY277" s="885"/>
      <c r="AZ277" s="885"/>
      <c r="BA277" s="885"/>
      <c r="BB277" s="885"/>
      <c r="BC277" s="885"/>
      <c r="BD277" s="885"/>
      <c r="BE277" s="885"/>
      <c r="BF277" s="885"/>
      <c r="BG277" s="885"/>
      <c r="BH277" s="885"/>
      <c r="BI277" s="885"/>
      <c r="BJ277" s="885"/>
      <c r="BK277" s="885"/>
      <c r="BL277" s="885"/>
      <c r="BM277" s="885"/>
      <c r="BN277" s="885"/>
      <c r="BO277" s="885"/>
      <c r="BP277" s="885"/>
      <c r="BQ277" s="885"/>
      <c r="BR277" s="885"/>
      <c r="BS277" s="885"/>
      <c r="BT277" s="885"/>
      <c r="BU277" s="885"/>
      <c r="BV277" s="885"/>
      <c r="BW277" s="885"/>
      <c r="BX277" s="885"/>
      <c r="BY277" s="885"/>
      <c r="BZ277" s="885"/>
      <c r="CA277" s="885"/>
      <c r="CB277" s="885"/>
      <c r="CC277" s="885"/>
      <c r="CD277" s="885"/>
      <c r="CE277" s="885"/>
      <c r="CF277" s="885"/>
      <c r="CG277" s="885"/>
      <c r="CH277" s="885"/>
      <c r="CI277" s="885"/>
      <c r="CJ277" s="885"/>
      <c r="CK277" s="885"/>
      <c r="CL277" s="885"/>
      <c r="CM277" s="885"/>
      <c r="CN277" s="885"/>
      <c r="CO277" s="885"/>
      <c r="CP277" s="885"/>
      <c r="CQ277" s="885"/>
      <c r="CR277" s="885"/>
      <c r="CS277" s="885"/>
      <c r="CT277" s="885"/>
      <c r="CU277" s="885"/>
      <c r="CV277" s="885"/>
      <c r="CW277" s="885"/>
      <c r="CX277" s="885"/>
      <c r="CY277" s="885"/>
      <c r="CZ277" s="885"/>
      <c r="DA277" s="885"/>
      <c r="DB277" s="885"/>
      <c r="DC277" s="885"/>
      <c r="DD277" s="885"/>
      <c r="DE277" s="885"/>
      <c r="DF277" s="885"/>
      <c r="DG277" s="885"/>
      <c r="DH277" s="885"/>
      <c r="DI277" s="885"/>
      <c r="DJ277" s="885"/>
      <c r="DK277" s="885"/>
      <c r="DL277" s="885"/>
      <c r="DM277" s="885"/>
      <c r="DN277" s="885"/>
      <c r="DO277" s="885"/>
      <c r="DP277" s="885"/>
      <c r="DQ277" s="885"/>
      <c r="DR277" s="885"/>
      <c r="DS277" s="885"/>
      <c r="DT277" s="885"/>
      <c r="DU277" s="885"/>
      <c r="DV277" s="885"/>
      <c r="DW277" s="885"/>
      <c r="DX277" s="885"/>
      <c r="DY277" s="885"/>
      <c r="DZ277" s="885"/>
      <c r="EA277" s="885"/>
      <c r="EB277" s="885"/>
      <c r="EC277" s="885"/>
      <c r="ED277" s="885"/>
      <c r="EE277" s="885"/>
      <c r="EF277" s="885"/>
      <c r="EG277" s="885"/>
      <c r="EH277" s="885"/>
      <c r="EI277" s="885"/>
      <c r="EJ277" s="885"/>
      <c r="EK277" s="885"/>
      <c r="EL277" s="885"/>
      <c r="EM277" s="885"/>
      <c r="EN277" s="885"/>
      <c r="EO277" s="885"/>
      <c r="EP277" s="885"/>
      <c r="EQ277" s="885"/>
      <c r="ER277" s="885"/>
      <c r="ES277" s="885"/>
      <c r="ET277" s="885"/>
      <c r="EU277" s="885"/>
      <c r="EV277" s="885"/>
      <c r="EW277" s="885"/>
      <c r="EX277" s="885"/>
      <c r="EY277" s="885"/>
      <c r="EZ277" s="885"/>
      <c r="FA277" s="885"/>
      <c r="FB277" s="885"/>
      <c r="FC277" s="885"/>
      <c r="FD277" s="885"/>
      <c r="FE277" s="885"/>
      <c r="FF277" s="885"/>
      <c r="FG277" s="885"/>
      <c r="FH277" s="885"/>
      <c r="FI277" s="885"/>
      <c r="FJ277" s="885"/>
      <c r="FK277" s="885"/>
      <c r="FL277" s="885"/>
      <c r="FM277" s="885"/>
      <c r="FN277" s="885"/>
      <c r="FO277" s="885"/>
      <c r="FP277" s="885"/>
      <c r="FQ277" s="885"/>
      <c r="FR277" s="885"/>
      <c r="FS277" s="885"/>
      <c r="FT277" s="885"/>
      <c r="FU277" s="885"/>
      <c r="FV277" s="885"/>
      <c r="FW277" s="885"/>
    </row>
    <row r="278" spans="2:179" x14ac:dyDescent="0.25">
      <c r="B278" s="773"/>
      <c r="C278" s="773"/>
      <c r="D278" s="886"/>
      <c r="E278" s="773"/>
      <c r="F278" s="773"/>
      <c r="G278" s="773"/>
      <c r="H278" s="773"/>
      <c r="I278" s="773"/>
      <c r="J278" s="887"/>
      <c r="K278" s="773"/>
      <c r="L278" s="773"/>
      <c r="M278" s="773"/>
      <c r="N278" s="773"/>
      <c r="O278" s="888"/>
      <c r="P278" s="888"/>
      <c r="Q278" s="888"/>
      <c r="R278" s="888"/>
      <c r="S278" s="773"/>
      <c r="T278" s="773"/>
      <c r="U278" s="889"/>
      <c r="V278" s="773"/>
      <c r="W278" s="773"/>
      <c r="X278" s="773"/>
      <c r="Y278" s="885"/>
      <c r="Z278" s="885"/>
      <c r="AA278" s="885"/>
      <c r="AB278" s="885"/>
      <c r="AC278" s="885"/>
      <c r="AD278" s="885"/>
      <c r="AE278" s="885"/>
      <c r="AF278" s="885"/>
      <c r="AG278" s="885"/>
      <c r="AH278" s="885"/>
      <c r="AI278" s="885"/>
      <c r="AJ278" s="885"/>
      <c r="AK278" s="885"/>
      <c r="AL278" s="885"/>
      <c r="AM278" s="885"/>
      <c r="AN278" s="885"/>
      <c r="AO278" s="885"/>
      <c r="AP278" s="885"/>
      <c r="AQ278" s="885"/>
      <c r="AR278" s="885"/>
      <c r="AS278" s="885"/>
      <c r="AT278" s="885"/>
      <c r="AU278" s="885"/>
      <c r="AV278" s="885"/>
      <c r="AW278" s="885"/>
      <c r="AX278" s="885"/>
      <c r="AY278" s="885"/>
      <c r="AZ278" s="885"/>
      <c r="BA278" s="885"/>
      <c r="BB278" s="885"/>
      <c r="BC278" s="885"/>
      <c r="BD278" s="885"/>
      <c r="BE278" s="885"/>
      <c r="BF278" s="885"/>
      <c r="BG278" s="885"/>
      <c r="BH278" s="885"/>
      <c r="BI278" s="885"/>
      <c r="BJ278" s="885"/>
      <c r="BK278" s="885"/>
      <c r="BL278" s="885"/>
      <c r="BM278" s="885"/>
      <c r="BN278" s="885"/>
      <c r="BO278" s="885"/>
      <c r="BP278" s="885"/>
      <c r="BQ278" s="885"/>
      <c r="BR278" s="885"/>
      <c r="BS278" s="885"/>
      <c r="BT278" s="885"/>
      <c r="BU278" s="885"/>
      <c r="BV278" s="885"/>
      <c r="BW278" s="885"/>
      <c r="BX278" s="885"/>
      <c r="BY278" s="885"/>
      <c r="BZ278" s="885"/>
      <c r="CA278" s="885"/>
      <c r="CB278" s="885"/>
      <c r="CC278" s="885"/>
      <c r="CD278" s="885"/>
      <c r="CE278" s="885"/>
      <c r="CF278" s="885"/>
      <c r="CG278" s="885"/>
      <c r="CH278" s="885"/>
      <c r="CI278" s="885"/>
      <c r="CJ278" s="885"/>
      <c r="CK278" s="885"/>
      <c r="CL278" s="885"/>
      <c r="CM278" s="885"/>
      <c r="CN278" s="885"/>
      <c r="CO278" s="885"/>
      <c r="CP278" s="885"/>
      <c r="CQ278" s="885"/>
      <c r="CR278" s="885"/>
      <c r="CS278" s="885"/>
      <c r="CT278" s="885"/>
      <c r="CU278" s="885"/>
      <c r="CV278" s="885"/>
      <c r="CW278" s="885"/>
      <c r="CX278" s="885"/>
      <c r="CY278" s="885"/>
      <c r="CZ278" s="885"/>
      <c r="DA278" s="885"/>
      <c r="DB278" s="885"/>
      <c r="DC278" s="885"/>
      <c r="DD278" s="885"/>
      <c r="DE278" s="885"/>
      <c r="DF278" s="885"/>
      <c r="DG278" s="885"/>
      <c r="DH278" s="885"/>
      <c r="DI278" s="885"/>
      <c r="DJ278" s="885"/>
      <c r="DK278" s="885"/>
      <c r="DL278" s="885"/>
      <c r="DM278" s="885"/>
      <c r="DN278" s="885"/>
      <c r="DO278" s="885"/>
      <c r="DP278" s="885"/>
      <c r="DQ278" s="885"/>
      <c r="DR278" s="885"/>
      <c r="DS278" s="885"/>
      <c r="DT278" s="885"/>
      <c r="DU278" s="885"/>
      <c r="DV278" s="885"/>
      <c r="DW278" s="885"/>
      <c r="DX278" s="885"/>
      <c r="DY278" s="885"/>
      <c r="DZ278" s="885"/>
      <c r="EA278" s="885"/>
      <c r="EB278" s="885"/>
      <c r="EC278" s="885"/>
      <c r="ED278" s="885"/>
      <c r="EE278" s="885"/>
      <c r="EF278" s="885"/>
      <c r="EG278" s="885"/>
      <c r="EH278" s="885"/>
      <c r="EI278" s="885"/>
      <c r="EJ278" s="885"/>
      <c r="EK278" s="885"/>
      <c r="EL278" s="885"/>
      <c r="EM278" s="885"/>
      <c r="EN278" s="885"/>
      <c r="EO278" s="885"/>
      <c r="EP278" s="885"/>
      <c r="EQ278" s="885"/>
      <c r="ER278" s="885"/>
      <c r="ES278" s="885"/>
      <c r="ET278" s="885"/>
      <c r="EU278" s="885"/>
      <c r="EV278" s="885"/>
      <c r="EW278" s="885"/>
      <c r="EX278" s="885"/>
      <c r="EY278" s="885"/>
      <c r="EZ278" s="885"/>
      <c r="FA278" s="885"/>
      <c r="FB278" s="885"/>
      <c r="FC278" s="885"/>
      <c r="FD278" s="885"/>
      <c r="FE278" s="885"/>
      <c r="FF278" s="885"/>
      <c r="FG278" s="885"/>
      <c r="FH278" s="885"/>
      <c r="FI278" s="885"/>
      <c r="FJ278" s="885"/>
      <c r="FK278" s="885"/>
      <c r="FL278" s="885"/>
      <c r="FM278" s="885"/>
      <c r="FN278" s="885"/>
      <c r="FO278" s="885"/>
      <c r="FP278" s="885"/>
      <c r="FQ278" s="885"/>
      <c r="FR278" s="885"/>
      <c r="FS278" s="885"/>
      <c r="FT278" s="885"/>
      <c r="FU278" s="885"/>
      <c r="FV278" s="885"/>
      <c r="FW278" s="885"/>
    </row>
    <row r="279" spans="2:179" x14ac:dyDescent="0.25">
      <c r="B279" s="773"/>
      <c r="C279" s="773"/>
      <c r="D279" s="886"/>
      <c r="E279" s="773"/>
      <c r="F279" s="773"/>
      <c r="G279" s="773"/>
      <c r="H279" s="773"/>
      <c r="I279" s="773"/>
      <c r="J279" s="887"/>
      <c r="K279" s="773"/>
      <c r="L279" s="773"/>
      <c r="M279" s="773"/>
      <c r="N279" s="773"/>
      <c r="O279" s="888"/>
      <c r="P279" s="888"/>
      <c r="Q279" s="888"/>
      <c r="R279" s="888"/>
      <c r="S279" s="773"/>
      <c r="T279" s="773"/>
      <c r="U279" s="889"/>
      <c r="V279" s="773"/>
      <c r="W279" s="773"/>
      <c r="X279" s="773"/>
      <c r="Y279" s="885"/>
      <c r="Z279" s="885"/>
      <c r="AA279" s="885"/>
      <c r="AB279" s="885"/>
      <c r="AC279" s="885"/>
      <c r="AD279" s="885"/>
      <c r="AE279" s="885"/>
      <c r="AF279" s="885"/>
      <c r="AG279" s="885"/>
      <c r="AH279" s="885"/>
      <c r="AI279" s="885"/>
      <c r="AJ279" s="885"/>
      <c r="AK279" s="885"/>
      <c r="AL279" s="885"/>
      <c r="AM279" s="885"/>
      <c r="AN279" s="885"/>
      <c r="AO279" s="885"/>
      <c r="AP279" s="885"/>
      <c r="AQ279" s="885"/>
      <c r="AR279" s="885"/>
      <c r="AS279" s="885"/>
      <c r="AT279" s="885"/>
      <c r="AU279" s="885"/>
      <c r="AV279" s="885"/>
      <c r="AW279" s="885"/>
      <c r="AX279" s="885"/>
      <c r="AY279" s="885"/>
      <c r="AZ279" s="885"/>
      <c r="BA279" s="885"/>
      <c r="BB279" s="885"/>
      <c r="BC279" s="885"/>
      <c r="BD279" s="885"/>
      <c r="BE279" s="885"/>
      <c r="BF279" s="885"/>
      <c r="BG279" s="885"/>
      <c r="BH279" s="885"/>
      <c r="BI279" s="885"/>
      <c r="BJ279" s="885"/>
      <c r="BK279" s="885"/>
      <c r="BL279" s="885"/>
      <c r="BM279" s="885"/>
      <c r="BN279" s="885"/>
      <c r="BO279" s="885"/>
      <c r="BP279" s="885"/>
      <c r="BQ279" s="885"/>
      <c r="BR279" s="885"/>
      <c r="BS279" s="885"/>
      <c r="BT279" s="885"/>
      <c r="BU279" s="885"/>
      <c r="BV279" s="885"/>
      <c r="BW279" s="885"/>
      <c r="BX279" s="885"/>
      <c r="BY279" s="885"/>
      <c r="BZ279" s="885"/>
      <c r="CA279" s="885"/>
      <c r="CB279" s="885"/>
      <c r="CC279" s="885"/>
      <c r="CD279" s="885"/>
      <c r="CE279" s="885"/>
      <c r="CF279" s="885"/>
      <c r="CG279" s="885"/>
      <c r="CH279" s="885"/>
      <c r="CI279" s="885"/>
      <c r="CJ279" s="885"/>
      <c r="CK279" s="885"/>
      <c r="CL279" s="885"/>
      <c r="CM279" s="885"/>
      <c r="CN279" s="885"/>
      <c r="CO279" s="885"/>
      <c r="CP279" s="885"/>
      <c r="CQ279" s="885"/>
      <c r="CR279" s="885"/>
      <c r="CS279" s="885"/>
      <c r="CT279" s="885"/>
      <c r="CU279" s="885"/>
      <c r="CV279" s="885"/>
      <c r="CW279" s="885"/>
      <c r="CX279" s="885"/>
      <c r="CY279" s="885"/>
      <c r="CZ279" s="885"/>
      <c r="DA279" s="885"/>
      <c r="DB279" s="885"/>
      <c r="DC279" s="885"/>
      <c r="DD279" s="885"/>
      <c r="DE279" s="885"/>
      <c r="DF279" s="885"/>
      <c r="DG279" s="885"/>
      <c r="DH279" s="885"/>
      <c r="DI279" s="885"/>
      <c r="DJ279" s="885"/>
      <c r="DK279" s="885"/>
      <c r="DL279" s="885"/>
      <c r="DM279" s="885"/>
      <c r="DN279" s="885"/>
      <c r="DO279" s="885"/>
      <c r="DP279" s="885"/>
      <c r="DQ279" s="885"/>
      <c r="DR279" s="885"/>
      <c r="DS279" s="885"/>
      <c r="DT279" s="885"/>
      <c r="DU279" s="885"/>
      <c r="DV279" s="885"/>
      <c r="DW279" s="885"/>
      <c r="DX279" s="885"/>
      <c r="DY279" s="885"/>
      <c r="DZ279" s="885"/>
      <c r="EA279" s="885"/>
      <c r="EB279" s="885"/>
      <c r="EC279" s="885"/>
      <c r="ED279" s="885"/>
      <c r="EE279" s="885"/>
      <c r="EF279" s="885"/>
      <c r="EG279" s="885"/>
      <c r="EH279" s="885"/>
      <c r="EI279" s="885"/>
      <c r="EJ279" s="885"/>
      <c r="EK279" s="885"/>
      <c r="EL279" s="885"/>
      <c r="EM279" s="885"/>
      <c r="EN279" s="885"/>
      <c r="EO279" s="885"/>
      <c r="EP279" s="885"/>
      <c r="EQ279" s="885"/>
      <c r="ER279" s="885"/>
      <c r="ES279" s="885"/>
      <c r="ET279" s="885"/>
      <c r="EU279" s="885"/>
      <c r="EV279" s="885"/>
      <c r="EW279" s="885"/>
      <c r="EX279" s="885"/>
      <c r="EY279" s="885"/>
      <c r="EZ279" s="885"/>
      <c r="FA279" s="885"/>
      <c r="FB279" s="885"/>
      <c r="FC279" s="885"/>
      <c r="FD279" s="885"/>
      <c r="FE279" s="885"/>
      <c r="FF279" s="885"/>
      <c r="FG279" s="885"/>
      <c r="FH279" s="885"/>
      <c r="FI279" s="885"/>
      <c r="FJ279" s="885"/>
      <c r="FK279" s="885"/>
      <c r="FL279" s="885"/>
      <c r="FM279" s="885"/>
      <c r="FN279" s="885"/>
      <c r="FO279" s="885"/>
      <c r="FP279" s="885"/>
      <c r="FQ279" s="885"/>
      <c r="FR279" s="885"/>
      <c r="FS279" s="885"/>
      <c r="FT279" s="885"/>
      <c r="FU279" s="885"/>
      <c r="FV279" s="885"/>
      <c r="FW279" s="885"/>
    </row>
    <row r="280" spans="2:179" x14ac:dyDescent="0.25">
      <c r="B280" s="773"/>
      <c r="C280" s="773"/>
      <c r="D280" s="886"/>
      <c r="E280" s="773"/>
      <c r="F280" s="773"/>
      <c r="G280" s="773"/>
      <c r="H280" s="773"/>
      <c r="I280" s="773"/>
      <c r="J280" s="887"/>
      <c r="K280" s="773"/>
      <c r="L280" s="773"/>
      <c r="M280" s="773"/>
      <c r="N280" s="773"/>
      <c r="O280" s="888"/>
      <c r="P280" s="888"/>
      <c r="Q280" s="888"/>
      <c r="R280" s="888"/>
      <c r="S280" s="773"/>
      <c r="T280" s="773"/>
      <c r="U280" s="889"/>
      <c r="V280" s="773"/>
      <c r="W280" s="773"/>
      <c r="X280" s="773"/>
      <c r="Y280" s="885"/>
      <c r="Z280" s="885"/>
      <c r="AA280" s="885"/>
      <c r="AB280" s="885"/>
      <c r="AC280" s="885"/>
      <c r="AD280" s="885"/>
      <c r="AE280" s="885"/>
      <c r="AF280" s="885"/>
      <c r="AG280" s="885"/>
      <c r="AH280" s="885"/>
      <c r="AI280" s="885"/>
      <c r="AJ280" s="885"/>
      <c r="AK280" s="885"/>
      <c r="AL280" s="885"/>
      <c r="AM280" s="885"/>
      <c r="AN280" s="885"/>
      <c r="AO280" s="885"/>
      <c r="AP280" s="885"/>
      <c r="AQ280" s="885"/>
      <c r="AR280" s="885"/>
      <c r="AS280" s="885"/>
      <c r="AT280" s="885"/>
      <c r="AU280" s="885"/>
      <c r="AV280" s="885"/>
      <c r="AW280" s="885"/>
      <c r="AX280" s="885"/>
      <c r="AY280" s="885"/>
      <c r="AZ280" s="885"/>
      <c r="BA280" s="885"/>
      <c r="BB280" s="885"/>
      <c r="BC280" s="885"/>
      <c r="BD280" s="885"/>
      <c r="BE280" s="885"/>
      <c r="BF280" s="885"/>
      <c r="BG280" s="885"/>
      <c r="BH280" s="885"/>
      <c r="BI280" s="885"/>
      <c r="BJ280" s="885"/>
      <c r="BK280" s="885"/>
      <c r="BL280" s="885"/>
      <c r="BM280" s="885"/>
      <c r="BN280" s="885"/>
      <c r="BO280" s="885"/>
      <c r="BP280" s="885"/>
      <c r="BQ280" s="885"/>
      <c r="BR280" s="885"/>
      <c r="BS280" s="885"/>
      <c r="BT280" s="885"/>
      <c r="BU280" s="885"/>
      <c r="BV280" s="885"/>
      <c r="BW280" s="885"/>
      <c r="BX280" s="885"/>
      <c r="BY280" s="885"/>
      <c r="BZ280" s="885"/>
      <c r="CA280" s="885"/>
      <c r="CB280" s="885"/>
      <c r="CC280" s="885"/>
      <c r="CD280" s="885"/>
      <c r="CE280" s="885"/>
      <c r="CF280" s="885"/>
      <c r="CG280" s="885"/>
      <c r="CH280" s="885"/>
      <c r="CI280" s="885"/>
      <c r="CJ280" s="885"/>
      <c r="CK280" s="885"/>
      <c r="CL280" s="885"/>
      <c r="CM280" s="885"/>
      <c r="CN280" s="885"/>
      <c r="CO280" s="885"/>
      <c r="CP280" s="885"/>
      <c r="CQ280" s="885"/>
      <c r="CR280" s="885"/>
      <c r="CS280" s="885"/>
      <c r="CT280" s="885"/>
      <c r="CU280" s="885"/>
      <c r="CV280" s="885"/>
      <c r="CW280" s="885"/>
      <c r="CX280" s="885"/>
      <c r="CY280" s="885"/>
      <c r="CZ280" s="885"/>
      <c r="DA280" s="885"/>
      <c r="DB280" s="885"/>
      <c r="DC280" s="885"/>
      <c r="DD280" s="885"/>
      <c r="DE280" s="885"/>
      <c r="DF280" s="885"/>
      <c r="DG280" s="885"/>
      <c r="DH280" s="885"/>
      <c r="DI280" s="885"/>
      <c r="DJ280" s="885"/>
      <c r="DK280" s="885"/>
      <c r="DL280" s="885"/>
      <c r="DM280" s="885"/>
      <c r="DN280" s="885"/>
      <c r="DO280" s="885"/>
      <c r="DP280" s="885"/>
      <c r="DQ280" s="885"/>
      <c r="DR280" s="885"/>
      <c r="DS280" s="885"/>
      <c r="DT280" s="885"/>
      <c r="DU280" s="885"/>
      <c r="DV280" s="885"/>
      <c r="DW280" s="885"/>
      <c r="DX280" s="885"/>
      <c r="DY280" s="885"/>
      <c r="DZ280" s="885"/>
      <c r="EA280" s="885"/>
      <c r="EB280" s="885"/>
      <c r="EC280" s="885"/>
      <c r="ED280" s="885"/>
      <c r="EE280" s="885"/>
      <c r="EF280" s="885"/>
      <c r="EG280" s="885"/>
      <c r="EH280" s="885"/>
      <c r="EI280" s="885"/>
      <c r="EJ280" s="885"/>
      <c r="EK280" s="885"/>
      <c r="EL280" s="885"/>
      <c r="EM280" s="885"/>
      <c r="EN280" s="885"/>
      <c r="EO280" s="885"/>
      <c r="EP280" s="885"/>
      <c r="EQ280" s="885"/>
      <c r="ER280" s="885"/>
      <c r="ES280" s="885"/>
      <c r="ET280" s="885"/>
      <c r="EU280" s="885"/>
      <c r="EV280" s="885"/>
      <c r="EW280" s="885"/>
      <c r="EX280" s="885"/>
      <c r="EY280" s="885"/>
      <c r="EZ280" s="885"/>
      <c r="FA280" s="885"/>
      <c r="FB280" s="885"/>
      <c r="FC280" s="885"/>
      <c r="FD280" s="885"/>
      <c r="FE280" s="885"/>
      <c r="FF280" s="885"/>
      <c r="FG280" s="885"/>
      <c r="FH280" s="885"/>
      <c r="FI280" s="885"/>
      <c r="FJ280" s="885"/>
      <c r="FK280" s="885"/>
      <c r="FL280" s="885"/>
      <c r="FM280" s="885"/>
      <c r="FN280" s="885"/>
      <c r="FO280" s="885"/>
      <c r="FP280" s="885"/>
      <c r="FQ280" s="885"/>
      <c r="FR280" s="885"/>
      <c r="FS280" s="885"/>
      <c r="FT280" s="885"/>
      <c r="FU280" s="885"/>
      <c r="FV280" s="885"/>
      <c r="FW280" s="885"/>
    </row>
    <row r="281" spans="2:179" x14ac:dyDescent="0.25">
      <c r="B281" s="773"/>
      <c r="C281" s="773"/>
      <c r="D281" s="886"/>
      <c r="E281" s="773"/>
      <c r="F281" s="773"/>
      <c r="G281" s="773"/>
      <c r="H281" s="773"/>
      <c r="I281" s="773"/>
      <c r="J281" s="887"/>
      <c r="K281" s="773"/>
      <c r="L281" s="773"/>
      <c r="M281" s="773"/>
      <c r="N281" s="773"/>
      <c r="O281" s="888"/>
      <c r="P281" s="888"/>
      <c r="Q281" s="888"/>
      <c r="R281" s="888"/>
      <c r="S281" s="773"/>
      <c r="T281" s="773"/>
      <c r="U281" s="889"/>
      <c r="V281" s="773"/>
      <c r="W281" s="773"/>
      <c r="X281" s="773"/>
      <c r="Y281" s="885"/>
      <c r="Z281" s="885"/>
      <c r="AA281" s="885"/>
      <c r="AB281" s="885"/>
      <c r="AC281" s="885"/>
      <c r="AD281" s="885"/>
      <c r="AE281" s="885"/>
      <c r="AF281" s="885"/>
      <c r="AG281" s="885"/>
      <c r="AH281" s="885"/>
      <c r="AI281" s="885"/>
      <c r="AJ281" s="885"/>
      <c r="AK281" s="885"/>
      <c r="AL281" s="885"/>
      <c r="AM281" s="885"/>
      <c r="AN281" s="885"/>
      <c r="AO281" s="885"/>
      <c r="AP281" s="885"/>
      <c r="AQ281" s="885"/>
      <c r="AR281" s="885"/>
      <c r="AS281" s="885"/>
      <c r="AT281" s="885"/>
      <c r="AU281" s="885"/>
      <c r="AV281" s="885"/>
      <c r="AW281" s="885"/>
      <c r="AX281" s="885"/>
      <c r="AY281" s="885"/>
      <c r="AZ281" s="885"/>
      <c r="BA281" s="885"/>
      <c r="BB281" s="885"/>
      <c r="BC281" s="885"/>
      <c r="BD281" s="885"/>
      <c r="BE281" s="885"/>
      <c r="BF281" s="885"/>
      <c r="BG281" s="885"/>
      <c r="BH281" s="885"/>
      <c r="BI281" s="885"/>
      <c r="BJ281" s="885"/>
      <c r="BK281" s="885"/>
      <c r="BL281" s="885"/>
      <c r="BM281" s="885"/>
      <c r="BN281" s="885"/>
      <c r="BO281" s="885"/>
      <c r="BP281" s="885"/>
      <c r="BQ281" s="885"/>
      <c r="BR281" s="885"/>
      <c r="BS281" s="885"/>
      <c r="BT281" s="885"/>
      <c r="BU281" s="885"/>
      <c r="BV281" s="885"/>
      <c r="BW281" s="885"/>
      <c r="BX281" s="885"/>
      <c r="BY281" s="885"/>
      <c r="BZ281" s="885"/>
      <c r="CA281" s="885"/>
      <c r="CB281" s="885"/>
      <c r="CC281" s="885"/>
      <c r="CD281" s="885"/>
      <c r="CE281" s="885"/>
      <c r="CF281" s="885"/>
      <c r="CG281" s="885"/>
      <c r="CH281" s="885"/>
      <c r="CI281" s="885"/>
      <c r="CJ281" s="885"/>
      <c r="CK281" s="885"/>
      <c r="CL281" s="885"/>
      <c r="CM281" s="885"/>
      <c r="CN281" s="885"/>
      <c r="CO281" s="885"/>
      <c r="CP281" s="885"/>
      <c r="CQ281" s="885"/>
      <c r="CR281" s="885"/>
      <c r="CS281" s="885"/>
      <c r="CT281" s="885"/>
      <c r="CU281" s="885"/>
      <c r="CV281" s="885"/>
      <c r="CW281" s="885"/>
      <c r="CX281" s="885"/>
      <c r="CY281" s="885"/>
      <c r="CZ281" s="885"/>
      <c r="DA281" s="885"/>
      <c r="DB281" s="885"/>
      <c r="DC281" s="885"/>
      <c r="DD281" s="885"/>
      <c r="DE281" s="885"/>
      <c r="DF281" s="885"/>
      <c r="DG281" s="885"/>
      <c r="DH281" s="885"/>
      <c r="DI281" s="885"/>
      <c r="DJ281" s="885"/>
      <c r="DK281" s="885"/>
      <c r="DL281" s="885"/>
      <c r="DM281" s="885"/>
      <c r="DN281" s="885"/>
      <c r="DO281" s="885"/>
      <c r="DP281" s="885"/>
      <c r="DQ281" s="885"/>
      <c r="DR281" s="885"/>
      <c r="DS281" s="885"/>
      <c r="DT281" s="885"/>
      <c r="DU281" s="885"/>
      <c r="DV281" s="885"/>
      <c r="DW281" s="885"/>
      <c r="DX281" s="885"/>
      <c r="DY281" s="885"/>
      <c r="DZ281" s="885"/>
      <c r="EA281" s="885"/>
      <c r="EB281" s="885"/>
      <c r="EC281" s="885"/>
      <c r="ED281" s="885"/>
      <c r="EE281" s="885"/>
      <c r="EF281" s="885"/>
      <c r="EG281" s="885"/>
      <c r="EH281" s="885"/>
      <c r="EI281" s="885"/>
      <c r="EJ281" s="885"/>
      <c r="EK281" s="885"/>
      <c r="EL281" s="885"/>
      <c r="EM281" s="885"/>
      <c r="EN281" s="885"/>
      <c r="EO281" s="885"/>
      <c r="EP281" s="885"/>
      <c r="EQ281" s="885"/>
      <c r="ER281" s="885"/>
      <c r="ES281" s="885"/>
      <c r="ET281" s="885"/>
      <c r="EU281" s="885"/>
      <c r="EV281" s="885"/>
      <c r="EW281" s="885"/>
      <c r="EX281" s="885"/>
      <c r="EY281" s="885"/>
      <c r="EZ281" s="885"/>
      <c r="FA281" s="885"/>
      <c r="FB281" s="885"/>
      <c r="FC281" s="885"/>
      <c r="FD281" s="885"/>
      <c r="FE281" s="885"/>
      <c r="FF281" s="885"/>
      <c r="FG281" s="885"/>
      <c r="FH281" s="885"/>
      <c r="FI281" s="885"/>
      <c r="FJ281" s="885"/>
      <c r="FK281" s="885"/>
      <c r="FL281" s="885"/>
      <c r="FM281" s="885"/>
      <c r="FN281" s="885"/>
      <c r="FO281" s="885"/>
      <c r="FP281" s="885"/>
      <c r="FQ281" s="885"/>
      <c r="FR281" s="885"/>
      <c r="FS281" s="885"/>
      <c r="FT281" s="885"/>
      <c r="FU281" s="885"/>
      <c r="FV281" s="885"/>
      <c r="FW281" s="885"/>
    </row>
    <row r="282" spans="2:179" x14ac:dyDescent="0.25">
      <c r="B282" s="773"/>
      <c r="C282" s="773"/>
      <c r="D282" s="886"/>
      <c r="E282" s="773"/>
      <c r="F282" s="773"/>
      <c r="G282" s="773"/>
      <c r="H282" s="773"/>
      <c r="I282" s="773"/>
      <c r="J282" s="887"/>
      <c r="K282" s="773"/>
      <c r="L282" s="773"/>
      <c r="M282" s="773"/>
      <c r="N282" s="773"/>
      <c r="O282" s="888"/>
      <c r="P282" s="888"/>
      <c r="Q282" s="888"/>
      <c r="R282" s="888"/>
      <c r="S282" s="773"/>
      <c r="T282" s="773"/>
      <c r="U282" s="889"/>
      <c r="V282" s="773"/>
      <c r="W282" s="773"/>
      <c r="X282" s="773"/>
      <c r="Y282" s="885"/>
      <c r="Z282" s="885"/>
      <c r="AA282" s="885"/>
      <c r="AB282" s="885"/>
      <c r="AC282" s="885"/>
      <c r="AD282" s="885"/>
      <c r="AE282" s="885"/>
      <c r="AF282" s="885"/>
      <c r="AG282" s="885"/>
      <c r="AH282" s="885"/>
      <c r="AI282" s="885"/>
      <c r="AJ282" s="885"/>
      <c r="AK282" s="885"/>
      <c r="AL282" s="885"/>
      <c r="AM282" s="885"/>
      <c r="AN282" s="885"/>
      <c r="AO282" s="885"/>
      <c r="AP282" s="885"/>
      <c r="AQ282" s="885"/>
      <c r="AR282" s="885"/>
      <c r="AS282" s="885"/>
      <c r="AT282" s="885"/>
      <c r="AU282" s="885"/>
      <c r="AV282" s="885"/>
      <c r="AW282" s="885"/>
      <c r="AX282" s="885"/>
      <c r="AY282" s="885"/>
      <c r="AZ282" s="885"/>
      <c r="BA282" s="885"/>
      <c r="BB282" s="885"/>
      <c r="BC282" s="885"/>
      <c r="BD282" s="885"/>
      <c r="BE282" s="885"/>
      <c r="BF282" s="885"/>
      <c r="BG282" s="885"/>
      <c r="BH282" s="885"/>
      <c r="BI282" s="885"/>
      <c r="BJ282" s="885"/>
      <c r="BK282" s="885"/>
      <c r="BL282" s="885"/>
      <c r="BM282" s="885"/>
      <c r="BN282" s="885"/>
      <c r="BO282" s="885"/>
      <c r="BP282" s="885"/>
      <c r="BQ282" s="885"/>
      <c r="BR282" s="885"/>
      <c r="BS282" s="885"/>
      <c r="BT282" s="885"/>
      <c r="BU282" s="885"/>
      <c r="BV282" s="885"/>
      <c r="BW282" s="885"/>
      <c r="BX282" s="885"/>
      <c r="BY282" s="885"/>
      <c r="BZ282" s="885"/>
      <c r="CA282" s="885"/>
      <c r="CB282" s="885"/>
      <c r="CC282" s="885"/>
      <c r="CD282" s="885"/>
      <c r="CE282" s="885"/>
      <c r="CF282" s="885"/>
      <c r="CG282" s="885"/>
      <c r="CH282" s="885"/>
      <c r="CI282" s="885"/>
      <c r="CJ282" s="885"/>
      <c r="CK282" s="885"/>
      <c r="CL282" s="885"/>
      <c r="CM282" s="885"/>
      <c r="CN282" s="885"/>
      <c r="CO282" s="885"/>
      <c r="CP282" s="885"/>
      <c r="CQ282" s="885"/>
      <c r="CR282" s="885"/>
      <c r="CS282" s="885"/>
      <c r="CT282" s="885"/>
      <c r="CU282" s="885"/>
      <c r="CV282" s="885"/>
      <c r="CW282" s="885"/>
      <c r="CX282" s="885"/>
      <c r="CY282" s="885"/>
      <c r="CZ282" s="885"/>
      <c r="DA282" s="885"/>
      <c r="DB282" s="885"/>
      <c r="DC282" s="885"/>
      <c r="DD282" s="885"/>
      <c r="DE282" s="885"/>
      <c r="DF282" s="885"/>
      <c r="DG282" s="885"/>
      <c r="DH282" s="885"/>
      <c r="DI282" s="885"/>
      <c r="DJ282" s="885"/>
      <c r="DK282" s="885"/>
      <c r="DL282" s="885"/>
      <c r="DM282" s="885"/>
      <c r="DN282" s="885"/>
      <c r="DO282" s="885"/>
      <c r="DP282" s="885"/>
      <c r="DQ282" s="885"/>
      <c r="DR282" s="885"/>
      <c r="DS282" s="885"/>
      <c r="DT282" s="885"/>
      <c r="DU282" s="885"/>
      <c r="DV282" s="885"/>
      <c r="DW282" s="885"/>
      <c r="DX282" s="885"/>
      <c r="DY282" s="885"/>
      <c r="DZ282" s="885"/>
      <c r="EA282" s="885"/>
      <c r="EB282" s="885"/>
      <c r="EC282" s="885"/>
      <c r="ED282" s="885"/>
      <c r="EE282" s="885"/>
      <c r="EF282" s="885"/>
      <c r="EG282" s="885"/>
      <c r="EH282" s="885"/>
      <c r="EI282" s="885"/>
      <c r="EJ282" s="885"/>
      <c r="EK282" s="885"/>
      <c r="EL282" s="885"/>
      <c r="EM282" s="885"/>
      <c r="EN282" s="885"/>
      <c r="EO282" s="885"/>
      <c r="EP282" s="885"/>
      <c r="EQ282" s="885"/>
      <c r="ER282" s="885"/>
      <c r="ES282" s="885"/>
      <c r="ET282" s="885"/>
      <c r="EU282" s="885"/>
      <c r="EV282" s="885"/>
      <c r="EW282" s="885"/>
      <c r="EX282" s="885"/>
      <c r="EY282" s="885"/>
      <c r="EZ282" s="885"/>
      <c r="FA282" s="885"/>
      <c r="FB282" s="885"/>
      <c r="FC282" s="885"/>
      <c r="FD282" s="885"/>
      <c r="FE282" s="885"/>
      <c r="FF282" s="885"/>
      <c r="FG282" s="885"/>
      <c r="FH282" s="885"/>
      <c r="FI282" s="885"/>
      <c r="FJ282" s="885"/>
      <c r="FK282" s="885"/>
      <c r="FL282" s="885"/>
      <c r="FM282" s="885"/>
      <c r="FN282" s="885"/>
      <c r="FO282" s="885"/>
      <c r="FP282" s="885"/>
      <c r="FQ282" s="885"/>
      <c r="FR282" s="885"/>
      <c r="FS282" s="885"/>
      <c r="FT282" s="885"/>
      <c r="FU282" s="885"/>
      <c r="FV282" s="885"/>
      <c r="FW282" s="885"/>
    </row>
    <row r="283" spans="2:179" x14ac:dyDescent="0.25">
      <c r="B283" s="773"/>
      <c r="C283" s="773"/>
      <c r="D283" s="886"/>
      <c r="E283" s="773"/>
      <c r="F283" s="773"/>
      <c r="G283" s="773"/>
      <c r="H283" s="773"/>
      <c r="I283" s="773"/>
      <c r="J283" s="887"/>
      <c r="K283" s="773"/>
      <c r="L283" s="773"/>
      <c r="M283" s="773"/>
      <c r="N283" s="773"/>
      <c r="O283" s="888"/>
      <c r="P283" s="888"/>
      <c r="Q283" s="888"/>
      <c r="R283" s="888"/>
      <c r="S283" s="773"/>
      <c r="T283" s="773"/>
      <c r="U283" s="889"/>
      <c r="V283" s="773"/>
      <c r="W283" s="773"/>
      <c r="X283" s="773"/>
      <c r="Y283" s="885"/>
      <c r="Z283" s="885"/>
      <c r="AA283" s="885"/>
      <c r="AB283" s="885"/>
      <c r="AC283" s="885"/>
      <c r="AD283" s="885"/>
      <c r="AE283" s="885"/>
      <c r="AF283" s="885"/>
      <c r="AG283" s="885"/>
      <c r="AH283" s="885"/>
      <c r="AI283" s="885"/>
      <c r="AJ283" s="885"/>
      <c r="AK283" s="885"/>
      <c r="AL283" s="885"/>
      <c r="AM283" s="885"/>
      <c r="AN283" s="885"/>
      <c r="AO283" s="885"/>
      <c r="AP283" s="885"/>
      <c r="AQ283" s="885"/>
      <c r="AR283" s="885"/>
      <c r="AS283" s="885"/>
      <c r="AT283" s="885"/>
      <c r="AU283" s="885"/>
      <c r="AV283" s="885"/>
      <c r="AW283" s="885"/>
      <c r="AX283" s="885"/>
      <c r="AY283" s="885"/>
      <c r="AZ283" s="885"/>
      <c r="BA283" s="885"/>
      <c r="BB283" s="885"/>
      <c r="BC283" s="885"/>
      <c r="BD283" s="885"/>
      <c r="BE283" s="885"/>
      <c r="BF283" s="885"/>
      <c r="BG283" s="885"/>
      <c r="BH283" s="885"/>
      <c r="BI283" s="885"/>
      <c r="BJ283" s="885"/>
      <c r="BK283" s="885"/>
      <c r="BL283" s="885"/>
      <c r="BM283" s="885"/>
      <c r="BN283" s="885"/>
      <c r="BO283" s="885"/>
      <c r="BP283" s="885"/>
      <c r="BQ283" s="885"/>
      <c r="BR283" s="885"/>
      <c r="BS283" s="885"/>
      <c r="BT283" s="885"/>
      <c r="BU283" s="885"/>
      <c r="BV283" s="885"/>
      <c r="BW283" s="885"/>
      <c r="BX283" s="885"/>
      <c r="BY283" s="885"/>
      <c r="BZ283" s="885"/>
      <c r="CA283" s="885"/>
      <c r="CB283" s="885"/>
      <c r="CC283" s="885"/>
      <c r="CD283" s="885"/>
      <c r="CE283" s="885"/>
      <c r="CF283" s="885"/>
      <c r="CG283" s="885"/>
      <c r="CH283" s="885"/>
      <c r="CI283" s="885"/>
      <c r="CJ283" s="885"/>
      <c r="CK283" s="885"/>
      <c r="CL283" s="885"/>
      <c r="CM283" s="885"/>
      <c r="CN283" s="885"/>
      <c r="CO283" s="885"/>
      <c r="CP283" s="885"/>
      <c r="CQ283" s="885"/>
      <c r="CR283" s="885"/>
      <c r="CS283" s="885"/>
      <c r="CT283" s="885"/>
      <c r="CU283" s="885"/>
      <c r="CV283" s="885"/>
      <c r="CW283" s="885"/>
      <c r="CX283" s="885"/>
      <c r="CY283" s="885"/>
      <c r="CZ283" s="885"/>
      <c r="DA283" s="885"/>
      <c r="DB283" s="885"/>
      <c r="DC283" s="885"/>
      <c r="DD283" s="885"/>
      <c r="DE283" s="885"/>
      <c r="DF283" s="885"/>
      <c r="DG283" s="885"/>
      <c r="DH283" s="885"/>
      <c r="DI283" s="885"/>
      <c r="DJ283" s="885"/>
      <c r="DK283" s="885"/>
      <c r="DL283" s="885"/>
      <c r="DM283" s="885"/>
      <c r="DN283" s="885"/>
      <c r="DO283" s="885"/>
      <c r="DP283" s="885"/>
      <c r="DQ283" s="885"/>
      <c r="DR283" s="885"/>
      <c r="DS283" s="885"/>
      <c r="DT283" s="885"/>
      <c r="DU283" s="885"/>
      <c r="DV283" s="885"/>
      <c r="DW283" s="885"/>
      <c r="DX283" s="885"/>
      <c r="DY283" s="885"/>
      <c r="DZ283" s="885"/>
      <c r="EA283" s="885"/>
      <c r="EB283" s="885"/>
      <c r="EC283" s="885"/>
      <c r="ED283" s="885"/>
      <c r="EE283" s="885"/>
      <c r="EF283" s="885"/>
      <c r="EG283" s="885"/>
      <c r="EH283" s="885"/>
      <c r="EI283" s="885"/>
      <c r="EJ283" s="885"/>
      <c r="EK283" s="885"/>
      <c r="EL283" s="885"/>
      <c r="EM283" s="885"/>
      <c r="EN283" s="885"/>
      <c r="EO283" s="885"/>
      <c r="EP283" s="885"/>
      <c r="EQ283" s="885"/>
      <c r="ER283" s="885"/>
      <c r="ES283" s="885"/>
      <c r="ET283" s="885"/>
      <c r="EU283" s="885"/>
      <c r="EV283" s="885"/>
      <c r="EW283" s="885"/>
      <c r="EX283" s="885"/>
      <c r="EY283" s="885"/>
      <c r="EZ283" s="885"/>
      <c r="FA283" s="885"/>
      <c r="FB283" s="885"/>
      <c r="FC283" s="885"/>
      <c r="FD283" s="885"/>
      <c r="FE283" s="885"/>
      <c r="FF283" s="885"/>
      <c r="FG283" s="885"/>
      <c r="FH283" s="885"/>
      <c r="FI283" s="885"/>
      <c r="FJ283" s="885"/>
      <c r="FK283" s="885"/>
      <c r="FL283" s="885"/>
      <c r="FM283" s="885"/>
      <c r="FN283" s="885"/>
      <c r="FO283" s="885"/>
      <c r="FP283" s="885"/>
      <c r="FQ283" s="885"/>
      <c r="FR283" s="885"/>
      <c r="FS283" s="885"/>
      <c r="FT283" s="885"/>
      <c r="FU283" s="885"/>
      <c r="FV283" s="885"/>
      <c r="FW283" s="885"/>
    </row>
    <row r="284" spans="2:179" x14ac:dyDescent="0.25">
      <c r="B284" s="773"/>
      <c r="C284" s="773"/>
      <c r="D284" s="886"/>
      <c r="E284" s="773"/>
      <c r="F284" s="773"/>
      <c r="G284" s="773"/>
      <c r="H284" s="773"/>
      <c r="I284" s="773"/>
      <c r="J284" s="887"/>
      <c r="K284" s="773"/>
      <c r="L284" s="773"/>
      <c r="M284" s="773"/>
      <c r="N284" s="773"/>
      <c r="O284" s="888"/>
      <c r="P284" s="888"/>
      <c r="Q284" s="888"/>
      <c r="R284" s="888"/>
      <c r="S284" s="773"/>
      <c r="T284" s="773"/>
      <c r="U284" s="889"/>
      <c r="V284" s="773"/>
      <c r="W284" s="773"/>
      <c r="X284" s="773"/>
      <c r="Y284" s="885"/>
      <c r="Z284" s="885"/>
      <c r="AA284" s="885"/>
      <c r="AB284" s="885"/>
      <c r="AC284" s="885"/>
      <c r="AD284" s="885"/>
      <c r="AE284" s="885"/>
      <c r="AF284" s="885"/>
      <c r="AG284" s="885"/>
      <c r="AH284" s="885"/>
      <c r="AI284" s="885"/>
      <c r="AJ284" s="885"/>
      <c r="AK284" s="885"/>
      <c r="AL284" s="885"/>
      <c r="AM284" s="885"/>
      <c r="AN284" s="885"/>
      <c r="AO284" s="885"/>
      <c r="AP284" s="885"/>
      <c r="AQ284" s="885"/>
      <c r="AR284" s="885"/>
      <c r="AS284" s="885"/>
      <c r="AT284" s="885"/>
      <c r="AU284" s="885"/>
      <c r="AV284" s="885"/>
      <c r="AW284" s="885"/>
      <c r="AX284" s="885"/>
      <c r="AY284" s="885"/>
      <c r="AZ284" s="885"/>
      <c r="BA284" s="885"/>
      <c r="BB284" s="885"/>
      <c r="BC284" s="885"/>
      <c r="BD284" s="885"/>
      <c r="BE284" s="885"/>
      <c r="BF284" s="885"/>
      <c r="BG284" s="885"/>
      <c r="BH284" s="885"/>
      <c r="BI284" s="885"/>
      <c r="BJ284" s="885"/>
      <c r="BK284" s="885"/>
      <c r="BL284" s="885"/>
      <c r="BM284" s="885"/>
      <c r="BN284" s="885"/>
      <c r="BO284" s="885"/>
      <c r="BP284" s="885"/>
      <c r="BQ284" s="885"/>
      <c r="BR284" s="885"/>
      <c r="BS284" s="885"/>
      <c r="BT284" s="885"/>
      <c r="BU284" s="885"/>
      <c r="BV284" s="885"/>
      <c r="BW284" s="885"/>
      <c r="BX284" s="885"/>
      <c r="BY284" s="885"/>
      <c r="BZ284" s="885"/>
      <c r="CA284" s="885"/>
      <c r="CB284" s="885"/>
      <c r="CC284" s="885"/>
      <c r="CD284" s="885"/>
      <c r="CE284" s="885"/>
      <c r="CF284" s="885"/>
      <c r="CG284" s="885"/>
      <c r="CH284" s="885"/>
      <c r="CI284" s="885"/>
      <c r="CJ284" s="885"/>
      <c r="CK284" s="885"/>
      <c r="CL284" s="885"/>
      <c r="CM284" s="885"/>
      <c r="CN284" s="885"/>
      <c r="CO284" s="885"/>
      <c r="CP284" s="885"/>
      <c r="CQ284" s="885"/>
      <c r="CR284" s="885"/>
      <c r="CS284" s="885"/>
      <c r="CT284" s="885"/>
      <c r="CU284" s="885"/>
      <c r="CV284" s="885"/>
      <c r="CW284" s="885"/>
      <c r="CX284" s="885"/>
      <c r="CY284" s="885"/>
      <c r="CZ284" s="885"/>
      <c r="DA284" s="885"/>
      <c r="DB284" s="885"/>
      <c r="DC284" s="885"/>
      <c r="DD284" s="885"/>
      <c r="DE284" s="885"/>
      <c r="DF284" s="885"/>
      <c r="DG284" s="885"/>
      <c r="DH284" s="885"/>
      <c r="DI284" s="885"/>
      <c r="DJ284" s="885"/>
      <c r="DK284" s="885"/>
      <c r="DL284" s="885"/>
      <c r="DM284" s="885"/>
      <c r="DN284" s="885"/>
      <c r="DO284" s="885"/>
      <c r="DP284" s="885"/>
      <c r="DQ284" s="885"/>
      <c r="DR284" s="885"/>
      <c r="DS284" s="885"/>
      <c r="DT284" s="885"/>
      <c r="DU284" s="885"/>
      <c r="DV284" s="885"/>
      <c r="DW284" s="885"/>
      <c r="DX284" s="885"/>
      <c r="DY284" s="885"/>
      <c r="DZ284" s="885"/>
      <c r="EA284" s="885"/>
      <c r="EB284" s="885"/>
      <c r="EC284" s="885"/>
      <c r="ED284" s="885"/>
      <c r="EE284" s="885"/>
      <c r="EF284" s="885"/>
      <c r="EG284" s="885"/>
      <c r="EH284" s="885"/>
      <c r="EI284" s="885"/>
      <c r="EJ284" s="885"/>
      <c r="EK284" s="885"/>
      <c r="EL284" s="885"/>
      <c r="EM284" s="885"/>
      <c r="EN284" s="885"/>
      <c r="EO284" s="885"/>
      <c r="EP284" s="885"/>
      <c r="EQ284" s="885"/>
      <c r="ER284" s="885"/>
      <c r="ES284" s="885"/>
      <c r="ET284" s="885"/>
      <c r="EU284" s="885"/>
      <c r="EV284" s="885"/>
      <c r="EW284" s="885"/>
      <c r="EX284" s="885"/>
      <c r="EY284" s="885"/>
      <c r="EZ284" s="885"/>
      <c r="FA284" s="885"/>
      <c r="FB284" s="885"/>
      <c r="FC284" s="885"/>
      <c r="FD284" s="885"/>
      <c r="FE284" s="885"/>
      <c r="FF284" s="885"/>
      <c r="FG284" s="885"/>
      <c r="FH284" s="885"/>
      <c r="FI284" s="885"/>
      <c r="FJ284" s="885"/>
      <c r="FK284" s="885"/>
      <c r="FL284" s="885"/>
      <c r="FM284" s="885"/>
      <c r="FN284" s="885"/>
      <c r="FO284" s="885"/>
      <c r="FP284" s="885"/>
      <c r="FQ284" s="885"/>
      <c r="FR284" s="885"/>
      <c r="FS284" s="885"/>
      <c r="FT284" s="885"/>
      <c r="FU284" s="885"/>
      <c r="FV284" s="885"/>
      <c r="FW284" s="885"/>
    </row>
    <row r="285" spans="2:179" x14ac:dyDescent="0.25">
      <c r="B285" s="773"/>
      <c r="C285" s="773"/>
      <c r="D285" s="886"/>
      <c r="E285" s="773"/>
      <c r="F285" s="773"/>
      <c r="G285" s="773"/>
      <c r="H285" s="773"/>
      <c r="I285" s="773"/>
      <c r="J285" s="887"/>
      <c r="K285" s="773"/>
      <c r="L285" s="773"/>
      <c r="M285" s="773"/>
      <c r="N285" s="773"/>
      <c r="O285" s="888"/>
      <c r="P285" s="888"/>
      <c r="Q285" s="888"/>
      <c r="R285" s="888"/>
      <c r="S285" s="773"/>
      <c r="T285" s="773"/>
      <c r="U285" s="889"/>
      <c r="V285" s="773"/>
      <c r="W285" s="773"/>
      <c r="X285" s="773"/>
      <c r="Y285" s="885"/>
      <c r="Z285" s="885"/>
      <c r="AA285" s="885"/>
      <c r="AB285" s="885"/>
      <c r="AC285" s="885"/>
      <c r="AD285" s="885"/>
      <c r="AE285" s="885"/>
      <c r="AF285" s="885"/>
      <c r="AG285" s="885"/>
      <c r="AH285" s="885"/>
      <c r="AI285" s="885"/>
      <c r="AJ285" s="885"/>
      <c r="AK285" s="885"/>
      <c r="AL285" s="885"/>
      <c r="AM285" s="885"/>
      <c r="AN285" s="885"/>
      <c r="AO285" s="885"/>
      <c r="AP285" s="885"/>
      <c r="AQ285" s="885"/>
      <c r="AR285" s="885"/>
      <c r="AS285" s="885"/>
      <c r="AT285" s="885"/>
      <c r="AU285" s="885"/>
      <c r="AV285" s="885"/>
      <c r="AW285" s="885"/>
      <c r="AX285" s="885"/>
      <c r="AY285" s="885"/>
      <c r="AZ285" s="885"/>
      <c r="BA285" s="885"/>
      <c r="BB285" s="885"/>
      <c r="BC285" s="885"/>
      <c r="BD285" s="885"/>
      <c r="BE285" s="885"/>
      <c r="BF285" s="885"/>
      <c r="BG285" s="885"/>
      <c r="BH285" s="885"/>
      <c r="BI285" s="885"/>
      <c r="BJ285" s="885"/>
      <c r="BK285" s="885"/>
      <c r="BL285" s="885"/>
      <c r="BM285" s="885"/>
      <c r="BN285" s="885"/>
      <c r="BO285" s="885"/>
      <c r="BP285" s="885"/>
      <c r="BQ285" s="885"/>
      <c r="BR285" s="885"/>
      <c r="BS285" s="885"/>
      <c r="BT285" s="885"/>
      <c r="BU285" s="885"/>
      <c r="BV285" s="885"/>
      <c r="BW285" s="885"/>
      <c r="BX285" s="885"/>
      <c r="BY285" s="885"/>
      <c r="BZ285" s="885"/>
      <c r="CA285" s="885"/>
      <c r="CB285" s="885"/>
      <c r="CC285" s="885"/>
      <c r="CD285" s="885"/>
      <c r="CE285" s="885"/>
      <c r="CF285" s="885"/>
      <c r="CG285" s="885"/>
      <c r="CH285" s="885"/>
      <c r="CI285" s="885"/>
      <c r="CJ285" s="885"/>
      <c r="CK285" s="885"/>
      <c r="CL285" s="885"/>
      <c r="CM285" s="885"/>
      <c r="CN285" s="885"/>
      <c r="CO285" s="885"/>
      <c r="CP285" s="885"/>
      <c r="CQ285" s="885"/>
      <c r="CR285" s="885"/>
      <c r="CS285" s="885"/>
      <c r="CT285" s="885"/>
      <c r="CU285" s="885"/>
      <c r="CV285" s="885"/>
      <c r="CW285" s="885"/>
      <c r="CX285" s="885"/>
      <c r="CY285" s="885"/>
      <c r="CZ285" s="885"/>
      <c r="DA285" s="885"/>
      <c r="DB285" s="885"/>
      <c r="DC285" s="885"/>
      <c r="DD285" s="885"/>
      <c r="DE285" s="885"/>
      <c r="DF285" s="885"/>
      <c r="DG285" s="885"/>
      <c r="DH285" s="885"/>
      <c r="DI285" s="885"/>
      <c r="DJ285" s="885"/>
      <c r="DK285" s="885"/>
      <c r="DL285" s="885"/>
      <c r="DM285" s="885"/>
      <c r="DN285" s="885"/>
      <c r="DO285" s="885"/>
      <c r="DP285" s="885"/>
      <c r="DQ285" s="885"/>
      <c r="DR285" s="885"/>
      <c r="DS285" s="885"/>
      <c r="DT285" s="885"/>
      <c r="DU285" s="885"/>
      <c r="DV285" s="885"/>
      <c r="DW285" s="885"/>
      <c r="DX285" s="885"/>
      <c r="DY285" s="885"/>
      <c r="DZ285" s="885"/>
      <c r="EA285" s="885"/>
      <c r="EB285" s="885"/>
      <c r="EC285" s="885"/>
      <c r="ED285" s="885"/>
      <c r="EE285" s="885"/>
      <c r="EF285" s="885"/>
      <c r="EG285" s="885"/>
      <c r="EH285" s="885"/>
      <c r="EI285" s="885"/>
      <c r="EJ285" s="885"/>
      <c r="EK285" s="885"/>
      <c r="EL285" s="885"/>
      <c r="EM285" s="885"/>
      <c r="EN285" s="885"/>
      <c r="EO285" s="885"/>
      <c r="EP285" s="885"/>
      <c r="EQ285" s="885"/>
      <c r="ER285" s="885"/>
      <c r="ES285" s="885"/>
      <c r="ET285" s="885"/>
      <c r="EU285" s="885"/>
      <c r="EV285" s="885"/>
      <c r="EW285" s="885"/>
      <c r="EX285" s="885"/>
      <c r="EY285" s="885"/>
      <c r="EZ285" s="885"/>
      <c r="FA285" s="885"/>
      <c r="FB285" s="885"/>
      <c r="FC285" s="885"/>
      <c r="FD285" s="885"/>
      <c r="FE285" s="885"/>
      <c r="FF285" s="885"/>
      <c r="FG285" s="885"/>
      <c r="FH285" s="885"/>
      <c r="FI285" s="885"/>
      <c r="FJ285" s="885"/>
      <c r="FK285" s="885"/>
      <c r="FL285" s="885"/>
      <c r="FM285" s="885"/>
      <c r="FN285" s="885"/>
      <c r="FO285" s="885"/>
      <c r="FP285" s="885"/>
      <c r="FQ285" s="885"/>
      <c r="FR285" s="885"/>
      <c r="FS285" s="885"/>
      <c r="FT285" s="885"/>
      <c r="FU285" s="885"/>
      <c r="FV285" s="885"/>
      <c r="FW285" s="885"/>
    </row>
    <row r="286" spans="2:179" x14ac:dyDescent="0.25">
      <c r="B286" s="773"/>
      <c r="C286" s="773"/>
      <c r="D286" s="886"/>
      <c r="E286" s="773"/>
      <c r="F286" s="773"/>
      <c r="G286" s="773"/>
      <c r="H286" s="773"/>
      <c r="I286" s="773"/>
      <c r="J286" s="887"/>
      <c r="K286" s="773"/>
      <c r="L286" s="773"/>
      <c r="M286" s="773"/>
      <c r="N286" s="773"/>
      <c r="O286" s="888"/>
      <c r="P286" s="888"/>
      <c r="Q286" s="888"/>
      <c r="R286" s="888"/>
      <c r="S286" s="773"/>
      <c r="T286" s="773"/>
      <c r="U286" s="889"/>
      <c r="V286" s="773"/>
      <c r="W286" s="773"/>
      <c r="X286" s="773"/>
      <c r="Y286" s="885"/>
      <c r="Z286" s="885"/>
      <c r="AA286" s="885"/>
      <c r="AB286" s="885"/>
      <c r="AC286" s="885"/>
      <c r="AD286" s="885"/>
      <c r="AE286" s="885"/>
      <c r="AF286" s="885"/>
      <c r="AG286" s="885"/>
      <c r="AH286" s="885"/>
      <c r="AI286" s="885"/>
      <c r="AJ286" s="885"/>
      <c r="AK286" s="885"/>
      <c r="AL286" s="885"/>
      <c r="AM286" s="885"/>
      <c r="AN286" s="885"/>
      <c r="AO286" s="885"/>
      <c r="AP286" s="885"/>
      <c r="AQ286" s="885"/>
      <c r="AR286" s="885"/>
      <c r="AS286" s="885"/>
      <c r="AT286" s="885"/>
      <c r="AU286" s="885"/>
      <c r="AV286" s="885"/>
      <c r="AW286" s="885"/>
      <c r="AX286" s="885"/>
      <c r="AY286" s="885"/>
      <c r="AZ286" s="885"/>
      <c r="BA286" s="885"/>
      <c r="BB286" s="885"/>
      <c r="BC286" s="885"/>
      <c r="BD286" s="885"/>
      <c r="BE286" s="885"/>
      <c r="BF286" s="885"/>
      <c r="BG286" s="885"/>
      <c r="BH286" s="885"/>
      <c r="BI286" s="885"/>
      <c r="BJ286" s="885"/>
      <c r="BK286" s="885"/>
      <c r="BL286" s="885"/>
      <c r="BM286" s="885"/>
      <c r="BN286" s="885"/>
      <c r="BO286" s="885"/>
      <c r="BP286" s="885"/>
      <c r="BQ286" s="885"/>
      <c r="BR286" s="885"/>
      <c r="BS286" s="885"/>
      <c r="BT286" s="885"/>
      <c r="BU286" s="885"/>
      <c r="BV286" s="885"/>
      <c r="BW286" s="885"/>
      <c r="BX286" s="885"/>
      <c r="BY286" s="885"/>
      <c r="BZ286" s="885"/>
      <c r="CA286" s="885"/>
      <c r="CB286" s="885"/>
      <c r="CC286" s="885"/>
      <c r="CD286" s="885"/>
      <c r="CE286" s="885"/>
      <c r="CF286" s="885"/>
      <c r="CG286" s="885"/>
      <c r="CH286" s="885"/>
      <c r="CI286" s="885"/>
      <c r="CJ286" s="885"/>
      <c r="CK286" s="885"/>
      <c r="CL286" s="885"/>
      <c r="CM286" s="885"/>
      <c r="CN286" s="885"/>
      <c r="CO286" s="885"/>
      <c r="CP286" s="885"/>
      <c r="CQ286" s="885"/>
      <c r="CR286" s="885"/>
      <c r="CS286" s="885"/>
      <c r="CT286" s="885"/>
      <c r="CU286" s="885"/>
      <c r="CV286" s="885"/>
      <c r="CW286" s="885"/>
      <c r="CX286" s="885"/>
      <c r="CY286" s="885"/>
      <c r="CZ286" s="885"/>
      <c r="DA286" s="885"/>
      <c r="DB286" s="885"/>
      <c r="DC286" s="885"/>
      <c r="DD286" s="885"/>
      <c r="DE286" s="885"/>
      <c r="DF286" s="885"/>
      <c r="DG286" s="885"/>
      <c r="DH286" s="885"/>
      <c r="DI286" s="885"/>
      <c r="DJ286" s="885"/>
      <c r="DK286" s="885"/>
      <c r="DL286" s="885"/>
      <c r="DM286" s="885"/>
      <c r="DN286" s="885"/>
      <c r="DO286" s="885"/>
      <c r="DP286" s="885"/>
      <c r="DQ286" s="885"/>
      <c r="DR286" s="885"/>
      <c r="DS286" s="885"/>
      <c r="DT286" s="885"/>
      <c r="DU286" s="885"/>
      <c r="DV286" s="885"/>
      <c r="DW286" s="885"/>
      <c r="DX286" s="885"/>
      <c r="DY286" s="885"/>
      <c r="DZ286" s="885"/>
      <c r="EA286" s="885"/>
      <c r="EB286" s="885"/>
      <c r="EC286" s="885"/>
      <c r="ED286" s="885"/>
      <c r="EE286" s="885"/>
      <c r="EF286" s="885"/>
      <c r="EG286" s="885"/>
      <c r="EH286" s="885"/>
      <c r="EI286" s="885"/>
      <c r="EJ286" s="885"/>
      <c r="EK286" s="885"/>
      <c r="EL286" s="885"/>
      <c r="EM286" s="885"/>
      <c r="EN286" s="885"/>
      <c r="EO286" s="885"/>
      <c r="EP286" s="885"/>
      <c r="EQ286" s="885"/>
      <c r="ER286" s="885"/>
      <c r="ES286" s="885"/>
      <c r="ET286" s="885"/>
      <c r="EU286" s="885"/>
      <c r="EV286" s="885"/>
      <c r="EW286" s="885"/>
      <c r="EX286" s="885"/>
      <c r="EY286" s="885"/>
      <c r="EZ286" s="885"/>
      <c r="FA286" s="885"/>
      <c r="FB286" s="885"/>
      <c r="FC286" s="885"/>
      <c r="FD286" s="885"/>
      <c r="FE286" s="885"/>
      <c r="FF286" s="885"/>
      <c r="FG286" s="885"/>
      <c r="FH286" s="885"/>
      <c r="FI286" s="885"/>
      <c r="FJ286" s="885"/>
      <c r="FK286" s="885"/>
      <c r="FL286" s="885"/>
      <c r="FM286" s="885"/>
      <c r="FN286" s="885"/>
      <c r="FO286" s="885"/>
      <c r="FP286" s="885"/>
      <c r="FQ286" s="885"/>
      <c r="FR286" s="885"/>
      <c r="FS286" s="885"/>
      <c r="FT286" s="885"/>
      <c r="FU286" s="885"/>
      <c r="FV286" s="885"/>
      <c r="FW286" s="885"/>
    </row>
    <row r="287" spans="2:179" x14ac:dyDescent="0.25">
      <c r="B287" s="773"/>
      <c r="C287" s="773"/>
      <c r="D287" s="886"/>
      <c r="E287" s="773"/>
      <c r="F287" s="773"/>
      <c r="G287" s="773"/>
      <c r="H287" s="773"/>
      <c r="I287" s="773"/>
      <c r="J287" s="887"/>
      <c r="K287" s="773"/>
      <c r="L287" s="773"/>
      <c r="M287" s="773"/>
      <c r="N287" s="773"/>
      <c r="O287" s="888"/>
      <c r="P287" s="888"/>
      <c r="Q287" s="888"/>
      <c r="R287" s="888"/>
      <c r="S287" s="773"/>
      <c r="T287" s="773"/>
      <c r="U287" s="889"/>
      <c r="V287" s="773"/>
      <c r="W287" s="773"/>
      <c r="X287" s="773"/>
      <c r="Y287" s="885"/>
      <c r="Z287" s="885"/>
      <c r="AA287" s="885"/>
      <c r="AB287" s="885"/>
      <c r="AC287" s="885"/>
      <c r="AD287" s="885"/>
      <c r="AE287" s="885"/>
      <c r="AF287" s="885"/>
      <c r="AG287" s="885"/>
      <c r="AH287" s="885"/>
      <c r="AI287" s="885"/>
      <c r="AJ287" s="885"/>
      <c r="AK287" s="885"/>
      <c r="AL287" s="885"/>
      <c r="AM287" s="885"/>
      <c r="AN287" s="885"/>
      <c r="AO287" s="885"/>
      <c r="AP287" s="885"/>
      <c r="AQ287" s="885"/>
      <c r="AR287" s="885"/>
      <c r="AS287" s="885"/>
      <c r="AT287" s="885"/>
      <c r="AU287" s="885"/>
      <c r="AV287" s="885"/>
      <c r="AW287" s="885"/>
      <c r="AX287" s="885"/>
      <c r="AY287" s="885"/>
      <c r="AZ287" s="885"/>
      <c r="BA287" s="885"/>
      <c r="BB287" s="885"/>
      <c r="BC287" s="885"/>
      <c r="BD287" s="885"/>
      <c r="BE287" s="885"/>
      <c r="BF287" s="885"/>
      <c r="BG287" s="885"/>
      <c r="BH287" s="885"/>
      <c r="BI287" s="885"/>
      <c r="BJ287" s="885"/>
      <c r="BK287" s="885"/>
      <c r="BL287" s="885"/>
      <c r="BM287" s="885"/>
      <c r="BN287" s="885"/>
      <c r="BO287" s="885"/>
      <c r="BP287" s="885"/>
      <c r="BQ287" s="885"/>
      <c r="BR287" s="885"/>
      <c r="BS287" s="885"/>
      <c r="BT287" s="885"/>
      <c r="BU287" s="885"/>
      <c r="BV287" s="885"/>
      <c r="BW287" s="885"/>
      <c r="BX287" s="885"/>
      <c r="BY287" s="885"/>
      <c r="BZ287" s="885"/>
      <c r="CA287" s="885"/>
      <c r="CB287" s="885"/>
      <c r="CC287" s="885"/>
      <c r="CD287" s="885"/>
      <c r="CE287" s="885"/>
      <c r="CF287" s="885"/>
      <c r="CG287" s="885"/>
      <c r="CH287" s="885"/>
      <c r="CI287" s="885"/>
      <c r="CJ287" s="885"/>
      <c r="CK287" s="885"/>
      <c r="CL287" s="885"/>
      <c r="CM287" s="885"/>
      <c r="CN287" s="885"/>
      <c r="CO287" s="885"/>
      <c r="CP287" s="885"/>
      <c r="CQ287" s="885"/>
      <c r="CR287" s="885"/>
      <c r="CS287" s="885"/>
      <c r="CT287" s="885"/>
      <c r="CU287" s="885"/>
      <c r="CV287" s="885"/>
      <c r="CW287" s="885"/>
      <c r="CX287" s="885"/>
      <c r="CY287" s="885"/>
      <c r="CZ287" s="885"/>
      <c r="DA287" s="885"/>
      <c r="DB287" s="885"/>
      <c r="DC287" s="885"/>
      <c r="DD287" s="885"/>
      <c r="DE287" s="885"/>
      <c r="DF287" s="885"/>
      <c r="DG287" s="885"/>
      <c r="DH287" s="885"/>
      <c r="DI287" s="885"/>
      <c r="DJ287" s="885"/>
      <c r="DK287" s="885"/>
      <c r="DL287" s="885"/>
      <c r="DM287" s="885"/>
      <c r="DN287" s="885"/>
      <c r="DO287" s="885"/>
      <c r="DP287" s="885"/>
      <c r="DQ287" s="885"/>
      <c r="DR287" s="885"/>
      <c r="DS287" s="885"/>
      <c r="DT287" s="885"/>
      <c r="DU287" s="885"/>
      <c r="DV287" s="885"/>
      <c r="DW287" s="885"/>
      <c r="DX287" s="885"/>
      <c r="DY287" s="885"/>
      <c r="DZ287" s="885"/>
      <c r="EA287" s="885"/>
      <c r="EB287" s="885"/>
      <c r="EC287" s="885"/>
      <c r="ED287" s="885"/>
      <c r="EE287" s="885"/>
      <c r="EF287" s="885"/>
      <c r="EG287" s="885"/>
      <c r="EH287" s="885"/>
      <c r="EI287" s="885"/>
      <c r="EJ287" s="885"/>
      <c r="EK287" s="885"/>
      <c r="EL287" s="885"/>
      <c r="EM287" s="885"/>
      <c r="EN287" s="885"/>
      <c r="EO287" s="885"/>
      <c r="EP287" s="885"/>
      <c r="EQ287" s="885"/>
      <c r="ER287" s="885"/>
      <c r="ES287" s="885"/>
      <c r="ET287" s="885"/>
      <c r="EU287" s="885"/>
      <c r="EV287" s="885"/>
      <c r="EW287" s="885"/>
      <c r="EX287" s="885"/>
      <c r="EY287" s="885"/>
      <c r="EZ287" s="885"/>
      <c r="FA287" s="885"/>
      <c r="FB287" s="885"/>
      <c r="FC287" s="885"/>
      <c r="FD287" s="885"/>
      <c r="FE287" s="885"/>
      <c r="FF287" s="885"/>
      <c r="FG287" s="885"/>
      <c r="FH287" s="885"/>
      <c r="FI287" s="885"/>
      <c r="FJ287" s="885"/>
      <c r="FK287" s="885"/>
      <c r="FL287" s="885"/>
      <c r="FM287" s="885"/>
      <c r="FN287" s="885"/>
      <c r="FO287" s="885"/>
      <c r="FP287" s="885"/>
      <c r="FQ287" s="885"/>
      <c r="FR287" s="885"/>
      <c r="FS287" s="885"/>
      <c r="FT287" s="885"/>
      <c r="FU287" s="885"/>
      <c r="FV287" s="885"/>
      <c r="FW287" s="885"/>
    </row>
    <row r="288" spans="2:179" x14ac:dyDescent="0.25">
      <c r="B288" s="773"/>
      <c r="C288" s="773"/>
      <c r="D288" s="886"/>
      <c r="E288" s="773"/>
      <c r="F288" s="773"/>
      <c r="G288" s="773"/>
      <c r="H288" s="773"/>
      <c r="I288" s="773"/>
      <c r="J288" s="887"/>
      <c r="K288" s="773"/>
      <c r="L288" s="773"/>
      <c r="M288" s="773"/>
      <c r="N288" s="773"/>
      <c r="O288" s="888"/>
      <c r="P288" s="888"/>
      <c r="Q288" s="888"/>
      <c r="R288" s="888"/>
      <c r="S288" s="773"/>
      <c r="T288" s="773"/>
      <c r="U288" s="889"/>
      <c r="V288" s="773"/>
      <c r="W288" s="773"/>
      <c r="X288" s="773"/>
      <c r="Y288" s="885"/>
      <c r="Z288" s="885"/>
      <c r="AA288" s="885"/>
      <c r="AB288" s="885"/>
      <c r="AC288" s="885"/>
      <c r="AD288" s="885"/>
      <c r="AE288" s="885"/>
      <c r="AF288" s="885"/>
      <c r="AG288" s="885"/>
      <c r="AH288" s="885"/>
      <c r="AI288" s="885"/>
      <c r="AJ288" s="885"/>
      <c r="AK288" s="885"/>
      <c r="AL288" s="885"/>
      <c r="AM288" s="885"/>
      <c r="AN288" s="885"/>
      <c r="AO288" s="885"/>
      <c r="AP288" s="885"/>
      <c r="AQ288" s="885"/>
      <c r="AR288" s="885"/>
      <c r="AS288" s="885"/>
      <c r="AT288" s="885"/>
      <c r="AU288" s="885"/>
      <c r="AV288" s="885"/>
      <c r="AW288" s="885"/>
      <c r="AX288" s="885"/>
      <c r="AY288" s="885"/>
      <c r="AZ288" s="885"/>
      <c r="BA288" s="885"/>
      <c r="BB288" s="885"/>
      <c r="BC288" s="885"/>
      <c r="BD288" s="885"/>
      <c r="BE288" s="885"/>
      <c r="BF288" s="885"/>
      <c r="BG288" s="885"/>
      <c r="BH288" s="885"/>
      <c r="BI288" s="885"/>
      <c r="BJ288" s="885"/>
      <c r="BK288" s="885"/>
      <c r="BL288" s="885"/>
      <c r="BM288" s="885"/>
      <c r="BN288" s="885"/>
      <c r="BO288" s="885"/>
      <c r="BP288" s="885"/>
      <c r="BQ288" s="885"/>
      <c r="BR288" s="885"/>
      <c r="BS288" s="885"/>
      <c r="BT288" s="885"/>
      <c r="BU288" s="885"/>
      <c r="BV288" s="885"/>
      <c r="BW288" s="885"/>
      <c r="BX288" s="885"/>
      <c r="BY288" s="885"/>
      <c r="BZ288" s="885"/>
      <c r="CA288" s="885"/>
      <c r="CB288" s="885"/>
      <c r="CC288" s="885"/>
      <c r="CD288" s="885"/>
      <c r="CE288" s="885"/>
      <c r="CF288" s="885"/>
      <c r="CG288" s="885"/>
      <c r="CH288" s="885"/>
      <c r="CI288" s="885"/>
      <c r="CJ288" s="885"/>
      <c r="CK288" s="885"/>
      <c r="CL288" s="885"/>
      <c r="CM288" s="885"/>
      <c r="CN288" s="885"/>
      <c r="CO288" s="885"/>
      <c r="CP288" s="885"/>
      <c r="CQ288" s="885"/>
      <c r="CR288" s="885"/>
      <c r="CS288" s="885"/>
      <c r="CT288" s="885"/>
      <c r="CU288" s="885"/>
      <c r="CV288" s="885"/>
      <c r="CW288" s="885"/>
      <c r="CX288" s="885"/>
      <c r="CY288" s="885"/>
      <c r="CZ288" s="885"/>
      <c r="DA288" s="885"/>
      <c r="DB288" s="885"/>
      <c r="DC288" s="885"/>
      <c r="DD288" s="885"/>
      <c r="DE288" s="885"/>
      <c r="DF288" s="885"/>
      <c r="DG288" s="885"/>
      <c r="DH288" s="885"/>
      <c r="DI288" s="885"/>
      <c r="DJ288" s="885"/>
      <c r="DK288" s="885"/>
      <c r="DL288" s="885"/>
      <c r="DM288" s="885"/>
      <c r="DN288" s="885"/>
      <c r="DO288" s="885"/>
      <c r="DP288" s="885"/>
      <c r="DQ288" s="885"/>
      <c r="DR288" s="885"/>
      <c r="DS288" s="885"/>
      <c r="DT288" s="885"/>
      <c r="DU288" s="885"/>
      <c r="DV288" s="885"/>
      <c r="DW288" s="885"/>
      <c r="DX288" s="885"/>
      <c r="DY288" s="885"/>
      <c r="DZ288" s="885"/>
      <c r="EA288" s="885"/>
      <c r="EB288" s="885"/>
      <c r="EC288" s="885"/>
      <c r="ED288" s="885"/>
      <c r="EE288" s="885"/>
      <c r="EF288" s="885"/>
      <c r="EG288" s="885"/>
      <c r="EH288" s="885"/>
      <c r="EI288" s="885"/>
      <c r="EJ288" s="885"/>
      <c r="EK288" s="885"/>
      <c r="EL288" s="885"/>
      <c r="EM288" s="885"/>
      <c r="EN288" s="885"/>
      <c r="EO288" s="885"/>
      <c r="EP288" s="885"/>
      <c r="EQ288" s="885"/>
      <c r="ER288" s="885"/>
      <c r="ES288" s="885"/>
      <c r="ET288" s="885"/>
      <c r="EU288" s="885"/>
      <c r="EV288" s="885"/>
      <c r="EW288" s="885"/>
      <c r="EX288" s="885"/>
      <c r="EY288" s="885"/>
      <c r="EZ288" s="885"/>
      <c r="FA288" s="885"/>
      <c r="FB288" s="885"/>
      <c r="FC288" s="885"/>
      <c r="FD288" s="885"/>
      <c r="FE288" s="885"/>
      <c r="FF288" s="885"/>
      <c r="FG288" s="885"/>
      <c r="FH288" s="885"/>
      <c r="FI288" s="885"/>
      <c r="FJ288" s="885"/>
      <c r="FK288" s="885"/>
      <c r="FL288" s="885"/>
      <c r="FM288" s="885"/>
      <c r="FN288" s="885"/>
      <c r="FO288" s="885"/>
      <c r="FP288" s="885"/>
      <c r="FQ288" s="885"/>
      <c r="FR288" s="885"/>
      <c r="FS288" s="885"/>
      <c r="FT288" s="885"/>
      <c r="FU288" s="885"/>
      <c r="FV288" s="885"/>
      <c r="FW288" s="885"/>
    </row>
    <row r="289" spans="2:179" x14ac:dyDescent="0.25">
      <c r="B289" s="773"/>
      <c r="C289" s="773"/>
      <c r="D289" s="886"/>
      <c r="E289" s="773"/>
      <c r="F289" s="773"/>
      <c r="G289" s="773"/>
      <c r="H289" s="773"/>
      <c r="I289" s="773"/>
      <c r="J289" s="887"/>
      <c r="K289" s="773"/>
      <c r="L289" s="773"/>
      <c r="M289" s="773"/>
      <c r="N289" s="773"/>
      <c r="O289" s="888"/>
      <c r="P289" s="888"/>
      <c r="Q289" s="888"/>
      <c r="R289" s="888"/>
      <c r="S289" s="773"/>
      <c r="T289" s="773"/>
      <c r="U289" s="889"/>
      <c r="V289" s="773"/>
      <c r="W289" s="773"/>
      <c r="X289" s="773"/>
      <c r="Y289" s="885"/>
      <c r="Z289" s="885"/>
      <c r="AA289" s="885"/>
      <c r="AB289" s="885"/>
      <c r="AC289" s="885"/>
      <c r="AD289" s="885"/>
      <c r="AE289" s="885"/>
      <c r="AF289" s="885"/>
      <c r="AG289" s="885"/>
      <c r="AH289" s="885"/>
      <c r="AI289" s="885"/>
      <c r="AJ289" s="885"/>
      <c r="AK289" s="885"/>
      <c r="AL289" s="885"/>
      <c r="AM289" s="885"/>
      <c r="AN289" s="885"/>
      <c r="AO289" s="885"/>
      <c r="AP289" s="885"/>
      <c r="AQ289" s="885"/>
      <c r="AR289" s="885"/>
      <c r="AS289" s="885"/>
      <c r="AT289" s="885"/>
      <c r="AU289" s="885"/>
      <c r="AV289" s="885"/>
      <c r="AW289" s="885"/>
      <c r="AX289" s="885"/>
      <c r="AY289" s="885"/>
      <c r="AZ289" s="885"/>
      <c r="BA289" s="885"/>
      <c r="BB289" s="885"/>
      <c r="BC289" s="885"/>
      <c r="BD289" s="885"/>
      <c r="BE289" s="885"/>
      <c r="BF289" s="885"/>
      <c r="BG289" s="885"/>
      <c r="BH289" s="885"/>
      <c r="BI289" s="885"/>
      <c r="BJ289" s="885"/>
      <c r="BK289" s="885"/>
      <c r="BL289" s="885"/>
      <c r="BM289" s="885"/>
      <c r="BN289" s="885"/>
      <c r="BO289" s="885"/>
      <c r="BP289" s="885"/>
      <c r="BQ289" s="885"/>
      <c r="BR289" s="885"/>
      <c r="BS289" s="885"/>
      <c r="BT289" s="885"/>
      <c r="BU289" s="885"/>
      <c r="BV289" s="885"/>
      <c r="BW289" s="885"/>
      <c r="BX289" s="885"/>
      <c r="BY289" s="885"/>
      <c r="BZ289" s="885"/>
      <c r="CA289" s="885"/>
      <c r="CB289" s="885"/>
      <c r="CC289" s="885"/>
      <c r="CD289" s="885"/>
      <c r="CE289" s="885"/>
      <c r="CF289" s="885"/>
      <c r="CG289" s="885"/>
      <c r="CH289" s="885"/>
      <c r="CI289" s="885"/>
      <c r="CJ289" s="885"/>
      <c r="CK289" s="885"/>
      <c r="CL289" s="885"/>
      <c r="CM289" s="885"/>
      <c r="CN289" s="885"/>
      <c r="CO289" s="885"/>
      <c r="CP289" s="885"/>
      <c r="CQ289" s="885"/>
      <c r="CR289" s="885"/>
      <c r="CS289" s="885"/>
      <c r="CT289" s="885"/>
      <c r="CU289" s="885"/>
      <c r="CV289" s="885"/>
      <c r="CW289" s="885"/>
      <c r="CX289" s="885"/>
      <c r="CY289" s="885"/>
      <c r="CZ289" s="885"/>
      <c r="DA289" s="885"/>
      <c r="DB289" s="885"/>
      <c r="DC289" s="885"/>
      <c r="DD289" s="885"/>
      <c r="DE289" s="885"/>
      <c r="DF289" s="885"/>
      <c r="DG289" s="885"/>
      <c r="DH289" s="885"/>
      <c r="DI289" s="885"/>
      <c r="DJ289" s="885"/>
      <c r="DK289" s="885"/>
      <c r="DL289" s="885"/>
      <c r="DM289" s="885"/>
      <c r="DN289" s="885"/>
      <c r="DO289" s="885"/>
      <c r="DP289" s="885"/>
      <c r="DQ289" s="885"/>
      <c r="DR289" s="885"/>
      <c r="DS289" s="885"/>
      <c r="DT289" s="885"/>
      <c r="DU289" s="885"/>
      <c r="DV289" s="885"/>
      <c r="DW289" s="885"/>
      <c r="DX289" s="885"/>
      <c r="DY289" s="885"/>
      <c r="DZ289" s="885"/>
      <c r="EA289" s="885"/>
      <c r="EB289" s="885"/>
      <c r="EC289" s="885"/>
      <c r="ED289" s="885"/>
      <c r="EE289" s="885"/>
      <c r="EF289" s="885"/>
      <c r="EG289" s="885"/>
      <c r="EH289" s="885"/>
      <c r="EI289" s="885"/>
      <c r="EJ289" s="885"/>
      <c r="EK289" s="885"/>
      <c r="EL289" s="885"/>
      <c r="EM289" s="885"/>
      <c r="EN289" s="885"/>
      <c r="EO289" s="885"/>
      <c r="EP289" s="885"/>
      <c r="EQ289" s="885"/>
      <c r="ER289" s="885"/>
      <c r="ES289" s="885"/>
      <c r="ET289" s="885"/>
      <c r="EU289" s="885"/>
      <c r="EV289" s="885"/>
      <c r="EW289" s="885"/>
      <c r="EX289" s="885"/>
      <c r="EY289" s="885"/>
      <c r="EZ289" s="885"/>
      <c r="FA289" s="885"/>
      <c r="FB289" s="885"/>
      <c r="FC289" s="885"/>
      <c r="FD289" s="885"/>
      <c r="FE289" s="885"/>
      <c r="FF289" s="885"/>
      <c r="FG289" s="885"/>
      <c r="FH289" s="885"/>
      <c r="FI289" s="885"/>
      <c r="FJ289" s="885"/>
      <c r="FK289" s="885"/>
      <c r="FL289" s="885"/>
      <c r="FM289" s="885"/>
      <c r="FN289" s="885"/>
      <c r="FO289" s="885"/>
      <c r="FP289" s="885"/>
      <c r="FQ289" s="885"/>
      <c r="FR289" s="885"/>
      <c r="FS289" s="885"/>
      <c r="FT289" s="885"/>
      <c r="FU289" s="885"/>
      <c r="FV289" s="885"/>
      <c r="FW289" s="885"/>
    </row>
    <row r="290" spans="2:179" x14ac:dyDescent="0.25">
      <c r="B290" s="773"/>
      <c r="C290" s="773"/>
      <c r="D290" s="886"/>
      <c r="E290" s="773"/>
      <c r="F290" s="773"/>
      <c r="G290" s="773"/>
      <c r="H290" s="773"/>
      <c r="I290" s="773"/>
      <c r="J290" s="887"/>
      <c r="K290" s="773"/>
      <c r="L290" s="773"/>
      <c r="M290" s="773"/>
      <c r="N290" s="773"/>
      <c r="O290" s="888"/>
      <c r="P290" s="888"/>
      <c r="Q290" s="888"/>
      <c r="R290" s="888"/>
      <c r="S290" s="773"/>
      <c r="T290" s="773"/>
      <c r="U290" s="889"/>
      <c r="V290" s="773"/>
      <c r="W290" s="773"/>
      <c r="X290" s="773"/>
      <c r="Y290" s="885"/>
      <c r="Z290" s="885"/>
      <c r="AA290" s="885"/>
      <c r="AB290" s="885"/>
      <c r="AC290" s="885"/>
      <c r="AD290" s="885"/>
      <c r="AE290" s="885"/>
      <c r="AF290" s="885"/>
      <c r="AG290" s="885"/>
      <c r="AH290" s="885"/>
      <c r="AI290" s="885"/>
      <c r="AJ290" s="885"/>
      <c r="AK290" s="885"/>
      <c r="AL290" s="885"/>
      <c r="AM290" s="885"/>
      <c r="AN290" s="885"/>
      <c r="AO290" s="885"/>
      <c r="AP290" s="885"/>
      <c r="AQ290" s="885"/>
      <c r="AR290" s="885"/>
      <c r="AS290" s="885"/>
      <c r="AT290" s="885"/>
      <c r="AU290" s="885"/>
      <c r="AV290" s="885"/>
      <c r="AW290" s="885"/>
      <c r="AX290" s="885"/>
      <c r="AY290" s="885"/>
      <c r="AZ290" s="885"/>
      <c r="BA290" s="885"/>
      <c r="BB290" s="885"/>
      <c r="BC290" s="885"/>
      <c r="BD290" s="885"/>
      <c r="BE290" s="885"/>
      <c r="BF290" s="885"/>
      <c r="BG290" s="885"/>
      <c r="BH290" s="885"/>
      <c r="BI290" s="885"/>
      <c r="BJ290" s="885"/>
      <c r="BK290" s="885"/>
      <c r="BL290" s="885"/>
      <c r="BM290" s="885"/>
      <c r="BN290" s="885"/>
      <c r="BO290" s="885"/>
      <c r="BP290" s="885"/>
      <c r="BQ290" s="885"/>
      <c r="BR290" s="885"/>
      <c r="BS290" s="885"/>
      <c r="BT290" s="885"/>
      <c r="BU290" s="885"/>
      <c r="BV290" s="885"/>
      <c r="BW290" s="885"/>
      <c r="BX290" s="885"/>
      <c r="BY290" s="885"/>
      <c r="BZ290" s="885"/>
      <c r="CA290" s="885"/>
      <c r="CB290" s="885"/>
      <c r="CC290" s="885"/>
      <c r="CD290" s="885"/>
      <c r="CE290" s="885"/>
      <c r="CF290" s="885"/>
      <c r="CG290" s="885"/>
      <c r="CH290" s="885"/>
      <c r="CI290" s="885"/>
      <c r="CJ290" s="885"/>
      <c r="CK290" s="885"/>
      <c r="CL290" s="885"/>
      <c r="CM290" s="885"/>
      <c r="CN290" s="885"/>
      <c r="CO290" s="885"/>
      <c r="CP290" s="885"/>
      <c r="CQ290" s="885"/>
      <c r="CR290" s="885"/>
      <c r="CS290" s="885"/>
      <c r="CT290" s="885"/>
      <c r="CU290" s="885"/>
      <c r="CV290" s="885"/>
      <c r="CW290" s="885"/>
      <c r="CX290" s="885"/>
      <c r="CY290" s="885"/>
      <c r="CZ290" s="885"/>
      <c r="DA290" s="885"/>
      <c r="DB290" s="885"/>
      <c r="DC290" s="885"/>
      <c r="DD290" s="885"/>
      <c r="DE290" s="885"/>
      <c r="DF290" s="885"/>
      <c r="DG290" s="885"/>
      <c r="DH290" s="885"/>
      <c r="DI290" s="885"/>
      <c r="DJ290" s="885"/>
      <c r="DK290" s="885"/>
      <c r="DL290" s="885"/>
      <c r="DM290" s="885"/>
      <c r="DN290" s="885"/>
      <c r="DO290" s="885"/>
      <c r="DP290" s="885"/>
      <c r="DQ290" s="885"/>
      <c r="DR290" s="885"/>
      <c r="DS290" s="885"/>
      <c r="DT290" s="885"/>
      <c r="DU290" s="885"/>
      <c r="DV290" s="885"/>
      <c r="DW290" s="885"/>
      <c r="DX290" s="885"/>
      <c r="DY290" s="885"/>
      <c r="DZ290" s="885"/>
      <c r="EA290" s="885"/>
      <c r="EB290" s="885"/>
      <c r="EC290" s="885"/>
      <c r="ED290" s="885"/>
      <c r="EE290" s="885"/>
      <c r="EF290" s="885"/>
      <c r="EG290" s="885"/>
      <c r="EH290" s="885"/>
      <c r="EI290" s="885"/>
      <c r="EJ290" s="885"/>
      <c r="EK290" s="885"/>
      <c r="EL290" s="885"/>
      <c r="EM290" s="885"/>
      <c r="EN290" s="885"/>
      <c r="EO290" s="885"/>
      <c r="EP290" s="885"/>
      <c r="EQ290" s="885"/>
      <c r="ER290" s="885"/>
      <c r="ES290" s="885"/>
      <c r="ET290" s="885"/>
      <c r="EU290" s="885"/>
      <c r="EV290" s="885"/>
      <c r="EW290" s="885"/>
      <c r="EX290" s="885"/>
      <c r="EY290" s="885"/>
      <c r="EZ290" s="885"/>
      <c r="FA290" s="885"/>
      <c r="FB290" s="885"/>
      <c r="FC290" s="885"/>
      <c r="FD290" s="885"/>
      <c r="FE290" s="885"/>
      <c r="FF290" s="885"/>
      <c r="FG290" s="885"/>
      <c r="FH290" s="885"/>
      <c r="FI290" s="885"/>
      <c r="FJ290" s="885"/>
      <c r="FK290" s="885"/>
      <c r="FL290" s="885"/>
      <c r="FM290" s="885"/>
      <c r="FN290" s="885"/>
      <c r="FO290" s="885"/>
      <c r="FP290" s="885"/>
      <c r="FQ290" s="885"/>
      <c r="FR290" s="885"/>
      <c r="FS290" s="885"/>
      <c r="FT290" s="885"/>
      <c r="FU290" s="885"/>
      <c r="FV290" s="885"/>
      <c r="FW290" s="885"/>
    </row>
    <row r="291" spans="2:179" x14ac:dyDescent="0.25">
      <c r="B291" s="773"/>
      <c r="C291" s="773"/>
      <c r="D291" s="886"/>
      <c r="E291" s="773"/>
      <c r="F291" s="773"/>
      <c r="G291" s="773"/>
      <c r="H291" s="773"/>
      <c r="I291" s="773"/>
      <c r="J291" s="887"/>
      <c r="K291" s="773"/>
      <c r="L291" s="773"/>
      <c r="M291" s="773"/>
      <c r="N291" s="773"/>
      <c r="O291" s="888"/>
      <c r="P291" s="888"/>
      <c r="Q291" s="888"/>
      <c r="R291" s="888"/>
      <c r="S291" s="773"/>
      <c r="T291" s="773"/>
      <c r="U291" s="889"/>
      <c r="V291" s="773"/>
      <c r="W291" s="773"/>
      <c r="X291" s="773"/>
      <c r="Y291" s="885"/>
      <c r="Z291" s="885"/>
      <c r="AA291" s="885"/>
      <c r="AB291" s="885"/>
      <c r="AC291" s="885"/>
      <c r="AD291" s="885"/>
      <c r="AE291" s="885"/>
      <c r="AF291" s="885"/>
      <c r="AG291" s="885"/>
      <c r="AH291" s="885"/>
      <c r="AI291" s="885"/>
      <c r="AJ291" s="885"/>
      <c r="AK291" s="885"/>
      <c r="AL291" s="885"/>
      <c r="AM291" s="885"/>
      <c r="AN291" s="885"/>
      <c r="AO291" s="885"/>
      <c r="AP291" s="885"/>
      <c r="AQ291" s="885"/>
      <c r="AR291" s="885"/>
      <c r="AS291" s="885"/>
      <c r="AT291" s="885"/>
      <c r="AU291" s="885"/>
      <c r="AV291" s="885"/>
      <c r="AW291" s="885"/>
      <c r="AX291" s="885"/>
      <c r="AY291" s="885"/>
      <c r="AZ291" s="885"/>
      <c r="BA291" s="885"/>
      <c r="BB291" s="885"/>
      <c r="BC291" s="885"/>
      <c r="BD291" s="885"/>
      <c r="BE291" s="885"/>
      <c r="BF291" s="885"/>
      <c r="BG291" s="885"/>
      <c r="BH291" s="885"/>
      <c r="BI291" s="885"/>
      <c r="BJ291" s="885"/>
      <c r="BK291" s="885"/>
      <c r="BL291" s="885"/>
      <c r="BM291" s="885"/>
      <c r="BN291" s="885"/>
      <c r="BO291" s="885"/>
      <c r="BP291" s="885"/>
      <c r="BQ291" s="885"/>
      <c r="BR291" s="885"/>
      <c r="BS291" s="885"/>
      <c r="BT291" s="885"/>
      <c r="BU291" s="885"/>
      <c r="BV291" s="885"/>
      <c r="BW291" s="885"/>
      <c r="BX291" s="885"/>
      <c r="BY291" s="885"/>
      <c r="BZ291" s="885"/>
      <c r="CA291" s="885"/>
      <c r="CB291" s="885"/>
      <c r="CC291" s="885"/>
      <c r="CD291" s="885"/>
      <c r="CE291" s="885"/>
      <c r="CF291" s="885"/>
      <c r="CG291" s="885"/>
      <c r="CH291" s="885"/>
      <c r="CI291" s="885"/>
      <c r="CJ291" s="885"/>
      <c r="CK291" s="885"/>
      <c r="CL291" s="885"/>
      <c r="CM291" s="885"/>
      <c r="CN291" s="885"/>
      <c r="CO291" s="885"/>
      <c r="CP291" s="885"/>
      <c r="CQ291" s="885"/>
      <c r="CR291" s="885"/>
      <c r="CS291" s="885"/>
      <c r="CT291" s="885"/>
      <c r="CU291" s="885"/>
      <c r="CV291" s="885"/>
      <c r="CW291" s="885"/>
      <c r="CX291" s="885"/>
      <c r="CY291" s="885"/>
      <c r="CZ291" s="885"/>
      <c r="DA291" s="885"/>
      <c r="DB291" s="885"/>
      <c r="DC291" s="885"/>
      <c r="DD291" s="885"/>
      <c r="DE291" s="885"/>
      <c r="DF291" s="885"/>
      <c r="DG291" s="885"/>
      <c r="DH291" s="885"/>
      <c r="DI291" s="885"/>
      <c r="DJ291" s="885"/>
      <c r="DK291" s="885"/>
      <c r="DL291" s="885"/>
      <c r="DM291" s="885"/>
      <c r="DN291" s="885"/>
      <c r="DO291" s="885"/>
      <c r="DP291" s="885"/>
      <c r="DQ291" s="885"/>
      <c r="DR291" s="885"/>
      <c r="DS291" s="885"/>
      <c r="DT291" s="885"/>
      <c r="DU291" s="885"/>
      <c r="DV291" s="885"/>
      <c r="DW291" s="885"/>
      <c r="DX291" s="885"/>
      <c r="DY291" s="885"/>
      <c r="DZ291" s="885"/>
      <c r="EA291" s="885"/>
      <c r="EB291" s="885"/>
      <c r="EC291" s="885"/>
      <c r="ED291" s="885"/>
      <c r="EE291" s="885"/>
      <c r="EF291" s="885"/>
      <c r="EG291" s="885"/>
      <c r="EH291" s="885"/>
      <c r="EI291" s="885"/>
      <c r="EJ291" s="885"/>
      <c r="EK291" s="885"/>
      <c r="EL291" s="885"/>
      <c r="EM291" s="885"/>
      <c r="EN291" s="885"/>
      <c r="EO291" s="885"/>
      <c r="EP291" s="885"/>
      <c r="EQ291" s="885"/>
      <c r="ER291" s="885"/>
      <c r="ES291" s="885"/>
      <c r="ET291" s="885"/>
      <c r="EU291" s="885"/>
      <c r="EV291" s="885"/>
      <c r="EW291" s="885"/>
      <c r="EX291" s="885"/>
      <c r="EY291" s="885"/>
      <c r="EZ291" s="885"/>
      <c r="FA291" s="885"/>
      <c r="FB291" s="885"/>
      <c r="FC291" s="885"/>
      <c r="FD291" s="885"/>
      <c r="FE291" s="885"/>
      <c r="FF291" s="885"/>
      <c r="FG291" s="885"/>
      <c r="FH291" s="885"/>
      <c r="FI291" s="885"/>
      <c r="FJ291" s="885"/>
      <c r="FK291" s="885"/>
      <c r="FL291" s="885"/>
      <c r="FM291" s="885"/>
      <c r="FN291" s="885"/>
      <c r="FO291" s="885"/>
      <c r="FP291" s="885"/>
      <c r="FQ291" s="885"/>
      <c r="FR291" s="885"/>
      <c r="FS291" s="885"/>
      <c r="FT291" s="885"/>
      <c r="FU291" s="885"/>
      <c r="FV291" s="885"/>
      <c r="FW291" s="885"/>
    </row>
    <row r="292" spans="2:179" x14ac:dyDescent="0.25">
      <c r="B292" s="773"/>
      <c r="C292" s="773"/>
      <c r="D292" s="886"/>
      <c r="E292" s="773"/>
      <c r="F292" s="773"/>
      <c r="G292" s="773"/>
      <c r="H292" s="773"/>
      <c r="I292" s="773"/>
      <c r="J292" s="887"/>
      <c r="K292" s="773"/>
      <c r="L292" s="773"/>
      <c r="M292" s="773"/>
      <c r="N292" s="773"/>
      <c r="O292" s="888"/>
      <c r="P292" s="888"/>
      <c r="Q292" s="888"/>
      <c r="R292" s="888"/>
      <c r="S292" s="773"/>
      <c r="T292" s="773"/>
      <c r="U292" s="889"/>
      <c r="V292" s="773"/>
      <c r="W292" s="773"/>
      <c r="X292" s="773"/>
      <c r="Y292" s="885"/>
      <c r="Z292" s="885"/>
      <c r="AA292" s="885"/>
      <c r="AB292" s="885"/>
      <c r="AC292" s="885"/>
      <c r="AD292" s="885"/>
      <c r="AE292" s="885"/>
      <c r="AF292" s="885"/>
      <c r="AG292" s="885"/>
      <c r="AH292" s="885"/>
      <c r="AI292" s="885"/>
      <c r="AJ292" s="885"/>
      <c r="AK292" s="885"/>
      <c r="AL292" s="885"/>
      <c r="AM292" s="885"/>
      <c r="AN292" s="885"/>
      <c r="AO292" s="885"/>
      <c r="AP292" s="885"/>
      <c r="AQ292" s="885"/>
      <c r="AR292" s="885"/>
      <c r="AS292" s="885"/>
      <c r="AT292" s="885"/>
      <c r="AU292" s="885"/>
      <c r="AV292" s="885"/>
      <c r="AW292" s="885"/>
      <c r="AX292" s="885"/>
      <c r="AY292" s="885"/>
      <c r="AZ292" s="885"/>
      <c r="BA292" s="885"/>
      <c r="BB292" s="885"/>
      <c r="BC292" s="885"/>
      <c r="BD292" s="885"/>
      <c r="BE292" s="885"/>
      <c r="BF292" s="885"/>
      <c r="BG292" s="885"/>
      <c r="BH292" s="885"/>
      <c r="BI292" s="885"/>
      <c r="BJ292" s="885"/>
      <c r="BK292" s="885"/>
      <c r="BL292" s="885"/>
      <c r="BM292" s="885"/>
      <c r="BN292" s="885"/>
      <c r="BO292" s="885"/>
      <c r="BP292" s="885"/>
      <c r="BQ292" s="885"/>
      <c r="BR292" s="885"/>
      <c r="BS292" s="885"/>
      <c r="BT292" s="885"/>
      <c r="BU292" s="885"/>
      <c r="BV292" s="885"/>
      <c r="BW292" s="885"/>
      <c r="BX292" s="885"/>
      <c r="BY292" s="885"/>
      <c r="BZ292" s="885"/>
      <c r="CA292" s="885"/>
      <c r="CB292" s="885"/>
      <c r="CC292" s="885"/>
      <c r="CD292" s="885"/>
      <c r="CE292" s="885"/>
      <c r="CF292" s="885"/>
      <c r="CG292" s="885"/>
      <c r="CH292" s="885"/>
      <c r="CI292" s="885"/>
      <c r="CJ292" s="885"/>
      <c r="CK292" s="885"/>
      <c r="CL292" s="885"/>
      <c r="CM292" s="885"/>
      <c r="CN292" s="885"/>
      <c r="CO292" s="885"/>
      <c r="CP292" s="885"/>
      <c r="CQ292" s="885"/>
      <c r="CR292" s="885"/>
      <c r="CS292" s="885"/>
      <c r="CT292" s="885"/>
      <c r="CU292" s="885"/>
      <c r="CV292" s="885"/>
      <c r="CW292" s="885"/>
      <c r="CX292" s="885"/>
      <c r="CY292" s="885"/>
      <c r="CZ292" s="885"/>
      <c r="DA292" s="885"/>
      <c r="DB292" s="885"/>
      <c r="DC292" s="885"/>
      <c r="DD292" s="885"/>
      <c r="DE292" s="885"/>
      <c r="DF292" s="885"/>
      <c r="DG292" s="885"/>
      <c r="DH292" s="885"/>
      <c r="DI292" s="885"/>
      <c r="DJ292" s="885"/>
      <c r="DK292" s="885"/>
      <c r="DL292" s="885"/>
      <c r="DM292" s="885"/>
      <c r="DN292" s="885"/>
      <c r="DO292" s="885"/>
      <c r="DP292" s="885"/>
      <c r="DQ292" s="885"/>
      <c r="DR292" s="885"/>
      <c r="DS292" s="885"/>
      <c r="DT292" s="885"/>
      <c r="DU292" s="885"/>
      <c r="DV292" s="885"/>
      <c r="DW292" s="885"/>
      <c r="DX292" s="885"/>
      <c r="DY292" s="885"/>
      <c r="DZ292" s="885"/>
      <c r="EA292" s="885"/>
      <c r="EB292" s="885"/>
      <c r="EC292" s="885"/>
      <c r="ED292" s="885"/>
      <c r="EE292" s="885"/>
      <c r="EF292" s="885"/>
      <c r="EG292" s="885"/>
      <c r="EH292" s="885"/>
      <c r="EI292" s="885"/>
      <c r="EJ292" s="885"/>
      <c r="EK292" s="885"/>
      <c r="EL292" s="885"/>
      <c r="EM292" s="885"/>
      <c r="EN292" s="885"/>
      <c r="EO292" s="885"/>
      <c r="EP292" s="885"/>
      <c r="EQ292" s="885"/>
      <c r="ER292" s="885"/>
      <c r="ES292" s="885"/>
      <c r="ET292" s="885"/>
      <c r="EU292" s="885"/>
      <c r="EV292" s="885"/>
      <c r="EW292" s="885"/>
      <c r="EX292" s="885"/>
      <c r="EY292" s="885"/>
      <c r="EZ292" s="885"/>
      <c r="FA292" s="885"/>
      <c r="FB292" s="885"/>
      <c r="FC292" s="885"/>
      <c r="FD292" s="885"/>
      <c r="FE292" s="885"/>
      <c r="FF292" s="885"/>
      <c r="FG292" s="885"/>
      <c r="FH292" s="885"/>
      <c r="FI292" s="885"/>
      <c r="FJ292" s="885"/>
      <c r="FK292" s="885"/>
      <c r="FL292" s="885"/>
      <c r="FM292" s="885"/>
      <c r="FN292" s="885"/>
      <c r="FO292" s="885"/>
      <c r="FP292" s="885"/>
      <c r="FQ292" s="885"/>
      <c r="FR292" s="885"/>
      <c r="FS292" s="885"/>
      <c r="FT292" s="885"/>
      <c r="FU292" s="885"/>
      <c r="FV292" s="885"/>
      <c r="FW292" s="885"/>
    </row>
    <row r="293" spans="2:179" x14ac:dyDescent="0.25">
      <c r="B293" s="773"/>
      <c r="C293" s="773"/>
      <c r="D293" s="886"/>
      <c r="E293" s="773"/>
      <c r="F293" s="773"/>
      <c r="G293" s="773"/>
      <c r="H293" s="773"/>
      <c r="I293" s="773"/>
      <c r="J293" s="887"/>
      <c r="K293" s="773"/>
      <c r="L293" s="773"/>
      <c r="M293" s="773"/>
      <c r="N293" s="773"/>
      <c r="O293" s="888"/>
      <c r="P293" s="888"/>
      <c r="Q293" s="888"/>
      <c r="R293" s="888"/>
      <c r="S293" s="773"/>
      <c r="T293" s="773"/>
      <c r="U293" s="889"/>
      <c r="V293" s="773"/>
      <c r="W293" s="773"/>
      <c r="X293" s="773"/>
      <c r="Y293" s="885"/>
      <c r="Z293" s="885"/>
      <c r="AA293" s="885"/>
      <c r="AB293" s="885"/>
      <c r="AC293" s="885"/>
      <c r="AD293" s="885"/>
      <c r="AE293" s="885"/>
      <c r="AF293" s="885"/>
      <c r="AG293" s="885"/>
      <c r="AH293" s="885"/>
      <c r="AI293" s="885"/>
      <c r="AJ293" s="885"/>
      <c r="AK293" s="885"/>
      <c r="AL293" s="885"/>
      <c r="AM293" s="885"/>
      <c r="AN293" s="885"/>
      <c r="AO293" s="885"/>
      <c r="AP293" s="885"/>
      <c r="AQ293" s="885"/>
      <c r="AR293" s="885"/>
      <c r="AS293" s="885"/>
      <c r="AT293" s="885"/>
      <c r="AU293" s="885"/>
      <c r="AV293" s="885"/>
      <c r="AW293" s="885"/>
      <c r="AX293" s="885"/>
      <c r="AY293" s="885"/>
      <c r="AZ293" s="885"/>
      <c r="BA293" s="885"/>
      <c r="BB293" s="885"/>
      <c r="BC293" s="885"/>
      <c r="BD293" s="885"/>
      <c r="BE293" s="885"/>
      <c r="BF293" s="885"/>
      <c r="BG293" s="885"/>
      <c r="BH293" s="885"/>
      <c r="BI293" s="885"/>
      <c r="BJ293" s="885"/>
      <c r="BK293" s="885"/>
      <c r="BL293" s="885"/>
      <c r="BM293" s="885"/>
      <c r="BN293" s="885"/>
      <c r="BO293" s="885"/>
      <c r="BP293" s="885"/>
      <c r="BQ293" s="885"/>
      <c r="BR293" s="885"/>
      <c r="BS293" s="885"/>
      <c r="BT293" s="885"/>
      <c r="BU293" s="885"/>
      <c r="BV293" s="885"/>
      <c r="BW293" s="885"/>
      <c r="BX293" s="885"/>
      <c r="BY293" s="885"/>
      <c r="BZ293" s="885"/>
      <c r="CA293" s="885"/>
      <c r="CB293" s="885"/>
      <c r="CC293" s="885"/>
      <c r="CD293" s="885"/>
      <c r="CE293" s="885"/>
      <c r="CF293" s="885"/>
      <c r="CG293" s="885"/>
      <c r="CH293" s="885"/>
      <c r="CI293" s="885"/>
      <c r="CJ293" s="885"/>
      <c r="CK293" s="885"/>
      <c r="CL293" s="885"/>
      <c r="CM293" s="885"/>
      <c r="CN293" s="885"/>
      <c r="CO293" s="885"/>
      <c r="CP293" s="885"/>
      <c r="CQ293" s="885"/>
      <c r="CR293" s="885"/>
      <c r="CS293" s="885"/>
      <c r="CT293" s="885"/>
      <c r="CU293" s="885"/>
      <c r="CV293" s="885"/>
      <c r="CW293" s="885"/>
      <c r="CX293" s="885"/>
      <c r="CY293" s="885"/>
      <c r="CZ293" s="885"/>
      <c r="DA293" s="885"/>
      <c r="DB293" s="885"/>
      <c r="DC293" s="885"/>
      <c r="DD293" s="885"/>
      <c r="DE293" s="885"/>
      <c r="DF293" s="885"/>
      <c r="DG293" s="885"/>
      <c r="DH293" s="885"/>
      <c r="DI293" s="885"/>
      <c r="DJ293" s="885"/>
      <c r="DK293" s="885"/>
      <c r="DL293" s="885"/>
      <c r="DM293" s="885"/>
      <c r="DN293" s="885"/>
      <c r="DO293" s="885"/>
      <c r="DP293" s="885"/>
      <c r="DQ293" s="885"/>
      <c r="DR293" s="885"/>
      <c r="DS293" s="885"/>
      <c r="DT293" s="885"/>
      <c r="DU293" s="885"/>
      <c r="DV293" s="885"/>
      <c r="DW293" s="885"/>
      <c r="DX293" s="885"/>
      <c r="DY293" s="885"/>
      <c r="DZ293" s="885"/>
      <c r="EA293" s="885"/>
      <c r="EB293" s="885"/>
      <c r="EC293" s="885"/>
      <c r="ED293" s="885"/>
      <c r="EE293" s="885"/>
      <c r="EF293" s="885"/>
      <c r="EG293" s="885"/>
      <c r="EH293" s="885"/>
      <c r="EI293" s="885"/>
      <c r="EJ293" s="885"/>
      <c r="EK293" s="885"/>
      <c r="EL293" s="885"/>
      <c r="EM293" s="885"/>
      <c r="EN293" s="885"/>
      <c r="EO293" s="885"/>
      <c r="EP293" s="885"/>
      <c r="EQ293" s="885"/>
      <c r="ER293" s="885"/>
      <c r="ES293" s="885"/>
      <c r="ET293" s="885"/>
      <c r="EU293" s="885"/>
      <c r="EV293" s="885"/>
      <c r="EW293" s="885"/>
      <c r="EX293" s="885"/>
      <c r="EY293" s="885"/>
      <c r="EZ293" s="885"/>
      <c r="FA293" s="885"/>
      <c r="FB293" s="885"/>
      <c r="FC293" s="885"/>
      <c r="FD293" s="885"/>
      <c r="FE293" s="885"/>
      <c r="FF293" s="885"/>
      <c r="FG293" s="885"/>
      <c r="FH293" s="885"/>
      <c r="FI293" s="885"/>
      <c r="FJ293" s="885"/>
      <c r="FK293" s="885"/>
      <c r="FL293" s="885"/>
      <c r="FM293" s="885"/>
      <c r="FN293" s="885"/>
      <c r="FO293" s="885"/>
      <c r="FP293" s="885"/>
      <c r="FQ293" s="885"/>
      <c r="FR293" s="885"/>
      <c r="FS293" s="885"/>
      <c r="FT293" s="885"/>
      <c r="FU293" s="885"/>
      <c r="FV293" s="885"/>
      <c r="FW293" s="885"/>
    </row>
    <row r="294" spans="2:179" x14ac:dyDescent="0.25">
      <c r="B294" s="773"/>
      <c r="C294" s="773"/>
      <c r="D294" s="886"/>
      <c r="E294" s="773"/>
      <c r="F294" s="773"/>
      <c r="G294" s="773"/>
      <c r="H294" s="773"/>
      <c r="I294" s="773"/>
      <c r="J294" s="887"/>
      <c r="K294" s="773"/>
      <c r="L294" s="773"/>
      <c r="M294" s="773"/>
      <c r="N294" s="773"/>
      <c r="O294" s="888"/>
      <c r="P294" s="888"/>
      <c r="Q294" s="888"/>
      <c r="R294" s="888"/>
      <c r="S294" s="773"/>
      <c r="T294" s="773"/>
      <c r="U294" s="889"/>
      <c r="V294" s="773"/>
      <c r="W294" s="773"/>
      <c r="X294" s="773"/>
      <c r="Y294" s="885"/>
      <c r="Z294" s="885"/>
      <c r="AA294" s="885"/>
      <c r="AB294" s="885"/>
      <c r="AC294" s="885"/>
      <c r="AD294" s="885"/>
      <c r="AE294" s="885"/>
      <c r="AF294" s="885"/>
      <c r="AG294" s="885"/>
      <c r="AH294" s="885"/>
      <c r="AI294" s="885"/>
      <c r="AJ294" s="885"/>
      <c r="AK294" s="885"/>
      <c r="AL294" s="885"/>
      <c r="AM294" s="885"/>
      <c r="AN294" s="885"/>
      <c r="AO294" s="885"/>
      <c r="AP294" s="885"/>
      <c r="AQ294" s="885"/>
      <c r="AR294" s="885"/>
      <c r="AS294" s="885"/>
      <c r="AT294" s="885"/>
      <c r="AU294" s="885"/>
      <c r="AV294" s="885"/>
      <c r="AW294" s="885"/>
      <c r="AX294" s="885"/>
      <c r="AY294" s="885"/>
      <c r="AZ294" s="885"/>
      <c r="BA294" s="885"/>
      <c r="BB294" s="885"/>
      <c r="BC294" s="885"/>
      <c r="BD294" s="885"/>
      <c r="BE294" s="885"/>
      <c r="BF294" s="885"/>
      <c r="BG294" s="885"/>
      <c r="BH294" s="885"/>
      <c r="BI294" s="885"/>
      <c r="BJ294" s="885"/>
      <c r="BK294" s="885"/>
      <c r="BL294" s="885"/>
      <c r="BM294" s="885"/>
      <c r="BN294" s="885"/>
      <c r="BO294" s="885"/>
      <c r="BP294" s="885"/>
      <c r="BQ294" s="885"/>
      <c r="BR294" s="885"/>
      <c r="BS294" s="885"/>
      <c r="BT294" s="885"/>
      <c r="BU294" s="885"/>
      <c r="BV294" s="885"/>
      <c r="BW294" s="885"/>
      <c r="BX294" s="885"/>
      <c r="BY294" s="885"/>
      <c r="BZ294" s="885"/>
      <c r="CA294" s="885"/>
      <c r="CB294" s="885"/>
      <c r="CC294" s="885"/>
      <c r="CD294" s="885"/>
      <c r="CE294" s="885"/>
      <c r="CF294" s="885"/>
      <c r="CG294" s="885"/>
      <c r="CH294" s="885"/>
      <c r="CI294" s="885"/>
      <c r="CJ294" s="885"/>
      <c r="CK294" s="885"/>
      <c r="CL294" s="885"/>
      <c r="CM294" s="885"/>
      <c r="CN294" s="885"/>
      <c r="CO294" s="885"/>
      <c r="CP294" s="885"/>
      <c r="CQ294" s="885"/>
      <c r="CR294" s="885"/>
      <c r="CS294" s="885"/>
      <c r="CT294" s="885"/>
      <c r="CU294" s="885"/>
      <c r="CV294" s="885"/>
      <c r="CW294" s="885"/>
      <c r="CX294" s="885"/>
      <c r="CY294" s="885"/>
      <c r="CZ294" s="885"/>
      <c r="DA294" s="885"/>
      <c r="DB294" s="885"/>
      <c r="DC294" s="885"/>
      <c r="DD294" s="885"/>
      <c r="DE294" s="885"/>
      <c r="DF294" s="885"/>
      <c r="DG294" s="885"/>
      <c r="DH294" s="885"/>
      <c r="DI294" s="885"/>
      <c r="DJ294" s="885"/>
      <c r="DK294" s="885"/>
      <c r="DL294" s="885"/>
      <c r="DM294" s="885"/>
      <c r="DN294" s="885"/>
      <c r="DO294" s="885"/>
      <c r="DP294" s="885"/>
      <c r="DQ294" s="885"/>
      <c r="DR294" s="885"/>
      <c r="DS294" s="885"/>
      <c r="DT294" s="885"/>
      <c r="DU294" s="885"/>
      <c r="DV294" s="885"/>
      <c r="DW294" s="885"/>
      <c r="DX294" s="885"/>
      <c r="DY294" s="885"/>
      <c r="DZ294" s="885"/>
      <c r="EA294" s="885"/>
      <c r="EB294" s="885"/>
      <c r="EC294" s="885"/>
      <c r="ED294" s="885"/>
      <c r="EE294" s="885"/>
      <c r="EF294" s="885"/>
      <c r="EG294" s="885"/>
      <c r="EH294" s="885"/>
      <c r="EI294" s="885"/>
      <c r="EJ294" s="885"/>
      <c r="EK294" s="885"/>
      <c r="EL294" s="885"/>
      <c r="EM294" s="885"/>
      <c r="EN294" s="885"/>
      <c r="EO294" s="885"/>
      <c r="EP294" s="885"/>
      <c r="EQ294" s="885"/>
      <c r="ER294" s="885"/>
      <c r="ES294" s="885"/>
      <c r="ET294" s="885"/>
      <c r="EU294" s="885"/>
      <c r="EV294" s="885"/>
      <c r="EW294" s="885"/>
      <c r="EX294" s="885"/>
      <c r="EY294" s="885"/>
      <c r="EZ294" s="885"/>
      <c r="FA294" s="885"/>
      <c r="FB294" s="885"/>
      <c r="FC294" s="885"/>
      <c r="FD294" s="885"/>
      <c r="FE294" s="885"/>
      <c r="FF294" s="885"/>
      <c r="FG294" s="885"/>
      <c r="FH294" s="885"/>
      <c r="FI294" s="885"/>
      <c r="FJ294" s="885"/>
      <c r="FK294" s="885"/>
      <c r="FL294" s="885"/>
      <c r="FM294" s="885"/>
      <c r="FN294" s="885"/>
      <c r="FO294" s="885"/>
      <c r="FP294" s="885"/>
      <c r="FQ294" s="885"/>
      <c r="FR294" s="885"/>
      <c r="FS294" s="885"/>
      <c r="FT294" s="885"/>
      <c r="FU294" s="885"/>
      <c r="FV294" s="885"/>
      <c r="FW294" s="885"/>
    </row>
    <row r="295" spans="2:179" x14ac:dyDescent="0.25">
      <c r="B295" s="773"/>
      <c r="C295" s="773"/>
      <c r="D295" s="886"/>
      <c r="E295" s="773"/>
      <c r="F295" s="773"/>
      <c r="G295" s="773"/>
      <c r="H295" s="773"/>
      <c r="I295" s="773"/>
      <c r="J295" s="887"/>
      <c r="K295" s="773"/>
      <c r="L295" s="773"/>
      <c r="M295" s="773"/>
      <c r="N295" s="773"/>
      <c r="O295" s="888"/>
      <c r="P295" s="888"/>
      <c r="Q295" s="888"/>
      <c r="R295" s="888"/>
      <c r="S295" s="773"/>
      <c r="T295" s="773"/>
      <c r="U295" s="889"/>
      <c r="V295" s="773"/>
      <c r="W295" s="773"/>
      <c r="X295" s="773"/>
      <c r="Y295" s="885"/>
      <c r="Z295" s="885"/>
      <c r="AA295" s="885"/>
      <c r="AB295" s="885"/>
      <c r="AC295" s="885"/>
      <c r="AD295" s="885"/>
      <c r="AE295" s="885"/>
      <c r="AF295" s="885"/>
      <c r="AG295" s="885"/>
      <c r="AH295" s="885"/>
      <c r="AI295" s="885"/>
      <c r="AJ295" s="885"/>
      <c r="AK295" s="885"/>
      <c r="AL295" s="885"/>
      <c r="AM295" s="885"/>
      <c r="AN295" s="885"/>
      <c r="AO295" s="885"/>
      <c r="AP295" s="885"/>
      <c r="AQ295" s="885"/>
      <c r="AR295" s="885"/>
      <c r="AS295" s="885"/>
      <c r="AT295" s="885"/>
      <c r="AU295" s="885"/>
      <c r="AV295" s="885"/>
      <c r="AW295" s="885"/>
      <c r="AX295" s="885"/>
      <c r="AY295" s="885"/>
      <c r="AZ295" s="885"/>
      <c r="BA295" s="885"/>
      <c r="BB295" s="885"/>
      <c r="BC295" s="885"/>
      <c r="BD295" s="885"/>
      <c r="BE295" s="885"/>
      <c r="BF295" s="885"/>
      <c r="BG295" s="885"/>
      <c r="BH295" s="885"/>
      <c r="BI295" s="885"/>
      <c r="BJ295" s="885"/>
      <c r="BK295" s="885"/>
      <c r="BL295" s="885"/>
      <c r="BM295" s="885"/>
      <c r="BN295" s="885"/>
      <c r="BO295" s="885"/>
      <c r="BP295" s="885"/>
      <c r="BQ295" s="885"/>
      <c r="BR295" s="885"/>
      <c r="BS295" s="885"/>
      <c r="BT295" s="885"/>
      <c r="BU295" s="885"/>
      <c r="BV295" s="885"/>
      <c r="BW295" s="885"/>
      <c r="BX295" s="885"/>
      <c r="BY295" s="885"/>
      <c r="BZ295" s="885"/>
      <c r="CA295" s="885"/>
      <c r="CB295" s="885"/>
      <c r="CC295" s="885"/>
      <c r="CD295" s="885"/>
      <c r="CE295" s="885"/>
      <c r="CF295" s="885"/>
      <c r="CG295" s="885"/>
      <c r="CH295" s="885"/>
      <c r="CI295" s="885"/>
      <c r="CJ295" s="885"/>
      <c r="CK295" s="885"/>
      <c r="CL295" s="885"/>
      <c r="CM295" s="885"/>
      <c r="CN295" s="885"/>
      <c r="CO295" s="885"/>
      <c r="CP295" s="885"/>
      <c r="CQ295" s="885"/>
      <c r="CR295" s="885"/>
      <c r="CS295" s="885"/>
      <c r="CT295" s="885"/>
      <c r="CU295" s="885"/>
      <c r="CV295" s="885"/>
      <c r="CW295" s="885"/>
      <c r="CX295" s="885"/>
      <c r="CY295" s="885"/>
      <c r="CZ295" s="885"/>
      <c r="DA295" s="885"/>
      <c r="DB295" s="885"/>
      <c r="DC295" s="885"/>
      <c r="DD295" s="885"/>
      <c r="DE295" s="885"/>
      <c r="DF295" s="885"/>
      <c r="DG295" s="885"/>
      <c r="DH295" s="885"/>
      <c r="DI295" s="885"/>
      <c r="DJ295" s="885"/>
      <c r="DK295" s="885"/>
      <c r="DL295" s="885"/>
      <c r="DM295" s="885"/>
      <c r="DN295" s="885"/>
      <c r="DO295" s="885"/>
      <c r="DP295" s="885"/>
      <c r="DQ295" s="885"/>
      <c r="DR295" s="885"/>
      <c r="DS295" s="885"/>
      <c r="DT295" s="885"/>
      <c r="DU295" s="885"/>
      <c r="DV295" s="885"/>
      <c r="DW295" s="885"/>
      <c r="DX295" s="885"/>
      <c r="DY295" s="885"/>
      <c r="DZ295" s="885"/>
      <c r="EA295" s="885"/>
      <c r="EB295" s="885"/>
      <c r="EC295" s="885"/>
      <c r="ED295" s="885"/>
      <c r="EE295" s="885"/>
      <c r="EF295" s="885"/>
      <c r="EG295" s="885"/>
      <c r="EH295" s="885"/>
      <c r="EI295" s="885"/>
      <c r="EJ295" s="885"/>
      <c r="EK295" s="885"/>
      <c r="EL295" s="885"/>
      <c r="EM295" s="885"/>
      <c r="EN295" s="885"/>
      <c r="EO295" s="885"/>
      <c r="EP295" s="885"/>
      <c r="EQ295" s="885"/>
      <c r="ER295" s="885"/>
      <c r="ES295" s="885"/>
      <c r="ET295" s="885"/>
      <c r="EU295" s="885"/>
      <c r="EV295" s="885"/>
      <c r="EW295" s="885"/>
      <c r="EX295" s="885"/>
      <c r="EY295" s="885"/>
      <c r="EZ295" s="885"/>
      <c r="FA295" s="885"/>
      <c r="FB295" s="885"/>
      <c r="FC295" s="885"/>
      <c r="FD295" s="885"/>
      <c r="FE295" s="885"/>
      <c r="FF295" s="885"/>
      <c r="FG295" s="885"/>
      <c r="FH295" s="885"/>
      <c r="FI295" s="885"/>
      <c r="FJ295" s="885"/>
      <c r="FK295" s="885"/>
      <c r="FL295" s="885"/>
      <c r="FM295" s="885"/>
      <c r="FN295" s="885"/>
      <c r="FO295" s="885"/>
      <c r="FP295" s="885"/>
      <c r="FQ295" s="885"/>
      <c r="FR295" s="885"/>
      <c r="FS295" s="885"/>
      <c r="FT295" s="885"/>
      <c r="FU295" s="885"/>
      <c r="FV295" s="885"/>
      <c r="FW295" s="885"/>
    </row>
    <row r="296" spans="2:179" x14ac:dyDescent="0.25">
      <c r="B296" s="773"/>
      <c r="C296" s="773"/>
      <c r="D296" s="886"/>
      <c r="E296" s="773"/>
      <c r="F296" s="773"/>
      <c r="G296" s="773"/>
      <c r="H296" s="773"/>
      <c r="I296" s="773"/>
      <c r="J296" s="887"/>
      <c r="K296" s="773"/>
      <c r="L296" s="773"/>
      <c r="M296" s="773"/>
      <c r="N296" s="773"/>
      <c r="O296" s="888"/>
      <c r="P296" s="888"/>
      <c r="Q296" s="888"/>
      <c r="R296" s="888"/>
      <c r="S296" s="773"/>
      <c r="T296" s="773"/>
      <c r="U296" s="889"/>
      <c r="V296" s="773"/>
      <c r="W296" s="773"/>
      <c r="X296" s="773"/>
      <c r="Y296" s="885"/>
      <c r="Z296" s="885"/>
      <c r="AA296" s="885"/>
      <c r="AB296" s="885"/>
      <c r="AC296" s="885"/>
      <c r="AD296" s="885"/>
      <c r="AE296" s="885"/>
      <c r="AF296" s="885"/>
      <c r="AG296" s="885"/>
      <c r="AH296" s="885"/>
      <c r="AI296" s="885"/>
      <c r="AJ296" s="885"/>
      <c r="AK296" s="885"/>
      <c r="AL296" s="885"/>
      <c r="AM296" s="885"/>
      <c r="AN296" s="885"/>
      <c r="AO296" s="885"/>
      <c r="AP296" s="885"/>
      <c r="AQ296" s="885"/>
      <c r="AR296" s="885"/>
      <c r="AS296" s="885"/>
      <c r="AT296" s="885"/>
      <c r="AU296" s="885"/>
      <c r="AV296" s="885"/>
      <c r="AW296" s="885"/>
      <c r="AX296" s="885"/>
      <c r="AY296" s="885"/>
      <c r="AZ296" s="885"/>
      <c r="BA296" s="885"/>
      <c r="BB296" s="885"/>
      <c r="BC296" s="885"/>
      <c r="BD296" s="885"/>
      <c r="BE296" s="885"/>
      <c r="BF296" s="885"/>
      <c r="BG296" s="885"/>
      <c r="BH296" s="885"/>
      <c r="BI296" s="885"/>
      <c r="BJ296" s="885"/>
      <c r="BK296" s="885"/>
      <c r="BL296" s="885"/>
      <c r="BM296" s="885"/>
      <c r="BN296" s="885"/>
      <c r="BO296" s="885"/>
      <c r="BP296" s="885"/>
      <c r="BQ296" s="885"/>
      <c r="BR296" s="885"/>
      <c r="BS296" s="885"/>
      <c r="BT296" s="885"/>
      <c r="BU296" s="885"/>
      <c r="BV296" s="885"/>
      <c r="BW296" s="885"/>
      <c r="BX296" s="885"/>
      <c r="BY296" s="885"/>
      <c r="BZ296" s="885"/>
      <c r="CA296" s="885"/>
      <c r="CB296" s="885"/>
      <c r="CC296" s="885"/>
      <c r="CD296" s="885"/>
      <c r="CE296" s="885"/>
      <c r="CF296" s="885"/>
      <c r="CG296" s="885"/>
      <c r="CH296" s="885"/>
      <c r="CI296" s="885"/>
      <c r="CJ296" s="885"/>
      <c r="CK296" s="885"/>
      <c r="CL296" s="885"/>
      <c r="CM296" s="885"/>
      <c r="CN296" s="885"/>
      <c r="CO296" s="885"/>
      <c r="CP296" s="885"/>
      <c r="CQ296" s="885"/>
      <c r="CR296" s="885"/>
      <c r="CS296" s="885"/>
      <c r="CT296" s="885"/>
      <c r="CU296" s="885"/>
      <c r="CV296" s="885"/>
      <c r="CW296" s="885"/>
      <c r="CX296" s="885"/>
      <c r="CY296" s="885"/>
      <c r="CZ296" s="885"/>
      <c r="DA296" s="885"/>
      <c r="DB296" s="885"/>
      <c r="DC296" s="885"/>
      <c r="DD296" s="885"/>
      <c r="DE296" s="885"/>
      <c r="DF296" s="885"/>
      <c r="DG296" s="885"/>
      <c r="DH296" s="885"/>
      <c r="DI296" s="885"/>
      <c r="DJ296" s="885"/>
      <c r="DK296" s="885"/>
      <c r="DL296" s="885"/>
      <c r="DM296" s="885"/>
      <c r="DN296" s="885"/>
      <c r="DO296" s="885"/>
      <c r="DP296" s="885"/>
      <c r="DQ296" s="885"/>
      <c r="DR296" s="885"/>
      <c r="DS296" s="885"/>
      <c r="DT296" s="885"/>
      <c r="DU296" s="885"/>
      <c r="DV296" s="885"/>
      <c r="DW296" s="885"/>
      <c r="DX296" s="885"/>
      <c r="DY296" s="885"/>
      <c r="DZ296" s="885"/>
      <c r="EA296" s="885"/>
      <c r="EB296" s="885"/>
      <c r="EC296" s="885"/>
      <c r="ED296" s="885"/>
      <c r="EE296" s="885"/>
      <c r="EF296" s="885"/>
      <c r="EG296" s="885"/>
      <c r="EH296" s="885"/>
      <c r="EI296" s="885"/>
      <c r="EJ296" s="885"/>
      <c r="EK296" s="885"/>
      <c r="EL296" s="885"/>
      <c r="EM296" s="885"/>
      <c r="EN296" s="885"/>
      <c r="EO296" s="885"/>
      <c r="EP296" s="885"/>
      <c r="EQ296" s="885"/>
      <c r="ER296" s="885"/>
      <c r="ES296" s="885"/>
      <c r="ET296" s="885"/>
      <c r="EU296" s="885"/>
      <c r="EV296" s="885"/>
      <c r="EW296" s="885"/>
      <c r="EX296" s="885"/>
      <c r="EY296" s="885"/>
      <c r="EZ296" s="885"/>
      <c r="FA296" s="885"/>
      <c r="FB296" s="885"/>
      <c r="FC296" s="885"/>
      <c r="FD296" s="885"/>
      <c r="FE296" s="885"/>
      <c r="FF296" s="885"/>
      <c r="FG296" s="885"/>
      <c r="FH296" s="885"/>
      <c r="FI296" s="885"/>
      <c r="FJ296" s="885"/>
      <c r="FK296" s="885"/>
      <c r="FL296" s="885"/>
      <c r="FM296" s="885"/>
      <c r="FN296" s="885"/>
      <c r="FO296" s="885"/>
      <c r="FP296" s="885"/>
      <c r="FQ296" s="885"/>
      <c r="FR296" s="885"/>
      <c r="FS296" s="885"/>
      <c r="FT296" s="885"/>
      <c r="FU296" s="885"/>
      <c r="FV296" s="885"/>
      <c r="FW296" s="885"/>
    </row>
    <row r="297" spans="2:179" x14ac:dyDescent="0.25">
      <c r="B297" s="773"/>
      <c r="C297" s="773"/>
      <c r="D297" s="886"/>
      <c r="E297" s="773"/>
      <c r="F297" s="773"/>
      <c r="G297" s="773"/>
      <c r="H297" s="773"/>
      <c r="I297" s="773"/>
      <c r="J297" s="887"/>
      <c r="K297" s="773"/>
      <c r="L297" s="773"/>
      <c r="M297" s="773"/>
      <c r="N297" s="773"/>
      <c r="O297" s="888"/>
      <c r="P297" s="888"/>
      <c r="Q297" s="888"/>
      <c r="R297" s="888"/>
      <c r="S297" s="773"/>
      <c r="T297" s="773"/>
      <c r="U297" s="889"/>
      <c r="V297" s="773"/>
      <c r="W297" s="773"/>
      <c r="X297" s="773"/>
      <c r="Y297" s="885"/>
      <c r="Z297" s="885"/>
      <c r="AA297" s="885"/>
      <c r="AB297" s="885"/>
      <c r="AC297" s="885"/>
      <c r="AD297" s="885"/>
      <c r="AE297" s="885"/>
      <c r="AF297" s="885"/>
      <c r="AG297" s="885"/>
      <c r="AH297" s="885"/>
      <c r="AI297" s="885"/>
      <c r="AJ297" s="885"/>
      <c r="AK297" s="885"/>
      <c r="AL297" s="885"/>
      <c r="AM297" s="885"/>
      <c r="AN297" s="885"/>
      <c r="AO297" s="885"/>
      <c r="AP297" s="885"/>
      <c r="AQ297" s="885"/>
      <c r="AR297" s="885"/>
      <c r="AS297" s="885"/>
      <c r="AT297" s="885"/>
      <c r="AU297" s="885"/>
      <c r="AV297" s="885"/>
      <c r="AW297" s="885"/>
      <c r="AX297" s="885"/>
      <c r="AY297" s="885"/>
      <c r="AZ297" s="885"/>
      <c r="BA297" s="885"/>
      <c r="BB297" s="885"/>
      <c r="BC297" s="885"/>
      <c r="BD297" s="885"/>
      <c r="BE297" s="885"/>
      <c r="BF297" s="885"/>
      <c r="BG297" s="885"/>
      <c r="BH297" s="885"/>
      <c r="BI297" s="885"/>
      <c r="BJ297" s="885"/>
      <c r="BK297" s="885"/>
      <c r="BL297" s="885"/>
      <c r="BM297" s="885"/>
      <c r="BN297" s="885"/>
      <c r="BO297" s="885"/>
      <c r="BP297" s="885"/>
      <c r="BQ297" s="885"/>
      <c r="BR297" s="885"/>
      <c r="BS297" s="885"/>
      <c r="BT297" s="885"/>
      <c r="BU297" s="885"/>
      <c r="BV297" s="885"/>
      <c r="BW297" s="885"/>
      <c r="BX297" s="885"/>
      <c r="BY297" s="885"/>
      <c r="BZ297" s="885"/>
      <c r="CA297" s="885"/>
      <c r="CB297" s="885"/>
      <c r="CC297" s="885"/>
      <c r="CD297" s="885"/>
      <c r="CE297" s="885"/>
      <c r="CF297" s="885"/>
      <c r="CG297" s="885"/>
      <c r="CH297" s="885"/>
      <c r="CI297" s="885"/>
      <c r="CJ297" s="885"/>
      <c r="CK297" s="885"/>
      <c r="CL297" s="885"/>
      <c r="CM297" s="885"/>
      <c r="CN297" s="885"/>
      <c r="CO297" s="885"/>
      <c r="CP297" s="885"/>
      <c r="CQ297" s="885"/>
      <c r="CR297" s="885"/>
      <c r="CS297" s="885"/>
      <c r="CT297" s="885"/>
      <c r="CU297" s="885"/>
      <c r="CV297" s="885"/>
      <c r="CW297" s="885"/>
      <c r="CX297" s="885"/>
      <c r="CY297" s="885"/>
      <c r="CZ297" s="885"/>
      <c r="DA297" s="885"/>
      <c r="DB297" s="885"/>
      <c r="DC297" s="885"/>
      <c r="DD297" s="885"/>
      <c r="DE297" s="885"/>
      <c r="DF297" s="885"/>
      <c r="DG297" s="885"/>
      <c r="DH297" s="885"/>
      <c r="DI297" s="885"/>
      <c r="DJ297" s="885"/>
      <c r="DK297" s="885"/>
      <c r="DL297" s="885"/>
      <c r="DM297" s="885"/>
      <c r="DN297" s="885"/>
      <c r="DO297" s="885"/>
      <c r="DP297" s="885"/>
      <c r="DQ297" s="885"/>
      <c r="DR297" s="885"/>
      <c r="DS297" s="885"/>
      <c r="DT297" s="885"/>
      <c r="DU297" s="885"/>
      <c r="DV297" s="885"/>
      <c r="DW297" s="885"/>
      <c r="DX297" s="885"/>
      <c r="DY297" s="885"/>
      <c r="DZ297" s="885"/>
      <c r="EA297" s="885"/>
      <c r="EB297" s="885"/>
      <c r="EC297" s="885"/>
      <c r="ED297" s="885"/>
      <c r="EE297" s="885"/>
      <c r="EF297" s="885"/>
      <c r="EG297" s="885"/>
      <c r="EH297" s="885"/>
      <c r="EI297" s="885"/>
      <c r="EJ297" s="885"/>
      <c r="EK297" s="885"/>
      <c r="EL297" s="885"/>
      <c r="EM297" s="885"/>
      <c r="EN297" s="885"/>
      <c r="EO297" s="885"/>
      <c r="EP297" s="885"/>
      <c r="EQ297" s="885"/>
      <c r="ER297" s="885"/>
      <c r="ES297" s="885"/>
      <c r="ET297" s="885"/>
      <c r="EU297" s="885"/>
      <c r="EV297" s="885"/>
      <c r="EW297" s="885"/>
      <c r="EX297" s="885"/>
      <c r="EY297" s="885"/>
      <c r="EZ297" s="885"/>
      <c r="FA297" s="885"/>
      <c r="FB297" s="885"/>
      <c r="FC297" s="885"/>
      <c r="FD297" s="885"/>
      <c r="FE297" s="885"/>
      <c r="FF297" s="885"/>
      <c r="FG297" s="885"/>
      <c r="FH297" s="885"/>
      <c r="FI297" s="885"/>
      <c r="FJ297" s="885"/>
      <c r="FK297" s="885"/>
      <c r="FL297" s="885"/>
      <c r="FM297" s="885"/>
      <c r="FN297" s="885"/>
      <c r="FO297" s="885"/>
      <c r="FP297" s="885"/>
      <c r="FQ297" s="885"/>
      <c r="FR297" s="885"/>
      <c r="FS297" s="885"/>
      <c r="FT297" s="885"/>
      <c r="FU297" s="885"/>
      <c r="FV297" s="885"/>
      <c r="FW297" s="885"/>
    </row>
    <row r="298" spans="2:179" x14ac:dyDescent="0.25">
      <c r="B298" s="773"/>
      <c r="C298" s="773"/>
      <c r="D298" s="886"/>
      <c r="E298" s="773"/>
      <c r="F298" s="773"/>
      <c r="G298" s="773"/>
      <c r="H298" s="773"/>
      <c r="I298" s="773"/>
      <c r="J298" s="887"/>
      <c r="K298" s="773"/>
      <c r="L298" s="773"/>
      <c r="M298" s="773"/>
      <c r="N298" s="773"/>
      <c r="O298" s="888"/>
      <c r="P298" s="888"/>
      <c r="Q298" s="888"/>
      <c r="R298" s="888"/>
      <c r="S298" s="773"/>
      <c r="T298" s="773"/>
      <c r="U298" s="889"/>
      <c r="V298" s="773"/>
      <c r="W298" s="773"/>
      <c r="X298" s="773"/>
      <c r="Y298" s="885"/>
      <c r="Z298" s="885"/>
      <c r="AA298" s="885"/>
      <c r="AB298" s="885"/>
      <c r="AC298" s="885"/>
      <c r="AD298" s="885"/>
      <c r="AE298" s="885"/>
      <c r="AF298" s="885"/>
      <c r="AG298" s="885"/>
      <c r="AH298" s="885"/>
      <c r="AI298" s="885"/>
      <c r="AJ298" s="885"/>
      <c r="AK298" s="885"/>
      <c r="AL298" s="885"/>
      <c r="AM298" s="885"/>
      <c r="AN298" s="885"/>
      <c r="AO298" s="885"/>
      <c r="AP298" s="885"/>
      <c r="AQ298" s="885"/>
      <c r="AR298" s="885"/>
      <c r="AS298" s="885"/>
      <c r="AT298" s="885"/>
      <c r="AU298" s="885"/>
      <c r="AV298" s="885"/>
      <c r="AW298" s="885"/>
      <c r="AX298" s="885"/>
      <c r="AY298" s="885"/>
      <c r="AZ298" s="885"/>
      <c r="BA298" s="885"/>
      <c r="BB298" s="885"/>
      <c r="BC298" s="885"/>
      <c r="BD298" s="885"/>
      <c r="BE298" s="885"/>
      <c r="BF298" s="885"/>
      <c r="BG298" s="885"/>
      <c r="BH298" s="885"/>
      <c r="BI298" s="885"/>
      <c r="BJ298" s="885"/>
      <c r="BK298" s="885"/>
      <c r="BL298" s="885"/>
      <c r="BM298" s="885"/>
      <c r="BN298" s="885"/>
      <c r="BO298" s="885"/>
      <c r="BP298" s="885"/>
      <c r="BQ298" s="885"/>
      <c r="BR298" s="885"/>
      <c r="BS298" s="885"/>
      <c r="BT298" s="885"/>
      <c r="BU298" s="885"/>
      <c r="BV298" s="885"/>
      <c r="BW298" s="885"/>
      <c r="BX298" s="885"/>
      <c r="BY298" s="885"/>
      <c r="BZ298" s="885"/>
      <c r="CA298" s="885"/>
      <c r="CB298" s="885"/>
      <c r="CC298" s="885"/>
      <c r="CD298" s="885"/>
      <c r="CE298" s="885"/>
      <c r="CF298" s="885"/>
      <c r="CG298" s="885"/>
      <c r="CH298" s="885"/>
      <c r="CI298" s="885"/>
      <c r="CJ298" s="885"/>
      <c r="CK298" s="885"/>
      <c r="CL298" s="885"/>
      <c r="CM298" s="885"/>
      <c r="CN298" s="885"/>
      <c r="CO298" s="885"/>
      <c r="CP298" s="885"/>
      <c r="CQ298" s="885"/>
      <c r="CR298" s="885"/>
      <c r="CS298" s="885"/>
      <c r="CT298" s="885"/>
      <c r="CU298" s="885"/>
      <c r="CV298" s="885"/>
      <c r="CW298" s="885"/>
      <c r="CX298" s="885"/>
      <c r="CY298" s="885"/>
      <c r="CZ298" s="885"/>
      <c r="DA298" s="885"/>
      <c r="DB298" s="885"/>
      <c r="DC298" s="885"/>
      <c r="DD298" s="885"/>
      <c r="DE298" s="885"/>
      <c r="DF298" s="885"/>
      <c r="DG298" s="885"/>
      <c r="DH298" s="885"/>
      <c r="DI298" s="885"/>
      <c r="DJ298" s="885"/>
      <c r="DK298" s="885"/>
      <c r="DL298" s="885"/>
      <c r="DM298" s="885"/>
      <c r="DN298" s="885"/>
      <c r="DO298" s="885"/>
      <c r="DP298" s="885"/>
      <c r="DQ298" s="885"/>
      <c r="DR298" s="885"/>
      <c r="DS298" s="885"/>
      <c r="DT298" s="885"/>
      <c r="DU298" s="885"/>
      <c r="DV298" s="885"/>
      <c r="DW298" s="885"/>
      <c r="DX298" s="885"/>
      <c r="DY298" s="885"/>
      <c r="DZ298" s="885"/>
      <c r="EA298" s="885"/>
      <c r="EB298" s="885"/>
      <c r="EC298" s="885"/>
      <c r="ED298" s="885"/>
      <c r="EE298" s="885"/>
      <c r="EF298" s="885"/>
      <c r="EG298" s="885"/>
      <c r="EH298" s="885"/>
      <c r="EI298" s="885"/>
      <c r="EJ298" s="885"/>
      <c r="EK298" s="885"/>
      <c r="EL298" s="885"/>
      <c r="EM298" s="885"/>
      <c r="EN298" s="885"/>
      <c r="EO298" s="885"/>
      <c r="EP298" s="885"/>
      <c r="EQ298" s="885"/>
      <c r="ER298" s="885"/>
      <c r="ES298" s="885"/>
      <c r="ET298" s="885"/>
      <c r="EU298" s="885"/>
      <c r="EV298" s="885"/>
      <c r="EW298" s="885"/>
      <c r="EX298" s="885"/>
      <c r="EY298" s="885"/>
      <c r="EZ298" s="885"/>
      <c r="FA298" s="885"/>
      <c r="FB298" s="885"/>
      <c r="FC298" s="885"/>
      <c r="FD298" s="885"/>
      <c r="FE298" s="885"/>
      <c r="FF298" s="885"/>
      <c r="FG298" s="885"/>
      <c r="FH298" s="885"/>
      <c r="FI298" s="885"/>
      <c r="FJ298" s="885"/>
      <c r="FK298" s="885"/>
      <c r="FL298" s="885"/>
      <c r="FM298" s="885"/>
      <c r="FN298" s="885"/>
      <c r="FO298" s="885"/>
      <c r="FP298" s="885"/>
      <c r="FQ298" s="885"/>
      <c r="FR298" s="885"/>
      <c r="FS298" s="885"/>
      <c r="FT298" s="885"/>
      <c r="FU298" s="885"/>
      <c r="FV298" s="885"/>
      <c r="FW298" s="885"/>
    </row>
    <row r="299" spans="2:179" x14ac:dyDescent="0.25">
      <c r="B299" s="773"/>
      <c r="C299" s="773"/>
      <c r="D299" s="886"/>
      <c r="E299" s="773"/>
      <c r="F299" s="773"/>
      <c r="G299" s="773"/>
      <c r="H299" s="773"/>
      <c r="I299" s="773"/>
      <c r="J299" s="887"/>
      <c r="K299" s="773"/>
      <c r="L299" s="773"/>
      <c r="M299" s="773"/>
      <c r="N299" s="773"/>
      <c r="O299" s="888"/>
      <c r="P299" s="888"/>
      <c r="Q299" s="888"/>
      <c r="R299" s="888"/>
      <c r="S299" s="773"/>
      <c r="T299" s="773"/>
      <c r="U299" s="889"/>
      <c r="V299" s="773"/>
      <c r="W299" s="773"/>
      <c r="X299" s="773"/>
      <c r="Y299" s="885"/>
      <c r="Z299" s="885"/>
      <c r="AA299" s="885"/>
      <c r="AB299" s="885"/>
      <c r="AC299" s="885"/>
      <c r="AD299" s="885"/>
      <c r="AE299" s="885"/>
      <c r="AF299" s="885"/>
      <c r="AG299" s="885"/>
      <c r="AH299" s="885"/>
      <c r="AI299" s="885"/>
      <c r="AJ299" s="885"/>
      <c r="AK299" s="885"/>
      <c r="AL299" s="885"/>
      <c r="AM299" s="885"/>
      <c r="AN299" s="885"/>
      <c r="AO299" s="885"/>
      <c r="AP299" s="885"/>
      <c r="AQ299" s="885"/>
      <c r="AR299" s="885"/>
      <c r="AS299" s="885"/>
      <c r="AT299" s="885"/>
      <c r="AU299" s="885"/>
      <c r="AV299" s="885"/>
      <c r="AW299" s="885"/>
      <c r="AX299" s="885"/>
      <c r="AY299" s="885"/>
      <c r="AZ299" s="885"/>
      <c r="BA299" s="885"/>
      <c r="BB299" s="885"/>
      <c r="BC299" s="885"/>
      <c r="BD299" s="885"/>
      <c r="BE299" s="885"/>
      <c r="BF299" s="885"/>
      <c r="BG299" s="885"/>
      <c r="BH299" s="885"/>
      <c r="BI299" s="885"/>
      <c r="BJ299" s="885"/>
      <c r="BK299" s="885"/>
      <c r="BL299" s="885"/>
      <c r="BM299" s="885"/>
      <c r="BN299" s="885"/>
      <c r="BO299" s="885"/>
      <c r="BP299" s="885"/>
      <c r="BQ299" s="885"/>
      <c r="BR299" s="885"/>
      <c r="BS299" s="885"/>
      <c r="BT299" s="885"/>
      <c r="BU299" s="885"/>
      <c r="BV299" s="885"/>
      <c r="BW299" s="885"/>
      <c r="BX299" s="885"/>
      <c r="BY299" s="885"/>
      <c r="BZ299" s="885"/>
      <c r="CA299" s="885"/>
      <c r="CB299" s="885"/>
      <c r="CC299" s="885"/>
      <c r="CD299" s="885"/>
      <c r="CE299" s="885"/>
      <c r="CF299" s="885"/>
      <c r="CG299" s="885"/>
      <c r="CH299" s="885"/>
      <c r="CI299" s="885"/>
      <c r="CJ299" s="885"/>
      <c r="CK299" s="885"/>
      <c r="CL299" s="885"/>
      <c r="CM299" s="885"/>
      <c r="CN299" s="885"/>
      <c r="CO299" s="885"/>
      <c r="CP299" s="885"/>
      <c r="CQ299" s="885"/>
      <c r="CR299" s="885"/>
      <c r="CS299" s="885"/>
      <c r="CT299" s="885"/>
      <c r="CU299" s="885"/>
      <c r="CV299" s="885"/>
      <c r="CW299" s="885"/>
      <c r="CX299" s="885"/>
      <c r="CY299" s="885"/>
      <c r="CZ299" s="885"/>
      <c r="DA299" s="885"/>
      <c r="DB299" s="885"/>
      <c r="DC299" s="885"/>
      <c r="DD299" s="885"/>
      <c r="DE299" s="885"/>
      <c r="DF299" s="885"/>
      <c r="DG299" s="885"/>
      <c r="DH299" s="885"/>
      <c r="DI299" s="885"/>
      <c r="DJ299" s="885"/>
      <c r="DK299" s="885"/>
      <c r="DL299" s="885"/>
      <c r="DM299" s="885"/>
      <c r="DN299" s="885"/>
      <c r="DO299" s="885"/>
      <c r="DP299" s="885"/>
      <c r="DQ299" s="885"/>
      <c r="DR299" s="885"/>
      <c r="DS299" s="885"/>
      <c r="DT299" s="885"/>
      <c r="DU299" s="885"/>
      <c r="DV299" s="885"/>
      <c r="DW299" s="885"/>
      <c r="DX299" s="885"/>
      <c r="DY299" s="885"/>
      <c r="DZ299" s="885"/>
      <c r="EA299" s="885"/>
      <c r="EB299" s="885"/>
      <c r="EC299" s="885"/>
      <c r="ED299" s="885"/>
      <c r="EE299" s="885"/>
      <c r="EF299" s="885"/>
      <c r="EG299" s="885"/>
      <c r="EH299" s="885"/>
      <c r="EI299" s="885"/>
      <c r="EJ299" s="885"/>
      <c r="EK299" s="885"/>
      <c r="EL299" s="885"/>
      <c r="EM299" s="885"/>
      <c r="EN299" s="885"/>
      <c r="EO299" s="885"/>
      <c r="EP299" s="885"/>
      <c r="EQ299" s="885"/>
      <c r="ER299" s="885"/>
      <c r="ES299" s="885"/>
      <c r="ET299" s="885"/>
      <c r="EU299" s="885"/>
      <c r="EV299" s="885"/>
      <c r="EW299" s="885"/>
      <c r="EX299" s="885"/>
      <c r="EY299" s="885"/>
      <c r="EZ299" s="885"/>
      <c r="FA299" s="885"/>
      <c r="FB299" s="885"/>
      <c r="FC299" s="885"/>
      <c r="FD299" s="885"/>
      <c r="FE299" s="885"/>
      <c r="FF299" s="885"/>
      <c r="FG299" s="885"/>
      <c r="FH299" s="885"/>
      <c r="FI299" s="885"/>
      <c r="FJ299" s="885"/>
      <c r="FK299" s="885"/>
      <c r="FL299" s="885"/>
      <c r="FM299" s="885"/>
      <c r="FN299" s="885"/>
      <c r="FO299" s="885"/>
      <c r="FP299" s="885"/>
      <c r="FQ299" s="885"/>
      <c r="FR299" s="885"/>
      <c r="FS299" s="885"/>
      <c r="FT299" s="885"/>
      <c r="FU299" s="885"/>
      <c r="FV299" s="885"/>
      <c r="FW299" s="885"/>
    </row>
    <row r="300" spans="2:179" x14ac:dyDescent="0.25">
      <c r="B300" s="773"/>
      <c r="C300" s="773"/>
      <c r="D300" s="886"/>
      <c r="E300" s="773"/>
      <c r="F300" s="773"/>
      <c r="G300" s="773"/>
      <c r="H300" s="773"/>
      <c r="I300" s="773"/>
      <c r="J300" s="887"/>
      <c r="K300" s="773"/>
      <c r="L300" s="773"/>
      <c r="M300" s="773"/>
      <c r="N300" s="773"/>
      <c r="O300" s="888"/>
      <c r="P300" s="888"/>
      <c r="Q300" s="888"/>
      <c r="R300" s="888"/>
      <c r="S300" s="773"/>
      <c r="T300" s="773"/>
      <c r="U300" s="889"/>
      <c r="V300" s="773"/>
      <c r="W300" s="773"/>
      <c r="X300" s="773"/>
      <c r="Y300" s="885"/>
      <c r="Z300" s="885"/>
      <c r="AA300" s="885"/>
      <c r="AB300" s="885"/>
      <c r="AC300" s="885"/>
      <c r="AD300" s="885"/>
      <c r="AE300" s="885"/>
      <c r="AF300" s="885"/>
      <c r="AG300" s="885"/>
      <c r="AH300" s="885"/>
      <c r="AI300" s="885"/>
      <c r="AJ300" s="885"/>
      <c r="AK300" s="885"/>
      <c r="AL300" s="885"/>
      <c r="AM300" s="885"/>
      <c r="AN300" s="885"/>
      <c r="AO300" s="885"/>
      <c r="AP300" s="885"/>
      <c r="AQ300" s="885"/>
      <c r="AR300" s="885"/>
      <c r="AS300" s="885"/>
      <c r="AT300" s="885"/>
      <c r="AU300" s="885"/>
      <c r="AV300" s="885"/>
      <c r="AW300" s="885"/>
      <c r="AX300" s="885"/>
      <c r="AY300" s="885"/>
      <c r="AZ300" s="885"/>
      <c r="BA300" s="885"/>
      <c r="BB300" s="885"/>
      <c r="BC300" s="885"/>
      <c r="BD300" s="885"/>
      <c r="BE300" s="885"/>
      <c r="BF300" s="885"/>
      <c r="BG300" s="885"/>
      <c r="BH300" s="885"/>
      <c r="BI300" s="885"/>
      <c r="BJ300" s="885"/>
      <c r="BK300" s="885"/>
      <c r="BL300" s="885"/>
      <c r="BM300" s="885"/>
      <c r="BN300" s="885"/>
      <c r="BO300" s="885"/>
      <c r="BP300" s="885"/>
      <c r="BQ300" s="885"/>
      <c r="BR300" s="885"/>
      <c r="BS300" s="885"/>
      <c r="BT300" s="885"/>
      <c r="BU300" s="885"/>
      <c r="BV300" s="885"/>
      <c r="BW300" s="885"/>
      <c r="BX300" s="885"/>
      <c r="BY300" s="885"/>
      <c r="BZ300" s="885"/>
      <c r="CA300" s="885"/>
      <c r="CB300" s="885"/>
      <c r="CC300" s="885"/>
      <c r="CD300" s="885"/>
      <c r="CE300" s="885"/>
      <c r="CF300" s="885"/>
      <c r="CG300" s="885"/>
      <c r="CH300" s="885"/>
      <c r="CI300" s="885"/>
      <c r="CJ300" s="885"/>
      <c r="CK300" s="885"/>
      <c r="CL300" s="885"/>
      <c r="CM300" s="885"/>
      <c r="CN300" s="885"/>
      <c r="CO300" s="885"/>
      <c r="CP300" s="885"/>
      <c r="CQ300" s="885"/>
      <c r="CR300" s="885"/>
      <c r="CS300" s="885"/>
      <c r="CT300" s="885"/>
      <c r="CU300" s="885"/>
      <c r="CV300" s="885"/>
      <c r="CW300" s="885"/>
      <c r="CX300" s="885"/>
      <c r="CY300" s="885"/>
      <c r="CZ300" s="885"/>
      <c r="DA300" s="885"/>
      <c r="DB300" s="885"/>
      <c r="DC300" s="885"/>
      <c r="DD300" s="885"/>
      <c r="DE300" s="885"/>
      <c r="DF300" s="885"/>
      <c r="DG300" s="885"/>
      <c r="DH300" s="885"/>
      <c r="DI300" s="885"/>
      <c r="DJ300" s="885"/>
      <c r="DK300" s="885"/>
      <c r="DL300" s="885"/>
      <c r="DM300" s="885"/>
      <c r="DN300" s="885"/>
      <c r="DO300" s="885"/>
      <c r="DP300" s="885"/>
      <c r="DQ300" s="885"/>
      <c r="DR300" s="885"/>
      <c r="DS300" s="885"/>
      <c r="DT300" s="885"/>
      <c r="DU300" s="885"/>
      <c r="DV300" s="885"/>
      <c r="DW300" s="885"/>
      <c r="DX300" s="885"/>
      <c r="DY300" s="885"/>
      <c r="DZ300" s="885"/>
      <c r="EA300" s="885"/>
      <c r="EB300" s="885"/>
      <c r="EC300" s="885"/>
      <c r="ED300" s="885"/>
      <c r="EE300" s="885"/>
      <c r="EF300" s="885"/>
      <c r="EG300" s="885"/>
      <c r="EH300" s="885"/>
      <c r="EI300" s="885"/>
      <c r="EJ300" s="885"/>
      <c r="EK300" s="885"/>
      <c r="EL300" s="885"/>
      <c r="EM300" s="885"/>
      <c r="EN300" s="885"/>
      <c r="EO300" s="885"/>
      <c r="EP300" s="885"/>
      <c r="EQ300" s="885"/>
      <c r="ER300" s="885"/>
      <c r="ES300" s="885"/>
      <c r="ET300" s="885"/>
      <c r="EU300" s="885"/>
      <c r="EV300" s="885"/>
      <c r="EW300" s="885"/>
      <c r="EX300" s="885"/>
      <c r="EY300" s="885"/>
      <c r="EZ300" s="885"/>
      <c r="FA300" s="885"/>
      <c r="FB300" s="885"/>
      <c r="FC300" s="885"/>
      <c r="FD300" s="885"/>
      <c r="FE300" s="885"/>
      <c r="FF300" s="885"/>
      <c r="FG300" s="885"/>
      <c r="FH300" s="885"/>
      <c r="FI300" s="885"/>
      <c r="FJ300" s="885"/>
      <c r="FK300" s="885"/>
      <c r="FL300" s="885"/>
      <c r="FM300" s="885"/>
      <c r="FN300" s="885"/>
      <c r="FO300" s="885"/>
      <c r="FP300" s="885"/>
      <c r="FQ300" s="885"/>
      <c r="FR300" s="885"/>
      <c r="FS300" s="885"/>
      <c r="FT300" s="885"/>
      <c r="FU300" s="885"/>
      <c r="FV300" s="885"/>
      <c r="FW300" s="885"/>
    </row>
    <row r="301" spans="2:179" x14ac:dyDescent="0.25">
      <c r="B301" s="773"/>
      <c r="C301" s="773"/>
      <c r="D301" s="886"/>
      <c r="E301" s="773"/>
      <c r="F301" s="773"/>
      <c r="G301" s="773"/>
      <c r="H301" s="773"/>
      <c r="I301" s="773"/>
      <c r="J301" s="887"/>
      <c r="K301" s="773"/>
      <c r="L301" s="773"/>
      <c r="M301" s="773"/>
      <c r="N301" s="773"/>
      <c r="O301" s="888"/>
      <c r="P301" s="888"/>
      <c r="Q301" s="888"/>
      <c r="R301" s="888"/>
      <c r="S301" s="773"/>
      <c r="T301" s="773"/>
      <c r="U301" s="889"/>
      <c r="V301" s="773"/>
      <c r="W301" s="773"/>
      <c r="X301" s="773"/>
      <c r="Y301" s="885"/>
      <c r="Z301" s="885"/>
      <c r="AA301" s="885"/>
      <c r="AB301" s="885"/>
      <c r="AC301" s="885"/>
      <c r="AD301" s="885"/>
      <c r="AE301" s="885"/>
      <c r="AF301" s="885"/>
      <c r="AG301" s="885"/>
      <c r="AH301" s="885"/>
      <c r="AI301" s="885"/>
      <c r="AJ301" s="885"/>
      <c r="AK301" s="885"/>
      <c r="AL301" s="885"/>
      <c r="AM301" s="885"/>
      <c r="AN301" s="885"/>
      <c r="AO301" s="885"/>
      <c r="AP301" s="885"/>
      <c r="AQ301" s="885"/>
      <c r="AR301" s="885"/>
      <c r="AS301" s="885"/>
      <c r="AT301" s="885"/>
      <c r="AU301" s="885"/>
      <c r="AV301" s="885"/>
      <c r="AW301" s="885"/>
      <c r="AX301" s="885"/>
      <c r="AY301" s="885"/>
      <c r="AZ301" s="885"/>
      <c r="BA301" s="885"/>
      <c r="BB301" s="885"/>
      <c r="BC301" s="885"/>
      <c r="BD301" s="885"/>
      <c r="BE301" s="885"/>
      <c r="BF301" s="885"/>
      <c r="BG301" s="885"/>
      <c r="BH301" s="885"/>
      <c r="BI301" s="885"/>
      <c r="BJ301" s="885"/>
      <c r="BK301" s="885"/>
      <c r="BL301" s="885"/>
      <c r="BM301" s="885"/>
      <c r="BN301" s="885"/>
      <c r="BO301" s="885"/>
      <c r="BP301" s="885"/>
      <c r="BQ301" s="885"/>
      <c r="BR301" s="885"/>
      <c r="BS301" s="885"/>
      <c r="BT301" s="885"/>
      <c r="BU301" s="885"/>
      <c r="BV301" s="885"/>
      <c r="BW301" s="885"/>
      <c r="BX301" s="885"/>
      <c r="BY301" s="885"/>
      <c r="BZ301" s="885"/>
      <c r="CA301" s="885"/>
      <c r="CB301" s="885"/>
      <c r="CC301" s="885"/>
      <c r="CD301" s="885"/>
      <c r="CE301" s="885"/>
      <c r="CF301" s="885"/>
      <c r="CG301" s="885"/>
      <c r="CH301" s="885"/>
      <c r="CI301" s="885"/>
      <c r="CJ301" s="885"/>
      <c r="CK301" s="885"/>
      <c r="CL301" s="885"/>
      <c r="CM301" s="885"/>
      <c r="CN301" s="885"/>
      <c r="CO301" s="885"/>
      <c r="CP301" s="885"/>
      <c r="CQ301" s="885"/>
      <c r="CR301" s="885"/>
      <c r="CS301" s="885"/>
      <c r="CT301" s="885"/>
      <c r="CU301" s="885"/>
      <c r="CV301" s="885"/>
      <c r="CW301" s="885"/>
      <c r="CX301" s="885"/>
      <c r="CY301" s="885"/>
      <c r="CZ301" s="885"/>
      <c r="DA301" s="885"/>
      <c r="DB301" s="885"/>
      <c r="DC301" s="885"/>
      <c r="DD301" s="885"/>
      <c r="DE301" s="885"/>
      <c r="DF301" s="885"/>
      <c r="DG301" s="885"/>
      <c r="DH301" s="885"/>
      <c r="DI301" s="885"/>
      <c r="DJ301" s="885"/>
      <c r="DK301" s="885"/>
      <c r="DL301" s="885"/>
      <c r="DM301" s="885"/>
      <c r="DN301" s="885"/>
      <c r="DO301" s="885"/>
      <c r="DP301" s="885"/>
      <c r="DQ301" s="885"/>
      <c r="DR301" s="885"/>
      <c r="DS301" s="885"/>
      <c r="DT301" s="885"/>
      <c r="DU301" s="885"/>
      <c r="DV301" s="885"/>
      <c r="DW301" s="885"/>
      <c r="DX301" s="885"/>
      <c r="DY301" s="885"/>
      <c r="DZ301" s="885"/>
      <c r="EA301" s="885"/>
      <c r="EB301" s="885"/>
      <c r="EC301" s="885"/>
      <c r="ED301" s="885"/>
      <c r="EE301" s="885"/>
      <c r="EF301" s="885"/>
      <c r="EG301" s="885"/>
      <c r="EH301" s="885"/>
      <c r="EI301" s="885"/>
      <c r="EJ301" s="885"/>
      <c r="EK301" s="885"/>
      <c r="EL301" s="885"/>
      <c r="EM301" s="885"/>
      <c r="EN301" s="885"/>
      <c r="EO301" s="885"/>
      <c r="EP301" s="885"/>
      <c r="EQ301" s="885"/>
      <c r="ER301" s="885"/>
      <c r="ES301" s="885"/>
      <c r="ET301" s="885"/>
      <c r="EU301" s="885"/>
      <c r="EV301" s="885"/>
      <c r="EW301" s="885"/>
      <c r="EX301" s="885"/>
      <c r="EY301" s="885"/>
      <c r="EZ301" s="885"/>
      <c r="FA301" s="885"/>
      <c r="FB301" s="885"/>
      <c r="FC301" s="885"/>
      <c r="FD301" s="885"/>
      <c r="FE301" s="885"/>
      <c r="FF301" s="885"/>
      <c r="FG301" s="885"/>
      <c r="FH301" s="885"/>
      <c r="FI301" s="885"/>
      <c r="FJ301" s="885"/>
      <c r="FK301" s="885"/>
      <c r="FL301" s="885"/>
      <c r="FM301" s="885"/>
      <c r="FN301" s="885"/>
      <c r="FO301" s="885"/>
      <c r="FP301" s="885"/>
      <c r="FQ301" s="885"/>
      <c r="FR301" s="885"/>
      <c r="FS301" s="885"/>
      <c r="FT301" s="885"/>
      <c r="FU301" s="885"/>
      <c r="FV301" s="885"/>
      <c r="FW301" s="885"/>
    </row>
    <row r="302" spans="2:179" x14ac:dyDescent="0.25">
      <c r="B302" s="773"/>
      <c r="C302" s="773"/>
      <c r="D302" s="886"/>
      <c r="E302" s="773"/>
      <c r="F302" s="773"/>
      <c r="G302" s="773"/>
      <c r="H302" s="773"/>
      <c r="I302" s="773"/>
      <c r="J302" s="887"/>
      <c r="K302" s="773"/>
      <c r="L302" s="773"/>
      <c r="M302" s="773"/>
      <c r="N302" s="773"/>
      <c r="O302" s="888"/>
      <c r="P302" s="888"/>
      <c r="Q302" s="888"/>
      <c r="R302" s="888"/>
      <c r="S302" s="773"/>
      <c r="T302" s="773"/>
      <c r="U302" s="889"/>
      <c r="V302" s="773"/>
      <c r="W302" s="773"/>
      <c r="X302" s="773"/>
      <c r="Y302" s="885"/>
      <c r="Z302" s="885"/>
      <c r="AA302" s="885"/>
      <c r="AB302" s="885"/>
      <c r="AC302" s="885"/>
      <c r="AD302" s="885"/>
      <c r="AE302" s="885"/>
      <c r="AF302" s="885"/>
      <c r="AG302" s="885"/>
      <c r="AH302" s="885"/>
      <c r="AI302" s="885"/>
      <c r="AJ302" s="885"/>
      <c r="AK302" s="885"/>
      <c r="AL302" s="885"/>
      <c r="AM302" s="885"/>
      <c r="AN302" s="885"/>
      <c r="AO302" s="885"/>
      <c r="AP302" s="885"/>
      <c r="AQ302" s="885"/>
      <c r="AR302" s="885"/>
      <c r="AS302" s="885"/>
      <c r="AT302" s="885"/>
      <c r="AU302" s="885"/>
      <c r="AV302" s="885"/>
      <c r="AW302" s="885"/>
      <c r="AX302" s="885"/>
      <c r="AY302" s="885"/>
      <c r="AZ302" s="885"/>
      <c r="BA302" s="885"/>
      <c r="BB302" s="885"/>
      <c r="BC302" s="885"/>
      <c r="BD302" s="885"/>
      <c r="BE302" s="885"/>
      <c r="BF302" s="885"/>
      <c r="BG302" s="885"/>
      <c r="BH302" s="885"/>
      <c r="BI302" s="885"/>
      <c r="BJ302" s="885"/>
      <c r="BK302" s="885"/>
      <c r="BL302" s="885"/>
      <c r="BM302" s="885"/>
      <c r="BN302" s="885"/>
      <c r="BO302" s="885"/>
      <c r="BP302" s="885"/>
      <c r="BQ302" s="885"/>
      <c r="BR302" s="885"/>
      <c r="BS302" s="885"/>
      <c r="BT302" s="885"/>
      <c r="BU302" s="885"/>
      <c r="BV302" s="885"/>
      <c r="BW302" s="885"/>
      <c r="BX302" s="885"/>
      <c r="BY302" s="885"/>
      <c r="BZ302" s="885"/>
      <c r="CA302" s="885"/>
      <c r="CB302" s="885"/>
      <c r="CC302" s="885"/>
      <c r="CD302" s="885"/>
      <c r="CE302" s="885"/>
      <c r="CF302" s="885"/>
      <c r="CG302" s="885"/>
      <c r="CH302" s="885"/>
      <c r="CI302" s="885"/>
      <c r="CJ302" s="885"/>
      <c r="CK302" s="885"/>
      <c r="CL302" s="885"/>
      <c r="CM302" s="885"/>
      <c r="CN302" s="885"/>
      <c r="CO302" s="885"/>
      <c r="CP302" s="885"/>
      <c r="CQ302" s="885"/>
      <c r="CR302" s="885"/>
      <c r="CS302" s="885"/>
      <c r="CT302" s="885"/>
      <c r="CU302" s="885"/>
      <c r="CV302" s="885"/>
      <c r="CW302" s="885"/>
      <c r="CX302" s="885"/>
      <c r="CY302" s="885"/>
      <c r="CZ302" s="885"/>
      <c r="DA302" s="885"/>
      <c r="DB302" s="885"/>
      <c r="DC302" s="885"/>
      <c r="DD302" s="885"/>
      <c r="DE302" s="885"/>
      <c r="DF302" s="885"/>
      <c r="DG302" s="885"/>
      <c r="DH302" s="885"/>
      <c r="DI302" s="885"/>
      <c r="DJ302" s="885"/>
      <c r="DK302" s="885"/>
      <c r="DL302" s="885"/>
      <c r="DM302" s="885"/>
      <c r="DN302" s="885"/>
      <c r="DO302" s="885"/>
      <c r="DP302" s="885"/>
      <c r="DQ302" s="885"/>
      <c r="DR302" s="885"/>
      <c r="DS302" s="885"/>
      <c r="DT302" s="885"/>
      <c r="DU302" s="885"/>
      <c r="DV302" s="885"/>
      <c r="DW302" s="885"/>
      <c r="DX302" s="885"/>
      <c r="DY302" s="885"/>
      <c r="DZ302" s="885"/>
      <c r="EA302" s="885"/>
      <c r="EB302" s="885"/>
      <c r="EC302" s="885"/>
      <c r="ED302" s="885"/>
      <c r="EE302" s="885"/>
      <c r="EF302" s="885"/>
      <c r="EG302" s="885"/>
      <c r="EH302" s="885"/>
      <c r="EI302" s="885"/>
      <c r="EJ302" s="885"/>
      <c r="EK302" s="885"/>
      <c r="EL302" s="885"/>
      <c r="EM302" s="885"/>
      <c r="EN302" s="885"/>
      <c r="EO302" s="885"/>
      <c r="EP302" s="885"/>
      <c r="EQ302" s="885"/>
      <c r="ER302" s="885"/>
      <c r="ES302" s="885"/>
      <c r="ET302" s="885"/>
      <c r="EU302" s="885"/>
      <c r="EV302" s="885"/>
      <c r="EW302" s="885"/>
      <c r="EX302" s="885"/>
      <c r="EY302" s="885"/>
      <c r="EZ302" s="885"/>
      <c r="FA302" s="885"/>
      <c r="FB302" s="885"/>
      <c r="FC302" s="885"/>
      <c r="FD302" s="885"/>
      <c r="FE302" s="885"/>
      <c r="FF302" s="885"/>
      <c r="FG302" s="885"/>
      <c r="FH302" s="885"/>
      <c r="FI302" s="885"/>
      <c r="FJ302" s="885"/>
      <c r="FK302" s="885"/>
      <c r="FL302" s="885"/>
      <c r="FM302" s="885"/>
      <c r="FN302" s="885"/>
      <c r="FO302" s="885"/>
      <c r="FP302" s="885"/>
      <c r="FQ302" s="885"/>
      <c r="FR302" s="885"/>
      <c r="FS302" s="885"/>
      <c r="FT302" s="885"/>
      <c r="FU302" s="885"/>
      <c r="FV302" s="885"/>
      <c r="FW302" s="885"/>
    </row>
    <row r="303" spans="2:179" x14ac:dyDescent="0.25">
      <c r="B303" s="773"/>
      <c r="C303" s="773"/>
      <c r="D303" s="886"/>
      <c r="E303" s="773"/>
      <c r="F303" s="773"/>
      <c r="G303" s="773"/>
      <c r="H303" s="773"/>
      <c r="I303" s="773"/>
      <c r="J303" s="887"/>
      <c r="K303" s="773"/>
      <c r="L303" s="773"/>
      <c r="M303" s="773"/>
      <c r="N303" s="773"/>
      <c r="O303" s="888"/>
      <c r="P303" s="888"/>
      <c r="Q303" s="888"/>
      <c r="R303" s="888"/>
      <c r="S303" s="773"/>
      <c r="T303" s="773"/>
      <c r="U303" s="889"/>
      <c r="V303" s="773"/>
      <c r="W303" s="773"/>
      <c r="X303" s="773"/>
      <c r="Y303" s="885"/>
      <c r="Z303" s="885"/>
      <c r="AA303" s="885"/>
      <c r="AB303" s="885"/>
      <c r="AC303" s="885"/>
      <c r="AD303" s="885"/>
      <c r="AE303" s="885"/>
      <c r="AF303" s="885"/>
      <c r="AG303" s="885"/>
      <c r="AH303" s="885"/>
      <c r="AI303" s="885"/>
      <c r="AJ303" s="885"/>
      <c r="AK303" s="885"/>
      <c r="AL303" s="885"/>
      <c r="AM303" s="885"/>
      <c r="AN303" s="885"/>
      <c r="AO303" s="885"/>
      <c r="AP303" s="885"/>
      <c r="AQ303" s="885"/>
      <c r="AR303" s="885"/>
      <c r="AS303" s="885"/>
      <c r="AT303" s="885"/>
      <c r="AU303" s="885"/>
      <c r="AV303" s="885"/>
      <c r="AW303" s="885"/>
      <c r="AX303" s="885"/>
      <c r="AY303" s="885"/>
      <c r="AZ303" s="885"/>
      <c r="BA303" s="885"/>
      <c r="BB303" s="885"/>
      <c r="BC303" s="885"/>
      <c r="BD303" s="885"/>
      <c r="BE303" s="885"/>
      <c r="BF303" s="885"/>
      <c r="BG303" s="885"/>
      <c r="BH303" s="885"/>
      <c r="BI303" s="885"/>
      <c r="BJ303" s="885"/>
      <c r="BK303" s="885"/>
      <c r="BL303" s="885"/>
      <c r="BM303" s="885"/>
      <c r="BN303" s="885"/>
      <c r="BO303" s="885"/>
      <c r="BP303" s="885"/>
      <c r="BQ303" s="885"/>
      <c r="BR303" s="885"/>
      <c r="BS303" s="885"/>
      <c r="BT303" s="885"/>
      <c r="BU303" s="885"/>
      <c r="BV303" s="885"/>
      <c r="BW303" s="885"/>
      <c r="BX303" s="885"/>
      <c r="BY303" s="885"/>
      <c r="BZ303" s="885"/>
      <c r="CA303" s="885"/>
      <c r="CB303" s="885"/>
      <c r="CC303" s="885"/>
      <c r="CD303" s="885"/>
      <c r="CE303" s="885"/>
      <c r="CF303" s="885"/>
      <c r="CG303" s="885"/>
      <c r="CH303" s="885"/>
      <c r="CI303" s="885"/>
      <c r="CJ303" s="885"/>
      <c r="CK303" s="885"/>
      <c r="CL303" s="885"/>
      <c r="CM303" s="885"/>
      <c r="CN303" s="885"/>
      <c r="CO303" s="885"/>
      <c r="CP303" s="885"/>
      <c r="CQ303" s="885"/>
      <c r="CR303" s="885"/>
      <c r="CS303" s="885"/>
      <c r="CT303" s="885"/>
      <c r="CU303" s="885"/>
      <c r="CV303" s="885"/>
      <c r="CW303" s="885"/>
      <c r="CX303" s="885"/>
      <c r="CY303" s="885"/>
      <c r="CZ303" s="885"/>
      <c r="DA303" s="885"/>
      <c r="DB303" s="885"/>
      <c r="DC303" s="885"/>
      <c r="DD303" s="885"/>
      <c r="DE303" s="885"/>
      <c r="DF303" s="885"/>
      <c r="DG303" s="885"/>
      <c r="DH303" s="885"/>
      <c r="DI303" s="885"/>
      <c r="DJ303" s="885"/>
      <c r="DK303" s="885"/>
      <c r="DL303" s="885"/>
      <c r="DM303" s="885"/>
      <c r="DN303" s="885"/>
      <c r="DO303" s="885"/>
      <c r="DP303" s="885"/>
      <c r="DQ303" s="885"/>
      <c r="DR303" s="885"/>
      <c r="DS303" s="885"/>
      <c r="DT303" s="885"/>
      <c r="DU303" s="885"/>
      <c r="DV303" s="885"/>
      <c r="DW303" s="885"/>
      <c r="DX303" s="885"/>
      <c r="DY303" s="885"/>
      <c r="DZ303" s="885"/>
      <c r="EA303" s="885"/>
      <c r="EB303" s="885"/>
      <c r="EC303" s="885"/>
      <c r="ED303" s="885"/>
      <c r="EE303" s="885"/>
      <c r="EF303" s="885"/>
      <c r="EG303" s="885"/>
      <c r="EH303" s="885"/>
      <c r="EI303" s="885"/>
      <c r="EJ303" s="885"/>
      <c r="EK303" s="885"/>
      <c r="EL303" s="885"/>
      <c r="EM303" s="885"/>
      <c r="EN303" s="885"/>
      <c r="EO303" s="885"/>
      <c r="EP303" s="885"/>
      <c r="EQ303" s="885"/>
      <c r="ER303" s="885"/>
      <c r="ES303" s="885"/>
      <c r="ET303" s="885"/>
      <c r="EU303" s="885"/>
      <c r="EV303" s="885"/>
      <c r="EW303" s="885"/>
      <c r="EX303" s="885"/>
      <c r="EY303" s="885"/>
      <c r="EZ303" s="885"/>
      <c r="FA303" s="885"/>
      <c r="FB303" s="885"/>
      <c r="FC303" s="885"/>
      <c r="FD303" s="885"/>
      <c r="FE303" s="885"/>
      <c r="FF303" s="885"/>
      <c r="FG303" s="885"/>
      <c r="FH303" s="885"/>
      <c r="FI303" s="885"/>
      <c r="FJ303" s="885"/>
      <c r="FK303" s="885"/>
      <c r="FL303" s="885"/>
      <c r="FM303" s="885"/>
      <c r="FN303" s="885"/>
      <c r="FO303" s="885"/>
      <c r="FP303" s="885"/>
      <c r="FQ303" s="885"/>
      <c r="FR303" s="885"/>
      <c r="FS303" s="885"/>
      <c r="FT303" s="885"/>
      <c r="FU303" s="885"/>
      <c r="FV303" s="885"/>
      <c r="FW303" s="885"/>
    </row>
    <row r="304" spans="2:179" x14ac:dyDescent="0.25">
      <c r="B304" s="773"/>
      <c r="C304" s="773"/>
      <c r="D304" s="886"/>
      <c r="E304" s="773"/>
      <c r="F304" s="773"/>
      <c r="G304" s="773"/>
      <c r="H304" s="773"/>
      <c r="I304" s="773"/>
      <c r="J304" s="887"/>
      <c r="K304" s="773"/>
      <c r="L304" s="773"/>
      <c r="M304" s="773"/>
      <c r="N304" s="773"/>
      <c r="O304" s="888"/>
      <c r="P304" s="888"/>
      <c r="Q304" s="888"/>
      <c r="R304" s="888"/>
      <c r="S304" s="773"/>
      <c r="T304" s="773"/>
      <c r="U304" s="889"/>
      <c r="V304" s="773"/>
      <c r="W304" s="773"/>
      <c r="X304" s="773"/>
      <c r="Y304" s="885"/>
      <c r="Z304" s="885"/>
      <c r="AA304" s="885"/>
      <c r="AB304" s="885"/>
      <c r="AC304" s="885"/>
      <c r="AD304" s="885"/>
      <c r="AE304" s="885"/>
      <c r="AF304" s="885"/>
      <c r="AG304" s="885"/>
      <c r="AH304" s="885"/>
      <c r="AI304" s="885"/>
      <c r="AJ304" s="885"/>
      <c r="AK304" s="885"/>
      <c r="AL304" s="885"/>
      <c r="AM304" s="885"/>
      <c r="AN304" s="885"/>
      <c r="AO304" s="885"/>
      <c r="AP304" s="885"/>
      <c r="AQ304" s="885"/>
      <c r="AR304" s="885"/>
      <c r="AS304" s="885"/>
      <c r="AT304" s="885"/>
      <c r="AU304" s="885"/>
      <c r="AV304" s="885"/>
      <c r="AW304" s="885"/>
      <c r="AX304" s="885"/>
      <c r="AY304" s="885"/>
      <c r="AZ304" s="885"/>
      <c r="BA304" s="885"/>
      <c r="BB304" s="885"/>
      <c r="BC304" s="885"/>
      <c r="BD304" s="885"/>
      <c r="BE304" s="885"/>
      <c r="BF304" s="885"/>
      <c r="BG304" s="885"/>
      <c r="BH304" s="885"/>
      <c r="BI304" s="885"/>
      <c r="BJ304" s="885"/>
      <c r="BK304" s="885"/>
      <c r="BL304" s="885"/>
      <c r="BM304" s="885"/>
      <c r="BN304" s="885"/>
      <c r="BO304" s="885"/>
      <c r="BP304" s="885"/>
      <c r="BQ304" s="885"/>
      <c r="BR304" s="885"/>
      <c r="BS304" s="885"/>
      <c r="BT304" s="885"/>
      <c r="BU304" s="885"/>
      <c r="BV304" s="885"/>
      <c r="BW304" s="885"/>
      <c r="BX304" s="885"/>
      <c r="BY304" s="885"/>
      <c r="BZ304" s="885"/>
      <c r="CA304" s="885"/>
      <c r="CB304" s="885"/>
      <c r="CC304" s="885"/>
      <c r="CD304" s="885"/>
      <c r="CE304" s="885"/>
      <c r="CF304" s="885"/>
      <c r="CG304" s="885"/>
      <c r="CH304" s="885"/>
      <c r="CI304" s="885"/>
      <c r="CJ304" s="885"/>
      <c r="CK304" s="885"/>
      <c r="CL304" s="885"/>
      <c r="CM304" s="885"/>
      <c r="CN304" s="885"/>
      <c r="CO304" s="885"/>
      <c r="CP304" s="885"/>
      <c r="CQ304" s="885"/>
      <c r="CR304" s="885"/>
      <c r="CS304" s="885"/>
      <c r="CT304" s="885"/>
      <c r="CU304" s="885"/>
      <c r="CV304" s="885"/>
      <c r="CW304" s="885"/>
      <c r="CX304" s="885"/>
      <c r="CY304" s="885"/>
      <c r="CZ304" s="885"/>
      <c r="DA304" s="885"/>
      <c r="DB304" s="885"/>
      <c r="DC304" s="885"/>
      <c r="DD304" s="885"/>
      <c r="DE304" s="885"/>
      <c r="DF304" s="885"/>
      <c r="DG304" s="885"/>
      <c r="DH304" s="885"/>
      <c r="DI304" s="885"/>
      <c r="DJ304" s="885"/>
      <c r="DK304" s="885"/>
      <c r="DL304" s="885"/>
      <c r="DM304" s="885"/>
      <c r="DN304" s="885"/>
      <c r="DO304" s="885"/>
      <c r="DP304" s="885"/>
      <c r="DQ304" s="885"/>
      <c r="DR304" s="885"/>
      <c r="DS304" s="885"/>
      <c r="DT304" s="885"/>
      <c r="DU304" s="885"/>
      <c r="DV304" s="885"/>
      <c r="DW304" s="885"/>
      <c r="DX304" s="885"/>
      <c r="DY304" s="885"/>
      <c r="DZ304" s="885"/>
      <c r="EA304" s="885"/>
      <c r="EB304" s="885"/>
      <c r="EC304" s="885"/>
      <c r="ED304" s="885"/>
      <c r="EE304" s="885"/>
      <c r="EF304" s="885"/>
      <c r="EG304" s="885"/>
      <c r="EH304" s="885"/>
      <c r="EI304" s="885"/>
      <c r="EJ304" s="885"/>
      <c r="EK304" s="885"/>
      <c r="EL304" s="885"/>
      <c r="EM304" s="885"/>
      <c r="EN304" s="885"/>
      <c r="EO304" s="885"/>
      <c r="EP304" s="885"/>
      <c r="EQ304" s="885"/>
      <c r="ER304" s="885"/>
      <c r="ES304" s="885"/>
      <c r="ET304" s="885"/>
      <c r="EU304" s="885"/>
      <c r="EV304" s="885"/>
      <c r="EW304" s="885"/>
      <c r="EX304" s="885"/>
      <c r="EY304" s="885"/>
      <c r="EZ304" s="885"/>
      <c r="FA304" s="885"/>
      <c r="FB304" s="885"/>
      <c r="FC304" s="885"/>
      <c r="FD304" s="885"/>
      <c r="FE304" s="885"/>
      <c r="FF304" s="885"/>
      <c r="FG304" s="885"/>
      <c r="FH304" s="885"/>
      <c r="FI304" s="885"/>
      <c r="FJ304" s="885"/>
      <c r="FK304" s="885"/>
      <c r="FL304" s="885"/>
      <c r="FM304" s="885"/>
      <c r="FN304" s="885"/>
      <c r="FO304" s="885"/>
      <c r="FP304" s="885"/>
      <c r="FQ304" s="885"/>
      <c r="FR304" s="885"/>
      <c r="FS304" s="885"/>
      <c r="FT304" s="885"/>
      <c r="FU304" s="885"/>
      <c r="FV304" s="885"/>
      <c r="FW304" s="885"/>
    </row>
    <row r="305" spans="2:179" x14ac:dyDescent="0.25">
      <c r="B305" s="773"/>
      <c r="C305" s="773"/>
      <c r="D305" s="886"/>
      <c r="E305" s="773"/>
      <c r="F305" s="773"/>
      <c r="G305" s="773"/>
      <c r="H305" s="773"/>
      <c r="I305" s="773"/>
      <c r="J305" s="887"/>
      <c r="K305" s="773"/>
      <c r="L305" s="773"/>
      <c r="M305" s="773"/>
      <c r="N305" s="773"/>
      <c r="O305" s="888"/>
      <c r="P305" s="888"/>
      <c r="Q305" s="888"/>
      <c r="R305" s="888"/>
      <c r="S305" s="773"/>
      <c r="T305" s="773"/>
      <c r="U305" s="889"/>
      <c r="V305" s="773"/>
      <c r="W305" s="773"/>
      <c r="X305" s="773"/>
      <c r="Y305" s="885"/>
      <c r="Z305" s="885"/>
      <c r="AA305" s="885"/>
      <c r="AB305" s="885"/>
      <c r="AC305" s="885"/>
      <c r="AD305" s="885"/>
      <c r="AE305" s="885"/>
      <c r="AF305" s="885"/>
      <c r="AG305" s="885"/>
      <c r="AH305" s="885"/>
      <c r="AI305" s="885"/>
      <c r="AJ305" s="885"/>
      <c r="AK305" s="885"/>
      <c r="AL305" s="885"/>
      <c r="AM305" s="885"/>
      <c r="AN305" s="885"/>
      <c r="AO305" s="885"/>
      <c r="AP305" s="885"/>
      <c r="AQ305" s="885"/>
      <c r="AR305" s="885"/>
      <c r="AS305" s="885"/>
      <c r="AT305" s="885"/>
      <c r="AU305" s="885"/>
      <c r="AV305" s="885"/>
      <c r="AW305" s="885"/>
      <c r="AX305" s="885"/>
      <c r="AY305" s="885"/>
      <c r="AZ305" s="885"/>
      <c r="BA305" s="885"/>
      <c r="BB305" s="885"/>
      <c r="BC305" s="885"/>
      <c r="BD305" s="885"/>
      <c r="BE305" s="885"/>
      <c r="BF305" s="885"/>
      <c r="BG305" s="885"/>
      <c r="BH305" s="885"/>
      <c r="BI305" s="885"/>
      <c r="BJ305" s="885"/>
      <c r="BK305" s="885"/>
      <c r="BL305" s="885"/>
      <c r="BM305" s="885"/>
      <c r="BN305" s="885"/>
      <c r="BO305" s="885"/>
      <c r="BP305" s="885"/>
      <c r="BQ305" s="885"/>
      <c r="BR305" s="885"/>
      <c r="BS305" s="885"/>
      <c r="BT305" s="885"/>
      <c r="BU305" s="885"/>
      <c r="BV305" s="885"/>
      <c r="BW305" s="885"/>
      <c r="BX305" s="885"/>
      <c r="BY305" s="885"/>
      <c r="BZ305" s="885"/>
      <c r="CA305" s="885"/>
      <c r="CB305" s="885"/>
      <c r="CC305" s="885"/>
      <c r="CD305" s="885"/>
      <c r="CE305" s="885"/>
      <c r="CF305" s="885"/>
      <c r="CG305" s="885"/>
      <c r="CH305" s="885"/>
      <c r="CI305" s="885"/>
      <c r="CJ305" s="885"/>
      <c r="CK305" s="885"/>
      <c r="CL305" s="885"/>
      <c r="CM305" s="885"/>
      <c r="CN305" s="885"/>
      <c r="CO305" s="885"/>
      <c r="CP305" s="885"/>
      <c r="CQ305" s="885"/>
      <c r="CR305" s="885"/>
      <c r="CS305" s="885"/>
      <c r="CT305" s="885"/>
      <c r="CU305" s="885"/>
      <c r="CV305" s="885"/>
      <c r="CW305" s="885"/>
      <c r="CX305" s="885"/>
      <c r="CY305" s="885"/>
      <c r="CZ305" s="885"/>
      <c r="DA305" s="885"/>
      <c r="DB305" s="885"/>
      <c r="DC305" s="885"/>
      <c r="DD305" s="885"/>
      <c r="DE305" s="885"/>
      <c r="DF305" s="885"/>
      <c r="DG305" s="885"/>
      <c r="DH305" s="885"/>
      <c r="DI305" s="885"/>
      <c r="DJ305" s="885"/>
      <c r="DK305" s="885"/>
      <c r="DL305" s="885"/>
      <c r="DM305" s="885"/>
      <c r="DN305" s="885"/>
      <c r="DO305" s="885"/>
      <c r="DP305" s="885"/>
      <c r="DQ305" s="885"/>
      <c r="DR305" s="885"/>
      <c r="DS305" s="885"/>
      <c r="DT305" s="885"/>
      <c r="DU305" s="885"/>
      <c r="DV305" s="885"/>
      <c r="DW305" s="885"/>
      <c r="DX305" s="885"/>
      <c r="DY305" s="885"/>
      <c r="DZ305" s="885"/>
      <c r="EA305" s="885"/>
      <c r="EB305" s="885"/>
      <c r="EC305" s="885"/>
      <c r="ED305" s="885"/>
      <c r="EE305" s="885"/>
      <c r="EF305" s="885"/>
      <c r="EG305" s="885"/>
      <c r="EH305" s="885"/>
      <c r="EI305" s="885"/>
      <c r="EJ305" s="885"/>
      <c r="EK305" s="885"/>
      <c r="EL305" s="885"/>
      <c r="EM305" s="885"/>
      <c r="EN305" s="885"/>
      <c r="EO305" s="885"/>
      <c r="EP305" s="885"/>
      <c r="EQ305" s="885"/>
      <c r="ER305" s="885"/>
      <c r="ES305" s="885"/>
      <c r="ET305" s="885"/>
      <c r="EU305" s="885"/>
      <c r="EV305" s="885"/>
      <c r="EW305" s="885"/>
      <c r="EX305" s="885"/>
      <c r="EY305" s="885"/>
      <c r="EZ305" s="885"/>
      <c r="FA305" s="885"/>
      <c r="FB305" s="885"/>
      <c r="FC305" s="885"/>
      <c r="FD305" s="885"/>
      <c r="FE305" s="885"/>
      <c r="FF305" s="885"/>
      <c r="FG305" s="885"/>
      <c r="FH305" s="885"/>
      <c r="FI305" s="885"/>
      <c r="FJ305" s="885"/>
      <c r="FK305" s="885"/>
      <c r="FL305" s="885"/>
      <c r="FM305" s="885"/>
      <c r="FN305" s="885"/>
      <c r="FO305" s="885"/>
      <c r="FP305" s="885"/>
      <c r="FQ305" s="885"/>
      <c r="FR305" s="885"/>
      <c r="FS305" s="885"/>
      <c r="FT305" s="885"/>
      <c r="FU305" s="885"/>
      <c r="FV305" s="885"/>
      <c r="FW305" s="885"/>
    </row>
    <row r="306" spans="2:179" x14ac:dyDescent="0.25">
      <c r="B306" s="773"/>
      <c r="C306" s="773"/>
      <c r="D306" s="886"/>
      <c r="E306" s="773"/>
      <c r="F306" s="773"/>
      <c r="G306" s="773"/>
      <c r="H306" s="773"/>
      <c r="I306" s="773"/>
      <c r="J306" s="887"/>
      <c r="K306" s="773"/>
      <c r="L306" s="773"/>
      <c r="M306" s="773"/>
      <c r="N306" s="773"/>
      <c r="O306" s="888"/>
      <c r="P306" s="888"/>
      <c r="Q306" s="888"/>
      <c r="R306" s="888"/>
      <c r="S306" s="773"/>
      <c r="T306" s="773"/>
      <c r="U306" s="889"/>
      <c r="V306" s="773"/>
      <c r="W306" s="773"/>
      <c r="X306" s="773"/>
      <c r="Y306" s="885"/>
      <c r="Z306" s="885"/>
      <c r="AA306" s="885"/>
      <c r="AB306" s="885"/>
      <c r="AC306" s="885"/>
      <c r="AD306" s="885"/>
      <c r="AE306" s="885"/>
      <c r="AF306" s="885"/>
      <c r="AG306" s="885"/>
      <c r="AH306" s="885"/>
      <c r="AI306" s="885"/>
      <c r="AJ306" s="885"/>
      <c r="AK306" s="885"/>
      <c r="AL306" s="885"/>
      <c r="AM306" s="885"/>
      <c r="AN306" s="885"/>
      <c r="AO306" s="885"/>
      <c r="AP306" s="885"/>
      <c r="AQ306" s="885"/>
      <c r="AR306" s="885"/>
      <c r="AS306" s="885"/>
      <c r="AT306" s="885"/>
      <c r="AU306" s="885"/>
      <c r="AV306" s="885"/>
      <c r="AW306" s="885"/>
      <c r="AX306" s="885"/>
      <c r="AY306" s="885"/>
      <c r="AZ306" s="885"/>
      <c r="BA306" s="885"/>
      <c r="BB306" s="885"/>
      <c r="BC306" s="885"/>
      <c r="BD306" s="885"/>
      <c r="BE306" s="885"/>
      <c r="BF306" s="885"/>
      <c r="BG306" s="885"/>
      <c r="BH306" s="885"/>
      <c r="BI306" s="885"/>
      <c r="BJ306" s="885"/>
      <c r="BK306" s="885"/>
      <c r="BL306" s="885"/>
      <c r="BM306" s="885"/>
      <c r="BN306" s="885"/>
      <c r="BO306" s="885"/>
      <c r="BP306" s="885"/>
      <c r="BQ306" s="885"/>
      <c r="BR306" s="885"/>
      <c r="BS306" s="885"/>
      <c r="BT306" s="885"/>
      <c r="BU306" s="885"/>
      <c r="BV306" s="885"/>
      <c r="BW306" s="885"/>
      <c r="BX306" s="885"/>
      <c r="BY306" s="885"/>
      <c r="BZ306" s="885"/>
      <c r="CA306" s="885"/>
      <c r="CB306" s="885"/>
      <c r="CC306" s="885"/>
      <c r="CD306" s="885"/>
      <c r="CE306" s="885"/>
      <c r="CF306" s="885"/>
      <c r="CG306" s="885"/>
      <c r="CH306" s="885"/>
      <c r="CI306" s="885"/>
      <c r="CJ306" s="885"/>
      <c r="CK306" s="885"/>
      <c r="CL306" s="885"/>
      <c r="CM306" s="885"/>
      <c r="CN306" s="885"/>
      <c r="CO306" s="885"/>
      <c r="CP306" s="885"/>
      <c r="CQ306" s="885"/>
      <c r="CR306" s="885"/>
      <c r="CS306" s="885"/>
      <c r="CT306" s="885"/>
      <c r="CU306" s="885"/>
      <c r="CV306" s="885"/>
      <c r="CW306" s="885"/>
      <c r="CX306" s="885"/>
      <c r="CY306" s="885"/>
      <c r="CZ306" s="885"/>
      <c r="DA306" s="885"/>
      <c r="DB306" s="885"/>
      <c r="DC306" s="885"/>
      <c r="DD306" s="885"/>
      <c r="DE306" s="885"/>
      <c r="DF306" s="885"/>
      <c r="DG306" s="885"/>
      <c r="DH306" s="885"/>
      <c r="DI306" s="885"/>
      <c r="DJ306" s="885"/>
      <c r="DK306" s="885"/>
      <c r="DL306" s="885"/>
      <c r="DM306" s="885"/>
      <c r="DN306" s="885"/>
      <c r="DO306" s="885"/>
      <c r="DP306" s="885"/>
      <c r="DQ306" s="885"/>
      <c r="DR306" s="885"/>
      <c r="DS306" s="885"/>
      <c r="DT306" s="885"/>
      <c r="DU306" s="885"/>
      <c r="DV306" s="885"/>
      <c r="DW306" s="885"/>
      <c r="DX306" s="885"/>
      <c r="DY306" s="885"/>
      <c r="DZ306" s="885"/>
      <c r="EA306" s="885"/>
      <c r="EB306" s="885"/>
      <c r="EC306" s="885"/>
      <c r="ED306" s="885"/>
      <c r="EE306" s="885"/>
      <c r="EF306" s="885"/>
      <c r="EG306" s="885"/>
      <c r="EH306" s="885"/>
      <c r="EI306" s="885"/>
      <c r="EJ306" s="885"/>
      <c r="EK306" s="885"/>
      <c r="EL306" s="885"/>
      <c r="EM306" s="885"/>
      <c r="EN306" s="885"/>
      <c r="EO306" s="885"/>
      <c r="EP306" s="885"/>
      <c r="EQ306" s="885"/>
      <c r="ER306" s="885"/>
      <c r="ES306" s="885"/>
      <c r="ET306" s="885"/>
      <c r="EU306" s="885"/>
      <c r="EV306" s="885"/>
      <c r="EW306" s="885"/>
      <c r="EX306" s="885"/>
      <c r="EY306" s="885"/>
      <c r="EZ306" s="885"/>
      <c r="FA306" s="885"/>
      <c r="FB306" s="885"/>
      <c r="FC306" s="885"/>
      <c r="FD306" s="885"/>
      <c r="FE306" s="885"/>
      <c r="FF306" s="885"/>
      <c r="FG306" s="885"/>
      <c r="FH306" s="885"/>
      <c r="FI306" s="885"/>
      <c r="FJ306" s="885"/>
      <c r="FK306" s="885"/>
      <c r="FL306" s="885"/>
      <c r="FM306" s="885"/>
      <c r="FN306" s="885"/>
      <c r="FO306" s="885"/>
      <c r="FP306" s="885"/>
      <c r="FQ306" s="885"/>
      <c r="FR306" s="885"/>
      <c r="FS306" s="885"/>
      <c r="FT306" s="885"/>
      <c r="FU306" s="885"/>
      <c r="FV306" s="885"/>
      <c r="FW306" s="885"/>
    </row>
    <row r="307" spans="2:179" x14ac:dyDescent="0.25">
      <c r="B307" s="773"/>
      <c r="C307" s="773"/>
      <c r="D307" s="886"/>
      <c r="E307" s="773"/>
      <c r="F307" s="773"/>
      <c r="G307" s="773"/>
      <c r="H307" s="773"/>
      <c r="I307" s="773"/>
      <c r="J307" s="887"/>
      <c r="K307" s="773"/>
      <c r="L307" s="773"/>
      <c r="M307" s="773"/>
      <c r="N307" s="773"/>
      <c r="O307" s="888"/>
      <c r="P307" s="888"/>
      <c r="Q307" s="888"/>
      <c r="R307" s="888"/>
      <c r="S307" s="773"/>
      <c r="T307" s="773"/>
      <c r="U307" s="889"/>
      <c r="V307" s="773"/>
      <c r="W307" s="773"/>
      <c r="X307" s="773"/>
      <c r="Y307" s="885"/>
      <c r="Z307" s="885"/>
      <c r="AA307" s="885"/>
      <c r="AB307" s="885"/>
      <c r="AC307" s="885"/>
      <c r="AD307" s="885"/>
      <c r="AE307" s="885"/>
      <c r="AF307" s="885"/>
      <c r="AG307" s="885"/>
      <c r="AH307" s="885"/>
      <c r="AI307" s="885"/>
      <c r="AJ307" s="885"/>
      <c r="AK307" s="885"/>
      <c r="AL307" s="885"/>
      <c r="AM307" s="885"/>
      <c r="AN307" s="885"/>
      <c r="AO307" s="885"/>
      <c r="AP307" s="885"/>
      <c r="AQ307" s="885"/>
      <c r="AR307" s="885"/>
      <c r="AS307" s="885"/>
      <c r="AT307" s="885"/>
      <c r="AU307" s="885"/>
      <c r="AV307" s="885"/>
      <c r="AW307" s="885"/>
      <c r="AX307" s="885"/>
      <c r="AY307" s="885"/>
      <c r="AZ307" s="885"/>
      <c r="BA307" s="885"/>
      <c r="BB307" s="885"/>
      <c r="BC307" s="885"/>
      <c r="BD307" s="885"/>
      <c r="BE307" s="885"/>
      <c r="BF307" s="885"/>
      <c r="BG307" s="885"/>
      <c r="BH307" s="885"/>
      <c r="BI307" s="885"/>
      <c r="BJ307" s="885"/>
      <c r="BK307" s="885"/>
      <c r="BL307" s="885"/>
      <c r="BM307" s="885"/>
      <c r="BN307" s="885"/>
      <c r="BO307" s="885"/>
      <c r="BP307" s="885"/>
      <c r="BQ307" s="885"/>
      <c r="BR307" s="885"/>
      <c r="BS307" s="885"/>
      <c r="BT307" s="885"/>
      <c r="BU307" s="885"/>
      <c r="BV307" s="885"/>
      <c r="BW307" s="885"/>
      <c r="BX307" s="885"/>
      <c r="BY307" s="885"/>
      <c r="BZ307" s="885"/>
      <c r="CA307" s="885"/>
      <c r="CB307" s="885"/>
      <c r="CC307" s="885"/>
      <c r="CD307" s="885"/>
      <c r="CE307" s="885"/>
      <c r="CF307" s="885"/>
      <c r="CG307" s="885"/>
      <c r="CH307" s="885"/>
      <c r="CI307" s="885"/>
      <c r="CJ307" s="885"/>
      <c r="CK307" s="885"/>
      <c r="CL307" s="885"/>
      <c r="CM307" s="885"/>
      <c r="CN307" s="885"/>
      <c r="CO307" s="885"/>
      <c r="CP307" s="885"/>
      <c r="CQ307" s="885"/>
      <c r="CR307" s="885"/>
      <c r="CS307" s="885"/>
      <c r="CT307" s="885"/>
      <c r="CU307" s="885"/>
      <c r="CV307" s="885"/>
      <c r="CW307" s="885"/>
      <c r="CX307" s="885"/>
      <c r="CY307" s="885"/>
      <c r="CZ307" s="885"/>
      <c r="DA307" s="885"/>
      <c r="DB307" s="885"/>
      <c r="DC307" s="885"/>
      <c r="DD307" s="885"/>
      <c r="DE307" s="885"/>
      <c r="DF307" s="885"/>
      <c r="DG307" s="885"/>
      <c r="DH307" s="885"/>
      <c r="DI307" s="885"/>
      <c r="DJ307" s="885"/>
      <c r="DK307" s="885"/>
      <c r="DL307" s="885"/>
      <c r="DM307" s="885"/>
      <c r="DN307" s="885"/>
      <c r="DO307" s="885"/>
      <c r="DP307" s="885"/>
      <c r="DQ307" s="885"/>
      <c r="DR307" s="885"/>
      <c r="DS307" s="885"/>
      <c r="DT307" s="885"/>
      <c r="DU307" s="885"/>
      <c r="DV307" s="885"/>
      <c r="DW307" s="885"/>
      <c r="DX307" s="885"/>
      <c r="DY307" s="885"/>
      <c r="DZ307" s="885"/>
      <c r="EA307" s="885"/>
      <c r="EB307" s="885"/>
      <c r="EC307" s="885"/>
      <c r="ED307" s="885"/>
      <c r="EE307" s="885"/>
      <c r="EF307" s="885"/>
      <c r="EG307" s="885"/>
      <c r="EH307" s="885"/>
      <c r="EI307" s="885"/>
      <c r="EJ307" s="885"/>
      <c r="EK307" s="885"/>
      <c r="EL307" s="885"/>
      <c r="EM307" s="885"/>
      <c r="EN307" s="885"/>
      <c r="EO307" s="885"/>
      <c r="EP307" s="885"/>
      <c r="EQ307" s="885"/>
      <c r="ER307" s="885"/>
      <c r="ES307" s="885"/>
      <c r="ET307" s="885"/>
      <c r="EU307" s="885"/>
      <c r="EV307" s="885"/>
      <c r="EW307" s="885"/>
      <c r="EX307" s="885"/>
      <c r="EY307" s="885"/>
      <c r="EZ307" s="885"/>
      <c r="FA307" s="885"/>
      <c r="FB307" s="885"/>
      <c r="FC307" s="885"/>
      <c r="FD307" s="885"/>
      <c r="FE307" s="885"/>
      <c r="FF307" s="885"/>
      <c r="FG307" s="885"/>
      <c r="FH307" s="885"/>
      <c r="FI307" s="885"/>
      <c r="FJ307" s="885"/>
      <c r="FK307" s="885"/>
      <c r="FL307" s="885"/>
      <c r="FM307" s="885"/>
      <c r="FN307" s="885"/>
      <c r="FO307" s="885"/>
      <c r="FP307" s="885"/>
      <c r="FQ307" s="885"/>
      <c r="FR307" s="885"/>
      <c r="FS307" s="885"/>
      <c r="FT307" s="885"/>
      <c r="FU307" s="885"/>
      <c r="FV307" s="885"/>
      <c r="FW307" s="885"/>
    </row>
    <row r="308" spans="2:179" x14ac:dyDescent="0.25">
      <c r="B308" s="773"/>
      <c r="C308" s="773"/>
      <c r="D308" s="886"/>
      <c r="E308" s="773"/>
      <c r="F308" s="773"/>
      <c r="G308" s="773"/>
      <c r="H308" s="773"/>
      <c r="I308" s="773"/>
      <c r="J308" s="887"/>
      <c r="K308" s="773"/>
      <c r="L308" s="773"/>
      <c r="M308" s="773"/>
      <c r="N308" s="773"/>
      <c r="O308" s="888"/>
      <c r="P308" s="888"/>
      <c r="Q308" s="888"/>
      <c r="R308" s="888"/>
      <c r="S308" s="773"/>
      <c r="T308" s="773"/>
      <c r="U308" s="889"/>
      <c r="V308" s="773"/>
      <c r="W308" s="773"/>
      <c r="X308" s="773"/>
      <c r="Y308" s="885"/>
      <c r="Z308" s="885"/>
      <c r="AA308" s="885"/>
      <c r="AB308" s="885"/>
      <c r="AC308" s="885"/>
      <c r="AD308" s="885"/>
      <c r="AE308" s="885"/>
      <c r="AF308" s="885"/>
      <c r="AG308" s="885"/>
      <c r="AH308" s="885"/>
      <c r="AI308" s="885"/>
      <c r="AJ308" s="885"/>
      <c r="AK308" s="885"/>
      <c r="AL308" s="885"/>
      <c r="AM308" s="885"/>
      <c r="AN308" s="885"/>
      <c r="AO308" s="885"/>
      <c r="AP308" s="885"/>
      <c r="AQ308" s="885"/>
      <c r="AR308" s="885"/>
      <c r="AS308" s="885"/>
      <c r="AT308" s="885"/>
      <c r="AU308" s="885"/>
      <c r="AV308" s="885"/>
      <c r="AW308" s="885"/>
      <c r="AX308" s="885"/>
      <c r="AY308" s="885"/>
      <c r="AZ308" s="885"/>
      <c r="BA308" s="885"/>
      <c r="BB308" s="885"/>
      <c r="BC308" s="885"/>
      <c r="BD308" s="885"/>
      <c r="BE308" s="885"/>
      <c r="BF308" s="885"/>
      <c r="BG308" s="885"/>
      <c r="BH308" s="885"/>
      <c r="BI308" s="885"/>
      <c r="BJ308" s="885"/>
      <c r="BK308" s="885"/>
      <c r="BL308" s="885"/>
      <c r="BM308" s="885"/>
      <c r="BN308" s="885"/>
      <c r="BO308" s="885"/>
      <c r="BP308" s="885"/>
      <c r="BQ308" s="885"/>
      <c r="BR308" s="885"/>
      <c r="BS308" s="885"/>
      <c r="BT308" s="885"/>
      <c r="BU308" s="885"/>
      <c r="BV308" s="885"/>
      <c r="BW308" s="885"/>
      <c r="BX308" s="885"/>
      <c r="BY308" s="885"/>
      <c r="BZ308" s="885"/>
      <c r="CA308" s="885"/>
      <c r="CB308" s="885"/>
      <c r="CC308" s="885"/>
      <c r="CD308" s="885"/>
      <c r="CE308" s="885"/>
      <c r="CF308" s="885"/>
      <c r="CG308" s="885"/>
      <c r="CH308" s="885"/>
      <c r="CI308" s="885"/>
      <c r="CJ308" s="885"/>
      <c r="CK308" s="885"/>
      <c r="CL308" s="885"/>
      <c r="CM308" s="885"/>
      <c r="CN308" s="885"/>
      <c r="CO308" s="885"/>
      <c r="CP308" s="885"/>
      <c r="CQ308" s="885"/>
      <c r="CR308" s="885"/>
      <c r="CS308" s="885"/>
      <c r="CT308" s="885"/>
      <c r="CU308" s="885"/>
      <c r="CV308" s="885"/>
      <c r="CW308" s="885"/>
      <c r="CX308" s="885"/>
      <c r="CY308" s="885"/>
      <c r="CZ308" s="885"/>
      <c r="DA308" s="885"/>
      <c r="DB308" s="885"/>
      <c r="DC308" s="885"/>
      <c r="DD308" s="885"/>
      <c r="DE308" s="885"/>
      <c r="DF308" s="885"/>
      <c r="DG308" s="885"/>
      <c r="DH308" s="885"/>
      <c r="DI308" s="885"/>
      <c r="DJ308" s="885"/>
      <c r="DK308" s="885"/>
      <c r="DL308" s="885"/>
      <c r="DM308" s="885"/>
      <c r="DN308" s="885"/>
      <c r="DO308" s="885"/>
      <c r="DP308" s="885"/>
      <c r="DQ308" s="885"/>
      <c r="DR308" s="885"/>
      <c r="DS308" s="885"/>
      <c r="DT308" s="885"/>
      <c r="DU308" s="885"/>
      <c r="DV308" s="885"/>
      <c r="DW308" s="885"/>
      <c r="DX308" s="885"/>
      <c r="DY308" s="885"/>
      <c r="DZ308" s="885"/>
      <c r="EA308" s="885"/>
      <c r="EB308" s="885"/>
      <c r="EC308" s="885"/>
      <c r="ED308" s="885"/>
      <c r="EE308" s="885"/>
      <c r="EF308" s="885"/>
      <c r="EG308" s="885"/>
      <c r="EH308" s="885"/>
      <c r="EI308" s="885"/>
      <c r="EJ308" s="885"/>
      <c r="EK308" s="885"/>
      <c r="EL308" s="885"/>
      <c r="EM308" s="885"/>
      <c r="EN308" s="885"/>
      <c r="EO308" s="885"/>
      <c r="EP308" s="885"/>
      <c r="EQ308" s="885"/>
      <c r="ER308" s="885"/>
      <c r="ES308" s="885"/>
      <c r="ET308" s="885"/>
      <c r="EU308" s="885"/>
      <c r="EV308" s="885"/>
      <c r="EW308" s="885"/>
      <c r="EX308" s="885"/>
      <c r="EY308" s="885"/>
      <c r="EZ308" s="885"/>
      <c r="FA308" s="885"/>
      <c r="FB308" s="885"/>
      <c r="FC308" s="885"/>
      <c r="FD308" s="885"/>
      <c r="FE308" s="885"/>
      <c r="FF308" s="885"/>
      <c r="FG308" s="885"/>
      <c r="FH308" s="885"/>
      <c r="FI308" s="885"/>
      <c r="FJ308" s="885"/>
      <c r="FK308" s="885"/>
      <c r="FL308" s="885"/>
      <c r="FM308" s="885"/>
      <c r="FN308" s="885"/>
      <c r="FO308" s="885"/>
      <c r="FP308" s="885"/>
      <c r="FQ308" s="885"/>
      <c r="FR308" s="885"/>
      <c r="FS308" s="885"/>
      <c r="FT308" s="885"/>
      <c r="FU308" s="885"/>
      <c r="FV308" s="885"/>
      <c r="FW308" s="885"/>
    </row>
    <row r="309" spans="2:179" x14ac:dyDescent="0.25">
      <c r="B309" s="773"/>
      <c r="C309" s="773"/>
      <c r="D309" s="886"/>
      <c r="E309" s="773"/>
      <c r="F309" s="773"/>
      <c r="G309" s="773"/>
      <c r="H309" s="773"/>
      <c r="I309" s="773"/>
      <c r="J309" s="887"/>
      <c r="K309" s="773"/>
      <c r="L309" s="773"/>
      <c r="M309" s="773"/>
      <c r="N309" s="773"/>
      <c r="O309" s="888"/>
      <c r="P309" s="888"/>
      <c r="Q309" s="888"/>
      <c r="R309" s="888"/>
      <c r="S309" s="773"/>
      <c r="T309" s="773"/>
      <c r="U309" s="889"/>
      <c r="V309" s="773"/>
      <c r="W309" s="773"/>
      <c r="X309" s="773"/>
      <c r="Y309" s="885"/>
      <c r="Z309" s="885"/>
      <c r="AA309" s="885"/>
      <c r="AB309" s="885"/>
      <c r="AC309" s="885"/>
      <c r="AD309" s="885"/>
      <c r="AE309" s="885"/>
      <c r="AF309" s="885"/>
      <c r="AG309" s="885"/>
      <c r="AH309" s="885"/>
      <c r="AI309" s="885"/>
      <c r="AJ309" s="885"/>
      <c r="AK309" s="885"/>
      <c r="AL309" s="885"/>
      <c r="AM309" s="885"/>
      <c r="AN309" s="885"/>
      <c r="AO309" s="885"/>
      <c r="AP309" s="885"/>
      <c r="AQ309" s="885"/>
      <c r="AR309" s="885"/>
      <c r="AS309" s="885"/>
      <c r="AT309" s="885"/>
      <c r="AU309" s="885"/>
      <c r="AV309" s="885"/>
      <c r="AW309" s="885"/>
      <c r="AX309" s="885"/>
      <c r="AY309" s="885"/>
      <c r="AZ309" s="885"/>
      <c r="BA309" s="885"/>
      <c r="BB309" s="885"/>
      <c r="BC309" s="885"/>
      <c r="BD309" s="885"/>
      <c r="BE309" s="885"/>
      <c r="BF309" s="885"/>
      <c r="BG309" s="885"/>
      <c r="BH309" s="885"/>
      <c r="BI309" s="885"/>
      <c r="BJ309" s="885"/>
      <c r="BK309" s="885"/>
      <c r="BL309" s="885"/>
      <c r="BM309" s="885"/>
      <c r="BN309" s="885"/>
      <c r="BO309" s="885"/>
      <c r="BP309" s="885"/>
      <c r="BQ309" s="885"/>
      <c r="BR309" s="885"/>
      <c r="BS309" s="885"/>
      <c r="BT309" s="885"/>
      <c r="BU309" s="885"/>
      <c r="BV309" s="885"/>
      <c r="BW309" s="885"/>
      <c r="BX309" s="885"/>
      <c r="BY309" s="885"/>
      <c r="BZ309" s="885"/>
      <c r="CA309" s="885"/>
      <c r="CB309" s="885"/>
      <c r="CC309" s="885"/>
      <c r="CD309" s="885"/>
      <c r="CE309" s="885"/>
      <c r="CF309" s="885"/>
      <c r="CG309" s="885"/>
      <c r="CH309" s="885"/>
      <c r="CI309" s="885"/>
      <c r="CJ309" s="885"/>
      <c r="CK309" s="885"/>
      <c r="CL309" s="885"/>
      <c r="CM309" s="885"/>
      <c r="CN309" s="885"/>
      <c r="CO309" s="885"/>
      <c r="CP309" s="885"/>
      <c r="CQ309" s="885"/>
      <c r="CR309" s="885"/>
      <c r="CS309" s="885"/>
      <c r="CT309" s="885"/>
      <c r="CU309" s="885"/>
      <c r="CV309" s="885"/>
      <c r="CW309" s="885"/>
      <c r="CX309" s="885"/>
      <c r="CY309" s="885"/>
      <c r="CZ309" s="885"/>
      <c r="DA309" s="885"/>
      <c r="DB309" s="885"/>
      <c r="DC309" s="885"/>
      <c r="DD309" s="885"/>
      <c r="DE309" s="885"/>
      <c r="DF309" s="885"/>
      <c r="DG309" s="885"/>
      <c r="DH309" s="885"/>
      <c r="DI309" s="885"/>
      <c r="DJ309" s="885"/>
      <c r="DK309" s="885"/>
      <c r="DL309" s="885"/>
      <c r="DM309" s="885"/>
      <c r="DN309" s="885"/>
      <c r="DO309" s="885"/>
      <c r="DP309" s="885"/>
      <c r="DQ309" s="885"/>
      <c r="DR309" s="885"/>
      <c r="DS309" s="885"/>
      <c r="DT309" s="885"/>
      <c r="DU309" s="885"/>
      <c r="DV309" s="885"/>
      <c r="DW309" s="885"/>
      <c r="DX309" s="885"/>
      <c r="DY309" s="885"/>
      <c r="DZ309" s="885"/>
      <c r="EA309" s="885"/>
      <c r="EB309" s="885"/>
      <c r="EC309" s="885"/>
      <c r="ED309" s="885"/>
      <c r="EE309" s="885"/>
      <c r="EF309" s="885"/>
      <c r="EG309" s="885"/>
      <c r="EH309" s="885"/>
      <c r="EI309" s="885"/>
      <c r="EJ309" s="885"/>
      <c r="EK309" s="885"/>
      <c r="EL309" s="885"/>
      <c r="EM309" s="885"/>
      <c r="EN309" s="885"/>
      <c r="EO309" s="885"/>
      <c r="EP309" s="885"/>
      <c r="EQ309" s="885"/>
      <c r="ER309" s="885"/>
      <c r="ES309" s="885"/>
      <c r="ET309" s="885"/>
      <c r="EU309" s="885"/>
      <c r="EV309" s="885"/>
      <c r="EW309" s="885"/>
      <c r="EX309" s="885"/>
      <c r="EY309" s="885"/>
      <c r="EZ309" s="885"/>
      <c r="FA309" s="885"/>
      <c r="FB309" s="885"/>
      <c r="FC309" s="885"/>
      <c r="FD309" s="885"/>
      <c r="FE309" s="885"/>
      <c r="FF309" s="885"/>
      <c r="FG309" s="885"/>
      <c r="FH309" s="885"/>
      <c r="FI309" s="885"/>
      <c r="FJ309" s="885"/>
      <c r="FK309" s="885"/>
      <c r="FL309" s="885"/>
      <c r="FM309" s="885"/>
      <c r="FN309" s="885"/>
      <c r="FO309" s="885"/>
      <c r="FP309" s="885"/>
      <c r="FQ309" s="885"/>
      <c r="FR309" s="885"/>
      <c r="FS309" s="885"/>
      <c r="FT309" s="885"/>
      <c r="FU309" s="885"/>
      <c r="FV309" s="885"/>
      <c r="FW309" s="885"/>
    </row>
    <row r="310" spans="2:179" x14ac:dyDescent="0.25">
      <c r="B310" s="773"/>
      <c r="C310" s="773"/>
      <c r="D310" s="886"/>
      <c r="E310" s="773"/>
      <c r="F310" s="773"/>
      <c r="G310" s="773"/>
      <c r="H310" s="773"/>
      <c r="I310" s="773"/>
      <c r="J310" s="887"/>
      <c r="K310" s="773"/>
      <c r="L310" s="773"/>
      <c r="M310" s="773"/>
      <c r="N310" s="773"/>
      <c r="O310" s="888"/>
      <c r="P310" s="888"/>
      <c r="Q310" s="888"/>
      <c r="R310" s="888"/>
      <c r="S310" s="773"/>
      <c r="T310" s="773"/>
      <c r="U310" s="889"/>
      <c r="V310" s="773"/>
      <c r="W310" s="773"/>
      <c r="X310" s="773"/>
      <c r="Y310" s="885"/>
      <c r="Z310" s="885"/>
      <c r="AA310" s="885"/>
      <c r="AB310" s="885"/>
      <c r="AC310" s="885"/>
      <c r="AD310" s="885"/>
      <c r="AE310" s="885"/>
      <c r="AF310" s="885"/>
      <c r="AG310" s="885"/>
      <c r="AH310" s="885"/>
      <c r="AI310" s="885"/>
      <c r="AJ310" s="885"/>
      <c r="AK310" s="885"/>
      <c r="AL310" s="885"/>
      <c r="AM310" s="885"/>
      <c r="AN310" s="885"/>
      <c r="AO310" s="885"/>
      <c r="AP310" s="885"/>
      <c r="AQ310" s="885"/>
      <c r="AR310" s="885"/>
      <c r="AS310" s="885"/>
      <c r="AT310" s="885"/>
      <c r="AU310" s="885"/>
      <c r="AV310" s="885"/>
      <c r="AW310" s="885"/>
      <c r="AX310" s="885"/>
      <c r="AY310" s="885"/>
      <c r="AZ310" s="885"/>
      <c r="BA310" s="885"/>
      <c r="BB310" s="885"/>
      <c r="BC310" s="885"/>
      <c r="BD310" s="885"/>
      <c r="BE310" s="885"/>
      <c r="BF310" s="885"/>
      <c r="BG310" s="885"/>
      <c r="BH310" s="885"/>
      <c r="BI310" s="885"/>
      <c r="BJ310" s="885"/>
      <c r="BK310" s="885"/>
      <c r="BL310" s="885"/>
      <c r="BM310" s="885"/>
      <c r="BN310" s="885"/>
      <c r="BO310" s="885"/>
      <c r="BP310" s="885"/>
      <c r="BQ310" s="885"/>
      <c r="BR310" s="885"/>
      <c r="BS310" s="885"/>
      <c r="BT310" s="885"/>
      <c r="BU310" s="885"/>
      <c r="BV310" s="885"/>
      <c r="BW310" s="885"/>
      <c r="BX310" s="885"/>
      <c r="BY310" s="885"/>
      <c r="BZ310" s="885"/>
      <c r="CA310" s="885"/>
      <c r="CB310" s="885"/>
      <c r="CC310" s="885"/>
      <c r="CD310" s="885"/>
      <c r="CE310" s="885"/>
      <c r="CF310" s="885"/>
      <c r="CG310" s="885"/>
      <c r="CH310" s="885"/>
      <c r="CI310" s="885"/>
      <c r="CJ310" s="885"/>
      <c r="CK310" s="885"/>
      <c r="CL310" s="885"/>
      <c r="CM310" s="885"/>
      <c r="CN310" s="885"/>
      <c r="CO310" s="885"/>
      <c r="CP310" s="885"/>
      <c r="CQ310" s="885"/>
      <c r="CR310" s="885"/>
      <c r="CS310" s="885"/>
      <c r="CT310" s="885"/>
      <c r="CU310" s="885"/>
      <c r="CV310" s="885"/>
      <c r="CW310" s="885"/>
      <c r="CX310" s="885"/>
      <c r="CY310" s="885"/>
      <c r="CZ310" s="885"/>
      <c r="DA310" s="885"/>
      <c r="DB310" s="885"/>
      <c r="DC310" s="885"/>
      <c r="DD310" s="885"/>
      <c r="DE310" s="885"/>
      <c r="DF310" s="885"/>
      <c r="DG310" s="885"/>
      <c r="DH310" s="885"/>
      <c r="DI310" s="885"/>
      <c r="DJ310" s="885"/>
      <c r="DK310" s="885"/>
      <c r="DL310" s="885"/>
      <c r="DM310" s="885"/>
      <c r="DN310" s="885"/>
      <c r="DO310" s="885"/>
      <c r="DP310" s="885"/>
      <c r="DQ310" s="885"/>
      <c r="DR310" s="885"/>
      <c r="DS310" s="885"/>
      <c r="DT310" s="885"/>
      <c r="DU310" s="885"/>
      <c r="DV310" s="885"/>
      <c r="DW310" s="885"/>
      <c r="DX310" s="885"/>
      <c r="DY310" s="885"/>
      <c r="DZ310" s="885"/>
      <c r="EA310" s="885"/>
      <c r="EB310" s="885"/>
      <c r="EC310" s="885"/>
      <c r="ED310" s="885"/>
      <c r="EE310" s="885"/>
      <c r="EF310" s="885"/>
      <c r="EG310" s="885"/>
      <c r="EH310" s="885"/>
      <c r="EI310" s="885"/>
      <c r="EJ310" s="885"/>
      <c r="EK310" s="885"/>
      <c r="EL310" s="885"/>
      <c r="EM310" s="885"/>
      <c r="EN310" s="885"/>
      <c r="EO310" s="885"/>
      <c r="EP310" s="885"/>
      <c r="EQ310" s="885"/>
      <c r="ER310" s="885"/>
      <c r="ES310" s="885"/>
      <c r="ET310" s="885"/>
      <c r="EU310" s="885"/>
      <c r="EV310" s="885"/>
      <c r="EW310" s="885"/>
      <c r="EX310" s="885"/>
      <c r="EY310" s="885"/>
      <c r="EZ310" s="885"/>
      <c r="FA310" s="885"/>
      <c r="FB310" s="885"/>
      <c r="FC310" s="885"/>
      <c r="FD310" s="885"/>
      <c r="FE310" s="885"/>
      <c r="FF310" s="885"/>
      <c r="FG310" s="885"/>
      <c r="FH310" s="885"/>
      <c r="FI310" s="885"/>
      <c r="FJ310" s="885"/>
      <c r="FK310" s="885"/>
      <c r="FL310" s="885"/>
      <c r="FM310" s="885"/>
      <c r="FN310" s="885"/>
      <c r="FO310" s="885"/>
      <c r="FP310" s="885"/>
      <c r="FQ310" s="885"/>
      <c r="FR310" s="885"/>
      <c r="FS310" s="885"/>
      <c r="FT310" s="885"/>
      <c r="FU310" s="885"/>
      <c r="FV310" s="885"/>
      <c r="FW310" s="885"/>
    </row>
    <row r="311" spans="2:179" x14ac:dyDescent="0.25">
      <c r="B311" s="773"/>
      <c r="C311" s="773"/>
      <c r="D311" s="886"/>
      <c r="E311" s="773"/>
      <c r="F311" s="773"/>
      <c r="G311" s="773"/>
      <c r="H311" s="773"/>
      <c r="I311" s="773"/>
      <c r="J311" s="887"/>
      <c r="K311" s="773"/>
      <c r="L311" s="773"/>
      <c r="M311" s="773"/>
      <c r="N311" s="773"/>
      <c r="O311" s="888"/>
      <c r="P311" s="888"/>
      <c r="Q311" s="888"/>
      <c r="R311" s="888"/>
      <c r="S311" s="773"/>
      <c r="T311" s="773"/>
      <c r="U311" s="889"/>
      <c r="V311" s="773"/>
      <c r="W311" s="773"/>
      <c r="X311" s="773"/>
      <c r="Y311" s="885"/>
      <c r="Z311" s="885"/>
      <c r="AA311" s="885"/>
      <c r="AB311" s="885"/>
      <c r="AC311" s="885"/>
      <c r="AD311" s="885"/>
      <c r="AE311" s="885"/>
      <c r="AF311" s="885"/>
      <c r="AG311" s="885"/>
      <c r="AH311" s="885"/>
      <c r="AI311" s="885"/>
      <c r="AJ311" s="885"/>
      <c r="AK311" s="885"/>
      <c r="AL311" s="885"/>
      <c r="AM311" s="885"/>
      <c r="AN311" s="885"/>
      <c r="AO311" s="885"/>
      <c r="AP311" s="885"/>
      <c r="AQ311" s="885"/>
      <c r="AR311" s="885"/>
      <c r="AS311" s="885"/>
      <c r="AT311" s="885"/>
      <c r="AU311" s="885"/>
      <c r="AV311" s="885"/>
      <c r="AW311" s="885"/>
      <c r="AX311" s="885"/>
      <c r="AY311" s="885"/>
      <c r="AZ311" s="885"/>
      <c r="BA311" s="885"/>
      <c r="BB311" s="885"/>
      <c r="BC311" s="885"/>
      <c r="BD311" s="885"/>
      <c r="BE311" s="885"/>
      <c r="BF311" s="885"/>
      <c r="BG311" s="885"/>
      <c r="BH311" s="885"/>
      <c r="BI311" s="885"/>
      <c r="BJ311" s="885"/>
      <c r="BK311" s="885"/>
      <c r="BL311" s="885"/>
      <c r="BM311" s="885"/>
      <c r="BN311" s="885"/>
      <c r="BO311" s="885"/>
      <c r="BP311" s="885"/>
      <c r="BQ311" s="885"/>
      <c r="BR311" s="885"/>
      <c r="BS311" s="885"/>
      <c r="BT311" s="885"/>
      <c r="BU311" s="885"/>
      <c r="BV311" s="885"/>
      <c r="BW311" s="885"/>
      <c r="BX311" s="885"/>
      <c r="BY311" s="885"/>
      <c r="BZ311" s="885"/>
      <c r="CA311" s="885"/>
      <c r="CB311" s="885"/>
      <c r="CC311" s="885"/>
      <c r="CD311" s="885"/>
      <c r="CE311" s="885"/>
      <c r="CF311" s="885"/>
      <c r="CG311" s="885"/>
      <c r="CH311" s="885"/>
      <c r="CI311" s="885"/>
      <c r="CJ311" s="885"/>
      <c r="CK311" s="885"/>
      <c r="CL311" s="885"/>
      <c r="CM311" s="885"/>
      <c r="CN311" s="885"/>
      <c r="CO311" s="885"/>
      <c r="CP311" s="885"/>
      <c r="CQ311" s="885"/>
      <c r="CR311" s="885"/>
      <c r="CS311" s="885"/>
      <c r="CT311" s="885"/>
      <c r="CU311" s="885"/>
      <c r="CV311" s="885"/>
      <c r="CW311" s="885"/>
      <c r="CX311" s="885"/>
      <c r="CY311" s="885"/>
      <c r="CZ311" s="885"/>
      <c r="DA311" s="885"/>
      <c r="DB311" s="885"/>
      <c r="DC311" s="885"/>
      <c r="DD311" s="885"/>
      <c r="DE311" s="885"/>
      <c r="DF311" s="885"/>
      <c r="DG311" s="885"/>
      <c r="DH311" s="885"/>
      <c r="DI311" s="885"/>
      <c r="DJ311" s="885"/>
      <c r="DK311" s="885"/>
      <c r="DL311" s="885"/>
      <c r="DM311" s="885"/>
      <c r="DN311" s="885"/>
      <c r="DO311" s="885"/>
      <c r="DP311" s="885"/>
      <c r="DQ311" s="885"/>
      <c r="DR311" s="885"/>
      <c r="DS311" s="885"/>
      <c r="DT311" s="885"/>
      <c r="DU311" s="885"/>
      <c r="DV311" s="885"/>
      <c r="DW311" s="885"/>
      <c r="DX311" s="885"/>
      <c r="DY311" s="885"/>
      <c r="DZ311" s="885"/>
      <c r="EA311" s="885"/>
      <c r="EB311" s="885"/>
      <c r="EC311" s="885"/>
      <c r="ED311" s="885"/>
      <c r="EE311" s="885"/>
      <c r="EF311" s="885"/>
      <c r="EG311" s="885"/>
      <c r="EH311" s="885"/>
      <c r="EI311" s="885"/>
      <c r="EJ311" s="885"/>
      <c r="EK311" s="885"/>
      <c r="EL311" s="885"/>
      <c r="EM311" s="885"/>
      <c r="EN311" s="885"/>
      <c r="EO311" s="885"/>
      <c r="EP311" s="885"/>
      <c r="EQ311" s="885"/>
      <c r="ER311" s="885"/>
      <c r="ES311" s="885"/>
      <c r="ET311" s="885"/>
      <c r="EU311" s="885"/>
      <c r="EV311" s="885"/>
      <c r="EW311" s="885"/>
      <c r="EX311" s="885"/>
      <c r="EY311" s="885"/>
      <c r="EZ311" s="885"/>
      <c r="FA311" s="885"/>
      <c r="FB311" s="885"/>
      <c r="FC311" s="885"/>
      <c r="FD311" s="885"/>
      <c r="FE311" s="885"/>
      <c r="FF311" s="885"/>
      <c r="FG311" s="885"/>
      <c r="FH311" s="885"/>
      <c r="FI311" s="885"/>
      <c r="FJ311" s="885"/>
      <c r="FK311" s="885"/>
      <c r="FL311" s="885"/>
      <c r="FM311" s="885"/>
      <c r="FN311" s="885"/>
      <c r="FO311" s="885"/>
      <c r="FP311" s="885"/>
      <c r="FQ311" s="885"/>
      <c r="FR311" s="885"/>
      <c r="FS311" s="885"/>
      <c r="FT311" s="885"/>
      <c r="FU311" s="885"/>
      <c r="FV311" s="885"/>
      <c r="FW311" s="885"/>
    </row>
    <row r="312" spans="2:179" x14ac:dyDescent="0.25">
      <c r="B312" s="773"/>
      <c r="C312" s="773"/>
      <c r="D312" s="886"/>
      <c r="E312" s="773"/>
      <c r="F312" s="773"/>
      <c r="G312" s="773"/>
      <c r="H312" s="773"/>
      <c r="I312" s="773"/>
      <c r="J312" s="887"/>
      <c r="K312" s="773"/>
      <c r="L312" s="773"/>
      <c r="M312" s="773"/>
      <c r="N312" s="773"/>
      <c r="O312" s="888"/>
      <c r="P312" s="888"/>
      <c r="Q312" s="888"/>
      <c r="R312" s="888"/>
      <c r="S312" s="773"/>
      <c r="T312" s="773"/>
      <c r="U312" s="889"/>
      <c r="V312" s="773"/>
      <c r="W312" s="773"/>
      <c r="X312" s="773"/>
      <c r="Y312" s="885"/>
      <c r="Z312" s="885"/>
      <c r="AA312" s="885"/>
      <c r="AB312" s="885"/>
      <c r="AC312" s="885"/>
      <c r="AD312" s="885"/>
      <c r="AE312" s="885"/>
      <c r="AF312" s="885"/>
      <c r="AG312" s="885"/>
      <c r="AH312" s="885"/>
      <c r="AI312" s="885"/>
      <c r="AJ312" s="885"/>
      <c r="AK312" s="885"/>
      <c r="AL312" s="885"/>
      <c r="AM312" s="885"/>
      <c r="AN312" s="885"/>
      <c r="AO312" s="885"/>
      <c r="AP312" s="885"/>
      <c r="AQ312" s="885"/>
      <c r="AR312" s="885"/>
      <c r="AS312" s="885"/>
      <c r="AT312" s="885"/>
      <c r="AU312" s="885"/>
      <c r="AV312" s="885"/>
      <c r="AW312" s="885"/>
      <c r="AX312" s="885"/>
      <c r="AY312" s="885"/>
      <c r="AZ312" s="885"/>
      <c r="BA312" s="885"/>
      <c r="BB312" s="885"/>
      <c r="BC312" s="885"/>
      <c r="BD312" s="885"/>
      <c r="BE312" s="885"/>
      <c r="BF312" s="885"/>
      <c r="BG312" s="885"/>
      <c r="BH312" s="885"/>
      <c r="BI312" s="885"/>
      <c r="BJ312" s="885"/>
      <c r="BK312" s="885"/>
      <c r="BL312" s="885"/>
      <c r="BM312" s="885"/>
      <c r="BN312" s="885"/>
      <c r="BO312" s="885"/>
      <c r="BP312" s="885"/>
      <c r="BQ312" s="885"/>
      <c r="BR312" s="885"/>
      <c r="BS312" s="885"/>
      <c r="BT312" s="885"/>
      <c r="BU312" s="885"/>
      <c r="BV312" s="885"/>
      <c r="BW312" s="885"/>
      <c r="BX312" s="885"/>
      <c r="BY312" s="885"/>
      <c r="BZ312" s="885"/>
      <c r="CA312" s="885"/>
      <c r="CB312" s="885"/>
      <c r="CC312" s="885"/>
      <c r="CD312" s="885"/>
      <c r="CE312" s="885"/>
      <c r="CF312" s="885"/>
      <c r="CG312" s="885"/>
      <c r="CH312" s="885"/>
      <c r="CI312" s="885"/>
      <c r="CJ312" s="885"/>
      <c r="CK312" s="885"/>
      <c r="CL312" s="885"/>
      <c r="CM312" s="885"/>
      <c r="CN312" s="885"/>
      <c r="CO312" s="885"/>
      <c r="CP312" s="885"/>
      <c r="CQ312" s="885"/>
      <c r="CR312" s="885"/>
      <c r="CS312" s="885"/>
      <c r="CT312" s="885"/>
      <c r="CU312" s="885"/>
      <c r="CV312" s="885"/>
      <c r="CW312" s="885"/>
      <c r="CX312" s="885"/>
      <c r="CY312" s="885"/>
      <c r="CZ312" s="885"/>
      <c r="DA312" s="885"/>
      <c r="DB312" s="885"/>
      <c r="DC312" s="885"/>
      <c r="DD312" s="885"/>
      <c r="DE312" s="885"/>
      <c r="DF312" s="885"/>
      <c r="DG312" s="885"/>
      <c r="DH312" s="885"/>
      <c r="DI312" s="885"/>
      <c r="DJ312" s="885"/>
      <c r="DK312" s="885"/>
      <c r="DL312" s="885"/>
      <c r="DM312" s="885"/>
      <c r="DN312" s="885"/>
      <c r="DO312" s="885"/>
      <c r="DP312" s="885"/>
      <c r="DQ312" s="885"/>
      <c r="DR312" s="885"/>
      <c r="DS312" s="885"/>
      <c r="DT312" s="885"/>
      <c r="DU312" s="885"/>
      <c r="DV312" s="885"/>
      <c r="DW312" s="885"/>
      <c r="DX312" s="885"/>
      <c r="DY312" s="885"/>
      <c r="DZ312" s="885"/>
      <c r="EA312" s="885"/>
      <c r="EB312" s="885"/>
      <c r="EC312" s="885"/>
      <c r="ED312" s="885"/>
      <c r="EE312" s="885"/>
      <c r="EF312" s="885"/>
      <c r="EG312" s="885"/>
      <c r="EH312" s="885"/>
      <c r="EI312" s="885"/>
      <c r="EJ312" s="885"/>
      <c r="EK312" s="885"/>
      <c r="EL312" s="885"/>
      <c r="EM312" s="885"/>
      <c r="EN312" s="885"/>
      <c r="EO312" s="885"/>
      <c r="EP312" s="885"/>
      <c r="EQ312" s="885"/>
      <c r="ER312" s="885"/>
      <c r="ES312" s="885"/>
      <c r="ET312" s="885"/>
      <c r="EU312" s="885"/>
      <c r="EV312" s="885"/>
      <c r="EW312" s="885"/>
      <c r="EX312" s="885"/>
      <c r="EY312" s="885"/>
      <c r="EZ312" s="885"/>
      <c r="FA312" s="885"/>
      <c r="FB312" s="885"/>
      <c r="FC312" s="885"/>
      <c r="FD312" s="885"/>
      <c r="FE312" s="885"/>
      <c r="FF312" s="885"/>
      <c r="FG312" s="885"/>
      <c r="FH312" s="885"/>
      <c r="FI312" s="885"/>
      <c r="FJ312" s="885"/>
      <c r="FK312" s="885"/>
      <c r="FL312" s="885"/>
      <c r="FM312" s="885"/>
      <c r="FN312" s="885"/>
      <c r="FO312" s="885"/>
      <c r="FP312" s="885"/>
      <c r="FQ312" s="885"/>
      <c r="FR312" s="885"/>
      <c r="FS312" s="885"/>
      <c r="FT312" s="885"/>
      <c r="FU312" s="885"/>
      <c r="FV312" s="885"/>
      <c r="FW312" s="885"/>
    </row>
    <row r="313" spans="2:179" x14ac:dyDescent="0.25">
      <c r="B313" s="773"/>
      <c r="C313" s="773"/>
      <c r="D313" s="886"/>
      <c r="E313" s="773"/>
      <c r="F313" s="773"/>
      <c r="G313" s="773"/>
      <c r="H313" s="773"/>
      <c r="I313" s="773"/>
      <c r="J313" s="887"/>
      <c r="K313" s="773"/>
      <c r="L313" s="773"/>
      <c r="M313" s="773"/>
      <c r="N313" s="773"/>
      <c r="O313" s="888"/>
      <c r="P313" s="888"/>
      <c r="Q313" s="888"/>
      <c r="R313" s="888"/>
      <c r="S313" s="773"/>
      <c r="T313" s="773"/>
      <c r="U313" s="889"/>
      <c r="V313" s="773"/>
      <c r="W313" s="773"/>
      <c r="X313" s="773"/>
      <c r="Y313" s="885"/>
      <c r="Z313" s="885"/>
      <c r="AA313" s="885"/>
      <c r="AB313" s="885"/>
      <c r="AC313" s="885"/>
      <c r="AD313" s="885"/>
      <c r="AE313" s="885"/>
      <c r="AF313" s="885"/>
      <c r="AG313" s="885"/>
      <c r="AH313" s="885"/>
      <c r="AI313" s="885"/>
      <c r="AJ313" s="885"/>
      <c r="AK313" s="885"/>
      <c r="AL313" s="885"/>
      <c r="AM313" s="885"/>
      <c r="AN313" s="885"/>
      <c r="AO313" s="885"/>
      <c r="AP313" s="885"/>
      <c r="AQ313" s="885"/>
      <c r="AR313" s="885"/>
      <c r="AS313" s="885"/>
      <c r="AT313" s="885"/>
      <c r="AU313" s="885"/>
      <c r="AV313" s="885"/>
      <c r="AW313" s="885"/>
      <c r="AX313" s="885"/>
      <c r="AY313" s="885"/>
      <c r="AZ313" s="885"/>
      <c r="BA313" s="885"/>
      <c r="BB313" s="885"/>
      <c r="BC313" s="885"/>
      <c r="BD313" s="885"/>
      <c r="BE313" s="885"/>
      <c r="BF313" s="885"/>
      <c r="BG313" s="885"/>
      <c r="BH313" s="885"/>
      <c r="BI313" s="885"/>
      <c r="BJ313" s="885"/>
      <c r="BK313" s="885"/>
      <c r="BL313" s="885"/>
      <c r="BM313" s="885"/>
      <c r="BN313" s="885"/>
      <c r="BO313" s="885"/>
      <c r="BP313" s="885"/>
      <c r="BQ313" s="885"/>
      <c r="BR313" s="885"/>
      <c r="BS313" s="885"/>
      <c r="BT313" s="885"/>
      <c r="BU313" s="885"/>
      <c r="BV313" s="885"/>
      <c r="BW313" s="885"/>
      <c r="BX313" s="885"/>
      <c r="BY313" s="885"/>
      <c r="BZ313" s="885"/>
      <c r="CA313" s="885"/>
      <c r="CB313" s="885"/>
      <c r="CC313" s="885"/>
      <c r="CD313" s="885"/>
      <c r="CE313" s="885"/>
      <c r="CF313" s="885"/>
      <c r="CG313" s="885"/>
      <c r="CH313" s="885"/>
      <c r="CI313" s="885"/>
      <c r="CJ313" s="885"/>
      <c r="CK313" s="885"/>
      <c r="CL313" s="885"/>
      <c r="CM313" s="885"/>
      <c r="CN313" s="885"/>
      <c r="CO313" s="885"/>
      <c r="CP313" s="885"/>
      <c r="CQ313" s="885"/>
      <c r="CR313" s="885"/>
      <c r="CS313" s="885"/>
      <c r="CT313" s="885"/>
      <c r="CU313" s="885"/>
      <c r="CV313" s="885"/>
      <c r="CW313" s="885"/>
      <c r="CX313" s="885"/>
      <c r="CY313" s="885"/>
      <c r="CZ313" s="885"/>
      <c r="DA313" s="885"/>
      <c r="DB313" s="885"/>
      <c r="DC313" s="885"/>
      <c r="DD313" s="885"/>
      <c r="DE313" s="885"/>
      <c r="DF313" s="885"/>
      <c r="DG313" s="885"/>
      <c r="DH313" s="885"/>
      <c r="DI313" s="885"/>
      <c r="DJ313" s="885"/>
      <c r="DK313" s="885"/>
      <c r="DL313" s="885"/>
      <c r="DM313" s="885"/>
      <c r="DN313" s="885"/>
      <c r="DO313" s="885"/>
      <c r="DP313" s="885"/>
      <c r="DQ313" s="885"/>
      <c r="DR313" s="885"/>
      <c r="DS313" s="885"/>
      <c r="DT313" s="885"/>
      <c r="DU313" s="885"/>
      <c r="DV313" s="885"/>
      <c r="DW313" s="885"/>
      <c r="DX313" s="885"/>
      <c r="DY313" s="885"/>
      <c r="DZ313" s="885"/>
      <c r="EA313" s="885"/>
      <c r="EB313" s="885"/>
      <c r="EC313" s="885"/>
      <c r="ED313" s="885"/>
      <c r="EE313" s="885"/>
      <c r="EF313" s="885"/>
      <c r="EG313" s="885"/>
      <c r="EH313" s="885"/>
      <c r="EI313" s="885"/>
      <c r="EJ313" s="885"/>
      <c r="EK313" s="885"/>
      <c r="EL313" s="885"/>
      <c r="EM313" s="885"/>
      <c r="EN313" s="885"/>
      <c r="EO313" s="885"/>
      <c r="EP313" s="885"/>
      <c r="EQ313" s="885"/>
      <c r="ER313" s="885"/>
      <c r="ES313" s="885"/>
      <c r="ET313" s="885"/>
      <c r="EU313" s="885"/>
      <c r="EV313" s="885"/>
      <c r="EW313" s="885"/>
      <c r="EX313" s="885"/>
      <c r="EY313" s="885"/>
      <c r="EZ313" s="885"/>
      <c r="FA313" s="885"/>
      <c r="FB313" s="885"/>
      <c r="FC313" s="885"/>
      <c r="FD313" s="885"/>
      <c r="FE313" s="885"/>
      <c r="FF313" s="885"/>
      <c r="FG313" s="885"/>
      <c r="FH313" s="885"/>
      <c r="FI313" s="885"/>
      <c r="FJ313" s="885"/>
      <c r="FK313" s="885"/>
      <c r="FL313" s="885"/>
      <c r="FM313" s="885"/>
      <c r="FN313" s="885"/>
      <c r="FO313" s="885"/>
      <c r="FP313" s="885"/>
      <c r="FQ313" s="885"/>
      <c r="FR313" s="885"/>
      <c r="FS313" s="885"/>
      <c r="FT313" s="885"/>
      <c r="FU313" s="885"/>
      <c r="FV313" s="885"/>
      <c r="FW313" s="885"/>
    </row>
    <row r="314" spans="2:179" x14ac:dyDescent="0.25">
      <c r="B314" s="773"/>
      <c r="C314" s="773"/>
      <c r="D314" s="886"/>
      <c r="E314" s="773"/>
      <c r="F314" s="773"/>
      <c r="G314" s="773"/>
      <c r="H314" s="773"/>
      <c r="I314" s="773"/>
      <c r="J314" s="887"/>
      <c r="K314" s="773"/>
      <c r="L314" s="773"/>
      <c r="M314" s="773"/>
      <c r="N314" s="773"/>
      <c r="O314" s="888"/>
      <c r="P314" s="888"/>
      <c r="Q314" s="888"/>
      <c r="R314" s="888"/>
      <c r="S314" s="773"/>
      <c r="T314" s="773"/>
      <c r="U314" s="889"/>
      <c r="V314" s="773"/>
      <c r="W314" s="773"/>
      <c r="X314" s="773"/>
      <c r="Y314" s="885"/>
      <c r="Z314" s="885"/>
      <c r="AA314" s="885"/>
      <c r="AB314" s="885"/>
      <c r="AC314" s="885"/>
      <c r="AD314" s="885"/>
      <c r="AE314" s="885"/>
      <c r="AF314" s="885"/>
      <c r="AG314" s="885"/>
      <c r="AH314" s="885"/>
      <c r="AI314" s="885"/>
      <c r="AJ314" s="885"/>
      <c r="AK314" s="885"/>
      <c r="AL314" s="885"/>
      <c r="AM314" s="885"/>
      <c r="AN314" s="885"/>
      <c r="AO314" s="885"/>
      <c r="AP314" s="885"/>
      <c r="AQ314" s="885"/>
      <c r="AR314" s="885"/>
      <c r="AS314" s="885"/>
      <c r="AT314" s="885"/>
      <c r="AU314" s="885"/>
      <c r="AV314" s="885"/>
      <c r="AW314" s="885"/>
      <c r="AX314" s="885"/>
      <c r="AY314" s="885"/>
      <c r="AZ314" s="885"/>
      <c r="BA314" s="885"/>
      <c r="BB314" s="885"/>
      <c r="BC314" s="885"/>
      <c r="BD314" s="885"/>
      <c r="BE314" s="885"/>
      <c r="BF314" s="885"/>
      <c r="BG314" s="885"/>
      <c r="BH314" s="885"/>
      <c r="BI314" s="885"/>
      <c r="BJ314" s="885"/>
      <c r="BK314" s="885"/>
      <c r="BL314" s="885"/>
      <c r="BM314" s="885"/>
      <c r="BN314" s="885"/>
      <c r="BO314" s="885"/>
      <c r="BP314" s="885"/>
      <c r="BQ314" s="885"/>
      <c r="BR314" s="885"/>
      <c r="BS314" s="885"/>
      <c r="BT314" s="885"/>
      <c r="BU314" s="885"/>
      <c r="BV314" s="885"/>
      <c r="BW314" s="885"/>
      <c r="BX314" s="885"/>
      <c r="BY314" s="885"/>
      <c r="BZ314" s="885"/>
      <c r="CA314" s="885"/>
      <c r="CB314" s="885"/>
      <c r="CC314" s="885"/>
      <c r="CD314" s="885"/>
      <c r="CE314" s="885"/>
      <c r="CF314" s="885"/>
      <c r="CG314" s="885"/>
      <c r="CH314" s="885"/>
      <c r="CI314" s="885"/>
      <c r="CJ314" s="885"/>
      <c r="CK314" s="885"/>
      <c r="CL314" s="885"/>
      <c r="CM314" s="885"/>
      <c r="CN314" s="885"/>
      <c r="CO314" s="885"/>
      <c r="CP314" s="885"/>
      <c r="CQ314" s="885"/>
      <c r="CR314" s="885"/>
      <c r="CS314" s="885"/>
      <c r="CT314" s="885"/>
      <c r="CU314" s="885"/>
      <c r="CV314" s="885"/>
      <c r="CW314" s="885"/>
      <c r="CX314" s="885"/>
      <c r="CY314" s="885"/>
      <c r="CZ314" s="885"/>
      <c r="DA314" s="885"/>
      <c r="DB314" s="885"/>
      <c r="DC314" s="885"/>
      <c r="DD314" s="885"/>
      <c r="DE314" s="885"/>
      <c r="DF314" s="885"/>
      <c r="DG314" s="885"/>
      <c r="DH314" s="885"/>
      <c r="DI314" s="885"/>
      <c r="DJ314" s="885"/>
      <c r="DK314" s="885"/>
      <c r="DL314" s="885"/>
      <c r="DM314" s="885"/>
      <c r="DN314" s="885"/>
      <c r="DO314" s="885"/>
      <c r="DP314" s="885"/>
      <c r="DQ314" s="885"/>
      <c r="DR314" s="885"/>
      <c r="DS314" s="885"/>
      <c r="DT314" s="885"/>
      <c r="DU314" s="885"/>
      <c r="DV314" s="885"/>
      <c r="DW314" s="885"/>
      <c r="DX314" s="885"/>
      <c r="DY314" s="885"/>
      <c r="DZ314" s="885"/>
      <c r="EA314" s="885"/>
      <c r="EB314" s="885"/>
      <c r="EC314" s="885"/>
      <c r="ED314" s="885"/>
      <c r="EE314" s="885"/>
      <c r="EF314" s="885"/>
      <c r="EG314" s="885"/>
      <c r="EH314" s="885"/>
      <c r="EI314" s="885"/>
      <c r="EJ314" s="885"/>
      <c r="EK314" s="885"/>
      <c r="EL314" s="885"/>
      <c r="EM314" s="885"/>
      <c r="EN314" s="885"/>
      <c r="EO314" s="885"/>
      <c r="EP314" s="885"/>
      <c r="EQ314" s="885"/>
      <c r="ER314" s="885"/>
      <c r="ES314" s="885"/>
      <c r="ET314" s="885"/>
      <c r="EU314" s="885"/>
      <c r="EV314" s="885"/>
      <c r="EW314" s="885"/>
      <c r="EX314" s="885"/>
      <c r="EY314" s="885"/>
      <c r="EZ314" s="885"/>
      <c r="FA314" s="885"/>
      <c r="FB314" s="885"/>
      <c r="FC314" s="885"/>
      <c r="FD314" s="885"/>
      <c r="FE314" s="885"/>
      <c r="FF314" s="885"/>
      <c r="FG314" s="885"/>
      <c r="FH314" s="885"/>
      <c r="FI314" s="885"/>
      <c r="FJ314" s="885"/>
      <c r="FK314" s="885"/>
      <c r="FL314" s="885"/>
      <c r="FM314" s="885"/>
      <c r="FN314" s="885"/>
      <c r="FO314" s="885"/>
      <c r="FP314" s="885"/>
      <c r="FQ314" s="885"/>
      <c r="FR314" s="885"/>
      <c r="FS314" s="885"/>
      <c r="FT314" s="885"/>
      <c r="FU314" s="885"/>
      <c r="FV314" s="885"/>
      <c r="FW314" s="885"/>
    </row>
    <row r="315" spans="2:179" x14ac:dyDescent="0.25">
      <c r="B315" s="773"/>
      <c r="C315" s="773"/>
      <c r="D315" s="886"/>
      <c r="E315" s="773"/>
      <c r="F315" s="773"/>
      <c r="G315" s="773"/>
      <c r="H315" s="773"/>
      <c r="I315" s="773"/>
      <c r="J315" s="887"/>
      <c r="K315" s="773"/>
      <c r="L315" s="773"/>
      <c r="M315" s="773"/>
      <c r="N315" s="773"/>
      <c r="O315" s="888"/>
      <c r="P315" s="888"/>
      <c r="Q315" s="888"/>
      <c r="R315" s="888"/>
      <c r="S315" s="773"/>
      <c r="T315" s="773"/>
      <c r="U315" s="889"/>
      <c r="V315" s="773"/>
      <c r="W315" s="773"/>
      <c r="X315" s="773"/>
      <c r="Y315" s="885"/>
      <c r="Z315" s="885"/>
      <c r="AA315" s="885"/>
      <c r="AB315" s="885"/>
      <c r="AC315" s="885"/>
      <c r="AD315" s="885"/>
      <c r="AE315" s="885"/>
      <c r="AF315" s="885"/>
      <c r="AG315" s="885"/>
      <c r="AH315" s="885"/>
      <c r="AI315" s="885"/>
      <c r="AJ315" s="885"/>
      <c r="AK315" s="885"/>
      <c r="AL315" s="885"/>
      <c r="AM315" s="885"/>
      <c r="AN315" s="885"/>
      <c r="AO315" s="885"/>
      <c r="AP315" s="885"/>
      <c r="AQ315" s="885"/>
      <c r="AR315" s="885"/>
      <c r="AS315" s="885"/>
      <c r="AT315" s="885"/>
      <c r="AU315" s="885"/>
      <c r="AV315" s="885"/>
      <c r="AW315" s="885"/>
      <c r="AX315" s="885"/>
      <c r="AY315" s="885"/>
      <c r="AZ315" s="885"/>
      <c r="BA315" s="885"/>
      <c r="BB315" s="885"/>
      <c r="BC315" s="885"/>
      <c r="BD315" s="885"/>
      <c r="BE315" s="885"/>
      <c r="BF315" s="885"/>
      <c r="BG315" s="885"/>
      <c r="BH315" s="885"/>
      <c r="BI315" s="885"/>
      <c r="BJ315" s="885"/>
      <c r="BK315" s="885"/>
      <c r="BL315" s="885"/>
      <c r="BM315" s="885"/>
      <c r="BN315" s="885"/>
      <c r="BO315" s="885"/>
      <c r="BP315" s="885"/>
      <c r="BQ315" s="885"/>
      <c r="BR315" s="885"/>
      <c r="BS315" s="885"/>
      <c r="BT315" s="885"/>
      <c r="BU315" s="885"/>
      <c r="BV315" s="885"/>
      <c r="BW315" s="885"/>
      <c r="BX315" s="885"/>
      <c r="BY315" s="885"/>
      <c r="BZ315" s="885"/>
      <c r="CA315" s="885"/>
      <c r="CB315" s="885"/>
      <c r="CC315" s="885"/>
      <c r="CD315" s="885"/>
      <c r="CE315" s="885"/>
      <c r="CF315" s="885"/>
      <c r="CG315" s="885"/>
      <c r="CH315" s="885"/>
      <c r="CI315" s="885"/>
      <c r="CJ315" s="885"/>
      <c r="CK315" s="885"/>
      <c r="CL315" s="885"/>
      <c r="CM315" s="885"/>
      <c r="CN315" s="885"/>
      <c r="CO315" s="885"/>
      <c r="CP315" s="885"/>
      <c r="CQ315" s="885"/>
      <c r="CR315" s="885"/>
      <c r="CS315" s="885"/>
      <c r="CT315" s="885"/>
      <c r="CU315" s="885"/>
      <c r="CV315" s="885"/>
      <c r="CW315" s="885"/>
      <c r="CX315" s="885"/>
      <c r="CY315" s="885"/>
      <c r="CZ315" s="885"/>
      <c r="DA315" s="885"/>
      <c r="DB315" s="885"/>
      <c r="DC315" s="885"/>
      <c r="DD315" s="885"/>
      <c r="DE315" s="885"/>
      <c r="DF315" s="885"/>
      <c r="DG315" s="885"/>
      <c r="DH315" s="885"/>
      <c r="DI315" s="885"/>
      <c r="DJ315" s="885"/>
      <c r="DK315" s="885"/>
      <c r="DL315" s="885"/>
      <c r="DM315" s="885"/>
      <c r="DN315" s="885"/>
      <c r="DO315" s="885"/>
      <c r="DP315" s="885"/>
      <c r="DQ315" s="885"/>
      <c r="DR315" s="885"/>
      <c r="DS315" s="885"/>
      <c r="DT315" s="885"/>
      <c r="DU315" s="885"/>
      <c r="DV315" s="885"/>
      <c r="DW315" s="885"/>
      <c r="DX315" s="885"/>
      <c r="DY315" s="885"/>
      <c r="DZ315" s="885"/>
      <c r="EA315" s="885"/>
      <c r="EB315" s="885"/>
      <c r="EC315" s="885"/>
      <c r="ED315" s="885"/>
      <c r="EE315" s="885"/>
      <c r="EF315" s="885"/>
      <c r="EG315" s="885"/>
      <c r="EH315" s="885"/>
      <c r="EI315" s="885"/>
      <c r="EJ315" s="885"/>
      <c r="EK315" s="885"/>
      <c r="EL315" s="885"/>
      <c r="EM315" s="885"/>
      <c r="EN315" s="885"/>
      <c r="EO315" s="885"/>
      <c r="EP315" s="885"/>
      <c r="EQ315" s="885"/>
      <c r="ER315" s="885"/>
      <c r="ES315" s="885"/>
      <c r="ET315" s="885"/>
      <c r="EU315" s="885"/>
      <c r="EV315" s="885"/>
      <c r="EW315" s="885"/>
      <c r="EX315" s="885"/>
      <c r="EY315" s="885"/>
      <c r="EZ315" s="885"/>
      <c r="FA315" s="885"/>
      <c r="FB315" s="885"/>
      <c r="FC315" s="885"/>
      <c r="FD315" s="885"/>
      <c r="FE315" s="885"/>
      <c r="FF315" s="885"/>
      <c r="FG315" s="885"/>
      <c r="FH315" s="885"/>
      <c r="FI315" s="885"/>
      <c r="FJ315" s="885"/>
      <c r="FK315" s="885"/>
      <c r="FL315" s="885"/>
      <c r="FM315" s="885"/>
      <c r="FN315" s="885"/>
      <c r="FO315" s="885"/>
      <c r="FP315" s="885"/>
      <c r="FQ315" s="885"/>
      <c r="FR315" s="885"/>
      <c r="FS315" s="885"/>
      <c r="FT315" s="885"/>
      <c r="FU315" s="885"/>
      <c r="FV315" s="885"/>
      <c r="FW315" s="885"/>
    </row>
    <row r="316" spans="2:179" x14ac:dyDescent="0.25">
      <c r="B316" s="773"/>
      <c r="C316" s="773"/>
      <c r="D316" s="886"/>
      <c r="E316" s="773"/>
      <c r="F316" s="773"/>
      <c r="G316" s="773"/>
      <c r="H316" s="773"/>
      <c r="I316" s="773"/>
      <c r="J316" s="887"/>
      <c r="K316" s="773"/>
      <c r="L316" s="773"/>
      <c r="M316" s="773"/>
      <c r="N316" s="773"/>
      <c r="O316" s="888"/>
      <c r="P316" s="888"/>
      <c r="Q316" s="888"/>
      <c r="R316" s="888"/>
      <c r="S316" s="773"/>
      <c r="T316" s="773"/>
      <c r="U316" s="889"/>
      <c r="V316" s="773"/>
      <c r="W316" s="773"/>
      <c r="X316" s="773"/>
      <c r="Y316" s="885"/>
      <c r="Z316" s="885"/>
      <c r="AA316" s="885"/>
      <c r="AB316" s="885"/>
      <c r="AC316" s="885"/>
      <c r="AD316" s="885"/>
      <c r="AE316" s="885"/>
      <c r="AF316" s="885"/>
      <c r="AG316" s="885"/>
      <c r="AH316" s="885"/>
      <c r="AI316" s="885"/>
      <c r="AJ316" s="885"/>
      <c r="AK316" s="885"/>
      <c r="AL316" s="885"/>
      <c r="AM316" s="885"/>
      <c r="AN316" s="885"/>
      <c r="AO316" s="885"/>
      <c r="AP316" s="885"/>
      <c r="AQ316" s="885"/>
      <c r="AR316" s="885"/>
      <c r="AS316" s="885"/>
      <c r="AT316" s="885"/>
      <c r="AU316" s="885"/>
      <c r="AV316" s="885"/>
      <c r="AW316" s="885"/>
      <c r="AX316" s="885"/>
      <c r="AY316" s="885"/>
      <c r="AZ316" s="885"/>
      <c r="BA316" s="885"/>
      <c r="BB316" s="885"/>
      <c r="BC316" s="885"/>
      <c r="BD316" s="885"/>
      <c r="BE316" s="885"/>
      <c r="BF316" s="885"/>
      <c r="BG316" s="885"/>
      <c r="BH316" s="885"/>
      <c r="BI316" s="885"/>
      <c r="BJ316" s="885"/>
      <c r="BK316" s="885"/>
      <c r="BL316" s="885"/>
      <c r="BM316" s="885"/>
      <c r="BN316" s="885"/>
      <c r="BO316" s="885"/>
      <c r="BP316" s="885"/>
      <c r="BQ316" s="885"/>
      <c r="BR316" s="885"/>
      <c r="BS316" s="885"/>
      <c r="BT316" s="885"/>
      <c r="BU316" s="885"/>
      <c r="BV316" s="885"/>
      <c r="BW316" s="885"/>
      <c r="BX316" s="885"/>
      <c r="BY316" s="885"/>
      <c r="BZ316" s="885"/>
      <c r="CA316" s="885"/>
      <c r="CB316" s="885"/>
      <c r="CC316" s="885"/>
      <c r="CD316" s="885"/>
      <c r="CE316" s="885"/>
      <c r="CF316" s="885"/>
      <c r="CG316" s="885"/>
      <c r="CH316" s="885"/>
      <c r="CI316" s="885"/>
      <c r="CJ316" s="885"/>
      <c r="CK316" s="885"/>
      <c r="CL316" s="885"/>
      <c r="CM316" s="885"/>
      <c r="CN316" s="885"/>
      <c r="CO316" s="885"/>
      <c r="CP316" s="885"/>
      <c r="CQ316" s="885"/>
      <c r="CR316" s="885"/>
      <c r="CS316" s="885"/>
      <c r="CT316" s="885"/>
      <c r="CU316" s="885"/>
      <c r="CV316" s="885"/>
      <c r="CW316" s="885"/>
      <c r="CX316" s="885"/>
      <c r="CY316" s="885"/>
      <c r="CZ316" s="885"/>
      <c r="DA316" s="885"/>
      <c r="DB316" s="885"/>
      <c r="DC316" s="885"/>
      <c r="DD316" s="885"/>
      <c r="DE316" s="885"/>
      <c r="DF316" s="885"/>
      <c r="DG316" s="885"/>
      <c r="DH316" s="885"/>
      <c r="DI316" s="885"/>
      <c r="DJ316" s="885"/>
      <c r="DK316" s="885"/>
      <c r="DL316" s="885"/>
      <c r="DM316" s="885"/>
      <c r="DN316" s="885"/>
      <c r="DO316" s="885"/>
      <c r="DP316" s="885"/>
      <c r="DQ316" s="885"/>
      <c r="DR316" s="885"/>
      <c r="DS316" s="885"/>
      <c r="DT316" s="885"/>
      <c r="DU316" s="885"/>
      <c r="DV316" s="885"/>
      <c r="DW316" s="885"/>
      <c r="DX316" s="885"/>
      <c r="DY316" s="885"/>
      <c r="DZ316" s="885"/>
      <c r="EA316" s="885"/>
      <c r="EB316" s="885"/>
      <c r="EC316" s="885"/>
      <c r="ED316" s="885"/>
      <c r="EE316" s="885"/>
      <c r="EF316" s="885"/>
      <c r="EG316" s="885"/>
      <c r="EH316" s="885"/>
      <c r="EI316" s="885"/>
      <c r="EJ316" s="885"/>
      <c r="EK316" s="885"/>
      <c r="EL316" s="885"/>
      <c r="EM316" s="885"/>
      <c r="EN316" s="885"/>
      <c r="EO316" s="885"/>
      <c r="EP316" s="885"/>
      <c r="EQ316" s="885"/>
      <c r="ER316" s="885"/>
      <c r="ES316" s="885"/>
      <c r="ET316" s="885"/>
      <c r="EU316" s="885"/>
      <c r="EV316" s="885"/>
      <c r="EW316" s="885"/>
      <c r="EX316" s="885"/>
      <c r="EY316" s="885"/>
      <c r="EZ316" s="885"/>
      <c r="FA316" s="885"/>
      <c r="FB316" s="885"/>
      <c r="FC316" s="885"/>
      <c r="FD316" s="885"/>
      <c r="FE316" s="885"/>
      <c r="FF316" s="885"/>
      <c r="FG316" s="885"/>
      <c r="FH316" s="885"/>
      <c r="FI316" s="885"/>
      <c r="FJ316" s="885"/>
      <c r="FK316" s="885"/>
      <c r="FL316" s="885"/>
      <c r="FM316" s="885"/>
      <c r="FN316" s="885"/>
      <c r="FO316" s="885"/>
      <c r="FP316" s="885"/>
      <c r="FQ316" s="885"/>
      <c r="FR316" s="885"/>
      <c r="FS316" s="885"/>
      <c r="FT316" s="885"/>
      <c r="FU316" s="885"/>
      <c r="FV316" s="885"/>
      <c r="FW316" s="885"/>
    </row>
    <row r="317" spans="2:179" x14ac:dyDescent="0.25">
      <c r="B317" s="773"/>
      <c r="C317" s="773"/>
      <c r="D317" s="886"/>
      <c r="E317" s="773"/>
      <c r="F317" s="773"/>
      <c r="G317" s="773"/>
      <c r="H317" s="773"/>
      <c r="I317" s="773"/>
      <c r="J317" s="887"/>
      <c r="K317" s="773"/>
      <c r="L317" s="773"/>
      <c r="M317" s="773"/>
      <c r="N317" s="773"/>
      <c r="O317" s="888"/>
      <c r="P317" s="888"/>
      <c r="Q317" s="888"/>
      <c r="R317" s="888"/>
      <c r="S317" s="773"/>
      <c r="T317" s="773"/>
      <c r="U317" s="889"/>
      <c r="V317" s="773"/>
      <c r="W317" s="773"/>
      <c r="X317" s="773"/>
      <c r="Y317" s="885"/>
      <c r="Z317" s="885"/>
      <c r="AA317" s="885"/>
      <c r="AB317" s="885"/>
      <c r="AC317" s="885"/>
      <c r="AD317" s="885"/>
      <c r="AE317" s="885"/>
      <c r="AF317" s="885"/>
      <c r="AG317" s="885"/>
      <c r="AH317" s="885"/>
      <c r="AI317" s="885"/>
      <c r="AJ317" s="885"/>
      <c r="AK317" s="885"/>
      <c r="AL317" s="885"/>
      <c r="AM317" s="885"/>
      <c r="AN317" s="885"/>
      <c r="AO317" s="885"/>
      <c r="AP317" s="885"/>
      <c r="AQ317" s="885"/>
      <c r="AR317" s="885"/>
      <c r="AS317" s="885"/>
      <c r="AT317" s="885"/>
      <c r="AU317" s="885"/>
      <c r="AV317" s="885"/>
      <c r="AW317" s="885"/>
      <c r="AX317" s="885"/>
      <c r="AY317" s="885"/>
      <c r="AZ317" s="885"/>
      <c r="BA317" s="885"/>
      <c r="BB317" s="885"/>
      <c r="BC317" s="885"/>
      <c r="BD317" s="885"/>
      <c r="BE317" s="885"/>
      <c r="BF317" s="885"/>
      <c r="BG317" s="885"/>
      <c r="BH317" s="885"/>
      <c r="BI317" s="885"/>
      <c r="BJ317" s="885"/>
      <c r="BK317" s="885"/>
      <c r="BL317" s="885"/>
      <c r="BM317" s="885"/>
      <c r="BN317" s="885"/>
      <c r="BO317" s="885"/>
      <c r="BP317" s="885"/>
      <c r="BQ317" s="885"/>
      <c r="BR317" s="885"/>
      <c r="BS317" s="885"/>
      <c r="BT317" s="885"/>
      <c r="BU317" s="885"/>
      <c r="BV317" s="885"/>
      <c r="BW317" s="885"/>
      <c r="BX317" s="885"/>
      <c r="BY317" s="885"/>
      <c r="BZ317" s="885"/>
      <c r="CA317" s="885"/>
      <c r="CB317" s="885"/>
      <c r="CC317" s="885"/>
      <c r="CD317" s="885"/>
      <c r="CE317" s="885"/>
      <c r="CF317" s="885"/>
      <c r="CG317" s="885"/>
      <c r="CH317" s="885"/>
      <c r="CI317" s="885"/>
      <c r="CJ317" s="885"/>
      <c r="CK317" s="885"/>
      <c r="CL317" s="885"/>
      <c r="CM317" s="885"/>
      <c r="CN317" s="885"/>
      <c r="CO317" s="885"/>
      <c r="CP317" s="885"/>
      <c r="CQ317" s="885"/>
      <c r="CR317" s="885"/>
      <c r="CS317" s="885"/>
      <c r="CT317" s="885"/>
      <c r="CU317" s="885"/>
      <c r="CV317" s="885"/>
      <c r="CW317" s="885"/>
      <c r="CX317" s="885"/>
      <c r="CY317" s="885"/>
      <c r="CZ317" s="885"/>
      <c r="DA317" s="885"/>
      <c r="DB317" s="885"/>
      <c r="DC317" s="885"/>
      <c r="DD317" s="885"/>
      <c r="DE317" s="885"/>
      <c r="DF317" s="885"/>
      <c r="DG317" s="885"/>
      <c r="DH317" s="885"/>
      <c r="DI317" s="885"/>
      <c r="DJ317" s="885"/>
      <c r="DK317" s="885"/>
      <c r="DL317" s="885"/>
      <c r="DM317" s="885"/>
      <c r="DN317" s="885"/>
      <c r="DO317" s="885"/>
      <c r="DP317" s="885"/>
      <c r="DQ317" s="885"/>
      <c r="DR317" s="885"/>
      <c r="DS317" s="885"/>
      <c r="DT317" s="885"/>
      <c r="DU317" s="885"/>
      <c r="DV317" s="885"/>
      <c r="DW317" s="885"/>
      <c r="DX317" s="885"/>
      <c r="DY317" s="885"/>
      <c r="DZ317" s="885"/>
      <c r="EA317" s="885"/>
      <c r="EB317" s="885"/>
      <c r="EC317" s="885"/>
      <c r="ED317" s="885"/>
      <c r="EE317" s="885"/>
      <c r="EF317" s="885"/>
      <c r="EG317" s="885"/>
      <c r="EH317" s="885"/>
      <c r="EI317" s="885"/>
      <c r="EJ317" s="885"/>
      <c r="EK317" s="885"/>
      <c r="EL317" s="885"/>
      <c r="EM317" s="885"/>
      <c r="EN317" s="885"/>
      <c r="EO317" s="885"/>
      <c r="EP317" s="885"/>
      <c r="EQ317" s="885"/>
      <c r="ER317" s="885"/>
      <c r="ES317" s="885"/>
      <c r="ET317" s="885"/>
      <c r="EU317" s="885"/>
      <c r="EV317" s="885"/>
      <c r="EW317" s="885"/>
      <c r="EX317" s="885"/>
      <c r="EY317" s="885"/>
      <c r="EZ317" s="885"/>
      <c r="FA317" s="885"/>
      <c r="FB317" s="885"/>
      <c r="FC317" s="885"/>
      <c r="FD317" s="885"/>
      <c r="FE317" s="885"/>
      <c r="FF317" s="885"/>
      <c r="FG317" s="885"/>
      <c r="FH317" s="885"/>
      <c r="FI317" s="885"/>
      <c r="FJ317" s="885"/>
      <c r="FK317" s="885"/>
      <c r="FL317" s="885"/>
      <c r="FM317" s="885"/>
      <c r="FN317" s="885"/>
      <c r="FO317" s="885"/>
      <c r="FP317" s="885"/>
      <c r="FQ317" s="885"/>
      <c r="FR317" s="885"/>
      <c r="FS317" s="885"/>
      <c r="FT317" s="885"/>
      <c r="FU317" s="885"/>
      <c r="FV317" s="885"/>
      <c r="FW317" s="885"/>
    </row>
    <row r="318" spans="2:179" x14ac:dyDescent="0.25">
      <c r="B318" s="773"/>
      <c r="C318" s="773"/>
      <c r="D318" s="886"/>
      <c r="E318" s="773"/>
      <c r="F318" s="773"/>
      <c r="G318" s="773"/>
      <c r="H318" s="773"/>
      <c r="I318" s="773"/>
      <c r="J318" s="887"/>
      <c r="K318" s="773"/>
      <c r="L318" s="773"/>
      <c r="M318" s="773"/>
      <c r="N318" s="773"/>
      <c r="O318" s="888"/>
      <c r="P318" s="888"/>
      <c r="Q318" s="888"/>
      <c r="R318" s="888"/>
      <c r="S318" s="773"/>
      <c r="T318" s="773"/>
      <c r="U318" s="889"/>
      <c r="V318" s="773"/>
      <c r="W318" s="773"/>
      <c r="X318" s="773"/>
      <c r="Y318" s="885"/>
      <c r="Z318" s="885"/>
      <c r="AA318" s="885"/>
      <c r="AB318" s="885"/>
      <c r="AC318" s="885"/>
      <c r="AD318" s="885"/>
      <c r="AE318" s="885"/>
      <c r="AF318" s="885"/>
      <c r="AG318" s="885"/>
      <c r="AH318" s="885"/>
      <c r="AI318" s="885"/>
      <c r="AJ318" s="885"/>
      <c r="AK318" s="885"/>
      <c r="AL318" s="885"/>
      <c r="AM318" s="885"/>
      <c r="AN318" s="885"/>
      <c r="AO318" s="885"/>
      <c r="AP318" s="885"/>
      <c r="AQ318" s="885"/>
      <c r="AR318" s="885"/>
      <c r="AS318" s="885"/>
      <c r="AT318" s="885"/>
      <c r="AU318" s="885"/>
      <c r="AV318" s="885"/>
      <c r="AW318" s="885"/>
      <c r="AX318" s="885"/>
      <c r="AY318" s="885"/>
      <c r="AZ318" s="885"/>
      <c r="BA318" s="885"/>
      <c r="BB318" s="885"/>
      <c r="BC318" s="885"/>
      <c r="BD318" s="885"/>
      <c r="BE318" s="885"/>
      <c r="BF318" s="885"/>
      <c r="BG318" s="885"/>
      <c r="BH318" s="885"/>
      <c r="BI318" s="885"/>
      <c r="BJ318" s="885"/>
      <c r="BK318" s="885"/>
      <c r="BL318" s="885"/>
      <c r="BM318" s="885"/>
      <c r="BN318" s="885"/>
      <c r="BO318" s="885"/>
      <c r="BP318" s="885"/>
      <c r="BQ318" s="885"/>
      <c r="BR318" s="885"/>
      <c r="BS318" s="885"/>
      <c r="BT318" s="885"/>
      <c r="BU318" s="885"/>
      <c r="BV318" s="885"/>
      <c r="BW318" s="885"/>
      <c r="BX318" s="885"/>
      <c r="BY318" s="885"/>
      <c r="BZ318" s="885"/>
      <c r="CA318" s="885"/>
      <c r="CB318" s="885"/>
      <c r="CC318" s="885"/>
      <c r="CD318" s="885"/>
      <c r="CE318" s="885"/>
      <c r="CF318" s="885"/>
      <c r="CG318" s="885"/>
      <c r="CH318" s="885"/>
      <c r="CI318" s="885"/>
      <c r="CJ318" s="885"/>
      <c r="CK318" s="885"/>
      <c r="CL318" s="885"/>
      <c r="CM318" s="885"/>
      <c r="CN318" s="885"/>
      <c r="CO318" s="885"/>
      <c r="CP318" s="885"/>
      <c r="CQ318" s="885"/>
      <c r="CR318" s="885"/>
      <c r="CS318" s="885"/>
      <c r="CT318" s="885"/>
      <c r="CU318" s="885"/>
      <c r="CV318" s="885"/>
      <c r="CW318" s="885"/>
      <c r="CX318" s="885"/>
      <c r="CY318" s="885"/>
      <c r="CZ318" s="885"/>
      <c r="DA318" s="885"/>
      <c r="DB318" s="885"/>
      <c r="DC318" s="885"/>
      <c r="DD318" s="885"/>
      <c r="DE318" s="885"/>
      <c r="DF318" s="885"/>
      <c r="DG318" s="885"/>
      <c r="DH318" s="885"/>
      <c r="DI318" s="885"/>
      <c r="DJ318" s="885"/>
      <c r="DK318" s="885"/>
      <c r="DL318" s="885"/>
      <c r="DM318" s="885"/>
      <c r="DN318" s="885"/>
      <c r="DO318" s="885"/>
      <c r="DP318" s="885"/>
      <c r="DQ318" s="885"/>
      <c r="DR318" s="885"/>
      <c r="DS318" s="885"/>
      <c r="DT318" s="885"/>
      <c r="DU318" s="885"/>
      <c r="DV318" s="885"/>
      <c r="DW318" s="885"/>
      <c r="DX318" s="885"/>
      <c r="DY318" s="885"/>
      <c r="DZ318" s="885"/>
      <c r="EA318" s="885"/>
      <c r="EB318" s="885"/>
      <c r="EC318" s="885"/>
      <c r="ED318" s="885"/>
      <c r="EE318" s="885"/>
      <c r="EF318" s="885"/>
      <c r="EG318" s="885"/>
      <c r="EH318" s="885"/>
      <c r="EI318" s="885"/>
      <c r="EJ318" s="885"/>
      <c r="EK318" s="885"/>
      <c r="EL318" s="885"/>
      <c r="EM318" s="885"/>
      <c r="EN318" s="885"/>
      <c r="EO318" s="885"/>
      <c r="EP318" s="885"/>
      <c r="EQ318" s="885"/>
      <c r="ER318" s="885"/>
      <c r="ES318" s="885"/>
      <c r="ET318" s="885"/>
      <c r="EU318" s="885"/>
      <c r="EV318" s="885"/>
      <c r="EW318" s="885"/>
      <c r="EX318" s="885"/>
      <c r="EY318" s="885"/>
      <c r="EZ318" s="885"/>
      <c r="FA318" s="885"/>
      <c r="FB318" s="885"/>
      <c r="FC318" s="885"/>
      <c r="FD318" s="885"/>
      <c r="FE318" s="885"/>
      <c r="FF318" s="885"/>
      <c r="FG318" s="885"/>
      <c r="FH318" s="885"/>
      <c r="FI318" s="885"/>
      <c r="FJ318" s="885"/>
      <c r="FK318" s="885"/>
      <c r="FL318" s="885"/>
      <c r="FM318" s="885"/>
      <c r="FN318" s="885"/>
      <c r="FO318" s="885"/>
      <c r="FP318" s="885"/>
      <c r="FQ318" s="885"/>
      <c r="FR318" s="885"/>
      <c r="FS318" s="885"/>
      <c r="FT318" s="885"/>
      <c r="FU318" s="885"/>
      <c r="FV318" s="885"/>
      <c r="FW318" s="885"/>
    </row>
    <row r="319" spans="2:179" x14ac:dyDescent="0.25">
      <c r="B319" s="773"/>
      <c r="C319" s="773"/>
      <c r="D319" s="886"/>
      <c r="E319" s="773"/>
      <c r="F319" s="773"/>
      <c r="G319" s="773"/>
      <c r="H319" s="773"/>
      <c r="I319" s="773"/>
      <c r="J319" s="887"/>
      <c r="K319" s="773"/>
      <c r="L319" s="773"/>
      <c r="M319" s="773"/>
      <c r="N319" s="773"/>
      <c r="O319" s="888"/>
      <c r="P319" s="888"/>
      <c r="Q319" s="888"/>
      <c r="R319" s="888"/>
      <c r="S319" s="773"/>
      <c r="T319" s="773"/>
      <c r="U319" s="889"/>
      <c r="V319" s="773"/>
      <c r="W319" s="773"/>
      <c r="X319" s="773"/>
      <c r="Y319" s="885"/>
      <c r="Z319" s="885"/>
      <c r="AA319" s="885"/>
      <c r="AB319" s="885"/>
      <c r="AC319" s="885"/>
      <c r="AD319" s="885"/>
      <c r="AE319" s="885"/>
      <c r="AF319" s="885"/>
      <c r="AG319" s="885"/>
      <c r="AH319" s="885"/>
      <c r="AI319" s="885"/>
      <c r="AJ319" s="885"/>
      <c r="AK319" s="885"/>
      <c r="AL319" s="885"/>
      <c r="AM319" s="885"/>
      <c r="AN319" s="885"/>
      <c r="AO319" s="885"/>
      <c r="AP319" s="885"/>
      <c r="AQ319" s="885"/>
      <c r="AR319" s="885"/>
      <c r="AS319" s="885"/>
      <c r="AT319" s="885"/>
      <c r="AU319" s="885"/>
      <c r="AV319" s="885"/>
      <c r="AW319" s="885"/>
      <c r="AX319" s="885"/>
      <c r="AY319" s="885"/>
      <c r="AZ319" s="885"/>
      <c r="BA319" s="885"/>
      <c r="BB319" s="885"/>
      <c r="BC319" s="885"/>
      <c r="BD319" s="885"/>
      <c r="BE319" s="885"/>
      <c r="BF319" s="885"/>
      <c r="BG319" s="885"/>
      <c r="BH319" s="885"/>
      <c r="BI319" s="885"/>
      <c r="BJ319" s="885"/>
      <c r="BK319" s="885"/>
      <c r="BL319" s="885"/>
      <c r="BM319" s="885"/>
      <c r="BN319" s="885"/>
      <c r="BO319" s="885"/>
      <c r="BP319" s="885"/>
      <c r="BQ319" s="885"/>
      <c r="BR319" s="885"/>
      <c r="BS319" s="885"/>
      <c r="BT319" s="885"/>
      <c r="BU319" s="885"/>
      <c r="BV319" s="885"/>
      <c r="BW319" s="885"/>
      <c r="BX319" s="885"/>
      <c r="BY319" s="885"/>
      <c r="BZ319" s="885"/>
      <c r="CA319" s="885"/>
      <c r="CB319" s="885"/>
      <c r="CC319" s="885"/>
      <c r="CD319" s="885"/>
      <c r="CE319" s="885"/>
      <c r="CF319" s="885"/>
      <c r="CG319" s="885"/>
      <c r="CH319" s="885"/>
      <c r="CI319" s="885"/>
      <c r="CJ319" s="885"/>
      <c r="CK319" s="885"/>
      <c r="CL319" s="885"/>
      <c r="CM319" s="885"/>
      <c r="CN319" s="885"/>
      <c r="CO319" s="885"/>
      <c r="CP319" s="885"/>
      <c r="CQ319" s="885"/>
      <c r="CR319" s="885"/>
      <c r="CS319" s="885"/>
      <c r="CT319" s="885"/>
      <c r="CU319" s="885"/>
      <c r="CV319" s="885"/>
      <c r="CW319" s="885"/>
      <c r="CX319" s="885"/>
      <c r="CY319" s="885"/>
      <c r="CZ319" s="885"/>
      <c r="DA319" s="885"/>
      <c r="DB319" s="885"/>
      <c r="DC319" s="885"/>
      <c r="DD319" s="885"/>
      <c r="DE319" s="885"/>
      <c r="DF319" s="885"/>
      <c r="DG319" s="885"/>
      <c r="DH319" s="885"/>
      <c r="DI319" s="885"/>
      <c r="DJ319" s="885"/>
      <c r="DK319" s="885"/>
      <c r="DL319" s="885"/>
      <c r="DM319" s="885"/>
      <c r="DN319" s="885"/>
      <c r="DO319" s="885"/>
      <c r="DP319" s="885"/>
      <c r="DQ319" s="885"/>
      <c r="DR319" s="885"/>
      <c r="DS319" s="885"/>
      <c r="DT319" s="885"/>
      <c r="DU319" s="885"/>
      <c r="DV319" s="885"/>
      <c r="DW319" s="885"/>
      <c r="DX319" s="885"/>
      <c r="DY319" s="885"/>
      <c r="DZ319" s="885"/>
      <c r="EA319" s="885"/>
      <c r="EB319" s="885"/>
      <c r="EC319" s="885"/>
      <c r="ED319" s="885"/>
      <c r="EE319" s="885"/>
      <c r="EF319" s="885"/>
      <c r="EG319" s="885"/>
      <c r="EH319" s="885"/>
      <c r="EI319" s="885"/>
      <c r="EJ319" s="885"/>
      <c r="EK319" s="885"/>
      <c r="EL319" s="885"/>
      <c r="EM319" s="885"/>
      <c r="EN319" s="885"/>
      <c r="EO319" s="885"/>
      <c r="EP319" s="885"/>
      <c r="EQ319" s="885"/>
      <c r="ER319" s="885"/>
      <c r="ES319" s="885"/>
      <c r="ET319" s="885"/>
      <c r="EU319" s="885"/>
      <c r="EV319" s="885"/>
      <c r="EW319" s="885"/>
      <c r="EX319" s="885"/>
      <c r="EY319" s="885"/>
      <c r="EZ319" s="885"/>
      <c r="FA319" s="885"/>
      <c r="FB319" s="885"/>
      <c r="FC319" s="885"/>
      <c r="FD319" s="885"/>
      <c r="FE319" s="885"/>
      <c r="FF319" s="885"/>
      <c r="FG319" s="885"/>
      <c r="FH319" s="885"/>
      <c r="FI319" s="885"/>
      <c r="FJ319" s="885"/>
      <c r="FK319" s="885"/>
      <c r="FL319" s="885"/>
      <c r="FM319" s="885"/>
      <c r="FN319" s="885"/>
      <c r="FO319" s="885"/>
      <c r="FP319" s="885"/>
      <c r="FQ319" s="885"/>
      <c r="FR319" s="885"/>
      <c r="FS319" s="885"/>
      <c r="FT319" s="885"/>
      <c r="FU319" s="885"/>
      <c r="FV319" s="885"/>
      <c r="FW319" s="885"/>
    </row>
    <row r="320" spans="2:179" x14ac:dyDescent="0.25">
      <c r="B320" s="773"/>
      <c r="C320" s="773"/>
      <c r="D320" s="886"/>
      <c r="E320" s="773"/>
      <c r="F320" s="773"/>
      <c r="G320" s="773"/>
      <c r="H320" s="773"/>
      <c r="I320" s="773"/>
      <c r="J320" s="887"/>
      <c r="K320" s="773"/>
      <c r="L320" s="773"/>
      <c r="M320" s="773"/>
      <c r="N320" s="773"/>
      <c r="O320" s="888"/>
      <c r="P320" s="888"/>
      <c r="Q320" s="888"/>
      <c r="R320" s="888"/>
      <c r="S320" s="773"/>
      <c r="T320" s="773"/>
      <c r="U320" s="889"/>
      <c r="V320" s="773"/>
      <c r="W320" s="773"/>
      <c r="X320" s="773"/>
      <c r="Y320" s="885"/>
      <c r="Z320" s="885"/>
      <c r="AA320" s="885"/>
      <c r="AB320" s="885"/>
      <c r="AC320" s="885"/>
      <c r="AD320" s="885"/>
      <c r="AE320" s="885"/>
      <c r="AF320" s="885"/>
      <c r="AG320" s="885"/>
      <c r="AH320" s="885"/>
      <c r="AI320" s="885"/>
      <c r="AJ320" s="885"/>
      <c r="AK320" s="885"/>
      <c r="AL320" s="885"/>
      <c r="AM320" s="885"/>
      <c r="AN320" s="885"/>
      <c r="AO320" s="885"/>
      <c r="AP320" s="885"/>
      <c r="AQ320" s="885"/>
      <c r="AR320" s="885"/>
      <c r="AS320" s="885"/>
      <c r="AT320" s="885"/>
      <c r="AU320" s="885"/>
      <c r="AV320" s="885"/>
      <c r="AW320" s="885"/>
      <c r="AX320" s="885"/>
      <c r="AY320" s="885"/>
      <c r="AZ320" s="885"/>
      <c r="BA320" s="885"/>
      <c r="BB320" s="885"/>
      <c r="BC320" s="885"/>
      <c r="BD320" s="885"/>
      <c r="BE320" s="885"/>
      <c r="BF320" s="885"/>
      <c r="BG320" s="885"/>
      <c r="BH320" s="885"/>
      <c r="BI320" s="885"/>
      <c r="BJ320" s="885"/>
      <c r="BK320" s="885"/>
      <c r="BL320" s="885"/>
      <c r="BM320" s="885"/>
      <c r="BN320" s="885"/>
      <c r="BO320" s="885"/>
      <c r="BP320" s="885"/>
      <c r="BQ320" s="885"/>
      <c r="BR320" s="885"/>
      <c r="BS320" s="885"/>
      <c r="BT320" s="885"/>
      <c r="BU320" s="885"/>
      <c r="BV320" s="885"/>
      <c r="BW320" s="885"/>
      <c r="BX320" s="885"/>
      <c r="BY320" s="885"/>
      <c r="BZ320" s="885"/>
      <c r="CA320" s="885"/>
      <c r="CB320" s="885"/>
      <c r="CC320" s="885"/>
      <c r="CD320" s="885"/>
      <c r="CE320" s="885"/>
      <c r="CF320" s="885"/>
      <c r="CG320" s="885"/>
      <c r="CH320" s="885"/>
      <c r="CI320" s="885"/>
      <c r="CJ320" s="885"/>
      <c r="CK320" s="885"/>
      <c r="CL320" s="885"/>
      <c r="CM320" s="885"/>
      <c r="CN320" s="885"/>
      <c r="CO320" s="885"/>
      <c r="CP320" s="885"/>
      <c r="CQ320" s="885"/>
      <c r="CR320" s="885"/>
      <c r="CS320" s="885"/>
      <c r="CT320" s="885"/>
      <c r="CU320" s="885"/>
      <c r="CV320" s="885"/>
      <c r="CW320" s="885"/>
      <c r="CX320" s="885"/>
      <c r="CY320" s="885"/>
      <c r="CZ320" s="885"/>
      <c r="DA320" s="885"/>
      <c r="DB320" s="885"/>
      <c r="DC320" s="885"/>
      <c r="DD320" s="885"/>
      <c r="DE320" s="885"/>
      <c r="DF320" s="885"/>
      <c r="DG320" s="885"/>
      <c r="DH320" s="885"/>
      <c r="DI320" s="885"/>
      <c r="DJ320" s="885"/>
      <c r="DK320" s="885"/>
      <c r="DL320" s="885"/>
      <c r="DM320" s="885"/>
      <c r="DN320" s="885"/>
      <c r="DO320" s="885"/>
      <c r="DP320" s="885"/>
      <c r="DQ320" s="885"/>
      <c r="DR320" s="885"/>
      <c r="DS320" s="885"/>
      <c r="DT320" s="885"/>
      <c r="DU320" s="885"/>
      <c r="DV320" s="885"/>
      <c r="DW320" s="885"/>
      <c r="DX320" s="885"/>
      <c r="DY320" s="885"/>
      <c r="DZ320" s="885"/>
      <c r="EA320" s="885"/>
      <c r="EB320" s="885"/>
      <c r="EC320" s="885"/>
      <c r="ED320" s="885"/>
      <c r="EE320" s="885"/>
      <c r="EF320" s="885"/>
      <c r="EG320" s="885"/>
      <c r="EH320" s="885"/>
      <c r="EI320" s="885"/>
      <c r="EJ320" s="885"/>
      <c r="EK320" s="885"/>
      <c r="EL320" s="885"/>
      <c r="EM320" s="885"/>
      <c r="EN320" s="885"/>
      <c r="EO320" s="885"/>
      <c r="EP320" s="885"/>
      <c r="EQ320" s="885"/>
      <c r="ER320" s="885"/>
      <c r="ES320" s="885"/>
      <c r="ET320" s="885"/>
      <c r="EU320" s="885"/>
      <c r="EV320" s="885"/>
      <c r="EW320" s="885"/>
      <c r="EX320" s="885"/>
      <c r="EY320" s="885"/>
      <c r="EZ320" s="885"/>
      <c r="FA320" s="885"/>
      <c r="FB320" s="885"/>
      <c r="FC320" s="885"/>
      <c r="FD320" s="885"/>
      <c r="FE320" s="885"/>
      <c r="FF320" s="885"/>
      <c r="FG320" s="885"/>
      <c r="FH320" s="885"/>
      <c r="FI320" s="885"/>
      <c r="FJ320" s="885"/>
      <c r="FK320" s="885"/>
      <c r="FL320" s="885"/>
      <c r="FM320" s="885"/>
      <c r="FN320" s="885"/>
      <c r="FO320" s="885"/>
      <c r="FP320" s="885"/>
      <c r="FQ320" s="885"/>
      <c r="FR320" s="885"/>
      <c r="FS320" s="885"/>
      <c r="FT320" s="885"/>
      <c r="FU320" s="885"/>
      <c r="FV320" s="885"/>
      <c r="FW320" s="885"/>
    </row>
    <row r="321" spans="2:179" x14ac:dyDescent="0.25">
      <c r="B321" s="773"/>
      <c r="C321" s="773"/>
      <c r="D321" s="886"/>
      <c r="E321" s="773"/>
      <c r="F321" s="773"/>
      <c r="G321" s="773"/>
      <c r="H321" s="773"/>
      <c r="I321" s="773"/>
      <c r="J321" s="887"/>
      <c r="K321" s="773"/>
      <c r="L321" s="773"/>
      <c r="M321" s="773"/>
      <c r="N321" s="773"/>
      <c r="O321" s="888"/>
      <c r="P321" s="888"/>
      <c r="Q321" s="888"/>
      <c r="R321" s="888"/>
      <c r="S321" s="773"/>
      <c r="T321" s="773"/>
      <c r="U321" s="889"/>
      <c r="V321" s="773"/>
      <c r="W321" s="773"/>
      <c r="X321" s="773"/>
      <c r="Y321" s="885"/>
      <c r="Z321" s="885"/>
      <c r="AA321" s="885"/>
      <c r="AB321" s="885"/>
      <c r="AC321" s="885"/>
      <c r="AD321" s="885"/>
      <c r="AE321" s="885"/>
      <c r="AF321" s="885"/>
      <c r="AG321" s="885"/>
      <c r="AH321" s="885"/>
      <c r="AI321" s="885"/>
      <c r="AJ321" s="885"/>
      <c r="AK321" s="885"/>
      <c r="AL321" s="885"/>
      <c r="AM321" s="885"/>
      <c r="AN321" s="885"/>
      <c r="AO321" s="885"/>
      <c r="AP321" s="885"/>
      <c r="AQ321" s="885"/>
      <c r="AR321" s="885"/>
      <c r="AS321" s="885"/>
      <c r="AT321" s="885"/>
      <c r="AU321" s="885"/>
      <c r="AV321" s="885"/>
      <c r="AW321" s="885"/>
      <c r="AX321" s="885"/>
      <c r="AY321" s="885"/>
      <c r="AZ321" s="885"/>
      <c r="BA321" s="885"/>
      <c r="BB321" s="885"/>
      <c r="BC321" s="885"/>
      <c r="BD321" s="885"/>
      <c r="BE321" s="885"/>
      <c r="BF321" s="885"/>
      <c r="BG321" s="885"/>
      <c r="BH321" s="885"/>
      <c r="BI321" s="885"/>
      <c r="BJ321" s="885"/>
      <c r="BK321" s="885"/>
      <c r="BL321" s="885"/>
      <c r="BM321" s="885"/>
      <c r="BN321" s="885"/>
      <c r="BO321" s="885"/>
      <c r="BP321" s="885"/>
      <c r="BQ321" s="885"/>
      <c r="BR321" s="885"/>
      <c r="BS321" s="885"/>
      <c r="BT321" s="885"/>
      <c r="BU321" s="885"/>
      <c r="BV321" s="885"/>
      <c r="BW321" s="885"/>
      <c r="BX321" s="885"/>
      <c r="BY321" s="885"/>
      <c r="BZ321" s="885"/>
      <c r="CA321" s="885"/>
      <c r="CB321" s="885"/>
      <c r="CC321" s="885"/>
      <c r="CD321" s="885"/>
      <c r="CE321" s="885"/>
      <c r="CF321" s="885"/>
      <c r="CG321" s="885"/>
      <c r="CH321" s="885"/>
      <c r="CI321" s="885"/>
      <c r="CJ321" s="885"/>
      <c r="CK321" s="885"/>
      <c r="CL321" s="885"/>
      <c r="CM321" s="885"/>
      <c r="CN321" s="885"/>
      <c r="CO321" s="885"/>
      <c r="CP321" s="885"/>
      <c r="CQ321" s="885"/>
      <c r="CR321" s="885"/>
      <c r="CS321" s="885"/>
      <c r="CT321" s="885"/>
      <c r="CU321" s="885"/>
      <c r="CV321" s="885"/>
      <c r="CW321" s="885"/>
      <c r="CX321" s="885"/>
      <c r="CY321" s="885"/>
      <c r="CZ321" s="885"/>
      <c r="DA321" s="885"/>
      <c r="DB321" s="885"/>
      <c r="DC321" s="885"/>
      <c r="DD321" s="885"/>
      <c r="DE321" s="885"/>
      <c r="DF321" s="885"/>
      <c r="DG321" s="885"/>
      <c r="DH321" s="885"/>
      <c r="DI321" s="885"/>
      <c r="DJ321" s="885"/>
      <c r="DK321" s="885"/>
      <c r="DL321" s="885"/>
      <c r="DM321" s="885"/>
      <c r="DN321" s="885"/>
      <c r="DO321" s="885"/>
      <c r="DP321" s="885"/>
      <c r="DQ321" s="885"/>
      <c r="DR321" s="885"/>
      <c r="DS321" s="885"/>
      <c r="DT321" s="885"/>
      <c r="DU321" s="885"/>
      <c r="DV321" s="885"/>
      <c r="DW321" s="885"/>
      <c r="DX321" s="885"/>
      <c r="DY321" s="885"/>
      <c r="DZ321" s="885"/>
      <c r="EA321" s="885"/>
      <c r="EB321" s="885"/>
      <c r="EC321" s="885"/>
      <c r="ED321" s="885"/>
      <c r="EE321" s="885"/>
      <c r="EF321" s="885"/>
      <c r="EG321" s="885"/>
      <c r="EH321" s="885"/>
      <c r="EI321" s="885"/>
      <c r="EJ321" s="885"/>
      <c r="EK321" s="885"/>
      <c r="EL321" s="885"/>
      <c r="EM321" s="885"/>
      <c r="EN321" s="885"/>
      <c r="EO321" s="885"/>
      <c r="EP321" s="885"/>
      <c r="EQ321" s="885"/>
      <c r="ER321" s="885"/>
      <c r="ES321" s="885"/>
      <c r="ET321" s="885"/>
      <c r="EU321" s="885"/>
      <c r="EV321" s="885"/>
      <c r="EW321" s="885"/>
      <c r="EX321" s="885"/>
      <c r="EY321" s="885"/>
      <c r="EZ321" s="885"/>
      <c r="FA321" s="885"/>
      <c r="FB321" s="885"/>
      <c r="FC321" s="885"/>
      <c r="FD321" s="885"/>
      <c r="FE321" s="885"/>
      <c r="FF321" s="885"/>
      <c r="FG321" s="885"/>
      <c r="FH321" s="885"/>
      <c r="FI321" s="885"/>
      <c r="FJ321" s="885"/>
      <c r="FK321" s="885"/>
      <c r="FL321" s="885"/>
      <c r="FM321" s="885"/>
      <c r="FN321" s="885"/>
      <c r="FO321" s="885"/>
      <c r="FP321" s="885"/>
      <c r="FQ321" s="885"/>
      <c r="FR321" s="885"/>
      <c r="FS321" s="885"/>
      <c r="FT321" s="885"/>
      <c r="FU321" s="885"/>
      <c r="FV321" s="885"/>
      <c r="FW321" s="885"/>
    </row>
    <row r="322" spans="2:179" x14ac:dyDescent="0.25">
      <c r="B322" s="773"/>
      <c r="C322" s="773"/>
      <c r="D322" s="886"/>
      <c r="E322" s="773"/>
      <c r="F322" s="773"/>
      <c r="G322" s="773"/>
      <c r="H322" s="773"/>
      <c r="I322" s="773"/>
      <c r="J322" s="887"/>
      <c r="K322" s="773"/>
      <c r="L322" s="773"/>
      <c r="M322" s="773"/>
      <c r="N322" s="773"/>
      <c r="O322" s="888"/>
      <c r="P322" s="888"/>
      <c r="Q322" s="888"/>
      <c r="R322" s="888"/>
      <c r="S322" s="773"/>
      <c r="T322" s="773"/>
      <c r="U322" s="889"/>
      <c r="V322" s="773"/>
      <c r="W322" s="773"/>
      <c r="X322" s="773"/>
      <c r="Y322" s="885"/>
      <c r="Z322" s="885"/>
      <c r="AA322" s="885"/>
      <c r="AB322" s="885"/>
      <c r="AC322" s="885"/>
      <c r="AD322" s="885"/>
      <c r="AE322" s="885"/>
      <c r="AF322" s="885"/>
      <c r="AG322" s="885"/>
      <c r="AH322" s="885"/>
      <c r="AI322" s="885"/>
      <c r="AJ322" s="885"/>
      <c r="AK322" s="885"/>
      <c r="AL322" s="885"/>
      <c r="AM322" s="885"/>
      <c r="AN322" s="885"/>
      <c r="AO322" s="885"/>
      <c r="AP322" s="885"/>
      <c r="AQ322" s="885"/>
      <c r="AR322" s="885"/>
      <c r="AS322" s="885"/>
      <c r="AT322" s="885"/>
      <c r="AU322" s="885"/>
      <c r="AV322" s="885"/>
      <c r="AW322" s="885"/>
      <c r="AX322" s="885"/>
      <c r="AY322" s="885"/>
      <c r="AZ322" s="885"/>
      <c r="BA322" s="885"/>
      <c r="BB322" s="885"/>
      <c r="BC322" s="885"/>
      <c r="BD322" s="885"/>
      <c r="BE322" s="885"/>
      <c r="BF322" s="885"/>
      <c r="BG322" s="885"/>
      <c r="BH322" s="885"/>
      <c r="BI322" s="885"/>
      <c r="BJ322" s="885"/>
      <c r="BK322" s="885"/>
      <c r="BL322" s="885"/>
      <c r="BM322" s="885"/>
      <c r="BN322" s="885"/>
      <c r="BO322" s="885"/>
      <c r="BP322" s="885"/>
      <c r="BQ322" s="885"/>
      <c r="BR322" s="885"/>
      <c r="BS322" s="885"/>
      <c r="BT322" s="885"/>
      <c r="BU322" s="885"/>
      <c r="BV322" s="885"/>
      <c r="BW322" s="885"/>
      <c r="BX322" s="885"/>
      <c r="BY322" s="885"/>
      <c r="BZ322" s="885"/>
      <c r="CA322" s="885"/>
      <c r="CB322" s="885"/>
      <c r="CC322" s="885"/>
      <c r="CD322" s="885"/>
      <c r="CE322" s="885"/>
      <c r="CF322" s="885"/>
      <c r="CG322" s="885"/>
      <c r="CH322" s="885"/>
      <c r="CI322" s="885"/>
      <c r="CJ322" s="885"/>
      <c r="CK322" s="885"/>
      <c r="CL322" s="885"/>
      <c r="CM322" s="885"/>
      <c r="CN322" s="885"/>
      <c r="CO322" s="885"/>
      <c r="CP322" s="885"/>
      <c r="CQ322" s="885"/>
      <c r="CR322" s="885"/>
      <c r="CS322" s="885"/>
      <c r="CT322" s="885"/>
      <c r="CU322" s="885"/>
      <c r="CV322" s="885"/>
      <c r="CW322" s="885"/>
      <c r="CX322" s="885"/>
      <c r="CY322" s="885"/>
      <c r="CZ322" s="885"/>
      <c r="DA322" s="885"/>
      <c r="DB322" s="885"/>
      <c r="DC322" s="885"/>
      <c r="DD322" s="885"/>
      <c r="DE322" s="885"/>
      <c r="DF322" s="885"/>
      <c r="DG322" s="885"/>
      <c r="DH322" s="885"/>
      <c r="DI322" s="885"/>
      <c r="DJ322" s="885"/>
      <c r="DK322" s="885"/>
      <c r="DL322" s="885"/>
      <c r="DM322" s="885"/>
      <c r="DN322" s="885"/>
      <c r="DO322" s="885"/>
      <c r="DP322" s="885"/>
      <c r="DQ322" s="885"/>
      <c r="DR322" s="885"/>
      <c r="DS322" s="885"/>
      <c r="DT322" s="885"/>
      <c r="DU322" s="885"/>
      <c r="DV322" s="885"/>
      <c r="DW322" s="885"/>
      <c r="DX322" s="885"/>
      <c r="DY322" s="885"/>
      <c r="DZ322" s="885"/>
      <c r="EA322" s="885"/>
      <c r="EB322" s="885"/>
      <c r="EC322" s="885"/>
      <c r="ED322" s="885"/>
      <c r="EE322" s="885"/>
      <c r="EF322" s="885"/>
      <c r="EG322" s="885"/>
      <c r="EH322" s="885"/>
      <c r="EI322" s="885"/>
      <c r="EJ322" s="885"/>
      <c r="EK322" s="885"/>
      <c r="EL322" s="885"/>
      <c r="EM322" s="885"/>
      <c r="EN322" s="885"/>
      <c r="EO322" s="885"/>
      <c r="EP322" s="885"/>
      <c r="EQ322" s="885"/>
      <c r="ER322" s="885"/>
      <c r="ES322" s="885"/>
      <c r="ET322" s="885"/>
      <c r="EU322" s="885"/>
      <c r="EV322" s="885"/>
      <c r="EW322" s="885"/>
      <c r="EX322" s="885"/>
      <c r="EY322" s="885"/>
      <c r="EZ322" s="885"/>
      <c r="FA322" s="885"/>
      <c r="FB322" s="885"/>
      <c r="FC322" s="885"/>
      <c r="FD322" s="885"/>
      <c r="FE322" s="885"/>
      <c r="FF322" s="885"/>
      <c r="FG322" s="885"/>
      <c r="FH322" s="885"/>
      <c r="FI322" s="885"/>
      <c r="FJ322" s="885"/>
      <c r="FK322" s="885"/>
      <c r="FL322" s="885"/>
      <c r="FM322" s="885"/>
      <c r="FN322" s="885"/>
      <c r="FO322" s="885"/>
      <c r="FP322" s="885"/>
      <c r="FQ322" s="885"/>
      <c r="FR322" s="885"/>
      <c r="FS322" s="885"/>
      <c r="FT322" s="885"/>
      <c r="FU322" s="885"/>
      <c r="FV322" s="885"/>
      <c r="FW322" s="885"/>
    </row>
    <row r="323" spans="2:179" x14ac:dyDescent="0.25">
      <c r="B323" s="773"/>
      <c r="C323" s="773"/>
      <c r="D323" s="886"/>
      <c r="E323" s="773"/>
      <c r="F323" s="773"/>
      <c r="G323" s="773"/>
      <c r="H323" s="773"/>
      <c r="I323" s="773"/>
      <c r="J323" s="887"/>
      <c r="K323" s="773"/>
      <c r="L323" s="773"/>
      <c r="M323" s="773"/>
      <c r="N323" s="773"/>
      <c r="O323" s="888"/>
      <c r="P323" s="888"/>
      <c r="Q323" s="888"/>
      <c r="R323" s="888"/>
      <c r="S323" s="773"/>
      <c r="T323" s="773"/>
      <c r="U323" s="889"/>
      <c r="V323" s="773"/>
      <c r="W323" s="773"/>
      <c r="X323" s="773"/>
      <c r="Y323" s="885"/>
      <c r="Z323" s="885"/>
      <c r="AA323" s="885"/>
      <c r="AB323" s="885"/>
      <c r="AC323" s="885"/>
      <c r="AD323" s="885"/>
      <c r="AE323" s="885"/>
      <c r="AF323" s="885"/>
      <c r="AG323" s="885"/>
      <c r="AH323" s="885"/>
      <c r="AI323" s="885"/>
      <c r="AJ323" s="885"/>
      <c r="AK323" s="885"/>
      <c r="AL323" s="885"/>
      <c r="AM323" s="885"/>
      <c r="AN323" s="885"/>
      <c r="AO323" s="885"/>
      <c r="AP323" s="885"/>
      <c r="AQ323" s="885"/>
      <c r="AR323" s="885"/>
      <c r="AS323" s="885"/>
      <c r="AT323" s="885"/>
      <c r="AU323" s="885"/>
      <c r="AV323" s="885"/>
      <c r="AW323" s="885"/>
      <c r="AX323" s="885"/>
      <c r="AY323" s="885"/>
      <c r="AZ323" s="885"/>
      <c r="BA323" s="885"/>
      <c r="BB323" s="885"/>
      <c r="BC323" s="885"/>
      <c r="BD323" s="885"/>
      <c r="BE323" s="885"/>
      <c r="BF323" s="885"/>
      <c r="BG323" s="885"/>
      <c r="BH323" s="885"/>
      <c r="BI323" s="885"/>
      <c r="BJ323" s="885"/>
      <c r="BK323" s="885"/>
      <c r="BL323" s="885"/>
      <c r="BM323" s="885"/>
      <c r="BN323" s="885"/>
      <c r="BO323" s="885"/>
      <c r="BP323" s="885"/>
      <c r="BQ323" s="885"/>
      <c r="BR323" s="885"/>
      <c r="BS323" s="885"/>
      <c r="BT323" s="885"/>
      <c r="BU323" s="885"/>
      <c r="BV323" s="885"/>
      <c r="BW323" s="885"/>
      <c r="BX323" s="885"/>
      <c r="BY323" s="885"/>
      <c r="BZ323" s="885"/>
      <c r="CA323" s="885"/>
      <c r="CB323" s="885"/>
      <c r="CC323" s="885"/>
      <c r="CD323" s="885"/>
      <c r="CE323" s="885"/>
      <c r="CF323" s="885"/>
      <c r="CG323" s="885"/>
      <c r="CH323" s="885"/>
      <c r="CI323" s="885"/>
      <c r="CJ323" s="885"/>
      <c r="CK323" s="885"/>
      <c r="CL323" s="885"/>
      <c r="CM323" s="885"/>
      <c r="CN323" s="885"/>
      <c r="CO323" s="885"/>
      <c r="CP323" s="885"/>
      <c r="CQ323" s="885"/>
      <c r="CR323" s="885"/>
      <c r="CS323" s="885"/>
      <c r="CT323" s="885"/>
      <c r="CU323" s="885"/>
      <c r="CV323" s="885"/>
      <c r="CW323" s="885"/>
      <c r="CX323" s="885"/>
      <c r="CY323" s="885"/>
      <c r="CZ323" s="885"/>
      <c r="DA323" s="885"/>
      <c r="DB323" s="885"/>
      <c r="DC323" s="885"/>
      <c r="DD323" s="885"/>
      <c r="DE323" s="885"/>
      <c r="DF323" s="885"/>
      <c r="DG323" s="885"/>
      <c r="DH323" s="885"/>
      <c r="DI323" s="885"/>
      <c r="DJ323" s="885"/>
      <c r="DK323" s="885"/>
      <c r="DL323" s="885"/>
      <c r="DM323" s="885"/>
      <c r="DN323" s="885"/>
      <c r="DO323" s="885"/>
      <c r="DP323" s="885"/>
      <c r="DQ323" s="885"/>
      <c r="DR323" s="885"/>
      <c r="DS323" s="885"/>
      <c r="DT323" s="885"/>
      <c r="DU323" s="885"/>
      <c r="DV323" s="885"/>
      <c r="DW323" s="885"/>
      <c r="DX323" s="885"/>
      <c r="DY323" s="885"/>
      <c r="DZ323" s="885"/>
      <c r="EA323" s="885"/>
      <c r="EB323" s="885"/>
      <c r="EC323" s="885"/>
      <c r="ED323" s="885"/>
      <c r="EE323" s="885"/>
      <c r="EF323" s="885"/>
      <c r="EG323" s="885"/>
      <c r="EH323" s="885"/>
      <c r="EI323" s="885"/>
      <c r="EJ323" s="885"/>
      <c r="EK323" s="885"/>
      <c r="EL323" s="885"/>
      <c r="EM323" s="885"/>
      <c r="EN323" s="885"/>
      <c r="EO323" s="885"/>
      <c r="EP323" s="885"/>
      <c r="EQ323" s="885"/>
      <c r="ER323" s="885"/>
      <c r="ES323" s="885"/>
      <c r="ET323" s="885"/>
      <c r="EU323" s="885"/>
      <c r="EV323" s="885"/>
      <c r="EW323" s="885"/>
      <c r="EX323" s="885"/>
      <c r="EY323" s="885"/>
      <c r="EZ323" s="885"/>
      <c r="FA323" s="885"/>
      <c r="FB323" s="885"/>
      <c r="FC323" s="885"/>
      <c r="FD323" s="885"/>
      <c r="FE323" s="885"/>
      <c r="FF323" s="885"/>
      <c r="FG323" s="885"/>
      <c r="FH323" s="885"/>
      <c r="FI323" s="885"/>
      <c r="FJ323" s="885"/>
      <c r="FK323" s="885"/>
      <c r="FL323" s="885"/>
      <c r="FM323" s="885"/>
      <c r="FN323" s="885"/>
      <c r="FO323" s="885"/>
      <c r="FP323" s="885"/>
      <c r="FQ323" s="885"/>
      <c r="FR323" s="885"/>
      <c r="FS323" s="885"/>
      <c r="FT323" s="885"/>
      <c r="FU323" s="885"/>
      <c r="FV323" s="885"/>
      <c r="FW323" s="885"/>
    </row>
    <row r="324" spans="2:179" x14ac:dyDescent="0.25">
      <c r="B324" s="773"/>
      <c r="C324" s="773"/>
      <c r="D324" s="886"/>
      <c r="E324" s="773"/>
      <c r="F324" s="773"/>
      <c r="G324" s="773"/>
      <c r="H324" s="773"/>
      <c r="I324" s="773"/>
      <c r="J324" s="887"/>
      <c r="K324" s="773"/>
      <c r="L324" s="773"/>
      <c r="M324" s="773"/>
      <c r="N324" s="773"/>
      <c r="O324" s="888"/>
      <c r="P324" s="888"/>
      <c r="Q324" s="888"/>
      <c r="R324" s="888"/>
      <c r="S324" s="773"/>
      <c r="T324" s="773"/>
      <c r="U324" s="889"/>
      <c r="V324" s="773"/>
      <c r="W324" s="773"/>
      <c r="X324" s="773"/>
      <c r="Y324" s="885"/>
      <c r="Z324" s="885"/>
      <c r="AA324" s="885"/>
      <c r="AB324" s="885"/>
      <c r="AC324" s="885"/>
      <c r="AD324" s="885"/>
      <c r="AE324" s="885"/>
      <c r="AF324" s="885"/>
      <c r="AG324" s="885"/>
      <c r="AH324" s="885"/>
      <c r="AI324" s="885"/>
      <c r="AJ324" s="885"/>
      <c r="AK324" s="885"/>
      <c r="AL324" s="885"/>
      <c r="AM324" s="885"/>
      <c r="AN324" s="885"/>
      <c r="AO324" s="885"/>
      <c r="AP324" s="885"/>
      <c r="AQ324" s="885"/>
      <c r="AR324" s="885"/>
      <c r="AS324" s="885"/>
      <c r="AT324" s="885"/>
      <c r="AU324" s="885"/>
      <c r="AV324" s="885"/>
      <c r="AW324" s="885"/>
      <c r="AX324" s="885"/>
      <c r="AY324" s="885"/>
      <c r="AZ324" s="885"/>
      <c r="BA324" s="885"/>
      <c r="BB324" s="885"/>
      <c r="BC324" s="885"/>
      <c r="BD324" s="885"/>
      <c r="BE324" s="885"/>
      <c r="BF324" s="885"/>
      <c r="BG324" s="885"/>
      <c r="BH324" s="885"/>
      <c r="BI324" s="885"/>
      <c r="BJ324" s="885"/>
      <c r="BK324" s="885"/>
      <c r="BL324" s="885"/>
      <c r="BM324" s="885"/>
      <c r="BN324" s="885"/>
      <c r="BO324" s="885"/>
      <c r="BP324" s="885"/>
      <c r="BQ324" s="885"/>
      <c r="BR324" s="885"/>
      <c r="BS324" s="885"/>
      <c r="BT324" s="885"/>
      <c r="BU324" s="885"/>
      <c r="BV324" s="885"/>
      <c r="BW324" s="885"/>
      <c r="BX324" s="885"/>
      <c r="BY324" s="885"/>
      <c r="BZ324" s="885"/>
      <c r="CA324" s="885"/>
      <c r="CB324" s="885"/>
      <c r="CC324" s="885"/>
      <c r="CD324" s="885"/>
      <c r="CE324" s="885"/>
      <c r="CF324" s="885"/>
      <c r="CG324" s="885"/>
      <c r="CH324" s="885"/>
      <c r="CI324" s="885"/>
      <c r="CJ324" s="885"/>
      <c r="CK324" s="885"/>
      <c r="CL324" s="885"/>
      <c r="CM324" s="885"/>
      <c r="CN324" s="885"/>
      <c r="CO324" s="885"/>
      <c r="CP324" s="885"/>
      <c r="CQ324" s="885"/>
      <c r="CR324" s="885"/>
      <c r="CS324" s="885"/>
      <c r="CT324" s="885"/>
      <c r="CU324" s="885"/>
      <c r="CV324" s="885"/>
      <c r="CW324" s="885"/>
      <c r="CX324" s="885"/>
      <c r="CY324" s="885"/>
      <c r="CZ324" s="885"/>
      <c r="DA324" s="885"/>
      <c r="DB324" s="885"/>
      <c r="DC324" s="885"/>
      <c r="DD324" s="885"/>
      <c r="DE324" s="885"/>
      <c r="DF324" s="885"/>
      <c r="DG324" s="885"/>
      <c r="DH324" s="885"/>
      <c r="DI324" s="885"/>
      <c r="DJ324" s="885"/>
      <c r="DK324" s="885"/>
      <c r="DL324" s="885"/>
      <c r="DM324" s="885"/>
      <c r="DN324" s="885"/>
      <c r="DO324" s="885"/>
      <c r="DP324" s="885"/>
      <c r="DQ324" s="885"/>
      <c r="DR324" s="885"/>
      <c r="DS324" s="885"/>
      <c r="DT324" s="885"/>
      <c r="DU324" s="885"/>
      <c r="DV324" s="885"/>
      <c r="DW324" s="885"/>
      <c r="DX324" s="885"/>
      <c r="DY324" s="885"/>
      <c r="DZ324" s="885"/>
      <c r="EA324" s="885"/>
      <c r="EB324" s="885"/>
      <c r="EC324" s="885"/>
      <c r="ED324" s="885"/>
      <c r="EE324" s="885"/>
      <c r="EF324" s="885"/>
      <c r="EG324" s="885"/>
      <c r="EH324" s="885"/>
      <c r="EI324" s="885"/>
      <c r="EJ324" s="885"/>
      <c r="EK324" s="885"/>
      <c r="EL324" s="885"/>
      <c r="EM324" s="885"/>
      <c r="EN324" s="885"/>
      <c r="EO324" s="885"/>
      <c r="EP324" s="885"/>
      <c r="EQ324" s="885"/>
      <c r="ER324" s="885"/>
      <c r="ES324" s="885"/>
      <c r="ET324" s="885"/>
      <c r="EU324" s="885"/>
      <c r="EV324" s="885"/>
      <c r="EW324" s="885"/>
      <c r="EX324" s="885"/>
      <c r="EY324" s="885"/>
      <c r="EZ324" s="885"/>
      <c r="FA324" s="885"/>
      <c r="FB324" s="885"/>
      <c r="FC324" s="885"/>
      <c r="FD324" s="885"/>
      <c r="FE324" s="885"/>
      <c r="FF324" s="885"/>
      <c r="FG324" s="885"/>
      <c r="FH324" s="885"/>
      <c r="FI324" s="885"/>
      <c r="FJ324" s="885"/>
      <c r="FK324" s="885"/>
      <c r="FL324" s="885"/>
      <c r="FM324" s="885"/>
      <c r="FN324" s="885"/>
      <c r="FO324" s="885"/>
      <c r="FP324" s="885"/>
      <c r="FQ324" s="885"/>
      <c r="FR324" s="885"/>
      <c r="FS324" s="885"/>
      <c r="FT324" s="885"/>
      <c r="FU324" s="885"/>
      <c r="FV324" s="885"/>
      <c r="FW324" s="885"/>
    </row>
    <row r="325" spans="2:179" x14ac:dyDescent="0.25">
      <c r="B325" s="773"/>
      <c r="C325" s="773"/>
      <c r="D325" s="886"/>
      <c r="E325" s="773"/>
      <c r="F325" s="773"/>
      <c r="G325" s="773"/>
      <c r="H325" s="773"/>
      <c r="I325" s="773"/>
      <c r="J325" s="887"/>
      <c r="K325" s="773"/>
      <c r="L325" s="773"/>
      <c r="M325" s="773"/>
      <c r="N325" s="773"/>
      <c r="O325" s="888"/>
      <c r="P325" s="888"/>
      <c r="Q325" s="888"/>
      <c r="R325" s="888"/>
      <c r="S325" s="773"/>
      <c r="T325" s="773"/>
      <c r="U325" s="889"/>
      <c r="V325" s="773"/>
      <c r="W325" s="773"/>
      <c r="X325" s="773"/>
      <c r="Y325" s="885"/>
      <c r="Z325" s="885"/>
      <c r="AA325" s="885"/>
      <c r="AB325" s="885"/>
      <c r="AC325" s="885"/>
      <c r="AD325" s="885"/>
      <c r="AE325" s="885"/>
      <c r="AF325" s="885"/>
      <c r="AG325" s="885"/>
      <c r="AH325" s="885"/>
      <c r="AI325" s="885"/>
      <c r="AJ325" s="885"/>
      <c r="AK325" s="885"/>
      <c r="AL325" s="885"/>
      <c r="AM325" s="885"/>
      <c r="AN325" s="885"/>
      <c r="AO325" s="885"/>
      <c r="AP325" s="885"/>
      <c r="AQ325" s="885"/>
      <c r="AR325" s="885"/>
      <c r="AS325" s="885"/>
      <c r="AT325" s="885"/>
      <c r="AU325" s="885"/>
      <c r="AV325" s="885"/>
      <c r="AW325" s="885"/>
      <c r="AX325" s="885"/>
      <c r="AY325" s="885"/>
      <c r="AZ325" s="885"/>
      <c r="BA325" s="885"/>
      <c r="BB325" s="885"/>
      <c r="BC325" s="885"/>
      <c r="BD325" s="885"/>
      <c r="BE325" s="885"/>
      <c r="BF325" s="885"/>
      <c r="BG325" s="885"/>
      <c r="BH325" s="885"/>
      <c r="BI325" s="885"/>
      <c r="BJ325" s="885"/>
      <c r="BK325" s="885"/>
      <c r="BL325" s="885"/>
      <c r="BM325" s="885"/>
      <c r="BN325" s="885"/>
      <c r="BO325" s="885"/>
      <c r="BP325" s="885"/>
      <c r="BQ325" s="885"/>
      <c r="BR325" s="885"/>
      <c r="BS325" s="885"/>
      <c r="BT325" s="885"/>
      <c r="BU325" s="885"/>
      <c r="BV325" s="885"/>
      <c r="BW325" s="885"/>
      <c r="BX325" s="885"/>
      <c r="BY325" s="885"/>
      <c r="BZ325" s="885"/>
      <c r="CA325" s="885"/>
      <c r="CB325" s="885"/>
      <c r="CC325" s="885"/>
      <c r="CD325" s="885"/>
      <c r="CE325" s="885"/>
      <c r="CF325" s="885"/>
      <c r="CG325" s="885"/>
      <c r="CH325" s="885"/>
      <c r="CI325" s="885"/>
      <c r="CJ325" s="885"/>
      <c r="CK325" s="885"/>
      <c r="CL325" s="885"/>
      <c r="CM325" s="885"/>
      <c r="CN325" s="885"/>
      <c r="CO325" s="885"/>
      <c r="CP325" s="885"/>
      <c r="CQ325" s="885"/>
      <c r="CR325" s="885"/>
      <c r="CS325" s="885"/>
      <c r="CT325" s="885"/>
      <c r="CU325" s="885"/>
      <c r="CV325" s="885"/>
      <c r="CW325" s="885"/>
      <c r="CX325" s="885"/>
      <c r="CY325" s="885"/>
      <c r="CZ325" s="885"/>
      <c r="DA325" s="885"/>
      <c r="DB325" s="885"/>
      <c r="DC325" s="885"/>
      <c r="DD325" s="885"/>
      <c r="DE325" s="885"/>
      <c r="DF325" s="885"/>
      <c r="DG325" s="885"/>
      <c r="DH325" s="885"/>
      <c r="DI325" s="885"/>
      <c r="DJ325" s="885"/>
      <c r="DK325" s="885"/>
      <c r="DL325" s="885"/>
      <c r="DM325" s="885"/>
      <c r="DN325" s="885"/>
      <c r="DO325" s="885"/>
      <c r="DP325" s="885"/>
      <c r="DQ325" s="885"/>
      <c r="DR325" s="885"/>
      <c r="DS325" s="885"/>
      <c r="DT325" s="885"/>
      <c r="DU325" s="885"/>
      <c r="DV325" s="885"/>
      <c r="DW325" s="885"/>
      <c r="DX325" s="885"/>
      <c r="DY325" s="885"/>
      <c r="DZ325" s="885"/>
      <c r="EA325" s="885"/>
      <c r="EB325" s="885"/>
      <c r="EC325" s="885"/>
      <c r="ED325" s="885"/>
      <c r="EE325" s="885"/>
      <c r="EF325" s="885"/>
      <c r="EG325" s="885"/>
      <c r="EH325" s="885"/>
      <c r="EI325" s="885"/>
      <c r="EJ325" s="885"/>
      <c r="EK325" s="885"/>
      <c r="EL325" s="885"/>
      <c r="EM325" s="885"/>
      <c r="EN325" s="885"/>
      <c r="EO325" s="885"/>
      <c r="EP325" s="885"/>
      <c r="EQ325" s="885"/>
      <c r="ER325" s="885"/>
      <c r="ES325" s="885"/>
      <c r="ET325" s="885"/>
      <c r="EU325" s="885"/>
      <c r="EV325" s="885"/>
      <c r="EW325" s="885"/>
      <c r="EX325" s="885"/>
      <c r="EY325" s="885"/>
      <c r="EZ325" s="885"/>
      <c r="FA325" s="885"/>
      <c r="FB325" s="885"/>
      <c r="FC325" s="885"/>
      <c r="FD325" s="885"/>
      <c r="FE325" s="885"/>
      <c r="FF325" s="885"/>
      <c r="FG325" s="885"/>
      <c r="FH325" s="885"/>
      <c r="FI325" s="885"/>
      <c r="FJ325" s="885"/>
      <c r="FK325" s="885"/>
      <c r="FL325" s="885"/>
      <c r="FM325" s="885"/>
      <c r="FN325" s="885"/>
      <c r="FO325" s="885"/>
      <c r="FP325" s="885"/>
      <c r="FQ325" s="885"/>
      <c r="FR325" s="885"/>
      <c r="FS325" s="885"/>
      <c r="FT325" s="885"/>
      <c r="FU325" s="885"/>
      <c r="FV325" s="885"/>
      <c r="FW325" s="885"/>
    </row>
    <row r="326" spans="2:179" x14ac:dyDescent="0.25">
      <c r="B326" s="773"/>
      <c r="C326" s="773"/>
      <c r="D326" s="886"/>
      <c r="E326" s="773"/>
      <c r="F326" s="773"/>
      <c r="G326" s="773"/>
      <c r="H326" s="773"/>
      <c r="I326" s="773"/>
      <c r="J326" s="887"/>
      <c r="K326" s="773"/>
      <c r="L326" s="773"/>
      <c r="M326" s="773"/>
      <c r="N326" s="773"/>
      <c r="O326" s="888"/>
      <c r="P326" s="888"/>
      <c r="Q326" s="888"/>
      <c r="R326" s="888"/>
      <c r="S326" s="773"/>
      <c r="T326" s="773"/>
      <c r="U326" s="889"/>
      <c r="V326" s="773"/>
      <c r="W326" s="773"/>
      <c r="X326" s="773"/>
      <c r="Y326" s="885"/>
      <c r="Z326" s="885"/>
      <c r="AA326" s="885"/>
      <c r="AB326" s="885"/>
      <c r="AC326" s="885"/>
      <c r="AD326" s="885"/>
      <c r="AE326" s="885"/>
      <c r="AF326" s="885"/>
      <c r="AG326" s="885"/>
      <c r="AH326" s="885"/>
      <c r="AI326" s="885"/>
      <c r="AJ326" s="885"/>
      <c r="AK326" s="885"/>
      <c r="AL326" s="885"/>
      <c r="AM326" s="885"/>
      <c r="AN326" s="885"/>
      <c r="AO326" s="885"/>
      <c r="AP326" s="885"/>
      <c r="AQ326" s="885"/>
      <c r="AR326" s="885"/>
      <c r="AS326" s="885"/>
      <c r="AT326" s="885"/>
      <c r="AU326" s="885"/>
      <c r="AV326" s="885"/>
      <c r="AW326" s="885"/>
      <c r="AX326" s="885"/>
      <c r="AY326" s="885"/>
      <c r="AZ326" s="885"/>
      <c r="BA326" s="885"/>
      <c r="BB326" s="885"/>
      <c r="BC326" s="885"/>
      <c r="BD326" s="885"/>
      <c r="BE326" s="885"/>
      <c r="BF326" s="885"/>
      <c r="BG326" s="885"/>
      <c r="BH326" s="885"/>
      <c r="BI326" s="885"/>
      <c r="BJ326" s="885"/>
      <c r="BK326" s="885"/>
      <c r="BL326" s="885"/>
      <c r="BM326" s="885"/>
      <c r="BN326" s="885"/>
      <c r="BO326" s="885"/>
      <c r="BP326" s="885"/>
      <c r="BQ326" s="885"/>
      <c r="BR326" s="885"/>
      <c r="BS326" s="885"/>
      <c r="BT326" s="885"/>
      <c r="BU326" s="885"/>
      <c r="BV326" s="885"/>
      <c r="BW326" s="885"/>
      <c r="BX326" s="885"/>
      <c r="BY326" s="885"/>
      <c r="BZ326" s="885"/>
      <c r="CA326" s="885"/>
      <c r="CB326" s="885"/>
      <c r="CC326" s="885"/>
      <c r="CD326" s="885"/>
      <c r="CE326" s="885"/>
      <c r="CF326" s="885"/>
      <c r="CG326" s="885"/>
      <c r="CH326" s="885"/>
      <c r="CI326" s="885"/>
      <c r="CJ326" s="885"/>
      <c r="CK326" s="885"/>
      <c r="CL326" s="885"/>
      <c r="CM326" s="885"/>
      <c r="CN326" s="885"/>
      <c r="CO326" s="885"/>
      <c r="CP326" s="885"/>
      <c r="CQ326" s="885"/>
      <c r="CR326" s="885"/>
      <c r="CS326" s="885"/>
      <c r="CT326" s="885"/>
      <c r="CU326" s="885"/>
      <c r="CV326" s="885"/>
      <c r="CW326" s="885"/>
      <c r="CX326" s="885"/>
      <c r="CY326" s="885"/>
      <c r="CZ326" s="885"/>
      <c r="DA326" s="885"/>
      <c r="DB326" s="885"/>
      <c r="DC326" s="885"/>
      <c r="DD326" s="885"/>
      <c r="DE326" s="885"/>
      <c r="DF326" s="885"/>
      <c r="DG326" s="885"/>
      <c r="DH326" s="885"/>
      <c r="DI326" s="885"/>
      <c r="DJ326" s="885"/>
      <c r="DK326" s="885"/>
      <c r="DL326" s="885"/>
      <c r="DM326" s="885"/>
      <c r="DN326" s="885"/>
      <c r="DO326" s="885"/>
      <c r="DP326" s="885"/>
      <c r="DQ326" s="885"/>
      <c r="DR326" s="885"/>
      <c r="DS326" s="885"/>
      <c r="DT326" s="885"/>
      <c r="DU326" s="885"/>
      <c r="DV326" s="885"/>
      <c r="DW326" s="885"/>
      <c r="DX326" s="885"/>
      <c r="DY326" s="885"/>
      <c r="DZ326" s="885"/>
      <c r="EA326" s="885"/>
      <c r="EB326" s="885"/>
      <c r="EC326" s="885"/>
      <c r="ED326" s="885"/>
      <c r="EE326" s="885"/>
      <c r="EF326" s="885"/>
      <c r="EG326" s="885"/>
      <c r="EH326" s="885"/>
      <c r="EI326" s="885"/>
      <c r="EJ326" s="885"/>
      <c r="EK326" s="885"/>
      <c r="EL326" s="885"/>
      <c r="EM326" s="885"/>
      <c r="EN326" s="885"/>
      <c r="EO326" s="885"/>
      <c r="EP326" s="885"/>
      <c r="EQ326" s="885"/>
      <c r="ER326" s="885"/>
      <c r="ES326" s="885"/>
      <c r="ET326" s="885"/>
      <c r="EU326" s="885"/>
      <c r="EV326" s="885"/>
      <c r="EW326" s="885"/>
      <c r="EX326" s="885"/>
      <c r="EY326" s="885"/>
      <c r="EZ326" s="885"/>
      <c r="FA326" s="885"/>
      <c r="FB326" s="885"/>
      <c r="FC326" s="885"/>
      <c r="FD326" s="885"/>
      <c r="FE326" s="885"/>
      <c r="FF326" s="885"/>
      <c r="FG326" s="885"/>
      <c r="FH326" s="885"/>
      <c r="FI326" s="885"/>
      <c r="FJ326" s="885"/>
      <c r="FK326" s="885"/>
      <c r="FL326" s="885"/>
      <c r="FM326" s="885"/>
      <c r="FN326" s="885"/>
      <c r="FO326" s="885"/>
      <c r="FP326" s="885"/>
      <c r="FQ326" s="885"/>
      <c r="FR326" s="885"/>
      <c r="FS326" s="885"/>
      <c r="FT326" s="885"/>
      <c r="FU326" s="885"/>
      <c r="FV326" s="885"/>
      <c r="FW326" s="885"/>
    </row>
    <row r="327" spans="2:179" x14ac:dyDescent="0.25">
      <c r="B327" s="773"/>
      <c r="C327" s="773"/>
      <c r="D327" s="886"/>
      <c r="E327" s="773"/>
      <c r="F327" s="773"/>
      <c r="G327" s="773"/>
      <c r="H327" s="773"/>
      <c r="I327" s="773"/>
      <c r="J327" s="887"/>
      <c r="K327" s="773"/>
      <c r="L327" s="773"/>
      <c r="M327" s="773"/>
      <c r="N327" s="773"/>
      <c r="O327" s="888"/>
      <c r="P327" s="888"/>
      <c r="Q327" s="888"/>
      <c r="R327" s="888"/>
      <c r="S327" s="773"/>
      <c r="T327" s="773"/>
      <c r="U327" s="889"/>
      <c r="V327" s="773"/>
      <c r="W327" s="773"/>
      <c r="X327" s="773"/>
      <c r="Y327" s="885"/>
      <c r="Z327" s="885"/>
      <c r="AA327" s="885"/>
      <c r="AB327" s="885"/>
      <c r="AC327" s="885"/>
      <c r="AD327" s="885"/>
      <c r="AE327" s="885"/>
      <c r="AF327" s="885"/>
      <c r="AG327" s="885"/>
      <c r="AH327" s="885"/>
      <c r="AI327" s="885"/>
      <c r="AJ327" s="885"/>
      <c r="AK327" s="885"/>
      <c r="AL327" s="885"/>
      <c r="AM327" s="885"/>
      <c r="AN327" s="885"/>
      <c r="AO327" s="885"/>
      <c r="AP327" s="885"/>
      <c r="AQ327" s="885"/>
      <c r="AR327" s="885"/>
      <c r="AS327" s="885"/>
      <c r="AT327" s="885"/>
      <c r="AU327" s="885"/>
      <c r="AV327" s="885"/>
      <c r="AW327" s="885"/>
      <c r="AX327" s="885"/>
      <c r="AY327" s="885"/>
      <c r="AZ327" s="885"/>
      <c r="BA327" s="885"/>
      <c r="BB327" s="885"/>
      <c r="BC327" s="885"/>
      <c r="BD327" s="885"/>
      <c r="BE327" s="885"/>
      <c r="BF327" s="885"/>
      <c r="BG327" s="885"/>
      <c r="BH327" s="885"/>
      <c r="BI327" s="885"/>
      <c r="BJ327" s="885"/>
      <c r="BK327" s="885"/>
      <c r="BL327" s="885"/>
      <c r="BM327" s="885"/>
      <c r="BN327" s="885"/>
      <c r="BO327" s="885"/>
      <c r="BP327" s="885"/>
      <c r="BQ327" s="885"/>
      <c r="BR327" s="885"/>
      <c r="BS327" s="885"/>
      <c r="BT327" s="885"/>
      <c r="BU327" s="885"/>
      <c r="BV327" s="885"/>
      <c r="BW327" s="885"/>
      <c r="BX327" s="885"/>
      <c r="BY327" s="885"/>
      <c r="BZ327" s="885"/>
      <c r="CA327" s="885"/>
      <c r="CB327" s="885"/>
      <c r="CC327" s="885"/>
      <c r="CD327" s="885"/>
      <c r="CE327" s="885"/>
      <c r="CF327" s="885"/>
      <c r="CG327" s="885"/>
      <c r="CH327" s="885"/>
      <c r="CI327" s="885"/>
      <c r="CJ327" s="885"/>
      <c r="CK327" s="885"/>
      <c r="CL327" s="885"/>
      <c r="CM327" s="885"/>
      <c r="CN327" s="885"/>
      <c r="CO327" s="885"/>
      <c r="CP327" s="885"/>
      <c r="CQ327" s="885"/>
      <c r="CR327" s="885"/>
      <c r="CS327" s="885"/>
      <c r="CT327" s="885"/>
      <c r="CU327" s="885"/>
      <c r="CV327" s="885"/>
      <c r="CW327" s="885"/>
      <c r="CX327" s="885"/>
      <c r="CY327" s="885"/>
      <c r="CZ327" s="885"/>
      <c r="DA327" s="885"/>
      <c r="DB327" s="885"/>
      <c r="DC327" s="885"/>
      <c r="DD327" s="885"/>
      <c r="DE327" s="885"/>
      <c r="DF327" s="885"/>
      <c r="DG327" s="885"/>
      <c r="DH327" s="885"/>
      <c r="DI327" s="885"/>
      <c r="DJ327" s="885"/>
      <c r="DK327" s="885"/>
      <c r="DL327" s="885"/>
      <c r="DM327" s="885"/>
      <c r="DN327" s="885"/>
      <c r="DO327" s="885"/>
      <c r="DP327" s="885"/>
      <c r="DQ327" s="885"/>
      <c r="DR327" s="885"/>
      <c r="DS327" s="885"/>
      <c r="DT327" s="885"/>
      <c r="DU327" s="885"/>
      <c r="DV327" s="885"/>
      <c r="DW327" s="885"/>
      <c r="DX327" s="885"/>
      <c r="DY327" s="885"/>
      <c r="DZ327" s="885"/>
      <c r="EA327" s="885"/>
      <c r="EB327" s="885"/>
      <c r="EC327" s="885"/>
      <c r="ED327" s="885"/>
      <c r="EE327" s="885"/>
      <c r="EF327" s="885"/>
      <c r="EG327" s="885"/>
      <c r="EH327" s="885"/>
      <c r="EI327" s="885"/>
      <c r="EJ327" s="885"/>
      <c r="EK327" s="885"/>
      <c r="EL327" s="885"/>
      <c r="EM327" s="885"/>
      <c r="EN327" s="885"/>
      <c r="EO327" s="885"/>
      <c r="EP327" s="885"/>
      <c r="EQ327" s="885"/>
      <c r="ER327" s="885"/>
      <c r="ES327" s="885"/>
      <c r="ET327" s="885"/>
      <c r="EU327" s="885"/>
      <c r="EV327" s="885"/>
      <c r="EW327" s="885"/>
      <c r="EX327" s="885"/>
      <c r="EY327" s="885"/>
      <c r="EZ327" s="885"/>
      <c r="FA327" s="885"/>
      <c r="FB327" s="885"/>
      <c r="FC327" s="885"/>
      <c r="FD327" s="885"/>
      <c r="FE327" s="885"/>
      <c r="FF327" s="885"/>
      <c r="FG327" s="885"/>
      <c r="FH327" s="885"/>
      <c r="FI327" s="885"/>
      <c r="FJ327" s="885"/>
      <c r="FK327" s="885"/>
      <c r="FL327" s="885"/>
      <c r="FM327" s="885"/>
      <c r="FN327" s="885"/>
      <c r="FO327" s="885"/>
      <c r="FP327" s="885"/>
      <c r="FQ327" s="885"/>
      <c r="FR327" s="885"/>
      <c r="FS327" s="885"/>
      <c r="FT327" s="885"/>
      <c r="FU327" s="885"/>
      <c r="FV327" s="885"/>
      <c r="FW327" s="885"/>
    </row>
    <row r="328" spans="2:179" x14ac:dyDescent="0.25">
      <c r="B328" s="773"/>
      <c r="C328" s="773"/>
      <c r="D328" s="886"/>
      <c r="E328" s="773"/>
      <c r="F328" s="773"/>
      <c r="G328" s="773"/>
      <c r="H328" s="773"/>
      <c r="I328" s="773"/>
      <c r="J328" s="887"/>
      <c r="K328" s="773"/>
      <c r="L328" s="773"/>
      <c r="M328" s="773"/>
      <c r="N328" s="773"/>
      <c r="O328" s="888"/>
      <c r="P328" s="888"/>
      <c r="Q328" s="888"/>
      <c r="R328" s="888"/>
      <c r="S328" s="773"/>
      <c r="T328" s="773"/>
      <c r="U328" s="889"/>
      <c r="V328" s="773"/>
      <c r="W328" s="773"/>
      <c r="X328" s="773"/>
      <c r="Y328" s="885"/>
      <c r="Z328" s="885"/>
      <c r="AA328" s="885"/>
      <c r="AB328" s="885"/>
      <c r="AC328" s="885"/>
      <c r="AD328" s="885"/>
      <c r="AE328" s="885"/>
      <c r="AF328" s="885"/>
      <c r="AG328" s="885"/>
      <c r="AH328" s="885"/>
      <c r="AI328" s="885"/>
      <c r="AJ328" s="885"/>
      <c r="AK328" s="885"/>
      <c r="AL328" s="885"/>
      <c r="AM328" s="885"/>
      <c r="AN328" s="885"/>
      <c r="AO328" s="885"/>
      <c r="AP328" s="885"/>
      <c r="AQ328" s="885"/>
      <c r="AR328" s="885"/>
      <c r="AS328" s="885"/>
      <c r="AT328" s="885"/>
      <c r="AU328" s="885"/>
      <c r="AV328" s="885"/>
      <c r="AW328" s="885"/>
      <c r="AX328" s="885"/>
      <c r="AY328" s="885"/>
      <c r="AZ328" s="885"/>
      <c r="BA328" s="885"/>
      <c r="BB328" s="885"/>
      <c r="BC328" s="885"/>
      <c r="BD328" s="885"/>
      <c r="BE328" s="885"/>
      <c r="BF328" s="885"/>
      <c r="BG328" s="885"/>
      <c r="BH328" s="885"/>
      <c r="BI328" s="885"/>
      <c r="BJ328" s="885"/>
      <c r="BK328" s="885"/>
      <c r="BL328" s="885"/>
      <c r="BM328" s="885"/>
      <c r="BN328" s="885"/>
      <c r="BO328" s="885"/>
      <c r="BP328" s="885"/>
      <c r="BQ328" s="885"/>
      <c r="BR328" s="885"/>
      <c r="BS328" s="885"/>
      <c r="BT328" s="885"/>
      <c r="BU328" s="885"/>
      <c r="BV328" s="885"/>
      <c r="BW328" s="885"/>
      <c r="BX328" s="885"/>
      <c r="BY328" s="885"/>
      <c r="BZ328" s="885"/>
      <c r="CA328" s="885"/>
      <c r="CB328" s="885"/>
      <c r="CC328" s="885"/>
      <c r="CD328" s="885"/>
      <c r="CE328" s="885"/>
      <c r="CF328" s="885"/>
      <c r="CG328" s="885"/>
      <c r="CH328" s="885"/>
      <c r="CI328" s="885"/>
      <c r="CJ328" s="885"/>
      <c r="CK328" s="885"/>
      <c r="CL328" s="885"/>
      <c r="CM328" s="885"/>
      <c r="CN328" s="885"/>
      <c r="CO328" s="885"/>
      <c r="CP328" s="885"/>
      <c r="CQ328" s="885"/>
      <c r="CR328" s="885"/>
      <c r="CS328" s="885"/>
      <c r="CT328" s="885"/>
      <c r="CU328" s="885"/>
      <c r="CV328" s="885"/>
      <c r="CW328" s="885"/>
      <c r="CX328" s="885"/>
      <c r="CY328" s="885"/>
      <c r="CZ328" s="885"/>
      <c r="DA328" s="885"/>
      <c r="DB328" s="885"/>
      <c r="DC328" s="885"/>
      <c r="DD328" s="885"/>
      <c r="DE328" s="885"/>
      <c r="DF328" s="885"/>
      <c r="DG328" s="885"/>
      <c r="DH328" s="885"/>
      <c r="DI328" s="885"/>
      <c r="DJ328" s="885"/>
      <c r="DK328" s="885"/>
      <c r="DL328" s="885"/>
      <c r="DM328" s="885"/>
      <c r="DN328" s="885"/>
      <c r="DO328" s="885"/>
      <c r="DP328" s="885"/>
      <c r="DQ328" s="885"/>
      <c r="DR328" s="885"/>
      <c r="DS328" s="885"/>
      <c r="DT328" s="885"/>
      <c r="DU328" s="885"/>
      <c r="DV328" s="885"/>
      <c r="DW328" s="885"/>
      <c r="DX328" s="885"/>
      <c r="DY328" s="885"/>
      <c r="DZ328" s="885"/>
      <c r="EA328" s="885"/>
      <c r="EB328" s="885"/>
      <c r="EC328" s="885"/>
      <c r="ED328" s="885"/>
      <c r="EE328" s="885"/>
      <c r="EF328" s="885"/>
      <c r="EG328" s="885"/>
      <c r="EH328" s="885"/>
      <c r="EI328" s="885"/>
      <c r="EJ328" s="885"/>
      <c r="EK328" s="885"/>
      <c r="EL328" s="885"/>
      <c r="EM328" s="885"/>
      <c r="EN328" s="885"/>
      <c r="EO328" s="885"/>
      <c r="EP328" s="885"/>
      <c r="EQ328" s="885"/>
      <c r="ER328" s="885"/>
      <c r="ES328" s="885"/>
      <c r="ET328" s="885"/>
      <c r="EU328" s="885"/>
      <c r="EV328" s="885"/>
      <c r="EW328" s="885"/>
      <c r="EX328" s="885"/>
      <c r="EY328" s="885"/>
      <c r="EZ328" s="885"/>
      <c r="FA328" s="885"/>
      <c r="FB328" s="885"/>
      <c r="FC328" s="885"/>
      <c r="FD328" s="885"/>
      <c r="FE328" s="885"/>
      <c r="FF328" s="885"/>
      <c r="FG328" s="885"/>
      <c r="FH328" s="885"/>
      <c r="FI328" s="885"/>
      <c r="FJ328" s="885"/>
      <c r="FK328" s="885"/>
      <c r="FL328" s="885"/>
      <c r="FM328" s="885"/>
      <c r="FN328" s="885"/>
      <c r="FO328" s="885"/>
      <c r="FP328" s="885"/>
      <c r="FQ328" s="885"/>
      <c r="FR328" s="885"/>
      <c r="FS328" s="885"/>
      <c r="FT328" s="885"/>
      <c r="FU328" s="885"/>
      <c r="FV328" s="885"/>
      <c r="FW328" s="885"/>
    </row>
    <row r="329" spans="2:179" x14ac:dyDescent="0.25">
      <c r="B329" s="773"/>
      <c r="C329" s="773"/>
      <c r="D329" s="886"/>
      <c r="E329" s="773"/>
      <c r="F329" s="773"/>
      <c r="G329" s="773"/>
      <c r="H329" s="773"/>
      <c r="I329" s="773"/>
      <c r="J329" s="887"/>
      <c r="K329" s="773"/>
      <c r="L329" s="773"/>
      <c r="M329" s="773"/>
      <c r="N329" s="773"/>
      <c r="O329" s="888"/>
      <c r="P329" s="888"/>
      <c r="Q329" s="888"/>
      <c r="R329" s="888"/>
      <c r="S329" s="773"/>
      <c r="T329" s="773"/>
      <c r="U329" s="889"/>
      <c r="V329" s="773"/>
      <c r="W329" s="773"/>
      <c r="X329" s="773"/>
      <c r="Y329" s="885"/>
      <c r="Z329" s="885"/>
      <c r="AA329" s="885"/>
      <c r="AB329" s="885"/>
      <c r="AC329" s="885"/>
      <c r="AD329" s="885"/>
      <c r="AE329" s="885"/>
      <c r="AF329" s="885"/>
      <c r="AG329" s="885"/>
      <c r="AH329" s="885"/>
      <c r="AI329" s="885"/>
      <c r="AJ329" s="885"/>
      <c r="AK329" s="885"/>
      <c r="AL329" s="885"/>
      <c r="AM329" s="885"/>
      <c r="AN329" s="885"/>
      <c r="AO329" s="885"/>
      <c r="AP329" s="885"/>
      <c r="AQ329" s="885"/>
      <c r="AR329" s="885"/>
      <c r="AS329" s="885"/>
      <c r="AT329" s="885"/>
      <c r="AU329" s="885"/>
      <c r="AV329" s="885"/>
      <c r="AW329" s="885"/>
      <c r="AX329" s="885"/>
      <c r="AY329" s="885"/>
      <c r="AZ329" s="885"/>
      <c r="BA329" s="885"/>
      <c r="BB329" s="885"/>
      <c r="BC329" s="885"/>
      <c r="BD329" s="885"/>
      <c r="BE329" s="885"/>
      <c r="BF329" s="885"/>
      <c r="BG329" s="885"/>
      <c r="BH329" s="885"/>
      <c r="BI329" s="885"/>
      <c r="BJ329" s="885"/>
      <c r="BK329" s="885"/>
      <c r="BL329" s="885"/>
      <c r="BM329" s="885"/>
      <c r="BN329" s="885"/>
      <c r="BO329" s="885"/>
      <c r="BP329" s="885"/>
      <c r="BQ329" s="885"/>
      <c r="BR329" s="885"/>
      <c r="BS329" s="885"/>
      <c r="BT329" s="885"/>
      <c r="BU329" s="885"/>
      <c r="BV329" s="885"/>
      <c r="BW329" s="885"/>
      <c r="BX329" s="885"/>
      <c r="BY329" s="885"/>
      <c r="BZ329" s="885"/>
      <c r="CA329" s="885"/>
      <c r="CB329" s="885"/>
      <c r="CC329" s="885"/>
      <c r="CD329" s="885"/>
      <c r="CE329" s="885"/>
      <c r="CF329" s="885"/>
      <c r="CG329" s="885"/>
      <c r="CH329" s="885"/>
      <c r="CI329" s="885"/>
      <c r="CJ329" s="885"/>
      <c r="CK329" s="885"/>
      <c r="CL329" s="885"/>
      <c r="CM329" s="885"/>
      <c r="CN329" s="885"/>
      <c r="CO329" s="885"/>
      <c r="CP329" s="885"/>
      <c r="CQ329" s="885"/>
      <c r="CR329" s="885"/>
      <c r="CS329" s="885"/>
      <c r="CT329" s="885"/>
      <c r="CU329" s="885"/>
      <c r="CV329" s="885"/>
      <c r="CW329" s="885"/>
      <c r="CX329" s="885"/>
      <c r="CY329" s="885"/>
      <c r="CZ329" s="885"/>
      <c r="DA329" s="885"/>
      <c r="DB329" s="885"/>
      <c r="DC329" s="885"/>
      <c r="DD329" s="885"/>
      <c r="DE329" s="885"/>
      <c r="DF329" s="885"/>
      <c r="DG329" s="885"/>
      <c r="DH329" s="885"/>
      <c r="DI329" s="885"/>
      <c r="DJ329" s="885"/>
      <c r="DK329" s="885"/>
      <c r="DL329" s="885"/>
      <c r="DM329" s="885"/>
      <c r="DN329" s="885"/>
      <c r="DO329" s="885"/>
      <c r="DP329" s="885"/>
      <c r="DQ329" s="885"/>
      <c r="DR329" s="885"/>
      <c r="DS329" s="885"/>
      <c r="DT329" s="885"/>
      <c r="DU329" s="885"/>
      <c r="DV329" s="885"/>
      <c r="DW329" s="885"/>
      <c r="DX329" s="885"/>
      <c r="DY329" s="885"/>
      <c r="DZ329" s="885"/>
      <c r="EA329" s="885"/>
      <c r="EB329" s="885"/>
      <c r="EC329" s="885"/>
      <c r="ED329" s="885"/>
      <c r="EE329" s="885"/>
      <c r="EF329" s="885"/>
      <c r="EG329" s="885"/>
      <c r="EH329" s="885"/>
      <c r="EI329" s="885"/>
      <c r="EJ329" s="885"/>
      <c r="EK329" s="885"/>
      <c r="EL329" s="885"/>
      <c r="EM329" s="885"/>
      <c r="EN329" s="885"/>
      <c r="EO329" s="885"/>
      <c r="EP329" s="885"/>
      <c r="EQ329" s="885"/>
      <c r="ER329" s="885"/>
      <c r="ES329" s="885"/>
      <c r="ET329" s="885"/>
      <c r="EU329" s="885"/>
      <c r="EV329" s="885"/>
      <c r="EW329" s="885"/>
      <c r="EX329" s="885"/>
      <c r="EY329" s="885"/>
      <c r="EZ329" s="885"/>
      <c r="FA329" s="885"/>
      <c r="FB329" s="885"/>
      <c r="FC329" s="885"/>
      <c r="FD329" s="885"/>
      <c r="FE329" s="885"/>
      <c r="FF329" s="885"/>
      <c r="FG329" s="885"/>
      <c r="FH329" s="885"/>
      <c r="FI329" s="885"/>
      <c r="FJ329" s="885"/>
      <c r="FK329" s="885"/>
      <c r="FL329" s="885"/>
      <c r="FM329" s="885"/>
      <c r="FN329" s="885"/>
      <c r="FO329" s="885"/>
      <c r="FP329" s="885"/>
      <c r="FQ329" s="885"/>
      <c r="FR329" s="885"/>
      <c r="FS329" s="885"/>
      <c r="FT329" s="885"/>
      <c r="FU329" s="885"/>
      <c r="FV329" s="885"/>
      <c r="FW329" s="885"/>
    </row>
    <row r="330" spans="2:179" x14ac:dyDescent="0.25">
      <c r="B330" s="773"/>
      <c r="C330" s="773"/>
      <c r="D330" s="886"/>
      <c r="E330" s="773"/>
      <c r="F330" s="773"/>
      <c r="G330" s="773"/>
      <c r="H330" s="773"/>
      <c r="I330" s="773"/>
      <c r="J330" s="887"/>
      <c r="K330" s="773"/>
      <c r="L330" s="773"/>
      <c r="M330" s="773"/>
      <c r="N330" s="773"/>
      <c r="O330" s="888"/>
      <c r="P330" s="888"/>
      <c r="Q330" s="888"/>
      <c r="R330" s="888"/>
      <c r="S330" s="773"/>
      <c r="T330" s="773"/>
      <c r="U330" s="889"/>
      <c r="V330" s="773"/>
      <c r="W330" s="773"/>
      <c r="X330" s="773"/>
      <c r="Y330" s="885"/>
      <c r="Z330" s="885"/>
      <c r="AA330" s="885"/>
      <c r="AB330" s="885"/>
      <c r="AC330" s="885"/>
      <c r="AD330" s="885"/>
      <c r="AE330" s="885"/>
      <c r="AF330" s="885"/>
      <c r="AG330" s="885"/>
      <c r="AH330" s="885"/>
      <c r="AI330" s="885"/>
      <c r="AJ330" s="885"/>
      <c r="AK330" s="885"/>
      <c r="AL330" s="885"/>
      <c r="AM330" s="885"/>
      <c r="AN330" s="885"/>
      <c r="AO330" s="885"/>
      <c r="AP330" s="885"/>
      <c r="AQ330" s="885"/>
      <c r="AR330" s="885"/>
      <c r="AS330" s="885"/>
      <c r="AT330" s="885"/>
      <c r="AU330" s="885"/>
      <c r="AV330" s="885"/>
      <c r="AW330" s="885"/>
      <c r="AX330" s="885"/>
      <c r="AY330" s="885"/>
      <c r="AZ330" s="885"/>
      <c r="BA330" s="885"/>
      <c r="BB330" s="885"/>
      <c r="BC330" s="885"/>
      <c r="BD330" s="885"/>
      <c r="BE330" s="885"/>
      <c r="BF330" s="885"/>
      <c r="BG330" s="885"/>
      <c r="BH330" s="885"/>
      <c r="BI330" s="885"/>
      <c r="BJ330" s="885"/>
      <c r="BK330" s="885"/>
      <c r="BL330" s="885"/>
      <c r="BM330" s="885"/>
      <c r="BN330" s="885"/>
      <c r="BO330" s="885"/>
      <c r="BP330" s="885"/>
      <c r="BQ330" s="885"/>
      <c r="BR330" s="885"/>
      <c r="BS330" s="885"/>
      <c r="BT330" s="885"/>
      <c r="BU330" s="885"/>
      <c r="BV330" s="885"/>
      <c r="BW330" s="885"/>
      <c r="BX330" s="885"/>
      <c r="BY330" s="885"/>
      <c r="BZ330" s="885"/>
      <c r="CA330" s="885"/>
      <c r="CB330" s="885"/>
      <c r="CC330" s="885"/>
      <c r="CD330" s="885"/>
      <c r="CE330" s="885"/>
      <c r="CF330" s="885"/>
      <c r="CG330" s="885"/>
      <c r="CH330" s="885"/>
      <c r="CI330" s="885"/>
      <c r="CJ330" s="885"/>
      <c r="CK330" s="885"/>
      <c r="CL330" s="885"/>
      <c r="CM330" s="885"/>
      <c r="CN330" s="885"/>
      <c r="CO330" s="885"/>
      <c r="CP330" s="885"/>
      <c r="CQ330" s="885"/>
      <c r="CR330" s="885"/>
      <c r="CS330" s="885"/>
      <c r="CT330" s="885"/>
      <c r="CU330" s="885"/>
      <c r="CV330" s="885"/>
      <c r="CW330" s="885"/>
      <c r="CX330" s="885"/>
      <c r="CY330" s="885"/>
      <c r="CZ330" s="885"/>
      <c r="DA330" s="885"/>
      <c r="DB330" s="885"/>
      <c r="DC330" s="885"/>
      <c r="DD330" s="885"/>
      <c r="DE330" s="885"/>
      <c r="DF330" s="885"/>
      <c r="DG330" s="885"/>
      <c r="DH330" s="885"/>
      <c r="DI330" s="885"/>
      <c r="DJ330" s="885"/>
      <c r="DK330" s="885"/>
      <c r="DL330" s="885"/>
      <c r="DM330" s="885"/>
      <c r="DN330" s="885"/>
      <c r="DO330" s="885"/>
      <c r="DP330" s="885"/>
      <c r="DQ330" s="885"/>
      <c r="DR330" s="885"/>
      <c r="DS330" s="885"/>
      <c r="DT330" s="885"/>
      <c r="DU330" s="885"/>
      <c r="DV330" s="885"/>
      <c r="DW330" s="885"/>
      <c r="DX330" s="885"/>
      <c r="DY330" s="885"/>
      <c r="DZ330" s="885"/>
      <c r="EA330" s="885"/>
      <c r="EB330" s="885"/>
      <c r="EC330" s="885"/>
      <c r="ED330" s="885"/>
      <c r="EE330" s="885"/>
      <c r="EF330" s="885"/>
      <c r="EG330" s="885"/>
      <c r="EH330" s="885"/>
      <c r="EI330" s="885"/>
      <c r="EJ330" s="885"/>
      <c r="EK330" s="885"/>
      <c r="EL330" s="885"/>
      <c r="EM330" s="885"/>
      <c r="EN330" s="885"/>
      <c r="EO330" s="885"/>
      <c r="EP330" s="885"/>
      <c r="EQ330" s="885"/>
      <c r="ER330" s="885"/>
      <c r="ES330" s="885"/>
      <c r="ET330" s="885"/>
      <c r="EU330" s="885"/>
      <c r="EV330" s="885"/>
      <c r="EW330" s="885"/>
      <c r="EX330" s="885"/>
      <c r="EY330" s="885"/>
      <c r="EZ330" s="885"/>
      <c r="FA330" s="885"/>
      <c r="FB330" s="885"/>
      <c r="FC330" s="885"/>
      <c r="FD330" s="885"/>
      <c r="FE330" s="885"/>
      <c r="FF330" s="885"/>
      <c r="FG330" s="885"/>
      <c r="FH330" s="885"/>
      <c r="FI330" s="885"/>
      <c r="FJ330" s="885"/>
      <c r="FK330" s="885"/>
      <c r="FL330" s="885"/>
      <c r="FM330" s="885"/>
      <c r="FN330" s="885"/>
      <c r="FO330" s="885"/>
      <c r="FP330" s="885"/>
      <c r="FQ330" s="885"/>
      <c r="FR330" s="885"/>
      <c r="FS330" s="885"/>
      <c r="FT330" s="885"/>
      <c r="FU330" s="885"/>
      <c r="FV330" s="885"/>
      <c r="FW330" s="885"/>
    </row>
    <row r="331" spans="2:179" x14ac:dyDescent="0.25">
      <c r="B331" s="773"/>
      <c r="C331" s="773"/>
      <c r="D331" s="886"/>
      <c r="E331" s="773"/>
      <c r="F331" s="773"/>
      <c r="G331" s="773"/>
      <c r="H331" s="773"/>
      <c r="I331" s="773"/>
      <c r="J331" s="887"/>
      <c r="K331" s="773"/>
      <c r="L331" s="773"/>
      <c r="M331" s="773"/>
      <c r="N331" s="773"/>
      <c r="O331" s="888"/>
      <c r="P331" s="888"/>
      <c r="Q331" s="888"/>
      <c r="R331" s="888"/>
      <c r="S331" s="773"/>
      <c r="T331" s="773"/>
      <c r="U331" s="889"/>
      <c r="V331" s="773"/>
      <c r="W331" s="773"/>
      <c r="X331" s="773"/>
      <c r="Y331" s="885"/>
      <c r="Z331" s="885"/>
      <c r="AA331" s="885"/>
      <c r="AB331" s="885"/>
      <c r="AC331" s="885"/>
      <c r="AD331" s="885"/>
      <c r="AE331" s="885"/>
      <c r="AF331" s="885"/>
      <c r="AG331" s="885"/>
      <c r="AH331" s="885"/>
      <c r="AI331" s="885"/>
      <c r="AJ331" s="885"/>
      <c r="AK331" s="885"/>
      <c r="AL331" s="885"/>
      <c r="AM331" s="885"/>
      <c r="AN331" s="885"/>
      <c r="AO331" s="885"/>
      <c r="AP331" s="885"/>
      <c r="AQ331" s="885"/>
      <c r="AR331" s="885"/>
      <c r="AS331" s="885"/>
      <c r="AT331" s="885"/>
      <c r="AU331" s="885"/>
      <c r="AV331" s="885"/>
      <c r="AW331" s="885"/>
      <c r="AX331" s="885"/>
      <c r="AY331" s="885"/>
      <c r="AZ331" s="885"/>
      <c r="BA331" s="885"/>
      <c r="BB331" s="885"/>
      <c r="BC331" s="885"/>
      <c r="BD331" s="885"/>
      <c r="BE331" s="885"/>
      <c r="BF331" s="885"/>
      <c r="BG331" s="885"/>
      <c r="BH331" s="885"/>
      <c r="BI331" s="885"/>
      <c r="BJ331" s="885"/>
      <c r="BK331" s="885"/>
      <c r="BL331" s="885"/>
      <c r="BM331" s="885"/>
      <c r="BN331" s="885"/>
      <c r="BO331" s="885"/>
      <c r="BP331" s="885"/>
      <c r="BQ331" s="885"/>
      <c r="BR331" s="885"/>
      <c r="BS331" s="885"/>
      <c r="BT331" s="885"/>
      <c r="BU331" s="885"/>
      <c r="BV331" s="885"/>
      <c r="BW331" s="885"/>
      <c r="BX331" s="885"/>
      <c r="BY331" s="885"/>
      <c r="BZ331" s="885"/>
      <c r="CA331" s="885"/>
      <c r="CB331" s="885"/>
      <c r="CC331" s="885"/>
      <c r="CD331" s="885"/>
      <c r="CE331" s="885"/>
      <c r="CF331" s="885"/>
      <c r="CG331" s="885"/>
      <c r="CH331" s="885"/>
      <c r="CI331" s="885"/>
      <c r="CJ331" s="885"/>
      <c r="CK331" s="885"/>
      <c r="CL331" s="885"/>
      <c r="CM331" s="885"/>
      <c r="CN331" s="885"/>
      <c r="CO331" s="885"/>
      <c r="CP331" s="885"/>
      <c r="CQ331" s="885"/>
      <c r="CR331" s="885"/>
      <c r="CS331" s="885"/>
      <c r="CT331" s="885"/>
      <c r="CU331" s="885"/>
      <c r="CV331" s="885"/>
      <c r="CW331" s="885"/>
      <c r="CX331" s="885"/>
      <c r="CY331" s="885"/>
      <c r="CZ331" s="885"/>
      <c r="DA331" s="885"/>
      <c r="DB331" s="885"/>
      <c r="DC331" s="885"/>
      <c r="DD331" s="885"/>
      <c r="DE331" s="885"/>
      <c r="DF331" s="885"/>
      <c r="DG331" s="885"/>
      <c r="DH331" s="885"/>
      <c r="DI331" s="885"/>
      <c r="DJ331" s="885"/>
      <c r="DK331" s="885"/>
      <c r="DL331" s="885"/>
      <c r="DM331" s="885"/>
      <c r="DN331" s="885"/>
      <c r="DO331" s="885"/>
      <c r="DP331" s="885"/>
      <c r="DQ331" s="885"/>
      <c r="DR331" s="885"/>
      <c r="DS331" s="885"/>
      <c r="DT331" s="885"/>
      <c r="DU331" s="885"/>
      <c r="DV331" s="885"/>
      <c r="DW331" s="885"/>
      <c r="DX331" s="885"/>
      <c r="DY331" s="885"/>
      <c r="DZ331" s="885"/>
      <c r="EA331" s="885"/>
      <c r="EB331" s="885"/>
      <c r="EC331" s="885"/>
      <c r="ED331" s="885"/>
      <c r="EE331" s="885"/>
      <c r="EF331" s="885"/>
      <c r="EG331" s="885"/>
      <c r="EH331" s="885"/>
      <c r="EI331" s="885"/>
      <c r="EJ331" s="885"/>
      <c r="EK331" s="885"/>
      <c r="EL331" s="885"/>
      <c r="EM331" s="885"/>
      <c r="EN331" s="885"/>
      <c r="EO331" s="885"/>
      <c r="EP331" s="885"/>
      <c r="EQ331" s="885"/>
      <c r="ER331" s="885"/>
      <c r="ES331" s="885"/>
      <c r="ET331" s="885"/>
      <c r="EU331" s="885"/>
      <c r="EV331" s="885"/>
      <c r="EW331" s="885"/>
      <c r="EX331" s="885"/>
      <c r="EY331" s="885"/>
      <c r="EZ331" s="885"/>
      <c r="FA331" s="885"/>
      <c r="FB331" s="885"/>
      <c r="FC331" s="885"/>
      <c r="FD331" s="885"/>
      <c r="FE331" s="885"/>
      <c r="FF331" s="885"/>
      <c r="FG331" s="885"/>
      <c r="FH331" s="885"/>
      <c r="FI331" s="885"/>
      <c r="FJ331" s="885"/>
      <c r="FK331" s="885"/>
      <c r="FL331" s="885"/>
      <c r="FM331" s="885"/>
      <c r="FN331" s="885"/>
      <c r="FO331" s="885"/>
      <c r="FP331" s="885"/>
      <c r="FQ331" s="885"/>
      <c r="FR331" s="885"/>
      <c r="FS331" s="885"/>
      <c r="FT331" s="885"/>
      <c r="FU331" s="885"/>
      <c r="FV331" s="885"/>
      <c r="FW331" s="885"/>
    </row>
    <row r="332" spans="2:179" x14ac:dyDescent="0.25">
      <c r="B332" s="773"/>
      <c r="C332" s="773"/>
      <c r="D332" s="886"/>
      <c r="E332" s="773"/>
      <c r="F332" s="773"/>
      <c r="G332" s="773"/>
      <c r="H332" s="773"/>
      <c r="I332" s="773"/>
      <c r="J332" s="887"/>
      <c r="K332" s="773"/>
      <c r="L332" s="773"/>
      <c r="M332" s="773"/>
      <c r="N332" s="773"/>
      <c r="O332" s="888"/>
      <c r="P332" s="888"/>
      <c r="Q332" s="888"/>
      <c r="R332" s="888"/>
      <c r="S332" s="773"/>
      <c r="T332" s="773"/>
      <c r="U332" s="889"/>
      <c r="V332" s="773"/>
      <c r="W332" s="773"/>
      <c r="X332" s="773"/>
      <c r="Y332" s="885"/>
      <c r="Z332" s="885"/>
      <c r="AA332" s="885"/>
      <c r="AB332" s="885"/>
      <c r="AC332" s="885"/>
      <c r="AD332" s="885"/>
      <c r="AE332" s="885"/>
      <c r="AF332" s="885"/>
      <c r="AG332" s="885"/>
      <c r="AH332" s="885"/>
      <c r="AI332" s="885"/>
      <c r="AJ332" s="885"/>
      <c r="AK332" s="885"/>
      <c r="AL332" s="885"/>
      <c r="AM332" s="885"/>
      <c r="AN332" s="885"/>
      <c r="AO332" s="885"/>
      <c r="AP332" s="885"/>
      <c r="AQ332" s="885"/>
      <c r="AR332" s="885"/>
      <c r="AS332" s="885"/>
      <c r="AT332" s="885"/>
      <c r="AU332" s="885"/>
      <c r="AV332" s="885"/>
      <c r="AW332" s="885"/>
      <c r="AX332" s="885"/>
      <c r="AY332" s="885"/>
      <c r="AZ332" s="885"/>
      <c r="BA332" s="885"/>
      <c r="BB332" s="885"/>
      <c r="BC332" s="885"/>
      <c r="BD332" s="885"/>
      <c r="BE332" s="885"/>
      <c r="BF332" s="885"/>
      <c r="BG332" s="885"/>
      <c r="BH332" s="885"/>
      <c r="BI332" s="885"/>
      <c r="BJ332" s="885"/>
      <c r="BK332" s="885"/>
      <c r="BL332" s="885"/>
      <c r="BM332" s="885"/>
      <c r="BN332" s="885"/>
      <c r="BO332" s="885"/>
      <c r="BP332" s="885"/>
      <c r="BQ332" s="885"/>
      <c r="BR332" s="885"/>
      <c r="BS332" s="885"/>
      <c r="BT332" s="885"/>
      <c r="BU332" s="885"/>
      <c r="BV332" s="885"/>
      <c r="BW332" s="885"/>
      <c r="BX332" s="885"/>
      <c r="BY332" s="885"/>
      <c r="BZ332" s="885"/>
      <c r="CA332" s="885"/>
      <c r="CB332" s="885"/>
      <c r="CC332" s="885"/>
      <c r="CD332" s="885"/>
      <c r="CE332" s="885"/>
      <c r="CF332" s="885"/>
      <c r="CG332" s="885"/>
      <c r="CH332" s="885"/>
      <c r="CI332" s="885"/>
      <c r="CJ332" s="885"/>
      <c r="CK332" s="885"/>
      <c r="CL332" s="885"/>
      <c r="CM332" s="885"/>
      <c r="CN332" s="885"/>
      <c r="CO332" s="885"/>
      <c r="CP332" s="885"/>
      <c r="CQ332" s="885"/>
      <c r="CR332" s="885"/>
      <c r="CS332" s="885"/>
      <c r="CT332" s="885"/>
      <c r="CU332" s="885"/>
      <c r="CV332" s="885"/>
      <c r="CW332" s="885"/>
      <c r="CX332" s="885"/>
      <c r="CY332" s="885"/>
      <c r="CZ332" s="885"/>
      <c r="DA332" s="885"/>
      <c r="DB332" s="885"/>
      <c r="DC332" s="885"/>
      <c r="DD332" s="885"/>
      <c r="DE332" s="885"/>
      <c r="DF332" s="885"/>
      <c r="DG332" s="885"/>
      <c r="DH332" s="885"/>
      <c r="DI332" s="885"/>
      <c r="DJ332" s="885"/>
      <c r="DK332" s="885"/>
      <c r="DL332" s="885"/>
      <c r="DM332" s="885"/>
      <c r="DN332" s="885"/>
      <c r="DO332" s="885"/>
      <c r="DP332" s="885"/>
      <c r="DQ332" s="885"/>
      <c r="DR332" s="885"/>
      <c r="DS332" s="885"/>
      <c r="DT332" s="885"/>
      <c r="DU332" s="885"/>
      <c r="DV332" s="885"/>
      <c r="DW332" s="885"/>
      <c r="DX332" s="885"/>
      <c r="DY332" s="885"/>
      <c r="DZ332" s="885"/>
      <c r="EA332" s="885"/>
      <c r="EB332" s="885"/>
      <c r="EC332" s="885"/>
      <c r="ED332" s="885"/>
      <c r="EE332" s="885"/>
      <c r="EF332" s="885"/>
      <c r="EG332" s="885"/>
      <c r="EH332" s="885"/>
      <c r="EI332" s="885"/>
      <c r="EJ332" s="885"/>
      <c r="EK332" s="885"/>
      <c r="EL332" s="885"/>
      <c r="EM332" s="885"/>
      <c r="EN332" s="885"/>
      <c r="EO332" s="885"/>
      <c r="EP332" s="885"/>
      <c r="EQ332" s="885"/>
      <c r="ER332" s="885"/>
      <c r="ES332" s="885"/>
      <c r="ET332" s="885"/>
      <c r="EU332" s="885"/>
      <c r="EV332" s="885"/>
      <c r="EW332" s="885"/>
      <c r="EX332" s="885"/>
      <c r="EY332" s="885"/>
      <c r="EZ332" s="885"/>
      <c r="FA332" s="885"/>
      <c r="FB332" s="885"/>
      <c r="FC332" s="885"/>
      <c r="FD332" s="885"/>
      <c r="FE332" s="885"/>
      <c r="FF332" s="885"/>
      <c r="FG332" s="885"/>
      <c r="FH332" s="885"/>
      <c r="FI332" s="885"/>
      <c r="FJ332" s="885"/>
      <c r="FK332" s="885"/>
      <c r="FL332" s="885"/>
      <c r="FM332" s="885"/>
      <c r="FN332" s="885"/>
      <c r="FO332" s="885"/>
      <c r="FP332" s="885"/>
      <c r="FQ332" s="885"/>
      <c r="FR332" s="885"/>
      <c r="FS332" s="885"/>
      <c r="FT332" s="885"/>
      <c r="FU332" s="885"/>
      <c r="FV332" s="885"/>
      <c r="FW332" s="885"/>
    </row>
    <row r="333" spans="2:179" x14ac:dyDescent="0.25">
      <c r="B333" s="773"/>
      <c r="C333" s="773"/>
      <c r="D333" s="886"/>
      <c r="E333" s="773"/>
      <c r="F333" s="773"/>
      <c r="G333" s="773"/>
      <c r="H333" s="773"/>
      <c r="I333" s="773"/>
      <c r="J333" s="887"/>
      <c r="K333" s="773"/>
      <c r="L333" s="773"/>
      <c r="M333" s="773"/>
      <c r="N333" s="773"/>
      <c r="O333" s="888"/>
      <c r="P333" s="888"/>
      <c r="Q333" s="888"/>
      <c r="R333" s="888"/>
      <c r="S333" s="773"/>
      <c r="T333" s="773"/>
      <c r="U333" s="889"/>
      <c r="V333" s="773"/>
      <c r="W333" s="773"/>
      <c r="X333" s="773"/>
      <c r="Y333" s="885"/>
      <c r="Z333" s="885"/>
      <c r="AA333" s="885"/>
      <c r="AB333" s="885"/>
      <c r="AC333" s="885"/>
      <c r="AD333" s="885"/>
      <c r="AE333" s="885"/>
      <c r="AF333" s="885"/>
      <c r="AG333" s="885"/>
      <c r="AH333" s="885"/>
      <c r="AI333" s="885"/>
      <c r="AJ333" s="885"/>
      <c r="AK333" s="885"/>
      <c r="AL333" s="885"/>
      <c r="AM333" s="885"/>
      <c r="AN333" s="885"/>
      <c r="AO333" s="885"/>
      <c r="AP333" s="885"/>
      <c r="AQ333" s="885"/>
      <c r="AR333" s="885"/>
      <c r="AS333" s="885"/>
      <c r="AT333" s="885"/>
      <c r="AU333" s="885"/>
      <c r="AV333" s="885"/>
      <c r="AW333" s="885"/>
      <c r="AX333" s="885"/>
      <c r="AY333" s="885"/>
      <c r="AZ333" s="885"/>
      <c r="BA333" s="885"/>
      <c r="BB333" s="885"/>
      <c r="BC333" s="885"/>
      <c r="BD333" s="885"/>
      <c r="BE333" s="885"/>
      <c r="BF333" s="885"/>
      <c r="BG333" s="885"/>
      <c r="BH333" s="885"/>
      <c r="BI333" s="885"/>
      <c r="BJ333" s="885"/>
      <c r="BK333" s="885"/>
      <c r="BL333" s="885"/>
      <c r="BM333" s="885"/>
      <c r="BN333" s="885"/>
      <c r="BO333" s="885"/>
      <c r="BP333" s="885"/>
      <c r="BQ333" s="885"/>
      <c r="BR333" s="885"/>
      <c r="BS333" s="885"/>
      <c r="BT333" s="885"/>
      <c r="BU333" s="885"/>
      <c r="BV333" s="885"/>
      <c r="BW333" s="885"/>
      <c r="BX333" s="885"/>
      <c r="BY333" s="885"/>
      <c r="BZ333" s="885"/>
      <c r="CA333" s="885"/>
      <c r="CB333" s="885"/>
      <c r="CC333" s="885"/>
      <c r="CD333" s="885"/>
      <c r="CE333" s="885"/>
      <c r="CF333" s="885"/>
      <c r="CG333" s="885"/>
      <c r="CH333" s="885"/>
      <c r="CI333" s="885"/>
      <c r="CJ333" s="885"/>
      <c r="CK333" s="885"/>
      <c r="CL333" s="885"/>
      <c r="CM333" s="885"/>
      <c r="CN333" s="885"/>
      <c r="CO333" s="885"/>
      <c r="CP333" s="885"/>
      <c r="CQ333" s="885"/>
      <c r="CR333" s="885"/>
      <c r="CS333" s="885"/>
      <c r="CT333" s="885"/>
      <c r="CU333" s="885"/>
      <c r="CV333" s="885"/>
      <c r="CW333" s="885"/>
      <c r="CX333" s="885"/>
      <c r="CY333" s="885"/>
      <c r="CZ333" s="885"/>
      <c r="DA333" s="885"/>
      <c r="DB333" s="885"/>
      <c r="DC333" s="885"/>
      <c r="DD333" s="885"/>
      <c r="DE333" s="885"/>
      <c r="DF333" s="885"/>
      <c r="DG333" s="885"/>
      <c r="DH333" s="885"/>
      <c r="DI333" s="885"/>
      <c r="DJ333" s="885"/>
      <c r="DK333" s="885"/>
      <c r="DL333" s="885"/>
      <c r="DM333" s="885"/>
      <c r="DN333" s="885"/>
      <c r="DO333" s="885"/>
      <c r="DP333" s="885"/>
      <c r="DQ333" s="885"/>
      <c r="DR333" s="885"/>
      <c r="DS333" s="885"/>
      <c r="DT333" s="885"/>
      <c r="DU333" s="885"/>
      <c r="DV333" s="885"/>
      <c r="DW333" s="885"/>
      <c r="DX333" s="885"/>
      <c r="DY333" s="885"/>
      <c r="DZ333" s="885"/>
      <c r="EA333" s="885"/>
      <c r="EB333" s="885"/>
      <c r="EC333" s="885"/>
      <c r="ED333" s="885"/>
      <c r="EE333" s="885"/>
      <c r="EF333" s="885"/>
      <c r="EG333" s="885"/>
      <c r="EH333" s="885"/>
      <c r="EI333" s="885"/>
      <c r="EJ333" s="885"/>
      <c r="EK333" s="885"/>
      <c r="EL333" s="885"/>
      <c r="EM333" s="885"/>
      <c r="EN333" s="885"/>
      <c r="EO333" s="885"/>
      <c r="EP333" s="885"/>
      <c r="EQ333" s="885"/>
      <c r="ER333" s="885"/>
      <c r="ES333" s="885"/>
      <c r="ET333" s="885"/>
      <c r="EU333" s="885"/>
      <c r="EV333" s="885"/>
      <c r="EW333" s="885"/>
      <c r="EX333" s="885"/>
      <c r="EY333" s="885"/>
      <c r="EZ333" s="885"/>
      <c r="FA333" s="885"/>
      <c r="FB333" s="885"/>
      <c r="FC333" s="885"/>
      <c r="FD333" s="885"/>
      <c r="FE333" s="885"/>
      <c r="FF333" s="885"/>
      <c r="FG333" s="885"/>
      <c r="FH333" s="885"/>
      <c r="FI333" s="885"/>
      <c r="FJ333" s="885"/>
      <c r="FK333" s="885"/>
      <c r="FL333" s="885"/>
      <c r="FM333" s="885"/>
      <c r="FN333" s="885"/>
      <c r="FO333" s="885"/>
      <c r="FP333" s="885"/>
      <c r="FQ333" s="885"/>
      <c r="FR333" s="885"/>
      <c r="FS333" s="885"/>
      <c r="FT333" s="885"/>
      <c r="FU333" s="885"/>
      <c r="FV333" s="885"/>
      <c r="FW333" s="885"/>
    </row>
    <row r="334" spans="2:179" x14ac:dyDescent="0.25">
      <c r="B334" s="773"/>
      <c r="C334" s="773"/>
      <c r="D334" s="886"/>
      <c r="E334" s="773"/>
      <c r="F334" s="773"/>
      <c r="G334" s="773"/>
      <c r="H334" s="773"/>
      <c r="I334" s="773"/>
      <c r="J334" s="887"/>
      <c r="K334" s="773"/>
      <c r="L334" s="773"/>
      <c r="M334" s="773"/>
      <c r="N334" s="773"/>
      <c r="O334" s="888"/>
      <c r="P334" s="888"/>
      <c r="Q334" s="888"/>
      <c r="R334" s="888"/>
      <c r="S334" s="773"/>
      <c r="T334" s="773"/>
      <c r="U334" s="889"/>
      <c r="V334" s="773"/>
      <c r="W334" s="773"/>
      <c r="X334" s="773"/>
      <c r="Y334" s="885"/>
      <c r="Z334" s="885"/>
      <c r="AA334" s="885"/>
      <c r="AB334" s="885"/>
      <c r="AC334" s="885"/>
      <c r="AD334" s="885"/>
      <c r="AE334" s="885"/>
      <c r="AF334" s="885"/>
      <c r="AG334" s="885"/>
      <c r="AH334" s="885"/>
      <c r="AI334" s="885"/>
      <c r="AJ334" s="885"/>
      <c r="AK334" s="885"/>
      <c r="AL334" s="885"/>
      <c r="AM334" s="885"/>
      <c r="AN334" s="885"/>
      <c r="AO334" s="885"/>
      <c r="AP334" s="885"/>
      <c r="AQ334" s="885"/>
      <c r="AR334" s="885"/>
      <c r="AS334" s="885"/>
      <c r="AT334" s="885"/>
      <c r="AU334" s="885"/>
      <c r="AV334" s="885"/>
      <c r="AW334" s="885"/>
      <c r="AX334" s="885"/>
      <c r="AY334" s="885"/>
      <c r="AZ334" s="885"/>
      <c r="BA334" s="885"/>
      <c r="BB334" s="885"/>
      <c r="BC334" s="885"/>
      <c r="BD334" s="885"/>
      <c r="BE334" s="885"/>
      <c r="BF334" s="885"/>
      <c r="BG334" s="885"/>
      <c r="BH334" s="885"/>
      <c r="BI334" s="885"/>
      <c r="BJ334" s="885"/>
      <c r="BK334" s="885"/>
      <c r="BL334" s="885"/>
      <c r="BM334" s="885"/>
      <c r="BN334" s="885"/>
      <c r="BO334" s="885"/>
      <c r="BP334" s="885"/>
      <c r="BQ334" s="885"/>
      <c r="BR334" s="885"/>
      <c r="BS334" s="885"/>
      <c r="BT334" s="885"/>
      <c r="BU334" s="885"/>
      <c r="BV334" s="885"/>
      <c r="BW334" s="885"/>
      <c r="BX334" s="885"/>
      <c r="BY334" s="885"/>
      <c r="BZ334" s="885"/>
      <c r="CA334" s="885"/>
      <c r="CB334" s="885"/>
      <c r="CC334" s="885"/>
      <c r="CD334" s="885"/>
      <c r="CE334" s="885"/>
      <c r="CF334" s="885"/>
      <c r="CG334" s="885"/>
      <c r="CH334" s="885"/>
      <c r="CI334" s="885"/>
      <c r="CJ334" s="885"/>
      <c r="CK334" s="885"/>
      <c r="CL334" s="885"/>
      <c r="CM334" s="885"/>
      <c r="CN334" s="885"/>
      <c r="CO334" s="885"/>
      <c r="CP334" s="885"/>
      <c r="CQ334" s="885"/>
      <c r="CR334" s="885"/>
      <c r="CS334" s="885"/>
      <c r="CT334" s="885"/>
      <c r="CU334" s="885"/>
      <c r="CV334" s="885"/>
      <c r="CW334" s="885"/>
      <c r="CX334" s="885"/>
      <c r="CY334" s="885"/>
      <c r="CZ334" s="885"/>
      <c r="DA334" s="885"/>
      <c r="DB334" s="885"/>
      <c r="DC334" s="885"/>
      <c r="DD334" s="885"/>
      <c r="DE334" s="885"/>
      <c r="DF334" s="885"/>
      <c r="DG334" s="885"/>
      <c r="DH334" s="885"/>
      <c r="DI334" s="885"/>
      <c r="DJ334" s="885"/>
      <c r="DK334" s="885"/>
      <c r="DL334" s="885"/>
      <c r="DM334" s="885"/>
      <c r="DN334" s="885"/>
      <c r="DO334" s="885"/>
      <c r="DP334" s="885"/>
      <c r="DQ334" s="885"/>
      <c r="DR334" s="885"/>
      <c r="DS334" s="885"/>
      <c r="DT334" s="885"/>
      <c r="DU334" s="885"/>
      <c r="DV334" s="885"/>
      <c r="DW334" s="885"/>
      <c r="DX334" s="885"/>
      <c r="DY334" s="885"/>
      <c r="DZ334" s="885"/>
      <c r="EA334" s="885"/>
      <c r="EB334" s="885"/>
      <c r="EC334" s="885"/>
      <c r="ED334" s="885"/>
      <c r="EE334" s="885"/>
      <c r="EF334" s="885"/>
      <c r="EG334" s="885"/>
      <c r="EH334" s="885"/>
      <c r="EI334" s="885"/>
      <c r="EJ334" s="885"/>
      <c r="EK334" s="885"/>
      <c r="EL334" s="885"/>
      <c r="EM334" s="885"/>
      <c r="EN334" s="885"/>
      <c r="EO334" s="885"/>
      <c r="EP334" s="885"/>
      <c r="EQ334" s="885"/>
      <c r="ER334" s="885"/>
      <c r="ES334" s="885"/>
      <c r="ET334" s="885"/>
      <c r="EU334" s="885"/>
      <c r="EV334" s="885"/>
      <c r="EW334" s="885"/>
      <c r="EX334" s="885"/>
      <c r="EY334" s="885"/>
      <c r="EZ334" s="885"/>
      <c r="FA334" s="885"/>
      <c r="FB334" s="885"/>
      <c r="FC334" s="885"/>
      <c r="FD334" s="885"/>
      <c r="FE334" s="885"/>
      <c r="FF334" s="885"/>
      <c r="FG334" s="885"/>
      <c r="FH334" s="885"/>
      <c r="FI334" s="885"/>
      <c r="FJ334" s="885"/>
      <c r="FK334" s="885"/>
      <c r="FL334" s="885"/>
      <c r="FM334" s="885"/>
      <c r="FN334" s="885"/>
      <c r="FO334" s="885"/>
      <c r="FP334" s="885"/>
      <c r="FQ334" s="885"/>
      <c r="FR334" s="885"/>
      <c r="FS334" s="885"/>
      <c r="FT334" s="885"/>
      <c r="FU334" s="885"/>
      <c r="FV334" s="885"/>
      <c r="FW334" s="885"/>
    </row>
    <row r="335" spans="2:179" x14ac:dyDescent="0.25">
      <c r="B335" s="773"/>
      <c r="C335" s="773"/>
      <c r="D335" s="886"/>
      <c r="E335" s="773"/>
      <c r="F335" s="773"/>
      <c r="G335" s="773"/>
      <c r="H335" s="773"/>
      <c r="I335" s="773"/>
      <c r="J335" s="887"/>
      <c r="K335" s="773"/>
      <c r="L335" s="773"/>
      <c r="M335" s="773"/>
      <c r="N335" s="773"/>
      <c r="O335" s="888"/>
      <c r="P335" s="888"/>
      <c r="Q335" s="888"/>
      <c r="R335" s="888"/>
      <c r="S335" s="773"/>
      <c r="T335" s="773"/>
      <c r="U335" s="889"/>
      <c r="V335" s="773"/>
      <c r="W335" s="773"/>
      <c r="X335" s="773"/>
      <c r="Y335" s="885"/>
      <c r="Z335" s="885"/>
      <c r="AA335" s="885"/>
      <c r="AB335" s="885"/>
      <c r="AC335" s="885"/>
      <c r="AD335" s="885"/>
      <c r="AE335" s="885"/>
      <c r="AF335" s="885"/>
      <c r="AG335" s="885"/>
      <c r="AH335" s="885"/>
      <c r="AI335" s="885"/>
      <c r="AJ335" s="885"/>
      <c r="AK335" s="885"/>
      <c r="AL335" s="885"/>
      <c r="AM335" s="885"/>
      <c r="AN335" s="885"/>
      <c r="AO335" s="885"/>
      <c r="AP335" s="885"/>
      <c r="AQ335" s="885"/>
      <c r="AR335" s="885"/>
      <c r="AS335" s="885"/>
      <c r="AT335" s="885"/>
      <c r="AU335" s="885"/>
      <c r="AV335" s="885"/>
      <c r="AW335" s="885"/>
      <c r="AX335" s="885"/>
      <c r="AY335" s="885"/>
      <c r="AZ335" s="885"/>
      <c r="BA335" s="885"/>
      <c r="BB335" s="885"/>
      <c r="BC335" s="885"/>
      <c r="BD335" s="885"/>
      <c r="BE335" s="885"/>
      <c r="BF335" s="885"/>
      <c r="BG335" s="885"/>
      <c r="BH335" s="885"/>
      <c r="BI335" s="885"/>
      <c r="BJ335" s="885"/>
      <c r="BK335" s="885"/>
      <c r="BL335" s="885"/>
      <c r="BM335" s="885"/>
      <c r="BN335" s="885"/>
      <c r="BO335" s="885"/>
      <c r="BP335" s="885"/>
      <c r="BQ335" s="885"/>
      <c r="BR335" s="885"/>
      <c r="BS335" s="885"/>
      <c r="BT335" s="885"/>
      <c r="BU335" s="885"/>
      <c r="BV335" s="885"/>
      <c r="BW335" s="885"/>
      <c r="BX335" s="885"/>
      <c r="BY335" s="885"/>
      <c r="BZ335" s="885"/>
      <c r="CA335" s="885"/>
      <c r="CB335" s="885"/>
      <c r="CC335" s="885"/>
      <c r="CD335" s="885"/>
      <c r="CE335" s="885"/>
      <c r="CF335" s="885"/>
      <c r="CG335" s="885"/>
      <c r="CH335" s="885"/>
      <c r="CI335" s="885"/>
      <c r="CJ335" s="885"/>
      <c r="CK335" s="885"/>
      <c r="CL335" s="885"/>
      <c r="CM335" s="885"/>
      <c r="CN335" s="885"/>
      <c r="CO335" s="885"/>
      <c r="CP335" s="885"/>
      <c r="CQ335" s="885"/>
      <c r="CR335" s="885"/>
      <c r="CS335" s="885"/>
      <c r="CT335" s="885"/>
      <c r="CU335" s="885"/>
      <c r="CV335" s="885"/>
      <c r="CW335" s="885"/>
      <c r="CX335" s="885"/>
      <c r="CY335" s="885"/>
      <c r="CZ335" s="885"/>
      <c r="DA335" s="885"/>
      <c r="DB335" s="885"/>
      <c r="DC335" s="885"/>
      <c r="DD335" s="885"/>
      <c r="DE335" s="885"/>
      <c r="DF335" s="885"/>
      <c r="DG335" s="885"/>
      <c r="DH335" s="885"/>
      <c r="DI335" s="885"/>
      <c r="DJ335" s="885"/>
      <c r="DK335" s="885"/>
      <c r="DL335" s="885"/>
      <c r="DM335" s="885"/>
      <c r="DN335" s="885"/>
      <c r="DO335" s="885"/>
      <c r="DP335" s="885"/>
      <c r="DQ335" s="885"/>
      <c r="DR335" s="885"/>
      <c r="DS335" s="885"/>
      <c r="DT335" s="885"/>
      <c r="DU335" s="885"/>
      <c r="DV335" s="885"/>
      <c r="DW335" s="885"/>
      <c r="DX335" s="885"/>
      <c r="DY335" s="885"/>
      <c r="DZ335" s="885"/>
      <c r="EA335" s="885"/>
      <c r="EB335" s="885"/>
      <c r="EC335" s="885"/>
      <c r="ED335" s="885"/>
      <c r="EE335" s="885"/>
      <c r="EF335" s="885"/>
      <c r="EG335" s="885"/>
      <c r="EH335" s="885"/>
      <c r="EI335" s="885"/>
      <c r="EJ335" s="885"/>
      <c r="EK335" s="885"/>
      <c r="EL335" s="885"/>
      <c r="EM335" s="885"/>
      <c r="EN335" s="885"/>
      <c r="EO335" s="885"/>
      <c r="EP335" s="885"/>
      <c r="EQ335" s="885"/>
      <c r="ER335" s="885"/>
      <c r="ES335" s="885"/>
      <c r="ET335" s="885"/>
      <c r="EU335" s="885"/>
      <c r="EV335" s="885"/>
      <c r="EW335" s="885"/>
      <c r="EX335" s="885"/>
      <c r="EY335" s="885"/>
      <c r="EZ335" s="885"/>
      <c r="FA335" s="885"/>
      <c r="FB335" s="885"/>
      <c r="FC335" s="885"/>
      <c r="FD335" s="885"/>
      <c r="FE335" s="885"/>
      <c r="FF335" s="885"/>
      <c r="FG335" s="885"/>
      <c r="FH335" s="885"/>
      <c r="FI335" s="885"/>
      <c r="FJ335" s="885"/>
      <c r="FK335" s="885"/>
      <c r="FL335" s="885"/>
      <c r="FM335" s="885"/>
      <c r="FN335" s="885"/>
      <c r="FO335" s="885"/>
      <c r="FP335" s="885"/>
      <c r="FQ335" s="885"/>
      <c r="FR335" s="885"/>
      <c r="FS335" s="885"/>
      <c r="FT335" s="885"/>
      <c r="FU335" s="885"/>
      <c r="FV335" s="885"/>
      <c r="FW335" s="885"/>
    </row>
    <row r="336" spans="2:179" x14ac:dyDescent="0.25">
      <c r="B336" s="773"/>
      <c r="C336" s="773"/>
      <c r="D336" s="886"/>
      <c r="E336" s="773"/>
      <c r="F336" s="773"/>
      <c r="G336" s="773"/>
      <c r="H336" s="773"/>
      <c r="I336" s="773"/>
      <c r="J336" s="887"/>
      <c r="K336" s="773"/>
      <c r="L336" s="773"/>
      <c r="M336" s="773"/>
      <c r="N336" s="773"/>
      <c r="O336" s="888"/>
      <c r="P336" s="888"/>
      <c r="Q336" s="888"/>
      <c r="R336" s="888"/>
      <c r="S336" s="773"/>
      <c r="T336" s="773"/>
      <c r="U336" s="889"/>
      <c r="V336" s="773"/>
      <c r="W336" s="773"/>
      <c r="X336" s="773"/>
      <c r="Y336" s="885"/>
      <c r="Z336" s="885"/>
      <c r="AA336" s="885"/>
      <c r="AB336" s="885"/>
      <c r="AC336" s="885"/>
      <c r="AD336" s="885"/>
      <c r="AE336" s="885"/>
      <c r="AF336" s="885"/>
      <c r="AG336" s="885"/>
      <c r="AH336" s="885"/>
      <c r="AI336" s="885"/>
      <c r="AJ336" s="885"/>
      <c r="AK336" s="885"/>
      <c r="AL336" s="885"/>
      <c r="AM336" s="885"/>
      <c r="AN336" s="885"/>
      <c r="AO336" s="885"/>
      <c r="AP336" s="885"/>
      <c r="AQ336" s="885"/>
      <c r="AR336" s="885"/>
      <c r="AS336" s="885"/>
      <c r="AT336" s="885"/>
      <c r="AU336" s="885"/>
      <c r="AV336" s="885"/>
      <c r="AW336" s="885"/>
      <c r="AX336" s="885"/>
      <c r="AY336" s="885"/>
      <c r="AZ336" s="885"/>
      <c r="BA336" s="885"/>
      <c r="BB336" s="885"/>
      <c r="BC336" s="885"/>
      <c r="BD336" s="885"/>
      <c r="BE336" s="885"/>
      <c r="BF336" s="885"/>
      <c r="BG336" s="885"/>
      <c r="BH336" s="885"/>
      <c r="BI336" s="885"/>
      <c r="BJ336" s="885"/>
      <c r="BK336" s="885"/>
      <c r="BL336" s="885"/>
      <c r="BM336" s="885"/>
      <c r="BN336" s="885"/>
      <c r="BO336" s="885"/>
      <c r="BP336" s="885"/>
      <c r="BQ336" s="885"/>
      <c r="BR336" s="885"/>
      <c r="BS336" s="885"/>
      <c r="BT336" s="885"/>
      <c r="BU336" s="885"/>
      <c r="BV336" s="885"/>
      <c r="BW336" s="885"/>
      <c r="BX336" s="885"/>
      <c r="BY336" s="885"/>
      <c r="BZ336" s="885"/>
      <c r="CA336" s="885"/>
      <c r="CB336" s="885"/>
      <c r="CC336" s="885"/>
      <c r="CD336" s="885"/>
      <c r="CE336" s="885"/>
      <c r="CF336" s="885"/>
      <c r="CG336" s="885"/>
      <c r="CH336" s="885"/>
      <c r="CI336" s="885"/>
      <c r="CJ336" s="885"/>
      <c r="CK336" s="885"/>
      <c r="CL336" s="885"/>
      <c r="CM336" s="885"/>
      <c r="CN336" s="885"/>
      <c r="CO336" s="885"/>
      <c r="CP336" s="885"/>
      <c r="CQ336" s="885"/>
      <c r="CR336" s="885"/>
      <c r="CS336" s="885"/>
      <c r="CT336" s="885"/>
      <c r="CU336" s="885"/>
      <c r="CV336" s="885"/>
      <c r="CW336" s="885"/>
      <c r="CX336" s="885"/>
      <c r="CY336" s="885"/>
      <c r="CZ336" s="885"/>
      <c r="DA336" s="885"/>
      <c r="DB336" s="885"/>
      <c r="DC336" s="885"/>
      <c r="DD336" s="885"/>
      <c r="DE336" s="885"/>
      <c r="DF336" s="885"/>
      <c r="DG336" s="885"/>
      <c r="DH336" s="885"/>
      <c r="DI336" s="885"/>
      <c r="DJ336" s="885"/>
      <c r="DK336" s="885"/>
      <c r="DL336" s="885"/>
      <c r="DM336" s="885"/>
      <c r="DN336" s="885"/>
      <c r="DO336" s="885"/>
      <c r="DP336" s="885"/>
      <c r="DQ336" s="885"/>
      <c r="DR336" s="885"/>
      <c r="DS336" s="885"/>
      <c r="DT336" s="885"/>
      <c r="DU336" s="885"/>
      <c r="DV336" s="885"/>
      <c r="DW336" s="885"/>
      <c r="DX336" s="885"/>
      <c r="DY336" s="885"/>
      <c r="DZ336" s="885"/>
      <c r="EA336" s="885"/>
      <c r="EB336" s="885"/>
      <c r="EC336" s="885"/>
      <c r="ED336" s="885"/>
      <c r="EE336" s="885"/>
      <c r="EF336" s="885"/>
      <c r="EG336" s="885"/>
      <c r="EH336" s="885"/>
      <c r="EI336" s="885"/>
      <c r="EJ336" s="885"/>
      <c r="EK336" s="885"/>
      <c r="EL336" s="885"/>
      <c r="EM336" s="885"/>
      <c r="EN336" s="885"/>
      <c r="EO336" s="885"/>
      <c r="EP336" s="885"/>
      <c r="EQ336" s="885"/>
      <c r="ER336" s="885"/>
      <c r="ES336" s="885"/>
      <c r="ET336" s="885"/>
      <c r="EU336" s="885"/>
      <c r="EV336" s="885"/>
      <c r="EW336" s="885"/>
      <c r="EX336" s="885"/>
      <c r="EY336" s="885"/>
      <c r="EZ336" s="885"/>
      <c r="FA336" s="885"/>
      <c r="FB336" s="885"/>
      <c r="FC336" s="885"/>
      <c r="FD336" s="885"/>
      <c r="FE336" s="885"/>
      <c r="FF336" s="885"/>
      <c r="FG336" s="885"/>
      <c r="FH336" s="885"/>
      <c r="FI336" s="885"/>
      <c r="FJ336" s="885"/>
      <c r="FK336" s="885"/>
      <c r="FL336" s="885"/>
      <c r="FM336" s="885"/>
      <c r="FN336" s="885"/>
      <c r="FO336" s="885"/>
      <c r="FP336" s="885"/>
      <c r="FQ336" s="885"/>
      <c r="FR336" s="885"/>
      <c r="FS336" s="885"/>
      <c r="FT336" s="885"/>
      <c r="FU336" s="885"/>
      <c r="FV336" s="885"/>
      <c r="FW336" s="885"/>
    </row>
    <row r="337" spans="2:179" x14ac:dyDescent="0.25">
      <c r="B337" s="773"/>
      <c r="C337" s="773"/>
      <c r="D337" s="886"/>
      <c r="E337" s="773"/>
      <c r="F337" s="773"/>
      <c r="G337" s="773"/>
      <c r="H337" s="773"/>
      <c r="I337" s="773"/>
      <c r="J337" s="887"/>
      <c r="K337" s="773"/>
      <c r="L337" s="773"/>
      <c r="M337" s="773"/>
      <c r="N337" s="773"/>
      <c r="O337" s="888"/>
      <c r="P337" s="888"/>
      <c r="Q337" s="888"/>
      <c r="R337" s="888"/>
      <c r="S337" s="773"/>
      <c r="T337" s="773"/>
      <c r="U337" s="889"/>
      <c r="V337" s="773"/>
      <c r="W337" s="773"/>
      <c r="X337" s="773"/>
      <c r="Y337" s="885"/>
      <c r="Z337" s="885"/>
      <c r="AA337" s="885"/>
      <c r="AB337" s="885"/>
      <c r="AC337" s="885"/>
      <c r="AD337" s="885"/>
      <c r="AE337" s="885"/>
      <c r="AF337" s="885"/>
      <c r="AG337" s="885"/>
      <c r="AH337" s="885"/>
      <c r="AI337" s="885"/>
      <c r="AJ337" s="885"/>
      <c r="AK337" s="885"/>
      <c r="AL337" s="885"/>
      <c r="AM337" s="885"/>
      <c r="AN337" s="885"/>
      <c r="AO337" s="885"/>
      <c r="AP337" s="885"/>
      <c r="AQ337" s="885"/>
      <c r="AR337" s="885"/>
      <c r="AS337" s="885"/>
      <c r="AT337" s="885"/>
      <c r="AU337" s="885"/>
      <c r="AV337" s="885"/>
      <c r="AW337" s="885"/>
      <c r="AX337" s="885"/>
      <c r="AY337" s="885"/>
      <c r="AZ337" s="885"/>
      <c r="BA337" s="885"/>
      <c r="BB337" s="885"/>
      <c r="BC337" s="885"/>
      <c r="BD337" s="885"/>
      <c r="BE337" s="885"/>
      <c r="BF337" s="885"/>
      <c r="BG337" s="885"/>
      <c r="BH337" s="885"/>
      <c r="BI337" s="885"/>
      <c r="BJ337" s="885"/>
      <c r="BK337" s="885"/>
      <c r="BL337" s="885"/>
      <c r="BM337" s="885"/>
      <c r="BN337" s="885"/>
      <c r="BO337" s="885"/>
      <c r="BP337" s="885"/>
      <c r="BQ337" s="885"/>
      <c r="BR337" s="885"/>
      <c r="BS337" s="885"/>
      <c r="BT337" s="885"/>
      <c r="BU337" s="885"/>
      <c r="BV337" s="885"/>
      <c r="BW337" s="885"/>
      <c r="BX337" s="885"/>
      <c r="BY337" s="885"/>
      <c r="BZ337" s="885"/>
      <c r="CA337" s="885"/>
      <c r="CB337" s="885"/>
      <c r="CC337" s="885"/>
      <c r="CD337" s="885"/>
      <c r="CE337" s="885"/>
      <c r="CF337" s="885"/>
      <c r="CG337" s="885"/>
      <c r="CH337" s="885"/>
      <c r="CI337" s="885"/>
      <c r="CJ337" s="885"/>
      <c r="CK337" s="885"/>
      <c r="CL337" s="885"/>
      <c r="CM337" s="885"/>
      <c r="CN337" s="885"/>
      <c r="CO337" s="885"/>
      <c r="CP337" s="885"/>
      <c r="CQ337" s="885"/>
      <c r="CR337" s="885"/>
      <c r="CS337" s="885"/>
      <c r="CT337" s="885"/>
      <c r="CU337" s="885"/>
      <c r="CV337" s="885"/>
      <c r="CW337" s="885"/>
      <c r="CX337" s="885"/>
      <c r="CY337" s="885"/>
      <c r="CZ337" s="885"/>
      <c r="DA337" s="885"/>
      <c r="DB337" s="885"/>
      <c r="DC337" s="885"/>
      <c r="DD337" s="885"/>
      <c r="DE337" s="885"/>
      <c r="DF337" s="885"/>
      <c r="DG337" s="885"/>
      <c r="DH337" s="885"/>
      <c r="DI337" s="885"/>
      <c r="DJ337" s="885"/>
      <c r="DK337" s="885"/>
      <c r="DL337" s="885"/>
      <c r="DM337" s="885"/>
      <c r="DN337" s="885"/>
      <c r="DO337" s="885"/>
      <c r="DP337" s="885"/>
      <c r="DQ337" s="885"/>
      <c r="DR337" s="885"/>
      <c r="DS337" s="885"/>
      <c r="DT337" s="885"/>
      <c r="DU337" s="885"/>
      <c r="DV337" s="885"/>
      <c r="DW337" s="885"/>
      <c r="DX337" s="885"/>
      <c r="DY337" s="885"/>
      <c r="DZ337" s="885"/>
      <c r="EA337" s="885"/>
      <c r="EB337" s="885"/>
      <c r="EC337" s="885"/>
      <c r="ED337" s="885"/>
      <c r="EE337" s="885"/>
      <c r="EF337" s="885"/>
      <c r="EG337" s="885"/>
      <c r="EH337" s="885"/>
      <c r="EI337" s="885"/>
      <c r="EJ337" s="885"/>
      <c r="EK337" s="885"/>
      <c r="EL337" s="885"/>
      <c r="EM337" s="885"/>
      <c r="EN337" s="885"/>
      <c r="EO337" s="885"/>
      <c r="EP337" s="885"/>
      <c r="EQ337" s="885"/>
      <c r="ER337" s="885"/>
      <c r="ES337" s="885"/>
      <c r="ET337" s="885"/>
      <c r="EU337" s="885"/>
      <c r="EV337" s="885"/>
      <c r="EW337" s="885"/>
      <c r="EX337" s="885"/>
      <c r="EY337" s="885"/>
      <c r="EZ337" s="885"/>
      <c r="FA337" s="885"/>
      <c r="FB337" s="885"/>
      <c r="FC337" s="885"/>
      <c r="FD337" s="885"/>
      <c r="FE337" s="885"/>
      <c r="FF337" s="885"/>
      <c r="FG337" s="885"/>
      <c r="FH337" s="885"/>
      <c r="FI337" s="885"/>
      <c r="FJ337" s="885"/>
      <c r="FK337" s="885"/>
      <c r="FL337" s="885"/>
      <c r="FM337" s="885"/>
      <c r="FN337" s="885"/>
      <c r="FO337" s="885"/>
      <c r="FP337" s="885"/>
      <c r="FQ337" s="885"/>
      <c r="FR337" s="885"/>
      <c r="FS337" s="885"/>
      <c r="FT337" s="885"/>
      <c r="FU337" s="885"/>
      <c r="FV337" s="885"/>
      <c r="FW337" s="885"/>
    </row>
    <row r="338" spans="2:179" x14ac:dyDescent="0.25">
      <c r="B338" s="773"/>
      <c r="C338" s="773"/>
      <c r="D338" s="886"/>
      <c r="E338" s="773"/>
      <c r="F338" s="773"/>
      <c r="G338" s="773"/>
      <c r="H338" s="773"/>
      <c r="I338" s="773"/>
      <c r="J338" s="887"/>
      <c r="K338" s="773"/>
      <c r="L338" s="773"/>
      <c r="M338" s="773"/>
      <c r="N338" s="773"/>
      <c r="O338" s="888"/>
      <c r="P338" s="888"/>
      <c r="Q338" s="888"/>
      <c r="R338" s="888"/>
      <c r="S338" s="773"/>
      <c r="T338" s="773"/>
      <c r="U338" s="889"/>
      <c r="V338" s="773"/>
      <c r="W338" s="773"/>
      <c r="X338" s="773"/>
      <c r="Y338" s="885"/>
      <c r="Z338" s="885"/>
      <c r="AA338" s="885"/>
      <c r="AB338" s="885"/>
      <c r="AC338" s="885"/>
      <c r="AD338" s="885"/>
      <c r="AE338" s="885"/>
      <c r="AF338" s="885"/>
      <c r="AG338" s="885"/>
      <c r="AH338" s="885"/>
      <c r="AI338" s="885"/>
      <c r="AJ338" s="885"/>
      <c r="AK338" s="885"/>
      <c r="AL338" s="885"/>
      <c r="AM338" s="885"/>
      <c r="AN338" s="885"/>
      <c r="AO338" s="885"/>
      <c r="AP338" s="885"/>
      <c r="AQ338" s="885"/>
      <c r="AR338" s="885"/>
      <c r="AS338" s="885"/>
      <c r="AT338" s="885"/>
      <c r="AU338" s="885"/>
      <c r="AV338" s="885"/>
      <c r="AW338" s="885"/>
      <c r="AX338" s="885"/>
      <c r="AY338" s="885"/>
      <c r="AZ338" s="885"/>
      <c r="BA338" s="885"/>
      <c r="BB338" s="885"/>
      <c r="BC338" s="885"/>
      <c r="BD338" s="885"/>
      <c r="BE338" s="885"/>
      <c r="BF338" s="885"/>
      <c r="BG338" s="885"/>
      <c r="BH338" s="885"/>
      <c r="BI338" s="885"/>
      <c r="BJ338" s="885"/>
      <c r="BK338" s="885"/>
      <c r="BL338" s="885"/>
      <c r="BM338" s="885"/>
      <c r="BN338" s="885"/>
      <c r="BO338" s="885"/>
      <c r="BP338" s="885"/>
      <c r="BQ338" s="885"/>
      <c r="BR338" s="885"/>
      <c r="BS338" s="885"/>
      <c r="BT338" s="885"/>
      <c r="BU338" s="885"/>
      <c r="BV338" s="885"/>
      <c r="BW338" s="885"/>
      <c r="BX338" s="885"/>
      <c r="BY338" s="885"/>
      <c r="BZ338" s="885"/>
      <c r="CA338" s="885"/>
      <c r="CB338" s="885"/>
      <c r="CC338" s="885"/>
      <c r="CD338" s="885"/>
      <c r="CE338" s="885"/>
      <c r="CF338" s="885"/>
      <c r="CG338" s="885"/>
      <c r="CH338" s="885"/>
      <c r="CI338" s="885"/>
      <c r="CJ338" s="885"/>
      <c r="CK338" s="885"/>
      <c r="CL338" s="885"/>
      <c r="CM338" s="885"/>
      <c r="CN338" s="885"/>
      <c r="CO338" s="885"/>
      <c r="CP338" s="885"/>
      <c r="CQ338" s="885"/>
      <c r="CR338" s="885"/>
      <c r="CS338" s="885"/>
      <c r="CT338" s="885"/>
      <c r="CU338" s="885"/>
      <c r="CV338" s="885"/>
      <c r="CW338" s="885"/>
      <c r="CX338" s="885"/>
      <c r="CY338" s="885"/>
      <c r="CZ338" s="885"/>
      <c r="DA338" s="885"/>
      <c r="DB338" s="885"/>
      <c r="DC338" s="885"/>
      <c r="DD338" s="885"/>
      <c r="DE338" s="885"/>
      <c r="DF338" s="885"/>
      <c r="DG338" s="885"/>
      <c r="DH338" s="885"/>
      <c r="DI338" s="885"/>
      <c r="DJ338" s="885"/>
      <c r="DK338" s="885"/>
      <c r="DL338" s="885"/>
      <c r="DM338" s="885"/>
      <c r="DN338" s="885"/>
      <c r="DO338" s="885"/>
      <c r="DP338" s="885"/>
      <c r="DQ338" s="885"/>
      <c r="DR338" s="885"/>
      <c r="DS338" s="885"/>
      <c r="DT338" s="885"/>
      <c r="DU338" s="885"/>
      <c r="DV338" s="885"/>
      <c r="DW338" s="885"/>
      <c r="DX338" s="885"/>
      <c r="DY338" s="885"/>
      <c r="DZ338" s="885"/>
      <c r="EA338" s="885"/>
      <c r="EB338" s="885"/>
      <c r="EC338" s="885"/>
      <c r="ED338" s="885"/>
      <c r="EE338" s="885"/>
      <c r="EF338" s="885"/>
      <c r="EG338" s="885"/>
      <c r="EH338" s="885"/>
      <c r="EI338" s="885"/>
      <c r="EJ338" s="885"/>
      <c r="EK338" s="885"/>
      <c r="EL338" s="885"/>
      <c r="EM338" s="885"/>
      <c r="EN338" s="885"/>
      <c r="EO338" s="885"/>
      <c r="EP338" s="885"/>
      <c r="EQ338" s="885"/>
      <c r="ER338" s="885"/>
      <c r="ES338" s="885"/>
      <c r="ET338" s="885"/>
      <c r="EU338" s="885"/>
      <c r="EV338" s="885"/>
      <c r="EW338" s="885"/>
      <c r="EX338" s="885"/>
      <c r="EY338" s="885"/>
      <c r="EZ338" s="885"/>
      <c r="FA338" s="885"/>
      <c r="FB338" s="885"/>
      <c r="FC338" s="885"/>
      <c r="FD338" s="885"/>
      <c r="FE338" s="885"/>
      <c r="FF338" s="885"/>
      <c r="FG338" s="885"/>
      <c r="FH338" s="885"/>
      <c r="FI338" s="885"/>
      <c r="FJ338" s="885"/>
      <c r="FK338" s="885"/>
      <c r="FL338" s="885"/>
      <c r="FM338" s="885"/>
      <c r="FN338" s="885"/>
      <c r="FO338" s="885"/>
      <c r="FP338" s="885"/>
      <c r="FQ338" s="885"/>
      <c r="FR338" s="885"/>
      <c r="FS338" s="885"/>
      <c r="FT338" s="885"/>
      <c r="FU338" s="885"/>
      <c r="FV338" s="885"/>
      <c r="FW338" s="885"/>
    </row>
    <row r="339" spans="2:179" x14ac:dyDescent="0.25">
      <c r="B339" s="773"/>
      <c r="C339" s="773"/>
      <c r="D339" s="886"/>
      <c r="E339" s="773"/>
      <c r="F339" s="773"/>
      <c r="G339" s="773"/>
      <c r="H339" s="773"/>
      <c r="I339" s="773"/>
      <c r="J339" s="887"/>
      <c r="K339" s="773"/>
      <c r="L339" s="773"/>
      <c r="M339" s="773"/>
      <c r="N339" s="773"/>
      <c r="O339" s="888"/>
      <c r="P339" s="888"/>
      <c r="Q339" s="888"/>
      <c r="R339" s="888"/>
      <c r="S339" s="773"/>
      <c r="T339" s="773"/>
      <c r="U339" s="889"/>
      <c r="V339" s="773"/>
      <c r="W339" s="773"/>
      <c r="X339" s="773"/>
      <c r="Y339" s="885"/>
      <c r="Z339" s="885"/>
      <c r="AA339" s="885"/>
      <c r="AB339" s="885"/>
      <c r="AC339" s="885"/>
      <c r="AD339" s="885"/>
      <c r="AE339" s="885"/>
      <c r="AF339" s="885"/>
      <c r="AG339" s="885"/>
      <c r="AH339" s="885"/>
      <c r="AI339" s="885"/>
      <c r="AJ339" s="885"/>
      <c r="AK339" s="885"/>
      <c r="AL339" s="885"/>
      <c r="AM339" s="885"/>
      <c r="AN339" s="885"/>
      <c r="AO339" s="885"/>
      <c r="AP339" s="885"/>
      <c r="AQ339" s="885"/>
      <c r="AR339" s="885"/>
      <c r="AS339" s="885"/>
      <c r="AT339" s="885"/>
      <c r="AU339" s="885"/>
      <c r="AV339" s="885"/>
      <c r="AW339" s="885"/>
      <c r="AX339" s="885"/>
      <c r="AY339" s="885"/>
      <c r="AZ339" s="885"/>
      <c r="BA339" s="885"/>
      <c r="BB339" s="885"/>
      <c r="BC339" s="885"/>
      <c r="BD339" s="885"/>
      <c r="BE339" s="885"/>
      <c r="BF339" s="885"/>
      <c r="BG339" s="885"/>
      <c r="BH339" s="885"/>
      <c r="BI339" s="885"/>
      <c r="BJ339" s="885"/>
      <c r="BK339" s="885"/>
      <c r="BL339" s="885"/>
      <c r="BM339" s="885"/>
      <c r="BN339" s="885"/>
      <c r="BO339" s="885"/>
      <c r="BP339" s="885"/>
      <c r="BQ339" s="885"/>
      <c r="BR339" s="885"/>
      <c r="BS339" s="885"/>
      <c r="BT339" s="885"/>
      <c r="BU339" s="885"/>
      <c r="BV339" s="885"/>
      <c r="BW339" s="885"/>
      <c r="BX339" s="885"/>
      <c r="BY339" s="885"/>
      <c r="BZ339" s="885"/>
      <c r="CA339" s="885"/>
      <c r="CB339" s="885"/>
      <c r="CC339" s="885"/>
      <c r="CD339" s="885"/>
      <c r="CE339" s="885"/>
      <c r="CF339" s="885"/>
      <c r="CG339" s="885"/>
      <c r="CH339" s="885"/>
      <c r="CI339" s="885"/>
      <c r="CJ339" s="885"/>
      <c r="CK339" s="885"/>
      <c r="CL339" s="885"/>
      <c r="CM339" s="885"/>
      <c r="CN339" s="885"/>
      <c r="CO339" s="885"/>
      <c r="CP339" s="885"/>
      <c r="CQ339" s="885"/>
      <c r="CR339" s="885"/>
      <c r="CS339" s="885"/>
      <c r="CT339" s="885"/>
      <c r="CU339" s="885"/>
      <c r="CV339" s="885"/>
      <c r="CW339" s="885"/>
      <c r="CX339" s="885"/>
      <c r="CY339" s="885"/>
      <c r="CZ339" s="885"/>
      <c r="DA339" s="885"/>
      <c r="DB339" s="885"/>
      <c r="DC339" s="885"/>
      <c r="DD339" s="885"/>
      <c r="DE339" s="885"/>
      <c r="DF339" s="885"/>
      <c r="DG339" s="885"/>
      <c r="DH339" s="885"/>
      <c r="DI339" s="885"/>
      <c r="DJ339" s="885"/>
      <c r="DK339" s="885"/>
      <c r="DL339" s="885"/>
      <c r="DM339" s="885"/>
      <c r="DN339" s="885"/>
      <c r="DO339" s="885"/>
      <c r="DP339" s="885"/>
      <c r="DQ339" s="885"/>
      <c r="DR339" s="885"/>
      <c r="DS339" s="885"/>
      <c r="DT339" s="885"/>
      <c r="DU339" s="885"/>
      <c r="DV339" s="885"/>
      <c r="DW339" s="885"/>
      <c r="DX339" s="885"/>
      <c r="DY339" s="885"/>
      <c r="DZ339" s="885"/>
      <c r="EA339" s="885"/>
      <c r="EB339" s="885"/>
      <c r="EC339" s="885"/>
      <c r="ED339" s="885"/>
      <c r="EE339" s="885"/>
      <c r="EF339" s="885"/>
      <c r="EG339" s="885"/>
      <c r="EH339" s="885"/>
      <c r="EI339" s="885"/>
      <c r="EJ339" s="885"/>
      <c r="EK339" s="885"/>
      <c r="EL339" s="885"/>
      <c r="EM339" s="885"/>
      <c r="EN339" s="885"/>
      <c r="EO339" s="885"/>
      <c r="EP339" s="885"/>
      <c r="EQ339" s="885"/>
      <c r="ER339" s="885"/>
      <c r="ES339" s="885"/>
      <c r="ET339" s="885"/>
      <c r="EU339" s="885"/>
      <c r="EV339" s="885"/>
      <c r="EW339" s="885"/>
      <c r="EX339" s="885"/>
      <c r="EY339" s="885"/>
      <c r="EZ339" s="885"/>
      <c r="FA339" s="885"/>
      <c r="FB339" s="885"/>
      <c r="FC339" s="885"/>
      <c r="FD339" s="885"/>
      <c r="FE339" s="885"/>
      <c r="FF339" s="885"/>
      <c r="FG339" s="885"/>
      <c r="FH339" s="885"/>
      <c r="FI339" s="885"/>
      <c r="FJ339" s="885"/>
      <c r="FK339" s="885"/>
      <c r="FL339" s="885"/>
      <c r="FM339" s="885"/>
      <c r="FN339" s="885"/>
      <c r="FO339" s="885"/>
      <c r="FP339" s="885"/>
      <c r="FQ339" s="885"/>
      <c r="FR339" s="885"/>
      <c r="FS339" s="885"/>
      <c r="FT339" s="885"/>
      <c r="FU339" s="885"/>
      <c r="FV339" s="885"/>
      <c r="FW339" s="885"/>
    </row>
    <row r="340" spans="2:179" x14ac:dyDescent="0.25">
      <c r="B340" s="773"/>
      <c r="C340" s="773"/>
      <c r="D340" s="886"/>
      <c r="E340" s="773"/>
      <c r="F340" s="773"/>
      <c r="G340" s="773"/>
      <c r="H340" s="773"/>
      <c r="I340" s="773"/>
      <c r="J340" s="887"/>
      <c r="K340" s="773"/>
      <c r="L340" s="773"/>
      <c r="M340" s="773"/>
      <c r="N340" s="773"/>
      <c r="O340" s="888"/>
      <c r="P340" s="888"/>
      <c r="Q340" s="888"/>
      <c r="R340" s="888"/>
      <c r="S340" s="773"/>
      <c r="T340" s="773"/>
      <c r="U340" s="889"/>
      <c r="V340" s="773"/>
      <c r="W340" s="773"/>
      <c r="X340" s="773"/>
      <c r="Y340" s="885"/>
      <c r="Z340" s="885"/>
      <c r="AA340" s="885"/>
      <c r="AB340" s="885"/>
      <c r="AC340" s="885"/>
      <c r="AD340" s="885"/>
      <c r="AE340" s="885"/>
      <c r="AF340" s="885"/>
      <c r="AG340" s="885"/>
      <c r="AH340" s="885"/>
      <c r="AI340" s="885"/>
      <c r="AJ340" s="885"/>
      <c r="AK340" s="885"/>
      <c r="AL340" s="885"/>
      <c r="AM340" s="885"/>
      <c r="AN340" s="885"/>
      <c r="AO340" s="885"/>
      <c r="AP340" s="885"/>
      <c r="AQ340" s="885"/>
      <c r="AR340" s="885"/>
      <c r="AS340" s="885"/>
      <c r="AT340" s="885"/>
      <c r="AU340" s="885"/>
      <c r="AV340" s="885"/>
      <c r="AW340" s="885"/>
      <c r="AX340" s="885"/>
      <c r="AY340" s="885"/>
      <c r="AZ340" s="885"/>
      <c r="BA340" s="885"/>
      <c r="BB340" s="885"/>
      <c r="BC340" s="885"/>
      <c r="BD340" s="885"/>
      <c r="BE340" s="885"/>
      <c r="BF340" s="885"/>
      <c r="BG340" s="885"/>
      <c r="BH340" s="885"/>
      <c r="BI340" s="885"/>
      <c r="BJ340" s="885"/>
      <c r="BK340" s="885"/>
      <c r="BL340" s="885"/>
      <c r="BM340" s="885"/>
      <c r="BN340" s="885"/>
      <c r="BO340" s="885"/>
      <c r="BP340" s="885"/>
      <c r="BQ340" s="885"/>
      <c r="BR340" s="885"/>
      <c r="BS340" s="885"/>
      <c r="BT340" s="885"/>
      <c r="BU340" s="885"/>
      <c r="BV340" s="885"/>
      <c r="BW340" s="885"/>
      <c r="BX340" s="885"/>
      <c r="BY340" s="885"/>
      <c r="BZ340" s="885"/>
      <c r="CA340" s="885"/>
      <c r="CB340" s="885"/>
      <c r="CC340" s="885"/>
      <c r="CD340" s="885"/>
      <c r="CE340" s="885"/>
      <c r="CF340" s="885"/>
      <c r="CG340" s="885"/>
      <c r="CH340" s="885"/>
      <c r="CI340" s="885"/>
      <c r="CJ340" s="885"/>
      <c r="CK340" s="885"/>
      <c r="CL340" s="885"/>
      <c r="CM340" s="885"/>
      <c r="CN340" s="885"/>
      <c r="CO340" s="885"/>
      <c r="CP340" s="885"/>
      <c r="CQ340" s="885"/>
      <c r="CR340" s="885"/>
      <c r="CS340" s="885"/>
      <c r="CT340" s="885"/>
      <c r="CU340" s="885"/>
      <c r="CV340" s="885"/>
      <c r="CW340" s="885"/>
      <c r="CX340" s="885"/>
      <c r="CY340" s="885"/>
      <c r="CZ340" s="885"/>
      <c r="DA340" s="885"/>
      <c r="DB340" s="885"/>
      <c r="DC340" s="885"/>
      <c r="DD340" s="885"/>
      <c r="DE340" s="885"/>
      <c r="DF340" s="885"/>
      <c r="DG340" s="885"/>
      <c r="DH340" s="885"/>
      <c r="DI340" s="885"/>
      <c r="DJ340" s="885"/>
      <c r="DK340" s="885"/>
      <c r="DL340" s="885"/>
      <c r="DM340" s="885"/>
      <c r="DN340" s="885"/>
      <c r="DO340" s="885"/>
      <c r="DP340" s="885"/>
      <c r="DQ340" s="885"/>
      <c r="DR340" s="885"/>
      <c r="DS340" s="885"/>
      <c r="DT340" s="885"/>
      <c r="DU340" s="885"/>
      <c r="DV340" s="885"/>
      <c r="DW340" s="885"/>
      <c r="DX340" s="885"/>
      <c r="DY340" s="885"/>
      <c r="DZ340" s="885"/>
      <c r="EA340" s="885"/>
      <c r="EB340" s="885"/>
      <c r="EC340" s="885"/>
      <c r="ED340" s="885"/>
      <c r="EE340" s="885"/>
      <c r="EF340" s="885"/>
      <c r="EG340" s="885"/>
      <c r="EH340" s="885"/>
      <c r="EI340" s="885"/>
      <c r="EJ340" s="885"/>
      <c r="EK340" s="885"/>
      <c r="EL340" s="885"/>
      <c r="EM340" s="885"/>
      <c r="EN340" s="885"/>
      <c r="EO340" s="885"/>
      <c r="EP340" s="885"/>
      <c r="EQ340" s="885"/>
      <c r="ER340" s="885"/>
      <c r="ES340" s="885"/>
      <c r="ET340" s="885"/>
      <c r="EU340" s="885"/>
      <c r="EV340" s="885"/>
      <c r="EW340" s="885"/>
      <c r="EX340" s="885"/>
      <c r="EY340" s="885"/>
      <c r="EZ340" s="885"/>
      <c r="FA340" s="885"/>
      <c r="FB340" s="885"/>
      <c r="FC340" s="885"/>
      <c r="FD340" s="885"/>
      <c r="FE340" s="885"/>
      <c r="FF340" s="885"/>
      <c r="FG340" s="885"/>
      <c r="FH340" s="885"/>
      <c r="FI340" s="885"/>
      <c r="FJ340" s="885"/>
      <c r="FK340" s="885"/>
      <c r="FL340" s="885"/>
      <c r="FM340" s="885"/>
      <c r="FN340" s="885"/>
      <c r="FO340" s="885"/>
      <c r="FP340" s="885"/>
      <c r="FQ340" s="885"/>
      <c r="FR340" s="885"/>
      <c r="FS340" s="885"/>
      <c r="FT340" s="885"/>
      <c r="FU340" s="885"/>
      <c r="FV340" s="885"/>
      <c r="FW340" s="885"/>
    </row>
    <row r="341" spans="2:179" x14ac:dyDescent="0.25">
      <c r="B341" s="773"/>
      <c r="C341" s="773"/>
      <c r="D341" s="886"/>
      <c r="E341" s="773"/>
      <c r="F341" s="773"/>
      <c r="G341" s="773"/>
      <c r="H341" s="773"/>
      <c r="I341" s="773"/>
      <c r="J341" s="887"/>
      <c r="K341" s="773"/>
      <c r="L341" s="773"/>
      <c r="M341" s="773"/>
      <c r="N341" s="773"/>
      <c r="O341" s="888"/>
      <c r="P341" s="888"/>
      <c r="Q341" s="888"/>
      <c r="R341" s="888"/>
      <c r="S341" s="773"/>
      <c r="T341" s="773"/>
      <c r="U341" s="889"/>
      <c r="V341" s="773"/>
      <c r="W341" s="773"/>
      <c r="X341" s="773"/>
      <c r="Y341" s="885"/>
      <c r="Z341" s="885"/>
      <c r="AA341" s="885"/>
      <c r="AB341" s="885"/>
      <c r="AC341" s="885"/>
      <c r="AD341" s="885"/>
      <c r="AE341" s="885"/>
      <c r="AF341" s="885"/>
      <c r="AG341" s="885"/>
      <c r="AH341" s="885"/>
      <c r="AI341" s="885"/>
      <c r="AJ341" s="885"/>
      <c r="AK341" s="885"/>
      <c r="AL341" s="885"/>
      <c r="AM341" s="885"/>
      <c r="AN341" s="885"/>
      <c r="AO341" s="885"/>
      <c r="AP341" s="885"/>
      <c r="AQ341" s="885"/>
      <c r="AR341" s="885"/>
      <c r="AS341" s="885"/>
      <c r="AT341" s="885"/>
      <c r="AU341" s="885"/>
      <c r="AV341" s="885"/>
      <c r="AW341" s="885"/>
      <c r="AX341" s="885"/>
      <c r="AY341" s="885"/>
      <c r="AZ341" s="885"/>
      <c r="BA341" s="885"/>
      <c r="BB341" s="885"/>
      <c r="BC341" s="885"/>
      <c r="BD341" s="885"/>
      <c r="BE341" s="885"/>
      <c r="BF341" s="885"/>
      <c r="BG341" s="885"/>
      <c r="BH341" s="885"/>
      <c r="BI341" s="885"/>
      <c r="BJ341" s="885"/>
      <c r="BK341" s="885"/>
      <c r="BL341" s="885"/>
      <c r="BM341" s="885"/>
      <c r="BN341" s="885"/>
      <c r="BO341" s="885"/>
      <c r="BP341" s="885"/>
      <c r="BQ341" s="885"/>
      <c r="BR341" s="885"/>
      <c r="BS341" s="885"/>
      <c r="BT341" s="885"/>
      <c r="BU341" s="885"/>
      <c r="BV341" s="885"/>
      <c r="BW341" s="885"/>
      <c r="BX341" s="885"/>
      <c r="BY341" s="885"/>
      <c r="BZ341" s="885"/>
      <c r="CA341" s="885"/>
      <c r="CB341" s="885"/>
      <c r="CC341" s="885"/>
      <c r="CD341" s="885"/>
      <c r="CE341" s="885"/>
      <c r="CF341" s="885"/>
      <c r="CG341" s="885"/>
      <c r="CH341" s="885"/>
      <c r="CI341" s="885"/>
      <c r="CJ341" s="885"/>
      <c r="CK341" s="885"/>
      <c r="CL341" s="885"/>
      <c r="CM341" s="885"/>
      <c r="CN341" s="885"/>
      <c r="CO341" s="885"/>
      <c r="CP341" s="885"/>
      <c r="CQ341" s="885"/>
      <c r="CR341" s="885"/>
      <c r="CS341" s="885"/>
      <c r="CT341" s="885"/>
      <c r="CU341" s="885"/>
      <c r="CV341" s="885"/>
      <c r="CW341" s="885"/>
      <c r="CX341" s="885"/>
      <c r="CY341" s="885"/>
      <c r="CZ341" s="885"/>
      <c r="DA341" s="885"/>
      <c r="DB341" s="885"/>
      <c r="DC341" s="885"/>
      <c r="DD341" s="885"/>
      <c r="DE341" s="885"/>
      <c r="DF341" s="885"/>
      <c r="DG341" s="885"/>
      <c r="DH341" s="885"/>
      <c r="DI341" s="885"/>
      <c r="DJ341" s="885"/>
      <c r="DK341" s="885"/>
      <c r="DL341" s="885"/>
      <c r="DM341" s="885"/>
      <c r="DN341" s="885"/>
      <c r="DO341" s="885"/>
      <c r="DP341" s="885"/>
      <c r="DQ341" s="885"/>
      <c r="DR341" s="885"/>
      <c r="DS341" s="885"/>
      <c r="DT341" s="885"/>
      <c r="DU341" s="885"/>
      <c r="DV341" s="885"/>
      <c r="DW341" s="885"/>
      <c r="DX341" s="885"/>
      <c r="DY341" s="885"/>
      <c r="DZ341" s="885"/>
      <c r="EA341" s="885"/>
      <c r="EB341" s="885"/>
      <c r="EC341" s="885"/>
      <c r="ED341" s="885"/>
      <c r="EE341" s="885"/>
      <c r="EF341" s="885"/>
      <c r="EG341" s="885"/>
      <c r="EH341" s="885"/>
      <c r="EI341" s="885"/>
      <c r="EJ341" s="885"/>
      <c r="EK341" s="885"/>
      <c r="EL341" s="885"/>
      <c r="EM341" s="885"/>
      <c r="EN341" s="885"/>
      <c r="EO341" s="885"/>
      <c r="EP341" s="885"/>
      <c r="EQ341" s="885"/>
      <c r="ER341" s="885"/>
      <c r="ES341" s="885"/>
      <c r="ET341" s="885"/>
      <c r="EU341" s="885"/>
      <c r="EV341" s="885"/>
      <c r="EW341" s="885"/>
      <c r="EX341" s="885"/>
      <c r="EY341" s="885"/>
      <c r="EZ341" s="885"/>
      <c r="FA341" s="885"/>
      <c r="FB341" s="885"/>
      <c r="FC341" s="885"/>
      <c r="FD341" s="885"/>
      <c r="FE341" s="885"/>
      <c r="FF341" s="885"/>
      <c r="FG341" s="885"/>
      <c r="FH341" s="885"/>
      <c r="FI341" s="885"/>
      <c r="FJ341" s="885"/>
      <c r="FK341" s="885"/>
      <c r="FL341" s="885"/>
      <c r="FM341" s="885"/>
      <c r="FN341" s="885"/>
      <c r="FO341" s="885"/>
      <c r="FP341" s="885"/>
      <c r="FQ341" s="885"/>
      <c r="FR341" s="885"/>
      <c r="FS341" s="885"/>
      <c r="FT341" s="885"/>
      <c r="FU341" s="885"/>
      <c r="FV341" s="885"/>
      <c r="FW341" s="885"/>
    </row>
    <row r="342" spans="2:179" x14ac:dyDescent="0.25">
      <c r="B342" s="773"/>
      <c r="C342" s="773"/>
      <c r="D342" s="886"/>
      <c r="E342" s="773"/>
      <c r="F342" s="773"/>
      <c r="G342" s="773"/>
      <c r="H342" s="773"/>
      <c r="I342" s="773"/>
      <c r="J342" s="887"/>
      <c r="K342" s="773"/>
      <c r="L342" s="773"/>
      <c r="M342" s="773"/>
      <c r="N342" s="773"/>
      <c r="O342" s="888"/>
      <c r="P342" s="888"/>
      <c r="Q342" s="888"/>
      <c r="R342" s="888"/>
      <c r="S342" s="773"/>
      <c r="T342" s="773"/>
      <c r="U342" s="889"/>
      <c r="V342" s="773"/>
      <c r="W342" s="773"/>
      <c r="X342" s="773"/>
      <c r="Y342" s="885"/>
      <c r="Z342" s="885"/>
      <c r="AA342" s="885"/>
      <c r="AB342" s="885"/>
      <c r="AC342" s="885"/>
      <c r="AD342" s="885"/>
      <c r="AE342" s="885"/>
      <c r="AF342" s="885"/>
      <c r="AG342" s="885"/>
      <c r="AH342" s="885"/>
      <c r="AI342" s="885"/>
      <c r="AJ342" s="885"/>
      <c r="AK342" s="885"/>
      <c r="AL342" s="885"/>
      <c r="AM342" s="885"/>
      <c r="AN342" s="885"/>
      <c r="AO342" s="885"/>
      <c r="AP342" s="885"/>
      <c r="AQ342" s="885"/>
      <c r="AR342" s="885"/>
      <c r="AS342" s="885"/>
      <c r="AT342" s="885"/>
      <c r="AU342" s="885"/>
      <c r="AV342" s="885"/>
      <c r="AW342" s="885"/>
      <c r="AX342" s="885"/>
      <c r="AY342" s="885"/>
      <c r="AZ342" s="885"/>
      <c r="BA342" s="885"/>
      <c r="BB342" s="885"/>
      <c r="BC342" s="885"/>
      <c r="BD342" s="885"/>
      <c r="BE342" s="885"/>
      <c r="BF342" s="885"/>
      <c r="BG342" s="885"/>
      <c r="BH342" s="885"/>
      <c r="BI342" s="885"/>
      <c r="BJ342" s="885"/>
      <c r="BK342" s="885"/>
      <c r="BL342" s="885"/>
      <c r="BM342" s="885"/>
      <c r="BN342" s="885"/>
      <c r="BO342" s="885"/>
      <c r="BP342" s="885"/>
      <c r="BQ342" s="885"/>
      <c r="BR342" s="885"/>
      <c r="BS342" s="885"/>
      <c r="BT342" s="885"/>
      <c r="BU342" s="885"/>
      <c r="BV342" s="885"/>
      <c r="BW342" s="885"/>
      <c r="BX342" s="885"/>
      <c r="BY342" s="885"/>
      <c r="BZ342" s="885"/>
      <c r="CA342" s="885"/>
      <c r="CB342" s="885"/>
      <c r="CC342" s="885"/>
      <c r="CD342" s="885"/>
      <c r="CE342" s="885"/>
      <c r="CF342" s="885"/>
      <c r="CG342" s="885"/>
      <c r="CH342" s="885"/>
      <c r="CI342" s="885"/>
      <c r="CJ342" s="885"/>
      <c r="CK342" s="885"/>
      <c r="CL342" s="885"/>
      <c r="CM342" s="885"/>
      <c r="CN342" s="885"/>
      <c r="CO342" s="885"/>
      <c r="CP342" s="885"/>
      <c r="CQ342" s="885"/>
      <c r="CR342" s="885"/>
      <c r="CS342" s="885"/>
      <c r="CT342" s="885"/>
      <c r="CU342" s="885"/>
      <c r="CV342" s="885"/>
      <c r="CW342" s="885"/>
      <c r="CX342" s="885"/>
      <c r="CY342" s="885"/>
      <c r="CZ342" s="885"/>
      <c r="DA342" s="885"/>
      <c r="DB342" s="885"/>
      <c r="DC342" s="885"/>
      <c r="DD342" s="885"/>
      <c r="DE342" s="885"/>
      <c r="DF342" s="885"/>
      <c r="DG342" s="885"/>
      <c r="DH342" s="885"/>
      <c r="DI342" s="885"/>
      <c r="DJ342" s="885"/>
      <c r="DK342" s="885"/>
      <c r="DL342" s="885"/>
      <c r="DM342" s="885"/>
      <c r="DN342" s="885"/>
      <c r="DO342" s="885"/>
      <c r="DP342" s="885"/>
      <c r="DQ342" s="885"/>
      <c r="DR342" s="885"/>
      <c r="DS342" s="885"/>
      <c r="DT342" s="885"/>
      <c r="DU342" s="885"/>
      <c r="DV342" s="885"/>
      <c r="DW342" s="885"/>
      <c r="DX342" s="885"/>
      <c r="DY342" s="885"/>
      <c r="DZ342" s="885"/>
      <c r="EA342" s="885"/>
      <c r="EB342" s="885"/>
      <c r="EC342" s="885"/>
      <c r="ED342" s="885"/>
      <c r="EE342" s="885"/>
      <c r="EF342" s="885"/>
      <c r="EG342" s="885"/>
      <c r="EH342" s="885"/>
      <c r="EI342" s="885"/>
      <c r="EJ342" s="885"/>
      <c r="EK342" s="885"/>
      <c r="EL342" s="885"/>
      <c r="EM342" s="885"/>
      <c r="EN342" s="885"/>
      <c r="EO342" s="885"/>
      <c r="EP342" s="885"/>
      <c r="EQ342" s="885"/>
      <c r="ER342" s="885"/>
      <c r="ES342" s="885"/>
      <c r="ET342" s="885"/>
      <c r="EU342" s="885"/>
      <c r="EV342" s="885"/>
      <c r="EW342" s="885"/>
      <c r="EX342" s="885"/>
      <c r="EY342" s="885"/>
      <c r="EZ342" s="885"/>
      <c r="FA342" s="885"/>
      <c r="FB342" s="885"/>
      <c r="FC342" s="885"/>
      <c r="FD342" s="885"/>
      <c r="FE342" s="885"/>
      <c r="FF342" s="885"/>
      <c r="FG342" s="885"/>
      <c r="FH342" s="885"/>
      <c r="FI342" s="885"/>
      <c r="FJ342" s="885"/>
      <c r="FK342" s="885"/>
      <c r="FL342" s="885"/>
      <c r="FM342" s="885"/>
      <c r="FN342" s="885"/>
      <c r="FO342" s="885"/>
      <c r="FP342" s="885"/>
      <c r="FQ342" s="885"/>
      <c r="FR342" s="885"/>
      <c r="FS342" s="885"/>
      <c r="FT342" s="885"/>
      <c r="FU342" s="885"/>
      <c r="FV342" s="885"/>
      <c r="FW342" s="885"/>
    </row>
    <row r="343" spans="2:179" x14ac:dyDescent="0.25">
      <c r="B343" s="773"/>
      <c r="C343" s="773"/>
      <c r="D343" s="886"/>
      <c r="E343" s="773"/>
      <c r="F343" s="773"/>
      <c r="G343" s="773"/>
      <c r="H343" s="773"/>
      <c r="I343" s="773"/>
      <c r="J343" s="887"/>
      <c r="K343" s="773"/>
      <c r="L343" s="773"/>
      <c r="M343" s="773"/>
      <c r="N343" s="773"/>
      <c r="O343" s="888"/>
      <c r="P343" s="888"/>
      <c r="Q343" s="888"/>
      <c r="R343" s="888"/>
      <c r="S343" s="773"/>
      <c r="T343" s="773"/>
      <c r="U343" s="889"/>
      <c r="V343" s="773"/>
      <c r="W343" s="773"/>
      <c r="X343" s="773"/>
      <c r="Y343" s="885"/>
      <c r="Z343" s="885"/>
      <c r="AA343" s="885"/>
      <c r="AB343" s="885"/>
      <c r="AC343" s="885"/>
      <c r="AD343" s="885"/>
      <c r="AE343" s="885"/>
      <c r="AF343" s="885"/>
      <c r="AG343" s="885"/>
      <c r="AH343" s="885"/>
      <c r="AI343" s="885"/>
      <c r="AJ343" s="885"/>
      <c r="AK343" s="885"/>
      <c r="AL343" s="885"/>
      <c r="AM343" s="885"/>
      <c r="AN343" s="885"/>
      <c r="AO343" s="885"/>
      <c r="AP343" s="885"/>
      <c r="AQ343" s="885"/>
      <c r="AR343" s="885"/>
      <c r="AS343" s="885"/>
      <c r="AT343" s="885"/>
      <c r="AU343" s="885"/>
      <c r="AV343" s="885"/>
      <c r="AW343" s="885"/>
      <c r="AX343" s="885"/>
      <c r="AY343" s="885"/>
      <c r="AZ343" s="885"/>
      <c r="BA343" s="885"/>
      <c r="BB343" s="885"/>
      <c r="BC343" s="885"/>
      <c r="BD343" s="885"/>
      <c r="BE343" s="885"/>
      <c r="BF343" s="885"/>
      <c r="BG343" s="885"/>
      <c r="BH343" s="885"/>
      <c r="BI343" s="885"/>
      <c r="BJ343" s="885"/>
      <c r="BK343" s="885"/>
      <c r="BL343" s="885"/>
      <c r="BM343" s="885"/>
      <c r="BN343" s="885"/>
      <c r="BO343" s="885"/>
      <c r="BP343" s="885"/>
      <c r="BQ343" s="885"/>
      <c r="BR343" s="885"/>
      <c r="BS343" s="885"/>
      <c r="BT343" s="885"/>
      <c r="BU343" s="885"/>
      <c r="BV343" s="885"/>
      <c r="BW343" s="885"/>
      <c r="BX343" s="885"/>
      <c r="BY343" s="885"/>
      <c r="BZ343" s="885"/>
      <c r="CA343" s="885"/>
      <c r="CB343" s="885"/>
      <c r="CC343" s="885"/>
      <c r="CD343" s="885"/>
      <c r="CE343" s="885"/>
      <c r="CF343" s="885"/>
      <c r="CG343" s="885"/>
      <c r="CH343" s="885"/>
      <c r="CI343" s="885"/>
      <c r="CJ343" s="885"/>
      <c r="CK343" s="885"/>
      <c r="CL343" s="885"/>
      <c r="CM343" s="885"/>
      <c r="CN343" s="885"/>
      <c r="CO343" s="885"/>
      <c r="CP343" s="885"/>
      <c r="CQ343" s="885"/>
      <c r="CR343" s="885"/>
      <c r="CS343" s="885"/>
      <c r="CT343" s="885"/>
      <c r="CU343" s="885"/>
      <c r="CV343" s="885"/>
      <c r="CW343" s="885"/>
      <c r="CX343" s="885"/>
      <c r="CY343" s="885"/>
      <c r="CZ343" s="885"/>
      <c r="DA343" s="885"/>
      <c r="DB343" s="885"/>
      <c r="DC343" s="885"/>
      <c r="DD343" s="885"/>
      <c r="DE343" s="885"/>
      <c r="DF343" s="885"/>
      <c r="DG343" s="885"/>
      <c r="DH343" s="885"/>
      <c r="DI343" s="885"/>
      <c r="DJ343" s="885"/>
      <c r="DK343" s="885"/>
      <c r="DL343" s="885"/>
      <c r="DM343" s="885"/>
      <c r="DN343" s="885"/>
      <c r="DO343" s="885"/>
      <c r="DP343" s="885"/>
      <c r="DQ343" s="885"/>
      <c r="DR343" s="885"/>
      <c r="DS343" s="885"/>
      <c r="DT343" s="885"/>
      <c r="DU343" s="885"/>
      <c r="DV343" s="885"/>
      <c r="DW343" s="885"/>
      <c r="DX343" s="885"/>
      <c r="DY343" s="885"/>
      <c r="DZ343" s="885"/>
      <c r="EA343" s="885"/>
      <c r="EB343" s="885"/>
      <c r="EC343" s="885"/>
      <c r="ED343" s="885"/>
      <c r="EE343" s="885"/>
      <c r="EF343" s="885"/>
      <c r="EG343" s="885"/>
      <c r="EH343" s="885"/>
      <c r="EI343" s="885"/>
      <c r="EJ343" s="885"/>
      <c r="EK343" s="885"/>
      <c r="EL343" s="885"/>
      <c r="EM343" s="885"/>
      <c r="EN343" s="885"/>
      <c r="EO343" s="885"/>
      <c r="EP343" s="885"/>
      <c r="EQ343" s="885"/>
      <c r="ER343" s="885"/>
      <c r="ES343" s="885"/>
      <c r="ET343" s="885"/>
      <c r="EU343" s="885"/>
      <c r="EV343" s="885"/>
      <c r="EW343" s="885"/>
      <c r="EX343" s="885"/>
      <c r="EY343" s="885"/>
      <c r="EZ343" s="885"/>
      <c r="FA343" s="885"/>
      <c r="FB343" s="885"/>
      <c r="FC343" s="885"/>
      <c r="FD343" s="885"/>
      <c r="FE343" s="885"/>
      <c r="FF343" s="885"/>
      <c r="FG343" s="885"/>
      <c r="FH343" s="885"/>
      <c r="FI343" s="885"/>
      <c r="FJ343" s="885"/>
      <c r="FK343" s="885"/>
      <c r="FL343" s="885"/>
      <c r="FM343" s="885"/>
      <c r="FN343" s="885"/>
      <c r="FO343" s="885"/>
      <c r="FP343" s="885"/>
      <c r="FQ343" s="885"/>
      <c r="FR343" s="885"/>
      <c r="FS343" s="885"/>
      <c r="FT343" s="885"/>
      <c r="FU343" s="885"/>
      <c r="FV343" s="885"/>
      <c r="FW343" s="885"/>
    </row>
    <row r="344" spans="2:179" x14ac:dyDescent="0.25">
      <c r="B344" s="773"/>
      <c r="C344" s="773"/>
      <c r="D344" s="886"/>
      <c r="E344" s="773"/>
      <c r="F344" s="773"/>
      <c r="G344" s="773"/>
      <c r="H344" s="773"/>
      <c r="I344" s="773"/>
      <c r="J344" s="887"/>
      <c r="K344" s="773"/>
      <c r="L344" s="773"/>
      <c r="M344" s="773"/>
      <c r="N344" s="773"/>
      <c r="O344" s="888"/>
      <c r="P344" s="888"/>
      <c r="Q344" s="888"/>
      <c r="R344" s="888"/>
      <c r="S344" s="773"/>
      <c r="T344" s="773"/>
      <c r="U344" s="889"/>
      <c r="V344" s="773"/>
      <c r="W344" s="773"/>
      <c r="X344" s="773"/>
      <c r="Y344" s="885"/>
      <c r="Z344" s="885"/>
      <c r="AA344" s="885"/>
      <c r="AB344" s="885"/>
      <c r="AC344" s="885"/>
      <c r="AD344" s="885"/>
      <c r="AE344" s="885"/>
      <c r="AF344" s="885"/>
      <c r="AG344" s="885"/>
      <c r="AH344" s="885"/>
      <c r="AI344" s="885"/>
      <c r="AJ344" s="885"/>
      <c r="AK344" s="885"/>
      <c r="AL344" s="885"/>
      <c r="AM344" s="885"/>
      <c r="AN344" s="885"/>
      <c r="AO344" s="885"/>
      <c r="AP344" s="885"/>
      <c r="AQ344" s="885"/>
      <c r="AR344" s="885"/>
      <c r="AS344" s="885"/>
      <c r="AT344" s="885"/>
      <c r="AU344" s="885"/>
      <c r="AV344" s="885"/>
      <c r="AW344" s="885"/>
      <c r="AX344" s="885"/>
      <c r="AY344" s="885"/>
      <c r="AZ344" s="885"/>
      <c r="BA344" s="885"/>
      <c r="BB344" s="885"/>
      <c r="BC344" s="885"/>
      <c r="BD344" s="885"/>
      <c r="BE344" s="885"/>
      <c r="BF344" s="885"/>
      <c r="BG344" s="885"/>
      <c r="BH344" s="885"/>
      <c r="BI344" s="885"/>
      <c r="BJ344" s="885"/>
      <c r="BK344" s="885"/>
      <c r="BL344" s="885"/>
      <c r="BM344" s="885"/>
      <c r="BN344" s="885"/>
      <c r="BO344" s="885"/>
      <c r="BP344" s="885"/>
      <c r="BQ344" s="885"/>
      <c r="BR344" s="885"/>
      <c r="BS344" s="885"/>
      <c r="BT344" s="885"/>
      <c r="BU344" s="885"/>
      <c r="BV344" s="885"/>
      <c r="BW344" s="885"/>
      <c r="BX344" s="885"/>
      <c r="BY344" s="885"/>
      <c r="BZ344" s="885"/>
      <c r="CA344" s="885"/>
      <c r="CB344" s="885"/>
      <c r="CC344" s="885"/>
      <c r="CD344" s="885"/>
      <c r="CE344" s="885"/>
      <c r="CF344" s="885"/>
      <c r="CG344" s="885"/>
      <c r="CH344" s="885"/>
      <c r="CI344" s="885"/>
      <c r="CJ344" s="885"/>
      <c r="CK344" s="885"/>
      <c r="CL344" s="885"/>
      <c r="CM344" s="885"/>
      <c r="CN344" s="885"/>
      <c r="CO344" s="885"/>
      <c r="CP344" s="885"/>
      <c r="CQ344" s="885"/>
      <c r="CR344" s="885"/>
      <c r="CS344" s="885"/>
      <c r="CT344" s="885"/>
      <c r="CU344" s="885"/>
      <c r="CV344" s="885"/>
      <c r="CW344" s="885"/>
      <c r="CX344" s="885"/>
      <c r="CY344" s="885"/>
      <c r="CZ344" s="885"/>
      <c r="DA344" s="885"/>
      <c r="DB344" s="885"/>
      <c r="DC344" s="885"/>
      <c r="DD344" s="885"/>
      <c r="DE344" s="885"/>
      <c r="DF344" s="885"/>
      <c r="DG344" s="885"/>
      <c r="DH344" s="885"/>
      <c r="DI344" s="885"/>
      <c r="DJ344" s="885"/>
      <c r="DK344" s="885"/>
      <c r="DL344" s="885"/>
      <c r="DM344" s="885"/>
      <c r="DN344" s="885"/>
      <c r="DO344" s="885"/>
      <c r="DP344" s="885"/>
      <c r="DQ344" s="885"/>
      <c r="DR344" s="885"/>
      <c r="DS344" s="885"/>
      <c r="DT344" s="885"/>
      <c r="DU344" s="885"/>
      <c r="DV344" s="885"/>
      <c r="DW344" s="885"/>
      <c r="DX344" s="885"/>
      <c r="DY344" s="885"/>
      <c r="DZ344" s="885"/>
      <c r="EA344" s="885"/>
      <c r="EB344" s="885"/>
      <c r="EC344" s="885"/>
      <c r="ED344" s="885"/>
      <c r="EE344" s="885"/>
      <c r="EF344" s="885"/>
      <c r="EG344" s="885"/>
      <c r="EH344" s="885"/>
      <c r="EI344" s="885"/>
      <c r="EJ344" s="885"/>
      <c r="EK344" s="885"/>
      <c r="EL344" s="885"/>
      <c r="EM344" s="885"/>
      <c r="EN344" s="885"/>
      <c r="EO344" s="885"/>
      <c r="EP344" s="885"/>
      <c r="EQ344" s="885"/>
      <c r="ER344" s="885"/>
      <c r="ES344" s="885"/>
      <c r="ET344" s="885"/>
      <c r="EU344" s="885"/>
      <c r="EV344" s="885"/>
      <c r="EW344" s="885"/>
      <c r="EX344" s="885"/>
      <c r="EY344" s="885"/>
      <c r="EZ344" s="885"/>
      <c r="FA344" s="885"/>
      <c r="FB344" s="885"/>
      <c r="FC344" s="885"/>
      <c r="FD344" s="885"/>
      <c r="FE344" s="885"/>
      <c r="FF344" s="885"/>
      <c r="FG344" s="885"/>
      <c r="FH344" s="885"/>
      <c r="FI344" s="885"/>
      <c r="FJ344" s="885"/>
      <c r="FK344" s="885"/>
      <c r="FL344" s="885"/>
      <c r="FM344" s="885"/>
      <c r="FN344" s="885"/>
      <c r="FO344" s="885"/>
      <c r="FP344" s="885"/>
      <c r="FQ344" s="885"/>
      <c r="FR344" s="885"/>
      <c r="FS344" s="885"/>
      <c r="FT344" s="885"/>
      <c r="FU344" s="885"/>
      <c r="FV344" s="885"/>
      <c r="FW344" s="885"/>
    </row>
    <row r="345" spans="2:179" x14ac:dyDescent="0.25">
      <c r="B345" s="773"/>
      <c r="C345" s="773"/>
      <c r="D345" s="886"/>
      <c r="E345" s="773"/>
      <c r="F345" s="773"/>
      <c r="G345" s="773"/>
      <c r="H345" s="773"/>
      <c r="I345" s="773"/>
      <c r="J345" s="887"/>
      <c r="K345" s="773"/>
      <c r="L345" s="773"/>
      <c r="M345" s="773"/>
      <c r="N345" s="773"/>
      <c r="O345" s="888"/>
      <c r="P345" s="888"/>
      <c r="Q345" s="888"/>
      <c r="R345" s="888"/>
      <c r="S345" s="773"/>
      <c r="T345" s="773"/>
      <c r="U345" s="889"/>
      <c r="V345" s="773"/>
      <c r="W345" s="773"/>
      <c r="X345" s="773"/>
      <c r="Y345" s="885"/>
      <c r="Z345" s="885"/>
      <c r="AA345" s="885"/>
      <c r="AB345" s="885"/>
      <c r="AC345" s="885"/>
      <c r="AD345" s="885"/>
      <c r="AE345" s="885"/>
      <c r="AF345" s="885"/>
      <c r="AG345" s="885"/>
      <c r="AH345" s="885"/>
      <c r="AI345" s="885"/>
      <c r="AJ345" s="885"/>
      <c r="AK345" s="885"/>
      <c r="AL345" s="885"/>
      <c r="AM345" s="885"/>
      <c r="AN345" s="885"/>
      <c r="AO345" s="885"/>
      <c r="AP345" s="885"/>
      <c r="AQ345" s="885"/>
      <c r="AR345" s="885"/>
      <c r="AS345" s="885"/>
      <c r="AT345" s="885"/>
      <c r="AU345" s="885"/>
      <c r="AV345" s="885"/>
      <c r="AW345" s="885"/>
      <c r="AX345" s="885"/>
      <c r="AY345" s="885"/>
      <c r="AZ345" s="885"/>
      <c r="BA345" s="885"/>
      <c r="BB345" s="885"/>
      <c r="BC345" s="885"/>
      <c r="BD345" s="885"/>
      <c r="BE345" s="885"/>
      <c r="BF345" s="885"/>
      <c r="BG345" s="885"/>
      <c r="BH345" s="885"/>
      <c r="BI345" s="885"/>
      <c r="BJ345" s="885"/>
      <c r="BK345" s="885"/>
      <c r="BL345" s="885"/>
      <c r="BM345" s="885"/>
      <c r="BN345" s="885"/>
      <c r="BO345" s="885"/>
      <c r="BP345" s="885"/>
      <c r="BQ345" s="885"/>
      <c r="BR345" s="885"/>
      <c r="BS345" s="885"/>
      <c r="BT345" s="885"/>
      <c r="BU345" s="885"/>
      <c r="BV345" s="885"/>
      <c r="BW345" s="885"/>
      <c r="BX345" s="885"/>
      <c r="BY345" s="885"/>
      <c r="BZ345" s="885"/>
      <c r="CA345" s="885"/>
      <c r="CB345" s="885"/>
      <c r="CC345" s="885"/>
      <c r="CD345" s="885"/>
      <c r="CE345" s="885"/>
      <c r="CF345" s="885"/>
      <c r="CG345" s="885"/>
      <c r="CH345" s="885"/>
      <c r="CI345" s="885"/>
      <c r="CJ345" s="885"/>
      <c r="CK345" s="885"/>
      <c r="CL345" s="885"/>
      <c r="CM345" s="885"/>
      <c r="CN345" s="885"/>
      <c r="CO345" s="885"/>
      <c r="CP345" s="885"/>
      <c r="CQ345" s="885"/>
      <c r="CR345" s="885"/>
      <c r="CS345" s="885"/>
      <c r="CT345" s="885"/>
      <c r="CU345" s="885"/>
      <c r="CV345" s="885"/>
      <c r="CW345" s="885"/>
      <c r="CX345" s="885"/>
      <c r="CY345" s="885"/>
      <c r="CZ345" s="885"/>
      <c r="DA345" s="885"/>
      <c r="DB345" s="885"/>
      <c r="DC345" s="885"/>
      <c r="DD345" s="885"/>
      <c r="DE345" s="885"/>
      <c r="DF345" s="885"/>
      <c r="DG345" s="885"/>
      <c r="DH345" s="885"/>
      <c r="DI345" s="885"/>
      <c r="DJ345" s="885"/>
      <c r="DK345" s="885"/>
      <c r="DL345" s="885"/>
      <c r="DM345" s="885"/>
      <c r="DN345" s="885"/>
      <c r="DO345" s="885"/>
      <c r="DP345" s="885"/>
      <c r="DQ345" s="885"/>
      <c r="DR345" s="885"/>
      <c r="DS345" s="885"/>
      <c r="DT345" s="885"/>
      <c r="DU345" s="885"/>
      <c r="DV345" s="885"/>
      <c r="DW345" s="885"/>
      <c r="DX345" s="885"/>
      <c r="DY345" s="885"/>
      <c r="DZ345" s="885"/>
      <c r="EA345" s="885"/>
      <c r="EB345" s="885"/>
      <c r="EC345" s="885"/>
      <c r="ED345" s="885"/>
      <c r="EE345" s="885"/>
      <c r="EF345" s="885"/>
      <c r="EG345" s="885"/>
      <c r="EH345" s="885"/>
      <c r="EI345" s="885"/>
      <c r="EJ345" s="885"/>
      <c r="EK345" s="885"/>
      <c r="EL345" s="885"/>
      <c r="EM345" s="885"/>
      <c r="EN345" s="885"/>
      <c r="EO345" s="885"/>
      <c r="EP345" s="885"/>
      <c r="EQ345" s="885"/>
      <c r="ER345" s="885"/>
      <c r="ES345" s="885"/>
      <c r="ET345" s="885"/>
      <c r="EU345" s="885"/>
      <c r="EV345" s="885"/>
      <c r="EW345" s="885"/>
      <c r="EX345" s="885"/>
      <c r="EY345" s="885"/>
      <c r="EZ345" s="885"/>
      <c r="FA345" s="885"/>
      <c r="FB345" s="885"/>
      <c r="FC345" s="885"/>
      <c r="FD345" s="885"/>
      <c r="FE345" s="885"/>
      <c r="FF345" s="885"/>
      <c r="FG345" s="885"/>
      <c r="FH345" s="885"/>
      <c r="FI345" s="885"/>
      <c r="FJ345" s="885"/>
      <c r="FK345" s="885"/>
      <c r="FL345" s="885"/>
      <c r="FM345" s="885"/>
      <c r="FN345" s="885"/>
      <c r="FO345" s="885"/>
      <c r="FP345" s="885"/>
      <c r="FQ345" s="885"/>
      <c r="FR345" s="885"/>
      <c r="FS345" s="885"/>
      <c r="FT345" s="885"/>
      <c r="FU345" s="885"/>
      <c r="FV345" s="885"/>
      <c r="FW345" s="885"/>
    </row>
    <row r="346" spans="2:179" x14ac:dyDescent="0.25">
      <c r="B346" s="773"/>
      <c r="C346" s="773"/>
      <c r="D346" s="886"/>
      <c r="E346" s="773"/>
      <c r="F346" s="773"/>
      <c r="G346" s="773"/>
      <c r="H346" s="773"/>
      <c r="I346" s="773"/>
      <c r="J346" s="887"/>
      <c r="K346" s="773"/>
      <c r="L346" s="773"/>
      <c r="M346" s="773"/>
      <c r="N346" s="773"/>
      <c r="O346" s="888"/>
      <c r="P346" s="888"/>
      <c r="Q346" s="888"/>
      <c r="R346" s="888"/>
      <c r="S346" s="773"/>
      <c r="T346" s="773"/>
      <c r="U346" s="889"/>
      <c r="V346" s="773"/>
      <c r="W346" s="773"/>
      <c r="X346" s="773"/>
      <c r="Y346" s="885"/>
      <c r="Z346" s="885"/>
      <c r="AA346" s="885"/>
      <c r="AB346" s="885"/>
      <c r="AC346" s="885"/>
      <c r="AD346" s="885"/>
      <c r="AE346" s="885"/>
      <c r="AF346" s="885"/>
      <c r="AG346" s="885"/>
      <c r="AH346" s="885"/>
      <c r="AI346" s="885"/>
      <c r="AJ346" s="885"/>
      <c r="AK346" s="885"/>
      <c r="AL346" s="885"/>
      <c r="AM346" s="885"/>
      <c r="AN346" s="885"/>
      <c r="AO346" s="885"/>
      <c r="AP346" s="885"/>
      <c r="AQ346" s="885"/>
      <c r="AR346" s="885"/>
      <c r="AS346" s="885"/>
      <c r="AT346" s="885"/>
      <c r="AU346" s="885"/>
      <c r="AV346" s="885"/>
      <c r="AW346" s="885"/>
      <c r="AX346" s="885"/>
      <c r="AY346" s="885"/>
      <c r="AZ346" s="885"/>
      <c r="BA346" s="885"/>
      <c r="BB346" s="885"/>
      <c r="BC346" s="885"/>
      <c r="BD346" s="885"/>
      <c r="BE346" s="885"/>
      <c r="BF346" s="885"/>
      <c r="BG346" s="885"/>
      <c r="BH346" s="885"/>
      <c r="BI346" s="885"/>
      <c r="BJ346" s="885"/>
      <c r="BK346" s="885"/>
      <c r="BL346" s="885"/>
      <c r="BM346" s="885"/>
      <c r="BN346" s="885"/>
      <c r="BO346" s="885"/>
      <c r="BP346" s="885"/>
      <c r="BQ346" s="885"/>
      <c r="BR346" s="885"/>
      <c r="BS346" s="885"/>
      <c r="BT346" s="885"/>
      <c r="BU346" s="885"/>
      <c r="BV346" s="885"/>
      <c r="BW346" s="885"/>
      <c r="BX346" s="885"/>
      <c r="BY346" s="885"/>
      <c r="BZ346" s="885"/>
      <c r="CA346" s="885"/>
      <c r="CB346" s="885"/>
      <c r="CC346" s="885"/>
      <c r="CD346" s="885"/>
      <c r="CE346" s="885"/>
      <c r="CF346" s="885"/>
      <c r="CG346" s="885"/>
      <c r="CH346" s="885"/>
      <c r="CI346" s="885"/>
      <c r="CJ346" s="885"/>
      <c r="CK346" s="885"/>
      <c r="CL346" s="885"/>
      <c r="CM346" s="885"/>
      <c r="CN346" s="885"/>
      <c r="CO346" s="885"/>
      <c r="CP346" s="885"/>
      <c r="CQ346" s="885"/>
      <c r="CR346" s="885"/>
      <c r="CS346" s="885"/>
      <c r="CT346" s="885"/>
      <c r="CU346" s="885"/>
      <c r="CV346" s="885"/>
      <c r="CW346" s="885"/>
      <c r="CX346" s="885"/>
      <c r="CY346" s="885"/>
      <c r="CZ346" s="885"/>
      <c r="DA346" s="885"/>
      <c r="DB346" s="885"/>
      <c r="DC346" s="885"/>
      <c r="DD346" s="885"/>
      <c r="DE346" s="885"/>
      <c r="DF346" s="885"/>
      <c r="DG346" s="885"/>
      <c r="DH346" s="885"/>
      <c r="DI346" s="885"/>
      <c r="DJ346" s="885"/>
      <c r="DK346" s="885"/>
      <c r="DL346" s="885"/>
      <c r="DM346" s="885"/>
      <c r="DN346" s="885"/>
      <c r="DO346" s="885"/>
      <c r="DP346" s="885"/>
      <c r="DQ346" s="885"/>
      <c r="DR346" s="885"/>
      <c r="DS346" s="885"/>
      <c r="DT346" s="885"/>
      <c r="DU346" s="885"/>
      <c r="DV346" s="885"/>
      <c r="DW346" s="885"/>
      <c r="DX346" s="885"/>
      <c r="DY346" s="885"/>
      <c r="DZ346" s="885"/>
      <c r="EA346" s="885"/>
      <c r="EB346" s="885"/>
      <c r="EC346" s="885"/>
      <c r="ED346" s="885"/>
      <c r="EE346" s="885"/>
      <c r="EF346" s="885"/>
      <c r="EG346" s="885"/>
      <c r="EH346" s="885"/>
      <c r="EI346" s="885"/>
      <c r="EJ346" s="885"/>
      <c r="EK346" s="885"/>
      <c r="EL346" s="885"/>
      <c r="EM346" s="885"/>
      <c r="EN346" s="885"/>
      <c r="EO346" s="885"/>
      <c r="EP346" s="885"/>
      <c r="EQ346" s="885"/>
      <c r="ER346" s="885"/>
      <c r="ES346" s="885"/>
      <c r="ET346" s="885"/>
      <c r="EU346" s="885"/>
      <c r="EV346" s="885"/>
      <c r="EW346" s="885"/>
      <c r="EX346" s="885"/>
      <c r="EY346" s="885"/>
      <c r="EZ346" s="885"/>
      <c r="FA346" s="885"/>
      <c r="FB346" s="885"/>
      <c r="FC346" s="885"/>
      <c r="FD346" s="885"/>
      <c r="FE346" s="885"/>
      <c r="FF346" s="885"/>
      <c r="FG346" s="885"/>
      <c r="FH346" s="885"/>
      <c r="FI346" s="885"/>
      <c r="FJ346" s="885"/>
      <c r="FK346" s="885"/>
      <c r="FL346" s="885"/>
      <c r="FM346" s="885"/>
      <c r="FN346" s="885"/>
      <c r="FO346" s="885"/>
      <c r="FP346" s="885"/>
      <c r="FQ346" s="885"/>
      <c r="FR346" s="885"/>
      <c r="FS346" s="885"/>
      <c r="FT346" s="885"/>
      <c r="FU346" s="885"/>
      <c r="FV346" s="885"/>
      <c r="FW346" s="885"/>
    </row>
    <row r="347" spans="2:179" x14ac:dyDescent="0.25">
      <c r="B347" s="773"/>
      <c r="C347" s="773"/>
      <c r="D347" s="886"/>
      <c r="E347" s="773"/>
      <c r="F347" s="773"/>
      <c r="G347" s="773"/>
      <c r="H347" s="773"/>
      <c r="I347" s="773"/>
      <c r="J347" s="887"/>
      <c r="K347" s="773"/>
      <c r="L347" s="773"/>
      <c r="M347" s="773"/>
      <c r="N347" s="773"/>
      <c r="O347" s="888"/>
      <c r="P347" s="888"/>
      <c r="Q347" s="888"/>
      <c r="R347" s="888"/>
      <c r="S347" s="773"/>
      <c r="T347" s="773"/>
      <c r="U347" s="889"/>
      <c r="V347" s="773"/>
      <c r="W347" s="773"/>
      <c r="X347" s="773"/>
      <c r="Y347" s="885"/>
      <c r="Z347" s="885"/>
      <c r="AA347" s="885"/>
      <c r="AB347" s="885"/>
      <c r="AC347" s="885"/>
      <c r="AD347" s="885"/>
      <c r="AE347" s="885"/>
      <c r="AF347" s="885"/>
      <c r="AG347" s="885"/>
      <c r="AH347" s="885"/>
      <c r="AI347" s="885"/>
      <c r="AJ347" s="885"/>
      <c r="AK347" s="885"/>
      <c r="AL347" s="885"/>
      <c r="AM347" s="885"/>
      <c r="AN347" s="885"/>
      <c r="AO347" s="885"/>
      <c r="AP347" s="885"/>
      <c r="AQ347" s="885"/>
      <c r="AR347" s="885"/>
      <c r="AS347" s="885"/>
      <c r="AT347" s="885"/>
      <c r="AU347" s="885"/>
      <c r="AV347" s="885"/>
      <c r="AW347" s="885"/>
      <c r="AX347" s="885"/>
      <c r="AY347" s="885"/>
      <c r="AZ347" s="885"/>
      <c r="BA347" s="885"/>
      <c r="BB347" s="885"/>
      <c r="BC347" s="885"/>
      <c r="BD347" s="885"/>
      <c r="BE347" s="885"/>
      <c r="BF347" s="885"/>
      <c r="BG347" s="885"/>
      <c r="BH347" s="885"/>
      <c r="BI347" s="885"/>
      <c r="BJ347" s="885"/>
      <c r="BK347" s="885"/>
      <c r="BL347" s="885"/>
      <c r="BM347" s="885"/>
      <c r="BN347" s="885"/>
      <c r="BO347" s="885"/>
      <c r="BP347" s="885"/>
      <c r="BQ347" s="885"/>
      <c r="BR347" s="885"/>
      <c r="BS347" s="885"/>
      <c r="BT347" s="885"/>
      <c r="BU347" s="885"/>
      <c r="BV347" s="885"/>
      <c r="BW347" s="885"/>
      <c r="BX347" s="885"/>
      <c r="BY347" s="885"/>
      <c r="BZ347" s="885"/>
      <c r="CA347" s="885"/>
      <c r="CB347" s="885"/>
      <c r="CC347" s="885"/>
      <c r="CD347" s="885"/>
      <c r="CE347" s="885"/>
      <c r="CF347" s="885"/>
      <c r="CG347" s="885"/>
      <c r="CH347" s="885"/>
      <c r="CI347" s="885"/>
      <c r="CJ347" s="885"/>
      <c r="CK347" s="885"/>
      <c r="CL347" s="885"/>
      <c r="CM347" s="885"/>
      <c r="CN347" s="885"/>
      <c r="CO347" s="885"/>
      <c r="CP347" s="885"/>
      <c r="CQ347" s="885"/>
      <c r="CR347" s="885"/>
      <c r="CS347" s="885"/>
      <c r="CT347" s="885"/>
      <c r="CU347" s="885"/>
      <c r="CV347" s="885"/>
      <c r="CW347" s="885"/>
      <c r="CX347" s="885"/>
      <c r="CY347" s="885"/>
      <c r="CZ347" s="885"/>
      <c r="DA347" s="885"/>
      <c r="DB347" s="885"/>
      <c r="DC347" s="885"/>
      <c r="DD347" s="885"/>
      <c r="DE347" s="885"/>
      <c r="DF347" s="885"/>
      <c r="DG347" s="885"/>
      <c r="DH347" s="885"/>
      <c r="DI347" s="885"/>
      <c r="DJ347" s="885"/>
      <c r="DK347" s="885"/>
      <c r="DL347" s="885"/>
      <c r="DM347" s="885"/>
      <c r="DN347" s="885"/>
      <c r="DO347" s="885"/>
      <c r="DP347" s="885"/>
      <c r="DQ347" s="885"/>
      <c r="DR347" s="885"/>
      <c r="DS347" s="885"/>
      <c r="DT347" s="885"/>
      <c r="DU347" s="885"/>
      <c r="DV347" s="885"/>
      <c r="DW347" s="885"/>
      <c r="DX347" s="885"/>
      <c r="DY347" s="885"/>
      <c r="DZ347" s="885"/>
      <c r="EA347" s="885"/>
      <c r="EB347" s="885"/>
      <c r="EC347" s="885"/>
      <c r="ED347" s="885"/>
      <c r="EE347" s="885"/>
      <c r="EF347" s="885"/>
      <c r="EG347" s="885"/>
      <c r="EH347" s="885"/>
      <c r="EI347" s="885"/>
      <c r="EJ347" s="885"/>
      <c r="EK347" s="885"/>
      <c r="EL347" s="885"/>
      <c r="EM347" s="885"/>
      <c r="EN347" s="885"/>
      <c r="EO347" s="885"/>
      <c r="EP347" s="885"/>
      <c r="EQ347" s="885"/>
      <c r="ER347" s="885"/>
      <c r="ES347" s="885"/>
      <c r="ET347" s="885"/>
      <c r="EU347" s="885"/>
      <c r="EV347" s="885"/>
      <c r="EW347" s="885"/>
      <c r="EX347" s="885"/>
      <c r="EY347" s="885"/>
      <c r="EZ347" s="885"/>
      <c r="FA347" s="885"/>
      <c r="FB347" s="885"/>
      <c r="FC347" s="885"/>
      <c r="FD347" s="885"/>
      <c r="FE347" s="885"/>
      <c r="FF347" s="885"/>
      <c r="FG347" s="885"/>
      <c r="FH347" s="885"/>
      <c r="FI347" s="885"/>
      <c r="FJ347" s="885"/>
      <c r="FK347" s="885"/>
      <c r="FL347" s="885"/>
      <c r="FM347" s="885"/>
      <c r="FN347" s="885"/>
      <c r="FO347" s="885"/>
      <c r="FP347" s="885"/>
      <c r="FQ347" s="885"/>
      <c r="FR347" s="885"/>
      <c r="FS347" s="885"/>
      <c r="FT347" s="885"/>
      <c r="FU347" s="885"/>
      <c r="FV347" s="885"/>
      <c r="FW347" s="885"/>
    </row>
    <row r="348" spans="2:179" x14ac:dyDescent="0.25">
      <c r="B348" s="773"/>
      <c r="C348" s="773"/>
      <c r="D348" s="886"/>
      <c r="E348" s="773"/>
      <c r="F348" s="773"/>
      <c r="G348" s="773"/>
      <c r="H348" s="773"/>
      <c r="I348" s="773"/>
      <c r="J348" s="887"/>
      <c r="K348" s="773"/>
      <c r="L348" s="773"/>
      <c r="M348" s="773"/>
      <c r="N348" s="773"/>
      <c r="O348" s="888"/>
      <c r="P348" s="888"/>
      <c r="Q348" s="888"/>
      <c r="R348" s="888"/>
      <c r="S348" s="773"/>
      <c r="T348" s="773"/>
      <c r="U348" s="889"/>
      <c r="V348" s="773"/>
      <c r="W348" s="773"/>
      <c r="X348" s="773"/>
      <c r="Y348" s="885"/>
      <c r="Z348" s="885"/>
      <c r="AA348" s="885"/>
      <c r="AB348" s="885"/>
      <c r="AC348" s="885"/>
      <c r="AD348" s="885"/>
      <c r="AE348" s="885"/>
      <c r="AF348" s="885"/>
      <c r="AG348" s="885"/>
      <c r="AH348" s="885"/>
      <c r="AI348" s="885"/>
      <c r="AJ348" s="885"/>
      <c r="AK348" s="885"/>
      <c r="AL348" s="885"/>
      <c r="AM348" s="885"/>
      <c r="AN348" s="885"/>
      <c r="AO348" s="885"/>
      <c r="AP348" s="885"/>
      <c r="AQ348" s="885"/>
      <c r="AR348" s="885"/>
      <c r="AS348" s="885"/>
      <c r="AT348" s="885"/>
      <c r="AU348" s="885"/>
      <c r="AV348" s="885"/>
      <c r="AW348" s="885"/>
      <c r="AX348" s="885"/>
      <c r="AY348" s="885"/>
      <c r="AZ348" s="885"/>
      <c r="BA348" s="885"/>
      <c r="BB348" s="885"/>
      <c r="BC348" s="885"/>
      <c r="BD348" s="885"/>
      <c r="BE348" s="885"/>
      <c r="BF348" s="885"/>
      <c r="BG348" s="885"/>
      <c r="BH348" s="885"/>
      <c r="BI348" s="885"/>
      <c r="BJ348" s="885"/>
      <c r="BK348" s="885"/>
      <c r="BL348" s="885"/>
      <c r="BM348" s="885"/>
      <c r="BN348" s="885"/>
      <c r="BO348" s="885"/>
      <c r="BP348" s="885"/>
      <c r="BQ348" s="885"/>
      <c r="BR348" s="885"/>
      <c r="BS348" s="885"/>
      <c r="BT348" s="885"/>
      <c r="BU348" s="885"/>
      <c r="BV348" s="885"/>
      <c r="BW348" s="885"/>
      <c r="BX348" s="885"/>
      <c r="BY348" s="885"/>
      <c r="BZ348" s="885"/>
      <c r="CA348" s="885"/>
      <c r="CB348" s="885"/>
      <c r="CC348" s="885"/>
      <c r="CD348" s="885"/>
      <c r="CE348" s="885"/>
      <c r="CF348" s="885"/>
      <c r="CG348" s="885"/>
      <c r="CH348" s="885"/>
      <c r="CI348" s="885"/>
      <c r="CJ348" s="885"/>
      <c r="CK348" s="885"/>
      <c r="CL348" s="885"/>
      <c r="CM348" s="885"/>
      <c r="CN348" s="885"/>
      <c r="CO348" s="885"/>
      <c r="CP348" s="885"/>
      <c r="CQ348" s="885"/>
      <c r="CR348" s="885"/>
      <c r="CS348" s="885"/>
      <c r="CT348" s="885"/>
      <c r="CU348" s="885"/>
      <c r="CV348" s="885"/>
      <c r="CW348" s="885"/>
      <c r="CX348" s="885"/>
      <c r="CY348" s="885"/>
      <c r="CZ348" s="885"/>
      <c r="DA348" s="885"/>
      <c r="DB348" s="885"/>
      <c r="DC348" s="885"/>
      <c r="DD348" s="885"/>
      <c r="DE348" s="885"/>
      <c r="DF348" s="885"/>
      <c r="DG348" s="885"/>
      <c r="DH348" s="885"/>
      <c r="DI348" s="885"/>
      <c r="DJ348" s="885"/>
      <c r="DK348" s="885"/>
      <c r="DL348" s="885"/>
      <c r="DM348" s="885"/>
      <c r="DN348" s="885"/>
      <c r="DO348" s="885"/>
      <c r="DP348" s="885"/>
      <c r="DQ348" s="885"/>
      <c r="DR348" s="885"/>
      <c r="DS348" s="885"/>
      <c r="DT348" s="885"/>
      <c r="DU348" s="885"/>
      <c r="DV348" s="885"/>
      <c r="DW348" s="885"/>
      <c r="DX348" s="885"/>
      <c r="DY348" s="885"/>
      <c r="DZ348" s="885"/>
      <c r="EA348" s="885"/>
      <c r="EB348" s="885"/>
      <c r="EC348" s="885"/>
      <c r="ED348" s="885"/>
      <c r="EE348" s="885"/>
      <c r="EF348" s="885"/>
      <c r="EG348" s="885"/>
      <c r="EH348" s="885"/>
      <c r="EI348" s="885"/>
      <c r="EJ348" s="885"/>
      <c r="EK348" s="885"/>
      <c r="EL348" s="885"/>
      <c r="EM348" s="885"/>
      <c r="EN348" s="885"/>
      <c r="EO348" s="885"/>
      <c r="EP348" s="885"/>
      <c r="EQ348" s="885"/>
      <c r="ER348" s="885"/>
      <c r="ES348" s="885"/>
      <c r="ET348" s="885"/>
      <c r="EU348" s="885"/>
      <c r="EV348" s="885"/>
      <c r="EW348" s="885"/>
      <c r="EX348" s="885"/>
      <c r="EY348" s="885"/>
      <c r="EZ348" s="885"/>
      <c r="FA348" s="885"/>
      <c r="FB348" s="885"/>
      <c r="FC348" s="885"/>
      <c r="FD348" s="885"/>
      <c r="FE348" s="885"/>
      <c r="FF348" s="885"/>
      <c r="FG348" s="885"/>
      <c r="FH348" s="885"/>
      <c r="FI348" s="885"/>
      <c r="FJ348" s="885"/>
      <c r="FK348" s="885"/>
      <c r="FL348" s="885"/>
      <c r="FM348" s="885"/>
      <c r="FN348" s="885"/>
      <c r="FO348" s="885"/>
      <c r="FP348" s="885"/>
      <c r="FQ348" s="885"/>
      <c r="FR348" s="885"/>
      <c r="FS348" s="885"/>
      <c r="FT348" s="885"/>
      <c r="FU348" s="885"/>
      <c r="FV348" s="885"/>
      <c r="FW348" s="885"/>
    </row>
    <row r="349" spans="2:179" x14ac:dyDescent="0.25">
      <c r="B349" s="773"/>
      <c r="C349" s="773"/>
      <c r="D349" s="886"/>
      <c r="E349" s="773"/>
      <c r="F349" s="773"/>
      <c r="G349" s="773"/>
      <c r="H349" s="773"/>
      <c r="I349" s="773"/>
      <c r="J349" s="887"/>
      <c r="K349" s="773"/>
      <c r="L349" s="773"/>
      <c r="M349" s="773"/>
      <c r="N349" s="773"/>
      <c r="O349" s="888"/>
      <c r="P349" s="888"/>
      <c r="Q349" s="888"/>
      <c r="R349" s="888"/>
      <c r="S349" s="773"/>
      <c r="T349" s="773"/>
      <c r="U349" s="889"/>
      <c r="V349" s="773"/>
      <c r="W349" s="773"/>
      <c r="X349" s="773"/>
      <c r="Y349" s="885"/>
      <c r="Z349" s="885"/>
      <c r="AA349" s="885"/>
      <c r="AB349" s="885"/>
      <c r="AC349" s="885"/>
      <c r="AD349" s="885"/>
      <c r="AE349" s="885"/>
      <c r="AF349" s="885"/>
      <c r="AG349" s="885"/>
      <c r="AH349" s="885"/>
      <c r="AI349" s="885"/>
      <c r="AJ349" s="885"/>
      <c r="AK349" s="885"/>
      <c r="AL349" s="885"/>
      <c r="AM349" s="885"/>
      <c r="AN349" s="885"/>
      <c r="AO349" s="885"/>
      <c r="AP349" s="885"/>
      <c r="AQ349" s="885"/>
      <c r="AR349" s="885"/>
      <c r="AS349" s="885"/>
      <c r="AT349" s="885"/>
      <c r="AU349" s="885"/>
      <c r="AV349" s="885"/>
      <c r="AW349" s="885"/>
      <c r="AX349" s="885"/>
      <c r="AY349" s="885"/>
      <c r="AZ349" s="885"/>
      <c r="BA349" s="885"/>
      <c r="BB349" s="885"/>
      <c r="BC349" s="885"/>
      <c r="BD349" s="885"/>
      <c r="BE349" s="885"/>
      <c r="BF349" s="885"/>
      <c r="BG349" s="885"/>
      <c r="BH349" s="885"/>
      <c r="BI349" s="885"/>
      <c r="BJ349" s="885"/>
      <c r="BK349" s="885"/>
      <c r="BL349" s="885"/>
      <c r="BM349" s="885"/>
      <c r="BN349" s="885"/>
      <c r="BO349" s="885"/>
      <c r="BP349" s="885"/>
      <c r="BQ349" s="885"/>
      <c r="BR349" s="885"/>
      <c r="BS349" s="885"/>
      <c r="BT349" s="885"/>
      <c r="BU349" s="885"/>
      <c r="BV349" s="885"/>
      <c r="BW349" s="885"/>
      <c r="BX349" s="885"/>
      <c r="BY349" s="885"/>
      <c r="BZ349" s="885"/>
      <c r="CA349" s="885"/>
      <c r="CB349" s="885"/>
      <c r="CC349" s="885"/>
      <c r="CD349" s="885"/>
      <c r="CE349" s="885"/>
      <c r="CF349" s="885"/>
      <c r="CG349" s="885"/>
      <c r="CH349" s="885"/>
      <c r="CI349" s="885"/>
      <c r="CJ349" s="885"/>
      <c r="CK349" s="885"/>
      <c r="CL349" s="885"/>
      <c r="CM349" s="885"/>
      <c r="CN349" s="885"/>
      <c r="CO349" s="885"/>
      <c r="CP349" s="885"/>
      <c r="CQ349" s="885"/>
      <c r="CR349" s="885"/>
      <c r="CS349" s="885"/>
      <c r="CT349" s="885"/>
      <c r="CU349" s="885"/>
      <c r="CV349" s="885"/>
      <c r="CW349" s="885"/>
      <c r="CX349" s="885"/>
      <c r="CY349" s="885"/>
      <c r="CZ349" s="885"/>
      <c r="DA349" s="885"/>
      <c r="DB349" s="885"/>
      <c r="DC349" s="885"/>
      <c r="DD349" s="885"/>
      <c r="DE349" s="885"/>
      <c r="DF349" s="885"/>
      <c r="DG349" s="885"/>
      <c r="DH349" s="885"/>
      <c r="DI349" s="885"/>
      <c r="DJ349" s="885"/>
      <c r="DK349" s="885"/>
      <c r="DL349" s="885"/>
      <c r="DM349" s="885"/>
      <c r="DN349" s="885"/>
      <c r="DO349" s="885"/>
      <c r="DP349" s="885"/>
      <c r="DQ349" s="885"/>
      <c r="DR349" s="885"/>
      <c r="DS349" s="885"/>
      <c r="DT349" s="885"/>
      <c r="DU349" s="885"/>
      <c r="DV349" s="885"/>
      <c r="DW349" s="885"/>
      <c r="DX349" s="885"/>
      <c r="DY349" s="885"/>
      <c r="DZ349" s="885"/>
      <c r="EA349" s="885"/>
      <c r="EB349" s="885"/>
      <c r="EC349" s="885"/>
      <c r="ED349" s="885"/>
      <c r="EE349" s="885"/>
      <c r="EF349" s="885"/>
      <c r="EG349" s="885"/>
      <c r="EH349" s="885"/>
      <c r="EI349" s="885"/>
      <c r="EJ349" s="885"/>
      <c r="EK349" s="885"/>
      <c r="EL349" s="885"/>
      <c r="EM349" s="885"/>
      <c r="EN349" s="885"/>
      <c r="EO349" s="885"/>
      <c r="EP349" s="885"/>
      <c r="EQ349" s="885"/>
      <c r="ER349" s="885"/>
      <c r="ES349" s="885"/>
      <c r="ET349" s="885"/>
      <c r="EU349" s="885"/>
      <c r="EV349" s="885"/>
      <c r="EW349" s="885"/>
      <c r="EX349" s="885"/>
      <c r="EY349" s="885"/>
      <c r="EZ349" s="885"/>
      <c r="FA349" s="885"/>
      <c r="FB349" s="885"/>
      <c r="FC349" s="885"/>
      <c r="FD349" s="885"/>
      <c r="FE349" s="885"/>
      <c r="FF349" s="885"/>
      <c r="FG349" s="885"/>
      <c r="FH349" s="885"/>
      <c r="FI349" s="885"/>
      <c r="FJ349" s="885"/>
      <c r="FK349" s="885"/>
      <c r="FL349" s="885"/>
      <c r="FM349" s="885"/>
      <c r="FN349" s="885"/>
      <c r="FO349" s="885"/>
      <c r="FP349" s="885"/>
      <c r="FQ349" s="885"/>
      <c r="FR349" s="885"/>
      <c r="FS349" s="885"/>
      <c r="FT349" s="885"/>
      <c r="FU349" s="885"/>
      <c r="FV349" s="885"/>
      <c r="FW349" s="885"/>
    </row>
    <row r="350" spans="2:179" x14ac:dyDescent="0.25">
      <c r="B350" s="773"/>
      <c r="C350" s="773"/>
      <c r="D350" s="886"/>
      <c r="E350" s="773"/>
      <c r="F350" s="773"/>
      <c r="G350" s="773"/>
      <c r="H350" s="773"/>
      <c r="I350" s="773"/>
      <c r="J350" s="887"/>
      <c r="K350" s="773"/>
      <c r="L350" s="773"/>
      <c r="M350" s="773"/>
      <c r="N350" s="773"/>
      <c r="O350" s="888"/>
      <c r="P350" s="888"/>
      <c r="Q350" s="888"/>
      <c r="R350" s="888"/>
      <c r="S350" s="773"/>
      <c r="T350" s="773"/>
      <c r="U350" s="889"/>
      <c r="V350" s="773"/>
      <c r="W350" s="773"/>
      <c r="X350" s="773"/>
      <c r="Y350" s="885"/>
      <c r="Z350" s="885"/>
      <c r="AA350" s="885"/>
      <c r="AB350" s="885"/>
      <c r="AC350" s="885"/>
      <c r="AD350" s="885"/>
      <c r="AE350" s="885"/>
      <c r="AF350" s="885"/>
      <c r="AG350" s="885"/>
      <c r="AH350" s="885"/>
      <c r="AI350" s="885"/>
      <c r="AJ350" s="885"/>
      <c r="AK350" s="885"/>
      <c r="AL350" s="885"/>
      <c r="AM350" s="885"/>
      <c r="AN350" s="885"/>
      <c r="AO350" s="885"/>
      <c r="AP350" s="885"/>
      <c r="AQ350" s="885"/>
      <c r="AR350" s="885"/>
      <c r="AS350" s="885"/>
      <c r="AT350" s="885"/>
      <c r="AU350" s="885"/>
      <c r="AV350" s="885"/>
      <c r="AW350" s="885"/>
      <c r="AX350" s="885"/>
      <c r="AY350" s="885"/>
      <c r="AZ350" s="885"/>
      <c r="BA350" s="885"/>
      <c r="BB350" s="885"/>
      <c r="BC350" s="885"/>
      <c r="BD350" s="885"/>
      <c r="BE350" s="885"/>
      <c r="BF350" s="885"/>
      <c r="BG350" s="885"/>
      <c r="BH350" s="885"/>
      <c r="BI350" s="885"/>
      <c r="BJ350" s="885"/>
      <c r="BK350" s="885"/>
      <c r="BL350" s="885"/>
      <c r="BM350" s="885"/>
      <c r="BN350" s="885"/>
      <c r="BO350" s="885"/>
      <c r="BP350" s="885"/>
      <c r="BQ350" s="885"/>
      <c r="BR350" s="885"/>
      <c r="BS350" s="885"/>
      <c r="BT350" s="885"/>
      <c r="BU350" s="885"/>
      <c r="BV350" s="885"/>
      <c r="BW350" s="885"/>
      <c r="BX350" s="885"/>
      <c r="BY350" s="885"/>
      <c r="BZ350" s="885"/>
      <c r="CA350" s="885"/>
      <c r="CB350" s="885"/>
      <c r="CC350" s="885"/>
      <c r="CD350" s="885"/>
      <c r="CE350" s="885"/>
      <c r="CF350" s="885"/>
      <c r="CG350" s="885"/>
      <c r="CH350" s="885"/>
      <c r="CI350" s="885"/>
      <c r="CJ350" s="885"/>
      <c r="CK350" s="885"/>
      <c r="CL350" s="885"/>
      <c r="CM350" s="885"/>
      <c r="CN350" s="885"/>
      <c r="CO350" s="885"/>
      <c r="CP350" s="885"/>
      <c r="CQ350" s="885"/>
      <c r="CR350" s="885"/>
      <c r="CS350" s="885"/>
      <c r="CT350" s="885"/>
      <c r="CU350" s="885"/>
      <c r="CV350" s="885"/>
      <c r="CW350" s="885"/>
      <c r="CX350" s="885"/>
      <c r="CY350" s="885"/>
      <c r="CZ350" s="885"/>
      <c r="DA350" s="885"/>
      <c r="DB350" s="885"/>
      <c r="DC350" s="885"/>
      <c r="DD350" s="885"/>
      <c r="DE350" s="885"/>
      <c r="DF350" s="885"/>
      <c r="DG350" s="885"/>
      <c r="DH350" s="885"/>
      <c r="DI350" s="885"/>
      <c r="DJ350" s="885"/>
      <c r="DK350" s="885"/>
      <c r="DL350" s="885"/>
      <c r="DM350" s="885"/>
      <c r="DN350" s="885"/>
      <c r="DO350" s="885"/>
      <c r="DP350" s="885"/>
      <c r="DQ350" s="885"/>
      <c r="DR350" s="885"/>
      <c r="DS350" s="885"/>
      <c r="DT350" s="885"/>
      <c r="DU350" s="885"/>
      <c r="DV350" s="885"/>
      <c r="DW350" s="885"/>
      <c r="DX350" s="885"/>
      <c r="DY350" s="885"/>
      <c r="DZ350" s="885"/>
      <c r="EA350" s="885"/>
      <c r="EB350" s="885"/>
      <c r="EC350" s="885"/>
      <c r="ED350" s="885"/>
      <c r="EE350" s="885"/>
      <c r="EF350" s="885"/>
      <c r="EG350" s="885"/>
      <c r="EH350" s="885"/>
      <c r="EI350" s="885"/>
      <c r="EJ350" s="885"/>
      <c r="EK350" s="885"/>
      <c r="EL350" s="885"/>
      <c r="EM350" s="885"/>
      <c r="EN350" s="885"/>
      <c r="EO350" s="885"/>
      <c r="EP350" s="885"/>
      <c r="EQ350" s="885"/>
      <c r="ER350" s="885"/>
      <c r="ES350" s="885"/>
      <c r="ET350" s="885"/>
      <c r="EU350" s="885"/>
      <c r="EV350" s="885"/>
      <c r="EW350" s="885"/>
      <c r="EX350" s="885"/>
      <c r="EY350" s="885"/>
      <c r="EZ350" s="885"/>
      <c r="FA350" s="885"/>
      <c r="FB350" s="885"/>
      <c r="FC350" s="885"/>
      <c r="FD350" s="885"/>
      <c r="FE350" s="885"/>
      <c r="FF350" s="885"/>
      <c r="FG350" s="885"/>
      <c r="FH350" s="885"/>
      <c r="FI350" s="885"/>
      <c r="FJ350" s="885"/>
      <c r="FK350" s="885"/>
      <c r="FL350" s="885"/>
      <c r="FM350" s="885"/>
      <c r="FN350" s="885"/>
      <c r="FO350" s="885"/>
      <c r="FP350" s="885"/>
      <c r="FQ350" s="885"/>
      <c r="FR350" s="885"/>
      <c r="FS350" s="885"/>
      <c r="FT350" s="885"/>
      <c r="FU350" s="885"/>
      <c r="FV350" s="885"/>
      <c r="FW350" s="885"/>
    </row>
    <row r="351" spans="2:179" x14ac:dyDescent="0.25">
      <c r="B351" s="773"/>
      <c r="C351" s="773"/>
      <c r="D351" s="886"/>
      <c r="E351" s="773"/>
      <c r="F351" s="773"/>
      <c r="G351" s="773"/>
      <c r="H351" s="773"/>
      <c r="I351" s="773"/>
      <c r="J351" s="887"/>
      <c r="K351" s="773"/>
      <c r="L351" s="773"/>
      <c r="M351" s="773"/>
      <c r="N351" s="773"/>
      <c r="O351" s="888"/>
      <c r="P351" s="888"/>
      <c r="Q351" s="888"/>
      <c r="R351" s="888"/>
      <c r="S351" s="773"/>
      <c r="T351" s="773"/>
      <c r="U351" s="889"/>
      <c r="V351" s="773"/>
      <c r="W351" s="773"/>
      <c r="X351" s="773"/>
      <c r="Y351" s="885"/>
      <c r="Z351" s="885"/>
      <c r="AA351" s="885"/>
      <c r="AB351" s="885"/>
      <c r="AC351" s="885"/>
      <c r="AD351" s="885"/>
      <c r="AE351" s="885"/>
      <c r="AF351" s="885"/>
      <c r="AG351" s="885"/>
      <c r="AH351" s="885"/>
      <c r="AI351" s="885"/>
      <c r="AJ351" s="885"/>
      <c r="AK351" s="885"/>
      <c r="AL351" s="885"/>
      <c r="AM351" s="885"/>
      <c r="AN351" s="885"/>
      <c r="AO351" s="885"/>
      <c r="AP351" s="885"/>
      <c r="AQ351" s="885"/>
      <c r="AR351" s="885"/>
      <c r="AS351" s="885"/>
      <c r="AT351" s="885"/>
      <c r="AU351" s="885"/>
      <c r="AV351" s="885"/>
      <c r="AW351" s="885"/>
      <c r="AX351" s="885"/>
      <c r="AY351" s="885"/>
      <c r="AZ351" s="885"/>
      <c r="BA351" s="885"/>
      <c r="BB351" s="885"/>
      <c r="BC351" s="885"/>
      <c r="BD351" s="885"/>
      <c r="BE351" s="885"/>
      <c r="BF351" s="885"/>
      <c r="BG351" s="885"/>
      <c r="BH351" s="885"/>
      <c r="BI351" s="885"/>
      <c r="BJ351" s="885"/>
      <c r="BK351" s="885"/>
      <c r="BL351" s="885"/>
      <c r="BM351" s="885"/>
      <c r="BN351" s="885"/>
      <c r="BO351" s="885"/>
      <c r="BP351" s="885"/>
      <c r="BQ351" s="885"/>
      <c r="BR351" s="885"/>
      <c r="BS351" s="885"/>
      <c r="BT351" s="885"/>
      <c r="BU351" s="885"/>
      <c r="BV351" s="885"/>
      <c r="BW351" s="885"/>
      <c r="BX351" s="885"/>
      <c r="BY351" s="885"/>
      <c r="BZ351" s="885"/>
      <c r="CA351" s="885"/>
      <c r="CB351" s="885"/>
      <c r="CC351" s="885"/>
      <c r="CD351" s="885"/>
      <c r="CE351" s="885"/>
      <c r="CF351" s="885"/>
      <c r="CG351" s="885"/>
      <c r="CH351" s="885"/>
      <c r="CI351" s="885"/>
      <c r="CJ351" s="885"/>
      <c r="CK351" s="885"/>
      <c r="CL351" s="885"/>
      <c r="CM351" s="885"/>
      <c r="CN351" s="885"/>
      <c r="CO351" s="885"/>
      <c r="CP351" s="885"/>
      <c r="CQ351" s="885"/>
      <c r="CR351" s="885"/>
      <c r="CS351" s="885"/>
      <c r="CT351" s="885"/>
      <c r="CU351" s="885"/>
      <c r="CV351" s="885"/>
      <c r="CW351" s="885"/>
      <c r="CX351" s="885"/>
      <c r="CY351" s="885"/>
      <c r="CZ351" s="885"/>
      <c r="DA351" s="885"/>
      <c r="DB351" s="885"/>
      <c r="DC351" s="885"/>
      <c r="DD351" s="885"/>
      <c r="DE351" s="885"/>
      <c r="DF351" s="885"/>
      <c r="DG351" s="885"/>
      <c r="DH351" s="885"/>
      <c r="DI351" s="885"/>
      <c r="DJ351" s="885"/>
      <c r="DK351" s="885"/>
      <c r="DL351" s="885"/>
      <c r="DM351" s="885"/>
      <c r="DN351" s="885"/>
      <c r="DO351" s="885"/>
      <c r="DP351" s="885"/>
      <c r="DQ351" s="885"/>
      <c r="DR351" s="885"/>
      <c r="DS351" s="885"/>
      <c r="DT351" s="885"/>
      <c r="DU351" s="885"/>
      <c r="DV351" s="885"/>
      <c r="DW351" s="885"/>
      <c r="DX351" s="885"/>
      <c r="DY351" s="885"/>
      <c r="DZ351" s="885"/>
      <c r="EA351" s="885"/>
      <c r="EB351" s="885"/>
      <c r="EC351" s="885"/>
      <c r="ED351" s="885"/>
      <c r="EE351" s="885"/>
      <c r="EF351" s="885"/>
      <c r="EG351" s="885"/>
      <c r="EH351" s="885"/>
      <c r="EI351" s="885"/>
      <c r="EJ351" s="885"/>
      <c r="EK351" s="885"/>
      <c r="EL351" s="885"/>
      <c r="EM351" s="885"/>
      <c r="EN351" s="885"/>
      <c r="EO351" s="885"/>
      <c r="EP351" s="885"/>
      <c r="EQ351" s="885"/>
      <c r="ER351" s="885"/>
      <c r="ES351" s="885"/>
      <c r="ET351" s="885"/>
      <c r="EU351" s="885"/>
      <c r="EV351" s="885"/>
      <c r="EW351" s="885"/>
      <c r="EX351" s="885"/>
      <c r="EY351" s="885"/>
      <c r="EZ351" s="885"/>
      <c r="FA351" s="885"/>
      <c r="FB351" s="885"/>
      <c r="FC351" s="885"/>
      <c r="FD351" s="885"/>
      <c r="FE351" s="885"/>
      <c r="FF351" s="885"/>
      <c r="FG351" s="885"/>
      <c r="FH351" s="885"/>
      <c r="FI351" s="885"/>
      <c r="FJ351" s="885"/>
      <c r="FK351" s="885"/>
      <c r="FL351" s="885"/>
      <c r="FM351" s="885"/>
      <c r="FN351" s="885"/>
      <c r="FO351" s="885"/>
      <c r="FP351" s="885"/>
      <c r="FQ351" s="885"/>
      <c r="FR351" s="885"/>
      <c r="FS351" s="885"/>
      <c r="FT351" s="885"/>
      <c r="FU351" s="885"/>
      <c r="FV351" s="885"/>
      <c r="FW351" s="885"/>
    </row>
    <row r="352" spans="2:179" x14ac:dyDescent="0.25">
      <c r="B352" s="773"/>
      <c r="C352" s="773"/>
      <c r="D352" s="886"/>
      <c r="E352" s="773"/>
      <c r="F352" s="773"/>
      <c r="G352" s="773"/>
      <c r="H352" s="773"/>
      <c r="I352" s="773"/>
      <c r="J352" s="887"/>
      <c r="K352" s="773"/>
      <c r="L352" s="773"/>
      <c r="M352" s="773"/>
      <c r="N352" s="773"/>
      <c r="O352" s="888"/>
      <c r="P352" s="888"/>
      <c r="Q352" s="888"/>
      <c r="R352" s="888"/>
      <c r="S352" s="773"/>
      <c r="T352" s="773"/>
      <c r="U352" s="889"/>
      <c r="V352" s="773"/>
      <c r="W352" s="773"/>
      <c r="X352" s="773"/>
      <c r="Y352" s="885"/>
      <c r="Z352" s="885"/>
      <c r="AA352" s="885"/>
      <c r="AB352" s="885"/>
      <c r="AC352" s="885"/>
      <c r="AD352" s="885"/>
      <c r="AE352" s="885"/>
      <c r="AF352" s="885"/>
      <c r="AG352" s="885"/>
      <c r="AH352" s="885"/>
      <c r="AI352" s="885"/>
      <c r="AJ352" s="885"/>
      <c r="AK352" s="885"/>
      <c r="AL352" s="885"/>
      <c r="AM352" s="885"/>
      <c r="AN352" s="885"/>
      <c r="AO352" s="885"/>
      <c r="AP352" s="885"/>
      <c r="AQ352" s="885"/>
      <c r="AR352" s="885"/>
      <c r="AS352" s="885"/>
      <c r="AT352" s="885"/>
      <c r="AU352" s="885"/>
      <c r="AV352" s="885"/>
      <c r="AW352" s="885"/>
      <c r="AX352" s="885"/>
      <c r="AY352" s="885"/>
      <c r="AZ352" s="885"/>
      <c r="BA352" s="885"/>
      <c r="BB352" s="885"/>
      <c r="BC352" s="885"/>
      <c r="BD352" s="885"/>
      <c r="BE352" s="885"/>
      <c r="BF352" s="885"/>
      <c r="BG352" s="885"/>
      <c r="BH352" s="885"/>
      <c r="BI352" s="885"/>
      <c r="BJ352" s="885"/>
      <c r="BK352" s="885"/>
      <c r="BL352" s="885"/>
      <c r="BM352" s="885"/>
      <c r="BN352" s="885"/>
      <c r="BO352" s="885"/>
      <c r="BP352" s="885"/>
      <c r="BQ352" s="885"/>
      <c r="BR352" s="885"/>
      <c r="BS352" s="885"/>
      <c r="BT352" s="885"/>
      <c r="BU352" s="885"/>
      <c r="BV352" s="885"/>
      <c r="BW352" s="885"/>
      <c r="BX352" s="885"/>
      <c r="BY352" s="885"/>
      <c r="BZ352" s="885"/>
      <c r="CA352" s="885"/>
      <c r="CB352" s="885"/>
      <c r="CC352" s="885"/>
      <c r="CD352" s="885"/>
      <c r="CE352" s="885"/>
      <c r="CF352" s="885"/>
      <c r="CG352" s="885"/>
      <c r="CH352" s="885"/>
      <c r="CI352" s="885"/>
      <c r="CJ352" s="885"/>
      <c r="CK352" s="885"/>
      <c r="CL352" s="885"/>
      <c r="CM352" s="885"/>
      <c r="CN352" s="885"/>
      <c r="CO352" s="885"/>
      <c r="CP352" s="885"/>
      <c r="CQ352" s="885"/>
      <c r="CR352" s="885"/>
      <c r="CS352" s="885"/>
      <c r="CT352" s="885"/>
      <c r="CU352" s="885"/>
      <c r="CV352" s="885"/>
      <c r="CW352" s="885"/>
      <c r="CX352" s="885"/>
      <c r="CY352" s="885"/>
      <c r="CZ352" s="885"/>
      <c r="DA352" s="885"/>
      <c r="DB352" s="885"/>
      <c r="DC352" s="885"/>
      <c r="DD352" s="885"/>
      <c r="DE352" s="885"/>
      <c r="DF352" s="885"/>
      <c r="DG352" s="885"/>
      <c r="DH352" s="885"/>
      <c r="DI352" s="885"/>
      <c r="DJ352" s="885"/>
      <c r="DK352" s="885"/>
      <c r="DL352" s="885"/>
      <c r="DM352" s="885"/>
      <c r="DN352" s="885"/>
      <c r="DO352" s="885"/>
      <c r="DP352" s="885"/>
      <c r="DQ352" s="885"/>
      <c r="DR352" s="885"/>
      <c r="DS352" s="885"/>
      <c r="DT352" s="885"/>
      <c r="DU352" s="885"/>
      <c r="DV352" s="885"/>
      <c r="DW352" s="885"/>
      <c r="DX352" s="885"/>
      <c r="DY352" s="885"/>
      <c r="DZ352" s="885"/>
      <c r="EA352" s="885"/>
      <c r="EB352" s="885"/>
      <c r="EC352" s="885"/>
      <c r="ED352" s="885"/>
      <c r="EE352" s="885"/>
      <c r="EF352" s="885"/>
      <c r="EG352" s="885"/>
      <c r="EH352" s="885"/>
      <c r="EI352" s="885"/>
      <c r="EJ352" s="885"/>
      <c r="EK352" s="885"/>
      <c r="EL352" s="885"/>
      <c r="EM352" s="885"/>
      <c r="EN352" s="885"/>
      <c r="EO352" s="885"/>
      <c r="EP352" s="885"/>
      <c r="EQ352" s="885"/>
      <c r="ER352" s="885"/>
      <c r="ES352" s="885"/>
      <c r="ET352" s="885"/>
      <c r="EU352" s="885"/>
      <c r="EV352" s="885"/>
      <c r="EW352" s="885"/>
      <c r="EX352" s="885"/>
      <c r="EY352" s="885"/>
      <c r="EZ352" s="885"/>
      <c r="FA352" s="885"/>
      <c r="FB352" s="885"/>
      <c r="FC352" s="885"/>
      <c r="FD352" s="885"/>
      <c r="FE352" s="885"/>
      <c r="FF352" s="885"/>
      <c r="FG352" s="885"/>
      <c r="FH352" s="885"/>
      <c r="FI352" s="885"/>
      <c r="FJ352" s="885"/>
      <c r="FK352" s="885"/>
      <c r="FL352" s="885"/>
      <c r="FM352" s="885"/>
      <c r="FN352" s="885"/>
      <c r="FO352" s="885"/>
      <c r="FP352" s="885"/>
      <c r="FQ352" s="885"/>
      <c r="FR352" s="885"/>
      <c r="FS352" s="885"/>
      <c r="FT352" s="885"/>
      <c r="FU352" s="885"/>
      <c r="FV352" s="885"/>
      <c r="FW352" s="885"/>
    </row>
    <row r="353" spans="2:179" x14ac:dyDescent="0.25">
      <c r="B353" s="773"/>
      <c r="C353" s="773"/>
      <c r="D353" s="886"/>
      <c r="E353" s="773"/>
      <c r="F353" s="773"/>
      <c r="G353" s="773"/>
      <c r="H353" s="773"/>
      <c r="I353" s="773"/>
      <c r="J353" s="887"/>
      <c r="K353" s="773"/>
      <c r="L353" s="773"/>
      <c r="M353" s="773"/>
      <c r="N353" s="773"/>
      <c r="O353" s="888"/>
      <c r="P353" s="888"/>
      <c r="Q353" s="888"/>
      <c r="R353" s="888"/>
      <c r="S353" s="773"/>
      <c r="T353" s="773"/>
      <c r="U353" s="889"/>
      <c r="V353" s="773"/>
      <c r="W353" s="773"/>
      <c r="X353" s="773"/>
      <c r="Y353" s="885"/>
      <c r="Z353" s="885"/>
      <c r="AA353" s="885"/>
      <c r="AB353" s="885"/>
      <c r="AC353" s="885"/>
      <c r="AD353" s="885"/>
      <c r="AE353" s="885"/>
      <c r="AF353" s="885"/>
      <c r="AG353" s="885"/>
      <c r="AH353" s="885"/>
      <c r="AI353" s="885"/>
      <c r="AJ353" s="885"/>
      <c r="AK353" s="885"/>
      <c r="AL353" s="885"/>
      <c r="AM353" s="885"/>
      <c r="AN353" s="885"/>
      <c r="AO353" s="885"/>
      <c r="AP353" s="885"/>
      <c r="AQ353" s="885"/>
      <c r="AR353" s="885"/>
      <c r="AS353" s="885"/>
      <c r="AT353" s="885"/>
      <c r="AU353" s="885"/>
      <c r="AV353" s="885"/>
      <c r="AW353" s="885"/>
      <c r="AX353" s="885"/>
      <c r="AY353" s="885"/>
      <c r="AZ353" s="885"/>
      <c r="BA353" s="885"/>
      <c r="BB353" s="885"/>
      <c r="BC353" s="885"/>
      <c r="BD353" s="885"/>
      <c r="BE353" s="885"/>
      <c r="BF353" s="885"/>
      <c r="BG353" s="885"/>
      <c r="BH353" s="885"/>
      <c r="BI353" s="885"/>
      <c r="BJ353" s="885"/>
      <c r="BK353" s="885"/>
      <c r="BL353" s="885"/>
      <c r="BM353" s="885"/>
      <c r="BN353" s="885"/>
      <c r="BO353" s="885"/>
      <c r="BP353" s="885"/>
      <c r="BQ353" s="885"/>
      <c r="BR353" s="885"/>
      <c r="BS353" s="885"/>
      <c r="BT353" s="885"/>
      <c r="BU353" s="885"/>
      <c r="BV353" s="885"/>
      <c r="BW353" s="885"/>
      <c r="BX353" s="885"/>
      <c r="BY353" s="885"/>
      <c r="BZ353" s="885"/>
      <c r="CA353" s="885"/>
      <c r="CB353" s="885"/>
      <c r="CC353" s="885"/>
      <c r="CD353" s="885"/>
      <c r="CE353" s="885"/>
      <c r="CF353" s="885"/>
      <c r="CG353" s="885"/>
      <c r="CH353" s="885"/>
      <c r="CI353" s="885"/>
      <c r="CJ353" s="885"/>
      <c r="CK353" s="885"/>
      <c r="CL353" s="885"/>
      <c r="CM353" s="885"/>
      <c r="CN353" s="885"/>
      <c r="CO353" s="885"/>
      <c r="CP353" s="885"/>
      <c r="CQ353" s="885"/>
      <c r="CR353" s="885"/>
      <c r="CS353" s="885"/>
      <c r="CT353" s="885"/>
      <c r="CU353" s="885"/>
      <c r="CV353" s="885"/>
      <c r="CW353" s="885"/>
      <c r="CX353" s="885"/>
      <c r="CY353" s="885"/>
      <c r="CZ353" s="885"/>
      <c r="DA353" s="885"/>
      <c r="DB353" s="885"/>
      <c r="DC353" s="885"/>
      <c r="DD353" s="885"/>
      <c r="DE353" s="885"/>
      <c r="DF353" s="885"/>
      <c r="DG353" s="885"/>
      <c r="DH353" s="885"/>
      <c r="DI353" s="885"/>
      <c r="DJ353" s="885"/>
      <c r="DK353" s="885"/>
      <c r="DL353" s="885"/>
      <c r="DM353" s="885"/>
      <c r="DN353" s="885"/>
      <c r="DO353" s="885"/>
      <c r="DP353" s="885"/>
      <c r="DQ353" s="885"/>
      <c r="DR353" s="885"/>
      <c r="DS353" s="885"/>
      <c r="DT353" s="885"/>
      <c r="DU353" s="885"/>
      <c r="DV353" s="885"/>
      <c r="DW353" s="885"/>
      <c r="DX353" s="885"/>
      <c r="DY353" s="885"/>
      <c r="DZ353" s="885"/>
      <c r="EA353" s="885"/>
      <c r="EB353" s="885"/>
      <c r="EC353" s="885"/>
      <c r="ED353" s="885"/>
      <c r="EE353" s="885"/>
      <c r="EF353" s="885"/>
      <c r="EG353" s="885"/>
      <c r="EH353" s="885"/>
      <c r="EI353" s="885"/>
      <c r="EJ353" s="885"/>
      <c r="EK353" s="885"/>
      <c r="EL353" s="885"/>
      <c r="EM353" s="885"/>
      <c r="EN353" s="885"/>
      <c r="EO353" s="885"/>
      <c r="EP353" s="885"/>
      <c r="EQ353" s="885"/>
      <c r="ER353" s="885"/>
      <c r="ES353" s="885"/>
      <c r="ET353" s="885"/>
      <c r="EU353" s="885"/>
      <c r="EV353" s="885"/>
      <c r="EW353" s="885"/>
      <c r="EX353" s="885"/>
      <c r="EY353" s="885"/>
      <c r="EZ353" s="885"/>
      <c r="FA353" s="885"/>
      <c r="FB353" s="885"/>
      <c r="FC353" s="885"/>
      <c r="FD353" s="885"/>
      <c r="FE353" s="885"/>
      <c r="FF353" s="885"/>
      <c r="FG353" s="885"/>
      <c r="FH353" s="885"/>
      <c r="FI353" s="885"/>
      <c r="FJ353" s="885"/>
      <c r="FK353" s="885"/>
      <c r="FL353" s="885"/>
      <c r="FM353" s="885"/>
      <c r="FN353" s="885"/>
      <c r="FO353" s="885"/>
      <c r="FP353" s="885"/>
      <c r="FQ353" s="885"/>
      <c r="FR353" s="885"/>
      <c r="FS353" s="885"/>
      <c r="FT353" s="885"/>
      <c r="FU353" s="885"/>
      <c r="FV353" s="885"/>
      <c r="FW353" s="885"/>
    </row>
    <row r="354" spans="2:179" x14ac:dyDescent="0.25">
      <c r="B354" s="773"/>
      <c r="C354" s="773"/>
      <c r="D354" s="886"/>
      <c r="E354" s="773"/>
      <c r="F354" s="773"/>
      <c r="G354" s="773"/>
      <c r="H354" s="773"/>
      <c r="I354" s="773"/>
      <c r="J354" s="887"/>
      <c r="K354" s="773"/>
      <c r="L354" s="773"/>
      <c r="M354" s="773"/>
      <c r="N354" s="773"/>
      <c r="O354" s="888"/>
      <c r="P354" s="888"/>
      <c r="Q354" s="888"/>
      <c r="R354" s="888"/>
      <c r="S354" s="773"/>
      <c r="T354" s="773"/>
      <c r="U354" s="889"/>
      <c r="V354" s="773"/>
      <c r="W354" s="773"/>
      <c r="X354" s="773"/>
      <c r="Y354" s="885"/>
      <c r="Z354" s="885"/>
      <c r="AA354" s="885"/>
      <c r="AB354" s="885"/>
      <c r="AC354" s="885"/>
      <c r="AD354" s="885"/>
      <c r="AE354" s="885"/>
      <c r="AF354" s="885"/>
      <c r="AG354" s="885"/>
      <c r="AH354" s="885"/>
      <c r="AI354" s="885"/>
      <c r="AJ354" s="885"/>
      <c r="AK354" s="885"/>
      <c r="AL354" s="885"/>
      <c r="AM354" s="885"/>
      <c r="AN354" s="885"/>
      <c r="AO354" s="885"/>
      <c r="AP354" s="885"/>
      <c r="AQ354" s="885"/>
      <c r="AR354" s="885"/>
      <c r="AS354" s="885"/>
      <c r="AT354" s="885"/>
      <c r="AU354" s="885"/>
      <c r="AV354" s="885"/>
      <c r="AW354" s="885"/>
      <c r="AX354" s="885"/>
      <c r="AY354" s="885"/>
      <c r="AZ354" s="885"/>
      <c r="BA354" s="885"/>
      <c r="BB354" s="885"/>
      <c r="BC354" s="885"/>
      <c r="BD354" s="885"/>
      <c r="BE354" s="885"/>
      <c r="BF354" s="885"/>
      <c r="BG354" s="885"/>
      <c r="BH354" s="885"/>
      <c r="BI354" s="885"/>
      <c r="BJ354" s="885"/>
      <c r="BK354" s="885"/>
      <c r="BL354" s="885"/>
      <c r="BM354" s="885"/>
      <c r="BN354" s="885"/>
      <c r="BO354" s="885"/>
      <c r="BP354" s="885"/>
      <c r="BQ354" s="885"/>
      <c r="BR354" s="885"/>
      <c r="BS354" s="885"/>
      <c r="BT354" s="885"/>
      <c r="BU354" s="885"/>
      <c r="BV354" s="885"/>
      <c r="BW354" s="885"/>
      <c r="BX354" s="885"/>
      <c r="BY354" s="885"/>
      <c r="BZ354" s="885"/>
      <c r="CA354" s="885"/>
      <c r="CB354" s="885"/>
      <c r="CC354" s="885"/>
      <c r="CD354" s="885"/>
      <c r="CE354" s="885"/>
      <c r="CF354" s="885"/>
      <c r="CG354" s="885"/>
      <c r="CH354" s="885"/>
      <c r="CI354" s="885"/>
      <c r="CJ354" s="885"/>
      <c r="CK354" s="885"/>
      <c r="CL354" s="885"/>
      <c r="CM354" s="885"/>
      <c r="CN354" s="885"/>
      <c r="CO354" s="885"/>
      <c r="CP354" s="885"/>
      <c r="CQ354" s="885"/>
      <c r="CR354" s="885"/>
      <c r="CS354" s="885"/>
      <c r="CT354" s="885"/>
      <c r="CU354" s="885"/>
      <c r="CV354" s="885"/>
      <c r="CW354" s="885"/>
      <c r="CX354" s="885"/>
      <c r="CY354" s="885"/>
      <c r="CZ354" s="885"/>
      <c r="DA354" s="885"/>
      <c r="DB354" s="885"/>
      <c r="DC354" s="885"/>
      <c r="DD354" s="885"/>
      <c r="DE354" s="885"/>
      <c r="DF354" s="885"/>
      <c r="DG354" s="885"/>
      <c r="DH354" s="885"/>
      <c r="DI354" s="885"/>
      <c r="DJ354" s="885"/>
      <c r="DK354" s="885"/>
      <c r="DL354" s="885"/>
      <c r="DM354" s="885"/>
      <c r="DN354" s="885"/>
      <c r="DO354" s="885"/>
      <c r="DP354" s="885"/>
      <c r="DQ354" s="885"/>
      <c r="DR354" s="885"/>
      <c r="DS354" s="885"/>
      <c r="DT354" s="885"/>
      <c r="DU354" s="885"/>
      <c r="DV354" s="885"/>
      <c r="DW354" s="885"/>
      <c r="DX354" s="885"/>
      <c r="DY354" s="885"/>
      <c r="DZ354" s="885"/>
      <c r="EA354" s="885"/>
      <c r="EB354" s="885"/>
      <c r="EC354" s="885"/>
      <c r="ED354" s="885"/>
      <c r="EE354" s="885"/>
      <c r="EF354" s="885"/>
      <c r="EG354" s="885"/>
      <c r="EH354" s="885"/>
      <c r="EI354" s="885"/>
      <c r="EJ354" s="885"/>
      <c r="EK354" s="885"/>
      <c r="EL354" s="885"/>
      <c r="EM354" s="885"/>
      <c r="EN354" s="885"/>
      <c r="EO354" s="885"/>
      <c r="EP354" s="885"/>
      <c r="EQ354" s="885"/>
      <c r="ER354" s="885"/>
      <c r="ES354" s="885"/>
      <c r="ET354" s="885"/>
      <c r="EU354" s="885"/>
      <c r="EV354" s="885"/>
      <c r="EW354" s="885"/>
      <c r="EX354" s="885"/>
      <c r="EY354" s="885"/>
      <c r="EZ354" s="885"/>
      <c r="FA354" s="885"/>
      <c r="FB354" s="885"/>
      <c r="FC354" s="885"/>
      <c r="FD354" s="885"/>
      <c r="FE354" s="885"/>
      <c r="FF354" s="885"/>
      <c r="FG354" s="885"/>
      <c r="FH354" s="885"/>
      <c r="FI354" s="885"/>
      <c r="FJ354" s="885"/>
      <c r="FK354" s="885"/>
      <c r="FL354" s="885"/>
      <c r="FM354" s="885"/>
      <c r="FN354" s="885"/>
      <c r="FO354" s="885"/>
      <c r="FP354" s="885"/>
      <c r="FQ354" s="885"/>
      <c r="FR354" s="885"/>
      <c r="FS354" s="885"/>
      <c r="FT354" s="885"/>
      <c r="FU354" s="885"/>
      <c r="FV354" s="885"/>
      <c r="FW354" s="885"/>
    </row>
    <row r="355" spans="2:179" x14ac:dyDescent="0.25">
      <c r="B355" s="773"/>
      <c r="C355" s="773"/>
      <c r="D355" s="886"/>
      <c r="E355" s="773"/>
      <c r="F355" s="773"/>
      <c r="G355" s="773"/>
      <c r="H355" s="773"/>
      <c r="I355" s="773"/>
      <c r="J355" s="887"/>
      <c r="K355" s="773"/>
      <c r="L355" s="773"/>
      <c r="M355" s="773"/>
      <c r="N355" s="773"/>
      <c r="O355" s="888"/>
      <c r="P355" s="888"/>
      <c r="Q355" s="888"/>
      <c r="R355" s="888"/>
      <c r="S355" s="773"/>
      <c r="T355" s="773"/>
      <c r="U355" s="889"/>
      <c r="V355" s="773"/>
      <c r="W355" s="773"/>
      <c r="X355" s="773"/>
      <c r="Y355" s="885"/>
      <c r="Z355" s="885"/>
      <c r="AA355" s="885"/>
      <c r="AB355" s="885"/>
      <c r="AC355" s="885"/>
      <c r="AD355" s="885"/>
      <c r="AE355" s="885"/>
      <c r="AF355" s="885"/>
      <c r="AG355" s="885"/>
      <c r="AH355" s="885"/>
      <c r="AI355" s="885"/>
      <c r="AJ355" s="885"/>
      <c r="AK355" s="885"/>
      <c r="AL355" s="885"/>
      <c r="AM355" s="885"/>
      <c r="AN355" s="885"/>
      <c r="AO355" s="885"/>
      <c r="AP355" s="885"/>
      <c r="AQ355" s="885"/>
      <c r="AR355" s="885"/>
      <c r="AS355" s="885"/>
      <c r="AT355" s="885"/>
      <c r="AU355" s="885"/>
      <c r="AV355" s="885"/>
      <c r="AW355" s="885"/>
      <c r="AX355" s="885"/>
      <c r="AY355" s="885"/>
      <c r="AZ355" s="885"/>
      <c r="BA355" s="885"/>
      <c r="BB355" s="885"/>
      <c r="BC355" s="885"/>
      <c r="BD355" s="885"/>
      <c r="BE355" s="885"/>
      <c r="BF355" s="885"/>
      <c r="BG355" s="885"/>
      <c r="BH355" s="885"/>
      <c r="BI355" s="885"/>
      <c r="BJ355" s="885"/>
      <c r="BK355" s="885"/>
      <c r="BL355" s="885"/>
      <c r="BM355" s="885"/>
      <c r="BN355" s="885"/>
      <c r="BO355" s="885"/>
      <c r="BP355" s="885"/>
      <c r="BQ355" s="885"/>
      <c r="BR355" s="885"/>
      <c r="BS355" s="885"/>
      <c r="BT355" s="885"/>
      <c r="BU355" s="885"/>
      <c r="BV355" s="885"/>
      <c r="BW355" s="885"/>
      <c r="BX355" s="885"/>
      <c r="BY355" s="885"/>
      <c r="BZ355" s="885"/>
      <c r="CA355" s="885"/>
      <c r="CB355" s="885"/>
      <c r="CC355" s="885"/>
      <c r="CD355" s="885"/>
      <c r="CE355" s="885"/>
      <c r="CF355" s="885"/>
      <c r="CG355" s="885"/>
      <c r="CH355" s="885"/>
      <c r="CI355" s="885"/>
      <c r="CJ355" s="885"/>
      <c r="CK355" s="885"/>
      <c r="CL355" s="885"/>
      <c r="CM355" s="885"/>
      <c r="CN355" s="885"/>
      <c r="CO355" s="885"/>
      <c r="CP355" s="885"/>
      <c r="CQ355" s="885"/>
      <c r="CR355" s="885"/>
      <c r="CS355" s="885"/>
      <c r="CT355" s="885"/>
      <c r="CU355" s="885"/>
      <c r="CV355" s="885"/>
      <c r="CW355" s="885"/>
      <c r="CX355" s="885"/>
      <c r="CY355" s="885"/>
      <c r="CZ355" s="885"/>
      <c r="DA355" s="885"/>
      <c r="DB355" s="885"/>
      <c r="DC355" s="885"/>
      <c r="DD355" s="885"/>
      <c r="DE355" s="885"/>
      <c r="DF355" s="885"/>
      <c r="DG355" s="885"/>
      <c r="DH355" s="885"/>
      <c r="DI355" s="885"/>
      <c r="DJ355" s="885"/>
      <c r="DK355" s="885"/>
      <c r="DL355" s="885"/>
      <c r="DM355" s="885"/>
      <c r="DN355" s="885"/>
      <c r="DO355" s="885"/>
      <c r="DP355" s="885"/>
      <c r="DQ355" s="885"/>
      <c r="DR355" s="885"/>
      <c r="DS355" s="885"/>
      <c r="DT355" s="885"/>
      <c r="DU355" s="885"/>
      <c r="DV355" s="885"/>
      <c r="DW355" s="885"/>
      <c r="DX355" s="885"/>
      <c r="DY355" s="885"/>
      <c r="DZ355" s="885"/>
      <c r="EA355" s="885"/>
      <c r="EB355" s="885"/>
      <c r="EC355" s="885"/>
      <c r="ED355" s="885"/>
      <c r="EE355" s="885"/>
      <c r="EF355" s="885"/>
      <c r="EG355" s="885"/>
      <c r="EH355" s="885"/>
      <c r="EI355" s="885"/>
      <c r="EJ355" s="885"/>
      <c r="EK355" s="885"/>
      <c r="EL355" s="885"/>
      <c r="EM355" s="885"/>
      <c r="EN355" s="885"/>
      <c r="EO355" s="885"/>
      <c r="EP355" s="885"/>
      <c r="EQ355" s="885"/>
      <c r="ER355" s="885"/>
      <c r="ES355" s="885"/>
      <c r="ET355" s="885"/>
      <c r="EU355" s="885"/>
      <c r="EV355" s="885"/>
      <c r="EW355" s="885"/>
      <c r="EX355" s="885"/>
      <c r="EY355" s="885"/>
      <c r="EZ355" s="885"/>
      <c r="FA355" s="885"/>
      <c r="FB355" s="885"/>
      <c r="FC355" s="885"/>
      <c r="FD355" s="885"/>
      <c r="FE355" s="885"/>
      <c r="FF355" s="885"/>
      <c r="FG355" s="885"/>
      <c r="FH355" s="885"/>
      <c r="FI355" s="885"/>
      <c r="FJ355" s="885"/>
      <c r="FK355" s="885"/>
      <c r="FL355" s="885"/>
      <c r="FM355" s="885"/>
      <c r="FN355" s="885"/>
      <c r="FO355" s="885"/>
      <c r="FP355" s="885"/>
      <c r="FQ355" s="885"/>
      <c r="FR355" s="885"/>
      <c r="FS355" s="885"/>
      <c r="FT355" s="885"/>
      <c r="FU355" s="885"/>
      <c r="FV355" s="885"/>
      <c r="FW355" s="885"/>
    </row>
    <row r="356" spans="2:179" x14ac:dyDescent="0.25">
      <c r="B356" s="773"/>
      <c r="C356" s="773"/>
      <c r="D356" s="886"/>
      <c r="E356" s="773"/>
      <c r="F356" s="773"/>
      <c r="G356" s="773"/>
      <c r="H356" s="773"/>
      <c r="I356" s="773"/>
      <c r="J356" s="887"/>
      <c r="K356" s="773"/>
      <c r="L356" s="773"/>
      <c r="M356" s="773"/>
      <c r="N356" s="773"/>
      <c r="O356" s="888"/>
      <c r="P356" s="888"/>
      <c r="Q356" s="888"/>
      <c r="R356" s="888"/>
      <c r="S356" s="773"/>
      <c r="T356" s="773"/>
      <c r="U356" s="889"/>
      <c r="V356" s="773"/>
      <c r="W356" s="773"/>
      <c r="X356" s="773"/>
      <c r="Y356" s="885"/>
      <c r="Z356" s="885"/>
      <c r="AA356" s="885"/>
      <c r="AB356" s="885"/>
      <c r="AC356" s="885"/>
      <c r="AD356" s="885"/>
      <c r="AE356" s="885"/>
      <c r="AF356" s="885"/>
      <c r="AG356" s="885"/>
      <c r="AH356" s="885"/>
      <c r="AI356" s="885"/>
      <c r="AJ356" s="885"/>
      <c r="AK356" s="885"/>
      <c r="AL356" s="885"/>
      <c r="AM356" s="885"/>
      <c r="AN356" s="885"/>
      <c r="AO356" s="885"/>
      <c r="AP356" s="885"/>
      <c r="AQ356" s="885"/>
      <c r="AR356" s="885"/>
      <c r="AS356" s="885"/>
      <c r="AT356" s="885"/>
      <c r="AU356" s="885"/>
      <c r="AV356" s="885"/>
      <c r="AW356" s="885"/>
      <c r="AX356" s="885"/>
      <c r="AY356" s="885"/>
      <c r="AZ356" s="885"/>
      <c r="BA356" s="885"/>
      <c r="BB356" s="885"/>
      <c r="BC356" s="885"/>
      <c r="BD356" s="885"/>
      <c r="BE356" s="885"/>
      <c r="BF356" s="885"/>
      <c r="BG356" s="885"/>
      <c r="BH356" s="885"/>
      <c r="BI356" s="885"/>
      <c r="BJ356" s="885"/>
      <c r="BK356" s="885"/>
      <c r="BL356" s="885"/>
      <c r="BM356" s="885"/>
      <c r="BN356" s="885"/>
      <c r="BO356" s="885"/>
      <c r="BP356" s="885"/>
      <c r="BQ356" s="885"/>
      <c r="BR356" s="885"/>
      <c r="BS356" s="885"/>
      <c r="BT356" s="885"/>
      <c r="BU356" s="885"/>
      <c r="BV356" s="885"/>
      <c r="BW356" s="885"/>
      <c r="BX356" s="885"/>
      <c r="BY356" s="885"/>
      <c r="BZ356" s="885"/>
      <c r="CA356" s="885"/>
      <c r="CB356" s="885"/>
      <c r="CC356" s="885"/>
      <c r="CD356" s="885"/>
      <c r="CE356" s="885"/>
      <c r="CF356" s="885"/>
      <c r="CG356" s="885"/>
      <c r="CH356" s="885"/>
      <c r="CI356" s="885"/>
      <c r="CJ356" s="885"/>
      <c r="CK356" s="885"/>
      <c r="CL356" s="885"/>
      <c r="CM356" s="885"/>
      <c r="CN356" s="885"/>
      <c r="CO356" s="885"/>
      <c r="CP356" s="885"/>
      <c r="CQ356" s="885"/>
      <c r="CR356" s="885"/>
      <c r="CS356" s="885"/>
      <c r="CT356" s="885"/>
      <c r="CU356" s="885"/>
      <c r="CV356" s="885"/>
      <c r="CW356" s="885"/>
      <c r="CX356" s="885"/>
      <c r="CY356" s="885"/>
      <c r="CZ356" s="885"/>
      <c r="DA356" s="885"/>
      <c r="DB356" s="885"/>
      <c r="DC356" s="885"/>
      <c r="DD356" s="885"/>
      <c r="DE356" s="885"/>
      <c r="DF356" s="885"/>
      <c r="DG356" s="885"/>
      <c r="DH356" s="885"/>
      <c r="DI356" s="885"/>
      <c r="DJ356" s="885"/>
      <c r="DK356" s="885"/>
      <c r="DL356" s="885"/>
      <c r="DM356" s="885"/>
      <c r="DN356" s="885"/>
      <c r="DO356" s="885"/>
      <c r="DP356" s="885"/>
      <c r="DQ356" s="885"/>
      <c r="DR356" s="885"/>
      <c r="DS356" s="885"/>
      <c r="DT356" s="885"/>
      <c r="DU356" s="885"/>
      <c r="DV356" s="885"/>
      <c r="DW356" s="885"/>
      <c r="DX356" s="885"/>
      <c r="DY356" s="885"/>
      <c r="DZ356" s="885"/>
      <c r="EA356" s="885"/>
      <c r="EB356" s="885"/>
      <c r="EC356" s="885"/>
      <c r="ED356" s="885"/>
      <c r="EE356" s="885"/>
      <c r="EF356" s="885"/>
      <c r="EG356" s="885"/>
      <c r="EH356" s="885"/>
      <c r="EI356" s="885"/>
      <c r="EJ356" s="885"/>
      <c r="EK356" s="885"/>
      <c r="EL356" s="885"/>
      <c r="EM356" s="885"/>
      <c r="EN356" s="885"/>
      <c r="EO356" s="885"/>
      <c r="EP356" s="885"/>
      <c r="EQ356" s="885"/>
      <c r="ER356" s="885"/>
      <c r="ES356" s="885"/>
      <c r="ET356" s="885"/>
      <c r="EU356" s="885"/>
      <c r="EV356" s="885"/>
      <c r="EW356" s="885"/>
      <c r="EX356" s="885"/>
      <c r="EY356" s="885"/>
      <c r="EZ356" s="885"/>
      <c r="FA356" s="885"/>
      <c r="FB356" s="885"/>
      <c r="FC356" s="885"/>
      <c r="FD356" s="885"/>
      <c r="FE356" s="885"/>
      <c r="FF356" s="885"/>
      <c r="FG356" s="885"/>
      <c r="FH356" s="885"/>
      <c r="FI356" s="885"/>
      <c r="FJ356" s="885"/>
      <c r="FK356" s="885"/>
      <c r="FL356" s="885"/>
      <c r="FM356" s="885"/>
      <c r="FN356" s="885"/>
      <c r="FO356" s="885"/>
      <c r="FP356" s="885"/>
      <c r="FQ356" s="885"/>
      <c r="FR356" s="885"/>
      <c r="FS356" s="885"/>
      <c r="FT356" s="885"/>
      <c r="FU356" s="885"/>
      <c r="FV356" s="885"/>
      <c r="FW356" s="885"/>
    </row>
    <row r="357" spans="2:179" x14ac:dyDescent="0.25">
      <c r="B357" s="773"/>
      <c r="C357" s="773"/>
      <c r="D357" s="886"/>
      <c r="E357" s="773"/>
      <c r="F357" s="773"/>
      <c r="G357" s="773"/>
      <c r="H357" s="773"/>
      <c r="I357" s="773"/>
      <c r="J357" s="887"/>
      <c r="K357" s="773"/>
      <c r="L357" s="773"/>
      <c r="M357" s="773"/>
      <c r="N357" s="773"/>
      <c r="O357" s="888"/>
      <c r="P357" s="888"/>
      <c r="Q357" s="888"/>
      <c r="R357" s="888"/>
      <c r="S357" s="773"/>
      <c r="T357" s="773"/>
      <c r="U357" s="889"/>
      <c r="V357" s="773"/>
      <c r="W357" s="773"/>
      <c r="X357" s="773"/>
      <c r="Y357" s="885"/>
      <c r="Z357" s="885"/>
      <c r="AA357" s="885"/>
      <c r="AB357" s="885"/>
      <c r="AC357" s="885"/>
      <c r="AD357" s="885"/>
      <c r="AE357" s="885"/>
      <c r="AF357" s="885"/>
      <c r="AG357" s="885"/>
      <c r="AH357" s="885"/>
      <c r="AI357" s="885"/>
      <c r="AJ357" s="885"/>
      <c r="AK357" s="885"/>
      <c r="AL357" s="885"/>
      <c r="AM357" s="885"/>
      <c r="AN357" s="885"/>
      <c r="AO357" s="885"/>
      <c r="AP357" s="885"/>
      <c r="AQ357" s="885"/>
      <c r="AR357" s="885"/>
      <c r="AS357" s="885"/>
      <c r="AT357" s="885"/>
      <c r="AU357" s="885"/>
      <c r="AV357" s="885"/>
      <c r="AW357" s="885"/>
      <c r="AX357" s="885"/>
      <c r="AY357" s="885"/>
      <c r="AZ357" s="885"/>
      <c r="BA357" s="885"/>
      <c r="BB357" s="885"/>
      <c r="BC357" s="885"/>
      <c r="BD357" s="885"/>
      <c r="BE357" s="885"/>
      <c r="BF357" s="885"/>
      <c r="BG357" s="885"/>
      <c r="BH357" s="885"/>
      <c r="BI357" s="885"/>
      <c r="BJ357" s="885"/>
      <c r="BK357" s="885"/>
      <c r="BL357" s="885"/>
      <c r="BM357" s="885"/>
      <c r="BN357" s="885"/>
      <c r="BO357" s="885"/>
      <c r="BP357" s="885"/>
      <c r="BQ357" s="885"/>
      <c r="BR357" s="885"/>
      <c r="BS357" s="885"/>
      <c r="BT357" s="885"/>
      <c r="BU357" s="885"/>
      <c r="BV357" s="885"/>
      <c r="BW357" s="885"/>
      <c r="BX357" s="885"/>
      <c r="BY357" s="885"/>
      <c r="BZ357" s="885"/>
      <c r="CA357" s="885"/>
      <c r="CB357" s="885"/>
      <c r="CC357" s="885"/>
      <c r="CD357" s="885"/>
      <c r="CE357" s="885"/>
      <c r="CF357" s="885"/>
      <c r="CG357" s="885"/>
      <c r="CH357" s="885"/>
      <c r="CI357" s="885"/>
      <c r="CJ357" s="885"/>
      <c r="CK357" s="885"/>
      <c r="CL357" s="885"/>
      <c r="CM357" s="885"/>
      <c r="CN357" s="885"/>
      <c r="CO357" s="885"/>
      <c r="CP357" s="885"/>
      <c r="CQ357" s="885"/>
      <c r="CR357" s="885"/>
      <c r="CS357" s="885"/>
      <c r="CT357" s="885"/>
      <c r="CU357" s="885"/>
      <c r="CV357" s="885"/>
      <c r="CW357" s="885"/>
      <c r="CX357" s="885"/>
      <c r="CY357" s="885"/>
      <c r="CZ357" s="885"/>
      <c r="DA357" s="885"/>
      <c r="DB357" s="885"/>
      <c r="DC357" s="885"/>
      <c r="DD357" s="885"/>
      <c r="DE357" s="885"/>
      <c r="DF357" s="885"/>
      <c r="DG357" s="885"/>
      <c r="DH357" s="885"/>
      <c r="DI357" s="885"/>
      <c r="DJ357" s="885"/>
      <c r="DK357" s="885"/>
      <c r="DL357" s="885"/>
      <c r="DM357" s="885"/>
      <c r="DN357" s="885"/>
      <c r="DO357" s="885"/>
      <c r="DP357" s="885"/>
      <c r="DQ357" s="885"/>
      <c r="DR357" s="885"/>
      <c r="DS357" s="885"/>
      <c r="DT357" s="885"/>
      <c r="DU357" s="885"/>
      <c r="DV357" s="885"/>
      <c r="DW357" s="885"/>
      <c r="DX357" s="885"/>
      <c r="DY357" s="885"/>
      <c r="DZ357" s="885"/>
      <c r="EA357" s="885"/>
      <c r="EB357" s="885"/>
      <c r="EC357" s="885"/>
      <c r="ED357" s="885"/>
      <c r="EE357" s="885"/>
      <c r="EF357" s="885"/>
      <c r="EG357" s="885"/>
      <c r="EH357" s="885"/>
      <c r="EI357" s="885"/>
      <c r="EJ357" s="885"/>
      <c r="EK357" s="885"/>
      <c r="EL357" s="885"/>
      <c r="EM357" s="885"/>
      <c r="EN357" s="885"/>
      <c r="EO357" s="885"/>
      <c r="EP357" s="885"/>
      <c r="EQ357" s="885"/>
      <c r="ER357" s="885"/>
      <c r="ES357" s="885"/>
      <c r="ET357" s="885"/>
      <c r="EU357" s="885"/>
      <c r="EV357" s="885"/>
      <c r="EW357" s="885"/>
      <c r="EX357" s="885"/>
      <c r="EY357" s="885"/>
      <c r="EZ357" s="885"/>
      <c r="FA357" s="885"/>
      <c r="FB357" s="885"/>
      <c r="FC357" s="885"/>
      <c r="FD357" s="885"/>
      <c r="FE357" s="885"/>
      <c r="FF357" s="885"/>
      <c r="FG357" s="885"/>
      <c r="FH357" s="885"/>
      <c r="FI357" s="885"/>
      <c r="FJ357" s="885"/>
      <c r="FK357" s="885"/>
      <c r="FL357" s="885"/>
      <c r="FM357" s="885"/>
      <c r="FN357" s="885"/>
      <c r="FO357" s="885"/>
      <c r="FP357" s="885"/>
      <c r="FQ357" s="885"/>
      <c r="FR357" s="885"/>
      <c r="FS357" s="885"/>
      <c r="FT357" s="885"/>
      <c r="FU357" s="885"/>
      <c r="FV357" s="885"/>
      <c r="FW357" s="885"/>
    </row>
    <row r="358" spans="2:179" x14ac:dyDescent="0.25">
      <c r="B358" s="773"/>
      <c r="C358" s="773"/>
      <c r="D358" s="886"/>
      <c r="E358" s="773"/>
      <c r="F358" s="773"/>
      <c r="G358" s="773"/>
      <c r="H358" s="773"/>
      <c r="I358" s="773"/>
      <c r="J358" s="887"/>
      <c r="K358" s="773"/>
      <c r="L358" s="773"/>
      <c r="M358" s="773"/>
      <c r="N358" s="773"/>
      <c r="O358" s="888"/>
      <c r="P358" s="888"/>
      <c r="Q358" s="888"/>
      <c r="R358" s="888"/>
      <c r="S358" s="773"/>
      <c r="T358" s="773"/>
      <c r="U358" s="889"/>
      <c r="V358" s="773"/>
      <c r="W358" s="773"/>
      <c r="X358" s="773"/>
      <c r="Y358" s="885"/>
      <c r="Z358" s="885"/>
      <c r="AA358" s="885"/>
      <c r="AB358" s="885"/>
      <c r="AC358" s="885"/>
      <c r="AD358" s="885"/>
      <c r="AE358" s="885"/>
      <c r="AF358" s="885"/>
      <c r="AG358" s="885"/>
      <c r="AH358" s="885"/>
      <c r="AI358" s="885"/>
      <c r="AJ358" s="885"/>
      <c r="AK358" s="885"/>
      <c r="AL358" s="885"/>
      <c r="AM358" s="885"/>
      <c r="AN358" s="885"/>
      <c r="AO358" s="885"/>
      <c r="AP358" s="885"/>
      <c r="AQ358" s="885"/>
      <c r="AR358" s="885"/>
      <c r="AS358" s="885"/>
      <c r="AT358" s="885"/>
      <c r="AU358" s="885"/>
      <c r="AV358" s="885"/>
      <c r="AW358" s="885"/>
      <c r="AX358" s="885"/>
      <c r="AY358" s="885"/>
      <c r="AZ358" s="885"/>
      <c r="BA358" s="885"/>
      <c r="BB358" s="885"/>
      <c r="BC358" s="885"/>
      <c r="BD358" s="885"/>
      <c r="BE358" s="885"/>
      <c r="BF358" s="885"/>
      <c r="BG358" s="885"/>
      <c r="BH358" s="885"/>
      <c r="BI358" s="885"/>
      <c r="BJ358" s="885"/>
      <c r="BK358" s="885"/>
      <c r="BL358" s="885"/>
      <c r="BM358" s="885"/>
      <c r="BN358" s="885"/>
      <c r="BO358" s="885"/>
      <c r="BP358" s="885"/>
      <c r="BQ358" s="885"/>
      <c r="BR358" s="885"/>
      <c r="BS358" s="885"/>
      <c r="BT358" s="885"/>
      <c r="BU358" s="885"/>
      <c r="BV358" s="885"/>
      <c r="BW358" s="885"/>
      <c r="BX358" s="885"/>
      <c r="BY358" s="885"/>
      <c r="BZ358" s="885"/>
      <c r="CA358" s="885"/>
      <c r="CB358" s="885"/>
      <c r="CC358" s="885"/>
      <c r="CD358" s="885"/>
      <c r="CE358" s="885"/>
      <c r="CF358" s="885"/>
      <c r="CG358" s="885"/>
      <c r="CH358" s="885"/>
      <c r="CI358" s="885"/>
      <c r="CJ358" s="885"/>
      <c r="CK358" s="885"/>
      <c r="CL358" s="885"/>
      <c r="CM358" s="885"/>
      <c r="CN358" s="885"/>
      <c r="CO358" s="885"/>
      <c r="CP358" s="885"/>
      <c r="CQ358" s="885"/>
      <c r="CR358" s="885"/>
      <c r="CS358" s="885"/>
      <c r="CT358" s="885"/>
      <c r="CU358" s="885"/>
      <c r="CV358" s="885"/>
      <c r="CW358" s="885"/>
      <c r="CX358" s="885"/>
      <c r="CY358" s="885"/>
      <c r="CZ358" s="885"/>
      <c r="DA358" s="885"/>
      <c r="DB358" s="885"/>
      <c r="DC358" s="885"/>
      <c r="DD358" s="885"/>
      <c r="DE358" s="885"/>
      <c r="DF358" s="885"/>
      <c r="DG358" s="885"/>
      <c r="DH358" s="885"/>
      <c r="DI358" s="885"/>
      <c r="DJ358" s="885"/>
      <c r="DK358" s="885"/>
      <c r="DL358" s="885"/>
      <c r="DM358" s="885"/>
      <c r="DN358" s="885"/>
      <c r="DO358" s="885"/>
      <c r="DP358" s="885"/>
      <c r="DQ358" s="885"/>
      <c r="DR358" s="885"/>
      <c r="DS358" s="885"/>
      <c r="DT358" s="885"/>
      <c r="DU358" s="885"/>
      <c r="DV358" s="885"/>
      <c r="DW358" s="885"/>
      <c r="DX358" s="885"/>
      <c r="DY358" s="885"/>
      <c r="DZ358" s="885"/>
      <c r="EA358" s="885"/>
      <c r="EB358" s="885"/>
      <c r="EC358" s="885"/>
      <c r="ED358" s="885"/>
      <c r="EE358" s="885"/>
      <c r="EF358" s="885"/>
      <c r="EG358" s="885"/>
      <c r="EH358" s="885"/>
      <c r="EI358" s="885"/>
      <c r="EJ358" s="885"/>
      <c r="EK358" s="885"/>
      <c r="EL358" s="885"/>
      <c r="EM358" s="885"/>
      <c r="EN358" s="885"/>
      <c r="EO358" s="885"/>
      <c r="EP358" s="885"/>
      <c r="EQ358" s="885"/>
      <c r="ER358" s="885"/>
      <c r="ES358" s="885"/>
      <c r="ET358" s="885"/>
      <c r="EU358" s="885"/>
      <c r="EV358" s="885"/>
      <c r="EW358" s="885"/>
      <c r="EX358" s="885"/>
      <c r="EY358" s="885"/>
      <c r="EZ358" s="885"/>
      <c r="FA358" s="885"/>
      <c r="FB358" s="885"/>
      <c r="FC358" s="885"/>
      <c r="FD358" s="885"/>
      <c r="FE358" s="885"/>
      <c r="FF358" s="885"/>
      <c r="FG358" s="885"/>
      <c r="FH358" s="885"/>
      <c r="FI358" s="885"/>
      <c r="FJ358" s="885"/>
      <c r="FK358" s="885"/>
      <c r="FL358" s="885"/>
      <c r="FM358" s="885"/>
      <c r="FN358" s="885"/>
      <c r="FO358" s="885"/>
      <c r="FP358" s="885"/>
      <c r="FQ358" s="885"/>
      <c r="FR358" s="885"/>
      <c r="FS358" s="885"/>
      <c r="FT358" s="885"/>
      <c r="FU358" s="885"/>
      <c r="FV358" s="885"/>
      <c r="FW358" s="885"/>
    </row>
    <row r="359" spans="2:179" x14ac:dyDescent="0.25">
      <c r="B359" s="773"/>
      <c r="C359" s="773"/>
      <c r="D359" s="886"/>
      <c r="E359" s="773"/>
      <c r="F359" s="773"/>
      <c r="G359" s="773"/>
      <c r="H359" s="773"/>
      <c r="I359" s="773"/>
      <c r="J359" s="887"/>
      <c r="K359" s="773"/>
      <c r="L359" s="773"/>
      <c r="M359" s="773"/>
      <c r="N359" s="773"/>
      <c r="O359" s="888"/>
      <c r="P359" s="888"/>
      <c r="Q359" s="888"/>
      <c r="R359" s="888"/>
      <c r="S359" s="773"/>
      <c r="T359" s="773"/>
      <c r="U359" s="889"/>
      <c r="V359" s="773"/>
      <c r="W359" s="773"/>
      <c r="X359" s="773"/>
      <c r="Y359" s="885"/>
      <c r="Z359" s="885"/>
      <c r="AA359" s="885"/>
      <c r="AB359" s="885"/>
      <c r="AC359" s="885"/>
      <c r="AD359" s="885"/>
      <c r="AE359" s="885"/>
      <c r="AF359" s="885"/>
      <c r="AG359" s="885"/>
      <c r="AH359" s="885"/>
      <c r="AI359" s="885"/>
      <c r="AJ359" s="885"/>
      <c r="AK359" s="885"/>
      <c r="AL359" s="885"/>
      <c r="AM359" s="885"/>
      <c r="AN359" s="885"/>
      <c r="AO359" s="885"/>
      <c r="AP359" s="885"/>
      <c r="AQ359" s="885"/>
      <c r="AR359" s="885"/>
      <c r="AS359" s="885"/>
      <c r="AT359" s="885"/>
      <c r="AU359" s="885"/>
      <c r="AV359" s="885"/>
      <c r="AW359" s="885"/>
      <c r="AX359" s="885"/>
      <c r="AY359" s="885"/>
      <c r="AZ359" s="885"/>
      <c r="BA359" s="885"/>
      <c r="BB359" s="885"/>
      <c r="BC359" s="885"/>
      <c r="BD359" s="885"/>
      <c r="BE359" s="885"/>
      <c r="BF359" s="885"/>
      <c r="BG359" s="885"/>
      <c r="BH359" s="885"/>
      <c r="BI359" s="885"/>
      <c r="BJ359" s="885"/>
      <c r="BK359" s="885"/>
      <c r="BL359" s="885"/>
      <c r="BM359" s="885"/>
      <c r="BN359" s="885"/>
      <c r="BO359" s="885"/>
      <c r="BP359" s="885"/>
      <c r="BQ359" s="885"/>
      <c r="BR359" s="885"/>
      <c r="BS359" s="885"/>
      <c r="BT359" s="885"/>
      <c r="BU359" s="885"/>
      <c r="BV359" s="885"/>
      <c r="BW359" s="885"/>
      <c r="BX359" s="885"/>
      <c r="BY359" s="885"/>
      <c r="BZ359" s="885"/>
      <c r="CA359" s="885"/>
      <c r="CB359" s="885"/>
      <c r="CC359" s="885"/>
      <c r="CD359" s="885"/>
      <c r="CE359" s="885"/>
      <c r="CF359" s="885"/>
      <c r="CG359" s="885"/>
      <c r="CH359" s="885"/>
      <c r="CI359" s="885"/>
      <c r="CJ359" s="885"/>
      <c r="CK359" s="885"/>
      <c r="CL359" s="885"/>
      <c r="CM359" s="885"/>
      <c r="CN359" s="885"/>
      <c r="CO359" s="885"/>
      <c r="CP359" s="885"/>
      <c r="CQ359" s="885"/>
      <c r="CR359" s="885"/>
      <c r="CS359" s="885"/>
      <c r="CT359" s="885"/>
      <c r="CU359" s="885"/>
      <c r="CV359" s="885"/>
      <c r="CW359" s="885"/>
      <c r="CX359" s="885"/>
      <c r="CY359" s="885"/>
      <c r="CZ359" s="885"/>
      <c r="DA359" s="885"/>
      <c r="DB359" s="885"/>
      <c r="DC359" s="885"/>
      <c r="DD359" s="885"/>
      <c r="DE359" s="885"/>
      <c r="DF359" s="885"/>
      <c r="DG359" s="885"/>
      <c r="DH359" s="885"/>
      <c r="DI359" s="885"/>
      <c r="DJ359" s="885"/>
      <c r="DK359" s="885"/>
      <c r="DL359" s="885"/>
      <c r="DM359" s="885"/>
      <c r="DN359" s="885"/>
      <c r="DO359" s="885"/>
      <c r="DP359" s="885"/>
      <c r="DQ359" s="885"/>
      <c r="DR359" s="885"/>
      <c r="DS359" s="885"/>
      <c r="DT359" s="885"/>
      <c r="DU359" s="885"/>
      <c r="DV359" s="885"/>
      <c r="DW359" s="885"/>
      <c r="DX359" s="885"/>
      <c r="DY359" s="885"/>
      <c r="DZ359" s="885"/>
      <c r="EA359" s="885"/>
      <c r="EB359" s="885"/>
      <c r="EC359" s="885"/>
      <c r="ED359" s="885"/>
      <c r="EE359" s="885"/>
      <c r="EF359" s="885"/>
      <c r="EG359" s="885"/>
      <c r="EH359" s="885"/>
      <c r="EI359" s="885"/>
      <c r="EJ359" s="885"/>
      <c r="EK359" s="885"/>
      <c r="EL359" s="885"/>
      <c r="EM359" s="885"/>
      <c r="EN359" s="885"/>
      <c r="EO359" s="885"/>
      <c r="EP359" s="885"/>
      <c r="EQ359" s="885"/>
      <c r="ER359" s="885"/>
      <c r="ES359" s="885"/>
      <c r="ET359" s="885"/>
      <c r="EU359" s="885"/>
      <c r="EV359" s="885"/>
      <c r="EW359" s="885"/>
      <c r="EX359" s="885"/>
      <c r="EY359" s="885"/>
      <c r="EZ359" s="885"/>
      <c r="FA359" s="885"/>
      <c r="FB359" s="885"/>
      <c r="FC359" s="885"/>
      <c r="FD359" s="885"/>
      <c r="FE359" s="885"/>
      <c r="FF359" s="885"/>
      <c r="FG359" s="885"/>
      <c r="FH359" s="885"/>
      <c r="FI359" s="885"/>
      <c r="FJ359" s="885"/>
      <c r="FK359" s="885"/>
      <c r="FL359" s="885"/>
      <c r="FM359" s="885"/>
      <c r="FN359" s="885"/>
      <c r="FO359" s="885"/>
      <c r="FP359" s="885"/>
      <c r="FQ359" s="885"/>
      <c r="FR359" s="885"/>
      <c r="FS359" s="885"/>
      <c r="FT359" s="885"/>
      <c r="FU359" s="885"/>
      <c r="FV359" s="885"/>
      <c r="FW359" s="885"/>
    </row>
    <row r="360" spans="2:179" x14ac:dyDescent="0.25">
      <c r="B360" s="773"/>
      <c r="C360" s="773"/>
      <c r="D360" s="886"/>
      <c r="E360" s="773"/>
      <c r="F360" s="773"/>
      <c r="G360" s="773"/>
      <c r="H360" s="773"/>
      <c r="I360" s="773"/>
      <c r="J360" s="887"/>
      <c r="K360" s="773"/>
      <c r="L360" s="773"/>
      <c r="M360" s="773"/>
      <c r="N360" s="773"/>
      <c r="O360" s="888"/>
      <c r="P360" s="888"/>
      <c r="Q360" s="888"/>
      <c r="R360" s="888"/>
      <c r="S360" s="773"/>
      <c r="T360" s="773"/>
      <c r="U360" s="889"/>
      <c r="V360" s="773"/>
      <c r="W360" s="773"/>
      <c r="X360" s="773"/>
      <c r="Y360" s="885"/>
      <c r="Z360" s="885"/>
      <c r="AA360" s="885"/>
      <c r="AB360" s="885"/>
      <c r="AC360" s="885"/>
      <c r="AD360" s="885"/>
      <c r="AE360" s="885"/>
      <c r="AF360" s="885"/>
      <c r="AG360" s="885"/>
      <c r="AH360" s="885"/>
      <c r="AI360" s="885"/>
      <c r="AJ360" s="885"/>
      <c r="AK360" s="885"/>
      <c r="AL360" s="885"/>
      <c r="AM360" s="885"/>
      <c r="AN360" s="885"/>
      <c r="AO360" s="885"/>
      <c r="AP360" s="885"/>
      <c r="AQ360" s="885"/>
      <c r="AR360" s="885"/>
      <c r="AS360" s="885"/>
      <c r="AT360" s="885"/>
      <c r="AU360" s="885"/>
      <c r="AV360" s="885"/>
      <c r="AW360" s="885"/>
      <c r="AX360" s="885"/>
      <c r="AY360" s="885"/>
      <c r="AZ360" s="885"/>
      <c r="BA360" s="885"/>
      <c r="BB360" s="885"/>
      <c r="BC360" s="885"/>
      <c r="BD360" s="885"/>
      <c r="BE360" s="885"/>
      <c r="BF360" s="885"/>
      <c r="BG360" s="885"/>
      <c r="BH360" s="885"/>
      <c r="BI360" s="885"/>
      <c r="BJ360" s="885"/>
      <c r="BK360" s="885"/>
      <c r="BL360" s="885"/>
      <c r="BM360" s="885"/>
      <c r="BN360" s="885"/>
      <c r="BO360" s="885"/>
      <c r="BP360" s="885"/>
      <c r="BQ360" s="885"/>
      <c r="BR360" s="885"/>
      <c r="BS360" s="885"/>
      <c r="BT360" s="885"/>
      <c r="BU360" s="885"/>
      <c r="BV360" s="885"/>
      <c r="BW360" s="885"/>
      <c r="BX360" s="885"/>
      <c r="BY360" s="885"/>
      <c r="BZ360" s="885"/>
      <c r="CA360" s="885"/>
      <c r="CB360" s="885"/>
      <c r="CC360" s="885"/>
      <c r="CD360" s="885"/>
      <c r="CE360" s="885"/>
      <c r="CF360" s="885"/>
      <c r="CG360" s="885"/>
      <c r="CH360" s="885"/>
      <c r="CI360" s="885"/>
      <c r="CJ360" s="885"/>
      <c r="CK360" s="885"/>
      <c r="CL360" s="885"/>
      <c r="CM360" s="885"/>
      <c r="CN360" s="885"/>
      <c r="CO360" s="885"/>
      <c r="CP360" s="885"/>
      <c r="CQ360" s="885"/>
      <c r="CR360" s="885"/>
      <c r="CS360" s="885"/>
      <c r="CT360" s="885"/>
      <c r="CU360" s="885"/>
      <c r="CV360" s="885"/>
      <c r="CW360" s="885"/>
      <c r="CX360" s="885"/>
      <c r="CY360" s="885"/>
      <c r="CZ360" s="885"/>
      <c r="DA360" s="885"/>
      <c r="DB360" s="885"/>
      <c r="DC360" s="885"/>
      <c r="DD360" s="885"/>
      <c r="DE360" s="885"/>
      <c r="DF360" s="885"/>
      <c r="DG360" s="885"/>
      <c r="DH360" s="885"/>
      <c r="DI360" s="885"/>
      <c r="DJ360" s="885"/>
      <c r="DK360" s="885"/>
      <c r="DL360" s="885"/>
      <c r="DM360" s="885"/>
      <c r="DN360" s="885"/>
      <c r="DO360" s="885"/>
      <c r="DP360" s="885"/>
      <c r="DQ360" s="885"/>
      <c r="DR360" s="885"/>
      <c r="DS360" s="885"/>
      <c r="DT360" s="885"/>
      <c r="DU360" s="885"/>
      <c r="DV360" s="885"/>
      <c r="DW360" s="885"/>
      <c r="DX360" s="885"/>
      <c r="DY360" s="885"/>
      <c r="DZ360" s="885"/>
      <c r="EA360" s="885"/>
      <c r="EB360" s="885"/>
      <c r="EC360" s="885"/>
      <c r="ED360" s="885"/>
      <c r="EE360" s="885"/>
      <c r="EF360" s="885"/>
      <c r="EG360" s="885"/>
      <c r="EH360" s="885"/>
      <c r="EI360" s="885"/>
      <c r="EJ360" s="885"/>
      <c r="EK360" s="885"/>
      <c r="EL360" s="885"/>
      <c r="EM360" s="885"/>
      <c r="EN360" s="885"/>
      <c r="EO360" s="885"/>
      <c r="EP360" s="885"/>
      <c r="EQ360" s="885"/>
      <c r="ER360" s="885"/>
      <c r="ES360" s="885"/>
      <c r="ET360" s="885"/>
      <c r="EU360" s="885"/>
      <c r="EV360" s="885"/>
      <c r="EW360" s="885"/>
      <c r="EX360" s="885"/>
      <c r="EY360" s="885"/>
      <c r="EZ360" s="885"/>
      <c r="FA360" s="885"/>
      <c r="FB360" s="885"/>
      <c r="FC360" s="885"/>
      <c r="FD360" s="885"/>
      <c r="FE360" s="885"/>
      <c r="FF360" s="885"/>
      <c r="FG360" s="885"/>
      <c r="FH360" s="885"/>
      <c r="FI360" s="885"/>
      <c r="FJ360" s="885"/>
      <c r="FK360" s="885"/>
      <c r="FL360" s="885"/>
      <c r="FM360" s="885"/>
      <c r="FN360" s="885"/>
      <c r="FO360" s="885"/>
      <c r="FP360" s="885"/>
      <c r="FQ360" s="885"/>
      <c r="FR360" s="885"/>
      <c r="FS360" s="885"/>
      <c r="FT360" s="885"/>
      <c r="FU360" s="885"/>
      <c r="FV360" s="885"/>
      <c r="FW360" s="885"/>
    </row>
    <row r="361" spans="2:179" x14ac:dyDescent="0.25">
      <c r="B361" s="773"/>
      <c r="C361" s="773"/>
      <c r="D361" s="886"/>
      <c r="E361" s="773"/>
      <c r="F361" s="773"/>
      <c r="G361" s="773"/>
      <c r="H361" s="773"/>
      <c r="I361" s="773"/>
      <c r="J361" s="887"/>
      <c r="K361" s="773"/>
      <c r="L361" s="773"/>
      <c r="M361" s="773"/>
      <c r="N361" s="773"/>
      <c r="O361" s="888"/>
      <c r="P361" s="888"/>
      <c r="Q361" s="888"/>
      <c r="R361" s="888"/>
      <c r="S361" s="773"/>
      <c r="T361" s="773"/>
      <c r="U361" s="889"/>
      <c r="V361" s="773"/>
      <c r="W361" s="773"/>
      <c r="X361" s="773"/>
      <c r="Y361" s="885"/>
      <c r="Z361" s="885"/>
      <c r="AA361" s="885"/>
      <c r="AB361" s="885"/>
      <c r="AC361" s="885"/>
      <c r="AD361" s="885"/>
      <c r="AE361" s="885"/>
      <c r="AF361" s="885"/>
      <c r="AG361" s="885"/>
      <c r="AH361" s="885"/>
      <c r="AI361" s="885"/>
      <c r="AJ361" s="885"/>
      <c r="AK361" s="885"/>
      <c r="AL361" s="885"/>
      <c r="AM361" s="885"/>
      <c r="AN361" s="885"/>
      <c r="AO361" s="885"/>
      <c r="AP361" s="885"/>
      <c r="AQ361" s="885"/>
      <c r="AR361" s="885"/>
      <c r="AS361" s="885"/>
      <c r="AT361" s="885"/>
      <c r="AU361" s="885"/>
      <c r="AV361" s="885"/>
      <c r="AW361" s="885"/>
      <c r="AX361" s="885"/>
      <c r="AY361" s="885"/>
      <c r="AZ361" s="885"/>
      <c r="BA361" s="885"/>
      <c r="BB361" s="885"/>
      <c r="BC361" s="885"/>
      <c r="BD361" s="885"/>
      <c r="BE361" s="885"/>
      <c r="BF361" s="885"/>
      <c r="BG361" s="885"/>
      <c r="BH361" s="885"/>
      <c r="BI361" s="885"/>
      <c r="BJ361" s="885"/>
      <c r="BK361" s="885"/>
      <c r="BL361" s="885"/>
      <c r="BM361" s="885"/>
      <c r="BN361" s="885"/>
      <c r="BO361" s="885"/>
      <c r="BP361" s="885"/>
      <c r="BQ361" s="885"/>
      <c r="BR361" s="885"/>
      <c r="BS361" s="885"/>
      <c r="BT361" s="885"/>
      <c r="BU361" s="885"/>
      <c r="BV361" s="885"/>
      <c r="BW361" s="885"/>
      <c r="BX361" s="885"/>
      <c r="BY361" s="885"/>
      <c r="BZ361" s="885"/>
      <c r="CA361" s="885"/>
      <c r="CB361" s="885"/>
      <c r="CC361" s="885"/>
      <c r="CD361" s="885"/>
      <c r="CE361" s="885"/>
      <c r="CF361" s="885"/>
      <c r="CG361" s="885"/>
      <c r="CH361" s="885"/>
      <c r="CI361" s="885"/>
      <c r="CJ361" s="885"/>
      <c r="CK361" s="885"/>
      <c r="CL361" s="885"/>
      <c r="CM361" s="885"/>
      <c r="CN361" s="885"/>
      <c r="CO361" s="885"/>
      <c r="CP361" s="885"/>
      <c r="CQ361" s="885"/>
      <c r="CR361" s="885"/>
      <c r="CS361" s="885"/>
      <c r="CT361" s="885"/>
      <c r="CU361" s="885"/>
      <c r="CV361" s="885"/>
      <c r="CW361" s="885"/>
      <c r="CX361" s="885"/>
      <c r="CY361" s="885"/>
      <c r="CZ361" s="885"/>
      <c r="DA361" s="885"/>
      <c r="DB361" s="885"/>
      <c r="DC361" s="885"/>
      <c r="DD361" s="885"/>
      <c r="DE361" s="885"/>
      <c r="DF361" s="885"/>
      <c r="DG361" s="885"/>
      <c r="DH361" s="885"/>
      <c r="DI361" s="885"/>
      <c r="DJ361" s="885"/>
      <c r="DK361" s="885"/>
      <c r="DL361" s="885"/>
      <c r="DM361" s="885"/>
      <c r="DN361" s="885"/>
      <c r="DO361" s="885"/>
      <c r="DP361" s="885"/>
      <c r="DQ361" s="885"/>
      <c r="DR361" s="885"/>
      <c r="DS361" s="885"/>
      <c r="DT361" s="885"/>
      <c r="DU361" s="885"/>
      <c r="DV361" s="885"/>
      <c r="DW361" s="885"/>
      <c r="DX361" s="885"/>
      <c r="DY361" s="885"/>
      <c r="DZ361" s="885"/>
      <c r="EA361" s="885"/>
      <c r="EB361" s="885"/>
      <c r="EC361" s="885"/>
      <c r="ED361" s="885"/>
      <c r="EE361" s="885"/>
      <c r="EF361" s="885"/>
      <c r="EG361" s="885"/>
      <c r="EH361" s="885"/>
      <c r="EI361" s="885"/>
      <c r="EJ361" s="885"/>
      <c r="EK361" s="885"/>
      <c r="EL361" s="885"/>
      <c r="EM361" s="885"/>
      <c r="EN361" s="885"/>
      <c r="EO361" s="885"/>
      <c r="EP361" s="885"/>
      <c r="EQ361" s="885"/>
      <c r="ER361" s="885"/>
      <c r="ES361" s="885"/>
      <c r="ET361" s="885"/>
      <c r="EU361" s="885"/>
      <c r="EV361" s="885"/>
      <c r="EW361" s="885"/>
      <c r="EX361" s="885"/>
      <c r="EY361" s="885"/>
      <c r="EZ361" s="885"/>
      <c r="FA361" s="885"/>
      <c r="FB361" s="885"/>
      <c r="FC361" s="885"/>
      <c r="FD361" s="885"/>
      <c r="FE361" s="885"/>
      <c r="FF361" s="885"/>
      <c r="FG361" s="885"/>
      <c r="FH361" s="885"/>
      <c r="FI361" s="885"/>
      <c r="FJ361" s="885"/>
      <c r="FK361" s="885"/>
      <c r="FL361" s="885"/>
      <c r="FM361" s="885"/>
      <c r="FN361" s="885"/>
      <c r="FO361" s="885"/>
      <c r="FP361" s="885"/>
      <c r="FQ361" s="885"/>
      <c r="FR361" s="885"/>
      <c r="FS361" s="885"/>
      <c r="FT361" s="885"/>
      <c r="FU361" s="885"/>
      <c r="FV361" s="885"/>
      <c r="FW361" s="885"/>
    </row>
    <row r="362" spans="2:179" x14ac:dyDescent="0.25">
      <c r="B362" s="773"/>
      <c r="C362" s="773"/>
      <c r="D362" s="886"/>
      <c r="E362" s="773"/>
      <c r="F362" s="773"/>
      <c r="G362" s="773"/>
      <c r="H362" s="773"/>
      <c r="I362" s="773"/>
      <c r="J362" s="887"/>
      <c r="K362" s="773"/>
      <c r="L362" s="773"/>
      <c r="M362" s="773"/>
      <c r="N362" s="773"/>
      <c r="O362" s="888"/>
      <c r="P362" s="888"/>
      <c r="Q362" s="888"/>
      <c r="R362" s="888"/>
      <c r="S362" s="773"/>
      <c r="T362" s="773"/>
      <c r="U362" s="889"/>
      <c r="V362" s="773"/>
      <c r="W362" s="773"/>
      <c r="X362" s="773"/>
      <c r="Y362" s="885"/>
      <c r="Z362" s="885"/>
      <c r="AA362" s="885"/>
      <c r="AB362" s="885"/>
      <c r="AC362" s="885"/>
      <c r="AD362" s="885"/>
      <c r="AE362" s="885"/>
      <c r="AF362" s="885"/>
      <c r="AG362" s="885"/>
      <c r="AH362" s="885"/>
      <c r="AI362" s="885"/>
      <c r="AJ362" s="885"/>
      <c r="AK362" s="885"/>
      <c r="AL362" s="885"/>
      <c r="AM362" s="885"/>
      <c r="AN362" s="885"/>
      <c r="AO362" s="885"/>
      <c r="AP362" s="885"/>
      <c r="AQ362" s="885"/>
      <c r="AR362" s="885"/>
      <c r="AS362" s="885"/>
      <c r="AT362" s="885"/>
      <c r="AU362" s="885"/>
      <c r="AV362" s="885"/>
      <c r="AW362" s="885"/>
      <c r="AX362" s="885"/>
      <c r="AY362" s="885"/>
      <c r="AZ362" s="885"/>
      <c r="BA362" s="885"/>
      <c r="BB362" s="885"/>
      <c r="BC362" s="885"/>
      <c r="BD362" s="885"/>
      <c r="BE362" s="885"/>
      <c r="BF362" s="885"/>
      <c r="BG362" s="885"/>
      <c r="BH362" s="885"/>
      <c r="BI362" s="885"/>
      <c r="BJ362" s="885"/>
      <c r="BK362" s="885"/>
      <c r="BL362" s="885"/>
      <c r="BM362" s="885"/>
      <c r="BN362" s="885"/>
      <c r="BO362" s="885"/>
      <c r="BP362" s="885"/>
      <c r="BQ362" s="885"/>
      <c r="BR362" s="885"/>
      <c r="BS362" s="885"/>
      <c r="BT362" s="885"/>
      <c r="BU362" s="885"/>
      <c r="BV362" s="885"/>
      <c r="BW362" s="885"/>
      <c r="BX362" s="885"/>
      <c r="BY362" s="885"/>
      <c r="BZ362" s="885"/>
      <c r="CA362" s="885"/>
      <c r="CB362" s="885"/>
      <c r="CC362" s="885"/>
      <c r="CD362" s="885"/>
      <c r="CE362" s="885"/>
      <c r="CF362" s="885"/>
      <c r="CG362" s="885"/>
      <c r="CH362" s="885"/>
      <c r="CI362" s="885"/>
      <c r="CJ362" s="885"/>
      <c r="CK362" s="885"/>
      <c r="CL362" s="885"/>
      <c r="CM362" s="885"/>
      <c r="CN362" s="885"/>
      <c r="CO362" s="885"/>
      <c r="CP362" s="885"/>
      <c r="CQ362" s="885"/>
      <c r="CR362" s="885"/>
      <c r="CS362" s="885"/>
      <c r="CT362" s="885"/>
      <c r="CU362" s="885"/>
      <c r="CV362" s="885"/>
      <c r="CW362" s="885"/>
      <c r="CX362" s="885"/>
      <c r="CY362" s="885"/>
      <c r="CZ362" s="885"/>
      <c r="DA362" s="885"/>
      <c r="DB362" s="885"/>
      <c r="DC362" s="885"/>
      <c r="DD362" s="885"/>
      <c r="DE362" s="885"/>
      <c r="DF362" s="885"/>
      <c r="DG362" s="885"/>
      <c r="DH362" s="885"/>
      <c r="DI362" s="885"/>
      <c r="DJ362" s="885"/>
      <c r="DK362" s="885"/>
      <c r="DL362" s="885"/>
      <c r="DM362" s="885"/>
      <c r="DN362" s="885"/>
      <c r="DO362" s="885"/>
      <c r="DP362" s="885"/>
      <c r="DQ362" s="885"/>
      <c r="DR362" s="885"/>
      <c r="DS362" s="885"/>
      <c r="DT362" s="885"/>
      <c r="DU362" s="885"/>
      <c r="DV362" s="885"/>
      <c r="DW362" s="885"/>
      <c r="DX362" s="885"/>
      <c r="DY362" s="885"/>
      <c r="DZ362" s="885"/>
      <c r="EA362" s="885"/>
      <c r="EB362" s="885"/>
      <c r="EC362" s="885"/>
      <c r="ED362" s="885"/>
      <c r="EE362" s="885"/>
      <c r="EF362" s="885"/>
      <c r="EG362" s="885"/>
      <c r="EH362" s="885"/>
      <c r="EI362" s="885"/>
      <c r="EJ362" s="885"/>
      <c r="EK362" s="885"/>
      <c r="EL362" s="885"/>
      <c r="EM362" s="885"/>
      <c r="EN362" s="885"/>
      <c r="EO362" s="885"/>
      <c r="EP362" s="885"/>
      <c r="EQ362" s="885"/>
      <c r="ER362" s="885"/>
      <c r="ES362" s="885"/>
      <c r="ET362" s="885"/>
      <c r="EU362" s="885"/>
      <c r="EV362" s="885"/>
      <c r="EW362" s="885"/>
      <c r="EX362" s="885"/>
      <c r="EY362" s="885"/>
      <c r="EZ362" s="885"/>
      <c r="FA362" s="885"/>
      <c r="FB362" s="885"/>
      <c r="FC362" s="885"/>
      <c r="FD362" s="885"/>
      <c r="FE362" s="885"/>
      <c r="FF362" s="885"/>
      <c r="FG362" s="885"/>
      <c r="FH362" s="885"/>
      <c r="FI362" s="885"/>
      <c r="FJ362" s="885"/>
      <c r="FK362" s="885"/>
      <c r="FL362" s="885"/>
      <c r="FM362" s="885"/>
      <c r="FN362" s="885"/>
      <c r="FO362" s="885"/>
      <c r="FP362" s="885"/>
      <c r="FQ362" s="885"/>
      <c r="FR362" s="885"/>
      <c r="FS362" s="885"/>
      <c r="FT362" s="885"/>
      <c r="FU362" s="885"/>
      <c r="FV362" s="885"/>
      <c r="FW362" s="885"/>
    </row>
    <row r="363" spans="2:179" x14ac:dyDescent="0.25">
      <c r="B363" s="773"/>
      <c r="C363" s="773"/>
      <c r="D363" s="886"/>
      <c r="E363" s="773"/>
      <c r="F363" s="773"/>
      <c r="G363" s="773"/>
      <c r="H363" s="773"/>
      <c r="I363" s="773"/>
      <c r="J363" s="887"/>
      <c r="K363" s="773"/>
      <c r="L363" s="773"/>
      <c r="M363" s="773"/>
      <c r="N363" s="773"/>
      <c r="O363" s="888"/>
      <c r="P363" s="888"/>
      <c r="Q363" s="888"/>
      <c r="R363" s="888"/>
      <c r="S363" s="773"/>
      <c r="T363" s="773"/>
      <c r="U363" s="889"/>
      <c r="V363" s="773"/>
      <c r="W363" s="773"/>
      <c r="X363" s="773"/>
      <c r="Y363" s="885"/>
      <c r="Z363" s="885"/>
      <c r="AA363" s="885"/>
      <c r="AB363" s="885"/>
      <c r="AC363" s="885"/>
      <c r="AD363" s="885"/>
      <c r="AE363" s="885"/>
      <c r="AF363" s="885"/>
      <c r="AG363" s="885"/>
      <c r="AH363" s="885"/>
      <c r="AI363" s="885"/>
      <c r="AJ363" s="885"/>
      <c r="AK363" s="885"/>
      <c r="AL363" s="885"/>
      <c r="AM363" s="885"/>
      <c r="AN363" s="885"/>
      <c r="AO363" s="885"/>
      <c r="AP363" s="885"/>
      <c r="AQ363" s="885"/>
      <c r="AR363" s="885"/>
      <c r="AS363" s="885"/>
      <c r="AT363" s="885"/>
      <c r="AU363" s="885"/>
      <c r="AV363" s="885"/>
      <c r="AW363" s="885"/>
      <c r="AX363" s="885"/>
      <c r="AY363" s="885"/>
      <c r="AZ363" s="885"/>
      <c r="BA363" s="885"/>
      <c r="BB363" s="885"/>
      <c r="BC363" s="885"/>
      <c r="BD363" s="885"/>
      <c r="BE363" s="885"/>
      <c r="BF363" s="885"/>
      <c r="BG363" s="885"/>
      <c r="BH363" s="885"/>
      <c r="BI363" s="885"/>
      <c r="BJ363" s="885"/>
      <c r="BK363" s="885"/>
      <c r="BL363" s="885"/>
      <c r="BM363" s="885"/>
      <c r="BN363" s="885"/>
      <c r="BO363" s="885"/>
      <c r="BP363" s="885"/>
      <c r="BQ363" s="885"/>
      <c r="BR363" s="885"/>
      <c r="BS363" s="885"/>
      <c r="BT363" s="885"/>
      <c r="BU363" s="885"/>
      <c r="BV363" s="885"/>
      <c r="BW363" s="885"/>
      <c r="BX363" s="885"/>
      <c r="BY363" s="885"/>
      <c r="BZ363" s="885"/>
      <c r="CA363" s="885"/>
      <c r="CB363" s="885"/>
      <c r="CC363" s="885"/>
      <c r="CD363" s="885"/>
      <c r="CE363" s="885"/>
      <c r="CF363" s="885"/>
      <c r="CG363" s="885"/>
      <c r="CH363" s="885"/>
      <c r="CI363" s="885"/>
      <c r="CJ363" s="885"/>
      <c r="CK363" s="885"/>
      <c r="CL363" s="885"/>
      <c r="CM363" s="885"/>
      <c r="CN363" s="885"/>
      <c r="CO363" s="885"/>
      <c r="CP363" s="885"/>
      <c r="CQ363" s="885"/>
      <c r="CR363" s="885"/>
      <c r="CS363" s="885"/>
      <c r="CT363" s="885"/>
      <c r="CU363" s="885"/>
      <c r="CV363" s="885"/>
      <c r="CW363" s="885"/>
      <c r="CX363" s="885"/>
      <c r="CY363" s="885"/>
      <c r="CZ363" s="885"/>
      <c r="DA363" s="885"/>
      <c r="DB363" s="885"/>
      <c r="DC363" s="885"/>
      <c r="DD363" s="885"/>
      <c r="DE363" s="885"/>
      <c r="DF363" s="885"/>
      <c r="DG363" s="885"/>
      <c r="DH363" s="885"/>
      <c r="DI363" s="885"/>
      <c r="DJ363" s="885"/>
      <c r="DK363" s="885"/>
      <c r="DL363" s="885"/>
      <c r="DM363" s="885"/>
      <c r="DN363" s="885"/>
      <c r="DO363" s="885"/>
      <c r="DP363" s="885"/>
      <c r="DQ363" s="885"/>
      <c r="DR363" s="885"/>
      <c r="DS363" s="885"/>
      <c r="DT363" s="885"/>
      <c r="DU363" s="885"/>
      <c r="DV363" s="885"/>
      <c r="DW363" s="885"/>
      <c r="DX363" s="885"/>
      <c r="DY363" s="885"/>
      <c r="DZ363" s="885"/>
      <c r="EA363" s="885"/>
      <c r="EB363" s="885"/>
      <c r="EC363" s="885"/>
      <c r="ED363" s="885"/>
      <c r="EE363" s="885"/>
      <c r="EF363" s="885"/>
      <c r="EG363" s="885"/>
      <c r="EH363" s="885"/>
      <c r="EI363" s="885"/>
      <c r="EJ363" s="885"/>
      <c r="EK363" s="885"/>
      <c r="EL363" s="885"/>
      <c r="EM363" s="885"/>
      <c r="EN363" s="885"/>
      <c r="EO363" s="885"/>
      <c r="EP363" s="885"/>
      <c r="EQ363" s="885"/>
      <c r="ER363" s="885"/>
      <c r="ES363" s="885"/>
      <c r="ET363" s="885"/>
      <c r="EU363" s="885"/>
      <c r="EV363" s="885"/>
      <c r="EW363" s="885"/>
      <c r="EX363" s="885"/>
      <c r="EY363" s="885"/>
      <c r="EZ363" s="885"/>
      <c r="FA363" s="885"/>
      <c r="FB363" s="885"/>
      <c r="FC363" s="885"/>
      <c r="FD363" s="885"/>
      <c r="FE363" s="885"/>
      <c r="FF363" s="885"/>
      <c r="FG363" s="885"/>
      <c r="FH363" s="885"/>
      <c r="FI363" s="885"/>
      <c r="FJ363" s="885"/>
      <c r="FK363" s="885"/>
      <c r="FL363" s="885"/>
      <c r="FM363" s="885"/>
      <c r="FN363" s="885"/>
      <c r="FO363" s="885"/>
      <c r="FP363" s="885"/>
      <c r="FQ363" s="885"/>
      <c r="FR363" s="885"/>
      <c r="FS363" s="885"/>
      <c r="FT363" s="885"/>
      <c r="FU363" s="885"/>
      <c r="FV363" s="885"/>
      <c r="FW363" s="885"/>
    </row>
    <row r="364" spans="2:179" x14ac:dyDescent="0.25">
      <c r="B364" s="773"/>
      <c r="C364" s="773"/>
      <c r="D364" s="886"/>
      <c r="E364" s="773"/>
      <c r="F364" s="773"/>
      <c r="G364" s="773"/>
      <c r="H364" s="773"/>
      <c r="I364" s="773"/>
      <c r="J364" s="887"/>
      <c r="K364" s="773"/>
      <c r="L364" s="773"/>
      <c r="M364" s="773"/>
      <c r="N364" s="773"/>
      <c r="O364" s="888"/>
      <c r="P364" s="888"/>
      <c r="Q364" s="888"/>
      <c r="R364" s="888"/>
      <c r="S364" s="773"/>
      <c r="T364" s="773"/>
      <c r="U364" s="889"/>
      <c r="V364" s="773"/>
      <c r="W364" s="773"/>
      <c r="X364" s="773"/>
      <c r="Y364" s="885"/>
      <c r="Z364" s="885"/>
      <c r="AA364" s="885"/>
      <c r="AB364" s="885"/>
      <c r="AC364" s="885"/>
      <c r="AD364" s="885"/>
      <c r="AE364" s="885"/>
      <c r="AF364" s="885"/>
      <c r="AG364" s="885"/>
      <c r="AH364" s="885"/>
      <c r="AI364" s="885"/>
      <c r="AJ364" s="885"/>
      <c r="AK364" s="885"/>
      <c r="AL364" s="885"/>
      <c r="AM364" s="885"/>
      <c r="AN364" s="885"/>
      <c r="AO364" s="885"/>
      <c r="AP364" s="885"/>
      <c r="AQ364" s="885"/>
      <c r="AR364" s="885"/>
      <c r="AS364" s="885"/>
      <c r="AT364" s="885"/>
      <c r="AU364" s="885"/>
      <c r="AV364" s="885"/>
      <c r="AW364" s="885"/>
      <c r="AX364" s="885"/>
      <c r="AY364" s="885"/>
      <c r="AZ364" s="885"/>
      <c r="BA364" s="885"/>
      <c r="BB364" s="885"/>
      <c r="BC364" s="885"/>
      <c r="BD364" s="885"/>
      <c r="BE364" s="885"/>
      <c r="BF364" s="885"/>
      <c r="BG364" s="885"/>
      <c r="BH364" s="885"/>
      <c r="BI364" s="885"/>
      <c r="BJ364" s="885"/>
      <c r="BK364" s="885"/>
      <c r="BL364" s="885"/>
      <c r="BM364" s="885"/>
      <c r="BN364" s="885"/>
      <c r="BO364" s="885"/>
      <c r="BP364" s="885"/>
      <c r="BQ364" s="885"/>
      <c r="BR364" s="885"/>
      <c r="BS364" s="885"/>
      <c r="BT364" s="885"/>
      <c r="BU364" s="885"/>
      <c r="BV364" s="885"/>
      <c r="BW364" s="885"/>
      <c r="BX364" s="885"/>
      <c r="BY364" s="885"/>
      <c r="BZ364" s="885"/>
      <c r="CA364" s="885"/>
      <c r="CB364" s="885"/>
      <c r="CC364" s="885"/>
      <c r="CD364" s="885"/>
      <c r="CE364" s="885"/>
      <c r="CF364" s="885"/>
      <c r="CG364" s="885"/>
      <c r="CH364" s="885"/>
      <c r="CI364" s="885"/>
      <c r="CJ364" s="885"/>
      <c r="CK364" s="885"/>
      <c r="CL364" s="885"/>
      <c r="CM364" s="885"/>
      <c r="CN364" s="885"/>
      <c r="CO364" s="885"/>
      <c r="CP364" s="885"/>
      <c r="CQ364" s="885"/>
      <c r="CR364" s="885"/>
      <c r="CS364" s="885"/>
      <c r="CT364" s="885"/>
      <c r="CU364" s="885"/>
      <c r="CV364" s="885"/>
      <c r="CW364" s="885"/>
      <c r="CX364" s="885"/>
      <c r="CY364" s="885"/>
      <c r="CZ364" s="885"/>
      <c r="DA364" s="885"/>
      <c r="DB364" s="885"/>
      <c r="DC364" s="885"/>
      <c r="DD364" s="885"/>
      <c r="DE364" s="885"/>
      <c r="DF364" s="885"/>
      <c r="DG364" s="885"/>
      <c r="DH364" s="885"/>
      <c r="DI364" s="885"/>
      <c r="DJ364" s="885"/>
      <c r="DK364" s="885"/>
      <c r="DL364" s="885"/>
      <c r="DM364" s="885"/>
      <c r="DN364" s="885"/>
      <c r="DO364" s="885"/>
      <c r="DP364" s="885"/>
      <c r="DQ364" s="885"/>
      <c r="DR364" s="885"/>
      <c r="DS364" s="885"/>
      <c r="DT364" s="885"/>
      <c r="DU364" s="885"/>
      <c r="DV364" s="885"/>
      <c r="DW364" s="885"/>
      <c r="DX364" s="885"/>
      <c r="DY364" s="885"/>
      <c r="DZ364" s="885"/>
      <c r="EA364" s="885"/>
      <c r="EB364" s="885"/>
      <c r="EC364" s="885"/>
      <c r="ED364" s="885"/>
      <c r="EE364" s="885"/>
      <c r="EF364" s="885"/>
      <c r="EG364" s="885"/>
      <c r="EH364" s="885"/>
      <c r="EI364" s="885"/>
      <c r="EJ364" s="885"/>
      <c r="EK364" s="885"/>
      <c r="EL364" s="885"/>
      <c r="EM364" s="885"/>
      <c r="EN364" s="885"/>
      <c r="EO364" s="885"/>
      <c r="EP364" s="885"/>
      <c r="EQ364" s="885"/>
      <c r="ER364" s="885"/>
      <c r="ES364" s="885"/>
      <c r="ET364" s="885"/>
      <c r="EU364" s="885"/>
      <c r="EV364" s="885"/>
      <c r="EW364" s="885"/>
      <c r="EX364" s="885"/>
      <c r="EY364" s="885"/>
      <c r="EZ364" s="885"/>
      <c r="FA364" s="885"/>
      <c r="FB364" s="885"/>
      <c r="FC364" s="885"/>
      <c r="FD364" s="885"/>
      <c r="FE364" s="885"/>
      <c r="FF364" s="885"/>
      <c r="FG364" s="885"/>
      <c r="FH364" s="885"/>
      <c r="FI364" s="885"/>
      <c r="FJ364" s="885"/>
      <c r="FK364" s="885"/>
      <c r="FL364" s="885"/>
      <c r="FM364" s="885"/>
      <c r="FN364" s="885"/>
      <c r="FO364" s="885"/>
      <c r="FP364" s="885"/>
      <c r="FQ364" s="885"/>
      <c r="FR364" s="885"/>
      <c r="FS364" s="885"/>
      <c r="FT364" s="885"/>
      <c r="FU364" s="885"/>
      <c r="FV364" s="885"/>
      <c r="FW364" s="885"/>
    </row>
    <row r="365" spans="2:179" x14ac:dyDescent="0.25">
      <c r="B365" s="773"/>
      <c r="C365" s="773"/>
      <c r="D365" s="886"/>
      <c r="E365" s="773"/>
      <c r="F365" s="773"/>
      <c r="G365" s="773"/>
      <c r="H365" s="773"/>
      <c r="I365" s="773"/>
      <c r="J365" s="887"/>
      <c r="K365" s="773"/>
      <c r="L365" s="773"/>
      <c r="M365" s="773"/>
      <c r="N365" s="773"/>
      <c r="O365" s="888"/>
      <c r="P365" s="888"/>
      <c r="Q365" s="888"/>
      <c r="R365" s="888"/>
      <c r="S365" s="773"/>
      <c r="T365" s="773"/>
      <c r="U365" s="889"/>
      <c r="V365" s="773"/>
      <c r="W365" s="773"/>
      <c r="X365" s="773"/>
      <c r="Y365" s="885"/>
      <c r="Z365" s="885"/>
      <c r="AA365" s="885"/>
      <c r="AB365" s="885"/>
      <c r="AC365" s="885"/>
      <c r="AD365" s="885"/>
      <c r="AE365" s="885"/>
      <c r="AF365" s="885"/>
      <c r="AG365" s="885"/>
      <c r="AH365" s="885"/>
      <c r="AI365" s="885"/>
      <c r="AJ365" s="885"/>
      <c r="AK365" s="885"/>
      <c r="AL365" s="885"/>
      <c r="AM365" s="885"/>
      <c r="AN365" s="885"/>
      <c r="AO365" s="885"/>
      <c r="AP365" s="885"/>
      <c r="AQ365" s="885"/>
      <c r="AR365" s="885"/>
      <c r="AS365" s="885"/>
      <c r="AT365" s="885"/>
      <c r="AU365" s="885"/>
      <c r="AV365" s="885"/>
      <c r="AW365" s="885"/>
      <c r="AX365" s="885"/>
      <c r="AY365" s="885"/>
      <c r="AZ365" s="885"/>
      <c r="BA365" s="885"/>
      <c r="BB365" s="885"/>
      <c r="BC365" s="885"/>
      <c r="BD365" s="885"/>
      <c r="BE365" s="885"/>
      <c r="BF365" s="885"/>
      <c r="BG365" s="885"/>
      <c r="BH365" s="885"/>
      <c r="BI365" s="885"/>
      <c r="BJ365" s="885"/>
      <c r="BK365" s="885"/>
      <c r="BL365" s="885"/>
      <c r="BM365" s="885"/>
      <c r="BN365" s="885"/>
      <c r="BO365" s="885"/>
      <c r="BP365" s="885"/>
      <c r="BQ365" s="885"/>
      <c r="BR365" s="885"/>
      <c r="BS365" s="885"/>
      <c r="BT365" s="885"/>
      <c r="BU365" s="885"/>
      <c r="BV365" s="885"/>
      <c r="BW365" s="885"/>
      <c r="BX365" s="885"/>
      <c r="BY365" s="885"/>
      <c r="BZ365" s="885"/>
      <c r="CA365" s="885"/>
      <c r="CB365" s="885"/>
      <c r="CC365" s="885"/>
      <c r="CD365" s="885"/>
      <c r="CE365" s="885"/>
      <c r="CF365" s="885"/>
      <c r="CG365" s="885"/>
      <c r="CH365" s="885"/>
      <c r="CI365" s="885"/>
      <c r="CJ365" s="885"/>
      <c r="CK365" s="885"/>
      <c r="CL365" s="885"/>
      <c r="CM365" s="885"/>
      <c r="CN365" s="885"/>
      <c r="CO365" s="885"/>
      <c r="CP365" s="885"/>
      <c r="CQ365" s="885"/>
      <c r="CR365" s="885"/>
      <c r="CS365" s="885"/>
      <c r="CT365" s="885"/>
      <c r="CU365" s="885"/>
      <c r="CV365" s="885"/>
      <c r="CW365" s="885"/>
      <c r="CX365" s="885"/>
      <c r="CY365" s="885"/>
      <c r="CZ365" s="885"/>
      <c r="DA365" s="885"/>
      <c r="DB365" s="885"/>
      <c r="DC365" s="885"/>
      <c r="DD365" s="885"/>
      <c r="DE365" s="885"/>
      <c r="DF365" s="885"/>
      <c r="DG365" s="885"/>
      <c r="DH365" s="885"/>
      <c r="DI365" s="885"/>
      <c r="DJ365" s="885"/>
      <c r="DK365" s="885"/>
      <c r="DL365" s="885"/>
      <c r="DM365" s="885"/>
      <c r="DN365" s="885"/>
      <c r="DO365" s="885"/>
      <c r="DP365" s="885"/>
      <c r="DQ365" s="885"/>
      <c r="DR365" s="885"/>
      <c r="DS365" s="885"/>
      <c r="DT365" s="885"/>
      <c r="DU365" s="885"/>
      <c r="DV365" s="885"/>
      <c r="DW365" s="885"/>
      <c r="DX365" s="885"/>
      <c r="DY365" s="885"/>
      <c r="DZ365" s="885"/>
      <c r="EA365" s="885"/>
      <c r="EB365" s="885"/>
      <c r="EC365" s="885"/>
      <c r="ED365" s="885"/>
      <c r="EE365" s="885"/>
      <c r="EF365" s="885"/>
      <c r="EG365" s="885"/>
      <c r="EH365" s="885"/>
      <c r="EI365" s="885"/>
      <c r="EJ365" s="885"/>
      <c r="EK365" s="885"/>
      <c r="EL365" s="885"/>
      <c r="EM365" s="885"/>
      <c r="EN365" s="885"/>
      <c r="EO365" s="885"/>
      <c r="EP365" s="885"/>
      <c r="EQ365" s="885"/>
      <c r="ER365" s="885"/>
      <c r="ES365" s="885"/>
      <c r="ET365" s="885"/>
      <c r="EU365" s="885"/>
      <c r="EV365" s="885"/>
      <c r="EW365" s="885"/>
      <c r="EX365" s="885"/>
      <c r="EY365" s="885"/>
      <c r="EZ365" s="885"/>
      <c r="FA365" s="885"/>
      <c r="FB365" s="885"/>
      <c r="FC365" s="885"/>
      <c r="FD365" s="885"/>
      <c r="FE365" s="885"/>
      <c r="FF365" s="885"/>
      <c r="FG365" s="885"/>
      <c r="FH365" s="885"/>
      <c r="FI365" s="885"/>
      <c r="FJ365" s="885"/>
      <c r="FK365" s="885"/>
      <c r="FL365" s="885"/>
      <c r="FM365" s="885"/>
      <c r="FN365" s="885"/>
      <c r="FO365" s="885"/>
      <c r="FP365" s="885"/>
      <c r="FQ365" s="885"/>
      <c r="FR365" s="885"/>
      <c r="FS365" s="885"/>
      <c r="FT365" s="885"/>
      <c r="FU365" s="885"/>
      <c r="FV365" s="885"/>
      <c r="FW365" s="885"/>
    </row>
    <row r="366" spans="2:179" x14ac:dyDescent="0.25">
      <c r="B366" s="773"/>
      <c r="C366" s="773"/>
      <c r="D366" s="886"/>
      <c r="E366" s="773"/>
      <c r="F366" s="773"/>
      <c r="G366" s="773"/>
      <c r="H366" s="773"/>
      <c r="I366" s="773"/>
      <c r="J366" s="887"/>
      <c r="K366" s="773"/>
      <c r="L366" s="773"/>
      <c r="M366" s="773"/>
      <c r="N366" s="773"/>
      <c r="O366" s="888"/>
      <c r="P366" s="888"/>
      <c r="Q366" s="888"/>
      <c r="R366" s="888"/>
      <c r="S366" s="773"/>
      <c r="T366" s="773"/>
      <c r="U366" s="889"/>
      <c r="V366" s="773"/>
      <c r="W366" s="773"/>
      <c r="X366" s="773"/>
      <c r="Y366" s="885"/>
      <c r="Z366" s="885"/>
      <c r="AA366" s="885"/>
      <c r="AB366" s="885"/>
      <c r="AC366" s="885"/>
      <c r="AD366" s="885"/>
      <c r="AE366" s="885"/>
      <c r="AF366" s="885"/>
      <c r="AG366" s="885"/>
      <c r="AH366" s="885"/>
      <c r="AI366" s="885"/>
      <c r="AJ366" s="885"/>
      <c r="AK366" s="885"/>
      <c r="AL366" s="885"/>
      <c r="AM366" s="885"/>
      <c r="AN366" s="885"/>
      <c r="AO366" s="885"/>
      <c r="AP366" s="885"/>
      <c r="AQ366" s="885"/>
      <c r="AR366" s="885"/>
      <c r="AS366" s="885"/>
      <c r="AT366" s="885"/>
      <c r="AU366" s="885"/>
      <c r="AV366" s="885"/>
      <c r="AW366" s="885"/>
      <c r="AX366" s="885"/>
      <c r="AY366" s="885"/>
      <c r="AZ366" s="885"/>
      <c r="BA366" s="885"/>
      <c r="BB366" s="885"/>
      <c r="BC366" s="885"/>
      <c r="BD366" s="885"/>
      <c r="BE366" s="885"/>
      <c r="BF366" s="885"/>
      <c r="BG366" s="885"/>
      <c r="BH366" s="885"/>
      <c r="BI366" s="885"/>
      <c r="BJ366" s="885"/>
      <c r="BK366" s="885"/>
      <c r="BL366" s="885"/>
      <c r="BM366" s="885"/>
      <c r="BN366" s="885"/>
      <c r="BO366" s="885"/>
      <c r="BP366" s="885"/>
      <c r="BQ366" s="885"/>
      <c r="BR366" s="885"/>
      <c r="BS366" s="885"/>
      <c r="BT366" s="885"/>
      <c r="BU366" s="885"/>
      <c r="BV366" s="885"/>
      <c r="BW366" s="885"/>
      <c r="BX366" s="885"/>
      <c r="BY366" s="885"/>
      <c r="BZ366" s="885"/>
      <c r="CA366" s="885"/>
      <c r="CB366" s="885"/>
      <c r="CC366" s="885"/>
      <c r="CD366" s="885"/>
      <c r="CE366" s="885"/>
      <c r="CF366" s="885"/>
      <c r="CG366" s="885"/>
      <c r="CH366" s="885"/>
      <c r="CI366" s="885"/>
      <c r="CJ366" s="885"/>
      <c r="CK366" s="885"/>
      <c r="CL366" s="885"/>
      <c r="CM366" s="885"/>
      <c r="CN366" s="885"/>
      <c r="CO366" s="885"/>
      <c r="CP366" s="885"/>
      <c r="CQ366" s="885"/>
      <c r="CR366" s="885"/>
      <c r="CS366" s="885"/>
      <c r="CT366" s="885"/>
      <c r="CU366" s="885"/>
      <c r="CV366" s="885"/>
      <c r="CW366" s="885"/>
      <c r="CX366" s="885"/>
      <c r="CY366" s="885"/>
      <c r="CZ366" s="885"/>
      <c r="DA366" s="885"/>
      <c r="DB366" s="885"/>
      <c r="DC366" s="885"/>
      <c r="DD366" s="885"/>
      <c r="DE366" s="885"/>
      <c r="DF366" s="885"/>
      <c r="DG366" s="885"/>
      <c r="DH366" s="885"/>
      <c r="DI366" s="885"/>
      <c r="DJ366" s="885"/>
      <c r="DK366" s="885"/>
      <c r="DL366" s="885"/>
      <c r="DM366" s="885"/>
      <c r="DN366" s="885"/>
      <c r="DO366" s="885"/>
      <c r="DP366" s="885"/>
      <c r="DQ366" s="885"/>
      <c r="DR366" s="885"/>
      <c r="DS366" s="885"/>
      <c r="DT366" s="885"/>
      <c r="DU366" s="885"/>
      <c r="DV366" s="885"/>
      <c r="DW366" s="885"/>
      <c r="DX366" s="885"/>
      <c r="DY366" s="885"/>
      <c r="DZ366" s="885"/>
      <c r="EA366" s="885"/>
      <c r="EB366" s="885"/>
      <c r="EC366" s="885"/>
      <c r="ED366" s="885"/>
      <c r="EE366" s="885"/>
      <c r="EF366" s="885"/>
      <c r="EG366" s="885"/>
      <c r="EH366" s="885"/>
      <c r="EI366" s="885"/>
      <c r="EJ366" s="885"/>
      <c r="EK366" s="885"/>
      <c r="EL366" s="885"/>
      <c r="EM366" s="885"/>
      <c r="EN366" s="885"/>
      <c r="EO366" s="885"/>
      <c r="EP366" s="885"/>
      <c r="EQ366" s="885"/>
      <c r="ER366" s="885"/>
      <c r="ES366" s="885"/>
      <c r="ET366" s="885"/>
      <c r="EU366" s="885"/>
      <c r="EV366" s="885"/>
      <c r="EW366" s="885"/>
      <c r="EX366" s="885"/>
      <c r="EY366" s="885"/>
      <c r="EZ366" s="885"/>
      <c r="FA366" s="885"/>
      <c r="FB366" s="885"/>
      <c r="FC366" s="885"/>
      <c r="FD366" s="885"/>
      <c r="FE366" s="885"/>
      <c r="FF366" s="885"/>
      <c r="FG366" s="885"/>
      <c r="FH366" s="885"/>
      <c r="FI366" s="885"/>
      <c r="FJ366" s="885"/>
      <c r="FK366" s="885"/>
      <c r="FL366" s="885"/>
      <c r="FM366" s="885"/>
      <c r="FN366" s="885"/>
      <c r="FO366" s="885"/>
      <c r="FP366" s="885"/>
      <c r="FQ366" s="885"/>
      <c r="FR366" s="885"/>
      <c r="FS366" s="885"/>
      <c r="FT366" s="885"/>
      <c r="FU366" s="885"/>
      <c r="FV366" s="885"/>
      <c r="FW366" s="885"/>
    </row>
    <row r="367" spans="2:179" x14ac:dyDescent="0.25">
      <c r="B367" s="773"/>
      <c r="C367" s="773"/>
      <c r="D367" s="886"/>
      <c r="E367" s="773"/>
      <c r="F367" s="773"/>
      <c r="G367" s="773"/>
      <c r="H367" s="773"/>
      <c r="I367" s="773"/>
      <c r="J367" s="887"/>
      <c r="K367" s="773"/>
      <c r="L367" s="773"/>
      <c r="M367" s="773"/>
      <c r="N367" s="773"/>
      <c r="O367" s="888"/>
      <c r="P367" s="888"/>
      <c r="Q367" s="888"/>
      <c r="R367" s="888"/>
      <c r="S367" s="773"/>
      <c r="T367" s="773"/>
      <c r="U367" s="889"/>
      <c r="V367" s="773"/>
      <c r="W367" s="773"/>
      <c r="X367" s="773"/>
      <c r="Y367" s="885"/>
      <c r="Z367" s="885"/>
      <c r="AA367" s="885"/>
      <c r="AB367" s="885"/>
      <c r="AC367" s="885"/>
      <c r="AD367" s="885"/>
      <c r="AE367" s="885"/>
      <c r="AF367" s="885"/>
      <c r="AG367" s="885"/>
      <c r="AH367" s="885"/>
      <c r="AI367" s="885"/>
      <c r="AJ367" s="885"/>
      <c r="AK367" s="885"/>
      <c r="AL367" s="885"/>
      <c r="AM367" s="885"/>
      <c r="AN367" s="885"/>
      <c r="AO367" s="885"/>
      <c r="AP367" s="885"/>
      <c r="AQ367" s="885"/>
      <c r="AR367" s="885"/>
      <c r="AS367" s="885"/>
      <c r="AT367" s="885"/>
      <c r="AU367" s="885"/>
      <c r="AV367" s="885"/>
      <c r="AW367" s="885"/>
      <c r="AX367" s="885"/>
      <c r="AY367" s="885"/>
      <c r="AZ367" s="885"/>
      <c r="BA367" s="885"/>
      <c r="BB367" s="885"/>
      <c r="BC367" s="885"/>
      <c r="BD367" s="885"/>
      <c r="BE367" s="885"/>
      <c r="BF367" s="885"/>
      <c r="BG367" s="885"/>
      <c r="BH367" s="885"/>
      <c r="BI367" s="885"/>
      <c r="BJ367" s="885"/>
      <c r="BK367" s="885"/>
      <c r="BL367" s="885"/>
      <c r="BM367" s="885"/>
      <c r="BN367" s="885"/>
      <c r="BO367" s="885"/>
      <c r="BP367" s="885"/>
      <c r="BQ367" s="885"/>
      <c r="BR367" s="885"/>
      <c r="BS367" s="885"/>
      <c r="BT367" s="885"/>
      <c r="BU367" s="885"/>
      <c r="BV367" s="885"/>
      <c r="BW367" s="885"/>
      <c r="BX367" s="885"/>
      <c r="BY367" s="885"/>
      <c r="BZ367" s="885"/>
      <c r="CA367" s="885"/>
      <c r="CB367" s="885"/>
      <c r="CC367" s="885"/>
      <c r="CD367" s="885"/>
      <c r="CE367" s="885"/>
      <c r="CF367" s="885"/>
      <c r="CG367" s="885"/>
      <c r="CH367" s="885"/>
      <c r="CI367" s="885"/>
      <c r="CJ367" s="885"/>
      <c r="CK367" s="885"/>
      <c r="CL367" s="885"/>
      <c r="CM367" s="885"/>
      <c r="CN367" s="885"/>
      <c r="CO367" s="885"/>
      <c r="CP367" s="885"/>
      <c r="CQ367" s="885"/>
      <c r="CR367" s="885"/>
      <c r="CS367" s="885"/>
      <c r="CT367" s="885"/>
      <c r="CU367" s="885"/>
      <c r="CV367" s="885"/>
      <c r="CW367" s="885"/>
      <c r="CX367" s="885"/>
      <c r="CY367" s="885"/>
      <c r="CZ367" s="885"/>
      <c r="DA367" s="885"/>
      <c r="DB367" s="885"/>
      <c r="DC367" s="885"/>
      <c r="DD367" s="885"/>
      <c r="DE367" s="885"/>
      <c r="DF367" s="885"/>
      <c r="DG367" s="885"/>
      <c r="DH367" s="885"/>
      <c r="DI367" s="885"/>
      <c r="DJ367" s="885"/>
      <c r="DK367" s="885"/>
      <c r="DL367" s="885"/>
      <c r="DM367" s="885"/>
      <c r="DN367" s="885"/>
      <c r="DO367" s="885"/>
      <c r="DP367" s="885"/>
      <c r="DQ367" s="885"/>
      <c r="DR367" s="885"/>
      <c r="DS367" s="885"/>
      <c r="DT367" s="885"/>
      <c r="DU367" s="885"/>
      <c r="DV367" s="885"/>
      <c r="DW367" s="885"/>
      <c r="DX367" s="885"/>
      <c r="DY367" s="885"/>
      <c r="DZ367" s="885"/>
      <c r="EA367" s="885"/>
      <c r="EB367" s="885"/>
      <c r="EC367" s="885"/>
      <c r="ED367" s="885"/>
      <c r="EE367" s="885"/>
      <c r="EF367" s="885"/>
      <c r="EG367" s="885"/>
      <c r="EH367" s="885"/>
      <c r="EI367" s="885"/>
      <c r="EJ367" s="885"/>
      <c r="EK367" s="885"/>
      <c r="EL367" s="885"/>
      <c r="EM367" s="885"/>
      <c r="EN367" s="885"/>
      <c r="EO367" s="885"/>
      <c r="EP367" s="885"/>
      <c r="EQ367" s="885"/>
      <c r="ER367" s="885"/>
      <c r="ES367" s="885"/>
      <c r="ET367" s="885"/>
      <c r="EU367" s="885"/>
      <c r="EV367" s="885"/>
      <c r="EW367" s="885"/>
      <c r="EX367" s="885"/>
      <c r="EY367" s="885"/>
      <c r="EZ367" s="885"/>
      <c r="FA367" s="885"/>
      <c r="FB367" s="885"/>
      <c r="FC367" s="885"/>
      <c r="FD367" s="885"/>
      <c r="FE367" s="885"/>
      <c r="FF367" s="885"/>
      <c r="FG367" s="885"/>
      <c r="FH367" s="885"/>
      <c r="FI367" s="885"/>
      <c r="FJ367" s="885"/>
      <c r="FK367" s="885"/>
      <c r="FL367" s="885"/>
      <c r="FM367" s="885"/>
      <c r="FN367" s="885"/>
      <c r="FO367" s="885"/>
      <c r="FP367" s="885"/>
      <c r="FQ367" s="885"/>
      <c r="FR367" s="885"/>
      <c r="FS367" s="885"/>
      <c r="FT367" s="885"/>
      <c r="FU367" s="885"/>
      <c r="FV367" s="885"/>
      <c r="FW367" s="885"/>
    </row>
    <row r="368" spans="2:179" x14ac:dyDescent="0.25">
      <c r="B368" s="773"/>
      <c r="C368" s="773"/>
      <c r="D368" s="886"/>
      <c r="E368" s="773"/>
      <c r="F368" s="773"/>
      <c r="G368" s="773"/>
      <c r="H368" s="773"/>
      <c r="I368" s="773"/>
      <c r="J368" s="887"/>
      <c r="K368" s="773"/>
      <c r="L368" s="773"/>
      <c r="M368" s="773"/>
      <c r="N368" s="773"/>
      <c r="O368" s="888"/>
      <c r="P368" s="888"/>
      <c r="Q368" s="888"/>
      <c r="R368" s="888"/>
      <c r="S368" s="773"/>
      <c r="T368" s="773"/>
      <c r="U368" s="889"/>
      <c r="V368" s="773"/>
      <c r="W368" s="773"/>
      <c r="X368" s="773"/>
      <c r="Y368" s="885"/>
      <c r="Z368" s="885"/>
      <c r="AA368" s="885"/>
      <c r="AB368" s="885"/>
      <c r="AC368" s="885"/>
      <c r="AD368" s="885"/>
      <c r="AE368" s="885"/>
      <c r="AF368" s="885"/>
      <c r="AG368" s="885"/>
      <c r="AH368" s="885"/>
      <c r="AI368" s="885"/>
      <c r="AJ368" s="885"/>
      <c r="AK368" s="885"/>
      <c r="AL368" s="885"/>
      <c r="AM368" s="885"/>
      <c r="AN368" s="885"/>
      <c r="AO368" s="885"/>
      <c r="AP368" s="885"/>
      <c r="AQ368" s="885"/>
      <c r="AR368" s="885"/>
      <c r="AS368" s="885"/>
      <c r="AT368" s="885"/>
      <c r="AU368" s="885"/>
      <c r="AV368" s="885"/>
      <c r="AW368" s="885"/>
      <c r="AX368" s="885"/>
      <c r="AY368" s="885"/>
      <c r="AZ368" s="885"/>
      <c r="BA368" s="885"/>
      <c r="BB368" s="885"/>
      <c r="BC368" s="885"/>
      <c r="BD368" s="885"/>
      <c r="BE368" s="885"/>
      <c r="BF368" s="885"/>
      <c r="BG368" s="885"/>
      <c r="BH368" s="885"/>
      <c r="BI368" s="885"/>
      <c r="BJ368" s="885"/>
      <c r="BK368" s="885"/>
      <c r="BL368" s="885"/>
      <c r="BM368" s="885"/>
      <c r="BN368" s="885"/>
      <c r="BO368" s="885"/>
      <c r="BP368" s="885"/>
      <c r="BQ368" s="885"/>
      <c r="BR368" s="885"/>
      <c r="BS368" s="885"/>
      <c r="BT368" s="885"/>
      <c r="BU368" s="885"/>
      <c r="BV368" s="885"/>
      <c r="BW368" s="885"/>
      <c r="BX368" s="885"/>
      <c r="BY368" s="885"/>
      <c r="BZ368" s="885"/>
      <c r="CA368" s="885"/>
      <c r="CB368" s="885"/>
      <c r="CC368" s="885"/>
      <c r="CD368" s="885"/>
      <c r="CE368" s="885"/>
      <c r="CF368" s="885"/>
      <c r="CG368" s="885"/>
      <c r="CH368" s="885"/>
      <c r="CI368" s="885"/>
      <c r="CJ368" s="885"/>
      <c r="CK368" s="885"/>
      <c r="CL368" s="885"/>
      <c r="CM368" s="885"/>
      <c r="CN368" s="885"/>
      <c r="CO368" s="885"/>
      <c r="CP368" s="885"/>
      <c r="CQ368" s="885"/>
      <c r="CR368" s="885"/>
      <c r="CS368" s="885"/>
      <c r="CT368" s="885"/>
      <c r="CU368" s="885"/>
      <c r="CV368" s="885"/>
      <c r="CW368" s="885"/>
      <c r="CX368" s="885"/>
      <c r="CY368" s="885"/>
      <c r="CZ368" s="885"/>
      <c r="DA368" s="885"/>
      <c r="DB368" s="885"/>
      <c r="DC368" s="885"/>
      <c r="DD368" s="885"/>
      <c r="DE368" s="885"/>
      <c r="DF368" s="885"/>
      <c r="DG368" s="885"/>
      <c r="DH368" s="885"/>
      <c r="DI368" s="885"/>
      <c r="DJ368" s="885"/>
      <c r="DK368" s="885"/>
      <c r="DL368" s="885"/>
      <c r="DM368" s="885"/>
      <c r="DN368" s="885"/>
      <c r="DO368" s="885"/>
      <c r="DP368" s="885"/>
      <c r="DQ368" s="885"/>
      <c r="DR368" s="885"/>
      <c r="DS368" s="885"/>
      <c r="DT368" s="885"/>
      <c r="DU368" s="885"/>
      <c r="DV368" s="885"/>
      <c r="DW368" s="885"/>
      <c r="DX368" s="885"/>
      <c r="DY368" s="885"/>
      <c r="DZ368" s="885"/>
      <c r="EA368" s="885"/>
      <c r="EB368" s="885"/>
      <c r="EC368" s="885"/>
      <c r="ED368" s="885"/>
      <c r="EE368" s="885"/>
      <c r="EF368" s="885"/>
      <c r="EG368" s="885"/>
      <c r="EH368" s="885"/>
      <c r="EI368" s="885"/>
      <c r="EJ368" s="885"/>
      <c r="EK368" s="885"/>
      <c r="EL368" s="885"/>
      <c r="EM368" s="885"/>
      <c r="EN368" s="885"/>
      <c r="EO368" s="885"/>
      <c r="EP368" s="885"/>
      <c r="EQ368" s="885"/>
      <c r="ER368" s="885"/>
      <c r="ES368" s="885"/>
      <c r="ET368" s="885"/>
      <c r="EU368" s="885"/>
      <c r="EV368" s="885"/>
      <c r="EW368" s="885"/>
      <c r="EX368" s="885"/>
      <c r="EY368" s="885"/>
      <c r="EZ368" s="885"/>
      <c r="FA368" s="885"/>
      <c r="FB368" s="885"/>
      <c r="FC368" s="885"/>
      <c r="FD368" s="885"/>
      <c r="FE368" s="885"/>
      <c r="FF368" s="885"/>
      <c r="FG368" s="885"/>
      <c r="FH368" s="885"/>
      <c r="FI368" s="885"/>
      <c r="FJ368" s="885"/>
      <c r="FK368" s="885"/>
      <c r="FL368" s="885"/>
      <c r="FM368" s="885"/>
      <c r="FN368" s="885"/>
      <c r="FO368" s="885"/>
      <c r="FP368" s="885"/>
      <c r="FQ368" s="885"/>
      <c r="FR368" s="885"/>
      <c r="FS368" s="885"/>
      <c r="FT368" s="885"/>
      <c r="FU368" s="885"/>
      <c r="FV368" s="885"/>
      <c r="FW368" s="885"/>
    </row>
    <row r="369" spans="2:179" x14ac:dyDescent="0.25">
      <c r="B369" s="773"/>
      <c r="C369" s="773"/>
      <c r="D369" s="886"/>
      <c r="E369" s="773"/>
      <c r="F369" s="773"/>
      <c r="G369" s="773"/>
      <c r="H369" s="773"/>
      <c r="I369" s="773"/>
      <c r="J369" s="887"/>
      <c r="K369" s="773"/>
      <c r="L369" s="773"/>
      <c r="M369" s="773"/>
      <c r="N369" s="773"/>
      <c r="O369" s="888"/>
      <c r="P369" s="888"/>
      <c r="Q369" s="888"/>
      <c r="R369" s="888"/>
      <c r="S369" s="773"/>
      <c r="T369" s="773"/>
      <c r="U369" s="889"/>
      <c r="V369" s="773"/>
      <c r="W369" s="773"/>
      <c r="X369" s="773"/>
      <c r="Y369" s="885"/>
      <c r="Z369" s="885"/>
      <c r="AA369" s="885"/>
      <c r="AB369" s="885"/>
      <c r="AC369" s="885"/>
      <c r="AD369" s="885"/>
      <c r="AE369" s="885"/>
      <c r="AF369" s="885"/>
      <c r="AG369" s="885"/>
      <c r="AH369" s="885"/>
      <c r="AI369" s="885"/>
      <c r="AJ369" s="885"/>
      <c r="AK369" s="885"/>
      <c r="AL369" s="885"/>
      <c r="AM369" s="885"/>
      <c r="AN369" s="885"/>
      <c r="AO369" s="885"/>
      <c r="AP369" s="885"/>
      <c r="AQ369" s="885"/>
      <c r="AR369" s="885"/>
      <c r="AS369" s="885"/>
      <c r="AT369" s="885"/>
      <c r="AU369" s="885"/>
      <c r="AV369" s="885"/>
      <c r="AW369" s="885"/>
      <c r="AX369" s="885"/>
      <c r="AY369" s="885"/>
      <c r="AZ369" s="885"/>
      <c r="BA369" s="885"/>
      <c r="BB369" s="885"/>
      <c r="BC369" s="885"/>
      <c r="BD369" s="885"/>
      <c r="BE369" s="885"/>
      <c r="BF369" s="885"/>
      <c r="BG369" s="885"/>
      <c r="BH369" s="885"/>
      <c r="BI369" s="885"/>
      <c r="BJ369" s="885"/>
      <c r="BK369" s="885"/>
      <c r="BL369" s="885"/>
      <c r="BM369" s="885"/>
      <c r="BN369" s="885"/>
      <c r="BO369" s="885"/>
      <c r="BP369" s="885"/>
      <c r="BQ369" s="885"/>
      <c r="BR369" s="885"/>
      <c r="BS369" s="885"/>
      <c r="BT369" s="885"/>
      <c r="BU369" s="885"/>
      <c r="BV369" s="885"/>
      <c r="BW369" s="885"/>
      <c r="BX369" s="885"/>
      <c r="BY369" s="885"/>
      <c r="BZ369" s="885"/>
      <c r="CA369" s="885"/>
      <c r="CB369" s="885"/>
      <c r="CC369" s="885"/>
      <c r="CD369" s="885"/>
      <c r="CE369" s="885"/>
      <c r="CF369" s="885"/>
      <c r="CG369" s="885"/>
      <c r="CH369" s="885"/>
      <c r="CI369" s="885"/>
      <c r="CJ369" s="885"/>
      <c r="CK369" s="885"/>
      <c r="CL369" s="885"/>
      <c r="CM369" s="885"/>
      <c r="CN369" s="885"/>
      <c r="CO369" s="885"/>
      <c r="CP369" s="885"/>
      <c r="CQ369" s="885"/>
      <c r="CR369" s="885"/>
      <c r="CS369" s="885"/>
      <c r="CT369" s="885"/>
      <c r="CU369" s="885"/>
      <c r="CV369" s="885"/>
      <c r="CW369" s="885"/>
      <c r="CX369" s="885"/>
      <c r="CY369" s="885"/>
      <c r="CZ369" s="885"/>
      <c r="DA369" s="885"/>
      <c r="DB369" s="885"/>
      <c r="DC369" s="885"/>
      <c r="DD369" s="885"/>
      <c r="DE369" s="885"/>
      <c r="DF369" s="885"/>
      <c r="DG369" s="885"/>
      <c r="DH369" s="885"/>
      <c r="DI369" s="885"/>
      <c r="DJ369" s="885"/>
      <c r="DK369" s="885"/>
      <c r="DL369" s="885"/>
      <c r="DM369" s="885"/>
      <c r="DN369" s="885"/>
      <c r="DO369" s="885"/>
      <c r="DP369" s="885"/>
      <c r="DQ369" s="885"/>
      <c r="DR369" s="885"/>
      <c r="DS369" s="885"/>
      <c r="DT369" s="885"/>
      <c r="DU369" s="885"/>
      <c r="DV369" s="885"/>
      <c r="DW369" s="885"/>
      <c r="DX369" s="885"/>
      <c r="DY369" s="885"/>
      <c r="DZ369" s="885"/>
      <c r="EA369" s="885"/>
      <c r="EB369" s="885"/>
      <c r="EC369" s="885"/>
      <c r="ED369" s="885"/>
      <c r="EE369" s="885"/>
      <c r="EF369" s="885"/>
      <c r="EG369" s="885"/>
      <c r="EH369" s="885"/>
      <c r="EI369" s="885"/>
      <c r="EJ369" s="885"/>
      <c r="EK369" s="885"/>
      <c r="EL369" s="885"/>
      <c r="EM369" s="885"/>
      <c r="EN369" s="885"/>
      <c r="EO369" s="885"/>
      <c r="EP369" s="885"/>
      <c r="EQ369" s="885"/>
      <c r="ER369" s="885"/>
      <c r="ES369" s="885"/>
      <c r="ET369" s="885"/>
      <c r="EU369" s="885"/>
      <c r="EV369" s="885"/>
      <c r="EW369" s="885"/>
      <c r="EX369" s="885"/>
      <c r="EY369" s="885"/>
      <c r="EZ369" s="885"/>
      <c r="FA369" s="885"/>
      <c r="FB369" s="885"/>
      <c r="FC369" s="885"/>
      <c r="FD369" s="885"/>
      <c r="FE369" s="885"/>
      <c r="FF369" s="885"/>
      <c r="FG369" s="885"/>
      <c r="FH369" s="885"/>
      <c r="FI369" s="885"/>
      <c r="FJ369" s="885"/>
      <c r="FK369" s="885"/>
      <c r="FL369" s="885"/>
      <c r="FM369" s="885"/>
      <c r="FN369" s="885"/>
      <c r="FO369" s="885"/>
      <c r="FP369" s="885"/>
      <c r="FQ369" s="885"/>
      <c r="FR369" s="885"/>
      <c r="FS369" s="885"/>
      <c r="FT369" s="885"/>
      <c r="FU369" s="885"/>
      <c r="FV369" s="885"/>
      <c r="FW369" s="885"/>
    </row>
    <row r="370" spans="2:179" x14ac:dyDescent="0.25">
      <c r="B370" s="773"/>
      <c r="C370" s="773"/>
      <c r="D370" s="886"/>
      <c r="E370" s="773"/>
      <c r="F370" s="773"/>
      <c r="G370" s="773"/>
      <c r="H370" s="773"/>
      <c r="I370" s="773"/>
      <c r="J370" s="887"/>
      <c r="K370" s="773"/>
      <c r="L370" s="773"/>
      <c r="M370" s="773"/>
      <c r="N370" s="773"/>
      <c r="O370" s="888"/>
      <c r="P370" s="888"/>
      <c r="Q370" s="888"/>
      <c r="R370" s="888"/>
      <c r="S370" s="773"/>
      <c r="T370" s="773"/>
      <c r="U370" s="889"/>
      <c r="V370" s="773"/>
      <c r="W370" s="773"/>
      <c r="X370" s="773"/>
      <c r="Y370" s="885"/>
      <c r="Z370" s="885"/>
      <c r="AA370" s="885"/>
      <c r="AB370" s="885"/>
      <c r="AC370" s="885"/>
      <c r="AD370" s="885"/>
      <c r="AE370" s="885"/>
      <c r="AF370" s="885"/>
      <c r="AG370" s="885"/>
      <c r="AH370" s="885"/>
      <c r="AI370" s="885"/>
      <c r="AJ370" s="885"/>
      <c r="AK370" s="885"/>
      <c r="AL370" s="885"/>
      <c r="AM370" s="885"/>
      <c r="AN370" s="885"/>
      <c r="AO370" s="885"/>
      <c r="AP370" s="885"/>
      <c r="AQ370" s="885"/>
      <c r="AR370" s="885"/>
      <c r="AS370" s="885"/>
      <c r="AT370" s="885"/>
      <c r="AU370" s="885"/>
      <c r="AV370" s="885"/>
      <c r="AW370" s="885"/>
      <c r="AX370" s="885"/>
      <c r="AY370" s="885"/>
      <c r="AZ370" s="885"/>
      <c r="BA370" s="885"/>
      <c r="BB370" s="885"/>
      <c r="BC370" s="885"/>
      <c r="BD370" s="885"/>
      <c r="BE370" s="885"/>
      <c r="BF370" s="885"/>
      <c r="BG370" s="885"/>
      <c r="BH370" s="885"/>
      <c r="BI370" s="885"/>
      <c r="BJ370" s="885"/>
      <c r="BK370" s="885"/>
      <c r="BL370" s="885"/>
      <c r="BM370" s="885"/>
      <c r="BN370" s="885"/>
      <c r="BO370" s="885"/>
      <c r="BP370" s="885"/>
      <c r="BQ370" s="885"/>
      <c r="BR370" s="885"/>
      <c r="BS370" s="885"/>
      <c r="BT370" s="885"/>
      <c r="BU370" s="885"/>
      <c r="BV370" s="885"/>
      <c r="BW370" s="885"/>
      <c r="BX370" s="885"/>
      <c r="BY370" s="885"/>
      <c r="BZ370" s="885"/>
      <c r="CA370" s="885"/>
      <c r="CB370" s="885"/>
      <c r="CC370" s="885"/>
      <c r="CD370" s="885"/>
      <c r="CE370" s="885"/>
      <c r="CF370" s="885"/>
      <c r="CG370" s="885"/>
      <c r="CH370" s="885"/>
      <c r="CI370" s="885"/>
      <c r="CJ370" s="885"/>
      <c r="CK370" s="885"/>
      <c r="CL370" s="885"/>
      <c r="CM370" s="885"/>
      <c r="CN370" s="885"/>
      <c r="CO370" s="885"/>
      <c r="CP370" s="885"/>
      <c r="CQ370" s="885"/>
      <c r="CR370" s="885"/>
      <c r="CS370" s="885"/>
      <c r="CT370" s="885"/>
      <c r="CU370" s="885"/>
      <c r="CV370" s="885"/>
      <c r="CW370" s="885"/>
      <c r="CX370" s="885"/>
      <c r="CY370" s="885"/>
      <c r="CZ370" s="885"/>
      <c r="DA370" s="885"/>
      <c r="DB370" s="885"/>
      <c r="DC370" s="885"/>
      <c r="DD370" s="885"/>
      <c r="DE370" s="885"/>
      <c r="DF370" s="885"/>
      <c r="DG370" s="885"/>
      <c r="DH370" s="885"/>
      <c r="DI370" s="885"/>
      <c r="DJ370" s="885"/>
      <c r="DK370" s="885"/>
      <c r="DL370" s="885"/>
      <c r="DM370" s="885"/>
      <c r="DN370" s="885"/>
      <c r="DO370" s="885"/>
      <c r="DP370" s="885"/>
      <c r="DQ370" s="885"/>
      <c r="DR370" s="885"/>
      <c r="DS370" s="885"/>
      <c r="DT370" s="885"/>
      <c r="DU370" s="885"/>
      <c r="DV370" s="885"/>
      <c r="DW370" s="885"/>
      <c r="DX370" s="885"/>
      <c r="DY370" s="885"/>
      <c r="DZ370" s="885"/>
      <c r="EA370" s="885"/>
      <c r="EB370" s="885"/>
      <c r="EC370" s="885"/>
      <c r="ED370" s="885"/>
      <c r="EE370" s="885"/>
      <c r="EF370" s="885"/>
      <c r="EG370" s="885"/>
      <c r="EH370" s="885"/>
      <c r="EI370" s="885"/>
      <c r="EJ370" s="885"/>
      <c r="EK370" s="885"/>
      <c r="EL370" s="885"/>
      <c r="EM370" s="885"/>
      <c r="EN370" s="885"/>
      <c r="EO370" s="885"/>
      <c r="EP370" s="885"/>
      <c r="EQ370" s="885"/>
      <c r="ER370" s="885"/>
      <c r="ES370" s="885"/>
      <c r="ET370" s="885"/>
      <c r="EU370" s="885"/>
      <c r="EV370" s="885"/>
      <c r="EW370" s="885"/>
      <c r="EX370" s="885"/>
      <c r="EY370" s="885"/>
      <c r="EZ370" s="885"/>
      <c r="FA370" s="885"/>
      <c r="FB370" s="885"/>
      <c r="FC370" s="885"/>
      <c r="FD370" s="885"/>
      <c r="FE370" s="885"/>
      <c r="FF370" s="885"/>
      <c r="FG370" s="885"/>
      <c r="FH370" s="885"/>
      <c r="FI370" s="885"/>
      <c r="FJ370" s="885"/>
      <c r="FK370" s="885"/>
      <c r="FL370" s="885"/>
      <c r="FM370" s="885"/>
      <c r="FN370" s="885"/>
      <c r="FO370" s="885"/>
      <c r="FP370" s="885"/>
      <c r="FQ370" s="885"/>
      <c r="FR370" s="885"/>
      <c r="FS370" s="885"/>
      <c r="FT370" s="885"/>
      <c r="FU370" s="885"/>
      <c r="FV370" s="885"/>
      <c r="FW370" s="885"/>
    </row>
    <row r="371" spans="2:179" x14ac:dyDescent="0.25">
      <c r="B371" s="773"/>
      <c r="C371" s="773"/>
      <c r="D371" s="886"/>
      <c r="E371" s="773"/>
      <c r="F371" s="773"/>
      <c r="G371" s="773"/>
      <c r="H371" s="773"/>
      <c r="I371" s="773"/>
      <c r="J371" s="887"/>
      <c r="K371" s="773"/>
      <c r="L371" s="773"/>
      <c r="M371" s="773"/>
      <c r="N371" s="773"/>
      <c r="O371" s="888"/>
      <c r="P371" s="888"/>
      <c r="Q371" s="888"/>
      <c r="R371" s="888"/>
      <c r="S371" s="773"/>
      <c r="T371" s="773"/>
      <c r="U371" s="889"/>
      <c r="V371" s="773"/>
      <c r="W371" s="773"/>
      <c r="X371" s="773"/>
      <c r="Y371" s="885"/>
      <c r="Z371" s="885"/>
      <c r="AA371" s="885"/>
      <c r="AB371" s="885"/>
      <c r="AC371" s="885"/>
      <c r="AD371" s="885"/>
      <c r="AE371" s="885"/>
      <c r="AF371" s="885"/>
      <c r="AG371" s="885"/>
      <c r="AH371" s="885"/>
      <c r="AI371" s="885"/>
      <c r="AJ371" s="885"/>
      <c r="AK371" s="885"/>
      <c r="AL371" s="885"/>
      <c r="AM371" s="885"/>
      <c r="AN371" s="885"/>
      <c r="AO371" s="885"/>
      <c r="AP371" s="885"/>
      <c r="AQ371" s="885"/>
      <c r="AR371" s="885"/>
      <c r="AS371" s="885"/>
      <c r="AT371" s="885"/>
      <c r="AU371" s="885"/>
      <c r="AV371" s="885"/>
      <c r="AW371" s="885"/>
      <c r="AX371" s="885"/>
      <c r="AY371" s="885"/>
      <c r="AZ371" s="885"/>
      <c r="BA371" s="885"/>
      <c r="BB371" s="885"/>
      <c r="BC371" s="885"/>
      <c r="BD371" s="885"/>
      <c r="BE371" s="885"/>
      <c r="BF371" s="885"/>
      <c r="BG371" s="885"/>
      <c r="BH371" s="885"/>
      <c r="BI371" s="885"/>
      <c r="BJ371" s="885"/>
      <c r="BK371" s="885"/>
      <c r="BL371" s="885"/>
      <c r="BM371" s="885"/>
      <c r="BN371" s="885"/>
      <c r="BO371" s="885"/>
      <c r="BP371" s="885"/>
      <c r="BQ371" s="885"/>
      <c r="BR371" s="885"/>
      <c r="BS371" s="885"/>
      <c r="BT371" s="885"/>
      <c r="BU371" s="885"/>
      <c r="BV371" s="885"/>
      <c r="BW371" s="885"/>
      <c r="BX371" s="885"/>
      <c r="BY371" s="885"/>
      <c r="BZ371" s="885"/>
      <c r="CA371" s="885"/>
      <c r="CB371" s="885"/>
      <c r="CC371" s="885"/>
      <c r="CD371" s="885"/>
      <c r="CE371" s="885"/>
      <c r="CF371" s="885"/>
      <c r="CG371" s="885"/>
      <c r="CH371" s="885"/>
      <c r="CI371" s="885"/>
      <c r="CJ371" s="885"/>
      <c r="CK371" s="885"/>
      <c r="CL371" s="885"/>
      <c r="CM371" s="885"/>
      <c r="CN371" s="885"/>
      <c r="CO371" s="885"/>
      <c r="CP371" s="885"/>
      <c r="CQ371" s="885"/>
      <c r="CR371" s="885"/>
      <c r="CS371" s="885"/>
      <c r="CT371" s="885"/>
      <c r="CU371" s="885"/>
      <c r="CV371" s="885"/>
      <c r="CW371" s="885"/>
      <c r="CX371" s="885"/>
      <c r="CY371" s="885"/>
      <c r="CZ371" s="885"/>
      <c r="DA371" s="885"/>
      <c r="DB371" s="885"/>
      <c r="DC371" s="885"/>
      <c r="DD371" s="885"/>
      <c r="DE371" s="885"/>
      <c r="DF371" s="885"/>
      <c r="DG371" s="885"/>
      <c r="DH371" s="885"/>
      <c r="DI371" s="885"/>
      <c r="DJ371" s="885"/>
      <c r="DK371" s="885"/>
      <c r="DL371" s="885"/>
      <c r="DM371" s="885"/>
      <c r="DN371" s="885"/>
      <c r="DO371" s="885"/>
      <c r="DP371" s="885"/>
      <c r="DQ371" s="885"/>
      <c r="DR371" s="885"/>
      <c r="DS371" s="885"/>
      <c r="DT371" s="885"/>
      <c r="DU371" s="885"/>
      <c r="DV371" s="885"/>
      <c r="DW371" s="885"/>
      <c r="DX371" s="885"/>
      <c r="DY371" s="885"/>
      <c r="DZ371" s="885"/>
      <c r="EA371" s="885"/>
      <c r="EB371" s="885"/>
      <c r="EC371" s="885"/>
      <c r="ED371" s="885"/>
      <c r="EE371" s="885"/>
      <c r="EF371" s="885"/>
      <c r="EG371" s="885"/>
      <c r="EH371" s="885"/>
      <c r="EI371" s="885"/>
      <c r="EJ371" s="885"/>
      <c r="EK371" s="885"/>
      <c r="EL371" s="885"/>
      <c r="EM371" s="885"/>
      <c r="EN371" s="885"/>
      <c r="EO371" s="885"/>
      <c r="EP371" s="885"/>
      <c r="EQ371" s="885"/>
      <c r="ER371" s="885"/>
      <c r="ES371" s="885"/>
      <c r="ET371" s="885"/>
      <c r="EU371" s="885"/>
      <c r="EV371" s="885"/>
      <c r="EW371" s="885"/>
      <c r="EX371" s="885"/>
      <c r="EY371" s="885"/>
      <c r="EZ371" s="885"/>
      <c r="FA371" s="885"/>
      <c r="FB371" s="885"/>
      <c r="FC371" s="885"/>
      <c r="FD371" s="885"/>
      <c r="FE371" s="885"/>
      <c r="FF371" s="885"/>
      <c r="FG371" s="885"/>
      <c r="FH371" s="885"/>
      <c r="FI371" s="885"/>
      <c r="FJ371" s="885"/>
      <c r="FK371" s="885"/>
      <c r="FL371" s="885"/>
      <c r="FM371" s="885"/>
      <c r="FN371" s="885"/>
      <c r="FO371" s="885"/>
      <c r="FP371" s="885"/>
      <c r="FQ371" s="885"/>
      <c r="FR371" s="885"/>
      <c r="FS371" s="885"/>
      <c r="FT371" s="885"/>
      <c r="FU371" s="885"/>
      <c r="FV371" s="885"/>
      <c r="FW371" s="885"/>
    </row>
    <row r="372" spans="2:179" x14ac:dyDescent="0.25">
      <c r="B372" s="773"/>
      <c r="C372" s="773"/>
      <c r="D372" s="886"/>
      <c r="E372" s="773"/>
      <c r="F372" s="773"/>
      <c r="G372" s="773"/>
      <c r="H372" s="773"/>
      <c r="I372" s="773"/>
      <c r="J372" s="887"/>
      <c r="K372" s="773"/>
      <c r="L372" s="773"/>
      <c r="M372" s="773"/>
      <c r="N372" s="773"/>
      <c r="O372" s="888"/>
      <c r="P372" s="888"/>
      <c r="Q372" s="888"/>
      <c r="R372" s="888"/>
      <c r="S372" s="773"/>
      <c r="T372" s="773"/>
      <c r="U372" s="889"/>
      <c r="V372" s="773"/>
      <c r="W372" s="773"/>
      <c r="X372" s="773"/>
      <c r="Y372" s="885"/>
      <c r="Z372" s="885"/>
      <c r="AA372" s="885"/>
      <c r="AB372" s="885"/>
      <c r="AC372" s="885"/>
      <c r="AD372" s="885"/>
      <c r="AE372" s="885"/>
      <c r="AF372" s="885"/>
      <c r="AG372" s="885"/>
      <c r="AH372" s="885"/>
      <c r="AI372" s="885"/>
      <c r="AJ372" s="885"/>
      <c r="AK372" s="885"/>
      <c r="AL372" s="885"/>
      <c r="AM372" s="885"/>
      <c r="AN372" s="885"/>
      <c r="AO372" s="885"/>
      <c r="AP372" s="885"/>
      <c r="AQ372" s="885"/>
      <c r="AR372" s="885"/>
      <c r="AS372" s="885"/>
      <c r="AT372" s="885"/>
      <c r="AU372" s="885"/>
      <c r="AV372" s="885"/>
      <c r="AW372" s="885"/>
      <c r="AX372" s="885"/>
      <c r="AY372" s="885"/>
      <c r="AZ372" s="885"/>
      <c r="BA372" s="885"/>
      <c r="BB372" s="885"/>
      <c r="BC372" s="885"/>
      <c r="BD372" s="885"/>
      <c r="BE372" s="885"/>
      <c r="BF372" s="885"/>
      <c r="BG372" s="885"/>
      <c r="BH372" s="885"/>
      <c r="BI372" s="885"/>
      <c r="BJ372" s="885"/>
      <c r="BK372" s="885"/>
      <c r="BL372" s="885"/>
      <c r="BM372" s="885"/>
      <c r="BN372" s="885"/>
      <c r="BO372" s="885"/>
      <c r="BP372" s="885"/>
      <c r="BQ372" s="885"/>
      <c r="BR372" s="885"/>
      <c r="BS372" s="885"/>
      <c r="BT372" s="885"/>
      <c r="BU372" s="885"/>
      <c r="BV372" s="885"/>
      <c r="BW372" s="885"/>
      <c r="BX372" s="885"/>
      <c r="BY372" s="885"/>
      <c r="BZ372" s="885"/>
      <c r="CA372" s="885"/>
      <c r="CB372" s="885"/>
      <c r="CC372" s="885"/>
      <c r="CD372" s="885"/>
      <c r="CE372" s="885"/>
      <c r="CF372" s="885"/>
      <c r="CG372" s="885"/>
      <c r="CH372" s="885"/>
      <c r="CI372" s="885"/>
      <c r="CJ372" s="885"/>
      <c r="CK372" s="885"/>
      <c r="CL372" s="885"/>
      <c r="CM372" s="885"/>
      <c r="CN372" s="885"/>
      <c r="CO372" s="885"/>
      <c r="CP372" s="885"/>
      <c r="CQ372" s="885"/>
      <c r="CR372" s="885"/>
      <c r="CS372" s="885"/>
      <c r="CT372" s="885"/>
      <c r="CU372" s="885"/>
      <c r="CV372" s="885"/>
      <c r="CW372" s="885"/>
      <c r="CX372" s="885"/>
      <c r="CY372" s="885"/>
      <c r="CZ372" s="885"/>
      <c r="DA372" s="885"/>
      <c r="DB372" s="885"/>
      <c r="DC372" s="885"/>
      <c r="DD372" s="885"/>
      <c r="DE372" s="885"/>
      <c r="DF372" s="885"/>
      <c r="DG372" s="885"/>
      <c r="DH372" s="885"/>
      <c r="DI372" s="885"/>
      <c r="DJ372" s="885"/>
      <c r="DK372" s="885"/>
      <c r="DL372" s="885"/>
      <c r="DM372" s="885"/>
      <c r="DN372" s="885"/>
      <c r="DO372" s="885"/>
      <c r="DP372" s="885"/>
      <c r="DQ372" s="885"/>
      <c r="DR372" s="885"/>
      <c r="DS372" s="885"/>
      <c r="DT372" s="885"/>
      <c r="DU372" s="885"/>
      <c r="DV372" s="885"/>
      <c r="DW372" s="885"/>
      <c r="DX372" s="885"/>
      <c r="DY372" s="885"/>
      <c r="DZ372" s="885"/>
      <c r="EA372" s="885"/>
      <c r="EB372" s="885"/>
      <c r="EC372" s="885"/>
      <c r="ED372" s="885"/>
      <c r="EE372" s="885"/>
      <c r="EF372" s="885"/>
      <c r="EG372" s="885"/>
      <c r="EH372" s="885"/>
      <c r="EI372" s="885"/>
      <c r="EJ372" s="885"/>
      <c r="EK372" s="885"/>
      <c r="EL372" s="885"/>
      <c r="EM372" s="885"/>
      <c r="EN372" s="885"/>
      <c r="EO372" s="885"/>
      <c r="EP372" s="885"/>
      <c r="EQ372" s="885"/>
      <c r="ER372" s="885"/>
      <c r="ES372" s="885"/>
      <c r="ET372" s="885"/>
      <c r="EU372" s="885"/>
      <c r="EV372" s="885"/>
      <c r="EW372" s="885"/>
      <c r="EX372" s="885"/>
      <c r="EY372" s="885"/>
      <c r="EZ372" s="885"/>
      <c r="FA372" s="885"/>
      <c r="FB372" s="885"/>
      <c r="FC372" s="885"/>
      <c r="FD372" s="885"/>
      <c r="FE372" s="885"/>
      <c r="FF372" s="885"/>
      <c r="FG372" s="885"/>
      <c r="FH372" s="885"/>
      <c r="FI372" s="885"/>
      <c r="FJ372" s="885"/>
      <c r="FK372" s="885"/>
      <c r="FL372" s="885"/>
      <c r="FM372" s="885"/>
      <c r="FN372" s="885"/>
      <c r="FO372" s="885"/>
      <c r="FP372" s="885"/>
      <c r="FQ372" s="885"/>
      <c r="FR372" s="885"/>
      <c r="FS372" s="885"/>
      <c r="FT372" s="885"/>
      <c r="FU372" s="885"/>
      <c r="FV372" s="885"/>
      <c r="FW372" s="885"/>
    </row>
    <row r="373" spans="2:179" x14ac:dyDescent="0.25">
      <c r="B373" s="773"/>
      <c r="C373" s="773"/>
      <c r="D373" s="886"/>
      <c r="E373" s="773"/>
      <c r="F373" s="773"/>
      <c r="G373" s="773"/>
      <c r="H373" s="773"/>
      <c r="I373" s="773"/>
      <c r="J373" s="887"/>
      <c r="K373" s="773"/>
      <c r="L373" s="773"/>
      <c r="M373" s="773"/>
      <c r="N373" s="773"/>
      <c r="O373" s="888"/>
      <c r="P373" s="888"/>
      <c r="Q373" s="888"/>
      <c r="R373" s="888"/>
      <c r="S373" s="773"/>
      <c r="T373" s="773"/>
      <c r="U373" s="889"/>
      <c r="V373" s="773"/>
      <c r="W373" s="773"/>
      <c r="X373" s="773"/>
      <c r="Y373" s="885"/>
      <c r="Z373" s="885"/>
      <c r="AA373" s="885"/>
      <c r="AB373" s="885"/>
      <c r="AC373" s="885"/>
      <c r="AD373" s="885"/>
      <c r="AE373" s="885"/>
      <c r="AF373" s="885"/>
      <c r="AG373" s="885"/>
      <c r="AH373" s="885"/>
      <c r="AI373" s="885"/>
      <c r="AJ373" s="885"/>
      <c r="AK373" s="885"/>
      <c r="AL373" s="885"/>
      <c r="AM373" s="885"/>
      <c r="AN373" s="885"/>
      <c r="AO373" s="885"/>
      <c r="AP373" s="885"/>
      <c r="AQ373" s="885"/>
      <c r="AR373" s="885"/>
      <c r="AS373" s="885"/>
      <c r="AT373" s="885"/>
      <c r="AU373" s="885"/>
      <c r="AV373" s="885"/>
      <c r="AW373" s="885"/>
      <c r="AX373" s="885"/>
      <c r="AY373" s="885"/>
      <c r="AZ373" s="885"/>
      <c r="BA373" s="885"/>
      <c r="BB373" s="885"/>
      <c r="BC373" s="885"/>
      <c r="BD373" s="885"/>
      <c r="BE373" s="885"/>
      <c r="BF373" s="885"/>
      <c r="BG373" s="885"/>
      <c r="BH373" s="885"/>
      <c r="BI373" s="885"/>
      <c r="BJ373" s="885"/>
      <c r="BK373" s="885"/>
      <c r="BL373" s="885"/>
      <c r="BM373" s="885"/>
      <c r="BN373" s="885"/>
      <c r="BO373" s="885"/>
      <c r="BP373" s="885"/>
      <c r="BQ373" s="885"/>
      <c r="BR373" s="885"/>
      <c r="BS373" s="885"/>
      <c r="BT373" s="885"/>
      <c r="BU373" s="885"/>
      <c r="BV373" s="885"/>
      <c r="BW373" s="885"/>
      <c r="BX373" s="885"/>
      <c r="BY373" s="885"/>
      <c r="BZ373" s="885"/>
      <c r="CA373" s="885"/>
      <c r="CB373" s="885"/>
      <c r="CC373" s="885"/>
      <c r="CD373" s="885"/>
      <c r="CE373" s="885"/>
      <c r="CF373" s="885"/>
      <c r="CG373" s="885"/>
      <c r="CH373" s="885"/>
      <c r="CI373" s="885"/>
      <c r="CJ373" s="885"/>
      <c r="CK373" s="885"/>
      <c r="CL373" s="885"/>
      <c r="CM373" s="885"/>
      <c r="CN373" s="885"/>
      <c r="CO373" s="885"/>
      <c r="CP373" s="885"/>
      <c r="CQ373" s="885"/>
      <c r="CR373" s="885"/>
      <c r="CS373" s="885"/>
      <c r="CT373" s="885"/>
      <c r="CU373" s="885"/>
      <c r="CV373" s="885"/>
      <c r="CW373" s="885"/>
      <c r="CX373" s="885"/>
      <c r="CY373" s="885"/>
      <c r="CZ373" s="885"/>
      <c r="DA373" s="885"/>
      <c r="DB373" s="885"/>
      <c r="DC373" s="885"/>
      <c r="DD373" s="885"/>
      <c r="DE373" s="885"/>
      <c r="DF373" s="885"/>
      <c r="DG373" s="885"/>
      <c r="DH373" s="885"/>
      <c r="DI373" s="885"/>
      <c r="DJ373" s="885"/>
      <c r="DK373" s="885"/>
      <c r="DL373" s="885"/>
      <c r="DM373" s="885"/>
      <c r="DN373" s="885"/>
      <c r="DO373" s="885"/>
      <c r="DP373" s="885"/>
      <c r="DQ373" s="885"/>
      <c r="DR373" s="885"/>
      <c r="DS373" s="885"/>
      <c r="DT373" s="885"/>
      <c r="DU373" s="885"/>
      <c r="DV373" s="885"/>
      <c r="DW373" s="885"/>
      <c r="DX373" s="885"/>
      <c r="DY373" s="885"/>
      <c r="DZ373" s="885"/>
      <c r="EA373" s="885"/>
      <c r="EB373" s="885"/>
      <c r="EC373" s="885"/>
      <c r="ED373" s="885"/>
      <c r="EE373" s="885"/>
      <c r="EF373" s="885"/>
      <c r="EG373" s="885"/>
      <c r="EH373" s="885"/>
      <c r="EI373" s="885"/>
      <c r="EJ373" s="885"/>
      <c r="EK373" s="885"/>
      <c r="EL373" s="885"/>
      <c r="EM373" s="885"/>
      <c r="EN373" s="885"/>
      <c r="EO373" s="885"/>
      <c r="EP373" s="885"/>
      <c r="EQ373" s="885"/>
      <c r="ER373" s="885"/>
      <c r="ES373" s="885"/>
      <c r="ET373" s="885"/>
      <c r="EU373" s="885"/>
      <c r="EV373" s="885"/>
      <c r="EW373" s="885"/>
      <c r="EX373" s="885"/>
      <c r="EY373" s="885"/>
      <c r="EZ373" s="885"/>
      <c r="FA373" s="885"/>
      <c r="FB373" s="885"/>
      <c r="FC373" s="885"/>
      <c r="FD373" s="885"/>
      <c r="FE373" s="885"/>
      <c r="FF373" s="885"/>
      <c r="FG373" s="885"/>
      <c r="FH373" s="885"/>
      <c r="FI373" s="885"/>
      <c r="FJ373" s="885"/>
      <c r="FK373" s="885"/>
      <c r="FL373" s="885"/>
      <c r="FM373" s="885"/>
      <c r="FN373" s="885"/>
      <c r="FO373" s="885"/>
      <c r="FP373" s="885"/>
      <c r="FQ373" s="885"/>
      <c r="FR373" s="885"/>
      <c r="FS373" s="885"/>
      <c r="FT373" s="885"/>
      <c r="FU373" s="885"/>
      <c r="FV373" s="885"/>
      <c r="FW373" s="885"/>
    </row>
    <row r="374" spans="2:179" x14ac:dyDescent="0.25">
      <c r="B374" s="773"/>
      <c r="C374" s="773"/>
      <c r="D374" s="886"/>
      <c r="E374" s="773"/>
      <c r="F374" s="773"/>
      <c r="G374" s="773"/>
      <c r="H374" s="773"/>
      <c r="I374" s="773"/>
      <c r="J374" s="887"/>
      <c r="K374" s="773"/>
      <c r="L374" s="773"/>
      <c r="M374" s="773"/>
      <c r="N374" s="773"/>
      <c r="O374" s="888"/>
      <c r="P374" s="888"/>
      <c r="Q374" s="888"/>
      <c r="R374" s="888"/>
      <c r="S374" s="773"/>
      <c r="T374" s="773"/>
      <c r="U374" s="889"/>
      <c r="V374" s="773"/>
      <c r="W374" s="773"/>
      <c r="X374" s="773"/>
      <c r="Y374" s="885"/>
      <c r="Z374" s="885"/>
      <c r="AA374" s="885"/>
      <c r="AB374" s="885"/>
      <c r="AC374" s="885"/>
      <c r="AD374" s="885"/>
      <c r="AE374" s="885"/>
      <c r="AF374" s="885"/>
      <c r="AG374" s="885"/>
      <c r="AH374" s="885"/>
      <c r="AI374" s="885"/>
      <c r="AJ374" s="885"/>
      <c r="AK374" s="885"/>
      <c r="AL374" s="885"/>
      <c r="AM374" s="885"/>
      <c r="AN374" s="885"/>
      <c r="AO374" s="885"/>
      <c r="AP374" s="885"/>
      <c r="AQ374" s="885"/>
      <c r="AR374" s="885"/>
      <c r="AS374" s="885"/>
      <c r="AT374" s="885"/>
      <c r="AU374" s="885"/>
      <c r="AV374" s="885"/>
      <c r="AW374" s="885"/>
      <c r="AX374" s="885"/>
      <c r="AY374" s="885"/>
      <c r="AZ374" s="885"/>
      <c r="BA374" s="885"/>
      <c r="BB374" s="885"/>
      <c r="BC374" s="885"/>
      <c r="BD374" s="885"/>
      <c r="BE374" s="885"/>
      <c r="BF374" s="885"/>
      <c r="BG374" s="885"/>
      <c r="BH374" s="885"/>
      <c r="BI374" s="885"/>
      <c r="BJ374" s="885"/>
      <c r="BK374" s="885"/>
      <c r="BL374" s="885"/>
      <c r="BM374" s="885"/>
      <c r="BN374" s="885"/>
      <c r="BO374" s="885"/>
      <c r="BP374" s="885"/>
      <c r="BQ374" s="885"/>
      <c r="BR374" s="885"/>
      <c r="BS374" s="885"/>
      <c r="BT374" s="885"/>
      <c r="BU374" s="885"/>
      <c r="BV374" s="885"/>
      <c r="BW374" s="885"/>
      <c r="BX374" s="885"/>
      <c r="BY374" s="885"/>
      <c r="BZ374" s="885"/>
      <c r="CA374" s="885"/>
      <c r="CB374" s="885"/>
      <c r="CC374" s="885"/>
      <c r="CD374" s="885"/>
      <c r="CE374" s="885"/>
      <c r="CF374" s="885"/>
      <c r="CG374" s="885"/>
      <c r="CH374" s="885"/>
      <c r="CI374" s="885"/>
      <c r="CJ374" s="885"/>
      <c r="CK374" s="885"/>
      <c r="CL374" s="885"/>
      <c r="CM374" s="885"/>
      <c r="CN374" s="885"/>
      <c r="CO374" s="885"/>
      <c r="CP374" s="885"/>
      <c r="CQ374" s="885"/>
      <c r="CR374" s="885"/>
      <c r="CS374" s="885"/>
      <c r="CT374" s="885"/>
      <c r="CU374" s="885"/>
      <c r="CV374" s="885"/>
      <c r="CW374" s="885"/>
      <c r="CX374" s="885"/>
      <c r="CY374" s="885"/>
      <c r="CZ374" s="885"/>
      <c r="DA374" s="885"/>
      <c r="DB374" s="885"/>
      <c r="DC374" s="885"/>
      <c r="DD374" s="885"/>
      <c r="DE374" s="885"/>
      <c r="DF374" s="885"/>
      <c r="DG374" s="885"/>
      <c r="DH374" s="885"/>
      <c r="DI374" s="885"/>
      <c r="DJ374" s="885"/>
      <c r="DK374" s="885"/>
      <c r="DL374" s="885"/>
      <c r="DM374" s="885"/>
      <c r="DN374" s="885"/>
      <c r="DO374" s="885"/>
      <c r="DP374" s="885"/>
      <c r="DQ374" s="885"/>
      <c r="DR374" s="885"/>
      <c r="DS374" s="885"/>
      <c r="DT374" s="885"/>
      <c r="DU374" s="885"/>
      <c r="DV374" s="885"/>
      <c r="DW374" s="885"/>
      <c r="DX374" s="885"/>
      <c r="DY374" s="885"/>
      <c r="DZ374" s="885"/>
      <c r="EA374" s="885"/>
      <c r="EB374" s="885"/>
      <c r="EC374" s="885"/>
      <c r="ED374" s="885"/>
      <c r="EE374" s="885"/>
      <c r="EF374" s="885"/>
      <c r="EG374" s="885"/>
      <c r="EH374" s="885"/>
      <c r="EI374" s="885"/>
      <c r="EJ374" s="885"/>
      <c r="EK374" s="885"/>
      <c r="EL374" s="885"/>
      <c r="EM374" s="885"/>
      <c r="EN374" s="885"/>
      <c r="EO374" s="885"/>
      <c r="EP374" s="885"/>
      <c r="EQ374" s="885"/>
      <c r="ER374" s="885"/>
      <c r="ES374" s="885"/>
      <c r="ET374" s="885"/>
      <c r="EU374" s="885"/>
      <c r="EV374" s="885"/>
      <c r="EW374" s="885"/>
      <c r="EX374" s="885"/>
      <c r="EY374" s="885"/>
      <c r="EZ374" s="885"/>
      <c r="FA374" s="885"/>
      <c r="FB374" s="885"/>
      <c r="FC374" s="885"/>
      <c r="FD374" s="885"/>
      <c r="FE374" s="885"/>
      <c r="FF374" s="885"/>
      <c r="FG374" s="885"/>
      <c r="FH374" s="885"/>
      <c r="FI374" s="885"/>
      <c r="FJ374" s="885"/>
      <c r="FK374" s="885"/>
      <c r="FL374" s="885"/>
      <c r="FM374" s="885"/>
      <c r="FN374" s="885"/>
      <c r="FO374" s="885"/>
      <c r="FP374" s="885"/>
      <c r="FQ374" s="885"/>
      <c r="FR374" s="885"/>
      <c r="FS374" s="885"/>
      <c r="FT374" s="885"/>
      <c r="FU374" s="885"/>
      <c r="FV374" s="885"/>
      <c r="FW374" s="885"/>
    </row>
    <row r="375" spans="2:179" x14ac:dyDescent="0.25">
      <c r="B375" s="773"/>
      <c r="C375" s="773"/>
      <c r="D375" s="886"/>
      <c r="E375" s="773"/>
      <c r="F375" s="773"/>
      <c r="G375" s="773"/>
      <c r="H375" s="773"/>
      <c r="I375" s="773"/>
      <c r="J375" s="887"/>
      <c r="K375" s="773"/>
      <c r="L375" s="773"/>
      <c r="M375" s="773"/>
      <c r="N375" s="773"/>
      <c r="O375" s="888"/>
      <c r="P375" s="888"/>
      <c r="Q375" s="888"/>
      <c r="R375" s="888"/>
      <c r="S375" s="773"/>
      <c r="T375" s="773"/>
      <c r="U375" s="889"/>
      <c r="V375" s="773"/>
      <c r="W375" s="773"/>
      <c r="X375" s="773"/>
      <c r="Y375" s="885"/>
      <c r="Z375" s="885"/>
      <c r="AA375" s="885"/>
      <c r="AB375" s="885"/>
      <c r="AC375" s="885"/>
      <c r="AD375" s="885"/>
      <c r="AE375" s="885"/>
      <c r="AF375" s="885"/>
      <c r="AG375" s="885"/>
      <c r="AH375" s="885"/>
      <c r="AI375" s="885"/>
      <c r="AJ375" s="885"/>
      <c r="AK375" s="885"/>
      <c r="AL375" s="885"/>
      <c r="AM375" s="885"/>
      <c r="AN375" s="885"/>
      <c r="AO375" s="885"/>
      <c r="AP375" s="885"/>
      <c r="AQ375" s="885"/>
      <c r="AR375" s="885"/>
      <c r="AS375" s="885"/>
      <c r="AT375" s="885"/>
      <c r="AU375" s="885"/>
      <c r="AV375" s="885"/>
      <c r="AW375" s="885"/>
      <c r="AX375" s="885"/>
      <c r="AY375" s="885"/>
      <c r="AZ375" s="885"/>
      <c r="BA375" s="885"/>
      <c r="BB375" s="885"/>
      <c r="BC375" s="885"/>
      <c r="BD375" s="885"/>
      <c r="BE375" s="885"/>
      <c r="BF375" s="885"/>
      <c r="BG375" s="885"/>
      <c r="BH375" s="885"/>
      <c r="BI375" s="885"/>
      <c r="BJ375" s="885"/>
      <c r="BK375" s="885"/>
      <c r="BL375" s="885"/>
      <c r="BM375" s="885"/>
      <c r="BN375" s="885"/>
      <c r="BO375" s="885"/>
      <c r="BP375" s="885"/>
      <c r="BQ375" s="885"/>
      <c r="BR375" s="885"/>
      <c r="BS375" s="885"/>
      <c r="BT375" s="885"/>
      <c r="BU375" s="885"/>
      <c r="BV375" s="885"/>
      <c r="BW375" s="885"/>
      <c r="BX375" s="885"/>
      <c r="BY375" s="885"/>
      <c r="BZ375" s="885"/>
      <c r="CA375" s="885"/>
      <c r="CB375" s="885"/>
      <c r="CC375" s="885"/>
      <c r="CD375" s="885"/>
      <c r="CE375" s="885"/>
      <c r="CF375" s="885"/>
      <c r="CG375" s="885"/>
      <c r="CH375" s="885"/>
      <c r="CI375" s="885"/>
      <c r="CJ375" s="885"/>
      <c r="CK375" s="885"/>
      <c r="CL375" s="885"/>
      <c r="CM375" s="885"/>
      <c r="CN375" s="885"/>
      <c r="CO375" s="885"/>
      <c r="CP375" s="885"/>
      <c r="CQ375" s="885"/>
      <c r="CR375" s="885"/>
      <c r="CS375" s="885"/>
      <c r="CT375" s="885"/>
      <c r="CU375" s="885"/>
      <c r="CV375" s="885"/>
      <c r="CW375" s="885"/>
      <c r="CX375" s="885"/>
      <c r="CY375" s="885"/>
      <c r="CZ375" s="885"/>
      <c r="DA375" s="885"/>
      <c r="DB375" s="885"/>
      <c r="DC375" s="885"/>
      <c r="DD375" s="885"/>
      <c r="DE375" s="885"/>
      <c r="DF375" s="885"/>
      <c r="DG375" s="885"/>
      <c r="DH375" s="885"/>
      <c r="DI375" s="885"/>
      <c r="DJ375" s="885"/>
      <c r="DK375" s="885"/>
      <c r="DL375" s="885"/>
      <c r="DM375" s="885"/>
      <c r="DN375" s="885"/>
      <c r="DO375" s="885"/>
      <c r="DP375" s="885"/>
      <c r="DQ375" s="885"/>
      <c r="DR375" s="885"/>
      <c r="DS375" s="885"/>
      <c r="DT375" s="885"/>
      <c r="DU375" s="885"/>
      <c r="DV375" s="885"/>
      <c r="DW375" s="885"/>
      <c r="DX375" s="885"/>
      <c r="DY375" s="885"/>
      <c r="DZ375" s="885"/>
      <c r="EA375" s="885"/>
      <c r="EB375" s="885"/>
      <c r="EC375" s="885"/>
      <c r="ED375" s="885"/>
      <c r="EE375" s="885"/>
      <c r="EF375" s="885"/>
      <c r="EG375" s="885"/>
      <c r="EH375" s="885"/>
      <c r="EI375" s="885"/>
      <c r="EJ375" s="885"/>
      <c r="EK375" s="885"/>
      <c r="EL375" s="885"/>
      <c r="EM375" s="885"/>
      <c r="EN375" s="885"/>
      <c r="EO375" s="885"/>
      <c r="EP375" s="885"/>
      <c r="EQ375" s="885"/>
      <c r="ER375" s="885"/>
      <c r="ES375" s="885"/>
      <c r="ET375" s="885"/>
      <c r="EU375" s="885"/>
      <c r="EV375" s="885"/>
      <c r="EW375" s="885"/>
      <c r="EX375" s="885"/>
      <c r="EY375" s="885"/>
      <c r="EZ375" s="885"/>
      <c r="FA375" s="885"/>
      <c r="FB375" s="885"/>
      <c r="FC375" s="885"/>
      <c r="FD375" s="885"/>
      <c r="FE375" s="885"/>
      <c r="FF375" s="885"/>
      <c r="FG375" s="885"/>
      <c r="FH375" s="885"/>
      <c r="FI375" s="885"/>
      <c r="FJ375" s="885"/>
      <c r="FK375" s="885"/>
      <c r="FL375" s="885"/>
      <c r="FM375" s="885"/>
      <c r="FN375" s="885"/>
      <c r="FO375" s="885"/>
      <c r="FP375" s="885"/>
      <c r="FQ375" s="885"/>
      <c r="FR375" s="885"/>
      <c r="FS375" s="885"/>
      <c r="FT375" s="885"/>
      <c r="FU375" s="885"/>
      <c r="FV375" s="885"/>
      <c r="FW375" s="885"/>
    </row>
    <row r="376" spans="2:179" x14ac:dyDescent="0.25">
      <c r="B376" s="773"/>
      <c r="C376" s="773"/>
      <c r="D376" s="886"/>
      <c r="E376" s="773"/>
      <c r="F376" s="773"/>
      <c r="G376" s="773"/>
      <c r="H376" s="773"/>
      <c r="I376" s="773"/>
      <c r="J376" s="887"/>
      <c r="K376" s="773"/>
      <c r="L376" s="773"/>
      <c r="M376" s="773"/>
      <c r="N376" s="773"/>
      <c r="O376" s="888"/>
      <c r="P376" s="888"/>
      <c r="Q376" s="888"/>
      <c r="R376" s="888"/>
      <c r="S376" s="773"/>
      <c r="T376" s="773"/>
      <c r="U376" s="889"/>
      <c r="V376" s="773"/>
      <c r="W376" s="773"/>
      <c r="X376" s="773"/>
      <c r="Y376" s="885"/>
      <c r="Z376" s="885"/>
      <c r="AA376" s="885"/>
      <c r="AB376" s="885"/>
      <c r="AC376" s="885"/>
      <c r="AD376" s="885"/>
      <c r="AE376" s="885"/>
      <c r="AF376" s="885"/>
      <c r="AG376" s="885"/>
      <c r="AH376" s="885"/>
      <c r="AI376" s="885"/>
      <c r="AJ376" s="885"/>
      <c r="AK376" s="885"/>
      <c r="AL376" s="885"/>
      <c r="AM376" s="885"/>
      <c r="AN376" s="885"/>
      <c r="AO376" s="885"/>
      <c r="AP376" s="885"/>
      <c r="AQ376" s="885"/>
      <c r="AR376" s="885"/>
      <c r="AS376" s="885"/>
      <c r="AT376" s="885"/>
      <c r="AU376" s="885"/>
      <c r="AV376" s="885"/>
      <c r="AW376" s="885"/>
      <c r="AX376" s="885"/>
      <c r="AY376" s="885"/>
      <c r="AZ376" s="885"/>
      <c r="BA376" s="885"/>
      <c r="BB376" s="885"/>
      <c r="BC376" s="885"/>
      <c r="BD376" s="885"/>
      <c r="BE376" s="885"/>
      <c r="BF376" s="885"/>
      <c r="BG376" s="885"/>
      <c r="BH376" s="885"/>
      <c r="BI376" s="885"/>
      <c r="BJ376" s="885"/>
      <c r="BK376" s="885"/>
      <c r="BL376" s="885"/>
      <c r="BM376" s="885"/>
      <c r="BN376" s="885"/>
      <c r="BO376" s="885"/>
      <c r="BP376" s="885"/>
      <c r="BQ376" s="885"/>
      <c r="BR376" s="885"/>
      <c r="BS376" s="885"/>
      <c r="BT376" s="885"/>
      <c r="BU376" s="885"/>
      <c r="BV376" s="885"/>
      <c r="BW376" s="885"/>
      <c r="BX376" s="885"/>
      <c r="BY376" s="885"/>
      <c r="BZ376" s="885"/>
      <c r="CA376" s="885"/>
      <c r="CB376" s="885"/>
      <c r="CC376" s="885"/>
      <c r="CD376" s="885"/>
      <c r="CE376" s="885"/>
      <c r="CF376" s="885"/>
      <c r="CG376" s="885"/>
      <c r="CH376" s="885"/>
      <c r="CI376" s="885"/>
      <c r="CJ376" s="885"/>
      <c r="CK376" s="885"/>
      <c r="CL376" s="885"/>
      <c r="CM376" s="885"/>
      <c r="CN376" s="885"/>
      <c r="CO376" s="885"/>
      <c r="CP376" s="885"/>
      <c r="CQ376" s="885"/>
      <c r="CR376" s="885"/>
      <c r="CS376" s="885"/>
      <c r="CT376" s="885"/>
      <c r="CU376" s="885"/>
      <c r="CV376" s="885"/>
      <c r="CW376" s="885"/>
      <c r="CX376" s="885"/>
      <c r="CY376" s="885"/>
      <c r="CZ376" s="885"/>
      <c r="DA376" s="885"/>
      <c r="DB376" s="885"/>
      <c r="DC376" s="885"/>
      <c r="DD376" s="885"/>
      <c r="DE376" s="885"/>
      <c r="DF376" s="885"/>
      <c r="DG376" s="885"/>
      <c r="DH376" s="885"/>
      <c r="DI376" s="885"/>
      <c r="DJ376" s="885"/>
      <c r="DK376" s="885"/>
      <c r="DL376" s="885"/>
      <c r="DM376" s="885"/>
      <c r="DN376" s="885"/>
      <c r="DO376" s="885"/>
      <c r="DP376" s="885"/>
      <c r="DQ376" s="885"/>
      <c r="DR376" s="885"/>
      <c r="DS376" s="885"/>
      <c r="DT376" s="885"/>
      <c r="DU376" s="885"/>
      <c r="DV376" s="885"/>
      <c r="DW376" s="885"/>
      <c r="DX376" s="885"/>
      <c r="DY376" s="885"/>
      <c r="DZ376" s="885"/>
      <c r="EA376" s="885"/>
      <c r="EB376" s="885"/>
      <c r="EC376" s="885"/>
      <c r="ED376" s="885"/>
      <c r="EE376" s="885"/>
      <c r="EF376" s="885"/>
      <c r="EG376" s="885"/>
      <c r="EH376" s="885"/>
      <c r="EI376" s="885"/>
      <c r="EJ376" s="885"/>
      <c r="EK376" s="885"/>
      <c r="EL376" s="885"/>
      <c r="EM376" s="885"/>
      <c r="EN376" s="885"/>
      <c r="EO376" s="885"/>
      <c r="EP376" s="885"/>
      <c r="EQ376" s="885"/>
      <c r="ER376" s="885"/>
      <c r="ES376" s="885"/>
      <c r="ET376" s="885"/>
      <c r="EU376" s="885"/>
      <c r="EV376" s="885"/>
      <c r="EW376" s="885"/>
      <c r="EX376" s="885"/>
      <c r="EY376" s="885"/>
      <c r="EZ376" s="885"/>
      <c r="FA376" s="885"/>
      <c r="FB376" s="885"/>
      <c r="FC376" s="885"/>
      <c r="FD376" s="885"/>
      <c r="FE376" s="885"/>
      <c r="FF376" s="885"/>
      <c r="FG376" s="885"/>
      <c r="FH376" s="885"/>
      <c r="FI376" s="885"/>
      <c r="FJ376" s="885"/>
      <c r="FK376" s="885"/>
      <c r="FL376" s="885"/>
      <c r="FM376" s="885"/>
      <c r="FN376" s="885"/>
      <c r="FO376" s="885"/>
      <c r="FP376" s="885"/>
      <c r="FQ376" s="885"/>
      <c r="FR376" s="885"/>
      <c r="FS376" s="885"/>
      <c r="FT376" s="885"/>
      <c r="FU376" s="885"/>
      <c r="FV376" s="885"/>
      <c r="FW376" s="885"/>
    </row>
    <row r="377" spans="2:179" x14ac:dyDescent="0.25">
      <c r="B377" s="773"/>
      <c r="C377" s="773"/>
      <c r="D377" s="886"/>
      <c r="E377" s="773"/>
      <c r="F377" s="773"/>
      <c r="G377" s="773"/>
      <c r="H377" s="773"/>
      <c r="I377" s="773"/>
      <c r="J377" s="887"/>
      <c r="K377" s="773"/>
      <c r="L377" s="773"/>
      <c r="M377" s="773"/>
      <c r="N377" s="773"/>
      <c r="O377" s="888"/>
      <c r="P377" s="888"/>
      <c r="Q377" s="888"/>
      <c r="R377" s="888"/>
      <c r="S377" s="773"/>
      <c r="T377" s="773"/>
      <c r="U377" s="889"/>
      <c r="V377" s="773"/>
      <c r="W377" s="773"/>
      <c r="X377" s="773"/>
      <c r="Y377" s="885"/>
      <c r="Z377" s="885"/>
      <c r="AA377" s="885"/>
      <c r="AB377" s="885"/>
      <c r="AC377" s="885"/>
      <c r="AD377" s="885"/>
      <c r="AE377" s="885"/>
      <c r="AF377" s="885"/>
      <c r="AG377" s="885"/>
      <c r="AH377" s="885"/>
      <c r="AI377" s="885"/>
      <c r="AJ377" s="885"/>
      <c r="AK377" s="885"/>
      <c r="AL377" s="885"/>
      <c r="AM377" s="885"/>
      <c r="AN377" s="885"/>
      <c r="AO377" s="885"/>
      <c r="AP377" s="885"/>
      <c r="AQ377" s="885"/>
      <c r="AR377" s="885"/>
      <c r="AS377" s="885"/>
      <c r="AT377" s="885"/>
      <c r="AU377" s="885"/>
      <c r="AV377" s="885"/>
      <c r="AW377" s="885"/>
      <c r="AX377" s="885"/>
      <c r="AY377" s="885"/>
      <c r="AZ377" s="885"/>
      <c r="BA377" s="885"/>
      <c r="BB377" s="885"/>
      <c r="BC377" s="885"/>
      <c r="BD377" s="885"/>
      <c r="BE377" s="885"/>
      <c r="BF377" s="885"/>
      <c r="BG377" s="885"/>
      <c r="BH377" s="885"/>
      <c r="BI377" s="885"/>
      <c r="BJ377" s="885"/>
      <c r="BK377" s="885"/>
      <c r="BL377" s="885"/>
      <c r="BM377" s="885"/>
      <c r="BN377" s="885"/>
      <c r="BO377" s="885"/>
      <c r="BP377" s="885"/>
      <c r="BQ377" s="885"/>
      <c r="BR377" s="885"/>
      <c r="BS377" s="885"/>
      <c r="BT377" s="885"/>
      <c r="BU377" s="885"/>
      <c r="BV377" s="885"/>
      <c r="BW377" s="885"/>
      <c r="BX377" s="885"/>
      <c r="BY377" s="885"/>
      <c r="BZ377" s="885"/>
      <c r="CA377" s="885"/>
      <c r="CB377" s="885"/>
      <c r="CC377" s="885"/>
      <c r="CD377" s="885"/>
      <c r="CE377" s="885"/>
      <c r="CF377" s="885"/>
      <c r="CG377" s="885"/>
      <c r="CH377" s="885"/>
      <c r="CI377" s="885"/>
      <c r="CJ377" s="885"/>
      <c r="CK377" s="885"/>
      <c r="CL377" s="885"/>
      <c r="CM377" s="885"/>
      <c r="CN377" s="885"/>
      <c r="CO377" s="885"/>
      <c r="CP377" s="885"/>
      <c r="CQ377" s="885"/>
      <c r="CR377" s="885"/>
      <c r="CS377" s="885"/>
      <c r="CT377" s="885"/>
      <c r="CU377" s="885"/>
      <c r="CV377" s="885"/>
      <c r="CW377" s="885"/>
      <c r="CX377" s="885"/>
      <c r="CY377" s="885"/>
      <c r="CZ377" s="885"/>
      <c r="DA377" s="885"/>
      <c r="DB377" s="885"/>
      <c r="DC377" s="885"/>
      <c r="DD377" s="885"/>
      <c r="DE377" s="885"/>
      <c r="DF377" s="885"/>
      <c r="DG377" s="885"/>
      <c r="DH377" s="885"/>
      <c r="DI377" s="885"/>
      <c r="DJ377" s="885"/>
      <c r="DK377" s="885"/>
      <c r="DL377" s="885"/>
      <c r="DM377" s="885"/>
      <c r="DN377" s="885"/>
      <c r="DO377" s="885"/>
      <c r="DP377" s="885"/>
      <c r="DQ377" s="885"/>
      <c r="DR377" s="885"/>
      <c r="DS377" s="885"/>
      <c r="DT377" s="885"/>
      <c r="DU377" s="885"/>
      <c r="DV377" s="885"/>
      <c r="DW377" s="885"/>
      <c r="DX377" s="885"/>
      <c r="DY377" s="885"/>
      <c r="DZ377" s="885"/>
      <c r="EA377" s="885"/>
      <c r="EB377" s="885"/>
      <c r="EC377" s="885"/>
      <c r="ED377" s="885"/>
      <c r="EE377" s="885"/>
      <c r="EF377" s="885"/>
      <c r="EG377" s="885"/>
      <c r="EH377" s="885"/>
      <c r="EI377" s="885"/>
      <c r="EJ377" s="885"/>
      <c r="EK377" s="885"/>
      <c r="EL377" s="885"/>
      <c r="EM377" s="885"/>
      <c r="EN377" s="885"/>
      <c r="EO377" s="885"/>
      <c r="EP377" s="885"/>
      <c r="EQ377" s="885"/>
      <c r="ER377" s="885"/>
      <c r="ES377" s="885"/>
      <c r="ET377" s="885"/>
      <c r="EU377" s="885"/>
      <c r="EV377" s="885"/>
      <c r="EW377" s="885"/>
      <c r="EX377" s="885"/>
      <c r="EY377" s="885"/>
      <c r="EZ377" s="885"/>
      <c r="FA377" s="885"/>
      <c r="FB377" s="885"/>
      <c r="FC377" s="885"/>
      <c r="FD377" s="885"/>
      <c r="FE377" s="885"/>
      <c r="FF377" s="885"/>
      <c r="FG377" s="885"/>
      <c r="FH377" s="885"/>
      <c r="FI377" s="885"/>
      <c r="FJ377" s="885"/>
      <c r="FK377" s="885"/>
      <c r="FL377" s="885"/>
      <c r="FM377" s="885"/>
      <c r="FN377" s="885"/>
      <c r="FO377" s="885"/>
      <c r="FP377" s="885"/>
      <c r="FQ377" s="885"/>
      <c r="FR377" s="885"/>
      <c r="FS377" s="885"/>
      <c r="FT377" s="885"/>
      <c r="FU377" s="885"/>
      <c r="FV377" s="885"/>
      <c r="FW377" s="885"/>
    </row>
    <row r="378" spans="2:179" x14ac:dyDescent="0.25">
      <c r="B378" s="773"/>
      <c r="C378" s="773"/>
      <c r="D378" s="886"/>
      <c r="E378" s="773"/>
      <c r="F378" s="773"/>
      <c r="G378" s="773"/>
      <c r="H378" s="773"/>
      <c r="I378" s="773"/>
      <c r="J378" s="887"/>
      <c r="K378" s="773"/>
      <c r="L378" s="773"/>
      <c r="M378" s="773"/>
      <c r="N378" s="773"/>
      <c r="O378" s="888"/>
      <c r="P378" s="888"/>
      <c r="Q378" s="888"/>
      <c r="R378" s="888"/>
      <c r="S378" s="773"/>
      <c r="T378" s="773"/>
      <c r="U378" s="889"/>
      <c r="V378" s="773"/>
      <c r="W378" s="773"/>
      <c r="X378" s="773"/>
      <c r="Y378" s="885"/>
      <c r="Z378" s="885"/>
      <c r="AA378" s="885"/>
      <c r="AB378" s="885"/>
      <c r="AC378" s="885"/>
      <c r="AD378" s="885"/>
      <c r="AE378" s="885"/>
      <c r="AF378" s="885"/>
      <c r="AG378" s="885"/>
      <c r="AH378" s="885"/>
      <c r="AI378" s="885"/>
      <c r="AJ378" s="885"/>
      <c r="AK378" s="885"/>
      <c r="AL378" s="885"/>
      <c r="AM378" s="885"/>
      <c r="AN378" s="885"/>
      <c r="AO378" s="885"/>
      <c r="AP378" s="885"/>
      <c r="AQ378" s="885"/>
      <c r="AR378" s="885"/>
      <c r="AS378" s="885"/>
      <c r="AT378" s="885"/>
      <c r="AU378" s="885"/>
      <c r="AV378" s="885"/>
      <c r="AW378" s="885"/>
      <c r="AX378" s="885"/>
      <c r="AY378" s="885"/>
      <c r="AZ378" s="885"/>
      <c r="BA378" s="885"/>
      <c r="BB378" s="885"/>
      <c r="BC378" s="885"/>
      <c r="BD378" s="885"/>
      <c r="BE378" s="885"/>
      <c r="BF378" s="885"/>
      <c r="BG378" s="885"/>
      <c r="BH378" s="885"/>
      <c r="BI378" s="885"/>
      <c r="BJ378" s="885"/>
      <c r="BK378" s="885"/>
      <c r="BL378" s="885"/>
      <c r="BM378" s="885"/>
      <c r="BN378" s="885"/>
      <c r="BO378" s="885"/>
      <c r="BP378" s="885"/>
      <c r="BQ378" s="885"/>
      <c r="BR378" s="885"/>
      <c r="BS378" s="885"/>
      <c r="BT378" s="885"/>
      <c r="BU378" s="885"/>
      <c r="BV378" s="885"/>
      <c r="BW378" s="885"/>
      <c r="BX378" s="885"/>
      <c r="BY378" s="885"/>
      <c r="BZ378" s="885"/>
      <c r="CA378" s="885"/>
      <c r="CB378" s="885"/>
      <c r="CC378" s="885"/>
      <c r="CD378" s="885"/>
      <c r="CE378" s="885"/>
      <c r="CF378" s="885"/>
      <c r="CG378" s="885"/>
      <c r="CH378" s="885"/>
      <c r="CI378" s="885"/>
      <c r="CJ378" s="885"/>
      <c r="CK378" s="885"/>
      <c r="CL378" s="885"/>
      <c r="CM378" s="885"/>
      <c r="CN378" s="885"/>
      <c r="CO378" s="885"/>
      <c r="CP378" s="885"/>
      <c r="CQ378" s="885"/>
      <c r="CR378" s="885"/>
      <c r="CS378" s="885"/>
      <c r="CT378" s="885"/>
      <c r="CU378" s="885"/>
      <c r="CV378" s="885"/>
      <c r="CW378" s="885"/>
      <c r="CX378" s="885"/>
      <c r="CY378" s="885"/>
      <c r="CZ378" s="885"/>
      <c r="DA378" s="885"/>
      <c r="DB378" s="885"/>
      <c r="DC378" s="885"/>
      <c r="DD378" s="885"/>
      <c r="DE378" s="885"/>
      <c r="DF378" s="885"/>
      <c r="DG378" s="885"/>
      <c r="DH378" s="885"/>
      <c r="DI378" s="885"/>
      <c r="DJ378" s="885"/>
      <c r="DK378" s="885"/>
      <c r="DL378" s="885"/>
      <c r="DM378" s="885"/>
      <c r="DN378" s="885"/>
      <c r="DO378" s="885"/>
      <c r="DP378" s="885"/>
      <c r="DQ378" s="885"/>
      <c r="DR378" s="885"/>
      <c r="DS378" s="885"/>
      <c r="DT378" s="885"/>
      <c r="DU378" s="885"/>
      <c r="DV378" s="885"/>
      <c r="DW378" s="885"/>
      <c r="DX378" s="885"/>
      <c r="DY378" s="885"/>
      <c r="DZ378" s="885"/>
      <c r="EA378" s="885"/>
      <c r="EB378" s="885"/>
      <c r="EC378" s="885"/>
      <c r="ED378" s="885"/>
      <c r="EE378" s="885"/>
      <c r="EF378" s="885"/>
      <c r="EG378" s="885"/>
      <c r="EH378" s="885"/>
      <c r="EI378" s="885"/>
      <c r="EJ378" s="885"/>
      <c r="EK378" s="885"/>
      <c r="EL378" s="885"/>
      <c r="EM378" s="885"/>
      <c r="EN378" s="885"/>
      <c r="EO378" s="885"/>
      <c r="EP378" s="885"/>
      <c r="EQ378" s="885"/>
      <c r="ER378" s="885"/>
      <c r="ES378" s="885"/>
      <c r="ET378" s="885"/>
      <c r="EU378" s="885"/>
      <c r="EV378" s="885"/>
      <c r="EW378" s="885"/>
      <c r="EX378" s="885"/>
      <c r="EY378" s="885"/>
      <c r="EZ378" s="885"/>
      <c r="FA378" s="885"/>
      <c r="FB378" s="885"/>
      <c r="FC378" s="885"/>
      <c r="FD378" s="885"/>
      <c r="FE378" s="885"/>
      <c r="FF378" s="885"/>
      <c r="FG378" s="885"/>
      <c r="FH378" s="885"/>
      <c r="FI378" s="885"/>
      <c r="FJ378" s="885"/>
      <c r="FK378" s="885"/>
      <c r="FL378" s="885"/>
      <c r="FM378" s="885"/>
      <c r="FN378" s="885"/>
      <c r="FO378" s="885"/>
      <c r="FP378" s="885"/>
      <c r="FQ378" s="885"/>
      <c r="FR378" s="885"/>
      <c r="FS378" s="885"/>
      <c r="FT378" s="885"/>
      <c r="FU378" s="885"/>
      <c r="FV378" s="885"/>
      <c r="FW378" s="885"/>
    </row>
    <row r="379" spans="2:179" x14ac:dyDescent="0.25">
      <c r="B379" s="773"/>
      <c r="C379" s="773"/>
      <c r="D379" s="886"/>
      <c r="E379" s="773"/>
      <c r="F379" s="773"/>
      <c r="G379" s="773"/>
      <c r="H379" s="773"/>
      <c r="I379" s="773"/>
      <c r="J379" s="887"/>
      <c r="K379" s="773"/>
      <c r="L379" s="773"/>
      <c r="M379" s="773"/>
      <c r="N379" s="773"/>
      <c r="O379" s="888"/>
      <c r="P379" s="888"/>
      <c r="Q379" s="888"/>
      <c r="R379" s="888"/>
      <c r="S379" s="773"/>
      <c r="T379" s="773"/>
      <c r="U379" s="889"/>
      <c r="V379" s="773"/>
      <c r="W379" s="773"/>
      <c r="X379" s="773"/>
      <c r="Y379" s="885"/>
      <c r="Z379" s="885"/>
      <c r="AA379" s="885"/>
      <c r="AB379" s="885"/>
      <c r="AC379" s="885"/>
      <c r="AD379" s="885"/>
      <c r="AE379" s="885"/>
      <c r="AF379" s="885"/>
      <c r="AG379" s="885"/>
      <c r="AH379" s="885"/>
      <c r="AI379" s="885"/>
      <c r="AJ379" s="885"/>
      <c r="AK379" s="885"/>
      <c r="AL379" s="885"/>
      <c r="AM379" s="885"/>
      <c r="AN379" s="885"/>
      <c r="AO379" s="885"/>
      <c r="AP379" s="885"/>
      <c r="AQ379" s="885"/>
      <c r="AR379" s="885"/>
      <c r="AS379" s="885"/>
      <c r="AT379" s="885"/>
      <c r="AU379" s="885"/>
      <c r="AV379" s="885"/>
      <c r="AW379" s="885"/>
      <c r="AX379" s="885"/>
      <c r="AY379" s="885"/>
      <c r="AZ379" s="885"/>
      <c r="BA379" s="885"/>
      <c r="BB379" s="885"/>
      <c r="BC379" s="885"/>
      <c r="BD379" s="885"/>
      <c r="BE379" s="885"/>
      <c r="BF379" s="885"/>
      <c r="BG379" s="885"/>
      <c r="BH379" s="885"/>
      <c r="BI379" s="885"/>
      <c r="BJ379" s="885"/>
      <c r="BK379" s="885"/>
      <c r="BL379" s="885"/>
      <c r="BM379" s="885"/>
      <c r="BN379" s="885"/>
      <c r="BO379" s="885"/>
      <c r="BP379" s="885"/>
      <c r="BQ379" s="885"/>
      <c r="BR379" s="885"/>
      <c r="BS379" s="885"/>
      <c r="BT379" s="885"/>
      <c r="BU379" s="885"/>
      <c r="BV379" s="885"/>
      <c r="BW379" s="885"/>
      <c r="BX379" s="885"/>
      <c r="BY379" s="885"/>
      <c r="BZ379" s="885"/>
      <c r="CA379" s="885"/>
      <c r="CB379" s="885"/>
      <c r="CC379" s="885"/>
      <c r="CD379" s="885"/>
      <c r="CE379" s="885"/>
      <c r="CF379" s="885"/>
      <c r="CG379" s="885"/>
      <c r="CH379" s="885"/>
      <c r="CI379" s="885"/>
      <c r="CJ379" s="885"/>
      <c r="CK379" s="885"/>
      <c r="CL379" s="885"/>
      <c r="CM379" s="885"/>
      <c r="CN379" s="885"/>
      <c r="CO379" s="885"/>
      <c r="CP379" s="885"/>
      <c r="CQ379" s="885"/>
      <c r="CR379" s="885"/>
      <c r="CS379" s="885"/>
      <c r="CT379" s="885"/>
      <c r="CU379" s="885"/>
      <c r="CV379" s="885"/>
      <c r="CW379" s="885"/>
      <c r="CX379" s="885"/>
      <c r="CY379" s="885"/>
      <c r="CZ379" s="885"/>
      <c r="DA379" s="885"/>
      <c r="DB379" s="885"/>
      <c r="DC379" s="885"/>
      <c r="DD379" s="885"/>
      <c r="DE379" s="885"/>
      <c r="DF379" s="885"/>
      <c r="DG379" s="885"/>
      <c r="DH379" s="885"/>
      <c r="DI379" s="885"/>
      <c r="DJ379" s="885"/>
      <c r="DK379" s="885"/>
      <c r="DL379" s="885"/>
      <c r="DM379" s="885"/>
      <c r="DN379" s="885"/>
      <c r="DO379" s="885"/>
      <c r="DP379" s="885"/>
      <c r="DQ379" s="885"/>
      <c r="DR379" s="885"/>
      <c r="DS379" s="885"/>
      <c r="DT379" s="885"/>
      <c r="DU379" s="885"/>
      <c r="DV379" s="885"/>
      <c r="DW379" s="885"/>
      <c r="DX379" s="885"/>
      <c r="DY379" s="885"/>
      <c r="DZ379" s="885"/>
      <c r="EA379" s="885"/>
      <c r="EB379" s="885"/>
      <c r="EC379" s="885"/>
      <c r="ED379" s="885"/>
      <c r="EE379" s="885"/>
      <c r="EF379" s="885"/>
      <c r="EG379" s="885"/>
      <c r="EH379" s="885"/>
      <c r="EI379" s="885"/>
      <c r="EJ379" s="885"/>
      <c r="EK379" s="885"/>
      <c r="EL379" s="885"/>
      <c r="EM379" s="885"/>
      <c r="EN379" s="885"/>
      <c r="EO379" s="885"/>
      <c r="EP379" s="885"/>
      <c r="EQ379" s="885"/>
      <c r="ER379" s="885"/>
      <c r="ES379" s="885"/>
      <c r="ET379" s="885"/>
      <c r="EU379" s="885"/>
      <c r="EV379" s="885"/>
      <c r="EW379" s="885"/>
      <c r="EX379" s="885"/>
      <c r="EY379" s="885"/>
      <c r="EZ379" s="885"/>
      <c r="FA379" s="885"/>
      <c r="FB379" s="885"/>
      <c r="FC379" s="885"/>
      <c r="FD379" s="885"/>
      <c r="FE379" s="885"/>
      <c r="FF379" s="885"/>
      <c r="FG379" s="885"/>
      <c r="FH379" s="885"/>
      <c r="FI379" s="885"/>
      <c r="FJ379" s="885"/>
      <c r="FK379" s="885"/>
      <c r="FL379" s="885"/>
      <c r="FM379" s="885"/>
      <c r="FN379" s="885"/>
      <c r="FO379" s="885"/>
      <c r="FP379" s="885"/>
      <c r="FQ379" s="885"/>
      <c r="FR379" s="885"/>
      <c r="FS379" s="885"/>
      <c r="FT379" s="885"/>
      <c r="FU379" s="885"/>
      <c r="FV379" s="885"/>
      <c r="FW379" s="885"/>
    </row>
    <row r="380" spans="2:179" x14ac:dyDescent="0.25">
      <c r="B380" s="773"/>
      <c r="C380" s="773"/>
      <c r="D380" s="886"/>
      <c r="E380" s="773"/>
      <c r="F380" s="773"/>
      <c r="G380" s="773"/>
      <c r="H380" s="773"/>
      <c r="I380" s="773"/>
      <c r="J380" s="887"/>
      <c r="K380" s="773"/>
      <c r="L380" s="773"/>
      <c r="M380" s="773"/>
      <c r="N380" s="773"/>
      <c r="O380" s="888"/>
      <c r="P380" s="888"/>
      <c r="Q380" s="888"/>
      <c r="R380" s="888"/>
      <c r="S380" s="773"/>
      <c r="T380" s="773"/>
      <c r="U380" s="889"/>
      <c r="V380" s="773"/>
      <c r="W380" s="773"/>
      <c r="X380" s="773"/>
      <c r="Y380" s="885"/>
      <c r="Z380" s="885"/>
      <c r="AA380" s="885"/>
      <c r="AB380" s="885"/>
      <c r="AC380" s="885"/>
      <c r="AD380" s="885"/>
      <c r="AE380" s="885"/>
      <c r="AF380" s="885"/>
      <c r="AG380" s="885"/>
      <c r="AH380" s="885"/>
      <c r="AI380" s="885"/>
      <c r="AJ380" s="885"/>
      <c r="AK380" s="885"/>
      <c r="AL380" s="885"/>
      <c r="AM380" s="885"/>
      <c r="AN380" s="885"/>
      <c r="AO380" s="885"/>
      <c r="AP380" s="885"/>
      <c r="AQ380" s="885"/>
      <c r="AR380" s="885"/>
      <c r="AS380" s="885"/>
      <c r="AT380" s="885"/>
      <c r="AU380" s="885"/>
      <c r="AV380" s="885"/>
      <c r="AW380" s="885"/>
      <c r="AX380" s="885"/>
      <c r="AY380" s="885"/>
      <c r="AZ380" s="885"/>
      <c r="BA380" s="885"/>
      <c r="BB380" s="885"/>
      <c r="BC380" s="885"/>
      <c r="BD380" s="885"/>
      <c r="BE380" s="885"/>
      <c r="BF380" s="885"/>
      <c r="BG380" s="885"/>
      <c r="BH380" s="885"/>
      <c r="BI380" s="885"/>
      <c r="BJ380" s="885"/>
      <c r="BK380" s="885"/>
      <c r="BL380" s="885"/>
      <c r="BM380" s="885"/>
      <c r="BN380" s="885"/>
      <c r="BO380" s="885"/>
      <c r="BP380" s="885"/>
      <c r="BQ380" s="885"/>
      <c r="BR380" s="885"/>
      <c r="BS380" s="885"/>
      <c r="BT380" s="885"/>
      <c r="BU380" s="885"/>
      <c r="BV380" s="885"/>
      <c r="BW380" s="885"/>
      <c r="BX380" s="885"/>
      <c r="BY380" s="885"/>
      <c r="BZ380" s="885"/>
      <c r="CA380" s="885"/>
      <c r="CB380" s="885"/>
      <c r="CC380" s="885"/>
      <c r="CD380" s="885"/>
      <c r="CE380" s="885"/>
      <c r="CF380" s="885"/>
      <c r="CG380" s="885"/>
      <c r="CH380" s="885"/>
      <c r="CI380" s="885"/>
      <c r="CJ380" s="885"/>
      <c r="CK380" s="885"/>
      <c r="CL380" s="885"/>
      <c r="CM380" s="885"/>
      <c r="CN380" s="885"/>
      <c r="CO380" s="885"/>
      <c r="CP380" s="885"/>
      <c r="CQ380" s="885"/>
      <c r="CR380" s="885"/>
      <c r="CS380" s="885"/>
      <c r="CT380" s="885"/>
      <c r="CU380" s="885"/>
      <c r="CV380" s="885"/>
      <c r="CW380" s="885"/>
      <c r="CX380" s="885"/>
      <c r="CY380" s="885"/>
      <c r="CZ380" s="885"/>
      <c r="DA380" s="885"/>
      <c r="DB380" s="885"/>
      <c r="DC380" s="885"/>
      <c r="DD380" s="885"/>
      <c r="DE380" s="885"/>
      <c r="DF380" s="885"/>
      <c r="DG380" s="885"/>
      <c r="DH380" s="885"/>
      <c r="DI380" s="885"/>
      <c r="DJ380" s="885"/>
      <c r="DK380" s="885"/>
      <c r="DL380" s="885"/>
      <c r="DM380" s="885"/>
      <c r="DN380" s="885"/>
      <c r="DO380" s="885"/>
      <c r="DP380" s="885"/>
      <c r="DQ380" s="885"/>
      <c r="DR380" s="885"/>
      <c r="DS380" s="885"/>
      <c r="DT380" s="885"/>
      <c r="DU380" s="885"/>
      <c r="DV380" s="885"/>
      <c r="DW380" s="885"/>
      <c r="DX380" s="885"/>
      <c r="DY380" s="885"/>
      <c r="DZ380" s="885"/>
      <c r="EA380" s="885"/>
      <c r="EB380" s="885"/>
      <c r="EC380" s="885"/>
      <c r="ED380" s="885"/>
      <c r="EE380" s="885"/>
      <c r="EF380" s="885"/>
      <c r="EG380" s="885"/>
      <c r="EH380" s="885"/>
      <c r="EI380" s="885"/>
      <c r="EJ380" s="885"/>
      <c r="EK380" s="885"/>
      <c r="EL380" s="885"/>
      <c r="EM380" s="885"/>
      <c r="EN380" s="885"/>
      <c r="EO380" s="885"/>
      <c r="EP380" s="885"/>
      <c r="EQ380" s="885"/>
      <c r="ER380" s="885"/>
      <c r="ES380" s="885"/>
      <c r="ET380" s="885"/>
      <c r="EU380" s="885"/>
      <c r="EV380" s="885"/>
      <c r="EW380" s="885"/>
      <c r="EX380" s="885"/>
      <c r="EY380" s="885"/>
      <c r="EZ380" s="885"/>
      <c r="FA380" s="885"/>
      <c r="FB380" s="885"/>
      <c r="FC380" s="885"/>
      <c r="FD380" s="885"/>
      <c r="FE380" s="885"/>
      <c r="FF380" s="885"/>
      <c r="FG380" s="885"/>
      <c r="FH380" s="885"/>
      <c r="FI380" s="885"/>
      <c r="FJ380" s="885"/>
      <c r="FK380" s="885"/>
      <c r="FL380" s="885"/>
      <c r="FM380" s="885"/>
      <c r="FN380" s="885"/>
      <c r="FO380" s="885"/>
      <c r="FP380" s="885"/>
      <c r="FQ380" s="885"/>
      <c r="FR380" s="885"/>
      <c r="FS380" s="885"/>
      <c r="FT380" s="885"/>
      <c r="FU380" s="885"/>
      <c r="FV380" s="885"/>
      <c r="FW380" s="885"/>
    </row>
    <row r="381" spans="2:179" x14ac:dyDescent="0.25">
      <c r="B381" s="773"/>
      <c r="C381" s="773"/>
      <c r="D381" s="886"/>
      <c r="E381" s="773"/>
      <c r="F381" s="773"/>
      <c r="G381" s="773"/>
      <c r="H381" s="773"/>
      <c r="I381" s="773"/>
      <c r="J381" s="887"/>
      <c r="K381" s="773"/>
      <c r="L381" s="773"/>
      <c r="M381" s="773"/>
      <c r="N381" s="773"/>
      <c r="O381" s="888"/>
      <c r="P381" s="888"/>
      <c r="Q381" s="888"/>
      <c r="R381" s="888"/>
      <c r="S381" s="773"/>
      <c r="T381" s="773"/>
      <c r="U381" s="889"/>
      <c r="V381" s="773"/>
      <c r="W381" s="773"/>
      <c r="X381" s="773"/>
      <c r="Y381" s="885"/>
      <c r="Z381" s="885"/>
      <c r="AA381" s="885"/>
      <c r="AB381" s="885"/>
      <c r="AC381" s="885"/>
      <c r="AD381" s="885"/>
      <c r="AE381" s="885"/>
      <c r="AF381" s="885"/>
      <c r="AG381" s="885"/>
      <c r="AH381" s="885"/>
      <c r="AI381" s="885"/>
      <c r="AJ381" s="885"/>
      <c r="AK381" s="885"/>
      <c r="AL381" s="885"/>
      <c r="AM381" s="885"/>
      <c r="AN381" s="885"/>
      <c r="AO381" s="885"/>
      <c r="AP381" s="885"/>
      <c r="AQ381" s="885"/>
      <c r="AR381" s="885"/>
      <c r="AS381" s="885"/>
      <c r="AT381" s="885"/>
      <c r="AU381" s="885"/>
      <c r="AV381" s="885"/>
      <c r="AW381" s="885"/>
      <c r="AX381" s="885"/>
      <c r="AY381" s="885"/>
      <c r="AZ381" s="885"/>
      <c r="BA381" s="885"/>
      <c r="BB381" s="885"/>
      <c r="BC381" s="885"/>
      <c r="BD381" s="885"/>
      <c r="BE381" s="885"/>
      <c r="BF381" s="885"/>
      <c r="BG381" s="885"/>
      <c r="BH381" s="885"/>
      <c r="BI381" s="885"/>
      <c r="BJ381" s="885"/>
      <c r="BK381" s="885"/>
      <c r="BL381" s="885"/>
      <c r="BM381" s="885"/>
      <c r="BN381" s="885"/>
      <c r="BO381" s="885"/>
      <c r="BP381" s="885"/>
      <c r="BQ381" s="885"/>
      <c r="BR381" s="885"/>
      <c r="BS381" s="885"/>
      <c r="BT381" s="885"/>
      <c r="BU381" s="885"/>
      <c r="BV381" s="885"/>
      <c r="BW381" s="885"/>
      <c r="BX381" s="885"/>
      <c r="BY381" s="885"/>
      <c r="BZ381" s="885"/>
      <c r="CA381" s="885"/>
      <c r="CB381" s="885"/>
      <c r="CC381" s="885"/>
      <c r="CD381" s="885"/>
      <c r="CE381" s="885"/>
      <c r="CF381" s="885"/>
      <c r="CG381" s="885"/>
      <c r="CH381" s="885"/>
      <c r="CI381" s="885"/>
      <c r="CJ381" s="885"/>
      <c r="CK381" s="885"/>
      <c r="CL381" s="885"/>
      <c r="CM381" s="885"/>
      <c r="CN381" s="885"/>
      <c r="CO381" s="885"/>
      <c r="CP381" s="885"/>
      <c r="CQ381" s="885"/>
      <c r="CR381" s="885"/>
      <c r="CS381" s="885"/>
      <c r="CT381" s="885"/>
      <c r="CU381" s="885"/>
      <c r="CV381" s="885"/>
      <c r="CW381" s="885"/>
      <c r="CX381" s="885"/>
      <c r="CY381" s="885"/>
      <c r="CZ381" s="885"/>
      <c r="DA381" s="885"/>
      <c r="DB381" s="885"/>
      <c r="DC381" s="885"/>
      <c r="DD381" s="885"/>
      <c r="DE381" s="885"/>
      <c r="DF381" s="885"/>
      <c r="DG381" s="885"/>
      <c r="DH381" s="885"/>
      <c r="DI381" s="885"/>
      <c r="DJ381" s="885"/>
      <c r="DK381" s="885"/>
      <c r="DL381" s="885"/>
      <c r="DM381" s="885"/>
      <c r="DN381" s="885"/>
      <c r="DO381" s="885"/>
      <c r="DP381" s="885"/>
      <c r="DQ381" s="885"/>
      <c r="DR381" s="885"/>
      <c r="DS381" s="885"/>
      <c r="DT381" s="885"/>
      <c r="DU381" s="885"/>
      <c r="DV381" s="885"/>
      <c r="DW381" s="885"/>
      <c r="DX381" s="885"/>
      <c r="DY381" s="885"/>
      <c r="DZ381" s="885"/>
      <c r="EA381" s="885"/>
      <c r="EB381" s="885"/>
      <c r="EC381" s="885"/>
      <c r="ED381" s="885"/>
      <c r="EE381" s="885"/>
      <c r="EF381" s="885"/>
      <c r="EG381" s="885"/>
      <c r="EH381" s="885"/>
      <c r="EI381" s="885"/>
      <c r="EJ381" s="885"/>
      <c r="EK381" s="885"/>
      <c r="EL381" s="885"/>
      <c r="EM381" s="885"/>
      <c r="EN381" s="885"/>
      <c r="EO381" s="885"/>
      <c r="EP381" s="885"/>
      <c r="EQ381" s="885"/>
      <c r="ER381" s="885"/>
      <c r="ES381" s="885"/>
      <c r="ET381" s="885"/>
      <c r="EU381" s="885"/>
      <c r="EV381" s="885"/>
      <c r="EW381" s="885"/>
      <c r="EX381" s="885"/>
      <c r="EY381" s="885"/>
      <c r="EZ381" s="885"/>
      <c r="FA381" s="885"/>
      <c r="FB381" s="885"/>
      <c r="FC381" s="885"/>
      <c r="FD381" s="885"/>
      <c r="FE381" s="885"/>
      <c r="FF381" s="885"/>
      <c r="FG381" s="885"/>
      <c r="FH381" s="885"/>
      <c r="FI381" s="885"/>
      <c r="FJ381" s="885"/>
      <c r="FK381" s="885"/>
      <c r="FL381" s="885"/>
      <c r="FM381" s="885"/>
      <c r="FN381" s="885"/>
      <c r="FO381" s="885"/>
      <c r="FP381" s="885"/>
      <c r="FQ381" s="885"/>
      <c r="FR381" s="885"/>
      <c r="FS381" s="885"/>
      <c r="FT381" s="885"/>
      <c r="FU381" s="885"/>
      <c r="FV381" s="885"/>
      <c r="FW381" s="885"/>
    </row>
    <row r="382" spans="2:179" x14ac:dyDescent="0.25">
      <c r="B382" s="773"/>
      <c r="C382" s="773"/>
      <c r="D382" s="886"/>
      <c r="E382" s="773"/>
      <c r="F382" s="773"/>
      <c r="G382" s="773"/>
      <c r="H382" s="773"/>
      <c r="I382" s="773"/>
      <c r="J382" s="887"/>
      <c r="K382" s="773"/>
      <c r="L382" s="773"/>
      <c r="M382" s="773"/>
      <c r="N382" s="773"/>
      <c r="O382" s="888"/>
      <c r="P382" s="888"/>
      <c r="Q382" s="888"/>
      <c r="R382" s="888"/>
      <c r="S382" s="773"/>
      <c r="T382" s="773"/>
      <c r="U382" s="889"/>
      <c r="V382" s="773"/>
      <c r="W382" s="773"/>
      <c r="X382" s="773"/>
      <c r="Y382" s="885"/>
      <c r="Z382" s="885"/>
      <c r="AA382" s="885"/>
      <c r="AB382" s="885"/>
      <c r="AC382" s="885"/>
      <c r="AD382" s="885"/>
      <c r="AE382" s="885"/>
      <c r="AF382" s="885"/>
      <c r="AG382" s="885"/>
      <c r="AH382" s="885"/>
      <c r="AI382" s="885"/>
      <c r="AJ382" s="885"/>
      <c r="AK382" s="885"/>
      <c r="AL382" s="885"/>
      <c r="AM382" s="885"/>
      <c r="AN382" s="885"/>
      <c r="AO382" s="885"/>
      <c r="AP382" s="885"/>
      <c r="AQ382" s="885"/>
      <c r="AR382" s="885"/>
      <c r="AS382" s="885"/>
      <c r="AT382" s="885"/>
      <c r="AU382" s="885"/>
      <c r="AV382" s="885"/>
      <c r="AW382" s="885"/>
      <c r="AX382" s="885"/>
      <c r="AY382" s="885"/>
      <c r="AZ382" s="885"/>
      <c r="BA382" s="885"/>
      <c r="BB382" s="885"/>
      <c r="BC382" s="885"/>
      <c r="BD382" s="885"/>
      <c r="BE382" s="885"/>
      <c r="BF382" s="885"/>
      <c r="BG382" s="885"/>
      <c r="BH382" s="885"/>
      <c r="BI382" s="885"/>
      <c r="BJ382" s="885"/>
      <c r="BK382" s="885"/>
      <c r="BL382" s="885"/>
      <c r="BM382" s="885"/>
      <c r="BN382" s="885"/>
      <c r="BO382" s="885"/>
      <c r="BP382" s="885"/>
      <c r="BQ382" s="885"/>
      <c r="BR382" s="885"/>
      <c r="BS382" s="885"/>
      <c r="BT382" s="885"/>
      <c r="BU382" s="885"/>
      <c r="BV382" s="885"/>
      <c r="BW382" s="885"/>
      <c r="BX382" s="885"/>
      <c r="BY382" s="885"/>
      <c r="BZ382" s="885"/>
      <c r="CA382" s="885"/>
      <c r="CB382" s="885"/>
      <c r="CC382" s="885"/>
      <c r="CD382" s="885"/>
      <c r="CE382" s="885"/>
      <c r="CF382" s="885"/>
      <c r="CG382" s="885"/>
      <c r="CH382" s="885"/>
      <c r="CI382" s="885"/>
      <c r="CJ382" s="885"/>
      <c r="CK382" s="885"/>
      <c r="CL382" s="885"/>
      <c r="CM382" s="885"/>
      <c r="CN382" s="885"/>
      <c r="CO382" s="885"/>
      <c r="CP382" s="885"/>
      <c r="CQ382" s="885"/>
      <c r="CR382" s="885"/>
      <c r="CS382" s="885"/>
      <c r="CT382" s="885"/>
      <c r="CU382" s="885"/>
      <c r="CV382" s="885"/>
      <c r="CW382" s="885"/>
      <c r="CX382" s="885"/>
      <c r="CY382" s="885"/>
      <c r="CZ382" s="885"/>
      <c r="DA382" s="885"/>
      <c r="DB382" s="885"/>
      <c r="DC382" s="885"/>
      <c r="DD382" s="885"/>
      <c r="DE382" s="885"/>
      <c r="DF382" s="885"/>
      <c r="DG382" s="885"/>
      <c r="DH382" s="885"/>
      <c r="DI382" s="885"/>
      <c r="DJ382" s="885"/>
      <c r="DK382" s="885"/>
      <c r="DL382" s="885"/>
      <c r="DM382" s="885"/>
      <c r="DN382" s="885"/>
      <c r="DO382" s="885"/>
      <c r="DP382" s="885"/>
      <c r="DQ382" s="885"/>
      <c r="DR382" s="885"/>
      <c r="DS382" s="885"/>
      <c r="DT382" s="885"/>
      <c r="DU382" s="885"/>
      <c r="DV382" s="885"/>
      <c r="DW382" s="885"/>
      <c r="DX382" s="885"/>
      <c r="DY382" s="885"/>
      <c r="DZ382" s="885"/>
      <c r="EA382" s="885"/>
      <c r="EB382" s="885"/>
      <c r="EC382" s="885"/>
      <c r="ED382" s="885"/>
      <c r="EE382" s="885"/>
      <c r="EF382" s="885"/>
      <c r="EG382" s="885"/>
      <c r="EH382" s="885"/>
      <c r="EI382" s="885"/>
      <c r="EJ382" s="885"/>
      <c r="EK382" s="885"/>
      <c r="EL382" s="885"/>
      <c r="EM382" s="885"/>
      <c r="EN382" s="885"/>
      <c r="EO382" s="885"/>
      <c r="EP382" s="885"/>
      <c r="EQ382" s="885"/>
      <c r="ER382" s="885"/>
      <c r="ES382" s="885"/>
      <c r="ET382" s="885"/>
      <c r="EU382" s="885"/>
      <c r="EV382" s="885"/>
      <c r="EW382" s="885"/>
      <c r="EX382" s="885"/>
      <c r="EY382" s="885"/>
      <c r="EZ382" s="885"/>
      <c r="FA382" s="885"/>
      <c r="FB382" s="885"/>
      <c r="FC382" s="885"/>
      <c r="FD382" s="885"/>
      <c r="FE382" s="885"/>
      <c r="FF382" s="885"/>
      <c r="FG382" s="885"/>
      <c r="FH382" s="885"/>
      <c r="FI382" s="885"/>
      <c r="FJ382" s="885"/>
      <c r="FK382" s="885"/>
      <c r="FL382" s="885"/>
      <c r="FM382" s="885"/>
      <c r="FN382" s="885"/>
      <c r="FO382" s="885"/>
      <c r="FP382" s="885"/>
      <c r="FQ382" s="885"/>
      <c r="FR382" s="885"/>
      <c r="FS382" s="885"/>
      <c r="FT382" s="885"/>
      <c r="FU382" s="885"/>
      <c r="FV382" s="885"/>
      <c r="FW382" s="885"/>
    </row>
    <row r="383" spans="2:179" x14ac:dyDescent="0.25">
      <c r="B383" s="773"/>
      <c r="C383" s="773"/>
      <c r="D383" s="886"/>
      <c r="E383" s="773"/>
      <c r="F383" s="773"/>
      <c r="G383" s="773"/>
      <c r="H383" s="773"/>
      <c r="I383" s="773"/>
      <c r="J383" s="887"/>
      <c r="K383" s="773"/>
      <c r="L383" s="773"/>
      <c r="M383" s="773"/>
      <c r="N383" s="773"/>
      <c r="O383" s="888"/>
      <c r="P383" s="888"/>
      <c r="Q383" s="888"/>
      <c r="R383" s="888"/>
      <c r="S383" s="773"/>
      <c r="T383" s="773"/>
      <c r="U383" s="889"/>
      <c r="V383" s="773"/>
      <c r="W383" s="773"/>
      <c r="X383" s="773"/>
      <c r="Y383" s="885"/>
      <c r="Z383" s="885"/>
      <c r="AA383" s="885"/>
      <c r="AB383" s="885"/>
      <c r="AC383" s="885"/>
      <c r="AD383" s="885"/>
      <c r="AE383" s="885"/>
      <c r="AF383" s="885"/>
      <c r="AG383" s="885"/>
      <c r="AH383" s="885"/>
      <c r="AI383" s="885"/>
      <c r="AJ383" s="885"/>
      <c r="AK383" s="885"/>
      <c r="AL383" s="885"/>
      <c r="AM383" s="885"/>
      <c r="AN383" s="885"/>
      <c r="AO383" s="885"/>
      <c r="AP383" s="885"/>
      <c r="AQ383" s="885"/>
      <c r="AR383" s="885"/>
      <c r="AS383" s="885"/>
      <c r="AT383" s="885"/>
      <c r="AU383" s="885"/>
      <c r="AV383" s="885"/>
      <c r="AW383" s="885"/>
      <c r="AX383" s="885"/>
      <c r="AY383" s="885"/>
      <c r="AZ383" s="885"/>
      <c r="BA383" s="885"/>
      <c r="BB383" s="885"/>
      <c r="BC383" s="885"/>
      <c r="BD383" s="885"/>
      <c r="BE383" s="885"/>
      <c r="BF383" s="885"/>
      <c r="BG383" s="885"/>
      <c r="BH383" s="885"/>
      <c r="BI383" s="885"/>
      <c r="BJ383" s="885"/>
      <c r="BK383" s="885"/>
      <c r="BL383" s="885"/>
      <c r="BM383" s="885"/>
      <c r="BN383" s="885"/>
      <c r="BO383" s="885"/>
      <c r="BP383" s="885"/>
      <c r="BQ383" s="885"/>
      <c r="BR383" s="885"/>
      <c r="BS383" s="885"/>
      <c r="BT383" s="885"/>
      <c r="BU383" s="885"/>
      <c r="BV383" s="885"/>
      <c r="BW383" s="885"/>
      <c r="BX383" s="885"/>
      <c r="BY383" s="885"/>
      <c r="BZ383" s="885"/>
      <c r="CA383" s="885"/>
      <c r="CB383" s="885"/>
      <c r="CC383" s="885"/>
      <c r="CD383" s="885"/>
      <c r="CE383" s="885"/>
      <c r="CF383" s="885"/>
      <c r="CG383" s="885"/>
      <c r="CH383" s="885"/>
      <c r="CI383" s="885"/>
      <c r="CJ383" s="885"/>
      <c r="CK383" s="885"/>
      <c r="CL383" s="885"/>
      <c r="CM383" s="885"/>
      <c r="CN383" s="885"/>
      <c r="CO383" s="885"/>
      <c r="CP383" s="885"/>
      <c r="CQ383" s="885"/>
      <c r="CR383" s="885"/>
      <c r="CS383" s="885"/>
      <c r="CT383" s="885"/>
      <c r="CU383" s="885"/>
      <c r="CV383" s="885"/>
      <c r="CW383" s="885"/>
      <c r="CX383" s="885"/>
      <c r="CY383" s="885"/>
      <c r="CZ383" s="885"/>
      <c r="DA383" s="885"/>
      <c r="DB383" s="885"/>
      <c r="DC383" s="885"/>
      <c r="DD383" s="885"/>
      <c r="DE383" s="885"/>
      <c r="DF383" s="885"/>
      <c r="DG383" s="885"/>
      <c r="DH383" s="885"/>
      <c r="DI383" s="885"/>
      <c r="DJ383" s="885"/>
      <c r="DK383" s="885"/>
      <c r="DL383" s="885"/>
      <c r="DM383" s="885"/>
      <c r="DN383" s="885"/>
      <c r="DO383" s="885"/>
      <c r="DP383" s="885"/>
      <c r="DQ383" s="885"/>
      <c r="DR383" s="885"/>
      <c r="DS383" s="885"/>
      <c r="DT383" s="885"/>
      <c r="DU383" s="885"/>
      <c r="DV383" s="885"/>
      <c r="DW383" s="885"/>
      <c r="DX383" s="885"/>
      <c r="DY383" s="885"/>
      <c r="DZ383" s="885"/>
      <c r="EA383" s="885"/>
      <c r="EB383" s="885"/>
      <c r="EC383" s="885"/>
      <c r="ED383" s="885"/>
      <c r="EE383" s="885"/>
      <c r="EF383" s="885"/>
      <c r="EG383" s="885"/>
      <c r="EH383" s="885"/>
      <c r="EI383" s="885"/>
      <c r="EJ383" s="885"/>
      <c r="EK383" s="885"/>
      <c r="EL383" s="885"/>
      <c r="EM383" s="885"/>
      <c r="EN383" s="885"/>
      <c r="EO383" s="885"/>
      <c r="EP383" s="885"/>
      <c r="EQ383" s="885"/>
      <c r="ER383" s="885"/>
      <c r="ES383" s="885"/>
      <c r="ET383" s="885"/>
      <c r="EU383" s="885"/>
      <c r="EV383" s="885"/>
      <c r="EW383" s="885"/>
      <c r="EX383" s="885"/>
      <c r="EY383" s="885"/>
      <c r="EZ383" s="885"/>
      <c r="FA383" s="885"/>
      <c r="FB383" s="885"/>
      <c r="FC383" s="885"/>
      <c r="FD383" s="885"/>
      <c r="FE383" s="885"/>
      <c r="FF383" s="885"/>
      <c r="FG383" s="885"/>
      <c r="FH383" s="885"/>
      <c r="FI383" s="885"/>
      <c r="FJ383" s="885"/>
      <c r="FK383" s="885"/>
      <c r="FL383" s="885"/>
      <c r="FM383" s="885"/>
      <c r="FN383" s="885"/>
      <c r="FO383" s="885"/>
      <c r="FP383" s="885"/>
      <c r="FQ383" s="885"/>
      <c r="FR383" s="885"/>
      <c r="FS383" s="885"/>
      <c r="FT383" s="885"/>
      <c r="FU383" s="885"/>
      <c r="FV383" s="885"/>
      <c r="FW383" s="885"/>
    </row>
    <row r="384" spans="2:179" x14ac:dyDescent="0.25">
      <c r="B384" s="773"/>
      <c r="C384" s="773"/>
      <c r="D384" s="886"/>
      <c r="E384" s="773"/>
      <c r="F384" s="773"/>
      <c r="G384" s="773"/>
      <c r="H384" s="773"/>
      <c r="I384" s="773"/>
      <c r="J384" s="887"/>
      <c r="K384" s="773"/>
      <c r="L384" s="773"/>
      <c r="M384" s="773"/>
      <c r="N384" s="773"/>
      <c r="O384" s="888"/>
      <c r="P384" s="888"/>
      <c r="Q384" s="888"/>
      <c r="R384" s="888"/>
      <c r="S384" s="773"/>
      <c r="T384" s="773"/>
      <c r="U384" s="889"/>
      <c r="V384" s="773"/>
      <c r="W384" s="773"/>
      <c r="X384" s="773"/>
      <c r="Y384" s="885"/>
      <c r="Z384" s="885"/>
      <c r="AA384" s="885"/>
      <c r="AB384" s="885"/>
      <c r="AC384" s="885"/>
      <c r="AD384" s="885"/>
      <c r="AE384" s="885"/>
      <c r="AF384" s="885"/>
      <c r="AG384" s="885"/>
      <c r="AH384" s="885"/>
      <c r="AI384" s="885"/>
      <c r="AJ384" s="885"/>
      <c r="AK384" s="885"/>
      <c r="AL384" s="885"/>
      <c r="AM384" s="885"/>
      <c r="AN384" s="885"/>
      <c r="AO384" s="885"/>
      <c r="AP384" s="885"/>
      <c r="AQ384" s="885"/>
      <c r="AR384" s="885"/>
      <c r="AS384" s="885"/>
      <c r="AT384" s="885"/>
      <c r="AU384" s="885"/>
      <c r="AV384" s="885"/>
      <c r="AW384" s="885"/>
      <c r="AX384" s="885"/>
      <c r="AY384" s="885"/>
      <c r="AZ384" s="885"/>
      <c r="BA384" s="885"/>
      <c r="BB384" s="885"/>
      <c r="BC384" s="885"/>
      <c r="BD384" s="885"/>
      <c r="BE384" s="885"/>
      <c r="BF384" s="885"/>
      <c r="BG384" s="885"/>
      <c r="BH384" s="885"/>
      <c r="BI384" s="885"/>
      <c r="BJ384" s="885"/>
      <c r="BK384" s="885"/>
      <c r="BL384" s="885"/>
      <c r="BM384" s="885"/>
      <c r="BN384" s="885"/>
      <c r="BO384" s="885"/>
      <c r="BP384" s="885"/>
      <c r="BQ384" s="885"/>
      <c r="BR384" s="885"/>
      <c r="BS384" s="885"/>
      <c r="BT384" s="885"/>
      <c r="BU384" s="885"/>
      <c r="BV384" s="885"/>
      <c r="BW384" s="885"/>
      <c r="BX384" s="885"/>
      <c r="BY384" s="885"/>
      <c r="BZ384" s="885"/>
      <c r="CA384" s="885"/>
      <c r="CB384" s="885"/>
      <c r="CC384" s="885"/>
      <c r="CD384" s="885"/>
      <c r="CE384" s="885"/>
      <c r="CF384" s="885"/>
      <c r="CG384" s="885"/>
      <c r="CH384" s="885"/>
      <c r="CI384" s="885"/>
      <c r="CJ384" s="885"/>
      <c r="CK384" s="885"/>
      <c r="CL384" s="885"/>
      <c r="CM384" s="885"/>
      <c r="CN384" s="885"/>
      <c r="CO384" s="885"/>
      <c r="CP384" s="885"/>
      <c r="CQ384" s="885"/>
      <c r="CR384" s="885"/>
      <c r="CS384" s="885"/>
      <c r="CT384" s="885"/>
      <c r="CU384" s="885"/>
      <c r="CV384" s="885"/>
      <c r="CW384" s="885"/>
      <c r="CX384" s="885"/>
      <c r="CY384" s="885"/>
      <c r="CZ384" s="885"/>
      <c r="DA384" s="885"/>
      <c r="DB384" s="885"/>
      <c r="DC384" s="885"/>
      <c r="DD384" s="885"/>
      <c r="DE384" s="885"/>
      <c r="DF384" s="885"/>
      <c r="DG384" s="885"/>
      <c r="DH384" s="885"/>
      <c r="DI384" s="885"/>
      <c r="DJ384" s="885"/>
      <c r="DK384" s="885"/>
      <c r="DL384" s="885"/>
      <c r="DM384" s="885"/>
      <c r="DN384" s="885"/>
      <c r="DO384" s="885"/>
      <c r="DP384" s="885"/>
      <c r="DQ384" s="885"/>
      <c r="DR384" s="885"/>
      <c r="DS384" s="885"/>
      <c r="DT384" s="885"/>
      <c r="DU384" s="885"/>
      <c r="DV384" s="885"/>
      <c r="DW384" s="885"/>
      <c r="DX384" s="885"/>
      <c r="DY384" s="885"/>
      <c r="DZ384" s="885"/>
      <c r="EA384" s="885"/>
      <c r="EB384" s="885"/>
      <c r="EC384" s="885"/>
      <c r="ED384" s="885"/>
      <c r="EE384" s="885"/>
      <c r="EF384" s="885"/>
      <c r="EG384" s="885"/>
      <c r="EH384" s="885"/>
      <c r="EI384" s="885"/>
      <c r="EJ384" s="885"/>
      <c r="EK384" s="885"/>
      <c r="EL384" s="885"/>
      <c r="EM384" s="885"/>
      <c r="EN384" s="885"/>
      <c r="EO384" s="885"/>
      <c r="EP384" s="885"/>
      <c r="EQ384" s="885"/>
      <c r="ER384" s="885"/>
      <c r="ES384" s="885"/>
      <c r="ET384" s="885"/>
      <c r="EU384" s="885"/>
      <c r="EV384" s="885"/>
      <c r="EW384" s="885"/>
      <c r="EX384" s="885"/>
      <c r="EY384" s="885"/>
      <c r="EZ384" s="885"/>
      <c r="FA384" s="885"/>
      <c r="FB384" s="885"/>
      <c r="FC384" s="885"/>
      <c r="FD384" s="885"/>
      <c r="FE384" s="885"/>
      <c r="FF384" s="885"/>
      <c r="FG384" s="885"/>
      <c r="FH384" s="885"/>
      <c r="FI384" s="885"/>
      <c r="FJ384" s="885"/>
      <c r="FK384" s="885"/>
      <c r="FL384" s="885"/>
      <c r="FM384" s="885"/>
      <c r="FN384" s="885"/>
      <c r="FO384" s="885"/>
      <c r="FP384" s="885"/>
      <c r="FQ384" s="885"/>
      <c r="FR384" s="885"/>
      <c r="FS384" s="885"/>
      <c r="FT384" s="885"/>
      <c r="FU384" s="885"/>
      <c r="FV384" s="885"/>
      <c r="FW384" s="885"/>
    </row>
    <row r="385" spans="2:179" x14ac:dyDescent="0.25">
      <c r="B385" s="773"/>
      <c r="C385" s="773"/>
      <c r="D385" s="886"/>
      <c r="E385" s="773"/>
      <c r="F385" s="773"/>
      <c r="G385" s="773"/>
      <c r="H385" s="773"/>
      <c r="I385" s="773"/>
      <c r="J385" s="887"/>
      <c r="K385" s="773"/>
      <c r="L385" s="773"/>
      <c r="M385" s="773"/>
      <c r="N385" s="773"/>
      <c r="O385" s="888"/>
      <c r="P385" s="888"/>
      <c r="Q385" s="888"/>
      <c r="R385" s="888"/>
      <c r="S385" s="773"/>
      <c r="T385" s="773"/>
      <c r="U385" s="889"/>
      <c r="V385" s="773"/>
      <c r="W385" s="773"/>
      <c r="X385" s="773"/>
      <c r="Y385" s="885"/>
      <c r="Z385" s="885"/>
      <c r="AA385" s="885"/>
      <c r="AB385" s="885"/>
      <c r="AC385" s="885"/>
      <c r="AD385" s="885"/>
      <c r="AE385" s="885"/>
      <c r="AF385" s="885"/>
      <c r="AG385" s="885"/>
      <c r="AH385" s="885"/>
      <c r="AI385" s="885"/>
      <c r="AJ385" s="885"/>
      <c r="AK385" s="885"/>
      <c r="AL385" s="885"/>
      <c r="AM385" s="885"/>
      <c r="AN385" s="885"/>
      <c r="AO385" s="885"/>
      <c r="AP385" s="885"/>
      <c r="AQ385" s="885"/>
      <c r="AR385" s="885"/>
      <c r="AS385" s="885"/>
      <c r="AT385" s="885"/>
      <c r="AU385" s="885"/>
      <c r="AV385" s="885"/>
      <c r="AW385" s="885"/>
      <c r="AX385" s="885"/>
      <c r="AY385" s="885"/>
      <c r="AZ385" s="885"/>
      <c r="BA385" s="885"/>
      <c r="BB385" s="885"/>
      <c r="BC385" s="885"/>
      <c r="BD385" s="885"/>
      <c r="BE385" s="885"/>
      <c r="BF385" s="885"/>
      <c r="BG385" s="885"/>
      <c r="BH385" s="885"/>
      <c r="BI385" s="885"/>
      <c r="BJ385" s="885"/>
      <c r="BK385" s="885"/>
      <c r="BL385" s="885"/>
      <c r="BM385" s="885"/>
      <c r="BN385" s="885"/>
      <c r="BO385" s="885"/>
      <c r="BP385" s="885"/>
      <c r="BQ385" s="885"/>
      <c r="BR385" s="885"/>
      <c r="BS385" s="885"/>
      <c r="BT385" s="885"/>
      <c r="BU385" s="885"/>
      <c r="BV385" s="885"/>
      <c r="BW385" s="885"/>
      <c r="BX385" s="885"/>
      <c r="BY385" s="885"/>
      <c r="BZ385" s="885"/>
      <c r="CA385" s="885"/>
      <c r="CB385" s="885"/>
      <c r="CC385" s="885"/>
      <c r="CD385" s="885"/>
      <c r="CE385" s="885"/>
      <c r="CF385" s="885"/>
      <c r="CG385" s="885"/>
      <c r="CH385" s="885"/>
      <c r="CI385" s="885"/>
      <c r="CJ385" s="885"/>
      <c r="CK385" s="885"/>
      <c r="CL385" s="885"/>
      <c r="CM385" s="885"/>
      <c r="CN385" s="885"/>
      <c r="CO385" s="885"/>
      <c r="CP385" s="885"/>
      <c r="CQ385" s="885"/>
      <c r="CR385" s="885"/>
      <c r="CS385" s="885"/>
      <c r="CT385" s="885"/>
      <c r="CU385" s="885"/>
      <c r="CV385" s="885"/>
      <c r="CW385" s="885"/>
      <c r="CX385" s="885"/>
      <c r="CY385" s="885"/>
      <c r="CZ385" s="885"/>
      <c r="DA385" s="885"/>
      <c r="DB385" s="885"/>
      <c r="DC385" s="885"/>
      <c r="DD385" s="885"/>
      <c r="DE385" s="885"/>
      <c r="DF385" s="885"/>
      <c r="DG385" s="885"/>
      <c r="DH385" s="885"/>
      <c r="DI385" s="885"/>
      <c r="DJ385" s="885"/>
      <c r="DK385" s="885"/>
      <c r="DL385" s="885"/>
      <c r="DM385" s="885"/>
      <c r="DN385" s="885"/>
      <c r="DO385" s="885"/>
      <c r="DP385" s="885"/>
      <c r="DQ385" s="885"/>
      <c r="DR385" s="885"/>
      <c r="DS385" s="885"/>
      <c r="DT385" s="885"/>
      <c r="DU385" s="885"/>
      <c r="DV385" s="885"/>
      <c r="DW385" s="885"/>
      <c r="DX385" s="885"/>
      <c r="DY385" s="885"/>
      <c r="DZ385" s="885"/>
      <c r="EA385" s="885"/>
      <c r="EB385" s="885"/>
      <c r="EC385" s="885"/>
      <c r="ED385" s="885"/>
      <c r="EE385" s="885"/>
      <c r="EF385" s="885"/>
      <c r="EG385" s="885"/>
      <c r="EH385" s="885"/>
      <c r="EI385" s="885"/>
      <c r="EJ385" s="885"/>
      <c r="EK385" s="885"/>
      <c r="EL385" s="885"/>
      <c r="EM385" s="885"/>
      <c r="EN385" s="885"/>
      <c r="EO385" s="885"/>
      <c r="EP385" s="885"/>
      <c r="EQ385" s="885"/>
      <c r="ER385" s="885"/>
      <c r="ES385" s="885"/>
      <c r="ET385" s="885"/>
      <c r="EU385" s="885"/>
      <c r="EV385" s="885"/>
      <c r="EW385" s="885"/>
      <c r="EX385" s="885"/>
      <c r="EY385" s="885"/>
      <c r="EZ385" s="885"/>
      <c r="FA385" s="885"/>
      <c r="FB385" s="885"/>
      <c r="FC385" s="885"/>
      <c r="FD385" s="885"/>
      <c r="FE385" s="885"/>
      <c r="FF385" s="885"/>
      <c r="FG385" s="885"/>
      <c r="FH385" s="885"/>
      <c r="FI385" s="885"/>
      <c r="FJ385" s="885"/>
      <c r="FK385" s="885"/>
      <c r="FL385" s="885"/>
      <c r="FM385" s="885"/>
      <c r="FN385" s="885"/>
      <c r="FO385" s="885"/>
      <c r="FP385" s="885"/>
      <c r="FQ385" s="885"/>
      <c r="FR385" s="885"/>
      <c r="FS385" s="885"/>
      <c r="FT385" s="885"/>
      <c r="FU385" s="885"/>
      <c r="FV385" s="885"/>
      <c r="FW385" s="885"/>
    </row>
    <row r="386" spans="2:179" x14ac:dyDescent="0.25">
      <c r="B386" s="773"/>
      <c r="C386" s="773"/>
      <c r="D386" s="886"/>
      <c r="E386" s="773"/>
      <c r="F386" s="773"/>
      <c r="G386" s="773"/>
      <c r="H386" s="773"/>
      <c r="I386" s="773"/>
      <c r="J386" s="887"/>
      <c r="K386" s="773"/>
      <c r="L386" s="773"/>
      <c r="M386" s="773"/>
      <c r="N386" s="773"/>
      <c r="O386" s="888"/>
      <c r="P386" s="888"/>
      <c r="Q386" s="888"/>
      <c r="R386" s="888"/>
      <c r="S386" s="773"/>
      <c r="T386" s="773"/>
      <c r="U386" s="889"/>
      <c r="V386" s="773"/>
      <c r="W386" s="773"/>
      <c r="X386" s="773"/>
      <c r="Y386" s="885"/>
      <c r="Z386" s="885"/>
      <c r="AA386" s="885"/>
      <c r="AB386" s="885"/>
      <c r="AC386" s="885"/>
      <c r="AD386" s="885"/>
      <c r="AE386" s="885"/>
      <c r="AF386" s="885"/>
      <c r="AG386" s="885"/>
      <c r="AH386" s="885"/>
      <c r="AI386" s="885"/>
      <c r="AJ386" s="885"/>
      <c r="AK386" s="885"/>
      <c r="AL386" s="885"/>
      <c r="AM386" s="885"/>
      <c r="AN386" s="885"/>
      <c r="AO386" s="885"/>
      <c r="AP386" s="885"/>
      <c r="AQ386" s="885"/>
      <c r="AR386" s="885"/>
      <c r="AS386" s="885"/>
      <c r="AT386" s="885"/>
      <c r="AU386" s="885"/>
      <c r="AV386" s="885"/>
      <c r="AW386" s="885"/>
      <c r="AX386" s="885"/>
      <c r="AY386" s="885"/>
      <c r="AZ386" s="885"/>
      <c r="BA386" s="885"/>
      <c r="BB386" s="885"/>
      <c r="BC386" s="885"/>
      <c r="BD386" s="885"/>
      <c r="BE386" s="885"/>
      <c r="BF386" s="885"/>
      <c r="BG386" s="885"/>
      <c r="BH386" s="885"/>
      <c r="BI386" s="885"/>
      <c r="BJ386" s="885"/>
      <c r="BK386" s="885"/>
      <c r="BL386" s="885"/>
      <c r="BM386" s="885"/>
      <c r="BN386" s="885"/>
      <c r="BO386" s="885"/>
      <c r="BP386" s="885"/>
      <c r="BQ386" s="885"/>
      <c r="BR386" s="885"/>
      <c r="BS386" s="885"/>
      <c r="BT386" s="885"/>
      <c r="BU386" s="885"/>
      <c r="BV386" s="885"/>
      <c r="BW386" s="885"/>
      <c r="BX386" s="885"/>
      <c r="BY386" s="885"/>
      <c r="BZ386" s="885"/>
      <c r="CA386" s="885"/>
      <c r="CB386" s="885"/>
      <c r="CC386" s="885"/>
      <c r="CD386" s="885"/>
      <c r="CE386" s="885"/>
      <c r="CF386" s="885"/>
      <c r="CG386" s="885"/>
      <c r="CH386" s="885"/>
      <c r="CI386" s="885"/>
      <c r="CJ386" s="885"/>
      <c r="CK386" s="885"/>
      <c r="CL386" s="885"/>
      <c r="CM386" s="885"/>
      <c r="CN386" s="885"/>
      <c r="CO386" s="885"/>
      <c r="CP386" s="885"/>
      <c r="CQ386" s="885"/>
      <c r="CR386" s="885"/>
      <c r="CS386" s="885"/>
      <c r="CT386" s="885"/>
      <c r="CU386" s="885"/>
      <c r="CV386" s="885"/>
      <c r="CW386" s="885"/>
      <c r="CX386" s="885"/>
      <c r="CY386" s="885"/>
      <c r="CZ386" s="885"/>
      <c r="DA386" s="885"/>
      <c r="DB386" s="885"/>
      <c r="DC386" s="885"/>
      <c r="DD386" s="885"/>
      <c r="DE386" s="885"/>
      <c r="DF386" s="885"/>
      <c r="DG386" s="885"/>
      <c r="DH386" s="885"/>
      <c r="DI386" s="885"/>
      <c r="DJ386" s="885"/>
      <c r="DK386" s="885"/>
      <c r="DL386" s="885"/>
      <c r="DM386" s="885"/>
      <c r="DN386" s="885"/>
      <c r="DO386" s="885"/>
      <c r="DP386" s="885"/>
      <c r="DQ386" s="885"/>
      <c r="DR386" s="885"/>
      <c r="DS386" s="885"/>
      <c r="DT386" s="885"/>
      <c r="DU386" s="885"/>
      <c r="DV386" s="885"/>
      <c r="DW386" s="885"/>
      <c r="DX386" s="885"/>
      <c r="DY386" s="885"/>
      <c r="DZ386" s="885"/>
      <c r="EA386" s="885"/>
      <c r="EB386" s="885"/>
      <c r="EC386" s="885"/>
      <c r="ED386" s="885"/>
      <c r="EE386" s="885"/>
      <c r="EF386" s="885"/>
      <c r="EG386" s="885"/>
      <c r="EH386" s="885"/>
      <c r="EI386" s="885"/>
      <c r="EJ386" s="885"/>
      <c r="EK386" s="885"/>
      <c r="EL386" s="885"/>
      <c r="EM386" s="885"/>
      <c r="EN386" s="885"/>
      <c r="EO386" s="885"/>
      <c r="EP386" s="885"/>
      <c r="EQ386" s="885"/>
      <c r="ER386" s="885"/>
      <c r="ES386" s="885"/>
      <c r="ET386" s="885"/>
      <c r="EU386" s="885"/>
      <c r="EV386" s="885"/>
      <c r="EW386" s="885"/>
      <c r="EX386" s="885"/>
      <c r="EY386" s="885"/>
      <c r="EZ386" s="885"/>
      <c r="FA386" s="885"/>
      <c r="FB386" s="885"/>
      <c r="FC386" s="885"/>
      <c r="FD386" s="885"/>
      <c r="FE386" s="885"/>
      <c r="FF386" s="885"/>
      <c r="FG386" s="885"/>
      <c r="FH386" s="885"/>
      <c r="FI386" s="885"/>
      <c r="FJ386" s="885"/>
      <c r="FK386" s="885"/>
      <c r="FL386" s="885"/>
      <c r="FM386" s="885"/>
      <c r="FN386" s="885"/>
      <c r="FO386" s="885"/>
      <c r="FP386" s="885"/>
      <c r="FQ386" s="885"/>
      <c r="FR386" s="885"/>
      <c r="FS386" s="885"/>
      <c r="FT386" s="885"/>
      <c r="FU386" s="885"/>
      <c r="FV386" s="885"/>
      <c r="FW386" s="885"/>
    </row>
    <row r="387" spans="2:179" x14ac:dyDescent="0.25">
      <c r="B387" s="773"/>
      <c r="C387" s="773"/>
      <c r="D387" s="886"/>
      <c r="E387" s="773"/>
      <c r="F387" s="773"/>
      <c r="G387" s="773"/>
      <c r="H387" s="773"/>
      <c r="I387" s="773"/>
      <c r="J387" s="887"/>
      <c r="K387" s="773"/>
      <c r="L387" s="773"/>
      <c r="M387" s="773"/>
      <c r="N387" s="773"/>
      <c r="O387" s="888"/>
      <c r="P387" s="888"/>
      <c r="Q387" s="888"/>
      <c r="R387" s="888"/>
      <c r="S387" s="773"/>
      <c r="T387" s="773"/>
      <c r="U387" s="889"/>
      <c r="V387" s="773"/>
      <c r="W387" s="773"/>
      <c r="X387" s="773"/>
      <c r="Y387" s="885"/>
      <c r="Z387" s="885"/>
      <c r="AA387" s="885"/>
      <c r="AB387" s="885"/>
      <c r="AC387" s="885"/>
      <c r="AD387" s="885"/>
      <c r="AE387" s="885"/>
      <c r="AF387" s="885"/>
      <c r="AG387" s="885"/>
      <c r="AH387" s="885"/>
      <c r="AI387" s="885"/>
      <c r="AJ387" s="885"/>
      <c r="AK387" s="885"/>
      <c r="AL387" s="885"/>
      <c r="AM387" s="885"/>
      <c r="AN387" s="885"/>
      <c r="AO387" s="885"/>
      <c r="AP387" s="885"/>
      <c r="AQ387" s="885"/>
      <c r="AR387" s="885"/>
      <c r="AS387" s="885"/>
      <c r="AT387" s="885"/>
      <c r="AU387" s="885"/>
      <c r="AV387" s="885"/>
      <c r="AW387" s="885"/>
      <c r="AX387" s="885"/>
      <c r="AY387" s="885"/>
      <c r="AZ387" s="885"/>
      <c r="BA387" s="885"/>
      <c r="BB387" s="885"/>
      <c r="BC387" s="885"/>
      <c r="BD387" s="885"/>
      <c r="BE387" s="885"/>
      <c r="BF387" s="885"/>
      <c r="BG387" s="885"/>
      <c r="BH387" s="885"/>
      <c r="BI387" s="885"/>
      <c r="BJ387" s="885"/>
      <c r="BK387" s="885"/>
      <c r="BL387" s="885"/>
      <c r="BM387" s="885"/>
      <c r="BN387" s="885"/>
      <c r="BO387" s="885"/>
      <c r="BP387" s="885"/>
      <c r="BQ387" s="885"/>
      <c r="BR387" s="885"/>
      <c r="BS387" s="885"/>
      <c r="BT387" s="885"/>
      <c r="BU387" s="885"/>
      <c r="BV387" s="885"/>
      <c r="BW387" s="885"/>
      <c r="BX387" s="885"/>
      <c r="BY387" s="885"/>
      <c r="BZ387" s="885"/>
      <c r="CA387" s="885"/>
      <c r="CB387" s="885"/>
      <c r="CC387" s="885"/>
      <c r="CD387" s="885"/>
      <c r="CE387" s="885"/>
      <c r="CF387" s="885"/>
      <c r="CG387" s="885"/>
      <c r="CH387" s="885"/>
      <c r="CI387" s="885"/>
      <c r="CJ387" s="885"/>
      <c r="CK387" s="885"/>
      <c r="CL387" s="885"/>
      <c r="CM387" s="885"/>
      <c r="CN387" s="885"/>
      <c r="CO387" s="885"/>
      <c r="CP387" s="885"/>
      <c r="CQ387" s="885"/>
      <c r="CR387" s="885"/>
      <c r="CS387" s="885"/>
      <c r="CT387" s="885"/>
      <c r="CU387" s="885"/>
      <c r="CV387" s="885"/>
      <c r="CW387" s="885"/>
      <c r="CX387" s="885"/>
      <c r="CY387" s="885"/>
      <c r="CZ387" s="885"/>
      <c r="DA387" s="885"/>
      <c r="DB387" s="885"/>
      <c r="DC387" s="885"/>
      <c r="DD387" s="885"/>
      <c r="DE387" s="885"/>
      <c r="DF387" s="885"/>
      <c r="DG387" s="885"/>
      <c r="DH387" s="885"/>
      <c r="DI387" s="885"/>
      <c r="DJ387" s="885"/>
      <c r="DK387" s="885"/>
      <c r="DL387" s="885"/>
      <c r="DM387" s="885"/>
      <c r="DN387" s="885"/>
      <c r="DO387" s="885"/>
      <c r="DP387" s="885"/>
      <c r="DQ387" s="885"/>
      <c r="DR387" s="885"/>
      <c r="DS387" s="885"/>
      <c r="DT387" s="885"/>
      <c r="DU387" s="885"/>
      <c r="DV387" s="885"/>
      <c r="DW387" s="885"/>
      <c r="DX387" s="885"/>
      <c r="DY387" s="885"/>
      <c r="DZ387" s="885"/>
      <c r="EA387" s="885"/>
      <c r="EB387" s="885"/>
      <c r="EC387" s="885"/>
      <c r="ED387" s="885"/>
      <c r="EE387" s="885"/>
      <c r="EF387" s="885"/>
      <c r="EG387" s="885"/>
      <c r="EH387" s="885"/>
      <c r="EI387" s="885"/>
      <c r="EJ387" s="885"/>
      <c r="EK387" s="885"/>
      <c r="EL387" s="885"/>
      <c r="EM387" s="885"/>
      <c r="EN387" s="885"/>
      <c r="EO387" s="885"/>
      <c r="EP387" s="885"/>
      <c r="EQ387" s="885"/>
      <c r="ER387" s="885"/>
      <c r="ES387" s="885"/>
      <c r="ET387" s="885"/>
      <c r="EU387" s="885"/>
      <c r="EV387" s="885"/>
      <c r="EW387" s="885"/>
      <c r="EX387" s="885"/>
      <c r="EY387" s="885"/>
      <c r="EZ387" s="885"/>
      <c r="FA387" s="885"/>
      <c r="FB387" s="885"/>
      <c r="FC387" s="885"/>
      <c r="FD387" s="885"/>
      <c r="FE387" s="885"/>
      <c r="FF387" s="885"/>
      <c r="FG387" s="885"/>
      <c r="FH387" s="885"/>
      <c r="FI387" s="885"/>
      <c r="FJ387" s="885"/>
      <c r="FK387" s="885"/>
      <c r="FL387" s="885"/>
      <c r="FM387" s="885"/>
      <c r="FN387" s="885"/>
      <c r="FO387" s="885"/>
      <c r="FP387" s="885"/>
      <c r="FQ387" s="885"/>
      <c r="FR387" s="885"/>
      <c r="FS387" s="885"/>
      <c r="FT387" s="885"/>
      <c r="FU387" s="885"/>
      <c r="FV387" s="885"/>
      <c r="FW387" s="885"/>
    </row>
    <row r="388" spans="2:179" x14ac:dyDescent="0.25">
      <c r="B388" s="773"/>
      <c r="C388" s="773"/>
      <c r="D388" s="886"/>
      <c r="E388" s="773"/>
      <c r="F388" s="773"/>
      <c r="G388" s="773"/>
      <c r="H388" s="773"/>
      <c r="I388" s="773"/>
      <c r="J388" s="887"/>
      <c r="K388" s="773"/>
      <c r="L388" s="773"/>
      <c r="M388" s="773"/>
      <c r="N388" s="773"/>
      <c r="O388" s="888"/>
      <c r="P388" s="888"/>
      <c r="Q388" s="888"/>
      <c r="R388" s="888"/>
      <c r="S388" s="773"/>
      <c r="T388" s="773"/>
      <c r="U388" s="889"/>
      <c r="V388" s="773"/>
      <c r="W388" s="773"/>
      <c r="X388" s="773"/>
      <c r="Y388" s="885"/>
      <c r="Z388" s="885"/>
      <c r="AA388" s="885"/>
      <c r="AB388" s="885"/>
      <c r="AC388" s="885"/>
      <c r="AD388" s="885"/>
      <c r="AE388" s="885"/>
      <c r="AF388" s="885"/>
      <c r="AG388" s="885"/>
      <c r="AH388" s="885"/>
      <c r="AI388" s="885"/>
      <c r="AJ388" s="885"/>
      <c r="AK388" s="885"/>
      <c r="AL388" s="885"/>
      <c r="AM388" s="885"/>
      <c r="AN388" s="885"/>
      <c r="AO388" s="885"/>
      <c r="AP388" s="885"/>
      <c r="AQ388" s="885"/>
      <c r="AR388" s="885"/>
      <c r="AS388" s="885"/>
      <c r="AT388" s="885"/>
      <c r="AU388" s="885"/>
      <c r="AV388" s="885"/>
      <c r="AW388" s="885"/>
      <c r="AX388" s="885"/>
      <c r="AY388" s="885"/>
      <c r="AZ388" s="885"/>
      <c r="BA388" s="885"/>
      <c r="BB388" s="885"/>
      <c r="BC388" s="885"/>
      <c r="BD388" s="885"/>
      <c r="BE388" s="885"/>
      <c r="BF388" s="885"/>
      <c r="BG388" s="885"/>
      <c r="BH388" s="885"/>
      <c r="BI388" s="885"/>
      <c r="BJ388" s="885"/>
      <c r="BK388" s="885"/>
      <c r="BL388" s="885"/>
      <c r="BM388" s="885"/>
      <c r="BN388" s="885"/>
      <c r="BO388" s="885"/>
      <c r="BP388" s="885"/>
      <c r="BQ388" s="885"/>
      <c r="BR388" s="885"/>
      <c r="BS388" s="885"/>
      <c r="BT388" s="885"/>
      <c r="BU388" s="885"/>
      <c r="BV388" s="885"/>
      <c r="BW388" s="885"/>
      <c r="BX388" s="885"/>
      <c r="BY388" s="885"/>
      <c r="BZ388" s="885"/>
      <c r="CA388" s="885"/>
      <c r="CB388" s="885"/>
      <c r="CC388" s="885"/>
      <c r="CD388" s="885"/>
      <c r="CE388" s="885"/>
      <c r="CF388" s="885"/>
      <c r="CG388" s="885"/>
      <c r="CH388" s="885"/>
      <c r="CI388" s="885"/>
      <c r="CJ388" s="885"/>
      <c r="CK388" s="885"/>
      <c r="CL388" s="885"/>
      <c r="CM388" s="885"/>
      <c r="CN388" s="885"/>
      <c r="CO388" s="885"/>
      <c r="CP388" s="885"/>
      <c r="CQ388" s="885"/>
      <c r="CR388" s="885"/>
      <c r="CS388" s="885"/>
      <c r="CT388" s="885"/>
      <c r="CU388" s="885"/>
      <c r="CV388" s="885"/>
      <c r="CW388" s="885"/>
      <c r="CX388" s="885"/>
      <c r="CY388" s="885"/>
      <c r="CZ388" s="885"/>
      <c r="DA388" s="885"/>
      <c r="DB388" s="885"/>
      <c r="DC388" s="885"/>
      <c r="DD388" s="885"/>
      <c r="DE388" s="885"/>
      <c r="DF388" s="885"/>
      <c r="DG388" s="885"/>
      <c r="DH388" s="885"/>
      <c r="DI388" s="885"/>
      <c r="DJ388" s="885"/>
      <c r="DK388" s="885"/>
      <c r="DL388" s="885"/>
      <c r="DM388" s="885"/>
      <c r="DN388" s="885"/>
      <c r="DO388" s="885"/>
      <c r="DP388" s="885"/>
      <c r="DQ388" s="885"/>
      <c r="DR388" s="885"/>
      <c r="DS388" s="885"/>
      <c r="DT388" s="885"/>
      <c r="DU388" s="885"/>
      <c r="DV388" s="885"/>
      <c r="DW388" s="885"/>
      <c r="DX388" s="885"/>
      <c r="DY388" s="885"/>
      <c r="DZ388" s="885"/>
      <c r="EA388" s="885"/>
      <c r="EB388" s="885"/>
      <c r="EC388" s="885"/>
      <c r="ED388" s="885"/>
      <c r="EE388" s="885"/>
      <c r="EF388" s="885"/>
      <c r="EG388" s="885"/>
      <c r="EH388" s="885"/>
      <c r="EI388" s="885"/>
      <c r="EJ388" s="885"/>
      <c r="EK388" s="885"/>
      <c r="EL388" s="885"/>
      <c r="EM388" s="885"/>
      <c r="EN388" s="885"/>
      <c r="EO388" s="885"/>
      <c r="EP388" s="885"/>
      <c r="EQ388" s="885"/>
      <c r="ER388" s="885"/>
      <c r="ES388" s="885"/>
      <c r="ET388" s="885"/>
      <c r="EU388" s="885"/>
      <c r="EV388" s="885"/>
      <c r="EW388" s="885"/>
      <c r="EX388" s="885"/>
      <c r="EY388" s="885"/>
      <c r="EZ388" s="885"/>
      <c r="FA388" s="885"/>
      <c r="FB388" s="885"/>
      <c r="FC388" s="885"/>
      <c r="FD388" s="885"/>
      <c r="FE388" s="885"/>
      <c r="FF388" s="885"/>
      <c r="FG388" s="885"/>
      <c r="FH388" s="885"/>
      <c r="FI388" s="885"/>
      <c r="FJ388" s="885"/>
      <c r="FK388" s="885"/>
      <c r="FL388" s="885"/>
      <c r="FM388" s="885"/>
      <c r="FN388" s="885"/>
      <c r="FO388" s="885"/>
      <c r="FP388" s="885"/>
      <c r="FQ388" s="885"/>
      <c r="FR388" s="885"/>
      <c r="FS388" s="885"/>
      <c r="FT388" s="885"/>
      <c r="FU388" s="885"/>
      <c r="FV388" s="885"/>
      <c r="FW388" s="885"/>
    </row>
    <row r="389" spans="2:179" x14ac:dyDescent="0.25">
      <c r="B389" s="773"/>
      <c r="C389" s="773"/>
      <c r="D389" s="886"/>
      <c r="E389" s="773"/>
      <c r="F389" s="773"/>
      <c r="G389" s="773"/>
      <c r="H389" s="773"/>
      <c r="I389" s="773"/>
      <c r="J389" s="887"/>
      <c r="K389" s="773"/>
      <c r="L389" s="773"/>
      <c r="M389" s="773"/>
      <c r="N389" s="773"/>
      <c r="O389" s="888"/>
      <c r="P389" s="888"/>
      <c r="Q389" s="888"/>
      <c r="R389" s="888"/>
      <c r="S389" s="773"/>
      <c r="T389" s="773"/>
      <c r="U389" s="889"/>
      <c r="V389" s="773"/>
      <c r="W389" s="773"/>
      <c r="X389" s="773"/>
      <c r="Y389" s="885"/>
      <c r="Z389" s="885"/>
      <c r="AA389" s="885"/>
      <c r="AB389" s="885"/>
      <c r="AC389" s="885"/>
      <c r="AD389" s="885"/>
      <c r="AE389" s="885"/>
      <c r="AF389" s="885"/>
      <c r="AG389" s="885"/>
      <c r="AH389" s="885"/>
      <c r="AI389" s="885"/>
      <c r="AJ389" s="885"/>
      <c r="AK389" s="885"/>
      <c r="AL389" s="885"/>
      <c r="AM389" s="885"/>
      <c r="AN389" s="885"/>
      <c r="AO389" s="885"/>
      <c r="AP389" s="885"/>
      <c r="AQ389" s="885"/>
      <c r="AR389" s="885"/>
      <c r="AS389" s="885"/>
      <c r="AT389" s="885"/>
      <c r="AU389" s="885"/>
      <c r="AV389" s="885"/>
      <c r="AW389" s="885"/>
      <c r="AX389" s="885"/>
      <c r="AY389" s="885"/>
      <c r="AZ389" s="885"/>
      <c r="BA389" s="885"/>
      <c r="BB389" s="885"/>
      <c r="BC389" s="885"/>
      <c r="BD389" s="885"/>
      <c r="BE389" s="885"/>
      <c r="BF389" s="885"/>
      <c r="BG389" s="885"/>
      <c r="BH389" s="885"/>
      <c r="BI389" s="885"/>
      <c r="BJ389" s="885"/>
      <c r="BK389" s="885"/>
      <c r="BL389" s="885"/>
      <c r="BM389" s="885"/>
      <c r="BN389" s="885"/>
      <c r="BO389" s="885"/>
      <c r="BP389" s="885"/>
      <c r="BQ389" s="885"/>
      <c r="BR389" s="885"/>
      <c r="BS389" s="885"/>
      <c r="BT389" s="885"/>
      <c r="BU389" s="885"/>
      <c r="BV389" s="885"/>
      <c r="BW389" s="885"/>
      <c r="BX389" s="885"/>
      <c r="BY389" s="885"/>
      <c r="BZ389" s="885"/>
      <c r="CA389" s="885"/>
      <c r="CB389" s="885"/>
      <c r="CC389" s="885"/>
      <c r="CD389" s="885"/>
      <c r="CE389" s="885"/>
      <c r="CF389" s="885"/>
      <c r="CG389" s="885"/>
      <c r="CH389" s="885"/>
      <c r="CI389" s="885"/>
      <c r="CJ389" s="885"/>
      <c r="CK389" s="885"/>
      <c r="CL389" s="885"/>
      <c r="CM389" s="885"/>
      <c r="CN389" s="885"/>
      <c r="CO389" s="885"/>
      <c r="CP389" s="885"/>
      <c r="CQ389" s="885"/>
      <c r="CR389" s="885"/>
      <c r="CS389" s="885"/>
      <c r="CT389" s="885"/>
      <c r="CU389" s="885"/>
      <c r="CV389" s="885"/>
      <c r="CW389" s="885"/>
      <c r="CX389" s="885"/>
      <c r="CY389" s="885"/>
      <c r="CZ389" s="885"/>
      <c r="DA389" s="885"/>
      <c r="DB389" s="885"/>
      <c r="DC389" s="885"/>
      <c r="DD389" s="885"/>
      <c r="DE389" s="885"/>
      <c r="DF389" s="885"/>
      <c r="DG389" s="885"/>
      <c r="DH389" s="885"/>
      <c r="DI389" s="885"/>
      <c r="DJ389" s="885"/>
      <c r="DK389" s="885"/>
      <c r="DL389" s="885"/>
      <c r="DM389" s="885"/>
      <c r="DN389" s="885"/>
      <c r="DO389" s="885"/>
      <c r="DP389" s="885"/>
      <c r="DQ389" s="885"/>
      <c r="DR389" s="885"/>
      <c r="DS389" s="885"/>
      <c r="DT389" s="885"/>
      <c r="DU389" s="885"/>
      <c r="DV389" s="885"/>
      <c r="DW389" s="885"/>
      <c r="DX389" s="885"/>
      <c r="DY389" s="885"/>
      <c r="DZ389" s="885"/>
      <c r="EA389" s="885"/>
      <c r="EB389" s="885"/>
      <c r="EC389" s="885"/>
      <c r="ED389" s="885"/>
      <c r="EE389" s="885"/>
      <c r="EF389" s="885"/>
      <c r="EG389" s="885"/>
      <c r="EH389" s="885"/>
      <c r="EI389" s="885"/>
      <c r="EJ389" s="885"/>
      <c r="EK389" s="885"/>
      <c r="EL389" s="885"/>
      <c r="EM389" s="885"/>
      <c r="EN389" s="885"/>
      <c r="EO389" s="885"/>
      <c r="EP389" s="885"/>
      <c r="EQ389" s="885"/>
      <c r="ER389" s="885"/>
      <c r="ES389" s="885"/>
      <c r="ET389" s="885"/>
      <c r="EU389" s="885"/>
      <c r="EV389" s="885"/>
      <c r="EW389" s="885"/>
      <c r="EX389" s="885"/>
      <c r="EY389" s="885"/>
      <c r="EZ389" s="885"/>
      <c r="FA389" s="885"/>
      <c r="FB389" s="885"/>
      <c r="FC389" s="885"/>
      <c r="FD389" s="885"/>
      <c r="FE389" s="885"/>
      <c r="FF389" s="885"/>
      <c r="FG389" s="885"/>
      <c r="FH389" s="885"/>
      <c r="FI389" s="885"/>
      <c r="FJ389" s="885"/>
      <c r="FK389" s="885"/>
      <c r="FL389" s="885"/>
      <c r="FM389" s="885"/>
      <c r="FN389" s="885"/>
      <c r="FO389" s="885"/>
      <c r="FP389" s="885"/>
      <c r="FQ389" s="885"/>
      <c r="FR389" s="885"/>
      <c r="FS389" s="885"/>
      <c r="FT389" s="885"/>
      <c r="FU389" s="885"/>
      <c r="FV389" s="885"/>
      <c r="FW389" s="885"/>
    </row>
    <row r="390" spans="2:179" x14ac:dyDescent="0.25">
      <c r="B390" s="773"/>
      <c r="C390" s="773"/>
      <c r="D390" s="886"/>
      <c r="E390" s="773"/>
      <c r="F390" s="773"/>
      <c r="G390" s="773"/>
      <c r="H390" s="773"/>
      <c r="I390" s="773"/>
      <c r="J390" s="887"/>
      <c r="K390" s="773"/>
      <c r="L390" s="773"/>
      <c r="M390" s="773"/>
      <c r="N390" s="773"/>
      <c r="O390" s="888"/>
      <c r="P390" s="888"/>
      <c r="Q390" s="888"/>
      <c r="R390" s="888"/>
      <c r="S390" s="773"/>
      <c r="T390" s="773"/>
      <c r="U390" s="889"/>
      <c r="V390" s="773"/>
      <c r="W390" s="773"/>
      <c r="X390" s="773"/>
      <c r="Y390" s="885"/>
      <c r="Z390" s="885"/>
      <c r="AA390" s="885"/>
      <c r="AB390" s="885"/>
      <c r="AC390" s="885"/>
      <c r="AD390" s="885"/>
      <c r="AE390" s="885"/>
      <c r="AF390" s="885"/>
      <c r="AG390" s="885"/>
      <c r="AH390" s="885"/>
      <c r="AI390" s="885"/>
      <c r="AJ390" s="885"/>
      <c r="AK390" s="885"/>
      <c r="AL390" s="885"/>
      <c r="AM390" s="885"/>
      <c r="AN390" s="885"/>
      <c r="AO390" s="885"/>
      <c r="AP390" s="885"/>
      <c r="AQ390" s="885"/>
      <c r="AR390" s="885"/>
      <c r="AS390" s="885"/>
      <c r="AT390" s="885"/>
      <c r="AU390" s="885"/>
      <c r="AV390" s="885"/>
      <c r="AW390" s="885"/>
      <c r="AX390" s="885"/>
      <c r="AY390" s="885"/>
      <c r="AZ390" s="885"/>
      <c r="BA390" s="885"/>
      <c r="BB390" s="885"/>
      <c r="BC390" s="885"/>
      <c r="BD390" s="885"/>
      <c r="BE390" s="885"/>
      <c r="BF390" s="885"/>
      <c r="BG390" s="885"/>
      <c r="BH390" s="885"/>
      <c r="BI390" s="885"/>
      <c r="BJ390" s="885"/>
      <c r="BK390" s="885"/>
      <c r="BL390" s="885"/>
      <c r="BM390" s="885"/>
      <c r="BN390" s="885"/>
      <c r="BO390" s="885"/>
      <c r="BP390" s="885"/>
      <c r="BQ390" s="885"/>
      <c r="BR390" s="885"/>
      <c r="BS390" s="885"/>
      <c r="BT390" s="885"/>
      <c r="BU390" s="885"/>
      <c r="BV390" s="885"/>
      <c r="BW390" s="885"/>
      <c r="BX390" s="885"/>
      <c r="BY390" s="885"/>
      <c r="BZ390" s="885"/>
      <c r="CA390" s="885"/>
      <c r="CB390" s="885"/>
      <c r="CC390" s="885"/>
      <c r="CD390" s="885"/>
      <c r="CE390" s="885"/>
      <c r="CF390" s="885"/>
      <c r="CG390" s="885"/>
      <c r="CH390" s="885"/>
      <c r="CI390" s="885"/>
      <c r="CJ390" s="885"/>
      <c r="CK390" s="885"/>
      <c r="CL390" s="885"/>
      <c r="CM390" s="885"/>
      <c r="CN390" s="885"/>
      <c r="CO390" s="885"/>
      <c r="CP390" s="885"/>
      <c r="CQ390" s="885"/>
      <c r="CR390" s="885"/>
      <c r="CS390" s="885"/>
      <c r="CT390" s="885"/>
      <c r="CU390" s="885"/>
      <c r="CV390" s="885"/>
      <c r="CW390" s="885"/>
      <c r="CX390" s="885"/>
      <c r="CY390" s="885"/>
      <c r="CZ390" s="885"/>
      <c r="DA390" s="885"/>
      <c r="DB390" s="885"/>
      <c r="DC390" s="885"/>
      <c r="DD390" s="885"/>
      <c r="DE390" s="885"/>
      <c r="DF390" s="885"/>
      <c r="DG390" s="885"/>
      <c r="DH390" s="885"/>
      <c r="DI390" s="885"/>
      <c r="DJ390" s="885"/>
      <c r="DK390" s="885"/>
      <c r="DL390" s="885"/>
      <c r="DM390" s="885"/>
      <c r="DN390" s="885"/>
      <c r="DO390" s="885"/>
      <c r="DP390" s="885"/>
      <c r="DQ390" s="885"/>
      <c r="DR390" s="885"/>
      <c r="DS390" s="885"/>
      <c r="DT390" s="885"/>
      <c r="DU390" s="885"/>
      <c r="DV390" s="885"/>
      <c r="DW390" s="885"/>
      <c r="DX390" s="885"/>
      <c r="DY390" s="885"/>
      <c r="DZ390" s="885"/>
      <c r="EA390" s="885"/>
      <c r="EB390" s="885"/>
      <c r="EC390" s="885"/>
      <c r="ED390" s="885"/>
      <c r="EE390" s="885"/>
      <c r="EF390" s="885"/>
      <c r="EG390" s="885"/>
      <c r="EH390" s="885"/>
      <c r="EI390" s="885"/>
      <c r="EJ390" s="885"/>
      <c r="EK390" s="885"/>
      <c r="EL390" s="885"/>
      <c r="EM390" s="885"/>
      <c r="EN390" s="885"/>
      <c r="EO390" s="885"/>
      <c r="EP390" s="885"/>
      <c r="EQ390" s="885"/>
      <c r="ER390" s="885"/>
      <c r="ES390" s="885"/>
      <c r="ET390" s="885"/>
      <c r="EU390" s="885"/>
      <c r="EV390" s="885"/>
      <c r="EW390" s="885"/>
      <c r="EX390" s="885"/>
      <c r="EY390" s="885"/>
      <c r="EZ390" s="885"/>
      <c r="FA390" s="885"/>
      <c r="FB390" s="885"/>
      <c r="FC390" s="885"/>
      <c r="FD390" s="885"/>
      <c r="FE390" s="885"/>
      <c r="FF390" s="885"/>
      <c r="FG390" s="885"/>
      <c r="FH390" s="885"/>
      <c r="FI390" s="885"/>
      <c r="FJ390" s="885"/>
      <c r="FK390" s="885"/>
      <c r="FL390" s="885"/>
      <c r="FM390" s="885"/>
      <c r="FN390" s="885"/>
      <c r="FO390" s="885"/>
      <c r="FP390" s="885"/>
      <c r="FQ390" s="885"/>
      <c r="FR390" s="885"/>
      <c r="FS390" s="885"/>
      <c r="FT390" s="885"/>
      <c r="FU390" s="885"/>
      <c r="FV390" s="885"/>
      <c r="FW390" s="885"/>
    </row>
    <row r="391" spans="2:179" x14ac:dyDescent="0.25">
      <c r="B391" s="773"/>
      <c r="C391" s="773"/>
      <c r="D391" s="886"/>
      <c r="E391" s="773"/>
      <c r="F391" s="773"/>
      <c r="G391" s="773"/>
      <c r="H391" s="773"/>
      <c r="I391" s="773"/>
      <c r="J391" s="887"/>
      <c r="K391" s="773"/>
      <c r="L391" s="773"/>
      <c r="M391" s="773"/>
      <c r="N391" s="773"/>
      <c r="O391" s="888"/>
      <c r="P391" s="888"/>
      <c r="Q391" s="888"/>
      <c r="R391" s="888"/>
      <c r="S391" s="773"/>
      <c r="T391" s="773"/>
      <c r="U391" s="889"/>
      <c r="V391" s="773"/>
      <c r="W391" s="773"/>
      <c r="X391" s="773"/>
      <c r="Y391" s="885"/>
      <c r="Z391" s="885"/>
      <c r="AA391" s="885"/>
      <c r="AB391" s="885"/>
      <c r="AC391" s="885"/>
      <c r="AD391" s="885"/>
      <c r="AE391" s="885"/>
      <c r="AF391" s="885"/>
      <c r="AG391" s="885"/>
      <c r="AH391" s="885"/>
      <c r="AI391" s="885"/>
      <c r="AJ391" s="885"/>
      <c r="AK391" s="885"/>
      <c r="AL391" s="885"/>
      <c r="AM391" s="885"/>
      <c r="AN391" s="885"/>
      <c r="AO391" s="885"/>
      <c r="AP391" s="885"/>
      <c r="AQ391" s="885"/>
      <c r="AR391" s="885"/>
      <c r="AS391" s="885"/>
      <c r="AT391" s="885"/>
      <c r="AU391" s="885"/>
      <c r="AV391" s="885"/>
      <c r="AW391" s="885"/>
      <c r="AX391" s="885"/>
      <c r="AY391" s="885"/>
      <c r="AZ391" s="885"/>
      <c r="BA391" s="885"/>
      <c r="BB391" s="885"/>
      <c r="BC391" s="885"/>
      <c r="BD391" s="885"/>
      <c r="BE391" s="885"/>
      <c r="BF391" s="885"/>
      <c r="BG391" s="885"/>
      <c r="BH391" s="885"/>
      <c r="BI391" s="885"/>
      <c r="BJ391" s="885"/>
      <c r="BK391" s="885"/>
      <c r="BL391" s="885"/>
      <c r="BM391" s="885"/>
      <c r="BN391" s="885"/>
      <c r="BO391" s="885"/>
      <c r="BP391" s="885"/>
      <c r="BQ391" s="885"/>
      <c r="BR391" s="885"/>
      <c r="BS391" s="885"/>
      <c r="BT391" s="885"/>
      <c r="BU391" s="885"/>
      <c r="BV391" s="885"/>
      <c r="BW391" s="885"/>
      <c r="BX391" s="885"/>
      <c r="BY391" s="885"/>
      <c r="BZ391" s="885"/>
      <c r="CA391" s="885"/>
      <c r="CB391" s="885"/>
      <c r="CC391" s="885"/>
      <c r="CD391" s="885"/>
      <c r="CE391" s="885"/>
      <c r="CF391" s="885"/>
      <c r="CG391" s="885"/>
      <c r="CH391" s="885"/>
      <c r="CI391" s="885"/>
      <c r="CJ391" s="885"/>
      <c r="CK391" s="885"/>
      <c r="CL391" s="885"/>
      <c r="CM391" s="885"/>
      <c r="CN391" s="885"/>
      <c r="CO391" s="885"/>
      <c r="CP391" s="885"/>
      <c r="CQ391" s="885"/>
      <c r="CR391" s="885"/>
      <c r="CS391" s="885"/>
      <c r="CT391" s="885"/>
      <c r="CU391" s="885"/>
      <c r="CV391" s="885"/>
      <c r="CW391" s="885"/>
      <c r="CX391" s="885"/>
      <c r="CY391" s="885"/>
      <c r="CZ391" s="885"/>
      <c r="DA391" s="885"/>
      <c r="DB391" s="885"/>
      <c r="DC391" s="885"/>
      <c r="DD391" s="885"/>
      <c r="DE391" s="885"/>
      <c r="DF391" s="885"/>
      <c r="DG391" s="885"/>
      <c r="DH391" s="885"/>
      <c r="DI391" s="885"/>
      <c r="DJ391" s="885"/>
      <c r="DK391" s="885"/>
      <c r="DL391" s="885"/>
      <c r="DM391" s="885"/>
      <c r="DN391" s="885"/>
      <c r="DO391" s="885"/>
      <c r="DP391" s="885"/>
      <c r="DQ391" s="885"/>
      <c r="DR391" s="885"/>
      <c r="DS391" s="885"/>
      <c r="DT391" s="885"/>
      <c r="DU391" s="885"/>
      <c r="DV391" s="885"/>
      <c r="DW391" s="885"/>
      <c r="DX391" s="885"/>
      <c r="DY391" s="885"/>
      <c r="DZ391" s="885"/>
      <c r="EA391" s="885"/>
      <c r="EB391" s="885"/>
      <c r="EC391" s="885"/>
      <c r="ED391" s="885"/>
      <c r="EE391" s="885"/>
      <c r="EF391" s="885"/>
      <c r="EG391" s="885"/>
      <c r="EH391" s="885"/>
      <c r="EI391" s="885"/>
      <c r="EJ391" s="885"/>
      <c r="EK391" s="885"/>
      <c r="EL391" s="885"/>
      <c r="EM391" s="885"/>
      <c r="EN391" s="885"/>
      <c r="EO391" s="885"/>
      <c r="EP391" s="885"/>
      <c r="EQ391" s="885"/>
      <c r="ER391" s="885"/>
      <c r="ES391" s="885"/>
      <c r="ET391" s="885"/>
      <c r="EU391" s="885"/>
      <c r="EV391" s="885"/>
      <c r="EW391" s="885"/>
      <c r="EX391" s="885"/>
      <c r="EY391" s="885"/>
      <c r="EZ391" s="885"/>
      <c r="FA391" s="885"/>
      <c r="FB391" s="885"/>
      <c r="FC391" s="885"/>
      <c r="FD391" s="885"/>
      <c r="FE391" s="885"/>
      <c r="FF391" s="885"/>
      <c r="FG391" s="885"/>
      <c r="FH391" s="885"/>
      <c r="FI391" s="885"/>
      <c r="FJ391" s="885"/>
      <c r="FK391" s="885"/>
      <c r="FL391" s="885"/>
      <c r="FM391" s="885"/>
      <c r="FN391" s="885"/>
      <c r="FO391" s="885"/>
      <c r="FP391" s="885"/>
      <c r="FQ391" s="885"/>
      <c r="FR391" s="885"/>
      <c r="FS391" s="885"/>
      <c r="FT391" s="885"/>
      <c r="FU391" s="885"/>
      <c r="FV391" s="885"/>
      <c r="FW391" s="885"/>
    </row>
    <row r="392" spans="2:179" x14ac:dyDescent="0.25">
      <c r="B392" s="773"/>
      <c r="C392" s="773"/>
      <c r="D392" s="886"/>
      <c r="E392" s="773"/>
      <c r="F392" s="773"/>
      <c r="G392" s="773"/>
      <c r="H392" s="773"/>
      <c r="I392" s="773"/>
      <c r="J392" s="887"/>
      <c r="K392" s="773"/>
      <c r="L392" s="773"/>
      <c r="M392" s="773"/>
      <c r="N392" s="773"/>
      <c r="O392" s="888"/>
      <c r="P392" s="888"/>
      <c r="Q392" s="888"/>
      <c r="R392" s="888"/>
      <c r="S392" s="773"/>
      <c r="T392" s="773"/>
      <c r="U392" s="889"/>
      <c r="V392" s="773"/>
      <c r="W392" s="773"/>
      <c r="X392" s="773"/>
      <c r="Y392" s="885"/>
      <c r="Z392" s="885"/>
      <c r="AA392" s="885"/>
      <c r="AB392" s="885"/>
      <c r="AC392" s="885"/>
      <c r="AD392" s="885"/>
      <c r="AE392" s="885"/>
      <c r="AF392" s="885"/>
      <c r="AG392" s="885"/>
      <c r="AH392" s="885"/>
      <c r="AI392" s="885"/>
      <c r="AJ392" s="885"/>
      <c r="AK392" s="885"/>
      <c r="AL392" s="885"/>
      <c r="AM392" s="885"/>
      <c r="AN392" s="885"/>
      <c r="AO392" s="885"/>
      <c r="AP392" s="885"/>
      <c r="AQ392" s="885"/>
      <c r="AR392" s="885"/>
      <c r="AS392" s="885"/>
      <c r="AT392" s="885"/>
      <c r="AU392" s="885"/>
      <c r="AV392" s="885"/>
      <c r="AW392" s="885"/>
      <c r="AX392" s="885"/>
      <c r="AY392" s="885"/>
      <c r="AZ392" s="885"/>
      <c r="BA392" s="885"/>
      <c r="BB392" s="885"/>
      <c r="BC392" s="885"/>
      <c r="BD392" s="885"/>
      <c r="BE392" s="885"/>
      <c r="BF392" s="885"/>
      <c r="BG392" s="885"/>
      <c r="BH392" s="885"/>
      <c r="BI392" s="885"/>
      <c r="BJ392" s="885"/>
      <c r="BK392" s="885"/>
      <c r="BL392" s="885"/>
      <c r="BM392" s="885"/>
      <c r="BN392" s="885"/>
      <c r="BO392" s="885"/>
      <c r="BP392" s="885"/>
      <c r="BQ392" s="885"/>
      <c r="BR392" s="885"/>
      <c r="BS392" s="885"/>
      <c r="BT392" s="885"/>
      <c r="BU392" s="885"/>
      <c r="BV392" s="885"/>
      <c r="BW392" s="885"/>
      <c r="BX392" s="885"/>
      <c r="BY392" s="885"/>
      <c r="BZ392" s="885"/>
      <c r="CA392" s="885"/>
      <c r="CB392" s="885"/>
      <c r="CC392" s="885"/>
      <c r="CD392" s="885"/>
      <c r="CE392" s="885"/>
      <c r="CF392" s="885"/>
      <c r="CG392" s="885"/>
      <c r="CH392" s="885"/>
      <c r="CI392" s="885"/>
      <c r="CJ392" s="885"/>
      <c r="CK392" s="885"/>
      <c r="CL392" s="885"/>
      <c r="CM392" s="885"/>
      <c r="CN392" s="885"/>
      <c r="CO392" s="885"/>
      <c r="CP392" s="885"/>
      <c r="CQ392" s="885"/>
      <c r="CR392" s="885"/>
      <c r="CS392" s="885"/>
      <c r="CT392" s="885"/>
      <c r="CU392" s="885"/>
      <c r="CV392" s="885"/>
      <c r="CW392" s="885"/>
      <c r="CX392" s="885"/>
      <c r="CY392" s="885"/>
      <c r="CZ392" s="885"/>
      <c r="DA392" s="885"/>
      <c r="DB392" s="885"/>
      <c r="DC392" s="885"/>
      <c r="DD392" s="885"/>
      <c r="DE392" s="885"/>
      <c r="DF392" s="885"/>
      <c r="DG392" s="885"/>
      <c r="DH392" s="885"/>
      <c r="DI392" s="885"/>
      <c r="DJ392" s="885"/>
      <c r="DK392" s="885"/>
      <c r="DL392" s="885"/>
      <c r="DM392" s="885"/>
      <c r="DN392" s="885"/>
      <c r="DO392" s="885"/>
      <c r="DP392" s="885"/>
      <c r="DQ392" s="885"/>
      <c r="DR392" s="885"/>
      <c r="DS392" s="885"/>
      <c r="DT392" s="885"/>
      <c r="DU392" s="885"/>
      <c r="DV392" s="885"/>
      <c r="DW392" s="885"/>
      <c r="DX392" s="885"/>
      <c r="DY392" s="885"/>
      <c r="DZ392" s="885"/>
      <c r="EA392" s="885"/>
      <c r="EB392" s="885"/>
      <c r="EC392" s="885"/>
      <c r="ED392" s="885"/>
      <c r="EE392" s="885"/>
      <c r="EF392" s="885"/>
      <c r="EG392" s="885"/>
      <c r="EH392" s="885"/>
      <c r="EI392" s="885"/>
      <c r="EJ392" s="885"/>
      <c r="EK392" s="885"/>
      <c r="EL392" s="885"/>
      <c r="EM392" s="885"/>
      <c r="EN392" s="885"/>
      <c r="EO392" s="885"/>
      <c r="EP392" s="885"/>
      <c r="EQ392" s="885"/>
      <c r="ER392" s="885"/>
      <c r="ES392" s="885"/>
      <c r="ET392" s="885"/>
      <c r="EU392" s="885"/>
      <c r="EV392" s="885"/>
      <c r="EW392" s="885"/>
      <c r="EX392" s="885"/>
      <c r="EY392" s="885"/>
      <c r="EZ392" s="885"/>
      <c r="FA392" s="885"/>
      <c r="FB392" s="885"/>
      <c r="FC392" s="885"/>
      <c r="FD392" s="885"/>
      <c r="FE392" s="885"/>
      <c r="FF392" s="885"/>
      <c r="FG392" s="885"/>
      <c r="FH392" s="885"/>
      <c r="FI392" s="885"/>
      <c r="FJ392" s="885"/>
      <c r="FK392" s="885"/>
      <c r="FL392" s="885"/>
      <c r="FM392" s="885"/>
      <c r="FN392" s="885"/>
      <c r="FO392" s="885"/>
      <c r="FP392" s="885"/>
      <c r="FQ392" s="885"/>
      <c r="FR392" s="885"/>
      <c r="FS392" s="885"/>
      <c r="FT392" s="885"/>
      <c r="FU392" s="885"/>
      <c r="FV392" s="885"/>
      <c r="FW392" s="885"/>
    </row>
    <row r="393" spans="2:179" x14ac:dyDescent="0.25">
      <c r="B393" s="773"/>
      <c r="C393" s="773"/>
      <c r="D393" s="886"/>
      <c r="E393" s="773"/>
      <c r="F393" s="773"/>
      <c r="G393" s="773"/>
      <c r="H393" s="773"/>
      <c r="I393" s="773"/>
      <c r="J393" s="887"/>
      <c r="K393" s="773"/>
      <c r="L393" s="773"/>
      <c r="M393" s="773"/>
      <c r="N393" s="773"/>
      <c r="O393" s="888"/>
      <c r="P393" s="888"/>
      <c r="Q393" s="888"/>
      <c r="R393" s="888"/>
      <c r="S393" s="773"/>
      <c r="T393" s="773"/>
      <c r="U393" s="889"/>
      <c r="V393" s="773"/>
      <c r="W393" s="773"/>
      <c r="X393" s="773"/>
      <c r="Y393" s="885"/>
      <c r="Z393" s="885"/>
      <c r="AA393" s="885"/>
      <c r="AB393" s="885"/>
      <c r="AC393" s="885"/>
      <c r="AD393" s="885"/>
      <c r="AE393" s="885"/>
      <c r="AF393" s="885"/>
      <c r="AG393" s="885"/>
      <c r="AH393" s="885"/>
      <c r="AI393" s="885"/>
      <c r="AJ393" s="885"/>
      <c r="AK393" s="885"/>
      <c r="AL393" s="885"/>
      <c r="AM393" s="885"/>
      <c r="AN393" s="885"/>
      <c r="AO393" s="885"/>
      <c r="AP393" s="885"/>
      <c r="AQ393" s="885"/>
      <c r="AR393" s="885"/>
      <c r="AS393" s="885"/>
      <c r="AT393" s="885"/>
      <c r="AU393" s="885"/>
      <c r="AV393" s="885"/>
      <c r="AW393" s="885"/>
      <c r="AX393" s="885"/>
      <c r="AY393" s="885"/>
      <c r="AZ393" s="885"/>
      <c r="BA393" s="885"/>
      <c r="BB393" s="885"/>
      <c r="BC393" s="885"/>
      <c r="BD393" s="885"/>
      <c r="BE393" s="885"/>
      <c r="BF393" s="885"/>
      <c r="BG393" s="885"/>
      <c r="BH393" s="885"/>
      <c r="BI393" s="885"/>
      <c r="BJ393" s="885"/>
      <c r="BK393" s="885"/>
      <c r="BL393" s="885"/>
      <c r="BM393" s="885"/>
      <c r="BN393" s="885"/>
      <c r="BO393" s="885"/>
      <c r="BP393" s="885"/>
      <c r="BQ393" s="885"/>
      <c r="BR393" s="885"/>
      <c r="BS393" s="885"/>
      <c r="BT393" s="885"/>
      <c r="BU393" s="885"/>
      <c r="BV393" s="885"/>
      <c r="BW393" s="885"/>
      <c r="BX393" s="885"/>
      <c r="BY393" s="885"/>
      <c r="BZ393" s="885"/>
      <c r="CA393" s="885"/>
      <c r="CB393" s="885"/>
      <c r="CC393" s="885"/>
      <c r="CD393" s="885"/>
      <c r="CE393" s="885"/>
      <c r="CF393" s="885"/>
      <c r="CG393" s="885"/>
      <c r="CH393" s="885"/>
      <c r="CI393" s="885"/>
      <c r="CJ393" s="885"/>
      <c r="CK393" s="885"/>
      <c r="CL393" s="885"/>
      <c r="CM393" s="885"/>
      <c r="CN393" s="885"/>
      <c r="CO393" s="885"/>
      <c r="CP393" s="885"/>
      <c r="CQ393" s="885"/>
      <c r="CR393" s="885"/>
      <c r="CS393" s="885"/>
      <c r="CT393" s="885"/>
      <c r="CU393" s="885"/>
      <c r="CV393" s="885"/>
      <c r="CW393" s="885"/>
      <c r="CX393" s="885"/>
      <c r="CY393" s="885"/>
      <c r="CZ393" s="885"/>
      <c r="DA393" s="885"/>
      <c r="DB393" s="885"/>
      <c r="DC393" s="885"/>
      <c r="DD393" s="885"/>
      <c r="DE393" s="885"/>
      <c r="DF393" s="885"/>
      <c r="DG393" s="885"/>
      <c r="DH393" s="885"/>
      <c r="DI393" s="885"/>
      <c r="DJ393" s="885"/>
      <c r="DK393" s="885"/>
      <c r="DL393" s="885"/>
      <c r="DM393" s="885"/>
      <c r="DN393" s="885"/>
      <c r="DO393" s="885"/>
      <c r="DP393" s="885"/>
      <c r="DQ393" s="885"/>
      <c r="DR393" s="885"/>
      <c r="DS393" s="885"/>
      <c r="DT393" s="885"/>
      <c r="DU393" s="885"/>
      <c r="DV393" s="885"/>
      <c r="DW393" s="885"/>
      <c r="DX393" s="885"/>
      <c r="DY393" s="885"/>
      <c r="DZ393" s="885"/>
      <c r="EA393" s="885"/>
      <c r="EB393" s="885"/>
      <c r="EC393" s="885"/>
      <c r="ED393" s="885"/>
      <c r="EE393" s="885"/>
      <c r="EF393" s="885"/>
      <c r="EG393" s="885"/>
      <c r="EH393" s="885"/>
      <c r="EI393" s="885"/>
      <c r="EJ393" s="885"/>
      <c r="EK393" s="885"/>
      <c r="EL393" s="885"/>
      <c r="EM393" s="885"/>
      <c r="EN393" s="885"/>
      <c r="EO393" s="885"/>
      <c r="EP393" s="885"/>
      <c r="EQ393" s="885"/>
      <c r="ER393" s="885"/>
      <c r="ES393" s="885"/>
      <c r="ET393" s="885"/>
      <c r="EU393" s="885"/>
      <c r="EV393" s="885"/>
      <c r="EW393" s="885"/>
      <c r="EX393" s="885"/>
      <c r="EY393" s="885"/>
      <c r="EZ393" s="885"/>
      <c r="FA393" s="885"/>
      <c r="FB393" s="885"/>
      <c r="FC393" s="885"/>
      <c r="FD393" s="885"/>
      <c r="FE393" s="885"/>
      <c r="FF393" s="885"/>
      <c r="FG393" s="885"/>
      <c r="FH393" s="885"/>
      <c r="FI393" s="885"/>
      <c r="FJ393" s="885"/>
      <c r="FK393" s="885"/>
      <c r="FL393" s="885"/>
      <c r="FM393" s="885"/>
      <c r="FN393" s="885"/>
      <c r="FO393" s="885"/>
      <c r="FP393" s="885"/>
      <c r="FQ393" s="885"/>
      <c r="FR393" s="885"/>
      <c r="FS393" s="885"/>
      <c r="FT393" s="885"/>
      <c r="FU393" s="885"/>
      <c r="FV393" s="885"/>
      <c r="FW393" s="885"/>
    </row>
    <row r="394" spans="2:179" x14ac:dyDescent="0.25">
      <c r="B394" s="773"/>
      <c r="C394" s="773"/>
      <c r="D394" s="886"/>
      <c r="E394" s="773"/>
      <c r="F394" s="773"/>
      <c r="G394" s="773"/>
      <c r="H394" s="773"/>
      <c r="I394" s="773"/>
      <c r="J394" s="887"/>
      <c r="K394" s="773"/>
      <c r="L394" s="773"/>
      <c r="M394" s="773"/>
      <c r="N394" s="773"/>
      <c r="O394" s="888"/>
      <c r="P394" s="888"/>
      <c r="Q394" s="888"/>
      <c r="R394" s="888"/>
      <c r="S394" s="773"/>
      <c r="T394" s="773"/>
      <c r="U394" s="889"/>
      <c r="V394" s="773"/>
      <c r="W394" s="773"/>
      <c r="X394" s="773"/>
      <c r="Y394" s="885"/>
      <c r="Z394" s="885"/>
      <c r="AA394" s="885"/>
      <c r="AB394" s="885"/>
      <c r="AC394" s="885"/>
      <c r="AD394" s="885"/>
      <c r="AE394" s="885"/>
      <c r="AF394" s="885"/>
      <c r="AG394" s="885"/>
      <c r="AH394" s="885"/>
      <c r="AI394" s="885"/>
      <c r="AJ394" s="885"/>
      <c r="AK394" s="885"/>
      <c r="AL394" s="885"/>
      <c r="AM394" s="885"/>
      <c r="AN394" s="885"/>
      <c r="AO394" s="885"/>
      <c r="AP394" s="885"/>
      <c r="AQ394" s="885"/>
      <c r="AR394" s="885"/>
      <c r="AS394" s="885"/>
      <c r="AT394" s="885"/>
      <c r="AU394" s="885"/>
      <c r="AV394" s="885"/>
      <c r="AW394" s="885"/>
      <c r="AX394" s="885"/>
      <c r="AY394" s="885"/>
      <c r="AZ394" s="885"/>
      <c r="BA394" s="885"/>
      <c r="BB394" s="885"/>
      <c r="BC394" s="885"/>
      <c r="BD394" s="885"/>
      <c r="BE394" s="885"/>
      <c r="BF394" s="885"/>
      <c r="BG394" s="885"/>
      <c r="BH394" s="885"/>
      <c r="BI394" s="885"/>
      <c r="BJ394" s="885"/>
      <c r="BK394" s="885"/>
      <c r="BL394" s="885"/>
      <c r="BM394" s="885"/>
      <c r="BN394" s="885"/>
      <c r="BO394" s="885"/>
      <c r="BP394" s="885"/>
      <c r="BQ394" s="885"/>
      <c r="BR394" s="885"/>
      <c r="BS394" s="885"/>
      <c r="BT394" s="885"/>
      <c r="BU394" s="885"/>
      <c r="BV394" s="885"/>
      <c r="BW394" s="885"/>
      <c r="BX394" s="885"/>
      <c r="BY394" s="885"/>
      <c r="BZ394" s="885"/>
      <c r="CA394" s="885"/>
      <c r="CB394" s="885"/>
      <c r="CC394" s="885"/>
      <c r="CD394" s="885"/>
      <c r="CE394" s="885"/>
      <c r="CF394" s="885"/>
      <c r="CG394" s="885"/>
      <c r="CH394" s="885"/>
      <c r="CI394" s="885"/>
      <c r="CJ394" s="885"/>
      <c r="CK394" s="885"/>
      <c r="CL394" s="885"/>
      <c r="CM394" s="885"/>
      <c r="CN394" s="885"/>
      <c r="CO394" s="885"/>
      <c r="CP394" s="885"/>
      <c r="CQ394" s="885"/>
      <c r="CR394" s="885"/>
      <c r="CS394" s="885"/>
      <c r="CT394" s="885"/>
      <c r="CU394" s="885"/>
      <c r="CV394" s="885"/>
      <c r="CW394" s="885"/>
      <c r="CX394" s="885"/>
      <c r="CY394" s="885"/>
      <c r="CZ394" s="885"/>
      <c r="DA394" s="885"/>
      <c r="DB394" s="885"/>
      <c r="DC394" s="885"/>
      <c r="DD394" s="885"/>
      <c r="DE394" s="885"/>
      <c r="DF394" s="885"/>
      <c r="DG394" s="885"/>
      <c r="DH394" s="885"/>
      <c r="DI394" s="885"/>
      <c r="DJ394" s="885"/>
      <c r="DK394" s="885"/>
      <c r="DL394" s="885"/>
      <c r="DM394" s="885"/>
      <c r="DN394" s="885"/>
      <c r="DO394" s="885"/>
      <c r="DP394" s="885"/>
      <c r="DQ394" s="885"/>
      <c r="DR394" s="885"/>
      <c r="DS394" s="885"/>
      <c r="DT394" s="885"/>
      <c r="DU394" s="885"/>
      <c r="DV394" s="885"/>
      <c r="DW394" s="885"/>
      <c r="DX394" s="885"/>
      <c r="DY394" s="885"/>
      <c r="DZ394" s="885"/>
      <c r="EA394" s="885"/>
      <c r="EB394" s="885"/>
      <c r="EC394" s="885"/>
      <c r="ED394" s="885"/>
      <c r="EE394" s="885"/>
      <c r="EF394" s="885"/>
      <c r="EG394" s="885"/>
      <c r="EH394" s="885"/>
      <c r="EI394" s="885"/>
      <c r="EJ394" s="885"/>
      <c r="EK394" s="885"/>
      <c r="EL394" s="885"/>
      <c r="EM394" s="885"/>
      <c r="EN394" s="885"/>
      <c r="EO394" s="885"/>
      <c r="EP394" s="885"/>
      <c r="EQ394" s="885"/>
      <c r="ER394" s="885"/>
      <c r="ES394" s="885"/>
      <c r="ET394" s="885"/>
      <c r="EU394" s="885"/>
      <c r="EV394" s="885"/>
      <c r="EW394" s="885"/>
      <c r="EX394" s="885"/>
      <c r="EY394" s="885"/>
      <c r="EZ394" s="885"/>
      <c r="FA394" s="885"/>
      <c r="FB394" s="885"/>
      <c r="FC394" s="885"/>
      <c r="FD394" s="885"/>
      <c r="FE394" s="885"/>
      <c r="FF394" s="885"/>
      <c r="FG394" s="885"/>
      <c r="FH394" s="885"/>
      <c r="FI394" s="885"/>
      <c r="FJ394" s="885"/>
      <c r="FK394" s="885"/>
      <c r="FL394" s="885"/>
      <c r="FM394" s="885"/>
      <c r="FN394" s="885"/>
      <c r="FO394" s="885"/>
      <c r="FP394" s="885"/>
      <c r="FQ394" s="885"/>
      <c r="FR394" s="885"/>
      <c r="FS394" s="885"/>
      <c r="FT394" s="885"/>
      <c r="FU394" s="885"/>
      <c r="FV394" s="885"/>
      <c r="FW394" s="885"/>
    </row>
    <row r="395" spans="2:179" x14ac:dyDescent="0.25">
      <c r="B395" s="773"/>
      <c r="C395" s="773"/>
      <c r="D395" s="886"/>
      <c r="E395" s="773"/>
      <c r="F395" s="773"/>
      <c r="G395" s="773"/>
      <c r="H395" s="773"/>
      <c r="I395" s="773"/>
      <c r="J395" s="887"/>
      <c r="K395" s="773"/>
      <c r="L395" s="773"/>
      <c r="M395" s="773"/>
      <c r="N395" s="773"/>
      <c r="O395" s="888"/>
      <c r="P395" s="888"/>
      <c r="Q395" s="888"/>
      <c r="R395" s="888"/>
      <c r="S395" s="773"/>
      <c r="T395" s="773"/>
      <c r="U395" s="889"/>
      <c r="V395" s="773"/>
      <c r="W395" s="773"/>
      <c r="X395" s="773"/>
      <c r="Y395" s="885"/>
      <c r="Z395" s="885"/>
      <c r="AA395" s="885"/>
      <c r="AB395" s="885"/>
      <c r="AC395" s="885"/>
      <c r="AD395" s="885"/>
      <c r="AE395" s="885"/>
      <c r="AF395" s="885"/>
      <c r="AG395" s="885"/>
      <c r="AH395" s="885"/>
      <c r="AI395" s="885"/>
      <c r="AJ395" s="885"/>
      <c r="AK395" s="885"/>
      <c r="AL395" s="885"/>
      <c r="AM395" s="885"/>
      <c r="AN395" s="885"/>
      <c r="AO395" s="885"/>
      <c r="AP395" s="885"/>
      <c r="AQ395" s="885"/>
      <c r="AR395" s="885"/>
      <c r="AS395" s="885"/>
      <c r="AT395" s="885"/>
      <c r="AU395" s="885"/>
      <c r="AV395" s="885"/>
      <c r="AW395" s="885"/>
      <c r="AX395" s="885"/>
      <c r="AY395" s="885"/>
      <c r="AZ395" s="885"/>
      <c r="BA395" s="885"/>
      <c r="BB395" s="885"/>
      <c r="BC395" s="885"/>
      <c r="BD395" s="885"/>
      <c r="BE395" s="885"/>
      <c r="BF395" s="885"/>
      <c r="BG395" s="885"/>
      <c r="BH395" s="885"/>
      <c r="BI395" s="885"/>
      <c r="BJ395" s="885"/>
      <c r="BK395" s="885"/>
      <c r="BL395" s="885"/>
      <c r="BM395" s="885"/>
      <c r="BN395" s="885"/>
      <c r="BO395" s="885"/>
      <c r="BP395" s="885"/>
      <c r="BQ395" s="885"/>
      <c r="BR395" s="885"/>
      <c r="BS395" s="885"/>
      <c r="BT395" s="885"/>
      <c r="BU395" s="885"/>
      <c r="BV395" s="885"/>
      <c r="BW395" s="885"/>
      <c r="BX395" s="885"/>
      <c r="BY395" s="885"/>
      <c r="BZ395" s="885"/>
      <c r="CA395" s="885"/>
      <c r="CB395" s="885"/>
      <c r="CC395" s="885"/>
      <c r="CD395" s="885"/>
      <c r="CE395" s="885"/>
      <c r="CF395" s="885"/>
      <c r="CG395" s="885"/>
      <c r="CH395" s="885"/>
      <c r="CI395" s="885"/>
      <c r="CJ395" s="885"/>
      <c r="CK395" s="885"/>
      <c r="CL395" s="885"/>
      <c r="CM395" s="885"/>
      <c r="CN395" s="885"/>
      <c r="CO395" s="885"/>
      <c r="CP395" s="885"/>
      <c r="CQ395" s="885"/>
      <c r="CR395" s="885"/>
      <c r="CS395" s="885"/>
      <c r="CT395" s="885"/>
      <c r="CU395" s="885"/>
      <c r="CV395" s="885"/>
      <c r="CW395" s="885"/>
      <c r="CX395" s="885"/>
      <c r="CY395" s="885"/>
      <c r="CZ395" s="885"/>
      <c r="DA395" s="885"/>
      <c r="DB395" s="885"/>
      <c r="DC395" s="885"/>
      <c r="DD395" s="885"/>
      <c r="DE395" s="885"/>
      <c r="DF395" s="885"/>
      <c r="DG395" s="885"/>
      <c r="DH395" s="885"/>
      <c r="DI395" s="885"/>
      <c r="DJ395" s="885"/>
      <c r="DK395" s="885"/>
      <c r="DL395" s="885"/>
      <c r="DM395" s="885"/>
      <c r="DN395" s="885"/>
      <c r="DO395" s="885"/>
      <c r="DP395" s="885"/>
      <c r="DQ395" s="885"/>
      <c r="DR395" s="885"/>
      <c r="DS395" s="885"/>
      <c r="DT395" s="885"/>
      <c r="DU395" s="885"/>
      <c r="DV395" s="885"/>
      <c r="DW395" s="885"/>
      <c r="DX395" s="885"/>
      <c r="DY395" s="885"/>
      <c r="DZ395" s="885"/>
      <c r="EA395" s="885"/>
      <c r="EB395" s="885"/>
      <c r="EC395" s="885"/>
      <c r="ED395" s="885"/>
      <c r="EE395" s="885"/>
      <c r="EF395" s="885"/>
      <c r="EG395" s="885"/>
      <c r="EH395" s="885"/>
      <c r="EI395" s="885"/>
      <c r="EJ395" s="885"/>
      <c r="EK395" s="885"/>
      <c r="EL395" s="885"/>
      <c r="EM395" s="885"/>
      <c r="EN395" s="885"/>
      <c r="EO395" s="885"/>
      <c r="EP395" s="885"/>
      <c r="EQ395" s="885"/>
      <c r="ER395" s="885"/>
      <c r="ES395" s="885"/>
      <c r="ET395" s="885"/>
      <c r="EU395" s="885"/>
      <c r="EV395" s="885"/>
      <c r="EW395" s="885"/>
      <c r="EX395" s="885"/>
      <c r="EY395" s="885"/>
      <c r="EZ395" s="885"/>
      <c r="FA395" s="885"/>
      <c r="FB395" s="885"/>
      <c r="FC395" s="885"/>
      <c r="FD395" s="885"/>
      <c r="FE395" s="885"/>
      <c r="FF395" s="885"/>
      <c r="FG395" s="885"/>
      <c r="FH395" s="885"/>
      <c r="FI395" s="885"/>
      <c r="FJ395" s="885"/>
      <c r="FK395" s="885"/>
      <c r="FL395" s="885"/>
      <c r="FM395" s="885"/>
      <c r="FN395" s="885"/>
      <c r="FO395" s="885"/>
      <c r="FP395" s="885"/>
      <c r="FQ395" s="885"/>
      <c r="FR395" s="885"/>
      <c r="FS395" s="885"/>
      <c r="FT395" s="885"/>
      <c r="FU395" s="885"/>
      <c r="FV395" s="885"/>
      <c r="FW395" s="885"/>
    </row>
    <row r="396" spans="2:179" x14ac:dyDescent="0.25">
      <c r="B396" s="773"/>
      <c r="C396" s="773"/>
      <c r="D396" s="886"/>
      <c r="E396" s="773"/>
      <c r="F396" s="773"/>
      <c r="G396" s="773"/>
      <c r="H396" s="773"/>
      <c r="I396" s="773"/>
      <c r="J396" s="887"/>
      <c r="K396" s="773"/>
      <c r="L396" s="773"/>
      <c r="M396" s="773"/>
      <c r="N396" s="773"/>
      <c r="O396" s="888"/>
      <c r="P396" s="888"/>
      <c r="Q396" s="888"/>
      <c r="R396" s="888"/>
      <c r="S396" s="773"/>
      <c r="T396" s="773"/>
      <c r="U396" s="889"/>
      <c r="V396" s="773"/>
      <c r="W396" s="773"/>
      <c r="X396" s="773"/>
      <c r="Y396" s="885"/>
      <c r="Z396" s="885"/>
      <c r="AA396" s="885"/>
      <c r="AB396" s="885"/>
      <c r="AC396" s="885"/>
      <c r="AD396" s="885"/>
      <c r="AE396" s="885"/>
      <c r="AF396" s="885"/>
      <c r="AG396" s="885"/>
      <c r="AH396" s="885"/>
      <c r="AI396" s="885"/>
      <c r="AJ396" s="885"/>
      <c r="AK396" s="885"/>
      <c r="AL396" s="885"/>
      <c r="AM396" s="885"/>
      <c r="AN396" s="885"/>
      <c r="AO396" s="885"/>
      <c r="AP396" s="885"/>
      <c r="AQ396" s="885"/>
      <c r="AR396" s="885"/>
      <c r="AS396" s="885"/>
      <c r="AT396" s="885"/>
      <c r="AU396" s="885"/>
      <c r="AV396" s="885"/>
      <c r="AW396" s="885"/>
      <c r="AX396" s="885"/>
      <c r="AY396" s="885"/>
      <c r="AZ396" s="885"/>
      <c r="BA396" s="885"/>
      <c r="BB396" s="885"/>
      <c r="BC396" s="885"/>
      <c r="BD396" s="885"/>
      <c r="BE396" s="885"/>
      <c r="BF396" s="885"/>
      <c r="BG396" s="885"/>
      <c r="BH396" s="885"/>
      <c r="BI396" s="885"/>
      <c r="BJ396" s="885"/>
      <c r="BK396" s="885"/>
      <c r="BL396" s="885"/>
      <c r="BM396" s="885"/>
      <c r="BN396" s="885"/>
      <c r="BO396" s="885"/>
      <c r="BP396" s="885"/>
      <c r="BQ396" s="885"/>
      <c r="BR396" s="885"/>
      <c r="BS396" s="885"/>
      <c r="BT396" s="885"/>
      <c r="BU396" s="885"/>
      <c r="BV396" s="885"/>
      <c r="BW396" s="885"/>
      <c r="BX396" s="885"/>
      <c r="BY396" s="885"/>
      <c r="BZ396" s="885"/>
      <c r="CA396" s="885"/>
      <c r="CB396" s="885"/>
      <c r="CC396" s="885"/>
      <c r="CD396" s="885"/>
      <c r="CE396" s="885"/>
      <c r="CF396" s="885"/>
      <c r="CG396" s="885"/>
      <c r="CH396" s="885"/>
      <c r="CI396" s="885"/>
      <c r="CJ396" s="885"/>
      <c r="CK396" s="885"/>
      <c r="CL396" s="885"/>
      <c r="CM396" s="885"/>
      <c r="CN396" s="885"/>
      <c r="CO396" s="885"/>
      <c r="CP396" s="885"/>
      <c r="CQ396" s="885"/>
      <c r="CR396" s="885"/>
      <c r="CS396" s="885"/>
      <c r="CT396" s="885"/>
      <c r="CU396" s="885"/>
      <c r="CV396" s="885"/>
      <c r="CW396" s="885"/>
      <c r="CX396" s="885"/>
      <c r="CY396" s="885"/>
      <c r="CZ396" s="885"/>
      <c r="DA396" s="885"/>
      <c r="DB396" s="885"/>
      <c r="DC396" s="885"/>
      <c r="DD396" s="885"/>
      <c r="DE396" s="885"/>
      <c r="DF396" s="885"/>
      <c r="DG396" s="885"/>
      <c r="DH396" s="885"/>
      <c r="DI396" s="885"/>
      <c r="DJ396" s="885"/>
      <c r="DK396" s="885"/>
      <c r="DL396" s="885"/>
      <c r="DM396" s="885"/>
      <c r="DN396" s="885"/>
      <c r="DO396" s="885"/>
      <c r="DP396" s="885"/>
      <c r="DQ396" s="885"/>
      <c r="DR396" s="885"/>
      <c r="DS396" s="885"/>
      <c r="DT396" s="885"/>
      <c r="DU396" s="885"/>
      <c r="DV396" s="885"/>
      <c r="DW396" s="885"/>
      <c r="DX396" s="885"/>
      <c r="DY396" s="885"/>
      <c r="DZ396" s="885"/>
      <c r="EA396" s="885"/>
      <c r="EB396" s="885"/>
      <c r="EC396" s="885"/>
      <c r="ED396" s="885"/>
      <c r="EE396" s="885"/>
      <c r="EF396" s="885"/>
      <c r="EG396" s="885"/>
      <c r="EH396" s="885"/>
      <c r="EI396" s="885"/>
      <c r="EJ396" s="885"/>
      <c r="EK396" s="885"/>
      <c r="EL396" s="885"/>
      <c r="EM396" s="885"/>
      <c r="EN396" s="885"/>
      <c r="EO396" s="885"/>
      <c r="EP396" s="885"/>
      <c r="EQ396" s="885"/>
      <c r="ER396" s="885"/>
      <c r="ES396" s="885"/>
      <c r="ET396" s="885"/>
      <c r="EU396" s="885"/>
      <c r="EV396" s="885"/>
      <c r="EW396" s="885"/>
      <c r="EX396" s="885"/>
      <c r="EY396" s="885"/>
      <c r="EZ396" s="885"/>
      <c r="FA396" s="885"/>
      <c r="FB396" s="885"/>
      <c r="FC396" s="885"/>
      <c r="FD396" s="885"/>
      <c r="FE396" s="885"/>
      <c r="FF396" s="885"/>
      <c r="FG396" s="885"/>
      <c r="FH396" s="885"/>
      <c r="FI396" s="885"/>
      <c r="FJ396" s="885"/>
      <c r="FK396" s="885"/>
      <c r="FL396" s="885"/>
      <c r="FM396" s="885"/>
      <c r="FN396" s="885"/>
      <c r="FO396" s="885"/>
      <c r="FP396" s="885"/>
      <c r="FQ396" s="885"/>
      <c r="FR396" s="885"/>
      <c r="FS396" s="885"/>
      <c r="FT396" s="885"/>
      <c r="FU396" s="885"/>
      <c r="FV396" s="885"/>
      <c r="FW396" s="885"/>
    </row>
    <row r="397" spans="2:179" x14ac:dyDescent="0.25">
      <c r="B397" s="773"/>
      <c r="C397" s="773"/>
      <c r="D397" s="886"/>
      <c r="E397" s="773"/>
      <c r="F397" s="773"/>
      <c r="G397" s="773"/>
      <c r="H397" s="773"/>
      <c r="I397" s="773"/>
      <c r="J397" s="887"/>
      <c r="K397" s="773"/>
      <c r="L397" s="773"/>
      <c r="M397" s="773"/>
      <c r="N397" s="773"/>
      <c r="O397" s="888"/>
      <c r="P397" s="888"/>
      <c r="Q397" s="888"/>
      <c r="R397" s="888"/>
      <c r="S397" s="773"/>
      <c r="T397" s="773"/>
      <c r="U397" s="889"/>
      <c r="V397" s="773"/>
      <c r="W397" s="773"/>
      <c r="X397" s="773"/>
      <c r="Y397" s="885"/>
      <c r="Z397" s="885"/>
      <c r="AA397" s="885"/>
      <c r="AB397" s="885"/>
      <c r="AC397" s="885"/>
      <c r="AD397" s="885"/>
      <c r="AE397" s="885"/>
      <c r="AF397" s="885"/>
      <c r="AG397" s="885"/>
      <c r="AH397" s="885"/>
      <c r="AI397" s="885"/>
      <c r="AJ397" s="885"/>
      <c r="AK397" s="885"/>
      <c r="AL397" s="885"/>
      <c r="AM397" s="885"/>
      <c r="AN397" s="885"/>
      <c r="AO397" s="885"/>
      <c r="AP397" s="885"/>
      <c r="AQ397" s="885"/>
      <c r="AR397" s="885"/>
      <c r="AS397" s="885"/>
      <c r="AT397" s="885"/>
      <c r="AU397" s="885"/>
      <c r="AV397" s="885"/>
      <c r="AW397" s="885"/>
      <c r="AX397" s="885"/>
      <c r="AY397" s="885"/>
      <c r="AZ397" s="885"/>
      <c r="BA397" s="885"/>
      <c r="BB397" s="885"/>
      <c r="BC397" s="885"/>
      <c r="BD397" s="885"/>
      <c r="BE397" s="885"/>
      <c r="BF397" s="885"/>
      <c r="BG397" s="885"/>
      <c r="BH397" s="885"/>
      <c r="BI397" s="885"/>
      <c r="BJ397" s="885"/>
      <c r="BK397" s="885"/>
      <c r="BL397" s="885"/>
      <c r="BM397" s="885"/>
      <c r="BN397" s="885"/>
      <c r="BO397" s="885"/>
      <c r="BP397" s="885"/>
      <c r="BQ397" s="885"/>
      <c r="BR397" s="885"/>
      <c r="BS397" s="885"/>
      <c r="BT397" s="885"/>
      <c r="BU397" s="885"/>
      <c r="BV397" s="885"/>
      <c r="BW397" s="885"/>
      <c r="BX397" s="885"/>
      <c r="BY397" s="885"/>
      <c r="BZ397" s="885"/>
      <c r="CA397" s="885"/>
      <c r="CB397" s="885"/>
      <c r="CC397" s="885"/>
      <c r="CD397" s="885"/>
      <c r="CE397" s="885"/>
      <c r="CF397" s="885"/>
      <c r="CG397" s="885"/>
      <c r="CH397" s="885"/>
      <c r="CI397" s="885"/>
      <c r="CJ397" s="885"/>
      <c r="CK397" s="885"/>
      <c r="CL397" s="885"/>
      <c r="CM397" s="885"/>
      <c r="CN397" s="885"/>
      <c r="CO397" s="885"/>
      <c r="CP397" s="885"/>
      <c r="CQ397" s="885"/>
      <c r="CR397" s="885"/>
      <c r="CS397" s="885"/>
      <c r="CT397" s="885"/>
      <c r="CU397" s="885"/>
      <c r="CV397" s="885"/>
      <c r="CW397" s="885"/>
      <c r="CX397" s="885"/>
      <c r="CY397" s="885"/>
      <c r="CZ397" s="885"/>
      <c r="DA397" s="885"/>
      <c r="DB397" s="885"/>
      <c r="DC397" s="885"/>
      <c r="DD397" s="885"/>
      <c r="DE397" s="885"/>
      <c r="DF397" s="885"/>
      <c r="DG397" s="885"/>
      <c r="DH397" s="885"/>
      <c r="DI397" s="885"/>
      <c r="DJ397" s="885"/>
      <c r="DK397" s="885"/>
      <c r="DL397" s="885"/>
      <c r="DM397" s="885"/>
      <c r="DN397" s="885"/>
      <c r="DO397" s="885"/>
      <c r="DP397" s="885"/>
      <c r="DQ397" s="885"/>
      <c r="DR397" s="885"/>
      <c r="DS397" s="885"/>
      <c r="DT397" s="885"/>
      <c r="DU397" s="885"/>
      <c r="DV397" s="885"/>
      <c r="DW397" s="885"/>
      <c r="DX397" s="885"/>
      <c r="DY397" s="885"/>
      <c r="DZ397" s="885"/>
      <c r="EA397" s="885"/>
      <c r="EB397" s="885"/>
      <c r="EC397" s="885"/>
      <c r="ED397" s="885"/>
      <c r="EE397" s="885"/>
      <c r="EF397" s="885"/>
      <c r="EG397" s="885"/>
      <c r="EH397" s="885"/>
      <c r="EI397" s="885"/>
      <c r="EJ397" s="885"/>
      <c r="EK397" s="885"/>
      <c r="EL397" s="885"/>
      <c r="EM397" s="885"/>
      <c r="EN397" s="885"/>
      <c r="EO397" s="885"/>
      <c r="EP397" s="885"/>
      <c r="EQ397" s="885"/>
      <c r="ER397" s="885"/>
      <c r="ES397" s="885"/>
      <c r="ET397" s="885"/>
      <c r="EU397" s="885"/>
      <c r="EV397" s="885"/>
      <c r="EW397" s="885"/>
      <c r="EX397" s="885"/>
      <c r="EY397" s="885"/>
      <c r="EZ397" s="885"/>
      <c r="FA397" s="885"/>
      <c r="FB397" s="885"/>
      <c r="FC397" s="885"/>
      <c r="FD397" s="885"/>
      <c r="FE397" s="885"/>
      <c r="FF397" s="885"/>
      <c r="FG397" s="885"/>
      <c r="FH397" s="885"/>
      <c r="FI397" s="885"/>
      <c r="FJ397" s="885"/>
      <c r="FK397" s="885"/>
      <c r="FL397" s="885"/>
      <c r="FM397" s="885"/>
      <c r="FN397" s="885"/>
      <c r="FO397" s="885"/>
      <c r="FP397" s="885"/>
      <c r="FQ397" s="885"/>
      <c r="FR397" s="885"/>
      <c r="FS397" s="885"/>
      <c r="FT397" s="885"/>
      <c r="FU397" s="885"/>
      <c r="FV397" s="885"/>
      <c r="FW397" s="885"/>
    </row>
    <row r="398" spans="2:179" x14ac:dyDescent="0.25">
      <c r="B398" s="773"/>
      <c r="C398" s="773"/>
      <c r="D398" s="886"/>
      <c r="E398" s="773"/>
      <c r="F398" s="773"/>
      <c r="G398" s="773"/>
      <c r="H398" s="773"/>
      <c r="I398" s="773"/>
      <c r="J398" s="887"/>
      <c r="K398" s="773"/>
      <c r="L398" s="773"/>
      <c r="M398" s="773"/>
      <c r="N398" s="773"/>
      <c r="O398" s="888"/>
      <c r="P398" s="888"/>
      <c r="Q398" s="888"/>
      <c r="R398" s="888"/>
      <c r="S398" s="773"/>
      <c r="T398" s="773"/>
      <c r="U398" s="889"/>
      <c r="V398" s="773"/>
      <c r="W398" s="773"/>
      <c r="X398" s="773"/>
      <c r="Y398" s="885"/>
      <c r="Z398" s="885"/>
      <c r="AA398" s="885"/>
      <c r="AB398" s="885"/>
      <c r="AC398" s="885"/>
      <c r="AD398" s="885"/>
      <c r="AE398" s="885"/>
      <c r="AF398" s="885"/>
      <c r="AG398" s="885"/>
      <c r="AH398" s="885"/>
      <c r="AI398" s="885"/>
      <c r="AJ398" s="885"/>
      <c r="AK398" s="885"/>
      <c r="AL398" s="885"/>
      <c r="AM398" s="885"/>
      <c r="AN398" s="885"/>
      <c r="AO398" s="885"/>
      <c r="AP398" s="885"/>
      <c r="AQ398" s="885"/>
      <c r="AR398" s="885"/>
      <c r="AS398" s="885"/>
      <c r="AT398" s="885"/>
      <c r="AU398" s="885"/>
      <c r="AV398" s="885"/>
      <c r="AW398" s="885"/>
      <c r="AX398" s="885"/>
      <c r="AY398" s="885"/>
      <c r="AZ398" s="885"/>
      <c r="BA398" s="885"/>
      <c r="BB398" s="885"/>
      <c r="BC398" s="885"/>
      <c r="BD398" s="885"/>
      <c r="BE398" s="885"/>
      <c r="BF398" s="885"/>
      <c r="BG398" s="885"/>
      <c r="BH398" s="885"/>
      <c r="BI398" s="885"/>
      <c r="BJ398" s="885"/>
      <c r="BK398" s="885"/>
      <c r="BL398" s="885"/>
      <c r="BM398" s="885"/>
      <c r="BN398" s="885"/>
      <c r="BO398" s="885"/>
      <c r="BP398" s="885"/>
      <c r="BQ398" s="885"/>
      <c r="BR398" s="885"/>
      <c r="BS398" s="885"/>
      <c r="BT398" s="885"/>
      <c r="BU398" s="885"/>
      <c r="BV398" s="885"/>
      <c r="BW398" s="885"/>
      <c r="BX398" s="885"/>
      <c r="BY398" s="885"/>
      <c r="BZ398" s="885"/>
      <c r="CA398" s="885"/>
      <c r="CB398" s="885"/>
      <c r="CC398" s="885"/>
      <c r="CD398" s="885"/>
      <c r="CE398" s="885"/>
      <c r="CF398" s="885"/>
      <c r="CG398" s="885"/>
      <c r="CH398" s="885"/>
      <c r="CI398" s="885"/>
      <c r="CJ398" s="885"/>
      <c r="CK398" s="885"/>
      <c r="CL398" s="885"/>
      <c r="CM398" s="885"/>
      <c r="CN398" s="885"/>
      <c r="CO398" s="885"/>
      <c r="CP398" s="885"/>
      <c r="CQ398" s="885"/>
      <c r="CR398" s="885"/>
      <c r="CS398" s="885"/>
      <c r="CT398" s="885"/>
      <c r="CU398" s="885"/>
      <c r="CV398" s="885"/>
      <c r="CW398" s="885"/>
      <c r="CX398" s="885"/>
      <c r="CY398" s="885"/>
      <c r="CZ398" s="885"/>
      <c r="DA398" s="885"/>
      <c r="DB398" s="885"/>
      <c r="DC398" s="885"/>
      <c r="DD398" s="885"/>
      <c r="DE398" s="885"/>
      <c r="DF398" s="885"/>
      <c r="DG398" s="885"/>
      <c r="DH398" s="885"/>
      <c r="DI398" s="885"/>
      <c r="DJ398" s="885"/>
      <c r="DK398" s="885"/>
      <c r="DL398" s="885"/>
      <c r="DM398" s="885"/>
      <c r="DN398" s="885"/>
      <c r="DO398" s="885"/>
      <c r="DP398" s="885"/>
      <c r="DQ398" s="885"/>
      <c r="DR398" s="885"/>
      <c r="DS398" s="885"/>
      <c r="DT398" s="885"/>
      <c r="DU398" s="885"/>
      <c r="DV398" s="885"/>
      <c r="DW398" s="885"/>
      <c r="DX398" s="885"/>
      <c r="DY398" s="885"/>
      <c r="DZ398" s="885"/>
      <c r="EA398" s="885"/>
      <c r="EB398" s="885"/>
      <c r="EC398" s="885"/>
      <c r="ED398" s="885"/>
      <c r="EE398" s="885"/>
      <c r="EF398" s="885"/>
      <c r="EG398" s="885"/>
      <c r="EH398" s="885"/>
      <c r="EI398" s="885"/>
      <c r="EJ398" s="885"/>
      <c r="EK398" s="885"/>
      <c r="EL398" s="885"/>
      <c r="EM398" s="885"/>
      <c r="EN398" s="885"/>
      <c r="EO398" s="885"/>
      <c r="EP398" s="885"/>
      <c r="EQ398" s="885"/>
      <c r="ER398" s="885"/>
      <c r="ES398" s="885"/>
      <c r="ET398" s="885"/>
      <c r="EU398" s="885"/>
      <c r="EV398" s="885"/>
      <c r="EW398" s="885"/>
      <c r="EX398" s="885"/>
      <c r="EY398" s="885"/>
      <c r="EZ398" s="885"/>
      <c r="FA398" s="885"/>
      <c r="FB398" s="885"/>
      <c r="FC398" s="885"/>
      <c r="FD398" s="885"/>
      <c r="FE398" s="885"/>
      <c r="FF398" s="885"/>
      <c r="FG398" s="885"/>
      <c r="FH398" s="885"/>
      <c r="FI398" s="885"/>
      <c r="FJ398" s="885"/>
      <c r="FK398" s="885"/>
      <c r="FL398" s="885"/>
      <c r="FM398" s="885"/>
      <c r="FN398" s="885"/>
      <c r="FO398" s="885"/>
      <c r="FP398" s="885"/>
      <c r="FQ398" s="885"/>
      <c r="FR398" s="885"/>
      <c r="FS398" s="885"/>
      <c r="FT398" s="885"/>
      <c r="FU398" s="885"/>
      <c r="FV398" s="885"/>
      <c r="FW398" s="885"/>
    </row>
    <row r="399" spans="2:179" x14ac:dyDescent="0.25">
      <c r="B399" s="773"/>
      <c r="C399" s="773"/>
      <c r="D399" s="886"/>
      <c r="E399" s="773"/>
      <c r="F399" s="773"/>
      <c r="G399" s="773"/>
      <c r="H399" s="773"/>
      <c r="I399" s="773"/>
      <c r="J399" s="887"/>
      <c r="K399" s="773"/>
      <c r="L399" s="773"/>
      <c r="M399" s="773"/>
      <c r="N399" s="773"/>
      <c r="O399" s="888"/>
      <c r="P399" s="888"/>
      <c r="Q399" s="888"/>
      <c r="R399" s="888"/>
      <c r="S399" s="773"/>
      <c r="T399" s="773"/>
      <c r="U399" s="889"/>
      <c r="V399" s="773"/>
      <c r="W399" s="773"/>
      <c r="X399" s="773"/>
      <c r="Y399" s="885"/>
      <c r="Z399" s="885"/>
      <c r="AA399" s="885"/>
      <c r="AB399" s="885"/>
      <c r="AC399" s="885"/>
      <c r="AD399" s="885"/>
      <c r="AE399" s="885"/>
      <c r="AF399" s="885"/>
      <c r="AG399" s="885"/>
      <c r="AH399" s="885"/>
      <c r="AI399" s="885"/>
      <c r="AJ399" s="885"/>
      <c r="AK399" s="885"/>
      <c r="AL399" s="885"/>
      <c r="AM399" s="885"/>
      <c r="AN399" s="885"/>
      <c r="AO399" s="885"/>
      <c r="AP399" s="885"/>
      <c r="AQ399" s="885"/>
      <c r="AR399" s="885"/>
      <c r="AS399" s="885"/>
      <c r="AT399" s="885"/>
      <c r="AU399" s="885"/>
      <c r="AV399" s="885"/>
      <c r="AW399" s="885"/>
      <c r="AX399" s="885"/>
      <c r="AY399" s="885"/>
      <c r="AZ399" s="885"/>
      <c r="BA399" s="885"/>
      <c r="BB399" s="885"/>
      <c r="BC399" s="885"/>
      <c r="BD399" s="885"/>
      <c r="BE399" s="885"/>
      <c r="BF399" s="885"/>
      <c r="BG399" s="885"/>
      <c r="BH399" s="885"/>
      <c r="BI399" s="885"/>
      <c r="BJ399" s="885"/>
      <c r="BK399" s="885"/>
      <c r="BL399" s="885"/>
      <c r="BM399" s="885"/>
      <c r="BN399" s="885"/>
      <c r="BO399" s="885"/>
      <c r="BP399" s="885"/>
      <c r="BQ399" s="885"/>
      <c r="BR399" s="885"/>
      <c r="BS399" s="885"/>
      <c r="BT399" s="885"/>
      <c r="BU399" s="885"/>
      <c r="BV399" s="885"/>
      <c r="BW399" s="885"/>
      <c r="BX399" s="885"/>
      <c r="BY399" s="885"/>
      <c r="BZ399" s="885"/>
      <c r="CA399" s="885"/>
      <c r="CB399" s="885"/>
      <c r="CC399" s="885"/>
      <c r="CD399" s="885"/>
      <c r="CE399" s="885"/>
      <c r="CF399" s="885"/>
      <c r="CG399" s="885"/>
      <c r="CH399" s="885"/>
      <c r="CI399" s="885"/>
      <c r="CJ399" s="885"/>
      <c r="CK399" s="885"/>
      <c r="CL399" s="885"/>
      <c r="CM399" s="885"/>
      <c r="CN399" s="885"/>
      <c r="CO399" s="885"/>
      <c r="CP399" s="885"/>
      <c r="CQ399" s="885"/>
      <c r="CR399" s="885"/>
      <c r="CS399" s="885"/>
      <c r="CT399" s="885"/>
      <c r="CU399" s="885"/>
      <c r="CV399" s="885"/>
      <c r="CW399" s="885"/>
      <c r="CX399" s="885"/>
      <c r="CY399" s="885"/>
      <c r="CZ399" s="885"/>
      <c r="DA399" s="885"/>
      <c r="DB399" s="885"/>
      <c r="DC399" s="885"/>
      <c r="DD399" s="885"/>
      <c r="DE399" s="885"/>
      <c r="DF399" s="885"/>
      <c r="DG399" s="885"/>
      <c r="DH399" s="885"/>
      <c r="DI399" s="885"/>
      <c r="DJ399" s="885"/>
      <c r="DK399" s="885"/>
      <c r="DL399" s="885"/>
      <c r="DM399" s="885"/>
      <c r="DN399" s="885"/>
      <c r="DO399" s="885"/>
      <c r="DP399" s="885"/>
      <c r="DQ399" s="885"/>
      <c r="DR399" s="885"/>
      <c r="DS399" s="885"/>
      <c r="DT399" s="885"/>
      <c r="DU399" s="885"/>
      <c r="DV399" s="885"/>
      <c r="DW399" s="885"/>
      <c r="DX399" s="885"/>
      <c r="DY399" s="885"/>
      <c r="DZ399" s="885"/>
      <c r="EA399" s="885"/>
      <c r="EB399" s="885"/>
      <c r="EC399" s="885"/>
      <c r="ED399" s="885"/>
      <c r="EE399" s="885"/>
      <c r="EF399" s="885"/>
      <c r="EG399" s="885"/>
      <c r="EH399" s="885"/>
      <c r="EI399" s="885"/>
      <c r="EJ399" s="885"/>
      <c r="EK399" s="885"/>
      <c r="EL399" s="885"/>
      <c r="EM399" s="885"/>
      <c r="EN399" s="885"/>
      <c r="EO399" s="885"/>
      <c r="EP399" s="885"/>
      <c r="EQ399" s="885"/>
      <c r="ER399" s="885"/>
      <c r="ES399" s="885"/>
      <c r="ET399" s="885"/>
      <c r="EU399" s="885"/>
      <c r="EV399" s="885"/>
      <c r="EW399" s="885"/>
      <c r="EX399" s="885"/>
      <c r="EY399" s="885"/>
      <c r="EZ399" s="885"/>
      <c r="FA399" s="885"/>
      <c r="FB399" s="885"/>
      <c r="FC399" s="885"/>
      <c r="FD399" s="885"/>
      <c r="FE399" s="885"/>
      <c r="FF399" s="885"/>
      <c r="FG399" s="885"/>
      <c r="FH399" s="885"/>
      <c r="FI399" s="885"/>
      <c r="FJ399" s="885"/>
      <c r="FK399" s="885"/>
      <c r="FL399" s="885"/>
      <c r="FM399" s="885"/>
      <c r="FN399" s="885"/>
      <c r="FO399" s="885"/>
      <c r="FP399" s="885"/>
      <c r="FQ399" s="885"/>
      <c r="FR399" s="885"/>
      <c r="FS399" s="885"/>
      <c r="FT399" s="885"/>
      <c r="FU399" s="885"/>
      <c r="FV399" s="885"/>
      <c r="FW399" s="885"/>
    </row>
    <row r="400" spans="2:179" x14ac:dyDescent="0.25">
      <c r="B400" s="773"/>
      <c r="C400" s="773"/>
      <c r="D400" s="886"/>
      <c r="E400" s="773"/>
      <c r="F400" s="773"/>
      <c r="G400" s="773"/>
      <c r="H400" s="773"/>
      <c r="I400" s="773"/>
      <c r="J400" s="887"/>
      <c r="K400" s="773"/>
      <c r="L400" s="773"/>
      <c r="M400" s="773"/>
      <c r="N400" s="773"/>
      <c r="O400" s="888"/>
      <c r="P400" s="888"/>
      <c r="Q400" s="888"/>
      <c r="R400" s="888"/>
      <c r="S400" s="773"/>
      <c r="T400" s="773"/>
      <c r="U400" s="889"/>
      <c r="V400" s="773"/>
      <c r="W400" s="773"/>
      <c r="X400" s="773"/>
      <c r="Y400" s="885"/>
      <c r="Z400" s="885"/>
      <c r="AA400" s="885"/>
      <c r="AB400" s="885"/>
      <c r="AC400" s="885"/>
      <c r="AD400" s="885"/>
      <c r="AE400" s="885"/>
      <c r="AF400" s="885"/>
      <c r="AG400" s="885"/>
      <c r="AH400" s="885"/>
      <c r="AI400" s="885"/>
      <c r="AJ400" s="885"/>
      <c r="AK400" s="885"/>
      <c r="AL400" s="885"/>
      <c r="AM400" s="885"/>
      <c r="AN400" s="885"/>
      <c r="AO400" s="885"/>
      <c r="AP400" s="885"/>
      <c r="AQ400" s="885"/>
      <c r="AR400" s="885"/>
      <c r="AS400" s="885"/>
      <c r="AT400" s="885"/>
      <c r="AU400" s="885"/>
      <c r="AV400" s="885"/>
      <c r="AW400" s="885"/>
      <c r="AX400" s="885"/>
      <c r="AY400" s="885"/>
      <c r="AZ400" s="885"/>
      <c r="BA400" s="885"/>
      <c r="BB400" s="885"/>
      <c r="BC400" s="885"/>
      <c r="BD400" s="885"/>
      <c r="BE400" s="885"/>
      <c r="BF400" s="885"/>
      <c r="BG400" s="885"/>
      <c r="BH400" s="885"/>
      <c r="BI400" s="885"/>
      <c r="BJ400" s="885"/>
      <c r="BK400" s="885"/>
      <c r="BL400" s="885"/>
      <c r="BM400" s="885"/>
      <c r="BN400" s="885"/>
      <c r="BO400" s="885"/>
      <c r="BP400" s="885"/>
      <c r="BQ400" s="885"/>
      <c r="BR400" s="885"/>
      <c r="BS400" s="885"/>
      <c r="BT400" s="885"/>
      <c r="BU400" s="885"/>
      <c r="BV400" s="885"/>
      <c r="BW400" s="885"/>
      <c r="BX400" s="885"/>
      <c r="BY400" s="885"/>
      <c r="BZ400" s="885"/>
      <c r="CA400" s="885"/>
      <c r="CB400" s="885"/>
      <c r="CC400" s="885"/>
      <c r="CD400" s="885"/>
      <c r="CE400" s="885"/>
      <c r="CF400" s="885"/>
      <c r="CG400" s="885"/>
      <c r="CH400" s="885"/>
      <c r="CI400" s="885"/>
      <c r="CJ400" s="885"/>
      <c r="CK400" s="885"/>
      <c r="CL400" s="885"/>
      <c r="CM400" s="885"/>
      <c r="CN400" s="885"/>
      <c r="CO400" s="885"/>
      <c r="CP400" s="885"/>
      <c r="CQ400" s="885"/>
      <c r="CR400" s="885"/>
      <c r="CS400" s="885"/>
      <c r="CT400" s="885"/>
      <c r="CU400" s="885"/>
      <c r="CV400" s="885"/>
      <c r="CW400" s="885"/>
      <c r="CX400" s="885"/>
      <c r="CY400" s="885"/>
      <c r="CZ400" s="885"/>
      <c r="DA400" s="885"/>
      <c r="DB400" s="885"/>
      <c r="DC400" s="885"/>
      <c r="DD400" s="885"/>
      <c r="DE400" s="885"/>
      <c r="DF400" s="885"/>
      <c r="DG400" s="885"/>
      <c r="DH400" s="885"/>
      <c r="DI400" s="885"/>
      <c r="DJ400" s="885"/>
      <c r="DK400" s="885"/>
      <c r="DL400" s="885"/>
      <c r="DM400" s="885"/>
      <c r="DN400" s="885"/>
      <c r="DO400" s="885"/>
      <c r="DP400" s="885"/>
      <c r="DQ400" s="885"/>
      <c r="DR400" s="885"/>
      <c r="DS400" s="885"/>
      <c r="DT400" s="885"/>
      <c r="DU400" s="885"/>
      <c r="DV400" s="885"/>
      <c r="DW400" s="885"/>
      <c r="DX400" s="885"/>
      <c r="DY400" s="885"/>
      <c r="DZ400" s="885"/>
      <c r="EA400" s="885"/>
      <c r="EB400" s="885"/>
      <c r="EC400" s="885"/>
      <c r="ED400" s="885"/>
      <c r="EE400" s="885"/>
      <c r="EF400" s="885"/>
      <c r="EG400" s="885"/>
      <c r="EH400" s="885"/>
      <c r="EI400" s="885"/>
      <c r="EJ400" s="885"/>
      <c r="EK400" s="885"/>
      <c r="EL400" s="885"/>
      <c r="EM400" s="885"/>
      <c r="EN400" s="885"/>
      <c r="EO400" s="885"/>
      <c r="EP400" s="885"/>
      <c r="EQ400" s="885"/>
      <c r="ER400" s="885"/>
      <c r="ES400" s="885"/>
      <c r="ET400" s="885"/>
      <c r="EU400" s="885"/>
      <c r="EV400" s="885"/>
      <c r="EW400" s="885"/>
      <c r="EX400" s="885"/>
      <c r="EY400" s="885"/>
      <c r="EZ400" s="885"/>
      <c r="FA400" s="885"/>
      <c r="FB400" s="885"/>
      <c r="FC400" s="885"/>
      <c r="FD400" s="885"/>
      <c r="FE400" s="885"/>
      <c r="FF400" s="885"/>
      <c r="FG400" s="885"/>
      <c r="FH400" s="885"/>
      <c r="FI400" s="885"/>
      <c r="FJ400" s="885"/>
      <c r="FK400" s="885"/>
      <c r="FL400" s="885"/>
      <c r="FM400" s="885"/>
      <c r="FN400" s="885"/>
      <c r="FO400" s="885"/>
      <c r="FP400" s="885"/>
      <c r="FQ400" s="885"/>
      <c r="FR400" s="885"/>
      <c r="FS400" s="885"/>
      <c r="FT400" s="885"/>
      <c r="FU400" s="885"/>
      <c r="FV400" s="885"/>
      <c r="FW400" s="885"/>
    </row>
    <row r="401" spans="2:179" x14ac:dyDescent="0.25">
      <c r="B401" s="773"/>
      <c r="C401" s="773"/>
      <c r="D401" s="886"/>
      <c r="E401" s="773"/>
      <c r="F401" s="773"/>
      <c r="G401" s="773"/>
      <c r="H401" s="773"/>
      <c r="I401" s="773"/>
      <c r="J401" s="887"/>
      <c r="K401" s="773"/>
      <c r="L401" s="773"/>
      <c r="M401" s="773"/>
      <c r="N401" s="773"/>
      <c r="O401" s="888"/>
      <c r="P401" s="888"/>
      <c r="Q401" s="888"/>
      <c r="R401" s="888"/>
      <c r="S401" s="773"/>
      <c r="T401" s="773"/>
      <c r="U401" s="889"/>
      <c r="V401" s="773"/>
      <c r="W401" s="773"/>
      <c r="X401" s="773"/>
      <c r="Y401" s="885"/>
      <c r="Z401" s="885"/>
      <c r="AA401" s="885"/>
      <c r="AB401" s="885"/>
      <c r="AC401" s="885"/>
      <c r="AD401" s="885"/>
      <c r="AE401" s="885"/>
      <c r="AF401" s="885"/>
      <c r="AG401" s="885"/>
      <c r="AH401" s="885"/>
      <c r="AI401" s="885"/>
      <c r="AJ401" s="885"/>
      <c r="AK401" s="885"/>
      <c r="AL401" s="885"/>
      <c r="AM401" s="885"/>
      <c r="AN401" s="885"/>
      <c r="AO401" s="885"/>
      <c r="AP401" s="885"/>
      <c r="AQ401" s="885"/>
      <c r="AR401" s="885"/>
      <c r="AS401" s="885"/>
      <c r="AT401" s="885"/>
      <c r="AU401" s="885"/>
      <c r="AV401" s="885"/>
      <c r="AW401" s="885"/>
      <c r="AX401" s="885"/>
      <c r="AY401" s="885"/>
      <c r="AZ401" s="885"/>
      <c r="BA401" s="885"/>
      <c r="BB401" s="885"/>
      <c r="BC401" s="885"/>
      <c r="BD401" s="885"/>
      <c r="BE401" s="885"/>
      <c r="BF401" s="885"/>
      <c r="BG401" s="885"/>
      <c r="BH401" s="885"/>
      <c r="BI401" s="885"/>
      <c r="BJ401" s="885"/>
      <c r="BK401" s="885"/>
      <c r="BL401" s="885"/>
      <c r="BM401" s="885"/>
      <c r="BN401" s="885"/>
      <c r="BO401" s="885"/>
      <c r="BP401" s="885"/>
      <c r="BQ401" s="885"/>
      <c r="BR401" s="885"/>
      <c r="BS401" s="885"/>
      <c r="BT401" s="885"/>
      <c r="BU401" s="885"/>
      <c r="BV401" s="885"/>
      <c r="BW401" s="885"/>
      <c r="BX401" s="885"/>
      <c r="BY401" s="885"/>
      <c r="BZ401" s="885"/>
      <c r="CA401" s="885"/>
      <c r="CB401" s="885"/>
      <c r="CC401" s="885"/>
      <c r="CD401" s="885"/>
      <c r="CE401" s="885"/>
      <c r="CF401" s="885"/>
      <c r="CG401" s="885"/>
      <c r="CH401" s="885"/>
      <c r="CI401" s="885"/>
      <c r="CJ401" s="885"/>
      <c r="CK401" s="885"/>
      <c r="CL401" s="885"/>
      <c r="CM401" s="885"/>
      <c r="CN401" s="885"/>
      <c r="CO401" s="885"/>
      <c r="CP401" s="885"/>
      <c r="CQ401" s="885"/>
      <c r="CR401" s="885"/>
      <c r="CS401" s="885"/>
      <c r="CT401" s="885"/>
      <c r="CU401" s="885"/>
      <c r="CV401" s="885"/>
      <c r="CW401" s="885"/>
      <c r="CX401" s="885"/>
      <c r="CY401" s="885"/>
      <c r="CZ401" s="885"/>
      <c r="DA401" s="885"/>
      <c r="DB401" s="885"/>
      <c r="DC401" s="885"/>
      <c r="DD401" s="885"/>
      <c r="DE401" s="885"/>
      <c r="DF401" s="885"/>
      <c r="DG401" s="885"/>
      <c r="DH401" s="885"/>
      <c r="DI401" s="885"/>
      <c r="DJ401" s="885"/>
      <c r="DK401" s="885"/>
      <c r="DL401" s="885"/>
      <c r="DM401" s="885"/>
      <c r="DN401" s="885"/>
      <c r="DO401" s="885"/>
      <c r="DP401" s="885"/>
      <c r="DQ401" s="885"/>
      <c r="DR401" s="885"/>
      <c r="DS401" s="885"/>
      <c r="DT401" s="885"/>
      <c r="DU401" s="885"/>
      <c r="DV401" s="885"/>
      <c r="DW401" s="885"/>
      <c r="DX401" s="885"/>
      <c r="DY401" s="885"/>
      <c r="DZ401" s="885"/>
      <c r="EA401" s="885"/>
      <c r="EB401" s="885"/>
      <c r="EC401" s="885"/>
      <c r="ED401" s="885"/>
      <c r="EE401" s="885"/>
      <c r="EF401" s="885"/>
      <c r="EG401" s="885"/>
      <c r="EH401" s="885"/>
      <c r="EI401" s="885"/>
      <c r="EJ401" s="885"/>
      <c r="EK401" s="885"/>
      <c r="EL401" s="885"/>
      <c r="EM401" s="885"/>
      <c r="EN401" s="885"/>
      <c r="EO401" s="885"/>
      <c r="EP401" s="885"/>
      <c r="EQ401" s="885"/>
      <c r="ER401" s="885"/>
      <c r="ES401" s="885"/>
      <c r="ET401" s="885"/>
      <c r="EU401" s="885"/>
      <c r="EV401" s="885"/>
      <c r="EW401" s="885"/>
      <c r="EX401" s="885"/>
      <c r="EY401" s="885"/>
      <c r="EZ401" s="885"/>
      <c r="FA401" s="885"/>
      <c r="FB401" s="885"/>
      <c r="FC401" s="885"/>
      <c r="FD401" s="885"/>
      <c r="FE401" s="885"/>
      <c r="FF401" s="885"/>
      <c r="FG401" s="885"/>
      <c r="FH401" s="885"/>
      <c r="FI401" s="885"/>
      <c r="FJ401" s="885"/>
      <c r="FK401" s="885"/>
      <c r="FL401" s="885"/>
      <c r="FM401" s="885"/>
      <c r="FN401" s="885"/>
      <c r="FO401" s="885"/>
      <c r="FP401" s="885"/>
      <c r="FQ401" s="885"/>
      <c r="FR401" s="885"/>
      <c r="FS401" s="885"/>
      <c r="FT401" s="885"/>
      <c r="FU401" s="885"/>
      <c r="FV401" s="885"/>
      <c r="FW401" s="885"/>
    </row>
    <row r="402" spans="2:179" x14ac:dyDescent="0.25">
      <c r="B402" s="773"/>
      <c r="C402" s="773"/>
      <c r="D402" s="886"/>
      <c r="E402" s="773"/>
      <c r="F402" s="773"/>
      <c r="G402" s="773"/>
      <c r="H402" s="773"/>
      <c r="I402" s="773"/>
      <c r="J402" s="887"/>
      <c r="K402" s="773"/>
      <c r="L402" s="773"/>
      <c r="M402" s="773"/>
      <c r="N402" s="773"/>
      <c r="O402" s="888"/>
      <c r="P402" s="888"/>
      <c r="Q402" s="888"/>
      <c r="R402" s="888"/>
      <c r="S402" s="773"/>
      <c r="T402" s="773"/>
      <c r="U402" s="889"/>
      <c r="V402" s="773"/>
      <c r="W402" s="773"/>
      <c r="X402" s="773"/>
      <c r="Y402" s="885"/>
      <c r="Z402" s="885"/>
      <c r="AA402" s="885"/>
      <c r="AB402" s="885"/>
      <c r="AC402" s="885"/>
      <c r="AD402" s="885"/>
      <c r="AE402" s="885"/>
      <c r="AF402" s="885"/>
      <c r="AG402" s="885"/>
      <c r="AH402" s="885"/>
      <c r="AI402" s="885"/>
      <c r="AJ402" s="885"/>
      <c r="AK402" s="885"/>
      <c r="AL402" s="885"/>
      <c r="AM402" s="885"/>
      <c r="AN402" s="885"/>
      <c r="AO402" s="885"/>
      <c r="AP402" s="885"/>
      <c r="AQ402" s="885"/>
      <c r="AR402" s="885"/>
      <c r="AS402" s="885"/>
      <c r="AT402" s="885"/>
      <c r="AU402" s="885"/>
      <c r="AV402" s="885"/>
      <c r="AW402" s="885"/>
      <c r="AX402" s="885"/>
      <c r="AY402" s="885"/>
      <c r="AZ402" s="885"/>
      <c r="BA402" s="885"/>
      <c r="BB402" s="885"/>
      <c r="BC402" s="885"/>
      <c r="BD402" s="885"/>
      <c r="BE402" s="885"/>
      <c r="BF402" s="885"/>
      <c r="BG402" s="885"/>
      <c r="BH402" s="885"/>
      <c r="BI402" s="885"/>
      <c r="BJ402" s="885"/>
      <c r="BK402" s="885"/>
      <c r="BL402" s="885"/>
      <c r="BM402" s="885"/>
      <c r="BN402" s="885"/>
      <c r="BO402" s="885"/>
      <c r="BP402" s="885"/>
      <c r="BQ402" s="885"/>
      <c r="BR402" s="885"/>
      <c r="BS402" s="885"/>
      <c r="BT402" s="885"/>
      <c r="BU402" s="885"/>
      <c r="BV402" s="885"/>
      <c r="BW402" s="885"/>
      <c r="BX402" s="885"/>
      <c r="BY402" s="885"/>
      <c r="BZ402" s="885"/>
      <c r="CA402" s="885"/>
      <c r="CB402" s="885"/>
      <c r="CC402" s="885"/>
      <c r="CD402" s="885"/>
      <c r="CE402" s="885"/>
      <c r="CF402" s="885"/>
      <c r="CG402" s="885"/>
      <c r="CH402" s="885"/>
      <c r="CI402" s="885"/>
      <c r="CJ402" s="885"/>
      <c r="CK402" s="885"/>
      <c r="CL402" s="885"/>
      <c r="CM402" s="885"/>
      <c r="CN402" s="885"/>
      <c r="CO402" s="885"/>
      <c r="CP402" s="885"/>
      <c r="CQ402" s="885"/>
      <c r="CR402" s="885"/>
      <c r="CS402" s="885"/>
      <c r="CT402" s="885"/>
      <c r="CU402" s="885"/>
      <c r="CV402" s="885"/>
      <c r="CW402" s="885"/>
      <c r="CX402" s="885"/>
      <c r="CY402" s="885"/>
      <c r="CZ402" s="885"/>
      <c r="DA402" s="885"/>
      <c r="DB402" s="885"/>
      <c r="DC402" s="885"/>
      <c r="DD402" s="885"/>
      <c r="DE402" s="885"/>
      <c r="DF402" s="885"/>
      <c r="DG402" s="885"/>
      <c r="DH402" s="885"/>
      <c r="DI402" s="885"/>
      <c r="DJ402" s="885"/>
      <c r="DK402" s="885"/>
      <c r="DL402" s="885"/>
      <c r="DM402" s="885"/>
      <c r="DN402" s="885"/>
      <c r="DO402" s="885"/>
      <c r="DP402" s="885"/>
      <c r="DQ402" s="885"/>
      <c r="DR402" s="885"/>
      <c r="DS402" s="885"/>
      <c r="DT402" s="885"/>
      <c r="DU402" s="885"/>
      <c r="DV402" s="885"/>
      <c r="DW402" s="885"/>
      <c r="DX402" s="885"/>
      <c r="DY402" s="885"/>
      <c r="DZ402" s="885"/>
      <c r="EA402" s="885"/>
      <c r="EB402" s="885"/>
      <c r="EC402" s="885"/>
      <c r="ED402" s="885"/>
      <c r="EE402" s="885"/>
      <c r="EF402" s="885"/>
      <c r="EG402" s="885"/>
      <c r="EH402" s="885"/>
      <c r="EI402" s="885"/>
      <c r="EJ402" s="885"/>
      <c r="EK402" s="885"/>
      <c r="EL402" s="885"/>
      <c r="EM402" s="885"/>
      <c r="EN402" s="885"/>
      <c r="EO402" s="885"/>
      <c r="EP402" s="885"/>
      <c r="EQ402" s="885"/>
      <c r="ER402" s="885"/>
      <c r="ES402" s="885"/>
      <c r="ET402" s="885"/>
      <c r="EU402" s="885"/>
      <c r="EV402" s="885"/>
      <c r="EW402" s="885"/>
      <c r="EX402" s="885"/>
      <c r="EY402" s="885"/>
      <c r="EZ402" s="885"/>
      <c r="FA402" s="885"/>
      <c r="FB402" s="885"/>
      <c r="FC402" s="885"/>
      <c r="FD402" s="885"/>
      <c r="FE402" s="885"/>
      <c r="FF402" s="885"/>
      <c r="FG402" s="885"/>
      <c r="FH402" s="885"/>
      <c r="FI402" s="885"/>
      <c r="FJ402" s="885"/>
      <c r="FK402" s="885"/>
      <c r="FL402" s="885"/>
      <c r="FM402" s="885"/>
      <c r="FN402" s="885"/>
      <c r="FO402" s="885"/>
      <c r="FP402" s="885"/>
      <c r="FQ402" s="885"/>
      <c r="FR402" s="885"/>
      <c r="FS402" s="885"/>
      <c r="FT402" s="885"/>
      <c r="FU402" s="885"/>
      <c r="FV402" s="885"/>
      <c r="FW402" s="885"/>
    </row>
    <row r="403" spans="2:179" x14ac:dyDescent="0.25">
      <c r="B403" s="773"/>
      <c r="C403" s="773"/>
      <c r="D403" s="886"/>
      <c r="E403" s="773"/>
      <c r="F403" s="773"/>
      <c r="G403" s="773"/>
      <c r="H403" s="773"/>
      <c r="I403" s="773"/>
      <c r="J403" s="887"/>
      <c r="K403" s="773"/>
      <c r="L403" s="773"/>
      <c r="M403" s="773"/>
      <c r="N403" s="773"/>
      <c r="O403" s="888"/>
      <c r="P403" s="888"/>
      <c r="Q403" s="888"/>
      <c r="R403" s="888"/>
      <c r="S403" s="773"/>
      <c r="T403" s="773"/>
      <c r="U403" s="889"/>
      <c r="V403" s="773"/>
      <c r="W403" s="773"/>
      <c r="X403" s="773"/>
      <c r="Y403" s="885"/>
      <c r="Z403" s="885"/>
      <c r="AA403" s="885"/>
      <c r="AB403" s="885"/>
      <c r="AC403" s="885"/>
      <c r="AD403" s="885"/>
      <c r="AE403" s="885"/>
      <c r="AF403" s="885"/>
      <c r="AG403" s="885"/>
      <c r="AH403" s="885"/>
      <c r="AI403" s="885"/>
      <c r="AJ403" s="885"/>
      <c r="AK403" s="885"/>
      <c r="AL403" s="885"/>
      <c r="AM403" s="885"/>
      <c r="AN403" s="885"/>
      <c r="AO403" s="885"/>
      <c r="AP403" s="885"/>
      <c r="AQ403" s="885"/>
      <c r="AR403" s="885"/>
      <c r="AS403" s="885"/>
      <c r="AT403" s="885"/>
      <c r="AU403" s="885"/>
      <c r="AV403" s="885"/>
      <c r="AW403" s="885"/>
      <c r="AX403" s="885"/>
      <c r="AY403" s="885"/>
      <c r="AZ403" s="885"/>
      <c r="BA403" s="885"/>
      <c r="BB403" s="885"/>
      <c r="BC403" s="885"/>
      <c r="BD403" s="885"/>
      <c r="BE403" s="885"/>
      <c r="BF403" s="885"/>
      <c r="BG403" s="885"/>
      <c r="BH403" s="885"/>
      <c r="BI403" s="885"/>
      <c r="BJ403" s="885"/>
      <c r="BK403" s="885"/>
      <c r="BL403" s="885"/>
      <c r="BM403" s="885"/>
      <c r="BN403" s="885"/>
      <c r="BO403" s="885"/>
      <c r="BP403" s="885"/>
      <c r="BQ403" s="885"/>
      <c r="BR403" s="885"/>
      <c r="BS403" s="885"/>
      <c r="BT403" s="885"/>
      <c r="BU403" s="885"/>
      <c r="BV403" s="885"/>
      <c r="BW403" s="885"/>
      <c r="BX403" s="885"/>
      <c r="BY403" s="885"/>
      <c r="BZ403" s="885"/>
      <c r="CA403" s="885"/>
      <c r="CB403" s="885"/>
      <c r="CC403" s="885"/>
      <c r="CD403" s="885"/>
      <c r="CE403" s="885"/>
      <c r="CF403" s="885"/>
      <c r="CG403" s="885"/>
      <c r="CH403" s="885"/>
      <c r="CI403" s="885"/>
      <c r="CJ403" s="885"/>
      <c r="CK403" s="885"/>
      <c r="CL403" s="885"/>
      <c r="CM403" s="885"/>
      <c r="CN403" s="885"/>
      <c r="CO403" s="885"/>
      <c r="CP403" s="885"/>
      <c r="CQ403" s="885"/>
      <c r="CR403" s="885"/>
      <c r="CS403" s="885"/>
      <c r="CT403" s="885"/>
      <c r="CU403" s="885"/>
      <c r="CV403" s="885"/>
      <c r="CW403" s="885"/>
      <c r="CX403" s="885"/>
      <c r="CY403" s="885"/>
      <c r="CZ403" s="885"/>
      <c r="DA403" s="885"/>
      <c r="DB403" s="885"/>
      <c r="DC403" s="885"/>
      <c r="DD403" s="885"/>
      <c r="DE403" s="885"/>
      <c r="DF403" s="885"/>
      <c r="DG403" s="885"/>
      <c r="DH403" s="885"/>
      <c r="DI403" s="885"/>
      <c r="DJ403" s="885"/>
      <c r="DK403" s="885"/>
      <c r="DL403" s="885"/>
      <c r="DM403" s="885"/>
      <c r="DN403" s="885"/>
      <c r="DO403" s="885"/>
      <c r="DP403" s="885"/>
      <c r="DQ403" s="885"/>
      <c r="DR403" s="885"/>
      <c r="DS403" s="885"/>
      <c r="DT403" s="885"/>
      <c r="DU403" s="885"/>
      <c r="DV403" s="885"/>
      <c r="DW403" s="885"/>
      <c r="DX403" s="885"/>
      <c r="DY403" s="885"/>
      <c r="DZ403" s="885"/>
      <c r="EA403" s="885"/>
      <c r="EB403" s="885"/>
      <c r="EC403" s="885"/>
      <c r="ED403" s="885"/>
      <c r="EE403" s="885"/>
      <c r="EF403" s="885"/>
      <c r="EG403" s="885"/>
      <c r="EH403" s="885"/>
      <c r="EI403" s="885"/>
      <c r="EJ403" s="885"/>
      <c r="EK403" s="885"/>
      <c r="EL403" s="885"/>
      <c r="EM403" s="885"/>
      <c r="EN403" s="885"/>
      <c r="EO403" s="885"/>
      <c r="EP403" s="885"/>
      <c r="EQ403" s="885"/>
      <c r="ER403" s="885"/>
      <c r="ES403" s="885"/>
      <c r="ET403" s="885"/>
      <c r="EU403" s="885"/>
      <c r="EV403" s="885"/>
      <c r="EW403" s="885"/>
      <c r="EX403" s="885"/>
      <c r="EY403" s="885"/>
      <c r="EZ403" s="885"/>
      <c r="FA403" s="885"/>
      <c r="FB403" s="885"/>
      <c r="FC403" s="885"/>
      <c r="FD403" s="885"/>
      <c r="FE403" s="885"/>
      <c r="FF403" s="885"/>
      <c r="FG403" s="885"/>
      <c r="FH403" s="885"/>
      <c r="FI403" s="885"/>
      <c r="FJ403" s="885"/>
      <c r="FK403" s="885"/>
      <c r="FL403" s="885"/>
      <c r="FM403" s="885"/>
      <c r="FN403" s="885"/>
      <c r="FO403" s="885"/>
      <c r="FP403" s="885"/>
      <c r="FQ403" s="885"/>
      <c r="FR403" s="885"/>
      <c r="FS403" s="885"/>
      <c r="FT403" s="885"/>
      <c r="FU403" s="885"/>
      <c r="FV403" s="885"/>
      <c r="FW403" s="885"/>
    </row>
    <row r="404" spans="2:179" x14ac:dyDescent="0.25">
      <c r="B404" s="773"/>
      <c r="C404" s="773"/>
      <c r="D404" s="886"/>
      <c r="E404" s="773"/>
      <c r="F404" s="773"/>
      <c r="G404" s="773"/>
      <c r="H404" s="773"/>
      <c r="I404" s="773"/>
      <c r="J404" s="887"/>
      <c r="K404" s="773"/>
      <c r="L404" s="773"/>
      <c r="M404" s="773"/>
      <c r="N404" s="773"/>
      <c r="O404" s="888"/>
      <c r="P404" s="888"/>
      <c r="Q404" s="888"/>
      <c r="R404" s="888"/>
      <c r="S404" s="773"/>
      <c r="T404" s="773"/>
      <c r="U404" s="889"/>
      <c r="V404" s="773"/>
      <c r="W404" s="773"/>
      <c r="X404" s="773"/>
      <c r="Y404" s="885"/>
      <c r="Z404" s="885"/>
      <c r="AA404" s="885"/>
      <c r="AB404" s="885"/>
      <c r="AC404" s="885"/>
      <c r="AD404" s="885"/>
      <c r="AE404" s="885"/>
      <c r="AF404" s="885"/>
      <c r="AG404" s="885"/>
      <c r="AH404" s="885"/>
      <c r="AI404" s="885"/>
      <c r="AJ404" s="885"/>
      <c r="AK404" s="885"/>
      <c r="AL404" s="885"/>
      <c r="AM404" s="885"/>
      <c r="AN404" s="885"/>
      <c r="AO404" s="885"/>
      <c r="AP404" s="885"/>
      <c r="AQ404" s="885"/>
      <c r="AR404" s="885"/>
      <c r="AS404" s="885"/>
      <c r="AT404" s="885"/>
      <c r="AU404" s="885"/>
      <c r="AV404" s="885"/>
      <c r="AW404" s="885"/>
      <c r="AX404" s="885"/>
      <c r="AY404" s="885"/>
      <c r="AZ404" s="885"/>
      <c r="BA404" s="885"/>
      <c r="BB404" s="885"/>
      <c r="BC404" s="885"/>
      <c r="BD404" s="885"/>
      <c r="BE404" s="885"/>
      <c r="BF404" s="885"/>
      <c r="BG404" s="885"/>
      <c r="BH404" s="885"/>
      <c r="BI404" s="885"/>
      <c r="BJ404" s="885"/>
      <c r="BK404" s="885"/>
      <c r="BL404" s="885"/>
      <c r="BM404" s="885"/>
      <c r="BN404" s="885"/>
      <c r="BO404" s="885"/>
      <c r="BP404" s="885"/>
      <c r="BQ404" s="885"/>
      <c r="BR404" s="885"/>
      <c r="BS404" s="885"/>
      <c r="BT404" s="885"/>
      <c r="BU404" s="885"/>
      <c r="BV404" s="885"/>
      <c r="BW404" s="885"/>
      <c r="BX404" s="885"/>
      <c r="BY404" s="885"/>
      <c r="BZ404" s="885"/>
      <c r="CA404" s="885"/>
      <c r="CB404" s="885"/>
      <c r="CC404" s="885"/>
      <c r="CD404" s="885"/>
      <c r="CE404" s="885"/>
      <c r="CF404" s="885"/>
      <c r="CG404" s="885"/>
      <c r="CH404" s="885"/>
      <c r="CI404" s="885"/>
      <c r="CJ404" s="885"/>
      <c r="CK404" s="885"/>
      <c r="CL404" s="885"/>
      <c r="CM404" s="885"/>
      <c r="CN404" s="885"/>
      <c r="CO404" s="885"/>
      <c r="CP404" s="885"/>
      <c r="CQ404" s="885"/>
      <c r="CR404" s="885"/>
      <c r="CS404" s="885"/>
      <c r="CT404" s="885"/>
      <c r="CU404" s="885"/>
      <c r="CV404" s="885"/>
      <c r="CW404" s="885"/>
      <c r="CX404" s="885"/>
      <c r="CY404" s="885"/>
      <c r="CZ404" s="885"/>
      <c r="DA404" s="885"/>
      <c r="DB404" s="885"/>
      <c r="DC404" s="885"/>
      <c r="DD404" s="885"/>
      <c r="DE404" s="885"/>
      <c r="DF404" s="885"/>
      <c r="DG404" s="885"/>
      <c r="DH404" s="885"/>
      <c r="DI404" s="885"/>
      <c r="DJ404" s="885"/>
      <c r="DK404" s="885"/>
      <c r="DL404" s="885"/>
      <c r="DM404" s="885"/>
      <c r="DN404" s="885"/>
      <c r="DO404" s="885"/>
      <c r="DP404" s="885"/>
      <c r="DQ404" s="885"/>
      <c r="DR404" s="885"/>
      <c r="DS404" s="885"/>
      <c r="DT404" s="885"/>
      <c r="DU404" s="885"/>
      <c r="DV404" s="885"/>
      <c r="DW404" s="885"/>
      <c r="DX404" s="885"/>
      <c r="DY404" s="885"/>
      <c r="DZ404" s="885"/>
      <c r="EA404" s="885"/>
      <c r="EB404" s="885"/>
      <c r="EC404" s="885"/>
      <c r="ED404" s="885"/>
      <c r="EE404" s="885"/>
      <c r="EF404" s="885"/>
      <c r="EG404" s="885"/>
      <c r="EH404" s="885"/>
      <c r="EI404" s="885"/>
      <c r="EJ404" s="885"/>
      <c r="EK404" s="885"/>
      <c r="EL404" s="885"/>
      <c r="EM404" s="885"/>
      <c r="EN404" s="885"/>
      <c r="EO404" s="885"/>
      <c r="EP404" s="885"/>
      <c r="EQ404" s="885"/>
      <c r="ER404" s="885"/>
      <c r="ES404" s="885"/>
      <c r="ET404" s="885"/>
      <c r="EU404" s="885"/>
      <c r="EV404" s="885"/>
      <c r="EW404" s="885"/>
      <c r="EX404" s="885"/>
      <c r="EY404" s="885"/>
      <c r="EZ404" s="885"/>
      <c r="FA404" s="885"/>
      <c r="FB404" s="885"/>
      <c r="FC404" s="885"/>
      <c r="FD404" s="885"/>
      <c r="FE404" s="885"/>
      <c r="FF404" s="885"/>
      <c r="FG404" s="885"/>
      <c r="FH404" s="885"/>
      <c r="FI404" s="885"/>
      <c r="FJ404" s="885"/>
      <c r="FK404" s="885"/>
      <c r="FL404" s="885"/>
      <c r="FM404" s="885"/>
      <c r="FN404" s="885"/>
      <c r="FO404" s="885"/>
      <c r="FP404" s="885"/>
      <c r="FQ404" s="885"/>
      <c r="FR404" s="885"/>
      <c r="FS404" s="885"/>
      <c r="FT404" s="885"/>
      <c r="FU404" s="885"/>
      <c r="FV404" s="885"/>
      <c r="FW404" s="885"/>
    </row>
    <row r="405" spans="2:179" x14ac:dyDescent="0.25">
      <c r="B405" s="773"/>
      <c r="C405" s="773"/>
      <c r="D405" s="886"/>
      <c r="E405" s="773"/>
      <c r="F405" s="773"/>
      <c r="G405" s="773"/>
      <c r="H405" s="773"/>
      <c r="I405" s="773"/>
      <c r="J405" s="887"/>
      <c r="K405" s="773"/>
      <c r="L405" s="773"/>
      <c r="M405" s="773"/>
      <c r="N405" s="773"/>
      <c r="O405" s="888"/>
      <c r="P405" s="888"/>
      <c r="Q405" s="888"/>
      <c r="R405" s="888"/>
      <c r="S405" s="773"/>
      <c r="T405" s="773"/>
      <c r="U405" s="889"/>
      <c r="V405" s="773"/>
      <c r="W405" s="773"/>
      <c r="X405" s="773"/>
      <c r="Y405" s="885"/>
      <c r="Z405" s="885"/>
      <c r="AA405" s="885"/>
      <c r="AB405" s="885"/>
      <c r="AC405" s="885"/>
      <c r="AD405" s="885"/>
      <c r="AE405" s="885"/>
      <c r="AF405" s="885"/>
      <c r="AG405" s="885"/>
      <c r="AH405" s="885"/>
      <c r="AI405" s="885"/>
      <c r="AJ405" s="885"/>
      <c r="AK405" s="885"/>
      <c r="AL405" s="885"/>
      <c r="AM405" s="885"/>
      <c r="AN405" s="885"/>
      <c r="AO405" s="885"/>
      <c r="AP405" s="885"/>
      <c r="AQ405" s="885"/>
      <c r="AR405" s="885"/>
      <c r="AS405" s="885"/>
      <c r="AT405" s="885"/>
      <c r="AU405" s="885"/>
      <c r="AV405" s="885"/>
      <c r="AW405" s="885"/>
      <c r="AX405" s="885"/>
      <c r="AY405" s="885"/>
      <c r="AZ405" s="885"/>
      <c r="BA405" s="885"/>
      <c r="BB405" s="885"/>
      <c r="BC405" s="885"/>
      <c r="BD405" s="885"/>
      <c r="BE405" s="885"/>
      <c r="BF405" s="885"/>
      <c r="BG405" s="885"/>
      <c r="BH405" s="885"/>
      <c r="BI405" s="885"/>
      <c r="BJ405" s="885"/>
      <c r="BK405" s="885"/>
      <c r="BL405" s="885"/>
      <c r="BM405" s="885"/>
      <c r="BN405" s="885"/>
      <c r="BO405" s="885"/>
      <c r="BP405" s="885"/>
      <c r="BQ405" s="885"/>
      <c r="BR405" s="885"/>
      <c r="BS405" s="885"/>
      <c r="BT405" s="885"/>
      <c r="BU405" s="885"/>
      <c r="BV405" s="885"/>
      <c r="BW405" s="885"/>
      <c r="BX405" s="885"/>
      <c r="BY405" s="885"/>
      <c r="BZ405" s="885"/>
      <c r="CA405" s="885"/>
      <c r="CB405" s="885"/>
      <c r="CC405" s="885"/>
      <c r="CD405" s="885"/>
      <c r="CE405" s="885"/>
      <c r="CF405" s="885"/>
      <c r="CG405" s="885"/>
      <c r="CH405" s="885"/>
      <c r="CI405" s="885"/>
      <c r="CJ405" s="885"/>
      <c r="CK405" s="885"/>
      <c r="CL405" s="885"/>
      <c r="CM405" s="885"/>
      <c r="CN405" s="885"/>
      <c r="CO405" s="885"/>
      <c r="CP405" s="885"/>
      <c r="CQ405" s="885"/>
      <c r="CR405" s="885"/>
      <c r="CS405" s="885"/>
      <c r="CT405" s="885"/>
      <c r="CU405" s="885"/>
      <c r="CV405" s="885"/>
      <c r="CW405" s="885"/>
      <c r="CX405" s="885"/>
      <c r="CY405" s="885"/>
      <c r="CZ405" s="885"/>
      <c r="DA405" s="885"/>
      <c r="DB405" s="885"/>
      <c r="DC405" s="885"/>
      <c r="DD405" s="885"/>
      <c r="DE405" s="885"/>
      <c r="DF405" s="885"/>
      <c r="DG405" s="885"/>
      <c r="DH405" s="885"/>
      <c r="DI405" s="885"/>
      <c r="DJ405" s="885"/>
      <c r="DK405" s="885"/>
      <c r="DL405" s="885"/>
      <c r="DM405" s="885"/>
      <c r="DN405" s="885"/>
      <c r="DO405" s="885"/>
      <c r="DP405" s="885"/>
      <c r="DQ405" s="885"/>
      <c r="DR405" s="885"/>
      <c r="DS405" s="885"/>
      <c r="DT405" s="885"/>
      <c r="DU405" s="885"/>
      <c r="DV405" s="885"/>
      <c r="DW405" s="885"/>
      <c r="DX405" s="885"/>
      <c r="DY405" s="885"/>
      <c r="DZ405" s="885"/>
      <c r="EA405" s="885"/>
      <c r="EB405" s="885"/>
      <c r="EC405" s="885"/>
      <c r="ED405" s="885"/>
      <c r="EE405" s="885"/>
      <c r="EF405" s="885"/>
      <c r="EG405" s="885"/>
      <c r="EH405" s="885"/>
      <c r="EI405" s="885"/>
      <c r="EJ405" s="885"/>
      <c r="EK405" s="885"/>
      <c r="EL405" s="885"/>
      <c r="EM405" s="885"/>
      <c r="EN405" s="885"/>
      <c r="EO405" s="885"/>
      <c r="EP405" s="885"/>
      <c r="EQ405" s="885"/>
      <c r="ER405" s="885"/>
      <c r="ES405" s="885"/>
      <c r="ET405" s="885"/>
      <c r="EU405" s="885"/>
      <c r="EV405" s="885"/>
      <c r="EW405" s="885"/>
      <c r="EX405" s="885"/>
      <c r="EY405" s="885"/>
      <c r="EZ405" s="885"/>
      <c r="FA405" s="885"/>
      <c r="FB405" s="885"/>
      <c r="FC405" s="885"/>
      <c r="FD405" s="885"/>
      <c r="FE405" s="885"/>
      <c r="FF405" s="885"/>
      <c r="FG405" s="885"/>
      <c r="FH405" s="885"/>
      <c r="FI405" s="885"/>
      <c r="FJ405" s="885"/>
      <c r="FK405" s="885"/>
      <c r="FL405" s="885"/>
      <c r="FM405" s="885"/>
      <c r="FN405" s="885"/>
      <c r="FO405" s="885"/>
      <c r="FP405" s="885"/>
      <c r="FQ405" s="885"/>
      <c r="FR405" s="885"/>
      <c r="FS405" s="885"/>
      <c r="FT405" s="885"/>
      <c r="FU405" s="885"/>
      <c r="FV405" s="885"/>
      <c r="FW405" s="885"/>
    </row>
    <row r="406" spans="2:179" x14ac:dyDescent="0.25">
      <c r="B406" s="773"/>
      <c r="C406" s="773"/>
      <c r="D406" s="886"/>
      <c r="E406" s="773"/>
      <c r="F406" s="773"/>
      <c r="G406" s="773"/>
      <c r="H406" s="773"/>
      <c r="I406" s="773"/>
      <c r="J406" s="887"/>
      <c r="K406" s="773"/>
      <c r="L406" s="773"/>
      <c r="M406" s="773"/>
      <c r="N406" s="773"/>
      <c r="O406" s="888"/>
      <c r="P406" s="888"/>
      <c r="Q406" s="888"/>
      <c r="R406" s="888"/>
      <c r="S406" s="773"/>
      <c r="T406" s="773"/>
      <c r="U406" s="889"/>
      <c r="V406" s="773"/>
      <c r="W406" s="773"/>
      <c r="X406" s="773"/>
      <c r="Y406" s="885"/>
      <c r="Z406" s="885"/>
      <c r="AA406" s="885"/>
      <c r="AB406" s="885"/>
      <c r="AC406" s="885"/>
      <c r="AD406" s="885"/>
      <c r="AE406" s="885"/>
      <c r="AF406" s="885"/>
      <c r="AG406" s="885"/>
      <c r="AH406" s="885"/>
      <c r="AI406" s="885"/>
      <c r="AJ406" s="885"/>
      <c r="AK406" s="885"/>
      <c r="AL406" s="885"/>
      <c r="AM406" s="885"/>
      <c r="AN406" s="885"/>
      <c r="AO406" s="885"/>
      <c r="AP406" s="885"/>
      <c r="AQ406" s="885"/>
      <c r="AR406" s="885"/>
      <c r="AS406" s="885"/>
      <c r="AT406" s="885"/>
      <c r="AU406" s="885"/>
      <c r="AV406" s="885"/>
      <c r="AW406" s="885"/>
      <c r="AX406" s="885"/>
      <c r="AY406" s="885"/>
      <c r="AZ406" s="885"/>
      <c r="BA406" s="885"/>
      <c r="BB406" s="885"/>
      <c r="BC406" s="885"/>
      <c r="BD406" s="885"/>
      <c r="BE406" s="885"/>
      <c r="BF406" s="885"/>
      <c r="BG406" s="885"/>
      <c r="BH406" s="885"/>
      <c r="BI406" s="885"/>
      <c r="BJ406" s="885"/>
      <c r="BK406" s="885"/>
      <c r="BL406" s="885"/>
      <c r="BM406" s="885"/>
      <c r="BN406" s="885"/>
      <c r="BO406" s="885"/>
      <c r="BP406" s="885"/>
      <c r="BQ406" s="885"/>
      <c r="BR406" s="885"/>
      <c r="BS406" s="885"/>
      <c r="BT406" s="885"/>
      <c r="BU406" s="885"/>
      <c r="BV406" s="885"/>
      <c r="BW406" s="885"/>
      <c r="BX406" s="885"/>
      <c r="BY406" s="885"/>
      <c r="BZ406" s="885"/>
      <c r="CA406" s="885"/>
      <c r="CB406" s="885"/>
      <c r="CC406" s="885"/>
      <c r="CD406" s="885"/>
      <c r="CE406" s="885"/>
      <c r="CF406" s="885"/>
      <c r="CG406" s="885"/>
      <c r="CH406" s="885"/>
      <c r="CI406" s="885"/>
      <c r="CJ406" s="885"/>
      <c r="CK406" s="885"/>
      <c r="CL406" s="885"/>
      <c r="CM406" s="885"/>
      <c r="CN406" s="885"/>
      <c r="CO406" s="885"/>
      <c r="CP406" s="885"/>
      <c r="CQ406" s="885"/>
      <c r="CR406" s="885"/>
      <c r="CS406" s="885"/>
      <c r="CT406" s="885"/>
      <c r="CU406" s="885"/>
      <c r="CV406" s="885"/>
      <c r="CW406" s="885"/>
      <c r="CX406" s="885"/>
      <c r="CY406" s="885"/>
      <c r="CZ406" s="885"/>
      <c r="DA406" s="885"/>
      <c r="DB406" s="885"/>
      <c r="DC406" s="885"/>
      <c r="DD406" s="885"/>
      <c r="DE406" s="885"/>
      <c r="DF406" s="885"/>
      <c r="DG406" s="885"/>
      <c r="DH406" s="885"/>
      <c r="DI406" s="885"/>
      <c r="DJ406" s="885"/>
      <c r="DK406" s="885"/>
      <c r="DL406" s="885"/>
      <c r="DM406" s="885"/>
      <c r="DN406" s="885"/>
      <c r="DO406" s="885"/>
      <c r="DP406" s="885"/>
      <c r="DQ406" s="885"/>
      <c r="DR406" s="885"/>
      <c r="DS406" s="885"/>
      <c r="DT406" s="885"/>
      <c r="DU406" s="885"/>
      <c r="DV406" s="885"/>
      <c r="DW406" s="885"/>
      <c r="DX406" s="885"/>
      <c r="DY406" s="885"/>
      <c r="DZ406" s="885"/>
      <c r="EA406" s="885"/>
      <c r="EB406" s="885"/>
      <c r="EC406" s="885"/>
      <c r="ED406" s="885"/>
      <c r="EE406" s="885"/>
      <c r="EF406" s="885"/>
      <c r="EG406" s="885"/>
      <c r="EH406" s="885"/>
      <c r="EI406" s="885"/>
      <c r="EJ406" s="885"/>
      <c r="EK406" s="885"/>
      <c r="EL406" s="885"/>
      <c r="EM406" s="885"/>
      <c r="EN406" s="885"/>
      <c r="EO406" s="885"/>
      <c r="EP406" s="885"/>
      <c r="EQ406" s="885"/>
      <c r="ER406" s="885"/>
      <c r="ES406" s="885"/>
      <c r="ET406" s="885"/>
      <c r="EU406" s="885"/>
      <c r="EV406" s="885"/>
      <c r="EW406" s="885"/>
      <c r="EX406" s="885"/>
      <c r="EY406" s="885"/>
      <c r="EZ406" s="885"/>
      <c r="FA406" s="885"/>
      <c r="FB406" s="885"/>
      <c r="FC406" s="885"/>
      <c r="FD406" s="885"/>
      <c r="FE406" s="885"/>
      <c r="FF406" s="885"/>
      <c r="FG406" s="885"/>
      <c r="FH406" s="885"/>
      <c r="FI406" s="885"/>
      <c r="FJ406" s="885"/>
      <c r="FK406" s="885"/>
      <c r="FL406" s="885"/>
      <c r="FM406" s="885"/>
      <c r="FN406" s="885"/>
      <c r="FO406" s="885"/>
      <c r="FP406" s="885"/>
      <c r="FQ406" s="885"/>
      <c r="FR406" s="885"/>
      <c r="FS406" s="885"/>
      <c r="FT406" s="885"/>
      <c r="FU406" s="885"/>
      <c r="FV406" s="885"/>
      <c r="FW406" s="885"/>
    </row>
    <row r="407" spans="2:179" x14ac:dyDescent="0.25">
      <c r="B407" s="773"/>
      <c r="C407" s="773"/>
      <c r="D407" s="886"/>
      <c r="E407" s="773"/>
      <c r="F407" s="773"/>
      <c r="G407" s="773"/>
      <c r="H407" s="773"/>
      <c r="I407" s="773"/>
      <c r="J407" s="887"/>
      <c r="K407" s="773"/>
      <c r="L407" s="773"/>
      <c r="M407" s="773"/>
      <c r="N407" s="773"/>
      <c r="O407" s="888"/>
      <c r="P407" s="888"/>
      <c r="Q407" s="888"/>
      <c r="R407" s="888"/>
      <c r="S407" s="773"/>
      <c r="T407" s="773"/>
      <c r="U407" s="889"/>
      <c r="V407" s="773"/>
      <c r="W407" s="773"/>
      <c r="X407" s="773"/>
      <c r="Y407" s="885"/>
      <c r="Z407" s="885"/>
      <c r="AA407" s="885"/>
      <c r="AB407" s="885"/>
      <c r="AC407" s="885"/>
      <c r="AD407" s="885"/>
      <c r="AE407" s="885"/>
      <c r="AF407" s="885"/>
      <c r="AG407" s="885"/>
      <c r="AH407" s="885"/>
      <c r="AI407" s="885"/>
      <c r="AJ407" s="885"/>
      <c r="AK407" s="885"/>
      <c r="AL407" s="885"/>
      <c r="AM407" s="885"/>
      <c r="AN407" s="885"/>
      <c r="AO407" s="885"/>
      <c r="AP407" s="885"/>
      <c r="AQ407" s="885"/>
      <c r="AR407" s="885"/>
      <c r="AS407" s="885"/>
      <c r="AT407" s="885"/>
      <c r="AU407" s="885"/>
      <c r="AV407" s="885"/>
      <c r="AW407" s="885"/>
      <c r="AX407" s="885"/>
      <c r="AY407" s="885"/>
      <c r="AZ407" s="885"/>
      <c r="BA407" s="885"/>
      <c r="BB407" s="885"/>
      <c r="BC407" s="885"/>
      <c r="BD407" s="885"/>
      <c r="BE407" s="885"/>
      <c r="BF407" s="885"/>
      <c r="BG407" s="885"/>
      <c r="BH407" s="885"/>
      <c r="BI407" s="885"/>
      <c r="BJ407" s="885"/>
      <c r="BK407" s="885"/>
      <c r="BL407" s="885"/>
      <c r="BM407" s="885"/>
      <c r="BN407" s="885"/>
      <c r="BO407" s="885"/>
      <c r="BP407" s="885"/>
      <c r="BQ407" s="885"/>
      <c r="BR407" s="885"/>
      <c r="BS407" s="885"/>
      <c r="BT407" s="885"/>
      <c r="BU407" s="885"/>
      <c r="BV407" s="885"/>
      <c r="BW407" s="885"/>
      <c r="BX407" s="885"/>
      <c r="BY407" s="885"/>
      <c r="BZ407" s="885"/>
      <c r="CA407" s="885"/>
      <c r="CB407" s="885"/>
      <c r="CC407" s="885"/>
      <c r="CD407" s="885"/>
      <c r="CE407" s="885"/>
      <c r="CF407" s="885"/>
      <c r="CG407" s="885"/>
      <c r="CH407" s="885"/>
      <c r="CI407" s="885"/>
      <c r="CJ407" s="885"/>
      <c r="CK407" s="885"/>
      <c r="CL407" s="885"/>
      <c r="CM407" s="885"/>
      <c r="CN407" s="885"/>
      <c r="CO407" s="885"/>
      <c r="CP407" s="885"/>
      <c r="CQ407" s="885"/>
      <c r="CR407" s="885"/>
      <c r="CS407" s="885"/>
      <c r="CT407" s="885"/>
      <c r="CU407" s="885"/>
      <c r="CV407" s="885"/>
      <c r="CW407" s="885"/>
      <c r="CX407" s="885"/>
      <c r="CY407" s="885"/>
      <c r="CZ407" s="885"/>
      <c r="DA407" s="885"/>
      <c r="DB407" s="885"/>
      <c r="DC407" s="885"/>
      <c r="DD407" s="885"/>
      <c r="DE407" s="885"/>
      <c r="DF407" s="885"/>
      <c r="DG407" s="885"/>
      <c r="DH407" s="885"/>
      <c r="DI407" s="885"/>
      <c r="DJ407" s="885"/>
      <c r="DK407" s="885"/>
      <c r="DL407" s="885"/>
      <c r="DM407" s="885"/>
      <c r="DN407" s="885"/>
      <c r="DO407" s="885"/>
      <c r="DP407" s="885"/>
      <c r="DQ407" s="885"/>
      <c r="DR407" s="885"/>
      <c r="DS407" s="885"/>
      <c r="DT407" s="885"/>
      <c r="DU407" s="885"/>
      <c r="DV407" s="885"/>
      <c r="DW407" s="885"/>
      <c r="DX407" s="885"/>
      <c r="DY407" s="885"/>
      <c r="DZ407" s="885"/>
      <c r="EA407" s="885"/>
      <c r="EB407" s="885"/>
      <c r="EC407" s="885"/>
      <c r="ED407" s="885"/>
      <c r="EE407" s="885"/>
      <c r="EF407" s="885"/>
      <c r="EG407" s="885"/>
      <c r="EH407" s="885"/>
      <c r="EI407" s="885"/>
      <c r="EJ407" s="885"/>
      <c r="EK407" s="885"/>
      <c r="EL407" s="885"/>
      <c r="EM407" s="885"/>
      <c r="EN407" s="885"/>
      <c r="EO407" s="885"/>
      <c r="EP407" s="885"/>
      <c r="EQ407" s="885"/>
      <c r="ER407" s="885"/>
      <c r="ES407" s="885"/>
      <c r="ET407" s="885"/>
      <c r="EU407" s="885"/>
      <c r="EV407" s="885"/>
      <c r="EW407" s="885"/>
      <c r="EX407" s="885"/>
      <c r="EY407" s="885"/>
      <c r="EZ407" s="885"/>
      <c r="FA407" s="885"/>
      <c r="FB407" s="885"/>
      <c r="FC407" s="885"/>
      <c r="FD407" s="885"/>
      <c r="FE407" s="885"/>
      <c r="FF407" s="885"/>
      <c r="FG407" s="885"/>
      <c r="FH407" s="885"/>
      <c r="FI407" s="885"/>
      <c r="FJ407" s="885"/>
      <c r="FK407" s="885"/>
      <c r="FL407" s="885"/>
      <c r="FM407" s="885"/>
      <c r="FN407" s="885"/>
      <c r="FO407" s="885"/>
      <c r="FP407" s="885"/>
      <c r="FQ407" s="885"/>
      <c r="FR407" s="885"/>
      <c r="FS407" s="885"/>
      <c r="FT407" s="885"/>
      <c r="FU407" s="885"/>
      <c r="FV407" s="885"/>
      <c r="FW407" s="885"/>
    </row>
    <row r="408" spans="2:179" x14ac:dyDescent="0.25">
      <c r="B408" s="773"/>
      <c r="C408" s="773"/>
      <c r="D408" s="886"/>
      <c r="E408" s="773"/>
      <c r="F408" s="773"/>
      <c r="G408" s="773"/>
      <c r="H408" s="773"/>
      <c r="I408" s="773"/>
      <c r="J408" s="887"/>
      <c r="K408" s="773"/>
      <c r="L408" s="773"/>
      <c r="M408" s="773"/>
      <c r="N408" s="773"/>
      <c r="O408" s="888"/>
      <c r="P408" s="888"/>
      <c r="Q408" s="888"/>
      <c r="R408" s="888"/>
      <c r="S408" s="773"/>
      <c r="T408" s="773"/>
      <c r="U408" s="889"/>
      <c r="V408" s="773"/>
      <c r="W408" s="773"/>
      <c r="X408" s="773"/>
      <c r="Y408" s="885"/>
      <c r="Z408" s="885"/>
      <c r="AA408" s="885"/>
      <c r="AB408" s="885"/>
      <c r="AC408" s="885"/>
      <c r="AD408" s="885"/>
      <c r="AE408" s="885"/>
      <c r="AF408" s="885"/>
      <c r="AG408" s="885"/>
      <c r="AH408" s="885"/>
      <c r="AI408" s="885"/>
      <c r="AJ408" s="885"/>
      <c r="AK408" s="885"/>
      <c r="AL408" s="885"/>
      <c r="AM408" s="885"/>
      <c r="AN408" s="885"/>
      <c r="AO408" s="885"/>
      <c r="AP408" s="885"/>
      <c r="AQ408" s="885"/>
      <c r="AR408" s="885"/>
      <c r="AS408" s="885"/>
      <c r="AT408" s="885"/>
      <c r="AU408" s="885"/>
      <c r="AV408" s="885"/>
      <c r="AW408" s="885"/>
      <c r="AX408" s="885"/>
      <c r="AY408" s="885"/>
      <c r="AZ408" s="885"/>
      <c r="BA408" s="885"/>
      <c r="BB408" s="885"/>
      <c r="BC408" s="885"/>
      <c r="BD408" s="885"/>
      <c r="BE408" s="885"/>
      <c r="BF408" s="885"/>
      <c r="BG408" s="885"/>
      <c r="BH408" s="885"/>
      <c r="BI408" s="885"/>
      <c r="BJ408" s="885"/>
      <c r="BK408" s="885"/>
      <c r="BL408" s="885"/>
      <c r="BM408" s="885"/>
      <c r="BN408" s="885"/>
      <c r="BO408" s="885"/>
      <c r="BP408" s="885"/>
      <c r="BQ408" s="885"/>
      <c r="BR408" s="885"/>
      <c r="BS408" s="885"/>
      <c r="BT408" s="885"/>
      <c r="BU408" s="885"/>
      <c r="BV408" s="885"/>
      <c r="BW408" s="885"/>
      <c r="BX408" s="885"/>
      <c r="BY408" s="885"/>
      <c r="BZ408" s="885"/>
      <c r="CA408" s="885"/>
      <c r="CB408" s="885"/>
      <c r="CC408" s="885"/>
      <c r="CD408" s="885"/>
      <c r="CE408" s="885"/>
      <c r="CF408" s="885"/>
      <c r="CG408" s="885"/>
      <c r="CH408" s="885"/>
      <c r="CI408" s="885"/>
      <c r="CJ408" s="885"/>
      <c r="CK408" s="885"/>
      <c r="CL408" s="885"/>
      <c r="CM408" s="885"/>
      <c r="CN408" s="885"/>
      <c r="CO408" s="885"/>
      <c r="CP408" s="885"/>
      <c r="CQ408" s="885"/>
      <c r="CR408" s="885"/>
      <c r="CS408" s="885"/>
      <c r="CT408" s="885"/>
      <c r="CU408" s="885"/>
      <c r="CV408" s="885"/>
      <c r="CW408" s="885"/>
      <c r="CX408" s="885"/>
      <c r="CY408" s="885"/>
      <c r="CZ408" s="885"/>
      <c r="DA408" s="885"/>
      <c r="DB408" s="885"/>
      <c r="DC408" s="885"/>
      <c r="DD408" s="885"/>
      <c r="DE408" s="885"/>
      <c r="DF408" s="885"/>
      <c r="DG408" s="885"/>
      <c r="DH408" s="885"/>
      <c r="DI408" s="885"/>
      <c r="DJ408" s="885"/>
      <c r="DK408" s="885"/>
      <c r="DL408" s="885"/>
      <c r="DM408" s="885"/>
      <c r="DN408" s="885"/>
      <c r="DO408" s="885"/>
      <c r="DP408" s="885"/>
      <c r="DQ408" s="885"/>
      <c r="DR408" s="885"/>
      <c r="DS408" s="885"/>
      <c r="DT408" s="885"/>
      <c r="DU408" s="885"/>
      <c r="DV408" s="885"/>
      <c r="DW408" s="885"/>
      <c r="DX408" s="885"/>
      <c r="DY408" s="885"/>
      <c r="DZ408" s="885"/>
      <c r="EA408" s="885"/>
      <c r="EB408" s="885"/>
      <c r="EC408" s="885"/>
      <c r="ED408" s="885"/>
      <c r="EE408" s="885"/>
      <c r="EF408" s="885"/>
      <c r="EG408" s="885"/>
      <c r="EH408" s="885"/>
      <c r="EI408" s="885"/>
      <c r="EJ408" s="885"/>
      <c r="EK408" s="885"/>
      <c r="EL408" s="885"/>
      <c r="EM408" s="885"/>
      <c r="EN408" s="885"/>
      <c r="EO408" s="885"/>
      <c r="EP408" s="885"/>
      <c r="EQ408" s="885"/>
      <c r="ER408" s="885"/>
      <c r="ES408" s="885"/>
      <c r="ET408" s="885"/>
      <c r="EU408" s="885"/>
      <c r="EV408" s="885"/>
      <c r="EW408" s="885"/>
      <c r="EX408" s="885"/>
      <c r="EY408" s="885"/>
      <c r="EZ408" s="885"/>
      <c r="FA408" s="885"/>
      <c r="FB408" s="885"/>
      <c r="FC408" s="885"/>
      <c r="FD408" s="885"/>
      <c r="FE408" s="885"/>
      <c r="FF408" s="885"/>
      <c r="FG408" s="885"/>
      <c r="FH408" s="885"/>
      <c r="FI408" s="885"/>
      <c r="FJ408" s="885"/>
      <c r="FK408" s="885"/>
      <c r="FL408" s="885"/>
      <c r="FM408" s="885"/>
      <c r="FN408" s="885"/>
      <c r="FO408" s="885"/>
      <c r="FP408" s="885"/>
      <c r="FQ408" s="885"/>
      <c r="FR408" s="885"/>
      <c r="FS408" s="885"/>
      <c r="FT408" s="885"/>
      <c r="FU408" s="885"/>
      <c r="FV408" s="885"/>
      <c r="FW408" s="885"/>
    </row>
    <row r="409" spans="2:179" x14ac:dyDescent="0.25">
      <c r="B409" s="773"/>
      <c r="C409" s="773"/>
      <c r="D409" s="886"/>
      <c r="E409" s="773"/>
      <c r="F409" s="773"/>
      <c r="G409" s="773"/>
      <c r="H409" s="773"/>
      <c r="I409" s="773"/>
      <c r="J409" s="887"/>
      <c r="K409" s="773"/>
      <c r="L409" s="773"/>
      <c r="M409" s="773"/>
      <c r="N409" s="773"/>
      <c r="O409" s="888"/>
      <c r="P409" s="888"/>
      <c r="Q409" s="888"/>
      <c r="R409" s="888"/>
      <c r="S409" s="773"/>
      <c r="T409" s="773"/>
      <c r="U409" s="889"/>
      <c r="V409" s="773"/>
      <c r="W409" s="773"/>
      <c r="X409" s="773"/>
      <c r="Y409" s="885"/>
      <c r="Z409" s="885"/>
      <c r="AA409" s="885"/>
      <c r="AB409" s="885"/>
      <c r="AC409" s="885"/>
      <c r="AD409" s="885"/>
      <c r="AE409" s="885"/>
      <c r="AF409" s="885"/>
      <c r="AG409" s="885"/>
      <c r="AH409" s="885"/>
      <c r="AI409" s="885"/>
      <c r="AJ409" s="885"/>
      <c r="AK409" s="885"/>
      <c r="AL409" s="885"/>
      <c r="AM409" s="885"/>
      <c r="AN409" s="885"/>
      <c r="AO409" s="885"/>
      <c r="AP409" s="885"/>
      <c r="AQ409" s="885"/>
      <c r="AR409" s="885"/>
      <c r="AS409" s="885"/>
      <c r="AT409" s="885"/>
      <c r="AU409" s="885"/>
      <c r="AV409" s="885"/>
      <c r="AW409" s="885"/>
      <c r="AX409" s="885"/>
      <c r="AY409" s="885"/>
      <c r="AZ409" s="885"/>
      <c r="BA409" s="885"/>
      <c r="BB409" s="885"/>
      <c r="BC409" s="885"/>
      <c r="BD409" s="885"/>
      <c r="BE409" s="885"/>
      <c r="BF409" s="885"/>
      <c r="BG409" s="885"/>
      <c r="BH409" s="885"/>
      <c r="BI409" s="885"/>
      <c r="BJ409" s="885"/>
      <c r="BK409" s="885"/>
      <c r="BL409" s="885"/>
      <c r="BM409" s="885"/>
      <c r="BN409" s="885"/>
      <c r="BO409" s="885"/>
      <c r="BP409" s="885"/>
      <c r="BQ409" s="885"/>
      <c r="BR409" s="885"/>
      <c r="BS409" s="885"/>
      <c r="BT409" s="885"/>
      <c r="BU409" s="885"/>
      <c r="BV409" s="885"/>
      <c r="BW409" s="885"/>
      <c r="BX409" s="885"/>
      <c r="BY409" s="885"/>
      <c r="BZ409" s="885"/>
      <c r="CA409" s="885"/>
      <c r="CB409" s="885"/>
      <c r="CC409" s="885"/>
      <c r="CD409" s="885"/>
      <c r="CE409" s="885"/>
      <c r="CF409" s="885"/>
      <c r="CG409" s="885"/>
      <c r="CH409" s="885"/>
      <c r="CI409" s="885"/>
      <c r="CJ409" s="885"/>
      <c r="CK409" s="885"/>
      <c r="CL409" s="885"/>
      <c r="CM409" s="885"/>
      <c r="CN409" s="885"/>
      <c r="CO409" s="885"/>
      <c r="CP409" s="885"/>
      <c r="CQ409" s="885"/>
      <c r="CR409" s="885"/>
      <c r="CS409" s="885"/>
      <c r="CT409" s="885"/>
      <c r="CU409" s="885"/>
      <c r="CV409" s="885"/>
      <c r="CW409" s="885"/>
      <c r="CX409" s="885"/>
      <c r="CY409" s="885"/>
      <c r="CZ409" s="885"/>
      <c r="DA409" s="885"/>
      <c r="DB409" s="885"/>
      <c r="DC409" s="885"/>
      <c r="DD409" s="885"/>
      <c r="DE409" s="885"/>
      <c r="DF409" s="885"/>
      <c r="DG409" s="885"/>
      <c r="DH409" s="885"/>
      <c r="DI409" s="885"/>
      <c r="DJ409" s="885"/>
      <c r="DK409" s="885"/>
      <c r="DL409" s="885"/>
      <c r="DM409" s="885"/>
      <c r="DN409" s="885"/>
      <c r="DO409" s="885"/>
      <c r="DP409" s="885"/>
      <c r="DQ409" s="885"/>
      <c r="DR409" s="885"/>
      <c r="DS409" s="885"/>
      <c r="DT409" s="885"/>
      <c r="DU409" s="885"/>
      <c r="DV409" s="885"/>
      <c r="DW409" s="885"/>
      <c r="DX409" s="885"/>
      <c r="DY409" s="885"/>
      <c r="DZ409" s="885"/>
      <c r="EA409" s="885"/>
      <c r="EB409" s="885"/>
      <c r="EC409" s="885"/>
      <c r="ED409" s="885"/>
      <c r="EE409" s="885"/>
      <c r="EF409" s="885"/>
      <c r="EG409" s="885"/>
      <c r="EH409" s="885"/>
      <c r="EI409" s="885"/>
      <c r="EJ409" s="885"/>
      <c r="EK409" s="885"/>
      <c r="EL409" s="885"/>
      <c r="EM409" s="885"/>
      <c r="EN409" s="885"/>
      <c r="EO409" s="885"/>
      <c r="EP409" s="885"/>
      <c r="EQ409" s="885"/>
      <c r="ER409" s="885"/>
      <c r="ES409" s="885"/>
      <c r="ET409" s="885"/>
      <c r="EU409" s="885"/>
      <c r="EV409" s="885"/>
      <c r="EW409" s="885"/>
      <c r="EX409" s="885"/>
      <c r="EY409" s="885"/>
      <c r="EZ409" s="885"/>
      <c r="FA409" s="885"/>
      <c r="FB409" s="885"/>
      <c r="FC409" s="885"/>
      <c r="FD409" s="885"/>
      <c r="FE409" s="885"/>
      <c r="FF409" s="885"/>
      <c r="FG409" s="885"/>
      <c r="FH409" s="885"/>
      <c r="FI409" s="885"/>
      <c r="FJ409" s="885"/>
      <c r="FK409" s="885"/>
      <c r="FL409" s="885"/>
      <c r="FM409" s="885"/>
      <c r="FN409" s="885"/>
      <c r="FO409" s="885"/>
      <c r="FP409" s="885"/>
      <c r="FQ409" s="885"/>
      <c r="FR409" s="885"/>
      <c r="FS409" s="885"/>
      <c r="FT409" s="885"/>
      <c r="FU409" s="885"/>
      <c r="FV409" s="885"/>
      <c r="FW409" s="885"/>
    </row>
    <row r="410" spans="2:179" x14ac:dyDescent="0.25">
      <c r="B410" s="773"/>
      <c r="C410" s="773"/>
      <c r="D410" s="886"/>
      <c r="E410" s="773"/>
      <c r="F410" s="773"/>
      <c r="G410" s="773"/>
      <c r="H410" s="773"/>
      <c r="I410" s="773"/>
      <c r="J410" s="887"/>
      <c r="K410" s="773"/>
      <c r="L410" s="773"/>
      <c r="M410" s="773"/>
      <c r="N410" s="773"/>
      <c r="O410" s="888"/>
      <c r="P410" s="888"/>
      <c r="Q410" s="888"/>
      <c r="R410" s="888"/>
      <c r="S410" s="773"/>
      <c r="T410" s="773"/>
      <c r="U410" s="889"/>
      <c r="V410" s="773"/>
      <c r="W410" s="773"/>
      <c r="X410" s="773"/>
      <c r="Y410" s="885"/>
      <c r="Z410" s="885"/>
      <c r="AA410" s="885"/>
      <c r="AB410" s="885"/>
      <c r="AC410" s="885"/>
      <c r="AD410" s="885"/>
      <c r="AE410" s="885"/>
      <c r="AF410" s="885"/>
      <c r="AG410" s="885"/>
      <c r="AH410" s="885"/>
      <c r="AI410" s="885"/>
      <c r="AJ410" s="885"/>
      <c r="AK410" s="885"/>
      <c r="AL410" s="885"/>
      <c r="AM410" s="885"/>
      <c r="AN410" s="885"/>
      <c r="AO410" s="885"/>
      <c r="AP410" s="885"/>
      <c r="AQ410" s="885"/>
      <c r="AR410" s="885"/>
      <c r="AS410" s="885"/>
      <c r="AT410" s="885"/>
      <c r="AU410" s="885"/>
      <c r="AV410" s="885"/>
      <c r="AW410" s="885"/>
      <c r="AX410" s="885"/>
      <c r="AY410" s="885"/>
      <c r="AZ410" s="885"/>
      <c r="BA410" s="885"/>
      <c r="BB410" s="885"/>
      <c r="BC410" s="885"/>
      <c r="BD410" s="885"/>
      <c r="BE410" s="885"/>
      <c r="BF410" s="885"/>
      <c r="BG410" s="885"/>
      <c r="BH410" s="885"/>
      <c r="BI410" s="885"/>
      <c r="BJ410" s="885"/>
      <c r="BK410" s="885"/>
      <c r="BL410" s="885"/>
      <c r="BM410" s="885"/>
      <c r="BN410" s="885"/>
      <c r="BO410" s="885"/>
      <c r="BP410" s="885"/>
      <c r="BQ410" s="885"/>
      <c r="BR410" s="885"/>
      <c r="BS410" s="885"/>
      <c r="BT410" s="885"/>
      <c r="BU410" s="885"/>
      <c r="BV410" s="885"/>
      <c r="BW410" s="885"/>
      <c r="BX410" s="885"/>
      <c r="BY410" s="885"/>
      <c r="BZ410" s="885"/>
      <c r="CA410" s="885"/>
      <c r="CB410" s="885"/>
      <c r="CC410" s="885"/>
      <c r="CD410" s="885"/>
      <c r="CE410" s="885"/>
      <c r="CF410" s="885"/>
      <c r="CG410" s="885"/>
      <c r="CH410" s="885"/>
      <c r="CI410" s="885"/>
      <c r="CJ410" s="885"/>
      <c r="CK410" s="885"/>
      <c r="CL410" s="885"/>
      <c r="CM410" s="885"/>
      <c r="CN410" s="885"/>
      <c r="CO410" s="885"/>
      <c r="CP410" s="885"/>
      <c r="CQ410" s="885"/>
      <c r="CR410" s="885"/>
      <c r="CS410" s="885"/>
      <c r="CT410" s="885"/>
      <c r="CU410" s="885"/>
      <c r="CV410" s="885"/>
      <c r="CW410" s="885"/>
      <c r="CX410" s="885"/>
      <c r="CY410" s="885"/>
      <c r="CZ410" s="885"/>
      <c r="DA410" s="885"/>
      <c r="DB410" s="885"/>
      <c r="DC410" s="885"/>
      <c r="DD410" s="885"/>
      <c r="DE410" s="885"/>
      <c r="DF410" s="885"/>
      <c r="DG410" s="885"/>
      <c r="DH410" s="885"/>
      <c r="DI410" s="885"/>
      <c r="DJ410" s="885"/>
      <c r="DK410" s="885"/>
      <c r="DL410" s="885"/>
      <c r="DM410" s="885"/>
      <c r="DN410" s="885"/>
      <c r="DO410" s="885"/>
      <c r="DP410" s="885"/>
      <c r="DQ410" s="885"/>
      <c r="DR410" s="885"/>
      <c r="DS410" s="885"/>
      <c r="DT410" s="885"/>
      <c r="DU410" s="885"/>
      <c r="DV410" s="885"/>
      <c r="DW410" s="885"/>
      <c r="DX410" s="885"/>
      <c r="DY410" s="885"/>
      <c r="DZ410" s="885"/>
      <c r="EA410" s="885"/>
      <c r="EB410" s="885"/>
      <c r="EC410" s="885"/>
      <c r="ED410" s="885"/>
      <c r="EE410" s="885"/>
      <c r="EF410" s="885"/>
      <c r="EG410" s="885"/>
      <c r="EH410" s="885"/>
      <c r="EI410" s="885"/>
      <c r="EJ410" s="885"/>
      <c r="EK410" s="885"/>
      <c r="EL410" s="885"/>
      <c r="EM410" s="885"/>
      <c r="EN410" s="885"/>
      <c r="EO410" s="885"/>
      <c r="EP410" s="885"/>
      <c r="EQ410" s="885"/>
      <c r="ER410" s="885"/>
      <c r="ES410" s="885"/>
      <c r="ET410" s="885"/>
      <c r="EU410" s="885"/>
      <c r="EV410" s="885"/>
      <c r="EW410" s="885"/>
      <c r="EX410" s="885"/>
      <c r="EY410" s="885"/>
      <c r="EZ410" s="885"/>
      <c r="FA410" s="885"/>
      <c r="FB410" s="885"/>
      <c r="FC410" s="885"/>
      <c r="FD410" s="885"/>
      <c r="FE410" s="885"/>
      <c r="FF410" s="885"/>
      <c r="FG410" s="885"/>
      <c r="FH410" s="885"/>
      <c r="FI410" s="885"/>
      <c r="FJ410" s="885"/>
      <c r="FK410" s="885"/>
      <c r="FL410" s="885"/>
      <c r="FM410" s="885"/>
      <c r="FN410" s="885"/>
      <c r="FO410" s="885"/>
      <c r="FP410" s="885"/>
      <c r="FQ410" s="885"/>
      <c r="FR410" s="885"/>
      <c r="FS410" s="885"/>
      <c r="FT410" s="885"/>
      <c r="FU410" s="885"/>
      <c r="FV410" s="885"/>
      <c r="FW410" s="885"/>
    </row>
    <row r="411" spans="2:179" x14ac:dyDescent="0.25">
      <c r="B411" s="773"/>
      <c r="C411" s="773"/>
      <c r="D411" s="886"/>
      <c r="E411" s="773"/>
      <c r="F411" s="773"/>
      <c r="G411" s="773"/>
      <c r="H411" s="773"/>
      <c r="I411" s="773"/>
      <c r="J411" s="887"/>
      <c r="K411" s="773"/>
      <c r="L411" s="773"/>
      <c r="M411" s="773"/>
      <c r="N411" s="773"/>
      <c r="O411" s="888"/>
      <c r="P411" s="888"/>
      <c r="Q411" s="888"/>
      <c r="R411" s="888"/>
      <c r="S411" s="773"/>
      <c r="T411" s="773"/>
      <c r="U411" s="889"/>
      <c r="V411" s="773"/>
      <c r="W411" s="773"/>
      <c r="X411" s="773"/>
      <c r="Y411" s="885"/>
      <c r="Z411" s="885"/>
      <c r="AA411" s="885"/>
      <c r="AB411" s="885"/>
      <c r="AC411" s="885"/>
      <c r="AD411" s="885"/>
      <c r="AE411" s="885"/>
      <c r="AF411" s="885"/>
      <c r="AG411" s="885"/>
      <c r="AH411" s="885"/>
      <c r="AI411" s="885"/>
      <c r="AJ411" s="885"/>
      <c r="AK411" s="885"/>
      <c r="AL411" s="885"/>
      <c r="AM411" s="885"/>
      <c r="AN411" s="885"/>
      <c r="AO411" s="885"/>
      <c r="AP411" s="885"/>
      <c r="AQ411" s="885"/>
      <c r="AR411" s="885"/>
      <c r="AS411" s="885"/>
      <c r="AT411" s="885"/>
      <c r="AU411" s="885"/>
      <c r="AV411" s="885"/>
      <c r="AW411" s="885"/>
      <c r="AX411" s="885"/>
      <c r="AY411" s="885"/>
      <c r="AZ411" s="885"/>
      <c r="BA411" s="885"/>
      <c r="BB411" s="885"/>
      <c r="BC411" s="885"/>
      <c r="BD411" s="885"/>
      <c r="BE411" s="885"/>
      <c r="BF411" s="885"/>
      <c r="BG411" s="885"/>
      <c r="BH411" s="885"/>
      <c r="BI411" s="885"/>
      <c r="BJ411" s="885"/>
      <c r="BK411" s="885"/>
      <c r="BL411" s="885"/>
      <c r="BM411" s="885"/>
      <c r="BN411" s="885"/>
      <c r="BO411" s="885"/>
      <c r="BP411" s="885"/>
      <c r="BQ411" s="885"/>
      <c r="BR411" s="885"/>
      <c r="BS411" s="885"/>
      <c r="BT411" s="885"/>
      <c r="BU411" s="885"/>
      <c r="BV411" s="885"/>
      <c r="BW411" s="885"/>
      <c r="BX411" s="885"/>
      <c r="BY411" s="885"/>
      <c r="BZ411" s="885"/>
      <c r="CA411" s="885"/>
      <c r="CB411" s="885"/>
      <c r="CC411" s="885"/>
      <c r="CD411" s="885"/>
      <c r="CE411" s="885"/>
      <c r="CF411" s="885"/>
      <c r="CG411" s="885"/>
      <c r="CH411" s="885"/>
      <c r="CI411" s="885"/>
      <c r="CJ411" s="885"/>
      <c r="CK411" s="885"/>
      <c r="CL411" s="885"/>
      <c r="CM411" s="885"/>
      <c r="CN411" s="885"/>
      <c r="CO411" s="885"/>
      <c r="CP411" s="885"/>
      <c r="CQ411" s="885"/>
      <c r="CR411" s="885"/>
      <c r="CS411" s="885"/>
      <c r="CT411" s="885"/>
      <c r="CU411" s="885"/>
      <c r="CV411" s="885"/>
      <c r="CW411" s="885"/>
      <c r="CX411" s="885"/>
      <c r="CY411" s="885"/>
      <c r="CZ411" s="885"/>
      <c r="DA411" s="885"/>
      <c r="DB411" s="885"/>
      <c r="DC411" s="885"/>
      <c r="DD411" s="885"/>
      <c r="DE411" s="885"/>
      <c r="DF411" s="885"/>
      <c r="DG411" s="885"/>
      <c r="DH411" s="885"/>
      <c r="DI411" s="885"/>
      <c r="DJ411" s="885"/>
      <c r="DK411" s="885"/>
      <c r="DL411" s="885"/>
      <c r="DM411" s="885"/>
      <c r="DN411" s="885"/>
      <c r="DO411" s="885"/>
      <c r="DP411" s="885"/>
      <c r="DQ411" s="885"/>
      <c r="DR411" s="885"/>
      <c r="DS411" s="885"/>
      <c r="DT411" s="885"/>
      <c r="DU411" s="885"/>
      <c r="DV411" s="885"/>
      <c r="DW411" s="885"/>
      <c r="DX411" s="885"/>
      <c r="DY411" s="885"/>
      <c r="DZ411" s="885"/>
      <c r="EA411" s="885"/>
      <c r="EB411" s="885"/>
      <c r="EC411" s="885"/>
      <c r="ED411" s="885"/>
      <c r="EE411" s="885"/>
      <c r="EF411" s="885"/>
      <c r="EG411" s="885"/>
      <c r="EH411" s="885"/>
      <c r="EI411" s="885"/>
      <c r="EJ411" s="885"/>
      <c r="EK411" s="885"/>
      <c r="EL411" s="885"/>
      <c r="EM411" s="885"/>
      <c r="EN411" s="885"/>
      <c r="EO411" s="885"/>
      <c r="EP411" s="885"/>
      <c r="EQ411" s="885"/>
      <c r="ER411" s="885"/>
      <c r="ES411" s="885"/>
      <c r="ET411" s="885"/>
      <c r="EU411" s="885"/>
      <c r="EV411" s="885"/>
      <c r="EW411" s="885"/>
      <c r="EX411" s="885"/>
      <c r="EY411" s="885"/>
      <c r="EZ411" s="885"/>
      <c r="FA411" s="885"/>
      <c r="FB411" s="885"/>
      <c r="FC411" s="885"/>
      <c r="FD411" s="885"/>
      <c r="FE411" s="885"/>
      <c r="FF411" s="885"/>
      <c r="FG411" s="885"/>
      <c r="FH411" s="885"/>
      <c r="FI411" s="885"/>
      <c r="FJ411" s="885"/>
      <c r="FK411" s="885"/>
      <c r="FL411" s="885"/>
      <c r="FM411" s="885"/>
      <c r="FN411" s="885"/>
      <c r="FO411" s="885"/>
      <c r="FP411" s="885"/>
      <c r="FQ411" s="885"/>
      <c r="FR411" s="885"/>
      <c r="FS411" s="885"/>
      <c r="FT411" s="885"/>
      <c r="FU411" s="885"/>
      <c r="FV411" s="885"/>
      <c r="FW411" s="885"/>
    </row>
    <row r="412" spans="2:179" x14ac:dyDescent="0.25">
      <c r="B412" s="773"/>
      <c r="C412" s="773"/>
      <c r="D412" s="886"/>
      <c r="E412" s="773"/>
      <c r="F412" s="773"/>
      <c r="G412" s="773"/>
      <c r="H412" s="773"/>
      <c r="I412" s="773"/>
      <c r="J412" s="887"/>
      <c r="K412" s="773"/>
      <c r="L412" s="773"/>
      <c r="M412" s="773"/>
      <c r="N412" s="773"/>
      <c r="O412" s="888"/>
      <c r="P412" s="888"/>
      <c r="Q412" s="888"/>
      <c r="R412" s="888"/>
      <c r="S412" s="773"/>
      <c r="T412" s="773"/>
      <c r="U412" s="889"/>
      <c r="V412" s="773"/>
      <c r="W412" s="773"/>
      <c r="X412" s="773"/>
      <c r="Y412" s="885"/>
      <c r="Z412" s="885"/>
      <c r="AA412" s="885"/>
      <c r="AB412" s="885"/>
      <c r="AC412" s="885"/>
      <c r="AD412" s="885"/>
      <c r="AE412" s="885"/>
      <c r="AF412" s="885"/>
      <c r="AG412" s="885"/>
      <c r="AH412" s="885"/>
      <c r="AI412" s="885"/>
      <c r="AJ412" s="885"/>
      <c r="AK412" s="885"/>
      <c r="AL412" s="885"/>
      <c r="AM412" s="885"/>
      <c r="AN412" s="885"/>
      <c r="AO412" s="885"/>
      <c r="AP412" s="885"/>
      <c r="AQ412" s="885"/>
      <c r="AR412" s="885"/>
      <c r="AS412" s="885"/>
      <c r="AT412" s="885"/>
      <c r="AU412" s="885"/>
      <c r="AV412" s="885"/>
      <c r="AW412" s="885"/>
      <c r="AX412" s="885"/>
      <c r="AY412" s="885"/>
      <c r="AZ412" s="885"/>
      <c r="BA412" s="885"/>
      <c r="BB412" s="885"/>
      <c r="BC412" s="885"/>
      <c r="BD412" s="885"/>
      <c r="BE412" s="885"/>
      <c r="BF412" s="885"/>
      <c r="BG412" s="885"/>
      <c r="BH412" s="885"/>
      <c r="BI412" s="885"/>
      <c r="BJ412" s="885"/>
      <c r="BK412" s="885"/>
      <c r="BL412" s="885"/>
      <c r="BM412" s="885"/>
      <c r="BN412" s="885"/>
      <c r="BO412" s="885"/>
      <c r="BP412" s="885"/>
      <c r="BQ412" s="885"/>
      <c r="BR412" s="885"/>
      <c r="BS412" s="885"/>
      <c r="BT412" s="885"/>
      <c r="BU412" s="885"/>
      <c r="BV412" s="885"/>
      <c r="BW412" s="885"/>
      <c r="BX412" s="885"/>
      <c r="BY412" s="885"/>
      <c r="BZ412" s="885"/>
      <c r="CA412" s="885"/>
      <c r="CB412" s="885"/>
      <c r="CC412" s="885"/>
      <c r="CD412" s="885"/>
      <c r="CE412" s="885"/>
      <c r="CF412" s="885"/>
      <c r="CG412" s="885"/>
      <c r="CH412" s="885"/>
      <c r="CI412" s="885"/>
      <c r="CJ412" s="885"/>
      <c r="CK412" s="885"/>
      <c r="CL412" s="885"/>
      <c r="CM412" s="885"/>
      <c r="CN412" s="885"/>
      <c r="CO412" s="885"/>
      <c r="CP412" s="885"/>
      <c r="CQ412" s="885"/>
      <c r="CR412" s="885"/>
      <c r="CS412" s="885"/>
      <c r="CT412" s="885"/>
      <c r="CU412" s="885"/>
      <c r="CV412" s="885"/>
      <c r="CW412" s="885"/>
      <c r="CX412" s="885"/>
      <c r="CY412" s="885"/>
      <c r="CZ412" s="885"/>
      <c r="DA412" s="885"/>
      <c r="DB412" s="885"/>
      <c r="DC412" s="885"/>
      <c r="DD412" s="885"/>
      <c r="DE412" s="885"/>
      <c r="DF412" s="885"/>
      <c r="DG412" s="885"/>
      <c r="DH412" s="885"/>
      <c r="DI412" s="885"/>
      <c r="DJ412" s="885"/>
      <c r="DK412" s="885"/>
      <c r="DL412" s="885"/>
      <c r="DM412" s="885"/>
      <c r="DN412" s="885"/>
      <c r="DO412" s="885"/>
      <c r="DP412" s="885"/>
      <c r="DQ412" s="885"/>
      <c r="DR412" s="885"/>
      <c r="DS412" s="885"/>
      <c r="DT412" s="885"/>
      <c r="DU412" s="885"/>
      <c r="DV412" s="885"/>
      <c r="DW412" s="885"/>
      <c r="DX412" s="885"/>
      <c r="DY412" s="885"/>
      <c r="DZ412" s="885"/>
      <c r="EA412" s="885"/>
      <c r="EB412" s="885"/>
      <c r="EC412" s="885"/>
      <c r="ED412" s="885"/>
      <c r="EE412" s="885"/>
      <c r="EF412" s="885"/>
      <c r="EG412" s="885"/>
      <c r="EH412" s="885"/>
      <c r="EI412" s="885"/>
      <c r="EJ412" s="885"/>
      <c r="EK412" s="885"/>
      <c r="EL412" s="885"/>
      <c r="EM412" s="885"/>
      <c r="EN412" s="885"/>
      <c r="EO412" s="885"/>
      <c r="EP412" s="885"/>
      <c r="EQ412" s="885"/>
      <c r="ER412" s="885"/>
      <c r="ES412" s="885"/>
      <c r="ET412" s="885"/>
      <c r="EU412" s="885"/>
      <c r="EV412" s="885"/>
      <c r="EW412" s="885"/>
      <c r="EX412" s="885"/>
      <c r="EY412" s="885"/>
      <c r="EZ412" s="885"/>
      <c r="FA412" s="885"/>
      <c r="FB412" s="885"/>
      <c r="FC412" s="885"/>
      <c r="FD412" s="885"/>
      <c r="FE412" s="885"/>
      <c r="FF412" s="885"/>
      <c r="FG412" s="885"/>
      <c r="FH412" s="885"/>
      <c r="FI412" s="885"/>
      <c r="FJ412" s="885"/>
      <c r="FK412" s="885"/>
      <c r="FL412" s="885"/>
      <c r="FM412" s="885"/>
      <c r="FN412" s="885"/>
      <c r="FO412" s="885"/>
      <c r="FP412" s="885"/>
      <c r="FQ412" s="885"/>
      <c r="FR412" s="885"/>
      <c r="FS412" s="885"/>
      <c r="FT412" s="885"/>
      <c r="FU412" s="885"/>
      <c r="FV412" s="885"/>
      <c r="FW412" s="885"/>
    </row>
    <row r="413" spans="2:179" x14ac:dyDescent="0.25">
      <c r="B413" s="773"/>
      <c r="C413" s="773"/>
      <c r="D413" s="886"/>
      <c r="E413" s="773"/>
      <c r="F413" s="773"/>
      <c r="G413" s="773"/>
      <c r="H413" s="773"/>
      <c r="I413" s="773"/>
      <c r="J413" s="887"/>
      <c r="K413" s="773"/>
      <c r="L413" s="773"/>
      <c r="M413" s="773"/>
      <c r="N413" s="773"/>
      <c r="O413" s="888"/>
      <c r="P413" s="888"/>
      <c r="Q413" s="888"/>
      <c r="R413" s="888"/>
      <c r="S413" s="773"/>
      <c r="T413" s="773"/>
      <c r="U413" s="889"/>
      <c r="V413" s="773"/>
      <c r="W413" s="773"/>
      <c r="X413" s="773"/>
      <c r="Y413" s="885"/>
      <c r="Z413" s="885"/>
      <c r="AA413" s="885"/>
      <c r="AB413" s="885"/>
      <c r="AC413" s="885"/>
      <c r="AD413" s="885"/>
      <c r="AE413" s="885"/>
      <c r="AF413" s="885"/>
      <c r="AG413" s="885"/>
      <c r="AH413" s="885"/>
      <c r="AI413" s="885"/>
      <c r="AJ413" s="885"/>
      <c r="AK413" s="885"/>
      <c r="AL413" s="885"/>
      <c r="AM413" s="885"/>
      <c r="AN413" s="885"/>
      <c r="AO413" s="885"/>
      <c r="AP413" s="885"/>
      <c r="AQ413" s="885"/>
      <c r="AR413" s="885"/>
      <c r="AS413" s="885"/>
      <c r="AT413" s="885"/>
      <c r="AU413" s="885"/>
      <c r="AV413" s="885"/>
      <c r="AW413" s="885"/>
      <c r="AX413" s="885"/>
      <c r="AY413" s="885"/>
      <c r="AZ413" s="885"/>
      <c r="BA413" s="885"/>
      <c r="BB413" s="885"/>
      <c r="BC413" s="885"/>
      <c r="BD413" s="885"/>
      <c r="BE413" s="885"/>
      <c r="BF413" s="885"/>
      <c r="BG413" s="885"/>
      <c r="BH413" s="885"/>
      <c r="BI413" s="885"/>
      <c r="BJ413" s="885"/>
      <c r="BK413" s="885"/>
      <c r="BL413" s="885"/>
      <c r="BM413" s="885"/>
      <c r="BN413" s="885"/>
      <c r="BO413" s="885"/>
      <c r="BP413" s="885"/>
      <c r="BQ413" s="885"/>
      <c r="BR413" s="885"/>
      <c r="BS413" s="885"/>
      <c r="BT413" s="885"/>
      <c r="BU413" s="885"/>
      <c r="BV413" s="885"/>
      <c r="BW413" s="885"/>
      <c r="BX413" s="885"/>
      <c r="BY413" s="885"/>
      <c r="BZ413" s="885"/>
      <c r="CA413" s="885"/>
      <c r="CB413" s="885"/>
      <c r="CC413" s="885"/>
      <c r="CD413" s="885"/>
      <c r="CE413" s="885"/>
      <c r="CF413" s="885"/>
      <c r="CG413" s="885"/>
      <c r="CH413" s="885"/>
      <c r="CI413" s="885"/>
      <c r="CJ413" s="885"/>
      <c r="CK413" s="885"/>
      <c r="CL413" s="885"/>
      <c r="CM413" s="885"/>
      <c r="CN413" s="885"/>
      <c r="CO413" s="885"/>
      <c r="CP413" s="885"/>
      <c r="CQ413" s="885"/>
      <c r="CR413" s="885"/>
      <c r="CS413" s="885"/>
      <c r="CT413" s="885"/>
      <c r="CU413" s="885"/>
      <c r="CV413" s="885"/>
      <c r="CW413" s="885"/>
      <c r="CX413" s="885"/>
      <c r="CY413" s="885"/>
      <c r="CZ413" s="885"/>
      <c r="DA413" s="885"/>
      <c r="DB413" s="885"/>
      <c r="DC413" s="885"/>
      <c r="DD413" s="885"/>
      <c r="DE413" s="885"/>
      <c r="DF413" s="885"/>
      <c r="DG413" s="885"/>
      <c r="DH413" s="885"/>
      <c r="DI413" s="885"/>
      <c r="DJ413" s="885"/>
      <c r="DK413" s="885"/>
      <c r="DL413" s="885"/>
      <c r="DM413" s="885"/>
      <c r="DN413" s="885"/>
      <c r="DO413" s="885"/>
      <c r="DP413" s="885"/>
      <c r="DQ413" s="885"/>
      <c r="DR413" s="885"/>
      <c r="DS413" s="885"/>
      <c r="DT413" s="885"/>
      <c r="DU413" s="885"/>
      <c r="DV413" s="885"/>
      <c r="DW413" s="885"/>
      <c r="DX413" s="885"/>
      <c r="DY413" s="885"/>
      <c r="DZ413" s="885"/>
      <c r="EA413" s="885"/>
      <c r="EB413" s="885"/>
      <c r="EC413" s="885"/>
      <c r="ED413" s="885"/>
      <c r="EE413" s="885"/>
      <c r="EF413" s="885"/>
      <c r="EG413" s="885"/>
      <c r="EH413" s="885"/>
      <c r="EI413" s="885"/>
      <c r="EJ413" s="885"/>
      <c r="EK413" s="885"/>
      <c r="EL413" s="885"/>
      <c r="EM413" s="885"/>
      <c r="EN413" s="885"/>
      <c r="EO413" s="885"/>
      <c r="EP413" s="885"/>
      <c r="EQ413" s="885"/>
      <c r="ER413" s="885"/>
      <c r="ES413" s="885"/>
      <c r="ET413" s="885"/>
      <c r="EU413" s="885"/>
      <c r="EV413" s="885"/>
      <c r="EW413" s="885"/>
      <c r="EX413" s="885"/>
      <c r="EY413" s="885"/>
      <c r="EZ413" s="885"/>
      <c r="FA413" s="885"/>
      <c r="FB413" s="885"/>
      <c r="FC413" s="885"/>
      <c r="FD413" s="885"/>
      <c r="FE413" s="885"/>
      <c r="FF413" s="885"/>
      <c r="FG413" s="885"/>
      <c r="FH413" s="885"/>
      <c r="FI413" s="885"/>
      <c r="FJ413" s="885"/>
      <c r="FK413" s="885"/>
      <c r="FL413" s="885"/>
      <c r="FM413" s="885"/>
      <c r="FN413" s="885"/>
      <c r="FO413" s="885"/>
      <c r="FP413" s="885"/>
      <c r="FQ413" s="885"/>
      <c r="FR413" s="885"/>
      <c r="FS413" s="885"/>
      <c r="FT413" s="885"/>
      <c r="FU413" s="885"/>
      <c r="FV413" s="885"/>
      <c r="FW413" s="885"/>
    </row>
    <row r="414" spans="2:179" x14ac:dyDescent="0.25">
      <c r="B414" s="773"/>
      <c r="C414" s="773"/>
      <c r="D414" s="886"/>
      <c r="E414" s="773"/>
      <c r="F414" s="773"/>
      <c r="G414" s="773"/>
      <c r="H414" s="773"/>
      <c r="I414" s="773"/>
      <c r="J414" s="887"/>
      <c r="K414" s="773"/>
      <c r="L414" s="773"/>
      <c r="M414" s="773"/>
      <c r="N414" s="773"/>
      <c r="O414" s="888"/>
      <c r="P414" s="888"/>
      <c r="Q414" s="888"/>
      <c r="R414" s="888"/>
      <c r="S414" s="773"/>
      <c r="T414" s="773"/>
      <c r="U414" s="889"/>
      <c r="V414" s="773"/>
      <c r="W414" s="773"/>
      <c r="X414" s="773"/>
      <c r="Y414" s="885"/>
      <c r="Z414" s="885"/>
      <c r="AA414" s="885"/>
      <c r="AB414" s="885"/>
      <c r="AC414" s="885"/>
      <c r="AD414" s="885"/>
      <c r="AE414" s="885"/>
      <c r="AF414" s="885"/>
      <c r="AG414" s="885"/>
      <c r="AH414" s="885"/>
      <c r="AI414" s="885"/>
      <c r="AJ414" s="885"/>
      <c r="AK414" s="885"/>
      <c r="AL414" s="885"/>
      <c r="AM414" s="885"/>
      <c r="AN414" s="885"/>
      <c r="AO414" s="885"/>
      <c r="AP414" s="885"/>
      <c r="AQ414" s="885"/>
      <c r="AR414" s="885"/>
      <c r="AS414" s="885"/>
      <c r="AT414" s="885"/>
      <c r="AU414" s="885"/>
      <c r="AV414" s="885"/>
      <c r="AW414" s="885"/>
      <c r="AX414" s="885"/>
      <c r="AY414" s="885"/>
      <c r="AZ414" s="885"/>
      <c r="BA414" s="885"/>
      <c r="BB414" s="885"/>
      <c r="BC414" s="885"/>
      <c r="BD414" s="885"/>
      <c r="BE414" s="885"/>
      <c r="BF414" s="885"/>
      <c r="BG414" s="885"/>
      <c r="BH414" s="885"/>
      <c r="BI414" s="885"/>
      <c r="BJ414" s="885"/>
      <c r="BK414" s="885"/>
      <c r="BL414" s="885"/>
      <c r="BM414" s="885"/>
      <c r="BN414" s="885"/>
      <c r="BO414" s="885"/>
      <c r="BP414" s="885"/>
      <c r="BQ414" s="885"/>
      <c r="BR414" s="885"/>
      <c r="BS414" s="885"/>
      <c r="BT414" s="885"/>
      <c r="BU414" s="885"/>
      <c r="BV414" s="885"/>
      <c r="BW414" s="885"/>
      <c r="BX414" s="885"/>
      <c r="BY414" s="885"/>
      <c r="BZ414" s="885"/>
      <c r="CA414" s="885"/>
      <c r="CB414" s="885"/>
      <c r="CC414" s="885"/>
      <c r="CD414" s="885"/>
      <c r="CE414" s="885"/>
      <c r="CF414" s="885"/>
      <c r="CG414" s="885"/>
      <c r="CH414" s="885"/>
      <c r="CI414" s="885"/>
      <c r="CJ414" s="885"/>
      <c r="CK414" s="885"/>
      <c r="CL414" s="885"/>
      <c r="CM414" s="885"/>
      <c r="CN414" s="885"/>
      <c r="CO414" s="885"/>
      <c r="CP414" s="885"/>
      <c r="CQ414" s="885"/>
      <c r="CR414" s="885"/>
      <c r="CS414" s="885"/>
      <c r="CT414" s="885"/>
      <c r="CU414" s="885"/>
      <c r="CV414" s="885"/>
      <c r="CW414" s="885"/>
      <c r="CX414" s="885"/>
      <c r="CY414" s="885"/>
      <c r="CZ414" s="885"/>
      <c r="DA414" s="885"/>
      <c r="DB414" s="885"/>
      <c r="DC414" s="885"/>
      <c r="DD414" s="885"/>
      <c r="DE414" s="885"/>
      <c r="DF414" s="885"/>
      <c r="DG414" s="885"/>
      <c r="DH414" s="885"/>
      <c r="DI414" s="885"/>
      <c r="DJ414" s="885"/>
      <c r="DK414" s="885"/>
      <c r="DL414" s="885"/>
      <c r="DM414" s="885"/>
      <c r="DN414" s="885"/>
      <c r="DO414" s="885"/>
      <c r="DP414" s="885"/>
      <c r="DQ414" s="885"/>
      <c r="DR414" s="885"/>
      <c r="DS414" s="885"/>
      <c r="DT414" s="885"/>
      <c r="DU414" s="885"/>
      <c r="DV414" s="885"/>
      <c r="DW414" s="885"/>
      <c r="DX414" s="885"/>
      <c r="DY414" s="885"/>
      <c r="DZ414" s="885"/>
      <c r="EA414" s="885"/>
      <c r="EB414" s="885"/>
      <c r="EC414" s="885"/>
      <c r="ED414" s="885"/>
      <c r="EE414" s="885"/>
      <c r="EF414" s="885"/>
      <c r="EG414" s="885"/>
      <c r="EH414" s="885"/>
      <c r="EI414" s="885"/>
      <c r="EJ414" s="885"/>
      <c r="EK414" s="885"/>
      <c r="EL414" s="885"/>
      <c r="EM414" s="885"/>
      <c r="EN414" s="885"/>
      <c r="EO414" s="885"/>
      <c r="EP414" s="885"/>
      <c r="EQ414" s="885"/>
      <c r="ER414" s="885"/>
      <c r="ES414" s="885"/>
      <c r="ET414" s="885"/>
      <c r="EU414" s="885"/>
      <c r="EV414" s="885"/>
      <c r="EW414" s="885"/>
      <c r="EX414" s="885"/>
      <c r="EY414" s="885"/>
      <c r="EZ414" s="885"/>
      <c r="FA414" s="885"/>
      <c r="FB414" s="885"/>
      <c r="FC414" s="885"/>
      <c r="FD414" s="885"/>
      <c r="FE414" s="885"/>
      <c r="FF414" s="885"/>
      <c r="FG414" s="885"/>
      <c r="FH414" s="885"/>
      <c r="FI414" s="885"/>
      <c r="FJ414" s="885"/>
      <c r="FK414" s="885"/>
      <c r="FL414" s="885"/>
      <c r="FM414" s="885"/>
      <c r="FN414" s="885"/>
      <c r="FO414" s="885"/>
      <c r="FP414" s="885"/>
      <c r="FQ414" s="885"/>
      <c r="FR414" s="885"/>
      <c r="FS414" s="885"/>
      <c r="FT414" s="885"/>
      <c r="FU414" s="885"/>
      <c r="FV414" s="885"/>
      <c r="FW414" s="885"/>
    </row>
    <row r="415" spans="2:179" x14ac:dyDescent="0.25">
      <c r="B415" s="773"/>
      <c r="C415" s="773"/>
      <c r="D415" s="886"/>
      <c r="E415" s="773"/>
      <c r="F415" s="773"/>
      <c r="G415" s="773"/>
      <c r="H415" s="773"/>
      <c r="I415" s="773"/>
      <c r="J415" s="887"/>
      <c r="K415" s="773"/>
      <c r="L415" s="773"/>
      <c r="M415" s="773"/>
      <c r="N415" s="773"/>
      <c r="O415" s="888"/>
      <c r="P415" s="888"/>
      <c r="Q415" s="888"/>
      <c r="R415" s="888"/>
      <c r="S415" s="773"/>
      <c r="T415" s="773"/>
      <c r="U415" s="889"/>
      <c r="V415" s="773"/>
      <c r="W415" s="773"/>
      <c r="X415" s="773"/>
      <c r="Y415" s="885"/>
      <c r="Z415" s="885"/>
      <c r="AA415" s="885"/>
      <c r="AB415" s="885"/>
      <c r="AC415" s="885"/>
      <c r="AD415" s="885"/>
      <c r="AE415" s="885"/>
      <c r="AF415" s="885"/>
      <c r="AG415" s="885"/>
      <c r="AH415" s="885"/>
      <c r="AI415" s="885"/>
      <c r="AJ415" s="885"/>
      <c r="AK415" s="885"/>
      <c r="AL415" s="885"/>
      <c r="AM415" s="885"/>
      <c r="AN415" s="885"/>
      <c r="AO415" s="885"/>
      <c r="AP415" s="885"/>
      <c r="AQ415" s="885"/>
      <c r="AR415" s="885"/>
      <c r="AS415" s="885"/>
      <c r="AT415" s="885"/>
      <c r="AU415" s="885"/>
      <c r="AV415" s="885"/>
      <c r="AW415" s="885"/>
      <c r="AX415" s="885"/>
      <c r="AY415" s="885"/>
      <c r="AZ415" s="885"/>
      <c r="BA415" s="885"/>
      <c r="BB415" s="885"/>
      <c r="BC415" s="885"/>
      <c r="BD415" s="885"/>
      <c r="BE415" s="885"/>
      <c r="BF415" s="885"/>
      <c r="BG415" s="885"/>
      <c r="BH415" s="885"/>
      <c r="BI415" s="885"/>
      <c r="BJ415" s="885"/>
      <c r="BK415" s="885"/>
      <c r="BL415" s="885"/>
      <c r="BM415" s="885"/>
      <c r="BN415" s="885"/>
      <c r="BO415" s="885"/>
      <c r="BP415" s="885"/>
      <c r="BQ415" s="885"/>
      <c r="BR415" s="885"/>
      <c r="BS415" s="885"/>
      <c r="BT415" s="885"/>
      <c r="BU415" s="885"/>
      <c r="BV415" s="885"/>
      <c r="BW415" s="885"/>
      <c r="BX415" s="885"/>
      <c r="BY415" s="885"/>
      <c r="BZ415" s="885"/>
      <c r="CA415" s="885"/>
      <c r="CB415" s="885"/>
      <c r="CC415" s="885"/>
      <c r="CD415" s="885"/>
      <c r="CE415" s="885"/>
      <c r="CF415" s="885"/>
      <c r="CG415" s="885"/>
      <c r="CH415" s="885"/>
      <c r="CI415" s="885"/>
      <c r="CJ415" s="885"/>
      <c r="CK415" s="885"/>
      <c r="CL415" s="885"/>
      <c r="CM415" s="885"/>
      <c r="CN415" s="885"/>
      <c r="CO415" s="885"/>
      <c r="CP415" s="885"/>
      <c r="CQ415" s="885"/>
      <c r="CR415" s="885"/>
      <c r="CS415" s="885"/>
      <c r="CT415" s="885"/>
      <c r="CU415" s="885"/>
      <c r="CV415" s="885"/>
      <c r="CW415" s="885"/>
      <c r="CX415" s="885"/>
      <c r="CY415" s="885"/>
      <c r="CZ415" s="885"/>
      <c r="DA415" s="885"/>
      <c r="DB415" s="885"/>
      <c r="DC415" s="885"/>
      <c r="DD415" s="885"/>
      <c r="DE415" s="885"/>
      <c r="DF415" s="885"/>
      <c r="DG415" s="885"/>
      <c r="DH415" s="885"/>
      <c r="DI415" s="885"/>
      <c r="DJ415" s="885"/>
      <c r="DK415" s="885"/>
      <c r="DL415" s="885"/>
      <c r="DM415" s="885"/>
      <c r="DN415" s="885"/>
      <c r="DO415" s="885"/>
      <c r="DP415" s="885"/>
      <c r="DQ415" s="885"/>
      <c r="DR415" s="885"/>
      <c r="DS415" s="885"/>
      <c r="DT415" s="885"/>
      <c r="DU415" s="885"/>
      <c r="DV415" s="885"/>
      <c r="DW415" s="885"/>
      <c r="DX415" s="885"/>
      <c r="DY415" s="885"/>
      <c r="DZ415" s="885"/>
      <c r="EA415" s="885"/>
      <c r="EB415" s="885"/>
      <c r="EC415" s="885"/>
      <c r="ED415" s="885"/>
      <c r="EE415" s="885"/>
      <c r="EF415" s="885"/>
      <c r="EG415" s="885"/>
      <c r="EH415" s="885"/>
      <c r="EI415" s="885"/>
      <c r="EJ415" s="885"/>
      <c r="EK415" s="885"/>
      <c r="EL415" s="885"/>
      <c r="EM415" s="885"/>
      <c r="EN415" s="885"/>
      <c r="EO415" s="885"/>
      <c r="EP415" s="885"/>
      <c r="EQ415" s="885"/>
      <c r="ER415" s="885"/>
      <c r="ES415" s="885"/>
      <c r="ET415" s="885"/>
      <c r="EU415" s="885"/>
      <c r="EV415" s="885"/>
      <c r="EW415" s="885"/>
      <c r="EX415" s="885"/>
      <c r="EY415" s="885"/>
      <c r="EZ415" s="885"/>
      <c r="FA415" s="885"/>
      <c r="FB415" s="885"/>
      <c r="FC415" s="885"/>
      <c r="FD415" s="885"/>
      <c r="FE415" s="885"/>
      <c r="FF415" s="885"/>
      <c r="FG415" s="885"/>
      <c r="FH415" s="885"/>
      <c r="FI415" s="885"/>
      <c r="FJ415" s="885"/>
      <c r="FK415" s="885"/>
      <c r="FL415" s="885"/>
      <c r="FM415" s="885"/>
      <c r="FN415" s="885"/>
      <c r="FO415" s="885"/>
      <c r="FP415" s="885"/>
      <c r="FQ415" s="885"/>
      <c r="FR415" s="885"/>
      <c r="FS415" s="885"/>
      <c r="FT415" s="885"/>
      <c r="FU415" s="885"/>
      <c r="FV415" s="885"/>
      <c r="FW415" s="885"/>
    </row>
    <row r="416" spans="2:179" x14ac:dyDescent="0.25">
      <c r="B416" s="773"/>
      <c r="C416" s="773"/>
      <c r="D416" s="886"/>
      <c r="E416" s="773"/>
      <c r="F416" s="773"/>
      <c r="G416" s="773"/>
      <c r="H416" s="773"/>
      <c r="I416" s="773"/>
      <c r="J416" s="887"/>
      <c r="K416" s="773"/>
      <c r="L416" s="773"/>
      <c r="M416" s="773"/>
      <c r="N416" s="773"/>
      <c r="O416" s="888"/>
      <c r="P416" s="888"/>
      <c r="Q416" s="888"/>
      <c r="R416" s="888"/>
      <c r="S416" s="773"/>
      <c r="T416" s="773"/>
      <c r="U416" s="889"/>
      <c r="V416" s="773"/>
      <c r="W416" s="773"/>
      <c r="X416" s="773"/>
      <c r="Y416" s="885"/>
      <c r="Z416" s="885"/>
      <c r="AA416" s="885"/>
      <c r="AB416" s="885"/>
      <c r="AC416" s="885"/>
      <c r="AD416" s="885"/>
      <c r="AE416" s="885"/>
      <c r="AF416" s="885"/>
      <c r="AG416" s="885"/>
      <c r="AH416" s="885"/>
      <c r="AI416" s="885"/>
      <c r="AJ416" s="885"/>
      <c r="AK416" s="885"/>
      <c r="AL416" s="885"/>
      <c r="AM416" s="885"/>
      <c r="AN416" s="885"/>
      <c r="AO416" s="885"/>
      <c r="AP416" s="885"/>
      <c r="AQ416" s="885"/>
      <c r="AR416" s="885"/>
      <c r="AS416" s="885"/>
      <c r="AT416" s="885"/>
      <c r="AU416" s="885"/>
      <c r="AV416" s="885"/>
      <c r="AW416" s="885"/>
      <c r="AX416" s="885"/>
      <c r="AY416" s="885"/>
      <c r="AZ416" s="885"/>
      <c r="BA416" s="885"/>
      <c r="BB416" s="885"/>
      <c r="BC416" s="885"/>
      <c r="BD416" s="885"/>
      <c r="BE416" s="885"/>
      <c r="BF416" s="885"/>
      <c r="BG416" s="885"/>
      <c r="BH416" s="885"/>
      <c r="BI416" s="885"/>
      <c r="BJ416" s="885"/>
      <c r="BK416" s="885"/>
      <c r="BL416" s="885"/>
      <c r="BM416" s="885"/>
      <c r="BN416" s="885"/>
      <c r="BO416" s="885"/>
      <c r="BP416" s="885"/>
      <c r="BQ416" s="885"/>
      <c r="BR416" s="885"/>
      <c r="BS416" s="885"/>
      <c r="BT416" s="885"/>
      <c r="BU416" s="885"/>
      <c r="BV416" s="885"/>
      <c r="BW416" s="885"/>
      <c r="BX416" s="885"/>
      <c r="BY416" s="885"/>
      <c r="BZ416" s="885"/>
      <c r="CA416" s="885"/>
      <c r="CB416" s="885"/>
      <c r="CC416" s="885"/>
      <c r="CD416" s="885"/>
      <c r="CE416" s="885"/>
      <c r="CF416" s="885"/>
      <c r="CG416" s="885"/>
      <c r="CH416" s="885"/>
      <c r="CI416" s="885"/>
      <c r="CJ416" s="885"/>
      <c r="CK416" s="885"/>
      <c r="CL416" s="885"/>
      <c r="CM416" s="885"/>
      <c r="CN416" s="885"/>
      <c r="CO416" s="885"/>
      <c r="CP416" s="885"/>
      <c r="CQ416" s="885"/>
      <c r="CR416" s="885"/>
      <c r="CS416" s="885"/>
      <c r="CT416" s="885"/>
      <c r="CU416" s="885"/>
      <c r="CV416" s="885"/>
      <c r="CW416" s="885"/>
      <c r="CX416" s="885"/>
      <c r="CY416" s="885"/>
      <c r="CZ416" s="885"/>
      <c r="DA416" s="885"/>
      <c r="DB416" s="885"/>
      <c r="DC416" s="885"/>
      <c r="DD416" s="885"/>
      <c r="DE416" s="885"/>
      <c r="DF416" s="885"/>
      <c r="DG416" s="885"/>
      <c r="DH416" s="885"/>
      <c r="DI416" s="885"/>
      <c r="DJ416" s="885"/>
      <c r="DK416" s="885"/>
      <c r="DL416" s="885"/>
      <c r="DM416" s="885"/>
      <c r="DN416" s="885"/>
      <c r="DO416" s="885"/>
      <c r="DP416" s="885"/>
      <c r="DQ416" s="885"/>
      <c r="DR416" s="885"/>
      <c r="DS416" s="885"/>
      <c r="DT416" s="885"/>
      <c r="DU416" s="885"/>
      <c r="DV416" s="885"/>
      <c r="DW416" s="885"/>
      <c r="DX416" s="885"/>
      <c r="DY416" s="885"/>
      <c r="DZ416" s="885"/>
      <c r="EA416" s="885"/>
      <c r="EB416" s="885"/>
      <c r="EC416" s="885"/>
      <c r="ED416" s="885"/>
      <c r="EE416" s="885"/>
      <c r="EF416" s="885"/>
      <c r="EG416" s="885"/>
      <c r="EH416" s="885"/>
      <c r="EI416" s="885"/>
      <c r="EJ416" s="885"/>
      <c r="EK416" s="885"/>
      <c r="EL416" s="885"/>
      <c r="EM416" s="885"/>
      <c r="EN416" s="885"/>
      <c r="EO416" s="885"/>
      <c r="EP416" s="885"/>
      <c r="EQ416" s="885"/>
      <c r="ER416" s="885"/>
      <c r="ES416" s="885"/>
      <c r="ET416" s="885"/>
      <c r="EU416" s="885"/>
      <c r="EV416" s="885"/>
      <c r="EW416" s="885"/>
      <c r="EX416" s="885"/>
      <c r="EY416" s="885"/>
      <c r="EZ416" s="885"/>
      <c r="FA416" s="885"/>
      <c r="FB416" s="885"/>
      <c r="FC416" s="885"/>
      <c r="FD416" s="885"/>
      <c r="FE416" s="885"/>
      <c r="FF416" s="885"/>
      <c r="FG416" s="885"/>
      <c r="FH416" s="885"/>
      <c r="FI416" s="885"/>
      <c r="FJ416" s="885"/>
      <c r="FK416" s="885"/>
      <c r="FL416" s="885"/>
      <c r="FM416" s="885"/>
      <c r="FN416" s="885"/>
      <c r="FO416" s="885"/>
      <c r="FP416" s="885"/>
      <c r="FQ416" s="885"/>
      <c r="FR416" s="885"/>
      <c r="FS416" s="885"/>
      <c r="FT416" s="885"/>
      <c r="FU416" s="885"/>
      <c r="FV416" s="885"/>
      <c r="FW416" s="885"/>
    </row>
    <row r="417" spans="2:179" x14ac:dyDescent="0.25">
      <c r="B417" s="773"/>
      <c r="C417" s="773"/>
      <c r="D417" s="886"/>
      <c r="E417" s="773"/>
      <c r="F417" s="773"/>
      <c r="G417" s="773"/>
      <c r="H417" s="773"/>
      <c r="I417" s="773"/>
      <c r="J417" s="887"/>
      <c r="K417" s="773"/>
      <c r="L417" s="773"/>
      <c r="M417" s="773"/>
      <c r="N417" s="773"/>
      <c r="O417" s="888"/>
      <c r="P417" s="888"/>
      <c r="Q417" s="888"/>
      <c r="R417" s="888"/>
      <c r="S417" s="773"/>
      <c r="T417" s="773"/>
      <c r="U417" s="889"/>
      <c r="V417" s="773"/>
      <c r="W417" s="773"/>
      <c r="X417" s="773"/>
      <c r="Y417" s="885"/>
      <c r="Z417" s="885"/>
      <c r="AA417" s="885"/>
      <c r="AB417" s="885"/>
      <c r="AC417" s="885"/>
      <c r="AD417" s="885"/>
      <c r="AE417" s="885"/>
      <c r="AF417" s="885"/>
      <c r="AG417" s="885"/>
      <c r="AH417" s="885"/>
      <c r="AI417" s="885"/>
      <c r="AJ417" s="885"/>
      <c r="AK417" s="885"/>
      <c r="AL417" s="885"/>
      <c r="AM417" s="885"/>
      <c r="AN417" s="885"/>
      <c r="AO417" s="885"/>
      <c r="AP417" s="885"/>
      <c r="AQ417" s="885"/>
      <c r="AR417" s="885"/>
      <c r="AS417" s="885"/>
      <c r="AT417" s="885"/>
      <c r="AU417" s="885"/>
      <c r="AV417" s="885"/>
      <c r="AW417" s="885"/>
      <c r="AX417" s="885"/>
      <c r="AY417" s="885"/>
      <c r="AZ417" s="885"/>
      <c r="BA417" s="885"/>
      <c r="BB417" s="885"/>
      <c r="BC417" s="885"/>
      <c r="BD417" s="885"/>
      <c r="BE417" s="885"/>
      <c r="BF417" s="885"/>
      <c r="BG417" s="885"/>
      <c r="BH417" s="885"/>
      <c r="BI417" s="885"/>
      <c r="BJ417" s="885"/>
      <c r="BK417" s="885"/>
      <c r="BL417" s="885"/>
      <c r="BM417" s="885"/>
      <c r="BN417" s="885"/>
      <c r="BO417" s="885"/>
      <c r="BP417" s="885"/>
      <c r="BQ417" s="885"/>
      <c r="BR417" s="885"/>
      <c r="BS417" s="885"/>
      <c r="BT417" s="885"/>
      <c r="BU417" s="885"/>
      <c r="BV417" s="885"/>
      <c r="BW417" s="885"/>
      <c r="BX417" s="885"/>
      <c r="BY417" s="885"/>
      <c r="BZ417" s="885"/>
      <c r="CA417" s="885"/>
      <c r="CB417" s="885"/>
      <c r="CC417" s="885"/>
      <c r="CD417" s="885"/>
      <c r="CE417" s="885"/>
      <c r="CF417" s="885"/>
      <c r="CG417" s="885"/>
      <c r="CH417" s="885"/>
      <c r="CI417" s="885"/>
      <c r="CJ417" s="885"/>
      <c r="CK417" s="885"/>
      <c r="CL417" s="885"/>
      <c r="CM417" s="885"/>
      <c r="CN417" s="885"/>
      <c r="CO417" s="885"/>
      <c r="CP417" s="885"/>
      <c r="CQ417" s="885"/>
      <c r="CR417" s="885"/>
      <c r="CS417" s="885"/>
      <c r="CT417" s="885"/>
      <c r="CU417" s="885"/>
      <c r="CV417" s="885"/>
      <c r="CW417" s="885"/>
      <c r="CX417" s="885"/>
      <c r="CY417" s="885"/>
      <c r="CZ417" s="885"/>
      <c r="DA417" s="885"/>
      <c r="DB417" s="885"/>
      <c r="DC417" s="885"/>
      <c r="DD417" s="885"/>
      <c r="DE417" s="885"/>
      <c r="DF417" s="885"/>
      <c r="DG417" s="885"/>
      <c r="DH417" s="885"/>
      <c r="DI417" s="885"/>
      <c r="DJ417" s="885"/>
      <c r="DK417" s="885"/>
      <c r="DL417" s="885"/>
      <c r="DM417" s="885"/>
      <c r="DN417" s="885"/>
      <c r="DO417" s="885"/>
      <c r="DP417" s="885"/>
      <c r="DQ417" s="885"/>
      <c r="DR417" s="885"/>
      <c r="DS417" s="885"/>
      <c r="DT417" s="885"/>
      <c r="DU417" s="885"/>
      <c r="DV417" s="885"/>
      <c r="DW417" s="885"/>
      <c r="DX417" s="885"/>
      <c r="DY417" s="885"/>
      <c r="DZ417" s="885"/>
      <c r="EA417" s="885"/>
      <c r="EB417" s="885"/>
      <c r="EC417" s="885"/>
      <c r="ED417" s="885"/>
      <c r="EE417" s="885"/>
      <c r="EF417" s="885"/>
      <c r="EG417" s="885"/>
      <c r="EH417" s="885"/>
      <c r="EI417" s="885"/>
      <c r="EJ417" s="885"/>
      <c r="EK417" s="885"/>
      <c r="EL417" s="885"/>
      <c r="EM417" s="885"/>
      <c r="EN417" s="885"/>
      <c r="EO417" s="885"/>
      <c r="EP417" s="885"/>
      <c r="EQ417" s="885"/>
      <c r="ER417" s="885"/>
      <c r="ES417" s="885"/>
      <c r="ET417" s="885"/>
      <c r="EU417" s="885"/>
      <c r="EV417" s="885"/>
      <c r="EW417" s="885"/>
      <c r="EX417" s="885"/>
      <c r="EY417" s="885"/>
      <c r="EZ417" s="885"/>
      <c r="FA417" s="885"/>
      <c r="FB417" s="885"/>
      <c r="FC417" s="885"/>
      <c r="FD417" s="885"/>
      <c r="FE417" s="885"/>
      <c r="FF417" s="885"/>
      <c r="FG417" s="885"/>
      <c r="FH417" s="885"/>
      <c r="FI417" s="885"/>
      <c r="FJ417" s="885"/>
      <c r="FK417" s="885"/>
      <c r="FL417" s="885"/>
      <c r="FM417" s="885"/>
      <c r="FN417" s="885"/>
      <c r="FO417" s="885"/>
      <c r="FP417" s="885"/>
      <c r="FQ417" s="885"/>
      <c r="FR417" s="885"/>
      <c r="FS417" s="885"/>
      <c r="FT417" s="885"/>
      <c r="FU417" s="885"/>
      <c r="FV417" s="885"/>
      <c r="FW417" s="885"/>
    </row>
    <row r="418" spans="2:179" x14ac:dyDescent="0.25">
      <c r="B418" s="773"/>
      <c r="C418" s="773"/>
      <c r="D418" s="886"/>
      <c r="E418" s="773"/>
      <c r="F418" s="773"/>
      <c r="G418" s="773"/>
      <c r="H418" s="773"/>
      <c r="I418" s="773"/>
      <c r="J418" s="887"/>
      <c r="K418" s="773"/>
      <c r="L418" s="773"/>
      <c r="M418" s="773"/>
      <c r="N418" s="773"/>
      <c r="O418" s="888"/>
      <c r="P418" s="888"/>
      <c r="Q418" s="888"/>
      <c r="R418" s="888"/>
      <c r="S418" s="773"/>
      <c r="T418" s="773"/>
      <c r="U418" s="889"/>
      <c r="V418" s="773"/>
      <c r="W418" s="773"/>
      <c r="X418" s="773"/>
      <c r="Y418" s="885"/>
      <c r="Z418" s="885"/>
      <c r="AA418" s="885"/>
      <c r="AB418" s="885"/>
      <c r="AC418" s="885"/>
      <c r="AD418" s="885"/>
      <c r="AE418" s="885"/>
      <c r="AF418" s="885"/>
      <c r="AG418" s="885"/>
      <c r="AH418" s="885"/>
      <c r="AI418" s="885"/>
      <c r="AJ418" s="885"/>
      <c r="AK418" s="885"/>
      <c r="AL418" s="885"/>
      <c r="AM418" s="885"/>
      <c r="AN418" s="885"/>
      <c r="AO418" s="885"/>
      <c r="AP418" s="885"/>
      <c r="AQ418" s="885"/>
      <c r="AR418" s="885"/>
      <c r="AS418" s="885"/>
      <c r="AT418" s="885"/>
      <c r="AU418" s="885"/>
      <c r="AV418" s="885"/>
      <c r="AW418" s="885"/>
      <c r="AX418" s="885"/>
      <c r="AY418" s="885"/>
      <c r="AZ418" s="885"/>
      <c r="BA418" s="885"/>
      <c r="BB418" s="885"/>
      <c r="BC418" s="885"/>
      <c r="BD418" s="885"/>
      <c r="BE418" s="885"/>
      <c r="BF418" s="885"/>
      <c r="BG418" s="885"/>
      <c r="BH418" s="885"/>
      <c r="BI418" s="885"/>
      <c r="BJ418" s="885"/>
      <c r="BK418" s="885"/>
      <c r="BL418" s="885"/>
      <c r="BM418" s="885"/>
      <c r="BN418" s="885"/>
      <c r="BO418" s="885"/>
      <c r="BP418" s="885"/>
      <c r="BQ418" s="885"/>
      <c r="BR418" s="885"/>
      <c r="BS418" s="885"/>
      <c r="BT418" s="885"/>
      <c r="BU418" s="885"/>
      <c r="BV418" s="885"/>
      <c r="BW418" s="885"/>
      <c r="BX418" s="885"/>
      <c r="BY418" s="885"/>
      <c r="BZ418" s="885"/>
      <c r="CA418" s="885"/>
      <c r="CB418" s="885"/>
      <c r="CC418" s="885"/>
      <c r="CD418" s="885"/>
      <c r="CE418" s="885"/>
      <c r="CF418" s="885"/>
      <c r="CG418" s="885"/>
      <c r="CH418" s="885"/>
      <c r="CI418" s="885"/>
      <c r="CJ418" s="885"/>
      <c r="CK418" s="885"/>
      <c r="CL418" s="885"/>
      <c r="CM418" s="885"/>
      <c r="CN418" s="885"/>
      <c r="CO418" s="885"/>
      <c r="CP418" s="885"/>
      <c r="CQ418" s="885"/>
      <c r="CR418" s="885"/>
      <c r="CS418" s="885"/>
      <c r="CT418" s="885"/>
      <c r="CU418" s="885"/>
      <c r="CV418" s="885"/>
      <c r="CW418" s="885"/>
      <c r="CX418" s="885"/>
      <c r="CY418" s="885"/>
      <c r="CZ418" s="885"/>
      <c r="DA418" s="885"/>
      <c r="DB418" s="885"/>
      <c r="DC418" s="885"/>
      <c r="DD418" s="885"/>
      <c r="DE418" s="885"/>
      <c r="DF418" s="885"/>
      <c r="DG418" s="885"/>
      <c r="DH418" s="885"/>
      <c r="DI418" s="885"/>
      <c r="DJ418" s="885"/>
      <c r="DK418" s="885"/>
      <c r="DL418" s="885"/>
      <c r="DM418" s="885"/>
      <c r="DN418" s="885"/>
      <c r="DO418" s="885"/>
      <c r="DP418" s="885"/>
      <c r="DQ418" s="885"/>
      <c r="DR418" s="885"/>
      <c r="DS418" s="885"/>
      <c r="DT418" s="885"/>
      <c r="DU418" s="885"/>
      <c r="DV418" s="885"/>
      <c r="DW418" s="885"/>
      <c r="DX418" s="885"/>
      <c r="DY418" s="885"/>
      <c r="DZ418" s="885"/>
      <c r="EA418" s="885"/>
      <c r="EB418" s="885"/>
      <c r="EC418" s="885"/>
      <c r="ED418" s="885"/>
      <c r="EE418" s="885"/>
      <c r="EF418" s="885"/>
      <c r="EG418" s="885"/>
      <c r="EH418" s="885"/>
      <c r="EI418" s="885"/>
      <c r="EJ418" s="885"/>
      <c r="EK418" s="885"/>
      <c r="EL418" s="885"/>
      <c r="EM418" s="885"/>
      <c r="EN418" s="885"/>
      <c r="EO418" s="885"/>
      <c r="EP418" s="885"/>
      <c r="EQ418" s="885"/>
      <c r="ER418" s="885"/>
      <c r="ES418" s="885"/>
      <c r="ET418" s="885"/>
      <c r="EU418" s="885"/>
      <c r="EV418" s="885"/>
      <c r="EW418" s="885"/>
      <c r="EX418" s="885"/>
      <c r="EY418" s="885"/>
      <c r="EZ418" s="885"/>
      <c r="FA418" s="885"/>
      <c r="FB418" s="885"/>
      <c r="FC418" s="885"/>
      <c r="FD418" s="885"/>
      <c r="FE418" s="885"/>
      <c r="FF418" s="885"/>
      <c r="FG418" s="885"/>
      <c r="FH418" s="885"/>
      <c r="FI418" s="885"/>
      <c r="FJ418" s="885"/>
      <c r="FK418" s="885"/>
      <c r="FL418" s="885"/>
      <c r="FM418" s="885"/>
      <c r="FN418" s="885"/>
      <c r="FO418" s="885"/>
      <c r="FP418" s="885"/>
      <c r="FQ418" s="885"/>
      <c r="FR418" s="885"/>
      <c r="FS418" s="885"/>
      <c r="FT418" s="885"/>
      <c r="FU418" s="885"/>
      <c r="FV418" s="885"/>
      <c r="FW418" s="885"/>
    </row>
    <row r="419" spans="2:179" x14ac:dyDescent="0.25">
      <c r="B419" s="773"/>
      <c r="C419" s="773"/>
      <c r="D419" s="886"/>
      <c r="E419" s="773"/>
      <c r="F419" s="773"/>
      <c r="G419" s="773"/>
      <c r="H419" s="773"/>
      <c r="I419" s="773"/>
      <c r="J419" s="887"/>
      <c r="K419" s="773"/>
      <c r="L419" s="773"/>
      <c r="M419" s="773"/>
      <c r="N419" s="773"/>
      <c r="O419" s="888"/>
      <c r="P419" s="888"/>
      <c r="Q419" s="888"/>
      <c r="R419" s="888"/>
      <c r="S419" s="773"/>
      <c r="T419" s="773"/>
      <c r="U419" s="889"/>
      <c r="V419" s="773"/>
      <c r="W419" s="773"/>
      <c r="X419" s="773"/>
      <c r="Y419" s="885"/>
      <c r="Z419" s="885"/>
      <c r="AA419" s="885"/>
      <c r="AB419" s="885"/>
      <c r="AC419" s="885"/>
      <c r="AD419" s="885"/>
      <c r="AE419" s="885"/>
      <c r="AF419" s="885"/>
      <c r="AG419" s="885"/>
      <c r="AH419" s="885"/>
      <c r="AI419" s="885"/>
      <c r="AJ419" s="885"/>
      <c r="AK419" s="885"/>
      <c r="AL419" s="885"/>
      <c r="AM419" s="885"/>
      <c r="AN419" s="885"/>
      <c r="AO419" s="885"/>
      <c r="AP419" s="885"/>
      <c r="AQ419" s="885"/>
      <c r="AR419" s="885"/>
      <c r="AS419" s="885"/>
      <c r="AT419" s="885"/>
      <c r="AU419" s="885"/>
      <c r="AV419" s="885"/>
      <c r="AW419" s="885"/>
      <c r="AX419" s="885"/>
      <c r="AY419" s="885"/>
      <c r="AZ419" s="885"/>
      <c r="BA419" s="885"/>
      <c r="BB419" s="885"/>
      <c r="BC419" s="885"/>
      <c r="BD419" s="885"/>
      <c r="BE419" s="885"/>
      <c r="BF419" s="885"/>
      <c r="BG419" s="885"/>
      <c r="BH419" s="885"/>
      <c r="BI419" s="885"/>
      <c r="BJ419" s="885"/>
      <c r="BK419" s="885"/>
      <c r="BL419" s="885"/>
      <c r="BM419" s="885"/>
      <c r="BN419" s="885"/>
      <c r="BO419" s="885"/>
      <c r="BP419" s="885"/>
      <c r="BQ419" s="885"/>
      <c r="BR419" s="885"/>
      <c r="BS419" s="885"/>
      <c r="BT419" s="885"/>
      <c r="BU419" s="885"/>
      <c r="BV419" s="885"/>
      <c r="BW419" s="885"/>
      <c r="BX419" s="885"/>
      <c r="BY419" s="885"/>
      <c r="BZ419" s="885"/>
      <c r="CA419" s="885"/>
      <c r="CB419" s="885"/>
      <c r="CC419" s="885"/>
      <c r="CD419" s="885"/>
      <c r="CE419" s="885"/>
      <c r="CF419" s="885"/>
      <c r="CG419" s="885"/>
      <c r="CH419" s="885"/>
      <c r="CI419" s="885"/>
      <c r="CJ419" s="885"/>
      <c r="CK419" s="885"/>
      <c r="CL419" s="885"/>
      <c r="CM419" s="885"/>
      <c r="CN419" s="885"/>
      <c r="CO419" s="885"/>
      <c r="CP419" s="885"/>
      <c r="CQ419" s="885"/>
      <c r="CR419" s="885"/>
      <c r="CS419" s="885"/>
      <c r="CT419" s="885"/>
      <c r="CU419" s="885"/>
      <c r="CV419" s="885"/>
      <c r="CW419" s="885"/>
      <c r="CX419" s="885"/>
      <c r="CY419" s="885"/>
      <c r="CZ419" s="885"/>
      <c r="DA419" s="885"/>
      <c r="DB419" s="885"/>
      <c r="DC419" s="885"/>
      <c r="DD419" s="885"/>
      <c r="DE419" s="885"/>
      <c r="DF419" s="885"/>
      <c r="DG419" s="885"/>
      <c r="DH419" s="885"/>
      <c r="DI419" s="885"/>
      <c r="DJ419" s="885"/>
      <c r="DK419" s="885"/>
      <c r="DL419" s="885"/>
      <c r="DM419" s="885"/>
      <c r="DN419" s="885"/>
      <c r="DO419" s="885"/>
      <c r="DP419" s="885"/>
      <c r="DQ419" s="885"/>
      <c r="DR419" s="885"/>
      <c r="DS419" s="885"/>
      <c r="DT419" s="885"/>
      <c r="DU419" s="885"/>
      <c r="DV419" s="885"/>
      <c r="DW419" s="885"/>
      <c r="DX419" s="885"/>
      <c r="DY419" s="885"/>
      <c r="DZ419" s="885"/>
      <c r="EA419" s="885"/>
      <c r="EB419" s="885"/>
      <c r="EC419" s="885"/>
      <c r="ED419" s="885"/>
      <c r="EE419" s="885"/>
      <c r="EF419" s="885"/>
      <c r="EG419" s="885"/>
      <c r="EH419" s="885"/>
      <c r="EI419" s="885"/>
      <c r="EJ419" s="885"/>
      <c r="EK419" s="885"/>
      <c r="EL419" s="885"/>
      <c r="EM419" s="885"/>
      <c r="EN419" s="885"/>
      <c r="EO419" s="885"/>
      <c r="EP419" s="885"/>
      <c r="EQ419" s="885"/>
      <c r="ER419" s="885"/>
      <c r="ES419" s="885"/>
      <c r="ET419" s="885"/>
      <c r="EU419" s="885"/>
      <c r="EV419" s="885"/>
      <c r="EW419" s="885"/>
      <c r="EX419" s="885"/>
      <c r="EY419" s="885"/>
      <c r="EZ419" s="885"/>
      <c r="FA419" s="885"/>
      <c r="FB419" s="885"/>
      <c r="FC419" s="885"/>
      <c r="FD419" s="885"/>
      <c r="FE419" s="885"/>
      <c r="FF419" s="885"/>
      <c r="FG419" s="885"/>
      <c r="FH419" s="885"/>
      <c r="FI419" s="885"/>
      <c r="FJ419" s="885"/>
      <c r="FK419" s="885"/>
      <c r="FL419" s="885"/>
      <c r="FM419" s="885"/>
      <c r="FN419" s="885"/>
      <c r="FO419" s="885"/>
      <c r="FP419" s="885"/>
      <c r="FQ419" s="885"/>
      <c r="FR419" s="885"/>
      <c r="FS419" s="885"/>
      <c r="FT419" s="885"/>
      <c r="FU419" s="885"/>
      <c r="FV419" s="885"/>
      <c r="FW419" s="885"/>
    </row>
    <row r="420" spans="2:179" x14ac:dyDescent="0.25">
      <c r="B420" s="773"/>
      <c r="C420" s="773"/>
      <c r="D420" s="886"/>
      <c r="E420" s="773"/>
      <c r="F420" s="773"/>
      <c r="G420" s="773"/>
      <c r="H420" s="773"/>
      <c r="I420" s="773"/>
      <c r="J420" s="887"/>
      <c r="K420" s="773"/>
      <c r="L420" s="773"/>
      <c r="M420" s="773"/>
      <c r="N420" s="773"/>
      <c r="O420" s="888"/>
      <c r="P420" s="888"/>
      <c r="Q420" s="888"/>
      <c r="R420" s="888"/>
      <c r="S420" s="773"/>
      <c r="T420" s="773"/>
      <c r="U420" s="889"/>
      <c r="V420" s="773"/>
      <c r="W420" s="773"/>
      <c r="X420" s="773"/>
      <c r="Y420" s="885"/>
      <c r="Z420" s="885"/>
      <c r="AA420" s="885"/>
      <c r="AB420" s="885"/>
      <c r="AC420" s="885"/>
      <c r="AD420" s="885"/>
      <c r="AE420" s="885"/>
      <c r="AF420" s="885"/>
      <c r="AG420" s="885"/>
      <c r="AH420" s="885"/>
      <c r="AI420" s="885"/>
      <c r="AJ420" s="885"/>
      <c r="AK420" s="885"/>
      <c r="AL420" s="885"/>
      <c r="AM420" s="885"/>
      <c r="AN420" s="885"/>
      <c r="AO420" s="885"/>
      <c r="AP420" s="885"/>
      <c r="AQ420" s="885"/>
      <c r="AR420" s="885"/>
      <c r="AS420" s="885"/>
      <c r="AT420" s="885"/>
      <c r="AU420" s="885"/>
      <c r="AV420" s="885"/>
      <c r="AW420" s="885"/>
      <c r="AX420" s="885"/>
      <c r="AY420" s="885"/>
      <c r="AZ420" s="885"/>
      <c r="BA420" s="885"/>
      <c r="BB420" s="885"/>
      <c r="BC420" s="885"/>
      <c r="BD420" s="885"/>
      <c r="BE420" s="885"/>
      <c r="BF420" s="885"/>
      <c r="BG420" s="885"/>
      <c r="BH420" s="885"/>
      <c r="BI420" s="885"/>
      <c r="BJ420" s="885"/>
      <c r="BK420" s="885"/>
      <c r="BL420" s="885"/>
      <c r="BM420" s="885"/>
      <c r="BN420" s="885"/>
      <c r="BO420" s="885"/>
      <c r="BP420" s="885"/>
      <c r="BQ420" s="885"/>
      <c r="BR420" s="885"/>
      <c r="BS420" s="885"/>
      <c r="BT420" s="885"/>
      <c r="BU420" s="885"/>
      <c r="BV420" s="885"/>
      <c r="BW420" s="885"/>
      <c r="BX420" s="885"/>
      <c r="BY420" s="885"/>
      <c r="BZ420" s="885"/>
      <c r="CA420" s="885"/>
      <c r="CB420" s="885"/>
      <c r="CC420" s="885"/>
      <c r="CD420" s="885"/>
      <c r="CE420" s="885"/>
      <c r="CF420" s="885"/>
      <c r="CG420" s="885"/>
      <c r="CH420" s="885"/>
      <c r="CI420" s="885"/>
      <c r="CJ420" s="885"/>
      <c r="CK420" s="885"/>
      <c r="CL420" s="885"/>
      <c r="CM420" s="885"/>
      <c r="CN420" s="885"/>
      <c r="CO420" s="885"/>
      <c r="CP420" s="885"/>
      <c r="CQ420" s="885"/>
      <c r="CR420" s="885"/>
      <c r="CS420" s="885"/>
      <c r="CT420" s="885"/>
      <c r="CU420" s="885"/>
      <c r="CV420" s="885"/>
      <c r="CW420" s="885"/>
      <c r="CX420" s="885"/>
      <c r="CY420" s="885"/>
      <c r="CZ420" s="885"/>
      <c r="DA420" s="885"/>
      <c r="DB420" s="885"/>
      <c r="DC420" s="885"/>
      <c r="DD420" s="885"/>
      <c r="DE420" s="885"/>
      <c r="DF420" s="885"/>
      <c r="DG420" s="885"/>
      <c r="DH420" s="885"/>
      <c r="DI420" s="885"/>
      <c r="DJ420" s="885"/>
      <c r="DK420" s="885"/>
      <c r="DL420" s="885"/>
      <c r="DM420" s="885"/>
      <c r="DN420" s="885"/>
      <c r="DO420" s="885"/>
      <c r="DP420" s="885"/>
      <c r="DQ420" s="885"/>
      <c r="DR420" s="885"/>
      <c r="DS420" s="885"/>
      <c r="DT420" s="885"/>
      <c r="DU420" s="885"/>
      <c r="DV420" s="885"/>
      <c r="DW420" s="885"/>
      <c r="DX420" s="885"/>
      <c r="DY420" s="885"/>
      <c r="DZ420" s="885"/>
      <c r="EA420" s="885"/>
      <c r="EB420" s="885"/>
      <c r="EC420" s="885"/>
      <c r="ED420" s="885"/>
      <c r="EE420" s="885"/>
      <c r="EF420" s="885"/>
      <c r="EG420" s="885"/>
      <c r="EH420" s="885"/>
      <c r="EI420" s="885"/>
      <c r="EJ420" s="885"/>
      <c r="EK420" s="885"/>
      <c r="EL420" s="885"/>
      <c r="EM420" s="885"/>
      <c r="EN420" s="885"/>
      <c r="EO420" s="885"/>
      <c r="EP420" s="885"/>
      <c r="EQ420" s="885"/>
      <c r="ER420" s="885"/>
      <c r="ES420" s="885"/>
      <c r="ET420" s="885"/>
      <c r="EU420" s="885"/>
      <c r="EV420" s="885"/>
      <c r="EW420" s="885"/>
      <c r="EX420" s="885"/>
      <c r="EY420" s="885"/>
      <c r="EZ420" s="885"/>
      <c r="FA420" s="885"/>
      <c r="FB420" s="885"/>
      <c r="FC420" s="885"/>
      <c r="FD420" s="885"/>
      <c r="FE420" s="885"/>
      <c r="FF420" s="885"/>
      <c r="FG420" s="885"/>
      <c r="FH420" s="885"/>
      <c r="FI420" s="885"/>
      <c r="FJ420" s="885"/>
      <c r="FK420" s="885"/>
      <c r="FL420" s="885"/>
      <c r="FM420" s="885"/>
      <c r="FN420" s="885"/>
      <c r="FO420" s="885"/>
      <c r="FP420" s="885"/>
      <c r="FQ420" s="885"/>
      <c r="FR420" s="885"/>
      <c r="FS420" s="885"/>
      <c r="FT420" s="885"/>
      <c r="FU420" s="885"/>
      <c r="FV420" s="885"/>
      <c r="FW420" s="885"/>
    </row>
    <row r="421" spans="2:179" x14ac:dyDescent="0.25">
      <c r="B421" s="773"/>
      <c r="C421" s="773"/>
      <c r="D421" s="886"/>
      <c r="E421" s="773"/>
      <c r="F421" s="773"/>
      <c r="G421" s="773"/>
      <c r="H421" s="773"/>
      <c r="I421" s="773"/>
      <c r="J421" s="887"/>
      <c r="K421" s="773"/>
      <c r="L421" s="773"/>
      <c r="M421" s="773"/>
      <c r="N421" s="773"/>
      <c r="O421" s="888"/>
      <c r="P421" s="888"/>
      <c r="Q421" s="888"/>
      <c r="R421" s="888"/>
      <c r="S421" s="773"/>
      <c r="T421" s="773"/>
      <c r="U421" s="889"/>
      <c r="V421" s="773"/>
      <c r="W421" s="773"/>
      <c r="X421" s="773"/>
      <c r="Y421" s="885"/>
      <c r="Z421" s="885"/>
      <c r="AA421" s="885"/>
      <c r="AB421" s="885"/>
      <c r="AC421" s="885"/>
      <c r="AD421" s="885"/>
      <c r="AE421" s="885"/>
      <c r="AF421" s="885"/>
      <c r="AG421" s="885"/>
      <c r="AH421" s="885"/>
      <c r="AI421" s="885"/>
      <c r="AJ421" s="885"/>
      <c r="AK421" s="885"/>
      <c r="AL421" s="885"/>
      <c r="AM421" s="885"/>
      <c r="AN421" s="885"/>
      <c r="AO421" s="885"/>
      <c r="AP421" s="885"/>
      <c r="AQ421" s="885"/>
      <c r="AR421" s="885"/>
      <c r="AS421" s="885"/>
      <c r="AT421" s="885"/>
      <c r="AU421" s="885"/>
      <c r="AV421" s="885"/>
      <c r="AW421" s="885"/>
      <c r="AX421" s="885"/>
      <c r="AY421" s="885"/>
      <c r="AZ421" s="885"/>
      <c r="BA421" s="885"/>
      <c r="BB421" s="885"/>
      <c r="BC421" s="885"/>
      <c r="BD421" s="885"/>
      <c r="BE421" s="885"/>
      <c r="BF421" s="885"/>
      <c r="BG421" s="885"/>
      <c r="BH421" s="885"/>
      <c r="BI421" s="885"/>
      <c r="BJ421" s="885"/>
      <c r="BK421" s="885"/>
      <c r="BL421" s="885"/>
      <c r="BM421" s="885"/>
      <c r="BN421" s="885"/>
      <c r="BO421" s="885"/>
      <c r="BP421" s="885"/>
      <c r="BQ421" s="885"/>
      <c r="BR421" s="885"/>
      <c r="BS421" s="885"/>
      <c r="BT421" s="885"/>
      <c r="BU421" s="885"/>
      <c r="BV421" s="885"/>
      <c r="BW421" s="885"/>
      <c r="BX421" s="885"/>
      <c r="BY421" s="885"/>
      <c r="BZ421" s="885"/>
      <c r="CA421" s="885"/>
      <c r="CB421" s="885"/>
      <c r="CC421" s="885"/>
      <c r="CD421" s="885"/>
      <c r="CE421" s="885"/>
      <c r="CF421" s="885"/>
      <c r="CG421" s="885"/>
      <c r="CH421" s="885"/>
      <c r="CI421" s="885"/>
      <c r="CJ421" s="885"/>
      <c r="CK421" s="885"/>
      <c r="CL421" s="885"/>
      <c r="CM421" s="885"/>
      <c r="CN421" s="885"/>
      <c r="CO421" s="885"/>
      <c r="CP421" s="885"/>
      <c r="CQ421" s="885"/>
      <c r="CR421" s="885"/>
      <c r="CS421" s="885"/>
      <c r="CT421" s="885"/>
      <c r="CU421" s="885"/>
      <c r="CV421" s="885"/>
      <c r="CW421" s="885"/>
      <c r="CX421" s="885"/>
      <c r="CY421" s="885"/>
      <c r="CZ421" s="885"/>
      <c r="DA421" s="885"/>
      <c r="DB421" s="885"/>
      <c r="DC421" s="885"/>
      <c r="DD421" s="885"/>
      <c r="DE421" s="885"/>
      <c r="DF421" s="885"/>
      <c r="DG421" s="885"/>
      <c r="DH421" s="885"/>
      <c r="DI421" s="885"/>
      <c r="DJ421" s="885"/>
      <c r="DK421" s="885"/>
      <c r="DL421" s="885"/>
      <c r="DM421" s="885"/>
      <c r="DN421" s="885"/>
      <c r="DO421" s="885"/>
      <c r="DP421" s="885"/>
      <c r="DQ421" s="885"/>
      <c r="DR421" s="885"/>
      <c r="DS421" s="885"/>
      <c r="DT421" s="885"/>
      <c r="DU421" s="885"/>
      <c r="DV421" s="885"/>
      <c r="DW421" s="885"/>
      <c r="DX421" s="885"/>
      <c r="DY421" s="885"/>
      <c r="DZ421" s="885"/>
      <c r="EA421" s="885"/>
      <c r="EB421" s="885"/>
      <c r="EC421" s="885"/>
      <c r="ED421" s="885"/>
      <c r="EE421" s="885"/>
      <c r="EF421" s="885"/>
      <c r="EG421" s="885"/>
      <c r="EH421" s="885"/>
      <c r="EI421" s="885"/>
      <c r="EJ421" s="885"/>
      <c r="EK421" s="885"/>
      <c r="EL421" s="885"/>
      <c r="EM421" s="885"/>
      <c r="EN421" s="885"/>
      <c r="EO421" s="885"/>
      <c r="EP421" s="885"/>
      <c r="EQ421" s="885"/>
      <c r="ER421" s="885"/>
      <c r="ES421" s="885"/>
      <c r="ET421" s="885"/>
      <c r="EU421" s="885"/>
      <c r="EV421" s="885"/>
      <c r="EW421" s="885"/>
      <c r="EX421" s="885"/>
      <c r="EY421" s="885"/>
      <c r="EZ421" s="885"/>
      <c r="FA421" s="885"/>
      <c r="FB421" s="885"/>
      <c r="FC421" s="885"/>
      <c r="FD421" s="885"/>
      <c r="FE421" s="885"/>
      <c r="FF421" s="885"/>
      <c r="FG421" s="885"/>
      <c r="FH421" s="885"/>
      <c r="FI421" s="885"/>
      <c r="FJ421" s="885"/>
      <c r="FK421" s="885"/>
      <c r="FL421" s="885"/>
      <c r="FM421" s="885"/>
      <c r="FN421" s="885"/>
      <c r="FO421" s="885"/>
      <c r="FP421" s="885"/>
      <c r="FQ421" s="885"/>
      <c r="FR421" s="885"/>
      <c r="FS421" s="885"/>
      <c r="FT421" s="885"/>
      <c r="FU421" s="885"/>
      <c r="FV421" s="885"/>
      <c r="FW421" s="885"/>
    </row>
    <row r="422" spans="2:179" x14ac:dyDescent="0.25">
      <c r="B422" s="773"/>
      <c r="C422" s="773"/>
      <c r="D422" s="886"/>
      <c r="E422" s="773"/>
      <c r="F422" s="773"/>
      <c r="G422" s="773"/>
      <c r="H422" s="773"/>
      <c r="I422" s="773"/>
      <c r="J422" s="887"/>
      <c r="K422" s="773"/>
      <c r="L422" s="773"/>
      <c r="M422" s="773"/>
      <c r="N422" s="773"/>
      <c r="O422" s="888"/>
      <c r="P422" s="888"/>
      <c r="Q422" s="888"/>
      <c r="R422" s="888"/>
      <c r="S422" s="773"/>
      <c r="T422" s="773"/>
      <c r="U422" s="889"/>
      <c r="V422" s="773"/>
      <c r="W422" s="773"/>
      <c r="X422" s="773"/>
      <c r="Y422" s="885"/>
      <c r="Z422" s="885"/>
      <c r="AA422" s="885"/>
      <c r="AB422" s="885"/>
      <c r="AC422" s="885"/>
      <c r="AD422" s="885"/>
      <c r="AE422" s="885"/>
      <c r="AF422" s="885"/>
      <c r="AG422" s="885"/>
      <c r="AH422" s="885"/>
      <c r="AI422" s="885"/>
      <c r="AJ422" s="885"/>
      <c r="AK422" s="885"/>
      <c r="AL422" s="885"/>
      <c r="AM422" s="885"/>
      <c r="AN422" s="885"/>
      <c r="AO422" s="885"/>
      <c r="AP422" s="885"/>
      <c r="AQ422" s="885"/>
      <c r="AR422" s="885"/>
      <c r="AS422" s="885"/>
      <c r="AT422" s="885"/>
      <c r="AU422" s="885"/>
      <c r="AV422" s="885"/>
      <c r="AW422" s="885"/>
      <c r="AX422" s="885"/>
      <c r="AY422" s="885"/>
      <c r="AZ422" s="885"/>
      <c r="BA422" s="885"/>
      <c r="BB422" s="885"/>
      <c r="BC422" s="885"/>
      <c r="BD422" s="885"/>
      <c r="BE422" s="885"/>
      <c r="BF422" s="885"/>
      <c r="BG422" s="885"/>
      <c r="BH422" s="885"/>
      <c r="BI422" s="885"/>
      <c r="BJ422" s="885"/>
      <c r="BK422" s="885"/>
      <c r="BL422" s="885"/>
      <c r="BM422" s="885"/>
      <c r="BN422" s="885"/>
      <c r="BO422" s="885"/>
      <c r="BP422" s="885"/>
      <c r="BQ422" s="885"/>
      <c r="BR422" s="885"/>
      <c r="BS422" s="885"/>
      <c r="BT422" s="885"/>
      <c r="BU422" s="885"/>
      <c r="BV422" s="885"/>
      <c r="BW422" s="885"/>
      <c r="BX422" s="885"/>
      <c r="BY422" s="885"/>
      <c r="BZ422" s="885"/>
      <c r="CA422" s="885"/>
      <c r="CB422" s="885"/>
      <c r="CC422" s="885"/>
      <c r="CD422" s="885"/>
      <c r="CE422" s="885"/>
      <c r="CF422" s="885"/>
      <c r="CG422" s="885"/>
      <c r="CH422" s="885"/>
      <c r="CI422" s="885"/>
      <c r="CJ422" s="885"/>
      <c r="CK422" s="885"/>
      <c r="CL422" s="885"/>
      <c r="CM422" s="885"/>
      <c r="CN422" s="885"/>
      <c r="CO422" s="885"/>
      <c r="CP422" s="885"/>
      <c r="CQ422" s="885"/>
      <c r="CR422" s="885"/>
      <c r="CS422" s="885"/>
      <c r="CT422" s="885"/>
      <c r="CU422" s="885"/>
      <c r="CV422" s="885"/>
      <c r="CW422" s="885"/>
      <c r="CX422" s="885"/>
      <c r="CY422" s="885"/>
      <c r="CZ422" s="885"/>
      <c r="DA422" s="885"/>
      <c r="DB422" s="885"/>
      <c r="DC422" s="885"/>
      <c r="DD422" s="885"/>
      <c r="DE422" s="885"/>
      <c r="DF422" s="885"/>
      <c r="DG422" s="885"/>
      <c r="DH422" s="885"/>
      <c r="DI422" s="885"/>
      <c r="DJ422" s="885"/>
      <c r="DK422" s="885"/>
      <c r="DL422" s="885"/>
      <c r="DM422" s="885"/>
      <c r="DN422" s="885"/>
      <c r="DO422" s="885"/>
      <c r="DP422" s="885"/>
      <c r="DQ422" s="885"/>
      <c r="DR422" s="885"/>
      <c r="DS422" s="885"/>
      <c r="DT422" s="885"/>
      <c r="DU422" s="885"/>
      <c r="DV422" s="885"/>
      <c r="DW422" s="885"/>
      <c r="DX422" s="885"/>
      <c r="DY422" s="885"/>
      <c r="DZ422" s="885"/>
      <c r="EA422" s="885"/>
      <c r="EB422" s="885"/>
      <c r="EC422" s="885"/>
      <c r="ED422" s="885"/>
      <c r="EE422" s="885"/>
      <c r="EF422" s="885"/>
      <c r="EG422" s="885"/>
      <c r="EH422" s="885"/>
      <c r="EI422" s="885"/>
      <c r="EJ422" s="885"/>
      <c r="EK422" s="885"/>
      <c r="EL422" s="885"/>
      <c r="EM422" s="885"/>
      <c r="EN422" s="885"/>
      <c r="EO422" s="885"/>
      <c r="EP422" s="885"/>
      <c r="EQ422" s="885"/>
      <c r="ER422" s="885"/>
      <c r="ES422" s="885"/>
      <c r="ET422" s="885"/>
      <c r="EU422" s="885"/>
      <c r="EV422" s="885"/>
      <c r="EW422" s="885"/>
      <c r="EX422" s="885"/>
      <c r="EY422" s="885"/>
      <c r="EZ422" s="885"/>
      <c r="FA422" s="885"/>
      <c r="FB422" s="885"/>
      <c r="FC422" s="885"/>
      <c r="FD422" s="885"/>
      <c r="FE422" s="885"/>
      <c r="FF422" s="885"/>
      <c r="FG422" s="885"/>
      <c r="FH422" s="885"/>
      <c r="FI422" s="885"/>
      <c r="FJ422" s="885"/>
      <c r="FK422" s="885"/>
      <c r="FL422" s="885"/>
      <c r="FM422" s="885"/>
      <c r="FN422" s="885"/>
      <c r="FO422" s="885"/>
      <c r="FP422" s="885"/>
      <c r="FQ422" s="885"/>
      <c r="FR422" s="885"/>
      <c r="FS422" s="885"/>
      <c r="FT422" s="885"/>
      <c r="FU422" s="885"/>
      <c r="FV422" s="885"/>
      <c r="FW422" s="885"/>
    </row>
    <row r="423" spans="2:179" x14ac:dyDescent="0.25">
      <c r="B423" s="773"/>
      <c r="C423" s="773"/>
      <c r="D423" s="886"/>
      <c r="E423" s="773"/>
      <c r="F423" s="773"/>
      <c r="G423" s="773"/>
      <c r="H423" s="773"/>
      <c r="I423" s="773"/>
      <c r="J423" s="887"/>
      <c r="K423" s="773"/>
      <c r="L423" s="773"/>
      <c r="M423" s="773"/>
      <c r="N423" s="773"/>
      <c r="O423" s="888"/>
      <c r="P423" s="888"/>
      <c r="Q423" s="888"/>
      <c r="R423" s="888"/>
      <c r="S423" s="773"/>
      <c r="T423" s="773"/>
      <c r="U423" s="889"/>
      <c r="V423" s="773"/>
      <c r="W423" s="773"/>
      <c r="X423" s="773"/>
      <c r="Y423" s="885"/>
      <c r="Z423" s="885"/>
      <c r="AA423" s="885"/>
      <c r="AB423" s="885"/>
      <c r="AC423" s="885"/>
      <c r="AD423" s="885"/>
      <c r="AE423" s="885"/>
      <c r="AF423" s="885"/>
      <c r="AG423" s="885"/>
      <c r="AH423" s="885"/>
      <c r="AI423" s="885"/>
      <c r="AJ423" s="885"/>
      <c r="AK423" s="885"/>
      <c r="AL423" s="885"/>
      <c r="AM423" s="885"/>
      <c r="AN423" s="885"/>
      <c r="AO423" s="885"/>
      <c r="AP423" s="885"/>
      <c r="AQ423" s="885"/>
      <c r="AR423" s="885"/>
      <c r="AS423" s="885"/>
      <c r="AT423" s="885"/>
      <c r="AU423" s="885"/>
      <c r="AV423" s="885"/>
      <c r="AW423" s="885"/>
      <c r="AX423" s="885"/>
      <c r="AY423" s="885"/>
      <c r="AZ423" s="885"/>
      <c r="BA423" s="885"/>
      <c r="BB423" s="885"/>
      <c r="BC423" s="885"/>
      <c r="BD423" s="885"/>
      <c r="BE423" s="885"/>
      <c r="BF423" s="885"/>
      <c r="BG423" s="885"/>
      <c r="BH423" s="885"/>
      <c r="BI423" s="885"/>
      <c r="BJ423" s="885"/>
      <c r="BK423" s="885"/>
      <c r="BL423" s="885"/>
      <c r="BM423" s="885"/>
      <c r="BN423" s="885"/>
      <c r="BO423" s="885"/>
      <c r="BP423" s="885"/>
      <c r="BQ423" s="885"/>
      <c r="BR423" s="885"/>
      <c r="BS423" s="885"/>
      <c r="BT423" s="885"/>
      <c r="BU423" s="885"/>
      <c r="BV423" s="885"/>
      <c r="BW423" s="885"/>
      <c r="BX423" s="885"/>
      <c r="BY423" s="885"/>
      <c r="BZ423" s="885"/>
      <c r="CA423" s="885"/>
      <c r="CB423" s="885"/>
      <c r="CC423" s="885"/>
      <c r="CD423" s="885"/>
      <c r="CE423" s="885"/>
      <c r="CF423" s="885"/>
      <c r="CG423" s="885"/>
      <c r="CH423" s="885"/>
      <c r="CI423" s="885"/>
      <c r="CJ423" s="885"/>
      <c r="CK423" s="885"/>
      <c r="CL423" s="885"/>
      <c r="CM423" s="885"/>
      <c r="CN423" s="885"/>
      <c r="CO423" s="885"/>
      <c r="CP423" s="885"/>
      <c r="CQ423" s="885"/>
      <c r="CR423" s="885"/>
      <c r="CS423" s="885"/>
      <c r="CT423" s="885"/>
      <c r="CU423" s="885"/>
      <c r="CV423" s="885"/>
      <c r="CW423" s="885"/>
      <c r="CX423" s="885"/>
      <c r="CY423" s="885"/>
      <c r="CZ423" s="885"/>
      <c r="DA423" s="885"/>
      <c r="DB423" s="885"/>
      <c r="DC423" s="885"/>
      <c r="DD423" s="885"/>
      <c r="DE423" s="885"/>
      <c r="DF423" s="885"/>
      <c r="DG423" s="885"/>
      <c r="DH423" s="885"/>
      <c r="DI423" s="885"/>
      <c r="DJ423" s="885"/>
      <c r="DK423" s="885"/>
      <c r="DL423" s="885"/>
      <c r="DM423" s="885"/>
      <c r="DN423" s="885"/>
      <c r="DO423" s="885"/>
      <c r="DP423" s="885"/>
      <c r="DQ423" s="885"/>
      <c r="DR423" s="885"/>
      <c r="DS423" s="885"/>
      <c r="DT423" s="885"/>
      <c r="DU423" s="885"/>
      <c r="DV423" s="885"/>
      <c r="DW423" s="885"/>
      <c r="DX423" s="885"/>
      <c r="DY423" s="885"/>
      <c r="DZ423" s="885"/>
      <c r="EA423" s="885"/>
      <c r="EB423" s="885"/>
      <c r="EC423" s="885"/>
      <c r="ED423" s="885"/>
      <c r="EE423" s="885"/>
      <c r="EF423" s="885"/>
      <c r="EG423" s="885"/>
      <c r="EH423" s="885"/>
      <c r="EI423" s="885"/>
      <c r="EJ423" s="885"/>
      <c r="EK423" s="885"/>
      <c r="EL423" s="885"/>
      <c r="EM423" s="885"/>
      <c r="EN423" s="885"/>
      <c r="EO423" s="885"/>
      <c r="EP423" s="885"/>
      <c r="EQ423" s="885"/>
      <c r="ER423" s="885"/>
      <c r="ES423" s="885"/>
      <c r="ET423" s="885"/>
      <c r="EU423" s="885"/>
      <c r="EV423" s="885"/>
      <c r="EW423" s="885"/>
      <c r="EX423" s="885"/>
      <c r="EY423" s="885"/>
      <c r="EZ423" s="885"/>
      <c r="FA423" s="885"/>
      <c r="FB423" s="885"/>
      <c r="FC423" s="885"/>
      <c r="FD423" s="885"/>
      <c r="FE423" s="885"/>
      <c r="FF423" s="885"/>
      <c r="FG423" s="885"/>
      <c r="FH423" s="885"/>
      <c r="FI423" s="885"/>
      <c r="FJ423" s="885"/>
      <c r="FK423" s="885"/>
      <c r="FL423" s="885"/>
      <c r="FM423" s="885"/>
      <c r="FN423" s="885"/>
      <c r="FO423" s="885"/>
      <c r="FP423" s="885"/>
      <c r="FQ423" s="885"/>
      <c r="FR423" s="885"/>
      <c r="FS423" s="885"/>
      <c r="FT423" s="885"/>
      <c r="FU423" s="885"/>
      <c r="FV423" s="885"/>
      <c r="FW423" s="885"/>
    </row>
    <row r="424" spans="2:179" x14ac:dyDescent="0.25">
      <c r="B424" s="773"/>
      <c r="C424" s="773"/>
      <c r="D424" s="886"/>
      <c r="E424" s="773"/>
      <c r="F424" s="773"/>
      <c r="G424" s="773"/>
      <c r="H424" s="773"/>
      <c r="I424" s="773"/>
      <c r="J424" s="887"/>
      <c r="K424" s="773"/>
      <c r="L424" s="773"/>
      <c r="M424" s="773"/>
      <c r="N424" s="773"/>
      <c r="O424" s="888"/>
      <c r="P424" s="888"/>
      <c r="Q424" s="888"/>
      <c r="R424" s="888"/>
      <c r="S424" s="773"/>
      <c r="T424" s="773"/>
      <c r="U424" s="889"/>
      <c r="V424" s="773"/>
      <c r="W424" s="773"/>
      <c r="X424" s="773"/>
      <c r="Y424" s="885"/>
      <c r="Z424" s="885"/>
      <c r="AA424" s="885"/>
      <c r="AB424" s="885"/>
      <c r="AC424" s="885"/>
      <c r="AD424" s="885"/>
      <c r="AE424" s="885"/>
      <c r="AF424" s="885"/>
      <c r="AG424" s="885"/>
      <c r="AH424" s="885"/>
      <c r="AI424" s="885"/>
      <c r="AJ424" s="885"/>
      <c r="AK424" s="885"/>
      <c r="AL424" s="885"/>
      <c r="AM424" s="885"/>
      <c r="AN424" s="885"/>
      <c r="AO424" s="885"/>
      <c r="AP424" s="885"/>
      <c r="AQ424" s="885"/>
      <c r="AR424" s="885"/>
      <c r="AS424" s="885"/>
      <c r="AT424" s="885"/>
      <c r="AU424" s="885"/>
      <c r="AV424" s="885"/>
      <c r="AW424" s="885"/>
      <c r="AX424" s="885"/>
      <c r="AY424" s="885"/>
      <c r="AZ424" s="885"/>
      <c r="BA424" s="885"/>
      <c r="BB424" s="885"/>
      <c r="BC424" s="885"/>
      <c r="BD424" s="885"/>
      <c r="BE424" s="885"/>
      <c r="BF424" s="885"/>
      <c r="BG424" s="885"/>
      <c r="BH424" s="885"/>
      <c r="BI424" s="885"/>
      <c r="BJ424" s="885"/>
      <c r="BK424" s="885"/>
      <c r="BL424" s="885"/>
      <c r="BM424" s="885"/>
      <c r="BN424" s="885"/>
      <c r="BO424" s="885"/>
      <c r="BP424" s="885"/>
      <c r="BQ424" s="885"/>
      <c r="BR424" s="885"/>
      <c r="BS424" s="885"/>
      <c r="BT424" s="885"/>
      <c r="BU424" s="885"/>
      <c r="BV424" s="885"/>
      <c r="BW424" s="885"/>
      <c r="BX424" s="885"/>
      <c r="BY424" s="885"/>
      <c r="BZ424" s="885"/>
      <c r="CA424" s="885"/>
      <c r="CB424" s="885"/>
      <c r="CC424" s="885"/>
      <c r="CD424" s="885"/>
      <c r="CE424" s="885"/>
      <c r="CF424" s="885"/>
      <c r="CG424" s="885"/>
      <c r="CH424" s="885"/>
      <c r="CI424" s="885"/>
      <c r="CJ424" s="885"/>
      <c r="CK424" s="885"/>
      <c r="CL424" s="885"/>
      <c r="CM424" s="885"/>
      <c r="CN424" s="885"/>
      <c r="CO424" s="885"/>
      <c r="CP424" s="885"/>
      <c r="CQ424" s="885"/>
      <c r="CR424" s="885"/>
      <c r="CS424" s="885"/>
      <c r="CT424" s="885"/>
      <c r="CU424" s="885"/>
      <c r="CV424" s="885"/>
      <c r="CW424" s="885"/>
      <c r="CX424" s="885"/>
      <c r="CY424" s="885"/>
      <c r="CZ424" s="885"/>
      <c r="DA424" s="885"/>
      <c r="DB424" s="885"/>
      <c r="DC424" s="885"/>
      <c r="DD424" s="885"/>
      <c r="DE424" s="885"/>
      <c r="DF424" s="885"/>
      <c r="DG424" s="885"/>
      <c r="DH424" s="885"/>
      <c r="DI424" s="885"/>
      <c r="DJ424" s="885"/>
      <c r="DK424" s="885"/>
      <c r="DL424" s="885"/>
      <c r="DM424" s="885"/>
      <c r="DN424" s="885"/>
      <c r="DO424" s="885"/>
      <c r="DP424" s="885"/>
      <c r="DQ424" s="885"/>
      <c r="DR424" s="885"/>
      <c r="DS424" s="885"/>
      <c r="DT424" s="885"/>
      <c r="DU424" s="885"/>
      <c r="DV424" s="885"/>
      <c r="DW424" s="885"/>
      <c r="DX424" s="885"/>
      <c r="DY424" s="885"/>
      <c r="DZ424" s="885"/>
      <c r="EA424" s="885"/>
      <c r="EB424" s="885"/>
      <c r="EC424" s="885"/>
      <c r="ED424" s="885"/>
      <c r="EE424" s="885"/>
      <c r="EF424" s="885"/>
      <c r="EG424" s="885"/>
      <c r="EH424" s="885"/>
      <c r="EI424" s="885"/>
      <c r="EJ424" s="885"/>
      <c r="EK424" s="885"/>
      <c r="EL424" s="885"/>
      <c r="EM424" s="885"/>
      <c r="EN424" s="885"/>
      <c r="EO424" s="885"/>
      <c r="EP424" s="885"/>
      <c r="EQ424" s="885"/>
      <c r="ER424" s="885"/>
      <c r="ES424" s="885"/>
      <c r="ET424" s="885"/>
      <c r="EU424" s="885"/>
      <c r="EV424" s="885"/>
      <c r="EW424" s="885"/>
      <c r="EX424" s="885"/>
      <c r="EY424" s="885"/>
      <c r="EZ424" s="885"/>
      <c r="FA424" s="885"/>
      <c r="FB424" s="885"/>
      <c r="FC424" s="885"/>
      <c r="FD424" s="885"/>
      <c r="FE424" s="885"/>
      <c r="FF424" s="885"/>
      <c r="FG424" s="885"/>
      <c r="FH424" s="885"/>
      <c r="FI424" s="885"/>
      <c r="FJ424" s="885"/>
      <c r="FK424" s="885"/>
      <c r="FL424" s="885"/>
      <c r="FM424" s="885"/>
      <c r="FN424" s="885"/>
      <c r="FO424" s="885"/>
      <c r="FP424" s="885"/>
      <c r="FQ424" s="885"/>
      <c r="FR424" s="885"/>
      <c r="FS424" s="885"/>
      <c r="FT424" s="885"/>
      <c r="FU424" s="885"/>
      <c r="FV424" s="885"/>
      <c r="FW424" s="885"/>
    </row>
    <row r="425" spans="2:179" x14ac:dyDescent="0.25">
      <c r="B425" s="773"/>
      <c r="C425" s="773"/>
      <c r="D425" s="886"/>
      <c r="E425" s="773"/>
      <c r="F425" s="773"/>
      <c r="G425" s="773"/>
      <c r="H425" s="773"/>
      <c r="I425" s="773"/>
      <c r="J425" s="887"/>
      <c r="K425" s="773"/>
      <c r="L425" s="773"/>
      <c r="M425" s="773"/>
      <c r="N425" s="773"/>
      <c r="O425" s="888"/>
      <c r="P425" s="888"/>
      <c r="Q425" s="888"/>
      <c r="R425" s="888"/>
      <c r="S425" s="773"/>
      <c r="T425" s="773"/>
      <c r="U425" s="889"/>
      <c r="V425" s="773"/>
      <c r="W425" s="773"/>
      <c r="X425" s="773"/>
      <c r="Y425" s="885"/>
      <c r="Z425" s="885"/>
      <c r="AA425" s="885"/>
      <c r="AB425" s="885"/>
      <c r="AC425" s="885"/>
      <c r="AD425" s="885"/>
      <c r="AE425" s="885"/>
      <c r="AF425" s="885"/>
      <c r="AG425" s="885"/>
      <c r="AH425" s="885"/>
      <c r="AI425" s="885"/>
      <c r="AJ425" s="885"/>
      <c r="AK425" s="885"/>
      <c r="AL425" s="885"/>
      <c r="AM425" s="885"/>
      <c r="AN425" s="885"/>
      <c r="AO425" s="885"/>
      <c r="AP425" s="885"/>
      <c r="AQ425" s="885"/>
      <c r="AR425" s="885"/>
      <c r="AS425" s="885"/>
      <c r="AT425" s="885"/>
      <c r="AU425" s="885"/>
      <c r="AV425" s="885"/>
      <c r="AW425" s="885"/>
      <c r="AX425" s="885"/>
      <c r="AY425" s="885"/>
      <c r="AZ425" s="885"/>
      <c r="BA425" s="885"/>
      <c r="BB425" s="885"/>
      <c r="BC425" s="885"/>
      <c r="BD425" s="885"/>
      <c r="BE425" s="885"/>
      <c r="BF425" s="885"/>
      <c r="BG425" s="885"/>
      <c r="BH425" s="885"/>
      <c r="BI425" s="885"/>
      <c r="BJ425" s="885"/>
      <c r="BK425" s="885"/>
      <c r="BL425" s="885"/>
      <c r="BM425" s="885"/>
      <c r="BN425" s="885"/>
      <c r="BO425" s="885"/>
      <c r="BP425" s="885"/>
      <c r="BQ425" s="885"/>
      <c r="BR425" s="885"/>
      <c r="BS425" s="885"/>
      <c r="BT425" s="885"/>
      <c r="BU425" s="885"/>
      <c r="BV425" s="885"/>
      <c r="BW425" s="885"/>
      <c r="BX425" s="885"/>
      <c r="BY425" s="885"/>
      <c r="BZ425" s="885"/>
      <c r="CA425" s="885"/>
      <c r="CB425" s="885"/>
      <c r="CC425" s="885"/>
      <c r="CD425" s="885"/>
      <c r="CE425" s="885"/>
      <c r="CF425" s="885"/>
      <c r="CG425" s="885"/>
      <c r="CH425" s="885"/>
      <c r="CI425" s="885"/>
      <c r="CJ425" s="885"/>
      <c r="CK425" s="885"/>
      <c r="CL425" s="885"/>
      <c r="CM425" s="885"/>
      <c r="CN425" s="885"/>
      <c r="CO425" s="885"/>
      <c r="CP425" s="885"/>
      <c r="CQ425" s="885"/>
      <c r="CR425" s="885"/>
      <c r="CS425" s="885"/>
      <c r="CT425" s="885"/>
      <c r="CU425" s="885"/>
      <c r="CV425" s="885"/>
      <c r="CW425" s="885"/>
      <c r="CX425" s="885"/>
      <c r="CY425" s="885"/>
      <c r="CZ425" s="885"/>
      <c r="DA425" s="885"/>
      <c r="DB425" s="885"/>
      <c r="DC425" s="885"/>
      <c r="DD425" s="885"/>
      <c r="DE425" s="885"/>
      <c r="DF425" s="885"/>
      <c r="DG425" s="885"/>
      <c r="DH425" s="885"/>
      <c r="DI425" s="885"/>
      <c r="DJ425" s="885"/>
      <c r="DK425" s="885"/>
      <c r="DL425" s="885"/>
      <c r="DM425" s="885"/>
      <c r="DN425" s="885"/>
      <c r="DO425" s="885"/>
      <c r="DP425" s="885"/>
      <c r="DQ425" s="885"/>
      <c r="DR425" s="885"/>
      <c r="DS425" s="885"/>
      <c r="DT425" s="885"/>
      <c r="DU425" s="885"/>
      <c r="DV425" s="885"/>
      <c r="DW425" s="885"/>
      <c r="DX425" s="885"/>
      <c r="DY425" s="885"/>
      <c r="DZ425" s="885"/>
      <c r="EA425" s="885"/>
      <c r="EB425" s="885"/>
      <c r="EC425" s="885"/>
      <c r="ED425" s="885"/>
      <c r="EE425" s="885"/>
      <c r="EF425" s="885"/>
      <c r="EG425" s="885"/>
      <c r="EH425" s="885"/>
      <c r="EI425" s="885"/>
      <c r="EJ425" s="885"/>
      <c r="EK425" s="885"/>
      <c r="EL425" s="885"/>
      <c r="EM425" s="885"/>
      <c r="EN425" s="885"/>
      <c r="EO425" s="885"/>
      <c r="EP425" s="885"/>
      <c r="EQ425" s="885"/>
      <c r="ER425" s="885"/>
      <c r="ES425" s="885"/>
      <c r="ET425" s="885"/>
      <c r="EU425" s="885"/>
      <c r="EV425" s="885"/>
      <c r="EW425" s="885"/>
      <c r="EX425" s="885"/>
      <c r="EY425" s="885"/>
      <c r="EZ425" s="885"/>
      <c r="FA425" s="885"/>
      <c r="FB425" s="885"/>
      <c r="FC425" s="885"/>
      <c r="FD425" s="885"/>
      <c r="FE425" s="885"/>
      <c r="FF425" s="885"/>
      <c r="FG425" s="885"/>
      <c r="FH425" s="885"/>
      <c r="FI425" s="885"/>
      <c r="FJ425" s="885"/>
      <c r="FK425" s="885"/>
      <c r="FL425" s="885"/>
      <c r="FM425" s="885"/>
      <c r="FN425" s="885"/>
      <c r="FO425" s="885"/>
      <c r="FP425" s="885"/>
      <c r="FQ425" s="885"/>
      <c r="FR425" s="885"/>
      <c r="FS425" s="885"/>
      <c r="FT425" s="885"/>
      <c r="FU425" s="885"/>
      <c r="FV425" s="885"/>
      <c r="FW425" s="885"/>
    </row>
    <row r="426" spans="2:179" x14ac:dyDescent="0.25">
      <c r="B426" s="773"/>
      <c r="C426" s="773"/>
      <c r="D426" s="886"/>
      <c r="E426" s="773"/>
      <c r="F426" s="773"/>
      <c r="G426" s="773"/>
      <c r="H426" s="773"/>
      <c r="I426" s="773"/>
      <c r="J426" s="887"/>
      <c r="K426" s="773"/>
      <c r="L426" s="773"/>
      <c r="M426" s="773"/>
      <c r="N426" s="773"/>
      <c r="O426" s="888"/>
      <c r="P426" s="888"/>
      <c r="Q426" s="888"/>
      <c r="R426" s="888"/>
      <c r="S426" s="773"/>
      <c r="T426" s="773"/>
      <c r="U426" s="889"/>
      <c r="V426" s="773"/>
      <c r="W426" s="773"/>
      <c r="X426" s="773"/>
      <c r="Y426" s="885"/>
      <c r="Z426" s="885"/>
      <c r="AA426" s="885"/>
      <c r="AB426" s="885"/>
      <c r="AC426" s="885"/>
      <c r="AD426" s="885"/>
      <c r="AE426" s="885"/>
      <c r="AF426" s="885"/>
      <c r="AG426" s="885"/>
      <c r="AH426" s="885"/>
      <c r="AI426" s="885"/>
      <c r="AJ426" s="885"/>
      <c r="AK426" s="885"/>
      <c r="AL426" s="885"/>
      <c r="AM426" s="885"/>
      <c r="AN426" s="885"/>
      <c r="AO426" s="885"/>
      <c r="AP426" s="885"/>
      <c r="AQ426" s="885"/>
      <c r="AR426" s="885"/>
      <c r="AS426" s="885"/>
      <c r="AT426" s="885"/>
      <c r="AU426" s="885"/>
      <c r="AV426" s="885"/>
      <c r="AW426" s="885"/>
      <c r="AX426" s="885"/>
      <c r="AY426" s="885"/>
      <c r="AZ426" s="885"/>
      <c r="BA426" s="885"/>
      <c r="BB426" s="885"/>
      <c r="BC426" s="885"/>
      <c r="BD426" s="885"/>
      <c r="BE426" s="885"/>
      <c r="BF426" s="885"/>
      <c r="BG426" s="885"/>
      <c r="BH426" s="885"/>
      <c r="BI426" s="885"/>
      <c r="BJ426" s="885"/>
      <c r="BK426" s="885"/>
      <c r="BL426" s="885"/>
      <c r="BM426" s="885"/>
      <c r="BN426" s="885"/>
      <c r="BO426" s="885"/>
      <c r="BP426" s="885"/>
      <c r="BQ426" s="885"/>
      <c r="BR426" s="885"/>
      <c r="BS426" s="885"/>
      <c r="BT426" s="885"/>
      <c r="BU426" s="885"/>
      <c r="BV426" s="885"/>
      <c r="BW426" s="885"/>
      <c r="BX426" s="885"/>
      <c r="BY426" s="885"/>
      <c r="BZ426" s="885"/>
      <c r="CA426" s="885"/>
      <c r="CB426" s="885"/>
      <c r="CC426" s="885"/>
      <c r="CD426" s="885"/>
      <c r="CE426" s="885"/>
      <c r="CF426" s="885"/>
      <c r="CG426" s="885"/>
      <c r="CH426" s="885"/>
      <c r="CI426" s="885"/>
      <c r="CJ426" s="885"/>
      <c r="CK426" s="885"/>
      <c r="CL426" s="885"/>
      <c r="CM426" s="885"/>
      <c r="CN426" s="885"/>
      <c r="CO426" s="885"/>
      <c r="CP426" s="885"/>
      <c r="CQ426" s="885"/>
      <c r="CR426" s="885"/>
      <c r="CS426" s="885"/>
      <c r="CT426" s="885"/>
      <c r="CU426" s="885"/>
      <c r="CV426" s="885"/>
      <c r="CW426" s="885"/>
      <c r="CX426" s="885"/>
      <c r="CY426" s="885"/>
      <c r="CZ426" s="885"/>
      <c r="DA426" s="885"/>
      <c r="DB426" s="885"/>
      <c r="DC426" s="885"/>
      <c r="DD426" s="885"/>
      <c r="DE426" s="885"/>
      <c r="DF426" s="885"/>
      <c r="DG426" s="885"/>
      <c r="DH426" s="885"/>
      <c r="DI426" s="885"/>
      <c r="DJ426" s="885"/>
      <c r="DK426" s="885"/>
      <c r="DL426" s="885"/>
      <c r="DM426" s="885"/>
      <c r="DN426" s="885"/>
      <c r="DO426" s="885"/>
      <c r="DP426" s="885"/>
      <c r="DQ426" s="885"/>
      <c r="DR426" s="885"/>
      <c r="DS426" s="885"/>
      <c r="DT426" s="885"/>
      <c r="DU426" s="885"/>
      <c r="DV426" s="885"/>
      <c r="DW426" s="885"/>
      <c r="DX426" s="885"/>
      <c r="DY426" s="885"/>
      <c r="DZ426" s="885"/>
      <c r="EA426" s="885"/>
      <c r="EB426" s="885"/>
      <c r="EC426" s="885"/>
      <c r="ED426" s="885"/>
      <c r="EE426" s="885"/>
      <c r="EF426" s="885"/>
      <c r="EG426" s="885"/>
      <c r="EH426" s="885"/>
      <c r="EI426" s="885"/>
      <c r="EJ426" s="885"/>
      <c r="EK426" s="885"/>
      <c r="EL426" s="885"/>
      <c r="EM426" s="885"/>
      <c r="EN426" s="885"/>
      <c r="EO426" s="885"/>
      <c r="EP426" s="885"/>
      <c r="EQ426" s="885"/>
      <c r="ER426" s="885"/>
      <c r="ES426" s="885"/>
      <c r="ET426" s="885"/>
      <c r="EU426" s="885"/>
      <c r="EV426" s="885"/>
      <c r="EW426" s="885"/>
      <c r="EX426" s="885"/>
      <c r="EY426" s="885"/>
      <c r="EZ426" s="885"/>
      <c r="FA426" s="885"/>
      <c r="FB426" s="885"/>
      <c r="FC426" s="885"/>
      <c r="FD426" s="885"/>
      <c r="FE426" s="885"/>
      <c r="FF426" s="885"/>
      <c r="FG426" s="885"/>
      <c r="FH426" s="885"/>
      <c r="FI426" s="885"/>
      <c r="FJ426" s="885"/>
      <c r="FK426" s="885"/>
      <c r="FL426" s="885"/>
      <c r="FM426" s="885"/>
      <c r="FN426" s="885"/>
      <c r="FO426" s="885"/>
      <c r="FP426" s="885"/>
      <c r="FQ426" s="885"/>
      <c r="FR426" s="885"/>
      <c r="FS426" s="885"/>
      <c r="FT426" s="885"/>
      <c r="FU426" s="885"/>
      <c r="FV426" s="885"/>
      <c r="FW426" s="885"/>
    </row>
    <row r="427" spans="2:179" x14ac:dyDescent="0.25">
      <c r="B427" s="773"/>
      <c r="C427" s="773"/>
      <c r="D427" s="886"/>
      <c r="E427" s="773"/>
      <c r="F427" s="773"/>
      <c r="G427" s="773"/>
      <c r="H427" s="773"/>
      <c r="I427" s="773"/>
      <c r="J427" s="887"/>
      <c r="K427" s="773"/>
      <c r="L427" s="773"/>
      <c r="M427" s="773"/>
      <c r="N427" s="773"/>
      <c r="O427" s="888"/>
      <c r="P427" s="888"/>
      <c r="Q427" s="888"/>
      <c r="R427" s="888"/>
      <c r="S427" s="773"/>
      <c r="T427" s="773"/>
      <c r="U427" s="889"/>
      <c r="V427" s="773"/>
      <c r="W427" s="773"/>
      <c r="X427" s="773"/>
      <c r="Y427" s="885"/>
      <c r="Z427" s="885"/>
      <c r="AA427" s="885"/>
      <c r="AB427" s="885"/>
      <c r="AC427" s="885"/>
      <c r="AD427" s="885"/>
      <c r="AE427" s="885"/>
      <c r="AF427" s="885"/>
      <c r="AG427" s="885"/>
      <c r="AH427" s="885"/>
      <c r="AI427" s="885"/>
      <c r="AJ427" s="885"/>
      <c r="AK427" s="885"/>
      <c r="AL427" s="885"/>
      <c r="AM427" s="885"/>
      <c r="AN427" s="885"/>
      <c r="AO427" s="885"/>
      <c r="AP427" s="885"/>
      <c r="AQ427" s="885"/>
      <c r="AR427" s="885"/>
      <c r="AS427" s="885"/>
      <c r="AT427" s="885"/>
      <c r="AU427" s="885"/>
      <c r="AV427" s="885"/>
      <c r="AW427" s="885"/>
      <c r="AX427" s="885"/>
      <c r="AY427" s="885"/>
      <c r="AZ427" s="885"/>
      <c r="BA427" s="885"/>
      <c r="BB427" s="885"/>
      <c r="BC427" s="885"/>
      <c r="BD427" s="885"/>
      <c r="BE427" s="885"/>
      <c r="BF427" s="885"/>
      <c r="BG427" s="885"/>
      <c r="BH427" s="885"/>
      <c r="BI427" s="885"/>
      <c r="BJ427" s="885"/>
      <c r="BK427" s="885"/>
      <c r="BL427" s="885"/>
      <c r="BM427" s="885"/>
      <c r="BN427" s="885"/>
      <c r="BO427" s="885"/>
      <c r="BP427" s="885"/>
      <c r="BQ427" s="885"/>
      <c r="BR427" s="885"/>
      <c r="BS427" s="885"/>
      <c r="BT427" s="885"/>
      <c r="BU427" s="885"/>
      <c r="BV427" s="885"/>
      <c r="BW427" s="885"/>
      <c r="BX427" s="885"/>
      <c r="BY427" s="885"/>
      <c r="BZ427" s="885"/>
      <c r="CA427" s="885"/>
      <c r="CB427" s="885"/>
      <c r="CC427" s="885"/>
      <c r="CD427" s="885"/>
      <c r="CE427" s="885"/>
      <c r="CF427" s="885"/>
      <c r="CG427" s="885"/>
      <c r="CH427" s="885"/>
      <c r="CI427" s="885"/>
      <c r="CJ427" s="885"/>
      <c r="CK427" s="885"/>
      <c r="CL427" s="885"/>
      <c r="CM427" s="885"/>
      <c r="CN427" s="885"/>
      <c r="CO427" s="885"/>
      <c r="CP427" s="885"/>
      <c r="CQ427" s="885"/>
      <c r="CR427" s="885"/>
      <c r="CS427" s="885"/>
      <c r="CT427" s="885"/>
      <c r="CU427" s="885"/>
      <c r="CV427" s="885"/>
      <c r="CW427" s="885"/>
      <c r="CX427" s="885"/>
      <c r="CY427" s="885"/>
      <c r="CZ427" s="885"/>
      <c r="DA427" s="885"/>
      <c r="DB427" s="885"/>
      <c r="DC427" s="885"/>
      <c r="DD427" s="885"/>
      <c r="DE427" s="885"/>
      <c r="DF427" s="885"/>
      <c r="DG427" s="885"/>
      <c r="DH427" s="885"/>
      <c r="DI427" s="885"/>
      <c r="DJ427" s="885"/>
      <c r="DK427" s="885"/>
      <c r="DL427" s="885"/>
      <c r="DM427" s="885"/>
      <c r="DN427" s="885"/>
      <c r="DO427" s="885"/>
      <c r="DP427" s="885"/>
      <c r="DQ427" s="885"/>
      <c r="DR427" s="885"/>
      <c r="DS427" s="885"/>
      <c r="DT427" s="885"/>
      <c r="DU427" s="885"/>
      <c r="DV427" s="885"/>
      <c r="DW427" s="885"/>
      <c r="DX427" s="885"/>
      <c r="DY427" s="885"/>
      <c r="DZ427" s="885"/>
      <c r="EA427" s="885"/>
      <c r="EB427" s="885"/>
      <c r="EC427" s="885"/>
      <c r="ED427" s="885"/>
      <c r="EE427" s="885"/>
      <c r="EF427" s="885"/>
      <c r="EG427" s="885"/>
      <c r="EH427" s="885"/>
      <c r="EI427" s="885"/>
      <c r="EJ427" s="885"/>
      <c r="EK427" s="885"/>
      <c r="EL427" s="885"/>
      <c r="EM427" s="885"/>
      <c r="EN427" s="885"/>
      <c r="EO427" s="885"/>
      <c r="EP427" s="885"/>
      <c r="EQ427" s="885"/>
      <c r="ER427" s="885"/>
      <c r="ES427" s="885"/>
      <c r="ET427" s="885"/>
      <c r="EU427" s="885"/>
      <c r="EV427" s="885"/>
      <c r="EW427" s="885"/>
      <c r="EX427" s="885"/>
      <c r="EY427" s="885"/>
      <c r="EZ427" s="885"/>
      <c r="FA427" s="885"/>
      <c r="FB427" s="885"/>
      <c r="FC427" s="885"/>
      <c r="FD427" s="885"/>
      <c r="FE427" s="885"/>
      <c r="FF427" s="885"/>
      <c r="FG427" s="885"/>
      <c r="FH427" s="885"/>
      <c r="FI427" s="885"/>
      <c r="FJ427" s="885"/>
      <c r="FK427" s="885"/>
      <c r="FL427" s="885"/>
      <c r="FM427" s="885"/>
      <c r="FN427" s="885"/>
      <c r="FO427" s="885"/>
      <c r="FP427" s="885"/>
      <c r="FQ427" s="885"/>
      <c r="FR427" s="885"/>
      <c r="FS427" s="885"/>
      <c r="FT427" s="885"/>
      <c r="FU427" s="885"/>
      <c r="FV427" s="885"/>
      <c r="FW427" s="885"/>
    </row>
    <row r="428" spans="2:179" x14ac:dyDescent="0.25">
      <c r="B428" s="773"/>
      <c r="C428" s="773"/>
      <c r="D428" s="886"/>
      <c r="E428" s="773"/>
      <c r="F428" s="773"/>
      <c r="G428" s="773"/>
      <c r="H428" s="773"/>
      <c r="I428" s="773"/>
      <c r="J428" s="887"/>
      <c r="K428" s="773"/>
      <c r="L428" s="773"/>
      <c r="M428" s="773"/>
      <c r="N428" s="773"/>
      <c r="O428" s="888"/>
      <c r="P428" s="888"/>
      <c r="Q428" s="888"/>
      <c r="R428" s="888"/>
      <c r="S428" s="773"/>
      <c r="T428" s="773"/>
      <c r="U428" s="889"/>
      <c r="V428" s="773"/>
      <c r="W428" s="773"/>
      <c r="X428" s="773"/>
      <c r="Y428" s="885"/>
      <c r="Z428" s="885"/>
      <c r="AA428" s="885"/>
      <c r="AB428" s="885"/>
      <c r="AC428" s="885"/>
      <c r="AD428" s="885"/>
      <c r="AE428" s="885"/>
      <c r="AF428" s="885"/>
      <c r="AG428" s="885"/>
      <c r="AH428" s="885"/>
      <c r="AI428" s="885"/>
      <c r="AJ428" s="885"/>
      <c r="AK428" s="885"/>
      <c r="AL428" s="885"/>
      <c r="AM428" s="885"/>
      <c r="AN428" s="885"/>
      <c r="AO428" s="885"/>
      <c r="AP428" s="885"/>
      <c r="AQ428" s="885"/>
      <c r="AR428" s="885"/>
      <c r="AS428" s="885"/>
      <c r="AT428" s="885"/>
      <c r="AU428" s="885"/>
      <c r="AV428" s="885"/>
      <c r="AW428" s="885"/>
      <c r="AX428" s="885"/>
      <c r="AY428" s="885"/>
      <c r="AZ428" s="885"/>
      <c r="BA428" s="885"/>
      <c r="BB428" s="885"/>
      <c r="BC428" s="885"/>
      <c r="BD428" s="885"/>
      <c r="BE428" s="885"/>
      <c r="BF428" s="885"/>
      <c r="BG428" s="885"/>
      <c r="BH428" s="885"/>
      <c r="BI428" s="885"/>
      <c r="BJ428" s="885"/>
      <c r="BK428" s="885"/>
      <c r="BL428" s="885"/>
      <c r="BM428" s="885"/>
      <c r="BN428" s="885"/>
      <c r="BO428" s="885"/>
      <c r="BP428" s="885"/>
      <c r="BQ428" s="885"/>
      <c r="BR428" s="885"/>
      <c r="BS428" s="885"/>
      <c r="BT428" s="885"/>
      <c r="BU428" s="885"/>
      <c r="BV428" s="885"/>
      <c r="BW428" s="885"/>
      <c r="BX428" s="885"/>
      <c r="BY428" s="885"/>
      <c r="BZ428" s="885"/>
      <c r="CA428" s="885"/>
      <c r="CB428" s="885"/>
      <c r="CC428" s="885"/>
      <c r="CD428" s="885"/>
      <c r="CE428" s="885"/>
      <c r="CF428" s="885"/>
      <c r="CG428" s="885"/>
      <c r="CH428" s="885"/>
      <c r="CI428" s="885"/>
      <c r="CJ428" s="885"/>
      <c r="CK428" s="885"/>
      <c r="CL428" s="885"/>
      <c r="CM428" s="885"/>
      <c r="CN428" s="885"/>
      <c r="CO428" s="885"/>
      <c r="CP428" s="885"/>
      <c r="CQ428" s="885"/>
      <c r="CR428" s="885"/>
      <c r="CS428" s="885"/>
      <c r="CT428" s="885"/>
      <c r="CU428" s="885"/>
      <c r="CV428" s="885"/>
      <c r="CW428" s="885"/>
      <c r="CX428" s="885"/>
      <c r="CY428" s="885"/>
      <c r="CZ428" s="885"/>
      <c r="DA428" s="885"/>
      <c r="DB428" s="885"/>
      <c r="DC428" s="885"/>
      <c r="DD428" s="885"/>
      <c r="DE428" s="885"/>
      <c r="DF428" s="885"/>
      <c r="DG428" s="885"/>
      <c r="DH428" s="885"/>
      <c r="DI428" s="885"/>
      <c r="DJ428" s="885"/>
      <c r="DK428" s="885"/>
      <c r="DL428" s="885"/>
      <c r="DM428" s="885"/>
      <c r="DN428" s="885"/>
      <c r="DO428" s="885"/>
      <c r="DP428" s="885"/>
      <c r="DQ428" s="885"/>
      <c r="DR428" s="885"/>
      <c r="DS428" s="885"/>
      <c r="DT428" s="885"/>
      <c r="DU428" s="885"/>
      <c r="DV428" s="885"/>
      <c r="DW428" s="885"/>
      <c r="DX428" s="885"/>
      <c r="DY428" s="885"/>
      <c r="DZ428" s="885"/>
      <c r="EA428" s="885"/>
      <c r="EB428" s="885"/>
      <c r="EC428" s="885"/>
      <c r="ED428" s="885"/>
      <c r="EE428" s="885"/>
      <c r="EF428" s="885"/>
      <c r="EG428" s="885"/>
      <c r="EH428" s="885"/>
      <c r="EI428" s="885"/>
      <c r="EJ428" s="885"/>
      <c r="EK428" s="885"/>
      <c r="EL428" s="885"/>
      <c r="EM428" s="885"/>
      <c r="EN428" s="885"/>
      <c r="EO428" s="885"/>
      <c r="EP428" s="885"/>
      <c r="EQ428" s="885"/>
      <c r="ER428" s="885"/>
      <c r="ES428" s="885"/>
      <c r="ET428" s="885"/>
      <c r="EU428" s="885"/>
      <c r="EV428" s="885"/>
      <c r="EW428" s="885"/>
      <c r="EX428" s="885"/>
      <c r="EY428" s="885"/>
      <c r="EZ428" s="885"/>
      <c r="FA428" s="885"/>
      <c r="FB428" s="885"/>
      <c r="FC428" s="885"/>
      <c r="FD428" s="885"/>
      <c r="FE428" s="885"/>
      <c r="FF428" s="885"/>
      <c r="FG428" s="885"/>
      <c r="FH428" s="885"/>
      <c r="FI428" s="885"/>
      <c r="FJ428" s="885"/>
      <c r="FK428" s="885"/>
      <c r="FL428" s="885"/>
      <c r="FM428" s="885"/>
      <c r="FN428" s="885"/>
      <c r="FO428" s="885"/>
      <c r="FP428" s="885"/>
      <c r="FQ428" s="885"/>
      <c r="FR428" s="885"/>
      <c r="FS428" s="885"/>
      <c r="FT428" s="885"/>
      <c r="FU428" s="885"/>
      <c r="FV428" s="885"/>
      <c r="FW428" s="885"/>
    </row>
    <row r="429" spans="2:179" x14ac:dyDescent="0.25">
      <c r="B429" s="773"/>
      <c r="C429" s="773"/>
      <c r="D429" s="886"/>
      <c r="E429" s="773"/>
      <c r="F429" s="773"/>
      <c r="G429" s="773"/>
      <c r="H429" s="773"/>
      <c r="I429" s="773"/>
      <c r="J429" s="887"/>
      <c r="K429" s="773"/>
      <c r="L429" s="773"/>
      <c r="M429" s="773"/>
      <c r="N429" s="773"/>
      <c r="O429" s="888"/>
      <c r="P429" s="888"/>
      <c r="Q429" s="888"/>
      <c r="R429" s="888"/>
      <c r="S429" s="773"/>
      <c r="T429" s="773"/>
      <c r="U429" s="889"/>
      <c r="V429" s="773"/>
      <c r="W429" s="773"/>
      <c r="X429" s="773"/>
      <c r="Y429" s="885"/>
      <c r="Z429" s="885"/>
      <c r="AA429" s="885"/>
      <c r="AB429" s="885"/>
      <c r="AC429" s="885"/>
      <c r="AD429" s="885"/>
      <c r="AE429" s="885"/>
      <c r="AF429" s="885"/>
      <c r="AG429" s="885"/>
      <c r="AH429" s="885"/>
      <c r="AI429" s="885"/>
      <c r="AJ429" s="885"/>
      <c r="AK429" s="885"/>
      <c r="AL429" s="885"/>
      <c r="AM429" s="885"/>
      <c r="AN429" s="885"/>
      <c r="AO429" s="885"/>
      <c r="AP429" s="885"/>
      <c r="AQ429" s="885"/>
      <c r="AR429" s="885"/>
      <c r="AS429" s="885"/>
      <c r="AT429" s="885"/>
      <c r="AU429" s="885"/>
      <c r="AV429" s="885"/>
      <c r="AW429" s="885"/>
      <c r="AX429" s="885"/>
      <c r="AY429" s="885"/>
      <c r="AZ429" s="885"/>
      <c r="BA429" s="885"/>
      <c r="BB429" s="885"/>
      <c r="BC429" s="885"/>
      <c r="BD429" s="885"/>
      <c r="BE429" s="885"/>
      <c r="BF429" s="885"/>
      <c r="BG429" s="885"/>
      <c r="BH429" s="885"/>
      <c r="BI429" s="885"/>
      <c r="BJ429" s="885"/>
      <c r="BK429" s="885"/>
      <c r="BL429" s="885"/>
      <c r="BM429" s="885"/>
      <c r="BN429" s="885"/>
      <c r="BO429" s="885"/>
      <c r="BP429" s="885"/>
      <c r="BQ429" s="885"/>
      <c r="BR429" s="885"/>
      <c r="BS429" s="885"/>
      <c r="BT429" s="885"/>
      <c r="BU429" s="885"/>
      <c r="BV429" s="885"/>
      <c r="BW429" s="885"/>
      <c r="BX429" s="885"/>
      <c r="BY429" s="885"/>
      <c r="BZ429" s="885"/>
      <c r="CA429" s="885"/>
      <c r="CB429" s="885"/>
      <c r="CC429" s="885"/>
      <c r="CD429" s="885"/>
      <c r="CE429" s="885"/>
      <c r="CF429" s="885"/>
      <c r="CG429" s="885"/>
      <c r="CH429" s="885"/>
      <c r="CI429" s="885"/>
      <c r="CJ429" s="885"/>
      <c r="CK429" s="885"/>
      <c r="CL429" s="885"/>
      <c r="CM429" s="885"/>
      <c r="CN429" s="885"/>
      <c r="CO429" s="885"/>
      <c r="CP429" s="885"/>
      <c r="CQ429" s="885"/>
      <c r="CR429" s="885"/>
      <c r="CS429" s="885"/>
      <c r="CT429" s="885"/>
      <c r="CU429" s="885"/>
      <c r="CV429" s="885"/>
      <c r="CW429" s="885"/>
      <c r="CX429" s="885"/>
      <c r="CY429" s="885"/>
      <c r="CZ429" s="885"/>
      <c r="DA429" s="885"/>
      <c r="DB429" s="885"/>
      <c r="DC429" s="885"/>
      <c r="DD429" s="885"/>
      <c r="DE429" s="885"/>
      <c r="DF429" s="885"/>
      <c r="DG429" s="885"/>
      <c r="DH429" s="885"/>
      <c r="DI429" s="885"/>
      <c r="DJ429" s="885"/>
      <c r="DK429" s="885"/>
      <c r="DL429" s="885"/>
      <c r="DM429" s="885"/>
      <c r="DN429" s="885"/>
      <c r="DO429" s="885"/>
      <c r="DP429" s="885"/>
      <c r="DQ429" s="885"/>
      <c r="DR429" s="885"/>
      <c r="DS429" s="885"/>
      <c r="DT429" s="885"/>
      <c r="DU429" s="885"/>
      <c r="DV429" s="885"/>
      <c r="DW429" s="885"/>
      <c r="DX429" s="885"/>
      <c r="DY429" s="885"/>
      <c r="DZ429" s="885"/>
      <c r="EA429" s="885"/>
      <c r="EB429" s="885"/>
      <c r="EC429" s="885"/>
      <c r="ED429" s="885"/>
      <c r="EE429" s="885"/>
      <c r="EF429" s="885"/>
      <c r="EG429" s="885"/>
      <c r="EH429" s="885"/>
      <c r="EI429" s="885"/>
      <c r="EJ429" s="885"/>
      <c r="EK429" s="885"/>
      <c r="EL429" s="885"/>
      <c r="EM429" s="885"/>
      <c r="EN429" s="885"/>
      <c r="EO429" s="885"/>
      <c r="EP429" s="885"/>
      <c r="EQ429" s="885"/>
      <c r="ER429" s="885"/>
      <c r="ES429" s="885"/>
      <c r="ET429" s="885"/>
      <c r="EU429" s="885"/>
      <c r="EV429" s="885"/>
      <c r="EW429" s="885"/>
      <c r="EX429" s="885"/>
      <c r="EY429" s="885"/>
      <c r="EZ429" s="885"/>
      <c r="FA429" s="885"/>
      <c r="FB429" s="885"/>
      <c r="FC429" s="885"/>
      <c r="FD429" s="885"/>
      <c r="FE429" s="885"/>
      <c r="FF429" s="885"/>
      <c r="FG429" s="885"/>
      <c r="FH429" s="885"/>
      <c r="FI429" s="885"/>
      <c r="FJ429" s="885"/>
      <c r="FK429" s="885"/>
      <c r="FL429" s="885"/>
      <c r="FM429" s="885"/>
      <c r="FN429" s="885"/>
      <c r="FO429" s="885"/>
      <c r="FP429" s="885"/>
      <c r="FQ429" s="885"/>
      <c r="FR429" s="885"/>
      <c r="FS429" s="885"/>
      <c r="FT429" s="885"/>
      <c r="FU429" s="885"/>
      <c r="FV429" s="885"/>
      <c r="FW429" s="885"/>
    </row>
    <row r="430" spans="2:179" x14ac:dyDescent="0.25">
      <c r="B430" s="773"/>
      <c r="C430" s="773"/>
      <c r="D430" s="886"/>
      <c r="E430" s="773"/>
      <c r="F430" s="773"/>
      <c r="G430" s="773"/>
      <c r="H430" s="773"/>
      <c r="I430" s="773"/>
      <c r="J430" s="887"/>
      <c r="K430" s="773"/>
      <c r="L430" s="773"/>
      <c r="M430" s="773"/>
      <c r="N430" s="773"/>
      <c r="O430" s="888"/>
      <c r="P430" s="888"/>
      <c r="Q430" s="888"/>
      <c r="R430" s="888"/>
      <c r="S430" s="773"/>
      <c r="T430" s="773"/>
      <c r="U430" s="889"/>
      <c r="V430" s="773"/>
      <c r="W430" s="773"/>
      <c r="X430" s="773"/>
      <c r="Y430" s="885"/>
      <c r="Z430" s="885"/>
      <c r="AA430" s="885"/>
      <c r="AB430" s="885"/>
      <c r="AC430" s="885"/>
      <c r="AD430" s="885"/>
      <c r="AE430" s="885"/>
      <c r="AF430" s="885"/>
      <c r="AG430" s="885"/>
      <c r="AH430" s="885"/>
      <c r="AI430" s="885"/>
      <c r="AJ430" s="885"/>
      <c r="AK430" s="885"/>
      <c r="AL430" s="885"/>
      <c r="AM430" s="885"/>
      <c r="AN430" s="885"/>
      <c r="AO430" s="885"/>
      <c r="AP430" s="885"/>
      <c r="AQ430" s="885"/>
      <c r="AR430" s="885"/>
      <c r="AS430" s="885"/>
      <c r="AT430" s="885"/>
      <c r="AU430" s="885"/>
      <c r="AV430" s="885"/>
      <c r="AW430" s="885"/>
      <c r="AX430" s="885"/>
      <c r="AY430" s="885"/>
      <c r="AZ430" s="885"/>
      <c r="BA430" s="885"/>
      <c r="BB430" s="885"/>
      <c r="BC430" s="885"/>
      <c r="BD430" s="885"/>
      <c r="BE430" s="885"/>
      <c r="BF430" s="885"/>
      <c r="BG430" s="885"/>
      <c r="BH430" s="885"/>
      <c r="BI430" s="885"/>
      <c r="BJ430" s="885"/>
      <c r="BK430" s="885"/>
      <c r="BL430" s="885"/>
      <c r="BM430" s="885"/>
      <c r="BN430" s="885"/>
      <c r="BO430" s="885"/>
      <c r="BP430" s="885"/>
      <c r="BQ430" s="885"/>
      <c r="BR430" s="885"/>
      <c r="BS430" s="885"/>
      <c r="BT430" s="885"/>
      <c r="BU430" s="885"/>
      <c r="BV430" s="885"/>
      <c r="BW430" s="885"/>
      <c r="BX430" s="885"/>
      <c r="BY430" s="885"/>
      <c r="BZ430" s="885"/>
      <c r="CA430" s="885"/>
      <c r="CB430" s="885"/>
      <c r="CC430" s="885"/>
      <c r="CD430" s="885"/>
      <c r="CE430" s="885"/>
      <c r="CF430" s="885"/>
      <c r="CG430" s="885"/>
      <c r="CH430" s="885"/>
      <c r="CI430" s="885"/>
      <c r="CJ430" s="885"/>
      <c r="CK430" s="885"/>
      <c r="CL430" s="885"/>
      <c r="CM430" s="885"/>
      <c r="CN430" s="885"/>
      <c r="CO430" s="885"/>
      <c r="CP430" s="885"/>
      <c r="CQ430" s="885"/>
      <c r="CR430" s="885"/>
      <c r="CS430" s="885"/>
      <c r="CT430" s="885"/>
      <c r="CU430" s="885"/>
      <c r="CV430" s="885"/>
      <c r="CW430" s="885"/>
      <c r="CX430" s="885"/>
      <c r="CY430" s="885"/>
      <c r="CZ430" s="885"/>
      <c r="DA430" s="885"/>
      <c r="DB430" s="885"/>
      <c r="DC430" s="885"/>
      <c r="DD430" s="885"/>
      <c r="DE430" s="885"/>
      <c r="DF430" s="885"/>
      <c r="DG430" s="885"/>
      <c r="DH430" s="885"/>
      <c r="DI430" s="885"/>
      <c r="DJ430" s="885"/>
      <c r="DK430" s="885"/>
      <c r="DL430" s="885"/>
      <c r="DM430" s="885"/>
      <c r="DN430" s="885"/>
      <c r="DO430" s="885"/>
      <c r="DP430" s="885"/>
      <c r="DQ430" s="885"/>
      <c r="DR430" s="885"/>
      <c r="DS430" s="885"/>
      <c r="DT430" s="885"/>
      <c r="DU430" s="885"/>
      <c r="DV430" s="885"/>
      <c r="DW430" s="885"/>
      <c r="DX430" s="885"/>
      <c r="DY430" s="885"/>
      <c r="DZ430" s="885"/>
      <c r="EA430" s="885"/>
      <c r="EB430" s="885"/>
      <c r="EC430" s="885"/>
      <c r="ED430" s="885"/>
      <c r="EE430" s="885"/>
      <c r="EF430" s="885"/>
      <c r="EG430" s="885"/>
      <c r="EH430" s="885"/>
      <c r="EI430" s="885"/>
      <c r="EJ430" s="885"/>
      <c r="EK430" s="885"/>
      <c r="EL430" s="885"/>
      <c r="EM430" s="885"/>
      <c r="EN430" s="885"/>
      <c r="EO430" s="885"/>
      <c r="EP430" s="885"/>
      <c r="EQ430" s="885"/>
      <c r="ER430" s="885"/>
      <c r="ES430" s="885"/>
      <c r="ET430" s="885"/>
      <c r="EU430" s="885"/>
      <c r="EV430" s="885"/>
      <c r="EW430" s="885"/>
      <c r="EX430" s="885"/>
      <c r="EY430" s="885"/>
      <c r="EZ430" s="885"/>
      <c r="FA430" s="885"/>
      <c r="FB430" s="885"/>
      <c r="FC430" s="885"/>
      <c r="FD430" s="885"/>
      <c r="FE430" s="885"/>
      <c r="FF430" s="885"/>
      <c r="FG430" s="885"/>
      <c r="FH430" s="885"/>
      <c r="FI430" s="885"/>
      <c r="FJ430" s="885"/>
      <c r="FK430" s="885"/>
      <c r="FL430" s="885"/>
      <c r="FM430" s="885"/>
      <c r="FN430" s="885"/>
      <c r="FO430" s="885"/>
      <c r="FP430" s="885"/>
      <c r="FQ430" s="885"/>
      <c r="FR430" s="885"/>
      <c r="FS430" s="885"/>
      <c r="FT430" s="885"/>
      <c r="FU430" s="885"/>
      <c r="FV430" s="885"/>
      <c r="FW430" s="885"/>
    </row>
    <row r="431" spans="2:179" x14ac:dyDescent="0.25">
      <c r="B431" s="773"/>
      <c r="C431" s="773"/>
      <c r="D431" s="886"/>
      <c r="E431" s="773"/>
      <c r="F431" s="773"/>
      <c r="G431" s="773"/>
      <c r="H431" s="773"/>
      <c r="I431" s="773"/>
      <c r="J431" s="887"/>
      <c r="K431" s="773"/>
      <c r="L431" s="773"/>
      <c r="M431" s="773"/>
      <c r="N431" s="773"/>
      <c r="O431" s="888"/>
      <c r="P431" s="888"/>
      <c r="Q431" s="888"/>
      <c r="R431" s="888"/>
      <c r="S431" s="773"/>
      <c r="T431" s="773"/>
      <c r="U431" s="889"/>
      <c r="V431" s="773"/>
      <c r="W431" s="773"/>
      <c r="X431" s="773"/>
      <c r="Y431" s="885"/>
      <c r="Z431" s="885"/>
      <c r="AA431" s="885"/>
      <c r="AB431" s="885"/>
      <c r="AC431" s="885"/>
      <c r="AD431" s="885"/>
      <c r="AE431" s="885"/>
      <c r="AF431" s="885"/>
      <c r="AG431" s="885"/>
      <c r="AH431" s="885"/>
      <c r="AI431" s="885"/>
      <c r="AJ431" s="885"/>
      <c r="AK431" s="885"/>
      <c r="AL431" s="885"/>
      <c r="AM431" s="885"/>
      <c r="AN431" s="885"/>
      <c r="AO431" s="885"/>
      <c r="AP431" s="885"/>
      <c r="AQ431" s="885"/>
      <c r="AR431" s="885"/>
      <c r="AS431" s="885"/>
      <c r="AT431" s="885"/>
      <c r="AU431" s="885"/>
      <c r="AV431" s="885"/>
      <c r="AW431" s="885"/>
      <c r="AX431" s="885"/>
      <c r="AY431" s="885"/>
      <c r="AZ431" s="885"/>
      <c r="BA431" s="885"/>
      <c r="BB431" s="885"/>
      <c r="BC431" s="885"/>
      <c r="BD431" s="885"/>
      <c r="BE431" s="885"/>
      <c r="BF431" s="885"/>
      <c r="BG431" s="885"/>
      <c r="BH431" s="885"/>
      <c r="BI431" s="885"/>
      <c r="BJ431" s="885"/>
      <c r="BK431" s="885"/>
      <c r="BL431" s="885"/>
      <c r="BM431" s="885"/>
      <c r="BN431" s="885"/>
      <c r="BO431" s="885"/>
      <c r="BP431" s="885"/>
      <c r="BQ431" s="885"/>
      <c r="BR431" s="885"/>
      <c r="BS431" s="885"/>
      <c r="BT431" s="885"/>
      <c r="BU431" s="885"/>
      <c r="BV431" s="885"/>
      <c r="BW431" s="885"/>
      <c r="BX431" s="885"/>
      <c r="BY431" s="885"/>
      <c r="BZ431" s="885"/>
      <c r="CA431" s="885"/>
      <c r="CB431" s="885"/>
      <c r="CC431" s="885"/>
      <c r="CD431" s="885"/>
      <c r="CE431" s="885"/>
      <c r="CF431" s="885"/>
      <c r="CG431" s="885"/>
      <c r="CH431" s="885"/>
      <c r="CI431" s="885"/>
      <c r="CJ431" s="885"/>
      <c r="CK431" s="885"/>
      <c r="CL431" s="885"/>
      <c r="CM431" s="885"/>
      <c r="CN431" s="885"/>
      <c r="CO431" s="885"/>
      <c r="CP431" s="885"/>
      <c r="CQ431" s="885"/>
      <c r="CR431" s="885"/>
      <c r="CS431" s="885"/>
      <c r="CT431" s="885"/>
      <c r="CU431" s="885"/>
      <c r="CV431" s="885"/>
      <c r="CW431" s="885"/>
      <c r="CX431" s="885"/>
      <c r="CY431" s="885"/>
      <c r="CZ431" s="885"/>
      <c r="DA431" s="885"/>
      <c r="DB431" s="885"/>
      <c r="DC431" s="885"/>
      <c r="DD431" s="885"/>
      <c r="DE431" s="885"/>
      <c r="DF431" s="885"/>
      <c r="DG431" s="885"/>
      <c r="DH431" s="885"/>
      <c r="DI431" s="885"/>
      <c r="DJ431" s="885"/>
      <c r="DK431" s="885"/>
      <c r="DL431" s="885"/>
      <c r="DM431" s="885"/>
      <c r="DN431" s="885"/>
      <c r="DO431" s="885"/>
      <c r="DP431" s="885"/>
      <c r="DQ431" s="885"/>
      <c r="DR431" s="885"/>
      <c r="DS431" s="885"/>
      <c r="DT431" s="885"/>
      <c r="DU431" s="885"/>
      <c r="DV431" s="885"/>
      <c r="DW431" s="885"/>
      <c r="DX431" s="885"/>
      <c r="DY431" s="885"/>
      <c r="DZ431" s="885"/>
      <c r="EA431" s="885"/>
      <c r="EB431" s="885"/>
      <c r="EC431" s="885"/>
      <c r="ED431" s="885"/>
      <c r="EE431" s="885"/>
      <c r="EF431" s="885"/>
      <c r="EG431" s="885"/>
      <c r="EH431" s="885"/>
      <c r="EI431" s="885"/>
      <c r="EJ431" s="885"/>
      <c r="EK431" s="885"/>
      <c r="EL431" s="885"/>
      <c r="EM431" s="885"/>
      <c r="EN431" s="885"/>
      <c r="EO431" s="885"/>
      <c r="EP431" s="885"/>
      <c r="EQ431" s="885"/>
      <c r="ER431" s="885"/>
      <c r="ES431" s="885"/>
      <c r="ET431" s="885"/>
      <c r="EU431" s="885"/>
      <c r="EV431" s="885"/>
      <c r="EW431" s="885"/>
      <c r="EX431" s="885"/>
      <c r="EY431" s="885"/>
      <c r="EZ431" s="885"/>
      <c r="FA431" s="885"/>
      <c r="FB431" s="885"/>
      <c r="FC431" s="885"/>
      <c r="FD431" s="885"/>
      <c r="FE431" s="885"/>
      <c r="FF431" s="885"/>
      <c r="FG431" s="885"/>
      <c r="FH431" s="885"/>
      <c r="FI431" s="885"/>
      <c r="FJ431" s="885"/>
      <c r="FK431" s="885"/>
      <c r="FL431" s="885"/>
      <c r="FM431" s="885"/>
      <c r="FN431" s="885"/>
      <c r="FO431" s="885"/>
      <c r="FP431" s="885"/>
      <c r="FQ431" s="885"/>
      <c r="FR431" s="885"/>
      <c r="FS431" s="885"/>
      <c r="FT431" s="885"/>
      <c r="FU431" s="885"/>
      <c r="FV431" s="885"/>
      <c r="FW431" s="885"/>
    </row>
    <row r="432" spans="2:179" x14ac:dyDescent="0.25">
      <c r="B432" s="773"/>
      <c r="C432" s="773"/>
      <c r="D432" s="886"/>
      <c r="E432" s="773"/>
      <c r="F432" s="773"/>
      <c r="G432" s="773"/>
      <c r="H432" s="773"/>
      <c r="I432" s="773"/>
      <c r="J432" s="887"/>
      <c r="K432" s="773"/>
      <c r="L432" s="773"/>
      <c r="M432" s="773"/>
      <c r="N432" s="773"/>
      <c r="O432" s="888"/>
      <c r="P432" s="888"/>
      <c r="Q432" s="888"/>
      <c r="R432" s="888"/>
      <c r="S432" s="773"/>
      <c r="T432" s="773"/>
      <c r="U432" s="889"/>
      <c r="V432" s="773"/>
      <c r="W432" s="773"/>
      <c r="X432" s="773"/>
      <c r="Y432" s="885"/>
      <c r="Z432" s="885"/>
      <c r="AA432" s="885"/>
      <c r="AB432" s="885"/>
      <c r="AC432" s="885"/>
      <c r="AD432" s="885"/>
      <c r="AE432" s="885"/>
      <c r="AF432" s="885"/>
      <c r="AG432" s="885"/>
      <c r="AH432" s="885"/>
      <c r="AI432" s="885"/>
      <c r="AJ432" s="885"/>
      <c r="AK432" s="885"/>
      <c r="AL432" s="885"/>
      <c r="AM432" s="885"/>
      <c r="AN432" s="885"/>
      <c r="AO432" s="885"/>
      <c r="AP432" s="885"/>
      <c r="AQ432" s="885"/>
      <c r="AR432" s="885"/>
      <c r="AS432" s="885"/>
      <c r="AT432" s="885"/>
      <c r="AU432" s="885"/>
      <c r="AV432" s="885"/>
      <c r="AW432" s="885"/>
      <c r="AX432" s="885"/>
      <c r="AY432" s="885"/>
      <c r="AZ432" s="885"/>
      <c r="BA432" s="885"/>
      <c r="BB432" s="885"/>
      <c r="BC432" s="885"/>
      <c r="BD432" s="885"/>
      <c r="BE432" s="885"/>
      <c r="BF432" s="885"/>
      <c r="BG432" s="885"/>
      <c r="BH432" s="885"/>
      <c r="BI432" s="885"/>
      <c r="BJ432" s="885"/>
      <c r="BK432" s="885"/>
      <c r="BL432" s="885"/>
      <c r="BM432" s="885"/>
      <c r="BN432" s="885"/>
      <c r="BO432" s="885"/>
      <c r="BP432" s="885"/>
      <c r="BQ432" s="885"/>
      <c r="BR432" s="885"/>
      <c r="BS432" s="885"/>
      <c r="BT432" s="885"/>
      <c r="BU432" s="885"/>
      <c r="BV432" s="885"/>
      <c r="BW432" s="885"/>
      <c r="BX432" s="885"/>
      <c r="BY432" s="885"/>
      <c r="BZ432" s="885"/>
      <c r="CA432" s="885"/>
      <c r="CB432" s="885"/>
      <c r="CC432" s="885"/>
      <c r="CD432" s="885"/>
      <c r="CE432" s="885"/>
      <c r="CF432" s="885"/>
      <c r="CG432" s="885"/>
      <c r="CH432" s="885"/>
      <c r="CI432" s="885"/>
      <c r="CJ432" s="885"/>
      <c r="CK432" s="885"/>
      <c r="CL432" s="885"/>
      <c r="CM432" s="885"/>
      <c r="CN432" s="885"/>
      <c r="CO432" s="885"/>
      <c r="CP432" s="885"/>
      <c r="CQ432" s="885"/>
      <c r="CR432" s="885"/>
      <c r="CS432" s="885"/>
      <c r="CT432" s="885"/>
      <c r="CU432" s="885"/>
      <c r="CV432" s="885"/>
      <c r="CW432" s="885"/>
      <c r="CX432" s="885"/>
      <c r="CY432" s="885"/>
      <c r="CZ432" s="885"/>
      <c r="DA432" s="885"/>
      <c r="DB432" s="885"/>
      <c r="DC432" s="885"/>
      <c r="DD432" s="885"/>
      <c r="DE432" s="885"/>
      <c r="DF432" s="885"/>
      <c r="DG432" s="885"/>
      <c r="DH432" s="885"/>
      <c r="DI432" s="885"/>
      <c r="DJ432" s="885"/>
      <c r="DK432" s="885"/>
      <c r="DL432" s="885"/>
      <c r="DM432" s="885"/>
      <c r="DN432" s="885"/>
      <c r="DO432" s="885"/>
      <c r="DP432" s="885"/>
      <c r="DQ432" s="885"/>
      <c r="DR432" s="885"/>
      <c r="DS432" s="885"/>
      <c r="DT432" s="885"/>
      <c r="DU432" s="885"/>
      <c r="DV432" s="885"/>
      <c r="DW432" s="885"/>
      <c r="DX432" s="885"/>
      <c r="DY432" s="885"/>
      <c r="DZ432" s="885"/>
      <c r="EA432" s="885"/>
      <c r="EB432" s="885"/>
      <c r="EC432" s="885"/>
      <c r="ED432" s="885"/>
      <c r="EE432" s="885"/>
      <c r="EF432" s="885"/>
      <c r="EG432" s="885"/>
      <c r="EH432" s="885"/>
      <c r="EI432" s="885"/>
      <c r="EJ432" s="885"/>
      <c r="EK432" s="885"/>
      <c r="EL432" s="885"/>
      <c r="EM432" s="885"/>
      <c r="EN432" s="885"/>
      <c r="EO432" s="885"/>
      <c r="EP432" s="885"/>
      <c r="EQ432" s="885"/>
      <c r="ER432" s="885"/>
      <c r="ES432" s="885"/>
      <c r="ET432" s="885"/>
      <c r="EU432" s="885"/>
      <c r="EV432" s="885"/>
      <c r="EW432" s="885"/>
      <c r="EX432" s="885"/>
      <c r="EY432" s="885"/>
      <c r="EZ432" s="885"/>
      <c r="FA432" s="885"/>
      <c r="FB432" s="885"/>
      <c r="FC432" s="885"/>
      <c r="FD432" s="885"/>
      <c r="FE432" s="885"/>
      <c r="FF432" s="885"/>
      <c r="FG432" s="885"/>
      <c r="FH432" s="885"/>
      <c r="FI432" s="885"/>
      <c r="FJ432" s="885"/>
      <c r="FK432" s="885"/>
      <c r="FL432" s="885"/>
      <c r="FM432" s="885"/>
      <c r="FN432" s="885"/>
      <c r="FO432" s="885"/>
      <c r="FP432" s="885"/>
      <c r="FQ432" s="885"/>
      <c r="FR432" s="885"/>
      <c r="FS432" s="885"/>
      <c r="FT432" s="885"/>
      <c r="FU432" s="885"/>
      <c r="FV432" s="885"/>
      <c r="FW432" s="885"/>
    </row>
    <row r="433" spans="2:179" x14ac:dyDescent="0.25">
      <c r="B433" s="773"/>
      <c r="C433" s="773"/>
      <c r="D433" s="886"/>
      <c r="E433" s="773"/>
      <c r="F433" s="773"/>
      <c r="G433" s="773"/>
      <c r="H433" s="773"/>
      <c r="I433" s="773"/>
      <c r="J433" s="887"/>
      <c r="K433" s="773"/>
      <c r="L433" s="773"/>
      <c r="M433" s="773"/>
      <c r="N433" s="773"/>
      <c r="O433" s="888"/>
      <c r="P433" s="888"/>
      <c r="Q433" s="888"/>
      <c r="R433" s="888"/>
      <c r="S433" s="773"/>
      <c r="T433" s="773"/>
      <c r="U433" s="889"/>
      <c r="V433" s="773"/>
      <c r="W433" s="773"/>
      <c r="X433" s="773"/>
      <c r="Y433" s="885"/>
      <c r="Z433" s="885"/>
      <c r="AA433" s="885"/>
      <c r="AB433" s="885"/>
      <c r="AC433" s="885"/>
      <c r="AD433" s="885"/>
      <c r="AE433" s="885"/>
      <c r="AF433" s="885"/>
      <c r="AG433" s="885"/>
      <c r="AH433" s="885"/>
      <c r="AI433" s="885"/>
      <c r="AJ433" s="885"/>
      <c r="AK433" s="885"/>
      <c r="AL433" s="885"/>
      <c r="AM433" s="885"/>
      <c r="AN433" s="885"/>
      <c r="AO433" s="885"/>
      <c r="AP433" s="885"/>
      <c r="AQ433" s="885"/>
      <c r="AR433" s="885"/>
      <c r="AS433" s="885"/>
      <c r="AT433" s="885"/>
      <c r="AU433" s="885"/>
      <c r="AV433" s="885"/>
      <c r="AW433" s="885"/>
      <c r="AX433" s="885"/>
      <c r="AY433" s="885"/>
      <c r="AZ433" s="885"/>
      <c r="BA433" s="885"/>
      <c r="BB433" s="885"/>
      <c r="BC433" s="885"/>
      <c r="BD433" s="885"/>
      <c r="BE433" s="885"/>
      <c r="BF433" s="885"/>
      <c r="BG433" s="885"/>
      <c r="BH433" s="885"/>
      <c r="BI433" s="885"/>
      <c r="BJ433" s="885"/>
      <c r="BK433" s="885"/>
      <c r="BL433" s="885"/>
      <c r="BM433" s="885"/>
      <c r="BN433" s="885"/>
      <c r="BO433" s="885"/>
      <c r="BP433" s="885"/>
      <c r="BQ433" s="885"/>
      <c r="BR433" s="885"/>
      <c r="BS433" s="885"/>
      <c r="BT433" s="885"/>
      <c r="BU433" s="885"/>
      <c r="BV433" s="885"/>
      <c r="BW433" s="885"/>
      <c r="BX433" s="885"/>
      <c r="BY433" s="885"/>
      <c r="BZ433" s="885"/>
      <c r="CA433" s="885"/>
      <c r="CB433" s="885"/>
      <c r="CC433" s="885"/>
      <c r="CD433" s="885"/>
      <c r="CE433" s="885"/>
      <c r="CF433" s="885"/>
      <c r="CG433" s="885"/>
      <c r="CH433" s="885"/>
      <c r="CI433" s="885"/>
      <c r="CJ433" s="885"/>
      <c r="CK433" s="885"/>
      <c r="CL433" s="885"/>
      <c r="CM433" s="885"/>
      <c r="CN433" s="885"/>
      <c r="CO433" s="885"/>
      <c r="CP433" s="885"/>
      <c r="CQ433" s="885"/>
      <c r="CR433" s="885"/>
      <c r="CS433" s="885"/>
      <c r="CT433" s="885"/>
      <c r="CU433" s="885"/>
      <c r="CV433" s="885"/>
      <c r="CW433" s="885"/>
      <c r="CX433" s="885"/>
      <c r="CY433" s="885"/>
      <c r="CZ433" s="885"/>
      <c r="DA433" s="885"/>
      <c r="DB433" s="885"/>
      <c r="DC433" s="885"/>
      <c r="DD433" s="885"/>
      <c r="DE433" s="885"/>
      <c r="DF433" s="885"/>
      <c r="DG433" s="885"/>
      <c r="DH433" s="885"/>
      <c r="DI433" s="885"/>
      <c r="DJ433" s="885"/>
      <c r="DK433" s="885"/>
      <c r="DL433" s="885"/>
      <c r="DM433" s="885"/>
      <c r="DN433" s="885"/>
      <c r="DO433" s="885"/>
      <c r="DP433" s="885"/>
      <c r="DQ433" s="885"/>
      <c r="DR433" s="885"/>
      <c r="DS433" s="885"/>
      <c r="DT433" s="885"/>
      <c r="DU433" s="885"/>
      <c r="DV433" s="885"/>
      <c r="DW433" s="885"/>
      <c r="DX433" s="885"/>
      <c r="DY433" s="885"/>
      <c r="DZ433" s="885"/>
      <c r="EA433" s="885"/>
      <c r="EB433" s="885"/>
      <c r="EC433" s="885"/>
      <c r="ED433" s="885"/>
      <c r="EE433" s="885"/>
      <c r="EF433" s="885"/>
      <c r="EG433" s="885"/>
      <c r="EH433" s="885"/>
      <c r="EI433" s="885"/>
      <c r="EJ433" s="885"/>
      <c r="EK433" s="885"/>
      <c r="EL433" s="885"/>
      <c r="EM433" s="885"/>
      <c r="EN433" s="885"/>
      <c r="EO433" s="885"/>
      <c r="EP433" s="885"/>
      <c r="EQ433" s="885"/>
      <c r="ER433" s="885"/>
      <c r="ES433" s="885"/>
      <c r="ET433" s="885"/>
      <c r="EU433" s="885"/>
      <c r="EV433" s="885"/>
      <c r="EW433" s="885"/>
      <c r="EX433" s="885"/>
      <c r="EY433" s="885"/>
      <c r="EZ433" s="885"/>
      <c r="FA433" s="885"/>
      <c r="FB433" s="885"/>
      <c r="FC433" s="885"/>
      <c r="FD433" s="885"/>
      <c r="FE433" s="885"/>
      <c r="FF433" s="885"/>
      <c r="FG433" s="885"/>
      <c r="FH433" s="885"/>
      <c r="FI433" s="885"/>
      <c r="FJ433" s="885"/>
      <c r="FK433" s="885"/>
      <c r="FL433" s="885"/>
      <c r="FM433" s="885"/>
      <c r="FN433" s="885"/>
      <c r="FO433" s="885"/>
      <c r="FP433" s="885"/>
      <c r="FQ433" s="885"/>
      <c r="FR433" s="885"/>
      <c r="FS433" s="885"/>
      <c r="FT433" s="885"/>
      <c r="FU433" s="885"/>
      <c r="FV433" s="885"/>
      <c r="FW433" s="885"/>
    </row>
    <row r="434" spans="2:179" x14ac:dyDescent="0.25">
      <c r="B434" s="773"/>
      <c r="C434" s="773"/>
      <c r="D434" s="886"/>
      <c r="E434" s="773"/>
      <c r="F434" s="773"/>
      <c r="G434" s="773"/>
      <c r="H434" s="773"/>
      <c r="I434" s="773"/>
      <c r="J434" s="887"/>
      <c r="K434" s="773"/>
      <c r="L434" s="773"/>
      <c r="M434" s="773"/>
      <c r="N434" s="773"/>
      <c r="O434" s="888"/>
      <c r="P434" s="888"/>
      <c r="Q434" s="888"/>
      <c r="R434" s="888"/>
      <c r="S434" s="773"/>
      <c r="T434" s="773"/>
      <c r="U434" s="889"/>
      <c r="V434" s="773"/>
      <c r="W434" s="773"/>
      <c r="X434" s="773"/>
      <c r="Y434" s="885"/>
      <c r="Z434" s="885"/>
      <c r="AA434" s="885"/>
      <c r="AB434" s="885"/>
      <c r="AC434" s="885"/>
      <c r="AD434" s="885"/>
      <c r="AE434" s="885"/>
      <c r="AF434" s="885"/>
      <c r="AG434" s="885"/>
      <c r="AH434" s="885"/>
      <c r="AI434" s="885"/>
      <c r="AJ434" s="885"/>
      <c r="AK434" s="885"/>
      <c r="AL434" s="885"/>
      <c r="AM434" s="885"/>
      <c r="AN434" s="885"/>
      <c r="AO434" s="885"/>
      <c r="AP434" s="885"/>
      <c r="AQ434" s="885"/>
      <c r="AR434" s="885"/>
      <c r="AS434" s="885"/>
      <c r="AT434" s="885"/>
      <c r="AU434" s="885"/>
      <c r="AV434" s="885"/>
      <c r="AW434" s="885"/>
      <c r="AX434" s="885"/>
      <c r="AY434" s="885"/>
      <c r="AZ434" s="885"/>
      <c r="BA434" s="885"/>
      <c r="BB434" s="885"/>
      <c r="BC434" s="885"/>
      <c r="BD434" s="885"/>
      <c r="BE434" s="885"/>
      <c r="BF434" s="885"/>
      <c r="BG434" s="885"/>
      <c r="BH434" s="885"/>
      <c r="BI434" s="885"/>
      <c r="BJ434" s="885"/>
      <c r="BK434" s="885"/>
      <c r="BL434" s="885"/>
      <c r="BM434" s="885"/>
      <c r="BN434" s="885"/>
      <c r="BO434" s="885"/>
      <c r="BP434" s="885"/>
      <c r="BQ434" s="885"/>
      <c r="BR434" s="885"/>
      <c r="BS434" s="885"/>
      <c r="BT434" s="885"/>
      <c r="BU434" s="885"/>
      <c r="BV434" s="885"/>
      <c r="BW434" s="885"/>
      <c r="BX434" s="885"/>
      <c r="BY434" s="885"/>
      <c r="BZ434" s="885"/>
      <c r="CA434" s="885"/>
      <c r="CB434" s="885"/>
      <c r="CC434" s="885"/>
      <c r="CD434" s="885"/>
      <c r="CE434" s="885"/>
      <c r="CF434" s="885"/>
      <c r="CG434" s="885"/>
      <c r="CH434" s="885"/>
      <c r="CI434" s="885"/>
      <c r="CJ434" s="885"/>
      <c r="CK434" s="885"/>
      <c r="CL434" s="885"/>
      <c r="CM434" s="885"/>
      <c r="CN434" s="885"/>
      <c r="CO434" s="885"/>
      <c r="CP434" s="885"/>
      <c r="CQ434" s="885"/>
      <c r="CR434" s="885"/>
      <c r="CS434" s="885"/>
      <c r="CT434" s="885"/>
      <c r="CU434" s="885"/>
      <c r="CV434" s="885"/>
      <c r="CW434" s="885"/>
      <c r="CX434" s="885"/>
      <c r="CY434" s="885"/>
      <c r="CZ434" s="885"/>
      <c r="DA434" s="885"/>
      <c r="DB434" s="885"/>
      <c r="DC434" s="885"/>
      <c r="DD434" s="885"/>
      <c r="DE434" s="885"/>
      <c r="DF434" s="885"/>
      <c r="DG434" s="885"/>
      <c r="DH434" s="885"/>
      <c r="DI434" s="885"/>
      <c r="DJ434" s="885"/>
      <c r="DK434" s="885"/>
      <c r="DL434" s="885"/>
      <c r="DM434" s="885"/>
      <c r="DN434" s="885"/>
      <c r="DO434" s="885"/>
      <c r="DP434" s="885"/>
      <c r="DQ434" s="885"/>
      <c r="DR434" s="885"/>
      <c r="DS434" s="885"/>
      <c r="DT434" s="885"/>
      <c r="DU434" s="885"/>
      <c r="DV434" s="885"/>
      <c r="DW434" s="885"/>
      <c r="DX434" s="885"/>
      <c r="DY434" s="885"/>
      <c r="DZ434" s="885"/>
      <c r="EA434" s="885"/>
      <c r="EB434" s="885"/>
      <c r="EC434" s="885"/>
      <c r="ED434" s="885"/>
      <c r="EE434" s="885"/>
      <c r="EF434" s="885"/>
      <c r="EG434" s="885"/>
      <c r="EH434" s="885"/>
      <c r="EI434" s="885"/>
      <c r="EJ434" s="885"/>
      <c r="EK434" s="885"/>
      <c r="EL434" s="885"/>
      <c r="EM434" s="885"/>
      <c r="EN434" s="885"/>
      <c r="EO434" s="885"/>
      <c r="EP434" s="885"/>
      <c r="EQ434" s="885"/>
      <c r="ER434" s="885"/>
      <c r="ES434" s="885"/>
      <c r="ET434" s="885"/>
      <c r="EU434" s="885"/>
      <c r="EV434" s="885"/>
      <c r="EW434" s="885"/>
      <c r="EX434" s="885"/>
      <c r="EY434" s="885"/>
      <c r="EZ434" s="885"/>
      <c r="FA434" s="885"/>
      <c r="FB434" s="885"/>
      <c r="FC434" s="885"/>
      <c r="FD434" s="885"/>
      <c r="FE434" s="885"/>
      <c r="FF434" s="885"/>
      <c r="FG434" s="885"/>
      <c r="FH434" s="885"/>
      <c r="FI434" s="885"/>
      <c r="FJ434" s="885"/>
      <c r="FK434" s="885"/>
      <c r="FL434" s="885"/>
      <c r="FM434" s="885"/>
      <c r="FN434" s="885"/>
      <c r="FO434" s="885"/>
      <c r="FP434" s="885"/>
      <c r="FQ434" s="885"/>
      <c r="FR434" s="885"/>
      <c r="FS434" s="885"/>
      <c r="FT434" s="885"/>
      <c r="FU434" s="885"/>
      <c r="FV434" s="885"/>
      <c r="FW434" s="885"/>
    </row>
    <row r="435" spans="2:179" x14ac:dyDescent="0.25">
      <c r="B435" s="773"/>
      <c r="C435" s="773"/>
      <c r="D435" s="886"/>
      <c r="E435" s="773"/>
      <c r="F435" s="773"/>
      <c r="G435" s="773"/>
      <c r="H435" s="773"/>
      <c r="I435" s="773"/>
      <c r="J435" s="887"/>
      <c r="K435" s="773"/>
      <c r="L435" s="773"/>
      <c r="M435" s="773"/>
      <c r="N435" s="773"/>
      <c r="O435" s="888"/>
      <c r="P435" s="888"/>
      <c r="Q435" s="888"/>
      <c r="R435" s="888"/>
      <c r="S435" s="773"/>
      <c r="T435" s="773"/>
      <c r="U435" s="889"/>
      <c r="V435" s="773"/>
      <c r="W435" s="773"/>
      <c r="X435" s="773"/>
      <c r="Y435" s="885"/>
      <c r="Z435" s="885"/>
      <c r="AA435" s="885"/>
      <c r="AB435" s="885"/>
      <c r="AC435" s="885"/>
      <c r="AD435" s="885"/>
      <c r="AE435" s="885"/>
      <c r="AF435" s="885"/>
      <c r="AG435" s="885"/>
      <c r="AH435" s="885"/>
      <c r="AI435" s="885"/>
      <c r="AJ435" s="885"/>
      <c r="AK435" s="885"/>
      <c r="AL435" s="885"/>
      <c r="AM435" s="885"/>
      <c r="AN435" s="885"/>
      <c r="AO435" s="885"/>
      <c r="AP435" s="885"/>
      <c r="AQ435" s="885"/>
      <c r="AR435" s="885"/>
      <c r="AS435" s="885"/>
      <c r="AT435" s="885"/>
      <c r="AU435" s="885"/>
      <c r="AV435" s="885"/>
      <c r="AW435" s="885"/>
      <c r="AX435" s="885"/>
      <c r="AY435" s="885"/>
      <c r="AZ435" s="885"/>
      <c r="BA435" s="885"/>
      <c r="BB435" s="885"/>
      <c r="BC435" s="885"/>
      <c r="BD435" s="885"/>
      <c r="BE435" s="885"/>
      <c r="BF435" s="885"/>
      <c r="BG435" s="885"/>
      <c r="BH435" s="885"/>
      <c r="BI435" s="885"/>
      <c r="BJ435" s="885"/>
      <c r="BK435" s="885"/>
      <c r="BL435" s="885"/>
      <c r="BM435" s="885"/>
      <c r="BN435" s="885"/>
      <c r="BO435" s="885"/>
      <c r="BP435" s="885"/>
      <c r="BQ435" s="885"/>
      <c r="BR435" s="885"/>
      <c r="BS435" s="885"/>
      <c r="BT435" s="885"/>
      <c r="BU435" s="885"/>
      <c r="BV435" s="885"/>
      <c r="BW435" s="885"/>
      <c r="BX435" s="885"/>
      <c r="BY435" s="885"/>
      <c r="BZ435" s="885"/>
      <c r="CA435" s="885"/>
      <c r="CB435" s="885"/>
      <c r="CC435" s="885"/>
      <c r="CD435" s="885"/>
      <c r="CE435" s="885"/>
      <c r="CF435" s="885"/>
      <c r="CG435" s="885"/>
      <c r="CH435" s="885"/>
      <c r="CI435" s="885"/>
      <c r="CJ435" s="885"/>
      <c r="CK435" s="885"/>
      <c r="CL435" s="885"/>
      <c r="CM435" s="885"/>
      <c r="CN435" s="885"/>
      <c r="CO435" s="885"/>
      <c r="CP435" s="885"/>
      <c r="CQ435" s="885"/>
      <c r="CR435" s="885"/>
      <c r="CS435" s="885"/>
      <c r="CT435" s="885"/>
      <c r="CU435" s="885"/>
      <c r="CV435" s="885"/>
      <c r="CW435" s="885"/>
      <c r="CX435" s="885"/>
      <c r="CY435" s="885"/>
      <c r="CZ435" s="885"/>
      <c r="DA435" s="885"/>
      <c r="DB435" s="885"/>
      <c r="DC435" s="885"/>
      <c r="DD435" s="885"/>
      <c r="DE435" s="885"/>
      <c r="DF435" s="885"/>
      <c r="DG435" s="885"/>
      <c r="DH435" s="885"/>
      <c r="DI435" s="885"/>
      <c r="DJ435" s="885"/>
      <c r="DK435" s="885"/>
      <c r="DL435" s="885"/>
      <c r="DM435" s="885"/>
      <c r="DN435" s="885"/>
      <c r="DO435" s="885"/>
      <c r="DP435" s="885"/>
      <c r="DQ435" s="885"/>
      <c r="DR435" s="885"/>
      <c r="DS435" s="885"/>
      <c r="DT435" s="885"/>
      <c r="DU435" s="885"/>
      <c r="DV435" s="885"/>
      <c r="DW435" s="885"/>
      <c r="DX435" s="885"/>
      <c r="DY435" s="885"/>
      <c r="DZ435" s="885"/>
      <c r="EA435" s="885"/>
      <c r="EB435" s="885"/>
      <c r="EC435" s="885"/>
      <c r="ED435" s="885"/>
      <c r="EE435" s="885"/>
      <c r="EF435" s="885"/>
      <c r="EG435" s="885"/>
      <c r="EH435" s="885"/>
      <c r="EI435" s="885"/>
      <c r="EJ435" s="885"/>
      <c r="EK435" s="885"/>
      <c r="EL435" s="885"/>
      <c r="EM435" s="885"/>
      <c r="EN435" s="885"/>
      <c r="EO435" s="885"/>
      <c r="EP435" s="885"/>
      <c r="EQ435" s="885"/>
      <c r="ER435" s="885"/>
      <c r="ES435" s="885"/>
      <c r="ET435" s="885"/>
      <c r="EU435" s="885"/>
      <c r="EV435" s="885"/>
      <c r="EW435" s="885"/>
      <c r="EX435" s="885"/>
      <c r="EY435" s="885"/>
      <c r="EZ435" s="885"/>
      <c r="FA435" s="885"/>
      <c r="FB435" s="885"/>
      <c r="FC435" s="885"/>
      <c r="FD435" s="885"/>
      <c r="FE435" s="885"/>
      <c r="FF435" s="885"/>
      <c r="FG435" s="885"/>
      <c r="FH435" s="885"/>
      <c r="FI435" s="885"/>
      <c r="FJ435" s="885"/>
      <c r="FK435" s="885"/>
      <c r="FL435" s="885"/>
      <c r="FM435" s="885"/>
      <c r="FN435" s="885"/>
      <c r="FO435" s="885"/>
      <c r="FP435" s="885"/>
      <c r="FQ435" s="885"/>
      <c r="FR435" s="885"/>
      <c r="FS435" s="885"/>
      <c r="FT435" s="885"/>
      <c r="FU435" s="885"/>
      <c r="FV435" s="885"/>
      <c r="FW435" s="885"/>
    </row>
    <row r="436" spans="2:179" x14ac:dyDescent="0.25">
      <c r="B436" s="773"/>
      <c r="C436" s="773"/>
      <c r="D436" s="886"/>
      <c r="E436" s="773"/>
      <c r="F436" s="773"/>
      <c r="G436" s="773"/>
      <c r="H436" s="773"/>
      <c r="I436" s="773"/>
      <c r="J436" s="887"/>
      <c r="K436" s="773"/>
      <c r="L436" s="773"/>
      <c r="M436" s="773"/>
      <c r="N436" s="773"/>
      <c r="O436" s="888"/>
      <c r="P436" s="888"/>
      <c r="Q436" s="888"/>
      <c r="R436" s="888"/>
      <c r="S436" s="773"/>
      <c r="T436" s="773"/>
      <c r="U436" s="889"/>
      <c r="V436" s="773"/>
      <c r="W436" s="773"/>
      <c r="X436" s="773"/>
      <c r="Y436" s="885"/>
      <c r="Z436" s="885"/>
      <c r="AA436" s="885"/>
      <c r="AB436" s="885"/>
      <c r="AC436" s="885"/>
      <c r="AD436" s="885"/>
      <c r="AE436" s="885"/>
      <c r="AF436" s="885"/>
      <c r="AG436" s="885"/>
      <c r="AH436" s="885"/>
      <c r="AI436" s="885"/>
      <c r="AJ436" s="885"/>
      <c r="AK436" s="885"/>
      <c r="AL436" s="885"/>
      <c r="AM436" s="885"/>
      <c r="AN436" s="885"/>
      <c r="AO436" s="885"/>
      <c r="AP436" s="885"/>
      <c r="AQ436" s="885"/>
      <c r="AR436" s="885"/>
      <c r="AS436" s="885"/>
      <c r="AT436" s="885"/>
      <c r="AU436" s="885"/>
      <c r="AV436" s="885"/>
      <c r="AW436" s="885"/>
      <c r="AX436" s="885"/>
      <c r="AY436" s="885"/>
      <c r="AZ436" s="885"/>
      <c r="BA436" s="885"/>
      <c r="BB436" s="885"/>
      <c r="BC436" s="885"/>
      <c r="BD436" s="885"/>
      <c r="BE436" s="885"/>
      <c r="BF436" s="885"/>
      <c r="BG436" s="885"/>
      <c r="BH436" s="885"/>
      <c r="BI436" s="885"/>
      <c r="BJ436" s="885"/>
      <c r="BK436" s="885"/>
      <c r="BL436" s="885"/>
      <c r="BM436" s="885"/>
      <c r="BN436" s="885"/>
      <c r="BO436" s="885"/>
      <c r="BP436" s="885"/>
      <c r="BQ436" s="885"/>
      <c r="BR436" s="885"/>
      <c r="BS436" s="885"/>
      <c r="BT436" s="885"/>
      <c r="BU436" s="885"/>
      <c r="BV436" s="885"/>
      <c r="BW436" s="885"/>
      <c r="BX436" s="885"/>
      <c r="BY436" s="885"/>
      <c r="BZ436" s="885"/>
      <c r="CA436" s="885"/>
      <c r="CB436" s="885"/>
      <c r="CC436" s="885"/>
      <c r="CD436" s="885"/>
      <c r="CE436" s="885"/>
      <c r="CF436" s="885"/>
      <c r="CG436" s="885"/>
      <c r="CH436" s="885"/>
      <c r="CI436" s="885"/>
      <c r="CJ436" s="885"/>
      <c r="CK436" s="885"/>
      <c r="CL436" s="885"/>
      <c r="CM436" s="885"/>
      <c r="CN436" s="885"/>
      <c r="CO436" s="885"/>
      <c r="CP436" s="885"/>
      <c r="CQ436" s="885"/>
      <c r="CR436" s="885"/>
      <c r="CS436" s="885"/>
      <c r="CT436" s="885"/>
      <c r="CU436" s="885"/>
      <c r="CV436" s="885"/>
      <c r="CW436" s="885"/>
      <c r="CX436" s="885"/>
      <c r="CY436" s="885"/>
      <c r="CZ436" s="885"/>
      <c r="DA436" s="885"/>
      <c r="DB436" s="885"/>
      <c r="DC436" s="885"/>
      <c r="DD436" s="885"/>
      <c r="DE436" s="885"/>
      <c r="DF436" s="885"/>
      <c r="DG436" s="885"/>
      <c r="DH436" s="885"/>
      <c r="DI436" s="885"/>
      <c r="DJ436" s="885"/>
      <c r="DK436" s="885"/>
      <c r="DL436" s="885"/>
      <c r="DM436" s="885"/>
      <c r="DN436" s="885"/>
      <c r="DO436" s="885"/>
      <c r="DP436" s="885"/>
      <c r="DQ436" s="885"/>
      <c r="DR436" s="885"/>
      <c r="DS436" s="885"/>
      <c r="DT436" s="885"/>
      <c r="DU436" s="885"/>
      <c r="DV436" s="885"/>
      <c r="DW436" s="885"/>
      <c r="DX436" s="885"/>
      <c r="DY436" s="885"/>
      <c r="DZ436" s="885"/>
      <c r="EA436" s="885"/>
      <c r="EB436" s="885"/>
      <c r="EC436" s="885"/>
      <c r="ED436" s="885"/>
      <c r="EE436" s="885"/>
      <c r="EF436" s="885"/>
      <c r="EG436" s="885"/>
      <c r="EH436" s="885"/>
      <c r="EI436" s="885"/>
      <c r="EJ436" s="885"/>
      <c r="EK436" s="885"/>
      <c r="EL436" s="885"/>
      <c r="EM436" s="885"/>
      <c r="EN436" s="885"/>
      <c r="EO436" s="885"/>
      <c r="EP436" s="885"/>
      <c r="EQ436" s="885"/>
      <c r="ER436" s="885"/>
      <c r="ES436" s="885"/>
      <c r="ET436" s="885"/>
      <c r="EU436" s="885"/>
      <c r="EV436" s="885"/>
      <c r="EW436" s="885"/>
      <c r="EX436" s="885"/>
      <c r="EY436" s="885"/>
      <c r="EZ436" s="885"/>
      <c r="FA436" s="885"/>
      <c r="FB436" s="885"/>
      <c r="FC436" s="885"/>
      <c r="FD436" s="885"/>
      <c r="FE436" s="885"/>
      <c r="FF436" s="885"/>
      <c r="FG436" s="885"/>
      <c r="FH436" s="885"/>
      <c r="FI436" s="885"/>
      <c r="FJ436" s="885"/>
      <c r="FK436" s="885"/>
      <c r="FL436" s="885"/>
      <c r="FM436" s="885"/>
      <c r="FN436" s="885"/>
      <c r="FO436" s="885"/>
      <c r="FP436" s="885"/>
      <c r="FQ436" s="885"/>
      <c r="FR436" s="885"/>
      <c r="FS436" s="885"/>
      <c r="FT436" s="885"/>
      <c r="FU436" s="885"/>
      <c r="FV436" s="885"/>
      <c r="FW436" s="885"/>
    </row>
    <row r="437" spans="2:179" x14ac:dyDescent="0.25">
      <c r="B437" s="773"/>
      <c r="C437" s="773"/>
      <c r="D437" s="886"/>
      <c r="E437" s="773"/>
      <c r="F437" s="773"/>
      <c r="G437" s="773"/>
      <c r="H437" s="773"/>
      <c r="I437" s="773"/>
      <c r="J437" s="887"/>
      <c r="K437" s="773"/>
      <c r="L437" s="773"/>
      <c r="M437" s="773"/>
      <c r="N437" s="773"/>
      <c r="O437" s="888"/>
      <c r="P437" s="888"/>
      <c r="Q437" s="888"/>
      <c r="R437" s="888"/>
      <c r="S437" s="773"/>
      <c r="T437" s="773"/>
      <c r="U437" s="889"/>
      <c r="V437" s="773"/>
      <c r="W437" s="773"/>
      <c r="X437" s="773"/>
      <c r="Y437" s="885"/>
      <c r="Z437" s="885"/>
      <c r="AA437" s="885"/>
      <c r="AB437" s="885"/>
      <c r="AC437" s="885"/>
      <c r="AD437" s="885"/>
      <c r="AE437" s="885"/>
      <c r="AF437" s="885"/>
      <c r="AG437" s="885"/>
      <c r="AH437" s="885"/>
      <c r="AI437" s="885"/>
      <c r="AJ437" s="885"/>
      <c r="AK437" s="885"/>
      <c r="AL437" s="885"/>
      <c r="AM437" s="885"/>
      <c r="AN437" s="885"/>
      <c r="AO437" s="885"/>
      <c r="AP437" s="885"/>
      <c r="AQ437" s="885"/>
      <c r="AR437" s="885"/>
      <c r="AS437" s="885"/>
      <c r="AT437" s="885"/>
      <c r="AU437" s="885"/>
      <c r="AV437" s="885"/>
      <c r="AW437" s="885"/>
      <c r="AX437" s="885"/>
      <c r="AY437" s="885"/>
      <c r="AZ437" s="885"/>
      <c r="BA437" s="885"/>
      <c r="BB437" s="885"/>
      <c r="BC437" s="885"/>
      <c r="BD437" s="885"/>
      <c r="BE437" s="885"/>
      <c r="BF437" s="885"/>
      <c r="BG437" s="885"/>
      <c r="BH437" s="885"/>
      <c r="BI437" s="885"/>
      <c r="BJ437" s="885"/>
      <c r="BK437" s="885"/>
      <c r="BL437" s="885"/>
      <c r="BM437" s="885"/>
      <c r="BN437" s="885"/>
      <c r="BO437" s="885"/>
      <c r="BP437" s="885"/>
      <c r="BQ437" s="885"/>
      <c r="BR437" s="885"/>
      <c r="BS437" s="885"/>
      <c r="BT437" s="885"/>
      <c r="BU437" s="885"/>
      <c r="BV437" s="885"/>
      <c r="BW437" s="885"/>
      <c r="BX437" s="885"/>
      <c r="BY437" s="885"/>
      <c r="BZ437" s="885"/>
      <c r="CA437" s="885"/>
      <c r="CB437" s="885"/>
      <c r="CC437" s="885"/>
      <c r="CD437" s="885"/>
      <c r="CE437" s="885"/>
      <c r="CF437" s="885"/>
      <c r="CG437" s="885"/>
      <c r="CH437" s="885"/>
      <c r="CI437" s="885"/>
      <c r="CJ437" s="885"/>
      <c r="CK437" s="885"/>
      <c r="CL437" s="885"/>
      <c r="CM437" s="885"/>
      <c r="CN437" s="885"/>
      <c r="CO437" s="885"/>
      <c r="CP437" s="885"/>
      <c r="CQ437" s="885"/>
      <c r="CR437" s="885"/>
      <c r="CS437" s="885"/>
      <c r="CT437" s="885"/>
      <c r="CU437" s="885"/>
      <c r="CV437" s="885"/>
      <c r="CW437" s="885"/>
      <c r="CX437" s="885"/>
      <c r="CY437" s="885"/>
      <c r="CZ437" s="885"/>
      <c r="DA437" s="885"/>
      <c r="DB437" s="885"/>
      <c r="DC437" s="885"/>
      <c r="DD437" s="885"/>
      <c r="DE437" s="885"/>
      <c r="DF437" s="885"/>
      <c r="DG437" s="885"/>
      <c r="DH437" s="885"/>
      <c r="DI437" s="885"/>
      <c r="DJ437" s="885"/>
      <c r="DK437" s="885"/>
      <c r="DL437" s="885"/>
      <c r="DM437" s="885"/>
      <c r="DN437" s="885"/>
      <c r="DO437" s="885"/>
      <c r="DP437" s="885"/>
      <c r="DQ437" s="885"/>
      <c r="DR437" s="885"/>
      <c r="DS437" s="885"/>
      <c r="DT437" s="885"/>
      <c r="DU437" s="885"/>
      <c r="DV437" s="885"/>
      <c r="DW437" s="885"/>
      <c r="DX437" s="885"/>
      <c r="DY437" s="885"/>
      <c r="DZ437" s="885"/>
      <c r="EA437" s="885"/>
      <c r="EB437" s="885"/>
      <c r="EC437" s="885"/>
      <c r="ED437" s="885"/>
      <c r="EE437" s="885"/>
      <c r="EF437" s="885"/>
      <c r="EG437" s="885"/>
      <c r="EH437" s="885"/>
      <c r="EI437" s="885"/>
      <c r="EJ437" s="885"/>
      <c r="EK437" s="885"/>
      <c r="EL437" s="885"/>
      <c r="EM437" s="885"/>
      <c r="EN437" s="885"/>
      <c r="EO437" s="885"/>
      <c r="EP437" s="885"/>
      <c r="EQ437" s="885"/>
      <c r="ER437" s="885"/>
      <c r="ES437" s="885"/>
      <c r="ET437" s="885"/>
      <c r="EU437" s="885"/>
      <c r="EV437" s="885"/>
      <c r="EW437" s="885"/>
      <c r="EX437" s="885"/>
      <c r="EY437" s="885"/>
      <c r="EZ437" s="885"/>
      <c r="FA437" s="885"/>
      <c r="FB437" s="885"/>
      <c r="FC437" s="885"/>
      <c r="FD437" s="885"/>
      <c r="FE437" s="885"/>
      <c r="FF437" s="885"/>
      <c r="FG437" s="885"/>
      <c r="FH437" s="885"/>
      <c r="FI437" s="885"/>
      <c r="FJ437" s="885"/>
      <c r="FK437" s="885"/>
      <c r="FL437" s="885"/>
      <c r="FM437" s="885"/>
      <c r="FN437" s="885"/>
      <c r="FO437" s="885"/>
      <c r="FP437" s="885"/>
      <c r="FQ437" s="885"/>
      <c r="FR437" s="885"/>
      <c r="FS437" s="885"/>
      <c r="FT437" s="885"/>
      <c r="FU437" s="885"/>
      <c r="FV437" s="885"/>
      <c r="FW437" s="885"/>
    </row>
    <row r="438" spans="2:179" x14ac:dyDescent="0.25">
      <c r="B438" s="773"/>
      <c r="C438" s="773"/>
      <c r="D438" s="886"/>
      <c r="E438" s="773"/>
      <c r="F438" s="773"/>
      <c r="G438" s="773"/>
      <c r="H438" s="773"/>
      <c r="I438" s="773"/>
      <c r="J438" s="887"/>
      <c r="K438" s="773"/>
      <c r="L438" s="773"/>
      <c r="M438" s="773"/>
      <c r="N438" s="773"/>
      <c r="O438" s="888"/>
      <c r="P438" s="888"/>
      <c r="Q438" s="888"/>
      <c r="R438" s="888"/>
      <c r="S438" s="773"/>
      <c r="T438" s="773"/>
      <c r="U438" s="889"/>
      <c r="V438" s="773"/>
      <c r="W438" s="773"/>
      <c r="X438" s="773"/>
      <c r="Y438" s="885"/>
      <c r="Z438" s="885"/>
      <c r="AA438" s="885"/>
      <c r="AB438" s="885"/>
      <c r="AC438" s="885"/>
      <c r="AD438" s="885"/>
      <c r="AE438" s="885"/>
      <c r="AF438" s="885"/>
      <c r="AG438" s="885"/>
      <c r="AH438" s="885"/>
      <c r="AI438" s="885"/>
      <c r="AJ438" s="885"/>
      <c r="AK438" s="885"/>
      <c r="AL438" s="885"/>
      <c r="AM438" s="885"/>
      <c r="AN438" s="885"/>
      <c r="AO438" s="885"/>
      <c r="AP438" s="885"/>
      <c r="AQ438" s="885"/>
      <c r="AR438" s="885"/>
      <c r="AS438" s="885"/>
      <c r="AT438" s="885"/>
      <c r="AU438" s="885"/>
      <c r="AV438" s="885"/>
      <c r="AW438" s="885"/>
      <c r="AX438" s="885"/>
      <c r="AY438" s="885"/>
      <c r="AZ438" s="885"/>
      <c r="BA438" s="885"/>
      <c r="BB438" s="885"/>
      <c r="BC438" s="885"/>
      <c r="BD438" s="885"/>
      <c r="BE438" s="885"/>
      <c r="BF438" s="885"/>
      <c r="BG438" s="885"/>
      <c r="BH438" s="885"/>
      <c r="BI438" s="885"/>
      <c r="BJ438" s="885"/>
      <c r="BK438" s="885"/>
      <c r="BL438" s="885"/>
      <c r="BM438" s="885"/>
      <c r="BN438" s="885"/>
      <c r="BO438" s="885"/>
      <c r="BP438" s="885"/>
      <c r="BQ438" s="885"/>
      <c r="BR438" s="885"/>
      <c r="BS438" s="885"/>
      <c r="BT438" s="885"/>
      <c r="BU438" s="885"/>
      <c r="BV438" s="885"/>
      <c r="BW438" s="885"/>
      <c r="BX438" s="885"/>
      <c r="BY438" s="885"/>
      <c r="BZ438" s="885"/>
      <c r="CA438" s="885"/>
      <c r="CB438" s="885"/>
      <c r="CC438" s="885"/>
      <c r="CD438" s="885"/>
      <c r="CE438" s="885"/>
      <c r="CF438" s="885"/>
      <c r="CG438" s="885"/>
      <c r="CH438" s="885"/>
      <c r="CI438" s="885"/>
      <c r="CJ438" s="885"/>
      <c r="CK438" s="885"/>
      <c r="CL438" s="885"/>
      <c r="CM438" s="885"/>
      <c r="CN438" s="885"/>
      <c r="CO438" s="885"/>
      <c r="CP438" s="885"/>
      <c r="CQ438" s="885"/>
      <c r="CR438" s="885"/>
      <c r="CS438" s="885"/>
      <c r="CT438" s="885"/>
      <c r="CU438" s="885"/>
      <c r="CV438" s="885"/>
      <c r="CW438" s="885"/>
      <c r="CX438" s="885"/>
      <c r="CY438" s="885"/>
      <c r="CZ438" s="885"/>
      <c r="DA438" s="885"/>
      <c r="DB438" s="885"/>
      <c r="DC438" s="885"/>
      <c r="DD438" s="885"/>
      <c r="DE438" s="885"/>
      <c r="DF438" s="885"/>
      <c r="DG438" s="885"/>
      <c r="DH438" s="885"/>
      <c r="DI438" s="885"/>
      <c r="DJ438" s="885"/>
      <c r="DK438" s="885"/>
      <c r="DL438" s="885"/>
      <c r="DM438" s="885"/>
      <c r="DN438" s="885"/>
      <c r="DO438" s="885"/>
      <c r="DP438" s="885"/>
      <c r="DQ438" s="885"/>
      <c r="DR438" s="885"/>
      <c r="DS438" s="885"/>
      <c r="DT438" s="885"/>
      <c r="DU438" s="885"/>
      <c r="DV438" s="885"/>
      <c r="DW438" s="885"/>
      <c r="DX438" s="885"/>
      <c r="DY438" s="885"/>
      <c r="DZ438" s="885"/>
      <c r="EA438" s="885"/>
      <c r="EB438" s="885"/>
      <c r="EC438" s="885"/>
      <c r="ED438" s="885"/>
      <c r="EE438" s="885"/>
      <c r="EF438" s="885"/>
      <c r="EG438" s="885"/>
      <c r="EH438" s="885"/>
      <c r="EI438" s="885"/>
      <c r="EJ438" s="885"/>
      <c r="EK438" s="885"/>
      <c r="EL438" s="885"/>
      <c r="EM438" s="885"/>
      <c r="EN438" s="885"/>
      <c r="EO438" s="885"/>
      <c r="EP438" s="885"/>
      <c r="EQ438" s="885"/>
      <c r="ER438" s="885"/>
      <c r="ES438" s="885"/>
      <c r="ET438" s="885"/>
      <c r="EU438" s="885"/>
      <c r="EV438" s="885"/>
      <c r="EW438" s="885"/>
      <c r="EX438" s="885"/>
      <c r="EY438" s="885"/>
      <c r="EZ438" s="885"/>
      <c r="FA438" s="885"/>
      <c r="FB438" s="885"/>
      <c r="FC438" s="885"/>
      <c r="FD438" s="885"/>
      <c r="FE438" s="885"/>
      <c r="FF438" s="885"/>
      <c r="FG438" s="885"/>
      <c r="FH438" s="885"/>
      <c r="FI438" s="885"/>
      <c r="FJ438" s="885"/>
      <c r="FK438" s="885"/>
      <c r="FL438" s="885"/>
      <c r="FM438" s="885"/>
      <c r="FN438" s="885"/>
      <c r="FO438" s="885"/>
      <c r="FP438" s="885"/>
      <c r="FQ438" s="885"/>
      <c r="FR438" s="885"/>
      <c r="FS438" s="885"/>
      <c r="FT438" s="885"/>
      <c r="FU438" s="885"/>
      <c r="FV438" s="885"/>
      <c r="FW438" s="885"/>
    </row>
    <row r="439" spans="2:179" x14ac:dyDescent="0.25">
      <c r="B439" s="773"/>
      <c r="C439" s="773"/>
      <c r="D439" s="886"/>
      <c r="E439" s="773"/>
      <c r="F439" s="773"/>
      <c r="G439" s="773"/>
      <c r="H439" s="773"/>
      <c r="I439" s="773"/>
      <c r="J439" s="887"/>
      <c r="K439" s="773"/>
      <c r="L439" s="773"/>
      <c r="M439" s="773"/>
      <c r="N439" s="773"/>
      <c r="O439" s="888"/>
      <c r="P439" s="888"/>
      <c r="Q439" s="888"/>
      <c r="R439" s="888"/>
      <c r="S439" s="773"/>
      <c r="T439" s="773"/>
      <c r="U439" s="889"/>
      <c r="V439" s="773"/>
      <c r="W439" s="773"/>
      <c r="X439" s="773"/>
      <c r="Y439" s="885"/>
      <c r="Z439" s="885"/>
      <c r="AA439" s="885"/>
      <c r="AB439" s="885"/>
      <c r="AC439" s="885"/>
      <c r="AD439" s="885"/>
      <c r="AE439" s="885"/>
      <c r="AF439" s="885"/>
      <c r="AG439" s="885"/>
      <c r="AH439" s="885"/>
      <c r="AI439" s="885"/>
      <c r="AJ439" s="885"/>
      <c r="AK439" s="885"/>
      <c r="AL439" s="885"/>
      <c r="AM439" s="885"/>
      <c r="AN439" s="885"/>
      <c r="AO439" s="885"/>
      <c r="AP439" s="885"/>
      <c r="AQ439" s="885"/>
      <c r="AR439" s="885"/>
      <c r="AS439" s="885"/>
      <c r="AT439" s="885"/>
      <c r="AU439" s="885"/>
      <c r="AV439" s="885"/>
      <c r="AW439" s="885"/>
      <c r="AX439" s="885"/>
      <c r="AY439" s="885"/>
      <c r="AZ439" s="885"/>
      <c r="BA439" s="885"/>
      <c r="BB439" s="885"/>
      <c r="BC439" s="885"/>
      <c r="BD439" s="885"/>
      <c r="BE439" s="885"/>
      <c r="BF439" s="885"/>
      <c r="BG439" s="885"/>
      <c r="BH439" s="885"/>
      <c r="BI439" s="885"/>
      <c r="BJ439" s="885"/>
      <c r="BK439" s="885"/>
      <c r="BL439" s="885"/>
      <c r="BM439" s="885"/>
      <c r="BN439" s="885"/>
      <c r="BO439" s="885"/>
      <c r="BP439" s="885"/>
      <c r="BQ439" s="885"/>
      <c r="BR439" s="885"/>
      <c r="BS439" s="885"/>
      <c r="BT439" s="885"/>
      <c r="BU439" s="885"/>
      <c r="BV439" s="885"/>
      <c r="BW439" s="885"/>
      <c r="BX439" s="885"/>
      <c r="BY439" s="885"/>
      <c r="BZ439" s="885"/>
      <c r="CA439" s="885"/>
      <c r="CB439" s="885"/>
      <c r="CC439" s="885"/>
      <c r="CD439" s="885"/>
      <c r="CE439" s="885"/>
      <c r="CF439" s="885"/>
      <c r="CG439" s="885"/>
      <c r="CH439" s="885"/>
      <c r="CI439" s="885"/>
      <c r="CJ439" s="885"/>
      <c r="CK439" s="885"/>
      <c r="CL439" s="885"/>
      <c r="CM439" s="885"/>
      <c r="CN439" s="885"/>
      <c r="CO439" s="885"/>
      <c r="CP439" s="885"/>
      <c r="CQ439" s="885"/>
      <c r="CR439" s="885"/>
      <c r="CS439" s="885"/>
      <c r="CT439" s="885"/>
      <c r="CU439" s="885"/>
      <c r="CV439" s="885"/>
      <c r="CW439" s="885"/>
      <c r="CX439" s="885"/>
      <c r="CY439" s="885"/>
      <c r="CZ439" s="885"/>
      <c r="DA439" s="885"/>
      <c r="DB439" s="885"/>
      <c r="DC439" s="885"/>
      <c r="DD439" s="885"/>
      <c r="DE439" s="885"/>
      <c r="DF439" s="885"/>
      <c r="DG439" s="885"/>
      <c r="DH439" s="885"/>
      <c r="DI439" s="885"/>
      <c r="DJ439" s="885"/>
      <c r="DK439" s="885"/>
      <c r="DL439" s="885"/>
      <c r="DM439" s="885"/>
      <c r="DN439" s="885"/>
      <c r="DO439" s="885"/>
      <c r="DP439" s="885"/>
      <c r="DQ439" s="885"/>
      <c r="DR439" s="885"/>
      <c r="DS439" s="885"/>
      <c r="DT439" s="885"/>
      <c r="DU439" s="885"/>
      <c r="DV439" s="885"/>
      <c r="DW439" s="885"/>
      <c r="DX439" s="885"/>
      <c r="DY439" s="885"/>
      <c r="DZ439" s="885"/>
      <c r="EA439" s="885"/>
      <c r="EB439" s="885"/>
      <c r="EC439" s="885"/>
      <c r="ED439" s="885"/>
      <c r="EE439" s="885"/>
      <c r="EF439" s="885"/>
      <c r="EG439" s="885"/>
      <c r="EH439" s="885"/>
      <c r="EI439" s="885"/>
      <c r="EJ439" s="885"/>
      <c r="EK439" s="885"/>
      <c r="EL439" s="885"/>
      <c r="EM439" s="885"/>
      <c r="EN439" s="885"/>
      <c r="EO439" s="885"/>
      <c r="EP439" s="885"/>
      <c r="EQ439" s="885"/>
      <c r="ER439" s="885"/>
      <c r="ES439" s="885"/>
      <c r="ET439" s="885"/>
      <c r="EU439" s="885"/>
      <c r="EV439" s="885"/>
      <c r="EW439" s="885"/>
      <c r="EX439" s="885"/>
      <c r="EY439" s="885"/>
      <c r="EZ439" s="885"/>
      <c r="FA439" s="885"/>
      <c r="FB439" s="885"/>
      <c r="FC439" s="885"/>
      <c r="FD439" s="885"/>
      <c r="FE439" s="885"/>
      <c r="FF439" s="885"/>
      <c r="FG439" s="885"/>
      <c r="FH439" s="885"/>
      <c r="FI439" s="885"/>
      <c r="FJ439" s="885"/>
      <c r="FK439" s="885"/>
      <c r="FL439" s="885"/>
      <c r="FM439" s="885"/>
      <c r="FN439" s="885"/>
      <c r="FO439" s="885"/>
      <c r="FP439" s="885"/>
      <c r="FQ439" s="885"/>
      <c r="FR439" s="885"/>
      <c r="FS439" s="885"/>
      <c r="FT439" s="885"/>
      <c r="FU439" s="885"/>
      <c r="FV439" s="885"/>
      <c r="FW439" s="885"/>
    </row>
    <row r="440" spans="2:179" x14ac:dyDescent="0.25">
      <c r="B440" s="773"/>
      <c r="C440" s="773"/>
      <c r="D440" s="886"/>
      <c r="E440" s="773"/>
      <c r="F440" s="773"/>
      <c r="G440" s="773"/>
      <c r="H440" s="773"/>
      <c r="I440" s="773"/>
      <c r="J440" s="887"/>
      <c r="K440" s="773"/>
      <c r="L440" s="773"/>
      <c r="M440" s="773"/>
      <c r="N440" s="773"/>
      <c r="O440" s="888"/>
      <c r="P440" s="888"/>
      <c r="Q440" s="888"/>
      <c r="R440" s="888"/>
      <c r="S440" s="773"/>
      <c r="T440" s="773"/>
      <c r="U440" s="889"/>
      <c r="V440" s="773"/>
      <c r="W440" s="773"/>
      <c r="X440" s="773"/>
      <c r="Y440" s="885"/>
      <c r="Z440" s="885"/>
      <c r="AA440" s="885"/>
      <c r="AB440" s="885"/>
      <c r="AC440" s="885"/>
      <c r="AD440" s="885"/>
      <c r="AE440" s="885"/>
      <c r="AF440" s="885"/>
      <c r="AG440" s="885"/>
      <c r="AH440" s="885"/>
      <c r="AI440" s="885"/>
      <c r="AJ440" s="885"/>
      <c r="AK440" s="885"/>
      <c r="AL440" s="885"/>
      <c r="AM440" s="885"/>
      <c r="AN440" s="885"/>
      <c r="AO440" s="885"/>
      <c r="AP440" s="885"/>
      <c r="AQ440" s="885"/>
      <c r="AR440" s="885"/>
      <c r="AS440" s="885"/>
      <c r="AT440" s="885"/>
      <c r="AU440" s="885"/>
      <c r="AV440" s="885"/>
      <c r="AW440" s="885"/>
      <c r="AX440" s="885"/>
      <c r="AY440" s="885"/>
      <c r="AZ440" s="885"/>
      <c r="BA440" s="885"/>
      <c r="BB440" s="885"/>
      <c r="BC440" s="885"/>
      <c r="BD440" s="885"/>
      <c r="BE440" s="885"/>
      <c r="BF440" s="885"/>
      <c r="BG440" s="885"/>
      <c r="BH440" s="885"/>
      <c r="BI440" s="885"/>
      <c r="BJ440" s="885"/>
      <c r="BK440" s="885"/>
      <c r="BL440" s="885"/>
      <c r="BM440" s="885"/>
      <c r="BN440" s="885"/>
      <c r="BO440" s="885"/>
      <c r="BP440" s="885"/>
      <c r="BQ440" s="885"/>
      <c r="BR440" s="885"/>
      <c r="BS440" s="885"/>
      <c r="BT440" s="885"/>
      <c r="BU440" s="885"/>
      <c r="BV440" s="885"/>
      <c r="BW440" s="885"/>
      <c r="BX440" s="885"/>
      <c r="BY440" s="885"/>
      <c r="BZ440" s="885"/>
      <c r="CA440" s="885"/>
      <c r="CB440" s="885"/>
      <c r="CC440" s="885"/>
      <c r="CD440" s="885"/>
      <c r="CE440" s="885"/>
      <c r="CF440" s="885"/>
      <c r="CG440" s="885"/>
      <c r="CH440" s="885"/>
      <c r="CI440" s="885"/>
      <c r="CJ440" s="885"/>
      <c r="CK440" s="885"/>
      <c r="CL440" s="885"/>
      <c r="CM440" s="885"/>
      <c r="CN440" s="885"/>
      <c r="CO440" s="885"/>
      <c r="CP440" s="885"/>
      <c r="CQ440" s="885"/>
      <c r="CR440" s="885"/>
      <c r="CS440" s="885"/>
      <c r="CT440" s="885"/>
      <c r="CU440" s="885"/>
      <c r="CV440" s="885"/>
      <c r="CW440" s="885"/>
      <c r="CX440" s="885"/>
      <c r="CY440" s="885"/>
      <c r="CZ440" s="885"/>
      <c r="DA440" s="885"/>
      <c r="DB440" s="885"/>
      <c r="DC440" s="885"/>
      <c r="DD440" s="885"/>
      <c r="DE440" s="885"/>
      <c r="DF440" s="885"/>
      <c r="DG440" s="885"/>
      <c r="DH440" s="885"/>
      <c r="DI440" s="885"/>
      <c r="DJ440" s="885"/>
      <c r="DK440" s="885"/>
      <c r="DL440" s="885"/>
      <c r="DM440" s="885"/>
      <c r="DN440" s="885"/>
      <c r="DO440" s="885"/>
      <c r="DP440" s="885"/>
      <c r="DQ440" s="885"/>
      <c r="DR440" s="885"/>
      <c r="DS440" s="885"/>
      <c r="DT440" s="885"/>
      <c r="DU440" s="885"/>
      <c r="DV440" s="885"/>
      <c r="DW440" s="885"/>
      <c r="DX440" s="885"/>
      <c r="DY440" s="885"/>
      <c r="DZ440" s="885"/>
      <c r="EA440" s="885"/>
      <c r="EB440" s="885"/>
      <c r="EC440" s="885"/>
      <c r="ED440" s="885"/>
      <c r="EE440" s="885"/>
      <c r="EF440" s="885"/>
      <c r="EG440" s="885"/>
      <c r="EH440" s="885"/>
      <c r="EI440" s="885"/>
      <c r="EJ440" s="885"/>
      <c r="EK440" s="885"/>
      <c r="EL440" s="885"/>
      <c r="EM440" s="885"/>
      <c r="EN440" s="885"/>
      <c r="EO440" s="885"/>
      <c r="EP440" s="885"/>
      <c r="EQ440" s="885"/>
      <c r="ER440" s="885"/>
      <c r="ES440" s="885"/>
      <c r="ET440" s="885"/>
      <c r="EU440" s="885"/>
      <c r="EV440" s="885"/>
      <c r="EW440" s="885"/>
      <c r="EX440" s="885"/>
      <c r="EY440" s="885"/>
      <c r="EZ440" s="885"/>
      <c r="FA440" s="885"/>
      <c r="FB440" s="885"/>
      <c r="FC440" s="885"/>
      <c r="FD440" s="885"/>
      <c r="FE440" s="885"/>
      <c r="FF440" s="885"/>
      <c r="FG440" s="885"/>
      <c r="FH440" s="885"/>
      <c r="FI440" s="885"/>
      <c r="FJ440" s="885"/>
      <c r="FK440" s="885"/>
      <c r="FL440" s="885"/>
      <c r="FM440" s="885"/>
      <c r="FN440" s="885"/>
      <c r="FO440" s="885"/>
      <c r="FP440" s="885"/>
      <c r="FQ440" s="885"/>
      <c r="FR440" s="885"/>
      <c r="FS440" s="885"/>
      <c r="FT440" s="885"/>
      <c r="FU440" s="885"/>
      <c r="FV440" s="885"/>
      <c r="FW440" s="885"/>
    </row>
    <row r="441" spans="2:179" x14ac:dyDescent="0.25">
      <c r="B441" s="773"/>
      <c r="C441" s="773"/>
      <c r="D441" s="886"/>
      <c r="E441" s="773"/>
      <c r="F441" s="773"/>
      <c r="G441" s="773"/>
      <c r="H441" s="773"/>
      <c r="I441" s="773"/>
      <c r="J441" s="887"/>
      <c r="K441" s="773"/>
      <c r="L441" s="773"/>
      <c r="M441" s="773"/>
      <c r="N441" s="773"/>
      <c r="O441" s="888"/>
      <c r="P441" s="888"/>
      <c r="Q441" s="888"/>
      <c r="R441" s="888"/>
      <c r="S441" s="773"/>
      <c r="T441" s="773"/>
      <c r="U441" s="889"/>
      <c r="V441" s="773"/>
      <c r="W441" s="773"/>
      <c r="X441" s="773"/>
      <c r="Y441" s="885"/>
      <c r="Z441" s="885"/>
      <c r="AA441" s="885"/>
      <c r="AB441" s="885"/>
      <c r="AC441" s="885"/>
      <c r="AD441" s="885"/>
      <c r="AE441" s="885"/>
      <c r="AF441" s="885"/>
      <c r="AG441" s="885"/>
      <c r="AH441" s="885"/>
      <c r="AI441" s="885"/>
      <c r="AJ441" s="885"/>
      <c r="AK441" s="885"/>
      <c r="AL441" s="885"/>
      <c r="AM441" s="885"/>
      <c r="AN441" s="885"/>
      <c r="AO441" s="885"/>
      <c r="AP441" s="885"/>
      <c r="AQ441" s="885"/>
      <c r="AR441" s="885"/>
      <c r="AS441" s="885"/>
      <c r="AT441" s="885"/>
      <c r="AU441" s="885"/>
      <c r="AV441" s="885"/>
      <c r="AW441" s="885"/>
      <c r="AX441" s="885"/>
      <c r="AY441" s="885"/>
      <c r="AZ441" s="885"/>
      <c r="BA441" s="885"/>
      <c r="BB441" s="885"/>
      <c r="BC441" s="885"/>
      <c r="BD441" s="885"/>
      <c r="BE441" s="885"/>
      <c r="BF441" s="885"/>
      <c r="BG441" s="885"/>
      <c r="BH441" s="885"/>
      <c r="BI441" s="885"/>
      <c r="BJ441" s="885"/>
      <c r="BK441" s="885"/>
      <c r="BL441" s="885"/>
      <c r="BM441" s="885"/>
      <c r="BN441" s="885"/>
      <c r="BO441" s="885"/>
      <c r="BP441" s="885"/>
      <c r="BQ441" s="885"/>
      <c r="BR441" s="885"/>
      <c r="BS441" s="885"/>
      <c r="BT441" s="885"/>
      <c r="BU441" s="885"/>
      <c r="BV441" s="885"/>
      <c r="BW441" s="885"/>
      <c r="BX441" s="885"/>
      <c r="BY441" s="885"/>
      <c r="BZ441" s="885"/>
      <c r="CA441" s="885"/>
      <c r="CB441" s="885"/>
      <c r="CC441" s="885"/>
      <c r="CD441" s="885"/>
      <c r="CE441" s="885"/>
      <c r="CF441" s="885"/>
      <c r="CG441" s="885"/>
      <c r="CH441" s="885"/>
      <c r="CI441" s="885"/>
      <c r="CJ441" s="885"/>
      <c r="CK441" s="885"/>
      <c r="CL441" s="885"/>
      <c r="CM441" s="885"/>
      <c r="CN441" s="885"/>
      <c r="CO441" s="885"/>
      <c r="CP441" s="885"/>
      <c r="CQ441" s="885"/>
      <c r="CR441" s="885"/>
      <c r="CS441" s="885"/>
      <c r="CT441" s="885"/>
      <c r="CU441" s="885"/>
      <c r="CV441" s="885"/>
      <c r="CW441" s="885"/>
      <c r="CX441" s="885"/>
      <c r="CY441" s="885"/>
      <c r="CZ441" s="885"/>
      <c r="DA441" s="885"/>
      <c r="DB441" s="885"/>
      <c r="DC441" s="885"/>
      <c r="DD441" s="885"/>
      <c r="DE441" s="885"/>
      <c r="DF441" s="885"/>
      <c r="DG441" s="885"/>
      <c r="DH441" s="885"/>
      <c r="DI441" s="885"/>
      <c r="DJ441" s="885"/>
      <c r="DK441" s="885"/>
      <c r="DL441" s="885"/>
      <c r="DM441" s="885"/>
      <c r="DN441" s="885"/>
      <c r="DO441" s="885"/>
      <c r="DP441" s="885"/>
      <c r="DQ441" s="885"/>
      <c r="DR441" s="885"/>
      <c r="DS441" s="885"/>
      <c r="DT441" s="885"/>
      <c r="DU441" s="885"/>
      <c r="DV441" s="885"/>
      <c r="DW441" s="885"/>
      <c r="DX441" s="885"/>
      <c r="DY441" s="885"/>
      <c r="DZ441" s="885"/>
      <c r="EA441" s="885"/>
      <c r="EB441" s="885"/>
      <c r="EC441" s="885"/>
      <c r="ED441" s="885"/>
      <c r="EE441" s="885"/>
      <c r="EF441" s="885"/>
      <c r="EG441" s="885"/>
      <c r="EH441" s="885"/>
      <c r="EI441" s="885"/>
      <c r="EJ441" s="885"/>
      <c r="EK441" s="885"/>
      <c r="EL441" s="885"/>
      <c r="EM441" s="885"/>
      <c r="EN441" s="885"/>
      <c r="EO441" s="885"/>
      <c r="EP441" s="885"/>
      <c r="EQ441" s="885"/>
      <c r="ER441" s="885"/>
      <c r="ES441" s="885"/>
      <c r="ET441" s="885"/>
      <c r="EU441" s="885"/>
      <c r="EV441" s="885"/>
      <c r="EW441" s="885"/>
      <c r="EX441" s="885"/>
      <c r="EY441" s="885"/>
      <c r="EZ441" s="885"/>
      <c r="FA441" s="885"/>
      <c r="FB441" s="885"/>
      <c r="FC441" s="885"/>
      <c r="FD441" s="885"/>
      <c r="FE441" s="885"/>
      <c r="FF441" s="885"/>
      <c r="FG441" s="885"/>
      <c r="FH441" s="885"/>
      <c r="FI441" s="885"/>
      <c r="FJ441" s="885"/>
      <c r="FK441" s="885"/>
      <c r="FL441" s="885"/>
      <c r="FM441" s="885"/>
      <c r="FN441" s="885"/>
      <c r="FO441" s="885"/>
      <c r="FP441" s="885"/>
      <c r="FQ441" s="885"/>
      <c r="FR441" s="885"/>
      <c r="FS441" s="885"/>
      <c r="FT441" s="885"/>
      <c r="FU441" s="885"/>
      <c r="FV441" s="885"/>
      <c r="FW441" s="885"/>
    </row>
    <row r="442" spans="2:179" x14ac:dyDescent="0.25">
      <c r="B442" s="773"/>
      <c r="C442" s="773"/>
      <c r="D442" s="886"/>
      <c r="E442" s="773"/>
      <c r="F442" s="773"/>
      <c r="G442" s="773"/>
      <c r="H442" s="773"/>
      <c r="I442" s="773"/>
      <c r="J442" s="887"/>
      <c r="K442" s="773"/>
      <c r="L442" s="773"/>
      <c r="M442" s="773"/>
      <c r="N442" s="773"/>
      <c r="O442" s="888"/>
      <c r="P442" s="888"/>
      <c r="Q442" s="888"/>
      <c r="R442" s="888"/>
      <c r="S442" s="773"/>
      <c r="T442" s="773"/>
      <c r="U442" s="889"/>
      <c r="V442" s="773"/>
      <c r="W442" s="773"/>
      <c r="X442" s="773"/>
      <c r="Y442" s="885"/>
      <c r="Z442" s="885"/>
      <c r="AA442" s="885"/>
      <c r="AB442" s="885"/>
      <c r="AC442" s="885"/>
      <c r="AD442" s="885"/>
      <c r="AE442" s="885"/>
      <c r="AF442" s="885"/>
      <c r="AG442" s="885"/>
      <c r="AH442" s="885"/>
      <c r="AI442" s="885"/>
      <c r="AJ442" s="885"/>
      <c r="AK442" s="885"/>
      <c r="AL442" s="885"/>
      <c r="AM442" s="885"/>
      <c r="AN442" s="885"/>
      <c r="AO442" s="885"/>
      <c r="AP442" s="885"/>
      <c r="AQ442" s="885"/>
      <c r="AR442" s="885"/>
      <c r="AS442" s="885"/>
      <c r="AT442" s="885"/>
      <c r="AU442" s="885"/>
      <c r="AV442" s="885"/>
      <c r="AW442" s="885"/>
      <c r="AX442" s="885"/>
      <c r="AY442" s="885"/>
      <c r="AZ442" s="885"/>
      <c r="BA442" s="885"/>
      <c r="BB442" s="885"/>
      <c r="BC442" s="885"/>
      <c r="BD442" s="885"/>
      <c r="BE442" s="885"/>
      <c r="BF442" s="885"/>
      <c r="BG442" s="885"/>
      <c r="BH442" s="885"/>
      <c r="BI442" s="885"/>
      <c r="BJ442" s="885"/>
      <c r="BK442" s="885"/>
      <c r="BL442" s="885"/>
      <c r="BM442" s="885"/>
      <c r="BN442" s="885"/>
      <c r="BO442" s="885"/>
      <c r="BP442" s="885"/>
      <c r="BQ442" s="885"/>
      <c r="BR442" s="885"/>
      <c r="BS442" s="885"/>
      <c r="BT442" s="885"/>
      <c r="BU442" s="885"/>
      <c r="BV442" s="885"/>
      <c r="BW442" s="885"/>
      <c r="BX442" s="885"/>
      <c r="BY442" s="885"/>
      <c r="BZ442" s="885"/>
      <c r="CA442" s="885"/>
      <c r="CB442" s="885"/>
      <c r="CC442" s="885"/>
      <c r="CD442" s="885"/>
      <c r="CE442" s="885"/>
      <c r="CF442" s="885"/>
      <c r="CG442" s="885"/>
      <c r="CH442" s="885"/>
      <c r="CI442" s="885"/>
      <c r="CJ442" s="885"/>
      <c r="CK442" s="885"/>
      <c r="CL442" s="885"/>
      <c r="CM442" s="885"/>
      <c r="CN442" s="885"/>
      <c r="CO442" s="885"/>
      <c r="CP442" s="885"/>
      <c r="CQ442" s="885"/>
      <c r="CR442" s="885"/>
      <c r="CS442" s="885"/>
      <c r="CT442" s="885"/>
      <c r="CU442" s="885"/>
      <c r="CV442" s="885"/>
      <c r="CW442" s="885"/>
      <c r="CX442" s="885"/>
      <c r="CY442" s="885"/>
      <c r="CZ442" s="885"/>
      <c r="DA442" s="885"/>
      <c r="DB442" s="885"/>
      <c r="DC442" s="885"/>
      <c r="DD442" s="885"/>
      <c r="DE442" s="885"/>
      <c r="DF442" s="885"/>
      <c r="DG442" s="885"/>
      <c r="DH442" s="885"/>
      <c r="DI442" s="885"/>
      <c r="DJ442" s="885"/>
      <c r="DK442" s="885"/>
      <c r="DL442" s="885"/>
      <c r="DM442" s="885"/>
      <c r="DN442" s="885"/>
      <c r="DO442" s="885"/>
      <c r="DP442" s="885"/>
      <c r="DQ442" s="885"/>
      <c r="DR442" s="885"/>
      <c r="DS442" s="885"/>
      <c r="DT442" s="885"/>
      <c r="DU442" s="885"/>
      <c r="DV442" s="885"/>
      <c r="DW442" s="885"/>
      <c r="DX442" s="885"/>
      <c r="DY442" s="885"/>
      <c r="DZ442" s="885"/>
      <c r="EA442" s="885"/>
      <c r="EB442" s="885"/>
      <c r="EC442" s="885"/>
      <c r="ED442" s="885"/>
      <c r="EE442" s="885"/>
      <c r="EF442" s="885"/>
      <c r="EG442" s="885"/>
      <c r="EH442" s="885"/>
      <c r="EI442" s="885"/>
      <c r="EJ442" s="885"/>
      <c r="EK442" s="885"/>
      <c r="EL442" s="885"/>
      <c r="EM442" s="885"/>
      <c r="EN442" s="885"/>
      <c r="EO442" s="885"/>
      <c r="EP442" s="885"/>
      <c r="EQ442" s="885"/>
      <c r="ER442" s="885"/>
      <c r="ES442" s="885"/>
      <c r="ET442" s="885"/>
      <c r="EU442" s="885"/>
      <c r="EV442" s="885"/>
      <c r="EW442" s="885"/>
      <c r="EX442" s="885"/>
      <c r="EY442" s="885"/>
      <c r="EZ442" s="885"/>
      <c r="FA442" s="885"/>
      <c r="FB442" s="885"/>
      <c r="FC442" s="885"/>
      <c r="FD442" s="885"/>
      <c r="FE442" s="885"/>
      <c r="FF442" s="885"/>
      <c r="FG442" s="885"/>
      <c r="FH442" s="885"/>
      <c r="FI442" s="885"/>
      <c r="FJ442" s="885"/>
      <c r="FK442" s="885"/>
      <c r="FL442" s="885"/>
      <c r="FM442" s="885"/>
      <c r="FN442" s="885"/>
      <c r="FO442" s="885"/>
      <c r="FP442" s="885"/>
      <c r="FQ442" s="885"/>
      <c r="FR442" s="885"/>
      <c r="FS442" s="885"/>
      <c r="FT442" s="885"/>
      <c r="FU442" s="885"/>
      <c r="FV442" s="885"/>
      <c r="FW442" s="885"/>
    </row>
    <row r="443" spans="2:179" x14ac:dyDescent="0.25">
      <c r="B443" s="773"/>
      <c r="C443" s="773"/>
      <c r="D443" s="886"/>
      <c r="E443" s="773"/>
      <c r="F443" s="773"/>
      <c r="G443" s="773"/>
      <c r="H443" s="773"/>
      <c r="I443" s="773"/>
      <c r="J443" s="887"/>
      <c r="K443" s="773"/>
      <c r="L443" s="773"/>
      <c r="M443" s="773"/>
      <c r="N443" s="773"/>
      <c r="O443" s="888"/>
      <c r="P443" s="888"/>
      <c r="Q443" s="888"/>
      <c r="R443" s="888"/>
      <c r="S443" s="773"/>
      <c r="T443" s="773"/>
      <c r="U443" s="889"/>
      <c r="V443" s="773"/>
      <c r="W443" s="773"/>
      <c r="X443" s="773"/>
      <c r="Y443" s="885"/>
      <c r="Z443" s="885"/>
      <c r="AA443" s="885"/>
      <c r="AB443" s="885"/>
      <c r="AC443" s="885"/>
      <c r="AD443" s="885"/>
      <c r="AE443" s="885"/>
      <c r="AF443" s="885"/>
      <c r="AG443" s="885"/>
      <c r="AH443" s="885"/>
      <c r="AI443" s="885"/>
      <c r="AJ443" s="885"/>
      <c r="AK443" s="885"/>
      <c r="AL443" s="885"/>
      <c r="AM443" s="885"/>
      <c r="AN443" s="885"/>
      <c r="AO443" s="885"/>
      <c r="AP443" s="885"/>
      <c r="AQ443" s="885"/>
      <c r="AR443" s="885"/>
      <c r="AS443" s="885"/>
      <c r="AT443" s="885"/>
      <c r="AU443" s="885"/>
      <c r="AV443" s="885"/>
      <c r="AW443" s="885"/>
      <c r="AX443" s="885"/>
      <c r="AY443" s="885"/>
      <c r="AZ443" s="885"/>
      <c r="BA443" s="885"/>
      <c r="BB443" s="885"/>
      <c r="BC443" s="885"/>
      <c r="BD443" s="885"/>
      <c r="BE443" s="885"/>
      <c r="BF443" s="885"/>
      <c r="BG443" s="885"/>
      <c r="BH443" s="885"/>
      <c r="BI443" s="885"/>
      <c r="BJ443" s="885"/>
      <c r="BK443" s="885"/>
      <c r="BL443" s="885"/>
      <c r="BM443" s="885"/>
      <c r="BN443" s="885"/>
      <c r="BO443" s="885"/>
      <c r="BP443" s="885"/>
      <c r="BQ443" s="885"/>
      <c r="BR443" s="885"/>
      <c r="BS443" s="885"/>
      <c r="BT443" s="885"/>
      <c r="BU443" s="885"/>
      <c r="BV443" s="885"/>
      <c r="BW443" s="885"/>
      <c r="BX443" s="885"/>
      <c r="BY443" s="885"/>
      <c r="BZ443" s="885"/>
      <c r="CA443" s="885"/>
      <c r="CB443" s="885"/>
      <c r="CC443" s="885"/>
      <c r="CD443" s="885"/>
      <c r="CE443" s="885"/>
      <c r="CF443" s="885"/>
      <c r="CG443" s="885"/>
      <c r="CH443" s="885"/>
      <c r="CI443" s="885"/>
      <c r="CJ443" s="885"/>
      <c r="CK443" s="885"/>
      <c r="CL443" s="885"/>
      <c r="CM443" s="885"/>
      <c r="CN443" s="885"/>
      <c r="CO443" s="885"/>
      <c r="CP443" s="885"/>
      <c r="CQ443" s="885"/>
      <c r="CR443" s="885"/>
      <c r="CS443" s="885"/>
      <c r="CT443" s="885"/>
      <c r="CU443" s="885"/>
      <c r="CV443" s="885"/>
      <c r="CW443" s="885"/>
      <c r="CX443" s="885"/>
      <c r="CY443" s="885"/>
      <c r="CZ443" s="885"/>
      <c r="DA443" s="885"/>
      <c r="DB443" s="885"/>
      <c r="DC443" s="885"/>
      <c r="DD443" s="885"/>
      <c r="DE443" s="885"/>
      <c r="DF443" s="885"/>
      <c r="DG443" s="885"/>
      <c r="DH443" s="885"/>
      <c r="DI443" s="885"/>
      <c r="DJ443" s="885"/>
      <c r="DK443" s="885"/>
      <c r="DL443" s="885"/>
      <c r="DM443" s="885"/>
      <c r="DN443" s="885"/>
      <c r="DO443" s="885"/>
      <c r="DP443" s="885"/>
      <c r="DQ443" s="885"/>
      <c r="DR443" s="885"/>
      <c r="DS443" s="885"/>
      <c r="DT443" s="885"/>
      <c r="DU443" s="885"/>
      <c r="DV443" s="885"/>
      <c r="DW443" s="885"/>
      <c r="DX443" s="885"/>
      <c r="DY443" s="885"/>
      <c r="DZ443" s="885"/>
      <c r="EA443" s="885"/>
      <c r="EB443" s="885"/>
      <c r="EC443" s="885"/>
      <c r="ED443" s="885"/>
      <c r="EE443" s="885"/>
      <c r="EF443" s="885"/>
      <c r="EG443" s="885"/>
      <c r="EH443" s="885"/>
      <c r="EI443" s="885"/>
      <c r="EJ443" s="885"/>
      <c r="EK443" s="885"/>
      <c r="EL443" s="885"/>
      <c r="EM443" s="885"/>
      <c r="EN443" s="885"/>
      <c r="EO443" s="885"/>
      <c r="EP443" s="885"/>
      <c r="EQ443" s="885"/>
      <c r="ER443" s="885"/>
      <c r="ES443" s="885"/>
      <c r="ET443" s="885"/>
      <c r="EU443" s="885"/>
      <c r="EV443" s="885"/>
      <c r="EW443" s="885"/>
      <c r="EX443" s="885"/>
      <c r="EY443" s="885"/>
      <c r="EZ443" s="885"/>
      <c r="FA443" s="885"/>
      <c r="FB443" s="885"/>
      <c r="FC443" s="885"/>
      <c r="FD443" s="885"/>
      <c r="FE443" s="885"/>
      <c r="FF443" s="885"/>
      <c r="FG443" s="885"/>
      <c r="FH443" s="885"/>
      <c r="FI443" s="885"/>
      <c r="FJ443" s="885"/>
      <c r="FK443" s="885"/>
      <c r="FL443" s="885"/>
      <c r="FM443" s="885"/>
      <c r="FN443" s="885"/>
      <c r="FO443" s="885"/>
      <c r="FP443" s="885"/>
      <c r="FQ443" s="885"/>
      <c r="FR443" s="885"/>
      <c r="FS443" s="885"/>
      <c r="FT443" s="885"/>
      <c r="FU443" s="885"/>
      <c r="FV443" s="885"/>
      <c r="FW443" s="885"/>
    </row>
    <row r="444" spans="2:179" x14ac:dyDescent="0.25">
      <c r="B444" s="773"/>
      <c r="C444" s="773"/>
      <c r="D444" s="886"/>
      <c r="E444" s="773"/>
      <c r="F444" s="773"/>
      <c r="G444" s="773"/>
      <c r="H444" s="773"/>
      <c r="I444" s="773"/>
      <c r="J444" s="887"/>
      <c r="K444" s="773"/>
      <c r="L444" s="773"/>
      <c r="M444" s="773"/>
      <c r="N444" s="773"/>
      <c r="O444" s="888"/>
      <c r="P444" s="888"/>
      <c r="Q444" s="888"/>
      <c r="R444" s="888"/>
      <c r="S444" s="773"/>
      <c r="T444" s="773"/>
      <c r="U444" s="889"/>
      <c r="V444" s="773"/>
      <c r="W444" s="773"/>
      <c r="X444" s="773"/>
      <c r="Y444" s="885"/>
      <c r="Z444" s="885"/>
      <c r="AA444" s="885"/>
      <c r="AB444" s="885"/>
      <c r="AC444" s="885"/>
      <c r="AD444" s="885"/>
      <c r="AE444" s="885"/>
      <c r="AF444" s="885"/>
      <c r="AG444" s="885"/>
      <c r="AH444" s="885"/>
      <c r="AI444" s="885"/>
      <c r="AJ444" s="885"/>
      <c r="AK444" s="885"/>
      <c r="AL444" s="885"/>
      <c r="AM444" s="885"/>
      <c r="AN444" s="885"/>
      <c r="AO444" s="885"/>
      <c r="AP444" s="885"/>
      <c r="AQ444" s="885"/>
      <c r="AR444" s="885"/>
      <c r="AS444" s="885"/>
      <c r="AT444" s="885"/>
      <c r="AU444" s="885"/>
      <c r="AV444" s="885"/>
      <c r="AW444" s="885"/>
      <c r="AX444" s="885"/>
      <c r="AY444" s="885"/>
      <c r="AZ444" s="885"/>
      <c r="BA444" s="885"/>
      <c r="BB444" s="885"/>
      <c r="BC444" s="885"/>
      <c r="BD444" s="885"/>
      <c r="BE444" s="885"/>
      <c r="BF444" s="885"/>
      <c r="BG444" s="885"/>
      <c r="BH444" s="885"/>
      <c r="BI444" s="885"/>
      <c r="BJ444" s="885"/>
      <c r="BK444" s="885"/>
      <c r="BL444" s="885"/>
      <c r="BM444" s="885"/>
      <c r="BN444" s="885"/>
      <c r="BO444" s="885"/>
      <c r="BP444" s="885"/>
      <c r="BQ444" s="885"/>
      <c r="BR444" s="885"/>
      <c r="BS444" s="885"/>
      <c r="BT444" s="885"/>
      <c r="BU444" s="885"/>
      <c r="BV444" s="885"/>
      <c r="BW444" s="885"/>
      <c r="BX444" s="885"/>
      <c r="BY444" s="885"/>
      <c r="BZ444" s="885"/>
      <c r="CA444" s="885"/>
      <c r="CB444" s="885"/>
      <c r="CC444" s="885"/>
      <c r="CD444" s="885"/>
      <c r="CE444" s="885"/>
      <c r="CF444" s="885"/>
      <c r="CG444" s="885"/>
      <c r="CH444" s="885"/>
      <c r="CI444" s="885"/>
      <c r="CJ444" s="885"/>
      <c r="CK444" s="885"/>
      <c r="CL444" s="885"/>
      <c r="CM444" s="885"/>
      <c r="CN444" s="885"/>
      <c r="CO444" s="885"/>
      <c r="CP444" s="885"/>
      <c r="CQ444" s="885"/>
      <c r="CR444" s="885"/>
      <c r="CS444" s="885"/>
      <c r="CT444" s="885"/>
      <c r="CU444" s="885"/>
      <c r="CV444" s="885"/>
      <c r="CW444" s="885"/>
      <c r="CX444" s="885"/>
      <c r="CY444" s="885"/>
      <c r="CZ444" s="885"/>
      <c r="DA444" s="885"/>
      <c r="DB444" s="885"/>
      <c r="DC444" s="885"/>
      <c r="DD444" s="885"/>
      <c r="DE444" s="885"/>
      <c r="DF444" s="885"/>
      <c r="DG444" s="885"/>
      <c r="DH444" s="885"/>
      <c r="DI444" s="885"/>
      <c r="DJ444" s="885"/>
      <c r="DK444" s="885"/>
      <c r="DL444" s="885"/>
      <c r="DM444" s="885"/>
      <c r="DN444" s="885"/>
      <c r="DO444" s="885"/>
      <c r="DP444" s="885"/>
      <c r="DQ444" s="885"/>
      <c r="DR444" s="885"/>
      <c r="DS444" s="885"/>
      <c r="DT444" s="885"/>
      <c r="DU444" s="885"/>
      <c r="DV444" s="885"/>
      <c r="DW444" s="885"/>
      <c r="DX444" s="885"/>
      <c r="DY444" s="885"/>
      <c r="DZ444" s="885"/>
      <c r="EA444" s="885"/>
      <c r="EB444" s="885"/>
      <c r="EC444" s="885"/>
      <c r="ED444" s="885"/>
      <c r="EE444" s="885"/>
      <c r="EF444" s="885"/>
      <c r="EG444" s="885"/>
      <c r="EH444" s="885"/>
      <c r="EI444" s="885"/>
      <c r="EJ444" s="885"/>
      <c r="EK444" s="885"/>
      <c r="EL444" s="885"/>
      <c r="EM444" s="885"/>
      <c r="EN444" s="885"/>
      <c r="EO444" s="885"/>
      <c r="EP444" s="885"/>
      <c r="EQ444" s="885"/>
      <c r="ER444" s="885"/>
      <c r="ES444" s="885"/>
      <c r="ET444" s="885"/>
      <c r="EU444" s="885"/>
      <c r="EV444" s="885"/>
      <c r="EW444" s="885"/>
      <c r="EX444" s="885"/>
      <c r="EY444" s="885"/>
      <c r="EZ444" s="885"/>
      <c r="FA444" s="885"/>
      <c r="FB444" s="885"/>
      <c r="FC444" s="885"/>
      <c r="FD444" s="885"/>
      <c r="FE444" s="885"/>
      <c r="FF444" s="885"/>
      <c r="FG444" s="885"/>
      <c r="FH444" s="885"/>
      <c r="FI444" s="885"/>
      <c r="FJ444" s="885"/>
      <c r="FK444" s="885"/>
      <c r="FL444" s="885"/>
      <c r="FM444" s="885"/>
      <c r="FN444" s="885"/>
      <c r="FO444" s="885"/>
      <c r="FP444" s="885"/>
      <c r="FQ444" s="885"/>
      <c r="FR444" s="885"/>
      <c r="FS444" s="885"/>
      <c r="FT444" s="885"/>
      <c r="FU444" s="885"/>
      <c r="FV444" s="885"/>
      <c r="FW444" s="885"/>
    </row>
    <row r="445" spans="2:179" x14ac:dyDescent="0.25">
      <c r="B445" s="773"/>
      <c r="C445" s="773"/>
      <c r="D445" s="886"/>
      <c r="E445" s="773"/>
      <c r="F445" s="773"/>
      <c r="G445" s="773"/>
      <c r="H445" s="773"/>
      <c r="I445" s="773"/>
      <c r="J445" s="887"/>
      <c r="K445" s="773"/>
      <c r="L445" s="773"/>
      <c r="M445" s="773"/>
      <c r="N445" s="773"/>
      <c r="O445" s="888"/>
      <c r="P445" s="888"/>
      <c r="Q445" s="888"/>
      <c r="R445" s="888"/>
      <c r="S445" s="773"/>
      <c r="T445" s="773"/>
      <c r="U445" s="889"/>
      <c r="V445" s="773"/>
      <c r="W445" s="773"/>
      <c r="X445" s="773"/>
      <c r="Y445" s="885"/>
      <c r="Z445" s="885"/>
      <c r="AA445" s="885"/>
      <c r="AB445" s="885"/>
      <c r="AC445" s="885"/>
      <c r="AD445" s="885"/>
      <c r="AE445" s="885"/>
      <c r="AF445" s="885"/>
      <c r="AG445" s="885"/>
      <c r="AH445" s="885"/>
      <c r="AI445" s="885"/>
      <c r="AJ445" s="885"/>
      <c r="AK445" s="885"/>
      <c r="AL445" s="885"/>
      <c r="AM445" s="885"/>
      <c r="AN445" s="885"/>
      <c r="AO445" s="885"/>
      <c r="AP445" s="885"/>
      <c r="AQ445" s="885"/>
      <c r="AR445" s="885"/>
      <c r="AS445" s="885"/>
      <c r="AT445" s="885"/>
      <c r="AU445" s="885"/>
      <c r="AV445" s="885"/>
      <c r="AW445" s="885"/>
      <c r="AX445" s="885"/>
      <c r="AY445" s="885"/>
      <c r="AZ445" s="885"/>
      <c r="BA445" s="885"/>
      <c r="BB445" s="885"/>
      <c r="BC445" s="885"/>
      <c r="BD445" s="885"/>
      <c r="BE445" s="885"/>
      <c r="BF445" s="885"/>
      <c r="BG445" s="885"/>
      <c r="BH445" s="885"/>
      <c r="BI445" s="885"/>
      <c r="BJ445" s="885"/>
      <c r="BK445" s="885"/>
      <c r="BL445" s="885"/>
      <c r="BM445" s="885"/>
      <c r="BN445" s="885"/>
      <c r="BO445" s="885"/>
      <c r="BP445" s="885"/>
      <c r="BQ445" s="885"/>
      <c r="BR445" s="885"/>
      <c r="BS445" s="885"/>
      <c r="BT445" s="885"/>
      <c r="BU445" s="885"/>
      <c r="BV445" s="885"/>
      <c r="BW445" s="885"/>
      <c r="BX445" s="885"/>
      <c r="BY445" s="885"/>
      <c r="BZ445" s="885"/>
      <c r="CA445" s="885"/>
      <c r="CB445" s="885"/>
      <c r="CC445" s="885"/>
      <c r="CD445" s="885"/>
      <c r="CE445" s="885"/>
      <c r="CF445" s="885"/>
      <c r="CG445" s="885"/>
      <c r="CH445" s="885"/>
      <c r="CI445" s="885"/>
      <c r="CJ445" s="885"/>
      <c r="CK445" s="885"/>
      <c r="CL445" s="885"/>
      <c r="CM445" s="885"/>
      <c r="CN445" s="885"/>
      <c r="CO445" s="885"/>
      <c r="CP445" s="885"/>
      <c r="CQ445" s="885"/>
      <c r="CR445" s="885"/>
      <c r="CS445" s="885"/>
      <c r="CT445" s="885"/>
      <c r="CU445" s="885"/>
      <c r="CV445" s="885"/>
      <c r="CW445" s="885"/>
      <c r="CX445" s="885"/>
      <c r="CY445" s="885"/>
      <c r="CZ445" s="885"/>
      <c r="DA445" s="885"/>
      <c r="DB445" s="885"/>
      <c r="DC445" s="885"/>
      <c r="DD445" s="885"/>
      <c r="DE445" s="885"/>
      <c r="DF445" s="885"/>
      <c r="DG445" s="885"/>
      <c r="DH445" s="885"/>
      <c r="DI445" s="885"/>
      <c r="DJ445" s="885"/>
      <c r="DK445" s="885"/>
      <c r="DL445" s="885"/>
      <c r="DM445" s="885"/>
      <c r="DN445" s="885"/>
      <c r="DO445" s="885"/>
      <c r="DP445" s="885"/>
      <c r="DQ445" s="885"/>
      <c r="DR445" s="885"/>
      <c r="DS445" s="885"/>
      <c r="DT445" s="885"/>
      <c r="DU445" s="885"/>
      <c r="DV445" s="885"/>
      <c r="DW445" s="885"/>
      <c r="DX445" s="885"/>
      <c r="DY445" s="885"/>
      <c r="DZ445" s="885"/>
      <c r="EA445" s="885"/>
      <c r="EB445" s="885"/>
      <c r="EC445" s="885"/>
      <c r="ED445" s="885"/>
      <c r="EE445" s="885"/>
      <c r="EF445" s="885"/>
      <c r="EG445" s="885"/>
      <c r="EH445" s="885"/>
      <c r="EI445" s="885"/>
      <c r="EJ445" s="885"/>
      <c r="EK445" s="885"/>
      <c r="EL445" s="885"/>
      <c r="EM445" s="885"/>
      <c r="EN445" s="885"/>
      <c r="EO445" s="885"/>
      <c r="EP445" s="885"/>
      <c r="EQ445" s="885"/>
      <c r="ER445" s="885"/>
      <c r="ES445" s="885"/>
      <c r="ET445" s="885"/>
      <c r="EU445" s="885"/>
      <c r="EV445" s="885"/>
      <c r="EW445" s="885"/>
      <c r="EX445" s="885"/>
      <c r="EY445" s="885"/>
      <c r="EZ445" s="885"/>
      <c r="FA445" s="885"/>
      <c r="FB445" s="885"/>
      <c r="FC445" s="885"/>
      <c r="FD445" s="885"/>
      <c r="FE445" s="885"/>
      <c r="FF445" s="885"/>
      <c r="FG445" s="885"/>
      <c r="FH445" s="885"/>
      <c r="FI445" s="885"/>
      <c r="FJ445" s="885"/>
      <c r="FK445" s="885"/>
      <c r="FL445" s="885"/>
      <c r="FM445" s="885"/>
      <c r="FN445" s="885"/>
      <c r="FO445" s="885"/>
      <c r="FP445" s="885"/>
      <c r="FQ445" s="885"/>
      <c r="FR445" s="885"/>
      <c r="FS445" s="885"/>
      <c r="FT445" s="885"/>
      <c r="FU445" s="885"/>
      <c r="FV445" s="885"/>
      <c r="FW445" s="885"/>
    </row>
    <row r="446" spans="2:179" x14ac:dyDescent="0.25">
      <c r="B446" s="773"/>
      <c r="C446" s="773"/>
      <c r="D446" s="886"/>
      <c r="E446" s="773"/>
      <c r="F446" s="773"/>
      <c r="G446" s="773"/>
      <c r="H446" s="773"/>
      <c r="I446" s="773"/>
      <c r="J446" s="887"/>
      <c r="K446" s="773"/>
      <c r="L446" s="773"/>
      <c r="M446" s="773"/>
      <c r="N446" s="773"/>
      <c r="O446" s="888"/>
      <c r="P446" s="888"/>
      <c r="Q446" s="888"/>
      <c r="R446" s="888"/>
      <c r="S446" s="773"/>
      <c r="T446" s="773"/>
      <c r="U446" s="889"/>
      <c r="V446" s="773"/>
      <c r="W446" s="773"/>
      <c r="X446" s="773"/>
      <c r="Y446" s="885"/>
      <c r="Z446" s="885"/>
      <c r="AA446" s="885"/>
      <c r="AB446" s="885"/>
      <c r="AC446" s="885"/>
      <c r="AD446" s="885"/>
      <c r="AE446" s="885"/>
      <c r="AF446" s="885"/>
      <c r="AG446" s="885"/>
      <c r="AH446" s="885"/>
      <c r="AI446" s="885"/>
      <c r="AJ446" s="885"/>
      <c r="AK446" s="885"/>
      <c r="AL446" s="885"/>
      <c r="AM446" s="885"/>
      <c r="AN446" s="885"/>
      <c r="AO446" s="885"/>
      <c r="AP446" s="885"/>
      <c r="AQ446" s="885"/>
      <c r="AR446" s="885"/>
      <c r="AS446" s="885"/>
      <c r="AT446" s="885"/>
      <c r="AU446" s="885"/>
      <c r="AV446" s="885"/>
      <c r="AW446" s="885"/>
      <c r="AX446" s="885"/>
      <c r="AY446" s="885"/>
      <c r="AZ446" s="885"/>
      <c r="BA446" s="885"/>
      <c r="BB446" s="885"/>
      <c r="BC446" s="885"/>
      <c r="BD446" s="885"/>
      <c r="BE446" s="885"/>
      <c r="BF446" s="885"/>
      <c r="BG446" s="885"/>
      <c r="BH446" s="885"/>
      <c r="BI446" s="885"/>
      <c r="BJ446" s="885"/>
      <c r="BK446" s="885"/>
      <c r="BL446" s="885"/>
      <c r="BM446" s="885"/>
      <c r="BN446" s="885"/>
      <c r="BO446" s="885"/>
      <c r="BP446" s="885"/>
      <c r="BQ446" s="885"/>
      <c r="BR446" s="885"/>
      <c r="BS446" s="885"/>
      <c r="BT446" s="885"/>
      <c r="BU446" s="885"/>
      <c r="BV446" s="885"/>
      <c r="BW446" s="885"/>
      <c r="BX446" s="885"/>
      <c r="BY446" s="885"/>
      <c r="BZ446" s="885"/>
      <c r="CA446" s="885"/>
      <c r="CB446" s="885"/>
      <c r="CC446" s="885"/>
      <c r="CD446" s="885"/>
      <c r="CE446" s="885"/>
      <c r="CF446" s="885"/>
      <c r="CG446" s="885"/>
      <c r="CH446" s="885"/>
      <c r="CI446" s="885"/>
      <c r="CJ446" s="885"/>
      <c r="CK446" s="885"/>
      <c r="CL446" s="885"/>
      <c r="CM446" s="885"/>
      <c r="CN446" s="885"/>
      <c r="CO446" s="885"/>
      <c r="CP446" s="885"/>
      <c r="CQ446" s="885"/>
      <c r="CR446" s="885"/>
      <c r="CS446" s="885"/>
      <c r="CT446" s="885"/>
      <c r="CU446" s="885"/>
      <c r="CV446" s="885"/>
      <c r="CW446" s="885"/>
      <c r="CX446" s="885"/>
      <c r="CY446" s="885"/>
      <c r="CZ446" s="885"/>
      <c r="DA446" s="885"/>
      <c r="DB446" s="885"/>
      <c r="DC446" s="885"/>
      <c r="DD446" s="885"/>
      <c r="DE446" s="885"/>
      <c r="DF446" s="885"/>
      <c r="DG446" s="885"/>
      <c r="DH446" s="885"/>
      <c r="DI446" s="885"/>
      <c r="DJ446" s="885"/>
      <c r="DK446" s="885"/>
      <c r="DL446" s="885"/>
      <c r="DM446" s="885"/>
      <c r="DN446" s="885"/>
      <c r="DO446" s="885"/>
      <c r="DP446" s="885"/>
      <c r="DQ446" s="885"/>
      <c r="DR446" s="885"/>
      <c r="DS446" s="885"/>
      <c r="DT446" s="885"/>
      <c r="DU446" s="885"/>
      <c r="DV446" s="885"/>
      <c r="DW446" s="885"/>
      <c r="DX446" s="885"/>
      <c r="DY446" s="885"/>
      <c r="DZ446" s="885"/>
      <c r="EA446" s="885"/>
      <c r="EB446" s="885"/>
      <c r="EC446" s="885"/>
      <c r="ED446" s="885"/>
      <c r="EE446" s="885"/>
      <c r="EF446" s="885"/>
      <c r="EG446" s="885"/>
      <c r="EH446" s="885"/>
      <c r="EI446" s="885"/>
      <c r="EJ446" s="885"/>
      <c r="EK446" s="885"/>
      <c r="EL446" s="885"/>
      <c r="EM446" s="885"/>
      <c r="EN446" s="885"/>
      <c r="EO446" s="885"/>
      <c r="EP446" s="885"/>
      <c r="EQ446" s="885"/>
      <c r="ER446" s="885"/>
      <c r="ES446" s="885"/>
      <c r="ET446" s="885"/>
      <c r="EU446" s="885"/>
      <c r="EV446" s="885"/>
      <c r="EW446" s="885"/>
      <c r="EX446" s="885"/>
      <c r="EY446" s="885"/>
      <c r="EZ446" s="885"/>
      <c r="FA446" s="885"/>
      <c r="FB446" s="885"/>
      <c r="FC446" s="885"/>
      <c r="FD446" s="885"/>
      <c r="FE446" s="885"/>
      <c r="FF446" s="885"/>
      <c r="FG446" s="885"/>
      <c r="FH446" s="885"/>
      <c r="FI446" s="885"/>
      <c r="FJ446" s="885"/>
      <c r="FK446" s="885"/>
      <c r="FL446" s="885"/>
      <c r="FM446" s="885"/>
      <c r="FN446" s="885"/>
      <c r="FO446" s="885"/>
      <c r="FP446" s="885"/>
      <c r="FQ446" s="885"/>
      <c r="FR446" s="885"/>
      <c r="FS446" s="885"/>
      <c r="FT446" s="885"/>
      <c r="FU446" s="885"/>
      <c r="FV446" s="885"/>
      <c r="FW446" s="885"/>
    </row>
    <row r="447" spans="2:179" x14ac:dyDescent="0.25">
      <c r="B447" s="773"/>
      <c r="C447" s="773"/>
      <c r="D447" s="886"/>
      <c r="E447" s="773"/>
      <c r="F447" s="773"/>
      <c r="G447" s="773"/>
      <c r="H447" s="773"/>
      <c r="I447" s="773"/>
      <c r="J447" s="887"/>
      <c r="K447" s="773"/>
      <c r="L447" s="773"/>
      <c r="M447" s="773"/>
      <c r="N447" s="773"/>
      <c r="O447" s="888"/>
      <c r="P447" s="888"/>
      <c r="Q447" s="888"/>
      <c r="R447" s="888"/>
      <c r="S447" s="773"/>
      <c r="T447" s="773"/>
      <c r="U447" s="889"/>
      <c r="V447" s="773"/>
      <c r="W447" s="773"/>
      <c r="X447" s="773"/>
      <c r="Y447" s="885"/>
      <c r="Z447" s="885"/>
      <c r="AA447" s="885"/>
      <c r="AB447" s="885"/>
      <c r="AC447" s="885"/>
      <c r="AD447" s="885"/>
      <c r="AE447" s="885"/>
      <c r="AF447" s="885"/>
      <c r="AG447" s="885"/>
      <c r="AH447" s="885"/>
      <c r="AI447" s="885"/>
      <c r="AJ447" s="885"/>
      <c r="AK447" s="885"/>
      <c r="AL447" s="885"/>
      <c r="AM447" s="885"/>
      <c r="AN447" s="885"/>
      <c r="AO447" s="885"/>
      <c r="AP447" s="885"/>
      <c r="AQ447" s="885"/>
      <c r="AR447" s="885"/>
      <c r="AS447" s="885"/>
      <c r="AT447" s="885"/>
      <c r="AU447" s="885"/>
      <c r="AV447" s="885"/>
      <c r="AW447" s="885"/>
      <c r="AX447" s="885"/>
      <c r="AY447" s="885"/>
      <c r="AZ447" s="885"/>
      <c r="BA447" s="885"/>
      <c r="BB447" s="885"/>
      <c r="BC447" s="885"/>
      <c r="BD447" s="885"/>
      <c r="BE447" s="885"/>
      <c r="BF447" s="885"/>
      <c r="BG447" s="885"/>
      <c r="BH447" s="885"/>
      <c r="BI447" s="885"/>
      <c r="BJ447" s="885"/>
      <c r="BK447" s="885"/>
      <c r="BL447" s="885"/>
      <c r="BM447" s="885"/>
      <c r="BN447" s="885"/>
      <c r="BO447" s="885"/>
      <c r="BP447" s="885"/>
      <c r="BQ447" s="885"/>
      <c r="BR447" s="885"/>
      <c r="BS447" s="885"/>
      <c r="BT447" s="885"/>
      <c r="BU447" s="885"/>
      <c r="BV447" s="885"/>
      <c r="BW447" s="885"/>
      <c r="BX447" s="885"/>
      <c r="BY447" s="885"/>
      <c r="BZ447" s="885"/>
      <c r="CA447" s="885"/>
      <c r="CB447" s="885"/>
      <c r="CC447" s="885"/>
      <c r="CD447" s="885"/>
      <c r="CE447" s="885"/>
      <c r="CF447" s="885"/>
      <c r="CG447" s="885"/>
      <c r="CH447" s="885"/>
      <c r="CI447" s="885"/>
      <c r="CJ447" s="885"/>
      <c r="CK447" s="885"/>
      <c r="CL447" s="885"/>
      <c r="CM447" s="885"/>
      <c r="CN447" s="885"/>
      <c r="CO447" s="885"/>
      <c r="CP447" s="885"/>
      <c r="CQ447" s="885"/>
      <c r="CR447" s="885"/>
      <c r="CS447" s="885"/>
      <c r="CT447" s="885"/>
      <c r="CU447" s="885"/>
      <c r="CV447" s="885"/>
      <c r="CW447" s="885"/>
      <c r="CX447" s="885"/>
      <c r="CY447" s="885"/>
      <c r="CZ447" s="885"/>
      <c r="DA447" s="885"/>
      <c r="DB447" s="885"/>
      <c r="DC447" s="885"/>
      <c r="DD447" s="885"/>
      <c r="DE447" s="885"/>
      <c r="DF447" s="885"/>
      <c r="DG447" s="885"/>
      <c r="DH447" s="885"/>
      <c r="DI447" s="885"/>
      <c r="DJ447" s="885"/>
      <c r="DK447" s="885"/>
      <c r="DL447" s="885"/>
      <c r="DM447" s="885"/>
      <c r="DN447" s="885"/>
      <c r="DO447" s="885"/>
      <c r="DP447" s="885"/>
      <c r="DQ447" s="885"/>
      <c r="DR447" s="885"/>
      <c r="DS447" s="885"/>
      <c r="DT447" s="885"/>
      <c r="DU447" s="885"/>
      <c r="DV447" s="885"/>
      <c r="DW447" s="885"/>
      <c r="DX447" s="885"/>
      <c r="DY447" s="885"/>
      <c r="DZ447" s="885"/>
      <c r="EA447" s="885"/>
      <c r="EB447" s="885"/>
      <c r="EC447" s="885"/>
      <c r="ED447" s="885"/>
      <c r="EE447" s="885"/>
      <c r="EF447" s="885"/>
      <c r="EG447" s="885"/>
      <c r="EH447" s="885"/>
      <c r="EI447" s="885"/>
      <c r="EJ447" s="885"/>
      <c r="EK447" s="885"/>
      <c r="EL447" s="885"/>
      <c r="EM447" s="885"/>
      <c r="EN447" s="885"/>
      <c r="EO447" s="885"/>
      <c r="EP447" s="885"/>
      <c r="EQ447" s="885"/>
      <c r="ER447" s="885"/>
      <c r="ES447" s="885"/>
      <c r="ET447" s="885"/>
      <c r="EU447" s="885"/>
      <c r="EV447" s="885"/>
      <c r="EW447" s="885"/>
      <c r="EX447" s="885"/>
      <c r="EY447" s="885"/>
      <c r="EZ447" s="885"/>
      <c r="FA447" s="885"/>
      <c r="FB447" s="885"/>
      <c r="FC447" s="885"/>
      <c r="FD447" s="885"/>
      <c r="FE447" s="885"/>
      <c r="FF447" s="885"/>
      <c r="FG447" s="885"/>
      <c r="FH447" s="885"/>
      <c r="FI447" s="885"/>
      <c r="FJ447" s="885"/>
      <c r="FK447" s="885"/>
      <c r="FL447" s="885"/>
      <c r="FM447" s="885"/>
      <c r="FN447" s="885"/>
      <c r="FO447" s="885"/>
      <c r="FP447" s="885"/>
      <c r="FQ447" s="885"/>
      <c r="FR447" s="885"/>
      <c r="FS447" s="885"/>
      <c r="FT447" s="885"/>
      <c r="FU447" s="885"/>
      <c r="FV447" s="885"/>
      <c r="FW447" s="885"/>
    </row>
    <row r="448" spans="2:179" x14ac:dyDescent="0.25">
      <c r="B448" s="773"/>
      <c r="C448" s="773"/>
      <c r="D448" s="886"/>
      <c r="E448" s="773"/>
      <c r="F448" s="773"/>
      <c r="G448" s="773"/>
      <c r="H448" s="773"/>
      <c r="I448" s="773"/>
      <c r="J448" s="887"/>
      <c r="K448" s="773"/>
      <c r="L448" s="773"/>
      <c r="M448" s="773"/>
      <c r="N448" s="773"/>
      <c r="O448" s="888"/>
      <c r="P448" s="888"/>
      <c r="Q448" s="888"/>
      <c r="R448" s="888"/>
      <c r="S448" s="773"/>
      <c r="T448" s="773"/>
      <c r="U448" s="889"/>
      <c r="V448" s="773"/>
      <c r="W448" s="773"/>
      <c r="X448" s="773"/>
      <c r="Y448" s="885"/>
      <c r="Z448" s="885"/>
      <c r="AA448" s="885"/>
      <c r="AB448" s="885"/>
      <c r="AC448" s="885"/>
      <c r="AD448" s="885"/>
      <c r="AE448" s="885"/>
      <c r="AF448" s="885"/>
      <c r="AG448" s="885"/>
      <c r="AH448" s="885"/>
      <c r="AI448" s="885"/>
      <c r="AJ448" s="885"/>
      <c r="AK448" s="885"/>
      <c r="AL448" s="885"/>
      <c r="AM448" s="885"/>
      <c r="AN448" s="885"/>
      <c r="AO448" s="885"/>
      <c r="AP448" s="885"/>
      <c r="AQ448" s="885"/>
      <c r="AR448" s="885"/>
      <c r="AS448" s="885"/>
      <c r="AT448" s="885"/>
      <c r="AU448" s="885"/>
      <c r="AV448" s="885"/>
      <c r="AW448" s="885"/>
      <c r="AX448" s="885"/>
      <c r="AY448" s="885"/>
      <c r="AZ448" s="885"/>
      <c r="BA448" s="885"/>
      <c r="BB448" s="885"/>
      <c r="BC448" s="885"/>
      <c r="BD448" s="885"/>
      <c r="BE448" s="885"/>
      <c r="BF448" s="885"/>
      <c r="BG448" s="885"/>
      <c r="BH448" s="885"/>
      <c r="BI448" s="885"/>
      <c r="BJ448" s="885"/>
      <c r="BK448" s="885"/>
      <c r="BL448" s="885"/>
      <c r="BM448" s="885"/>
      <c r="BN448" s="885"/>
      <c r="BO448" s="885"/>
      <c r="BP448" s="885"/>
      <c r="BQ448" s="885"/>
      <c r="BR448" s="885"/>
      <c r="BS448" s="885"/>
      <c r="BT448" s="885"/>
      <c r="BU448" s="885"/>
      <c r="BV448" s="885"/>
      <c r="BW448" s="885"/>
      <c r="BX448" s="885"/>
      <c r="BY448" s="885"/>
      <c r="BZ448" s="885"/>
      <c r="CA448" s="885"/>
      <c r="CB448" s="885"/>
      <c r="CC448" s="885"/>
      <c r="CD448" s="885"/>
      <c r="CE448" s="885"/>
      <c r="CF448" s="885"/>
      <c r="CG448" s="885"/>
      <c r="CH448" s="885"/>
      <c r="CI448" s="885"/>
      <c r="CJ448" s="885"/>
      <c r="CK448" s="885"/>
      <c r="CL448" s="885"/>
      <c r="CM448" s="885"/>
      <c r="CN448" s="885"/>
      <c r="CO448" s="885"/>
      <c r="CP448" s="885"/>
      <c r="CQ448" s="885"/>
      <c r="CR448" s="885"/>
      <c r="CS448" s="885"/>
      <c r="CT448" s="885"/>
      <c r="CU448" s="885"/>
      <c r="CV448" s="885"/>
      <c r="CW448" s="885"/>
      <c r="CX448" s="885"/>
      <c r="CY448" s="885"/>
      <c r="CZ448" s="885"/>
      <c r="DA448" s="885"/>
      <c r="DB448" s="885"/>
      <c r="DC448" s="885"/>
      <c r="DD448" s="885"/>
      <c r="DE448" s="885"/>
      <c r="DF448" s="885"/>
      <c r="DG448" s="885"/>
      <c r="DH448" s="885"/>
      <c r="DI448" s="885"/>
      <c r="DJ448" s="885"/>
      <c r="DK448" s="885"/>
      <c r="DL448" s="885"/>
      <c r="DM448" s="885"/>
      <c r="DN448" s="885"/>
      <c r="DO448" s="885"/>
      <c r="DP448" s="885"/>
      <c r="DQ448" s="885"/>
      <c r="DR448" s="885"/>
      <c r="DS448" s="885"/>
      <c r="DT448" s="885"/>
      <c r="DU448" s="885"/>
      <c r="DV448" s="885"/>
      <c r="DW448" s="885"/>
      <c r="DX448" s="885"/>
      <c r="DY448" s="885"/>
      <c r="DZ448" s="885"/>
      <c r="EA448" s="885"/>
      <c r="EB448" s="885"/>
      <c r="EC448" s="885"/>
      <c r="ED448" s="885"/>
      <c r="EE448" s="885"/>
      <c r="EF448" s="885"/>
      <c r="EG448" s="885"/>
      <c r="EH448" s="885"/>
      <c r="EI448" s="885"/>
      <c r="EJ448" s="885"/>
      <c r="EK448" s="885"/>
      <c r="EL448" s="885"/>
      <c r="EM448" s="885"/>
      <c r="EN448" s="885"/>
      <c r="EO448" s="885"/>
      <c r="EP448" s="885"/>
      <c r="EQ448" s="885"/>
      <c r="ER448" s="885"/>
      <c r="ES448" s="885"/>
      <c r="ET448" s="885"/>
      <c r="EU448" s="885"/>
      <c r="EV448" s="885"/>
      <c r="EW448" s="885"/>
      <c r="EX448" s="885"/>
      <c r="EY448" s="885"/>
      <c r="EZ448" s="885"/>
      <c r="FA448" s="885"/>
      <c r="FB448" s="885"/>
      <c r="FC448" s="885"/>
      <c r="FD448" s="885"/>
      <c r="FE448" s="885"/>
      <c r="FF448" s="885"/>
      <c r="FG448" s="885"/>
      <c r="FH448" s="885"/>
      <c r="FI448" s="885"/>
      <c r="FJ448" s="885"/>
      <c r="FK448" s="885"/>
      <c r="FL448" s="885"/>
      <c r="FM448" s="885"/>
      <c r="FN448" s="885"/>
      <c r="FO448" s="885"/>
      <c r="FP448" s="885"/>
      <c r="FQ448" s="885"/>
      <c r="FR448" s="885"/>
      <c r="FS448" s="885"/>
      <c r="FT448" s="885"/>
      <c r="FU448" s="885"/>
      <c r="FV448" s="885"/>
      <c r="FW448" s="885"/>
    </row>
    <row r="449" spans="2:179" x14ac:dyDescent="0.25">
      <c r="B449" s="773"/>
      <c r="C449" s="773"/>
      <c r="D449" s="886"/>
      <c r="E449" s="773"/>
      <c r="F449" s="773"/>
      <c r="G449" s="773"/>
      <c r="H449" s="773"/>
      <c r="I449" s="773"/>
      <c r="J449" s="887"/>
      <c r="K449" s="773"/>
      <c r="L449" s="773"/>
      <c r="M449" s="773"/>
      <c r="N449" s="773"/>
      <c r="O449" s="888"/>
      <c r="P449" s="888"/>
      <c r="Q449" s="888"/>
      <c r="R449" s="888"/>
      <c r="S449" s="773"/>
      <c r="T449" s="773"/>
      <c r="U449" s="889"/>
      <c r="V449" s="773"/>
      <c r="W449" s="773"/>
      <c r="X449" s="773"/>
      <c r="Y449" s="885"/>
      <c r="Z449" s="885"/>
      <c r="AA449" s="885"/>
      <c r="AB449" s="885"/>
      <c r="AC449" s="885"/>
      <c r="AD449" s="885"/>
      <c r="AE449" s="885"/>
      <c r="AF449" s="885"/>
      <c r="AG449" s="885"/>
      <c r="AH449" s="885"/>
      <c r="AI449" s="885"/>
      <c r="AJ449" s="885"/>
      <c r="AK449" s="885"/>
      <c r="AL449" s="885"/>
      <c r="AM449" s="885"/>
      <c r="AN449" s="885"/>
      <c r="AO449" s="885"/>
      <c r="AP449" s="885"/>
      <c r="AQ449" s="885"/>
      <c r="AR449" s="885"/>
      <c r="AS449" s="885"/>
      <c r="AT449" s="885"/>
      <c r="AU449" s="885"/>
      <c r="AV449" s="885"/>
      <c r="AW449" s="885"/>
      <c r="AX449" s="885"/>
      <c r="AY449" s="885"/>
      <c r="AZ449" s="885"/>
      <c r="BA449" s="885"/>
      <c r="BB449" s="885"/>
      <c r="BC449" s="885"/>
      <c r="BD449" s="885"/>
      <c r="BE449" s="885"/>
      <c r="BF449" s="885"/>
      <c r="BG449" s="885"/>
      <c r="BH449" s="885"/>
      <c r="BI449" s="885"/>
      <c r="BJ449" s="885"/>
      <c r="BK449" s="885"/>
      <c r="BL449" s="885"/>
      <c r="BM449" s="885"/>
      <c r="BN449" s="885"/>
      <c r="BO449" s="885"/>
      <c r="BP449" s="885"/>
      <c r="BQ449" s="885"/>
      <c r="BR449" s="885"/>
      <c r="BS449" s="885"/>
      <c r="BT449" s="885"/>
      <c r="BU449" s="885"/>
      <c r="BV449" s="885"/>
      <c r="BW449" s="885"/>
      <c r="BX449" s="885"/>
      <c r="BY449" s="885"/>
      <c r="BZ449" s="885"/>
      <c r="CA449" s="885"/>
      <c r="CB449" s="885"/>
      <c r="CC449" s="885"/>
      <c r="CD449" s="885"/>
      <c r="CE449" s="885"/>
      <c r="CF449" s="885"/>
      <c r="CG449" s="885"/>
      <c r="CH449" s="885"/>
      <c r="CI449" s="885"/>
      <c r="CJ449" s="885"/>
      <c r="CK449" s="885"/>
      <c r="CL449" s="885"/>
      <c r="CM449" s="885"/>
      <c r="CN449" s="885"/>
      <c r="CO449" s="885"/>
      <c r="CP449" s="885"/>
      <c r="CQ449" s="885"/>
      <c r="CR449" s="885"/>
      <c r="CS449" s="885"/>
      <c r="CT449" s="885"/>
      <c r="CU449" s="885"/>
      <c r="CV449" s="885"/>
      <c r="CW449" s="885"/>
      <c r="CX449" s="885"/>
      <c r="CY449" s="885"/>
      <c r="CZ449" s="885"/>
      <c r="DA449" s="885"/>
      <c r="DB449" s="885"/>
      <c r="DC449" s="885"/>
      <c r="DD449" s="885"/>
      <c r="DE449" s="885"/>
      <c r="DF449" s="885"/>
      <c r="DG449" s="885"/>
      <c r="DH449" s="885"/>
      <c r="DI449" s="885"/>
      <c r="DJ449" s="885"/>
      <c r="DK449" s="885"/>
      <c r="DL449" s="885"/>
      <c r="DM449" s="885"/>
      <c r="DN449" s="885"/>
      <c r="DO449" s="885"/>
      <c r="DP449" s="885"/>
      <c r="DQ449" s="885"/>
      <c r="DR449" s="885"/>
      <c r="DS449" s="885"/>
      <c r="DT449" s="885"/>
      <c r="DU449" s="885"/>
      <c r="DV449" s="885"/>
      <c r="DW449" s="885"/>
      <c r="DX449" s="885"/>
      <c r="DY449" s="885"/>
      <c r="DZ449" s="885"/>
      <c r="EA449" s="885"/>
      <c r="EB449" s="885"/>
      <c r="EC449" s="885"/>
      <c r="ED449" s="885"/>
      <c r="EE449" s="885"/>
      <c r="EF449" s="885"/>
      <c r="EG449" s="885"/>
      <c r="EH449" s="885"/>
      <c r="EI449" s="885"/>
      <c r="EJ449" s="885"/>
      <c r="EK449" s="885"/>
      <c r="EL449" s="885"/>
      <c r="EM449" s="885"/>
      <c r="EN449" s="885"/>
      <c r="EO449" s="885"/>
      <c r="EP449" s="885"/>
      <c r="EQ449" s="885"/>
      <c r="ER449" s="885"/>
      <c r="ES449" s="885"/>
      <c r="ET449" s="885"/>
      <c r="EU449" s="885"/>
      <c r="EV449" s="885"/>
      <c r="EW449" s="885"/>
      <c r="EX449" s="885"/>
      <c r="EY449" s="885"/>
      <c r="EZ449" s="885"/>
      <c r="FA449" s="885"/>
      <c r="FB449" s="885"/>
      <c r="FC449" s="885"/>
      <c r="FD449" s="885"/>
      <c r="FE449" s="885"/>
      <c r="FF449" s="885"/>
      <c r="FG449" s="885"/>
      <c r="FH449" s="885"/>
      <c r="FI449" s="885"/>
      <c r="FJ449" s="885"/>
      <c r="FK449" s="885"/>
      <c r="FL449" s="885"/>
      <c r="FM449" s="885"/>
      <c r="FN449" s="885"/>
      <c r="FO449" s="885"/>
      <c r="FP449" s="885"/>
      <c r="FQ449" s="885"/>
      <c r="FR449" s="885"/>
      <c r="FS449" s="885"/>
      <c r="FT449" s="885"/>
      <c r="FU449" s="885"/>
      <c r="FV449" s="885"/>
      <c r="FW449" s="885"/>
    </row>
    <row r="450" spans="2:179" x14ac:dyDescent="0.25">
      <c r="B450" s="773"/>
      <c r="C450" s="773"/>
      <c r="D450" s="886"/>
      <c r="E450" s="773"/>
      <c r="F450" s="773"/>
      <c r="G450" s="773"/>
      <c r="H450" s="773"/>
      <c r="I450" s="773"/>
      <c r="J450" s="887"/>
      <c r="K450" s="773"/>
      <c r="L450" s="773"/>
      <c r="M450" s="773"/>
      <c r="N450" s="773"/>
      <c r="O450" s="888"/>
      <c r="P450" s="888"/>
      <c r="Q450" s="888"/>
      <c r="R450" s="888"/>
      <c r="S450" s="773"/>
      <c r="T450" s="773"/>
      <c r="U450" s="889"/>
      <c r="V450" s="773"/>
      <c r="W450" s="773"/>
      <c r="X450" s="773"/>
      <c r="Y450" s="885"/>
      <c r="Z450" s="885"/>
      <c r="AA450" s="885"/>
      <c r="AB450" s="885"/>
      <c r="AC450" s="885"/>
      <c r="AD450" s="885"/>
      <c r="AE450" s="885"/>
      <c r="AF450" s="885"/>
      <c r="AG450" s="885"/>
      <c r="AH450" s="885"/>
      <c r="AI450" s="885"/>
      <c r="AJ450" s="885"/>
      <c r="AK450" s="885"/>
      <c r="AL450" s="885"/>
      <c r="AM450" s="885"/>
      <c r="AN450" s="885"/>
      <c r="AO450" s="885"/>
      <c r="AP450" s="885"/>
      <c r="AQ450" s="885"/>
      <c r="AR450" s="885"/>
      <c r="AS450" s="885"/>
      <c r="AT450" s="885"/>
      <c r="AU450" s="885"/>
      <c r="AV450" s="885"/>
      <c r="AW450" s="885"/>
      <c r="AX450" s="885"/>
      <c r="AY450" s="885"/>
      <c r="AZ450" s="885"/>
      <c r="BA450" s="885"/>
      <c r="BB450" s="885"/>
      <c r="BC450" s="885"/>
      <c r="BD450" s="885"/>
      <c r="BE450" s="885"/>
      <c r="BF450" s="885"/>
      <c r="BG450" s="885"/>
      <c r="BH450" s="885"/>
      <c r="BI450" s="885"/>
      <c r="BJ450" s="885"/>
      <c r="BK450" s="885"/>
      <c r="BL450" s="885"/>
      <c r="BM450" s="885"/>
      <c r="BN450" s="885"/>
      <c r="BO450" s="885"/>
      <c r="BP450" s="885"/>
      <c r="BQ450" s="885"/>
      <c r="BR450" s="885"/>
      <c r="BS450" s="885"/>
      <c r="BT450" s="885"/>
      <c r="BU450" s="885"/>
      <c r="BV450" s="885"/>
      <c r="BW450" s="885"/>
      <c r="BX450" s="885"/>
      <c r="BY450" s="885"/>
      <c r="BZ450" s="885"/>
      <c r="CA450" s="885"/>
      <c r="CB450" s="885"/>
      <c r="CC450" s="885"/>
      <c r="CD450" s="885"/>
      <c r="CE450" s="885"/>
      <c r="CF450" s="885"/>
      <c r="CG450" s="885"/>
      <c r="CH450" s="885"/>
      <c r="CI450" s="885"/>
      <c r="CJ450" s="885"/>
      <c r="CK450" s="885"/>
      <c r="CL450" s="885"/>
      <c r="CM450" s="885"/>
      <c r="CN450" s="885"/>
      <c r="CO450" s="885"/>
      <c r="CP450" s="885"/>
      <c r="CQ450" s="885"/>
      <c r="CR450" s="885"/>
      <c r="CS450" s="885"/>
      <c r="CT450" s="885"/>
      <c r="CU450" s="885"/>
      <c r="CV450" s="885"/>
      <c r="CW450" s="885"/>
      <c r="CX450" s="885"/>
      <c r="CY450" s="885"/>
      <c r="CZ450" s="885"/>
      <c r="DA450" s="885"/>
      <c r="DB450" s="885"/>
      <c r="DC450" s="885"/>
      <c r="DD450" s="885"/>
      <c r="DE450" s="885"/>
      <c r="DF450" s="885"/>
      <c r="DG450" s="885"/>
      <c r="DH450" s="885"/>
      <c r="DI450" s="885"/>
      <c r="DJ450" s="885"/>
      <c r="DK450" s="885"/>
      <c r="DL450" s="885"/>
      <c r="DM450" s="885"/>
      <c r="DN450" s="885"/>
      <c r="DO450" s="885"/>
      <c r="DP450" s="885"/>
      <c r="DQ450" s="885"/>
      <c r="DR450" s="885"/>
      <c r="DS450" s="885"/>
      <c r="DT450" s="885"/>
      <c r="DU450" s="885"/>
      <c r="DV450" s="885"/>
      <c r="DW450" s="885"/>
      <c r="DX450" s="885"/>
      <c r="DY450" s="885"/>
      <c r="DZ450" s="885"/>
      <c r="EA450" s="885"/>
      <c r="EB450" s="885"/>
      <c r="EC450" s="885"/>
      <c r="ED450" s="885"/>
      <c r="EE450" s="885"/>
      <c r="EF450" s="885"/>
      <c r="EG450" s="885"/>
      <c r="EH450" s="885"/>
      <c r="EI450" s="885"/>
      <c r="EJ450" s="885"/>
      <c r="EK450" s="885"/>
      <c r="EL450" s="885"/>
      <c r="EM450" s="885"/>
      <c r="EN450" s="885"/>
      <c r="EO450" s="885"/>
      <c r="EP450" s="885"/>
      <c r="EQ450" s="885"/>
      <c r="ER450" s="885"/>
      <c r="ES450" s="885"/>
      <c r="ET450" s="885"/>
      <c r="EU450" s="885"/>
      <c r="EV450" s="885"/>
      <c r="EW450" s="885"/>
      <c r="EX450" s="885"/>
      <c r="EY450" s="885"/>
      <c r="EZ450" s="885"/>
      <c r="FA450" s="885"/>
      <c r="FB450" s="885"/>
      <c r="FC450" s="885"/>
      <c r="FD450" s="885"/>
      <c r="FE450" s="885"/>
      <c r="FF450" s="885"/>
      <c r="FG450" s="885"/>
      <c r="FH450" s="885"/>
      <c r="FI450" s="885"/>
      <c r="FJ450" s="885"/>
      <c r="FK450" s="885"/>
      <c r="FL450" s="885"/>
      <c r="FM450" s="885"/>
      <c r="FN450" s="885"/>
      <c r="FO450" s="885"/>
      <c r="FP450" s="885"/>
      <c r="FQ450" s="885"/>
      <c r="FR450" s="885"/>
      <c r="FS450" s="885"/>
      <c r="FT450" s="885"/>
      <c r="FU450" s="885"/>
      <c r="FV450" s="885"/>
      <c r="FW450" s="885"/>
    </row>
    <row r="451" spans="2:179" x14ac:dyDescent="0.25">
      <c r="B451" s="773"/>
      <c r="C451" s="773"/>
      <c r="D451" s="886"/>
      <c r="E451" s="773"/>
      <c r="F451" s="773"/>
      <c r="G451" s="773"/>
      <c r="H451" s="773"/>
      <c r="I451" s="773"/>
      <c r="J451" s="887"/>
      <c r="K451" s="773"/>
      <c r="L451" s="773"/>
      <c r="M451" s="773"/>
      <c r="N451" s="773"/>
      <c r="O451" s="888"/>
      <c r="P451" s="888"/>
      <c r="Q451" s="888"/>
      <c r="R451" s="888"/>
      <c r="S451" s="773"/>
      <c r="T451" s="773"/>
      <c r="U451" s="889"/>
      <c r="V451" s="773"/>
      <c r="W451" s="773"/>
      <c r="X451" s="773"/>
      <c r="Y451" s="885"/>
      <c r="Z451" s="885"/>
      <c r="AA451" s="885"/>
      <c r="AB451" s="885"/>
      <c r="AC451" s="885"/>
      <c r="AD451" s="885"/>
      <c r="AE451" s="885"/>
      <c r="AF451" s="885"/>
      <c r="AG451" s="885"/>
      <c r="AH451" s="885"/>
      <c r="AI451" s="885"/>
      <c r="AJ451" s="885"/>
      <c r="AK451" s="885"/>
      <c r="AL451" s="885"/>
      <c r="AM451" s="885"/>
      <c r="AN451" s="885"/>
      <c r="AO451" s="885"/>
      <c r="AP451" s="885"/>
      <c r="AQ451" s="885"/>
      <c r="AR451" s="885"/>
      <c r="AS451" s="885"/>
      <c r="AT451" s="885"/>
      <c r="AU451" s="885"/>
      <c r="AV451" s="885"/>
      <c r="AW451" s="885"/>
      <c r="AX451" s="885"/>
      <c r="AY451" s="885"/>
      <c r="AZ451" s="885"/>
      <c r="BA451" s="885"/>
      <c r="BB451" s="885"/>
      <c r="BC451" s="885"/>
      <c r="BD451" s="885"/>
      <c r="BE451" s="885"/>
      <c r="BF451" s="885"/>
      <c r="BG451" s="885"/>
      <c r="BH451" s="885"/>
      <c r="BI451" s="885"/>
      <c r="BJ451" s="885"/>
      <c r="BK451" s="885"/>
      <c r="BL451" s="885"/>
      <c r="BM451" s="885"/>
      <c r="BN451" s="885"/>
      <c r="BO451" s="885"/>
      <c r="BP451" s="885"/>
      <c r="BQ451" s="885"/>
      <c r="BR451" s="885"/>
      <c r="BS451" s="885"/>
      <c r="BT451" s="885"/>
      <c r="BU451" s="885"/>
      <c r="BV451" s="885"/>
      <c r="BW451" s="885"/>
      <c r="BX451" s="885"/>
      <c r="BY451" s="885"/>
      <c r="BZ451" s="885"/>
      <c r="CA451" s="885"/>
      <c r="CB451" s="885"/>
      <c r="CC451" s="885"/>
      <c r="CD451" s="885"/>
      <c r="CE451" s="885"/>
      <c r="CF451" s="885"/>
      <c r="CG451" s="885"/>
      <c r="CH451" s="885"/>
      <c r="CI451" s="885"/>
      <c r="CJ451" s="885"/>
      <c r="CK451" s="885"/>
      <c r="CL451" s="885"/>
      <c r="CM451" s="885"/>
      <c r="CN451" s="885"/>
      <c r="CO451" s="885"/>
      <c r="CP451" s="885"/>
      <c r="CQ451" s="885"/>
      <c r="CR451" s="885"/>
      <c r="CS451" s="885"/>
      <c r="CT451" s="885"/>
      <c r="CU451" s="885"/>
      <c r="CV451" s="885"/>
      <c r="CW451" s="885"/>
      <c r="CX451" s="885"/>
      <c r="CY451" s="885"/>
      <c r="CZ451" s="885"/>
      <c r="DA451" s="885"/>
      <c r="DB451" s="885"/>
      <c r="DC451" s="885"/>
      <c r="DD451" s="885"/>
      <c r="DE451" s="885"/>
      <c r="DF451" s="885"/>
      <c r="DG451" s="885"/>
      <c r="DH451" s="885"/>
      <c r="DI451" s="885"/>
      <c r="DJ451" s="885"/>
      <c r="DK451" s="885"/>
      <c r="DL451" s="885"/>
      <c r="DM451" s="885"/>
      <c r="DN451" s="885"/>
      <c r="DO451" s="885"/>
      <c r="DP451" s="885"/>
      <c r="DQ451" s="885"/>
      <c r="DR451" s="885"/>
      <c r="DS451" s="885"/>
      <c r="DT451" s="885"/>
      <c r="DU451" s="885"/>
      <c r="DV451" s="885"/>
      <c r="DW451" s="885"/>
      <c r="DX451" s="885"/>
      <c r="DY451" s="885"/>
      <c r="DZ451" s="885"/>
      <c r="EA451" s="885"/>
      <c r="EB451" s="885"/>
      <c r="EC451" s="885"/>
      <c r="ED451" s="885"/>
      <c r="EE451" s="885"/>
      <c r="EF451" s="885"/>
      <c r="EG451" s="885"/>
      <c r="EH451" s="885"/>
      <c r="EI451" s="885"/>
      <c r="EJ451" s="885"/>
      <c r="EK451" s="885"/>
      <c r="EL451" s="885"/>
      <c r="EM451" s="885"/>
      <c r="EN451" s="885"/>
      <c r="EO451" s="885"/>
      <c r="EP451" s="885"/>
      <c r="EQ451" s="885"/>
      <c r="ER451" s="885"/>
      <c r="ES451" s="885"/>
      <c r="ET451" s="885"/>
      <c r="EU451" s="885"/>
      <c r="EV451" s="885"/>
      <c r="EW451" s="885"/>
      <c r="EX451" s="885"/>
      <c r="EY451" s="885"/>
      <c r="EZ451" s="885"/>
      <c r="FA451" s="885"/>
      <c r="FB451" s="885"/>
      <c r="FC451" s="885"/>
      <c r="FD451" s="885"/>
      <c r="FE451" s="885"/>
      <c r="FF451" s="885"/>
      <c r="FG451" s="885"/>
      <c r="FH451" s="885"/>
      <c r="FI451" s="885"/>
      <c r="FJ451" s="885"/>
      <c r="FK451" s="885"/>
      <c r="FL451" s="885"/>
      <c r="FM451" s="885"/>
      <c r="FN451" s="885"/>
      <c r="FO451" s="885"/>
      <c r="FP451" s="885"/>
      <c r="FQ451" s="885"/>
      <c r="FR451" s="885"/>
      <c r="FS451" s="885"/>
      <c r="FT451" s="885"/>
      <c r="FU451" s="885"/>
      <c r="FV451" s="885"/>
      <c r="FW451" s="885"/>
    </row>
    <row r="452" spans="2:179" x14ac:dyDescent="0.25">
      <c r="B452" s="773"/>
      <c r="C452" s="773"/>
      <c r="D452" s="886"/>
      <c r="E452" s="773"/>
      <c r="F452" s="773"/>
      <c r="G452" s="773"/>
      <c r="H452" s="773"/>
      <c r="I452" s="773"/>
      <c r="J452" s="887"/>
      <c r="K452" s="773"/>
      <c r="L452" s="773"/>
      <c r="M452" s="773"/>
      <c r="N452" s="773"/>
      <c r="O452" s="888"/>
      <c r="P452" s="888"/>
      <c r="Q452" s="888"/>
      <c r="R452" s="888"/>
      <c r="S452" s="773"/>
      <c r="T452" s="773"/>
      <c r="U452" s="889"/>
      <c r="V452" s="773"/>
      <c r="W452" s="773"/>
      <c r="X452" s="773"/>
      <c r="Y452" s="885"/>
      <c r="Z452" s="885"/>
      <c r="AA452" s="885"/>
      <c r="AB452" s="885"/>
      <c r="AC452" s="885"/>
      <c r="AD452" s="885"/>
      <c r="AE452" s="885"/>
      <c r="AF452" s="885"/>
      <c r="AG452" s="885"/>
      <c r="AH452" s="885"/>
      <c r="AI452" s="885"/>
      <c r="AJ452" s="885"/>
      <c r="AK452" s="885"/>
      <c r="AL452" s="885"/>
      <c r="AM452" s="885"/>
      <c r="AN452" s="885"/>
      <c r="AO452" s="885"/>
      <c r="AP452" s="885"/>
      <c r="AQ452" s="885"/>
      <c r="AR452" s="885"/>
      <c r="AS452" s="885"/>
      <c r="AT452" s="885"/>
      <c r="AU452" s="885"/>
      <c r="AV452" s="885"/>
      <c r="AW452" s="885"/>
      <c r="AX452" s="885"/>
      <c r="AY452" s="885"/>
      <c r="AZ452" s="885"/>
      <c r="BA452" s="885"/>
      <c r="BB452" s="885"/>
      <c r="BC452" s="885"/>
      <c r="BD452" s="885"/>
      <c r="BE452" s="885"/>
      <c r="BF452" s="885"/>
      <c r="BG452" s="885"/>
      <c r="BH452" s="885"/>
      <c r="BI452" s="885"/>
      <c r="BJ452" s="885"/>
      <c r="BK452" s="885"/>
      <c r="BL452" s="885"/>
      <c r="BM452" s="885"/>
      <c r="BN452" s="885"/>
      <c r="BO452" s="885"/>
      <c r="BP452" s="885"/>
      <c r="BQ452" s="885"/>
      <c r="BR452" s="885"/>
      <c r="BS452" s="885"/>
      <c r="BT452" s="885"/>
      <c r="BU452" s="885"/>
      <c r="BV452" s="885"/>
      <c r="BW452" s="885"/>
      <c r="BX452" s="885"/>
      <c r="BY452" s="885"/>
      <c r="BZ452" s="885"/>
      <c r="CA452" s="885"/>
      <c r="CB452" s="885"/>
      <c r="CC452" s="885"/>
      <c r="CD452" s="885"/>
      <c r="CE452" s="885"/>
      <c r="CF452" s="885"/>
      <c r="CG452" s="885"/>
      <c r="CH452" s="885"/>
      <c r="CI452" s="885"/>
      <c r="CJ452" s="885"/>
      <c r="CK452" s="885"/>
      <c r="CL452" s="885"/>
      <c r="CM452" s="885"/>
      <c r="CN452" s="885"/>
      <c r="CO452" s="885"/>
      <c r="CP452" s="885"/>
      <c r="CQ452" s="885"/>
      <c r="CR452" s="885"/>
      <c r="CS452" s="885"/>
      <c r="CT452" s="885"/>
      <c r="CU452" s="885"/>
      <c r="CV452" s="885"/>
      <c r="CW452" s="885"/>
      <c r="CX452" s="885"/>
      <c r="CY452" s="885"/>
      <c r="CZ452" s="885"/>
      <c r="DA452" s="885"/>
      <c r="DB452" s="885"/>
      <c r="DC452" s="885"/>
      <c r="DD452" s="885"/>
      <c r="DE452" s="885"/>
      <c r="DF452" s="885"/>
      <c r="DG452" s="885"/>
      <c r="DH452" s="885"/>
      <c r="DI452" s="885"/>
      <c r="DJ452" s="885"/>
      <c r="DK452" s="885"/>
      <c r="DL452" s="885"/>
      <c r="DM452" s="885"/>
      <c r="DN452" s="885"/>
      <c r="DO452" s="885"/>
      <c r="DP452" s="885"/>
      <c r="DQ452" s="885"/>
      <c r="DR452" s="885"/>
      <c r="DS452" s="885"/>
      <c r="DT452" s="885"/>
      <c r="DU452" s="885"/>
      <c r="DV452" s="885"/>
      <c r="DW452" s="885"/>
      <c r="DX452" s="885"/>
      <c r="DY452" s="885"/>
      <c r="DZ452" s="885"/>
      <c r="EA452" s="885"/>
      <c r="EB452" s="885"/>
      <c r="EC452" s="885"/>
      <c r="ED452" s="885"/>
      <c r="EE452" s="885"/>
      <c r="EF452" s="885"/>
      <c r="EG452" s="885"/>
      <c r="EH452" s="885"/>
      <c r="EI452" s="885"/>
      <c r="EJ452" s="885"/>
      <c r="EK452" s="885"/>
      <c r="EL452" s="885"/>
      <c r="EM452" s="885"/>
      <c r="EN452" s="885"/>
      <c r="EO452" s="885"/>
      <c r="EP452" s="885"/>
      <c r="EQ452" s="885"/>
      <c r="ER452" s="885"/>
      <c r="ES452" s="885"/>
      <c r="ET452" s="885"/>
      <c r="EU452" s="885"/>
      <c r="EV452" s="885"/>
      <c r="EW452" s="885"/>
      <c r="EX452" s="885"/>
      <c r="EY452" s="885"/>
      <c r="EZ452" s="885"/>
      <c r="FA452" s="885"/>
      <c r="FB452" s="885"/>
      <c r="FC452" s="885"/>
      <c r="FD452" s="885"/>
      <c r="FE452" s="885"/>
      <c r="FF452" s="885"/>
      <c r="FG452" s="885"/>
      <c r="FH452" s="885"/>
      <c r="FI452" s="885"/>
      <c r="FJ452" s="885"/>
      <c r="FK452" s="885"/>
      <c r="FL452" s="885"/>
      <c r="FM452" s="885"/>
      <c r="FN452" s="885"/>
      <c r="FO452" s="885"/>
      <c r="FP452" s="885"/>
      <c r="FQ452" s="885"/>
      <c r="FR452" s="885"/>
      <c r="FS452" s="885"/>
      <c r="FT452" s="885"/>
      <c r="FU452" s="885"/>
      <c r="FV452" s="885"/>
      <c r="FW452" s="885"/>
    </row>
    <row r="453" spans="2:179" x14ac:dyDescent="0.25">
      <c r="B453" s="773"/>
      <c r="C453" s="773"/>
      <c r="D453" s="886"/>
      <c r="E453" s="773"/>
      <c r="F453" s="773"/>
      <c r="G453" s="773"/>
      <c r="H453" s="773"/>
      <c r="I453" s="773"/>
      <c r="J453" s="887"/>
      <c r="K453" s="773"/>
      <c r="L453" s="773"/>
      <c r="M453" s="773"/>
      <c r="N453" s="773"/>
      <c r="O453" s="888"/>
      <c r="P453" s="888"/>
      <c r="Q453" s="888"/>
      <c r="R453" s="888"/>
      <c r="S453" s="773"/>
      <c r="T453" s="773"/>
      <c r="U453" s="889"/>
      <c r="V453" s="773"/>
      <c r="W453" s="773"/>
      <c r="X453" s="773"/>
      <c r="Y453" s="885"/>
      <c r="Z453" s="885"/>
      <c r="AA453" s="885"/>
      <c r="AB453" s="885"/>
      <c r="AC453" s="885"/>
      <c r="AD453" s="885"/>
      <c r="AE453" s="885"/>
      <c r="AF453" s="885"/>
      <c r="AG453" s="885"/>
      <c r="AH453" s="885"/>
      <c r="AI453" s="885"/>
      <c r="AJ453" s="885"/>
      <c r="AK453" s="885"/>
      <c r="AL453" s="885"/>
      <c r="AM453" s="885"/>
      <c r="AN453" s="885"/>
      <c r="AO453" s="885"/>
      <c r="AP453" s="885"/>
      <c r="AQ453" s="885"/>
      <c r="AR453" s="885"/>
      <c r="AS453" s="885"/>
      <c r="AT453" s="885"/>
      <c r="AU453" s="885"/>
      <c r="AV453" s="885"/>
      <c r="AW453" s="885"/>
      <c r="AX453" s="885"/>
      <c r="AY453" s="885"/>
      <c r="AZ453" s="885"/>
      <c r="BA453" s="885"/>
      <c r="BB453" s="885"/>
      <c r="BC453" s="885"/>
      <c r="BD453" s="885"/>
      <c r="BE453" s="885"/>
      <c r="BF453" s="885"/>
      <c r="BG453" s="885"/>
      <c r="BH453" s="885"/>
      <c r="BI453" s="885"/>
      <c r="BJ453" s="885"/>
      <c r="BK453" s="885"/>
      <c r="BL453" s="885"/>
      <c r="BM453" s="885"/>
      <c r="BN453" s="885"/>
      <c r="BO453" s="885"/>
      <c r="BP453" s="885"/>
      <c r="BQ453" s="885"/>
      <c r="BR453" s="885"/>
      <c r="BS453" s="885"/>
      <c r="BT453" s="885"/>
      <c r="BU453" s="885"/>
      <c r="BV453" s="885"/>
      <c r="BW453" s="885"/>
      <c r="BX453" s="885"/>
      <c r="BY453" s="885"/>
      <c r="BZ453" s="885"/>
      <c r="CA453" s="885"/>
      <c r="CB453" s="885"/>
      <c r="CC453" s="885"/>
      <c r="CD453" s="885"/>
      <c r="CE453" s="885"/>
      <c r="CF453" s="885"/>
      <c r="CG453" s="885"/>
      <c r="CH453" s="885"/>
      <c r="CI453" s="885"/>
      <c r="CJ453" s="885"/>
      <c r="CK453" s="885"/>
      <c r="CL453" s="885"/>
      <c r="CM453" s="885"/>
      <c r="CN453" s="885"/>
      <c r="CO453" s="885"/>
      <c r="CP453" s="885"/>
      <c r="CQ453" s="885"/>
      <c r="CR453" s="885"/>
      <c r="CS453" s="885"/>
      <c r="CT453" s="885"/>
      <c r="CU453" s="885"/>
      <c r="CV453" s="885"/>
      <c r="CW453" s="885"/>
      <c r="CX453" s="885"/>
      <c r="CY453" s="885"/>
      <c r="CZ453" s="885"/>
      <c r="DA453" s="885"/>
      <c r="DB453" s="885"/>
      <c r="DC453" s="885"/>
      <c r="DD453" s="885"/>
      <c r="DE453" s="885"/>
      <c r="DF453" s="885"/>
      <c r="DG453" s="885"/>
      <c r="DH453" s="885"/>
      <c r="DI453" s="885"/>
      <c r="DJ453" s="885"/>
      <c r="DK453" s="885"/>
      <c r="DL453" s="885"/>
      <c r="DM453" s="885"/>
      <c r="DN453" s="885"/>
      <c r="DO453" s="885"/>
      <c r="DP453" s="885"/>
      <c r="DQ453" s="885"/>
      <c r="DR453" s="885"/>
      <c r="DS453" s="885"/>
      <c r="DT453" s="885"/>
      <c r="DU453" s="885"/>
      <c r="DV453" s="885"/>
      <c r="DW453" s="885"/>
      <c r="DX453" s="885"/>
      <c r="DY453" s="885"/>
      <c r="DZ453" s="885"/>
      <c r="EA453" s="885"/>
      <c r="EB453" s="885"/>
      <c r="EC453" s="885"/>
      <c r="ED453" s="885"/>
      <c r="EE453" s="885"/>
      <c r="EF453" s="885"/>
      <c r="EG453" s="885"/>
      <c r="EH453" s="885"/>
      <c r="EI453" s="885"/>
      <c r="EJ453" s="885"/>
      <c r="EK453" s="885"/>
      <c r="EL453" s="885"/>
      <c r="EM453" s="885"/>
      <c r="EN453" s="885"/>
      <c r="EO453" s="885"/>
      <c r="EP453" s="885"/>
      <c r="EQ453" s="885"/>
      <c r="ER453" s="885"/>
      <c r="ES453" s="885"/>
      <c r="ET453" s="885"/>
      <c r="EU453" s="885"/>
      <c r="EV453" s="885"/>
      <c r="EW453" s="885"/>
      <c r="EX453" s="885"/>
      <c r="EY453" s="885"/>
      <c r="EZ453" s="885"/>
      <c r="FA453" s="885"/>
      <c r="FB453" s="885"/>
      <c r="FC453" s="885"/>
      <c r="FD453" s="885"/>
      <c r="FE453" s="885"/>
      <c r="FF453" s="885"/>
      <c r="FG453" s="885"/>
      <c r="FH453" s="885"/>
      <c r="FI453" s="885"/>
      <c r="FJ453" s="885"/>
      <c r="FK453" s="885"/>
      <c r="FL453" s="885"/>
      <c r="FM453" s="885"/>
      <c r="FN453" s="885"/>
      <c r="FO453" s="885"/>
      <c r="FP453" s="885"/>
      <c r="FQ453" s="885"/>
      <c r="FR453" s="885"/>
      <c r="FS453" s="885"/>
      <c r="FT453" s="885"/>
      <c r="FU453" s="885"/>
      <c r="FV453" s="885"/>
      <c r="FW453" s="885"/>
    </row>
    <row r="454" spans="2:179" x14ac:dyDescent="0.25">
      <c r="B454" s="773"/>
      <c r="C454" s="773"/>
      <c r="D454" s="886"/>
      <c r="E454" s="773"/>
      <c r="F454" s="773"/>
      <c r="G454" s="773"/>
      <c r="H454" s="773"/>
      <c r="I454" s="773"/>
      <c r="J454" s="887"/>
      <c r="K454" s="773"/>
      <c r="L454" s="773"/>
      <c r="M454" s="773"/>
      <c r="N454" s="773"/>
      <c r="O454" s="888"/>
      <c r="P454" s="888"/>
      <c r="Q454" s="888"/>
      <c r="R454" s="888"/>
      <c r="S454" s="773"/>
      <c r="T454" s="773"/>
      <c r="U454" s="889"/>
      <c r="V454" s="773"/>
      <c r="W454" s="773"/>
      <c r="X454" s="773"/>
      <c r="Y454" s="885"/>
      <c r="Z454" s="885"/>
      <c r="AA454" s="885"/>
      <c r="AB454" s="885"/>
      <c r="AC454" s="885"/>
      <c r="AD454" s="885"/>
      <c r="AE454" s="885"/>
      <c r="AF454" s="885"/>
      <c r="AG454" s="885"/>
      <c r="AH454" s="885"/>
      <c r="AI454" s="885"/>
      <c r="AJ454" s="885"/>
      <c r="AK454" s="885"/>
      <c r="AL454" s="885"/>
      <c r="AM454" s="885"/>
      <c r="AN454" s="885"/>
      <c r="AO454" s="885"/>
      <c r="AP454" s="885"/>
      <c r="AQ454" s="885"/>
      <c r="AR454" s="885"/>
      <c r="AS454" s="885"/>
      <c r="AT454" s="885"/>
      <c r="AU454" s="885"/>
      <c r="AV454" s="885"/>
      <c r="AW454" s="885"/>
      <c r="AX454" s="885"/>
      <c r="AY454" s="885"/>
      <c r="AZ454" s="885"/>
      <c r="BA454" s="885"/>
      <c r="BB454" s="885"/>
      <c r="BC454" s="885"/>
      <c r="BD454" s="885"/>
      <c r="BE454" s="885"/>
      <c r="BF454" s="885"/>
      <c r="BG454" s="885"/>
      <c r="BH454" s="885"/>
      <c r="BI454" s="885"/>
      <c r="BJ454" s="885"/>
      <c r="BK454" s="885"/>
      <c r="BL454" s="885"/>
      <c r="BM454" s="885"/>
      <c r="BN454" s="885"/>
      <c r="BO454" s="885"/>
      <c r="BP454" s="885"/>
      <c r="BQ454" s="885"/>
      <c r="BR454" s="885"/>
      <c r="BS454" s="885"/>
      <c r="BT454" s="885"/>
      <c r="BU454" s="885"/>
      <c r="BV454" s="885"/>
      <c r="BW454" s="885"/>
      <c r="BX454" s="885"/>
      <c r="BY454" s="885"/>
      <c r="BZ454" s="885"/>
      <c r="CA454" s="885"/>
      <c r="CB454" s="885"/>
      <c r="CC454" s="885"/>
      <c r="CD454" s="885"/>
      <c r="CE454" s="885"/>
      <c r="CF454" s="885"/>
      <c r="CG454" s="885"/>
      <c r="CH454" s="885"/>
      <c r="CI454" s="885"/>
      <c r="CJ454" s="885"/>
      <c r="CK454" s="885"/>
      <c r="CL454" s="885"/>
      <c r="CM454" s="885"/>
      <c r="CN454" s="885"/>
      <c r="CO454" s="885"/>
      <c r="CP454" s="885"/>
      <c r="CQ454" s="885"/>
      <c r="CR454" s="885"/>
      <c r="CS454" s="885"/>
      <c r="CT454" s="885"/>
      <c r="CU454" s="885"/>
      <c r="CV454" s="885"/>
      <c r="CW454" s="885"/>
      <c r="CX454" s="885"/>
      <c r="CY454" s="885"/>
      <c r="CZ454" s="885"/>
      <c r="DA454" s="885"/>
      <c r="DB454" s="885"/>
      <c r="DC454" s="885"/>
      <c r="DD454" s="885"/>
      <c r="DE454" s="885"/>
      <c r="DF454" s="885"/>
      <c r="DG454" s="885"/>
      <c r="DH454" s="885"/>
      <c r="DI454" s="885"/>
      <c r="DJ454" s="885"/>
      <c r="DK454" s="885"/>
      <c r="DL454" s="885"/>
      <c r="DM454" s="885"/>
      <c r="DN454" s="885"/>
      <c r="DO454" s="885"/>
      <c r="DP454" s="885"/>
      <c r="DQ454" s="885"/>
      <c r="DR454" s="885"/>
      <c r="DS454" s="885"/>
      <c r="DT454" s="885"/>
      <c r="DU454" s="885"/>
      <c r="DV454" s="885"/>
      <c r="DW454" s="885"/>
      <c r="DX454" s="885"/>
      <c r="DY454" s="885"/>
      <c r="DZ454" s="885"/>
      <c r="EA454" s="885"/>
      <c r="EB454" s="885"/>
      <c r="EC454" s="885"/>
      <c r="ED454" s="885"/>
      <c r="EE454" s="885"/>
      <c r="EF454" s="885"/>
      <c r="EG454" s="885"/>
      <c r="EH454" s="885"/>
      <c r="EI454" s="885"/>
      <c r="EJ454" s="885"/>
      <c r="EK454" s="885"/>
      <c r="EL454" s="885"/>
      <c r="EM454" s="885"/>
      <c r="EN454" s="885"/>
      <c r="EO454" s="885"/>
      <c r="EP454" s="885"/>
      <c r="EQ454" s="885"/>
      <c r="ER454" s="885"/>
      <c r="ES454" s="885"/>
      <c r="ET454" s="885"/>
      <c r="EU454" s="885"/>
      <c r="EV454" s="885"/>
      <c r="EW454" s="885"/>
      <c r="EX454" s="885"/>
      <c r="EY454" s="885"/>
      <c r="EZ454" s="885"/>
      <c r="FA454" s="885"/>
      <c r="FB454" s="885"/>
      <c r="FC454" s="885"/>
      <c r="FD454" s="885"/>
      <c r="FE454" s="885"/>
      <c r="FF454" s="885"/>
      <c r="FG454" s="885"/>
      <c r="FH454" s="885"/>
      <c r="FI454" s="885"/>
      <c r="FJ454" s="885"/>
      <c r="FK454" s="885"/>
      <c r="FL454" s="885"/>
      <c r="FM454" s="885"/>
      <c r="FN454" s="885"/>
      <c r="FO454" s="885"/>
      <c r="FP454" s="885"/>
      <c r="FQ454" s="885"/>
      <c r="FR454" s="885"/>
      <c r="FS454" s="885"/>
      <c r="FT454" s="885"/>
      <c r="FU454" s="885"/>
      <c r="FV454" s="885"/>
      <c r="FW454" s="885"/>
    </row>
    <row r="455" spans="2:179" x14ac:dyDescent="0.25">
      <c r="B455" s="773"/>
      <c r="C455" s="773"/>
      <c r="D455" s="886"/>
      <c r="E455" s="773"/>
      <c r="F455" s="773"/>
      <c r="G455" s="773"/>
      <c r="H455" s="773"/>
      <c r="I455" s="773"/>
      <c r="J455" s="887"/>
      <c r="K455" s="773"/>
      <c r="L455" s="773"/>
      <c r="M455" s="773"/>
      <c r="N455" s="773"/>
      <c r="O455" s="888"/>
      <c r="P455" s="888"/>
      <c r="Q455" s="888"/>
      <c r="R455" s="888"/>
      <c r="S455" s="773"/>
      <c r="T455" s="773"/>
      <c r="U455" s="889"/>
      <c r="V455" s="773"/>
      <c r="W455" s="773"/>
      <c r="X455" s="773"/>
      <c r="Y455" s="885"/>
      <c r="Z455" s="885"/>
      <c r="AA455" s="885"/>
      <c r="AB455" s="885"/>
      <c r="AC455" s="885"/>
      <c r="AD455" s="885"/>
      <c r="AE455" s="885"/>
      <c r="AF455" s="885"/>
      <c r="AG455" s="885"/>
      <c r="AH455" s="885"/>
      <c r="AI455" s="885"/>
      <c r="AJ455" s="885"/>
      <c r="AK455" s="885"/>
      <c r="AL455" s="885"/>
      <c r="AM455" s="885"/>
      <c r="AN455" s="885"/>
      <c r="AO455" s="885"/>
      <c r="AP455" s="885"/>
      <c r="AQ455" s="885"/>
      <c r="AR455" s="885"/>
      <c r="AS455" s="885"/>
      <c r="AT455" s="885"/>
      <c r="AU455" s="885"/>
      <c r="AV455" s="885"/>
      <c r="AW455" s="885"/>
      <c r="AX455" s="885"/>
      <c r="AY455" s="885"/>
      <c r="AZ455" s="885"/>
      <c r="BA455" s="885"/>
      <c r="BB455" s="885"/>
      <c r="BC455" s="885"/>
      <c r="BD455" s="885"/>
      <c r="BE455" s="885"/>
      <c r="BF455" s="885"/>
      <c r="BG455" s="885"/>
      <c r="BH455" s="885"/>
      <c r="BI455" s="885"/>
      <c r="BJ455" s="885"/>
      <c r="BK455" s="885"/>
      <c r="BL455" s="885"/>
      <c r="BM455" s="885"/>
      <c r="BN455" s="885"/>
      <c r="BO455" s="885"/>
      <c r="BP455" s="885"/>
      <c r="BQ455" s="885"/>
      <c r="BR455" s="885"/>
      <c r="BS455" s="885"/>
      <c r="BT455" s="885"/>
      <c r="BU455" s="885"/>
      <c r="BV455" s="885"/>
      <c r="BW455" s="885"/>
      <c r="BX455" s="885"/>
      <c r="BY455" s="885"/>
      <c r="BZ455" s="885"/>
      <c r="CA455" s="885"/>
      <c r="CB455" s="885"/>
      <c r="CC455" s="885"/>
      <c r="CD455" s="885"/>
      <c r="CE455" s="885"/>
      <c r="CF455" s="885"/>
      <c r="CG455" s="885"/>
      <c r="CH455" s="885"/>
      <c r="CI455" s="885"/>
      <c r="CJ455" s="885"/>
      <c r="CK455" s="885"/>
      <c r="CL455" s="885"/>
      <c r="CM455" s="885"/>
      <c r="CN455" s="885"/>
      <c r="CO455" s="885"/>
      <c r="CP455" s="885"/>
      <c r="CQ455" s="885"/>
      <c r="CR455" s="885"/>
      <c r="CS455" s="885"/>
      <c r="CT455" s="885"/>
      <c r="CU455" s="885"/>
      <c r="CV455" s="885"/>
      <c r="CW455" s="885"/>
      <c r="CX455" s="885"/>
      <c r="CY455" s="885"/>
      <c r="CZ455" s="885"/>
      <c r="DA455" s="885"/>
      <c r="DB455" s="885"/>
      <c r="DC455" s="885"/>
      <c r="DD455" s="885"/>
      <c r="DE455" s="885"/>
      <c r="DF455" s="885"/>
      <c r="DG455" s="885"/>
      <c r="DH455" s="885"/>
      <c r="DI455" s="885"/>
      <c r="DJ455" s="885"/>
      <c r="DK455" s="885"/>
      <c r="DL455" s="885"/>
      <c r="DM455" s="885"/>
      <c r="DN455" s="885"/>
      <c r="DO455" s="885"/>
      <c r="DP455" s="885"/>
      <c r="DQ455" s="885"/>
      <c r="DR455" s="885"/>
      <c r="DS455" s="885"/>
      <c r="DT455" s="885"/>
      <c r="DU455" s="885"/>
      <c r="DV455" s="885"/>
      <c r="DW455" s="885"/>
      <c r="DX455" s="885"/>
      <c r="DY455" s="885"/>
      <c r="DZ455" s="885"/>
      <c r="EA455" s="885"/>
      <c r="EB455" s="885"/>
      <c r="EC455" s="885"/>
      <c r="ED455" s="885"/>
      <c r="EE455" s="885"/>
      <c r="EF455" s="885"/>
      <c r="EG455" s="885"/>
      <c r="EH455" s="885"/>
      <c r="EI455" s="885"/>
      <c r="EJ455" s="885"/>
      <c r="EK455" s="885"/>
      <c r="EL455" s="885"/>
      <c r="EM455" s="885"/>
      <c r="EN455" s="885"/>
      <c r="EO455" s="885"/>
      <c r="EP455" s="885"/>
      <c r="EQ455" s="885"/>
      <c r="ER455" s="885"/>
      <c r="ES455" s="885"/>
      <c r="ET455" s="885"/>
      <c r="EU455" s="885"/>
      <c r="EV455" s="885"/>
      <c r="EW455" s="885"/>
      <c r="EX455" s="885"/>
      <c r="EY455" s="885"/>
      <c r="EZ455" s="885"/>
      <c r="FA455" s="885"/>
      <c r="FB455" s="885"/>
      <c r="FC455" s="885"/>
      <c r="FD455" s="885"/>
      <c r="FE455" s="885"/>
      <c r="FF455" s="885"/>
      <c r="FG455" s="885"/>
      <c r="FH455" s="885"/>
      <c r="FI455" s="885"/>
      <c r="FJ455" s="885"/>
      <c r="FK455" s="885"/>
      <c r="FL455" s="885"/>
      <c r="FM455" s="885"/>
      <c r="FN455" s="885"/>
      <c r="FO455" s="885"/>
      <c r="FP455" s="885"/>
      <c r="FQ455" s="885"/>
      <c r="FR455" s="885"/>
      <c r="FS455" s="885"/>
      <c r="FT455" s="885"/>
      <c r="FU455" s="885"/>
      <c r="FV455" s="885"/>
      <c r="FW455" s="885"/>
    </row>
    <row r="456" spans="2:179" x14ac:dyDescent="0.25">
      <c r="B456" s="773"/>
      <c r="C456" s="773"/>
      <c r="D456" s="886"/>
      <c r="E456" s="773"/>
      <c r="F456" s="773"/>
      <c r="G456" s="773"/>
      <c r="H456" s="773"/>
      <c r="I456" s="773"/>
      <c r="J456" s="887"/>
      <c r="K456" s="773"/>
      <c r="L456" s="773"/>
      <c r="M456" s="773"/>
      <c r="N456" s="773"/>
      <c r="O456" s="888"/>
      <c r="P456" s="888"/>
      <c r="Q456" s="888"/>
      <c r="R456" s="888"/>
      <c r="S456" s="773"/>
      <c r="T456" s="773"/>
      <c r="U456" s="889"/>
      <c r="V456" s="773"/>
      <c r="W456" s="773"/>
      <c r="X456" s="773"/>
      <c r="Y456" s="885"/>
      <c r="Z456" s="885"/>
      <c r="AA456" s="885"/>
      <c r="AB456" s="885"/>
      <c r="AC456" s="885"/>
      <c r="AD456" s="885"/>
      <c r="AE456" s="885"/>
      <c r="AF456" s="885"/>
      <c r="AG456" s="885"/>
      <c r="AH456" s="885"/>
      <c r="AI456" s="885"/>
      <c r="AJ456" s="885"/>
      <c r="AK456" s="885"/>
      <c r="AL456" s="885"/>
      <c r="AM456" s="885"/>
      <c r="AN456" s="885"/>
      <c r="AO456" s="885"/>
      <c r="AP456" s="885"/>
      <c r="AQ456" s="885"/>
      <c r="AR456" s="885"/>
      <c r="AS456" s="885"/>
      <c r="AT456" s="885"/>
      <c r="AU456" s="885"/>
      <c r="AV456" s="885"/>
      <c r="AW456" s="885"/>
      <c r="AX456" s="885"/>
      <c r="AY456" s="885"/>
      <c r="AZ456" s="885"/>
      <c r="BA456" s="885"/>
      <c r="BB456" s="885"/>
      <c r="BC456" s="885"/>
      <c r="BD456" s="885"/>
      <c r="BE456" s="885"/>
      <c r="BF456" s="885"/>
      <c r="BG456" s="885"/>
      <c r="BH456" s="885"/>
      <c r="BI456" s="885"/>
      <c r="BJ456" s="885"/>
      <c r="BK456" s="885"/>
      <c r="BL456" s="885"/>
      <c r="BM456" s="885"/>
      <c r="BN456" s="885"/>
      <c r="BO456" s="885"/>
      <c r="BP456" s="885"/>
      <c r="BQ456" s="885"/>
      <c r="BR456" s="885"/>
      <c r="BS456" s="885"/>
      <c r="BT456" s="885"/>
      <c r="BU456" s="885"/>
      <c r="BV456" s="885"/>
      <c r="BW456" s="885"/>
      <c r="BX456" s="885"/>
      <c r="BY456" s="885"/>
      <c r="BZ456" s="885"/>
      <c r="CA456" s="885"/>
      <c r="CB456" s="885"/>
      <c r="CC456" s="885"/>
      <c r="CD456" s="885"/>
      <c r="CE456" s="885"/>
      <c r="CF456" s="885"/>
      <c r="CG456" s="885"/>
      <c r="CH456" s="885"/>
      <c r="CI456" s="885"/>
      <c r="CJ456" s="885"/>
      <c r="CK456" s="885"/>
      <c r="CL456" s="885"/>
      <c r="CM456" s="885"/>
      <c r="CN456" s="885"/>
      <c r="CO456" s="885"/>
      <c r="CP456" s="885"/>
      <c r="CQ456" s="885"/>
      <c r="CR456" s="885"/>
      <c r="CS456" s="885"/>
      <c r="CT456" s="885"/>
      <c r="CU456" s="885"/>
      <c r="CV456" s="885"/>
      <c r="CW456" s="885"/>
      <c r="CX456" s="885"/>
      <c r="CY456" s="885"/>
      <c r="CZ456" s="885"/>
      <c r="DA456" s="885"/>
      <c r="DB456" s="885"/>
      <c r="DC456" s="885"/>
      <c r="DD456" s="885"/>
      <c r="DE456" s="885"/>
      <c r="DF456" s="885"/>
      <c r="DG456" s="885"/>
      <c r="DH456" s="885"/>
      <c r="DI456" s="885"/>
      <c r="DJ456" s="885"/>
      <c r="DK456" s="885"/>
      <c r="DL456" s="885"/>
      <c r="DM456" s="885"/>
      <c r="DN456" s="885"/>
      <c r="DO456" s="885"/>
      <c r="DP456" s="885"/>
      <c r="DQ456" s="885"/>
      <c r="DR456" s="885"/>
      <c r="DS456" s="885"/>
      <c r="DT456" s="885"/>
      <c r="DU456" s="885"/>
      <c r="DV456" s="885"/>
      <c r="DW456" s="885"/>
      <c r="DX456" s="885"/>
      <c r="DY456" s="885"/>
      <c r="DZ456" s="885"/>
      <c r="EA456" s="885"/>
      <c r="EB456" s="885"/>
      <c r="EC456" s="885"/>
      <c r="ED456" s="885"/>
      <c r="EE456" s="885"/>
      <c r="EF456" s="885"/>
      <c r="EG456" s="885"/>
      <c r="EH456" s="885"/>
      <c r="EI456" s="885"/>
      <c r="EJ456" s="885"/>
      <c r="EK456" s="885"/>
      <c r="EL456" s="885"/>
      <c r="EM456" s="885"/>
      <c r="EN456" s="885"/>
      <c r="EO456" s="885"/>
      <c r="EP456" s="885"/>
      <c r="EQ456" s="885"/>
      <c r="ER456" s="885"/>
      <c r="ES456" s="885"/>
      <c r="ET456" s="885"/>
      <c r="EU456" s="885"/>
      <c r="EV456" s="885"/>
      <c r="EW456" s="885"/>
      <c r="EX456" s="885"/>
      <c r="EY456" s="885"/>
      <c r="EZ456" s="885"/>
      <c r="FA456" s="885"/>
      <c r="FB456" s="885"/>
      <c r="FC456" s="885"/>
      <c r="FD456" s="885"/>
      <c r="FE456" s="885"/>
      <c r="FF456" s="885"/>
      <c r="FG456" s="885"/>
      <c r="FH456" s="885"/>
      <c r="FI456" s="885"/>
      <c r="FJ456" s="885"/>
      <c r="FK456" s="885"/>
      <c r="FL456" s="885"/>
      <c r="FM456" s="885"/>
      <c r="FN456" s="885"/>
      <c r="FO456" s="885"/>
      <c r="FP456" s="885"/>
      <c r="FQ456" s="885"/>
      <c r="FR456" s="885"/>
      <c r="FS456" s="885"/>
      <c r="FT456" s="885"/>
      <c r="FU456" s="885"/>
      <c r="FV456" s="885"/>
      <c r="FW456" s="885"/>
    </row>
    <row r="457" spans="2:179" x14ac:dyDescent="0.25">
      <c r="B457" s="773"/>
      <c r="C457" s="773"/>
      <c r="D457" s="886"/>
      <c r="E457" s="773"/>
      <c r="F457" s="773"/>
      <c r="G457" s="773"/>
      <c r="H457" s="773"/>
      <c r="I457" s="773"/>
      <c r="J457" s="887"/>
      <c r="K457" s="773"/>
      <c r="L457" s="773"/>
      <c r="M457" s="773"/>
      <c r="N457" s="773"/>
      <c r="O457" s="888"/>
      <c r="P457" s="888"/>
      <c r="Q457" s="888"/>
      <c r="R457" s="888"/>
      <c r="S457" s="773"/>
      <c r="T457" s="773"/>
      <c r="U457" s="889"/>
      <c r="V457" s="773"/>
      <c r="W457" s="773"/>
      <c r="X457" s="773"/>
      <c r="Y457" s="885"/>
      <c r="Z457" s="885"/>
      <c r="AA457" s="885"/>
      <c r="AB457" s="885"/>
      <c r="AC457" s="885"/>
      <c r="AD457" s="885"/>
      <c r="AE457" s="885"/>
      <c r="AF457" s="885"/>
      <c r="AG457" s="885"/>
      <c r="AH457" s="885"/>
      <c r="AI457" s="885"/>
      <c r="AJ457" s="885"/>
      <c r="AK457" s="885"/>
      <c r="AL457" s="885"/>
      <c r="AM457" s="885"/>
      <c r="AN457" s="885"/>
      <c r="AO457" s="885"/>
      <c r="AP457" s="885"/>
      <c r="AQ457" s="885"/>
      <c r="AR457" s="885"/>
      <c r="AS457" s="885"/>
      <c r="AT457" s="885"/>
      <c r="AU457" s="885"/>
      <c r="AV457" s="885"/>
      <c r="AW457" s="885"/>
      <c r="AX457" s="885"/>
      <c r="AY457" s="885"/>
      <c r="AZ457" s="885"/>
      <c r="BA457" s="885"/>
      <c r="BB457" s="885"/>
      <c r="BC457" s="885"/>
      <c r="BD457" s="885"/>
      <c r="BE457" s="885"/>
      <c r="BF457" s="885"/>
      <c r="BG457" s="885"/>
      <c r="BH457" s="885"/>
      <c r="BI457" s="885"/>
      <c r="BJ457" s="885"/>
      <c r="BK457" s="885"/>
      <c r="BL457" s="885"/>
      <c r="BM457" s="885"/>
      <c r="BN457" s="885"/>
      <c r="BO457" s="885"/>
      <c r="BP457" s="885"/>
      <c r="BQ457" s="885"/>
      <c r="BR457" s="885"/>
      <c r="BS457" s="885"/>
      <c r="BT457" s="885"/>
      <c r="BU457" s="885"/>
      <c r="BV457" s="885"/>
      <c r="BW457" s="885"/>
      <c r="BX457" s="885"/>
      <c r="BY457" s="885"/>
      <c r="BZ457" s="885"/>
      <c r="CA457" s="885"/>
      <c r="CB457" s="885"/>
      <c r="CC457" s="885"/>
      <c r="CD457" s="885"/>
      <c r="CE457" s="885"/>
      <c r="CF457" s="885"/>
      <c r="CG457" s="885"/>
      <c r="CH457" s="885"/>
      <c r="CI457" s="885"/>
      <c r="CJ457" s="885"/>
      <c r="CK457" s="885"/>
      <c r="CL457" s="885"/>
      <c r="CM457" s="885"/>
      <c r="CN457" s="885"/>
      <c r="CO457" s="885"/>
      <c r="CP457" s="885"/>
      <c r="CQ457" s="885"/>
      <c r="CR457" s="885"/>
      <c r="CS457" s="885"/>
      <c r="CT457" s="885"/>
      <c r="CU457" s="885"/>
      <c r="CV457" s="885"/>
      <c r="CW457" s="885"/>
      <c r="CX457" s="885"/>
      <c r="CY457" s="885"/>
      <c r="CZ457" s="885"/>
      <c r="DA457" s="885"/>
      <c r="DB457" s="885"/>
      <c r="DC457" s="885"/>
      <c r="DD457" s="885"/>
      <c r="DE457" s="885"/>
      <c r="DF457" s="885"/>
      <c r="DG457" s="885"/>
      <c r="DH457" s="885"/>
      <c r="DI457" s="885"/>
      <c r="DJ457" s="885"/>
      <c r="DK457" s="885"/>
      <c r="DL457" s="885"/>
      <c r="DM457" s="885"/>
      <c r="DN457" s="885"/>
      <c r="DO457" s="885"/>
      <c r="DP457" s="885"/>
      <c r="DQ457" s="885"/>
      <c r="DR457" s="885"/>
      <c r="DS457" s="885"/>
      <c r="DT457" s="885"/>
      <c r="DU457" s="885"/>
      <c r="DV457" s="885"/>
      <c r="DW457" s="885"/>
      <c r="DX457" s="885"/>
      <c r="DY457" s="885"/>
      <c r="DZ457" s="885"/>
      <c r="EA457" s="885"/>
      <c r="EB457" s="885"/>
      <c r="EC457" s="885"/>
      <c r="ED457" s="885"/>
      <c r="EE457" s="885"/>
      <c r="EF457" s="885"/>
      <c r="EG457" s="885"/>
      <c r="EH457" s="885"/>
      <c r="EI457" s="885"/>
      <c r="EJ457" s="885"/>
      <c r="EK457" s="885"/>
      <c r="EL457" s="885"/>
      <c r="EM457" s="885"/>
      <c r="EN457" s="885"/>
      <c r="EO457" s="885"/>
      <c r="EP457" s="885"/>
      <c r="EQ457" s="885"/>
      <c r="ER457" s="885"/>
      <c r="ES457" s="885"/>
      <c r="ET457" s="885"/>
      <c r="EU457" s="885"/>
      <c r="EV457" s="885"/>
      <c r="EW457" s="885"/>
      <c r="EX457" s="885"/>
      <c r="EY457" s="885"/>
      <c r="EZ457" s="885"/>
      <c r="FA457" s="885"/>
      <c r="FB457" s="885"/>
      <c r="FC457" s="885"/>
      <c r="FD457" s="885"/>
      <c r="FE457" s="885"/>
      <c r="FF457" s="885"/>
      <c r="FG457" s="885"/>
      <c r="FH457" s="885"/>
      <c r="FI457" s="885"/>
      <c r="FJ457" s="885"/>
      <c r="FK457" s="885"/>
      <c r="FL457" s="885"/>
      <c r="FM457" s="885"/>
      <c r="FN457" s="885"/>
      <c r="FO457" s="885"/>
      <c r="FP457" s="885"/>
      <c r="FQ457" s="885"/>
      <c r="FR457" s="885"/>
      <c r="FS457" s="885"/>
      <c r="FT457" s="885"/>
      <c r="FU457" s="885"/>
      <c r="FV457" s="885"/>
      <c r="FW457" s="885"/>
    </row>
    <row r="458" spans="2:179" x14ac:dyDescent="0.25">
      <c r="B458" s="773"/>
      <c r="C458" s="773"/>
      <c r="D458" s="886"/>
      <c r="E458" s="773"/>
      <c r="F458" s="773"/>
      <c r="G458" s="773"/>
      <c r="H458" s="773"/>
      <c r="I458" s="773"/>
      <c r="J458" s="887"/>
      <c r="K458" s="773"/>
      <c r="L458" s="773"/>
      <c r="M458" s="773"/>
      <c r="N458" s="773"/>
      <c r="O458" s="888"/>
      <c r="P458" s="888"/>
      <c r="Q458" s="888"/>
      <c r="R458" s="888"/>
      <c r="S458" s="773"/>
      <c r="T458" s="773"/>
      <c r="U458" s="889"/>
      <c r="V458" s="773"/>
      <c r="W458" s="773"/>
      <c r="X458" s="773"/>
      <c r="Y458" s="885"/>
      <c r="Z458" s="885"/>
      <c r="AA458" s="885"/>
      <c r="AB458" s="885"/>
      <c r="AC458" s="885"/>
      <c r="AD458" s="885"/>
      <c r="AE458" s="885"/>
      <c r="AF458" s="885"/>
      <c r="AG458" s="885"/>
      <c r="AH458" s="885"/>
      <c r="AI458" s="885"/>
      <c r="AJ458" s="885"/>
      <c r="AK458" s="885"/>
      <c r="AL458" s="885"/>
      <c r="AM458" s="885"/>
      <c r="AN458" s="885"/>
      <c r="AO458" s="885"/>
      <c r="AP458" s="885"/>
      <c r="AQ458" s="885"/>
      <c r="AR458" s="885"/>
      <c r="AS458" s="885"/>
      <c r="AT458" s="885"/>
      <c r="AU458" s="885"/>
      <c r="AV458" s="885"/>
      <c r="AW458" s="885"/>
      <c r="AX458" s="885"/>
      <c r="AY458" s="885"/>
      <c r="AZ458" s="885"/>
      <c r="BA458" s="885"/>
      <c r="BB458" s="885"/>
      <c r="BC458" s="885"/>
      <c r="BD458" s="885"/>
      <c r="BE458" s="885"/>
      <c r="BF458" s="885"/>
      <c r="BG458" s="885"/>
      <c r="BH458" s="885"/>
      <c r="BI458" s="885"/>
      <c r="BJ458" s="885"/>
      <c r="BK458" s="885"/>
      <c r="BL458" s="885"/>
      <c r="BM458" s="885"/>
      <c r="BN458" s="885"/>
      <c r="BO458" s="885"/>
      <c r="BP458" s="885"/>
      <c r="BQ458" s="885"/>
      <c r="BR458" s="885"/>
      <c r="BS458" s="885"/>
      <c r="BT458" s="885"/>
      <c r="BU458" s="885"/>
      <c r="BV458" s="885"/>
      <c r="BW458" s="885"/>
      <c r="BX458" s="885"/>
      <c r="BY458" s="885"/>
      <c r="BZ458" s="885"/>
      <c r="CA458" s="885"/>
      <c r="CB458" s="885"/>
      <c r="CC458" s="885"/>
      <c r="CD458" s="885"/>
      <c r="CE458" s="885"/>
      <c r="CF458" s="885"/>
      <c r="CG458" s="885"/>
      <c r="CH458" s="885"/>
      <c r="CI458" s="885"/>
      <c r="CJ458" s="885"/>
      <c r="CK458" s="885"/>
      <c r="CL458" s="885"/>
      <c r="CM458" s="885"/>
      <c r="CN458" s="885"/>
      <c r="CO458" s="885"/>
      <c r="CP458" s="885"/>
      <c r="CQ458" s="885"/>
      <c r="CR458" s="885"/>
      <c r="CS458" s="885"/>
      <c r="CT458" s="885"/>
      <c r="CU458" s="885"/>
      <c r="CV458" s="885"/>
      <c r="CW458" s="885"/>
      <c r="CX458" s="885"/>
      <c r="CY458" s="885"/>
      <c r="CZ458" s="885"/>
      <c r="DA458" s="885"/>
      <c r="DB458" s="885"/>
      <c r="DC458" s="885"/>
      <c r="DD458" s="885"/>
      <c r="DE458" s="885"/>
      <c r="DF458" s="885"/>
      <c r="DG458" s="885"/>
      <c r="DH458" s="885"/>
      <c r="DI458" s="885"/>
      <c r="DJ458" s="885"/>
      <c r="DK458" s="885"/>
      <c r="DL458" s="885"/>
      <c r="DM458" s="885"/>
      <c r="DN458" s="885"/>
      <c r="DO458" s="885"/>
      <c r="DP458" s="885"/>
      <c r="DQ458" s="885"/>
      <c r="DR458" s="885"/>
      <c r="DS458" s="885"/>
      <c r="DT458" s="885"/>
      <c r="DU458" s="885"/>
      <c r="DV458" s="885"/>
      <c r="DW458" s="885"/>
      <c r="DX458" s="885"/>
      <c r="DY458" s="885"/>
      <c r="DZ458" s="885"/>
      <c r="EA458" s="885"/>
      <c r="EB458" s="885"/>
      <c r="EC458" s="885"/>
      <c r="ED458" s="885"/>
      <c r="EE458" s="885"/>
      <c r="EF458" s="885"/>
      <c r="EG458" s="885"/>
      <c r="EH458" s="885"/>
      <c r="EI458" s="885"/>
      <c r="EJ458" s="885"/>
      <c r="EK458" s="885"/>
      <c r="EL458" s="885"/>
      <c r="EM458" s="885"/>
      <c r="EN458" s="885"/>
      <c r="EO458" s="885"/>
      <c r="EP458" s="885"/>
      <c r="EQ458" s="885"/>
      <c r="ER458" s="885"/>
      <c r="ES458" s="885"/>
      <c r="ET458" s="885"/>
      <c r="EU458" s="885"/>
      <c r="EV458" s="885"/>
      <c r="EW458" s="885"/>
      <c r="EX458" s="885"/>
      <c r="EY458" s="885"/>
      <c r="EZ458" s="885"/>
      <c r="FA458" s="885"/>
      <c r="FB458" s="885"/>
      <c r="FC458" s="885"/>
      <c r="FD458" s="885"/>
      <c r="FE458" s="885"/>
      <c r="FF458" s="885"/>
      <c r="FG458" s="885"/>
      <c r="FH458" s="885"/>
      <c r="FI458" s="885"/>
      <c r="FJ458" s="885"/>
      <c r="FK458" s="885"/>
      <c r="FL458" s="885"/>
      <c r="FM458" s="885"/>
      <c r="FN458" s="885"/>
      <c r="FO458" s="885"/>
      <c r="FP458" s="885"/>
      <c r="FQ458" s="885"/>
      <c r="FR458" s="885"/>
      <c r="FS458" s="885"/>
      <c r="FT458" s="885"/>
      <c r="FU458" s="885"/>
      <c r="FV458" s="885"/>
      <c r="FW458" s="885"/>
    </row>
    <row r="459" spans="2:179" x14ac:dyDescent="0.25">
      <c r="B459" s="773"/>
      <c r="C459" s="773"/>
      <c r="D459" s="886"/>
      <c r="E459" s="773"/>
      <c r="F459" s="773"/>
      <c r="G459" s="773"/>
      <c r="H459" s="773"/>
      <c r="I459" s="773"/>
      <c r="J459" s="887"/>
      <c r="K459" s="773"/>
      <c r="L459" s="773"/>
      <c r="M459" s="773"/>
      <c r="N459" s="773"/>
      <c r="O459" s="888"/>
      <c r="P459" s="888"/>
      <c r="Q459" s="888"/>
      <c r="R459" s="888"/>
      <c r="S459" s="773"/>
      <c r="T459" s="773"/>
      <c r="U459" s="889"/>
      <c r="V459" s="773"/>
      <c r="W459" s="773"/>
      <c r="X459" s="773"/>
      <c r="Y459" s="885"/>
      <c r="Z459" s="885"/>
      <c r="AA459" s="885"/>
      <c r="AB459" s="885"/>
      <c r="AC459" s="885"/>
      <c r="AD459" s="885"/>
      <c r="AE459" s="885"/>
      <c r="AF459" s="885"/>
      <c r="AG459" s="885"/>
      <c r="AH459" s="885"/>
      <c r="AI459" s="885"/>
      <c r="AJ459" s="885"/>
      <c r="AK459" s="885"/>
      <c r="AL459" s="885"/>
      <c r="AM459" s="885"/>
      <c r="AN459" s="885"/>
      <c r="AO459" s="885"/>
      <c r="AP459" s="885"/>
      <c r="AQ459" s="885"/>
      <c r="AR459" s="885"/>
      <c r="AS459" s="885"/>
      <c r="AT459" s="885"/>
      <c r="AU459" s="885"/>
      <c r="AV459" s="885"/>
      <c r="AW459" s="885"/>
      <c r="AX459" s="885"/>
      <c r="AY459" s="885"/>
      <c r="AZ459" s="885"/>
      <c r="BA459" s="885"/>
      <c r="BB459" s="885"/>
      <c r="BC459" s="885"/>
      <c r="BD459" s="885"/>
      <c r="BE459" s="885"/>
      <c r="BF459" s="885"/>
      <c r="BG459" s="885"/>
      <c r="BH459" s="885"/>
      <c r="BI459" s="885"/>
      <c r="BJ459" s="885"/>
      <c r="BK459" s="885"/>
      <c r="BL459" s="885"/>
      <c r="BM459" s="885"/>
      <c r="BN459" s="885"/>
      <c r="BO459" s="885"/>
      <c r="BP459" s="885"/>
      <c r="BQ459" s="885"/>
      <c r="BR459" s="885"/>
      <c r="BS459" s="885"/>
      <c r="BT459" s="885"/>
      <c r="BU459" s="885"/>
      <c r="BV459" s="885"/>
      <c r="BW459" s="885"/>
      <c r="BX459" s="885"/>
      <c r="BY459" s="885"/>
      <c r="BZ459" s="885"/>
      <c r="CA459" s="885"/>
      <c r="CB459" s="885"/>
      <c r="CC459" s="885"/>
      <c r="CD459" s="885"/>
      <c r="CE459" s="885"/>
      <c r="CF459" s="885"/>
      <c r="CG459" s="885"/>
      <c r="CH459" s="885"/>
      <c r="CI459" s="885"/>
      <c r="CJ459" s="885"/>
      <c r="CK459" s="885"/>
      <c r="CL459" s="885"/>
      <c r="CM459" s="885"/>
      <c r="CN459" s="885"/>
      <c r="CO459" s="885"/>
      <c r="CP459" s="885"/>
      <c r="CQ459" s="885"/>
      <c r="CR459" s="885"/>
      <c r="CS459" s="885"/>
      <c r="CT459" s="885"/>
      <c r="CU459" s="885"/>
      <c r="CV459" s="885"/>
      <c r="CW459" s="885"/>
      <c r="CX459" s="885"/>
      <c r="CY459" s="885"/>
      <c r="CZ459" s="885"/>
      <c r="DA459" s="885"/>
      <c r="DB459" s="885"/>
      <c r="DC459" s="885"/>
      <c r="DD459" s="885"/>
      <c r="DE459" s="885"/>
      <c r="DF459" s="885"/>
      <c r="DG459" s="885"/>
      <c r="DH459" s="885"/>
      <c r="DI459" s="885"/>
      <c r="DJ459" s="885"/>
      <c r="DK459" s="885"/>
      <c r="DL459" s="885"/>
      <c r="DM459" s="885"/>
      <c r="DN459" s="885"/>
      <c r="DO459" s="885"/>
      <c r="DP459" s="885"/>
      <c r="DQ459" s="885"/>
      <c r="DR459" s="885"/>
      <c r="DS459" s="885"/>
      <c r="DT459" s="885"/>
      <c r="DU459" s="885"/>
      <c r="DV459" s="885"/>
      <c r="DW459" s="885"/>
      <c r="DX459" s="885"/>
      <c r="DY459" s="885"/>
      <c r="DZ459" s="885"/>
      <c r="EA459" s="885"/>
      <c r="EB459" s="885"/>
      <c r="EC459" s="885"/>
      <c r="ED459" s="885"/>
      <c r="EE459" s="885"/>
      <c r="EF459" s="885"/>
      <c r="EG459" s="885"/>
      <c r="EH459" s="885"/>
      <c r="EI459" s="885"/>
      <c r="EJ459" s="885"/>
      <c r="EK459" s="885"/>
      <c r="EL459" s="885"/>
      <c r="EM459" s="885"/>
      <c r="EN459" s="885"/>
      <c r="EO459" s="885"/>
      <c r="EP459" s="885"/>
      <c r="EQ459" s="885"/>
      <c r="ER459" s="885"/>
      <c r="ES459" s="885"/>
      <c r="ET459" s="885"/>
      <c r="EU459" s="885"/>
      <c r="EV459" s="885"/>
      <c r="EW459" s="885"/>
      <c r="EX459" s="885"/>
      <c r="EY459" s="885"/>
      <c r="EZ459" s="885"/>
      <c r="FA459" s="885"/>
      <c r="FB459" s="885"/>
      <c r="FC459" s="885"/>
      <c r="FD459" s="885"/>
      <c r="FE459" s="885"/>
      <c r="FF459" s="885"/>
      <c r="FG459" s="885"/>
      <c r="FH459" s="885"/>
      <c r="FI459" s="885"/>
      <c r="FJ459" s="885"/>
      <c r="FK459" s="885"/>
      <c r="FL459" s="885"/>
      <c r="FM459" s="885"/>
      <c r="FN459" s="885"/>
      <c r="FO459" s="885"/>
      <c r="FP459" s="885"/>
      <c r="FQ459" s="885"/>
      <c r="FR459" s="885"/>
      <c r="FS459" s="885"/>
      <c r="FT459" s="885"/>
      <c r="FU459" s="885"/>
      <c r="FV459" s="885"/>
      <c r="FW459" s="885"/>
    </row>
    <row r="460" spans="2:179" x14ac:dyDescent="0.25">
      <c r="B460" s="773"/>
      <c r="C460" s="773"/>
      <c r="D460" s="886"/>
      <c r="E460" s="773"/>
      <c r="F460" s="773"/>
      <c r="G460" s="773"/>
      <c r="H460" s="773"/>
      <c r="I460" s="773"/>
      <c r="J460" s="887"/>
      <c r="K460" s="773"/>
      <c r="L460" s="773"/>
      <c r="M460" s="773"/>
      <c r="N460" s="773"/>
      <c r="O460" s="888"/>
      <c r="P460" s="888"/>
      <c r="Q460" s="888"/>
      <c r="R460" s="888"/>
      <c r="S460" s="773"/>
      <c r="T460" s="773"/>
      <c r="U460" s="889"/>
      <c r="V460" s="773"/>
      <c r="W460" s="773"/>
      <c r="X460" s="773"/>
      <c r="Y460" s="885"/>
      <c r="Z460" s="885"/>
      <c r="AA460" s="885"/>
      <c r="AB460" s="885"/>
      <c r="AC460" s="885"/>
      <c r="AD460" s="885"/>
      <c r="AE460" s="885"/>
      <c r="AF460" s="885"/>
      <c r="AG460" s="885"/>
      <c r="AH460" s="885"/>
      <c r="AI460" s="885"/>
      <c r="AJ460" s="885"/>
      <c r="AK460" s="885"/>
      <c r="AL460" s="885"/>
      <c r="AM460" s="885"/>
      <c r="AN460" s="885"/>
      <c r="AO460" s="885"/>
      <c r="AP460" s="885"/>
      <c r="AQ460" s="885"/>
      <c r="AR460" s="885"/>
      <c r="AS460" s="885"/>
      <c r="AT460" s="885"/>
      <c r="AU460" s="885"/>
      <c r="AV460" s="885"/>
      <c r="AW460" s="885"/>
      <c r="AX460" s="885"/>
      <c r="AY460" s="885"/>
      <c r="AZ460" s="885"/>
      <c r="BA460" s="885"/>
      <c r="BB460" s="885"/>
      <c r="BC460" s="885"/>
      <c r="BD460" s="885"/>
      <c r="BE460" s="885"/>
      <c r="BF460" s="885"/>
      <c r="BG460" s="885"/>
      <c r="BH460" s="885"/>
      <c r="BI460" s="885"/>
      <c r="BJ460" s="885"/>
      <c r="BK460" s="885"/>
      <c r="BL460" s="885"/>
      <c r="BM460" s="885"/>
      <c r="BN460" s="885"/>
      <c r="BO460" s="885"/>
      <c r="BP460" s="885"/>
      <c r="BQ460" s="885"/>
      <c r="BR460" s="885"/>
      <c r="BS460" s="885"/>
      <c r="BT460" s="885"/>
      <c r="BU460" s="885"/>
      <c r="BV460" s="885"/>
      <c r="BW460" s="885"/>
      <c r="BX460" s="885"/>
      <c r="BY460" s="885"/>
      <c r="BZ460" s="885"/>
      <c r="CA460" s="885"/>
      <c r="CB460" s="885"/>
      <c r="CC460" s="885"/>
      <c r="CD460" s="885"/>
      <c r="CE460" s="885"/>
      <c r="CF460" s="885"/>
      <c r="CG460" s="885"/>
      <c r="CH460" s="885"/>
      <c r="CI460" s="885"/>
      <c r="CJ460" s="885"/>
      <c r="CK460" s="885"/>
      <c r="CL460" s="885"/>
      <c r="CM460" s="885"/>
      <c r="CN460" s="885"/>
      <c r="CO460" s="885"/>
      <c r="CP460" s="885"/>
      <c r="CQ460" s="885"/>
      <c r="CR460" s="885"/>
      <c r="CS460" s="885"/>
      <c r="CT460" s="885"/>
      <c r="CU460" s="885"/>
      <c r="CV460" s="885"/>
      <c r="CW460" s="885"/>
      <c r="CX460" s="885"/>
      <c r="CY460" s="885"/>
      <c r="CZ460" s="885"/>
      <c r="DA460" s="885"/>
      <c r="DB460" s="885"/>
      <c r="DC460" s="885"/>
      <c r="DD460" s="885"/>
      <c r="DE460" s="885"/>
      <c r="DF460" s="885"/>
      <c r="DG460" s="885"/>
      <c r="DH460" s="885"/>
      <c r="DI460" s="885"/>
      <c r="DJ460" s="885"/>
      <c r="DK460" s="885"/>
      <c r="DL460" s="885"/>
      <c r="DM460" s="885"/>
      <c r="DN460" s="885"/>
      <c r="DO460" s="885"/>
      <c r="DP460" s="885"/>
      <c r="DQ460" s="885"/>
      <c r="DR460" s="885"/>
      <c r="DS460" s="885"/>
      <c r="DT460" s="885"/>
      <c r="DU460" s="885"/>
      <c r="DV460" s="885"/>
      <c r="DW460" s="885"/>
      <c r="DX460" s="885"/>
      <c r="DY460" s="885"/>
      <c r="DZ460" s="885"/>
      <c r="EA460" s="885"/>
      <c r="EB460" s="885"/>
      <c r="EC460" s="885"/>
      <c r="ED460" s="885"/>
      <c r="EE460" s="885"/>
      <c r="EF460" s="885"/>
      <c r="EG460" s="885"/>
      <c r="EH460" s="885"/>
      <c r="EI460" s="885"/>
      <c r="EJ460" s="885"/>
      <c r="EK460" s="885"/>
      <c r="EL460" s="885"/>
      <c r="EM460" s="885"/>
      <c r="EN460" s="885"/>
      <c r="EO460" s="885"/>
      <c r="EP460" s="885"/>
      <c r="EQ460" s="885"/>
      <c r="ER460" s="885"/>
      <c r="ES460" s="885"/>
      <c r="ET460" s="885"/>
      <c r="EU460" s="885"/>
      <c r="EV460" s="885"/>
      <c r="EW460" s="885"/>
      <c r="EX460" s="885"/>
      <c r="EY460" s="885"/>
      <c r="EZ460" s="885"/>
      <c r="FA460" s="885"/>
      <c r="FB460" s="885"/>
      <c r="FC460" s="885"/>
      <c r="FD460" s="885"/>
      <c r="FE460" s="885"/>
      <c r="FF460" s="885"/>
      <c r="FG460" s="885"/>
      <c r="FH460" s="885"/>
      <c r="FI460" s="885"/>
      <c r="FJ460" s="885"/>
      <c r="FK460" s="885"/>
      <c r="FL460" s="885"/>
      <c r="FM460" s="885"/>
      <c r="FN460" s="885"/>
      <c r="FO460" s="885"/>
      <c r="FP460" s="885"/>
      <c r="FQ460" s="885"/>
      <c r="FR460" s="885"/>
      <c r="FS460" s="885"/>
      <c r="FT460" s="885"/>
      <c r="FU460" s="885"/>
      <c r="FV460" s="885"/>
      <c r="FW460" s="885"/>
    </row>
    <row r="461" spans="2:179" x14ac:dyDescent="0.25">
      <c r="B461" s="773"/>
      <c r="C461" s="773"/>
      <c r="D461" s="886"/>
      <c r="E461" s="773"/>
      <c r="F461" s="773"/>
      <c r="G461" s="773"/>
      <c r="H461" s="773"/>
      <c r="I461" s="773"/>
      <c r="J461" s="887"/>
      <c r="K461" s="773"/>
      <c r="L461" s="773"/>
      <c r="M461" s="773"/>
      <c r="N461" s="773"/>
      <c r="O461" s="888"/>
      <c r="P461" s="888"/>
      <c r="Q461" s="888"/>
      <c r="R461" s="888"/>
      <c r="S461" s="773"/>
      <c r="T461" s="773"/>
      <c r="U461" s="889"/>
      <c r="V461" s="773"/>
      <c r="W461" s="773"/>
      <c r="X461" s="773"/>
      <c r="Y461" s="885"/>
      <c r="Z461" s="885"/>
      <c r="AA461" s="885"/>
      <c r="AB461" s="885"/>
      <c r="AC461" s="885"/>
      <c r="AD461" s="885"/>
      <c r="AE461" s="885"/>
      <c r="AF461" s="885"/>
      <c r="AG461" s="885"/>
      <c r="AH461" s="885"/>
      <c r="AI461" s="885"/>
      <c r="AJ461" s="885"/>
      <c r="AK461" s="885"/>
      <c r="AL461" s="885"/>
      <c r="AM461" s="885"/>
      <c r="AN461" s="885"/>
      <c r="AO461" s="885"/>
      <c r="AP461" s="885"/>
      <c r="AQ461" s="885"/>
      <c r="AR461" s="885"/>
      <c r="AS461" s="885"/>
      <c r="AT461" s="885"/>
      <c r="AU461" s="885"/>
      <c r="AV461" s="885"/>
      <c r="AW461" s="885"/>
      <c r="AX461" s="885"/>
      <c r="AY461" s="885"/>
      <c r="AZ461" s="885"/>
      <c r="BA461" s="885"/>
      <c r="BB461" s="885"/>
      <c r="BC461" s="885"/>
      <c r="BD461" s="885"/>
      <c r="BE461" s="885"/>
      <c r="BF461" s="885"/>
      <c r="BG461" s="885"/>
      <c r="BH461" s="885"/>
      <c r="BI461" s="885"/>
      <c r="BJ461" s="885"/>
      <c r="BK461" s="885"/>
      <c r="BL461" s="885"/>
      <c r="BM461" s="885"/>
      <c r="BN461" s="885"/>
      <c r="BO461" s="885"/>
      <c r="BP461" s="885"/>
      <c r="BQ461" s="885"/>
      <c r="BR461" s="885"/>
      <c r="BS461" s="885"/>
      <c r="BT461" s="885"/>
      <c r="BU461" s="885"/>
      <c r="BV461" s="885"/>
      <c r="BW461" s="885"/>
      <c r="BX461" s="885"/>
      <c r="BY461" s="885"/>
      <c r="BZ461" s="885"/>
      <c r="CA461" s="885"/>
      <c r="CB461" s="885"/>
      <c r="CC461" s="885"/>
      <c r="CD461" s="885"/>
      <c r="CE461" s="885"/>
      <c r="CF461" s="885"/>
      <c r="CG461" s="885"/>
      <c r="CH461" s="885"/>
      <c r="CI461" s="885"/>
      <c r="CJ461" s="885"/>
      <c r="CK461" s="885"/>
      <c r="CL461" s="885"/>
      <c r="CM461" s="885"/>
      <c r="CN461" s="885"/>
      <c r="CO461" s="885"/>
      <c r="CP461" s="885"/>
      <c r="CQ461" s="885"/>
      <c r="CR461" s="885"/>
      <c r="CS461" s="885"/>
      <c r="CT461" s="885"/>
      <c r="CU461" s="885"/>
      <c r="CV461" s="885"/>
      <c r="CW461" s="885"/>
      <c r="CX461" s="885"/>
      <c r="CY461" s="885"/>
      <c r="CZ461" s="885"/>
      <c r="DA461" s="885"/>
      <c r="DB461" s="885"/>
      <c r="DC461" s="885"/>
      <c r="DD461" s="885"/>
      <c r="DE461" s="885"/>
      <c r="DF461" s="885"/>
      <c r="DG461" s="885"/>
      <c r="DH461" s="885"/>
      <c r="DI461" s="885"/>
      <c r="DJ461" s="885"/>
      <c r="DK461" s="885"/>
      <c r="DL461" s="885"/>
      <c r="DM461" s="885"/>
      <c r="DN461" s="885"/>
      <c r="DO461" s="885"/>
      <c r="DP461" s="885"/>
      <c r="DQ461" s="885"/>
      <c r="DR461" s="885"/>
      <c r="DS461" s="885"/>
      <c r="DT461" s="885"/>
      <c r="DU461" s="885"/>
      <c r="DV461" s="885"/>
      <c r="DW461" s="885"/>
      <c r="DX461" s="885"/>
      <c r="DY461" s="885"/>
      <c r="DZ461" s="885"/>
      <c r="EA461" s="885"/>
      <c r="EB461" s="885"/>
      <c r="EC461" s="885"/>
      <c r="ED461" s="885"/>
      <c r="EE461" s="885"/>
      <c r="EF461" s="885"/>
      <c r="EG461" s="885"/>
      <c r="EH461" s="885"/>
      <c r="EI461" s="885"/>
      <c r="EJ461" s="885"/>
      <c r="EK461" s="885"/>
      <c r="EL461" s="885"/>
      <c r="EM461" s="885"/>
      <c r="EN461" s="885"/>
      <c r="EO461" s="885"/>
      <c r="EP461" s="885"/>
      <c r="EQ461" s="885"/>
      <c r="ER461" s="885"/>
      <c r="ES461" s="885"/>
      <c r="ET461" s="885"/>
      <c r="EU461" s="885"/>
      <c r="EV461" s="885"/>
      <c r="EW461" s="885"/>
      <c r="EX461" s="885"/>
      <c r="EY461" s="885"/>
      <c r="EZ461" s="885"/>
      <c r="FA461" s="885"/>
      <c r="FB461" s="885"/>
      <c r="FC461" s="885"/>
      <c r="FD461" s="885"/>
      <c r="FE461" s="885"/>
      <c r="FF461" s="885"/>
      <c r="FG461" s="885"/>
      <c r="FH461" s="885"/>
      <c r="FI461" s="885"/>
      <c r="FJ461" s="885"/>
      <c r="FK461" s="885"/>
      <c r="FL461" s="885"/>
      <c r="FM461" s="885"/>
      <c r="FN461" s="885"/>
      <c r="FO461" s="885"/>
      <c r="FP461" s="885"/>
      <c r="FQ461" s="885"/>
      <c r="FR461" s="885"/>
      <c r="FS461" s="885"/>
      <c r="FT461" s="885"/>
      <c r="FU461" s="885"/>
      <c r="FV461" s="885"/>
      <c r="FW461" s="885"/>
    </row>
    <row r="462" spans="2:179" x14ac:dyDescent="0.25">
      <c r="B462" s="773"/>
      <c r="C462" s="773"/>
      <c r="D462" s="886"/>
      <c r="E462" s="773"/>
      <c r="F462" s="773"/>
      <c r="G462" s="773"/>
      <c r="H462" s="773"/>
      <c r="I462" s="773"/>
      <c r="J462" s="887"/>
      <c r="K462" s="773"/>
      <c r="L462" s="773"/>
      <c r="M462" s="773"/>
      <c r="N462" s="773"/>
      <c r="O462" s="888"/>
      <c r="P462" s="888"/>
      <c r="Q462" s="888"/>
      <c r="R462" s="888"/>
      <c r="S462" s="773"/>
      <c r="T462" s="773"/>
      <c r="U462" s="889"/>
      <c r="V462" s="773"/>
      <c r="W462" s="773"/>
      <c r="X462" s="773"/>
      <c r="Y462" s="885"/>
      <c r="Z462" s="885"/>
      <c r="AA462" s="885"/>
      <c r="AB462" s="885"/>
      <c r="AC462" s="885"/>
      <c r="AD462" s="885"/>
      <c r="AE462" s="885"/>
      <c r="AF462" s="885"/>
      <c r="AG462" s="885"/>
      <c r="AH462" s="885"/>
      <c r="AI462" s="885"/>
      <c r="AJ462" s="885"/>
      <c r="AK462" s="885"/>
      <c r="AL462" s="885"/>
      <c r="AM462" s="885"/>
      <c r="AN462" s="885"/>
      <c r="AO462" s="885"/>
      <c r="AP462" s="885"/>
      <c r="AQ462" s="885"/>
      <c r="AR462" s="885"/>
      <c r="AS462" s="885"/>
      <c r="AT462" s="885"/>
      <c r="AU462" s="885"/>
      <c r="AV462" s="885"/>
      <c r="AW462" s="885"/>
      <c r="AX462" s="885"/>
      <c r="AY462" s="885"/>
      <c r="AZ462" s="885"/>
      <c r="BA462" s="885"/>
      <c r="BB462" s="885"/>
      <c r="BC462" s="885"/>
      <c r="BD462" s="885"/>
      <c r="BE462" s="885"/>
      <c r="BF462" s="885"/>
      <c r="BG462" s="885"/>
      <c r="BH462" s="885"/>
      <c r="BI462" s="885"/>
      <c r="BJ462" s="885"/>
      <c r="BK462" s="885"/>
      <c r="BL462" s="885"/>
      <c r="BM462" s="885"/>
      <c r="BN462" s="885"/>
      <c r="BO462" s="885"/>
      <c r="BP462" s="885"/>
      <c r="BQ462" s="885"/>
      <c r="BR462" s="885"/>
      <c r="BS462" s="885"/>
      <c r="BT462" s="885"/>
      <c r="BU462" s="885"/>
      <c r="BV462" s="885"/>
      <c r="BW462" s="885"/>
      <c r="BX462" s="885"/>
      <c r="BY462" s="885"/>
      <c r="BZ462" s="885"/>
      <c r="CA462" s="885"/>
      <c r="CB462" s="885"/>
      <c r="CC462" s="885"/>
      <c r="CD462" s="885"/>
      <c r="CE462" s="885"/>
      <c r="CF462" s="885"/>
      <c r="CG462" s="885"/>
      <c r="CH462" s="885"/>
      <c r="CI462" s="885"/>
      <c r="CJ462" s="885"/>
      <c r="CK462" s="885"/>
      <c r="CL462" s="885"/>
      <c r="CM462" s="885"/>
      <c r="CN462" s="885"/>
      <c r="CO462" s="885"/>
      <c r="CP462" s="885"/>
      <c r="CQ462" s="885"/>
      <c r="CR462" s="885"/>
      <c r="CS462" s="885"/>
      <c r="CT462" s="885"/>
      <c r="CU462" s="885"/>
      <c r="CV462" s="885"/>
      <c r="CW462" s="885"/>
      <c r="CX462" s="885"/>
      <c r="CY462" s="885"/>
      <c r="CZ462" s="885"/>
      <c r="DA462" s="885"/>
      <c r="DB462" s="885"/>
      <c r="DC462" s="885"/>
      <c r="DD462" s="885"/>
      <c r="DE462" s="885"/>
      <c r="DF462" s="885"/>
      <c r="DG462" s="885"/>
      <c r="DH462" s="885"/>
      <c r="DI462" s="885"/>
      <c r="DJ462" s="885"/>
      <c r="DK462" s="885"/>
      <c r="DL462" s="885"/>
      <c r="DM462" s="885"/>
      <c r="DN462" s="885"/>
      <c r="DO462" s="885"/>
      <c r="DP462" s="885"/>
      <c r="DQ462" s="885"/>
      <c r="DR462" s="885"/>
      <c r="DS462" s="885"/>
      <c r="DT462" s="885"/>
      <c r="DU462" s="885"/>
      <c r="DV462" s="885"/>
      <c r="DW462" s="885"/>
      <c r="DX462" s="885"/>
      <c r="DY462" s="885"/>
      <c r="DZ462" s="885"/>
      <c r="EA462" s="885"/>
      <c r="EB462" s="885"/>
      <c r="EC462" s="885"/>
      <c r="ED462" s="885"/>
      <c r="EE462" s="885"/>
      <c r="EF462" s="885"/>
      <c r="EG462" s="885"/>
      <c r="EH462" s="885"/>
      <c r="EI462" s="885"/>
      <c r="EJ462" s="885"/>
      <c r="EK462" s="885"/>
      <c r="EL462" s="885"/>
      <c r="EM462" s="885"/>
      <c r="EN462" s="885"/>
      <c r="EO462" s="885"/>
      <c r="EP462" s="885"/>
      <c r="EQ462" s="885"/>
      <c r="ER462" s="885"/>
      <c r="ES462" s="885"/>
      <c r="ET462" s="885"/>
      <c r="EU462" s="885"/>
      <c r="EV462" s="885"/>
      <c r="EW462" s="885"/>
      <c r="EX462" s="885"/>
      <c r="EY462" s="885"/>
      <c r="EZ462" s="885"/>
      <c r="FA462" s="885"/>
      <c r="FB462" s="885"/>
      <c r="FC462" s="885"/>
      <c r="FD462" s="885"/>
      <c r="FE462" s="885"/>
      <c r="FF462" s="885"/>
      <c r="FG462" s="885"/>
      <c r="FH462" s="885"/>
      <c r="FI462" s="885"/>
      <c r="FJ462" s="885"/>
      <c r="FK462" s="885"/>
      <c r="FL462" s="885"/>
      <c r="FM462" s="885"/>
      <c r="FN462" s="885"/>
      <c r="FO462" s="885"/>
      <c r="FP462" s="885"/>
      <c r="FQ462" s="885"/>
      <c r="FR462" s="885"/>
      <c r="FS462" s="885"/>
      <c r="FT462" s="885"/>
      <c r="FU462" s="885"/>
      <c r="FV462" s="885"/>
      <c r="FW462" s="885"/>
    </row>
    <row r="463" spans="2:179" x14ac:dyDescent="0.25">
      <c r="B463" s="773"/>
      <c r="C463" s="773"/>
      <c r="D463" s="886"/>
      <c r="E463" s="773"/>
      <c r="F463" s="773"/>
      <c r="G463" s="773"/>
      <c r="H463" s="773"/>
      <c r="I463" s="773"/>
      <c r="J463" s="887"/>
      <c r="K463" s="773"/>
      <c r="L463" s="773"/>
      <c r="M463" s="773"/>
      <c r="N463" s="773"/>
      <c r="O463" s="888"/>
      <c r="P463" s="888"/>
      <c r="Q463" s="888"/>
      <c r="R463" s="888"/>
      <c r="S463" s="773"/>
      <c r="T463" s="773"/>
      <c r="U463" s="889"/>
      <c r="V463" s="773"/>
      <c r="W463" s="773"/>
      <c r="X463" s="773"/>
      <c r="Y463" s="885"/>
      <c r="Z463" s="885"/>
      <c r="AA463" s="885"/>
      <c r="AB463" s="885"/>
      <c r="AC463" s="885"/>
      <c r="AD463" s="885"/>
      <c r="AE463" s="885"/>
      <c r="AF463" s="885"/>
      <c r="AG463" s="885"/>
      <c r="AH463" s="885"/>
      <c r="AI463" s="885"/>
      <c r="AJ463" s="885"/>
      <c r="AK463" s="885"/>
      <c r="AL463" s="885"/>
      <c r="AM463" s="885"/>
      <c r="AN463" s="885"/>
      <c r="AO463" s="885"/>
      <c r="AP463" s="885"/>
      <c r="AQ463" s="885"/>
      <c r="AR463" s="885"/>
      <c r="AS463" s="885"/>
      <c r="AT463" s="885"/>
      <c r="AU463" s="885"/>
      <c r="AV463" s="885"/>
      <c r="AW463" s="885"/>
      <c r="AX463" s="885"/>
      <c r="AY463" s="885"/>
      <c r="AZ463" s="885"/>
      <c r="BA463" s="885"/>
      <c r="BB463" s="885"/>
      <c r="BC463" s="885"/>
      <c r="BD463" s="885"/>
      <c r="BE463" s="885"/>
      <c r="BF463" s="885"/>
      <c r="BG463" s="885"/>
      <c r="BH463" s="885"/>
      <c r="BI463" s="885"/>
      <c r="BJ463" s="885"/>
      <c r="BK463" s="885"/>
      <c r="BL463" s="885"/>
      <c r="BM463" s="885"/>
      <c r="BN463" s="885"/>
      <c r="BO463" s="885"/>
      <c r="BP463" s="885"/>
      <c r="BQ463" s="885"/>
      <c r="BR463" s="885"/>
      <c r="BS463" s="885"/>
      <c r="BT463" s="885"/>
      <c r="BU463" s="885"/>
      <c r="BV463" s="885"/>
      <c r="BW463" s="885"/>
      <c r="BX463" s="885"/>
      <c r="BY463" s="885"/>
      <c r="BZ463" s="885"/>
      <c r="CA463" s="885"/>
      <c r="CB463" s="885"/>
      <c r="CC463" s="885"/>
      <c r="CD463" s="885"/>
      <c r="CE463" s="885"/>
      <c r="CF463" s="885"/>
      <c r="CG463" s="885"/>
      <c r="CH463" s="885"/>
      <c r="CI463" s="885"/>
      <c r="CJ463" s="885"/>
      <c r="CK463" s="885"/>
      <c r="CL463" s="885"/>
      <c r="CM463" s="885"/>
      <c r="CN463" s="885"/>
      <c r="CO463" s="885"/>
      <c r="CP463" s="885"/>
      <c r="CQ463" s="885"/>
      <c r="CR463" s="885"/>
      <c r="CS463" s="885"/>
      <c r="CT463" s="885"/>
      <c r="CU463" s="885"/>
      <c r="CV463" s="885"/>
      <c r="CW463" s="885"/>
      <c r="CX463" s="885"/>
      <c r="CY463" s="885"/>
      <c r="CZ463" s="885"/>
      <c r="DA463" s="885"/>
      <c r="DB463" s="885"/>
      <c r="DC463" s="885"/>
      <c r="DD463" s="885"/>
      <c r="DE463" s="885"/>
      <c r="DF463" s="885"/>
      <c r="DG463" s="885"/>
      <c r="DH463" s="885"/>
      <c r="DI463" s="885"/>
      <c r="DJ463" s="885"/>
      <c r="DK463" s="885"/>
      <c r="DL463" s="885"/>
      <c r="DM463" s="885"/>
      <c r="DN463" s="885"/>
      <c r="DO463" s="885"/>
      <c r="DP463" s="885"/>
      <c r="DQ463" s="885"/>
      <c r="DR463" s="885"/>
      <c r="DS463" s="885"/>
      <c r="DT463" s="885"/>
      <c r="DU463" s="885"/>
      <c r="DV463" s="885"/>
      <c r="DW463" s="885"/>
      <c r="DX463" s="885"/>
      <c r="DY463" s="885"/>
      <c r="DZ463" s="885"/>
      <c r="EA463" s="885"/>
      <c r="EB463" s="885"/>
      <c r="EC463" s="885"/>
      <c r="ED463" s="885"/>
      <c r="EE463" s="885"/>
      <c r="EF463" s="885"/>
      <c r="EG463" s="885"/>
      <c r="EH463" s="885"/>
      <c r="EI463" s="885"/>
      <c r="EJ463" s="885"/>
      <c r="EK463" s="885"/>
      <c r="EL463" s="885"/>
      <c r="EM463" s="885"/>
      <c r="EN463" s="885"/>
      <c r="EO463" s="885"/>
      <c r="EP463" s="885"/>
      <c r="EQ463" s="885"/>
      <c r="ER463" s="885"/>
      <c r="ES463" s="885"/>
      <c r="ET463" s="885"/>
      <c r="EU463" s="885"/>
      <c r="EV463" s="885"/>
      <c r="EW463" s="885"/>
      <c r="EX463" s="885"/>
      <c r="EY463" s="885"/>
      <c r="EZ463" s="885"/>
      <c r="FA463" s="885"/>
      <c r="FB463" s="885"/>
      <c r="FC463" s="885"/>
      <c r="FD463" s="885"/>
      <c r="FE463" s="885"/>
      <c r="FF463" s="885"/>
      <c r="FG463" s="885"/>
      <c r="FH463" s="885"/>
      <c r="FI463" s="885"/>
      <c r="FJ463" s="885"/>
      <c r="FK463" s="885"/>
      <c r="FL463" s="885"/>
      <c r="FM463" s="885"/>
      <c r="FN463" s="885"/>
      <c r="FO463" s="885"/>
      <c r="FP463" s="885"/>
      <c r="FQ463" s="885"/>
      <c r="FR463" s="885"/>
      <c r="FS463" s="885"/>
      <c r="FT463" s="885"/>
      <c r="FU463" s="885"/>
      <c r="FV463" s="885"/>
      <c r="FW463" s="885"/>
    </row>
    <row r="464" spans="2:179" x14ac:dyDescent="0.25">
      <c r="B464" s="773"/>
      <c r="C464" s="773"/>
      <c r="D464" s="886"/>
      <c r="E464" s="773"/>
      <c r="F464" s="773"/>
      <c r="G464" s="773"/>
      <c r="H464" s="773"/>
      <c r="I464" s="773"/>
      <c r="J464" s="887"/>
      <c r="K464" s="773"/>
      <c r="L464" s="773"/>
      <c r="M464" s="773"/>
      <c r="N464" s="773"/>
      <c r="O464" s="888"/>
      <c r="P464" s="888"/>
      <c r="Q464" s="888"/>
      <c r="R464" s="888"/>
      <c r="S464" s="773"/>
      <c r="T464" s="773"/>
      <c r="U464" s="889"/>
      <c r="V464" s="773"/>
      <c r="W464" s="773"/>
      <c r="X464" s="773"/>
      <c r="Y464" s="885"/>
      <c r="Z464" s="885"/>
      <c r="AA464" s="885"/>
      <c r="AB464" s="885"/>
      <c r="AC464" s="885"/>
      <c r="AD464" s="885"/>
      <c r="AE464" s="885"/>
      <c r="AF464" s="885"/>
      <c r="AG464" s="885"/>
      <c r="AH464" s="885"/>
      <c r="AI464" s="885"/>
      <c r="AJ464" s="885"/>
      <c r="AK464" s="885"/>
      <c r="AL464" s="885"/>
      <c r="AM464" s="885"/>
      <c r="AN464" s="885"/>
      <c r="AO464" s="885"/>
      <c r="AP464" s="885"/>
      <c r="AQ464" s="885"/>
      <c r="AR464" s="885"/>
      <c r="AS464" s="885"/>
      <c r="AT464" s="885"/>
      <c r="AU464" s="885"/>
      <c r="AV464" s="885"/>
      <c r="AW464" s="885"/>
      <c r="AX464" s="885"/>
      <c r="AY464" s="885"/>
      <c r="AZ464" s="885"/>
      <c r="BA464" s="885"/>
      <c r="BB464" s="885"/>
      <c r="BC464" s="885"/>
      <c r="BD464" s="885"/>
      <c r="BE464" s="885"/>
      <c r="BF464" s="885"/>
      <c r="BG464" s="885"/>
      <c r="BH464" s="885"/>
      <c r="BI464" s="885"/>
      <c r="BJ464" s="885"/>
      <c r="BK464" s="885"/>
      <c r="BL464" s="885"/>
      <c r="BM464" s="885"/>
      <c r="BN464" s="885"/>
      <c r="BO464" s="885"/>
      <c r="BP464" s="885"/>
      <c r="BQ464" s="885"/>
      <c r="BR464" s="885"/>
      <c r="BS464" s="885"/>
      <c r="BT464" s="885"/>
      <c r="BU464" s="885"/>
      <c r="BV464" s="885"/>
      <c r="BW464" s="885"/>
      <c r="BX464" s="885"/>
      <c r="BY464" s="885"/>
      <c r="BZ464" s="885"/>
      <c r="CA464" s="885"/>
      <c r="CB464" s="885"/>
      <c r="CC464" s="885"/>
      <c r="CD464" s="885"/>
      <c r="CE464" s="885"/>
      <c r="CF464" s="885"/>
      <c r="CG464" s="885"/>
      <c r="CH464" s="885"/>
      <c r="CI464" s="885"/>
      <c r="CJ464" s="885"/>
      <c r="CK464" s="885"/>
      <c r="CL464" s="885"/>
      <c r="CM464" s="885"/>
      <c r="CN464" s="885"/>
      <c r="CO464" s="885"/>
      <c r="CP464" s="885"/>
      <c r="CQ464" s="885"/>
      <c r="CR464" s="885"/>
      <c r="CS464" s="885"/>
      <c r="CT464" s="885"/>
      <c r="CU464" s="885"/>
      <c r="CV464" s="885"/>
      <c r="CW464" s="885"/>
      <c r="CX464" s="885"/>
      <c r="CY464" s="885"/>
      <c r="CZ464" s="885"/>
      <c r="DA464" s="885"/>
      <c r="DB464" s="885"/>
      <c r="DC464" s="885"/>
      <c r="DD464" s="885"/>
      <c r="DE464" s="885"/>
      <c r="DF464" s="885"/>
      <c r="DG464" s="885"/>
      <c r="DH464" s="885"/>
      <c r="DI464" s="885"/>
      <c r="DJ464" s="885"/>
      <c r="DK464" s="885"/>
      <c r="DL464" s="885"/>
      <c r="DM464" s="885"/>
      <c r="DN464" s="885"/>
      <c r="DO464" s="885"/>
      <c r="DP464" s="885"/>
      <c r="DQ464" s="885"/>
      <c r="DR464" s="885"/>
      <c r="DS464" s="885"/>
      <c r="DT464" s="885"/>
      <c r="DU464" s="885"/>
      <c r="DV464" s="885"/>
      <c r="DW464" s="885"/>
      <c r="DX464" s="885"/>
      <c r="DY464" s="885"/>
      <c r="DZ464" s="885"/>
      <c r="EA464" s="885"/>
      <c r="EB464" s="885"/>
      <c r="EC464" s="885"/>
      <c r="ED464" s="885"/>
      <c r="EE464" s="885"/>
      <c r="EF464" s="885"/>
      <c r="EG464" s="885"/>
      <c r="EH464" s="885"/>
      <c r="EI464" s="885"/>
      <c r="EJ464" s="885"/>
      <c r="EK464" s="885"/>
      <c r="EL464" s="885"/>
      <c r="EM464" s="885"/>
      <c r="EN464" s="885"/>
      <c r="EO464" s="885"/>
      <c r="EP464" s="885"/>
      <c r="EQ464" s="885"/>
      <c r="ER464" s="885"/>
      <c r="ES464" s="885"/>
      <c r="ET464" s="885"/>
      <c r="EU464" s="885"/>
      <c r="EV464" s="885"/>
      <c r="EW464" s="885"/>
      <c r="EX464" s="885"/>
      <c r="EY464" s="885"/>
      <c r="EZ464" s="885"/>
      <c r="FA464" s="885"/>
      <c r="FB464" s="885"/>
      <c r="FC464" s="885"/>
      <c r="FD464" s="885"/>
      <c r="FE464" s="885"/>
      <c r="FF464" s="885"/>
      <c r="FG464" s="885"/>
      <c r="FH464" s="885"/>
      <c r="FI464" s="885"/>
      <c r="FJ464" s="885"/>
      <c r="FK464" s="885"/>
      <c r="FL464" s="885"/>
      <c r="FM464" s="885"/>
      <c r="FN464" s="885"/>
      <c r="FO464" s="885"/>
      <c r="FP464" s="885"/>
      <c r="FQ464" s="885"/>
      <c r="FR464" s="885"/>
      <c r="FS464" s="885"/>
      <c r="FT464" s="885"/>
      <c r="FU464" s="885"/>
      <c r="FV464" s="885"/>
      <c r="FW464" s="885"/>
    </row>
    <row r="465" spans="2:179" x14ac:dyDescent="0.25">
      <c r="B465" s="773"/>
      <c r="C465" s="773"/>
      <c r="D465" s="886"/>
      <c r="E465" s="773"/>
      <c r="F465" s="773"/>
      <c r="G465" s="773"/>
      <c r="H465" s="773"/>
      <c r="I465" s="773"/>
      <c r="J465" s="887"/>
      <c r="K465" s="773"/>
      <c r="L465" s="773"/>
      <c r="M465" s="773"/>
      <c r="N465" s="773"/>
      <c r="O465" s="888"/>
      <c r="P465" s="888"/>
      <c r="Q465" s="888"/>
      <c r="R465" s="888"/>
      <c r="S465" s="773"/>
      <c r="T465" s="773"/>
      <c r="U465" s="889"/>
      <c r="V465" s="773"/>
      <c r="W465" s="773"/>
      <c r="X465" s="773"/>
      <c r="Y465" s="885"/>
      <c r="Z465" s="885"/>
      <c r="AA465" s="885"/>
      <c r="AB465" s="885"/>
      <c r="AC465" s="885"/>
      <c r="AD465" s="885"/>
      <c r="AE465" s="885"/>
      <c r="AF465" s="885"/>
      <c r="AG465" s="885"/>
      <c r="AH465" s="885"/>
      <c r="AI465" s="885"/>
      <c r="AJ465" s="885"/>
      <c r="AK465" s="885"/>
      <c r="AL465" s="885"/>
      <c r="AM465" s="885"/>
      <c r="AN465" s="885"/>
      <c r="AO465" s="885"/>
      <c r="AP465" s="885"/>
      <c r="AQ465" s="885"/>
      <c r="AR465" s="885"/>
      <c r="AS465" s="885"/>
      <c r="AT465" s="885"/>
      <c r="AU465" s="885"/>
      <c r="AV465" s="885"/>
      <c r="AW465" s="885"/>
      <c r="AX465" s="885"/>
      <c r="AY465" s="885"/>
      <c r="AZ465" s="885"/>
      <c r="BA465" s="885"/>
      <c r="BB465" s="885"/>
      <c r="BC465" s="885"/>
      <c r="BD465" s="885"/>
      <c r="BE465" s="885"/>
      <c r="BF465" s="885"/>
      <c r="BG465" s="885"/>
      <c r="BH465" s="885"/>
      <c r="BI465" s="885"/>
      <c r="BJ465" s="885"/>
      <c r="BK465" s="885"/>
      <c r="BL465" s="885"/>
      <c r="BM465" s="885"/>
      <c r="BN465" s="885"/>
      <c r="BO465" s="885"/>
      <c r="BP465" s="885"/>
      <c r="BQ465" s="885"/>
      <c r="BR465" s="885"/>
      <c r="BS465" s="885"/>
      <c r="BT465" s="885"/>
      <c r="BU465" s="885"/>
      <c r="BV465" s="885"/>
      <c r="BW465" s="885"/>
      <c r="BX465" s="885"/>
      <c r="BY465" s="885"/>
      <c r="BZ465" s="885"/>
      <c r="CA465" s="885"/>
      <c r="CB465" s="885"/>
      <c r="CC465" s="885"/>
      <c r="CD465" s="885"/>
      <c r="CE465" s="885"/>
      <c r="CF465" s="885"/>
      <c r="CG465" s="885"/>
      <c r="CH465" s="885"/>
      <c r="CI465" s="885"/>
      <c r="CJ465" s="885"/>
      <c r="CK465" s="885"/>
      <c r="CL465" s="885"/>
      <c r="CM465" s="885"/>
      <c r="CN465" s="885"/>
      <c r="CO465" s="885"/>
      <c r="CP465" s="885"/>
      <c r="CQ465" s="885"/>
      <c r="CR465" s="885"/>
      <c r="CS465" s="885"/>
      <c r="CT465" s="885"/>
      <c r="CU465" s="885"/>
      <c r="CV465" s="885"/>
      <c r="CW465" s="885"/>
      <c r="CX465" s="885"/>
      <c r="CY465" s="885"/>
      <c r="CZ465" s="885"/>
      <c r="DA465" s="885"/>
      <c r="DB465" s="885"/>
      <c r="DC465" s="885"/>
      <c r="DD465" s="885"/>
      <c r="DE465" s="885"/>
      <c r="DF465" s="885"/>
      <c r="DG465" s="885"/>
      <c r="DH465" s="885"/>
      <c r="DI465" s="885"/>
      <c r="DJ465" s="885"/>
      <c r="DK465" s="885"/>
      <c r="DL465" s="885"/>
      <c r="DM465" s="885"/>
      <c r="DN465" s="885"/>
      <c r="DO465" s="885"/>
      <c r="DP465" s="885"/>
      <c r="DQ465" s="885"/>
      <c r="DR465" s="885"/>
      <c r="DS465" s="885"/>
      <c r="DT465" s="885"/>
      <c r="DU465" s="885"/>
      <c r="DV465" s="885"/>
      <c r="DW465" s="885"/>
      <c r="DX465" s="885"/>
      <c r="DY465" s="885"/>
      <c r="DZ465" s="885"/>
      <c r="EA465" s="885"/>
      <c r="EB465" s="885"/>
      <c r="EC465" s="885"/>
      <c r="ED465" s="885"/>
      <c r="EE465" s="885"/>
      <c r="EF465" s="885"/>
      <c r="EG465" s="885"/>
      <c r="EH465" s="885"/>
      <c r="EI465" s="885"/>
      <c r="EJ465" s="885"/>
      <c r="EK465" s="885"/>
      <c r="EL465" s="885"/>
      <c r="EM465" s="885"/>
      <c r="EN465" s="885"/>
      <c r="EO465" s="885"/>
      <c r="EP465" s="885"/>
      <c r="EQ465" s="885"/>
      <c r="ER465" s="885"/>
      <c r="ES465" s="885"/>
      <c r="ET465" s="885"/>
      <c r="EU465" s="885"/>
      <c r="EV465" s="885"/>
      <c r="EW465" s="885"/>
      <c r="EX465" s="885"/>
      <c r="EY465" s="885"/>
      <c r="EZ465" s="885"/>
      <c r="FA465" s="885"/>
      <c r="FB465" s="885"/>
      <c r="FC465" s="885"/>
      <c r="FD465" s="885"/>
      <c r="FE465" s="885"/>
      <c r="FF465" s="885"/>
      <c r="FG465" s="885"/>
      <c r="FH465" s="885"/>
      <c r="FI465" s="885"/>
      <c r="FJ465" s="885"/>
      <c r="FK465" s="885"/>
      <c r="FL465" s="885"/>
      <c r="FM465" s="885"/>
      <c r="FN465" s="885"/>
      <c r="FO465" s="885"/>
      <c r="FP465" s="885"/>
      <c r="FQ465" s="885"/>
      <c r="FR465" s="885"/>
      <c r="FS465" s="885"/>
      <c r="FT465" s="885"/>
      <c r="FU465" s="885"/>
      <c r="FV465" s="885"/>
      <c r="FW465" s="885"/>
    </row>
    <row r="466" spans="2:179" x14ac:dyDescent="0.25">
      <c r="B466" s="773"/>
      <c r="C466" s="773"/>
      <c r="D466" s="886"/>
      <c r="E466" s="773"/>
      <c r="F466" s="773"/>
      <c r="G466" s="773"/>
      <c r="H466" s="773"/>
      <c r="I466" s="773"/>
      <c r="J466" s="887"/>
      <c r="K466" s="773"/>
      <c r="L466" s="773"/>
      <c r="M466" s="773"/>
      <c r="N466" s="773"/>
      <c r="O466" s="888"/>
      <c r="P466" s="888"/>
      <c r="Q466" s="888"/>
      <c r="R466" s="888"/>
      <c r="S466" s="773"/>
      <c r="T466" s="773"/>
      <c r="U466" s="889"/>
      <c r="V466" s="773"/>
      <c r="W466" s="773"/>
      <c r="X466" s="773"/>
      <c r="Y466" s="885"/>
      <c r="Z466" s="885"/>
      <c r="AA466" s="885"/>
      <c r="AB466" s="885"/>
      <c r="AC466" s="885"/>
      <c r="AD466" s="885"/>
      <c r="AE466" s="885"/>
      <c r="AF466" s="885"/>
      <c r="AG466" s="885"/>
      <c r="AH466" s="885"/>
      <c r="AI466" s="885"/>
      <c r="AJ466" s="885"/>
      <c r="AK466" s="885"/>
      <c r="AL466" s="885"/>
      <c r="AM466" s="885"/>
      <c r="AN466" s="885"/>
      <c r="AO466" s="885"/>
      <c r="AP466" s="885"/>
      <c r="AQ466" s="885"/>
      <c r="AR466" s="885"/>
      <c r="AS466" s="885"/>
      <c r="AT466" s="885"/>
      <c r="AU466" s="885"/>
      <c r="AV466" s="885"/>
      <c r="AW466" s="885"/>
      <c r="AX466" s="885"/>
      <c r="AY466" s="885"/>
      <c r="AZ466" s="885"/>
      <c r="BA466" s="885"/>
      <c r="BB466" s="885"/>
      <c r="BC466" s="885"/>
      <c r="BD466" s="885"/>
      <c r="BE466" s="885"/>
      <c r="BF466" s="885"/>
      <c r="BG466" s="885"/>
      <c r="BH466" s="885"/>
      <c r="BI466" s="885"/>
      <c r="BJ466" s="885"/>
      <c r="BK466" s="885"/>
      <c r="BL466" s="885"/>
      <c r="BM466" s="885"/>
      <c r="BN466" s="885"/>
      <c r="BO466" s="885"/>
      <c r="BP466" s="885"/>
      <c r="BQ466" s="885"/>
      <c r="BR466" s="885"/>
      <c r="BS466" s="885"/>
      <c r="BT466" s="885"/>
      <c r="BU466" s="885"/>
      <c r="BV466" s="885"/>
      <c r="BW466" s="885"/>
      <c r="BX466" s="885"/>
      <c r="BY466" s="885"/>
      <c r="BZ466" s="885"/>
      <c r="CA466" s="885"/>
      <c r="CB466" s="885"/>
      <c r="CC466" s="885"/>
      <c r="CD466" s="885"/>
      <c r="CE466" s="885"/>
      <c r="CF466" s="885"/>
      <c r="CG466" s="885"/>
      <c r="CH466" s="885"/>
      <c r="CI466" s="885"/>
      <c r="CJ466" s="885"/>
      <c r="CK466" s="885"/>
      <c r="CL466" s="885"/>
      <c r="CM466" s="885"/>
      <c r="CN466" s="885"/>
      <c r="CO466" s="885"/>
      <c r="CP466" s="885"/>
      <c r="CQ466" s="885"/>
      <c r="CR466" s="885"/>
      <c r="CS466" s="885"/>
      <c r="CT466" s="885"/>
      <c r="CU466" s="885"/>
      <c r="CV466" s="885"/>
      <c r="CW466" s="885"/>
      <c r="CX466" s="885"/>
      <c r="CY466" s="885"/>
      <c r="CZ466" s="885"/>
      <c r="DA466" s="885"/>
      <c r="DB466" s="885"/>
      <c r="DC466" s="885"/>
      <c r="DD466" s="885"/>
      <c r="DE466" s="885"/>
      <c r="DF466" s="885"/>
      <c r="DG466" s="885"/>
      <c r="DH466" s="885"/>
      <c r="DI466" s="885"/>
      <c r="DJ466" s="885"/>
      <c r="DK466" s="885"/>
      <c r="DL466" s="885"/>
      <c r="DM466" s="885"/>
      <c r="DN466" s="885"/>
      <c r="DO466" s="885"/>
      <c r="DP466" s="885"/>
      <c r="DQ466" s="885"/>
      <c r="DR466" s="885"/>
      <c r="DS466" s="885"/>
      <c r="DT466" s="885"/>
      <c r="DU466" s="885"/>
      <c r="DV466" s="885"/>
      <c r="DW466" s="885"/>
      <c r="DX466" s="885"/>
      <c r="DY466" s="885"/>
      <c r="DZ466" s="885"/>
      <c r="EA466" s="885"/>
      <c r="EB466" s="885"/>
      <c r="EC466" s="885"/>
      <c r="ED466" s="885"/>
      <c r="EE466" s="885"/>
      <c r="EF466" s="885"/>
      <c r="EG466" s="885"/>
      <c r="EH466" s="885"/>
      <c r="EI466" s="885"/>
      <c r="EJ466" s="885"/>
      <c r="EK466" s="885"/>
      <c r="EL466" s="885"/>
      <c r="EM466" s="885"/>
      <c r="EN466" s="885"/>
      <c r="EO466" s="885"/>
      <c r="EP466" s="885"/>
      <c r="EQ466" s="885"/>
      <c r="ER466" s="885"/>
      <c r="ES466" s="885"/>
      <c r="ET466" s="885"/>
      <c r="EU466" s="885"/>
      <c r="EV466" s="885"/>
      <c r="EW466" s="885"/>
      <c r="EX466" s="885"/>
      <c r="EY466" s="885"/>
      <c r="EZ466" s="885"/>
      <c r="FA466" s="885"/>
      <c r="FB466" s="885"/>
      <c r="FC466" s="885"/>
      <c r="FD466" s="885"/>
      <c r="FE466" s="885"/>
      <c r="FF466" s="885"/>
      <c r="FG466" s="885"/>
      <c r="FH466" s="885"/>
      <c r="FI466" s="885"/>
      <c r="FJ466" s="885"/>
      <c r="FK466" s="885"/>
      <c r="FL466" s="885"/>
      <c r="FM466" s="885"/>
      <c r="FN466" s="885"/>
      <c r="FO466" s="885"/>
      <c r="FP466" s="885"/>
      <c r="FQ466" s="885"/>
      <c r="FR466" s="885"/>
      <c r="FS466" s="885"/>
      <c r="FT466" s="885"/>
      <c r="FU466" s="885"/>
      <c r="FV466" s="885"/>
      <c r="FW466" s="885"/>
    </row>
    <row r="467" spans="2:179" x14ac:dyDescent="0.25">
      <c r="B467" s="773"/>
      <c r="C467" s="773"/>
      <c r="D467" s="886"/>
      <c r="E467" s="773"/>
      <c r="F467" s="773"/>
      <c r="G467" s="773"/>
      <c r="H467" s="773"/>
      <c r="I467" s="773"/>
      <c r="J467" s="887"/>
      <c r="K467" s="773"/>
      <c r="L467" s="773"/>
      <c r="M467" s="773"/>
      <c r="N467" s="773"/>
      <c r="O467" s="888"/>
      <c r="P467" s="888"/>
      <c r="Q467" s="888"/>
      <c r="R467" s="888"/>
      <c r="S467" s="773"/>
      <c r="T467" s="773"/>
      <c r="U467" s="889"/>
      <c r="V467" s="773"/>
      <c r="W467" s="773"/>
      <c r="X467" s="773"/>
      <c r="Y467" s="885"/>
      <c r="Z467" s="885"/>
      <c r="AA467" s="885"/>
      <c r="AB467" s="885"/>
      <c r="AC467" s="885"/>
      <c r="AD467" s="885"/>
      <c r="AE467" s="885"/>
      <c r="AF467" s="885"/>
      <c r="AG467" s="885"/>
      <c r="AH467" s="885"/>
      <c r="AI467" s="885"/>
      <c r="AJ467" s="885"/>
      <c r="AK467" s="885"/>
      <c r="AL467" s="885"/>
      <c r="AM467" s="885"/>
      <c r="AN467" s="885"/>
      <c r="AO467" s="885"/>
      <c r="AP467" s="885"/>
      <c r="AQ467" s="885"/>
      <c r="AR467" s="885"/>
      <c r="AS467" s="885"/>
      <c r="AT467" s="885"/>
      <c r="AU467" s="885"/>
      <c r="AV467" s="885"/>
      <c r="AW467" s="885"/>
      <c r="AX467" s="885"/>
      <c r="AY467" s="885"/>
      <c r="AZ467" s="885"/>
      <c r="BA467" s="885"/>
      <c r="BB467" s="885"/>
      <c r="BC467" s="885"/>
      <c r="BD467" s="885"/>
      <c r="BE467" s="885"/>
      <c r="BF467" s="885"/>
      <c r="BG467" s="885"/>
      <c r="BH467" s="885"/>
      <c r="BI467" s="885"/>
      <c r="BJ467" s="885"/>
      <c r="BK467" s="885"/>
      <c r="BL467" s="885"/>
      <c r="BM467" s="885"/>
      <c r="BN467" s="885"/>
      <c r="BO467" s="885"/>
      <c r="BP467" s="885"/>
      <c r="BQ467" s="885"/>
      <c r="BR467" s="885"/>
      <c r="BS467" s="885"/>
      <c r="BT467" s="885"/>
      <c r="BU467" s="885"/>
      <c r="BV467" s="885"/>
      <c r="BW467" s="885"/>
      <c r="BX467" s="885"/>
      <c r="BY467" s="885"/>
      <c r="BZ467" s="885"/>
      <c r="CA467" s="885"/>
      <c r="CB467" s="885"/>
      <c r="CC467" s="885"/>
      <c r="CD467" s="885"/>
      <c r="CE467" s="885"/>
      <c r="CF467" s="885"/>
      <c r="CG467" s="885"/>
      <c r="CH467" s="885"/>
      <c r="CI467" s="885"/>
      <c r="CJ467" s="885"/>
      <c r="CK467" s="885"/>
      <c r="CL467" s="885"/>
      <c r="CM467" s="885"/>
      <c r="CN467" s="885"/>
      <c r="CO467" s="885"/>
      <c r="CP467" s="885"/>
      <c r="CQ467" s="885"/>
      <c r="CR467" s="885"/>
      <c r="CS467" s="885"/>
      <c r="CT467" s="885"/>
      <c r="CU467" s="885"/>
      <c r="CV467" s="885"/>
      <c r="CW467" s="885"/>
      <c r="CX467" s="885"/>
      <c r="CY467" s="885"/>
      <c r="CZ467" s="885"/>
      <c r="DA467" s="885"/>
      <c r="DB467" s="885"/>
      <c r="DC467" s="885"/>
      <c r="DD467" s="885"/>
      <c r="DE467" s="885"/>
      <c r="DF467" s="885"/>
      <c r="DG467" s="885"/>
      <c r="DH467" s="885"/>
      <c r="DI467" s="885"/>
      <c r="DJ467" s="885"/>
      <c r="DK467" s="885"/>
      <c r="DL467" s="885"/>
      <c r="DM467" s="885"/>
      <c r="DN467" s="885"/>
      <c r="DO467" s="885"/>
      <c r="DP467" s="885"/>
      <c r="DQ467" s="885"/>
      <c r="DR467" s="885"/>
      <c r="DS467" s="885"/>
      <c r="DT467" s="885"/>
      <c r="DU467" s="885"/>
      <c r="DV467" s="885"/>
      <c r="DW467" s="885"/>
      <c r="DX467" s="885"/>
      <c r="DY467" s="885"/>
      <c r="DZ467" s="885"/>
      <c r="EA467" s="885"/>
      <c r="EB467" s="885"/>
      <c r="EC467" s="885"/>
      <c r="ED467" s="885"/>
      <c r="EE467" s="885"/>
      <c r="EF467" s="885"/>
      <c r="EG467" s="885"/>
      <c r="EH467" s="885"/>
      <c r="EI467" s="885"/>
      <c r="EJ467" s="885"/>
      <c r="EK467" s="885"/>
      <c r="EL467" s="885"/>
      <c r="EM467" s="885"/>
      <c r="EN467" s="885"/>
      <c r="EO467" s="885"/>
      <c r="EP467" s="885"/>
      <c r="EQ467" s="885"/>
      <c r="ER467" s="885"/>
      <c r="ES467" s="885"/>
      <c r="ET467" s="885"/>
      <c r="EU467" s="885"/>
      <c r="EV467" s="885"/>
      <c r="EW467" s="885"/>
      <c r="EX467" s="885"/>
      <c r="EY467" s="885"/>
      <c r="EZ467" s="885"/>
      <c r="FA467" s="885"/>
      <c r="FB467" s="885"/>
      <c r="FC467" s="885"/>
      <c r="FD467" s="885"/>
      <c r="FE467" s="885"/>
      <c r="FF467" s="885"/>
      <c r="FG467" s="885"/>
      <c r="FH467" s="885"/>
      <c r="FI467" s="885"/>
      <c r="FJ467" s="885"/>
      <c r="FK467" s="885"/>
      <c r="FL467" s="885"/>
      <c r="FM467" s="885"/>
      <c r="FN467" s="885"/>
      <c r="FO467" s="885"/>
      <c r="FP467" s="885"/>
      <c r="FQ467" s="885"/>
      <c r="FR467" s="885"/>
      <c r="FS467" s="885"/>
      <c r="FT467" s="885"/>
      <c r="FU467" s="885"/>
      <c r="FV467" s="885"/>
      <c r="FW467" s="885"/>
    </row>
    <row r="468" spans="2:179" x14ac:dyDescent="0.25">
      <c r="B468" s="773"/>
      <c r="C468" s="773"/>
      <c r="D468" s="886"/>
      <c r="E468" s="773"/>
      <c r="F468" s="773"/>
      <c r="G468" s="773"/>
      <c r="H468" s="773"/>
      <c r="I468" s="773"/>
      <c r="J468" s="887"/>
      <c r="K468" s="773"/>
      <c r="L468" s="773"/>
      <c r="M468" s="773"/>
      <c r="N468" s="773"/>
      <c r="O468" s="888"/>
      <c r="P468" s="888"/>
      <c r="Q468" s="888"/>
      <c r="R468" s="888"/>
      <c r="S468" s="773"/>
      <c r="T468" s="773"/>
      <c r="U468" s="889"/>
      <c r="V468" s="773"/>
      <c r="W468" s="773"/>
      <c r="X468" s="773"/>
      <c r="Y468" s="885"/>
      <c r="Z468" s="885"/>
      <c r="AA468" s="885"/>
      <c r="AB468" s="885"/>
      <c r="AC468" s="885"/>
      <c r="AD468" s="885"/>
      <c r="AE468" s="885"/>
      <c r="AF468" s="885"/>
      <c r="AG468" s="885"/>
      <c r="AH468" s="885"/>
      <c r="AI468" s="885"/>
      <c r="AJ468" s="885"/>
      <c r="AK468" s="885"/>
      <c r="AL468" s="885"/>
      <c r="AM468" s="885"/>
      <c r="AN468" s="885"/>
      <c r="AO468" s="885"/>
      <c r="AP468" s="885"/>
      <c r="AQ468" s="885"/>
      <c r="AR468" s="885"/>
      <c r="AS468" s="885"/>
      <c r="AT468" s="885"/>
      <c r="AU468" s="885"/>
      <c r="AV468" s="885"/>
      <c r="AW468" s="885"/>
      <c r="AX468" s="885"/>
      <c r="AY468" s="885"/>
      <c r="AZ468" s="885"/>
      <c r="BA468" s="885"/>
      <c r="BB468" s="885"/>
      <c r="BC468" s="885"/>
      <c r="BD468" s="885"/>
      <c r="BE468" s="885"/>
      <c r="BF468" s="885"/>
      <c r="BG468" s="885"/>
      <c r="BH468" s="885"/>
      <c r="BI468" s="885"/>
      <c r="BJ468" s="885"/>
      <c r="BK468" s="885"/>
      <c r="BL468" s="885"/>
      <c r="BM468" s="885"/>
      <c r="BN468" s="885"/>
      <c r="BO468" s="885"/>
      <c r="BP468" s="885"/>
      <c r="BQ468" s="885"/>
      <c r="BR468" s="885"/>
      <c r="BS468" s="885"/>
      <c r="BT468" s="885"/>
      <c r="BU468" s="885"/>
      <c r="BV468" s="885"/>
      <c r="BW468" s="885"/>
      <c r="BX468" s="885"/>
      <c r="BY468" s="885"/>
      <c r="BZ468" s="885"/>
      <c r="CA468" s="885"/>
      <c r="CB468" s="885"/>
      <c r="CC468" s="885"/>
      <c r="CD468" s="885"/>
      <c r="CE468" s="885"/>
      <c r="CF468" s="885"/>
      <c r="CG468" s="885"/>
      <c r="CH468" s="885"/>
      <c r="CI468" s="885"/>
      <c r="CJ468" s="885"/>
      <c r="CK468" s="885"/>
      <c r="CL468" s="885"/>
      <c r="CM468" s="885"/>
      <c r="CN468" s="885"/>
      <c r="CO468" s="885"/>
      <c r="CP468" s="885"/>
      <c r="CQ468" s="885"/>
      <c r="CR468" s="885"/>
      <c r="CS468" s="885"/>
      <c r="CT468" s="885"/>
      <c r="CU468" s="885"/>
      <c r="CV468" s="885"/>
      <c r="CW468" s="885"/>
      <c r="CX468" s="885"/>
      <c r="CY468" s="885"/>
      <c r="CZ468" s="885"/>
      <c r="DA468" s="885"/>
      <c r="DB468" s="885"/>
      <c r="DC468" s="885"/>
      <c r="DD468" s="885"/>
      <c r="DE468" s="885"/>
      <c r="DF468" s="885"/>
      <c r="DG468" s="885"/>
      <c r="DH468" s="885"/>
      <c r="DI468" s="885"/>
      <c r="DJ468" s="885"/>
      <c r="DK468" s="885"/>
      <c r="DL468" s="885"/>
      <c r="DM468" s="885"/>
      <c r="DN468" s="885"/>
      <c r="DO468" s="885"/>
      <c r="DP468" s="885"/>
      <c r="DQ468" s="885"/>
      <c r="DR468" s="885"/>
      <c r="DS468" s="885"/>
      <c r="DT468" s="885"/>
      <c r="DU468" s="885"/>
      <c r="DV468" s="885"/>
      <c r="DW468" s="885"/>
      <c r="DX468" s="885"/>
      <c r="DY468" s="885"/>
      <c r="DZ468" s="885"/>
      <c r="EA468" s="885"/>
      <c r="EB468" s="885"/>
      <c r="EC468" s="885"/>
      <c r="ED468" s="885"/>
      <c r="EE468" s="885"/>
      <c r="EF468" s="885"/>
      <c r="EG468" s="885"/>
      <c r="EH468" s="885"/>
      <c r="EI468" s="885"/>
      <c r="EJ468" s="885"/>
      <c r="EK468" s="885"/>
      <c r="EL468" s="885"/>
      <c r="EM468" s="885"/>
      <c r="EN468" s="885"/>
      <c r="EO468" s="885"/>
      <c r="EP468" s="885"/>
      <c r="EQ468" s="885"/>
      <c r="ER468" s="885"/>
      <c r="ES468" s="885"/>
      <c r="ET468" s="885"/>
      <c r="EU468" s="885"/>
      <c r="EV468" s="885"/>
      <c r="EW468" s="885"/>
      <c r="EX468" s="885"/>
      <c r="EY468" s="885"/>
      <c r="EZ468" s="885"/>
      <c r="FA468" s="885"/>
      <c r="FB468" s="885"/>
      <c r="FC468" s="885"/>
      <c r="FD468" s="885"/>
      <c r="FE468" s="885"/>
      <c r="FF468" s="885"/>
      <c r="FG468" s="885"/>
      <c r="FH468" s="885"/>
      <c r="FI468" s="885"/>
      <c r="FJ468" s="885"/>
      <c r="FK468" s="885"/>
      <c r="FL468" s="885"/>
      <c r="FM468" s="885"/>
      <c r="FN468" s="885"/>
      <c r="FO468" s="885"/>
      <c r="FP468" s="885"/>
      <c r="FQ468" s="885"/>
      <c r="FR468" s="885"/>
      <c r="FS468" s="885"/>
      <c r="FT468" s="885"/>
      <c r="FU468" s="885"/>
      <c r="FV468" s="885"/>
      <c r="FW468" s="885"/>
    </row>
    <row r="469" spans="2:179" x14ac:dyDescent="0.25">
      <c r="B469" s="773"/>
      <c r="C469" s="773"/>
      <c r="D469" s="886"/>
      <c r="E469" s="773"/>
      <c r="F469" s="773"/>
      <c r="G469" s="773"/>
      <c r="H469" s="773"/>
      <c r="I469" s="773"/>
      <c r="J469" s="887"/>
      <c r="K469" s="773"/>
      <c r="L469" s="773"/>
      <c r="M469" s="773"/>
      <c r="N469" s="773"/>
      <c r="O469" s="888"/>
      <c r="P469" s="888"/>
      <c r="Q469" s="888"/>
      <c r="R469" s="888"/>
      <c r="S469" s="773"/>
      <c r="T469" s="773"/>
      <c r="U469" s="889"/>
      <c r="V469" s="773"/>
      <c r="W469" s="773"/>
      <c r="X469" s="773"/>
      <c r="Y469" s="885"/>
      <c r="Z469" s="885"/>
      <c r="AA469" s="885"/>
      <c r="AB469" s="885"/>
      <c r="AC469" s="885"/>
      <c r="AD469" s="885"/>
      <c r="AE469" s="885"/>
      <c r="AF469" s="885"/>
      <c r="AG469" s="885"/>
      <c r="AH469" s="885"/>
      <c r="AI469" s="885"/>
      <c r="AJ469" s="885"/>
      <c r="AK469" s="885"/>
      <c r="AL469" s="885"/>
      <c r="AM469" s="885"/>
      <c r="AN469" s="885"/>
      <c r="AO469" s="885"/>
      <c r="AP469" s="885"/>
      <c r="AQ469" s="885"/>
      <c r="AR469" s="885"/>
      <c r="AS469" s="885"/>
      <c r="AT469" s="885"/>
      <c r="AU469" s="885"/>
      <c r="AV469" s="885"/>
      <c r="AW469" s="885"/>
      <c r="AX469" s="885"/>
      <c r="AY469" s="885"/>
      <c r="AZ469" s="885"/>
      <c r="BA469" s="885"/>
      <c r="BB469" s="885"/>
      <c r="BC469" s="885"/>
      <c r="BD469" s="885"/>
      <c r="BE469" s="885"/>
      <c r="BF469" s="885"/>
      <c r="BG469" s="885"/>
      <c r="BH469" s="885"/>
      <c r="BI469" s="885"/>
      <c r="BJ469" s="885"/>
      <c r="BK469" s="885"/>
      <c r="BL469" s="885"/>
      <c r="BM469" s="885"/>
      <c r="BN469" s="885"/>
      <c r="BO469" s="885"/>
      <c r="BP469" s="885"/>
      <c r="BQ469" s="885"/>
      <c r="BR469" s="885"/>
      <c r="BS469" s="885"/>
      <c r="BT469" s="885"/>
      <c r="BU469" s="885"/>
      <c r="BV469" s="885"/>
      <c r="BW469" s="885"/>
      <c r="BX469" s="885"/>
      <c r="BY469" s="885"/>
      <c r="BZ469" s="885"/>
      <c r="CA469" s="885"/>
      <c r="CB469" s="885"/>
      <c r="CC469" s="885"/>
      <c r="CD469" s="885"/>
      <c r="CE469" s="885"/>
      <c r="CF469" s="885"/>
      <c r="CG469" s="885"/>
      <c r="CH469" s="885"/>
      <c r="CI469" s="885"/>
      <c r="CJ469" s="885"/>
      <c r="CK469" s="885"/>
      <c r="CL469" s="885"/>
      <c r="CM469" s="885"/>
      <c r="CN469" s="885"/>
      <c r="CO469" s="885"/>
      <c r="CP469" s="885"/>
      <c r="CQ469" s="885"/>
      <c r="CR469" s="885"/>
      <c r="CS469" s="885"/>
      <c r="CT469" s="885"/>
      <c r="CU469" s="885"/>
      <c r="CV469" s="885"/>
      <c r="CW469" s="885"/>
      <c r="CX469" s="885"/>
      <c r="CY469" s="885"/>
      <c r="CZ469" s="885"/>
      <c r="DA469" s="885"/>
      <c r="DB469" s="885"/>
      <c r="DC469" s="885"/>
      <c r="DD469" s="885"/>
      <c r="DE469" s="885"/>
      <c r="DF469" s="885"/>
      <c r="DG469" s="885"/>
      <c r="DH469" s="885"/>
      <c r="DI469" s="885"/>
      <c r="DJ469" s="885"/>
      <c r="DK469" s="885"/>
      <c r="DL469" s="885"/>
      <c r="DM469" s="885"/>
      <c r="DN469" s="885"/>
      <c r="DO469" s="885"/>
      <c r="DP469" s="885"/>
      <c r="DQ469" s="885"/>
      <c r="DR469" s="885"/>
      <c r="DS469" s="885"/>
      <c r="DT469" s="885"/>
      <c r="DU469" s="885"/>
      <c r="DV469" s="885"/>
      <c r="DW469" s="885"/>
      <c r="DX469" s="885"/>
      <c r="DY469" s="885"/>
      <c r="DZ469" s="885"/>
      <c r="EA469" s="885"/>
      <c r="EB469" s="885"/>
      <c r="EC469" s="885"/>
      <c r="ED469" s="885"/>
      <c r="EE469" s="885"/>
      <c r="EF469" s="885"/>
      <c r="EG469" s="885"/>
      <c r="EH469" s="885"/>
      <c r="EI469" s="885"/>
      <c r="EJ469" s="885"/>
      <c r="EK469" s="885"/>
      <c r="EL469" s="885"/>
      <c r="EM469" s="885"/>
      <c r="EN469" s="885"/>
      <c r="EO469" s="885"/>
      <c r="EP469" s="885"/>
      <c r="EQ469" s="885"/>
      <c r="ER469" s="885"/>
      <c r="ES469" s="885"/>
      <c r="ET469" s="885"/>
      <c r="EU469" s="885"/>
      <c r="EV469" s="885"/>
      <c r="EW469" s="885"/>
      <c r="EX469" s="885"/>
      <c r="EY469" s="885"/>
      <c r="EZ469" s="885"/>
      <c r="FA469" s="885"/>
      <c r="FB469" s="885"/>
      <c r="FC469" s="885"/>
      <c r="FD469" s="885"/>
      <c r="FE469" s="885"/>
      <c r="FF469" s="885"/>
      <c r="FG469" s="885"/>
      <c r="FH469" s="885"/>
      <c r="FI469" s="885"/>
      <c r="FJ469" s="885"/>
      <c r="FK469" s="885"/>
      <c r="FL469" s="885"/>
      <c r="FM469" s="885"/>
      <c r="FN469" s="885"/>
      <c r="FO469" s="885"/>
      <c r="FP469" s="885"/>
      <c r="FQ469" s="885"/>
      <c r="FR469" s="885"/>
      <c r="FS469" s="885"/>
      <c r="FT469" s="885"/>
      <c r="FU469" s="885"/>
      <c r="FV469" s="885"/>
      <c r="FW469" s="885"/>
    </row>
    <row r="470" spans="2:179" x14ac:dyDescent="0.25">
      <c r="B470" s="773"/>
      <c r="C470" s="773"/>
      <c r="D470" s="886"/>
      <c r="E470" s="773"/>
      <c r="F470" s="773"/>
      <c r="G470" s="773"/>
      <c r="H470" s="773"/>
      <c r="I470" s="773"/>
      <c r="J470" s="887"/>
      <c r="K470" s="773"/>
      <c r="L470" s="773"/>
      <c r="M470" s="773"/>
      <c r="N470" s="773"/>
      <c r="O470" s="888"/>
      <c r="P470" s="888"/>
      <c r="Q470" s="888"/>
      <c r="R470" s="888"/>
      <c r="S470" s="773"/>
      <c r="T470" s="773"/>
      <c r="U470" s="889"/>
      <c r="V470" s="773"/>
      <c r="W470" s="773"/>
      <c r="X470" s="773"/>
      <c r="Y470" s="885"/>
      <c r="Z470" s="885"/>
      <c r="AA470" s="885"/>
      <c r="AB470" s="885"/>
      <c r="AC470" s="885"/>
      <c r="AD470" s="885"/>
      <c r="AE470" s="885"/>
      <c r="AF470" s="885"/>
      <c r="AG470" s="885"/>
      <c r="AH470" s="885"/>
      <c r="AI470" s="885"/>
      <c r="AJ470" s="885"/>
      <c r="AK470" s="885"/>
      <c r="AL470" s="885"/>
      <c r="AM470" s="885"/>
      <c r="AN470" s="885"/>
      <c r="AO470" s="885"/>
      <c r="AP470" s="885"/>
      <c r="AQ470" s="885"/>
      <c r="AR470" s="885"/>
      <c r="AS470" s="885"/>
      <c r="AT470" s="885"/>
      <c r="AU470" s="885"/>
      <c r="AV470" s="885"/>
      <c r="AW470" s="885"/>
      <c r="AX470" s="885"/>
      <c r="AY470" s="885"/>
      <c r="AZ470" s="885"/>
      <c r="BA470" s="885"/>
      <c r="BB470" s="885"/>
      <c r="BC470" s="885"/>
      <c r="BD470" s="885"/>
      <c r="BE470" s="885"/>
      <c r="BF470" s="885"/>
      <c r="BG470" s="885"/>
      <c r="BH470" s="885"/>
      <c r="BI470" s="885"/>
      <c r="BJ470" s="885"/>
      <c r="BK470" s="885"/>
      <c r="BL470" s="885"/>
      <c r="BM470" s="885"/>
      <c r="BN470" s="885"/>
      <c r="BO470" s="885"/>
      <c r="BP470" s="885"/>
      <c r="BQ470" s="885"/>
      <c r="BR470" s="885"/>
      <c r="BS470" s="885"/>
      <c r="BT470" s="885"/>
      <c r="BU470" s="885"/>
      <c r="BV470" s="885"/>
      <c r="BW470" s="885"/>
      <c r="BX470" s="885"/>
      <c r="BY470" s="885"/>
      <c r="BZ470" s="885"/>
      <c r="CA470" s="885"/>
      <c r="CB470" s="885"/>
      <c r="CC470" s="885"/>
      <c r="CD470" s="885"/>
      <c r="CE470" s="885"/>
      <c r="CF470" s="885"/>
      <c r="CG470" s="885"/>
      <c r="CH470" s="885"/>
      <c r="CI470" s="885"/>
      <c r="CJ470" s="885"/>
      <c r="CK470" s="885"/>
      <c r="CL470" s="885"/>
      <c r="CM470" s="885"/>
      <c r="CN470" s="885"/>
      <c r="CO470" s="885"/>
      <c r="CP470" s="885"/>
      <c r="CQ470" s="885"/>
      <c r="CR470" s="885"/>
      <c r="CS470" s="885"/>
      <c r="CT470" s="885"/>
      <c r="CU470" s="885"/>
      <c r="CV470" s="885"/>
      <c r="CW470" s="885"/>
      <c r="CX470" s="885"/>
      <c r="CY470" s="885"/>
      <c r="CZ470" s="885"/>
      <c r="DA470" s="885"/>
      <c r="DB470" s="885"/>
      <c r="DC470" s="885"/>
      <c r="DD470" s="885"/>
      <c r="DE470" s="885"/>
      <c r="DF470" s="885"/>
      <c r="DG470" s="885"/>
      <c r="DH470" s="885"/>
      <c r="DI470" s="885"/>
      <c r="DJ470" s="885"/>
      <c r="DK470" s="885"/>
      <c r="DL470" s="885"/>
      <c r="DM470" s="885"/>
      <c r="DN470" s="885"/>
      <c r="DO470" s="885"/>
      <c r="DP470" s="885"/>
      <c r="DQ470" s="885"/>
      <c r="DR470" s="885"/>
      <c r="DS470" s="885"/>
      <c r="DT470" s="885"/>
      <c r="DU470" s="885"/>
      <c r="DV470" s="885"/>
      <c r="DW470" s="885"/>
      <c r="DX470" s="885"/>
      <c r="DY470" s="885"/>
      <c r="DZ470" s="885"/>
      <c r="EA470" s="885"/>
      <c r="EB470" s="885"/>
      <c r="EC470" s="885"/>
      <c r="ED470" s="885"/>
      <c r="EE470" s="885"/>
      <c r="EF470" s="885"/>
      <c r="EG470" s="885"/>
      <c r="EH470" s="885"/>
      <c r="EI470" s="885"/>
      <c r="EJ470" s="885"/>
      <c r="EK470" s="885"/>
      <c r="EL470" s="885"/>
      <c r="EM470" s="885"/>
      <c r="EN470" s="885"/>
      <c r="EO470" s="885"/>
      <c r="EP470" s="885"/>
      <c r="EQ470" s="885"/>
      <c r="ER470" s="885"/>
      <c r="ES470" s="885"/>
      <c r="ET470" s="885"/>
      <c r="EU470" s="885"/>
      <c r="EV470" s="885"/>
      <c r="EW470" s="885"/>
      <c r="EX470" s="885"/>
      <c r="EY470" s="885"/>
      <c r="EZ470" s="885"/>
      <c r="FA470" s="885"/>
      <c r="FB470" s="885"/>
      <c r="FC470" s="885"/>
      <c r="FD470" s="885"/>
      <c r="FE470" s="885"/>
      <c r="FF470" s="885"/>
      <c r="FG470" s="885"/>
      <c r="FH470" s="885"/>
      <c r="FI470" s="885"/>
      <c r="FJ470" s="885"/>
      <c r="FK470" s="885"/>
      <c r="FL470" s="885"/>
      <c r="FM470" s="885"/>
      <c r="FN470" s="885"/>
      <c r="FO470" s="885"/>
      <c r="FP470" s="885"/>
      <c r="FQ470" s="885"/>
      <c r="FR470" s="885"/>
      <c r="FS470" s="885"/>
      <c r="FT470" s="885"/>
      <c r="FU470" s="885"/>
      <c r="FV470" s="885"/>
      <c r="FW470" s="885"/>
    </row>
    <row r="471" spans="2:179" x14ac:dyDescent="0.25">
      <c r="B471" s="773"/>
      <c r="C471" s="773"/>
      <c r="D471" s="886"/>
      <c r="E471" s="773"/>
      <c r="F471" s="773"/>
      <c r="G471" s="773"/>
      <c r="H471" s="773"/>
      <c r="I471" s="773"/>
      <c r="J471" s="887"/>
      <c r="K471" s="773"/>
      <c r="L471" s="773"/>
      <c r="M471" s="773"/>
      <c r="N471" s="773"/>
      <c r="O471" s="888"/>
      <c r="P471" s="888"/>
      <c r="Q471" s="888"/>
      <c r="R471" s="888"/>
      <c r="S471" s="773"/>
      <c r="T471" s="773"/>
      <c r="U471" s="889"/>
      <c r="V471" s="773"/>
      <c r="W471" s="773"/>
      <c r="X471" s="773"/>
      <c r="Y471" s="885"/>
      <c r="Z471" s="885"/>
      <c r="AA471" s="885"/>
      <c r="AB471" s="885"/>
      <c r="AC471" s="885"/>
      <c r="AD471" s="885"/>
      <c r="AE471" s="885"/>
      <c r="AF471" s="885"/>
      <c r="AG471" s="885"/>
      <c r="AH471" s="885"/>
      <c r="AI471" s="885"/>
      <c r="AJ471" s="885"/>
      <c r="AK471" s="885"/>
      <c r="AL471" s="885"/>
      <c r="AM471" s="885"/>
      <c r="AN471" s="885"/>
      <c r="AO471" s="885"/>
      <c r="AP471" s="885"/>
      <c r="AQ471" s="885"/>
      <c r="AR471" s="885"/>
      <c r="AS471" s="885"/>
      <c r="AT471" s="885"/>
      <c r="AU471" s="885"/>
      <c r="AV471" s="885"/>
      <c r="AW471" s="885"/>
      <c r="AX471" s="885"/>
      <c r="AY471" s="885"/>
      <c r="AZ471" s="885"/>
      <c r="BA471" s="885"/>
      <c r="BB471" s="885"/>
      <c r="BC471" s="885"/>
      <c r="BD471" s="885"/>
      <c r="BE471" s="885"/>
      <c r="BF471" s="885"/>
      <c r="BG471" s="885"/>
      <c r="BH471" s="885"/>
      <c r="BI471" s="885"/>
      <c r="BJ471" s="885"/>
      <c r="BK471" s="885"/>
      <c r="BL471" s="885"/>
      <c r="BM471" s="885"/>
      <c r="BN471" s="885"/>
      <c r="BO471" s="885"/>
      <c r="BP471" s="885"/>
      <c r="BQ471" s="885"/>
      <c r="BR471" s="885"/>
      <c r="BS471" s="885"/>
      <c r="BT471" s="885"/>
      <c r="BU471" s="885"/>
      <c r="BV471" s="885"/>
      <c r="BW471" s="885"/>
      <c r="BX471" s="885"/>
      <c r="BY471" s="885"/>
      <c r="BZ471" s="885"/>
      <c r="CA471" s="885"/>
      <c r="CB471" s="885"/>
      <c r="CC471" s="885"/>
      <c r="CD471" s="885"/>
      <c r="CE471" s="885"/>
      <c r="CF471" s="885"/>
      <c r="CG471" s="885"/>
      <c r="CH471" s="885"/>
      <c r="CI471" s="885"/>
      <c r="CJ471" s="885"/>
      <c r="CK471" s="885"/>
      <c r="CL471" s="885"/>
      <c r="CM471" s="885"/>
      <c r="CN471" s="885"/>
      <c r="CO471" s="885"/>
      <c r="CP471" s="885"/>
      <c r="CQ471" s="885"/>
      <c r="CR471" s="885"/>
      <c r="CS471" s="885"/>
      <c r="CT471" s="885"/>
      <c r="CU471" s="885"/>
      <c r="CV471" s="885"/>
      <c r="CW471" s="885"/>
      <c r="CX471" s="885"/>
      <c r="CY471" s="885"/>
      <c r="CZ471" s="885"/>
      <c r="DA471" s="885"/>
      <c r="DB471" s="885"/>
      <c r="DC471" s="885"/>
      <c r="DD471" s="885"/>
      <c r="DE471" s="885"/>
      <c r="DF471" s="885"/>
      <c r="DG471" s="885"/>
      <c r="DH471" s="885"/>
      <c r="DI471" s="885"/>
      <c r="DJ471" s="885"/>
      <c r="DK471" s="885"/>
      <c r="DL471" s="885"/>
      <c r="DM471" s="885"/>
      <c r="DN471" s="885"/>
      <c r="DO471" s="885"/>
      <c r="DP471" s="885"/>
      <c r="DQ471" s="885"/>
      <c r="DR471" s="885"/>
      <c r="DS471" s="885"/>
      <c r="DT471" s="885"/>
      <c r="DU471" s="885"/>
      <c r="DV471" s="885"/>
      <c r="DW471" s="885"/>
      <c r="DX471" s="885"/>
      <c r="DY471" s="885"/>
      <c r="DZ471" s="885"/>
      <c r="EA471" s="885"/>
      <c r="EB471" s="885"/>
      <c r="EC471" s="885"/>
      <c r="ED471" s="885"/>
      <c r="EE471" s="885"/>
      <c r="EF471" s="885"/>
      <c r="EG471" s="885"/>
      <c r="EH471" s="885"/>
      <c r="EI471" s="885"/>
      <c r="EJ471" s="885"/>
      <c r="EK471" s="885"/>
      <c r="EL471" s="885"/>
      <c r="EM471" s="885"/>
      <c r="EN471" s="885"/>
      <c r="EO471" s="885"/>
      <c r="EP471" s="885"/>
      <c r="EQ471" s="885"/>
      <c r="ER471" s="885"/>
      <c r="ES471" s="885"/>
      <c r="ET471" s="885"/>
      <c r="EU471" s="885"/>
      <c r="EV471" s="885"/>
      <c r="EW471" s="885"/>
      <c r="EX471" s="885"/>
      <c r="EY471" s="885"/>
      <c r="EZ471" s="885"/>
      <c r="FA471" s="885"/>
      <c r="FB471" s="885"/>
      <c r="FC471" s="885"/>
      <c r="FD471" s="885"/>
      <c r="FE471" s="885"/>
      <c r="FF471" s="885"/>
      <c r="FG471" s="885"/>
      <c r="FH471" s="885"/>
      <c r="FI471" s="885"/>
      <c r="FJ471" s="885"/>
      <c r="FK471" s="885"/>
      <c r="FL471" s="885"/>
      <c r="FM471" s="885"/>
      <c r="FN471" s="885"/>
      <c r="FO471" s="885"/>
      <c r="FP471" s="885"/>
      <c r="FQ471" s="885"/>
      <c r="FR471" s="885"/>
      <c r="FS471" s="885"/>
      <c r="FT471" s="885"/>
      <c r="FU471" s="885"/>
      <c r="FV471" s="885"/>
      <c r="FW471" s="885"/>
    </row>
    <row r="472" spans="2:179" x14ac:dyDescent="0.25">
      <c r="B472" s="773"/>
      <c r="C472" s="773"/>
      <c r="D472" s="886"/>
      <c r="E472" s="773"/>
      <c r="F472" s="773"/>
      <c r="G472" s="773"/>
      <c r="H472" s="773"/>
      <c r="I472" s="773"/>
      <c r="J472" s="887"/>
      <c r="K472" s="773"/>
      <c r="L472" s="773"/>
      <c r="M472" s="773"/>
      <c r="N472" s="773"/>
      <c r="O472" s="888"/>
      <c r="P472" s="888"/>
      <c r="Q472" s="888"/>
      <c r="R472" s="888"/>
      <c r="S472" s="773"/>
      <c r="T472" s="773"/>
      <c r="U472" s="889"/>
      <c r="V472" s="773"/>
      <c r="W472" s="773"/>
      <c r="X472" s="773"/>
      <c r="Y472" s="885"/>
      <c r="Z472" s="885"/>
      <c r="AA472" s="885"/>
      <c r="AB472" s="885"/>
      <c r="AC472" s="885"/>
      <c r="AD472" s="885"/>
      <c r="AE472" s="885"/>
      <c r="AF472" s="885"/>
      <c r="AG472" s="885"/>
      <c r="AH472" s="885"/>
      <c r="AI472" s="885"/>
      <c r="AJ472" s="885"/>
      <c r="AK472" s="885"/>
      <c r="AL472" s="885"/>
      <c r="AM472" s="885"/>
      <c r="AN472" s="885"/>
      <c r="AO472" s="885"/>
      <c r="AP472" s="885"/>
      <c r="AQ472" s="885"/>
      <c r="AR472" s="885"/>
      <c r="AS472" s="885"/>
      <c r="AT472" s="885"/>
      <c r="AU472" s="885"/>
      <c r="AV472" s="885"/>
      <c r="AW472" s="885"/>
      <c r="AX472" s="885"/>
      <c r="AY472" s="885"/>
      <c r="AZ472" s="885"/>
      <c r="BA472" s="885"/>
      <c r="BB472" s="885"/>
      <c r="BC472" s="885"/>
      <c r="BD472" s="885"/>
      <c r="BE472" s="885"/>
      <c r="BF472" s="885"/>
      <c r="BG472" s="885"/>
      <c r="BH472" s="885"/>
      <c r="BI472" s="885"/>
      <c r="BJ472" s="885"/>
      <c r="BK472" s="885"/>
      <c r="BL472" s="885"/>
      <c r="BM472" s="885"/>
      <c r="BN472" s="885"/>
      <c r="BO472" s="885"/>
      <c r="BP472" s="885"/>
      <c r="BQ472" s="885"/>
      <c r="BR472" s="885"/>
      <c r="BS472" s="885"/>
      <c r="BT472" s="885"/>
      <c r="BU472" s="885"/>
      <c r="BV472" s="885"/>
      <c r="BW472" s="885"/>
      <c r="BX472" s="885"/>
      <c r="BY472" s="885"/>
      <c r="BZ472" s="885"/>
      <c r="CA472" s="885"/>
      <c r="CB472" s="885"/>
      <c r="CC472" s="885"/>
      <c r="CD472" s="885"/>
      <c r="CE472" s="885"/>
      <c r="CF472" s="885"/>
      <c r="CG472" s="885"/>
      <c r="CH472" s="885"/>
      <c r="CI472" s="885"/>
      <c r="CJ472" s="885"/>
      <c r="CK472" s="885"/>
      <c r="CL472" s="885"/>
      <c r="CM472" s="885"/>
      <c r="CN472" s="885"/>
      <c r="CO472" s="885"/>
      <c r="CP472" s="885"/>
      <c r="CQ472" s="885"/>
      <c r="CR472" s="885"/>
      <c r="CS472" s="885"/>
      <c r="CT472" s="885"/>
      <c r="CU472" s="885"/>
      <c r="CV472" s="885"/>
      <c r="CW472" s="885"/>
      <c r="CX472" s="885"/>
      <c r="CY472" s="885"/>
      <c r="CZ472" s="885"/>
      <c r="DA472" s="885"/>
      <c r="DB472" s="885"/>
      <c r="DC472" s="885"/>
      <c r="DD472" s="885"/>
      <c r="DE472" s="885"/>
      <c r="DF472" s="885"/>
      <c r="DG472" s="885"/>
      <c r="DH472" s="885"/>
      <c r="DI472" s="885"/>
      <c r="DJ472" s="885"/>
      <c r="DK472" s="885"/>
      <c r="DL472" s="885"/>
      <c r="DM472" s="885"/>
      <c r="DN472" s="885"/>
      <c r="DO472" s="885"/>
      <c r="DP472" s="885"/>
      <c r="DQ472" s="885"/>
      <c r="DR472" s="885"/>
      <c r="DS472" s="885"/>
      <c r="DT472" s="885"/>
      <c r="DU472" s="885"/>
      <c r="DV472" s="885"/>
      <c r="DW472" s="885"/>
      <c r="DX472" s="885"/>
      <c r="DY472" s="885"/>
      <c r="DZ472" s="885"/>
      <c r="EA472" s="885"/>
      <c r="EB472" s="885"/>
      <c r="EC472" s="885"/>
      <c r="ED472" s="885"/>
      <c r="EE472" s="885"/>
      <c r="EF472" s="885"/>
      <c r="EG472" s="885"/>
      <c r="EH472" s="885"/>
      <c r="EI472" s="885"/>
      <c r="EJ472" s="885"/>
      <c r="EK472" s="885"/>
      <c r="EL472" s="885"/>
      <c r="EM472" s="885"/>
      <c r="EN472" s="885"/>
      <c r="EO472" s="885"/>
      <c r="EP472" s="885"/>
      <c r="EQ472" s="885"/>
      <c r="ER472" s="885"/>
      <c r="ES472" s="885"/>
      <c r="ET472" s="885"/>
      <c r="EU472" s="885"/>
      <c r="EV472" s="885"/>
      <c r="EW472" s="885"/>
      <c r="EX472" s="885"/>
      <c r="EY472" s="885"/>
      <c r="EZ472" s="885"/>
      <c r="FA472" s="885"/>
      <c r="FB472" s="885"/>
      <c r="FC472" s="885"/>
      <c r="FD472" s="885"/>
      <c r="FE472" s="885"/>
      <c r="FF472" s="885"/>
      <c r="FG472" s="885"/>
      <c r="FH472" s="885"/>
      <c r="FI472" s="885"/>
      <c r="FJ472" s="885"/>
      <c r="FK472" s="885"/>
      <c r="FL472" s="885"/>
      <c r="FM472" s="885"/>
      <c r="FN472" s="885"/>
      <c r="FO472" s="885"/>
      <c r="FP472" s="885"/>
      <c r="FQ472" s="885"/>
      <c r="FR472" s="885"/>
      <c r="FS472" s="885"/>
      <c r="FT472" s="885"/>
      <c r="FU472" s="885"/>
      <c r="FV472" s="885"/>
      <c r="FW472" s="885"/>
    </row>
    <row r="473" spans="2:179" x14ac:dyDescent="0.25">
      <c r="B473" s="773"/>
      <c r="C473" s="773"/>
      <c r="D473" s="886"/>
      <c r="E473" s="773"/>
      <c r="F473" s="773"/>
      <c r="G473" s="773"/>
      <c r="H473" s="773"/>
      <c r="I473" s="773"/>
      <c r="J473" s="887"/>
      <c r="K473" s="773"/>
      <c r="L473" s="773"/>
      <c r="M473" s="773"/>
      <c r="N473" s="773"/>
      <c r="O473" s="888"/>
      <c r="P473" s="888"/>
      <c r="Q473" s="888"/>
      <c r="R473" s="888"/>
      <c r="S473" s="773"/>
      <c r="T473" s="773"/>
      <c r="U473" s="889"/>
      <c r="V473" s="773"/>
      <c r="W473" s="773"/>
      <c r="X473" s="773"/>
      <c r="Y473" s="885"/>
      <c r="Z473" s="885"/>
      <c r="AA473" s="885"/>
      <c r="AB473" s="885"/>
      <c r="AC473" s="885"/>
      <c r="AD473" s="885"/>
      <c r="AE473" s="885"/>
      <c r="AF473" s="885"/>
      <c r="AG473" s="885"/>
      <c r="AH473" s="885"/>
      <c r="AI473" s="885"/>
      <c r="AJ473" s="885"/>
      <c r="AK473" s="885"/>
      <c r="AL473" s="885"/>
      <c r="AM473" s="885"/>
      <c r="AN473" s="885"/>
      <c r="AO473" s="885"/>
      <c r="AP473" s="885"/>
      <c r="AQ473" s="885"/>
      <c r="AR473" s="885"/>
      <c r="AS473" s="885"/>
      <c r="AT473" s="885"/>
      <c r="AU473" s="885"/>
      <c r="AV473" s="885"/>
      <c r="AW473" s="885"/>
      <c r="AX473" s="885"/>
      <c r="AY473" s="885"/>
      <c r="AZ473" s="885"/>
      <c r="BA473" s="885"/>
      <c r="BB473" s="885"/>
      <c r="BC473" s="885"/>
      <c r="BD473" s="885"/>
      <c r="BE473" s="885"/>
      <c r="BF473" s="885"/>
      <c r="BG473" s="885"/>
      <c r="BH473" s="885"/>
      <c r="BI473" s="885"/>
      <c r="BJ473" s="885"/>
      <c r="BK473" s="885"/>
      <c r="BL473" s="885"/>
      <c r="BM473" s="885"/>
      <c r="BN473" s="885"/>
      <c r="BO473" s="885"/>
      <c r="BP473" s="885"/>
      <c r="BQ473" s="885"/>
      <c r="BR473" s="885"/>
      <c r="BS473" s="885"/>
      <c r="BT473" s="885"/>
      <c r="BU473" s="885"/>
      <c r="BV473" s="885"/>
      <c r="BW473" s="885"/>
      <c r="BX473" s="885"/>
      <c r="BY473" s="885"/>
      <c r="BZ473" s="885"/>
      <c r="CA473" s="885"/>
      <c r="CB473" s="885"/>
      <c r="CC473" s="885"/>
      <c r="CD473" s="885"/>
      <c r="CE473" s="885"/>
      <c r="CF473" s="885"/>
      <c r="CG473" s="885"/>
      <c r="CH473" s="885"/>
      <c r="CI473" s="885"/>
      <c r="CJ473" s="885"/>
      <c r="CK473" s="885"/>
      <c r="CL473" s="885"/>
      <c r="CM473" s="885"/>
      <c r="CN473" s="885"/>
      <c r="CO473" s="885"/>
      <c r="CP473" s="885"/>
      <c r="CQ473" s="885"/>
      <c r="CR473" s="885"/>
      <c r="CS473" s="885"/>
      <c r="CT473" s="885"/>
      <c r="CU473" s="885"/>
      <c r="CV473" s="885"/>
      <c r="CW473" s="885"/>
      <c r="CX473" s="885"/>
      <c r="CY473" s="885"/>
      <c r="CZ473" s="885"/>
      <c r="DA473" s="885"/>
      <c r="DB473" s="885"/>
      <c r="DC473" s="885"/>
      <c r="DD473" s="885"/>
      <c r="DE473" s="885"/>
      <c r="DF473" s="885"/>
      <c r="DG473" s="885"/>
      <c r="DH473" s="885"/>
      <c r="DI473" s="885"/>
      <c r="DJ473" s="885"/>
      <c r="DK473" s="885"/>
      <c r="DL473" s="885"/>
      <c r="DM473" s="885"/>
      <c r="DN473" s="885"/>
      <c r="DO473" s="885"/>
      <c r="DP473" s="885"/>
      <c r="DQ473" s="885"/>
      <c r="DR473" s="885"/>
      <c r="DS473" s="885"/>
      <c r="DT473" s="885"/>
      <c r="DU473" s="885"/>
      <c r="DV473" s="885"/>
      <c r="DW473" s="885"/>
      <c r="DX473" s="885"/>
      <c r="DY473" s="885"/>
      <c r="DZ473" s="885"/>
      <c r="EA473" s="885"/>
      <c r="EB473" s="885"/>
      <c r="EC473" s="885"/>
      <c r="ED473" s="885"/>
      <c r="EE473" s="885"/>
      <c r="EF473" s="885"/>
      <c r="EG473" s="885"/>
      <c r="EH473" s="885"/>
      <c r="EI473" s="885"/>
      <c r="EJ473" s="885"/>
      <c r="EK473" s="885"/>
      <c r="EL473" s="885"/>
      <c r="EM473" s="885"/>
      <c r="EN473" s="885"/>
      <c r="EO473" s="885"/>
      <c r="EP473" s="885"/>
      <c r="EQ473" s="885"/>
      <c r="ER473" s="885"/>
      <c r="ES473" s="885"/>
      <c r="ET473" s="885"/>
      <c r="EU473" s="885"/>
      <c r="EV473" s="885"/>
      <c r="EW473" s="885"/>
      <c r="EX473" s="885"/>
      <c r="EY473" s="885"/>
      <c r="EZ473" s="885"/>
      <c r="FA473" s="885"/>
      <c r="FB473" s="885"/>
      <c r="FC473" s="885"/>
      <c r="FD473" s="885"/>
      <c r="FE473" s="885"/>
      <c r="FF473" s="885"/>
      <c r="FG473" s="885"/>
      <c r="FH473" s="885"/>
      <c r="FI473" s="885"/>
      <c r="FJ473" s="885"/>
      <c r="FK473" s="885"/>
      <c r="FL473" s="885"/>
      <c r="FM473" s="885"/>
      <c r="FN473" s="885"/>
      <c r="FO473" s="885"/>
      <c r="FP473" s="885"/>
      <c r="FQ473" s="885"/>
      <c r="FR473" s="885"/>
      <c r="FS473" s="885"/>
      <c r="FT473" s="885"/>
      <c r="FU473" s="885"/>
      <c r="FV473" s="885"/>
      <c r="FW473" s="885"/>
    </row>
    <row r="474" spans="2:179" x14ac:dyDescent="0.25">
      <c r="B474" s="773"/>
      <c r="C474" s="773"/>
      <c r="D474" s="886"/>
      <c r="E474" s="773"/>
      <c r="F474" s="773"/>
      <c r="G474" s="773"/>
      <c r="H474" s="773"/>
      <c r="I474" s="773"/>
      <c r="J474" s="887"/>
      <c r="K474" s="773"/>
      <c r="L474" s="773"/>
      <c r="M474" s="773"/>
      <c r="N474" s="773"/>
      <c r="O474" s="888"/>
      <c r="P474" s="888"/>
      <c r="Q474" s="888"/>
      <c r="R474" s="888"/>
      <c r="S474" s="773"/>
      <c r="T474" s="773"/>
      <c r="U474" s="889"/>
      <c r="V474" s="773"/>
      <c r="W474" s="773"/>
      <c r="X474" s="773"/>
      <c r="Y474" s="885"/>
      <c r="Z474" s="885"/>
      <c r="AA474" s="885"/>
      <c r="AB474" s="885"/>
      <c r="AC474" s="885"/>
      <c r="AD474" s="885"/>
      <c r="AE474" s="885"/>
      <c r="AF474" s="885"/>
      <c r="AG474" s="885"/>
      <c r="AH474" s="885"/>
      <c r="AI474" s="885"/>
      <c r="AJ474" s="885"/>
      <c r="AK474" s="885"/>
      <c r="AL474" s="885"/>
      <c r="AM474" s="885"/>
      <c r="AN474" s="885"/>
      <c r="AO474" s="885"/>
      <c r="AP474" s="885"/>
      <c r="AQ474" s="885"/>
      <c r="AR474" s="885"/>
      <c r="AS474" s="885"/>
      <c r="AT474" s="885"/>
      <c r="AU474" s="885"/>
      <c r="AV474" s="885"/>
      <c r="AW474" s="885"/>
      <c r="AX474" s="885"/>
      <c r="AY474" s="885"/>
      <c r="AZ474" s="885"/>
      <c r="BA474" s="885"/>
      <c r="BB474" s="885"/>
      <c r="BC474" s="885"/>
      <c r="BD474" s="885"/>
      <c r="BE474" s="885"/>
      <c r="BF474" s="885"/>
      <c r="BG474" s="885"/>
      <c r="BH474" s="885"/>
      <c r="BI474" s="885"/>
      <c r="BJ474" s="885"/>
      <c r="BK474" s="885"/>
      <c r="BL474" s="885"/>
      <c r="BM474" s="885"/>
      <c r="BN474" s="885"/>
      <c r="BO474" s="885"/>
      <c r="BP474" s="885"/>
      <c r="BQ474" s="885"/>
      <c r="BR474" s="885"/>
      <c r="BS474" s="885"/>
      <c r="BT474" s="885"/>
      <c r="BU474" s="885"/>
      <c r="BV474" s="885"/>
      <c r="BW474" s="885"/>
      <c r="BX474" s="885"/>
      <c r="BY474" s="885"/>
      <c r="BZ474" s="885"/>
      <c r="CA474" s="885"/>
      <c r="CB474" s="885"/>
      <c r="CC474" s="885"/>
      <c r="CD474" s="885"/>
      <c r="CE474" s="885"/>
      <c r="CF474" s="885"/>
      <c r="CG474" s="885"/>
      <c r="CH474" s="885"/>
      <c r="CI474" s="885"/>
      <c r="CJ474" s="885"/>
      <c r="CK474" s="885"/>
      <c r="CL474" s="885"/>
      <c r="CM474" s="885"/>
      <c r="CN474" s="885"/>
      <c r="CO474" s="885"/>
      <c r="CP474" s="885"/>
      <c r="CQ474" s="885"/>
      <c r="CR474" s="885"/>
      <c r="CS474" s="885"/>
      <c r="CT474" s="885"/>
      <c r="CU474" s="885"/>
      <c r="CV474" s="885"/>
      <c r="CW474" s="885"/>
      <c r="CX474" s="885"/>
      <c r="CY474" s="885"/>
      <c r="CZ474" s="885"/>
      <c r="DA474" s="885"/>
      <c r="DB474" s="885"/>
      <c r="DC474" s="885"/>
      <c r="DD474" s="885"/>
      <c r="DE474" s="885"/>
      <c r="DF474" s="885"/>
      <c r="DG474" s="885"/>
      <c r="DH474" s="885"/>
      <c r="DI474" s="885"/>
      <c r="DJ474" s="885"/>
      <c r="DK474" s="885"/>
      <c r="DL474" s="885"/>
      <c r="DM474" s="885"/>
      <c r="DN474" s="885"/>
      <c r="DO474" s="885"/>
      <c r="DP474" s="885"/>
      <c r="DQ474" s="885"/>
      <c r="DR474" s="885"/>
      <c r="DS474" s="885"/>
      <c r="DT474" s="885"/>
      <c r="DU474" s="885"/>
      <c r="DV474" s="885"/>
      <c r="DW474" s="885"/>
      <c r="DX474" s="885"/>
      <c r="DY474" s="885"/>
      <c r="DZ474" s="885"/>
      <c r="EA474" s="885"/>
      <c r="EB474" s="885"/>
      <c r="EC474" s="885"/>
      <c r="ED474" s="885"/>
      <c r="EE474" s="885"/>
      <c r="EF474" s="885"/>
      <c r="EG474" s="885"/>
      <c r="EH474" s="885"/>
      <c r="EI474" s="885"/>
      <c r="EJ474" s="885"/>
      <c r="EK474" s="885"/>
      <c r="EL474" s="885"/>
      <c r="EM474" s="885"/>
      <c r="EN474" s="885"/>
      <c r="EO474" s="885"/>
      <c r="EP474" s="885"/>
      <c r="EQ474" s="885"/>
      <c r="ER474" s="885"/>
      <c r="ES474" s="885"/>
      <c r="ET474" s="885"/>
      <c r="EU474" s="885"/>
      <c r="EV474" s="885"/>
      <c r="EW474" s="885"/>
      <c r="EX474" s="885"/>
      <c r="EY474" s="885"/>
      <c r="EZ474" s="885"/>
      <c r="FA474" s="885"/>
      <c r="FB474" s="885"/>
      <c r="FC474" s="885"/>
      <c r="FD474" s="885"/>
      <c r="FE474" s="885"/>
      <c r="FF474" s="885"/>
      <c r="FG474" s="885"/>
      <c r="FH474" s="885"/>
      <c r="FI474" s="885"/>
      <c r="FJ474" s="885"/>
      <c r="FK474" s="885"/>
      <c r="FL474" s="885"/>
      <c r="FM474" s="885"/>
      <c r="FN474" s="885"/>
      <c r="FO474" s="885"/>
      <c r="FP474" s="885"/>
      <c r="FQ474" s="885"/>
      <c r="FR474" s="885"/>
      <c r="FS474" s="885"/>
      <c r="FT474" s="885"/>
      <c r="FU474" s="885"/>
      <c r="FV474" s="885"/>
      <c r="FW474" s="885"/>
    </row>
    <row r="475" spans="2:179" x14ac:dyDescent="0.25">
      <c r="B475" s="773"/>
      <c r="C475" s="773"/>
      <c r="D475" s="886"/>
      <c r="E475" s="773"/>
      <c r="F475" s="773"/>
      <c r="G475" s="773"/>
      <c r="H475" s="773"/>
      <c r="I475" s="773"/>
      <c r="J475" s="887"/>
      <c r="K475" s="773"/>
      <c r="L475" s="773"/>
      <c r="M475" s="773"/>
      <c r="N475" s="773"/>
      <c r="O475" s="888"/>
      <c r="P475" s="888"/>
      <c r="Q475" s="888"/>
      <c r="R475" s="888"/>
      <c r="S475" s="773"/>
      <c r="T475" s="773"/>
      <c r="U475" s="889"/>
      <c r="V475" s="773"/>
      <c r="W475" s="773"/>
      <c r="X475" s="773"/>
      <c r="Y475" s="885"/>
      <c r="Z475" s="885"/>
      <c r="AA475" s="885"/>
      <c r="AB475" s="885"/>
      <c r="AC475" s="885"/>
      <c r="AD475" s="885"/>
      <c r="AE475" s="885"/>
      <c r="AF475" s="885"/>
      <c r="AG475" s="885"/>
      <c r="AH475" s="885"/>
      <c r="AI475" s="885"/>
      <c r="AJ475" s="885"/>
      <c r="AK475" s="885"/>
      <c r="AL475" s="885"/>
      <c r="AM475" s="885"/>
      <c r="AN475" s="885"/>
      <c r="AO475" s="885"/>
      <c r="AP475" s="885"/>
      <c r="AQ475" s="885"/>
      <c r="AR475" s="885"/>
      <c r="AS475" s="885"/>
      <c r="AT475" s="885"/>
      <c r="AU475" s="885"/>
      <c r="AV475" s="885"/>
      <c r="AW475" s="885"/>
      <c r="AX475" s="885"/>
      <c r="AY475" s="885"/>
      <c r="AZ475" s="885"/>
      <c r="BA475" s="885"/>
      <c r="BB475" s="885"/>
      <c r="BC475" s="885"/>
      <c r="BD475" s="885"/>
      <c r="BE475" s="885"/>
      <c r="BF475" s="885"/>
      <c r="BG475" s="885"/>
      <c r="BH475" s="885"/>
      <c r="BI475" s="885"/>
      <c r="BJ475" s="885"/>
      <c r="BK475" s="885"/>
      <c r="BL475" s="885"/>
      <c r="BM475" s="885"/>
      <c r="BN475" s="885"/>
      <c r="BO475" s="885"/>
      <c r="BP475" s="885"/>
      <c r="BQ475" s="885"/>
      <c r="BR475" s="885"/>
      <c r="BS475" s="885"/>
      <c r="BT475" s="885"/>
      <c r="BU475" s="885"/>
      <c r="BV475" s="885"/>
      <c r="BW475" s="885"/>
      <c r="BX475" s="885"/>
      <c r="BY475" s="885"/>
      <c r="BZ475" s="885"/>
      <c r="CA475" s="885"/>
      <c r="CB475" s="885"/>
      <c r="CC475" s="885"/>
      <c r="CD475" s="885"/>
      <c r="CE475" s="885"/>
      <c r="CF475" s="885"/>
      <c r="CG475" s="885"/>
      <c r="CH475" s="885"/>
      <c r="CI475" s="885"/>
      <c r="CJ475" s="885"/>
      <c r="CK475" s="885"/>
      <c r="CL475" s="885"/>
      <c r="CM475" s="885"/>
      <c r="CN475" s="885"/>
      <c r="CO475" s="885"/>
      <c r="CP475" s="885"/>
      <c r="CQ475" s="885"/>
      <c r="CR475" s="885"/>
      <c r="CS475" s="885"/>
      <c r="CT475" s="885"/>
      <c r="CU475" s="885"/>
      <c r="CV475" s="885"/>
      <c r="CW475" s="885"/>
      <c r="CX475" s="885"/>
      <c r="CY475" s="885"/>
      <c r="CZ475" s="885"/>
      <c r="DA475" s="885"/>
      <c r="DB475" s="885"/>
      <c r="DC475" s="885"/>
      <c r="DD475" s="885"/>
      <c r="DE475" s="885"/>
      <c r="DF475" s="885"/>
      <c r="DG475" s="885"/>
      <c r="DH475" s="885"/>
      <c r="DI475" s="885"/>
      <c r="DJ475" s="885"/>
      <c r="DK475" s="885"/>
      <c r="DL475" s="885"/>
      <c r="DM475" s="885"/>
      <c r="DN475" s="885"/>
      <c r="DO475" s="885"/>
      <c r="DP475" s="885"/>
      <c r="DQ475" s="885"/>
      <c r="DR475" s="885"/>
      <c r="DS475" s="885"/>
      <c r="DT475" s="885"/>
      <c r="DU475" s="885"/>
      <c r="DV475" s="885"/>
      <c r="DW475" s="885"/>
      <c r="DX475" s="885"/>
      <c r="DY475" s="885"/>
      <c r="DZ475" s="885"/>
      <c r="EA475" s="885"/>
      <c r="EB475" s="885"/>
      <c r="EC475" s="885"/>
      <c r="ED475" s="885"/>
      <c r="EE475" s="885"/>
      <c r="EF475" s="885"/>
      <c r="EG475" s="885"/>
      <c r="EH475" s="885"/>
      <c r="EI475" s="885"/>
      <c r="EJ475" s="885"/>
      <c r="EK475" s="885"/>
      <c r="EL475" s="885"/>
      <c r="EM475" s="885"/>
      <c r="EN475" s="885"/>
      <c r="EO475" s="885"/>
      <c r="EP475" s="885"/>
      <c r="EQ475" s="885"/>
      <c r="ER475" s="885"/>
      <c r="ES475" s="885"/>
      <c r="ET475" s="885"/>
      <c r="EU475" s="885"/>
      <c r="EV475" s="885"/>
      <c r="EW475" s="885"/>
      <c r="EX475" s="885"/>
      <c r="EY475" s="885"/>
      <c r="EZ475" s="885"/>
      <c r="FA475" s="885"/>
      <c r="FB475" s="885"/>
      <c r="FC475" s="885"/>
      <c r="FD475" s="885"/>
      <c r="FE475" s="885"/>
      <c r="FF475" s="885"/>
      <c r="FG475" s="885"/>
      <c r="FH475" s="885"/>
      <c r="FI475" s="885"/>
      <c r="FJ475" s="885"/>
      <c r="FK475" s="885"/>
      <c r="FL475" s="885"/>
      <c r="FM475" s="885"/>
      <c r="FN475" s="885"/>
      <c r="FO475" s="885"/>
      <c r="FP475" s="885"/>
      <c r="FQ475" s="885"/>
      <c r="FR475" s="885"/>
      <c r="FS475" s="885"/>
      <c r="FT475" s="885"/>
      <c r="FU475" s="885"/>
      <c r="FV475" s="885"/>
      <c r="FW475" s="885"/>
    </row>
    <row r="476" spans="2:179" x14ac:dyDescent="0.25">
      <c r="B476" s="773"/>
      <c r="C476" s="773"/>
      <c r="D476" s="886"/>
      <c r="E476" s="773"/>
      <c r="F476" s="773"/>
      <c r="G476" s="773"/>
      <c r="H476" s="773"/>
      <c r="I476" s="773"/>
      <c r="J476" s="887"/>
      <c r="K476" s="773"/>
      <c r="L476" s="773"/>
      <c r="M476" s="773"/>
      <c r="N476" s="773"/>
      <c r="O476" s="888"/>
      <c r="P476" s="888"/>
      <c r="Q476" s="888"/>
      <c r="R476" s="888"/>
      <c r="S476" s="773"/>
      <c r="T476" s="773"/>
      <c r="U476" s="889"/>
      <c r="V476" s="773"/>
      <c r="W476" s="773"/>
      <c r="X476" s="773"/>
      <c r="Y476" s="885"/>
      <c r="Z476" s="885"/>
      <c r="AA476" s="885"/>
      <c r="AB476" s="885"/>
      <c r="AC476" s="885"/>
      <c r="AD476" s="885"/>
      <c r="AE476" s="885"/>
      <c r="AF476" s="885"/>
      <c r="AG476" s="885"/>
      <c r="AH476" s="885"/>
      <c r="AI476" s="885"/>
      <c r="AJ476" s="885"/>
      <c r="AK476" s="885"/>
      <c r="AL476" s="885"/>
      <c r="AM476" s="885"/>
      <c r="AN476" s="885"/>
      <c r="AO476" s="885"/>
      <c r="AP476" s="885"/>
      <c r="AQ476" s="885"/>
      <c r="AR476" s="885"/>
      <c r="AS476" s="885"/>
      <c r="AT476" s="885"/>
      <c r="AU476" s="885"/>
      <c r="AV476" s="885"/>
      <c r="AW476" s="885"/>
      <c r="AX476" s="885"/>
      <c r="AY476" s="885"/>
      <c r="AZ476" s="885"/>
      <c r="BA476" s="885"/>
      <c r="BB476" s="885"/>
      <c r="BC476" s="885"/>
      <c r="BD476" s="885"/>
      <c r="BE476" s="885"/>
      <c r="BF476" s="885"/>
      <c r="BG476" s="885"/>
      <c r="BH476" s="885"/>
      <c r="BI476" s="885"/>
      <c r="BJ476" s="885"/>
      <c r="BK476" s="885"/>
      <c r="BL476" s="885"/>
      <c r="BM476" s="885"/>
      <c r="BN476" s="885"/>
      <c r="BO476" s="885"/>
      <c r="BP476" s="885"/>
      <c r="BQ476" s="885"/>
      <c r="BR476" s="885"/>
      <c r="BS476" s="885"/>
      <c r="BT476" s="885"/>
      <c r="BU476" s="885"/>
      <c r="BV476" s="885"/>
      <c r="BW476" s="885"/>
      <c r="BX476" s="885"/>
      <c r="BY476" s="885"/>
      <c r="BZ476" s="885"/>
      <c r="CA476" s="885"/>
      <c r="CB476" s="885"/>
      <c r="CC476" s="885"/>
      <c r="CD476" s="885"/>
      <c r="CE476" s="885"/>
      <c r="CF476" s="885"/>
      <c r="CG476" s="885"/>
      <c r="CH476" s="885"/>
      <c r="CI476" s="885"/>
      <c r="CJ476" s="885"/>
      <c r="CK476" s="885"/>
      <c r="CL476" s="885"/>
      <c r="CM476" s="885"/>
      <c r="CN476" s="885"/>
      <c r="CO476" s="885"/>
      <c r="CP476" s="885"/>
      <c r="CQ476" s="885"/>
      <c r="CR476" s="885"/>
      <c r="CS476" s="885"/>
      <c r="CT476" s="885"/>
      <c r="CU476" s="885"/>
      <c r="CV476" s="885"/>
      <c r="CW476" s="885"/>
      <c r="CX476" s="885"/>
      <c r="CY476" s="885"/>
      <c r="CZ476" s="885"/>
      <c r="DA476" s="885"/>
      <c r="DB476" s="885"/>
      <c r="DC476" s="885"/>
      <c r="DD476" s="885"/>
      <c r="DE476" s="885"/>
      <c r="DF476" s="885"/>
      <c r="DG476" s="885"/>
      <c r="DH476" s="885"/>
      <c r="DI476" s="885"/>
      <c r="DJ476" s="885"/>
      <c r="DK476" s="885"/>
      <c r="DL476" s="885"/>
      <c r="DM476" s="885"/>
      <c r="DN476" s="885"/>
      <c r="DO476" s="885"/>
      <c r="DP476" s="885"/>
      <c r="DQ476" s="885"/>
      <c r="DR476" s="885"/>
      <c r="DS476" s="885"/>
      <c r="DT476" s="885"/>
      <c r="DU476" s="885"/>
      <c r="DV476" s="885"/>
      <c r="DW476" s="885"/>
      <c r="DX476" s="885"/>
      <c r="DY476" s="885"/>
      <c r="DZ476" s="885"/>
      <c r="EA476" s="885"/>
      <c r="EB476" s="885"/>
      <c r="EC476" s="885"/>
      <c r="ED476" s="885"/>
      <c r="EE476" s="885"/>
      <c r="EF476" s="885"/>
      <c r="EG476" s="885"/>
      <c r="EH476" s="885"/>
      <c r="EI476" s="885"/>
      <c r="EJ476" s="885"/>
      <c r="EK476" s="885"/>
      <c r="EL476" s="885"/>
      <c r="EM476" s="885"/>
      <c r="EN476" s="885"/>
      <c r="EO476" s="885"/>
      <c r="EP476" s="885"/>
      <c r="EQ476" s="885"/>
      <c r="ER476" s="885"/>
      <c r="ES476" s="885"/>
      <c r="ET476" s="885"/>
      <c r="EU476" s="885"/>
      <c r="EV476" s="885"/>
      <c r="EW476" s="885"/>
      <c r="EX476" s="885"/>
      <c r="EY476" s="885"/>
      <c r="EZ476" s="885"/>
      <c r="FA476" s="885"/>
      <c r="FB476" s="885"/>
      <c r="FC476" s="885"/>
      <c r="FD476" s="885"/>
      <c r="FE476" s="885"/>
      <c r="FF476" s="885"/>
      <c r="FG476" s="885"/>
      <c r="FH476" s="885"/>
      <c r="FI476" s="885"/>
      <c r="FJ476" s="885"/>
      <c r="FK476" s="885"/>
      <c r="FL476" s="885"/>
      <c r="FM476" s="885"/>
      <c r="FN476" s="885"/>
      <c r="FO476" s="885"/>
      <c r="FP476" s="885"/>
      <c r="FQ476" s="885"/>
      <c r="FR476" s="885"/>
      <c r="FS476" s="885"/>
      <c r="FT476" s="885"/>
      <c r="FU476" s="885"/>
      <c r="FV476" s="885"/>
      <c r="FW476" s="885"/>
    </row>
    <row r="477" spans="2:179" x14ac:dyDescent="0.25">
      <c r="B477" s="773"/>
      <c r="C477" s="773"/>
      <c r="D477" s="886"/>
      <c r="E477" s="773"/>
      <c r="F477" s="773"/>
      <c r="G477" s="773"/>
      <c r="H477" s="773"/>
      <c r="I477" s="773"/>
      <c r="J477" s="887"/>
      <c r="K477" s="773"/>
      <c r="L477" s="773"/>
      <c r="M477" s="773"/>
      <c r="N477" s="773"/>
      <c r="O477" s="888"/>
      <c r="P477" s="888"/>
      <c r="Q477" s="888"/>
      <c r="R477" s="888"/>
      <c r="S477" s="773"/>
      <c r="T477" s="773"/>
      <c r="U477" s="889"/>
      <c r="V477" s="773"/>
      <c r="W477" s="773"/>
      <c r="X477" s="773"/>
      <c r="Y477" s="885"/>
      <c r="Z477" s="885"/>
      <c r="AA477" s="885"/>
      <c r="AB477" s="885"/>
      <c r="AC477" s="885"/>
      <c r="AD477" s="885"/>
      <c r="AE477" s="885"/>
      <c r="AF477" s="885"/>
      <c r="AG477" s="885"/>
      <c r="AH477" s="885"/>
      <c r="AI477" s="885"/>
      <c r="AJ477" s="885"/>
      <c r="AK477" s="885"/>
      <c r="AL477" s="885"/>
      <c r="AM477" s="885"/>
      <c r="AN477" s="885"/>
      <c r="AO477" s="885"/>
      <c r="AP477" s="885"/>
      <c r="AQ477" s="885"/>
      <c r="AR477" s="885"/>
      <c r="AS477" s="885"/>
      <c r="AT477" s="885"/>
      <c r="AU477" s="885"/>
      <c r="AV477" s="885"/>
      <c r="AW477" s="885"/>
      <c r="AX477" s="885"/>
      <c r="AY477" s="885"/>
      <c r="AZ477" s="885"/>
      <c r="BA477" s="885"/>
      <c r="BB477" s="885"/>
      <c r="BC477" s="885"/>
      <c r="BD477" s="885"/>
      <c r="BE477" s="885"/>
      <c r="BF477" s="885"/>
      <c r="BG477" s="885"/>
      <c r="BH477" s="885"/>
      <c r="BI477" s="885"/>
      <c r="BJ477" s="885"/>
      <c r="BK477" s="885"/>
      <c r="BL477" s="885"/>
      <c r="BM477" s="885"/>
      <c r="BN477" s="885"/>
      <c r="BO477" s="885"/>
      <c r="BP477" s="885"/>
      <c r="BQ477" s="885"/>
      <c r="BR477" s="885"/>
      <c r="BS477" s="885"/>
      <c r="BT477" s="885"/>
      <c r="BU477" s="885"/>
      <c r="BV477" s="885"/>
      <c r="BW477" s="885"/>
      <c r="BX477" s="885"/>
      <c r="BY477" s="885"/>
      <c r="BZ477" s="885"/>
      <c r="CA477" s="885"/>
      <c r="CB477" s="885"/>
      <c r="CC477" s="885"/>
      <c r="CD477" s="885"/>
      <c r="CE477" s="885"/>
      <c r="CF477" s="885"/>
      <c r="CG477" s="885"/>
      <c r="CH477" s="885"/>
      <c r="CI477" s="885"/>
      <c r="CJ477" s="885"/>
      <c r="CK477" s="885"/>
      <c r="CL477" s="885"/>
      <c r="CM477" s="885"/>
      <c r="CN477" s="885"/>
      <c r="CO477" s="885"/>
      <c r="CP477" s="885"/>
      <c r="CQ477" s="885"/>
      <c r="CR477" s="885"/>
      <c r="CS477" s="885"/>
      <c r="CT477" s="885"/>
      <c r="CU477" s="885"/>
      <c r="CV477" s="885"/>
      <c r="CW477" s="885"/>
      <c r="CX477" s="885"/>
      <c r="CY477" s="885"/>
      <c r="CZ477" s="885"/>
      <c r="DA477" s="885"/>
      <c r="DB477" s="885"/>
      <c r="DC477" s="885"/>
      <c r="DD477" s="885"/>
      <c r="DE477" s="885"/>
      <c r="DF477" s="885"/>
      <c r="DG477" s="885"/>
      <c r="DH477" s="885"/>
      <c r="DI477" s="885"/>
      <c r="DJ477" s="885"/>
      <c r="DK477" s="885"/>
      <c r="DL477" s="885"/>
      <c r="DM477" s="885"/>
      <c r="DN477" s="885"/>
      <c r="DO477" s="885"/>
      <c r="DP477" s="885"/>
      <c r="DQ477" s="885"/>
      <c r="DR477" s="885"/>
      <c r="DS477" s="885"/>
      <c r="DT477" s="885"/>
      <c r="DU477" s="885"/>
      <c r="DV477" s="885"/>
      <c r="DW477" s="885"/>
      <c r="DX477" s="885"/>
      <c r="DY477" s="885"/>
      <c r="DZ477" s="885"/>
      <c r="EA477" s="885"/>
      <c r="EB477" s="885"/>
      <c r="EC477" s="885"/>
      <c r="ED477" s="885"/>
      <c r="EE477" s="885"/>
      <c r="EF477" s="885"/>
      <c r="EG477" s="885"/>
      <c r="EH477" s="885"/>
      <c r="EI477" s="885"/>
      <c r="EJ477" s="885"/>
      <c r="EK477" s="885"/>
      <c r="EL477" s="885"/>
      <c r="EM477" s="885"/>
      <c r="EN477" s="885"/>
      <c r="EO477" s="885"/>
      <c r="EP477" s="885"/>
      <c r="EQ477" s="885"/>
      <c r="ER477" s="885"/>
      <c r="ES477" s="885"/>
      <c r="ET477" s="885"/>
      <c r="EU477" s="885"/>
      <c r="EV477" s="885"/>
      <c r="EW477" s="885"/>
      <c r="EX477" s="885"/>
      <c r="EY477" s="885"/>
      <c r="EZ477" s="885"/>
      <c r="FA477" s="885"/>
      <c r="FB477" s="885"/>
      <c r="FC477" s="885"/>
      <c r="FD477" s="885"/>
      <c r="FE477" s="885"/>
      <c r="FF477" s="885"/>
      <c r="FG477" s="885"/>
      <c r="FH477" s="885"/>
      <c r="FI477" s="885"/>
      <c r="FJ477" s="885"/>
      <c r="FK477" s="885"/>
      <c r="FL477" s="885"/>
      <c r="FM477" s="885"/>
      <c r="FN477" s="885"/>
      <c r="FO477" s="885"/>
      <c r="FP477" s="885"/>
      <c r="FQ477" s="885"/>
      <c r="FR477" s="885"/>
      <c r="FS477" s="885"/>
      <c r="FT477" s="885"/>
      <c r="FU477" s="885"/>
      <c r="FV477" s="885"/>
      <c r="FW477" s="885"/>
    </row>
    <row r="478" spans="2:179" x14ac:dyDescent="0.25">
      <c r="B478" s="773"/>
      <c r="C478" s="773"/>
      <c r="D478" s="886"/>
      <c r="E478" s="773"/>
      <c r="F478" s="773"/>
      <c r="G478" s="773"/>
      <c r="H478" s="773"/>
      <c r="I478" s="773"/>
      <c r="J478" s="887"/>
      <c r="K478" s="773"/>
      <c r="L478" s="773"/>
      <c r="M478" s="773"/>
      <c r="N478" s="773"/>
      <c r="O478" s="888"/>
      <c r="P478" s="888"/>
      <c r="Q478" s="888"/>
      <c r="R478" s="888"/>
      <c r="S478" s="773"/>
      <c r="T478" s="773"/>
      <c r="U478" s="889"/>
      <c r="V478" s="773"/>
      <c r="W478" s="773"/>
      <c r="X478" s="773"/>
      <c r="Y478" s="885"/>
      <c r="Z478" s="885"/>
      <c r="AA478" s="885"/>
      <c r="AB478" s="885"/>
      <c r="AC478" s="885"/>
      <c r="AD478" s="885"/>
      <c r="AE478" s="885"/>
      <c r="AF478" s="885"/>
      <c r="AG478" s="885"/>
      <c r="AH478" s="885"/>
      <c r="AI478" s="885"/>
      <c r="AJ478" s="885"/>
      <c r="AK478" s="885"/>
      <c r="AL478" s="885"/>
      <c r="AM478" s="885"/>
      <c r="AN478" s="885"/>
      <c r="AO478" s="885"/>
      <c r="AP478" s="885"/>
      <c r="AQ478" s="885"/>
      <c r="AR478" s="885"/>
      <c r="AS478" s="885"/>
      <c r="AT478" s="885"/>
      <c r="AU478" s="885"/>
      <c r="AV478" s="885"/>
      <c r="AW478" s="885"/>
      <c r="AX478" s="885"/>
      <c r="AY478" s="885"/>
      <c r="AZ478" s="885"/>
      <c r="BA478" s="885"/>
      <c r="BB478" s="885"/>
      <c r="BC478" s="885"/>
      <c r="BD478" s="885"/>
      <c r="BE478" s="885"/>
      <c r="BF478" s="885"/>
      <c r="BG478" s="885"/>
      <c r="BH478" s="885"/>
      <c r="BI478" s="885"/>
      <c r="BJ478" s="885"/>
      <c r="BK478" s="885"/>
      <c r="BL478" s="885"/>
      <c r="BM478" s="885"/>
      <c r="BN478" s="885"/>
      <c r="BO478" s="885"/>
      <c r="BP478" s="885"/>
      <c r="BQ478" s="885"/>
      <c r="BR478" s="885"/>
      <c r="BS478" s="885"/>
      <c r="BT478" s="885"/>
      <c r="BU478" s="885"/>
      <c r="BV478" s="885"/>
      <c r="BW478" s="885"/>
      <c r="BX478" s="885"/>
      <c r="BY478" s="885"/>
      <c r="BZ478" s="885"/>
      <c r="CA478" s="885"/>
      <c r="CB478" s="885"/>
      <c r="CC478" s="885"/>
      <c r="CD478" s="885"/>
      <c r="CE478" s="885"/>
      <c r="CF478" s="885"/>
      <c r="CG478" s="885"/>
      <c r="CH478" s="885"/>
      <c r="CI478" s="885"/>
      <c r="CJ478" s="885"/>
      <c r="CK478" s="885"/>
      <c r="CL478" s="885"/>
      <c r="CM478" s="885"/>
      <c r="CN478" s="885"/>
      <c r="CO478" s="885"/>
      <c r="CP478" s="885"/>
      <c r="CQ478" s="885"/>
      <c r="CR478" s="885"/>
      <c r="CS478" s="885"/>
      <c r="CT478" s="885"/>
      <c r="CU478" s="885"/>
      <c r="CV478" s="885"/>
      <c r="CW478" s="885"/>
      <c r="CX478" s="885"/>
      <c r="CY478" s="885"/>
      <c r="CZ478" s="885"/>
      <c r="DA478" s="885"/>
      <c r="DB478" s="885"/>
      <c r="DC478" s="885"/>
      <c r="DD478" s="885"/>
      <c r="DE478" s="885"/>
      <c r="DF478" s="885"/>
      <c r="DG478" s="885"/>
      <c r="DH478" s="885"/>
      <c r="DI478" s="885"/>
      <c r="DJ478" s="885"/>
      <c r="DK478" s="885"/>
      <c r="DL478" s="885"/>
      <c r="DM478" s="885"/>
      <c r="DN478" s="885"/>
      <c r="DO478" s="885"/>
      <c r="DP478" s="885"/>
      <c r="DQ478" s="885"/>
      <c r="DR478" s="885"/>
      <c r="DS478" s="885"/>
      <c r="DT478" s="885"/>
      <c r="DU478" s="885"/>
      <c r="DV478" s="885"/>
      <c r="DW478" s="885"/>
      <c r="DX478" s="885"/>
      <c r="DY478" s="885"/>
      <c r="DZ478" s="885"/>
      <c r="EA478" s="885"/>
      <c r="EB478" s="885"/>
      <c r="EC478" s="885"/>
      <c r="ED478" s="885"/>
      <c r="EE478" s="885"/>
      <c r="EF478" s="885"/>
      <c r="EG478" s="885"/>
      <c r="EH478" s="885"/>
      <c r="EI478" s="885"/>
      <c r="EJ478" s="885"/>
      <c r="EK478" s="885"/>
      <c r="EL478" s="885"/>
      <c r="EM478" s="885"/>
      <c r="EN478" s="885"/>
      <c r="EO478" s="885"/>
      <c r="EP478" s="885"/>
      <c r="EQ478" s="885"/>
      <c r="ER478" s="885"/>
      <c r="ES478" s="885"/>
      <c r="ET478" s="885"/>
      <c r="EU478" s="885"/>
      <c r="EV478" s="885"/>
      <c r="EW478" s="885"/>
      <c r="EX478" s="885"/>
      <c r="EY478" s="885"/>
      <c r="EZ478" s="885"/>
      <c r="FA478" s="885"/>
      <c r="FB478" s="885"/>
      <c r="FC478" s="885"/>
      <c r="FD478" s="885"/>
      <c r="FE478" s="885"/>
      <c r="FF478" s="885"/>
      <c r="FG478" s="885"/>
      <c r="FH478" s="885"/>
      <c r="FI478" s="885"/>
      <c r="FJ478" s="885"/>
      <c r="FK478" s="885"/>
      <c r="FL478" s="885"/>
      <c r="FM478" s="885"/>
      <c r="FN478" s="885"/>
      <c r="FO478" s="885"/>
      <c r="FP478" s="885"/>
      <c r="FQ478" s="885"/>
      <c r="FR478" s="885"/>
      <c r="FS478" s="885"/>
      <c r="FT478" s="885"/>
      <c r="FU478" s="885"/>
      <c r="FV478" s="885"/>
      <c r="FW478" s="885"/>
    </row>
    <row r="479" spans="2:179" x14ac:dyDescent="0.25">
      <c r="B479" s="773"/>
      <c r="C479" s="773"/>
      <c r="D479" s="886"/>
      <c r="E479" s="773"/>
      <c r="F479" s="773"/>
      <c r="G479" s="773"/>
      <c r="H479" s="773"/>
      <c r="I479" s="773"/>
      <c r="J479" s="887"/>
      <c r="K479" s="773"/>
      <c r="L479" s="773"/>
      <c r="M479" s="773"/>
      <c r="N479" s="773"/>
      <c r="O479" s="888"/>
      <c r="P479" s="888"/>
      <c r="Q479" s="888"/>
      <c r="R479" s="888"/>
      <c r="S479" s="773"/>
      <c r="T479" s="773"/>
      <c r="U479" s="889"/>
      <c r="V479" s="773"/>
      <c r="W479" s="773"/>
      <c r="X479" s="773"/>
      <c r="Y479" s="885"/>
      <c r="Z479" s="885"/>
      <c r="AA479" s="885"/>
      <c r="AB479" s="885"/>
      <c r="AC479" s="885"/>
      <c r="AD479" s="885"/>
      <c r="AE479" s="885"/>
      <c r="AF479" s="885"/>
      <c r="AG479" s="885"/>
      <c r="AH479" s="885"/>
      <c r="AI479" s="885"/>
      <c r="AJ479" s="885"/>
      <c r="AK479" s="885"/>
      <c r="AL479" s="885"/>
      <c r="AM479" s="885"/>
      <c r="AN479" s="885"/>
      <c r="AO479" s="885"/>
      <c r="AP479" s="885"/>
      <c r="AQ479" s="885"/>
      <c r="AR479" s="885"/>
      <c r="AS479" s="885"/>
      <c r="AT479" s="885"/>
      <c r="AU479" s="885"/>
      <c r="AV479" s="885"/>
      <c r="AW479" s="885"/>
      <c r="AX479" s="885"/>
      <c r="AY479" s="885"/>
      <c r="AZ479" s="885"/>
      <c r="BA479" s="885"/>
      <c r="BB479" s="885"/>
      <c r="BC479" s="885"/>
      <c r="BD479" s="885"/>
      <c r="BE479" s="885"/>
      <c r="BF479" s="885"/>
      <c r="BG479" s="885"/>
      <c r="BH479" s="885"/>
      <c r="BI479" s="885"/>
      <c r="BJ479" s="885"/>
      <c r="BK479" s="885"/>
      <c r="BL479" s="885"/>
      <c r="BM479" s="885"/>
      <c r="BN479" s="885"/>
      <c r="BO479" s="885"/>
      <c r="BP479" s="885"/>
      <c r="BQ479" s="885"/>
      <c r="BR479" s="885"/>
      <c r="BS479" s="885"/>
      <c r="BT479" s="885"/>
      <c r="BU479" s="885"/>
      <c r="BV479" s="885"/>
      <c r="BW479" s="885"/>
      <c r="BX479" s="885"/>
      <c r="BY479" s="885"/>
      <c r="BZ479" s="885"/>
      <c r="CA479" s="885"/>
      <c r="CB479" s="885"/>
      <c r="CC479" s="885"/>
      <c r="CD479" s="885"/>
      <c r="CE479" s="885"/>
      <c r="CF479" s="885"/>
      <c r="CG479" s="885"/>
      <c r="CH479" s="885"/>
      <c r="CI479" s="885"/>
      <c r="CJ479" s="885"/>
      <c r="CK479" s="885"/>
      <c r="CL479" s="885"/>
      <c r="CM479" s="885"/>
      <c r="CN479" s="885"/>
      <c r="CO479" s="885"/>
      <c r="CP479" s="885"/>
      <c r="CQ479" s="885"/>
      <c r="CR479" s="885"/>
      <c r="CS479" s="885"/>
      <c r="CT479" s="885"/>
      <c r="CU479" s="885"/>
      <c r="CV479" s="885"/>
      <c r="CW479" s="885"/>
      <c r="CX479" s="885"/>
      <c r="CY479" s="885"/>
      <c r="CZ479" s="885"/>
      <c r="DA479" s="885"/>
      <c r="DB479" s="885"/>
      <c r="DC479" s="885"/>
      <c r="DD479" s="885"/>
      <c r="DE479" s="885"/>
      <c r="DF479" s="885"/>
      <c r="DG479" s="885"/>
      <c r="DH479" s="885"/>
      <c r="DI479" s="885"/>
      <c r="DJ479" s="885"/>
      <c r="DK479" s="885"/>
      <c r="DL479" s="885"/>
      <c r="DM479" s="885"/>
      <c r="DN479" s="885"/>
      <c r="DO479" s="885"/>
      <c r="DP479" s="885"/>
      <c r="DQ479" s="885"/>
      <c r="DR479" s="885"/>
      <c r="DS479" s="885"/>
      <c r="DT479" s="885"/>
      <c r="DU479" s="885"/>
      <c r="DV479" s="885"/>
      <c r="DW479" s="885"/>
      <c r="DX479" s="885"/>
      <c r="DY479" s="885"/>
      <c r="DZ479" s="885"/>
      <c r="EA479" s="885"/>
      <c r="EB479" s="885"/>
      <c r="EC479" s="885"/>
      <c r="ED479" s="885"/>
      <c r="EE479" s="885"/>
      <c r="EF479" s="885"/>
      <c r="EG479" s="885"/>
      <c r="EH479" s="885"/>
      <c r="EI479" s="885"/>
      <c r="EJ479" s="885"/>
      <c r="EK479" s="885"/>
      <c r="EL479" s="885"/>
      <c r="EM479" s="885"/>
      <c r="EN479" s="885"/>
      <c r="EO479" s="885"/>
      <c r="EP479" s="885"/>
      <c r="EQ479" s="885"/>
      <c r="ER479" s="885"/>
      <c r="ES479" s="885"/>
      <c r="ET479" s="885"/>
      <c r="EU479" s="885"/>
      <c r="EV479" s="885"/>
      <c r="EW479" s="885"/>
      <c r="EX479" s="885"/>
      <c r="EY479" s="885"/>
      <c r="EZ479" s="885"/>
      <c r="FA479" s="885"/>
      <c r="FB479" s="885"/>
      <c r="FC479" s="885"/>
      <c r="FD479" s="885"/>
      <c r="FE479" s="885"/>
      <c r="FF479" s="885"/>
      <c r="FG479" s="885"/>
      <c r="FH479" s="885"/>
      <c r="FI479" s="885"/>
      <c r="FJ479" s="885"/>
      <c r="FK479" s="885"/>
      <c r="FL479" s="885"/>
      <c r="FM479" s="885"/>
      <c r="FN479" s="885"/>
      <c r="FO479" s="885"/>
      <c r="FP479" s="885"/>
      <c r="FQ479" s="885"/>
      <c r="FR479" s="885"/>
      <c r="FS479" s="885"/>
      <c r="FT479" s="885"/>
      <c r="FU479" s="885"/>
      <c r="FV479" s="885"/>
      <c r="FW479" s="885"/>
    </row>
    <row r="480" spans="2:179" x14ac:dyDescent="0.25">
      <c r="B480" s="773"/>
      <c r="C480" s="773"/>
      <c r="D480" s="886"/>
      <c r="E480" s="773"/>
      <c r="F480" s="773"/>
      <c r="G480" s="773"/>
      <c r="H480" s="773"/>
      <c r="I480" s="773"/>
      <c r="J480" s="887"/>
      <c r="K480" s="773"/>
      <c r="L480" s="773"/>
      <c r="M480" s="773"/>
      <c r="N480" s="773"/>
      <c r="O480" s="888"/>
      <c r="P480" s="888"/>
      <c r="Q480" s="888"/>
      <c r="R480" s="888"/>
      <c r="S480" s="773"/>
      <c r="T480" s="773"/>
      <c r="U480" s="889"/>
      <c r="V480" s="773"/>
      <c r="W480" s="773"/>
      <c r="X480" s="773"/>
      <c r="Y480" s="885"/>
      <c r="Z480" s="885"/>
      <c r="AA480" s="885"/>
      <c r="AB480" s="885"/>
      <c r="AC480" s="885"/>
      <c r="AD480" s="885"/>
      <c r="AE480" s="885"/>
      <c r="AF480" s="885"/>
      <c r="AG480" s="885"/>
      <c r="AH480" s="885"/>
      <c r="AI480" s="885"/>
      <c r="AJ480" s="885"/>
      <c r="AK480" s="885"/>
      <c r="AL480" s="885"/>
      <c r="AM480" s="885"/>
      <c r="AN480" s="885"/>
      <c r="AO480" s="885"/>
      <c r="AP480" s="885"/>
      <c r="AQ480" s="885"/>
      <c r="AR480" s="885"/>
      <c r="AS480" s="885"/>
      <c r="AT480" s="885"/>
      <c r="AU480" s="885"/>
      <c r="AV480" s="885"/>
      <c r="AW480" s="885"/>
      <c r="AX480" s="885"/>
      <c r="AY480" s="885"/>
      <c r="AZ480" s="885"/>
      <c r="BA480" s="885"/>
      <c r="BB480" s="885"/>
      <c r="BC480" s="885"/>
      <c r="BD480" s="885"/>
      <c r="BE480" s="885"/>
      <c r="BF480" s="885"/>
      <c r="BG480" s="885"/>
      <c r="BH480" s="885"/>
      <c r="BI480" s="885"/>
      <c r="BJ480" s="885"/>
      <c r="BK480" s="885"/>
      <c r="BL480" s="885"/>
      <c r="BM480" s="885"/>
      <c r="BN480" s="885"/>
      <c r="BO480" s="885"/>
      <c r="BP480" s="885"/>
      <c r="BQ480" s="885"/>
      <c r="BR480" s="885"/>
      <c r="BS480" s="885"/>
      <c r="BT480" s="885"/>
      <c r="BU480" s="885"/>
      <c r="BV480" s="885"/>
      <c r="BW480" s="885"/>
      <c r="BX480" s="885"/>
      <c r="BY480" s="885"/>
      <c r="BZ480" s="885"/>
      <c r="CA480" s="885"/>
      <c r="CB480" s="885"/>
      <c r="CC480" s="885"/>
      <c r="CD480" s="885"/>
      <c r="CE480" s="885"/>
      <c r="CF480" s="885"/>
      <c r="CG480" s="885"/>
      <c r="CH480" s="885"/>
      <c r="CI480" s="885"/>
      <c r="CJ480" s="885"/>
      <c r="CK480" s="885"/>
      <c r="CL480" s="885"/>
      <c r="CM480" s="885"/>
      <c r="CN480" s="885"/>
      <c r="CO480" s="885"/>
      <c r="CP480" s="885"/>
      <c r="CQ480" s="885"/>
      <c r="CR480" s="885"/>
      <c r="CS480" s="885"/>
      <c r="CT480" s="885"/>
      <c r="CU480" s="885"/>
      <c r="CV480" s="885"/>
      <c r="CW480" s="885"/>
      <c r="CX480" s="885"/>
      <c r="CY480" s="885"/>
      <c r="CZ480" s="885"/>
      <c r="DA480" s="885"/>
      <c r="DB480" s="885"/>
      <c r="DC480" s="885"/>
      <c r="DD480" s="885"/>
      <c r="DE480" s="885"/>
      <c r="DF480" s="885"/>
      <c r="DG480" s="885"/>
      <c r="DH480" s="885"/>
      <c r="DI480" s="885"/>
      <c r="DJ480" s="885"/>
      <c r="DK480" s="885"/>
      <c r="DL480" s="885"/>
      <c r="DM480" s="885"/>
      <c r="DN480" s="885"/>
      <c r="DO480" s="885"/>
      <c r="DP480" s="885"/>
      <c r="DQ480" s="885"/>
      <c r="DR480" s="885"/>
      <c r="DS480" s="885"/>
      <c r="DT480" s="885"/>
      <c r="DU480" s="885"/>
      <c r="DV480" s="885"/>
      <c r="DW480" s="885"/>
      <c r="DX480" s="885"/>
      <c r="DY480" s="885"/>
      <c r="DZ480" s="885"/>
      <c r="EA480" s="885"/>
      <c r="EB480" s="885"/>
      <c r="EC480" s="885"/>
      <c r="ED480" s="885"/>
      <c r="EE480" s="885"/>
      <c r="EF480" s="885"/>
      <c r="EG480" s="885"/>
      <c r="EH480" s="885"/>
      <c r="EI480" s="885"/>
      <c r="EJ480" s="885"/>
      <c r="EK480" s="885"/>
      <c r="EL480" s="885"/>
      <c r="EM480" s="885"/>
      <c r="EN480" s="885"/>
      <c r="EO480" s="885"/>
      <c r="EP480" s="885"/>
      <c r="EQ480" s="885"/>
      <c r="ER480" s="885"/>
      <c r="ES480" s="885"/>
      <c r="ET480" s="885"/>
      <c r="EU480" s="885"/>
      <c r="EV480" s="885"/>
      <c r="EW480" s="885"/>
      <c r="EX480" s="885"/>
      <c r="EY480" s="885"/>
      <c r="EZ480" s="885"/>
      <c r="FA480" s="885"/>
      <c r="FB480" s="885"/>
      <c r="FC480" s="885"/>
      <c r="FD480" s="885"/>
      <c r="FE480" s="885"/>
      <c r="FF480" s="885"/>
      <c r="FG480" s="885"/>
      <c r="FH480" s="885"/>
      <c r="FI480" s="885"/>
      <c r="FJ480" s="885"/>
      <c r="FK480" s="885"/>
      <c r="FL480" s="885"/>
      <c r="FM480" s="885"/>
      <c r="FN480" s="885"/>
      <c r="FO480" s="885"/>
      <c r="FP480" s="885"/>
      <c r="FQ480" s="885"/>
      <c r="FR480" s="885"/>
      <c r="FS480" s="885"/>
      <c r="FT480" s="885"/>
      <c r="FU480" s="885"/>
      <c r="FV480" s="885"/>
      <c r="FW480" s="885"/>
    </row>
    <row r="481" spans="2:179" x14ac:dyDescent="0.25">
      <c r="B481" s="773"/>
      <c r="C481" s="773"/>
      <c r="D481" s="886"/>
      <c r="E481" s="773"/>
      <c r="F481" s="773"/>
      <c r="G481" s="773"/>
      <c r="H481" s="773"/>
      <c r="I481" s="773"/>
      <c r="J481" s="887"/>
      <c r="K481" s="773"/>
      <c r="L481" s="773"/>
      <c r="M481" s="773"/>
      <c r="N481" s="773"/>
      <c r="O481" s="888"/>
      <c r="P481" s="888"/>
      <c r="Q481" s="888"/>
      <c r="R481" s="888"/>
      <c r="S481" s="773"/>
      <c r="T481" s="773"/>
      <c r="U481" s="889"/>
      <c r="V481" s="773"/>
      <c r="W481" s="773"/>
      <c r="X481" s="773"/>
      <c r="Y481" s="885"/>
      <c r="Z481" s="885"/>
      <c r="AA481" s="885"/>
      <c r="AB481" s="885"/>
      <c r="AC481" s="885"/>
      <c r="AD481" s="885"/>
      <c r="AE481" s="885"/>
      <c r="AF481" s="885"/>
      <c r="AG481" s="885"/>
      <c r="AH481" s="885"/>
      <c r="AI481" s="885"/>
      <c r="AJ481" s="885"/>
      <c r="AK481" s="885"/>
      <c r="AL481" s="885"/>
      <c r="AM481" s="885"/>
      <c r="AN481" s="885"/>
      <c r="AO481" s="885"/>
      <c r="AP481" s="885"/>
      <c r="AQ481" s="885"/>
      <c r="AR481" s="885"/>
      <c r="AS481" s="885"/>
      <c r="AT481" s="885"/>
      <c r="AU481" s="885"/>
      <c r="AV481" s="885"/>
      <c r="AW481" s="885"/>
      <c r="AX481" s="885"/>
      <c r="AY481" s="885"/>
      <c r="AZ481" s="885"/>
      <c r="BA481" s="885"/>
      <c r="BB481" s="885"/>
      <c r="BC481" s="885"/>
      <c r="BD481" s="885"/>
      <c r="BE481" s="885"/>
      <c r="BF481" s="885"/>
      <c r="BG481" s="885"/>
      <c r="BH481" s="885"/>
      <c r="BI481" s="885"/>
      <c r="BJ481" s="885"/>
      <c r="BK481" s="885"/>
      <c r="BL481" s="885"/>
      <c r="BM481" s="885"/>
      <c r="BN481" s="885"/>
      <c r="BO481" s="885"/>
      <c r="BP481" s="885"/>
      <c r="BQ481" s="885"/>
      <c r="BR481" s="885"/>
      <c r="BS481" s="885"/>
      <c r="BT481" s="885"/>
      <c r="BU481" s="885"/>
      <c r="BV481" s="885"/>
      <c r="BW481" s="885"/>
      <c r="BX481" s="885"/>
      <c r="BY481" s="885"/>
      <c r="BZ481" s="885"/>
      <c r="CA481" s="885"/>
      <c r="CB481" s="885"/>
      <c r="CC481" s="885"/>
      <c r="CD481" s="885"/>
      <c r="CE481" s="885"/>
      <c r="CF481" s="885"/>
      <c r="CG481" s="885"/>
      <c r="CH481" s="885"/>
      <c r="CI481" s="885"/>
      <c r="CJ481" s="885"/>
      <c r="CK481" s="885"/>
      <c r="CL481" s="885"/>
      <c r="CM481" s="885"/>
      <c r="CN481" s="885"/>
      <c r="CO481" s="885"/>
      <c r="CP481" s="885"/>
      <c r="CQ481" s="885"/>
      <c r="CR481" s="885"/>
      <c r="CS481" s="885"/>
      <c r="CT481" s="885"/>
      <c r="CU481" s="885"/>
      <c r="CV481" s="885"/>
      <c r="CW481" s="885"/>
      <c r="CX481" s="885"/>
      <c r="CY481" s="885"/>
      <c r="CZ481" s="885"/>
      <c r="DA481" s="885"/>
      <c r="DB481" s="885"/>
      <c r="DC481" s="885"/>
      <c r="DD481" s="885"/>
      <c r="DE481" s="885"/>
      <c r="DF481" s="885"/>
      <c r="DG481" s="885"/>
      <c r="DH481" s="885"/>
      <c r="DI481" s="885"/>
      <c r="DJ481" s="885"/>
      <c r="DK481" s="885"/>
      <c r="DL481" s="885"/>
      <c r="DM481" s="885"/>
      <c r="DN481" s="885"/>
      <c r="DO481" s="885"/>
      <c r="DP481" s="885"/>
      <c r="DQ481" s="885"/>
      <c r="DR481" s="885"/>
      <c r="DS481" s="885"/>
      <c r="DT481" s="885"/>
      <c r="DU481" s="885"/>
      <c r="DV481" s="885"/>
      <c r="DW481" s="885"/>
      <c r="DX481" s="885"/>
      <c r="DY481" s="885"/>
      <c r="DZ481" s="885"/>
      <c r="EA481" s="885"/>
      <c r="EB481" s="885"/>
      <c r="EC481" s="885"/>
      <c r="ED481" s="885"/>
      <c r="EE481" s="885"/>
      <c r="EF481" s="885"/>
      <c r="EG481" s="885"/>
      <c r="EH481" s="885"/>
      <c r="EI481" s="885"/>
      <c r="EJ481" s="885"/>
      <c r="EK481" s="885"/>
      <c r="EL481" s="885"/>
      <c r="EM481" s="885"/>
      <c r="EN481" s="885"/>
      <c r="EO481" s="885"/>
      <c r="EP481" s="885"/>
      <c r="EQ481" s="885"/>
      <c r="ER481" s="885"/>
      <c r="ES481" s="885"/>
      <c r="ET481" s="885"/>
      <c r="EU481" s="885"/>
      <c r="EV481" s="885"/>
      <c r="EW481" s="885"/>
      <c r="EX481" s="885"/>
      <c r="EY481" s="885"/>
      <c r="EZ481" s="885"/>
      <c r="FA481" s="885"/>
      <c r="FB481" s="885"/>
      <c r="FC481" s="885"/>
      <c r="FD481" s="885"/>
      <c r="FE481" s="885"/>
      <c r="FF481" s="885"/>
      <c r="FG481" s="885"/>
      <c r="FH481" s="885"/>
      <c r="FI481" s="885"/>
      <c r="FJ481" s="885"/>
      <c r="FK481" s="885"/>
      <c r="FL481" s="885"/>
      <c r="FM481" s="885"/>
      <c r="FN481" s="885"/>
      <c r="FO481" s="885"/>
      <c r="FP481" s="885"/>
      <c r="FQ481" s="885"/>
      <c r="FR481" s="885"/>
      <c r="FS481" s="885"/>
      <c r="FT481" s="885"/>
      <c r="FU481" s="885"/>
      <c r="FV481" s="885"/>
      <c r="FW481" s="885"/>
    </row>
    <row r="482" spans="2:179" x14ac:dyDescent="0.25">
      <c r="B482" s="773"/>
      <c r="C482" s="773"/>
      <c r="D482" s="886"/>
      <c r="E482" s="773"/>
      <c r="F482" s="773"/>
      <c r="G482" s="773"/>
      <c r="H482" s="773"/>
      <c r="I482" s="773"/>
      <c r="J482" s="887"/>
      <c r="K482" s="773"/>
      <c r="L482" s="773"/>
      <c r="M482" s="773"/>
      <c r="N482" s="773"/>
      <c r="O482" s="888"/>
      <c r="P482" s="888"/>
      <c r="Q482" s="888"/>
      <c r="R482" s="888"/>
      <c r="S482" s="773"/>
      <c r="T482" s="773"/>
      <c r="U482" s="889"/>
      <c r="V482" s="773"/>
      <c r="W482" s="773"/>
      <c r="X482" s="773"/>
      <c r="Y482" s="885"/>
      <c r="Z482" s="885"/>
      <c r="AA482" s="885"/>
      <c r="AB482" s="885"/>
      <c r="AC482" s="885"/>
      <c r="AD482" s="885"/>
      <c r="AE482" s="885"/>
      <c r="AF482" s="885"/>
      <c r="AG482" s="885"/>
      <c r="AH482" s="885"/>
      <c r="AI482" s="885"/>
      <c r="AJ482" s="885"/>
      <c r="AK482" s="885"/>
      <c r="AL482" s="885"/>
      <c r="AM482" s="885"/>
      <c r="AN482" s="885"/>
      <c r="AO482" s="885"/>
      <c r="AP482" s="885"/>
      <c r="AQ482" s="885"/>
      <c r="AR482" s="885"/>
      <c r="AS482" s="885"/>
      <c r="AT482" s="885"/>
      <c r="AU482" s="885"/>
      <c r="AV482" s="885"/>
      <c r="AW482" s="885"/>
      <c r="AX482" s="885"/>
      <c r="AY482" s="885"/>
      <c r="AZ482" s="885"/>
      <c r="BA482" s="885"/>
      <c r="BB482" s="885"/>
      <c r="BC482" s="885"/>
      <c r="BD482" s="885"/>
      <c r="BE482" s="885"/>
      <c r="BF482" s="885"/>
      <c r="BG482" s="885"/>
      <c r="BH482" s="885"/>
      <c r="BI482" s="885"/>
      <c r="BJ482" s="885"/>
      <c r="BK482" s="885"/>
      <c r="BL482" s="885"/>
      <c r="BM482" s="885"/>
      <c r="BN482" s="885"/>
      <c r="BO482" s="885"/>
      <c r="BP482" s="885"/>
      <c r="BQ482" s="885"/>
      <c r="BR482" s="885"/>
      <c r="BS482" s="885"/>
      <c r="BT482" s="885"/>
      <c r="BU482" s="885"/>
      <c r="BV482" s="885"/>
      <c r="BW482" s="885"/>
      <c r="BX482" s="885"/>
      <c r="BY482" s="885"/>
      <c r="BZ482" s="885"/>
      <c r="CA482" s="885"/>
      <c r="CB482" s="885"/>
      <c r="CC482" s="885"/>
      <c r="CD482" s="885"/>
      <c r="CE482" s="885"/>
      <c r="CF482" s="885"/>
      <c r="CG482" s="885"/>
      <c r="CH482" s="885"/>
      <c r="CI482" s="885"/>
      <c r="CJ482" s="885"/>
      <c r="CK482" s="885"/>
      <c r="CL482" s="885"/>
      <c r="CM482" s="885"/>
      <c r="CN482" s="885"/>
      <c r="CO482" s="885"/>
      <c r="CP482" s="885"/>
      <c r="CQ482" s="885"/>
      <c r="CR482" s="885"/>
      <c r="CS482" s="885"/>
      <c r="CT482" s="885"/>
      <c r="CU482" s="885"/>
      <c r="CV482" s="885"/>
      <c r="CW482" s="885"/>
      <c r="CX482" s="885"/>
      <c r="CY482" s="885"/>
      <c r="CZ482" s="885"/>
      <c r="DA482" s="885"/>
      <c r="DB482" s="885"/>
      <c r="DC482" s="885"/>
      <c r="DD482" s="885"/>
      <c r="DE482" s="885"/>
      <c r="DF482" s="885"/>
      <c r="DG482" s="885"/>
      <c r="DH482" s="885"/>
      <c r="DI482" s="885"/>
      <c r="DJ482" s="885"/>
      <c r="DK482" s="885"/>
      <c r="DL482" s="885"/>
      <c r="DM482" s="885"/>
      <c r="DN482" s="885"/>
      <c r="DO482" s="885"/>
      <c r="DP482" s="885"/>
      <c r="DQ482" s="885"/>
      <c r="DR482" s="885"/>
      <c r="DS482" s="885"/>
      <c r="DT482" s="885"/>
      <c r="DU482" s="885"/>
      <c r="DV482" s="885"/>
      <c r="DW482" s="885"/>
      <c r="DX482" s="885"/>
      <c r="DY482" s="885"/>
      <c r="DZ482" s="885"/>
      <c r="EA482" s="885"/>
      <c r="EB482" s="885"/>
      <c r="EC482" s="885"/>
      <c r="ED482" s="885"/>
      <c r="EE482" s="885"/>
      <c r="EF482" s="885"/>
      <c r="EG482" s="885"/>
      <c r="EH482" s="885"/>
      <c r="EI482" s="885"/>
      <c r="EJ482" s="885"/>
      <c r="EK482" s="885"/>
      <c r="EL482" s="885"/>
      <c r="EM482" s="885"/>
      <c r="EN482" s="885"/>
      <c r="EO482" s="885"/>
      <c r="EP482" s="885"/>
      <c r="EQ482" s="885"/>
      <c r="ER482" s="885"/>
      <c r="ES482" s="885"/>
      <c r="ET482" s="885"/>
      <c r="EU482" s="885"/>
      <c r="EV482" s="885"/>
      <c r="EW482" s="885"/>
      <c r="EX482" s="885"/>
      <c r="EY482" s="885"/>
      <c r="EZ482" s="885"/>
      <c r="FA482" s="885"/>
      <c r="FB482" s="885"/>
      <c r="FC482" s="885"/>
      <c r="FD482" s="885"/>
      <c r="FE482" s="885"/>
      <c r="FF482" s="885"/>
      <c r="FG482" s="885"/>
      <c r="FH482" s="885"/>
      <c r="FI482" s="885"/>
      <c r="FJ482" s="885"/>
      <c r="FK482" s="885"/>
      <c r="FL482" s="885"/>
      <c r="FM482" s="885"/>
      <c r="FN482" s="885"/>
      <c r="FO482" s="885"/>
      <c r="FP482" s="885"/>
      <c r="FQ482" s="885"/>
      <c r="FR482" s="885"/>
      <c r="FS482" s="885"/>
      <c r="FT482" s="885"/>
      <c r="FU482" s="885"/>
      <c r="FV482" s="885"/>
      <c r="FW482" s="885"/>
    </row>
    <row r="483" spans="2:179" x14ac:dyDescent="0.25">
      <c r="B483" s="773"/>
      <c r="C483" s="773"/>
      <c r="D483" s="886"/>
      <c r="E483" s="773"/>
      <c r="F483" s="773"/>
      <c r="G483" s="773"/>
      <c r="H483" s="773"/>
      <c r="I483" s="773"/>
      <c r="J483" s="887"/>
      <c r="K483" s="773"/>
      <c r="L483" s="773"/>
      <c r="M483" s="773"/>
      <c r="N483" s="773"/>
      <c r="O483" s="888"/>
      <c r="P483" s="888"/>
      <c r="Q483" s="888"/>
      <c r="R483" s="888"/>
      <c r="S483" s="773"/>
      <c r="T483" s="773"/>
      <c r="U483" s="889"/>
      <c r="V483" s="773"/>
      <c r="W483" s="773"/>
      <c r="X483" s="773"/>
      <c r="Y483" s="885"/>
      <c r="Z483" s="885"/>
      <c r="AA483" s="885"/>
      <c r="AB483" s="885"/>
      <c r="AC483" s="885"/>
      <c r="AD483" s="885"/>
      <c r="AE483" s="885"/>
      <c r="AF483" s="885"/>
      <c r="AG483" s="885"/>
      <c r="AH483" s="885"/>
      <c r="AI483" s="885"/>
      <c r="AJ483" s="885"/>
      <c r="AK483" s="885"/>
      <c r="AL483" s="885"/>
      <c r="AM483" s="885"/>
      <c r="AN483" s="885"/>
      <c r="AO483" s="885"/>
      <c r="AP483" s="885"/>
      <c r="AQ483" s="885"/>
      <c r="AR483" s="885"/>
      <c r="AS483" s="885"/>
      <c r="AT483" s="885"/>
      <c r="AU483" s="885"/>
      <c r="AV483" s="885"/>
      <c r="AW483" s="885"/>
      <c r="AX483" s="885"/>
      <c r="AY483" s="885"/>
      <c r="AZ483" s="885"/>
      <c r="BA483" s="885"/>
      <c r="BB483" s="885"/>
      <c r="BC483" s="885"/>
      <c r="BD483" s="885"/>
      <c r="BE483" s="885"/>
      <c r="BF483" s="885"/>
      <c r="BG483" s="885"/>
      <c r="BH483" s="885"/>
      <c r="BI483" s="885"/>
      <c r="BJ483" s="885"/>
      <c r="BK483" s="885"/>
      <c r="BL483" s="885"/>
      <c r="BM483" s="885"/>
      <c r="BN483" s="885"/>
      <c r="BO483" s="885"/>
      <c r="BP483" s="885"/>
      <c r="BQ483" s="885"/>
      <c r="BR483" s="885"/>
      <c r="BS483" s="885"/>
      <c r="BT483" s="885"/>
      <c r="BU483" s="885"/>
      <c r="BV483" s="885"/>
      <c r="BW483" s="885"/>
      <c r="BX483" s="885"/>
      <c r="BY483" s="885"/>
      <c r="BZ483" s="885"/>
      <c r="CA483" s="885"/>
      <c r="CB483" s="885"/>
      <c r="CC483" s="885"/>
      <c r="CD483" s="885"/>
      <c r="CE483" s="885"/>
      <c r="CF483" s="885"/>
      <c r="CG483" s="885"/>
      <c r="CH483" s="885"/>
      <c r="CI483" s="885"/>
      <c r="CJ483" s="885"/>
      <c r="CK483" s="885"/>
      <c r="CL483" s="885"/>
      <c r="CM483" s="885"/>
      <c r="CN483" s="885"/>
      <c r="CO483" s="885"/>
      <c r="CP483" s="885"/>
      <c r="CQ483" s="885"/>
      <c r="CR483" s="885"/>
      <c r="CS483" s="885"/>
      <c r="CT483" s="885"/>
      <c r="CU483" s="885"/>
      <c r="CV483" s="885"/>
      <c r="CW483" s="885"/>
      <c r="CX483" s="885"/>
      <c r="CY483" s="885"/>
      <c r="CZ483" s="885"/>
      <c r="DA483" s="885"/>
      <c r="DB483" s="885"/>
      <c r="DC483" s="885"/>
      <c r="DD483" s="885"/>
      <c r="DE483" s="885"/>
      <c r="DF483" s="885"/>
      <c r="DG483" s="885"/>
      <c r="DH483" s="885"/>
      <c r="DI483" s="885"/>
      <c r="DJ483" s="885"/>
      <c r="DK483" s="885"/>
      <c r="DL483" s="885"/>
      <c r="DM483" s="885"/>
      <c r="DN483" s="885"/>
      <c r="DO483" s="885"/>
      <c r="DP483" s="885"/>
      <c r="DQ483" s="885"/>
      <c r="DR483" s="885"/>
      <c r="DS483" s="885"/>
      <c r="DT483" s="885"/>
      <c r="DU483" s="885"/>
      <c r="DV483" s="885"/>
      <c r="DW483" s="885"/>
      <c r="DX483" s="885"/>
      <c r="DY483" s="885"/>
      <c r="DZ483" s="885"/>
      <c r="EA483" s="885"/>
      <c r="EB483" s="885"/>
      <c r="EC483" s="885"/>
      <c r="ED483" s="885"/>
      <c r="EE483" s="885"/>
      <c r="EF483" s="885"/>
      <c r="EG483" s="885"/>
      <c r="EH483" s="885"/>
      <c r="EI483" s="885"/>
      <c r="EJ483" s="885"/>
      <c r="EK483" s="885"/>
      <c r="EL483" s="885"/>
      <c r="EM483" s="885"/>
      <c r="EN483" s="885"/>
      <c r="EO483" s="885"/>
      <c r="EP483" s="885"/>
      <c r="EQ483" s="885"/>
      <c r="ER483" s="885"/>
      <c r="ES483" s="885"/>
      <c r="ET483" s="885"/>
      <c r="EU483" s="885"/>
      <c r="EV483" s="885"/>
      <c r="EW483" s="885"/>
      <c r="EX483" s="885"/>
      <c r="EY483" s="885"/>
      <c r="EZ483" s="885"/>
      <c r="FA483" s="885"/>
      <c r="FB483" s="885"/>
      <c r="FC483" s="885"/>
      <c r="FD483" s="885"/>
      <c r="FE483" s="885"/>
      <c r="FF483" s="885"/>
      <c r="FG483" s="885"/>
      <c r="FH483" s="885"/>
      <c r="FI483" s="885"/>
      <c r="FJ483" s="885"/>
      <c r="FK483" s="885"/>
      <c r="FL483" s="885"/>
      <c r="FM483" s="885"/>
      <c r="FN483" s="885"/>
      <c r="FO483" s="885"/>
      <c r="FP483" s="885"/>
      <c r="FQ483" s="885"/>
      <c r="FR483" s="885"/>
      <c r="FS483" s="885"/>
      <c r="FT483" s="885"/>
      <c r="FU483" s="885"/>
      <c r="FV483" s="885"/>
      <c r="FW483" s="885"/>
    </row>
    <row r="484" spans="2:179" x14ac:dyDescent="0.25">
      <c r="B484" s="773"/>
      <c r="C484" s="773"/>
      <c r="D484" s="886"/>
      <c r="E484" s="773"/>
      <c r="F484" s="773"/>
      <c r="G484" s="773"/>
      <c r="H484" s="773"/>
      <c r="I484" s="773"/>
      <c r="J484" s="887"/>
      <c r="K484" s="773"/>
      <c r="L484" s="773"/>
      <c r="M484" s="773"/>
      <c r="N484" s="773"/>
      <c r="O484" s="888"/>
      <c r="P484" s="888"/>
      <c r="Q484" s="888"/>
      <c r="R484" s="888"/>
      <c r="S484" s="773"/>
      <c r="T484" s="773"/>
      <c r="U484" s="889"/>
      <c r="V484" s="773"/>
      <c r="W484" s="773"/>
      <c r="X484" s="773"/>
      <c r="Y484" s="885"/>
      <c r="Z484" s="885"/>
      <c r="AA484" s="885"/>
      <c r="AB484" s="885"/>
      <c r="AC484" s="885"/>
      <c r="AD484" s="885"/>
      <c r="AE484" s="885"/>
      <c r="AF484" s="885"/>
      <c r="AG484" s="885"/>
      <c r="AH484" s="885"/>
      <c r="AI484" s="885"/>
      <c r="AJ484" s="885"/>
      <c r="AK484" s="885"/>
      <c r="AL484" s="885"/>
      <c r="AM484" s="885"/>
      <c r="AN484" s="885"/>
      <c r="AO484" s="885"/>
      <c r="AP484" s="885"/>
      <c r="AQ484" s="885"/>
      <c r="AR484" s="885"/>
      <c r="AS484" s="885"/>
      <c r="AT484" s="885"/>
      <c r="AU484" s="885"/>
      <c r="AV484" s="885"/>
      <c r="AW484" s="885"/>
      <c r="AX484" s="885"/>
      <c r="AY484" s="885"/>
      <c r="AZ484" s="885"/>
      <c r="BA484" s="885"/>
      <c r="BB484" s="885"/>
      <c r="BC484" s="885"/>
      <c r="BD484" s="885"/>
      <c r="BE484" s="885"/>
      <c r="BF484" s="885"/>
      <c r="BG484" s="885"/>
      <c r="BH484" s="885"/>
      <c r="BI484" s="885"/>
      <c r="BJ484" s="885"/>
      <c r="BK484" s="885"/>
      <c r="BL484" s="885"/>
      <c r="BM484" s="885"/>
      <c r="BN484" s="885"/>
      <c r="BO484" s="885"/>
      <c r="BP484" s="885"/>
      <c r="BQ484" s="885"/>
      <c r="BR484" s="885"/>
      <c r="BS484" s="885"/>
      <c r="BT484" s="885"/>
      <c r="BU484" s="885"/>
      <c r="BV484" s="885"/>
      <c r="BW484" s="885"/>
      <c r="BX484" s="885"/>
      <c r="BY484" s="885"/>
      <c r="BZ484" s="885"/>
      <c r="CA484" s="885"/>
      <c r="CB484" s="885"/>
      <c r="CC484" s="885"/>
      <c r="CD484" s="885"/>
      <c r="CE484" s="885"/>
      <c r="CF484" s="885"/>
      <c r="CG484" s="885"/>
      <c r="CH484" s="885"/>
      <c r="CI484" s="885"/>
      <c r="CJ484" s="885"/>
      <c r="CK484" s="885"/>
      <c r="CL484" s="885"/>
      <c r="CM484" s="885"/>
      <c r="CN484" s="885"/>
      <c r="CO484" s="885"/>
      <c r="CP484" s="885"/>
      <c r="CQ484" s="885"/>
      <c r="CR484" s="885"/>
      <c r="CS484" s="885"/>
      <c r="CT484" s="885"/>
      <c r="CU484" s="885"/>
      <c r="CV484" s="885"/>
      <c r="CW484" s="885"/>
      <c r="CX484" s="885"/>
      <c r="CY484" s="885"/>
      <c r="CZ484" s="885"/>
      <c r="DA484" s="885"/>
      <c r="DB484" s="885"/>
      <c r="DC484" s="885"/>
      <c r="DD484" s="885"/>
      <c r="DE484" s="885"/>
      <c r="DF484" s="885"/>
      <c r="DG484" s="885"/>
      <c r="DH484" s="885"/>
      <c r="DI484" s="885"/>
      <c r="DJ484" s="885"/>
      <c r="DK484" s="885"/>
      <c r="DL484" s="885"/>
      <c r="DM484" s="885"/>
      <c r="DN484" s="885"/>
      <c r="DO484" s="885"/>
      <c r="DP484" s="885"/>
      <c r="DQ484" s="885"/>
      <c r="DR484" s="885"/>
      <c r="DS484" s="885"/>
      <c r="DT484" s="885"/>
      <c r="DU484" s="885"/>
      <c r="DV484" s="885"/>
      <c r="DW484" s="885"/>
      <c r="DX484" s="885"/>
      <c r="DY484" s="885"/>
      <c r="DZ484" s="885"/>
      <c r="EA484" s="885"/>
      <c r="EB484" s="885"/>
      <c r="EC484" s="885"/>
      <c r="ED484" s="885"/>
      <c r="EE484" s="885"/>
      <c r="EF484" s="885"/>
      <c r="EG484" s="885"/>
      <c r="EH484" s="885"/>
      <c r="EI484" s="885"/>
      <c r="EJ484" s="885"/>
      <c r="EK484" s="885"/>
      <c r="EL484" s="885"/>
      <c r="EM484" s="885"/>
      <c r="EN484" s="885"/>
      <c r="EO484" s="885"/>
      <c r="EP484" s="885"/>
      <c r="EQ484" s="885"/>
      <c r="ER484" s="885"/>
      <c r="ES484" s="885"/>
      <c r="ET484" s="885"/>
      <c r="EU484" s="885"/>
      <c r="EV484" s="885"/>
      <c r="EW484" s="885"/>
      <c r="EX484" s="885"/>
      <c r="EY484" s="885"/>
      <c r="EZ484" s="885"/>
      <c r="FA484" s="885"/>
      <c r="FB484" s="885"/>
      <c r="FC484" s="885"/>
      <c r="FD484" s="885"/>
      <c r="FE484" s="885"/>
      <c r="FF484" s="885"/>
      <c r="FG484" s="885"/>
      <c r="FH484" s="885"/>
      <c r="FI484" s="885"/>
      <c r="FJ484" s="885"/>
      <c r="FK484" s="885"/>
      <c r="FL484" s="885"/>
      <c r="FM484" s="885"/>
      <c r="FN484" s="885"/>
      <c r="FO484" s="885"/>
      <c r="FP484" s="885"/>
      <c r="FQ484" s="885"/>
      <c r="FR484" s="885"/>
      <c r="FS484" s="885"/>
      <c r="FT484" s="885"/>
      <c r="FU484" s="885"/>
      <c r="FV484" s="885"/>
      <c r="FW484" s="885"/>
    </row>
    <row r="485" spans="2:179" x14ac:dyDescent="0.25">
      <c r="B485" s="773"/>
      <c r="C485" s="773"/>
      <c r="D485" s="886"/>
      <c r="E485" s="773"/>
      <c r="F485" s="773"/>
      <c r="G485" s="773"/>
      <c r="H485" s="773"/>
      <c r="I485" s="773"/>
      <c r="J485" s="887"/>
      <c r="K485" s="773"/>
      <c r="L485" s="773"/>
      <c r="M485" s="773"/>
      <c r="N485" s="773"/>
      <c r="O485" s="888"/>
      <c r="P485" s="888"/>
      <c r="Q485" s="888"/>
      <c r="R485" s="888"/>
      <c r="S485" s="773"/>
      <c r="T485" s="773"/>
      <c r="U485" s="889"/>
      <c r="V485" s="773"/>
      <c r="W485" s="773"/>
      <c r="X485" s="773"/>
      <c r="Y485" s="885"/>
      <c r="Z485" s="885"/>
      <c r="AA485" s="885"/>
      <c r="AB485" s="885"/>
      <c r="AC485" s="885"/>
      <c r="AD485" s="885"/>
      <c r="AE485" s="885"/>
      <c r="AF485" s="885"/>
      <c r="AG485" s="885"/>
      <c r="AH485" s="885"/>
      <c r="AI485" s="885"/>
      <c r="AJ485" s="885"/>
      <c r="AK485" s="885"/>
      <c r="AL485" s="885"/>
      <c r="AM485" s="885"/>
      <c r="AN485" s="885"/>
      <c r="AO485" s="885"/>
      <c r="AP485" s="885"/>
      <c r="AQ485" s="885"/>
      <c r="AR485" s="885"/>
      <c r="AS485" s="885"/>
      <c r="AT485" s="885"/>
      <c r="AU485" s="885"/>
      <c r="AV485" s="885"/>
      <c r="AW485" s="885"/>
      <c r="AX485" s="885"/>
      <c r="AY485" s="885"/>
      <c r="AZ485" s="885"/>
      <c r="BA485" s="885"/>
      <c r="BB485" s="885"/>
      <c r="BC485" s="885"/>
      <c r="BD485" s="885"/>
      <c r="BE485" s="885"/>
      <c r="BF485" s="885"/>
      <c r="BG485" s="885"/>
      <c r="BH485" s="885"/>
      <c r="BI485" s="885"/>
      <c r="BJ485" s="885"/>
      <c r="BK485" s="885"/>
      <c r="BL485" s="885"/>
      <c r="BM485" s="885"/>
      <c r="BN485" s="885"/>
      <c r="BO485" s="885"/>
      <c r="BP485" s="885"/>
      <c r="BQ485" s="885"/>
      <c r="BR485" s="885"/>
      <c r="BS485" s="885"/>
      <c r="BT485" s="885"/>
      <c r="BU485" s="885"/>
      <c r="BV485" s="885"/>
      <c r="BW485" s="885"/>
      <c r="BX485" s="885"/>
      <c r="BY485" s="885"/>
      <c r="BZ485" s="885"/>
      <c r="CA485" s="885"/>
      <c r="CB485" s="885"/>
      <c r="CC485" s="885"/>
      <c r="CD485" s="885"/>
      <c r="CE485" s="885"/>
      <c r="CF485" s="885"/>
      <c r="CG485" s="885"/>
      <c r="CH485" s="885"/>
      <c r="CI485" s="885"/>
      <c r="CJ485" s="885"/>
      <c r="CK485" s="885"/>
      <c r="CL485" s="885"/>
      <c r="CM485" s="885"/>
      <c r="CN485" s="885"/>
      <c r="CO485" s="885"/>
      <c r="CP485" s="885"/>
      <c r="CQ485" s="885"/>
      <c r="CR485" s="885"/>
      <c r="CS485" s="885"/>
      <c r="CT485" s="885"/>
      <c r="CU485" s="885"/>
      <c r="CV485" s="885"/>
      <c r="CW485" s="885"/>
      <c r="CX485" s="885"/>
      <c r="CY485" s="885"/>
      <c r="CZ485" s="885"/>
      <c r="DA485" s="885"/>
      <c r="DB485" s="885"/>
      <c r="DC485" s="885"/>
      <c r="DD485" s="885"/>
      <c r="DE485" s="885"/>
      <c r="DF485" s="885"/>
      <c r="DG485" s="885"/>
      <c r="DH485" s="885"/>
      <c r="DI485" s="885"/>
      <c r="DJ485" s="885"/>
      <c r="DK485" s="885"/>
      <c r="DL485" s="885"/>
      <c r="DM485" s="885"/>
      <c r="DN485" s="885"/>
      <c r="DO485" s="885"/>
      <c r="DP485" s="885"/>
      <c r="DQ485" s="885"/>
      <c r="DR485" s="885"/>
      <c r="DS485" s="885"/>
      <c r="DT485" s="885"/>
      <c r="DU485" s="885"/>
      <c r="DV485" s="885"/>
      <c r="DW485" s="885"/>
      <c r="DX485" s="885"/>
      <c r="DY485" s="885"/>
      <c r="DZ485" s="885"/>
      <c r="EA485" s="885"/>
      <c r="EB485" s="885"/>
      <c r="EC485" s="885"/>
      <c r="ED485" s="885"/>
      <c r="EE485" s="885"/>
      <c r="EF485" s="885"/>
      <c r="EG485" s="885"/>
      <c r="EH485" s="885"/>
      <c r="EI485" s="885"/>
      <c r="EJ485" s="885"/>
      <c r="EK485" s="885"/>
      <c r="EL485" s="885"/>
      <c r="EM485" s="885"/>
      <c r="EN485" s="885"/>
      <c r="EO485" s="885"/>
      <c r="EP485" s="885"/>
      <c r="EQ485" s="885"/>
      <c r="ER485" s="885"/>
      <c r="ES485" s="885"/>
      <c r="ET485" s="885"/>
      <c r="EU485" s="885"/>
      <c r="EV485" s="885"/>
      <c r="EW485" s="885"/>
      <c r="EX485" s="885"/>
      <c r="EY485" s="885"/>
      <c r="EZ485" s="885"/>
      <c r="FA485" s="885"/>
      <c r="FB485" s="885"/>
      <c r="FC485" s="885"/>
      <c r="FD485" s="885"/>
      <c r="FE485" s="885"/>
      <c r="FF485" s="885"/>
      <c r="FG485" s="885"/>
      <c r="FH485" s="885"/>
      <c r="FI485" s="885"/>
      <c r="FJ485" s="885"/>
      <c r="FK485" s="885"/>
      <c r="FL485" s="885"/>
      <c r="FM485" s="885"/>
      <c r="FN485" s="885"/>
      <c r="FO485" s="885"/>
      <c r="FP485" s="885"/>
      <c r="FQ485" s="885"/>
      <c r="FR485" s="885"/>
      <c r="FS485" s="885"/>
      <c r="FT485" s="885"/>
      <c r="FU485" s="885"/>
      <c r="FV485" s="885"/>
      <c r="FW485" s="885"/>
    </row>
    <row r="486" spans="2:179" x14ac:dyDescent="0.25">
      <c r="B486" s="773"/>
      <c r="C486" s="773"/>
      <c r="D486" s="886"/>
      <c r="E486" s="773"/>
      <c r="F486" s="773"/>
      <c r="G486" s="773"/>
      <c r="H486" s="773"/>
      <c r="I486" s="773"/>
      <c r="J486" s="887"/>
      <c r="K486" s="773"/>
      <c r="L486" s="773"/>
      <c r="M486" s="773"/>
      <c r="N486" s="773"/>
      <c r="O486" s="888"/>
      <c r="P486" s="888"/>
      <c r="Q486" s="888"/>
      <c r="R486" s="888"/>
      <c r="S486" s="773"/>
      <c r="T486" s="773"/>
      <c r="U486" s="889"/>
      <c r="V486" s="773"/>
      <c r="W486" s="773"/>
      <c r="X486" s="773"/>
      <c r="Y486" s="885"/>
      <c r="Z486" s="885"/>
      <c r="AA486" s="885"/>
      <c r="AB486" s="885"/>
      <c r="AC486" s="885"/>
      <c r="AD486" s="885"/>
      <c r="AE486" s="885"/>
      <c r="AF486" s="885"/>
      <c r="AG486" s="885"/>
      <c r="AH486" s="885"/>
      <c r="AI486" s="885"/>
      <c r="AJ486" s="885"/>
      <c r="AK486" s="885"/>
      <c r="AL486" s="885"/>
      <c r="AM486" s="885"/>
      <c r="AN486" s="885"/>
      <c r="AO486" s="885"/>
      <c r="AP486" s="885"/>
      <c r="AQ486" s="885"/>
      <c r="AR486" s="885"/>
      <c r="AS486" s="885"/>
      <c r="AT486" s="885"/>
      <c r="AU486" s="885"/>
      <c r="AV486" s="885"/>
      <c r="AW486" s="885"/>
      <c r="AX486" s="885"/>
      <c r="AY486" s="885"/>
      <c r="AZ486" s="885"/>
      <c r="BA486" s="885"/>
      <c r="BB486" s="885"/>
      <c r="BC486" s="885"/>
      <c r="BD486" s="885"/>
      <c r="BE486" s="885"/>
      <c r="BF486" s="885"/>
      <c r="BG486" s="885"/>
      <c r="BH486" s="885"/>
      <c r="BI486" s="885"/>
      <c r="BJ486" s="885"/>
      <c r="BK486" s="885"/>
      <c r="BL486" s="885"/>
      <c r="BM486" s="885"/>
      <c r="BN486" s="885"/>
      <c r="BO486" s="885"/>
      <c r="BP486" s="885"/>
      <c r="BQ486" s="885"/>
      <c r="BR486" s="885"/>
      <c r="BS486" s="885"/>
      <c r="BT486" s="885"/>
      <c r="BU486" s="885"/>
      <c r="BV486" s="885"/>
      <c r="BW486" s="885"/>
      <c r="BX486" s="885"/>
      <c r="BY486" s="885"/>
      <c r="BZ486" s="885"/>
      <c r="CA486" s="885"/>
      <c r="CB486" s="885"/>
      <c r="CC486" s="885"/>
      <c r="CD486" s="885"/>
      <c r="CE486" s="885"/>
      <c r="CF486" s="885"/>
      <c r="CG486" s="885"/>
      <c r="CH486" s="885"/>
      <c r="CI486" s="885"/>
      <c r="CJ486" s="885"/>
      <c r="CK486" s="885"/>
      <c r="CL486" s="885"/>
      <c r="CM486" s="885"/>
      <c r="CN486" s="885"/>
      <c r="CO486" s="885"/>
      <c r="CP486" s="885"/>
      <c r="CQ486" s="885"/>
      <c r="CR486" s="885"/>
      <c r="CS486" s="885"/>
      <c r="CT486" s="885"/>
      <c r="CU486" s="885"/>
      <c r="CV486" s="885"/>
      <c r="CW486" s="885"/>
      <c r="CX486" s="885"/>
      <c r="CY486" s="885"/>
      <c r="CZ486" s="885"/>
      <c r="DA486" s="885"/>
      <c r="DB486" s="885"/>
      <c r="DC486" s="885"/>
      <c r="DD486" s="885"/>
      <c r="DE486" s="885"/>
      <c r="DF486" s="885"/>
      <c r="DG486" s="885"/>
      <c r="DH486" s="885"/>
      <c r="DI486" s="885"/>
      <c r="DJ486" s="885"/>
      <c r="DK486" s="885"/>
      <c r="DL486" s="885"/>
      <c r="DM486" s="885"/>
      <c r="DN486" s="885"/>
      <c r="DO486" s="885"/>
      <c r="DP486" s="885"/>
      <c r="DQ486" s="885"/>
      <c r="DR486" s="885"/>
      <c r="DS486" s="885"/>
      <c r="DT486" s="885"/>
      <c r="DU486" s="885"/>
      <c r="DV486" s="885"/>
      <c r="DW486" s="885"/>
      <c r="DX486" s="885"/>
      <c r="DY486" s="885"/>
      <c r="DZ486" s="885"/>
      <c r="EA486" s="885"/>
      <c r="EB486" s="885"/>
      <c r="EC486" s="885"/>
      <c r="ED486" s="885"/>
      <c r="EE486" s="885"/>
      <c r="EF486" s="885"/>
      <c r="EG486" s="885"/>
      <c r="EH486" s="885"/>
      <c r="EI486" s="885"/>
      <c r="EJ486" s="885"/>
      <c r="EK486" s="885"/>
      <c r="EL486" s="885"/>
      <c r="EM486" s="885"/>
      <c r="EN486" s="885"/>
      <c r="EO486" s="885"/>
      <c r="EP486" s="885"/>
      <c r="EQ486" s="885"/>
      <c r="ER486" s="885"/>
      <c r="ES486" s="885"/>
      <c r="ET486" s="885"/>
      <c r="EU486" s="885"/>
      <c r="EV486" s="885"/>
      <c r="EW486" s="885"/>
      <c r="EX486" s="885"/>
      <c r="EY486" s="885"/>
      <c r="EZ486" s="885"/>
      <c r="FA486" s="885"/>
      <c r="FB486" s="885"/>
      <c r="FC486" s="885"/>
      <c r="FD486" s="885"/>
      <c r="FE486" s="885"/>
      <c r="FF486" s="885"/>
      <c r="FG486" s="885"/>
      <c r="FH486" s="885"/>
      <c r="FI486" s="885"/>
      <c r="FJ486" s="885"/>
      <c r="FK486" s="885"/>
      <c r="FL486" s="885"/>
      <c r="FM486" s="885"/>
      <c r="FN486" s="885"/>
      <c r="FO486" s="885"/>
      <c r="FP486" s="885"/>
      <c r="FQ486" s="885"/>
      <c r="FR486" s="885"/>
      <c r="FS486" s="885"/>
      <c r="FT486" s="885"/>
      <c r="FU486" s="885"/>
      <c r="FV486" s="885"/>
      <c r="FW486" s="885"/>
    </row>
    <row r="487" spans="2:179" x14ac:dyDescent="0.25">
      <c r="B487" s="773"/>
      <c r="C487" s="773"/>
      <c r="D487" s="886"/>
      <c r="E487" s="773"/>
      <c r="F487" s="773"/>
      <c r="G487" s="773"/>
      <c r="H487" s="773"/>
      <c r="I487" s="773"/>
      <c r="J487" s="887"/>
      <c r="K487" s="773"/>
      <c r="L487" s="773"/>
      <c r="M487" s="773"/>
      <c r="N487" s="773"/>
      <c r="O487" s="888"/>
      <c r="P487" s="888"/>
      <c r="Q487" s="888"/>
      <c r="R487" s="888"/>
      <c r="S487" s="773"/>
      <c r="T487" s="773"/>
      <c r="U487" s="889"/>
      <c r="V487" s="773"/>
      <c r="W487" s="773"/>
      <c r="X487" s="773"/>
      <c r="Y487" s="885"/>
      <c r="Z487" s="885"/>
      <c r="AA487" s="885"/>
      <c r="AB487" s="885"/>
      <c r="AC487" s="885"/>
      <c r="AD487" s="885"/>
      <c r="AE487" s="885"/>
      <c r="AF487" s="885"/>
      <c r="AG487" s="885"/>
      <c r="AH487" s="885"/>
      <c r="AI487" s="885"/>
      <c r="AJ487" s="885"/>
      <c r="AK487" s="885"/>
      <c r="AL487" s="885"/>
      <c r="AM487" s="885"/>
      <c r="AN487" s="885"/>
      <c r="AO487" s="885"/>
      <c r="AP487" s="885"/>
      <c r="AQ487" s="885"/>
      <c r="AR487" s="885"/>
      <c r="AS487" s="885"/>
      <c r="AT487" s="885"/>
      <c r="AU487" s="885"/>
      <c r="AV487" s="885"/>
      <c r="AW487" s="885"/>
      <c r="AX487" s="885"/>
      <c r="AY487" s="885"/>
      <c r="AZ487" s="885"/>
      <c r="BA487" s="885"/>
      <c r="BB487" s="885"/>
      <c r="BC487" s="885"/>
      <c r="BD487" s="885"/>
      <c r="BE487" s="885"/>
      <c r="BF487" s="885"/>
      <c r="BG487" s="885"/>
      <c r="BH487" s="885"/>
      <c r="BI487" s="885"/>
      <c r="BJ487" s="885"/>
      <c r="BK487" s="885"/>
      <c r="BL487" s="885"/>
      <c r="BM487" s="885"/>
      <c r="BN487" s="885"/>
      <c r="BO487" s="885"/>
      <c r="BP487" s="885"/>
      <c r="BQ487" s="885"/>
      <c r="BR487" s="885"/>
      <c r="BS487" s="885"/>
      <c r="BT487" s="885"/>
      <c r="BU487" s="885"/>
      <c r="BV487" s="885"/>
      <c r="BW487" s="885"/>
      <c r="BX487" s="885"/>
      <c r="BY487" s="885"/>
      <c r="BZ487" s="885"/>
      <c r="CA487" s="885"/>
      <c r="CB487" s="885"/>
      <c r="CC487" s="885"/>
      <c r="CD487" s="885"/>
      <c r="CE487" s="885"/>
      <c r="CF487" s="885"/>
      <c r="CG487" s="885"/>
      <c r="CH487" s="885"/>
      <c r="CI487" s="885"/>
      <c r="CJ487" s="885"/>
      <c r="CK487" s="885"/>
      <c r="CL487" s="885"/>
      <c r="CM487" s="885"/>
      <c r="CN487" s="885"/>
      <c r="CO487" s="885"/>
      <c r="CP487" s="885"/>
      <c r="CQ487" s="885"/>
      <c r="CR487" s="885"/>
      <c r="CS487" s="885"/>
      <c r="CT487" s="885"/>
      <c r="CU487" s="885"/>
      <c r="CV487" s="885"/>
      <c r="CW487" s="885"/>
      <c r="CX487" s="885"/>
      <c r="CY487" s="885"/>
      <c r="CZ487" s="885"/>
      <c r="DA487" s="885"/>
      <c r="DB487" s="885"/>
      <c r="DC487" s="885"/>
      <c r="DD487" s="885"/>
      <c r="DE487" s="885"/>
      <c r="DF487" s="885"/>
      <c r="DG487" s="885"/>
      <c r="DH487" s="885"/>
      <c r="DI487" s="885"/>
      <c r="DJ487" s="885"/>
      <c r="DK487" s="885"/>
      <c r="DL487" s="885"/>
      <c r="DM487" s="885"/>
      <c r="DN487" s="885"/>
      <c r="DO487" s="885"/>
      <c r="DP487" s="885"/>
      <c r="DQ487" s="885"/>
      <c r="DR487" s="885"/>
      <c r="DS487" s="885"/>
      <c r="DT487" s="885"/>
      <c r="DU487" s="885"/>
      <c r="DV487" s="885"/>
      <c r="DW487" s="885"/>
      <c r="DX487" s="885"/>
      <c r="DY487" s="885"/>
      <c r="DZ487" s="885"/>
      <c r="EA487" s="885"/>
      <c r="EB487" s="885"/>
      <c r="EC487" s="885"/>
      <c r="ED487" s="885"/>
      <c r="EE487" s="885"/>
      <c r="EF487" s="885"/>
      <c r="EG487" s="885"/>
      <c r="EH487" s="885"/>
      <c r="EI487" s="885"/>
      <c r="EJ487" s="885"/>
      <c r="EK487" s="885"/>
      <c r="EL487" s="885"/>
      <c r="EM487" s="885"/>
      <c r="EN487" s="885"/>
      <c r="EO487" s="885"/>
      <c r="EP487" s="885"/>
      <c r="EQ487" s="885"/>
      <c r="ER487" s="885"/>
      <c r="ES487" s="885"/>
      <c r="ET487" s="885"/>
      <c r="EU487" s="885"/>
      <c r="EV487" s="885"/>
      <c r="EW487" s="885"/>
      <c r="EX487" s="885"/>
      <c r="EY487" s="885"/>
      <c r="EZ487" s="885"/>
      <c r="FA487" s="885"/>
      <c r="FB487" s="885"/>
      <c r="FC487" s="885"/>
      <c r="FD487" s="885"/>
      <c r="FE487" s="885"/>
      <c r="FF487" s="885"/>
      <c r="FG487" s="885"/>
      <c r="FH487" s="885"/>
      <c r="FI487" s="885"/>
      <c r="FJ487" s="885"/>
      <c r="FK487" s="885"/>
      <c r="FL487" s="885"/>
      <c r="FM487" s="885"/>
      <c r="FN487" s="885"/>
      <c r="FO487" s="885"/>
      <c r="FP487" s="885"/>
      <c r="FQ487" s="885"/>
      <c r="FR487" s="885"/>
      <c r="FS487" s="885"/>
      <c r="FT487" s="885"/>
      <c r="FU487" s="885"/>
      <c r="FV487" s="885"/>
      <c r="FW487" s="885"/>
    </row>
    <row r="488" spans="2:179" x14ac:dyDescent="0.25">
      <c r="B488" s="773"/>
      <c r="C488" s="773"/>
      <c r="D488" s="886"/>
      <c r="E488" s="773"/>
      <c r="F488" s="773"/>
      <c r="G488" s="773"/>
      <c r="H488" s="773"/>
      <c r="I488" s="773"/>
      <c r="J488" s="887"/>
      <c r="K488" s="773"/>
      <c r="L488" s="773"/>
      <c r="M488" s="773"/>
      <c r="N488" s="773"/>
      <c r="O488" s="888"/>
      <c r="P488" s="888"/>
      <c r="Q488" s="888"/>
      <c r="R488" s="888"/>
      <c r="S488" s="773"/>
      <c r="T488" s="773"/>
      <c r="U488" s="889"/>
      <c r="V488" s="773"/>
      <c r="W488" s="773"/>
      <c r="X488" s="773"/>
      <c r="Y488" s="885"/>
      <c r="Z488" s="885"/>
      <c r="AA488" s="885"/>
      <c r="AB488" s="885"/>
      <c r="AC488" s="885"/>
      <c r="AD488" s="885"/>
      <c r="AE488" s="885"/>
      <c r="AF488" s="885"/>
      <c r="AG488" s="885"/>
      <c r="AH488" s="885"/>
      <c r="AI488" s="885"/>
      <c r="AJ488" s="885"/>
      <c r="AK488" s="885"/>
      <c r="AL488" s="885"/>
      <c r="AM488" s="885"/>
      <c r="AN488" s="885"/>
      <c r="AO488" s="885"/>
      <c r="AP488" s="885"/>
      <c r="AQ488" s="885"/>
      <c r="AR488" s="885"/>
      <c r="AS488" s="885"/>
      <c r="AT488" s="885"/>
      <c r="AU488" s="885"/>
      <c r="AV488" s="885"/>
      <c r="AW488" s="885"/>
      <c r="AX488" s="885"/>
      <c r="AY488" s="885"/>
      <c r="AZ488" s="885"/>
      <c r="BA488" s="885"/>
      <c r="BB488" s="885"/>
      <c r="BC488" s="885"/>
      <c r="BD488" s="885"/>
      <c r="BE488" s="885"/>
      <c r="BF488" s="885"/>
      <c r="BG488" s="885"/>
      <c r="BH488" s="885"/>
      <c r="BI488" s="885"/>
      <c r="BJ488" s="885"/>
      <c r="BK488" s="885"/>
      <c r="BL488" s="885"/>
      <c r="BM488" s="885"/>
      <c r="BN488" s="885"/>
      <c r="BO488" s="885"/>
      <c r="BP488" s="885"/>
      <c r="BQ488" s="885"/>
      <c r="BR488" s="885"/>
      <c r="BS488" s="885"/>
      <c r="BT488" s="885"/>
      <c r="BU488" s="885"/>
      <c r="BV488" s="885"/>
      <c r="BW488" s="885"/>
      <c r="BX488" s="885"/>
      <c r="BY488" s="885"/>
      <c r="BZ488" s="885"/>
      <c r="CA488" s="885"/>
      <c r="CB488" s="885"/>
      <c r="CC488" s="885"/>
      <c r="CD488" s="885"/>
      <c r="CE488" s="885"/>
      <c r="CF488" s="885"/>
      <c r="CG488" s="885"/>
      <c r="CH488" s="885"/>
      <c r="CI488" s="885"/>
      <c r="CJ488" s="885"/>
      <c r="CK488" s="885"/>
      <c r="CL488" s="885"/>
      <c r="CM488" s="885"/>
      <c r="CN488" s="885"/>
      <c r="CO488" s="885"/>
      <c r="CP488" s="885"/>
      <c r="CQ488" s="885"/>
      <c r="CR488" s="885"/>
      <c r="CS488" s="885"/>
      <c r="CT488" s="885"/>
      <c r="CU488" s="885"/>
      <c r="CV488" s="885"/>
      <c r="CW488" s="885"/>
      <c r="CX488" s="885"/>
      <c r="CY488" s="885"/>
      <c r="CZ488" s="885"/>
      <c r="DA488" s="885"/>
      <c r="DB488" s="885"/>
      <c r="DC488" s="885"/>
      <c r="DD488" s="885"/>
      <c r="DE488" s="885"/>
      <c r="DF488" s="885"/>
      <c r="DG488" s="885"/>
      <c r="DH488" s="885"/>
      <c r="DI488" s="885"/>
      <c r="DJ488" s="885"/>
      <c r="DK488" s="885"/>
      <c r="DL488" s="885"/>
      <c r="DM488" s="885"/>
      <c r="DN488" s="885"/>
      <c r="DO488" s="885"/>
      <c r="DP488" s="885"/>
      <c r="DQ488" s="885"/>
      <c r="DR488" s="885"/>
      <c r="DS488" s="885"/>
      <c r="DT488" s="885"/>
      <c r="DU488" s="885"/>
      <c r="DV488" s="885"/>
      <c r="DW488" s="885"/>
      <c r="DX488" s="885"/>
      <c r="DY488" s="885"/>
      <c r="DZ488" s="885"/>
      <c r="EA488" s="885"/>
      <c r="EB488" s="885"/>
      <c r="EC488" s="885"/>
      <c r="ED488" s="885"/>
      <c r="EE488" s="885"/>
      <c r="EF488" s="885"/>
      <c r="EG488" s="885"/>
      <c r="EH488" s="885"/>
      <c r="EI488" s="885"/>
      <c r="EJ488" s="885"/>
      <c r="EK488" s="885"/>
      <c r="EL488" s="885"/>
      <c r="EM488" s="885"/>
      <c r="EN488" s="885"/>
      <c r="EO488" s="885"/>
      <c r="EP488" s="885"/>
      <c r="EQ488" s="885"/>
      <c r="ER488" s="885"/>
      <c r="ES488" s="885"/>
      <c r="ET488" s="885"/>
      <c r="EU488" s="885"/>
      <c r="EV488" s="885"/>
      <c r="EW488" s="885"/>
      <c r="EX488" s="885"/>
      <c r="EY488" s="885"/>
      <c r="EZ488" s="885"/>
      <c r="FA488" s="885"/>
      <c r="FB488" s="885"/>
      <c r="FC488" s="885"/>
      <c r="FD488" s="885"/>
      <c r="FE488" s="885"/>
      <c r="FF488" s="885"/>
      <c r="FG488" s="885"/>
      <c r="FH488" s="885"/>
      <c r="FI488" s="885"/>
      <c r="FJ488" s="885"/>
      <c r="FK488" s="885"/>
      <c r="FL488" s="885"/>
      <c r="FM488" s="885"/>
      <c r="FN488" s="885"/>
      <c r="FO488" s="885"/>
      <c r="FP488" s="885"/>
      <c r="FQ488" s="885"/>
      <c r="FR488" s="885"/>
      <c r="FS488" s="885"/>
      <c r="FT488" s="885"/>
      <c r="FU488" s="885"/>
      <c r="FV488" s="885"/>
      <c r="FW488" s="885"/>
    </row>
    <row r="489" spans="2:179" x14ac:dyDescent="0.25">
      <c r="B489" s="773"/>
      <c r="C489" s="773"/>
      <c r="D489" s="886"/>
      <c r="E489" s="773"/>
      <c r="F489" s="773"/>
      <c r="G489" s="773"/>
      <c r="H489" s="773"/>
      <c r="I489" s="773"/>
      <c r="J489" s="887"/>
      <c r="K489" s="773"/>
      <c r="L489" s="773"/>
      <c r="M489" s="773"/>
      <c r="N489" s="773"/>
      <c r="O489" s="888"/>
      <c r="P489" s="888"/>
      <c r="Q489" s="888"/>
      <c r="R489" s="888"/>
      <c r="S489" s="773"/>
      <c r="T489" s="773"/>
      <c r="U489" s="889"/>
      <c r="V489" s="773"/>
      <c r="W489" s="773"/>
      <c r="X489" s="773"/>
      <c r="Y489" s="885"/>
      <c r="Z489" s="885"/>
      <c r="AA489" s="885"/>
      <c r="AB489" s="885"/>
      <c r="AC489" s="885"/>
      <c r="AD489" s="885"/>
      <c r="AE489" s="885"/>
      <c r="AF489" s="885"/>
      <c r="AG489" s="885"/>
      <c r="AH489" s="885"/>
      <c r="AI489" s="885"/>
      <c r="AJ489" s="885"/>
      <c r="AK489" s="885"/>
      <c r="AL489" s="885"/>
      <c r="AM489" s="885"/>
      <c r="AN489" s="885"/>
      <c r="AO489" s="885"/>
      <c r="AP489" s="885"/>
      <c r="AQ489" s="885"/>
      <c r="AR489" s="885"/>
      <c r="AS489" s="885"/>
      <c r="AT489" s="885"/>
      <c r="AU489" s="885"/>
      <c r="AV489" s="885"/>
      <c r="AW489" s="885"/>
      <c r="AX489" s="885"/>
      <c r="AY489" s="885"/>
      <c r="AZ489" s="885"/>
      <c r="BA489" s="885"/>
      <c r="BB489" s="885"/>
      <c r="BC489" s="885"/>
      <c r="BD489" s="885"/>
      <c r="BE489" s="885"/>
      <c r="BF489" s="885"/>
      <c r="BG489" s="885"/>
      <c r="BH489" s="885"/>
      <c r="BI489" s="885"/>
      <c r="BJ489" s="885"/>
      <c r="BK489" s="885"/>
      <c r="BL489" s="885"/>
      <c r="BM489" s="885"/>
      <c r="BN489" s="885"/>
      <c r="BO489" s="885"/>
      <c r="BP489" s="885"/>
      <c r="BQ489" s="885"/>
      <c r="BR489" s="885"/>
      <c r="BS489" s="885"/>
      <c r="BT489" s="885"/>
      <c r="BU489" s="885"/>
      <c r="BV489" s="885"/>
      <c r="BW489" s="885"/>
      <c r="BX489" s="885"/>
      <c r="BY489" s="885"/>
      <c r="BZ489" s="885"/>
      <c r="CA489" s="885"/>
      <c r="CB489" s="885"/>
      <c r="CC489" s="885"/>
      <c r="CD489" s="885"/>
      <c r="CE489" s="885"/>
      <c r="CF489" s="885"/>
      <c r="CG489" s="885"/>
      <c r="CH489" s="885"/>
      <c r="CI489" s="885"/>
      <c r="CJ489" s="885"/>
      <c r="CK489" s="885"/>
      <c r="CL489" s="885"/>
      <c r="CM489" s="885"/>
      <c r="CN489" s="885"/>
      <c r="CO489" s="885"/>
      <c r="CP489" s="885"/>
      <c r="CQ489" s="885"/>
      <c r="CR489" s="885"/>
      <c r="CS489" s="885"/>
      <c r="CT489" s="885"/>
      <c r="CU489" s="885"/>
      <c r="CV489" s="885"/>
      <c r="CW489" s="885"/>
      <c r="CX489" s="885"/>
      <c r="CY489" s="885"/>
      <c r="CZ489" s="885"/>
      <c r="DA489" s="885"/>
      <c r="DB489" s="885"/>
      <c r="DC489" s="885"/>
      <c r="DD489" s="885"/>
      <c r="DE489" s="885"/>
      <c r="DF489" s="885"/>
      <c r="DG489" s="885"/>
      <c r="DH489" s="885"/>
      <c r="DI489" s="885"/>
      <c r="DJ489" s="885"/>
      <c r="DK489" s="885"/>
      <c r="DL489" s="885"/>
      <c r="DM489" s="885"/>
      <c r="DN489" s="885"/>
      <c r="DO489" s="885"/>
      <c r="DP489" s="885"/>
      <c r="DQ489" s="885"/>
      <c r="DR489" s="885"/>
      <c r="DS489" s="885"/>
      <c r="DT489" s="885"/>
      <c r="DU489" s="885"/>
      <c r="DV489" s="885"/>
      <c r="DW489" s="885"/>
      <c r="DX489" s="885"/>
      <c r="DY489" s="885"/>
      <c r="DZ489" s="885"/>
      <c r="EA489" s="885"/>
      <c r="EB489" s="885"/>
      <c r="EC489" s="885"/>
      <c r="ED489" s="885"/>
      <c r="EE489" s="885"/>
      <c r="EF489" s="885"/>
      <c r="EG489" s="885"/>
      <c r="EH489" s="885"/>
      <c r="EI489" s="885"/>
      <c r="EJ489" s="885"/>
      <c r="EK489" s="885"/>
      <c r="EL489" s="885"/>
      <c r="EM489" s="885"/>
      <c r="EN489" s="885"/>
      <c r="EO489" s="885"/>
      <c r="EP489" s="885"/>
      <c r="EQ489" s="885"/>
      <c r="ER489" s="885"/>
      <c r="ES489" s="885"/>
      <c r="ET489" s="885"/>
      <c r="EU489" s="885"/>
      <c r="EV489" s="885"/>
      <c r="EW489" s="885"/>
      <c r="EX489" s="885"/>
      <c r="EY489" s="885"/>
      <c r="EZ489" s="885"/>
      <c r="FA489" s="885"/>
      <c r="FB489" s="885"/>
      <c r="FC489" s="885"/>
      <c r="FD489" s="885"/>
      <c r="FE489" s="885"/>
      <c r="FF489" s="885"/>
      <c r="FG489" s="885"/>
      <c r="FH489" s="885"/>
      <c r="FI489" s="885"/>
      <c r="FJ489" s="885"/>
      <c r="FK489" s="885"/>
      <c r="FL489" s="885"/>
      <c r="FM489" s="885"/>
      <c r="FN489" s="885"/>
      <c r="FO489" s="885"/>
      <c r="FP489" s="885"/>
      <c r="FQ489" s="885"/>
      <c r="FR489" s="885"/>
      <c r="FS489" s="885"/>
      <c r="FT489" s="885"/>
      <c r="FU489" s="885"/>
      <c r="FV489" s="885"/>
      <c r="FW489" s="885"/>
    </row>
    <row r="490" spans="2:179" x14ac:dyDescent="0.25">
      <c r="B490" s="773"/>
      <c r="C490" s="773"/>
      <c r="D490" s="886"/>
      <c r="E490" s="773"/>
      <c r="F490" s="773"/>
      <c r="G490" s="773"/>
      <c r="H490" s="773"/>
      <c r="I490" s="773"/>
      <c r="J490" s="887"/>
      <c r="K490" s="773"/>
      <c r="L490" s="773"/>
      <c r="M490" s="773"/>
      <c r="N490" s="773"/>
      <c r="O490" s="888"/>
      <c r="P490" s="888"/>
      <c r="Q490" s="888"/>
      <c r="R490" s="888"/>
      <c r="S490" s="773"/>
      <c r="T490" s="773"/>
      <c r="U490" s="889"/>
      <c r="V490" s="773"/>
      <c r="W490" s="773"/>
      <c r="X490" s="773"/>
      <c r="Y490" s="885"/>
      <c r="Z490" s="885"/>
      <c r="AA490" s="885"/>
      <c r="AB490" s="885"/>
      <c r="AC490" s="885"/>
      <c r="AD490" s="885"/>
      <c r="AE490" s="885"/>
      <c r="AF490" s="885"/>
      <c r="AG490" s="885"/>
      <c r="AH490" s="885"/>
      <c r="AI490" s="885"/>
      <c r="AJ490" s="885"/>
      <c r="AK490" s="885"/>
      <c r="AL490" s="885"/>
      <c r="AM490" s="885"/>
      <c r="AN490" s="885"/>
      <c r="AO490" s="885"/>
      <c r="AP490" s="885"/>
      <c r="AQ490" s="885"/>
      <c r="AR490" s="885"/>
      <c r="AS490" s="885"/>
      <c r="AT490" s="885"/>
      <c r="AU490" s="885"/>
      <c r="AV490" s="885"/>
      <c r="AW490" s="885"/>
      <c r="AX490" s="885"/>
      <c r="AY490" s="885"/>
      <c r="AZ490" s="885"/>
      <c r="BA490" s="885"/>
      <c r="BB490" s="885"/>
      <c r="BC490" s="885"/>
      <c r="BD490" s="885"/>
      <c r="BE490" s="885"/>
      <c r="BF490" s="885"/>
      <c r="BG490" s="885"/>
      <c r="BH490" s="885"/>
      <c r="BI490" s="885"/>
      <c r="BJ490" s="885"/>
      <c r="BK490" s="885"/>
      <c r="BL490" s="885"/>
      <c r="BM490" s="885"/>
      <c r="BN490" s="885"/>
      <c r="BO490" s="885"/>
      <c r="BP490" s="885"/>
      <c r="BQ490" s="885"/>
      <c r="BR490" s="885"/>
      <c r="BS490" s="885"/>
      <c r="BT490" s="885"/>
      <c r="BU490" s="885"/>
      <c r="BV490" s="885"/>
      <c r="BW490" s="885"/>
      <c r="BX490" s="885"/>
      <c r="BY490" s="885"/>
      <c r="BZ490" s="885"/>
      <c r="CA490" s="885"/>
      <c r="CB490" s="885"/>
      <c r="CC490" s="885"/>
      <c r="CD490" s="885"/>
      <c r="CE490" s="885"/>
      <c r="CF490" s="885"/>
      <c r="CG490" s="885"/>
      <c r="CH490" s="885"/>
      <c r="CI490" s="885"/>
      <c r="CJ490" s="885"/>
      <c r="CK490" s="885"/>
      <c r="CL490" s="885"/>
      <c r="CM490" s="885"/>
      <c r="CN490" s="885"/>
      <c r="CO490" s="885"/>
      <c r="CP490" s="885"/>
      <c r="CQ490" s="885"/>
      <c r="CR490" s="885"/>
      <c r="CS490" s="885"/>
      <c r="CT490" s="885"/>
      <c r="CU490" s="885"/>
      <c r="CV490" s="885"/>
      <c r="CW490" s="885"/>
      <c r="CX490" s="885"/>
      <c r="CY490" s="885"/>
      <c r="CZ490" s="885"/>
      <c r="DA490" s="885"/>
      <c r="DB490" s="885"/>
      <c r="DC490" s="885"/>
      <c r="DD490" s="885"/>
      <c r="DE490" s="885"/>
      <c r="DF490" s="885"/>
      <c r="DG490" s="885"/>
      <c r="DH490" s="885"/>
      <c r="DI490" s="885"/>
      <c r="DJ490" s="885"/>
      <c r="DK490" s="885"/>
      <c r="DL490" s="885"/>
      <c r="DM490" s="885"/>
      <c r="DN490" s="885"/>
      <c r="DO490" s="885"/>
      <c r="DP490" s="885"/>
      <c r="DQ490" s="885"/>
      <c r="DR490" s="885"/>
      <c r="DS490" s="885"/>
      <c r="DT490" s="885"/>
      <c r="DU490" s="885"/>
      <c r="DV490" s="885"/>
      <c r="DW490" s="885"/>
      <c r="DX490" s="885"/>
      <c r="DY490" s="885"/>
      <c r="DZ490" s="885"/>
      <c r="EA490" s="885"/>
      <c r="EB490" s="885"/>
      <c r="EC490" s="885"/>
      <c r="ED490" s="885"/>
      <c r="EE490" s="885"/>
      <c r="EF490" s="885"/>
      <c r="EG490" s="885"/>
      <c r="EH490" s="885"/>
      <c r="EI490" s="885"/>
      <c r="EJ490" s="885"/>
      <c r="EK490" s="885"/>
      <c r="EL490" s="885"/>
      <c r="EM490" s="885"/>
      <c r="EN490" s="885"/>
      <c r="EO490" s="885"/>
      <c r="EP490" s="885"/>
      <c r="EQ490" s="885"/>
      <c r="ER490" s="885"/>
      <c r="ES490" s="885"/>
      <c r="ET490" s="885"/>
      <c r="EU490" s="885"/>
      <c r="EV490" s="885"/>
      <c r="EW490" s="885"/>
      <c r="EX490" s="885"/>
      <c r="EY490" s="885"/>
      <c r="EZ490" s="885"/>
      <c r="FA490" s="885"/>
      <c r="FB490" s="885"/>
      <c r="FC490" s="885"/>
      <c r="FD490" s="885"/>
      <c r="FE490" s="885"/>
      <c r="FF490" s="885"/>
      <c r="FG490" s="885"/>
      <c r="FH490" s="885"/>
      <c r="FI490" s="885"/>
      <c r="FJ490" s="885"/>
      <c r="FK490" s="885"/>
      <c r="FL490" s="885"/>
      <c r="FM490" s="885"/>
      <c r="FN490" s="885"/>
      <c r="FO490" s="885"/>
      <c r="FP490" s="885"/>
      <c r="FQ490" s="885"/>
      <c r="FR490" s="885"/>
      <c r="FS490" s="885"/>
      <c r="FT490" s="885"/>
      <c r="FU490" s="885"/>
      <c r="FV490" s="885"/>
      <c r="FW490" s="885"/>
    </row>
    <row r="491" spans="2:179" x14ac:dyDescent="0.25">
      <c r="B491" s="773"/>
      <c r="C491" s="773"/>
      <c r="D491" s="886"/>
      <c r="E491" s="773"/>
      <c r="F491" s="773"/>
      <c r="G491" s="773"/>
      <c r="H491" s="773"/>
      <c r="I491" s="773"/>
      <c r="J491" s="887"/>
      <c r="K491" s="773"/>
      <c r="L491" s="773"/>
      <c r="M491" s="773"/>
      <c r="N491" s="773"/>
      <c r="O491" s="888"/>
      <c r="P491" s="888"/>
      <c r="Q491" s="888"/>
      <c r="R491" s="888"/>
      <c r="S491" s="773"/>
      <c r="T491" s="773"/>
      <c r="U491" s="889"/>
      <c r="V491" s="773"/>
      <c r="W491" s="773"/>
      <c r="X491" s="773"/>
      <c r="Y491" s="885"/>
      <c r="Z491" s="885"/>
      <c r="AA491" s="885"/>
      <c r="AB491" s="885"/>
      <c r="AC491" s="885"/>
      <c r="AD491" s="885"/>
      <c r="AE491" s="885"/>
      <c r="AF491" s="885"/>
      <c r="AG491" s="885"/>
      <c r="AH491" s="885"/>
      <c r="AI491" s="885"/>
      <c r="AJ491" s="885"/>
      <c r="AK491" s="885"/>
      <c r="AL491" s="885"/>
      <c r="AM491" s="885"/>
      <c r="AN491" s="885"/>
      <c r="AO491" s="885"/>
      <c r="AP491" s="885"/>
      <c r="AQ491" s="885"/>
      <c r="AR491" s="885"/>
      <c r="AS491" s="885"/>
      <c r="AT491" s="885"/>
      <c r="AU491" s="885"/>
      <c r="AV491" s="885"/>
      <c r="AW491" s="885"/>
      <c r="AX491" s="885"/>
      <c r="AY491" s="885"/>
      <c r="AZ491" s="885"/>
      <c r="BA491" s="885"/>
      <c r="BB491" s="885"/>
      <c r="BC491" s="885"/>
      <c r="BD491" s="885"/>
      <c r="BE491" s="885"/>
      <c r="BF491" s="885"/>
      <c r="BG491" s="885"/>
      <c r="BH491" s="885"/>
      <c r="BI491" s="885"/>
      <c r="BJ491" s="885"/>
      <c r="BK491" s="885"/>
      <c r="BL491" s="885"/>
      <c r="BM491" s="885"/>
      <c r="BN491" s="885"/>
      <c r="BO491" s="885"/>
      <c r="BP491" s="885"/>
      <c r="BQ491" s="885"/>
      <c r="BR491" s="885"/>
      <c r="BS491" s="885"/>
      <c r="BT491" s="885"/>
      <c r="BU491" s="885"/>
      <c r="BV491" s="885"/>
      <c r="BW491" s="885"/>
      <c r="BX491" s="885"/>
      <c r="BY491" s="885"/>
      <c r="BZ491" s="885"/>
      <c r="CA491" s="885"/>
      <c r="CB491" s="885"/>
      <c r="CC491" s="885"/>
      <c r="CD491" s="885"/>
      <c r="CE491" s="885"/>
      <c r="CF491" s="885"/>
      <c r="CG491" s="885"/>
      <c r="CH491" s="885"/>
      <c r="CI491" s="885"/>
      <c r="CJ491" s="885"/>
      <c r="CK491" s="885"/>
      <c r="CL491" s="885"/>
      <c r="CM491" s="885"/>
      <c r="CN491" s="885"/>
      <c r="CO491" s="885"/>
      <c r="CP491" s="885"/>
      <c r="CQ491" s="885"/>
      <c r="CR491" s="885"/>
      <c r="CS491" s="885"/>
      <c r="CT491" s="885"/>
      <c r="CU491" s="885"/>
      <c r="CV491" s="885"/>
      <c r="CW491" s="885"/>
      <c r="CX491" s="885"/>
      <c r="CY491" s="885"/>
      <c r="CZ491" s="885"/>
      <c r="DA491" s="885"/>
      <c r="DB491" s="885"/>
      <c r="DC491" s="885"/>
      <c r="DD491" s="885"/>
      <c r="DE491" s="885"/>
      <c r="DF491" s="885"/>
      <c r="DG491" s="885"/>
      <c r="DH491" s="885"/>
      <c r="DI491" s="885"/>
      <c r="DJ491" s="885"/>
      <c r="DK491" s="885"/>
      <c r="DL491" s="885"/>
      <c r="DM491" s="885"/>
      <c r="DN491" s="885"/>
      <c r="DO491" s="885"/>
      <c r="DP491" s="885"/>
      <c r="DQ491" s="885"/>
      <c r="DR491" s="885"/>
      <c r="DS491" s="885"/>
      <c r="DT491" s="885"/>
      <c r="DU491" s="885"/>
      <c r="DV491" s="885"/>
      <c r="DW491" s="885"/>
      <c r="DX491" s="885"/>
      <c r="DY491" s="885"/>
      <c r="DZ491" s="885"/>
      <c r="EA491" s="885"/>
      <c r="EB491" s="885"/>
      <c r="EC491" s="885"/>
      <c r="ED491" s="885"/>
      <c r="EE491" s="885"/>
      <c r="EF491" s="885"/>
      <c r="EG491" s="885"/>
      <c r="EH491" s="885"/>
      <c r="EI491" s="885"/>
      <c r="EJ491" s="885"/>
      <c r="EK491" s="885"/>
      <c r="EL491" s="885"/>
      <c r="EM491" s="885"/>
      <c r="EN491" s="885"/>
      <c r="EO491" s="885"/>
      <c r="EP491" s="885"/>
      <c r="EQ491" s="885"/>
      <c r="ER491" s="885"/>
      <c r="ES491" s="885"/>
      <c r="ET491" s="885"/>
      <c r="EU491" s="885"/>
      <c r="EV491" s="885"/>
      <c r="EW491" s="885"/>
      <c r="EX491" s="885"/>
      <c r="EY491" s="885"/>
      <c r="EZ491" s="885"/>
      <c r="FA491" s="885"/>
      <c r="FB491" s="885"/>
      <c r="FC491" s="885"/>
      <c r="FD491" s="885"/>
      <c r="FE491" s="885"/>
      <c r="FF491" s="885"/>
      <c r="FG491" s="885"/>
      <c r="FH491" s="885"/>
      <c r="FI491" s="885"/>
      <c r="FJ491" s="885"/>
      <c r="FK491" s="885"/>
      <c r="FL491" s="885"/>
      <c r="FM491" s="885"/>
      <c r="FN491" s="885"/>
      <c r="FO491" s="885"/>
      <c r="FP491" s="885"/>
      <c r="FQ491" s="885"/>
      <c r="FR491" s="885"/>
      <c r="FS491" s="885"/>
      <c r="FT491" s="885"/>
      <c r="FU491" s="885"/>
      <c r="FV491" s="885"/>
      <c r="FW491" s="885"/>
    </row>
    <row r="492" spans="2:179" x14ac:dyDescent="0.25">
      <c r="B492" s="773"/>
      <c r="C492" s="773"/>
      <c r="D492" s="886"/>
      <c r="E492" s="773"/>
      <c r="F492" s="773"/>
      <c r="G492" s="773"/>
      <c r="H492" s="773"/>
      <c r="I492" s="773"/>
      <c r="J492" s="887"/>
      <c r="K492" s="773"/>
      <c r="L492" s="773"/>
      <c r="M492" s="773"/>
      <c r="N492" s="773"/>
      <c r="O492" s="888"/>
      <c r="P492" s="888"/>
      <c r="Q492" s="888"/>
      <c r="R492" s="888"/>
      <c r="S492" s="773"/>
      <c r="T492" s="773"/>
      <c r="U492" s="889"/>
      <c r="V492" s="773"/>
      <c r="W492" s="773"/>
      <c r="X492" s="773"/>
      <c r="Y492" s="885"/>
      <c r="Z492" s="885"/>
      <c r="AA492" s="885"/>
      <c r="AB492" s="885"/>
      <c r="AC492" s="885"/>
      <c r="AD492" s="885"/>
      <c r="AE492" s="885"/>
      <c r="AF492" s="885"/>
      <c r="AG492" s="885"/>
      <c r="AH492" s="885"/>
      <c r="AI492" s="885"/>
      <c r="AJ492" s="885"/>
      <c r="AK492" s="885"/>
      <c r="AL492" s="885"/>
      <c r="AM492" s="885"/>
      <c r="AN492" s="885"/>
      <c r="AO492" s="885"/>
      <c r="AP492" s="885"/>
      <c r="AQ492" s="885"/>
      <c r="AR492" s="885"/>
      <c r="AS492" s="885"/>
      <c r="AT492" s="885"/>
      <c r="AU492" s="885"/>
      <c r="AV492" s="885"/>
      <c r="AW492" s="885"/>
      <c r="AX492" s="885"/>
      <c r="AY492" s="885"/>
      <c r="AZ492" s="885"/>
      <c r="BA492" s="885"/>
      <c r="BB492" s="885"/>
      <c r="BC492" s="885"/>
      <c r="BD492" s="885"/>
      <c r="BE492" s="885"/>
      <c r="BF492" s="885"/>
      <c r="BG492" s="885"/>
      <c r="BH492" s="885"/>
      <c r="BI492" s="885"/>
      <c r="BJ492" s="885"/>
      <c r="BK492" s="885"/>
      <c r="BL492" s="885"/>
      <c r="BM492" s="885"/>
      <c r="BN492" s="885"/>
      <c r="BO492" s="885"/>
      <c r="BP492" s="885"/>
      <c r="BQ492" s="885"/>
      <c r="BR492" s="885"/>
      <c r="BS492" s="885"/>
      <c r="BT492" s="885"/>
      <c r="BU492" s="885"/>
      <c r="BV492" s="885"/>
      <c r="BW492" s="885"/>
      <c r="BX492" s="885"/>
      <c r="BY492" s="885"/>
      <c r="BZ492" s="885"/>
      <c r="CA492" s="885"/>
      <c r="CB492" s="885"/>
      <c r="CC492" s="885"/>
      <c r="CD492" s="885"/>
      <c r="CE492" s="885"/>
      <c r="CF492" s="885"/>
      <c r="CG492" s="885"/>
      <c r="CH492" s="885"/>
      <c r="CI492" s="885"/>
      <c r="CJ492" s="885"/>
      <c r="CK492" s="885"/>
      <c r="CL492" s="885"/>
      <c r="CM492" s="885"/>
      <c r="CN492" s="885"/>
      <c r="CO492" s="885"/>
      <c r="CP492" s="885"/>
      <c r="CQ492" s="885"/>
      <c r="CR492" s="885"/>
      <c r="CS492" s="885"/>
      <c r="CT492" s="885"/>
      <c r="CU492" s="885"/>
      <c r="CV492" s="885"/>
      <c r="CW492" s="885"/>
      <c r="CX492" s="885"/>
      <c r="CY492" s="885"/>
      <c r="CZ492" s="885"/>
      <c r="DA492" s="885"/>
      <c r="DB492" s="885"/>
      <c r="DC492" s="885"/>
      <c r="DD492" s="885"/>
      <c r="DE492" s="885"/>
      <c r="DF492" s="885"/>
      <c r="DG492" s="885"/>
      <c r="DH492" s="885"/>
      <c r="DI492" s="885"/>
      <c r="DJ492" s="885"/>
      <c r="DK492" s="885"/>
      <c r="DL492" s="885"/>
      <c r="DM492" s="885"/>
      <c r="DN492" s="885"/>
      <c r="DO492" s="885"/>
      <c r="DP492" s="885"/>
      <c r="DQ492" s="885"/>
      <c r="DR492" s="885"/>
      <c r="DS492" s="885"/>
      <c r="DT492" s="885"/>
      <c r="DU492" s="885"/>
      <c r="DV492" s="885"/>
      <c r="DW492" s="885"/>
      <c r="DX492" s="885"/>
      <c r="DY492" s="885"/>
      <c r="DZ492" s="885"/>
      <c r="EA492" s="885"/>
      <c r="EB492" s="885"/>
      <c r="EC492" s="885"/>
      <c r="ED492" s="885"/>
      <c r="EE492" s="885"/>
      <c r="EF492" s="885"/>
      <c r="EG492" s="885"/>
      <c r="EH492" s="885"/>
      <c r="EI492" s="885"/>
      <c r="EJ492" s="885"/>
      <c r="EK492" s="885"/>
      <c r="EL492" s="885"/>
      <c r="EM492" s="885"/>
      <c r="EN492" s="885"/>
      <c r="EO492" s="885"/>
      <c r="EP492" s="885"/>
      <c r="EQ492" s="885"/>
      <c r="ER492" s="885"/>
      <c r="ES492" s="885"/>
      <c r="ET492" s="885"/>
      <c r="EU492" s="885"/>
      <c r="EV492" s="885"/>
      <c r="EW492" s="885"/>
      <c r="EX492" s="885"/>
      <c r="EY492" s="885"/>
      <c r="EZ492" s="885"/>
      <c r="FA492" s="885"/>
      <c r="FB492" s="885"/>
      <c r="FC492" s="885"/>
      <c r="FD492" s="885"/>
      <c r="FE492" s="885"/>
      <c r="FF492" s="885"/>
      <c r="FG492" s="885"/>
      <c r="FH492" s="885"/>
      <c r="FI492" s="885"/>
      <c r="FJ492" s="885"/>
      <c r="FK492" s="885"/>
      <c r="FL492" s="885"/>
      <c r="FM492" s="885"/>
      <c r="FN492" s="885"/>
      <c r="FO492" s="885"/>
      <c r="FP492" s="885"/>
      <c r="FQ492" s="885"/>
      <c r="FR492" s="885"/>
      <c r="FS492" s="885"/>
      <c r="FT492" s="885"/>
      <c r="FU492" s="885"/>
      <c r="FV492" s="885"/>
      <c r="FW492" s="885"/>
    </row>
    <row r="493" spans="2:179" x14ac:dyDescent="0.25">
      <c r="B493" s="773"/>
      <c r="C493" s="773"/>
      <c r="D493" s="886"/>
      <c r="E493" s="773"/>
      <c r="F493" s="773"/>
      <c r="G493" s="773"/>
      <c r="H493" s="773"/>
      <c r="I493" s="773"/>
      <c r="J493" s="887"/>
      <c r="K493" s="773"/>
      <c r="L493" s="773"/>
      <c r="M493" s="773"/>
      <c r="N493" s="773"/>
      <c r="O493" s="888"/>
      <c r="P493" s="888"/>
      <c r="Q493" s="888"/>
      <c r="R493" s="888"/>
      <c r="S493" s="773"/>
      <c r="T493" s="773"/>
      <c r="U493" s="889"/>
      <c r="V493" s="773"/>
      <c r="W493" s="773"/>
      <c r="X493" s="773"/>
      <c r="Y493" s="885"/>
      <c r="Z493" s="885"/>
      <c r="AA493" s="885"/>
      <c r="AB493" s="885"/>
      <c r="AC493" s="885"/>
      <c r="AD493" s="885"/>
      <c r="AE493" s="885"/>
      <c r="AF493" s="885"/>
      <c r="AG493" s="885"/>
      <c r="AH493" s="885"/>
      <c r="AI493" s="885"/>
      <c r="AJ493" s="885"/>
      <c r="AK493" s="885"/>
      <c r="AL493" s="885"/>
      <c r="AM493" s="885"/>
      <c r="AN493" s="885"/>
      <c r="AO493" s="885"/>
      <c r="AP493" s="885"/>
      <c r="AQ493" s="885"/>
      <c r="AR493" s="885"/>
      <c r="AS493" s="885"/>
      <c r="AT493" s="885"/>
      <c r="AU493" s="885"/>
      <c r="AV493" s="885"/>
      <c r="AW493" s="885"/>
      <c r="AX493" s="885"/>
      <c r="AY493" s="885"/>
      <c r="AZ493" s="885"/>
      <c r="BA493" s="885"/>
      <c r="BB493" s="885"/>
      <c r="BC493" s="885"/>
      <c r="BD493" s="885"/>
      <c r="BE493" s="885"/>
      <c r="BF493" s="885"/>
      <c r="BG493" s="885"/>
      <c r="BH493" s="885"/>
      <c r="BI493" s="885"/>
      <c r="BJ493" s="885"/>
      <c r="BK493" s="885"/>
      <c r="BL493" s="885"/>
      <c r="BM493" s="885"/>
      <c r="BN493" s="885"/>
      <c r="BO493" s="885"/>
      <c r="BP493" s="885"/>
      <c r="BQ493" s="885"/>
      <c r="BR493" s="885"/>
      <c r="BS493" s="885"/>
      <c r="BT493" s="885"/>
      <c r="BU493" s="885"/>
      <c r="BV493" s="885"/>
      <c r="BW493" s="885"/>
      <c r="BX493" s="885"/>
      <c r="BY493" s="885"/>
      <c r="BZ493" s="885"/>
      <c r="CA493" s="885"/>
      <c r="CB493" s="885"/>
      <c r="CC493" s="885"/>
      <c r="CD493" s="885"/>
      <c r="CE493" s="885"/>
      <c r="CF493" s="885"/>
      <c r="CG493" s="885"/>
      <c r="CH493" s="885"/>
      <c r="CI493" s="885"/>
      <c r="CJ493" s="885"/>
      <c r="CK493" s="885"/>
      <c r="CL493" s="885"/>
      <c r="CM493" s="885"/>
      <c r="CN493" s="885"/>
      <c r="CO493" s="885"/>
      <c r="CP493" s="885"/>
      <c r="CQ493" s="885"/>
      <c r="CR493" s="885"/>
      <c r="CS493" s="885"/>
      <c r="CT493" s="885"/>
      <c r="CU493" s="885"/>
      <c r="CV493" s="885"/>
      <c r="CW493" s="885"/>
      <c r="CX493" s="885"/>
      <c r="CY493" s="885"/>
      <c r="CZ493" s="885"/>
      <c r="DA493" s="885"/>
      <c r="DB493" s="885"/>
      <c r="DC493" s="885"/>
      <c r="DD493" s="885"/>
      <c r="DE493" s="885"/>
      <c r="DF493" s="885"/>
      <c r="DG493" s="885"/>
      <c r="DH493" s="885"/>
      <c r="DI493" s="885"/>
      <c r="DJ493" s="885"/>
      <c r="DK493" s="885"/>
      <c r="DL493" s="885"/>
      <c r="DM493" s="885"/>
      <c r="DN493" s="885"/>
      <c r="DO493" s="885"/>
      <c r="DP493" s="885"/>
      <c r="DQ493" s="885"/>
      <c r="DR493" s="885"/>
      <c r="DS493" s="885"/>
      <c r="DT493" s="885"/>
      <c r="DU493" s="885"/>
      <c r="DV493" s="885"/>
      <c r="DW493" s="885"/>
      <c r="DX493" s="885"/>
      <c r="DY493" s="885"/>
      <c r="DZ493" s="885"/>
      <c r="EA493" s="885"/>
      <c r="EB493" s="885"/>
      <c r="EC493" s="885"/>
      <c r="ED493" s="885"/>
      <c r="EE493" s="885"/>
      <c r="EF493" s="885"/>
      <c r="EG493" s="885"/>
      <c r="EH493" s="885"/>
      <c r="EI493" s="885"/>
      <c r="EJ493" s="885"/>
      <c r="EK493" s="885"/>
      <c r="EL493" s="885"/>
      <c r="EM493" s="885"/>
      <c r="EN493" s="885"/>
      <c r="EO493" s="885"/>
      <c r="EP493" s="885"/>
      <c r="EQ493" s="885"/>
      <c r="ER493" s="885"/>
      <c r="ES493" s="885"/>
      <c r="ET493" s="885"/>
      <c r="EU493" s="885"/>
      <c r="EV493" s="885"/>
      <c r="EW493" s="885"/>
      <c r="EX493" s="885"/>
      <c r="EY493" s="885"/>
      <c r="EZ493" s="885"/>
      <c r="FA493" s="885"/>
      <c r="FB493" s="885"/>
      <c r="FC493" s="885"/>
      <c r="FD493" s="885"/>
      <c r="FE493" s="885"/>
      <c r="FF493" s="885"/>
      <c r="FG493" s="885"/>
      <c r="FH493" s="885"/>
      <c r="FI493" s="885"/>
      <c r="FJ493" s="885"/>
      <c r="FK493" s="885"/>
      <c r="FL493" s="885"/>
      <c r="FM493" s="885"/>
      <c r="FN493" s="885"/>
      <c r="FO493" s="885"/>
      <c r="FP493" s="885"/>
      <c r="FQ493" s="885"/>
      <c r="FR493" s="885"/>
      <c r="FS493" s="885"/>
      <c r="FT493" s="885"/>
      <c r="FU493" s="885"/>
      <c r="FV493" s="885"/>
      <c r="FW493" s="885"/>
    </row>
    <row r="494" spans="2:179" x14ac:dyDescent="0.25">
      <c r="B494" s="773"/>
      <c r="C494" s="773"/>
      <c r="D494" s="886"/>
      <c r="E494" s="773"/>
      <c r="F494" s="773"/>
      <c r="G494" s="773"/>
      <c r="H494" s="773"/>
      <c r="I494" s="773"/>
      <c r="J494" s="887"/>
      <c r="K494" s="773"/>
      <c r="L494" s="773"/>
      <c r="M494" s="773"/>
      <c r="N494" s="773"/>
      <c r="O494" s="888"/>
      <c r="P494" s="888"/>
      <c r="Q494" s="888"/>
      <c r="R494" s="888"/>
      <c r="S494" s="773"/>
      <c r="T494" s="773"/>
      <c r="U494" s="889"/>
      <c r="V494" s="773"/>
      <c r="W494" s="773"/>
      <c r="X494" s="773"/>
      <c r="Y494" s="885"/>
      <c r="Z494" s="885"/>
      <c r="AA494" s="885"/>
      <c r="AB494" s="885"/>
      <c r="AC494" s="885"/>
      <c r="AD494" s="885"/>
      <c r="AE494" s="885"/>
      <c r="AF494" s="885"/>
      <c r="AG494" s="885"/>
      <c r="AH494" s="885"/>
      <c r="AI494" s="885"/>
      <c r="AJ494" s="885"/>
      <c r="AK494" s="885"/>
      <c r="AL494" s="885"/>
      <c r="AM494" s="885"/>
      <c r="AN494" s="885"/>
      <c r="AO494" s="885"/>
      <c r="AP494" s="885"/>
      <c r="AQ494" s="885"/>
      <c r="AR494" s="885"/>
      <c r="AS494" s="885"/>
      <c r="AT494" s="885"/>
      <c r="AU494" s="885"/>
      <c r="AV494" s="885"/>
      <c r="AW494" s="885"/>
      <c r="AX494" s="885"/>
      <c r="AY494" s="885"/>
      <c r="AZ494" s="885"/>
      <c r="BA494" s="885"/>
      <c r="BB494" s="885"/>
      <c r="BC494" s="885"/>
      <c r="BD494" s="885"/>
      <c r="BE494" s="885"/>
      <c r="BF494" s="885"/>
      <c r="BG494" s="885"/>
      <c r="BH494" s="885"/>
      <c r="BI494" s="885"/>
      <c r="BJ494" s="885"/>
      <c r="BK494" s="885"/>
      <c r="BL494" s="885"/>
      <c r="BM494" s="885"/>
      <c r="BN494" s="885"/>
      <c r="BO494" s="885"/>
      <c r="BP494" s="885"/>
      <c r="BQ494" s="885"/>
      <c r="BR494" s="885"/>
      <c r="BS494" s="885"/>
      <c r="BT494" s="885"/>
      <c r="BU494" s="885"/>
      <c r="BV494" s="885"/>
      <c r="BW494" s="885"/>
      <c r="BX494" s="885"/>
      <c r="BY494" s="885"/>
      <c r="BZ494" s="885"/>
      <c r="CA494" s="885"/>
      <c r="CB494" s="885"/>
      <c r="CC494" s="885"/>
      <c r="CD494" s="885"/>
      <c r="CE494" s="885"/>
      <c r="CF494" s="885"/>
      <c r="CG494" s="885"/>
      <c r="CH494" s="885"/>
      <c r="CI494" s="885"/>
      <c r="CJ494" s="885"/>
      <c r="CK494" s="885"/>
      <c r="CL494" s="885"/>
      <c r="CM494" s="885"/>
      <c r="CN494" s="885"/>
      <c r="CO494" s="885"/>
      <c r="CP494" s="885"/>
      <c r="CQ494" s="885"/>
      <c r="CR494" s="885"/>
      <c r="CS494" s="885"/>
      <c r="CT494" s="885"/>
      <c r="CU494" s="885"/>
      <c r="CV494" s="885"/>
      <c r="CW494" s="885"/>
      <c r="CX494" s="885"/>
      <c r="CY494" s="885"/>
      <c r="CZ494" s="885"/>
      <c r="DA494" s="885"/>
      <c r="DB494" s="885"/>
      <c r="DC494" s="885"/>
      <c r="DD494" s="885"/>
      <c r="DE494" s="885"/>
      <c r="DF494" s="885"/>
      <c r="DG494" s="885"/>
      <c r="DH494" s="885"/>
      <c r="DI494" s="885"/>
      <c r="DJ494" s="885"/>
      <c r="DK494" s="885"/>
      <c r="DL494" s="885"/>
      <c r="DM494" s="885"/>
      <c r="DN494" s="885"/>
      <c r="DO494" s="885"/>
      <c r="DP494" s="885"/>
      <c r="DQ494" s="885"/>
      <c r="DR494" s="885"/>
      <c r="DS494" s="885"/>
      <c r="DT494" s="885"/>
      <c r="DU494" s="885"/>
      <c r="DV494" s="885"/>
      <c r="DW494" s="885"/>
      <c r="DX494" s="885"/>
      <c r="DY494" s="885"/>
      <c r="DZ494" s="885"/>
      <c r="EA494" s="885"/>
      <c r="EB494" s="885"/>
      <c r="EC494" s="885"/>
      <c r="ED494" s="885"/>
      <c r="EE494" s="885"/>
      <c r="EF494" s="885"/>
      <c r="EG494" s="885"/>
      <c r="EH494" s="885"/>
      <c r="EI494" s="885"/>
      <c r="EJ494" s="885"/>
      <c r="EK494" s="885"/>
      <c r="EL494" s="885"/>
      <c r="EM494" s="885"/>
      <c r="EN494" s="885"/>
      <c r="EO494" s="885"/>
      <c r="EP494" s="885"/>
      <c r="EQ494" s="885"/>
      <c r="ER494" s="885"/>
      <c r="ES494" s="885"/>
      <c r="ET494" s="885"/>
      <c r="EU494" s="885"/>
      <c r="EV494" s="885"/>
      <c r="EW494" s="885"/>
      <c r="EX494" s="885"/>
      <c r="EY494" s="885"/>
      <c r="EZ494" s="885"/>
      <c r="FA494" s="885"/>
      <c r="FB494" s="885"/>
      <c r="FC494" s="885"/>
      <c r="FD494" s="885"/>
      <c r="FE494" s="885"/>
      <c r="FF494" s="885"/>
      <c r="FG494" s="885"/>
      <c r="FH494" s="885"/>
      <c r="FI494" s="885"/>
      <c r="FJ494" s="885"/>
      <c r="FK494" s="885"/>
      <c r="FL494" s="885"/>
      <c r="FM494" s="885"/>
      <c r="FN494" s="885"/>
      <c r="FO494" s="885"/>
      <c r="FP494" s="885"/>
      <c r="FQ494" s="885"/>
      <c r="FR494" s="885"/>
      <c r="FS494" s="885"/>
      <c r="FT494" s="885"/>
      <c r="FU494" s="885"/>
      <c r="FV494" s="885"/>
      <c r="FW494" s="885"/>
    </row>
    <row r="495" spans="2:179" x14ac:dyDescent="0.25">
      <c r="B495" s="773"/>
      <c r="C495" s="773"/>
      <c r="D495" s="886"/>
      <c r="E495" s="773"/>
      <c r="F495" s="773"/>
      <c r="G495" s="773"/>
      <c r="H495" s="773"/>
      <c r="I495" s="773"/>
      <c r="J495" s="887"/>
      <c r="K495" s="773"/>
      <c r="L495" s="773"/>
      <c r="M495" s="773"/>
      <c r="N495" s="773"/>
      <c r="O495" s="888"/>
      <c r="P495" s="888"/>
      <c r="Q495" s="888"/>
      <c r="R495" s="888"/>
      <c r="S495" s="773"/>
      <c r="T495" s="773"/>
      <c r="U495" s="889"/>
      <c r="V495" s="773"/>
      <c r="W495" s="773"/>
      <c r="X495" s="773"/>
      <c r="Y495" s="885"/>
      <c r="Z495" s="885"/>
      <c r="AA495" s="885"/>
      <c r="AB495" s="885"/>
      <c r="AC495" s="885"/>
      <c r="AD495" s="885"/>
      <c r="AE495" s="885"/>
      <c r="AF495" s="885"/>
      <c r="AG495" s="885"/>
      <c r="AH495" s="885"/>
      <c r="AI495" s="885"/>
      <c r="AJ495" s="885"/>
      <c r="AK495" s="885"/>
      <c r="AL495" s="885"/>
      <c r="AM495" s="885"/>
      <c r="AN495" s="885"/>
      <c r="AO495" s="885"/>
      <c r="AP495" s="885"/>
      <c r="AQ495" s="885"/>
      <c r="AR495" s="885"/>
      <c r="AS495" s="885"/>
      <c r="AT495" s="885"/>
      <c r="AU495" s="885"/>
      <c r="AV495" s="885"/>
      <c r="AW495" s="885"/>
      <c r="AX495" s="885"/>
      <c r="AY495" s="885"/>
      <c r="AZ495" s="885"/>
      <c r="BA495" s="885"/>
      <c r="BB495" s="885"/>
      <c r="BC495" s="885"/>
      <c r="BD495" s="885"/>
      <c r="BE495" s="885"/>
      <c r="BF495" s="885"/>
      <c r="BG495" s="885"/>
      <c r="BH495" s="885"/>
      <c r="BI495" s="885"/>
      <c r="BJ495" s="885"/>
      <c r="BK495" s="885"/>
      <c r="BL495" s="885"/>
      <c r="BM495" s="885"/>
      <c r="BN495" s="885"/>
      <c r="BO495" s="885"/>
      <c r="BP495" s="885"/>
      <c r="BQ495" s="885"/>
      <c r="BR495" s="885"/>
      <c r="BS495" s="885"/>
      <c r="BT495" s="885"/>
      <c r="BU495" s="885"/>
      <c r="BV495" s="885"/>
      <c r="BW495" s="885"/>
      <c r="BX495" s="885"/>
      <c r="BY495" s="885"/>
      <c r="BZ495" s="885"/>
      <c r="CA495" s="885"/>
      <c r="CB495" s="885"/>
      <c r="CC495" s="885"/>
      <c r="CD495" s="885"/>
      <c r="CE495" s="885"/>
      <c r="CF495" s="885"/>
      <c r="CG495" s="885"/>
      <c r="CH495" s="885"/>
      <c r="CI495" s="885"/>
      <c r="CJ495" s="885"/>
      <c r="CK495" s="885"/>
      <c r="CL495" s="885"/>
      <c r="CM495" s="885"/>
      <c r="CN495" s="885"/>
      <c r="CO495" s="885"/>
      <c r="CP495" s="885"/>
      <c r="CQ495" s="885"/>
      <c r="CR495" s="885"/>
      <c r="CS495" s="885"/>
      <c r="CT495" s="885"/>
      <c r="CU495" s="885"/>
      <c r="CV495" s="885"/>
      <c r="CW495" s="885"/>
      <c r="CX495" s="885"/>
      <c r="CY495" s="885"/>
      <c r="CZ495" s="885"/>
      <c r="DA495" s="885"/>
      <c r="DB495" s="885"/>
      <c r="DC495" s="885"/>
      <c r="DD495" s="885"/>
      <c r="DE495" s="885"/>
      <c r="DF495" s="885"/>
      <c r="DG495" s="885"/>
      <c r="DH495" s="885"/>
      <c r="DI495" s="885"/>
      <c r="DJ495" s="885"/>
      <c r="DK495" s="885"/>
      <c r="DL495" s="885"/>
      <c r="DM495" s="885"/>
      <c r="DN495" s="885"/>
      <c r="DO495" s="885"/>
      <c r="DP495" s="885"/>
      <c r="DQ495" s="885"/>
      <c r="DR495" s="885"/>
      <c r="DS495" s="885"/>
      <c r="DT495" s="885"/>
      <c r="DU495" s="885"/>
      <c r="DV495" s="885"/>
      <c r="DW495" s="885"/>
      <c r="DX495" s="885"/>
      <c r="DY495" s="885"/>
      <c r="DZ495" s="885"/>
      <c r="EA495" s="885"/>
      <c r="EB495" s="885"/>
      <c r="EC495" s="885"/>
      <c r="ED495" s="885"/>
      <c r="EE495" s="885"/>
      <c r="EF495" s="885"/>
      <c r="EG495" s="885"/>
      <c r="EH495" s="885"/>
      <c r="EI495" s="885"/>
      <c r="EJ495" s="885"/>
      <c r="EK495" s="885"/>
      <c r="EL495" s="885"/>
      <c r="EM495" s="885"/>
      <c r="EN495" s="885"/>
      <c r="EO495" s="885"/>
      <c r="EP495" s="885"/>
      <c r="EQ495" s="885"/>
      <c r="ER495" s="885"/>
      <c r="ES495" s="885"/>
      <c r="ET495" s="885"/>
      <c r="EU495" s="885"/>
      <c r="EV495" s="885"/>
      <c r="EW495" s="885"/>
      <c r="EX495" s="885"/>
      <c r="EY495" s="885"/>
      <c r="EZ495" s="885"/>
      <c r="FA495" s="885"/>
      <c r="FB495" s="885"/>
      <c r="FC495" s="885"/>
      <c r="FD495" s="885"/>
      <c r="FE495" s="885"/>
      <c r="FF495" s="885"/>
      <c r="FG495" s="885"/>
      <c r="FH495" s="885"/>
      <c r="FI495" s="885"/>
      <c r="FJ495" s="885"/>
      <c r="FK495" s="885"/>
      <c r="FL495" s="885"/>
      <c r="FM495" s="885"/>
      <c r="FN495" s="885"/>
      <c r="FO495" s="885"/>
      <c r="FP495" s="885"/>
      <c r="FQ495" s="885"/>
      <c r="FR495" s="885"/>
      <c r="FS495" s="885"/>
      <c r="FT495" s="885"/>
      <c r="FU495" s="885"/>
      <c r="FV495" s="885"/>
      <c r="FW495" s="885"/>
    </row>
    <row r="496" spans="2:179" x14ac:dyDescent="0.25">
      <c r="B496" s="773"/>
      <c r="C496" s="773"/>
      <c r="D496" s="886"/>
      <c r="E496" s="773"/>
      <c r="F496" s="773"/>
      <c r="G496" s="773"/>
      <c r="H496" s="773"/>
      <c r="I496" s="773"/>
      <c r="J496" s="887"/>
      <c r="K496" s="773"/>
      <c r="L496" s="773"/>
      <c r="M496" s="773"/>
      <c r="N496" s="773"/>
      <c r="O496" s="888"/>
      <c r="P496" s="888"/>
      <c r="Q496" s="888"/>
      <c r="R496" s="888"/>
      <c r="S496" s="773"/>
      <c r="T496" s="773"/>
      <c r="U496" s="889"/>
      <c r="V496" s="773"/>
      <c r="W496" s="773"/>
      <c r="X496" s="773"/>
      <c r="Y496" s="885"/>
      <c r="Z496" s="885"/>
      <c r="AA496" s="885"/>
      <c r="AB496" s="885"/>
      <c r="AC496" s="885"/>
      <c r="AD496" s="885"/>
      <c r="AE496" s="885"/>
      <c r="AF496" s="885"/>
      <c r="AG496" s="885"/>
      <c r="AH496" s="885"/>
      <c r="AI496" s="885"/>
      <c r="AJ496" s="885"/>
      <c r="AK496" s="885"/>
      <c r="AL496" s="885"/>
      <c r="AM496" s="885"/>
      <c r="AN496" s="885"/>
      <c r="AO496" s="885"/>
      <c r="AP496" s="885"/>
      <c r="AQ496" s="885"/>
      <c r="AR496" s="885"/>
      <c r="AS496" s="885"/>
      <c r="AT496" s="885"/>
      <c r="AU496" s="885"/>
      <c r="AV496" s="885"/>
      <c r="AW496" s="885"/>
      <c r="AX496" s="885"/>
      <c r="AY496" s="885"/>
      <c r="AZ496" s="885"/>
      <c r="BA496" s="885"/>
      <c r="BB496" s="885"/>
      <c r="BC496" s="885"/>
      <c r="BD496" s="885"/>
      <c r="BE496" s="885"/>
      <c r="BF496" s="885"/>
      <c r="BG496" s="885"/>
      <c r="BH496" s="885"/>
      <c r="BI496" s="885"/>
      <c r="BJ496" s="885"/>
      <c r="BK496" s="885"/>
      <c r="BL496" s="885"/>
      <c r="BM496" s="885"/>
      <c r="BN496" s="885"/>
      <c r="BO496" s="885"/>
      <c r="BP496" s="885"/>
      <c r="BQ496" s="885"/>
      <c r="BR496" s="885"/>
      <c r="BS496" s="885"/>
      <c r="BT496" s="885"/>
      <c r="BU496" s="885"/>
      <c r="BV496" s="885"/>
      <c r="BW496" s="885"/>
      <c r="BX496" s="885"/>
      <c r="BY496" s="885"/>
      <c r="BZ496" s="885"/>
      <c r="CA496" s="885"/>
      <c r="CB496" s="885"/>
      <c r="CC496" s="885"/>
      <c r="CD496" s="885"/>
      <c r="CE496" s="885"/>
      <c r="CF496" s="885"/>
      <c r="CG496" s="885"/>
      <c r="CH496" s="885"/>
      <c r="CI496" s="885"/>
      <c r="CJ496" s="885"/>
      <c r="CK496" s="885"/>
      <c r="CL496" s="885"/>
      <c r="CM496" s="885"/>
      <c r="CN496" s="885"/>
      <c r="CO496" s="885"/>
      <c r="CP496" s="885"/>
      <c r="CQ496" s="885"/>
      <c r="CR496" s="885"/>
      <c r="CS496" s="885"/>
      <c r="CT496" s="885"/>
      <c r="CU496" s="885"/>
      <c r="CV496" s="885"/>
      <c r="CW496" s="885"/>
      <c r="CX496" s="885"/>
      <c r="CY496" s="885"/>
      <c r="CZ496" s="885"/>
      <c r="DA496" s="885"/>
      <c r="DB496" s="885"/>
      <c r="DC496" s="885"/>
      <c r="DD496" s="885"/>
      <c r="DE496" s="885"/>
      <c r="DF496" s="885"/>
      <c r="DG496" s="885"/>
      <c r="DH496" s="885"/>
      <c r="DI496" s="885"/>
      <c r="DJ496" s="885"/>
      <c r="DK496" s="885"/>
      <c r="DL496" s="885"/>
      <c r="DM496" s="885"/>
      <c r="DN496" s="885"/>
      <c r="DO496" s="885"/>
      <c r="DP496" s="885"/>
      <c r="DQ496" s="885"/>
      <c r="DR496" s="885"/>
      <c r="DS496" s="885"/>
      <c r="DT496" s="885"/>
      <c r="DU496" s="885"/>
      <c r="DV496" s="885"/>
      <c r="DW496" s="885"/>
      <c r="DX496" s="885"/>
      <c r="DY496" s="885"/>
      <c r="DZ496" s="885"/>
      <c r="EA496" s="885"/>
      <c r="EB496" s="885"/>
      <c r="EC496" s="885"/>
      <c r="ED496" s="885"/>
      <c r="EE496" s="885"/>
      <c r="EF496" s="885"/>
      <c r="EG496" s="885"/>
      <c r="EH496" s="885"/>
      <c r="EI496" s="885"/>
      <c r="EJ496" s="885"/>
      <c r="EK496" s="885"/>
      <c r="EL496" s="885"/>
      <c r="EM496" s="885"/>
      <c r="EN496" s="885"/>
      <c r="EO496" s="885"/>
      <c r="EP496" s="885"/>
      <c r="EQ496" s="885"/>
      <c r="ER496" s="885"/>
      <c r="ES496" s="885"/>
      <c r="ET496" s="885"/>
      <c r="EU496" s="885"/>
      <c r="EV496" s="885"/>
      <c r="EW496" s="885"/>
      <c r="EX496" s="885"/>
      <c r="EY496" s="885"/>
      <c r="EZ496" s="885"/>
      <c r="FA496" s="885"/>
      <c r="FB496" s="885"/>
      <c r="FC496" s="885"/>
      <c r="FD496" s="885"/>
      <c r="FE496" s="885"/>
      <c r="FF496" s="885"/>
      <c r="FG496" s="885"/>
      <c r="FH496" s="885"/>
      <c r="FI496" s="885"/>
      <c r="FJ496" s="885"/>
      <c r="FK496" s="885"/>
      <c r="FL496" s="885"/>
      <c r="FM496" s="885"/>
      <c r="FN496" s="885"/>
      <c r="FO496" s="885"/>
      <c r="FP496" s="885"/>
      <c r="FQ496" s="885"/>
      <c r="FR496" s="885"/>
      <c r="FS496" s="885"/>
      <c r="FT496" s="885"/>
      <c r="FU496" s="885"/>
      <c r="FV496" s="885"/>
      <c r="FW496" s="885"/>
    </row>
    <row r="497" spans="2:179" x14ac:dyDescent="0.25">
      <c r="B497" s="773"/>
      <c r="C497" s="773"/>
      <c r="D497" s="886"/>
      <c r="E497" s="773"/>
      <c r="F497" s="773"/>
      <c r="G497" s="773"/>
      <c r="H497" s="773"/>
      <c r="I497" s="773"/>
      <c r="J497" s="887"/>
      <c r="K497" s="773"/>
      <c r="L497" s="773"/>
      <c r="M497" s="773"/>
      <c r="N497" s="773"/>
      <c r="O497" s="888"/>
      <c r="P497" s="888"/>
      <c r="Q497" s="888"/>
      <c r="R497" s="888"/>
      <c r="S497" s="773"/>
      <c r="T497" s="773"/>
      <c r="U497" s="889"/>
      <c r="V497" s="773"/>
      <c r="W497" s="773"/>
      <c r="X497" s="773"/>
      <c r="Y497" s="885"/>
      <c r="Z497" s="885"/>
      <c r="AA497" s="885"/>
      <c r="AB497" s="885"/>
      <c r="AC497" s="885"/>
      <c r="AD497" s="885"/>
      <c r="AE497" s="885"/>
      <c r="AF497" s="885"/>
      <c r="AG497" s="885"/>
      <c r="AH497" s="885"/>
      <c r="AI497" s="885"/>
      <c r="AJ497" s="885"/>
      <c r="AK497" s="885"/>
      <c r="AL497" s="885"/>
      <c r="AM497" s="885"/>
      <c r="AN497" s="885"/>
      <c r="AO497" s="885"/>
      <c r="AP497" s="885"/>
      <c r="AQ497" s="885"/>
      <c r="AR497" s="885"/>
      <c r="AS497" s="885"/>
      <c r="AT497" s="885"/>
      <c r="AU497" s="885"/>
      <c r="AV497" s="885"/>
      <c r="AW497" s="885"/>
      <c r="AX497" s="885"/>
      <c r="AY497" s="885"/>
      <c r="AZ497" s="885"/>
      <c r="BA497" s="885"/>
      <c r="BB497" s="885"/>
      <c r="BC497" s="885"/>
      <c r="BD497" s="885"/>
      <c r="BE497" s="885"/>
      <c r="BF497" s="885"/>
      <c r="BG497" s="885"/>
      <c r="BH497" s="885"/>
      <c r="BI497" s="885"/>
      <c r="BJ497" s="885"/>
      <c r="BK497" s="885"/>
      <c r="BL497" s="885"/>
      <c r="BM497" s="885"/>
      <c r="BN497" s="885"/>
      <c r="BO497" s="885"/>
      <c r="BP497" s="885"/>
      <c r="BQ497" s="885"/>
      <c r="BR497" s="885"/>
      <c r="BS497" s="885"/>
      <c r="BT497" s="885"/>
      <c r="BU497" s="885"/>
      <c r="BV497" s="885"/>
      <c r="BW497" s="885"/>
      <c r="BX497" s="885"/>
      <c r="BY497" s="885"/>
      <c r="BZ497" s="885"/>
      <c r="CA497" s="885"/>
      <c r="CB497" s="885"/>
      <c r="CC497" s="885"/>
      <c r="CD497" s="885"/>
      <c r="CE497" s="885"/>
      <c r="CF497" s="885"/>
      <c r="CG497" s="885"/>
      <c r="CH497" s="885"/>
      <c r="CI497" s="885"/>
      <c r="CJ497" s="885"/>
      <c r="CK497" s="885"/>
      <c r="CL497" s="885"/>
      <c r="CM497" s="885"/>
      <c r="CN497" s="885"/>
      <c r="CO497" s="885"/>
      <c r="CP497" s="885"/>
      <c r="CQ497" s="885"/>
      <c r="CR497" s="885"/>
      <c r="CS497" s="885"/>
      <c r="CT497" s="885"/>
      <c r="CU497" s="885"/>
      <c r="CV497" s="885"/>
      <c r="CW497" s="885"/>
      <c r="CX497" s="885"/>
      <c r="CY497" s="885"/>
      <c r="CZ497" s="885"/>
      <c r="DA497" s="885"/>
      <c r="DB497" s="885"/>
      <c r="DC497" s="885"/>
      <c r="DD497" s="885"/>
      <c r="DE497" s="885"/>
      <c r="DF497" s="885"/>
      <c r="DG497" s="885"/>
      <c r="DH497" s="885"/>
      <c r="DI497" s="885"/>
      <c r="DJ497" s="885"/>
      <c r="DK497" s="885"/>
      <c r="DL497" s="885"/>
      <c r="DM497" s="885"/>
      <c r="DN497" s="885"/>
      <c r="DO497" s="885"/>
      <c r="DP497" s="885"/>
      <c r="DQ497" s="885"/>
      <c r="DR497" s="885"/>
      <c r="DS497" s="885"/>
      <c r="DT497" s="885"/>
      <c r="DU497" s="885"/>
      <c r="DV497" s="885"/>
      <c r="DW497" s="885"/>
      <c r="DX497" s="885"/>
      <c r="DY497" s="885"/>
      <c r="DZ497" s="885"/>
      <c r="EA497" s="885"/>
      <c r="EB497" s="885"/>
      <c r="EC497" s="885"/>
      <c r="ED497" s="885"/>
      <c r="EE497" s="885"/>
      <c r="EF497" s="885"/>
      <c r="EG497" s="885"/>
      <c r="EH497" s="885"/>
      <c r="EI497" s="885"/>
      <c r="EJ497" s="885"/>
      <c r="EK497" s="885"/>
      <c r="EL497" s="885"/>
      <c r="EM497" s="885"/>
      <c r="EN497" s="885"/>
      <c r="EO497" s="885"/>
      <c r="EP497" s="885"/>
      <c r="EQ497" s="885"/>
      <c r="ER497" s="885"/>
      <c r="ES497" s="885"/>
      <c r="ET497" s="885"/>
      <c r="EU497" s="885"/>
      <c r="EV497" s="885"/>
      <c r="EW497" s="885"/>
      <c r="EX497" s="885"/>
      <c r="EY497" s="885"/>
      <c r="EZ497" s="885"/>
      <c r="FA497" s="885"/>
      <c r="FB497" s="885"/>
      <c r="FC497" s="885"/>
      <c r="FD497" s="885"/>
      <c r="FE497" s="885"/>
      <c r="FF497" s="885"/>
      <c r="FG497" s="885"/>
      <c r="FH497" s="885"/>
      <c r="FI497" s="885"/>
      <c r="FJ497" s="885"/>
      <c r="FK497" s="885"/>
      <c r="FL497" s="885"/>
      <c r="FM497" s="885"/>
      <c r="FN497" s="885"/>
      <c r="FO497" s="885"/>
      <c r="FP497" s="885"/>
      <c r="FQ497" s="885"/>
      <c r="FR497" s="885"/>
      <c r="FS497" s="885"/>
      <c r="FT497" s="885"/>
      <c r="FU497" s="885"/>
      <c r="FV497" s="885"/>
      <c r="FW497" s="885"/>
    </row>
    <row r="498" spans="2:179" x14ac:dyDescent="0.25">
      <c r="B498" s="773"/>
      <c r="C498" s="773"/>
      <c r="D498" s="886"/>
      <c r="E498" s="773"/>
      <c r="F498" s="773"/>
      <c r="G498" s="773"/>
      <c r="H498" s="773"/>
      <c r="I498" s="773"/>
      <c r="J498" s="887"/>
      <c r="K498" s="773"/>
      <c r="L498" s="773"/>
      <c r="M498" s="773"/>
      <c r="N498" s="773"/>
      <c r="O498" s="888"/>
      <c r="P498" s="888"/>
      <c r="Q498" s="888"/>
      <c r="R498" s="888"/>
      <c r="S498" s="773"/>
      <c r="T498" s="773"/>
      <c r="U498" s="889"/>
      <c r="V498" s="773"/>
      <c r="W498" s="773"/>
      <c r="X498" s="773"/>
      <c r="Y498" s="885"/>
      <c r="Z498" s="885"/>
      <c r="AA498" s="885"/>
      <c r="AB498" s="885"/>
      <c r="AC498" s="885"/>
      <c r="AD498" s="885"/>
      <c r="AE498" s="885"/>
      <c r="AF498" s="885"/>
      <c r="AG498" s="885"/>
      <c r="AH498" s="885"/>
      <c r="AI498" s="885"/>
      <c r="AJ498" s="885"/>
      <c r="AK498" s="885"/>
      <c r="AL498" s="885"/>
      <c r="AM498" s="885"/>
      <c r="AN498" s="885"/>
      <c r="AO498" s="885"/>
      <c r="AP498" s="885"/>
      <c r="AQ498" s="885"/>
      <c r="AR498" s="885"/>
      <c r="AS498" s="885"/>
      <c r="AT498" s="885"/>
      <c r="AU498" s="885"/>
      <c r="AV498" s="885"/>
      <c r="AW498" s="885"/>
      <c r="AX498" s="885"/>
      <c r="AY498" s="885"/>
      <c r="AZ498" s="885"/>
      <c r="BA498" s="885"/>
      <c r="BB498" s="885"/>
      <c r="BC498" s="885"/>
      <c r="BD498" s="885"/>
      <c r="BE498" s="885"/>
      <c r="BF498" s="885"/>
      <c r="BG498" s="885"/>
      <c r="BH498" s="885"/>
      <c r="BI498" s="885"/>
      <c r="BJ498" s="885"/>
      <c r="BK498" s="885"/>
      <c r="BL498" s="885"/>
      <c r="BM498" s="885"/>
      <c r="BN498" s="885"/>
      <c r="BO498" s="885"/>
      <c r="BP498" s="885"/>
      <c r="BQ498" s="885"/>
      <c r="BR498" s="885"/>
      <c r="BS498" s="885"/>
      <c r="BT498" s="885"/>
      <c r="BU498" s="885"/>
      <c r="BV498" s="885"/>
      <c r="BW498" s="885"/>
      <c r="BX498" s="885"/>
      <c r="BY498" s="885"/>
      <c r="BZ498" s="885"/>
      <c r="CA498" s="885"/>
      <c r="CB498" s="885"/>
      <c r="CC498" s="885"/>
      <c r="CD498" s="885"/>
      <c r="CE498" s="885"/>
      <c r="CF498" s="885"/>
      <c r="CG498" s="885"/>
      <c r="CH498" s="885"/>
      <c r="CI498" s="885"/>
      <c r="CJ498" s="885"/>
      <c r="CK498" s="885"/>
      <c r="CL498" s="885"/>
      <c r="CM498" s="885"/>
      <c r="CN498" s="885"/>
      <c r="CO498" s="885"/>
      <c r="CP498" s="885"/>
      <c r="CQ498" s="885"/>
      <c r="CR498" s="885"/>
      <c r="CS498" s="885"/>
      <c r="CT498" s="885"/>
      <c r="CU498" s="885"/>
      <c r="CV498" s="885"/>
      <c r="CW498" s="885"/>
      <c r="CX498" s="885"/>
      <c r="CY498" s="885"/>
      <c r="CZ498" s="885"/>
      <c r="DA498" s="885"/>
      <c r="DB498" s="885"/>
      <c r="DC498" s="885"/>
      <c r="DD498" s="885"/>
      <c r="DE498" s="885"/>
      <c r="DF498" s="885"/>
      <c r="DG498" s="885"/>
      <c r="DH498" s="885"/>
      <c r="DI498" s="885"/>
      <c r="DJ498" s="885"/>
      <c r="DK498" s="885"/>
      <c r="DL498" s="885"/>
      <c r="DM498" s="885"/>
      <c r="DN498" s="885"/>
      <c r="DO498" s="885"/>
      <c r="DP498" s="885"/>
      <c r="DQ498" s="885"/>
      <c r="DR498" s="885"/>
      <c r="DS498" s="885"/>
      <c r="DT498" s="885"/>
      <c r="DU498" s="885"/>
      <c r="DV498" s="885"/>
      <c r="DW498" s="885"/>
      <c r="DX498" s="885"/>
      <c r="DY498" s="885"/>
      <c r="DZ498" s="885"/>
      <c r="EA498" s="885"/>
      <c r="EB498" s="885"/>
      <c r="EC498" s="885"/>
      <c r="ED498" s="885"/>
      <c r="EE498" s="885"/>
      <c r="EF498" s="885"/>
      <c r="EG498" s="885"/>
      <c r="EH498" s="885"/>
      <c r="EI498" s="885"/>
      <c r="EJ498" s="885"/>
      <c r="EK498" s="885"/>
      <c r="EL498" s="885"/>
      <c r="EM498" s="885"/>
      <c r="EN498" s="885"/>
      <c r="EO498" s="885"/>
      <c r="EP498" s="885"/>
      <c r="EQ498" s="885"/>
      <c r="ER498" s="885"/>
      <c r="ES498" s="885"/>
      <c r="ET498" s="885"/>
      <c r="EU498" s="885"/>
      <c r="EV498" s="885"/>
      <c r="EW498" s="885"/>
      <c r="EX498" s="885"/>
      <c r="EY498" s="885"/>
      <c r="EZ498" s="885"/>
      <c r="FA498" s="885"/>
      <c r="FB498" s="885"/>
      <c r="FC498" s="885"/>
      <c r="FD498" s="885"/>
      <c r="FE498" s="885"/>
      <c r="FF498" s="885"/>
      <c r="FG498" s="885"/>
      <c r="FH498" s="885"/>
      <c r="FI498" s="885"/>
      <c r="FJ498" s="885"/>
      <c r="FK498" s="885"/>
      <c r="FL498" s="885"/>
      <c r="FM498" s="885"/>
      <c r="FN498" s="885"/>
      <c r="FO498" s="885"/>
      <c r="FP498" s="885"/>
      <c r="FQ498" s="885"/>
      <c r="FR498" s="885"/>
      <c r="FS498" s="885"/>
      <c r="FT498" s="885"/>
      <c r="FU498" s="885"/>
      <c r="FV498" s="885"/>
      <c r="FW498" s="885"/>
    </row>
    <row r="499" spans="2:179" x14ac:dyDescent="0.25">
      <c r="B499" s="773"/>
      <c r="C499" s="773"/>
      <c r="D499" s="886"/>
      <c r="E499" s="773"/>
      <c r="F499" s="773"/>
      <c r="G499" s="773"/>
      <c r="H499" s="773"/>
      <c r="I499" s="773"/>
      <c r="J499" s="887"/>
      <c r="K499" s="773"/>
      <c r="L499" s="773"/>
      <c r="M499" s="773"/>
      <c r="N499" s="773"/>
      <c r="O499" s="888"/>
      <c r="P499" s="888"/>
      <c r="Q499" s="888"/>
      <c r="R499" s="888"/>
      <c r="S499" s="773"/>
      <c r="T499" s="773"/>
      <c r="U499" s="889"/>
      <c r="V499" s="773"/>
      <c r="W499" s="773"/>
      <c r="X499" s="773"/>
      <c r="Y499" s="885"/>
      <c r="Z499" s="885"/>
      <c r="AA499" s="885"/>
      <c r="AB499" s="885"/>
      <c r="AC499" s="885"/>
      <c r="AD499" s="885"/>
      <c r="AE499" s="885"/>
      <c r="AF499" s="885"/>
      <c r="AG499" s="885"/>
      <c r="AH499" s="885"/>
      <c r="AI499" s="885"/>
      <c r="AJ499" s="885"/>
      <c r="AK499" s="885"/>
      <c r="AL499" s="885"/>
      <c r="AM499" s="885"/>
      <c r="AN499" s="885"/>
      <c r="AO499" s="885"/>
      <c r="AP499" s="885"/>
      <c r="AQ499" s="885"/>
      <c r="AR499" s="885"/>
      <c r="AS499" s="885"/>
      <c r="AT499" s="885"/>
      <c r="AU499" s="885"/>
      <c r="AV499" s="885"/>
      <c r="AW499" s="885"/>
      <c r="AX499" s="885"/>
      <c r="AY499" s="885"/>
      <c r="AZ499" s="885"/>
      <c r="BA499" s="885"/>
      <c r="BB499" s="885"/>
      <c r="BC499" s="885"/>
      <c r="BD499" s="885"/>
      <c r="BE499" s="885"/>
      <c r="BF499" s="885"/>
      <c r="BG499" s="885"/>
      <c r="BH499" s="885"/>
      <c r="BI499" s="885"/>
      <c r="BJ499" s="885"/>
      <c r="BK499" s="885"/>
      <c r="BL499" s="885"/>
      <c r="BM499" s="885"/>
      <c r="BN499" s="885"/>
      <c r="BO499" s="885"/>
      <c r="BP499" s="885"/>
      <c r="BQ499" s="885"/>
      <c r="BR499" s="885"/>
      <c r="BS499" s="885"/>
      <c r="BT499" s="885"/>
      <c r="BU499" s="885"/>
      <c r="BV499" s="885"/>
      <c r="BW499" s="885"/>
      <c r="BX499" s="885"/>
      <c r="BY499" s="885"/>
      <c r="BZ499" s="885"/>
      <c r="CA499" s="885"/>
      <c r="CB499" s="885"/>
      <c r="CC499" s="885"/>
      <c r="CD499" s="885"/>
      <c r="CE499" s="885"/>
      <c r="CF499" s="885"/>
      <c r="CG499" s="885"/>
      <c r="CH499" s="885"/>
      <c r="CI499" s="885"/>
      <c r="CJ499" s="885"/>
      <c r="CK499" s="885"/>
      <c r="CL499" s="885"/>
      <c r="CM499" s="885"/>
      <c r="CN499" s="885"/>
      <c r="CO499" s="885"/>
      <c r="CP499" s="885"/>
      <c r="CQ499" s="885"/>
      <c r="CR499" s="885"/>
      <c r="CS499" s="885"/>
      <c r="CT499" s="885"/>
      <c r="CU499" s="885"/>
      <c r="CV499" s="885"/>
      <c r="CW499" s="885"/>
      <c r="CX499" s="885"/>
      <c r="CY499" s="885"/>
      <c r="CZ499" s="885"/>
      <c r="DA499" s="885"/>
      <c r="DB499" s="885"/>
      <c r="DC499" s="885"/>
      <c r="DD499" s="885"/>
      <c r="DE499" s="885"/>
      <c r="DF499" s="885"/>
      <c r="DG499" s="885"/>
      <c r="DH499" s="885"/>
      <c r="DI499" s="885"/>
      <c r="DJ499" s="885"/>
      <c r="DK499" s="885"/>
      <c r="DL499" s="885"/>
      <c r="DM499" s="885"/>
      <c r="DN499" s="885"/>
      <c r="DO499" s="885"/>
      <c r="DP499" s="885"/>
      <c r="DQ499" s="885"/>
      <c r="DR499" s="885"/>
      <c r="DS499" s="885"/>
      <c r="DT499" s="885"/>
      <c r="DU499" s="885"/>
      <c r="DV499" s="885"/>
      <c r="DW499" s="885"/>
      <c r="DX499" s="885"/>
      <c r="DY499" s="885"/>
      <c r="DZ499" s="885"/>
      <c r="EA499" s="885"/>
      <c r="EB499" s="885"/>
      <c r="EC499" s="885"/>
      <c r="ED499" s="885"/>
      <c r="EE499" s="885"/>
      <c r="EF499" s="885"/>
      <c r="EG499" s="885"/>
      <c r="EH499" s="885"/>
      <c r="EI499" s="885"/>
      <c r="EJ499" s="885"/>
      <c r="EK499" s="885"/>
      <c r="EL499" s="885"/>
      <c r="EM499" s="885"/>
      <c r="EN499" s="885"/>
      <c r="EO499" s="885"/>
      <c r="EP499" s="885"/>
      <c r="EQ499" s="885"/>
      <c r="ER499" s="885"/>
      <c r="ES499" s="885"/>
      <c r="ET499" s="885"/>
      <c r="EU499" s="885"/>
      <c r="EV499" s="885"/>
      <c r="EW499" s="885"/>
      <c r="EX499" s="885"/>
      <c r="EY499" s="885"/>
      <c r="EZ499" s="885"/>
      <c r="FA499" s="885"/>
      <c r="FB499" s="885"/>
      <c r="FC499" s="885"/>
      <c r="FD499" s="885"/>
      <c r="FE499" s="885"/>
      <c r="FF499" s="885"/>
      <c r="FG499" s="885"/>
      <c r="FH499" s="885"/>
      <c r="FI499" s="885"/>
      <c r="FJ499" s="885"/>
      <c r="FK499" s="885"/>
      <c r="FL499" s="885"/>
      <c r="FM499" s="885"/>
      <c r="FN499" s="885"/>
      <c r="FO499" s="885"/>
      <c r="FP499" s="885"/>
      <c r="FQ499" s="885"/>
      <c r="FR499" s="885"/>
      <c r="FS499" s="885"/>
      <c r="FT499" s="885"/>
      <c r="FU499" s="885"/>
      <c r="FV499" s="885"/>
      <c r="FW499" s="885"/>
    </row>
    <row r="500" spans="2:179" x14ac:dyDescent="0.25">
      <c r="B500" s="773"/>
      <c r="C500" s="773"/>
      <c r="D500" s="886"/>
      <c r="E500" s="773"/>
      <c r="F500" s="773"/>
      <c r="G500" s="773"/>
      <c r="H500" s="773"/>
      <c r="I500" s="773"/>
      <c r="J500" s="887"/>
      <c r="K500" s="773"/>
      <c r="L500" s="773"/>
      <c r="M500" s="773"/>
      <c r="N500" s="773"/>
      <c r="O500" s="888"/>
      <c r="P500" s="888"/>
      <c r="Q500" s="888"/>
      <c r="R500" s="888"/>
      <c r="S500" s="773"/>
      <c r="T500" s="773"/>
      <c r="U500" s="889"/>
      <c r="V500" s="773"/>
      <c r="W500" s="773"/>
      <c r="X500" s="773"/>
      <c r="Y500" s="885"/>
      <c r="Z500" s="885"/>
      <c r="AA500" s="885"/>
      <c r="AB500" s="885"/>
      <c r="AC500" s="885"/>
      <c r="AD500" s="885"/>
      <c r="AE500" s="885"/>
      <c r="AF500" s="885"/>
      <c r="AG500" s="885"/>
      <c r="AH500" s="885"/>
      <c r="AI500" s="885"/>
      <c r="AJ500" s="885"/>
      <c r="AK500" s="885"/>
      <c r="AL500" s="885"/>
      <c r="AM500" s="885"/>
      <c r="AN500" s="885"/>
      <c r="AO500" s="885"/>
      <c r="AP500" s="885"/>
      <c r="AQ500" s="885"/>
      <c r="AR500" s="885"/>
      <c r="AS500" s="885"/>
      <c r="AT500" s="885"/>
      <c r="AU500" s="885"/>
      <c r="AV500" s="885"/>
      <c r="AW500" s="885"/>
      <c r="AX500" s="885"/>
      <c r="AY500" s="885"/>
      <c r="AZ500" s="885"/>
      <c r="BA500" s="885"/>
      <c r="BB500" s="885"/>
      <c r="BC500" s="885"/>
      <c r="BD500" s="885"/>
      <c r="BE500" s="885"/>
      <c r="BF500" s="885"/>
      <c r="BG500" s="885"/>
      <c r="BH500" s="885"/>
      <c r="BI500" s="885"/>
      <c r="BJ500" s="885"/>
      <c r="BK500" s="885"/>
      <c r="BL500" s="885"/>
      <c r="BM500" s="885"/>
      <c r="BN500" s="885"/>
      <c r="BO500" s="885"/>
      <c r="BP500" s="885"/>
      <c r="BQ500" s="885"/>
      <c r="BR500" s="885"/>
      <c r="BS500" s="885"/>
      <c r="BT500" s="885"/>
      <c r="BU500" s="885"/>
      <c r="BV500" s="885"/>
      <c r="BW500" s="885"/>
      <c r="BX500" s="885"/>
      <c r="BY500" s="885"/>
      <c r="BZ500" s="885"/>
      <c r="CA500" s="885"/>
      <c r="CB500" s="885"/>
      <c r="CC500" s="885"/>
      <c r="CD500" s="885"/>
      <c r="CE500" s="885"/>
      <c r="CF500" s="885"/>
      <c r="CG500" s="885"/>
      <c r="CH500" s="885"/>
      <c r="CI500" s="885"/>
      <c r="CJ500" s="885"/>
      <c r="CK500" s="885"/>
      <c r="CL500" s="885"/>
      <c r="CM500" s="885"/>
      <c r="CN500" s="885"/>
      <c r="CO500" s="885"/>
      <c r="CP500" s="885"/>
      <c r="CQ500" s="885"/>
      <c r="CR500" s="885"/>
      <c r="CS500" s="885"/>
      <c r="CT500" s="885"/>
      <c r="CU500" s="885"/>
      <c r="CV500" s="885"/>
      <c r="CW500" s="885"/>
      <c r="CX500" s="885"/>
      <c r="CY500" s="885"/>
      <c r="CZ500" s="885"/>
      <c r="DA500" s="885"/>
      <c r="DB500" s="885"/>
      <c r="DC500" s="885"/>
      <c r="DD500" s="885"/>
      <c r="DE500" s="885"/>
      <c r="DF500" s="885"/>
      <c r="DG500" s="885"/>
      <c r="DH500" s="885"/>
      <c r="DI500" s="885"/>
      <c r="DJ500" s="885"/>
      <c r="DK500" s="885"/>
      <c r="DL500" s="885"/>
      <c r="DM500" s="885"/>
      <c r="DN500" s="885"/>
      <c r="DO500" s="885"/>
      <c r="DP500" s="885"/>
      <c r="DQ500" s="885"/>
      <c r="DR500" s="885"/>
      <c r="DS500" s="885"/>
      <c r="DT500" s="885"/>
      <c r="DU500" s="885"/>
      <c r="DV500" s="885"/>
      <c r="DW500" s="885"/>
      <c r="DX500" s="885"/>
      <c r="DY500" s="885"/>
      <c r="DZ500" s="885"/>
      <c r="EA500" s="885"/>
      <c r="EB500" s="885"/>
      <c r="EC500" s="885"/>
      <c r="ED500" s="885"/>
      <c r="EE500" s="885"/>
      <c r="EF500" s="885"/>
      <c r="EG500" s="885"/>
      <c r="EH500" s="885"/>
      <c r="EI500" s="885"/>
      <c r="EJ500" s="885"/>
      <c r="EK500" s="885"/>
      <c r="EL500" s="885"/>
      <c r="EM500" s="885"/>
      <c r="EN500" s="885"/>
      <c r="EO500" s="885"/>
      <c r="EP500" s="885"/>
      <c r="EQ500" s="885"/>
      <c r="ER500" s="885"/>
      <c r="ES500" s="885"/>
      <c r="ET500" s="885"/>
      <c r="EU500" s="885"/>
      <c r="EV500" s="885"/>
      <c r="EW500" s="885"/>
      <c r="EX500" s="885"/>
      <c r="EY500" s="885"/>
      <c r="EZ500" s="885"/>
      <c r="FA500" s="885"/>
      <c r="FB500" s="885"/>
      <c r="FC500" s="885"/>
      <c r="FD500" s="885"/>
      <c r="FE500" s="885"/>
      <c r="FF500" s="885"/>
      <c r="FG500" s="885"/>
      <c r="FH500" s="885"/>
      <c r="FI500" s="885"/>
      <c r="FJ500" s="885"/>
      <c r="FK500" s="885"/>
      <c r="FL500" s="885"/>
      <c r="FM500" s="885"/>
      <c r="FN500" s="885"/>
      <c r="FO500" s="885"/>
      <c r="FP500" s="885"/>
      <c r="FQ500" s="885"/>
      <c r="FR500" s="885"/>
      <c r="FS500" s="885"/>
      <c r="FT500" s="885"/>
      <c r="FU500" s="885"/>
      <c r="FV500" s="885"/>
      <c r="FW500" s="885"/>
    </row>
    <row r="501" spans="2:179" x14ac:dyDescent="0.25">
      <c r="D501" s="731"/>
      <c r="J501" s="62"/>
      <c r="O501" s="766"/>
      <c r="P501" s="766"/>
      <c r="Q501" s="766"/>
      <c r="R501" s="766"/>
      <c r="U501" s="767"/>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c r="BQ501" s="768"/>
      <c r="BR501" s="768"/>
      <c r="BS501" s="768"/>
      <c r="BT501" s="768"/>
      <c r="BU501" s="768"/>
      <c r="BV501" s="768"/>
      <c r="BW501" s="768"/>
      <c r="BX501" s="768"/>
      <c r="BY501" s="768"/>
      <c r="BZ501" s="768"/>
      <c r="CA501" s="768"/>
      <c r="CB501" s="768"/>
      <c r="CC501" s="768"/>
      <c r="CD501" s="768"/>
      <c r="CE501" s="768"/>
      <c r="CF501" s="768"/>
      <c r="CG501" s="768"/>
      <c r="CH501" s="768"/>
      <c r="CI501" s="768"/>
      <c r="CJ501" s="768"/>
      <c r="CK501" s="768"/>
      <c r="CL501" s="768"/>
      <c r="CM501" s="768"/>
      <c r="CN501" s="768"/>
      <c r="CO501" s="768"/>
      <c r="CP501" s="768"/>
      <c r="CQ501" s="768"/>
      <c r="CR501" s="768"/>
      <c r="CS501" s="768"/>
      <c r="CT501" s="768"/>
      <c r="CU501" s="768"/>
      <c r="CV501" s="768"/>
      <c r="CW501" s="768"/>
      <c r="CX501" s="768"/>
      <c r="CY501" s="768"/>
      <c r="CZ501" s="768"/>
      <c r="DA501" s="768"/>
      <c r="DB501" s="768"/>
      <c r="DC501" s="768"/>
      <c r="DD501" s="768"/>
      <c r="DE501" s="768"/>
      <c r="DF501" s="768"/>
      <c r="DG501" s="768"/>
      <c r="DH501" s="768"/>
      <c r="DI501" s="768"/>
      <c r="DJ501" s="768"/>
      <c r="DK501" s="768"/>
      <c r="DL501" s="768"/>
      <c r="DM501" s="768"/>
      <c r="DN501" s="768"/>
      <c r="DO501" s="768"/>
      <c r="DP501" s="768"/>
      <c r="DQ501" s="768"/>
      <c r="DR501" s="768"/>
      <c r="DS501" s="768"/>
      <c r="DT501" s="768"/>
      <c r="DU501" s="768"/>
      <c r="DV501" s="768"/>
      <c r="DW501" s="768"/>
      <c r="DX501" s="768"/>
      <c r="DY501" s="768"/>
      <c r="DZ501" s="768"/>
      <c r="EA501" s="768"/>
      <c r="EB501" s="768"/>
      <c r="EC501" s="768"/>
      <c r="ED501" s="768"/>
      <c r="EE501" s="768"/>
      <c r="EF501" s="768"/>
      <c r="EG501" s="768"/>
      <c r="EH501" s="768"/>
      <c r="EI501" s="768"/>
      <c r="EJ501" s="768"/>
      <c r="EK501" s="768"/>
      <c r="EL501" s="768"/>
      <c r="EM501" s="768"/>
      <c r="EN501" s="768"/>
      <c r="EO501" s="768"/>
      <c r="EP501" s="768"/>
      <c r="EQ501" s="768"/>
      <c r="ER501" s="768"/>
      <c r="ES501" s="768"/>
      <c r="ET501" s="768"/>
      <c r="EU501" s="768"/>
      <c r="EV501" s="768"/>
      <c r="EW501" s="768"/>
      <c r="EX501" s="768"/>
      <c r="EY501" s="768"/>
      <c r="EZ501" s="768"/>
      <c r="FA501" s="768"/>
      <c r="FB501" s="768"/>
      <c r="FC501" s="768"/>
      <c r="FD501" s="768"/>
      <c r="FE501" s="768"/>
      <c r="FF501" s="768"/>
      <c r="FG501" s="768"/>
      <c r="FH501" s="768"/>
      <c r="FI501" s="768"/>
      <c r="FJ501" s="768"/>
      <c r="FK501" s="768"/>
      <c r="FL501" s="768"/>
      <c r="FM501" s="768"/>
      <c r="FN501" s="768"/>
      <c r="FO501" s="768"/>
      <c r="FP501" s="768"/>
      <c r="FQ501" s="768"/>
      <c r="FR501" s="768"/>
      <c r="FS501" s="768"/>
      <c r="FT501" s="768"/>
      <c r="FU501" s="768"/>
      <c r="FV501" s="768"/>
      <c r="FW501" s="768"/>
    </row>
    <row r="502" spans="2:179" x14ac:dyDescent="0.25">
      <c r="D502" s="731"/>
      <c r="J502" s="62"/>
      <c r="O502" s="766"/>
      <c r="P502" s="766"/>
      <c r="Q502" s="766"/>
      <c r="R502" s="766"/>
      <c r="U502" s="767"/>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c r="BQ502" s="768"/>
      <c r="BR502" s="768"/>
      <c r="BS502" s="768"/>
      <c r="BT502" s="768"/>
      <c r="BU502" s="768"/>
      <c r="BV502" s="768"/>
      <c r="BW502" s="768"/>
      <c r="BX502" s="768"/>
      <c r="BY502" s="768"/>
      <c r="BZ502" s="768"/>
      <c r="CA502" s="768"/>
      <c r="CB502" s="768"/>
      <c r="CC502" s="768"/>
      <c r="CD502" s="768"/>
      <c r="CE502" s="768"/>
      <c r="CF502" s="768"/>
      <c r="CG502" s="768"/>
      <c r="CH502" s="768"/>
      <c r="CI502" s="768"/>
      <c r="CJ502" s="768"/>
      <c r="CK502" s="768"/>
      <c r="CL502" s="768"/>
      <c r="CM502" s="768"/>
      <c r="CN502" s="768"/>
      <c r="CO502" s="768"/>
      <c r="CP502" s="768"/>
      <c r="CQ502" s="768"/>
      <c r="CR502" s="768"/>
      <c r="CS502" s="768"/>
      <c r="CT502" s="768"/>
      <c r="CU502" s="768"/>
      <c r="CV502" s="768"/>
      <c r="CW502" s="768"/>
      <c r="CX502" s="768"/>
      <c r="CY502" s="768"/>
      <c r="CZ502" s="768"/>
      <c r="DA502" s="768"/>
      <c r="DB502" s="768"/>
      <c r="DC502" s="768"/>
      <c r="DD502" s="768"/>
      <c r="DE502" s="768"/>
      <c r="DF502" s="768"/>
      <c r="DG502" s="768"/>
      <c r="DH502" s="768"/>
      <c r="DI502" s="768"/>
      <c r="DJ502" s="768"/>
      <c r="DK502" s="768"/>
      <c r="DL502" s="768"/>
      <c r="DM502" s="768"/>
      <c r="DN502" s="768"/>
      <c r="DO502" s="768"/>
      <c r="DP502" s="768"/>
      <c r="DQ502" s="768"/>
      <c r="DR502" s="768"/>
      <c r="DS502" s="768"/>
      <c r="DT502" s="768"/>
      <c r="DU502" s="768"/>
      <c r="DV502" s="768"/>
      <c r="DW502" s="768"/>
      <c r="DX502" s="768"/>
      <c r="DY502" s="768"/>
      <c r="DZ502" s="768"/>
      <c r="EA502" s="768"/>
      <c r="EB502" s="768"/>
      <c r="EC502" s="768"/>
      <c r="ED502" s="768"/>
      <c r="EE502" s="768"/>
      <c r="EF502" s="768"/>
      <c r="EG502" s="768"/>
      <c r="EH502" s="768"/>
      <c r="EI502" s="768"/>
      <c r="EJ502" s="768"/>
      <c r="EK502" s="768"/>
      <c r="EL502" s="768"/>
      <c r="EM502" s="768"/>
      <c r="EN502" s="768"/>
      <c r="EO502" s="768"/>
      <c r="EP502" s="768"/>
      <c r="EQ502" s="768"/>
      <c r="ER502" s="768"/>
      <c r="ES502" s="768"/>
      <c r="ET502" s="768"/>
      <c r="EU502" s="768"/>
      <c r="EV502" s="768"/>
      <c r="EW502" s="768"/>
      <c r="EX502" s="768"/>
      <c r="EY502" s="768"/>
      <c r="EZ502" s="768"/>
      <c r="FA502" s="768"/>
      <c r="FB502" s="768"/>
      <c r="FC502" s="768"/>
      <c r="FD502" s="768"/>
      <c r="FE502" s="768"/>
      <c r="FF502" s="768"/>
      <c r="FG502" s="768"/>
      <c r="FH502" s="768"/>
      <c r="FI502" s="768"/>
      <c r="FJ502" s="768"/>
      <c r="FK502" s="768"/>
      <c r="FL502" s="768"/>
      <c r="FM502" s="768"/>
      <c r="FN502" s="768"/>
      <c r="FO502" s="768"/>
      <c r="FP502" s="768"/>
      <c r="FQ502" s="768"/>
      <c r="FR502" s="768"/>
      <c r="FS502" s="768"/>
      <c r="FT502" s="768"/>
      <c r="FU502" s="768"/>
      <c r="FV502" s="768"/>
      <c r="FW502" s="768"/>
    </row>
    <row r="503" spans="2:179" x14ac:dyDescent="0.25">
      <c r="D503" s="731"/>
      <c r="J503" s="62"/>
      <c r="O503" s="766"/>
      <c r="P503" s="766"/>
      <c r="Q503" s="766"/>
      <c r="R503" s="766"/>
      <c r="U503" s="767"/>
      <c r="Y503" s="768"/>
      <c r="Z503" s="768"/>
      <c r="AA503" s="768"/>
      <c r="AB503" s="768"/>
      <c r="AC503" s="768"/>
      <c r="AD503" s="768"/>
      <c r="AE503" s="768"/>
      <c r="AF503" s="768"/>
      <c r="AG503" s="768"/>
      <c r="AH503" s="768"/>
      <c r="AI503" s="768"/>
      <c r="AJ503" s="768"/>
      <c r="AK503" s="768"/>
      <c r="AL503" s="768"/>
      <c r="AM503" s="768"/>
      <c r="AN503" s="768"/>
      <c r="AO503" s="768"/>
      <c r="AP503" s="768"/>
      <c r="AQ503" s="768"/>
      <c r="AR503" s="768"/>
      <c r="AS503" s="768"/>
      <c r="AT503" s="768"/>
      <c r="AU503" s="768"/>
      <c r="AV503" s="768"/>
      <c r="AW503" s="768"/>
      <c r="AX503" s="768"/>
      <c r="AY503" s="768"/>
      <c r="AZ503" s="768"/>
      <c r="BA503" s="768"/>
      <c r="BB503" s="768"/>
      <c r="BC503" s="768"/>
      <c r="BD503" s="768"/>
      <c r="BE503" s="768"/>
      <c r="BF503" s="768"/>
      <c r="BG503" s="768"/>
      <c r="BH503" s="768"/>
      <c r="BI503" s="768"/>
      <c r="BJ503" s="768"/>
      <c r="BK503" s="768"/>
      <c r="BL503" s="768"/>
      <c r="BM503" s="768"/>
      <c r="BN503" s="768"/>
      <c r="BO503" s="768"/>
      <c r="BP503" s="768"/>
      <c r="BQ503" s="768"/>
      <c r="BR503" s="768"/>
      <c r="BS503" s="768"/>
      <c r="BT503" s="768"/>
      <c r="BU503" s="768"/>
      <c r="BV503" s="768"/>
      <c r="BW503" s="768"/>
      <c r="BX503" s="768"/>
      <c r="BY503" s="768"/>
      <c r="BZ503" s="768"/>
      <c r="CA503" s="768"/>
      <c r="CB503" s="768"/>
      <c r="CC503" s="768"/>
      <c r="CD503" s="768"/>
      <c r="CE503" s="768"/>
      <c r="CF503" s="768"/>
      <c r="CG503" s="768"/>
      <c r="CH503" s="768"/>
      <c r="CI503" s="768"/>
      <c r="CJ503" s="768"/>
      <c r="CK503" s="768"/>
      <c r="CL503" s="768"/>
      <c r="CM503" s="768"/>
      <c r="CN503" s="768"/>
      <c r="CO503" s="768"/>
      <c r="CP503" s="768"/>
      <c r="CQ503" s="768"/>
      <c r="CR503" s="768"/>
      <c r="CS503" s="768"/>
      <c r="CT503" s="768"/>
      <c r="CU503" s="768"/>
      <c r="CV503" s="768"/>
      <c r="CW503" s="768"/>
      <c r="CX503" s="768"/>
      <c r="CY503" s="768"/>
      <c r="CZ503" s="768"/>
      <c r="DA503" s="768"/>
      <c r="DB503" s="768"/>
      <c r="DC503" s="768"/>
      <c r="DD503" s="768"/>
      <c r="DE503" s="768"/>
      <c r="DF503" s="768"/>
      <c r="DG503" s="768"/>
      <c r="DH503" s="768"/>
      <c r="DI503" s="768"/>
      <c r="DJ503" s="768"/>
      <c r="DK503" s="768"/>
      <c r="DL503" s="768"/>
      <c r="DM503" s="768"/>
      <c r="DN503" s="768"/>
      <c r="DO503" s="768"/>
      <c r="DP503" s="768"/>
      <c r="DQ503" s="768"/>
      <c r="DR503" s="768"/>
      <c r="DS503" s="768"/>
      <c r="DT503" s="768"/>
      <c r="DU503" s="768"/>
      <c r="DV503" s="768"/>
      <c r="DW503" s="768"/>
      <c r="DX503" s="768"/>
      <c r="DY503" s="768"/>
      <c r="DZ503" s="768"/>
      <c r="EA503" s="768"/>
      <c r="EB503" s="768"/>
      <c r="EC503" s="768"/>
      <c r="ED503" s="768"/>
      <c r="EE503" s="768"/>
      <c r="EF503" s="768"/>
      <c r="EG503" s="768"/>
      <c r="EH503" s="768"/>
      <c r="EI503" s="768"/>
      <c r="EJ503" s="768"/>
      <c r="EK503" s="768"/>
      <c r="EL503" s="768"/>
      <c r="EM503" s="768"/>
      <c r="EN503" s="768"/>
      <c r="EO503" s="768"/>
      <c r="EP503" s="768"/>
      <c r="EQ503" s="768"/>
      <c r="ER503" s="768"/>
      <c r="ES503" s="768"/>
      <c r="ET503" s="768"/>
      <c r="EU503" s="768"/>
      <c r="EV503" s="768"/>
      <c r="EW503" s="768"/>
      <c r="EX503" s="768"/>
      <c r="EY503" s="768"/>
      <c r="EZ503" s="768"/>
      <c r="FA503" s="768"/>
      <c r="FB503" s="768"/>
      <c r="FC503" s="768"/>
      <c r="FD503" s="768"/>
      <c r="FE503" s="768"/>
      <c r="FF503" s="768"/>
      <c r="FG503" s="768"/>
      <c r="FH503" s="768"/>
      <c r="FI503" s="768"/>
      <c r="FJ503" s="768"/>
      <c r="FK503" s="768"/>
      <c r="FL503" s="768"/>
      <c r="FM503" s="768"/>
      <c r="FN503" s="768"/>
      <c r="FO503" s="768"/>
      <c r="FP503" s="768"/>
      <c r="FQ503" s="768"/>
      <c r="FR503" s="768"/>
      <c r="FS503" s="768"/>
      <c r="FT503" s="768"/>
      <c r="FU503" s="768"/>
      <c r="FV503" s="768"/>
      <c r="FW503" s="768"/>
    </row>
    <row r="504" spans="2:179" x14ac:dyDescent="0.25">
      <c r="D504" s="731"/>
      <c r="J504" s="62"/>
      <c r="O504" s="766"/>
      <c r="P504" s="766"/>
      <c r="Q504" s="766"/>
      <c r="R504" s="766"/>
      <c r="U504" s="767"/>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c r="BQ504" s="768"/>
      <c r="BR504" s="768"/>
      <c r="BS504" s="768"/>
      <c r="BT504" s="768"/>
      <c r="BU504" s="768"/>
      <c r="BV504" s="768"/>
      <c r="BW504" s="768"/>
      <c r="BX504" s="768"/>
      <c r="BY504" s="768"/>
      <c r="BZ504" s="768"/>
      <c r="CA504" s="768"/>
      <c r="CB504" s="768"/>
      <c r="CC504" s="768"/>
      <c r="CD504" s="768"/>
      <c r="CE504" s="768"/>
      <c r="CF504" s="768"/>
      <c r="CG504" s="768"/>
      <c r="CH504" s="768"/>
      <c r="CI504" s="768"/>
      <c r="CJ504" s="768"/>
      <c r="CK504" s="768"/>
      <c r="CL504" s="768"/>
      <c r="CM504" s="768"/>
      <c r="CN504" s="768"/>
      <c r="CO504" s="768"/>
      <c r="CP504" s="768"/>
      <c r="CQ504" s="768"/>
      <c r="CR504" s="768"/>
      <c r="CS504" s="768"/>
      <c r="CT504" s="768"/>
      <c r="CU504" s="768"/>
      <c r="CV504" s="768"/>
      <c r="CW504" s="768"/>
      <c r="CX504" s="768"/>
      <c r="CY504" s="768"/>
      <c r="CZ504" s="768"/>
      <c r="DA504" s="768"/>
      <c r="DB504" s="768"/>
      <c r="DC504" s="768"/>
      <c r="DD504" s="768"/>
      <c r="DE504" s="768"/>
      <c r="DF504" s="768"/>
      <c r="DG504" s="768"/>
      <c r="DH504" s="768"/>
      <c r="DI504" s="768"/>
      <c r="DJ504" s="768"/>
      <c r="DK504" s="768"/>
      <c r="DL504" s="768"/>
      <c r="DM504" s="768"/>
      <c r="DN504" s="768"/>
      <c r="DO504" s="768"/>
      <c r="DP504" s="768"/>
      <c r="DQ504" s="768"/>
      <c r="DR504" s="768"/>
      <c r="DS504" s="768"/>
      <c r="DT504" s="768"/>
      <c r="DU504" s="768"/>
      <c r="DV504" s="768"/>
      <c r="DW504" s="768"/>
      <c r="DX504" s="768"/>
      <c r="DY504" s="768"/>
      <c r="DZ504" s="768"/>
      <c r="EA504" s="768"/>
      <c r="EB504" s="768"/>
      <c r="EC504" s="768"/>
      <c r="ED504" s="768"/>
      <c r="EE504" s="768"/>
      <c r="EF504" s="768"/>
      <c r="EG504" s="768"/>
      <c r="EH504" s="768"/>
      <c r="EI504" s="768"/>
      <c r="EJ504" s="768"/>
      <c r="EK504" s="768"/>
      <c r="EL504" s="768"/>
      <c r="EM504" s="768"/>
      <c r="EN504" s="768"/>
      <c r="EO504" s="768"/>
      <c r="EP504" s="768"/>
      <c r="EQ504" s="768"/>
      <c r="ER504" s="768"/>
      <c r="ES504" s="768"/>
      <c r="ET504" s="768"/>
      <c r="EU504" s="768"/>
      <c r="EV504" s="768"/>
      <c r="EW504" s="768"/>
      <c r="EX504" s="768"/>
      <c r="EY504" s="768"/>
      <c r="EZ504" s="768"/>
      <c r="FA504" s="768"/>
      <c r="FB504" s="768"/>
      <c r="FC504" s="768"/>
      <c r="FD504" s="768"/>
      <c r="FE504" s="768"/>
      <c r="FF504" s="768"/>
      <c r="FG504" s="768"/>
      <c r="FH504" s="768"/>
      <c r="FI504" s="768"/>
      <c r="FJ504" s="768"/>
      <c r="FK504" s="768"/>
      <c r="FL504" s="768"/>
      <c r="FM504" s="768"/>
      <c r="FN504" s="768"/>
      <c r="FO504" s="768"/>
      <c r="FP504" s="768"/>
      <c r="FQ504" s="768"/>
      <c r="FR504" s="768"/>
      <c r="FS504" s="768"/>
      <c r="FT504" s="768"/>
      <c r="FU504" s="768"/>
      <c r="FV504" s="768"/>
      <c r="FW504" s="768"/>
    </row>
    <row r="505" spans="2:179" x14ac:dyDescent="0.25">
      <c r="D505" s="731"/>
      <c r="J505" s="62"/>
      <c r="O505" s="766"/>
      <c r="P505" s="766"/>
      <c r="Q505" s="766"/>
      <c r="R505" s="766"/>
      <c r="U505" s="767"/>
      <c r="Y505" s="768"/>
      <c r="Z505" s="768"/>
      <c r="AA505" s="768"/>
      <c r="AB505" s="768"/>
      <c r="AC505" s="768"/>
      <c r="AD505" s="768"/>
      <c r="AE505" s="768"/>
      <c r="AF505" s="768"/>
      <c r="AG505" s="768"/>
      <c r="AH505" s="768"/>
      <c r="AI505" s="768"/>
      <c r="AJ505" s="768"/>
      <c r="AK505" s="768"/>
      <c r="AL505" s="768"/>
      <c r="AM505" s="768"/>
      <c r="AN505" s="768"/>
      <c r="AO505" s="768"/>
      <c r="AP505" s="768"/>
      <c r="AQ505" s="768"/>
      <c r="AR505" s="768"/>
      <c r="AS505" s="768"/>
      <c r="AT505" s="768"/>
      <c r="AU505" s="768"/>
      <c r="AV505" s="768"/>
      <c r="AW505" s="768"/>
      <c r="AX505" s="768"/>
      <c r="AY505" s="768"/>
      <c r="AZ505" s="768"/>
      <c r="BA505" s="768"/>
      <c r="BB505" s="768"/>
      <c r="BC505" s="768"/>
      <c r="BD505" s="768"/>
      <c r="BE505" s="768"/>
      <c r="BF505" s="768"/>
      <c r="BG505" s="768"/>
      <c r="BH505" s="768"/>
      <c r="BI505" s="768"/>
      <c r="BJ505" s="768"/>
      <c r="BK505" s="768"/>
      <c r="BL505" s="768"/>
      <c r="BM505" s="768"/>
      <c r="BN505" s="768"/>
      <c r="BO505" s="768"/>
      <c r="BP505" s="768"/>
      <c r="BQ505" s="768"/>
      <c r="BR505" s="768"/>
      <c r="BS505" s="768"/>
      <c r="BT505" s="768"/>
      <c r="BU505" s="768"/>
      <c r="BV505" s="768"/>
      <c r="BW505" s="768"/>
      <c r="BX505" s="768"/>
      <c r="BY505" s="768"/>
      <c r="BZ505" s="768"/>
      <c r="CA505" s="768"/>
      <c r="CB505" s="768"/>
      <c r="CC505" s="768"/>
      <c r="CD505" s="768"/>
      <c r="CE505" s="768"/>
      <c r="CF505" s="768"/>
      <c r="CG505" s="768"/>
      <c r="CH505" s="768"/>
      <c r="CI505" s="768"/>
      <c r="CJ505" s="768"/>
      <c r="CK505" s="768"/>
      <c r="CL505" s="768"/>
      <c r="CM505" s="768"/>
      <c r="CN505" s="768"/>
      <c r="CO505" s="768"/>
      <c r="CP505" s="768"/>
      <c r="CQ505" s="768"/>
      <c r="CR505" s="768"/>
      <c r="CS505" s="768"/>
      <c r="CT505" s="768"/>
      <c r="CU505" s="768"/>
      <c r="CV505" s="768"/>
      <c r="CW505" s="768"/>
      <c r="CX505" s="768"/>
      <c r="CY505" s="768"/>
      <c r="CZ505" s="768"/>
      <c r="DA505" s="768"/>
      <c r="DB505" s="768"/>
      <c r="DC505" s="768"/>
      <c r="DD505" s="768"/>
      <c r="DE505" s="768"/>
      <c r="DF505" s="768"/>
      <c r="DG505" s="768"/>
      <c r="DH505" s="768"/>
      <c r="DI505" s="768"/>
      <c r="DJ505" s="768"/>
      <c r="DK505" s="768"/>
      <c r="DL505" s="768"/>
      <c r="DM505" s="768"/>
      <c r="DN505" s="768"/>
      <c r="DO505" s="768"/>
      <c r="DP505" s="768"/>
      <c r="DQ505" s="768"/>
      <c r="DR505" s="768"/>
      <c r="DS505" s="768"/>
      <c r="DT505" s="768"/>
      <c r="DU505" s="768"/>
      <c r="DV505" s="768"/>
      <c r="DW505" s="768"/>
      <c r="DX505" s="768"/>
      <c r="DY505" s="768"/>
      <c r="DZ505" s="768"/>
      <c r="EA505" s="768"/>
      <c r="EB505" s="768"/>
      <c r="EC505" s="768"/>
      <c r="ED505" s="768"/>
      <c r="EE505" s="768"/>
      <c r="EF505" s="768"/>
      <c r="EG505" s="768"/>
      <c r="EH505" s="768"/>
      <c r="EI505" s="768"/>
      <c r="EJ505" s="768"/>
      <c r="EK505" s="768"/>
      <c r="EL505" s="768"/>
      <c r="EM505" s="768"/>
      <c r="EN505" s="768"/>
      <c r="EO505" s="768"/>
      <c r="EP505" s="768"/>
      <c r="EQ505" s="768"/>
      <c r="ER505" s="768"/>
      <c r="ES505" s="768"/>
      <c r="ET505" s="768"/>
      <c r="EU505" s="768"/>
      <c r="EV505" s="768"/>
      <c r="EW505" s="768"/>
      <c r="EX505" s="768"/>
      <c r="EY505" s="768"/>
      <c r="EZ505" s="768"/>
      <c r="FA505" s="768"/>
      <c r="FB505" s="768"/>
      <c r="FC505" s="768"/>
      <c r="FD505" s="768"/>
      <c r="FE505" s="768"/>
      <c r="FF505" s="768"/>
      <c r="FG505" s="768"/>
      <c r="FH505" s="768"/>
      <c r="FI505" s="768"/>
      <c r="FJ505" s="768"/>
      <c r="FK505" s="768"/>
      <c r="FL505" s="768"/>
      <c r="FM505" s="768"/>
      <c r="FN505" s="768"/>
      <c r="FO505" s="768"/>
      <c r="FP505" s="768"/>
      <c r="FQ505" s="768"/>
      <c r="FR505" s="768"/>
      <c r="FS505" s="768"/>
      <c r="FT505" s="768"/>
      <c r="FU505" s="768"/>
      <c r="FV505" s="768"/>
      <c r="FW505" s="768"/>
    </row>
    <row r="506" spans="2:179" x14ac:dyDescent="0.25">
      <c r="D506" s="731"/>
      <c r="J506" s="62"/>
      <c r="O506" s="766"/>
      <c r="P506" s="766"/>
      <c r="Q506" s="766"/>
      <c r="R506" s="766"/>
      <c r="U506" s="767"/>
      <c r="Y506" s="768"/>
      <c r="Z506" s="768"/>
      <c r="AA506" s="768"/>
      <c r="AB506" s="768"/>
      <c r="AC506" s="768"/>
      <c r="AD506" s="768"/>
      <c r="AE506" s="768"/>
      <c r="AF506" s="768"/>
      <c r="AG506" s="768"/>
      <c r="AH506" s="768"/>
      <c r="AI506" s="768"/>
      <c r="AJ506" s="768"/>
      <c r="AK506" s="768"/>
      <c r="AL506" s="768"/>
      <c r="AM506" s="768"/>
      <c r="AN506" s="768"/>
      <c r="AO506" s="768"/>
      <c r="AP506" s="768"/>
      <c r="AQ506" s="768"/>
      <c r="AR506" s="768"/>
      <c r="AS506" s="768"/>
      <c r="AT506" s="768"/>
      <c r="AU506" s="768"/>
      <c r="AV506" s="768"/>
      <c r="AW506" s="768"/>
      <c r="AX506" s="768"/>
      <c r="AY506" s="768"/>
      <c r="AZ506" s="768"/>
      <c r="BA506" s="768"/>
      <c r="BB506" s="768"/>
      <c r="BC506" s="768"/>
      <c r="BD506" s="768"/>
      <c r="BE506" s="768"/>
      <c r="BF506" s="768"/>
      <c r="BG506" s="768"/>
      <c r="BH506" s="768"/>
      <c r="BI506" s="768"/>
      <c r="BJ506" s="768"/>
      <c r="BK506" s="768"/>
      <c r="BL506" s="768"/>
      <c r="BM506" s="768"/>
      <c r="BN506" s="768"/>
      <c r="BO506" s="768"/>
      <c r="BP506" s="768"/>
      <c r="BQ506" s="768"/>
      <c r="BR506" s="768"/>
      <c r="BS506" s="768"/>
      <c r="BT506" s="768"/>
      <c r="BU506" s="768"/>
      <c r="BV506" s="768"/>
      <c r="BW506" s="768"/>
      <c r="BX506" s="768"/>
      <c r="BY506" s="768"/>
      <c r="BZ506" s="768"/>
      <c r="CA506" s="768"/>
      <c r="CB506" s="768"/>
      <c r="CC506" s="768"/>
      <c r="CD506" s="768"/>
      <c r="CE506" s="768"/>
      <c r="CF506" s="768"/>
      <c r="CG506" s="768"/>
      <c r="CH506" s="768"/>
      <c r="CI506" s="768"/>
      <c r="CJ506" s="768"/>
      <c r="CK506" s="768"/>
      <c r="CL506" s="768"/>
      <c r="CM506" s="768"/>
      <c r="CN506" s="768"/>
      <c r="CO506" s="768"/>
      <c r="CP506" s="768"/>
      <c r="CQ506" s="768"/>
      <c r="CR506" s="768"/>
      <c r="CS506" s="768"/>
      <c r="CT506" s="768"/>
      <c r="CU506" s="768"/>
      <c r="CV506" s="768"/>
      <c r="CW506" s="768"/>
      <c r="CX506" s="768"/>
      <c r="CY506" s="768"/>
      <c r="CZ506" s="768"/>
      <c r="DA506" s="768"/>
      <c r="DB506" s="768"/>
      <c r="DC506" s="768"/>
      <c r="DD506" s="768"/>
      <c r="DE506" s="768"/>
      <c r="DF506" s="768"/>
      <c r="DG506" s="768"/>
      <c r="DH506" s="768"/>
      <c r="DI506" s="768"/>
      <c r="DJ506" s="768"/>
      <c r="DK506" s="768"/>
      <c r="DL506" s="768"/>
      <c r="DM506" s="768"/>
      <c r="DN506" s="768"/>
      <c r="DO506" s="768"/>
      <c r="DP506" s="768"/>
      <c r="DQ506" s="768"/>
      <c r="DR506" s="768"/>
      <c r="DS506" s="768"/>
      <c r="DT506" s="768"/>
      <c r="DU506" s="768"/>
      <c r="DV506" s="768"/>
      <c r="DW506" s="768"/>
      <c r="DX506" s="768"/>
      <c r="DY506" s="768"/>
      <c r="DZ506" s="768"/>
      <c r="EA506" s="768"/>
      <c r="EB506" s="768"/>
      <c r="EC506" s="768"/>
      <c r="ED506" s="768"/>
      <c r="EE506" s="768"/>
      <c r="EF506" s="768"/>
      <c r="EG506" s="768"/>
      <c r="EH506" s="768"/>
      <c r="EI506" s="768"/>
      <c r="EJ506" s="768"/>
      <c r="EK506" s="768"/>
      <c r="EL506" s="768"/>
      <c r="EM506" s="768"/>
      <c r="EN506" s="768"/>
      <c r="EO506" s="768"/>
      <c r="EP506" s="768"/>
      <c r="EQ506" s="768"/>
      <c r="ER506" s="768"/>
      <c r="ES506" s="768"/>
      <c r="ET506" s="768"/>
      <c r="EU506" s="768"/>
      <c r="EV506" s="768"/>
      <c r="EW506" s="768"/>
      <c r="EX506" s="768"/>
      <c r="EY506" s="768"/>
      <c r="EZ506" s="768"/>
      <c r="FA506" s="768"/>
      <c r="FB506" s="768"/>
      <c r="FC506" s="768"/>
      <c r="FD506" s="768"/>
      <c r="FE506" s="768"/>
      <c r="FF506" s="768"/>
      <c r="FG506" s="768"/>
      <c r="FH506" s="768"/>
      <c r="FI506" s="768"/>
      <c r="FJ506" s="768"/>
      <c r="FK506" s="768"/>
      <c r="FL506" s="768"/>
      <c r="FM506" s="768"/>
      <c r="FN506" s="768"/>
      <c r="FO506" s="768"/>
      <c r="FP506" s="768"/>
      <c r="FQ506" s="768"/>
      <c r="FR506" s="768"/>
      <c r="FS506" s="768"/>
      <c r="FT506" s="768"/>
      <c r="FU506" s="768"/>
      <c r="FV506" s="768"/>
      <c r="FW506" s="768"/>
    </row>
    <row r="507" spans="2:179" x14ac:dyDescent="0.25">
      <c r="D507" s="731"/>
      <c r="J507" s="62"/>
      <c r="O507" s="766"/>
      <c r="P507" s="766"/>
      <c r="Q507" s="766"/>
      <c r="R507" s="766"/>
      <c r="U507" s="767"/>
      <c r="Y507" s="768"/>
      <c r="Z507" s="768"/>
      <c r="AA507" s="768"/>
      <c r="AB507" s="768"/>
      <c r="AC507" s="768"/>
      <c r="AD507" s="768"/>
      <c r="AE507" s="768"/>
      <c r="AF507" s="768"/>
      <c r="AG507" s="768"/>
      <c r="AH507" s="768"/>
      <c r="AI507" s="768"/>
      <c r="AJ507" s="768"/>
      <c r="AK507" s="768"/>
      <c r="AL507" s="768"/>
      <c r="AM507" s="768"/>
      <c r="AN507" s="768"/>
      <c r="AO507" s="768"/>
      <c r="AP507" s="768"/>
      <c r="AQ507" s="768"/>
      <c r="AR507" s="768"/>
      <c r="AS507" s="768"/>
      <c r="AT507" s="768"/>
      <c r="AU507" s="768"/>
      <c r="AV507" s="768"/>
      <c r="AW507" s="768"/>
      <c r="AX507" s="768"/>
      <c r="AY507" s="768"/>
      <c r="AZ507" s="768"/>
      <c r="BA507" s="768"/>
      <c r="BB507" s="768"/>
      <c r="BC507" s="768"/>
      <c r="BD507" s="768"/>
      <c r="BE507" s="768"/>
      <c r="BF507" s="768"/>
      <c r="BG507" s="768"/>
      <c r="BH507" s="768"/>
      <c r="BI507" s="768"/>
      <c r="BJ507" s="768"/>
      <c r="BK507" s="768"/>
      <c r="BL507" s="768"/>
      <c r="BM507" s="768"/>
      <c r="BN507" s="768"/>
      <c r="BO507" s="768"/>
      <c r="BP507" s="768"/>
      <c r="BQ507" s="768"/>
      <c r="BR507" s="768"/>
      <c r="BS507" s="768"/>
      <c r="BT507" s="768"/>
      <c r="BU507" s="768"/>
      <c r="BV507" s="768"/>
      <c r="BW507" s="768"/>
      <c r="BX507" s="768"/>
      <c r="BY507" s="768"/>
      <c r="BZ507" s="768"/>
      <c r="CA507" s="768"/>
      <c r="CB507" s="768"/>
      <c r="CC507" s="768"/>
      <c r="CD507" s="768"/>
      <c r="CE507" s="768"/>
      <c r="CF507" s="768"/>
      <c r="CG507" s="768"/>
      <c r="CH507" s="768"/>
      <c r="CI507" s="768"/>
      <c r="CJ507" s="768"/>
      <c r="CK507" s="768"/>
      <c r="CL507" s="768"/>
      <c r="CM507" s="768"/>
      <c r="CN507" s="768"/>
      <c r="CO507" s="768"/>
      <c r="CP507" s="768"/>
      <c r="CQ507" s="768"/>
      <c r="CR507" s="768"/>
      <c r="CS507" s="768"/>
      <c r="CT507" s="768"/>
      <c r="CU507" s="768"/>
      <c r="CV507" s="768"/>
      <c r="CW507" s="768"/>
      <c r="CX507" s="768"/>
      <c r="CY507" s="768"/>
      <c r="CZ507" s="768"/>
      <c r="DA507" s="768"/>
      <c r="DB507" s="768"/>
      <c r="DC507" s="768"/>
      <c r="DD507" s="768"/>
      <c r="DE507" s="768"/>
      <c r="DF507" s="768"/>
      <c r="DG507" s="768"/>
      <c r="DH507" s="768"/>
      <c r="DI507" s="768"/>
      <c r="DJ507" s="768"/>
      <c r="DK507" s="768"/>
      <c r="DL507" s="768"/>
      <c r="DM507" s="768"/>
      <c r="DN507" s="768"/>
      <c r="DO507" s="768"/>
      <c r="DP507" s="768"/>
      <c r="DQ507" s="768"/>
      <c r="DR507" s="768"/>
      <c r="DS507" s="768"/>
      <c r="DT507" s="768"/>
      <c r="DU507" s="768"/>
      <c r="DV507" s="768"/>
      <c r="DW507" s="768"/>
      <c r="DX507" s="768"/>
      <c r="DY507" s="768"/>
      <c r="DZ507" s="768"/>
      <c r="EA507" s="768"/>
      <c r="EB507" s="768"/>
      <c r="EC507" s="768"/>
      <c r="ED507" s="768"/>
      <c r="EE507" s="768"/>
      <c r="EF507" s="768"/>
      <c r="EG507" s="768"/>
      <c r="EH507" s="768"/>
      <c r="EI507" s="768"/>
      <c r="EJ507" s="768"/>
      <c r="EK507" s="768"/>
      <c r="EL507" s="768"/>
      <c r="EM507" s="768"/>
      <c r="EN507" s="768"/>
      <c r="EO507" s="768"/>
      <c r="EP507" s="768"/>
      <c r="EQ507" s="768"/>
      <c r="ER507" s="768"/>
      <c r="ES507" s="768"/>
      <c r="ET507" s="768"/>
      <c r="EU507" s="768"/>
      <c r="EV507" s="768"/>
      <c r="EW507" s="768"/>
      <c r="EX507" s="768"/>
      <c r="EY507" s="768"/>
      <c r="EZ507" s="768"/>
      <c r="FA507" s="768"/>
      <c r="FB507" s="768"/>
      <c r="FC507" s="768"/>
      <c r="FD507" s="768"/>
      <c r="FE507" s="768"/>
      <c r="FF507" s="768"/>
      <c r="FG507" s="768"/>
      <c r="FH507" s="768"/>
      <c r="FI507" s="768"/>
      <c r="FJ507" s="768"/>
      <c r="FK507" s="768"/>
      <c r="FL507" s="768"/>
      <c r="FM507" s="768"/>
      <c r="FN507" s="768"/>
      <c r="FO507" s="768"/>
      <c r="FP507" s="768"/>
      <c r="FQ507" s="768"/>
      <c r="FR507" s="768"/>
      <c r="FS507" s="768"/>
      <c r="FT507" s="768"/>
      <c r="FU507" s="768"/>
      <c r="FV507" s="768"/>
      <c r="FW507" s="768"/>
    </row>
    <row r="508" spans="2:179" x14ac:dyDescent="0.25">
      <c r="D508" s="731"/>
      <c r="J508" s="62"/>
      <c r="O508" s="766"/>
      <c r="P508" s="766"/>
      <c r="Q508" s="766"/>
      <c r="R508" s="766"/>
      <c r="U508" s="767"/>
      <c r="Y508" s="768"/>
      <c r="Z508" s="768"/>
      <c r="AA508" s="768"/>
      <c r="AB508" s="768"/>
      <c r="AC508" s="768"/>
      <c r="AD508" s="768"/>
      <c r="AE508" s="768"/>
      <c r="AF508" s="768"/>
      <c r="AG508" s="768"/>
      <c r="AH508" s="768"/>
      <c r="AI508" s="768"/>
      <c r="AJ508" s="768"/>
      <c r="AK508" s="768"/>
      <c r="AL508" s="768"/>
      <c r="AM508" s="768"/>
      <c r="AN508" s="768"/>
      <c r="AO508" s="768"/>
      <c r="AP508" s="768"/>
      <c r="AQ508" s="768"/>
      <c r="AR508" s="768"/>
      <c r="AS508" s="768"/>
      <c r="AT508" s="768"/>
      <c r="AU508" s="768"/>
      <c r="AV508" s="768"/>
      <c r="AW508" s="768"/>
      <c r="AX508" s="768"/>
      <c r="AY508" s="768"/>
      <c r="AZ508" s="768"/>
      <c r="BA508" s="768"/>
      <c r="BB508" s="768"/>
      <c r="BC508" s="768"/>
      <c r="BD508" s="768"/>
      <c r="BE508" s="768"/>
      <c r="BF508" s="768"/>
      <c r="BG508" s="768"/>
      <c r="BH508" s="768"/>
      <c r="BI508" s="768"/>
      <c r="BJ508" s="768"/>
      <c r="BK508" s="768"/>
      <c r="BL508" s="768"/>
      <c r="BM508" s="768"/>
      <c r="BN508" s="768"/>
      <c r="BO508" s="768"/>
      <c r="BP508" s="768"/>
      <c r="BQ508" s="768"/>
      <c r="BR508" s="768"/>
      <c r="BS508" s="768"/>
      <c r="BT508" s="768"/>
      <c r="BU508" s="768"/>
      <c r="BV508" s="768"/>
      <c r="BW508" s="768"/>
      <c r="BX508" s="768"/>
      <c r="BY508" s="768"/>
      <c r="BZ508" s="768"/>
      <c r="CA508" s="768"/>
      <c r="CB508" s="768"/>
      <c r="CC508" s="768"/>
      <c r="CD508" s="768"/>
      <c r="CE508" s="768"/>
      <c r="CF508" s="768"/>
      <c r="CG508" s="768"/>
      <c r="CH508" s="768"/>
      <c r="CI508" s="768"/>
      <c r="CJ508" s="768"/>
      <c r="CK508" s="768"/>
      <c r="CL508" s="768"/>
      <c r="CM508" s="768"/>
      <c r="CN508" s="768"/>
      <c r="CO508" s="768"/>
      <c r="CP508" s="768"/>
      <c r="CQ508" s="768"/>
      <c r="CR508" s="768"/>
      <c r="CS508" s="768"/>
      <c r="CT508" s="768"/>
      <c r="CU508" s="768"/>
      <c r="CV508" s="768"/>
      <c r="CW508" s="768"/>
      <c r="CX508" s="768"/>
      <c r="CY508" s="768"/>
      <c r="CZ508" s="768"/>
      <c r="DA508" s="768"/>
      <c r="DB508" s="768"/>
      <c r="DC508" s="768"/>
      <c r="DD508" s="768"/>
      <c r="DE508" s="768"/>
      <c r="DF508" s="768"/>
      <c r="DG508" s="768"/>
      <c r="DH508" s="768"/>
      <c r="DI508" s="768"/>
      <c r="DJ508" s="768"/>
      <c r="DK508" s="768"/>
      <c r="DL508" s="768"/>
      <c r="DM508" s="768"/>
      <c r="DN508" s="768"/>
      <c r="DO508" s="768"/>
      <c r="DP508" s="768"/>
      <c r="DQ508" s="768"/>
      <c r="DR508" s="768"/>
      <c r="DS508" s="768"/>
      <c r="DT508" s="768"/>
      <c r="DU508" s="768"/>
      <c r="DV508" s="768"/>
      <c r="DW508" s="768"/>
      <c r="DX508" s="768"/>
      <c r="DY508" s="768"/>
      <c r="DZ508" s="768"/>
      <c r="EA508" s="768"/>
      <c r="EB508" s="768"/>
      <c r="EC508" s="768"/>
      <c r="ED508" s="768"/>
      <c r="EE508" s="768"/>
      <c r="EF508" s="768"/>
      <c r="EG508" s="768"/>
      <c r="EH508" s="768"/>
      <c r="EI508" s="768"/>
      <c r="EJ508" s="768"/>
      <c r="EK508" s="768"/>
      <c r="EL508" s="768"/>
      <c r="EM508" s="768"/>
      <c r="EN508" s="768"/>
      <c r="EO508" s="768"/>
      <c r="EP508" s="768"/>
      <c r="EQ508" s="768"/>
      <c r="ER508" s="768"/>
      <c r="ES508" s="768"/>
      <c r="ET508" s="768"/>
      <c r="EU508" s="768"/>
      <c r="EV508" s="768"/>
      <c r="EW508" s="768"/>
      <c r="EX508" s="768"/>
      <c r="EY508" s="768"/>
      <c r="EZ508" s="768"/>
      <c r="FA508" s="768"/>
      <c r="FB508" s="768"/>
      <c r="FC508" s="768"/>
      <c r="FD508" s="768"/>
      <c r="FE508" s="768"/>
      <c r="FF508" s="768"/>
      <c r="FG508" s="768"/>
      <c r="FH508" s="768"/>
      <c r="FI508" s="768"/>
      <c r="FJ508" s="768"/>
      <c r="FK508" s="768"/>
      <c r="FL508" s="768"/>
      <c r="FM508" s="768"/>
      <c r="FN508" s="768"/>
      <c r="FO508" s="768"/>
      <c r="FP508" s="768"/>
      <c r="FQ508" s="768"/>
      <c r="FR508" s="768"/>
      <c r="FS508" s="768"/>
      <c r="FT508" s="768"/>
      <c r="FU508" s="768"/>
      <c r="FV508" s="768"/>
      <c r="FW508" s="768"/>
    </row>
    <row r="509" spans="2:179" x14ac:dyDescent="0.25">
      <c r="D509" s="731"/>
      <c r="J509" s="62"/>
      <c r="O509" s="766"/>
      <c r="P509" s="766"/>
      <c r="Q509" s="766"/>
      <c r="R509" s="766"/>
      <c r="U509" s="767"/>
      <c r="Y509" s="768"/>
      <c r="Z509" s="768"/>
      <c r="AA509" s="768"/>
      <c r="AB509" s="768"/>
      <c r="AC509" s="768"/>
      <c r="AD509" s="768"/>
      <c r="AE509" s="768"/>
      <c r="AF509" s="768"/>
      <c r="AG509" s="768"/>
      <c r="AH509" s="768"/>
      <c r="AI509" s="768"/>
      <c r="AJ509" s="768"/>
      <c r="AK509" s="768"/>
      <c r="AL509" s="768"/>
      <c r="AM509" s="768"/>
      <c r="AN509" s="768"/>
      <c r="AO509" s="768"/>
      <c r="AP509" s="768"/>
      <c r="AQ509" s="768"/>
      <c r="AR509" s="768"/>
      <c r="AS509" s="768"/>
      <c r="AT509" s="768"/>
      <c r="AU509" s="768"/>
      <c r="AV509" s="768"/>
      <c r="AW509" s="768"/>
      <c r="AX509" s="768"/>
      <c r="AY509" s="768"/>
      <c r="AZ509" s="768"/>
      <c r="BA509" s="768"/>
      <c r="BB509" s="768"/>
      <c r="BC509" s="768"/>
      <c r="BD509" s="768"/>
      <c r="BE509" s="768"/>
      <c r="BF509" s="768"/>
      <c r="BG509" s="768"/>
      <c r="BH509" s="768"/>
      <c r="BI509" s="768"/>
      <c r="BJ509" s="768"/>
      <c r="BK509" s="768"/>
      <c r="BL509" s="768"/>
      <c r="BM509" s="768"/>
      <c r="BN509" s="768"/>
      <c r="BO509" s="768"/>
      <c r="BP509" s="768"/>
      <c r="BQ509" s="768"/>
      <c r="BR509" s="768"/>
      <c r="BS509" s="768"/>
      <c r="BT509" s="768"/>
      <c r="BU509" s="768"/>
      <c r="BV509" s="768"/>
      <c r="BW509" s="768"/>
      <c r="BX509" s="768"/>
      <c r="BY509" s="768"/>
      <c r="BZ509" s="768"/>
      <c r="CA509" s="768"/>
      <c r="CB509" s="768"/>
      <c r="CC509" s="768"/>
      <c r="CD509" s="768"/>
      <c r="CE509" s="768"/>
      <c r="CF509" s="768"/>
      <c r="CG509" s="768"/>
      <c r="CH509" s="768"/>
      <c r="CI509" s="768"/>
      <c r="CJ509" s="768"/>
      <c r="CK509" s="768"/>
      <c r="CL509" s="768"/>
      <c r="CM509" s="768"/>
      <c r="CN509" s="768"/>
      <c r="CO509" s="768"/>
      <c r="CP509" s="768"/>
      <c r="CQ509" s="768"/>
      <c r="CR509" s="768"/>
      <c r="CS509" s="768"/>
      <c r="CT509" s="768"/>
      <c r="CU509" s="768"/>
      <c r="CV509" s="768"/>
      <c r="CW509" s="768"/>
      <c r="CX509" s="768"/>
      <c r="CY509" s="768"/>
      <c r="CZ509" s="768"/>
      <c r="DA509" s="768"/>
      <c r="DB509" s="768"/>
      <c r="DC509" s="768"/>
      <c r="DD509" s="768"/>
      <c r="DE509" s="768"/>
      <c r="DF509" s="768"/>
      <c r="DG509" s="768"/>
      <c r="DH509" s="768"/>
      <c r="DI509" s="768"/>
      <c r="DJ509" s="768"/>
      <c r="DK509" s="768"/>
      <c r="DL509" s="768"/>
      <c r="DM509" s="768"/>
      <c r="DN509" s="768"/>
      <c r="DO509" s="768"/>
      <c r="DP509" s="768"/>
      <c r="DQ509" s="768"/>
      <c r="DR509" s="768"/>
      <c r="DS509" s="768"/>
      <c r="DT509" s="768"/>
      <c r="DU509" s="768"/>
      <c r="DV509" s="768"/>
      <c r="DW509" s="768"/>
      <c r="DX509" s="768"/>
      <c r="DY509" s="768"/>
      <c r="DZ509" s="768"/>
      <c r="EA509" s="768"/>
      <c r="EB509" s="768"/>
      <c r="EC509" s="768"/>
      <c r="ED509" s="768"/>
      <c r="EE509" s="768"/>
      <c r="EF509" s="768"/>
      <c r="EG509" s="768"/>
      <c r="EH509" s="768"/>
      <c r="EI509" s="768"/>
      <c r="EJ509" s="768"/>
      <c r="EK509" s="768"/>
      <c r="EL509" s="768"/>
      <c r="EM509" s="768"/>
      <c r="EN509" s="768"/>
      <c r="EO509" s="768"/>
      <c r="EP509" s="768"/>
      <c r="EQ509" s="768"/>
      <c r="ER509" s="768"/>
      <c r="ES509" s="768"/>
      <c r="ET509" s="768"/>
      <c r="EU509" s="768"/>
      <c r="EV509" s="768"/>
      <c r="EW509" s="768"/>
      <c r="EX509" s="768"/>
      <c r="EY509" s="768"/>
      <c r="EZ509" s="768"/>
      <c r="FA509" s="768"/>
      <c r="FB509" s="768"/>
      <c r="FC509" s="768"/>
      <c r="FD509" s="768"/>
      <c r="FE509" s="768"/>
      <c r="FF509" s="768"/>
      <c r="FG509" s="768"/>
      <c r="FH509" s="768"/>
      <c r="FI509" s="768"/>
      <c r="FJ509" s="768"/>
      <c r="FK509" s="768"/>
      <c r="FL509" s="768"/>
      <c r="FM509" s="768"/>
      <c r="FN509" s="768"/>
      <c r="FO509" s="768"/>
      <c r="FP509" s="768"/>
      <c r="FQ509" s="768"/>
      <c r="FR509" s="768"/>
      <c r="FS509" s="768"/>
      <c r="FT509" s="768"/>
      <c r="FU509" s="768"/>
      <c r="FV509" s="768"/>
      <c r="FW509" s="768"/>
    </row>
    <row r="510" spans="2:179" x14ac:dyDescent="0.25">
      <c r="D510" s="731"/>
      <c r="J510" s="62"/>
      <c r="O510" s="766"/>
      <c r="P510" s="766"/>
      <c r="Q510" s="766"/>
      <c r="R510" s="766"/>
      <c r="U510" s="767"/>
      <c r="Y510" s="768"/>
      <c r="Z510" s="768"/>
      <c r="AA510" s="768"/>
      <c r="AB510" s="768"/>
      <c r="AC510" s="768"/>
      <c r="AD510" s="768"/>
      <c r="AE510" s="768"/>
      <c r="AF510" s="768"/>
      <c r="AG510" s="768"/>
      <c r="AH510" s="768"/>
      <c r="AI510" s="768"/>
      <c r="AJ510" s="768"/>
      <c r="AK510" s="768"/>
      <c r="AL510" s="768"/>
      <c r="AM510" s="768"/>
      <c r="AN510" s="768"/>
      <c r="AO510" s="768"/>
      <c r="AP510" s="768"/>
      <c r="AQ510" s="768"/>
      <c r="AR510" s="768"/>
      <c r="AS510" s="768"/>
      <c r="AT510" s="768"/>
      <c r="AU510" s="768"/>
      <c r="AV510" s="768"/>
      <c r="AW510" s="768"/>
      <c r="AX510" s="768"/>
      <c r="AY510" s="768"/>
      <c r="AZ510" s="768"/>
      <c r="BA510" s="768"/>
      <c r="BB510" s="768"/>
      <c r="BC510" s="768"/>
      <c r="BD510" s="768"/>
      <c r="BE510" s="768"/>
      <c r="BF510" s="768"/>
      <c r="BG510" s="768"/>
      <c r="BH510" s="768"/>
      <c r="BI510" s="768"/>
      <c r="BJ510" s="768"/>
      <c r="BK510" s="768"/>
      <c r="BL510" s="768"/>
      <c r="BM510" s="768"/>
      <c r="BN510" s="768"/>
      <c r="BO510" s="768"/>
      <c r="BP510" s="768"/>
      <c r="BQ510" s="768"/>
      <c r="BR510" s="768"/>
      <c r="BS510" s="768"/>
      <c r="BT510" s="768"/>
      <c r="BU510" s="768"/>
      <c r="BV510" s="768"/>
      <c r="BW510" s="768"/>
      <c r="BX510" s="768"/>
      <c r="BY510" s="768"/>
      <c r="BZ510" s="768"/>
      <c r="CA510" s="768"/>
      <c r="CB510" s="768"/>
      <c r="CC510" s="768"/>
      <c r="CD510" s="768"/>
      <c r="CE510" s="768"/>
      <c r="CF510" s="768"/>
      <c r="CG510" s="768"/>
      <c r="CH510" s="768"/>
      <c r="CI510" s="768"/>
      <c r="CJ510" s="768"/>
      <c r="CK510" s="768"/>
      <c r="CL510" s="768"/>
      <c r="CM510" s="768"/>
      <c r="CN510" s="768"/>
      <c r="CO510" s="768"/>
      <c r="CP510" s="768"/>
      <c r="CQ510" s="768"/>
      <c r="CR510" s="768"/>
      <c r="CS510" s="768"/>
      <c r="CT510" s="768"/>
      <c r="CU510" s="768"/>
      <c r="CV510" s="768"/>
      <c r="CW510" s="768"/>
      <c r="CX510" s="768"/>
      <c r="CY510" s="768"/>
      <c r="CZ510" s="768"/>
      <c r="DA510" s="768"/>
      <c r="DB510" s="768"/>
      <c r="DC510" s="768"/>
      <c r="DD510" s="768"/>
      <c r="DE510" s="768"/>
      <c r="DF510" s="768"/>
      <c r="DG510" s="768"/>
      <c r="DH510" s="768"/>
      <c r="DI510" s="768"/>
      <c r="DJ510" s="768"/>
      <c r="DK510" s="768"/>
      <c r="DL510" s="768"/>
      <c r="DM510" s="768"/>
      <c r="DN510" s="768"/>
      <c r="DO510" s="768"/>
      <c r="DP510" s="768"/>
      <c r="DQ510" s="768"/>
      <c r="DR510" s="768"/>
      <c r="DS510" s="768"/>
      <c r="DT510" s="768"/>
      <c r="DU510" s="768"/>
      <c r="DV510" s="768"/>
      <c r="DW510" s="768"/>
      <c r="DX510" s="768"/>
      <c r="DY510" s="768"/>
      <c r="DZ510" s="768"/>
      <c r="EA510" s="768"/>
      <c r="EB510" s="768"/>
      <c r="EC510" s="768"/>
      <c r="ED510" s="768"/>
      <c r="EE510" s="768"/>
      <c r="EF510" s="768"/>
      <c r="EG510" s="768"/>
      <c r="EH510" s="768"/>
      <c r="EI510" s="768"/>
      <c r="EJ510" s="768"/>
      <c r="EK510" s="768"/>
      <c r="EL510" s="768"/>
      <c r="EM510" s="768"/>
      <c r="EN510" s="768"/>
      <c r="EO510" s="768"/>
      <c r="EP510" s="768"/>
      <c r="EQ510" s="768"/>
      <c r="ER510" s="768"/>
      <c r="ES510" s="768"/>
      <c r="ET510" s="768"/>
      <c r="EU510" s="768"/>
      <c r="EV510" s="768"/>
      <c r="EW510" s="768"/>
      <c r="EX510" s="768"/>
      <c r="EY510" s="768"/>
      <c r="EZ510" s="768"/>
      <c r="FA510" s="768"/>
      <c r="FB510" s="768"/>
      <c r="FC510" s="768"/>
      <c r="FD510" s="768"/>
      <c r="FE510" s="768"/>
      <c r="FF510" s="768"/>
      <c r="FG510" s="768"/>
      <c r="FH510" s="768"/>
      <c r="FI510" s="768"/>
      <c r="FJ510" s="768"/>
      <c r="FK510" s="768"/>
      <c r="FL510" s="768"/>
      <c r="FM510" s="768"/>
      <c r="FN510" s="768"/>
      <c r="FO510" s="768"/>
      <c r="FP510" s="768"/>
      <c r="FQ510" s="768"/>
      <c r="FR510" s="768"/>
      <c r="FS510" s="768"/>
      <c r="FT510" s="768"/>
      <c r="FU510" s="768"/>
      <c r="FV510" s="768"/>
      <c r="FW510" s="768"/>
    </row>
    <row r="511" spans="2:179" x14ac:dyDescent="0.25">
      <c r="D511" s="731"/>
      <c r="J511" s="62"/>
      <c r="O511" s="766"/>
      <c r="P511" s="766"/>
      <c r="Q511" s="766"/>
      <c r="R511" s="766"/>
      <c r="U511" s="767"/>
      <c r="Y511" s="768"/>
      <c r="Z511" s="768"/>
      <c r="AA511" s="768"/>
      <c r="AB511" s="768"/>
      <c r="AC511" s="768"/>
      <c r="AD511" s="768"/>
      <c r="AE511" s="768"/>
      <c r="AF511" s="768"/>
      <c r="AG511" s="768"/>
      <c r="AH511" s="768"/>
      <c r="AI511" s="768"/>
      <c r="AJ511" s="768"/>
      <c r="AK511" s="768"/>
      <c r="AL511" s="768"/>
      <c r="AM511" s="768"/>
      <c r="AN511" s="768"/>
      <c r="AO511" s="768"/>
      <c r="AP511" s="768"/>
      <c r="AQ511" s="768"/>
      <c r="AR511" s="768"/>
      <c r="AS511" s="768"/>
      <c r="AT511" s="768"/>
      <c r="AU511" s="768"/>
      <c r="AV511" s="768"/>
      <c r="AW511" s="768"/>
      <c r="AX511" s="768"/>
      <c r="AY511" s="768"/>
      <c r="AZ511" s="768"/>
      <c r="BA511" s="768"/>
      <c r="BB511" s="768"/>
      <c r="BC511" s="768"/>
      <c r="BD511" s="768"/>
      <c r="BE511" s="768"/>
      <c r="BF511" s="768"/>
      <c r="BG511" s="768"/>
      <c r="BH511" s="768"/>
      <c r="BI511" s="768"/>
      <c r="BJ511" s="768"/>
      <c r="BK511" s="768"/>
      <c r="BL511" s="768"/>
      <c r="BM511" s="768"/>
      <c r="BN511" s="768"/>
      <c r="BO511" s="768"/>
      <c r="BP511" s="768"/>
      <c r="BQ511" s="768"/>
      <c r="BR511" s="768"/>
      <c r="BS511" s="768"/>
      <c r="BT511" s="768"/>
      <c r="BU511" s="768"/>
      <c r="BV511" s="768"/>
      <c r="BW511" s="768"/>
      <c r="BX511" s="768"/>
      <c r="BY511" s="768"/>
      <c r="BZ511" s="768"/>
      <c r="CA511" s="768"/>
      <c r="CB511" s="768"/>
      <c r="CC511" s="768"/>
      <c r="CD511" s="768"/>
      <c r="CE511" s="768"/>
      <c r="CF511" s="768"/>
      <c r="CG511" s="768"/>
      <c r="CH511" s="768"/>
      <c r="CI511" s="768"/>
      <c r="CJ511" s="768"/>
      <c r="CK511" s="768"/>
      <c r="CL511" s="768"/>
      <c r="CM511" s="768"/>
      <c r="CN511" s="768"/>
      <c r="CO511" s="768"/>
      <c r="CP511" s="768"/>
      <c r="CQ511" s="768"/>
      <c r="CR511" s="768"/>
      <c r="CS511" s="768"/>
      <c r="CT511" s="768"/>
      <c r="CU511" s="768"/>
      <c r="CV511" s="768"/>
      <c r="CW511" s="768"/>
      <c r="CX511" s="768"/>
      <c r="CY511" s="768"/>
      <c r="CZ511" s="768"/>
      <c r="DA511" s="768"/>
      <c r="DB511" s="768"/>
      <c r="DC511" s="768"/>
      <c r="DD511" s="768"/>
      <c r="DE511" s="768"/>
      <c r="DF511" s="768"/>
      <c r="DG511" s="768"/>
      <c r="DH511" s="768"/>
      <c r="DI511" s="768"/>
      <c r="DJ511" s="768"/>
      <c r="DK511" s="768"/>
      <c r="DL511" s="768"/>
      <c r="DM511" s="768"/>
      <c r="DN511" s="768"/>
      <c r="DO511" s="768"/>
      <c r="DP511" s="768"/>
      <c r="DQ511" s="768"/>
      <c r="DR511" s="768"/>
      <c r="DS511" s="768"/>
      <c r="DT511" s="768"/>
      <c r="DU511" s="768"/>
      <c r="DV511" s="768"/>
      <c r="DW511" s="768"/>
      <c r="DX511" s="768"/>
      <c r="DY511" s="768"/>
      <c r="DZ511" s="768"/>
      <c r="EA511" s="768"/>
      <c r="EB511" s="768"/>
      <c r="EC511" s="768"/>
      <c r="ED511" s="768"/>
      <c r="EE511" s="768"/>
      <c r="EF511" s="768"/>
      <c r="EG511" s="768"/>
      <c r="EH511" s="768"/>
      <c r="EI511" s="768"/>
      <c r="EJ511" s="768"/>
      <c r="EK511" s="768"/>
      <c r="EL511" s="768"/>
      <c r="EM511" s="768"/>
      <c r="EN511" s="768"/>
      <c r="EO511" s="768"/>
      <c r="EP511" s="768"/>
      <c r="EQ511" s="768"/>
      <c r="ER511" s="768"/>
      <c r="ES511" s="768"/>
      <c r="ET511" s="768"/>
      <c r="EU511" s="768"/>
      <c r="EV511" s="768"/>
      <c r="EW511" s="768"/>
      <c r="EX511" s="768"/>
      <c r="EY511" s="768"/>
      <c r="EZ511" s="768"/>
      <c r="FA511" s="768"/>
      <c r="FB511" s="768"/>
      <c r="FC511" s="768"/>
      <c r="FD511" s="768"/>
      <c r="FE511" s="768"/>
      <c r="FF511" s="768"/>
      <c r="FG511" s="768"/>
      <c r="FH511" s="768"/>
      <c r="FI511" s="768"/>
      <c r="FJ511" s="768"/>
      <c r="FK511" s="768"/>
      <c r="FL511" s="768"/>
      <c r="FM511" s="768"/>
      <c r="FN511" s="768"/>
      <c r="FO511" s="768"/>
      <c r="FP511" s="768"/>
      <c r="FQ511" s="768"/>
      <c r="FR511" s="768"/>
      <c r="FS511" s="768"/>
      <c r="FT511" s="768"/>
      <c r="FU511" s="768"/>
      <c r="FV511" s="768"/>
      <c r="FW511" s="768"/>
    </row>
    <row r="512" spans="2:179" x14ac:dyDescent="0.25">
      <c r="D512" s="731"/>
      <c r="J512" s="62"/>
      <c r="O512" s="766"/>
      <c r="P512" s="766"/>
      <c r="Q512" s="766"/>
      <c r="R512" s="766"/>
      <c r="U512" s="767"/>
      <c r="Y512" s="768"/>
      <c r="Z512" s="768"/>
      <c r="AA512" s="768"/>
      <c r="AB512" s="768"/>
      <c r="AC512" s="768"/>
      <c r="AD512" s="768"/>
      <c r="AE512" s="768"/>
      <c r="AF512" s="768"/>
      <c r="AG512" s="768"/>
      <c r="AH512" s="768"/>
      <c r="AI512" s="768"/>
      <c r="AJ512" s="768"/>
      <c r="AK512" s="768"/>
      <c r="AL512" s="768"/>
      <c r="AM512" s="768"/>
      <c r="AN512" s="768"/>
      <c r="AO512" s="768"/>
      <c r="AP512" s="768"/>
      <c r="AQ512" s="768"/>
      <c r="AR512" s="768"/>
      <c r="AS512" s="768"/>
      <c r="AT512" s="768"/>
      <c r="AU512" s="768"/>
      <c r="AV512" s="768"/>
      <c r="AW512" s="768"/>
      <c r="AX512" s="768"/>
      <c r="AY512" s="768"/>
      <c r="AZ512" s="768"/>
      <c r="BA512" s="768"/>
      <c r="BB512" s="768"/>
      <c r="BC512" s="768"/>
      <c r="BD512" s="768"/>
      <c r="BE512" s="768"/>
      <c r="BF512" s="768"/>
      <c r="BG512" s="768"/>
      <c r="BH512" s="768"/>
      <c r="BI512" s="768"/>
      <c r="BJ512" s="768"/>
      <c r="BK512" s="768"/>
      <c r="BL512" s="768"/>
      <c r="BM512" s="768"/>
      <c r="BN512" s="768"/>
      <c r="BO512" s="768"/>
      <c r="BP512" s="768"/>
      <c r="BQ512" s="768"/>
      <c r="BR512" s="768"/>
      <c r="BS512" s="768"/>
      <c r="BT512" s="768"/>
      <c r="BU512" s="768"/>
      <c r="BV512" s="768"/>
      <c r="BW512" s="768"/>
      <c r="BX512" s="768"/>
      <c r="BY512" s="768"/>
      <c r="BZ512" s="768"/>
      <c r="CA512" s="768"/>
      <c r="CB512" s="768"/>
      <c r="CC512" s="768"/>
      <c r="CD512" s="768"/>
      <c r="CE512" s="768"/>
      <c r="CF512" s="768"/>
      <c r="CG512" s="768"/>
      <c r="CH512" s="768"/>
      <c r="CI512" s="768"/>
      <c r="CJ512" s="768"/>
      <c r="CK512" s="768"/>
      <c r="CL512" s="768"/>
      <c r="CM512" s="768"/>
      <c r="CN512" s="768"/>
      <c r="CO512" s="768"/>
      <c r="CP512" s="768"/>
      <c r="CQ512" s="768"/>
      <c r="CR512" s="768"/>
      <c r="CS512" s="768"/>
      <c r="CT512" s="768"/>
      <c r="CU512" s="768"/>
      <c r="CV512" s="768"/>
      <c r="CW512" s="768"/>
      <c r="CX512" s="768"/>
      <c r="CY512" s="768"/>
      <c r="CZ512" s="768"/>
      <c r="DA512" s="768"/>
      <c r="DB512" s="768"/>
      <c r="DC512" s="768"/>
      <c r="DD512" s="768"/>
      <c r="DE512" s="768"/>
      <c r="DF512" s="768"/>
      <c r="DG512" s="768"/>
      <c r="DH512" s="768"/>
      <c r="DI512" s="768"/>
      <c r="DJ512" s="768"/>
      <c r="DK512" s="768"/>
      <c r="DL512" s="768"/>
      <c r="DM512" s="768"/>
      <c r="DN512" s="768"/>
      <c r="DO512" s="768"/>
      <c r="DP512" s="768"/>
      <c r="DQ512" s="768"/>
      <c r="DR512" s="768"/>
      <c r="DS512" s="768"/>
      <c r="DT512" s="768"/>
      <c r="DU512" s="768"/>
      <c r="DV512" s="768"/>
      <c r="DW512" s="768"/>
      <c r="DX512" s="768"/>
      <c r="DY512" s="768"/>
      <c r="DZ512" s="768"/>
      <c r="EA512" s="768"/>
      <c r="EB512" s="768"/>
      <c r="EC512" s="768"/>
      <c r="ED512" s="768"/>
      <c r="EE512" s="768"/>
      <c r="EF512" s="768"/>
      <c r="EG512" s="768"/>
      <c r="EH512" s="768"/>
      <c r="EI512" s="768"/>
      <c r="EJ512" s="768"/>
      <c r="EK512" s="768"/>
      <c r="EL512" s="768"/>
      <c r="EM512" s="768"/>
      <c r="EN512" s="768"/>
      <c r="EO512" s="768"/>
      <c r="EP512" s="768"/>
      <c r="EQ512" s="768"/>
      <c r="ER512" s="768"/>
      <c r="ES512" s="768"/>
      <c r="ET512" s="768"/>
      <c r="EU512" s="768"/>
      <c r="EV512" s="768"/>
      <c r="EW512" s="768"/>
      <c r="EX512" s="768"/>
      <c r="EY512" s="768"/>
      <c r="EZ512" s="768"/>
      <c r="FA512" s="768"/>
      <c r="FB512" s="768"/>
      <c r="FC512" s="768"/>
      <c r="FD512" s="768"/>
      <c r="FE512" s="768"/>
      <c r="FF512" s="768"/>
      <c r="FG512" s="768"/>
      <c r="FH512" s="768"/>
      <c r="FI512" s="768"/>
      <c r="FJ512" s="768"/>
      <c r="FK512" s="768"/>
      <c r="FL512" s="768"/>
      <c r="FM512" s="768"/>
      <c r="FN512" s="768"/>
      <c r="FO512" s="768"/>
      <c r="FP512" s="768"/>
      <c r="FQ512" s="768"/>
      <c r="FR512" s="768"/>
      <c r="FS512" s="768"/>
      <c r="FT512" s="768"/>
      <c r="FU512" s="768"/>
      <c r="FV512" s="768"/>
      <c r="FW512" s="768"/>
    </row>
    <row r="513" spans="4:179" x14ac:dyDescent="0.25">
      <c r="D513" s="731"/>
      <c r="J513" s="62"/>
      <c r="O513" s="766"/>
      <c r="P513" s="766"/>
      <c r="Q513" s="766"/>
      <c r="R513" s="766"/>
      <c r="U513" s="767"/>
      <c r="Y513" s="768"/>
      <c r="Z513" s="768"/>
      <c r="AA513" s="768"/>
      <c r="AB513" s="768"/>
      <c r="AC513" s="768"/>
      <c r="AD513" s="768"/>
      <c r="AE513" s="768"/>
      <c r="AF513" s="768"/>
      <c r="AG513" s="768"/>
      <c r="AH513" s="768"/>
      <c r="AI513" s="768"/>
      <c r="AJ513" s="768"/>
      <c r="AK513" s="768"/>
      <c r="AL513" s="768"/>
      <c r="AM513" s="768"/>
      <c r="AN513" s="768"/>
      <c r="AO513" s="768"/>
      <c r="AP513" s="768"/>
      <c r="AQ513" s="768"/>
      <c r="AR513" s="768"/>
      <c r="AS513" s="768"/>
      <c r="AT513" s="768"/>
      <c r="AU513" s="768"/>
      <c r="AV513" s="768"/>
      <c r="AW513" s="768"/>
      <c r="AX513" s="768"/>
      <c r="AY513" s="768"/>
      <c r="AZ513" s="768"/>
      <c r="BA513" s="768"/>
      <c r="BB513" s="768"/>
      <c r="BC513" s="768"/>
      <c r="BD513" s="768"/>
      <c r="BE513" s="768"/>
      <c r="BF513" s="768"/>
      <c r="BG513" s="768"/>
      <c r="BH513" s="768"/>
      <c r="BI513" s="768"/>
      <c r="BJ513" s="768"/>
      <c r="BK513" s="768"/>
      <c r="BL513" s="768"/>
      <c r="BM513" s="768"/>
      <c r="BN513" s="768"/>
      <c r="BO513" s="768"/>
      <c r="BP513" s="768"/>
      <c r="BQ513" s="768"/>
      <c r="BR513" s="768"/>
      <c r="BS513" s="768"/>
      <c r="BT513" s="768"/>
      <c r="BU513" s="768"/>
      <c r="BV513" s="768"/>
      <c r="BW513" s="768"/>
      <c r="BX513" s="768"/>
      <c r="BY513" s="768"/>
      <c r="BZ513" s="768"/>
      <c r="CA513" s="768"/>
      <c r="CB513" s="768"/>
      <c r="CC513" s="768"/>
      <c r="CD513" s="768"/>
      <c r="CE513" s="768"/>
      <c r="CF513" s="768"/>
      <c r="CG513" s="768"/>
      <c r="CH513" s="768"/>
      <c r="CI513" s="768"/>
      <c r="CJ513" s="768"/>
      <c r="CK513" s="768"/>
      <c r="CL513" s="768"/>
      <c r="CM513" s="768"/>
      <c r="CN513" s="768"/>
      <c r="CO513" s="768"/>
      <c r="CP513" s="768"/>
      <c r="CQ513" s="768"/>
      <c r="CR513" s="768"/>
      <c r="CS513" s="768"/>
      <c r="CT513" s="768"/>
      <c r="CU513" s="768"/>
      <c r="CV513" s="768"/>
      <c r="CW513" s="768"/>
      <c r="CX513" s="768"/>
      <c r="CY513" s="768"/>
      <c r="CZ513" s="768"/>
      <c r="DA513" s="768"/>
      <c r="DB513" s="768"/>
      <c r="DC513" s="768"/>
      <c r="DD513" s="768"/>
      <c r="DE513" s="768"/>
      <c r="DF513" s="768"/>
      <c r="DG513" s="768"/>
      <c r="DH513" s="768"/>
      <c r="DI513" s="768"/>
      <c r="DJ513" s="768"/>
      <c r="DK513" s="768"/>
      <c r="DL513" s="768"/>
      <c r="DM513" s="768"/>
      <c r="DN513" s="768"/>
      <c r="DO513" s="768"/>
      <c r="DP513" s="768"/>
      <c r="DQ513" s="768"/>
      <c r="DR513" s="768"/>
      <c r="DS513" s="768"/>
      <c r="DT513" s="768"/>
      <c r="DU513" s="768"/>
      <c r="DV513" s="768"/>
      <c r="DW513" s="768"/>
      <c r="DX513" s="768"/>
      <c r="DY513" s="768"/>
      <c r="DZ513" s="768"/>
      <c r="EA513" s="768"/>
      <c r="EB513" s="768"/>
      <c r="EC513" s="768"/>
      <c r="ED513" s="768"/>
      <c r="EE513" s="768"/>
      <c r="EF513" s="768"/>
      <c r="EG513" s="768"/>
      <c r="EH513" s="768"/>
      <c r="EI513" s="768"/>
      <c r="EJ513" s="768"/>
      <c r="EK513" s="768"/>
      <c r="EL513" s="768"/>
      <c r="EM513" s="768"/>
      <c r="EN513" s="768"/>
      <c r="EO513" s="768"/>
      <c r="EP513" s="768"/>
      <c r="EQ513" s="768"/>
      <c r="ER513" s="768"/>
      <c r="ES513" s="768"/>
      <c r="ET513" s="768"/>
      <c r="EU513" s="768"/>
      <c r="EV513" s="768"/>
      <c r="EW513" s="768"/>
      <c r="EX513" s="768"/>
      <c r="EY513" s="768"/>
      <c r="EZ513" s="768"/>
      <c r="FA513" s="768"/>
      <c r="FB513" s="768"/>
      <c r="FC513" s="768"/>
      <c r="FD513" s="768"/>
      <c r="FE513" s="768"/>
      <c r="FF513" s="768"/>
      <c r="FG513" s="768"/>
      <c r="FH513" s="768"/>
      <c r="FI513" s="768"/>
      <c r="FJ513" s="768"/>
      <c r="FK513" s="768"/>
      <c r="FL513" s="768"/>
      <c r="FM513" s="768"/>
      <c r="FN513" s="768"/>
      <c r="FO513" s="768"/>
      <c r="FP513" s="768"/>
      <c r="FQ513" s="768"/>
      <c r="FR513" s="768"/>
      <c r="FS513" s="768"/>
      <c r="FT513" s="768"/>
      <c r="FU513" s="768"/>
      <c r="FV513" s="768"/>
      <c r="FW513" s="768"/>
    </row>
    <row r="514" spans="4:179" x14ac:dyDescent="0.25">
      <c r="D514" s="731"/>
      <c r="J514" s="62"/>
      <c r="O514" s="766"/>
      <c r="P514" s="766"/>
      <c r="Q514" s="766"/>
      <c r="R514" s="766"/>
      <c r="U514" s="767"/>
      <c r="Y514" s="768"/>
      <c r="Z514" s="768"/>
      <c r="AA514" s="768"/>
      <c r="AB514" s="768"/>
      <c r="AC514" s="768"/>
      <c r="AD514" s="768"/>
      <c r="AE514" s="768"/>
      <c r="AF514" s="768"/>
      <c r="AG514" s="768"/>
      <c r="AH514" s="768"/>
      <c r="AI514" s="768"/>
      <c r="AJ514" s="768"/>
      <c r="AK514" s="768"/>
      <c r="AL514" s="768"/>
      <c r="AM514" s="768"/>
      <c r="AN514" s="768"/>
      <c r="AO514" s="768"/>
      <c r="AP514" s="768"/>
      <c r="AQ514" s="768"/>
      <c r="AR514" s="768"/>
      <c r="AS514" s="768"/>
      <c r="AT514" s="768"/>
      <c r="AU514" s="768"/>
      <c r="AV514" s="768"/>
      <c r="AW514" s="768"/>
      <c r="AX514" s="768"/>
      <c r="AY514" s="768"/>
      <c r="AZ514" s="768"/>
      <c r="BA514" s="768"/>
      <c r="BB514" s="768"/>
      <c r="BC514" s="768"/>
      <c r="BD514" s="768"/>
      <c r="BE514" s="768"/>
      <c r="BF514" s="768"/>
      <c r="BG514" s="768"/>
      <c r="BH514" s="768"/>
      <c r="BI514" s="768"/>
      <c r="BJ514" s="768"/>
      <c r="BK514" s="768"/>
      <c r="BL514" s="768"/>
      <c r="BM514" s="768"/>
      <c r="BN514" s="768"/>
      <c r="BO514" s="768"/>
      <c r="BP514" s="768"/>
      <c r="BQ514" s="768"/>
      <c r="BR514" s="768"/>
      <c r="BS514" s="768"/>
      <c r="BT514" s="768"/>
      <c r="BU514" s="768"/>
      <c r="BV514" s="768"/>
      <c r="BW514" s="768"/>
      <c r="BX514" s="768"/>
      <c r="BY514" s="768"/>
      <c r="BZ514" s="768"/>
      <c r="CA514" s="768"/>
      <c r="CB514" s="768"/>
      <c r="CC514" s="768"/>
      <c r="CD514" s="768"/>
      <c r="CE514" s="768"/>
      <c r="CF514" s="768"/>
      <c r="CG514" s="768"/>
      <c r="CH514" s="768"/>
      <c r="CI514" s="768"/>
      <c r="CJ514" s="768"/>
      <c r="CK514" s="768"/>
      <c r="CL514" s="768"/>
      <c r="CM514" s="768"/>
      <c r="CN514" s="768"/>
      <c r="CO514" s="768"/>
      <c r="CP514" s="768"/>
      <c r="CQ514" s="768"/>
      <c r="CR514" s="768"/>
      <c r="CS514" s="768"/>
      <c r="CT514" s="768"/>
      <c r="CU514" s="768"/>
      <c r="CV514" s="768"/>
      <c r="CW514" s="768"/>
      <c r="CX514" s="768"/>
      <c r="CY514" s="768"/>
      <c r="CZ514" s="768"/>
      <c r="DA514" s="768"/>
      <c r="DB514" s="768"/>
      <c r="DC514" s="768"/>
      <c r="DD514" s="768"/>
      <c r="DE514" s="768"/>
      <c r="DF514" s="768"/>
      <c r="DG514" s="768"/>
      <c r="DH514" s="768"/>
      <c r="DI514" s="768"/>
      <c r="DJ514" s="768"/>
      <c r="DK514" s="768"/>
      <c r="DL514" s="768"/>
      <c r="DM514" s="768"/>
      <c r="DN514" s="768"/>
      <c r="DO514" s="768"/>
      <c r="DP514" s="768"/>
      <c r="DQ514" s="768"/>
      <c r="DR514" s="768"/>
      <c r="DS514" s="768"/>
      <c r="DT514" s="768"/>
      <c r="DU514" s="768"/>
      <c r="DV514" s="768"/>
      <c r="DW514" s="768"/>
      <c r="DX514" s="768"/>
      <c r="DY514" s="768"/>
      <c r="DZ514" s="768"/>
      <c r="EA514" s="768"/>
      <c r="EB514" s="768"/>
      <c r="EC514" s="768"/>
      <c r="ED514" s="768"/>
      <c r="EE514" s="768"/>
      <c r="EF514" s="768"/>
      <c r="EG514" s="768"/>
      <c r="EH514" s="768"/>
      <c r="EI514" s="768"/>
      <c r="EJ514" s="768"/>
      <c r="EK514" s="768"/>
      <c r="EL514" s="768"/>
      <c r="EM514" s="768"/>
      <c r="EN514" s="768"/>
      <c r="EO514" s="768"/>
      <c r="EP514" s="768"/>
      <c r="EQ514" s="768"/>
      <c r="ER514" s="768"/>
      <c r="ES514" s="768"/>
      <c r="ET514" s="768"/>
      <c r="EU514" s="768"/>
      <c r="EV514" s="768"/>
      <c r="EW514" s="768"/>
      <c r="EX514" s="768"/>
      <c r="EY514" s="768"/>
      <c r="EZ514" s="768"/>
      <c r="FA514" s="768"/>
      <c r="FB514" s="768"/>
      <c r="FC514" s="768"/>
      <c r="FD514" s="768"/>
      <c r="FE514" s="768"/>
      <c r="FF514" s="768"/>
      <c r="FG514" s="768"/>
      <c r="FH514" s="768"/>
      <c r="FI514" s="768"/>
      <c r="FJ514" s="768"/>
      <c r="FK514" s="768"/>
      <c r="FL514" s="768"/>
      <c r="FM514" s="768"/>
      <c r="FN514" s="768"/>
      <c r="FO514" s="768"/>
      <c r="FP514" s="768"/>
      <c r="FQ514" s="768"/>
      <c r="FR514" s="768"/>
      <c r="FS514" s="768"/>
      <c r="FT514" s="768"/>
      <c r="FU514" s="768"/>
      <c r="FV514" s="768"/>
      <c r="FW514" s="768"/>
    </row>
    <row r="515" spans="4:179" x14ac:dyDescent="0.25">
      <c r="D515" s="731"/>
      <c r="J515" s="62"/>
      <c r="O515" s="766"/>
      <c r="P515" s="766"/>
      <c r="Q515" s="766"/>
      <c r="R515" s="766"/>
      <c r="U515" s="767"/>
      <c r="Y515" s="768"/>
      <c r="Z515" s="768"/>
      <c r="AA515" s="768"/>
      <c r="AB515" s="768"/>
      <c r="AC515" s="768"/>
      <c r="AD515" s="768"/>
      <c r="AE515" s="768"/>
      <c r="AF515" s="768"/>
      <c r="AG515" s="768"/>
      <c r="AH515" s="768"/>
      <c r="AI515" s="768"/>
      <c r="AJ515" s="768"/>
      <c r="AK515" s="768"/>
      <c r="AL515" s="768"/>
      <c r="AM515" s="768"/>
      <c r="AN515" s="768"/>
      <c r="AO515" s="768"/>
      <c r="AP515" s="768"/>
      <c r="AQ515" s="768"/>
      <c r="AR515" s="768"/>
      <c r="AS515" s="768"/>
      <c r="AT515" s="768"/>
      <c r="AU515" s="768"/>
      <c r="AV515" s="768"/>
      <c r="AW515" s="768"/>
      <c r="AX515" s="768"/>
      <c r="AY515" s="768"/>
      <c r="AZ515" s="768"/>
      <c r="BA515" s="768"/>
      <c r="BB515" s="768"/>
      <c r="BC515" s="768"/>
      <c r="BD515" s="768"/>
      <c r="BE515" s="768"/>
      <c r="BF515" s="768"/>
      <c r="BG515" s="768"/>
      <c r="BH515" s="768"/>
      <c r="BI515" s="768"/>
      <c r="BJ515" s="768"/>
      <c r="BK515" s="768"/>
      <c r="BL515" s="768"/>
      <c r="BM515" s="768"/>
      <c r="BN515" s="768"/>
      <c r="BO515" s="768"/>
      <c r="BP515" s="768"/>
      <c r="BQ515" s="768"/>
      <c r="BR515" s="768"/>
      <c r="BS515" s="768"/>
      <c r="BT515" s="768"/>
      <c r="BU515" s="768"/>
      <c r="BV515" s="768"/>
      <c r="BW515" s="768"/>
      <c r="BX515" s="768"/>
      <c r="BY515" s="768"/>
      <c r="BZ515" s="768"/>
      <c r="CA515" s="768"/>
      <c r="CB515" s="768"/>
      <c r="CC515" s="768"/>
      <c r="CD515" s="768"/>
      <c r="CE515" s="768"/>
      <c r="CF515" s="768"/>
      <c r="CG515" s="768"/>
      <c r="CH515" s="768"/>
      <c r="CI515" s="768"/>
      <c r="CJ515" s="768"/>
      <c r="CK515" s="768"/>
      <c r="CL515" s="768"/>
      <c r="CM515" s="768"/>
      <c r="CN515" s="768"/>
      <c r="CO515" s="768"/>
      <c r="CP515" s="768"/>
      <c r="CQ515" s="768"/>
      <c r="CR515" s="768"/>
      <c r="CS515" s="768"/>
      <c r="CT515" s="768"/>
      <c r="CU515" s="768"/>
      <c r="CV515" s="768"/>
      <c r="CW515" s="768"/>
      <c r="CX515" s="768"/>
      <c r="CY515" s="768"/>
      <c r="CZ515" s="768"/>
      <c r="DA515" s="768"/>
      <c r="DB515" s="768"/>
      <c r="DC515" s="768"/>
      <c r="DD515" s="768"/>
      <c r="DE515" s="768"/>
      <c r="DF515" s="768"/>
      <c r="DG515" s="768"/>
      <c r="DH515" s="768"/>
      <c r="DI515" s="768"/>
      <c r="DJ515" s="768"/>
      <c r="DK515" s="768"/>
      <c r="DL515" s="768"/>
      <c r="DM515" s="768"/>
      <c r="DN515" s="768"/>
      <c r="DO515" s="768"/>
      <c r="DP515" s="768"/>
      <c r="DQ515" s="768"/>
      <c r="DR515" s="768"/>
      <c r="DS515" s="768"/>
      <c r="DT515" s="768"/>
      <c r="DU515" s="768"/>
      <c r="DV515" s="768"/>
      <c r="DW515" s="768"/>
      <c r="DX515" s="768"/>
      <c r="DY515" s="768"/>
      <c r="DZ515" s="768"/>
      <c r="EA515" s="768"/>
      <c r="EB515" s="768"/>
      <c r="EC515" s="768"/>
      <c r="ED515" s="768"/>
      <c r="EE515" s="768"/>
      <c r="EF515" s="768"/>
      <c r="EG515" s="768"/>
      <c r="EH515" s="768"/>
      <c r="EI515" s="768"/>
      <c r="EJ515" s="768"/>
      <c r="EK515" s="768"/>
      <c r="EL515" s="768"/>
      <c r="EM515" s="768"/>
      <c r="EN515" s="768"/>
      <c r="EO515" s="768"/>
      <c r="EP515" s="768"/>
      <c r="EQ515" s="768"/>
      <c r="ER515" s="768"/>
      <c r="ES515" s="768"/>
      <c r="ET515" s="768"/>
      <c r="EU515" s="768"/>
      <c r="EV515" s="768"/>
      <c r="EW515" s="768"/>
      <c r="EX515" s="768"/>
      <c r="EY515" s="768"/>
      <c r="EZ515" s="768"/>
      <c r="FA515" s="768"/>
      <c r="FB515" s="768"/>
      <c r="FC515" s="768"/>
      <c r="FD515" s="768"/>
      <c r="FE515" s="768"/>
      <c r="FF515" s="768"/>
      <c r="FG515" s="768"/>
      <c r="FH515" s="768"/>
      <c r="FI515" s="768"/>
      <c r="FJ515" s="768"/>
      <c r="FK515" s="768"/>
      <c r="FL515" s="768"/>
      <c r="FM515" s="768"/>
      <c r="FN515" s="768"/>
      <c r="FO515" s="768"/>
      <c r="FP515" s="768"/>
      <c r="FQ515" s="768"/>
      <c r="FR515" s="768"/>
      <c r="FS515" s="768"/>
      <c r="FT515" s="768"/>
      <c r="FU515" s="768"/>
      <c r="FV515" s="768"/>
      <c r="FW515" s="768"/>
    </row>
    <row r="516" spans="4:179" x14ac:dyDescent="0.25">
      <c r="D516" s="731"/>
      <c r="J516" s="62"/>
      <c r="O516" s="766"/>
      <c r="P516" s="766"/>
      <c r="Q516" s="766"/>
      <c r="R516" s="766"/>
      <c r="U516" s="767"/>
      <c r="Y516" s="768"/>
      <c r="Z516" s="768"/>
      <c r="AA516" s="768"/>
      <c r="AB516" s="768"/>
      <c r="AC516" s="768"/>
      <c r="AD516" s="768"/>
      <c r="AE516" s="768"/>
      <c r="AF516" s="768"/>
      <c r="AG516" s="768"/>
      <c r="AH516" s="768"/>
      <c r="AI516" s="768"/>
      <c r="AJ516" s="768"/>
      <c r="AK516" s="768"/>
      <c r="AL516" s="768"/>
      <c r="AM516" s="768"/>
      <c r="AN516" s="768"/>
      <c r="AO516" s="768"/>
      <c r="AP516" s="768"/>
      <c r="AQ516" s="768"/>
      <c r="AR516" s="768"/>
      <c r="AS516" s="768"/>
      <c r="AT516" s="768"/>
      <c r="AU516" s="768"/>
      <c r="AV516" s="768"/>
      <c r="AW516" s="768"/>
      <c r="AX516" s="768"/>
      <c r="AY516" s="768"/>
      <c r="AZ516" s="768"/>
      <c r="BA516" s="768"/>
      <c r="BB516" s="768"/>
      <c r="BC516" s="768"/>
      <c r="BD516" s="768"/>
      <c r="BE516" s="768"/>
      <c r="BF516" s="768"/>
      <c r="BG516" s="768"/>
      <c r="BH516" s="768"/>
      <c r="BI516" s="768"/>
      <c r="BJ516" s="768"/>
      <c r="BK516" s="768"/>
      <c r="BL516" s="768"/>
      <c r="BM516" s="768"/>
      <c r="BN516" s="768"/>
      <c r="BO516" s="768"/>
      <c r="BP516" s="768"/>
      <c r="BQ516" s="768"/>
      <c r="BR516" s="768"/>
      <c r="BS516" s="768"/>
      <c r="BT516" s="768"/>
      <c r="BU516" s="768"/>
      <c r="BV516" s="768"/>
      <c r="BW516" s="768"/>
      <c r="BX516" s="768"/>
      <c r="BY516" s="768"/>
      <c r="BZ516" s="768"/>
      <c r="CA516" s="768"/>
      <c r="CB516" s="768"/>
      <c r="CC516" s="768"/>
      <c r="CD516" s="768"/>
      <c r="CE516" s="768"/>
      <c r="CF516" s="768"/>
      <c r="CG516" s="768"/>
      <c r="CH516" s="768"/>
      <c r="CI516" s="768"/>
      <c r="CJ516" s="768"/>
      <c r="CK516" s="768"/>
      <c r="CL516" s="768"/>
      <c r="CM516" s="768"/>
      <c r="CN516" s="768"/>
      <c r="CO516" s="768"/>
      <c r="CP516" s="768"/>
      <c r="CQ516" s="768"/>
      <c r="CR516" s="768"/>
      <c r="CS516" s="768"/>
      <c r="CT516" s="768"/>
      <c r="CU516" s="768"/>
      <c r="CV516" s="768"/>
      <c r="CW516" s="768"/>
      <c r="CX516" s="768"/>
      <c r="CY516" s="768"/>
      <c r="CZ516" s="768"/>
      <c r="DA516" s="768"/>
      <c r="DB516" s="768"/>
      <c r="DC516" s="768"/>
      <c r="DD516" s="768"/>
      <c r="DE516" s="768"/>
      <c r="DF516" s="768"/>
      <c r="DG516" s="768"/>
      <c r="DH516" s="768"/>
      <c r="DI516" s="768"/>
      <c r="DJ516" s="768"/>
      <c r="DK516" s="768"/>
      <c r="DL516" s="768"/>
      <c r="DM516" s="768"/>
      <c r="DN516" s="768"/>
      <c r="DO516" s="768"/>
      <c r="DP516" s="768"/>
      <c r="DQ516" s="768"/>
      <c r="DR516" s="768"/>
      <c r="DS516" s="768"/>
      <c r="DT516" s="768"/>
      <c r="DU516" s="768"/>
      <c r="DV516" s="768"/>
      <c r="DW516" s="768"/>
      <c r="DX516" s="768"/>
      <c r="DY516" s="768"/>
      <c r="DZ516" s="768"/>
      <c r="EA516" s="768"/>
      <c r="EB516" s="768"/>
      <c r="EC516" s="768"/>
      <c r="ED516" s="768"/>
      <c r="EE516" s="768"/>
      <c r="EF516" s="768"/>
      <c r="EG516" s="768"/>
      <c r="EH516" s="768"/>
      <c r="EI516" s="768"/>
      <c r="EJ516" s="768"/>
      <c r="EK516" s="768"/>
      <c r="EL516" s="768"/>
      <c r="EM516" s="768"/>
      <c r="EN516" s="768"/>
      <c r="EO516" s="768"/>
      <c r="EP516" s="768"/>
      <c r="EQ516" s="768"/>
      <c r="ER516" s="768"/>
      <c r="ES516" s="768"/>
      <c r="ET516" s="768"/>
      <c r="EU516" s="768"/>
      <c r="EV516" s="768"/>
      <c r="EW516" s="768"/>
      <c r="EX516" s="768"/>
      <c r="EY516" s="768"/>
      <c r="EZ516" s="768"/>
      <c r="FA516" s="768"/>
      <c r="FB516" s="768"/>
      <c r="FC516" s="768"/>
      <c r="FD516" s="768"/>
      <c r="FE516" s="768"/>
      <c r="FF516" s="768"/>
      <c r="FG516" s="768"/>
      <c r="FH516" s="768"/>
      <c r="FI516" s="768"/>
      <c r="FJ516" s="768"/>
      <c r="FK516" s="768"/>
      <c r="FL516" s="768"/>
      <c r="FM516" s="768"/>
      <c r="FN516" s="768"/>
      <c r="FO516" s="768"/>
      <c r="FP516" s="768"/>
      <c r="FQ516" s="768"/>
      <c r="FR516" s="768"/>
      <c r="FS516" s="768"/>
      <c r="FT516" s="768"/>
      <c r="FU516" s="768"/>
      <c r="FV516" s="768"/>
      <c r="FW516" s="768"/>
    </row>
    <row r="517" spans="4:179" x14ac:dyDescent="0.25">
      <c r="D517" s="731"/>
      <c r="J517" s="62"/>
      <c r="O517" s="766"/>
      <c r="P517" s="766"/>
      <c r="Q517" s="766"/>
      <c r="R517" s="766"/>
      <c r="U517" s="767"/>
      <c r="Y517" s="768"/>
      <c r="Z517" s="768"/>
      <c r="AA517" s="768"/>
      <c r="AB517" s="768"/>
      <c r="AC517" s="768"/>
      <c r="AD517" s="768"/>
      <c r="AE517" s="768"/>
      <c r="AF517" s="768"/>
      <c r="AG517" s="768"/>
      <c r="AH517" s="768"/>
      <c r="AI517" s="768"/>
      <c r="AJ517" s="768"/>
      <c r="AK517" s="768"/>
      <c r="AL517" s="768"/>
      <c r="AM517" s="768"/>
      <c r="AN517" s="768"/>
      <c r="AO517" s="768"/>
      <c r="AP517" s="768"/>
      <c r="AQ517" s="768"/>
      <c r="AR517" s="768"/>
      <c r="AS517" s="768"/>
      <c r="AT517" s="768"/>
      <c r="AU517" s="768"/>
      <c r="AV517" s="768"/>
      <c r="AW517" s="768"/>
      <c r="AX517" s="768"/>
      <c r="AY517" s="768"/>
      <c r="AZ517" s="768"/>
      <c r="BA517" s="768"/>
      <c r="BB517" s="768"/>
      <c r="BC517" s="768"/>
      <c r="BD517" s="768"/>
      <c r="BE517" s="768"/>
      <c r="BF517" s="768"/>
      <c r="BG517" s="768"/>
      <c r="BH517" s="768"/>
      <c r="BI517" s="768"/>
      <c r="BJ517" s="768"/>
      <c r="BK517" s="768"/>
      <c r="BL517" s="768"/>
      <c r="BM517" s="768"/>
      <c r="BN517" s="768"/>
      <c r="BO517" s="768"/>
      <c r="BP517" s="768"/>
      <c r="BQ517" s="768"/>
      <c r="BR517" s="768"/>
      <c r="BS517" s="768"/>
      <c r="BT517" s="768"/>
      <c r="BU517" s="768"/>
      <c r="BV517" s="768"/>
      <c r="BW517" s="768"/>
      <c r="BX517" s="768"/>
      <c r="BY517" s="768"/>
      <c r="BZ517" s="768"/>
      <c r="CA517" s="768"/>
      <c r="CB517" s="768"/>
      <c r="CC517" s="768"/>
      <c r="CD517" s="768"/>
      <c r="CE517" s="768"/>
      <c r="CF517" s="768"/>
      <c r="CG517" s="768"/>
      <c r="CH517" s="768"/>
      <c r="CI517" s="768"/>
      <c r="CJ517" s="768"/>
      <c r="CK517" s="768"/>
      <c r="CL517" s="768"/>
      <c r="CM517" s="768"/>
      <c r="CN517" s="768"/>
      <c r="CO517" s="768"/>
      <c r="CP517" s="768"/>
      <c r="CQ517" s="768"/>
      <c r="CR517" s="768"/>
      <c r="CS517" s="768"/>
      <c r="CT517" s="768"/>
      <c r="CU517" s="768"/>
      <c r="CV517" s="768"/>
      <c r="CW517" s="768"/>
      <c r="CX517" s="768"/>
      <c r="CY517" s="768"/>
      <c r="CZ517" s="768"/>
      <c r="DA517" s="768"/>
      <c r="DB517" s="768"/>
      <c r="DC517" s="768"/>
      <c r="DD517" s="768"/>
      <c r="DE517" s="768"/>
      <c r="DF517" s="768"/>
      <c r="DG517" s="768"/>
      <c r="DH517" s="768"/>
      <c r="DI517" s="768"/>
      <c r="DJ517" s="768"/>
      <c r="DK517" s="768"/>
      <c r="DL517" s="768"/>
      <c r="DM517" s="768"/>
      <c r="DN517" s="768"/>
      <c r="DO517" s="768"/>
      <c r="DP517" s="768"/>
      <c r="DQ517" s="768"/>
      <c r="DR517" s="768"/>
      <c r="DS517" s="768"/>
      <c r="DT517" s="768"/>
      <c r="DU517" s="768"/>
      <c r="DV517" s="768"/>
      <c r="DW517" s="768"/>
      <c r="DX517" s="768"/>
      <c r="DY517" s="768"/>
      <c r="DZ517" s="768"/>
      <c r="EA517" s="768"/>
      <c r="EB517" s="768"/>
      <c r="EC517" s="768"/>
      <c r="ED517" s="768"/>
      <c r="EE517" s="768"/>
      <c r="EF517" s="768"/>
      <c r="EG517" s="768"/>
      <c r="EH517" s="768"/>
      <c r="EI517" s="768"/>
      <c r="EJ517" s="768"/>
      <c r="EK517" s="768"/>
      <c r="EL517" s="768"/>
      <c r="EM517" s="768"/>
      <c r="EN517" s="768"/>
      <c r="EO517" s="768"/>
      <c r="EP517" s="768"/>
      <c r="EQ517" s="768"/>
      <c r="ER517" s="768"/>
      <c r="ES517" s="768"/>
      <c r="ET517" s="768"/>
      <c r="EU517" s="768"/>
      <c r="EV517" s="768"/>
      <c r="EW517" s="768"/>
      <c r="EX517" s="768"/>
      <c r="EY517" s="768"/>
      <c r="EZ517" s="768"/>
      <c r="FA517" s="768"/>
      <c r="FB517" s="768"/>
      <c r="FC517" s="768"/>
      <c r="FD517" s="768"/>
      <c r="FE517" s="768"/>
      <c r="FF517" s="768"/>
      <c r="FG517" s="768"/>
      <c r="FH517" s="768"/>
      <c r="FI517" s="768"/>
      <c r="FJ517" s="768"/>
      <c r="FK517" s="768"/>
      <c r="FL517" s="768"/>
      <c r="FM517" s="768"/>
      <c r="FN517" s="768"/>
      <c r="FO517" s="768"/>
      <c r="FP517" s="768"/>
      <c r="FQ517" s="768"/>
      <c r="FR517" s="768"/>
      <c r="FS517" s="768"/>
      <c r="FT517" s="768"/>
      <c r="FU517" s="768"/>
      <c r="FV517" s="768"/>
      <c r="FW517" s="768"/>
    </row>
    <row r="518" spans="4:179" x14ac:dyDescent="0.25">
      <c r="D518" s="731"/>
      <c r="J518" s="62"/>
      <c r="O518" s="766"/>
      <c r="P518" s="766"/>
      <c r="Q518" s="766"/>
      <c r="R518" s="766"/>
      <c r="U518" s="767"/>
      <c r="Y518" s="768"/>
      <c r="Z518" s="768"/>
      <c r="AA518" s="768"/>
      <c r="AB518" s="768"/>
      <c r="AC518" s="768"/>
      <c r="AD518" s="768"/>
      <c r="AE518" s="768"/>
      <c r="AF518" s="768"/>
      <c r="AG518" s="768"/>
      <c r="AH518" s="768"/>
      <c r="AI518" s="768"/>
      <c r="AJ518" s="768"/>
      <c r="AK518" s="768"/>
      <c r="AL518" s="768"/>
      <c r="AM518" s="768"/>
      <c r="AN518" s="768"/>
      <c r="AO518" s="768"/>
      <c r="AP518" s="768"/>
      <c r="AQ518" s="768"/>
      <c r="AR518" s="768"/>
      <c r="AS518" s="768"/>
      <c r="AT518" s="768"/>
      <c r="AU518" s="768"/>
      <c r="AV518" s="768"/>
      <c r="AW518" s="768"/>
      <c r="AX518" s="768"/>
      <c r="AY518" s="768"/>
      <c r="AZ518" s="768"/>
      <c r="BA518" s="768"/>
      <c r="BB518" s="768"/>
      <c r="BC518" s="768"/>
      <c r="BD518" s="768"/>
      <c r="BE518" s="768"/>
      <c r="BF518" s="768"/>
      <c r="BG518" s="768"/>
      <c r="BH518" s="768"/>
      <c r="BI518" s="768"/>
      <c r="BJ518" s="768"/>
      <c r="BK518" s="768"/>
      <c r="BL518" s="768"/>
      <c r="BM518" s="768"/>
      <c r="BN518" s="768"/>
      <c r="BO518" s="768"/>
      <c r="BP518" s="768"/>
      <c r="BQ518" s="768"/>
      <c r="BR518" s="768"/>
      <c r="BS518" s="768"/>
      <c r="BT518" s="768"/>
      <c r="BU518" s="768"/>
      <c r="BV518" s="768"/>
      <c r="BW518" s="768"/>
      <c r="BX518" s="768"/>
      <c r="BY518" s="768"/>
      <c r="BZ518" s="768"/>
      <c r="CA518" s="768"/>
      <c r="CB518" s="768"/>
      <c r="CC518" s="768"/>
      <c r="CD518" s="768"/>
      <c r="CE518" s="768"/>
      <c r="CF518" s="768"/>
      <c r="CG518" s="768"/>
      <c r="CH518" s="768"/>
      <c r="CI518" s="768"/>
      <c r="CJ518" s="768"/>
      <c r="CK518" s="768"/>
      <c r="CL518" s="768"/>
      <c r="CM518" s="768"/>
      <c r="CN518" s="768"/>
      <c r="CO518" s="768"/>
      <c r="CP518" s="768"/>
      <c r="CQ518" s="768"/>
      <c r="CR518" s="768"/>
      <c r="CS518" s="768"/>
      <c r="CT518" s="768"/>
      <c r="CU518" s="768"/>
      <c r="CV518" s="768"/>
      <c r="CW518" s="768"/>
      <c r="CX518" s="768"/>
      <c r="CY518" s="768"/>
      <c r="CZ518" s="768"/>
      <c r="DA518" s="768"/>
      <c r="DB518" s="768"/>
      <c r="DC518" s="768"/>
      <c r="DD518" s="768"/>
      <c r="DE518" s="768"/>
      <c r="DF518" s="768"/>
      <c r="DG518" s="768"/>
      <c r="DH518" s="768"/>
      <c r="DI518" s="768"/>
      <c r="DJ518" s="768"/>
      <c r="DK518" s="768"/>
      <c r="DL518" s="768"/>
      <c r="DM518" s="768"/>
      <c r="DN518" s="768"/>
      <c r="DO518" s="768"/>
      <c r="DP518" s="768"/>
      <c r="DQ518" s="768"/>
      <c r="DR518" s="768"/>
      <c r="DS518" s="768"/>
      <c r="DT518" s="768"/>
      <c r="DU518" s="768"/>
      <c r="DV518" s="768"/>
      <c r="DW518" s="768"/>
      <c r="DX518" s="768"/>
      <c r="DY518" s="768"/>
      <c r="DZ518" s="768"/>
      <c r="EA518" s="768"/>
      <c r="EB518" s="768"/>
      <c r="EC518" s="768"/>
      <c r="ED518" s="768"/>
      <c r="EE518" s="768"/>
      <c r="EF518" s="768"/>
      <c r="EG518" s="768"/>
      <c r="EH518" s="768"/>
      <c r="EI518" s="768"/>
      <c r="EJ518" s="768"/>
      <c r="EK518" s="768"/>
      <c r="EL518" s="768"/>
      <c r="EM518" s="768"/>
      <c r="EN518" s="768"/>
      <c r="EO518" s="768"/>
      <c r="EP518" s="768"/>
      <c r="EQ518" s="768"/>
      <c r="ER518" s="768"/>
      <c r="ES518" s="768"/>
      <c r="ET518" s="768"/>
      <c r="EU518" s="768"/>
      <c r="EV518" s="768"/>
      <c r="EW518" s="768"/>
      <c r="EX518" s="768"/>
      <c r="EY518" s="768"/>
      <c r="EZ518" s="768"/>
      <c r="FA518" s="768"/>
      <c r="FB518" s="768"/>
      <c r="FC518" s="768"/>
      <c r="FD518" s="768"/>
      <c r="FE518" s="768"/>
      <c r="FF518" s="768"/>
      <c r="FG518" s="768"/>
      <c r="FH518" s="768"/>
      <c r="FI518" s="768"/>
      <c r="FJ518" s="768"/>
      <c r="FK518" s="768"/>
      <c r="FL518" s="768"/>
      <c r="FM518" s="768"/>
      <c r="FN518" s="768"/>
      <c r="FO518" s="768"/>
      <c r="FP518" s="768"/>
      <c r="FQ518" s="768"/>
      <c r="FR518" s="768"/>
      <c r="FS518" s="768"/>
      <c r="FT518" s="768"/>
      <c r="FU518" s="768"/>
      <c r="FV518" s="768"/>
      <c r="FW518" s="768"/>
    </row>
    <row r="519" spans="4:179" x14ac:dyDescent="0.25">
      <c r="D519" s="731"/>
      <c r="J519" s="62"/>
      <c r="O519" s="766"/>
      <c r="P519" s="766"/>
      <c r="Q519" s="766"/>
      <c r="R519" s="766"/>
      <c r="U519" s="767"/>
      <c r="Y519" s="768"/>
      <c r="Z519" s="768"/>
      <c r="AA519" s="768"/>
      <c r="AB519" s="768"/>
      <c r="AC519" s="768"/>
      <c r="AD519" s="768"/>
      <c r="AE519" s="768"/>
      <c r="AF519" s="768"/>
      <c r="AG519" s="768"/>
      <c r="AH519" s="768"/>
      <c r="AI519" s="768"/>
      <c r="AJ519" s="768"/>
      <c r="AK519" s="768"/>
      <c r="AL519" s="768"/>
      <c r="AM519" s="768"/>
      <c r="AN519" s="768"/>
      <c r="AO519" s="768"/>
      <c r="AP519" s="768"/>
      <c r="AQ519" s="768"/>
      <c r="AR519" s="768"/>
      <c r="AS519" s="768"/>
      <c r="AT519" s="768"/>
      <c r="AU519" s="768"/>
      <c r="AV519" s="768"/>
      <c r="AW519" s="768"/>
      <c r="AX519" s="768"/>
      <c r="AY519" s="768"/>
      <c r="AZ519" s="768"/>
      <c r="BA519" s="768"/>
      <c r="BB519" s="768"/>
      <c r="BC519" s="768"/>
      <c r="BD519" s="768"/>
      <c r="BE519" s="768"/>
      <c r="BF519" s="768"/>
      <c r="BG519" s="768"/>
      <c r="BH519" s="768"/>
      <c r="BI519" s="768"/>
      <c r="BJ519" s="768"/>
      <c r="BK519" s="768"/>
      <c r="BL519" s="768"/>
      <c r="BM519" s="768"/>
      <c r="BN519" s="768"/>
      <c r="BO519" s="768"/>
      <c r="BP519" s="768"/>
      <c r="BQ519" s="768"/>
      <c r="BR519" s="768"/>
      <c r="BS519" s="768"/>
      <c r="BT519" s="768"/>
      <c r="BU519" s="768"/>
      <c r="BV519" s="768"/>
      <c r="BW519" s="768"/>
      <c r="BX519" s="768"/>
      <c r="BY519" s="768"/>
      <c r="BZ519" s="768"/>
      <c r="CA519" s="768"/>
      <c r="CB519" s="768"/>
      <c r="CC519" s="768"/>
      <c r="CD519" s="768"/>
      <c r="CE519" s="768"/>
      <c r="CF519" s="768"/>
      <c r="CG519" s="768"/>
      <c r="CH519" s="768"/>
      <c r="CI519" s="768"/>
      <c r="CJ519" s="768"/>
      <c r="CK519" s="768"/>
      <c r="CL519" s="768"/>
      <c r="CM519" s="768"/>
      <c r="CN519" s="768"/>
      <c r="CO519" s="768"/>
      <c r="CP519" s="768"/>
      <c r="CQ519" s="768"/>
      <c r="CR519" s="768"/>
      <c r="CS519" s="768"/>
      <c r="CT519" s="768"/>
      <c r="CU519" s="768"/>
      <c r="CV519" s="768"/>
      <c r="CW519" s="768"/>
      <c r="CX519" s="768"/>
      <c r="CY519" s="768"/>
      <c r="CZ519" s="768"/>
      <c r="DA519" s="768"/>
      <c r="DB519" s="768"/>
      <c r="DC519" s="768"/>
      <c r="DD519" s="768"/>
      <c r="DE519" s="768"/>
      <c r="DF519" s="768"/>
      <c r="DG519" s="768"/>
      <c r="DH519" s="768"/>
      <c r="DI519" s="768"/>
      <c r="DJ519" s="768"/>
      <c r="DK519" s="768"/>
      <c r="DL519" s="768"/>
      <c r="DM519" s="768"/>
      <c r="DN519" s="768"/>
      <c r="DO519" s="768"/>
      <c r="DP519" s="768"/>
      <c r="DQ519" s="768"/>
      <c r="DR519" s="768"/>
      <c r="DS519" s="768"/>
      <c r="DT519" s="768"/>
      <c r="DU519" s="768"/>
      <c r="DV519" s="768"/>
      <c r="DW519" s="768"/>
      <c r="DX519" s="768"/>
      <c r="DY519" s="768"/>
      <c r="DZ519" s="768"/>
      <c r="EA519" s="768"/>
      <c r="EB519" s="768"/>
      <c r="EC519" s="768"/>
      <c r="ED519" s="768"/>
      <c r="EE519" s="768"/>
      <c r="EF519" s="768"/>
      <c r="EG519" s="768"/>
      <c r="EH519" s="768"/>
      <c r="EI519" s="768"/>
      <c r="EJ519" s="768"/>
      <c r="EK519" s="768"/>
      <c r="EL519" s="768"/>
      <c r="EM519" s="768"/>
      <c r="EN519" s="768"/>
      <c r="EO519" s="768"/>
      <c r="EP519" s="768"/>
      <c r="EQ519" s="768"/>
      <c r="ER519" s="768"/>
      <c r="ES519" s="768"/>
      <c r="ET519" s="768"/>
      <c r="EU519" s="768"/>
      <c r="EV519" s="768"/>
      <c r="EW519" s="768"/>
      <c r="EX519" s="768"/>
      <c r="EY519" s="768"/>
      <c r="EZ519" s="768"/>
      <c r="FA519" s="768"/>
      <c r="FB519" s="768"/>
      <c r="FC519" s="768"/>
      <c r="FD519" s="768"/>
      <c r="FE519" s="768"/>
      <c r="FF519" s="768"/>
      <c r="FG519" s="768"/>
      <c r="FH519" s="768"/>
      <c r="FI519" s="768"/>
      <c r="FJ519" s="768"/>
      <c r="FK519" s="768"/>
      <c r="FL519" s="768"/>
      <c r="FM519" s="768"/>
      <c r="FN519" s="768"/>
      <c r="FO519" s="768"/>
      <c r="FP519" s="768"/>
      <c r="FQ519" s="768"/>
      <c r="FR519" s="768"/>
      <c r="FS519" s="768"/>
      <c r="FT519" s="768"/>
      <c r="FU519" s="768"/>
      <c r="FV519" s="768"/>
      <c r="FW519" s="768"/>
    </row>
    <row r="520" spans="4:179" x14ac:dyDescent="0.25">
      <c r="D520" s="731"/>
      <c r="J520" s="62"/>
      <c r="O520" s="766"/>
      <c r="P520" s="766"/>
      <c r="Q520" s="766"/>
      <c r="R520" s="766"/>
      <c r="U520" s="767"/>
      <c r="Y520" s="768"/>
      <c r="Z520" s="768"/>
      <c r="AA520" s="768"/>
      <c r="AB520" s="768"/>
      <c r="AC520" s="768"/>
      <c r="AD520" s="768"/>
      <c r="AE520" s="768"/>
      <c r="AF520" s="768"/>
      <c r="AG520" s="768"/>
      <c r="AH520" s="768"/>
      <c r="AI520" s="768"/>
      <c r="AJ520" s="768"/>
      <c r="AK520" s="768"/>
      <c r="AL520" s="768"/>
      <c r="AM520" s="768"/>
      <c r="AN520" s="768"/>
      <c r="AO520" s="768"/>
      <c r="AP520" s="768"/>
      <c r="AQ520" s="768"/>
      <c r="AR520" s="768"/>
      <c r="AS520" s="768"/>
      <c r="AT520" s="768"/>
      <c r="AU520" s="768"/>
      <c r="AV520" s="768"/>
      <c r="AW520" s="768"/>
      <c r="AX520" s="768"/>
      <c r="AY520" s="768"/>
      <c r="AZ520" s="768"/>
      <c r="BA520" s="768"/>
      <c r="BB520" s="768"/>
      <c r="BC520" s="768"/>
      <c r="BD520" s="768"/>
      <c r="BE520" s="768"/>
      <c r="BF520" s="768"/>
      <c r="BG520" s="768"/>
      <c r="BH520" s="768"/>
      <c r="BI520" s="768"/>
      <c r="BJ520" s="768"/>
      <c r="BK520" s="768"/>
      <c r="BL520" s="768"/>
      <c r="BM520" s="768"/>
      <c r="BN520" s="768"/>
      <c r="BO520" s="768"/>
      <c r="BP520" s="768"/>
      <c r="BQ520" s="768"/>
      <c r="BR520" s="768"/>
      <c r="BS520" s="768"/>
      <c r="BT520" s="768"/>
      <c r="BU520" s="768"/>
      <c r="BV520" s="768"/>
      <c r="BW520" s="768"/>
      <c r="BX520" s="768"/>
      <c r="BY520" s="768"/>
      <c r="BZ520" s="768"/>
      <c r="CA520" s="768"/>
      <c r="CB520" s="768"/>
      <c r="CC520" s="768"/>
      <c r="CD520" s="768"/>
      <c r="CE520" s="768"/>
      <c r="CF520" s="768"/>
      <c r="CG520" s="768"/>
      <c r="CH520" s="768"/>
      <c r="CI520" s="768"/>
      <c r="CJ520" s="768"/>
      <c r="CK520" s="768"/>
      <c r="CL520" s="768"/>
      <c r="CM520" s="768"/>
      <c r="CN520" s="768"/>
      <c r="CO520" s="768"/>
      <c r="CP520" s="768"/>
      <c r="CQ520" s="768"/>
      <c r="CR520" s="768"/>
      <c r="CS520" s="768"/>
      <c r="CT520" s="768"/>
      <c r="CU520" s="768"/>
      <c r="CV520" s="768"/>
      <c r="CW520" s="768"/>
      <c r="CX520" s="768"/>
      <c r="CY520" s="768"/>
      <c r="CZ520" s="768"/>
      <c r="DA520" s="768"/>
      <c r="DB520" s="768"/>
      <c r="DC520" s="768"/>
      <c r="DD520" s="768"/>
      <c r="DE520" s="768"/>
      <c r="DF520" s="768"/>
      <c r="DG520" s="768"/>
      <c r="DH520" s="768"/>
      <c r="DI520" s="768"/>
      <c r="DJ520" s="768"/>
      <c r="DK520" s="768"/>
      <c r="DL520" s="768"/>
      <c r="DM520" s="768"/>
      <c r="DN520" s="768"/>
      <c r="DO520" s="768"/>
      <c r="DP520" s="768"/>
      <c r="DQ520" s="768"/>
      <c r="DR520" s="768"/>
      <c r="DS520" s="768"/>
      <c r="DT520" s="768"/>
      <c r="DU520" s="768"/>
      <c r="DV520" s="768"/>
      <c r="DW520" s="768"/>
      <c r="DX520" s="768"/>
      <c r="DY520" s="768"/>
      <c r="DZ520" s="768"/>
      <c r="EA520" s="768"/>
      <c r="EB520" s="768"/>
      <c r="EC520" s="768"/>
      <c r="ED520" s="768"/>
      <c r="EE520" s="768"/>
      <c r="EF520" s="768"/>
      <c r="EG520" s="768"/>
      <c r="EH520" s="768"/>
      <c r="EI520" s="768"/>
      <c r="EJ520" s="768"/>
      <c r="EK520" s="768"/>
      <c r="EL520" s="768"/>
      <c r="EM520" s="768"/>
      <c r="EN520" s="768"/>
      <c r="EO520" s="768"/>
      <c r="EP520" s="768"/>
      <c r="EQ520" s="768"/>
      <c r="ER520" s="768"/>
      <c r="ES520" s="768"/>
      <c r="ET520" s="768"/>
      <c r="EU520" s="768"/>
      <c r="EV520" s="768"/>
      <c r="EW520" s="768"/>
      <c r="EX520" s="768"/>
      <c r="EY520" s="768"/>
      <c r="EZ520" s="768"/>
      <c r="FA520" s="768"/>
      <c r="FB520" s="768"/>
      <c r="FC520" s="768"/>
      <c r="FD520" s="768"/>
      <c r="FE520" s="768"/>
      <c r="FF520" s="768"/>
      <c r="FG520" s="768"/>
      <c r="FH520" s="768"/>
      <c r="FI520" s="768"/>
      <c r="FJ520" s="768"/>
      <c r="FK520" s="768"/>
      <c r="FL520" s="768"/>
      <c r="FM520" s="768"/>
      <c r="FN520" s="768"/>
      <c r="FO520" s="768"/>
      <c r="FP520" s="768"/>
      <c r="FQ520" s="768"/>
      <c r="FR520" s="768"/>
      <c r="FS520" s="768"/>
      <c r="FT520" s="768"/>
      <c r="FU520" s="768"/>
      <c r="FV520" s="768"/>
      <c r="FW520" s="768"/>
    </row>
    <row r="521" spans="4:179" x14ac:dyDescent="0.25">
      <c r="D521" s="731"/>
      <c r="J521" s="62"/>
      <c r="O521" s="766"/>
      <c r="P521" s="766"/>
      <c r="Q521" s="766"/>
      <c r="R521" s="766"/>
      <c r="U521" s="767"/>
      <c r="Y521" s="768"/>
      <c r="Z521" s="768"/>
      <c r="AA521" s="768"/>
      <c r="AB521" s="768"/>
      <c r="AC521" s="768"/>
      <c r="AD521" s="768"/>
      <c r="AE521" s="768"/>
      <c r="AF521" s="768"/>
      <c r="AG521" s="768"/>
      <c r="AH521" s="768"/>
      <c r="AI521" s="768"/>
      <c r="AJ521" s="768"/>
      <c r="AK521" s="768"/>
      <c r="AL521" s="768"/>
      <c r="AM521" s="768"/>
      <c r="AN521" s="768"/>
      <c r="AO521" s="768"/>
      <c r="AP521" s="768"/>
      <c r="AQ521" s="768"/>
      <c r="AR521" s="768"/>
      <c r="AS521" s="768"/>
      <c r="AT521" s="768"/>
      <c r="AU521" s="768"/>
      <c r="AV521" s="768"/>
      <c r="AW521" s="768"/>
      <c r="AX521" s="768"/>
      <c r="AY521" s="768"/>
      <c r="AZ521" s="768"/>
      <c r="BA521" s="768"/>
      <c r="BB521" s="768"/>
      <c r="BC521" s="768"/>
      <c r="BD521" s="768"/>
      <c r="BE521" s="768"/>
      <c r="BF521" s="768"/>
      <c r="BG521" s="768"/>
      <c r="BH521" s="768"/>
      <c r="BI521" s="768"/>
      <c r="BJ521" s="768"/>
      <c r="BK521" s="768"/>
      <c r="BL521" s="768"/>
      <c r="BM521" s="768"/>
      <c r="BN521" s="768"/>
      <c r="BO521" s="768"/>
      <c r="BP521" s="768"/>
      <c r="BQ521" s="768"/>
      <c r="BR521" s="768"/>
      <c r="BS521" s="768"/>
      <c r="BT521" s="768"/>
      <c r="BU521" s="768"/>
      <c r="BV521" s="768"/>
      <c r="BW521" s="768"/>
      <c r="BX521" s="768"/>
      <c r="BY521" s="768"/>
      <c r="BZ521" s="768"/>
      <c r="CA521" s="768"/>
      <c r="CB521" s="768"/>
      <c r="CC521" s="768"/>
      <c r="CD521" s="768"/>
      <c r="CE521" s="768"/>
      <c r="CF521" s="768"/>
      <c r="CG521" s="768"/>
      <c r="CH521" s="768"/>
      <c r="CI521" s="768"/>
      <c r="CJ521" s="768"/>
      <c r="CK521" s="768"/>
      <c r="CL521" s="768"/>
      <c r="CM521" s="768"/>
      <c r="CN521" s="768"/>
      <c r="CO521" s="768"/>
      <c r="CP521" s="768"/>
      <c r="CQ521" s="768"/>
      <c r="CR521" s="768"/>
      <c r="CS521" s="768"/>
      <c r="CT521" s="768"/>
      <c r="CU521" s="768"/>
      <c r="CV521" s="768"/>
      <c r="CW521" s="768"/>
      <c r="CX521" s="768"/>
      <c r="CY521" s="768"/>
      <c r="CZ521" s="768"/>
      <c r="DA521" s="768"/>
      <c r="DB521" s="768"/>
      <c r="DC521" s="768"/>
      <c r="DD521" s="768"/>
      <c r="DE521" s="768"/>
      <c r="DF521" s="768"/>
      <c r="DG521" s="768"/>
      <c r="DH521" s="768"/>
      <c r="DI521" s="768"/>
      <c r="DJ521" s="768"/>
      <c r="DK521" s="768"/>
      <c r="DL521" s="768"/>
      <c r="DM521" s="768"/>
      <c r="DN521" s="768"/>
      <c r="DO521" s="768"/>
      <c r="DP521" s="768"/>
      <c r="DQ521" s="768"/>
      <c r="DR521" s="768"/>
      <c r="DS521" s="768"/>
      <c r="DT521" s="768"/>
      <c r="DU521" s="768"/>
      <c r="DV521" s="768"/>
      <c r="DW521" s="768"/>
      <c r="DX521" s="768"/>
      <c r="DY521" s="768"/>
      <c r="DZ521" s="768"/>
      <c r="EA521" s="768"/>
      <c r="EB521" s="768"/>
      <c r="EC521" s="768"/>
      <c r="ED521" s="768"/>
      <c r="EE521" s="768"/>
      <c r="EF521" s="768"/>
      <c r="EG521" s="768"/>
      <c r="EH521" s="768"/>
      <c r="EI521" s="768"/>
      <c r="EJ521" s="768"/>
      <c r="EK521" s="768"/>
      <c r="EL521" s="768"/>
      <c r="EM521" s="768"/>
      <c r="EN521" s="768"/>
      <c r="EO521" s="768"/>
      <c r="EP521" s="768"/>
      <c r="EQ521" s="768"/>
      <c r="ER521" s="768"/>
      <c r="ES521" s="768"/>
      <c r="ET521" s="768"/>
      <c r="EU521" s="768"/>
      <c r="EV521" s="768"/>
      <c r="EW521" s="768"/>
      <c r="EX521" s="768"/>
      <c r="EY521" s="768"/>
      <c r="EZ521" s="768"/>
      <c r="FA521" s="768"/>
      <c r="FB521" s="768"/>
      <c r="FC521" s="768"/>
      <c r="FD521" s="768"/>
      <c r="FE521" s="768"/>
      <c r="FF521" s="768"/>
      <c r="FG521" s="768"/>
      <c r="FH521" s="768"/>
      <c r="FI521" s="768"/>
      <c r="FJ521" s="768"/>
      <c r="FK521" s="768"/>
      <c r="FL521" s="768"/>
      <c r="FM521" s="768"/>
      <c r="FN521" s="768"/>
      <c r="FO521" s="768"/>
      <c r="FP521" s="768"/>
      <c r="FQ521" s="768"/>
      <c r="FR521" s="768"/>
      <c r="FS521" s="768"/>
      <c r="FT521" s="768"/>
      <c r="FU521" s="768"/>
      <c r="FV521" s="768"/>
      <c r="FW521" s="768"/>
    </row>
    <row r="522" spans="4:179" x14ac:dyDescent="0.25">
      <c r="D522" s="731"/>
      <c r="J522" s="62"/>
      <c r="O522" s="766"/>
      <c r="P522" s="766"/>
      <c r="Q522" s="766"/>
      <c r="R522" s="766"/>
      <c r="U522" s="767"/>
      <c r="Y522" s="768"/>
      <c r="Z522" s="768"/>
      <c r="AA522" s="768"/>
      <c r="AB522" s="768"/>
      <c r="AC522" s="768"/>
      <c r="AD522" s="768"/>
      <c r="AE522" s="768"/>
      <c r="AF522" s="768"/>
      <c r="AG522" s="768"/>
      <c r="AH522" s="768"/>
      <c r="AI522" s="768"/>
      <c r="AJ522" s="768"/>
      <c r="AK522" s="768"/>
      <c r="AL522" s="768"/>
      <c r="AM522" s="768"/>
      <c r="AN522" s="768"/>
      <c r="AO522" s="768"/>
      <c r="AP522" s="768"/>
      <c r="AQ522" s="768"/>
      <c r="AR522" s="768"/>
      <c r="AS522" s="768"/>
      <c r="AT522" s="768"/>
      <c r="AU522" s="768"/>
      <c r="AV522" s="768"/>
      <c r="AW522" s="768"/>
      <c r="AX522" s="768"/>
      <c r="AY522" s="768"/>
      <c r="AZ522" s="768"/>
      <c r="BA522" s="768"/>
      <c r="BB522" s="768"/>
      <c r="BC522" s="768"/>
      <c r="BD522" s="768"/>
      <c r="BE522" s="768"/>
      <c r="BF522" s="768"/>
      <c r="BG522" s="768"/>
      <c r="BH522" s="768"/>
      <c r="BI522" s="768"/>
      <c r="BJ522" s="768"/>
      <c r="BK522" s="768"/>
      <c r="BL522" s="768"/>
      <c r="BM522" s="768"/>
      <c r="BN522" s="768"/>
      <c r="BO522" s="768"/>
      <c r="BP522" s="768"/>
      <c r="BQ522" s="768"/>
      <c r="BR522" s="768"/>
      <c r="BS522" s="768"/>
      <c r="BT522" s="768"/>
      <c r="BU522" s="768"/>
      <c r="BV522" s="768"/>
      <c r="BW522" s="768"/>
      <c r="BX522" s="768"/>
      <c r="BY522" s="768"/>
      <c r="BZ522" s="768"/>
      <c r="CA522" s="768"/>
      <c r="CB522" s="768"/>
      <c r="CC522" s="768"/>
      <c r="CD522" s="768"/>
      <c r="CE522" s="768"/>
      <c r="CF522" s="768"/>
      <c r="CG522" s="768"/>
      <c r="CH522" s="768"/>
      <c r="CI522" s="768"/>
      <c r="CJ522" s="768"/>
      <c r="CK522" s="768"/>
      <c r="CL522" s="768"/>
      <c r="CM522" s="768"/>
      <c r="CN522" s="768"/>
      <c r="CO522" s="768"/>
      <c r="CP522" s="768"/>
      <c r="CQ522" s="768"/>
      <c r="CR522" s="768"/>
      <c r="CS522" s="768"/>
      <c r="CT522" s="768"/>
      <c r="CU522" s="768"/>
      <c r="CV522" s="768"/>
      <c r="CW522" s="768"/>
      <c r="CX522" s="768"/>
      <c r="CY522" s="768"/>
      <c r="CZ522" s="768"/>
      <c r="DA522" s="768"/>
      <c r="DB522" s="768"/>
      <c r="DC522" s="768"/>
      <c r="DD522" s="768"/>
      <c r="DE522" s="768"/>
      <c r="DF522" s="768"/>
      <c r="DG522" s="768"/>
      <c r="DH522" s="768"/>
      <c r="DI522" s="768"/>
      <c r="DJ522" s="768"/>
      <c r="DK522" s="768"/>
      <c r="DL522" s="768"/>
      <c r="DM522" s="768"/>
      <c r="DN522" s="768"/>
      <c r="DO522" s="768"/>
      <c r="DP522" s="768"/>
      <c r="DQ522" s="768"/>
      <c r="DR522" s="768"/>
      <c r="DS522" s="768"/>
      <c r="DT522" s="768"/>
      <c r="DU522" s="768"/>
      <c r="DV522" s="768"/>
      <c r="DW522" s="768"/>
      <c r="DX522" s="768"/>
      <c r="DY522" s="768"/>
      <c r="DZ522" s="768"/>
      <c r="EA522" s="768"/>
      <c r="EB522" s="768"/>
      <c r="EC522" s="768"/>
      <c r="ED522" s="768"/>
      <c r="EE522" s="768"/>
      <c r="EF522" s="768"/>
      <c r="EG522" s="768"/>
      <c r="EH522" s="768"/>
      <c r="EI522" s="768"/>
      <c r="EJ522" s="768"/>
      <c r="EK522" s="768"/>
      <c r="EL522" s="768"/>
      <c r="EM522" s="768"/>
      <c r="EN522" s="768"/>
      <c r="EO522" s="768"/>
      <c r="EP522" s="768"/>
      <c r="EQ522" s="768"/>
      <c r="ER522" s="768"/>
      <c r="ES522" s="768"/>
      <c r="ET522" s="768"/>
      <c r="EU522" s="768"/>
      <c r="EV522" s="768"/>
      <c r="EW522" s="768"/>
      <c r="EX522" s="768"/>
      <c r="EY522" s="768"/>
      <c r="EZ522" s="768"/>
      <c r="FA522" s="768"/>
      <c r="FB522" s="768"/>
      <c r="FC522" s="768"/>
      <c r="FD522" s="768"/>
      <c r="FE522" s="768"/>
      <c r="FF522" s="768"/>
      <c r="FG522" s="768"/>
      <c r="FH522" s="768"/>
      <c r="FI522" s="768"/>
      <c r="FJ522" s="768"/>
      <c r="FK522" s="768"/>
      <c r="FL522" s="768"/>
      <c r="FM522" s="768"/>
      <c r="FN522" s="768"/>
      <c r="FO522" s="768"/>
      <c r="FP522" s="768"/>
      <c r="FQ522" s="768"/>
      <c r="FR522" s="768"/>
      <c r="FS522" s="768"/>
      <c r="FT522" s="768"/>
      <c r="FU522" s="768"/>
      <c r="FV522" s="768"/>
      <c r="FW522" s="768"/>
    </row>
    <row r="523" spans="4:179" x14ac:dyDescent="0.25">
      <c r="D523" s="731"/>
      <c r="J523" s="62"/>
      <c r="O523" s="766"/>
      <c r="P523" s="766"/>
      <c r="Q523" s="766"/>
      <c r="R523" s="766"/>
      <c r="U523" s="767"/>
      <c r="Y523" s="768"/>
      <c r="Z523" s="768"/>
      <c r="AA523" s="768"/>
      <c r="AB523" s="768"/>
      <c r="AC523" s="768"/>
      <c r="AD523" s="768"/>
      <c r="AE523" s="768"/>
      <c r="AF523" s="768"/>
      <c r="AG523" s="768"/>
      <c r="AH523" s="768"/>
      <c r="AI523" s="768"/>
      <c r="AJ523" s="768"/>
      <c r="AK523" s="768"/>
      <c r="AL523" s="768"/>
      <c r="AM523" s="768"/>
      <c r="AN523" s="768"/>
      <c r="AO523" s="768"/>
      <c r="AP523" s="768"/>
      <c r="AQ523" s="768"/>
      <c r="AR523" s="768"/>
      <c r="AS523" s="768"/>
      <c r="AT523" s="768"/>
      <c r="AU523" s="768"/>
      <c r="AV523" s="768"/>
      <c r="AW523" s="768"/>
      <c r="AX523" s="768"/>
      <c r="AY523" s="768"/>
      <c r="AZ523" s="768"/>
      <c r="BA523" s="768"/>
      <c r="BB523" s="768"/>
      <c r="BC523" s="768"/>
      <c r="BD523" s="768"/>
      <c r="BE523" s="768"/>
      <c r="BF523" s="768"/>
      <c r="BG523" s="768"/>
      <c r="BH523" s="768"/>
      <c r="BI523" s="768"/>
      <c r="BJ523" s="768"/>
      <c r="BK523" s="768"/>
      <c r="BL523" s="768"/>
      <c r="BM523" s="768"/>
      <c r="BN523" s="768"/>
      <c r="BO523" s="768"/>
      <c r="BP523" s="768"/>
      <c r="BQ523" s="768"/>
      <c r="BR523" s="768"/>
      <c r="BS523" s="768"/>
      <c r="BT523" s="768"/>
      <c r="BU523" s="768"/>
      <c r="BV523" s="768"/>
      <c r="BW523" s="768"/>
      <c r="BX523" s="768"/>
      <c r="BY523" s="768"/>
      <c r="BZ523" s="768"/>
      <c r="CA523" s="768"/>
      <c r="CB523" s="768"/>
      <c r="CC523" s="768"/>
      <c r="CD523" s="768"/>
      <c r="CE523" s="768"/>
      <c r="CF523" s="768"/>
      <c r="CG523" s="768"/>
      <c r="CH523" s="768"/>
      <c r="CI523" s="768"/>
      <c r="CJ523" s="768"/>
      <c r="CK523" s="768"/>
      <c r="CL523" s="768"/>
      <c r="CM523" s="768"/>
      <c r="CN523" s="768"/>
      <c r="CO523" s="768"/>
      <c r="CP523" s="768"/>
      <c r="CQ523" s="768"/>
      <c r="CR523" s="768"/>
      <c r="CS523" s="768"/>
      <c r="CT523" s="768"/>
      <c r="CU523" s="768"/>
      <c r="CV523" s="768"/>
      <c r="CW523" s="768"/>
      <c r="CX523" s="768"/>
      <c r="CY523" s="768"/>
      <c r="CZ523" s="768"/>
      <c r="DA523" s="768"/>
      <c r="DB523" s="768"/>
      <c r="DC523" s="768"/>
      <c r="DD523" s="768"/>
      <c r="DE523" s="768"/>
      <c r="DF523" s="768"/>
      <c r="DG523" s="768"/>
      <c r="DH523" s="768"/>
      <c r="DI523" s="768"/>
      <c r="DJ523" s="768"/>
      <c r="DK523" s="768"/>
      <c r="DL523" s="768"/>
      <c r="DM523" s="768"/>
      <c r="DN523" s="768"/>
      <c r="DO523" s="768"/>
      <c r="DP523" s="768"/>
      <c r="DQ523" s="768"/>
      <c r="DR523" s="768"/>
      <c r="DS523" s="768"/>
      <c r="DT523" s="768"/>
      <c r="DU523" s="768"/>
      <c r="DV523" s="768"/>
      <c r="DW523" s="768"/>
      <c r="DX523" s="768"/>
      <c r="DY523" s="768"/>
      <c r="DZ523" s="768"/>
      <c r="EA523" s="768"/>
      <c r="EB523" s="768"/>
      <c r="EC523" s="768"/>
      <c r="ED523" s="768"/>
      <c r="EE523" s="768"/>
      <c r="EF523" s="768"/>
      <c r="EG523" s="768"/>
      <c r="EH523" s="768"/>
      <c r="EI523" s="768"/>
      <c r="EJ523" s="768"/>
      <c r="EK523" s="768"/>
      <c r="EL523" s="768"/>
      <c r="EM523" s="768"/>
      <c r="EN523" s="768"/>
      <c r="EO523" s="768"/>
      <c r="EP523" s="768"/>
      <c r="EQ523" s="768"/>
      <c r="ER523" s="768"/>
      <c r="ES523" s="768"/>
      <c r="ET523" s="768"/>
      <c r="EU523" s="768"/>
      <c r="EV523" s="768"/>
      <c r="EW523" s="768"/>
      <c r="EX523" s="768"/>
      <c r="EY523" s="768"/>
      <c r="EZ523" s="768"/>
      <c r="FA523" s="768"/>
      <c r="FB523" s="768"/>
      <c r="FC523" s="768"/>
      <c r="FD523" s="768"/>
      <c r="FE523" s="768"/>
      <c r="FF523" s="768"/>
      <c r="FG523" s="768"/>
      <c r="FH523" s="768"/>
      <c r="FI523" s="768"/>
      <c r="FJ523" s="768"/>
      <c r="FK523" s="768"/>
      <c r="FL523" s="768"/>
      <c r="FM523" s="768"/>
      <c r="FN523" s="768"/>
      <c r="FO523" s="768"/>
      <c r="FP523" s="768"/>
      <c r="FQ523" s="768"/>
      <c r="FR523" s="768"/>
      <c r="FS523" s="768"/>
      <c r="FT523" s="768"/>
      <c r="FU523" s="768"/>
      <c r="FV523" s="768"/>
      <c r="FW523" s="768"/>
    </row>
    <row r="524" spans="4:179" x14ac:dyDescent="0.25">
      <c r="D524" s="731"/>
      <c r="J524" s="62"/>
      <c r="O524" s="766"/>
      <c r="P524" s="766"/>
      <c r="Q524" s="766"/>
      <c r="R524" s="766"/>
      <c r="U524" s="767"/>
      <c r="Y524" s="768"/>
      <c r="Z524" s="768"/>
      <c r="AA524" s="768"/>
      <c r="AB524" s="768"/>
      <c r="AC524" s="768"/>
      <c r="AD524" s="768"/>
      <c r="AE524" s="768"/>
      <c r="AF524" s="768"/>
      <c r="AG524" s="768"/>
      <c r="AH524" s="768"/>
      <c r="AI524" s="768"/>
      <c r="AJ524" s="768"/>
      <c r="AK524" s="768"/>
      <c r="AL524" s="768"/>
      <c r="AM524" s="768"/>
      <c r="AN524" s="768"/>
      <c r="AO524" s="768"/>
      <c r="AP524" s="768"/>
      <c r="AQ524" s="768"/>
      <c r="AR524" s="768"/>
      <c r="AS524" s="768"/>
      <c r="AT524" s="768"/>
      <c r="AU524" s="768"/>
      <c r="AV524" s="768"/>
      <c r="AW524" s="768"/>
      <c r="AX524" s="768"/>
      <c r="AY524" s="768"/>
      <c r="AZ524" s="768"/>
      <c r="BA524" s="768"/>
      <c r="BB524" s="768"/>
      <c r="BC524" s="768"/>
      <c r="BD524" s="768"/>
      <c r="BE524" s="768"/>
      <c r="BF524" s="768"/>
      <c r="BG524" s="768"/>
      <c r="BH524" s="768"/>
      <c r="BI524" s="768"/>
      <c r="BJ524" s="768"/>
      <c r="BK524" s="768"/>
      <c r="BL524" s="768"/>
      <c r="BM524" s="768"/>
      <c r="BN524" s="768"/>
      <c r="BO524" s="768"/>
      <c r="BP524" s="768"/>
      <c r="BQ524" s="768"/>
      <c r="BR524" s="768"/>
      <c r="BS524" s="768"/>
      <c r="BT524" s="768"/>
      <c r="BU524" s="768"/>
      <c r="BV524" s="768"/>
      <c r="BW524" s="768"/>
      <c r="BX524" s="768"/>
      <c r="BY524" s="768"/>
      <c r="BZ524" s="768"/>
      <c r="CA524" s="768"/>
      <c r="CB524" s="768"/>
      <c r="CC524" s="768"/>
      <c r="CD524" s="768"/>
      <c r="CE524" s="768"/>
      <c r="CF524" s="768"/>
      <c r="CG524" s="768"/>
      <c r="CH524" s="768"/>
      <c r="CI524" s="768"/>
      <c r="CJ524" s="768"/>
      <c r="CK524" s="768"/>
      <c r="CL524" s="768"/>
      <c r="CM524" s="768"/>
      <c r="CN524" s="768"/>
      <c r="CO524" s="768"/>
      <c r="CP524" s="768"/>
      <c r="CQ524" s="768"/>
      <c r="CR524" s="768"/>
      <c r="CS524" s="768"/>
      <c r="CT524" s="768"/>
      <c r="CU524" s="768"/>
      <c r="CV524" s="768"/>
      <c r="CW524" s="768"/>
      <c r="CX524" s="768"/>
      <c r="CY524" s="768"/>
      <c r="CZ524" s="768"/>
      <c r="DA524" s="768"/>
      <c r="DB524" s="768"/>
      <c r="DC524" s="768"/>
      <c r="DD524" s="768"/>
      <c r="DE524" s="768"/>
      <c r="DF524" s="768"/>
      <c r="DG524" s="768"/>
      <c r="DH524" s="768"/>
      <c r="DI524" s="768"/>
      <c r="DJ524" s="768"/>
      <c r="DK524" s="768"/>
      <c r="DL524" s="768"/>
      <c r="DM524" s="768"/>
      <c r="DN524" s="768"/>
      <c r="DO524" s="768"/>
      <c r="DP524" s="768"/>
      <c r="DQ524" s="768"/>
      <c r="DR524" s="768"/>
      <c r="DS524" s="768"/>
      <c r="DT524" s="768"/>
      <c r="DU524" s="768"/>
      <c r="DV524" s="768"/>
      <c r="DW524" s="768"/>
      <c r="DX524" s="768"/>
      <c r="DY524" s="768"/>
      <c r="DZ524" s="768"/>
      <c r="EA524" s="768"/>
      <c r="EB524" s="768"/>
      <c r="EC524" s="768"/>
      <c r="ED524" s="768"/>
      <c r="EE524" s="768"/>
      <c r="EF524" s="768"/>
      <c r="EG524" s="768"/>
      <c r="EH524" s="768"/>
      <c r="EI524" s="768"/>
      <c r="EJ524" s="768"/>
      <c r="EK524" s="768"/>
      <c r="EL524" s="768"/>
      <c r="EM524" s="768"/>
      <c r="EN524" s="768"/>
      <c r="EO524" s="768"/>
      <c r="EP524" s="768"/>
      <c r="EQ524" s="768"/>
      <c r="ER524" s="768"/>
      <c r="ES524" s="768"/>
      <c r="ET524" s="768"/>
      <c r="EU524" s="768"/>
      <c r="EV524" s="768"/>
      <c r="EW524" s="768"/>
      <c r="EX524" s="768"/>
      <c r="EY524" s="768"/>
      <c r="EZ524" s="768"/>
      <c r="FA524" s="768"/>
      <c r="FB524" s="768"/>
      <c r="FC524" s="768"/>
      <c r="FD524" s="768"/>
      <c r="FE524" s="768"/>
      <c r="FF524" s="768"/>
      <c r="FG524" s="768"/>
      <c r="FH524" s="768"/>
      <c r="FI524" s="768"/>
      <c r="FJ524" s="768"/>
      <c r="FK524" s="768"/>
      <c r="FL524" s="768"/>
      <c r="FM524" s="768"/>
      <c r="FN524" s="768"/>
      <c r="FO524" s="768"/>
      <c r="FP524" s="768"/>
      <c r="FQ524" s="768"/>
      <c r="FR524" s="768"/>
      <c r="FS524" s="768"/>
      <c r="FT524" s="768"/>
      <c r="FU524" s="768"/>
      <c r="FV524" s="768"/>
      <c r="FW524" s="768"/>
    </row>
    <row r="525" spans="4:179" x14ac:dyDescent="0.25">
      <c r="D525" s="731"/>
      <c r="J525" s="62"/>
      <c r="O525" s="766"/>
      <c r="P525" s="766"/>
      <c r="Q525" s="766"/>
      <c r="R525" s="766"/>
      <c r="U525" s="767"/>
      <c r="Y525" s="768"/>
      <c r="Z525" s="768"/>
      <c r="AA525" s="768"/>
      <c r="AB525" s="768"/>
      <c r="AC525" s="768"/>
      <c r="AD525" s="768"/>
      <c r="AE525" s="768"/>
      <c r="AF525" s="768"/>
      <c r="AG525" s="768"/>
      <c r="AH525" s="768"/>
      <c r="AI525" s="768"/>
      <c r="AJ525" s="768"/>
      <c r="AK525" s="768"/>
      <c r="AL525" s="768"/>
      <c r="AM525" s="768"/>
      <c r="AN525" s="768"/>
      <c r="AO525" s="768"/>
      <c r="AP525" s="768"/>
      <c r="AQ525" s="768"/>
      <c r="AR525" s="768"/>
      <c r="AS525" s="768"/>
      <c r="AT525" s="768"/>
      <c r="AU525" s="768"/>
      <c r="AV525" s="768"/>
      <c r="AW525" s="768"/>
      <c r="AX525" s="768"/>
      <c r="AY525" s="768"/>
      <c r="AZ525" s="768"/>
      <c r="BA525" s="768"/>
      <c r="BB525" s="768"/>
      <c r="BC525" s="768"/>
      <c r="BD525" s="768"/>
      <c r="BE525" s="768"/>
      <c r="BF525" s="768"/>
      <c r="BG525" s="768"/>
      <c r="BH525" s="768"/>
      <c r="BI525" s="768"/>
      <c r="BJ525" s="768"/>
      <c r="BK525" s="768"/>
      <c r="BL525" s="768"/>
      <c r="BM525" s="768"/>
      <c r="BN525" s="768"/>
      <c r="BO525" s="768"/>
      <c r="BP525" s="768"/>
      <c r="BQ525" s="768"/>
      <c r="BR525" s="768"/>
      <c r="BS525" s="768"/>
      <c r="BT525" s="768"/>
      <c r="BU525" s="768"/>
      <c r="BV525" s="768"/>
      <c r="BW525" s="768"/>
      <c r="BX525" s="768"/>
      <c r="BY525" s="768"/>
      <c r="BZ525" s="768"/>
      <c r="CA525" s="768"/>
      <c r="CB525" s="768"/>
      <c r="CC525" s="768"/>
      <c r="CD525" s="768"/>
      <c r="CE525" s="768"/>
      <c r="CF525" s="768"/>
      <c r="CG525" s="768"/>
      <c r="CH525" s="768"/>
      <c r="CI525" s="768"/>
      <c r="CJ525" s="768"/>
      <c r="CK525" s="768"/>
      <c r="CL525" s="768"/>
      <c r="CM525" s="768"/>
      <c r="CN525" s="768"/>
      <c r="CO525" s="768"/>
      <c r="CP525" s="768"/>
      <c r="CQ525" s="768"/>
      <c r="CR525" s="768"/>
      <c r="CS525" s="768"/>
      <c r="CT525" s="768"/>
      <c r="CU525" s="768"/>
      <c r="CV525" s="768"/>
      <c r="CW525" s="768"/>
      <c r="CX525" s="768"/>
      <c r="CY525" s="768"/>
      <c r="CZ525" s="768"/>
      <c r="DA525" s="768"/>
      <c r="DB525" s="768"/>
      <c r="DC525" s="768"/>
      <c r="DD525" s="768"/>
      <c r="DE525" s="768"/>
      <c r="DF525" s="768"/>
      <c r="DG525" s="768"/>
      <c r="DH525" s="768"/>
      <c r="DI525" s="768"/>
      <c r="DJ525" s="768"/>
      <c r="DK525" s="768"/>
      <c r="DL525" s="768"/>
      <c r="DM525" s="768"/>
      <c r="DN525" s="768"/>
      <c r="DO525" s="768"/>
      <c r="DP525" s="768"/>
      <c r="DQ525" s="768"/>
      <c r="DR525" s="768"/>
      <c r="DS525" s="768"/>
      <c r="DT525" s="768"/>
      <c r="DU525" s="768"/>
      <c r="DV525" s="768"/>
      <c r="DW525" s="768"/>
      <c r="DX525" s="768"/>
      <c r="DY525" s="768"/>
      <c r="DZ525" s="768"/>
      <c r="EA525" s="768"/>
      <c r="EB525" s="768"/>
      <c r="EC525" s="768"/>
      <c r="ED525" s="768"/>
      <c r="EE525" s="768"/>
      <c r="EF525" s="768"/>
      <c r="EG525" s="768"/>
      <c r="EH525" s="768"/>
      <c r="EI525" s="768"/>
      <c r="EJ525" s="768"/>
      <c r="EK525" s="768"/>
      <c r="EL525" s="768"/>
      <c r="EM525" s="768"/>
      <c r="EN525" s="768"/>
      <c r="EO525" s="768"/>
      <c r="EP525" s="768"/>
      <c r="EQ525" s="768"/>
      <c r="ER525" s="768"/>
      <c r="ES525" s="768"/>
      <c r="ET525" s="768"/>
      <c r="EU525" s="768"/>
      <c r="EV525" s="768"/>
      <c r="EW525" s="768"/>
      <c r="EX525" s="768"/>
      <c r="EY525" s="768"/>
      <c r="EZ525" s="768"/>
      <c r="FA525" s="768"/>
      <c r="FB525" s="768"/>
      <c r="FC525" s="768"/>
      <c r="FD525" s="768"/>
      <c r="FE525" s="768"/>
      <c r="FF525" s="768"/>
      <c r="FG525" s="768"/>
      <c r="FH525" s="768"/>
      <c r="FI525" s="768"/>
      <c r="FJ525" s="768"/>
      <c r="FK525" s="768"/>
      <c r="FL525" s="768"/>
      <c r="FM525" s="768"/>
      <c r="FN525" s="768"/>
      <c r="FO525" s="768"/>
      <c r="FP525" s="768"/>
      <c r="FQ525" s="768"/>
      <c r="FR525" s="768"/>
      <c r="FS525" s="768"/>
      <c r="FT525" s="768"/>
      <c r="FU525" s="768"/>
      <c r="FV525" s="768"/>
      <c r="FW525" s="768"/>
    </row>
    <row r="526" spans="4:179" x14ac:dyDescent="0.25">
      <c r="D526" s="731"/>
      <c r="J526" s="62"/>
      <c r="O526" s="766"/>
      <c r="P526" s="766"/>
      <c r="Q526" s="766"/>
      <c r="R526" s="766"/>
      <c r="U526" s="767"/>
      <c r="Y526" s="768"/>
      <c r="Z526" s="768"/>
      <c r="AA526" s="768"/>
      <c r="AB526" s="768"/>
      <c r="AC526" s="768"/>
      <c r="AD526" s="768"/>
      <c r="AE526" s="768"/>
      <c r="AF526" s="768"/>
      <c r="AG526" s="768"/>
      <c r="AH526" s="768"/>
      <c r="AI526" s="768"/>
      <c r="AJ526" s="768"/>
      <c r="AK526" s="768"/>
      <c r="AL526" s="768"/>
      <c r="AM526" s="768"/>
      <c r="AN526" s="768"/>
      <c r="AO526" s="768"/>
      <c r="AP526" s="768"/>
      <c r="AQ526" s="768"/>
      <c r="AR526" s="768"/>
      <c r="AS526" s="768"/>
      <c r="AT526" s="768"/>
      <c r="AU526" s="768"/>
      <c r="AV526" s="768"/>
      <c r="AW526" s="768"/>
      <c r="AX526" s="768"/>
      <c r="AY526" s="768"/>
      <c r="AZ526" s="768"/>
      <c r="BA526" s="768"/>
      <c r="BB526" s="768"/>
      <c r="BC526" s="768"/>
      <c r="BD526" s="768"/>
      <c r="BE526" s="768"/>
      <c r="BF526" s="768"/>
      <c r="BG526" s="768"/>
      <c r="BH526" s="768"/>
      <c r="BI526" s="768"/>
      <c r="BJ526" s="768"/>
      <c r="BK526" s="768"/>
      <c r="BL526" s="768"/>
      <c r="BM526" s="768"/>
      <c r="BN526" s="768"/>
      <c r="BO526" s="768"/>
      <c r="BP526" s="768"/>
      <c r="BQ526" s="768"/>
      <c r="BR526" s="768"/>
      <c r="BS526" s="768"/>
      <c r="BT526" s="768"/>
      <c r="BU526" s="768"/>
      <c r="BV526" s="768"/>
      <c r="BW526" s="768"/>
      <c r="BX526" s="768"/>
      <c r="BY526" s="768"/>
      <c r="BZ526" s="768"/>
      <c r="CA526" s="768"/>
      <c r="CB526" s="768"/>
      <c r="CC526" s="768"/>
      <c r="CD526" s="768"/>
      <c r="CE526" s="768"/>
      <c r="CF526" s="768"/>
      <c r="CG526" s="768"/>
      <c r="CH526" s="768"/>
      <c r="CI526" s="768"/>
      <c r="CJ526" s="768"/>
      <c r="CK526" s="768"/>
      <c r="CL526" s="768"/>
      <c r="CM526" s="768"/>
      <c r="CN526" s="768"/>
      <c r="CO526" s="768"/>
      <c r="CP526" s="768"/>
      <c r="CQ526" s="768"/>
      <c r="CR526" s="768"/>
      <c r="CS526" s="768"/>
      <c r="CT526" s="768"/>
      <c r="CU526" s="768"/>
      <c r="CV526" s="768"/>
      <c r="CW526" s="768"/>
      <c r="CX526" s="768"/>
      <c r="CY526" s="768"/>
      <c r="CZ526" s="768"/>
      <c r="DA526" s="768"/>
      <c r="DB526" s="768"/>
      <c r="DC526" s="768"/>
      <c r="DD526" s="768"/>
      <c r="DE526" s="768"/>
      <c r="DF526" s="768"/>
      <c r="DG526" s="768"/>
      <c r="DH526" s="768"/>
      <c r="DI526" s="768"/>
      <c r="DJ526" s="768"/>
      <c r="DK526" s="768"/>
      <c r="DL526" s="768"/>
      <c r="DM526" s="768"/>
      <c r="DN526" s="768"/>
      <c r="DO526" s="768"/>
      <c r="DP526" s="768"/>
      <c r="DQ526" s="768"/>
      <c r="DR526" s="768"/>
      <c r="DS526" s="768"/>
      <c r="DT526" s="768"/>
      <c r="DU526" s="768"/>
      <c r="DV526" s="768"/>
      <c r="DW526" s="768"/>
      <c r="DX526" s="768"/>
      <c r="DY526" s="768"/>
      <c r="DZ526" s="768"/>
      <c r="EA526" s="768"/>
      <c r="EB526" s="768"/>
      <c r="EC526" s="768"/>
      <c r="ED526" s="768"/>
      <c r="EE526" s="768"/>
      <c r="EF526" s="768"/>
      <c r="EG526" s="768"/>
      <c r="EH526" s="768"/>
      <c r="EI526" s="768"/>
      <c r="EJ526" s="768"/>
      <c r="EK526" s="768"/>
      <c r="EL526" s="768"/>
      <c r="EM526" s="768"/>
      <c r="EN526" s="768"/>
      <c r="EO526" s="768"/>
      <c r="EP526" s="768"/>
      <c r="EQ526" s="768"/>
      <c r="ER526" s="768"/>
      <c r="ES526" s="768"/>
      <c r="ET526" s="768"/>
      <c r="EU526" s="768"/>
      <c r="EV526" s="768"/>
      <c r="EW526" s="768"/>
      <c r="EX526" s="768"/>
      <c r="EY526" s="768"/>
      <c r="EZ526" s="768"/>
      <c r="FA526" s="768"/>
      <c r="FB526" s="768"/>
      <c r="FC526" s="768"/>
      <c r="FD526" s="768"/>
      <c r="FE526" s="768"/>
      <c r="FF526" s="768"/>
      <c r="FG526" s="768"/>
      <c r="FH526" s="768"/>
      <c r="FI526" s="768"/>
      <c r="FJ526" s="768"/>
      <c r="FK526" s="768"/>
      <c r="FL526" s="768"/>
      <c r="FM526" s="768"/>
      <c r="FN526" s="768"/>
      <c r="FO526" s="768"/>
      <c r="FP526" s="768"/>
      <c r="FQ526" s="768"/>
      <c r="FR526" s="768"/>
      <c r="FS526" s="768"/>
      <c r="FT526" s="768"/>
      <c r="FU526" s="768"/>
      <c r="FV526" s="768"/>
      <c r="FW526" s="768"/>
    </row>
    <row r="527" spans="4:179" x14ac:dyDescent="0.25">
      <c r="D527" s="731"/>
      <c r="J527" s="62"/>
      <c r="O527" s="766"/>
      <c r="P527" s="766"/>
      <c r="Q527" s="766"/>
      <c r="R527" s="766"/>
      <c r="U527" s="767"/>
      <c r="Y527" s="768"/>
      <c r="Z527" s="768"/>
      <c r="AA527" s="768"/>
      <c r="AB527" s="768"/>
      <c r="AC527" s="768"/>
      <c r="AD527" s="768"/>
      <c r="AE527" s="768"/>
      <c r="AF527" s="768"/>
      <c r="AG527" s="768"/>
      <c r="AH527" s="768"/>
      <c r="AI527" s="768"/>
      <c r="AJ527" s="768"/>
      <c r="AK527" s="768"/>
      <c r="AL527" s="768"/>
      <c r="AM527" s="768"/>
      <c r="AN527" s="768"/>
      <c r="AO527" s="768"/>
      <c r="AP527" s="768"/>
      <c r="AQ527" s="768"/>
      <c r="AR527" s="768"/>
      <c r="AS527" s="768"/>
      <c r="AT527" s="768"/>
      <c r="AU527" s="768"/>
      <c r="AV527" s="768"/>
      <c r="AW527" s="768"/>
      <c r="AX527" s="768"/>
      <c r="AY527" s="768"/>
      <c r="AZ527" s="768"/>
      <c r="BA527" s="768"/>
      <c r="BB527" s="768"/>
      <c r="BC527" s="768"/>
      <c r="BD527" s="768"/>
      <c r="BE527" s="768"/>
      <c r="BF527" s="768"/>
      <c r="BG527" s="768"/>
      <c r="BH527" s="768"/>
      <c r="BI527" s="768"/>
      <c r="BJ527" s="768"/>
      <c r="BK527" s="768"/>
      <c r="BL527" s="768"/>
      <c r="BM527" s="768"/>
      <c r="BN527" s="768"/>
      <c r="BO527" s="768"/>
      <c r="BP527" s="768"/>
      <c r="BQ527" s="768"/>
      <c r="BR527" s="768"/>
      <c r="BS527" s="768"/>
      <c r="BT527" s="768"/>
      <c r="BU527" s="768"/>
      <c r="BV527" s="768"/>
      <c r="BW527" s="768"/>
      <c r="BX527" s="768"/>
      <c r="BY527" s="768"/>
      <c r="BZ527" s="768"/>
      <c r="CA527" s="768"/>
      <c r="CB527" s="768"/>
      <c r="CC527" s="768"/>
      <c r="CD527" s="768"/>
      <c r="CE527" s="768"/>
      <c r="CF527" s="768"/>
      <c r="CG527" s="768"/>
      <c r="CH527" s="768"/>
      <c r="CI527" s="768"/>
      <c r="CJ527" s="768"/>
      <c r="CK527" s="768"/>
      <c r="CL527" s="768"/>
      <c r="CM527" s="768"/>
      <c r="CN527" s="768"/>
      <c r="CO527" s="768"/>
      <c r="CP527" s="768"/>
      <c r="CQ527" s="768"/>
      <c r="CR527" s="768"/>
      <c r="CS527" s="768"/>
      <c r="CT527" s="768"/>
      <c r="CU527" s="768"/>
      <c r="CV527" s="768"/>
      <c r="CW527" s="768"/>
      <c r="CX527" s="768"/>
      <c r="CY527" s="768"/>
      <c r="CZ527" s="768"/>
      <c r="DA527" s="768"/>
      <c r="DB527" s="768"/>
      <c r="DC527" s="768"/>
      <c r="DD527" s="768"/>
      <c r="DE527" s="768"/>
      <c r="DF527" s="768"/>
      <c r="DG527" s="768"/>
      <c r="DH527" s="768"/>
      <c r="DI527" s="768"/>
      <c r="DJ527" s="768"/>
      <c r="DK527" s="768"/>
      <c r="DL527" s="768"/>
      <c r="DM527" s="768"/>
      <c r="DN527" s="768"/>
      <c r="DO527" s="768"/>
      <c r="DP527" s="768"/>
      <c r="DQ527" s="768"/>
      <c r="DR527" s="768"/>
      <c r="DS527" s="768"/>
      <c r="DT527" s="768"/>
      <c r="DU527" s="768"/>
      <c r="DV527" s="768"/>
      <c r="DW527" s="768"/>
      <c r="DX527" s="768"/>
      <c r="DY527" s="768"/>
      <c r="DZ527" s="768"/>
      <c r="EA527" s="768"/>
      <c r="EB527" s="768"/>
      <c r="EC527" s="768"/>
      <c r="ED527" s="768"/>
      <c r="EE527" s="768"/>
      <c r="EF527" s="768"/>
      <c r="EG527" s="768"/>
      <c r="EH527" s="768"/>
      <c r="EI527" s="768"/>
      <c r="EJ527" s="768"/>
      <c r="EK527" s="768"/>
      <c r="EL527" s="768"/>
      <c r="EM527" s="768"/>
      <c r="EN527" s="768"/>
      <c r="EO527" s="768"/>
      <c r="EP527" s="768"/>
      <c r="EQ527" s="768"/>
      <c r="ER527" s="768"/>
      <c r="ES527" s="768"/>
      <c r="ET527" s="768"/>
      <c r="EU527" s="768"/>
      <c r="EV527" s="768"/>
      <c r="EW527" s="768"/>
      <c r="EX527" s="768"/>
      <c r="EY527" s="768"/>
      <c r="EZ527" s="768"/>
      <c r="FA527" s="768"/>
      <c r="FB527" s="768"/>
      <c r="FC527" s="768"/>
      <c r="FD527" s="768"/>
      <c r="FE527" s="768"/>
      <c r="FF527" s="768"/>
      <c r="FG527" s="768"/>
      <c r="FH527" s="768"/>
      <c r="FI527" s="768"/>
      <c r="FJ527" s="768"/>
      <c r="FK527" s="768"/>
      <c r="FL527" s="768"/>
      <c r="FM527" s="768"/>
      <c r="FN527" s="768"/>
      <c r="FO527" s="768"/>
      <c r="FP527" s="768"/>
      <c r="FQ527" s="768"/>
      <c r="FR527" s="768"/>
      <c r="FS527" s="768"/>
      <c r="FT527" s="768"/>
      <c r="FU527" s="768"/>
      <c r="FV527" s="768"/>
      <c r="FW527" s="768"/>
    </row>
    <row r="528" spans="4:179" x14ac:dyDescent="0.25">
      <c r="D528" s="731"/>
      <c r="J528" s="62"/>
      <c r="O528" s="766"/>
      <c r="P528" s="766"/>
      <c r="Q528" s="766"/>
      <c r="R528" s="766"/>
      <c r="U528" s="767"/>
      <c r="Y528" s="768"/>
      <c r="Z528" s="768"/>
      <c r="AA528" s="768"/>
      <c r="AB528" s="768"/>
      <c r="AC528" s="768"/>
      <c r="AD528" s="768"/>
      <c r="AE528" s="768"/>
      <c r="AF528" s="768"/>
      <c r="AG528" s="768"/>
      <c r="AH528" s="768"/>
      <c r="AI528" s="768"/>
      <c r="AJ528" s="768"/>
      <c r="AK528" s="768"/>
      <c r="AL528" s="768"/>
      <c r="AM528" s="768"/>
      <c r="AN528" s="768"/>
      <c r="AO528" s="768"/>
      <c r="AP528" s="768"/>
      <c r="AQ528" s="768"/>
      <c r="AR528" s="768"/>
      <c r="AS528" s="768"/>
      <c r="AT528" s="768"/>
      <c r="AU528" s="768"/>
      <c r="AV528" s="768"/>
      <c r="AW528" s="768"/>
      <c r="AX528" s="768"/>
      <c r="AY528" s="768"/>
      <c r="AZ528" s="768"/>
      <c r="BA528" s="768"/>
      <c r="BB528" s="768"/>
      <c r="BC528" s="768"/>
      <c r="BD528" s="768"/>
      <c r="BE528" s="768"/>
      <c r="BF528" s="768"/>
      <c r="BG528" s="768"/>
      <c r="BH528" s="768"/>
      <c r="BI528" s="768"/>
      <c r="BJ528" s="768"/>
      <c r="BK528" s="768"/>
      <c r="BL528" s="768"/>
      <c r="BM528" s="768"/>
      <c r="BN528" s="768"/>
      <c r="BO528" s="768"/>
      <c r="BP528" s="768"/>
      <c r="BQ528" s="768"/>
      <c r="BR528" s="768"/>
      <c r="BS528" s="768"/>
      <c r="BT528" s="768"/>
      <c r="BU528" s="768"/>
      <c r="BV528" s="768"/>
      <c r="BW528" s="768"/>
      <c r="BX528" s="768"/>
      <c r="BY528" s="768"/>
      <c r="BZ528" s="768"/>
      <c r="CA528" s="768"/>
      <c r="CB528" s="768"/>
      <c r="CC528" s="768"/>
      <c r="CD528" s="768"/>
      <c r="CE528" s="768"/>
      <c r="CF528" s="768"/>
      <c r="CG528" s="768"/>
      <c r="CH528" s="768"/>
      <c r="CI528" s="768"/>
      <c r="CJ528" s="768"/>
      <c r="CK528" s="768"/>
      <c r="CL528" s="768"/>
      <c r="CM528" s="768"/>
      <c r="CN528" s="768"/>
      <c r="CO528" s="768"/>
      <c r="CP528" s="768"/>
      <c r="CQ528" s="768"/>
      <c r="CR528" s="768"/>
      <c r="CS528" s="768"/>
      <c r="CT528" s="768"/>
      <c r="CU528" s="768"/>
      <c r="CV528" s="768"/>
      <c r="CW528" s="768"/>
      <c r="CX528" s="768"/>
      <c r="CY528" s="768"/>
      <c r="CZ528" s="768"/>
      <c r="DA528" s="768"/>
      <c r="DB528" s="768"/>
      <c r="DC528" s="768"/>
      <c r="DD528" s="768"/>
      <c r="DE528" s="768"/>
      <c r="DF528" s="768"/>
      <c r="DG528" s="768"/>
      <c r="DH528" s="768"/>
      <c r="DI528" s="768"/>
      <c r="DJ528" s="768"/>
      <c r="DK528" s="768"/>
      <c r="DL528" s="768"/>
      <c r="DM528" s="768"/>
      <c r="DN528" s="768"/>
      <c r="DO528" s="768"/>
      <c r="DP528" s="768"/>
      <c r="DQ528" s="768"/>
      <c r="DR528" s="768"/>
      <c r="DS528" s="768"/>
      <c r="DT528" s="768"/>
      <c r="DU528" s="768"/>
      <c r="DV528" s="768"/>
      <c r="DW528" s="768"/>
      <c r="DX528" s="768"/>
      <c r="DY528" s="768"/>
      <c r="DZ528" s="768"/>
      <c r="EA528" s="768"/>
      <c r="EB528" s="768"/>
      <c r="EC528" s="768"/>
      <c r="ED528" s="768"/>
      <c r="EE528" s="768"/>
      <c r="EF528" s="768"/>
      <c r="EG528" s="768"/>
      <c r="EH528" s="768"/>
      <c r="EI528" s="768"/>
      <c r="EJ528" s="768"/>
      <c r="EK528" s="768"/>
      <c r="EL528" s="768"/>
      <c r="EM528" s="768"/>
      <c r="EN528" s="768"/>
      <c r="EO528" s="768"/>
      <c r="EP528" s="768"/>
      <c r="EQ528" s="768"/>
      <c r="ER528" s="768"/>
      <c r="ES528" s="768"/>
      <c r="ET528" s="768"/>
      <c r="EU528" s="768"/>
      <c r="EV528" s="768"/>
      <c r="EW528" s="768"/>
      <c r="EX528" s="768"/>
      <c r="EY528" s="768"/>
      <c r="EZ528" s="768"/>
      <c r="FA528" s="768"/>
      <c r="FB528" s="768"/>
      <c r="FC528" s="768"/>
      <c r="FD528" s="768"/>
      <c r="FE528" s="768"/>
      <c r="FF528" s="768"/>
      <c r="FG528" s="768"/>
      <c r="FH528" s="768"/>
      <c r="FI528" s="768"/>
      <c r="FJ528" s="768"/>
      <c r="FK528" s="768"/>
      <c r="FL528" s="768"/>
      <c r="FM528" s="768"/>
      <c r="FN528" s="768"/>
      <c r="FO528" s="768"/>
      <c r="FP528" s="768"/>
      <c r="FQ528" s="768"/>
      <c r="FR528" s="768"/>
      <c r="FS528" s="768"/>
      <c r="FT528" s="768"/>
      <c r="FU528" s="768"/>
      <c r="FV528" s="768"/>
      <c r="FW528" s="768"/>
    </row>
    <row r="529" spans="4:179" x14ac:dyDescent="0.25">
      <c r="D529" s="731"/>
      <c r="J529" s="62"/>
      <c r="O529" s="766"/>
      <c r="P529" s="766"/>
      <c r="Q529" s="766"/>
      <c r="R529" s="766"/>
      <c r="U529" s="767"/>
      <c r="Y529" s="768"/>
      <c r="Z529" s="768"/>
      <c r="AA529" s="768"/>
      <c r="AB529" s="768"/>
      <c r="AC529" s="768"/>
      <c r="AD529" s="768"/>
      <c r="AE529" s="768"/>
      <c r="AF529" s="768"/>
      <c r="AG529" s="768"/>
      <c r="AH529" s="768"/>
      <c r="AI529" s="768"/>
      <c r="AJ529" s="768"/>
      <c r="AK529" s="768"/>
      <c r="AL529" s="768"/>
      <c r="AM529" s="768"/>
      <c r="AN529" s="768"/>
      <c r="AO529" s="768"/>
      <c r="AP529" s="768"/>
      <c r="AQ529" s="768"/>
      <c r="AR529" s="768"/>
      <c r="AS529" s="768"/>
      <c r="AT529" s="768"/>
      <c r="AU529" s="768"/>
      <c r="AV529" s="768"/>
      <c r="AW529" s="768"/>
      <c r="AX529" s="768"/>
      <c r="AY529" s="768"/>
      <c r="AZ529" s="768"/>
      <c r="BA529" s="768"/>
      <c r="BB529" s="768"/>
      <c r="BC529" s="768"/>
      <c r="BD529" s="768"/>
      <c r="BE529" s="768"/>
      <c r="BF529" s="768"/>
      <c r="BG529" s="768"/>
      <c r="BH529" s="768"/>
      <c r="BI529" s="768"/>
      <c r="BJ529" s="768"/>
      <c r="BK529" s="768"/>
      <c r="BL529" s="768"/>
      <c r="BM529" s="768"/>
      <c r="BN529" s="768"/>
      <c r="BO529" s="768"/>
      <c r="BP529" s="768"/>
      <c r="BQ529" s="768"/>
      <c r="BR529" s="768"/>
      <c r="BS529" s="768"/>
      <c r="BT529" s="768"/>
      <c r="BU529" s="768"/>
      <c r="BV529" s="768"/>
      <c r="BW529" s="768"/>
      <c r="BX529" s="768"/>
      <c r="BY529" s="768"/>
      <c r="BZ529" s="768"/>
      <c r="CA529" s="768"/>
      <c r="CB529" s="768"/>
      <c r="CC529" s="768"/>
      <c r="CD529" s="768"/>
      <c r="CE529" s="768"/>
      <c r="CF529" s="768"/>
      <c r="CG529" s="768"/>
      <c r="CH529" s="768"/>
      <c r="CI529" s="768"/>
      <c r="CJ529" s="768"/>
      <c r="CK529" s="768"/>
      <c r="CL529" s="768"/>
      <c r="CM529" s="768"/>
      <c r="CN529" s="768"/>
      <c r="CO529" s="768"/>
      <c r="CP529" s="768"/>
      <c r="CQ529" s="768"/>
      <c r="CR529" s="768"/>
      <c r="CS529" s="768"/>
      <c r="CT529" s="768"/>
      <c r="CU529" s="768"/>
      <c r="CV529" s="768"/>
      <c r="CW529" s="768"/>
      <c r="CX529" s="768"/>
      <c r="CY529" s="768"/>
      <c r="CZ529" s="768"/>
      <c r="DA529" s="768"/>
      <c r="DB529" s="768"/>
      <c r="DC529" s="768"/>
      <c r="DD529" s="768"/>
      <c r="DE529" s="768"/>
      <c r="DF529" s="768"/>
      <c r="DG529" s="768"/>
      <c r="DH529" s="768"/>
      <c r="DI529" s="768"/>
      <c r="DJ529" s="768"/>
      <c r="DK529" s="768"/>
      <c r="DL529" s="768"/>
      <c r="DM529" s="768"/>
      <c r="DN529" s="768"/>
      <c r="DO529" s="768"/>
      <c r="DP529" s="768"/>
      <c r="DQ529" s="768"/>
      <c r="DR529" s="768"/>
      <c r="DS529" s="768"/>
      <c r="DT529" s="768"/>
      <c r="DU529" s="768"/>
      <c r="DV529" s="768"/>
      <c r="DW529" s="768"/>
      <c r="DX529" s="768"/>
      <c r="DY529" s="768"/>
      <c r="DZ529" s="768"/>
      <c r="EA529" s="768"/>
      <c r="EB529" s="768"/>
      <c r="EC529" s="768"/>
      <c r="ED529" s="768"/>
      <c r="EE529" s="768"/>
      <c r="EF529" s="768"/>
      <c r="EG529" s="768"/>
      <c r="EH529" s="768"/>
      <c r="EI529" s="768"/>
      <c r="EJ529" s="768"/>
      <c r="EK529" s="768"/>
      <c r="EL529" s="768"/>
      <c r="EM529" s="768"/>
      <c r="EN529" s="768"/>
      <c r="EO529" s="768"/>
      <c r="EP529" s="768"/>
      <c r="EQ529" s="768"/>
      <c r="ER529" s="768"/>
      <c r="ES529" s="768"/>
      <c r="ET529" s="768"/>
      <c r="EU529" s="768"/>
      <c r="EV529" s="768"/>
      <c r="EW529" s="768"/>
      <c r="EX529" s="768"/>
      <c r="EY529" s="768"/>
      <c r="EZ529" s="768"/>
      <c r="FA529" s="768"/>
      <c r="FB529" s="768"/>
      <c r="FC529" s="768"/>
      <c r="FD529" s="768"/>
      <c r="FE529" s="768"/>
      <c r="FF529" s="768"/>
      <c r="FG529" s="768"/>
      <c r="FH529" s="768"/>
      <c r="FI529" s="768"/>
      <c r="FJ529" s="768"/>
      <c r="FK529" s="768"/>
      <c r="FL529" s="768"/>
      <c r="FM529" s="768"/>
      <c r="FN529" s="768"/>
      <c r="FO529" s="768"/>
      <c r="FP529" s="768"/>
      <c r="FQ529" s="768"/>
      <c r="FR529" s="768"/>
      <c r="FS529" s="768"/>
      <c r="FT529" s="768"/>
      <c r="FU529" s="768"/>
      <c r="FV529" s="768"/>
      <c r="FW529" s="768"/>
    </row>
    <row r="530" spans="4:179" x14ac:dyDescent="0.25">
      <c r="D530" s="731"/>
      <c r="J530" s="62"/>
      <c r="O530" s="766"/>
      <c r="P530" s="766"/>
      <c r="Q530" s="766"/>
      <c r="R530" s="766"/>
      <c r="U530" s="767"/>
      <c r="Y530" s="768"/>
      <c r="Z530" s="768"/>
      <c r="AA530" s="768"/>
      <c r="AB530" s="768"/>
      <c r="AC530" s="768"/>
      <c r="AD530" s="768"/>
      <c r="AE530" s="768"/>
      <c r="AF530" s="768"/>
      <c r="AG530" s="768"/>
      <c r="AH530" s="768"/>
      <c r="AI530" s="768"/>
      <c r="AJ530" s="768"/>
      <c r="AK530" s="768"/>
      <c r="AL530" s="768"/>
      <c r="AM530" s="768"/>
      <c r="AN530" s="768"/>
      <c r="AO530" s="768"/>
      <c r="AP530" s="768"/>
      <c r="AQ530" s="768"/>
      <c r="AR530" s="768"/>
      <c r="AS530" s="768"/>
      <c r="AT530" s="768"/>
      <c r="AU530" s="768"/>
      <c r="AV530" s="768"/>
      <c r="AW530" s="768"/>
      <c r="AX530" s="768"/>
      <c r="AY530" s="768"/>
      <c r="AZ530" s="768"/>
      <c r="BA530" s="768"/>
      <c r="BB530" s="768"/>
      <c r="BC530" s="768"/>
      <c r="BD530" s="768"/>
      <c r="BE530" s="768"/>
      <c r="BF530" s="768"/>
      <c r="BG530" s="768"/>
      <c r="BH530" s="768"/>
      <c r="BI530" s="768"/>
      <c r="BJ530" s="768"/>
      <c r="BK530" s="768"/>
      <c r="BL530" s="768"/>
      <c r="BM530" s="768"/>
      <c r="BN530" s="768"/>
      <c r="BO530" s="768"/>
      <c r="BP530" s="768"/>
      <c r="BQ530" s="768"/>
      <c r="BR530" s="768"/>
      <c r="BS530" s="768"/>
      <c r="BT530" s="768"/>
      <c r="BU530" s="768"/>
      <c r="BV530" s="768"/>
      <c r="BW530" s="768"/>
      <c r="BX530" s="768"/>
      <c r="BY530" s="768"/>
      <c r="BZ530" s="768"/>
      <c r="CA530" s="768"/>
      <c r="CB530" s="768"/>
      <c r="CC530" s="768"/>
      <c r="CD530" s="768"/>
      <c r="CE530" s="768"/>
      <c r="CF530" s="768"/>
      <c r="CG530" s="768"/>
      <c r="CH530" s="768"/>
      <c r="CI530" s="768"/>
      <c r="CJ530" s="768"/>
      <c r="CK530" s="768"/>
      <c r="CL530" s="768"/>
      <c r="CM530" s="768"/>
      <c r="CN530" s="768"/>
      <c r="CO530" s="768"/>
      <c r="CP530" s="768"/>
      <c r="CQ530" s="768"/>
      <c r="CR530" s="768"/>
      <c r="CS530" s="768"/>
      <c r="CT530" s="768"/>
      <c r="CU530" s="768"/>
      <c r="CV530" s="768"/>
      <c r="CW530" s="768"/>
      <c r="CX530" s="768"/>
      <c r="CY530" s="768"/>
      <c r="CZ530" s="768"/>
      <c r="DA530" s="768"/>
      <c r="DB530" s="768"/>
      <c r="DC530" s="768"/>
      <c r="DD530" s="768"/>
      <c r="DE530" s="768"/>
      <c r="DF530" s="768"/>
      <c r="DG530" s="768"/>
      <c r="DH530" s="768"/>
      <c r="DI530" s="768"/>
      <c r="DJ530" s="768"/>
      <c r="DK530" s="768"/>
      <c r="DL530" s="768"/>
      <c r="DM530" s="768"/>
      <c r="DN530" s="768"/>
      <c r="DO530" s="768"/>
      <c r="DP530" s="768"/>
      <c r="DQ530" s="768"/>
      <c r="DR530" s="768"/>
      <c r="DS530" s="768"/>
      <c r="DT530" s="768"/>
      <c r="DU530" s="768"/>
      <c r="DV530" s="768"/>
      <c r="DW530" s="768"/>
      <c r="DX530" s="768"/>
      <c r="DY530" s="768"/>
      <c r="DZ530" s="768"/>
      <c r="EA530" s="768"/>
      <c r="EB530" s="768"/>
      <c r="EC530" s="768"/>
      <c r="ED530" s="768"/>
      <c r="EE530" s="768"/>
      <c r="EF530" s="768"/>
      <c r="EG530" s="768"/>
      <c r="EH530" s="768"/>
      <c r="EI530" s="768"/>
      <c r="EJ530" s="768"/>
      <c r="EK530" s="768"/>
      <c r="EL530" s="768"/>
      <c r="EM530" s="768"/>
      <c r="EN530" s="768"/>
      <c r="EO530" s="768"/>
      <c r="EP530" s="768"/>
      <c r="EQ530" s="768"/>
      <c r="ER530" s="768"/>
      <c r="ES530" s="768"/>
      <c r="ET530" s="768"/>
      <c r="EU530" s="768"/>
      <c r="EV530" s="768"/>
      <c r="EW530" s="768"/>
      <c r="EX530" s="768"/>
      <c r="EY530" s="768"/>
      <c r="EZ530" s="768"/>
      <c r="FA530" s="768"/>
      <c r="FB530" s="768"/>
      <c r="FC530" s="768"/>
      <c r="FD530" s="768"/>
      <c r="FE530" s="768"/>
      <c r="FF530" s="768"/>
      <c r="FG530" s="768"/>
      <c r="FH530" s="768"/>
      <c r="FI530" s="768"/>
      <c r="FJ530" s="768"/>
      <c r="FK530" s="768"/>
      <c r="FL530" s="768"/>
      <c r="FM530" s="768"/>
      <c r="FN530" s="768"/>
      <c r="FO530" s="768"/>
      <c r="FP530" s="768"/>
      <c r="FQ530" s="768"/>
      <c r="FR530" s="768"/>
      <c r="FS530" s="768"/>
      <c r="FT530" s="768"/>
      <c r="FU530" s="768"/>
      <c r="FV530" s="768"/>
      <c r="FW530" s="768"/>
    </row>
    <row r="531" spans="4:179" x14ac:dyDescent="0.25">
      <c r="D531" s="731"/>
      <c r="J531" s="62"/>
      <c r="O531" s="766"/>
      <c r="P531" s="766"/>
      <c r="Q531" s="766"/>
      <c r="R531" s="766"/>
      <c r="U531" s="767"/>
      <c r="Y531" s="768"/>
      <c r="Z531" s="768"/>
      <c r="AA531" s="768"/>
      <c r="AB531" s="768"/>
      <c r="AC531" s="768"/>
      <c r="AD531" s="768"/>
      <c r="AE531" s="768"/>
      <c r="AF531" s="768"/>
      <c r="AG531" s="768"/>
      <c r="AH531" s="768"/>
      <c r="AI531" s="768"/>
      <c r="AJ531" s="768"/>
      <c r="AK531" s="768"/>
      <c r="AL531" s="768"/>
      <c r="AM531" s="768"/>
      <c r="AN531" s="768"/>
      <c r="AO531" s="768"/>
      <c r="AP531" s="768"/>
      <c r="AQ531" s="768"/>
      <c r="AR531" s="768"/>
      <c r="AS531" s="768"/>
      <c r="AT531" s="768"/>
      <c r="AU531" s="768"/>
      <c r="AV531" s="768"/>
      <c r="AW531" s="768"/>
      <c r="AX531" s="768"/>
      <c r="AY531" s="768"/>
      <c r="AZ531" s="768"/>
      <c r="BA531" s="768"/>
      <c r="BB531" s="768"/>
      <c r="BC531" s="768"/>
      <c r="BD531" s="768"/>
      <c r="BE531" s="768"/>
      <c r="BF531" s="768"/>
      <c r="BG531" s="768"/>
      <c r="BH531" s="768"/>
      <c r="BI531" s="768"/>
      <c r="BJ531" s="768"/>
      <c r="BK531" s="768"/>
      <c r="BL531" s="768"/>
      <c r="BM531" s="768"/>
      <c r="BN531" s="768"/>
      <c r="BO531" s="768"/>
      <c r="BP531" s="768"/>
      <c r="BQ531" s="768"/>
      <c r="BR531" s="768"/>
      <c r="BS531" s="768"/>
      <c r="BT531" s="768"/>
      <c r="BU531" s="768"/>
      <c r="BV531" s="768"/>
      <c r="BW531" s="768"/>
      <c r="BX531" s="768"/>
      <c r="BY531" s="768"/>
      <c r="BZ531" s="768"/>
      <c r="CA531" s="768"/>
      <c r="CB531" s="768"/>
      <c r="CC531" s="768"/>
      <c r="CD531" s="768"/>
      <c r="CE531" s="768"/>
      <c r="CF531" s="768"/>
      <c r="CG531" s="768"/>
      <c r="CH531" s="768"/>
      <c r="CI531" s="768"/>
      <c r="CJ531" s="768"/>
      <c r="CK531" s="768"/>
      <c r="CL531" s="768"/>
      <c r="CM531" s="768"/>
      <c r="CN531" s="768"/>
      <c r="CO531" s="768"/>
      <c r="CP531" s="768"/>
      <c r="CQ531" s="768"/>
      <c r="CR531" s="768"/>
      <c r="CS531" s="768"/>
      <c r="CT531" s="768"/>
      <c r="CU531" s="768"/>
      <c r="CV531" s="768"/>
      <c r="CW531" s="768"/>
      <c r="CX531" s="768"/>
      <c r="CY531" s="768"/>
      <c r="CZ531" s="768"/>
      <c r="DA531" s="768"/>
      <c r="DB531" s="768"/>
      <c r="DC531" s="768"/>
      <c r="DD531" s="768"/>
      <c r="DE531" s="768"/>
      <c r="DF531" s="768"/>
      <c r="DG531" s="768"/>
      <c r="DH531" s="768"/>
      <c r="DI531" s="768"/>
      <c r="DJ531" s="768"/>
      <c r="DK531" s="768"/>
      <c r="DL531" s="768"/>
      <c r="DM531" s="768"/>
      <c r="DN531" s="768"/>
      <c r="DO531" s="768"/>
      <c r="DP531" s="768"/>
      <c r="DQ531" s="768"/>
      <c r="DR531" s="768"/>
      <c r="DS531" s="768"/>
      <c r="DT531" s="768"/>
      <c r="DU531" s="768"/>
      <c r="DV531" s="768"/>
      <c r="DW531" s="768"/>
      <c r="DX531" s="768"/>
      <c r="DY531" s="768"/>
      <c r="DZ531" s="768"/>
      <c r="EA531" s="768"/>
      <c r="EB531" s="768"/>
      <c r="EC531" s="768"/>
      <c r="ED531" s="768"/>
      <c r="EE531" s="768"/>
      <c r="EF531" s="768"/>
      <c r="EG531" s="768"/>
      <c r="EH531" s="768"/>
      <c r="EI531" s="768"/>
      <c r="EJ531" s="768"/>
      <c r="EK531" s="768"/>
      <c r="EL531" s="768"/>
      <c r="EM531" s="768"/>
      <c r="EN531" s="768"/>
      <c r="EO531" s="768"/>
      <c r="EP531" s="768"/>
      <c r="EQ531" s="768"/>
      <c r="ER531" s="768"/>
      <c r="ES531" s="768"/>
      <c r="ET531" s="768"/>
      <c r="EU531" s="768"/>
      <c r="EV531" s="768"/>
      <c r="EW531" s="768"/>
      <c r="EX531" s="768"/>
      <c r="EY531" s="768"/>
      <c r="EZ531" s="768"/>
      <c r="FA531" s="768"/>
      <c r="FB531" s="768"/>
      <c r="FC531" s="768"/>
      <c r="FD531" s="768"/>
      <c r="FE531" s="768"/>
      <c r="FF531" s="768"/>
      <c r="FG531" s="768"/>
      <c r="FH531" s="768"/>
      <c r="FI531" s="768"/>
      <c r="FJ531" s="768"/>
      <c r="FK531" s="768"/>
      <c r="FL531" s="768"/>
      <c r="FM531" s="768"/>
      <c r="FN531" s="768"/>
      <c r="FO531" s="768"/>
      <c r="FP531" s="768"/>
      <c r="FQ531" s="768"/>
      <c r="FR531" s="768"/>
      <c r="FS531" s="768"/>
      <c r="FT531" s="768"/>
      <c r="FU531" s="768"/>
      <c r="FV531" s="768"/>
      <c r="FW531" s="768"/>
    </row>
    <row r="532" spans="4:179" x14ac:dyDescent="0.25">
      <c r="D532" s="731"/>
      <c r="J532" s="62"/>
      <c r="O532" s="766"/>
      <c r="P532" s="766"/>
      <c r="Q532" s="766"/>
      <c r="R532" s="766"/>
      <c r="U532" s="767"/>
      <c r="Y532" s="768"/>
      <c r="Z532" s="768"/>
      <c r="AA532" s="768"/>
      <c r="AB532" s="768"/>
      <c r="AC532" s="768"/>
      <c r="AD532" s="768"/>
      <c r="AE532" s="768"/>
      <c r="AF532" s="768"/>
      <c r="AG532" s="768"/>
      <c r="AH532" s="768"/>
      <c r="AI532" s="768"/>
      <c r="AJ532" s="768"/>
      <c r="AK532" s="768"/>
      <c r="AL532" s="768"/>
      <c r="AM532" s="768"/>
      <c r="AN532" s="768"/>
      <c r="AO532" s="768"/>
      <c r="AP532" s="768"/>
      <c r="AQ532" s="768"/>
      <c r="AR532" s="768"/>
      <c r="AS532" s="768"/>
      <c r="AT532" s="768"/>
      <c r="AU532" s="768"/>
      <c r="AV532" s="768"/>
      <c r="AW532" s="768"/>
      <c r="AX532" s="768"/>
      <c r="AY532" s="768"/>
      <c r="AZ532" s="768"/>
      <c r="BA532" s="768"/>
      <c r="BB532" s="768"/>
      <c r="BC532" s="768"/>
      <c r="BD532" s="768"/>
      <c r="BE532" s="768"/>
      <c r="BF532" s="768"/>
      <c r="BG532" s="768"/>
      <c r="BH532" s="768"/>
      <c r="BI532" s="768"/>
      <c r="BJ532" s="768"/>
      <c r="BK532" s="768"/>
      <c r="BL532" s="768"/>
      <c r="BM532" s="768"/>
      <c r="BN532" s="768"/>
      <c r="BO532" s="768"/>
      <c r="BP532" s="768"/>
      <c r="BQ532" s="768"/>
      <c r="BR532" s="768"/>
      <c r="BS532" s="768"/>
      <c r="BT532" s="768"/>
      <c r="BU532" s="768"/>
      <c r="BV532" s="768"/>
      <c r="BW532" s="768"/>
      <c r="BX532" s="768"/>
      <c r="BY532" s="768"/>
      <c r="BZ532" s="768"/>
      <c r="CA532" s="768"/>
      <c r="CB532" s="768"/>
      <c r="CC532" s="768"/>
      <c r="CD532" s="768"/>
      <c r="CE532" s="768"/>
      <c r="CF532" s="768"/>
      <c r="CG532" s="768"/>
      <c r="CH532" s="768"/>
      <c r="CI532" s="768"/>
      <c r="CJ532" s="768"/>
      <c r="CK532" s="768"/>
      <c r="CL532" s="768"/>
      <c r="CM532" s="768"/>
      <c r="CN532" s="768"/>
      <c r="CO532" s="768"/>
      <c r="CP532" s="768"/>
      <c r="CQ532" s="768"/>
      <c r="CR532" s="768"/>
      <c r="CS532" s="768"/>
      <c r="CT532" s="768"/>
      <c r="CU532" s="768"/>
      <c r="CV532" s="768"/>
      <c r="CW532" s="768"/>
      <c r="CX532" s="768"/>
      <c r="CY532" s="768"/>
      <c r="CZ532" s="768"/>
      <c r="DA532" s="768"/>
      <c r="DB532" s="768"/>
      <c r="DC532" s="768"/>
      <c r="DD532" s="768"/>
      <c r="DE532" s="768"/>
      <c r="DF532" s="768"/>
      <c r="DG532" s="768"/>
      <c r="DH532" s="768"/>
      <c r="DI532" s="768"/>
      <c r="DJ532" s="768"/>
      <c r="DK532" s="768"/>
      <c r="DL532" s="768"/>
      <c r="DM532" s="768"/>
      <c r="DN532" s="768"/>
      <c r="DO532" s="768"/>
      <c r="DP532" s="768"/>
      <c r="DQ532" s="768"/>
      <c r="DR532" s="768"/>
      <c r="DS532" s="768"/>
      <c r="DT532" s="768"/>
      <c r="DU532" s="768"/>
      <c r="DV532" s="768"/>
      <c r="DW532" s="768"/>
      <c r="DX532" s="768"/>
      <c r="DY532" s="768"/>
      <c r="DZ532" s="768"/>
      <c r="EA532" s="768"/>
      <c r="EB532" s="768"/>
      <c r="EC532" s="768"/>
      <c r="ED532" s="768"/>
      <c r="EE532" s="768"/>
      <c r="EF532" s="768"/>
      <c r="EG532" s="768"/>
      <c r="EH532" s="768"/>
      <c r="EI532" s="768"/>
      <c r="EJ532" s="768"/>
      <c r="EK532" s="768"/>
      <c r="EL532" s="768"/>
      <c r="EM532" s="768"/>
      <c r="EN532" s="768"/>
      <c r="EO532" s="768"/>
      <c r="EP532" s="768"/>
      <c r="EQ532" s="768"/>
      <c r="ER532" s="768"/>
      <c r="ES532" s="768"/>
      <c r="ET532" s="768"/>
      <c r="EU532" s="768"/>
      <c r="EV532" s="768"/>
      <c r="EW532" s="768"/>
      <c r="EX532" s="768"/>
      <c r="EY532" s="768"/>
      <c r="EZ532" s="768"/>
      <c r="FA532" s="768"/>
      <c r="FB532" s="768"/>
      <c r="FC532" s="768"/>
      <c r="FD532" s="768"/>
      <c r="FE532" s="768"/>
      <c r="FF532" s="768"/>
      <c r="FG532" s="768"/>
      <c r="FH532" s="768"/>
      <c r="FI532" s="768"/>
      <c r="FJ532" s="768"/>
      <c r="FK532" s="768"/>
      <c r="FL532" s="768"/>
      <c r="FM532" s="768"/>
      <c r="FN532" s="768"/>
      <c r="FO532" s="768"/>
      <c r="FP532" s="768"/>
      <c r="FQ532" s="768"/>
      <c r="FR532" s="768"/>
      <c r="FS532" s="768"/>
      <c r="FT532" s="768"/>
      <c r="FU532" s="768"/>
      <c r="FV532" s="768"/>
      <c r="FW532" s="768"/>
    </row>
    <row r="533" spans="4:179" x14ac:dyDescent="0.25">
      <c r="D533" s="731"/>
      <c r="J533" s="62"/>
      <c r="O533" s="766"/>
      <c r="P533" s="766"/>
      <c r="Q533" s="766"/>
      <c r="R533" s="766"/>
      <c r="U533" s="767"/>
      <c r="Y533" s="768"/>
      <c r="Z533" s="768"/>
      <c r="AA533" s="768"/>
      <c r="AB533" s="768"/>
      <c r="AC533" s="768"/>
      <c r="AD533" s="768"/>
      <c r="AE533" s="768"/>
      <c r="AF533" s="768"/>
      <c r="AG533" s="768"/>
      <c r="AH533" s="768"/>
      <c r="AI533" s="768"/>
      <c r="AJ533" s="768"/>
      <c r="AK533" s="768"/>
      <c r="AL533" s="768"/>
      <c r="AM533" s="768"/>
      <c r="AN533" s="768"/>
      <c r="AO533" s="768"/>
      <c r="AP533" s="768"/>
      <c r="AQ533" s="768"/>
      <c r="AR533" s="768"/>
      <c r="AS533" s="768"/>
      <c r="AT533" s="768"/>
      <c r="AU533" s="768"/>
      <c r="AV533" s="768"/>
      <c r="AW533" s="768"/>
      <c r="AX533" s="768"/>
      <c r="AY533" s="768"/>
      <c r="AZ533" s="768"/>
      <c r="BA533" s="768"/>
      <c r="BB533" s="768"/>
      <c r="BC533" s="768"/>
      <c r="BD533" s="768"/>
      <c r="BE533" s="768"/>
      <c r="BF533" s="768"/>
      <c r="BG533" s="768"/>
      <c r="BH533" s="768"/>
      <c r="BI533" s="768"/>
      <c r="BJ533" s="768"/>
      <c r="BK533" s="768"/>
      <c r="BL533" s="768"/>
      <c r="BM533" s="768"/>
      <c r="BN533" s="768"/>
      <c r="BO533" s="768"/>
      <c r="BP533" s="768"/>
      <c r="BQ533" s="768"/>
      <c r="BR533" s="768"/>
      <c r="BS533" s="768"/>
      <c r="BT533" s="768"/>
      <c r="BU533" s="768"/>
      <c r="BV533" s="768"/>
      <c r="BW533" s="768"/>
      <c r="BX533" s="768"/>
      <c r="BY533" s="768"/>
      <c r="BZ533" s="768"/>
      <c r="CA533" s="768"/>
      <c r="CB533" s="768"/>
      <c r="CC533" s="768"/>
      <c r="CD533" s="768"/>
      <c r="CE533" s="768"/>
      <c r="CF533" s="768"/>
      <c r="CG533" s="768"/>
      <c r="CH533" s="768"/>
      <c r="CI533" s="768"/>
      <c r="CJ533" s="768"/>
      <c r="CK533" s="768"/>
      <c r="CL533" s="768"/>
      <c r="CM533" s="768"/>
      <c r="CN533" s="768"/>
      <c r="CO533" s="768"/>
      <c r="CP533" s="768"/>
      <c r="CQ533" s="768"/>
      <c r="CR533" s="768"/>
      <c r="CS533" s="768"/>
      <c r="CT533" s="768"/>
      <c r="CU533" s="768"/>
      <c r="CV533" s="768"/>
      <c r="CW533" s="768"/>
      <c r="CX533" s="768"/>
      <c r="CY533" s="768"/>
      <c r="CZ533" s="768"/>
      <c r="DA533" s="768"/>
      <c r="DB533" s="768"/>
      <c r="DC533" s="768"/>
      <c r="DD533" s="768"/>
      <c r="DE533" s="768"/>
      <c r="DF533" s="768"/>
      <c r="DG533" s="768"/>
      <c r="DH533" s="768"/>
      <c r="DI533" s="768"/>
      <c r="DJ533" s="768"/>
      <c r="DK533" s="768"/>
      <c r="DL533" s="768"/>
      <c r="DM533" s="768"/>
      <c r="DN533" s="768"/>
      <c r="DO533" s="768"/>
      <c r="DP533" s="768"/>
      <c r="DQ533" s="768"/>
      <c r="DR533" s="768"/>
      <c r="DS533" s="768"/>
      <c r="DT533" s="768"/>
      <c r="DU533" s="768"/>
      <c r="DV533" s="768"/>
      <c r="DW533" s="768"/>
      <c r="DX533" s="768"/>
      <c r="DY533" s="768"/>
      <c r="DZ533" s="768"/>
      <c r="EA533" s="768"/>
      <c r="EB533" s="768"/>
      <c r="EC533" s="768"/>
      <c r="ED533" s="768"/>
      <c r="EE533" s="768"/>
      <c r="EF533" s="768"/>
      <c r="EG533" s="768"/>
      <c r="EH533" s="768"/>
      <c r="EI533" s="768"/>
      <c r="EJ533" s="768"/>
      <c r="EK533" s="768"/>
      <c r="EL533" s="768"/>
      <c r="EM533" s="768"/>
      <c r="EN533" s="768"/>
      <c r="EO533" s="768"/>
      <c r="EP533" s="768"/>
      <c r="EQ533" s="768"/>
      <c r="ER533" s="768"/>
      <c r="ES533" s="768"/>
      <c r="ET533" s="768"/>
      <c r="EU533" s="768"/>
      <c r="EV533" s="768"/>
      <c r="EW533" s="768"/>
      <c r="EX533" s="768"/>
      <c r="EY533" s="768"/>
      <c r="EZ533" s="768"/>
      <c r="FA533" s="768"/>
      <c r="FB533" s="768"/>
      <c r="FC533" s="768"/>
      <c r="FD533" s="768"/>
      <c r="FE533" s="768"/>
      <c r="FF533" s="768"/>
      <c r="FG533" s="768"/>
      <c r="FH533" s="768"/>
      <c r="FI533" s="768"/>
      <c r="FJ533" s="768"/>
      <c r="FK533" s="768"/>
      <c r="FL533" s="768"/>
      <c r="FM533" s="768"/>
      <c r="FN533" s="768"/>
      <c r="FO533" s="768"/>
      <c r="FP533" s="768"/>
      <c r="FQ533" s="768"/>
      <c r="FR533" s="768"/>
      <c r="FS533" s="768"/>
      <c r="FT533" s="768"/>
      <c r="FU533" s="768"/>
      <c r="FV533" s="768"/>
      <c r="FW533" s="768"/>
    </row>
    <row r="534" spans="4:179" x14ac:dyDescent="0.25">
      <c r="D534" s="731"/>
      <c r="J534" s="62"/>
      <c r="O534" s="766"/>
      <c r="P534" s="766"/>
      <c r="Q534" s="766"/>
      <c r="R534" s="766"/>
      <c r="U534" s="767"/>
      <c r="Y534" s="768"/>
      <c r="Z534" s="768"/>
      <c r="AA534" s="768"/>
      <c r="AB534" s="768"/>
      <c r="AC534" s="768"/>
      <c r="AD534" s="768"/>
      <c r="AE534" s="768"/>
      <c r="AF534" s="768"/>
      <c r="AG534" s="768"/>
      <c r="AH534" s="768"/>
      <c r="AI534" s="768"/>
      <c r="AJ534" s="768"/>
      <c r="AK534" s="768"/>
      <c r="AL534" s="768"/>
      <c r="AM534" s="768"/>
      <c r="AN534" s="768"/>
      <c r="AO534" s="768"/>
      <c r="AP534" s="768"/>
      <c r="AQ534" s="768"/>
      <c r="AR534" s="768"/>
      <c r="AS534" s="768"/>
      <c r="AT534" s="768"/>
      <c r="AU534" s="768"/>
      <c r="AV534" s="768"/>
      <c r="AW534" s="768"/>
      <c r="AX534" s="768"/>
      <c r="AY534" s="768"/>
      <c r="AZ534" s="768"/>
      <c r="BA534" s="768"/>
      <c r="BB534" s="768"/>
      <c r="BC534" s="768"/>
      <c r="BD534" s="768"/>
      <c r="BE534" s="768"/>
      <c r="BF534" s="768"/>
      <c r="BG534" s="768"/>
      <c r="BH534" s="768"/>
      <c r="BI534" s="768"/>
      <c r="BJ534" s="768"/>
      <c r="BK534" s="768"/>
      <c r="BL534" s="768"/>
      <c r="BM534" s="768"/>
      <c r="BN534" s="768"/>
      <c r="BO534" s="768"/>
      <c r="BP534" s="768"/>
      <c r="BQ534" s="768"/>
      <c r="BR534" s="768"/>
      <c r="BS534" s="768"/>
      <c r="BT534" s="768"/>
      <c r="BU534" s="768"/>
      <c r="BV534" s="768"/>
      <c r="BW534" s="768"/>
      <c r="BX534" s="768"/>
      <c r="BY534" s="768"/>
      <c r="BZ534" s="768"/>
      <c r="CA534" s="768"/>
      <c r="CB534" s="768"/>
      <c r="CC534" s="768"/>
      <c r="CD534" s="768"/>
      <c r="CE534" s="768"/>
      <c r="CF534" s="768"/>
      <c r="CG534" s="768"/>
      <c r="CH534" s="768"/>
      <c r="CI534" s="768"/>
      <c r="CJ534" s="768"/>
      <c r="CK534" s="768"/>
      <c r="CL534" s="768"/>
      <c r="CM534" s="768"/>
      <c r="CN534" s="768"/>
      <c r="CO534" s="768"/>
      <c r="CP534" s="768"/>
      <c r="CQ534" s="768"/>
      <c r="CR534" s="768"/>
      <c r="CS534" s="768"/>
      <c r="CT534" s="768"/>
      <c r="CU534" s="768"/>
      <c r="CV534" s="768"/>
      <c r="CW534" s="768"/>
      <c r="CX534" s="768"/>
      <c r="CY534" s="768"/>
      <c r="CZ534" s="768"/>
      <c r="DA534" s="768"/>
      <c r="DB534" s="768"/>
      <c r="DC534" s="768"/>
      <c r="DD534" s="768"/>
      <c r="DE534" s="768"/>
      <c r="DF534" s="768"/>
      <c r="DG534" s="768"/>
      <c r="DH534" s="768"/>
      <c r="DI534" s="768"/>
      <c r="DJ534" s="768"/>
      <c r="DK534" s="768"/>
      <c r="DL534" s="768"/>
      <c r="DM534" s="768"/>
      <c r="DN534" s="768"/>
      <c r="DO534" s="768"/>
      <c r="DP534" s="768"/>
      <c r="DQ534" s="768"/>
      <c r="DR534" s="768"/>
      <c r="DS534" s="768"/>
      <c r="DT534" s="768"/>
      <c r="DU534" s="768"/>
      <c r="DV534" s="768"/>
      <c r="DW534" s="768"/>
      <c r="DX534" s="768"/>
      <c r="DY534" s="768"/>
      <c r="DZ534" s="768"/>
      <c r="EA534" s="768"/>
      <c r="EB534" s="768"/>
      <c r="EC534" s="768"/>
      <c r="ED534" s="768"/>
      <c r="EE534" s="768"/>
      <c r="EF534" s="768"/>
      <c r="EG534" s="768"/>
      <c r="EH534" s="768"/>
      <c r="EI534" s="768"/>
      <c r="EJ534" s="768"/>
      <c r="EK534" s="768"/>
      <c r="EL534" s="768"/>
      <c r="EM534" s="768"/>
      <c r="EN534" s="768"/>
      <c r="EO534" s="768"/>
      <c r="EP534" s="768"/>
      <c r="EQ534" s="768"/>
      <c r="ER534" s="768"/>
      <c r="ES534" s="768"/>
      <c r="ET534" s="768"/>
      <c r="EU534" s="768"/>
      <c r="EV534" s="768"/>
      <c r="EW534" s="768"/>
      <c r="EX534" s="768"/>
      <c r="EY534" s="768"/>
      <c r="EZ534" s="768"/>
      <c r="FA534" s="768"/>
      <c r="FB534" s="768"/>
      <c r="FC534" s="768"/>
      <c r="FD534" s="768"/>
      <c r="FE534" s="768"/>
      <c r="FF534" s="768"/>
      <c r="FG534" s="768"/>
      <c r="FH534" s="768"/>
      <c r="FI534" s="768"/>
      <c r="FJ534" s="768"/>
      <c r="FK534" s="768"/>
      <c r="FL534" s="768"/>
      <c r="FM534" s="768"/>
      <c r="FN534" s="768"/>
      <c r="FO534" s="768"/>
      <c r="FP534" s="768"/>
      <c r="FQ534" s="768"/>
      <c r="FR534" s="768"/>
      <c r="FS534" s="768"/>
      <c r="FT534" s="768"/>
      <c r="FU534" s="768"/>
      <c r="FV534" s="768"/>
      <c r="FW534" s="768"/>
    </row>
    <row r="535" spans="4:179" x14ac:dyDescent="0.25">
      <c r="D535" s="731"/>
      <c r="J535" s="62"/>
      <c r="O535" s="766"/>
      <c r="P535" s="766"/>
      <c r="Q535" s="766"/>
      <c r="R535" s="766"/>
      <c r="U535" s="767"/>
      <c r="Y535" s="768"/>
      <c r="Z535" s="768"/>
      <c r="AA535" s="768"/>
      <c r="AB535" s="768"/>
      <c r="AC535" s="768"/>
      <c r="AD535" s="768"/>
      <c r="AE535" s="768"/>
      <c r="AF535" s="768"/>
      <c r="AG535" s="768"/>
      <c r="AH535" s="768"/>
      <c r="AI535" s="768"/>
      <c r="AJ535" s="768"/>
      <c r="AK535" s="768"/>
      <c r="AL535" s="768"/>
      <c r="AM535" s="768"/>
      <c r="AN535" s="768"/>
      <c r="AO535" s="768"/>
      <c r="AP535" s="768"/>
      <c r="AQ535" s="768"/>
      <c r="AR535" s="768"/>
      <c r="AS535" s="768"/>
      <c r="AT535" s="768"/>
      <c r="AU535" s="768"/>
      <c r="AV535" s="768"/>
      <c r="AW535" s="768"/>
      <c r="AX535" s="768"/>
      <c r="AY535" s="768"/>
      <c r="AZ535" s="768"/>
      <c r="BA535" s="768"/>
      <c r="BB535" s="768"/>
      <c r="BC535" s="768"/>
      <c r="BD535" s="768"/>
      <c r="BE535" s="768"/>
      <c r="BF535" s="768"/>
      <c r="BG535" s="768"/>
      <c r="BH535" s="768"/>
      <c r="BI535" s="768"/>
      <c r="BJ535" s="768"/>
      <c r="BK535" s="768"/>
      <c r="BL535" s="768"/>
      <c r="BM535" s="768"/>
      <c r="BN535" s="768"/>
      <c r="BO535" s="768"/>
      <c r="BP535" s="768"/>
      <c r="BQ535" s="768"/>
      <c r="BR535" s="768"/>
      <c r="BS535" s="768"/>
      <c r="BT535" s="768"/>
      <c r="BU535" s="768"/>
      <c r="BV535" s="768"/>
      <c r="BW535" s="768"/>
      <c r="BX535" s="768"/>
      <c r="BY535" s="768"/>
      <c r="BZ535" s="768"/>
      <c r="CA535" s="768"/>
      <c r="CB535" s="768"/>
      <c r="CC535" s="768"/>
      <c r="CD535" s="768"/>
      <c r="CE535" s="768"/>
      <c r="CF535" s="768"/>
      <c r="CG535" s="768"/>
      <c r="CH535" s="768"/>
      <c r="CI535" s="768"/>
      <c r="CJ535" s="768"/>
      <c r="CK535" s="768"/>
      <c r="CL535" s="768"/>
      <c r="CM535" s="768"/>
      <c r="CN535" s="768"/>
      <c r="CO535" s="768"/>
      <c r="CP535" s="768"/>
      <c r="CQ535" s="768"/>
      <c r="CR535" s="768"/>
      <c r="CS535" s="768"/>
      <c r="CT535" s="768"/>
      <c r="CU535" s="768"/>
      <c r="CV535" s="768"/>
      <c r="CW535" s="768"/>
      <c r="CX535" s="768"/>
      <c r="CY535" s="768"/>
      <c r="CZ535" s="768"/>
      <c r="DA535" s="768"/>
      <c r="DB535" s="768"/>
      <c r="DC535" s="768"/>
      <c r="DD535" s="768"/>
      <c r="DE535" s="768"/>
      <c r="DF535" s="768"/>
      <c r="DG535" s="768"/>
      <c r="DH535" s="768"/>
      <c r="DI535" s="768"/>
      <c r="DJ535" s="768"/>
      <c r="DK535" s="768"/>
      <c r="DL535" s="768"/>
      <c r="DM535" s="768"/>
      <c r="DN535" s="768"/>
      <c r="DO535" s="768"/>
      <c r="DP535" s="768"/>
      <c r="DQ535" s="768"/>
      <c r="DR535" s="768"/>
      <c r="DS535" s="768"/>
      <c r="DT535" s="768"/>
      <c r="DU535" s="768"/>
      <c r="DV535" s="768"/>
      <c r="DW535" s="768"/>
      <c r="DX535" s="768"/>
      <c r="DY535" s="768"/>
      <c r="DZ535" s="768"/>
      <c r="EA535" s="768"/>
      <c r="EB535" s="768"/>
      <c r="EC535" s="768"/>
      <c r="ED535" s="768"/>
      <c r="EE535" s="768"/>
      <c r="EF535" s="768"/>
      <c r="EG535" s="768"/>
      <c r="EH535" s="768"/>
      <c r="EI535" s="768"/>
      <c r="EJ535" s="768"/>
      <c r="EK535" s="768"/>
      <c r="EL535" s="768"/>
      <c r="EM535" s="768"/>
      <c r="EN535" s="768"/>
      <c r="EO535" s="768"/>
      <c r="EP535" s="768"/>
      <c r="EQ535" s="768"/>
      <c r="ER535" s="768"/>
      <c r="ES535" s="768"/>
      <c r="ET535" s="768"/>
      <c r="EU535" s="768"/>
      <c r="EV535" s="768"/>
      <c r="EW535" s="768"/>
      <c r="EX535" s="768"/>
      <c r="EY535" s="768"/>
      <c r="EZ535" s="768"/>
      <c r="FA535" s="768"/>
      <c r="FB535" s="768"/>
      <c r="FC535" s="768"/>
      <c r="FD535" s="768"/>
      <c r="FE535" s="768"/>
      <c r="FF535" s="768"/>
      <c r="FG535" s="768"/>
      <c r="FH535" s="768"/>
      <c r="FI535" s="768"/>
      <c r="FJ535" s="768"/>
      <c r="FK535" s="768"/>
      <c r="FL535" s="768"/>
      <c r="FM535" s="768"/>
      <c r="FN535" s="768"/>
      <c r="FO535" s="768"/>
      <c r="FP535" s="768"/>
      <c r="FQ535" s="768"/>
      <c r="FR535" s="768"/>
      <c r="FS535" s="768"/>
      <c r="FT535" s="768"/>
      <c r="FU535" s="768"/>
      <c r="FV535" s="768"/>
      <c r="FW535" s="768"/>
    </row>
    <row r="536" spans="4:179" x14ac:dyDescent="0.25">
      <c r="D536" s="731"/>
      <c r="J536" s="62"/>
      <c r="O536" s="766"/>
      <c r="P536" s="766"/>
      <c r="Q536" s="766"/>
      <c r="R536" s="766"/>
      <c r="U536" s="767"/>
      <c r="Y536" s="768"/>
      <c r="Z536" s="768"/>
      <c r="AA536" s="768"/>
      <c r="AB536" s="768"/>
      <c r="AC536" s="768"/>
      <c r="AD536" s="768"/>
      <c r="AE536" s="768"/>
      <c r="AF536" s="768"/>
      <c r="AG536" s="768"/>
      <c r="AH536" s="768"/>
      <c r="AI536" s="768"/>
      <c r="AJ536" s="768"/>
      <c r="AK536" s="768"/>
      <c r="AL536" s="768"/>
      <c r="AM536" s="768"/>
      <c r="AN536" s="768"/>
      <c r="AO536" s="768"/>
      <c r="AP536" s="768"/>
      <c r="AQ536" s="768"/>
      <c r="AR536" s="768"/>
      <c r="AS536" s="768"/>
      <c r="AT536" s="768"/>
      <c r="AU536" s="768"/>
      <c r="AV536" s="768"/>
      <c r="AW536" s="768"/>
      <c r="AX536" s="768"/>
      <c r="AY536" s="768"/>
      <c r="AZ536" s="768"/>
      <c r="BA536" s="768"/>
      <c r="BB536" s="768"/>
      <c r="BC536" s="768"/>
      <c r="BD536" s="768"/>
      <c r="BE536" s="768"/>
      <c r="BF536" s="768"/>
      <c r="BG536" s="768"/>
      <c r="BH536" s="768"/>
      <c r="BI536" s="768"/>
      <c r="BJ536" s="768"/>
      <c r="BK536" s="768"/>
      <c r="BL536" s="768"/>
      <c r="BM536" s="768"/>
      <c r="BN536" s="768"/>
      <c r="BO536" s="768"/>
      <c r="BP536" s="768"/>
      <c r="BQ536" s="768"/>
      <c r="BR536" s="768"/>
      <c r="BS536" s="768"/>
      <c r="BT536" s="768"/>
      <c r="BU536" s="768"/>
      <c r="BV536" s="768"/>
      <c r="BW536" s="768"/>
      <c r="BX536" s="768"/>
      <c r="BY536" s="768"/>
      <c r="BZ536" s="768"/>
      <c r="CA536" s="768"/>
      <c r="CB536" s="768"/>
      <c r="CC536" s="768"/>
      <c r="CD536" s="768"/>
      <c r="CE536" s="768"/>
      <c r="CF536" s="768"/>
      <c r="CG536" s="768"/>
      <c r="CH536" s="768"/>
      <c r="CI536" s="768"/>
      <c r="CJ536" s="768"/>
      <c r="CK536" s="768"/>
      <c r="CL536" s="768"/>
      <c r="CM536" s="768"/>
      <c r="CN536" s="768"/>
      <c r="CO536" s="768"/>
      <c r="CP536" s="768"/>
      <c r="CQ536" s="768"/>
      <c r="CR536" s="768"/>
      <c r="CS536" s="768"/>
      <c r="CT536" s="768"/>
      <c r="CU536" s="768"/>
      <c r="CV536" s="768"/>
      <c r="CW536" s="768"/>
      <c r="CX536" s="768"/>
      <c r="CY536" s="768"/>
      <c r="CZ536" s="768"/>
      <c r="DA536" s="768"/>
      <c r="DB536" s="768"/>
      <c r="DC536" s="768"/>
      <c r="DD536" s="768"/>
      <c r="DE536" s="768"/>
      <c r="DF536" s="768"/>
      <c r="DG536" s="768"/>
      <c r="DH536" s="768"/>
      <c r="DI536" s="768"/>
      <c r="DJ536" s="768"/>
      <c r="DK536" s="768"/>
      <c r="DL536" s="768"/>
      <c r="DM536" s="768"/>
      <c r="DN536" s="768"/>
      <c r="DO536" s="768"/>
      <c r="DP536" s="768"/>
      <c r="DQ536" s="768"/>
      <c r="DR536" s="768"/>
      <c r="DS536" s="768"/>
      <c r="DT536" s="768"/>
      <c r="DU536" s="768"/>
      <c r="DV536" s="768"/>
      <c r="DW536" s="768"/>
      <c r="DX536" s="768"/>
      <c r="DY536" s="768"/>
      <c r="DZ536" s="768"/>
      <c r="EA536" s="768"/>
      <c r="EB536" s="768"/>
      <c r="EC536" s="768"/>
      <c r="ED536" s="768"/>
      <c r="EE536" s="768"/>
      <c r="EF536" s="768"/>
      <c r="EG536" s="768"/>
      <c r="EH536" s="768"/>
      <c r="EI536" s="768"/>
      <c r="EJ536" s="768"/>
      <c r="EK536" s="768"/>
      <c r="EL536" s="768"/>
      <c r="EM536" s="768"/>
      <c r="EN536" s="768"/>
      <c r="EO536" s="768"/>
      <c r="EP536" s="768"/>
      <c r="EQ536" s="768"/>
      <c r="ER536" s="768"/>
      <c r="ES536" s="768"/>
      <c r="ET536" s="768"/>
      <c r="EU536" s="768"/>
      <c r="EV536" s="768"/>
      <c r="EW536" s="768"/>
      <c r="EX536" s="768"/>
      <c r="EY536" s="768"/>
      <c r="EZ536" s="768"/>
      <c r="FA536" s="768"/>
      <c r="FB536" s="768"/>
      <c r="FC536" s="768"/>
      <c r="FD536" s="768"/>
      <c r="FE536" s="768"/>
      <c r="FF536" s="768"/>
      <c r="FG536" s="768"/>
      <c r="FH536" s="768"/>
      <c r="FI536" s="768"/>
      <c r="FJ536" s="768"/>
      <c r="FK536" s="768"/>
      <c r="FL536" s="768"/>
      <c r="FM536" s="768"/>
      <c r="FN536" s="768"/>
      <c r="FO536" s="768"/>
      <c r="FP536" s="768"/>
      <c r="FQ536" s="768"/>
      <c r="FR536" s="768"/>
      <c r="FS536" s="768"/>
      <c r="FT536" s="768"/>
      <c r="FU536" s="768"/>
      <c r="FV536" s="768"/>
      <c r="FW536" s="768"/>
    </row>
    <row r="537" spans="4:179" x14ac:dyDescent="0.25">
      <c r="D537" s="731"/>
      <c r="J537" s="62"/>
      <c r="O537" s="766"/>
      <c r="P537" s="766"/>
      <c r="Q537" s="766"/>
      <c r="R537" s="766"/>
      <c r="U537" s="767"/>
      <c r="Y537" s="768"/>
      <c r="Z537" s="768"/>
      <c r="AA537" s="768"/>
      <c r="AB537" s="768"/>
      <c r="AC537" s="768"/>
      <c r="AD537" s="768"/>
      <c r="AE537" s="768"/>
      <c r="AF537" s="768"/>
      <c r="AG537" s="768"/>
      <c r="AH537" s="768"/>
      <c r="AI537" s="768"/>
      <c r="AJ537" s="768"/>
      <c r="AK537" s="768"/>
      <c r="AL537" s="768"/>
      <c r="AM537" s="768"/>
      <c r="AN537" s="768"/>
      <c r="AO537" s="768"/>
      <c r="AP537" s="768"/>
      <c r="AQ537" s="768"/>
      <c r="AR537" s="768"/>
      <c r="AS537" s="768"/>
      <c r="AT537" s="768"/>
      <c r="AU537" s="768"/>
      <c r="AV537" s="768"/>
      <c r="AW537" s="768"/>
      <c r="AX537" s="768"/>
      <c r="AY537" s="768"/>
      <c r="AZ537" s="768"/>
      <c r="BA537" s="768"/>
      <c r="BB537" s="768"/>
      <c r="BC537" s="768"/>
      <c r="BD537" s="768"/>
      <c r="BE537" s="768"/>
      <c r="BF537" s="768"/>
      <c r="BG537" s="768"/>
      <c r="BH537" s="768"/>
      <c r="BI537" s="768"/>
      <c r="BJ537" s="768"/>
      <c r="BK537" s="768"/>
      <c r="BL537" s="768"/>
      <c r="BM537" s="768"/>
      <c r="BN537" s="768"/>
      <c r="BO537" s="768"/>
      <c r="BP537" s="768"/>
      <c r="BQ537" s="768"/>
      <c r="BR537" s="768"/>
      <c r="BS537" s="768"/>
      <c r="BT537" s="768"/>
      <c r="BU537" s="768"/>
      <c r="BV537" s="768"/>
      <c r="BW537" s="768"/>
      <c r="BX537" s="768"/>
      <c r="BY537" s="768"/>
      <c r="BZ537" s="768"/>
      <c r="CA537" s="768"/>
      <c r="CB537" s="768"/>
      <c r="CC537" s="768"/>
      <c r="CD537" s="768"/>
      <c r="CE537" s="768"/>
      <c r="CF537" s="768"/>
      <c r="CG537" s="768"/>
      <c r="CH537" s="768"/>
      <c r="CI537" s="768"/>
      <c r="CJ537" s="768"/>
      <c r="CK537" s="768"/>
      <c r="CL537" s="768"/>
      <c r="CM537" s="768"/>
      <c r="CN537" s="768"/>
      <c r="CO537" s="768"/>
      <c r="CP537" s="768"/>
      <c r="CQ537" s="768"/>
      <c r="CR537" s="768"/>
      <c r="CS537" s="768"/>
      <c r="CT537" s="768"/>
      <c r="CU537" s="768"/>
      <c r="CV537" s="768"/>
      <c r="CW537" s="768"/>
      <c r="CX537" s="768"/>
      <c r="CY537" s="768"/>
      <c r="CZ537" s="768"/>
      <c r="DA537" s="768"/>
      <c r="DB537" s="768"/>
      <c r="DC537" s="768"/>
      <c r="DD537" s="768"/>
      <c r="DE537" s="768"/>
      <c r="DF537" s="768"/>
      <c r="DG537" s="768"/>
      <c r="DH537" s="768"/>
      <c r="DI537" s="768"/>
      <c r="DJ537" s="768"/>
      <c r="DK537" s="768"/>
      <c r="DL537" s="768"/>
      <c r="DM537" s="768"/>
      <c r="DN537" s="768"/>
      <c r="DO537" s="768"/>
      <c r="DP537" s="768"/>
      <c r="DQ537" s="768"/>
      <c r="DR537" s="768"/>
      <c r="DS537" s="768"/>
      <c r="DT537" s="768"/>
      <c r="DU537" s="768"/>
      <c r="DV537" s="768"/>
      <c r="DW537" s="768"/>
      <c r="DX537" s="768"/>
      <c r="DY537" s="768"/>
      <c r="DZ537" s="768"/>
      <c r="EA537" s="768"/>
      <c r="EB537" s="768"/>
      <c r="EC537" s="768"/>
      <c r="ED537" s="768"/>
      <c r="EE537" s="768"/>
      <c r="EF537" s="768"/>
      <c r="EG537" s="768"/>
      <c r="EH537" s="768"/>
      <c r="EI537" s="768"/>
      <c r="EJ537" s="768"/>
      <c r="EK537" s="768"/>
      <c r="EL537" s="768"/>
      <c r="EM537" s="768"/>
      <c r="EN537" s="768"/>
      <c r="EO537" s="768"/>
      <c r="EP537" s="768"/>
      <c r="EQ537" s="768"/>
      <c r="ER537" s="768"/>
      <c r="ES537" s="768"/>
      <c r="ET537" s="768"/>
      <c r="EU537" s="768"/>
      <c r="EV537" s="768"/>
      <c r="EW537" s="768"/>
      <c r="EX537" s="768"/>
      <c r="EY537" s="768"/>
      <c r="EZ537" s="768"/>
      <c r="FA537" s="768"/>
      <c r="FB537" s="768"/>
      <c r="FC537" s="768"/>
      <c r="FD537" s="768"/>
      <c r="FE537" s="768"/>
      <c r="FF537" s="768"/>
      <c r="FG537" s="768"/>
      <c r="FH537" s="768"/>
      <c r="FI537" s="768"/>
      <c r="FJ537" s="768"/>
      <c r="FK537" s="768"/>
      <c r="FL537" s="768"/>
      <c r="FM537" s="768"/>
      <c r="FN537" s="768"/>
      <c r="FO537" s="768"/>
      <c r="FP537" s="768"/>
      <c r="FQ537" s="768"/>
      <c r="FR537" s="768"/>
      <c r="FS537" s="768"/>
      <c r="FT537" s="768"/>
      <c r="FU537" s="768"/>
      <c r="FV537" s="768"/>
      <c r="FW537" s="768"/>
    </row>
    <row r="538" spans="4:179" x14ac:dyDescent="0.25">
      <c r="D538" s="731"/>
      <c r="J538" s="62"/>
      <c r="O538" s="766"/>
      <c r="P538" s="766"/>
      <c r="Q538" s="766"/>
      <c r="R538" s="766"/>
      <c r="U538" s="767"/>
      <c r="Y538" s="768"/>
      <c r="Z538" s="768"/>
      <c r="AA538" s="768"/>
      <c r="AB538" s="768"/>
      <c r="AC538" s="768"/>
      <c r="AD538" s="768"/>
      <c r="AE538" s="768"/>
      <c r="AF538" s="768"/>
      <c r="AG538" s="768"/>
      <c r="AH538" s="768"/>
      <c r="AI538" s="768"/>
      <c r="AJ538" s="768"/>
      <c r="AK538" s="768"/>
      <c r="AL538" s="768"/>
      <c r="AM538" s="768"/>
      <c r="AN538" s="768"/>
      <c r="AO538" s="768"/>
      <c r="AP538" s="768"/>
      <c r="AQ538" s="768"/>
      <c r="AR538" s="768"/>
      <c r="AS538" s="768"/>
      <c r="AT538" s="768"/>
      <c r="AU538" s="768"/>
      <c r="AV538" s="768"/>
      <c r="AW538" s="768"/>
      <c r="AX538" s="768"/>
      <c r="AY538" s="768"/>
      <c r="AZ538" s="768"/>
      <c r="BA538" s="768"/>
      <c r="BB538" s="768"/>
      <c r="BC538" s="768"/>
      <c r="BD538" s="768"/>
      <c r="BE538" s="768"/>
      <c r="BF538" s="768"/>
      <c r="BG538" s="768"/>
      <c r="BH538" s="768"/>
      <c r="BI538" s="768"/>
      <c r="BJ538" s="768"/>
      <c r="BK538" s="768"/>
      <c r="BL538" s="768"/>
      <c r="BM538" s="768"/>
      <c r="BN538" s="768"/>
      <c r="BO538" s="768"/>
      <c r="BP538" s="768"/>
      <c r="BQ538" s="768"/>
      <c r="BR538" s="768"/>
      <c r="BS538" s="768"/>
      <c r="BT538" s="768"/>
      <c r="BU538" s="768"/>
      <c r="BV538" s="768"/>
      <c r="BW538" s="768"/>
      <c r="BX538" s="768"/>
      <c r="BY538" s="768"/>
      <c r="BZ538" s="768"/>
      <c r="CA538" s="768"/>
      <c r="CB538" s="768"/>
      <c r="CC538" s="768"/>
      <c r="CD538" s="768"/>
      <c r="CE538" s="768"/>
      <c r="CF538" s="768"/>
      <c r="CG538" s="768"/>
      <c r="CH538" s="768"/>
      <c r="CI538" s="768"/>
      <c r="CJ538" s="768"/>
      <c r="CK538" s="768"/>
      <c r="CL538" s="768"/>
      <c r="CM538" s="768"/>
      <c r="CN538" s="768"/>
      <c r="CO538" s="768"/>
      <c r="CP538" s="768"/>
      <c r="CQ538" s="768"/>
      <c r="CR538" s="768"/>
      <c r="CS538" s="768"/>
      <c r="CT538" s="768"/>
      <c r="CU538" s="768"/>
      <c r="CV538" s="768"/>
      <c r="CW538" s="768"/>
      <c r="CX538" s="768"/>
      <c r="CY538" s="768"/>
      <c r="CZ538" s="768"/>
      <c r="DA538" s="768"/>
      <c r="DB538" s="768"/>
      <c r="DC538" s="768"/>
      <c r="DD538" s="768"/>
      <c r="DE538" s="768"/>
      <c r="DF538" s="768"/>
      <c r="DG538" s="768"/>
      <c r="DH538" s="768"/>
      <c r="DI538" s="768"/>
      <c r="DJ538" s="768"/>
      <c r="DK538" s="768"/>
      <c r="DL538" s="768"/>
      <c r="DM538" s="768"/>
      <c r="DN538" s="768"/>
      <c r="DO538" s="768"/>
      <c r="DP538" s="768"/>
      <c r="DQ538" s="768"/>
      <c r="DR538" s="768"/>
      <c r="DS538" s="768"/>
      <c r="DT538" s="768"/>
      <c r="DU538" s="768"/>
      <c r="DV538" s="768"/>
      <c r="DW538" s="768"/>
      <c r="DX538" s="768"/>
      <c r="DY538" s="768"/>
      <c r="DZ538" s="768"/>
      <c r="EA538" s="768"/>
      <c r="EB538" s="768"/>
      <c r="EC538" s="768"/>
      <c r="ED538" s="768"/>
      <c r="EE538" s="768"/>
      <c r="EF538" s="768"/>
      <c r="EG538" s="768"/>
      <c r="EH538" s="768"/>
      <c r="EI538" s="768"/>
      <c r="EJ538" s="768"/>
      <c r="EK538" s="768"/>
      <c r="EL538" s="768"/>
      <c r="EM538" s="768"/>
      <c r="EN538" s="768"/>
      <c r="EO538" s="768"/>
      <c r="EP538" s="768"/>
      <c r="EQ538" s="768"/>
      <c r="ER538" s="768"/>
      <c r="ES538" s="768"/>
      <c r="ET538" s="768"/>
      <c r="EU538" s="768"/>
      <c r="EV538" s="768"/>
      <c r="EW538" s="768"/>
      <c r="EX538" s="768"/>
      <c r="EY538" s="768"/>
      <c r="EZ538" s="768"/>
      <c r="FA538" s="768"/>
      <c r="FB538" s="768"/>
      <c r="FC538" s="768"/>
      <c r="FD538" s="768"/>
      <c r="FE538" s="768"/>
      <c r="FF538" s="768"/>
      <c r="FG538" s="768"/>
      <c r="FH538" s="768"/>
      <c r="FI538" s="768"/>
      <c r="FJ538" s="768"/>
      <c r="FK538" s="768"/>
      <c r="FL538" s="768"/>
      <c r="FM538" s="768"/>
      <c r="FN538" s="768"/>
      <c r="FO538" s="768"/>
      <c r="FP538" s="768"/>
      <c r="FQ538" s="768"/>
      <c r="FR538" s="768"/>
      <c r="FS538" s="768"/>
      <c r="FT538" s="768"/>
      <c r="FU538" s="768"/>
      <c r="FV538" s="768"/>
      <c r="FW538" s="768"/>
    </row>
    <row r="539" spans="4:179" x14ac:dyDescent="0.25">
      <c r="D539" s="731"/>
      <c r="J539" s="62"/>
      <c r="O539" s="766"/>
      <c r="P539" s="766"/>
      <c r="Q539" s="766"/>
      <c r="R539" s="766"/>
      <c r="U539" s="767"/>
      <c r="Y539" s="768"/>
      <c r="Z539" s="768"/>
      <c r="AA539" s="768"/>
      <c r="AB539" s="768"/>
      <c r="AC539" s="768"/>
      <c r="AD539" s="768"/>
      <c r="AE539" s="768"/>
      <c r="AF539" s="768"/>
      <c r="AG539" s="768"/>
      <c r="AH539" s="768"/>
      <c r="AI539" s="768"/>
      <c r="AJ539" s="768"/>
      <c r="AK539" s="768"/>
      <c r="AL539" s="768"/>
      <c r="AM539" s="768"/>
      <c r="AN539" s="768"/>
      <c r="AO539" s="768"/>
      <c r="AP539" s="768"/>
      <c r="AQ539" s="768"/>
      <c r="AR539" s="768"/>
      <c r="AS539" s="768"/>
      <c r="AT539" s="768"/>
      <c r="AU539" s="768"/>
      <c r="AV539" s="768"/>
      <c r="AW539" s="768"/>
      <c r="AX539" s="768"/>
      <c r="AY539" s="768"/>
      <c r="AZ539" s="768"/>
      <c r="BA539" s="768"/>
      <c r="BB539" s="768"/>
      <c r="BC539" s="768"/>
      <c r="BD539" s="768"/>
      <c r="BE539" s="768"/>
      <c r="BF539" s="768"/>
      <c r="BG539" s="768"/>
      <c r="BH539" s="768"/>
      <c r="BI539" s="768"/>
      <c r="BJ539" s="768"/>
      <c r="BK539" s="768"/>
      <c r="BL539" s="768"/>
      <c r="BM539" s="768"/>
      <c r="BN539" s="768"/>
      <c r="BO539" s="768"/>
      <c r="BP539" s="768"/>
      <c r="BQ539" s="768"/>
      <c r="BR539" s="768"/>
      <c r="BS539" s="768"/>
      <c r="BT539" s="768"/>
      <c r="BU539" s="768"/>
      <c r="BV539" s="768"/>
      <c r="BW539" s="768"/>
      <c r="BX539" s="768"/>
      <c r="BY539" s="768"/>
      <c r="BZ539" s="768"/>
      <c r="CA539" s="768"/>
      <c r="CB539" s="768"/>
      <c r="CC539" s="768"/>
      <c r="CD539" s="768"/>
      <c r="CE539" s="768"/>
      <c r="CF539" s="768"/>
      <c r="CG539" s="768"/>
      <c r="CH539" s="768"/>
      <c r="CI539" s="768"/>
      <c r="CJ539" s="768"/>
      <c r="CK539" s="768"/>
      <c r="CL539" s="768"/>
      <c r="CM539" s="768"/>
      <c r="CN539" s="768"/>
      <c r="CO539" s="768"/>
      <c r="CP539" s="768"/>
      <c r="CQ539" s="768"/>
      <c r="CR539" s="768"/>
      <c r="CS539" s="768"/>
      <c r="CT539" s="768"/>
      <c r="CU539" s="768"/>
      <c r="CV539" s="768"/>
      <c r="CW539" s="768"/>
      <c r="CX539" s="768"/>
      <c r="CY539" s="768"/>
      <c r="CZ539" s="768"/>
      <c r="DA539" s="768"/>
      <c r="DB539" s="768"/>
      <c r="DC539" s="768"/>
      <c r="DD539" s="768"/>
      <c r="DE539" s="768"/>
      <c r="DF539" s="768"/>
      <c r="DG539" s="768"/>
      <c r="DH539" s="768"/>
      <c r="DI539" s="768"/>
      <c r="DJ539" s="768"/>
      <c r="DK539" s="768"/>
      <c r="DL539" s="768"/>
      <c r="DM539" s="768"/>
      <c r="DN539" s="768"/>
      <c r="DO539" s="768"/>
      <c r="DP539" s="768"/>
      <c r="DQ539" s="768"/>
      <c r="DR539" s="768"/>
      <c r="DS539" s="768"/>
      <c r="DT539" s="768"/>
      <c r="DU539" s="768"/>
      <c r="DV539" s="768"/>
      <c r="DW539" s="768"/>
      <c r="DX539" s="768"/>
      <c r="DY539" s="768"/>
      <c r="DZ539" s="768"/>
      <c r="EA539" s="768"/>
      <c r="EB539" s="768"/>
      <c r="EC539" s="768"/>
      <c r="ED539" s="768"/>
      <c r="EE539" s="768"/>
      <c r="EF539" s="768"/>
      <c r="EG539" s="768"/>
      <c r="EH539" s="768"/>
      <c r="EI539" s="768"/>
      <c r="EJ539" s="768"/>
      <c r="EK539" s="768"/>
      <c r="EL539" s="768"/>
      <c r="EM539" s="768"/>
      <c r="EN539" s="768"/>
      <c r="EO539" s="768"/>
      <c r="EP539" s="768"/>
      <c r="EQ539" s="768"/>
      <c r="ER539" s="768"/>
      <c r="ES539" s="768"/>
      <c r="ET539" s="768"/>
      <c r="EU539" s="768"/>
      <c r="EV539" s="768"/>
      <c r="EW539" s="768"/>
      <c r="EX539" s="768"/>
      <c r="EY539" s="768"/>
      <c r="EZ539" s="768"/>
      <c r="FA539" s="768"/>
      <c r="FB539" s="768"/>
      <c r="FC539" s="768"/>
      <c r="FD539" s="768"/>
      <c r="FE539" s="768"/>
      <c r="FF539" s="768"/>
      <c r="FG539" s="768"/>
      <c r="FH539" s="768"/>
      <c r="FI539" s="768"/>
      <c r="FJ539" s="768"/>
      <c r="FK539" s="768"/>
      <c r="FL539" s="768"/>
      <c r="FM539" s="768"/>
      <c r="FN539" s="768"/>
      <c r="FO539" s="768"/>
      <c r="FP539" s="768"/>
      <c r="FQ539" s="768"/>
      <c r="FR539" s="768"/>
      <c r="FS539" s="768"/>
      <c r="FT539" s="768"/>
      <c r="FU539" s="768"/>
      <c r="FV539" s="768"/>
      <c r="FW539" s="768"/>
    </row>
    <row r="540" spans="4:179" x14ac:dyDescent="0.25">
      <c r="D540" s="731"/>
      <c r="J540" s="62"/>
      <c r="O540" s="766"/>
      <c r="P540" s="766"/>
      <c r="Q540" s="766"/>
      <c r="R540" s="766"/>
      <c r="U540" s="767"/>
      <c r="Y540" s="768"/>
      <c r="Z540" s="768"/>
      <c r="AA540" s="768"/>
      <c r="AB540" s="768"/>
      <c r="AC540" s="768"/>
      <c r="AD540" s="768"/>
      <c r="AE540" s="768"/>
      <c r="AF540" s="768"/>
      <c r="AG540" s="768"/>
      <c r="AH540" s="768"/>
      <c r="AI540" s="768"/>
      <c r="AJ540" s="768"/>
      <c r="AK540" s="768"/>
      <c r="AL540" s="768"/>
      <c r="AM540" s="768"/>
      <c r="AN540" s="768"/>
      <c r="AO540" s="768"/>
      <c r="AP540" s="768"/>
      <c r="AQ540" s="768"/>
      <c r="AR540" s="768"/>
      <c r="AS540" s="768"/>
      <c r="AT540" s="768"/>
      <c r="AU540" s="768"/>
      <c r="AV540" s="768"/>
      <c r="AW540" s="768"/>
      <c r="AX540" s="768"/>
      <c r="AY540" s="768"/>
      <c r="AZ540" s="768"/>
      <c r="BA540" s="768"/>
      <c r="BB540" s="768"/>
      <c r="BC540" s="768"/>
      <c r="BD540" s="768"/>
      <c r="BE540" s="768"/>
      <c r="BF540" s="768"/>
      <c r="BG540" s="768"/>
      <c r="BH540" s="768"/>
      <c r="BI540" s="768"/>
      <c r="BJ540" s="768"/>
      <c r="BK540" s="768"/>
      <c r="BL540" s="768"/>
      <c r="BM540" s="768"/>
      <c r="BN540" s="768"/>
      <c r="BO540" s="768"/>
      <c r="BP540" s="768"/>
      <c r="BQ540" s="768"/>
      <c r="BR540" s="768"/>
      <c r="BS540" s="768"/>
      <c r="BT540" s="768"/>
      <c r="BU540" s="768"/>
      <c r="BV540" s="768"/>
      <c r="BW540" s="768"/>
      <c r="BX540" s="768"/>
      <c r="BY540" s="768"/>
      <c r="BZ540" s="768"/>
      <c r="CA540" s="768"/>
      <c r="CB540" s="768"/>
      <c r="CC540" s="768"/>
      <c r="CD540" s="768"/>
      <c r="CE540" s="768"/>
      <c r="CF540" s="768"/>
      <c r="CG540" s="768"/>
      <c r="CH540" s="768"/>
      <c r="CI540" s="768"/>
      <c r="CJ540" s="768"/>
      <c r="CK540" s="768"/>
      <c r="CL540" s="768"/>
      <c r="CM540" s="768"/>
      <c r="CN540" s="768"/>
      <c r="CO540" s="768"/>
      <c r="CP540" s="768"/>
      <c r="CQ540" s="768"/>
      <c r="CR540" s="768"/>
      <c r="CS540" s="768"/>
      <c r="CT540" s="768"/>
      <c r="CU540" s="768"/>
      <c r="CV540" s="768"/>
      <c r="CW540" s="768"/>
      <c r="CX540" s="768"/>
      <c r="CY540" s="768"/>
      <c r="CZ540" s="768"/>
      <c r="DA540" s="768"/>
      <c r="DB540" s="768"/>
      <c r="DC540" s="768"/>
      <c r="DD540" s="768"/>
      <c r="DE540" s="768"/>
      <c r="DF540" s="768"/>
      <c r="DG540" s="768"/>
      <c r="DH540" s="768"/>
      <c r="DI540" s="768"/>
      <c r="DJ540" s="768"/>
      <c r="DK540" s="768"/>
      <c r="DL540" s="768"/>
      <c r="DM540" s="768"/>
      <c r="DN540" s="768"/>
      <c r="DO540" s="768"/>
      <c r="DP540" s="768"/>
      <c r="DQ540" s="768"/>
      <c r="DR540" s="768"/>
      <c r="DS540" s="768"/>
      <c r="DT540" s="768"/>
      <c r="DU540" s="768"/>
      <c r="DV540" s="768"/>
      <c r="DW540" s="768"/>
      <c r="DX540" s="768"/>
      <c r="DY540" s="768"/>
      <c r="DZ540" s="768"/>
      <c r="EA540" s="768"/>
      <c r="EB540" s="768"/>
      <c r="EC540" s="768"/>
      <c r="ED540" s="768"/>
      <c r="EE540" s="768"/>
      <c r="EF540" s="768"/>
      <c r="EG540" s="768"/>
      <c r="EH540" s="768"/>
      <c r="EI540" s="768"/>
      <c r="EJ540" s="768"/>
      <c r="EK540" s="768"/>
      <c r="EL540" s="768"/>
      <c r="EM540" s="768"/>
      <c r="EN540" s="768"/>
      <c r="EO540" s="768"/>
      <c r="EP540" s="768"/>
      <c r="EQ540" s="768"/>
      <c r="ER540" s="768"/>
      <c r="ES540" s="768"/>
      <c r="ET540" s="768"/>
      <c r="EU540" s="768"/>
      <c r="EV540" s="768"/>
      <c r="EW540" s="768"/>
      <c r="EX540" s="768"/>
      <c r="EY540" s="768"/>
      <c r="EZ540" s="768"/>
      <c r="FA540" s="768"/>
      <c r="FB540" s="768"/>
      <c r="FC540" s="768"/>
      <c r="FD540" s="768"/>
      <c r="FE540" s="768"/>
      <c r="FF540" s="768"/>
      <c r="FG540" s="768"/>
      <c r="FH540" s="768"/>
      <c r="FI540" s="768"/>
      <c r="FJ540" s="768"/>
      <c r="FK540" s="768"/>
      <c r="FL540" s="768"/>
      <c r="FM540" s="768"/>
      <c r="FN540" s="768"/>
      <c r="FO540" s="768"/>
      <c r="FP540" s="768"/>
      <c r="FQ540" s="768"/>
      <c r="FR540" s="768"/>
      <c r="FS540" s="768"/>
      <c r="FT540" s="768"/>
      <c r="FU540" s="768"/>
      <c r="FV540" s="768"/>
      <c r="FW540" s="768"/>
    </row>
    <row r="541" spans="4:179" x14ac:dyDescent="0.25">
      <c r="D541" s="731"/>
      <c r="J541" s="62"/>
      <c r="O541" s="766"/>
      <c r="P541" s="766"/>
      <c r="Q541" s="766"/>
      <c r="R541" s="766"/>
      <c r="U541" s="767"/>
      <c r="Y541" s="768"/>
      <c r="Z541" s="768"/>
      <c r="AA541" s="768"/>
      <c r="AB541" s="768"/>
      <c r="AC541" s="768"/>
      <c r="AD541" s="768"/>
      <c r="AE541" s="768"/>
      <c r="AF541" s="768"/>
      <c r="AG541" s="768"/>
      <c r="AH541" s="768"/>
      <c r="AI541" s="768"/>
      <c r="AJ541" s="768"/>
      <c r="AK541" s="768"/>
      <c r="AL541" s="768"/>
      <c r="AM541" s="768"/>
      <c r="AN541" s="768"/>
      <c r="AO541" s="768"/>
      <c r="AP541" s="768"/>
      <c r="AQ541" s="768"/>
      <c r="AR541" s="768"/>
      <c r="AS541" s="768"/>
      <c r="AT541" s="768"/>
      <c r="AU541" s="768"/>
      <c r="AV541" s="768"/>
      <c r="AW541" s="768"/>
      <c r="AX541" s="768"/>
      <c r="AY541" s="768"/>
      <c r="AZ541" s="768"/>
      <c r="BA541" s="768"/>
      <c r="BB541" s="768"/>
      <c r="BC541" s="768"/>
      <c r="BD541" s="768"/>
      <c r="BE541" s="768"/>
      <c r="BF541" s="768"/>
      <c r="BG541" s="768"/>
      <c r="BH541" s="768"/>
      <c r="BI541" s="768"/>
      <c r="BJ541" s="768"/>
      <c r="BK541" s="768"/>
      <c r="BL541" s="768"/>
      <c r="BM541" s="768"/>
      <c r="BN541" s="768"/>
      <c r="BO541" s="768"/>
      <c r="BP541" s="768"/>
      <c r="BQ541" s="768"/>
      <c r="BR541" s="768"/>
      <c r="BS541" s="768"/>
      <c r="BT541" s="768"/>
      <c r="BU541" s="768"/>
      <c r="BV541" s="768"/>
      <c r="BW541" s="768"/>
      <c r="BX541" s="768"/>
      <c r="BY541" s="768"/>
      <c r="BZ541" s="768"/>
      <c r="CA541" s="768"/>
      <c r="CB541" s="768"/>
      <c r="CC541" s="768"/>
      <c r="CD541" s="768"/>
      <c r="CE541" s="768"/>
      <c r="CF541" s="768"/>
      <c r="CG541" s="768"/>
      <c r="CH541" s="768"/>
      <c r="CI541" s="768"/>
      <c r="CJ541" s="768"/>
      <c r="CK541" s="768"/>
      <c r="CL541" s="768"/>
      <c r="CM541" s="768"/>
      <c r="CN541" s="768"/>
      <c r="CO541" s="768"/>
      <c r="CP541" s="768"/>
      <c r="CQ541" s="768"/>
      <c r="CR541" s="768"/>
      <c r="CS541" s="768"/>
      <c r="CT541" s="768"/>
      <c r="CU541" s="768"/>
      <c r="CV541" s="768"/>
      <c r="CW541" s="768"/>
      <c r="CX541" s="768"/>
      <c r="CY541" s="768"/>
      <c r="CZ541" s="768"/>
      <c r="DA541" s="768"/>
      <c r="DB541" s="768"/>
      <c r="DC541" s="768"/>
      <c r="DD541" s="768"/>
      <c r="DE541" s="768"/>
      <c r="DF541" s="768"/>
      <c r="DG541" s="768"/>
      <c r="DH541" s="768"/>
      <c r="DI541" s="768"/>
      <c r="DJ541" s="768"/>
      <c r="DK541" s="768"/>
      <c r="DL541" s="768"/>
      <c r="DM541" s="768"/>
      <c r="DN541" s="768"/>
      <c r="DO541" s="768"/>
      <c r="DP541" s="768"/>
      <c r="DQ541" s="768"/>
      <c r="DR541" s="768"/>
      <c r="DS541" s="768"/>
      <c r="DT541" s="768"/>
      <c r="DU541" s="768"/>
      <c r="DV541" s="768"/>
      <c r="DW541" s="768"/>
      <c r="DX541" s="768"/>
      <c r="DY541" s="768"/>
      <c r="DZ541" s="768"/>
      <c r="EA541" s="768"/>
      <c r="EB541" s="768"/>
      <c r="EC541" s="768"/>
      <c r="ED541" s="768"/>
      <c r="EE541" s="768"/>
      <c r="EF541" s="768"/>
      <c r="EG541" s="768"/>
      <c r="EH541" s="768"/>
      <c r="EI541" s="768"/>
      <c r="EJ541" s="768"/>
      <c r="EK541" s="768"/>
      <c r="EL541" s="768"/>
      <c r="EM541" s="768"/>
      <c r="EN541" s="768"/>
      <c r="EO541" s="768"/>
      <c r="EP541" s="768"/>
      <c r="EQ541" s="768"/>
      <c r="ER541" s="768"/>
      <c r="ES541" s="768"/>
      <c r="ET541" s="768"/>
      <c r="EU541" s="768"/>
      <c r="EV541" s="768"/>
      <c r="EW541" s="768"/>
      <c r="EX541" s="768"/>
      <c r="EY541" s="768"/>
      <c r="EZ541" s="768"/>
      <c r="FA541" s="768"/>
      <c r="FB541" s="768"/>
      <c r="FC541" s="768"/>
      <c r="FD541" s="768"/>
      <c r="FE541" s="768"/>
      <c r="FF541" s="768"/>
      <c r="FG541" s="768"/>
      <c r="FH541" s="768"/>
      <c r="FI541" s="768"/>
      <c r="FJ541" s="768"/>
      <c r="FK541" s="768"/>
      <c r="FL541" s="768"/>
      <c r="FM541" s="768"/>
      <c r="FN541" s="768"/>
      <c r="FO541" s="768"/>
      <c r="FP541" s="768"/>
      <c r="FQ541" s="768"/>
      <c r="FR541" s="768"/>
      <c r="FS541" s="768"/>
      <c r="FT541" s="768"/>
      <c r="FU541" s="768"/>
      <c r="FV541" s="768"/>
      <c r="FW541" s="768"/>
    </row>
    <row r="542" spans="4:179" x14ac:dyDescent="0.25">
      <c r="D542" s="731"/>
      <c r="J542" s="62"/>
      <c r="O542" s="766"/>
      <c r="P542" s="766"/>
      <c r="Q542" s="766"/>
      <c r="R542" s="766"/>
      <c r="U542" s="767"/>
      <c r="Y542" s="768"/>
      <c r="Z542" s="768"/>
      <c r="AA542" s="768"/>
      <c r="AB542" s="768"/>
      <c r="AC542" s="768"/>
      <c r="AD542" s="768"/>
      <c r="AE542" s="768"/>
      <c r="AF542" s="768"/>
      <c r="AG542" s="768"/>
      <c r="AH542" s="768"/>
      <c r="AI542" s="768"/>
      <c r="AJ542" s="768"/>
      <c r="AK542" s="768"/>
      <c r="AL542" s="768"/>
      <c r="AM542" s="768"/>
      <c r="AN542" s="768"/>
      <c r="AO542" s="768"/>
      <c r="AP542" s="768"/>
      <c r="AQ542" s="768"/>
      <c r="AR542" s="768"/>
      <c r="AS542" s="768"/>
      <c r="AT542" s="768"/>
      <c r="AU542" s="768"/>
      <c r="AV542" s="768"/>
      <c r="AW542" s="768"/>
      <c r="AX542" s="768"/>
      <c r="AY542" s="768"/>
      <c r="AZ542" s="768"/>
      <c r="BA542" s="768"/>
      <c r="BB542" s="768"/>
      <c r="BC542" s="768"/>
      <c r="BD542" s="768"/>
      <c r="BE542" s="768"/>
      <c r="BF542" s="768"/>
      <c r="BG542" s="768"/>
      <c r="BH542" s="768"/>
      <c r="BI542" s="768"/>
      <c r="BJ542" s="768"/>
      <c r="BK542" s="768"/>
      <c r="BL542" s="768"/>
      <c r="BM542" s="768"/>
      <c r="BN542" s="768"/>
      <c r="BO542" s="768"/>
      <c r="BP542" s="768"/>
      <c r="BQ542" s="768"/>
      <c r="BR542" s="768"/>
      <c r="BS542" s="768"/>
      <c r="BT542" s="768"/>
      <c r="BU542" s="768"/>
      <c r="BV542" s="768"/>
      <c r="BW542" s="768"/>
      <c r="BX542" s="768"/>
      <c r="BY542" s="768"/>
      <c r="BZ542" s="768"/>
      <c r="CA542" s="768"/>
      <c r="CB542" s="768"/>
      <c r="CC542" s="768"/>
      <c r="CD542" s="768"/>
      <c r="CE542" s="768"/>
      <c r="CF542" s="768"/>
      <c r="CG542" s="768"/>
      <c r="CH542" s="768"/>
      <c r="CI542" s="768"/>
      <c r="CJ542" s="768"/>
      <c r="CK542" s="768"/>
      <c r="CL542" s="768"/>
      <c r="CM542" s="768"/>
      <c r="CN542" s="768"/>
      <c r="CO542" s="768"/>
      <c r="CP542" s="768"/>
      <c r="CQ542" s="768"/>
      <c r="CR542" s="768"/>
      <c r="CS542" s="768"/>
      <c r="CT542" s="768"/>
      <c r="CU542" s="768"/>
      <c r="CV542" s="768"/>
      <c r="CW542" s="768"/>
      <c r="CX542" s="768"/>
      <c r="CY542" s="768"/>
      <c r="CZ542" s="768"/>
      <c r="DA542" s="768"/>
      <c r="DB542" s="768"/>
      <c r="DC542" s="768"/>
      <c r="DD542" s="768"/>
      <c r="DE542" s="768"/>
      <c r="DF542" s="768"/>
      <c r="DG542" s="768"/>
      <c r="DH542" s="768"/>
      <c r="DI542" s="768"/>
      <c r="DJ542" s="768"/>
      <c r="DK542" s="768"/>
      <c r="DL542" s="768"/>
      <c r="DM542" s="768"/>
      <c r="DN542" s="768"/>
      <c r="DO542" s="768"/>
      <c r="DP542" s="768"/>
      <c r="DQ542" s="768"/>
      <c r="DR542" s="768"/>
      <c r="DS542" s="768"/>
      <c r="DT542" s="768"/>
      <c r="DU542" s="768"/>
      <c r="DV542" s="768"/>
      <c r="DW542" s="768"/>
      <c r="DX542" s="768"/>
      <c r="DY542" s="768"/>
      <c r="DZ542" s="768"/>
      <c r="EA542" s="768"/>
      <c r="EB542" s="768"/>
      <c r="EC542" s="768"/>
      <c r="ED542" s="768"/>
      <c r="EE542" s="768"/>
      <c r="EF542" s="768"/>
      <c r="EG542" s="768"/>
      <c r="EH542" s="768"/>
      <c r="EI542" s="768"/>
      <c r="EJ542" s="768"/>
      <c r="EK542" s="768"/>
      <c r="EL542" s="768"/>
      <c r="EM542" s="768"/>
      <c r="EN542" s="768"/>
      <c r="EO542" s="768"/>
      <c r="EP542" s="768"/>
      <c r="EQ542" s="768"/>
      <c r="ER542" s="768"/>
      <c r="ES542" s="768"/>
      <c r="ET542" s="768"/>
      <c r="EU542" s="768"/>
      <c r="EV542" s="768"/>
      <c r="EW542" s="768"/>
      <c r="EX542" s="768"/>
      <c r="EY542" s="768"/>
      <c r="EZ542" s="768"/>
      <c r="FA542" s="768"/>
      <c r="FB542" s="768"/>
      <c r="FC542" s="768"/>
      <c r="FD542" s="768"/>
      <c r="FE542" s="768"/>
      <c r="FF542" s="768"/>
      <c r="FG542" s="768"/>
      <c r="FH542" s="768"/>
      <c r="FI542" s="768"/>
      <c r="FJ542" s="768"/>
      <c r="FK542" s="768"/>
      <c r="FL542" s="768"/>
      <c r="FM542" s="768"/>
      <c r="FN542" s="768"/>
      <c r="FO542" s="768"/>
      <c r="FP542" s="768"/>
      <c r="FQ542" s="768"/>
      <c r="FR542" s="768"/>
      <c r="FS542" s="768"/>
      <c r="FT542" s="768"/>
      <c r="FU542" s="768"/>
      <c r="FV542" s="768"/>
      <c r="FW542" s="768"/>
    </row>
    <row r="543" spans="4:179" x14ac:dyDescent="0.25">
      <c r="D543" s="731"/>
      <c r="J543" s="62"/>
      <c r="O543" s="766"/>
      <c r="P543" s="766"/>
      <c r="Q543" s="766"/>
      <c r="R543" s="766"/>
      <c r="U543" s="767"/>
      <c r="Y543" s="768"/>
      <c r="Z543" s="768"/>
      <c r="AA543" s="768"/>
      <c r="AB543" s="768"/>
      <c r="AC543" s="768"/>
      <c r="AD543" s="768"/>
      <c r="AE543" s="768"/>
      <c r="AF543" s="768"/>
      <c r="AG543" s="768"/>
      <c r="AH543" s="768"/>
      <c r="AI543" s="768"/>
      <c r="AJ543" s="768"/>
      <c r="AK543" s="768"/>
      <c r="AL543" s="768"/>
      <c r="AM543" s="768"/>
      <c r="AN543" s="768"/>
      <c r="AO543" s="768"/>
      <c r="AP543" s="768"/>
      <c r="AQ543" s="768"/>
      <c r="AR543" s="768"/>
      <c r="AS543" s="768"/>
      <c r="AT543" s="768"/>
      <c r="AU543" s="768"/>
      <c r="AV543" s="768"/>
      <c r="AW543" s="768"/>
      <c r="AX543" s="768"/>
      <c r="AY543" s="768"/>
      <c r="AZ543" s="768"/>
      <c r="BA543" s="768"/>
      <c r="BB543" s="768"/>
      <c r="BC543" s="768"/>
      <c r="BD543" s="768"/>
      <c r="BE543" s="768"/>
      <c r="BF543" s="768"/>
      <c r="BG543" s="768"/>
      <c r="BH543" s="768"/>
      <c r="BI543" s="768"/>
      <c r="BJ543" s="768"/>
      <c r="BK543" s="768"/>
      <c r="BL543" s="768"/>
      <c r="BM543" s="768"/>
      <c r="BN543" s="768"/>
      <c r="BO543" s="768"/>
      <c r="BP543" s="768"/>
      <c r="BQ543" s="768"/>
      <c r="BR543" s="768"/>
      <c r="BS543" s="768"/>
      <c r="BT543" s="768"/>
      <c r="BU543" s="768"/>
      <c r="BV543" s="768"/>
      <c r="BW543" s="768"/>
      <c r="BX543" s="768"/>
      <c r="BY543" s="768"/>
      <c r="BZ543" s="768"/>
      <c r="CA543" s="768"/>
      <c r="CB543" s="768"/>
      <c r="CC543" s="768"/>
      <c r="CD543" s="768"/>
      <c r="CE543" s="768"/>
      <c r="CF543" s="768"/>
      <c r="CG543" s="768"/>
      <c r="CH543" s="768"/>
      <c r="CI543" s="768"/>
      <c r="CJ543" s="768"/>
      <c r="CK543" s="768"/>
      <c r="CL543" s="768"/>
      <c r="CM543" s="768"/>
      <c r="CN543" s="768"/>
      <c r="CO543" s="768"/>
      <c r="CP543" s="768"/>
      <c r="CQ543" s="768"/>
      <c r="CR543" s="768"/>
      <c r="CS543" s="768"/>
      <c r="CT543" s="768"/>
      <c r="CU543" s="768"/>
      <c r="CV543" s="768"/>
      <c r="CW543" s="768"/>
      <c r="CX543" s="768"/>
      <c r="CY543" s="768"/>
      <c r="CZ543" s="768"/>
      <c r="DA543" s="768"/>
      <c r="DB543" s="768"/>
      <c r="DC543" s="768"/>
      <c r="DD543" s="768"/>
      <c r="DE543" s="768"/>
      <c r="DF543" s="768"/>
      <c r="DG543" s="768"/>
      <c r="DH543" s="768"/>
      <c r="DI543" s="768"/>
      <c r="DJ543" s="768"/>
      <c r="DK543" s="768"/>
      <c r="DL543" s="768"/>
      <c r="DM543" s="768"/>
      <c r="DN543" s="768"/>
      <c r="DO543" s="768"/>
      <c r="DP543" s="768"/>
      <c r="DQ543" s="768"/>
      <c r="DR543" s="768"/>
      <c r="DS543" s="768"/>
      <c r="DT543" s="768"/>
      <c r="DU543" s="768"/>
      <c r="DV543" s="768"/>
      <c r="DW543" s="768"/>
      <c r="DX543" s="768"/>
      <c r="DY543" s="768"/>
      <c r="DZ543" s="768"/>
      <c r="EA543" s="768"/>
      <c r="EB543" s="768"/>
      <c r="EC543" s="768"/>
      <c r="ED543" s="768"/>
      <c r="EE543" s="768"/>
      <c r="EF543" s="768"/>
      <c r="EG543" s="768"/>
      <c r="EH543" s="768"/>
      <c r="EI543" s="768"/>
      <c r="EJ543" s="768"/>
      <c r="EK543" s="768"/>
      <c r="EL543" s="768"/>
      <c r="EM543" s="768"/>
      <c r="EN543" s="768"/>
      <c r="EO543" s="768"/>
      <c r="EP543" s="768"/>
      <c r="EQ543" s="768"/>
      <c r="ER543" s="768"/>
      <c r="ES543" s="768"/>
      <c r="ET543" s="768"/>
      <c r="EU543" s="768"/>
      <c r="EV543" s="768"/>
      <c r="EW543" s="768"/>
      <c r="EX543" s="768"/>
      <c r="EY543" s="768"/>
      <c r="EZ543" s="768"/>
      <c r="FA543" s="768"/>
      <c r="FB543" s="768"/>
      <c r="FC543" s="768"/>
      <c r="FD543" s="768"/>
      <c r="FE543" s="768"/>
      <c r="FF543" s="768"/>
      <c r="FG543" s="768"/>
      <c r="FH543" s="768"/>
      <c r="FI543" s="768"/>
      <c r="FJ543" s="768"/>
      <c r="FK543" s="768"/>
      <c r="FL543" s="768"/>
      <c r="FM543" s="768"/>
      <c r="FN543" s="768"/>
      <c r="FO543" s="768"/>
      <c r="FP543" s="768"/>
      <c r="FQ543" s="768"/>
      <c r="FR543" s="768"/>
      <c r="FS543" s="768"/>
      <c r="FT543" s="768"/>
      <c r="FU543" s="768"/>
      <c r="FV543" s="768"/>
      <c r="FW543" s="768"/>
    </row>
    <row r="544" spans="4:179" x14ac:dyDescent="0.25">
      <c r="D544" s="731"/>
      <c r="J544" s="62"/>
      <c r="O544" s="766"/>
      <c r="P544" s="766"/>
      <c r="Q544" s="766"/>
      <c r="R544" s="766"/>
      <c r="U544" s="767"/>
      <c r="Y544" s="768"/>
      <c r="Z544" s="768"/>
      <c r="AA544" s="768"/>
      <c r="AB544" s="768"/>
      <c r="AC544" s="768"/>
      <c r="AD544" s="768"/>
      <c r="AE544" s="768"/>
      <c r="AF544" s="768"/>
      <c r="AG544" s="768"/>
      <c r="AH544" s="768"/>
      <c r="AI544" s="768"/>
      <c r="AJ544" s="768"/>
      <c r="AK544" s="768"/>
      <c r="AL544" s="768"/>
      <c r="AM544" s="768"/>
      <c r="AN544" s="768"/>
      <c r="AO544" s="768"/>
      <c r="AP544" s="768"/>
      <c r="AQ544" s="768"/>
      <c r="AR544" s="768"/>
      <c r="AS544" s="768"/>
      <c r="AT544" s="768"/>
      <c r="AU544" s="768"/>
      <c r="AV544" s="768"/>
      <c r="AW544" s="768"/>
      <c r="AX544" s="768"/>
      <c r="AY544" s="768"/>
      <c r="AZ544" s="768"/>
      <c r="BA544" s="768"/>
      <c r="BB544" s="768"/>
      <c r="BC544" s="768"/>
      <c r="BD544" s="768"/>
      <c r="BE544" s="768"/>
      <c r="BF544" s="768"/>
      <c r="BG544" s="768"/>
      <c r="BH544" s="768"/>
      <c r="BI544" s="768"/>
      <c r="BJ544" s="768"/>
      <c r="BK544" s="768"/>
      <c r="BL544" s="768"/>
      <c r="BM544" s="768"/>
      <c r="BN544" s="768"/>
      <c r="BO544" s="768"/>
      <c r="BP544" s="768"/>
      <c r="BQ544" s="768"/>
      <c r="BR544" s="768"/>
      <c r="BS544" s="768"/>
      <c r="BT544" s="768"/>
      <c r="BU544" s="768"/>
      <c r="BV544" s="768"/>
      <c r="BW544" s="768"/>
      <c r="BX544" s="768"/>
      <c r="BY544" s="768"/>
      <c r="BZ544" s="768"/>
      <c r="CA544" s="768"/>
      <c r="CB544" s="768"/>
      <c r="CC544" s="768"/>
      <c r="CD544" s="768"/>
      <c r="CE544" s="768"/>
      <c r="CF544" s="768"/>
      <c r="CG544" s="768"/>
      <c r="CH544" s="768"/>
      <c r="CI544" s="768"/>
      <c r="CJ544" s="768"/>
      <c r="CK544" s="768"/>
      <c r="CL544" s="768"/>
      <c r="CM544" s="768"/>
      <c r="CN544" s="768"/>
      <c r="CO544" s="768"/>
      <c r="CP544" s="768"/>
      <c r="CQ544" s="768"/>
      <c r="CR544" s="768"/>
      <c r="CS544" s="768"/>
      <c r="CT544" s="768"/>
      <c r="CU544" s="768"/>
      <c r="CV544" s="768"/>
      <c r="CW544" s="768"/>
      <c r="CX544" s="768"/>
      <c r="CY544" s="768"/>
      <c r="CZ544" s="768"/>
      <c r="DA544" s="768"/>
      <c r="DB544" s="768"/>
      <c r="DC544" s="768"/>
      <c r="DD544" s="768"/>
      <c r="DE544" s="768"/>
      <c r="DF544" s="768"/>
      <c r="DG544" s="768"/>
      <c r="DH544" s="768"/>
      <c r="DI544" s="768"/>
      <c r="DJ544" s="768"/>
      <c r="DK544" s="768"/>
      <c r="DL544" s="768"/>
      <c r="DM544" s="768"/>
      <c r="DN544" s="768"/>
      <c r="DO544" s="768"/>
      <c r="DP544" s="768"/>
      <c r="DQ544" s="768"/>
      <c r="DR544" s="768"/>
      <c r="DS544" s="768"/>
      <c r="DT544" s="768"/>
      <c r="DU544" s="768"/>
      <c r="DV544" s="768"/>
      <c r="DW544" s="768"/>
      <c r="DX544" s="768"/>
      <c r="DY544" s="768"/>
      <c r="DZ544" s="768"/>
      <c r="EA544" s="768"/>
      <c r="EB544" s="768"/>
      <c r="EC544" s="768"/>
      <c r="ED544" s="768"/>
      <c r="EE544" s="768"/>
      <c r="EF544" s="768"/>
      <c r="EG544" s="768"/>
      <c r="EH544" s="768"/>
      <c r="EI544" s="768"/>
      <c r="EJ544" s="768"/>
      <c r="EK544" s="768"/>
      <c r="EL544" s="768"/>
      <c r="EM544" s="768"/>
      <c r="EN544" s="768"/>
      <c r="EO544" s="768"/>
      <c r="EP544" s="768"/>
      <c r="EQ544" s="768"/>
      <c r="ER544" s="768"/>
      <c r="ES544" s="768"/>
      <c r="ET544" s="768"/>
      <c r="EU544" s="768"/>
      <c r="EV544" s="768"/>
      <c r="EW544" s="768"/>
      <c r="EX544" s="768"/>
      <c r="EY544" s="768"/>
      <c r="EZ544" s="768"/>
      <c r="FA544" s="768"/>
      <c r="FB544" s="768"/>
      <c r="FC544" s="768"/>
      <c r="FD544" s="768"/>
      <c r="FE544" s="768"/>
      <c r="FF544" s="768"/>
      <c r="FG544" s="768"/>
      <c r="FH544" s="768"/>
      <c r="FI544" s="768"/>
      <c r="FJ544" s="768"/>
      <c r="FK544" s="768"/>
      <c r="FL544" s="768"/>
      <c r="FM544" s="768"/>
      <c r="FN544" s="768"/>
      <c r="FO544" s="768"/>
      <c r="FP544" s="768"/>
      <c r="FQ544" s="768"/>
      <c r="FR544" s="768"/>
      <c r="FS544" s="768"/>
      <c r="FT544" s="768"/>
      <c r="FU544" s="768"/>
      <c r="FV544" s="768"/>
      <c r="FW544" s="768"/>
    </row>
    <row r="545" spans="4:179" x14ac:dyDescent="0.25">
      <c r="D545" s="731"/>
      <c r="J545" s="62"/>
      <c r="O545" s="766"/>
      <c r="P545" s="766"/>
      <c r="Q545" s="766"/>
      <c r="R545" s="766"/>
      <c r="U545" s="767"/>
      <c r="Y545" s="768"/>
      <c r="Z545" s="768"/>
      <c r="AA545" s="768"/>
      <c r="AB545" s="768"/>
      <c r="AC545" s="768"/>
      <c r="AD545" s="768"/>
      <c r="AE545" s="768"/>
      <c r="AF545" s="768"/>
      <c r="AG545" s="768"/>
      <c r="AH545" s="768"/>
      <c r="AI545" s="768"/>
      <c r="AJ545" s="768"/>
      <c r="AK545" s="768"/>
      <c r="AL545" s="768"/>
      <c r="AM545" s="768"/>
      <c r="AN545" s="768"/>
      <c r="AO545" s="768"/>
      <c r="AP545" s="768"/>
      <c r="AQ545" s="768"/>
      <c r="AR545" s="768"/>
      <c r="AS545" s="768"/>
      <c r="AT545" s="768"/>
      <c r="AU545" s="768"/>
      <c r="AV545" s="768"/>
      <c r="AW545" s="768"/>
      <c r="AX545" s="768"/>
      <c r="AY545" s="768"/>
      <c r="AZ545" s="768"/>
      <c r="BA545" s="768"/>
      <c r="BB545" s="768"/>
      <c r="BC545" s="768"/>
      <c r="BD545" s="768"/>
      <c r="BE545" s="768"/>
      <c r="BF545" s="768"/>
      <c r="BG545" s="768"/>
      <c r="BH545" s="768"/>
      <c r="BI545" s="768"/>
      <c r="BJ545" s="768"/>
      <c r="BK545" s="768"/>
      <c r="BL545" s="768"/>
      <c r="BM545" s="768"/>
      <c r="BN545" s="768"/>
      <c r="BO545" s="768"/>
      <c r="BP545" s="768"/>
      <c r="BQ545" s="768"/>
      <c r="BR545" s="768"/>
      <c r="BS545" s="768"/>
      <c r="BT545" s="768"/>
      <c r="BU545" s="768"/>
      <c r="BV545" s="768"/>
      <c r="BW545" s="768"/>
      <c r="BX545" s="768"/>
      <c r="BY545" s="768"/>
      <c r="BZ545" s="768"/>
      <c r="CA545" s="768"/>
      <c r="CB545" s="768"/>
      <c r="CC545" s="768"/>
      <c r="CD545" s="768"/>
      <c r="CE545" s="768"/>
      <c r="CF545" s="768"/>
      <c r="CG545" s="768"/>
      <c r="CH545" s="768"/>
      <c r="CI545" s="768"/>
      <c r="CJ545" s="768"/>
      <c r="CK545" s="768"/>
      <c r="CL545" s="768"/>
      <c r="CM545" s="768"/>
      <c r="CN545" s="768"/>
      <c r="CO545" s="768"/>
      <c r="CP545" s="768"/>
      <c r="CQ545" s="768"/>
      <c r="CR545" s="768"/>
      <c r="CS545" s="768"/>
      <c r="CT545" s="768"/>
      <c r="CU545" s="768"/>
      <c r="CV545" s="768"/>
      <c r="CW545" s="768"/>
      <c r="CX545" s="768"/>
      <c r="CY545" s="768"/>
      <c r="CZ545" s="768"/>
      <c r="DA545" s="768"/>
      <c r="DB545" s="768"/>
      <c r="DC545" s="768"/>
      <c r="DD545" s="768"/>
      <c r="DE545" s="768"/>
      <c r="DF545" s="768"/>
      <c r="DG545" s="768"/>
      <c r="DH545" s="768"/>
      <c r="DI545" s="768"/>
      <c r="DJ545" s="768"/>
      <c r="DK545" s="768"/>
      <c r="DL545" s="768"/>
      <c r="DM545" s="768"/>
      <c r="DN545" s="768"/>
      <c r="DO545" s="768"/>
      <c r="DP545" s="768"/>
      <c r="DQ545" s="768"/>
      <c r="DR545" s="768"/>
      <c r="DS545" s="768"/>
      <c r="DT545" s="768"/>
      <c r="DU545" s="768"/>
      <c r="DV545" s="768"/>
      <c r="DW545" s="768"/>
      <c r="DX545" s="768"/>
      <c r="DY545" s="768"/>
      <c r="DZ545" s="768"/>
      <c r="EA545" s="768"/>
      <c r="EB545" s="768"/>
      <c r="EC545" s="768"/>
      <c r="ED545" s="768"/>
      <c r="EE545" s="768"/>
      <c r="EF545" s="768"/>
      <c r="EG545" s="768"/>
      <c r="EH545" s="768"/>
      <c r="EI545" s="768"/>
      <c r="EJ545" s="768"/>
      <c r="EK545" s="768"/>
      <c r="EL545" s="768"/>
      <c r="EM545" s="768"/>
      <c r="EN545" s="768"/>
      <c r="EO545" s="768"/>
      <c r="EP545" s="768"/>
      <c r="EQ545" s="768"/>
      <c r="ER545" s="768"/>
      <c r="ES545" s="768"/>
      <c r="ET545" s="768"/>
      <c r="EU545" s="768"/>
      <c r="EV545" s="768"/>
      <c r="EW545" s="768"/>
      <c r="EX545" s="768"/>
      <c r="EY545" s="768"/>
      <c r="EZ545" s="768"/>
      <c r="FA545" s="768"/>
      <c r="FB545" s="768"/>
      <c r="FC545" s="768"/>
      <c r="FD545" s="768"/>
      <c r="FE545" s="768"/>
      <c r="FF545" s="768"/>
      <c r="FG545" s="768"/>
      <c r="FH545" s="768"/>
      <c r="FI545" s="768"/>
      <c r="FJ545" s="768"/>
      <c r="FK545" s="768"/>
      <c r="FL545" s="768"/>
      <c r="FM545" s="768"/>
      <c r="FN545" s="768"/>
      <c r="FO545" s="768"/>
      <c r="FP545" s="768"/>
      <c r="FQ545" s="768"/>
      <c r="FR545" s="768"/>
      <c r="FS545" s="768"/>
      <c r="FT545" s="768"/>
      <c r="FU545" s="768"/>
      <c r="FV545" s="768"/>
      <c r="FW545" s="768"/>
    </row>
    <row r="546" spans="4:179" x14ac:dyDescent="0.25">
      <c r="D546" s="731"/>
      <c r="J546" s="62"/>
      <c r="O546" s="766"/>
      <c r="P546" s="766"/>
      <c r="Q546" s="766"/>
      <c r="R546" s="766"/>
      <c r="U546" s="767"/>
      <c r="Y546" s="768"/>
      <c r="Z546" s="768"/>
      <c r="AA546" s="768"/>
      <c r="AB546" s="768"/>
      <c r="AC546" s="768"/>
      <c r="AD546" s="768"/>
      <c r="AE546" s="768"/>
      <c r="AF546" s="768"/>
      <c r="AG546" s="768"/>
      <c r="AH546" s="768"/>
      <c r="AI546" s="768"/>
      <c r="AJ546" s="768"/>
      <c r="AK546" s="768"/>
      <c r="AL546" s="768"/>
      <c r="AM546" s="768"/>
      <c r="AN546" s="768"/>
      <c r="AO546" s="768"/>
      <c r="AP546" s="768"/>
      <c r="AQ546" s="768"/>
      <c r="AR546" s="768"/>
      <c r="AS546" s="768"/>
      <c r="AT546" s="768"/>
      <c r="AU546" s="768"/>
      <c r="AV546" s="768"/>
      <c r="AW546" s="768"/>
      <c r="AX546" s="768"/>
      <c r="AY546" s="768"/>
      <c r="AZ546" s="768"/>
      <c r="BA546" s="768"/>
      <c r="BB546" s="768"/>
      <c r="BC546" s="768"/>
      <c r="BD546" s="768"/>
      <c r="BE546" s="768"/>
      <c r="BF546" s="768"/>
      <c r="BG546" s="768"/>
      <c r="BH546" s="768"/>
      <c r="BI546" s="768"/>
      <c r="BJ546" s="768"/>
      <c r="BK546" s="768"/>
      <c r="BL546" s="768"/>
      <c r="BM546" s="768"/>
      <c r="BN546" s="768"/>
      <c r="BO546" s="768"/>
      <c r="BP546" s="768"/>
      <c r="BQ546" s="768"/>
      <c r="BR546" s="768"/>
      <c r="BS546" s="768"/>
      <c r="BT546" s="768"/>
      <c r="BU546" s="768"/>
      <c r="BV546" s="768"/>
      <c r="BW546" s="768"/>
      <c r="BX546" s="768"/>
      <c r="BY546" s="768"/>
      <c r="BZ546" s="768"/>
      <c r="CA546" s="768"/>
      <c r="CB546" s="768"/>
      <c r="CC546" s="768"/>
      <c r="CD546" s="768"/>
      <c r="CE546" s="768"/>
      <c r="CF546" s="768"/>
      <c r="CG546" s="768"/>
      <c r="CH546" s="768"/>
      <c r="CI546" s="768"/>
      <c r="CJ546" s="768"/>
      <c r="CK546" s="768"/>
      <c r="CL546" s="768"/>
      <c r="CM546" s="768"/>
      <c r="CN546" s="768"/>
      <c r="CO546" s="768"/>
      <c r="CP546" s="768"/>
      <c r="CQ546" s="768"/>
      <c r="CR546" s="768"/>
      <c r="CS546" s="768"/>
      <c r="CT546" s="768"/>
      <c r="CU546" s="768"/>
      <c r="CV546" s="768"/>
      <c r="CW546" s="768"/>
      <c r="CX546" s="768"/>
      <c r="CY546" s="768"/>
      <c r="CZ546" s="768"/>
      <c r="DA546" s="768"/>
      <c r="DB546" s="768"/>
      <c r="DC546" s="768"/>
      <c r="DD546" s="768"/>
      <c r="DE546" s="768"/>
      <c r="DF546" s="768"/>
      <c r="DG546" s="768"/>
      <c r="DH546" s="768"/>
      <c r="DI546" s="768"/>
      <c r="DJ546" s="768"/>
      <c r="DK546" s="768"/>
      <c r="DL546" s="768"/>
      <c r="DM546" s="768"/>
      <c r="DN546" s="768"/>
      <c r="DO546" s="768"/>
      <c r="DP546" s="768"/>
      <c r="DQ546" s="768"/>
      <c r="DR546" s="768"/>
      <c r="DS546" s="768"/>
      <c r="DT546" s="768"/>
      <c r="DU546" s="768"/>
      <c r="DV546" s="768"/>
      <c r="DW546" s="768"/>
      <c r="DX546" s="768"/>
      <c r="DY546" s="768"/>
      <c r="DZ546" s="768"/>
      <c r="EA546" s="768"/>
      <c r="EB546" s="768"/>
      <c r="EC546" s="768"/>
      <c r="ED546" s="768"/>
      <c r="EE546" s="768"/>
      <c r="EF546" s="768"/>
      <c r="EG546" s="768"/>
      <c r="EH546" s="768"/>
      <c r="EI546" s="768"/>
      <c r="EJ546" s="768"/>
      <c r="EK546" s="768"/>
      <c r="EL546" s="768"/>
      <c r="EM546" s="768"/>
      <c r="EN546" s="768"/>
      <c r="EO546" s="768"/>
      <c r="EP546" s="768"/>
      <c r="EQ546" s="768"/>
      <c r="ER546" s="768"/>
      <c r="ES546" s="768"/>
      <c r="ET546" s="768"/>
      <c r="EU546" s="768"/>
      <c r="EV546" s="768"/>
      <c r="EW546" s="768"/>
      <c r="EX546" s="768"/>
      <c r="EY546" s="768"/>
      <c r="EZ546" s="768"/>
      <c r="FA546" s="768"/>
      <c r="FB546" s="768"/>
      <c r="FC546" s="768"/>
      <c r="FD546" s="768"/>
      <c r="FE546" s="768"/>
      <c r="FF546" s="768"/>
      <c r="FG546" s="768"/>
      <c r="FH546" s="768"/>
      <c r="FI546" s="768"/>
      <c r="FJ546" s="768"/>
      <c r="FK546" s="768"/>
      <c r="FL546" s="768"/>
      <c r="FM546" s="768"/>
      <c r="FN546" s="768"/>
      <c r="FO546" s="768"/>
      <c r="FP546" s="768"/>
      <c r="FQ546" s="768"/>
      <c r="FR546" s="768"/>
      <c r="FS546" s="768"/>
      <c r="FT546" s="768"/>
      <c r="FU546" s="768"/>
      <c r="FV546" s="768"/>
      <c r="FW546" s="768"/>
    </row>
    <row r="547" spans="4:179" x14ac:dyDescent="0.25">
      <c r="D547" s="731"/>
      <c r="J547" s="62"/>
      <c r="O547" s="766"/>
      <c r="P547" s="766"/>
      <c r="Q547" s="766"/>
      <c r="R547" s="766"/>
      <c r="U547" s="767"/>
      <c r="Y547" s="768"/>
      <c r="Z547" s="768"/>
      <c r="AA547" s="768"/>
      <c r="AB547" s="768"/>
      <c r="AC547" s="768"/>
      <c r="AD547" s="768"/>
      <c r="AE547" s="768"/>
      <c r="AF547" s="768"/>
      <c r="AG547" s="768"/>
      <c r="AH547" s="768"/>
      <c r="AI547" s="768"/>
      <c r="AJ547" s="768"/>
      <c r="AK547" s="768"/>
      <c r="AL547" s="768"/>
      <c r="AM547" s="768"/>
      <c r="AN547" s="768"/>
      <c r="AO547" s="768"/>
      <c r="AP547" s="768"/>
      <c r="AQ547" s="768"/>
      <c r="AR547" s="768"/>
      <c r="AS547" s="768"/>
      <c r="AT547" s="768"/>
      <c r="AU547" s="768"/>
      <c r="AV547" s="768"/>
      <c r="AW547" s="768"/>
      <c r="AX547" s="768"/>
      <c r="AY547" s="768"/>
      <c r="AZ547" s="768"/>
      <c r="BA547" s="768"/>
      <c r="BB547" s="768"/>
      <c r="BC547" s="768"/>
      <c r="BD547" s="768"/>
      <c r="BE547" s="768"/>
      <c r="BF547" s="768"/>
      <c r="BG547" s="768"/>
      <c r="BH547" s="768"/>
      <c r="BI547" s="768"/>
      <c r="BJ547" s="768"/>
      <c r="BK547" s="768"/>
      <c r="BL547" s="768"/>
      <c r="BM547" s="768"/>
      <c r="BN547" s="768"/>
      <c r="BO547" s="768"/>
      <c r="BP547" s="768"/>
      <c r="BQ547" s="768"/>
      <c r="BR547" s="768"/>
      <c r="BS547" s="768"/>
      <c r="BT547" s="768"/>
      <c r="BU547" s="768"/>
      <c r="BV547" s="768"/>
      <c r="BW547" s="768"/>
      <c r="BX547" s="768"/>
      <c r="BY547" s="768"/>
      <c r="BZ547" s="768"/>
      <c r="CA547" s="768"/>
      <c r="CB547" s="768"/>
      <c r="CC547" s="768"/>
      <c r="CD547" s="768"/>
      <c r="CE547" s="768"/>
      <c r="CF547" s="768"/>
      <c r="CG547" s="768"/>
      <c r="CH547" s="768"/>
      <c r="CI547" s="768"/>
      <c r="CJ547" s="768"/>
      <c r="CK547" s="768"/>
      <c r="CL547" s="768"/>
      <c r="CM547" s="768"/>
      <c r="CN547" s="768"/>
      <c r="CO547" s="768"/>
      <c r="CP547" s="768"/>
      <c r="CQ547" s="768"/>
      <c r="CR547" s="768"/>
      <c r="CS547" s="768"/>
      <c r="CT547" s="768"/>
      <c r="CU547" s="768"/>
      <c r="CV547" s="768"/>
      <c r="CW547" s="768"/>
      <c r="CX547" s="768"/>
      <c r="CY547" s="768"/>
      <c r="CZ547" s="768"/>
      <c r="DA547" s="768"/>
      <c r="DB547" s="768"/>
      <c r="DC547" s="768"/>
      <c r="DD547" s="768"/>
      <c r="DE547" s="768"/>
      <c r="DF547" s="768"/>
      <c r="DG547" s="768"/>
      <c r="DH547" s="768"/>
      <c r="DI547" s="768"/>
      <c r="DJ547" s="768"/>
      <c r="DK547" s="768"/>
      <c r="DL547" s="768"/>
      <c r="DM547" s="768"/>
      <c r="DN547" s="768"/>
      <c r="DO547" s="768"/>
      <c r="DP547" s="768"/>
      <c r="DQ547" s="768"/>
      <c r="DR547" s="768"/>
      <c r="DS547" s="768"/>
      <c r="DT547" s="768"/>
      <c r="DU547" s="768"/>
      <c r="DV547" s="768"/>
      <c r="DW547" s="768"/>
      <c r="DX547" s="768"/>
      <c r="DY547" s="768"/>
      <c r="DZ547" s="768"/>
      <c r="EA547" s="768"/>
      <c r="EB547" s="768"/>
      <c r="EC547" s="768"/>
      <c r="ED547" s="768"/>
      <c r="EE547" s="768"/>
      <c r="EF547" s="768"/>
      <c r="EG547" s="768"/>
      <c r="EH547" s="768"/>
      <c r="EI547" s="768"/>
      <c r="EJ547" s="768"/>
      <c r="EK547" s="768"/>
      <c r="EL547" s="768"/>
      <c r="EM547" s="768"/>
      <c r="EN547" s="768"/>
      <c r="EO547" s="768"/>
      <c r="EP547" s="768"/>
      <c r="EQ547" s="768"/>
      <c r="ER547" s="768"/>
      <c r="ES547" s="768"/>
      <c r="ET547" s="768"/>
      <c r="EU547" s="768"/>
      <c r="EV547" s="768"/>
      <c r="EW547" s="768"/>
      <c r="EX547" s="768"/>
      <c r="EY547" s="768"/>
      <c r="EZ547" s="768"/>
      <c r="FA547" s="768"/>
      <c r="FB547" s="768"/>
      <c r="FC547" s="768"/>
      <c r="FD547" s="768"/>
      <c r="FE547" s="768"/>
      <c r="FF547" s="768"/>
      <c r="FG547" s="768"/>
      <c r="FH547" s="768"/>
      <c r="FI547" s="768"/>
      <c r="FJ547" s="768"/>
      <c r="FK547" s="768"/>
      <c r="FL547" s="768"/>
      <c r="FM547" s="768"/>
      <c r="FN547" s="768"/>
      <c r="FO547" s="768"/>
      <c r="FP547" s="768"/>
      <c r="FQ547" s="768"/>
      <c r="FR547" s="768"/>
      <c r="FS547" s="768"/>
      <c r="FT547" s="768"/>
      <c r="FU547" s="768"/>
      <c r="FV547" s="768"/>
      <c r="FW547" s="768"/>
    </row>
    <row r="548" spans="4:179" x14ac:dyDescent="0.25">
      <c r="D548" s="731"/>
      <c r="J548" s="62"/>
      <c r="O548" s="766"/>
      <c r="P548" s="766"/>
      <c r="Q548" s="766"/>
      <c r="R548" s="766"/>
      <c r="U548" s="767"/>
      <c r="Y548" s="768"/>
      <c r="Z548" s="768"/>
      <c r="AA548" s="768"/>
      <c r="AB548" s="768"/>
      <c r="AC548" s="768"/>
      <c r="AD548" s="768"/>
      <c r="AE548" s="768"/>
      <c r="AF548" s="768"/>
      <c r="AG548" s="768"/>
      <c r="AH548" s="768"/>
      <c r="AI548" s="768"/>
      <c r="AJ548" s="768"/>
      <c r="AK548" s="768"/>
      <c r="AL548" s="768"/>
      <c r="AM548" s="768"/>
      <c r="AN548" s="768"/>
      <c r="AO548" s="768"/>
      <c r="AP548" s="768"/>
      <c r="AQ548" s="768"/>
      <c r="AR548" s="768"/>
      <c r="AS548" s="768"/>
      <c r="AT548" s="768"/>
      <c r="AU548" s="768"/>
      <c r="AV548" s="768"/>
      <c r="AW548" s="768"/>
      <c r="AX548" s="768"/>
      <c r="AY548" s="768"/>
      <c r="AZ548" s="768"/>
      <c r="BA548" s="768"/>
      <c r="BB548" s="768"/>
      <c r="BC548" s="768"/>
      <c r="BD548" s="768"/>
      <c r="BE548" s="768"/>
      <c r="BF548" s="768"/>
      <c r="BG548" s="768"/>
      <c r="BH548" s="768"/>
      <c r="BI548" s="768"/>
      <c r="BJ548" s="768"/>
      <c r="BK548" s="768"/>
      <c r="BL548" s="768"/>
      <c r="BM548" s="768"/>
      <c r="BN548" s="768"/>
      <c r="BO548" s="768"/>
      <c r="BP548" s="768"/>
      <c r="BQ548" s="768"/>
      <c r="BR548" s="768"/>
      <c r="BS548" s="768"/>
      <c r="BT548" s="768"/>
      <c r="BU548" s="768"/>
      <c r="BV548" s="768"/>
      <c r="BW548" s="768"/>
      <c r="BX548" s="768"/>
      <c r="BY548" s="768"/>
      <c r="BZ548" s="768"/>
      <c r="CA548" s="768"/>
      <c r="CB548" s="768"/>
      <c r="CC548" s="768"/>
      <c r="CD548" s="768"/>
      <c r="CE548" s="768"/>
      <c r="CF548" s="768"/>
      <c r="CG548" s="768"/>
      <c r="CH548" s="768"/>
      <c r="CI548" s="768"/>
      <c r="CJ548" s="768"/>
      <c r="CK548" s="768"/>
      <c r="CL548" s="768"/>
      <c r="CM548" s="768"/>
      <c r="CN548" s="768"/>
      <c r="CO548" s="768"/>
      <c r="CP548" s="768"/>
      <c r="CQ548" s="768"/>
      <c r="CR548" s="768"/>
      <c r="CS548" s="768"/>
      <c r="CT548" s="768"/>
      <c r="CU548" s="768"/>
      <c r="CV548" s="768"/>
      <c r="CW548" s="768"/>
      <c r="CX548" s="768"/>
      <c r="CY548" s="768"/>
      <c r="CZ548" s="768"/>
      <c r="DA548" s="768"/>
      <c r="DB548" s="768"/>
      <c r="DC548" s="768"/>
      <c r="DD548" s="768"/>
      <c r="DE548" s="768"/>
      <c r="DF548" s="768"/>
      <c r="DG548" s="768"/>
      <c r="DH548" s="768"/>
      <c r="DI548" s="768"/>
      <c r="DJ548" s="768"/>
      <c r="DK548" s="768"/>
      <c r="DL548" s="768"/>
      <c r="DM548" s="768"/>
      <c r="DN548" s="768"/>
      <c r="DO548" s="768"/>
      <c r="DP548" s="768"/>
      <c r="DQ548" s="768"/>
      <c r="DR548" s="768"/>
      <c r="DS548" s="768"/>
      <c r="DT548" s="768"/>
      <c r="DU548" s="768"/>
      <c r="DV548" s="768"/>
      <c r="DW548" s="768"/>
      <c r="DX548" s="768"/>
      <c r="DY548" s="768"/>
      <c r="DZ548" s="768"/>
      <c r="EA548" s="768"/>
      <c r="EB548" s="768"/>
      <c r="EC548" s="768"/>
      <c r="ED548" s="768"/>
      <c r="EE548" s="768"/>
      <c r="EF548" s="768"/>
      <c r="EG548" s="768"/>
      <c r="EH548" s="768"/>
      <c r="EI548" s="768"/>
      <c r="EJ548" s="768"/>
      <c r="EK548" s="768"/>
      <c r="EL548" s="768"/>
      <c r="EM548" s="768"/>
      <c r="EN548" s="768"/>
      <c r="EO548" s="768"/>
      <c r="EP548" s="768"/>
      <c r="EQ548" s="768"/>
      <c r="ER548" s="768"/>
      <c r="ES548" s="768"/>
      <c r="ET548" s="768"/>
      <c r="EU548" s="768"/>
      <c r="EV548" s="768"/>
      <c r="EW548" s="768"/>
      <c r="EX548" s="768"/>
      <c r="EY548" s="768"/>
      <c r="EZ548" s="768"/>
      <c r="FA548" s="768"/>
      <c r="FB548" s="768"/>
      <c r="FC548" s="768"/>
      <c r="FD548" s="768"/>
      <c r="FE548" s="768"/>
      <c r="FF548" s="768"/>
      <c r="FG548" s="768"/>
      <c r="FH548" s="768"/>
      <c r="FI548" s="768"/>
      <c r="FJ548" s="768"/>
      <c r="FK548" s="768"/>
      <c r="FL548" s="768"/>
      <c r="FM548" s="768"/>
      <c r="FN548" s="768"/>
      <c r="FO548" s="768"/>
      <c r="FP548" s="768"/>
      <c r="FQ548" s="768"/>
      <c r="FR548" s="768"/>
      <c r="FS548" s="768"/>
      <c r="FT548" s="768"/>
      <c r="FU548" s="768"/>
      <c r="FV548" s="768"/>
      <c r="FW548" s="768"/>
    </row>
    <row r="549" spans="4:179" x14ac:dyDescent="0.25">
      <c r="D549" s="731"/>
      <c r="J549" s="62"/>
      <c r="O549" s="766"/>
      <c r="P549" s="766"/>
      <c r="Q549" s="766"/>
      <c r="R549" s="766"/>
      <c r="U549" s="767"/>
      <c r="Y549" s="768"/>
      <c r="Z549" s="768"/>
      <c r="AA549" s="768"/>
      <c r="AB549" s="768"/>
      <c r="AC549" s="768"/>
      <c r="AD549" s="768"/>
      <c r="AE549" s="768"/>
      <c r="AF549" s="768"/>
      <c r="AG549" s="768"/>
      <c r="AH549" s="768"/>
      <c r="AI549" s="768"/>
      <c r="AJ549" s="768"/>
      <c r="AK549" s="768"/>
      <c r="AL549" s="768"/>
      <c r="AM549" s="768"/>
      <c r="AN549" s="768"/>
      <c r="AO549" s="768"/>
      <c r="AP549" s="768"/>
      <c r="AQ549" s="768"/>
      <c r="AR549" s="768"/>
      <c r="AS549" s="768"/>
      <c r="AT549" s="768"/>
      <c r="AU549" s="768"/>
      <c r="AV549" s="768"/>
      <c r="AW549" s="768"/>
      <c r="AX549" s="768"/>
      <c r="AY549" s="768"/>
      <c r="AZ549" s="768"/>
      <c r="BA549" s="768"/>
      <c r="BB549" s="768"/>
      <c r="BC549" s="768"/>
      <c r="BD549" s="768"/>
      <c r="BE549" s="768"/>
      <c r="BF549" s="768"/>
      <c r="BG549" s="768"/>
      <c r="BH549" s="768"/>
      <c r="BI549" s="768"/>
      <c r="BJ549" s="768"/>
      <c r="BK549" s="768"/>
      <c r="BL549" s="768"/>
      <c r="BM549" s="768"/>
      <c r="BN549" s="768"/>
      <c r="BO549" s="768"/>
      <c r="BP549" s="768"/>
      <c r="BQ549" s="768"/>
      <c r="BR549" s="768"/>
      <c r="BS549" s="768"/>
      <c r="BT549" s="768"/>
      <c r="BU549" s="768"/>
      <c r="BV549" s="768"/>
      <c r="BW549" s="768"/>
      <c r="BX549" s="768"/>
      <c r="BY549" s="768"/>
      <c r="BZ549" s="768"/>
      <c r="CA549" s="768"/>
      <c r="CB549" s="768"/>
      <c r="CC549" s="768"/>
      <c r="CD549" s="768"/>
      <c r="CE549" s="768"/>
      <c r="CF549" s="768"/>
      <c r="CG549" s="768"/>
      <c r="CH549" s="768"/>
      <c r="CI549" s="768"/>
      <c r="CJ549" s="768"/>
      <c r="CK549" s="768"/>
      <c r="CL549" s="768"/>
      <c r="CM549" s="768"/>
      <c r="CN549" s="768"/>
      <c r="CO549" s="768"/>
      <c r="CP549" s="768"/>
      <c r="CQ549" s="768"/>
      <c r="CR549" s="768"/>
      <c r="CS549" s="768"/>
      <c r="CT549" s="768"/>
      <c r="CU549" s="768"/>
      <c r="CV549" s="768"/>
      <c r="CW549" s="768"/>
      <c r="CX549" s="768"/>
      <c r="CY549" s="768"/>
      <c r="CZ549" s="768"/>
      <c r="DA549" s="768"/>
      <c r="DB549" s="768"/>
      <c r="DC549" s="768"/>
      <c r="DD549" s="768"/>
      <c r="DE549" s="768"/>
      <c r="DF549" s="768"/>
      <c r="DG549" s="768"/>
      <c r="DH549" s="768"/>
      <c r="DI549" s="768"/>
      <c r="DJ549" s="768"/>
      <c r="DK549" s="768"/>
      <c r="DL549" s="768"/>
      <c r="DM549" s="768"/>
      <c r="DN549" s="768"/>
      <c r="DO549" s="768"/>
      <c r="DP549" s="768"/>
      <c r="DQ549" s="768"/>
      <c r="DR549" s="768"/>
      <c r="DS549" s="768"/>
      <c r="DT549" s="768"/>
      <c r="DU549" s="768"/>
      <c r="DV549" s="768"/>
      <c r="DW549" s="768"/>
      <c r="DX549" s="768"/>
      <c r="DY549" s="768"/>
      <c r="DZ549" s="768"/>
      <c r="EA549" s="768"/>
      <c r="EB549" s="768"/>
      <c r="EC549" s="768"/>
      <c r="ED549" s="768"/>
      <c r="EE549" s="768"/>
      <c r="EF549" s="768"/>
      <c r="EG549" s="768"/>
      <c r="EH549" s="768"/>
      <c r="EI549" s="768"/>
      <c r="EJ549" s="768"/>
      <c r="EK549" s="768"/>
      <c r="EL549" s="768"/>
      <c r="EM549" s="768"/>
      <c r="EN549" s="768"/>
      <c r="EO549" s="768"/>
      <c r="EP549" s="768"/>
      <c r="EQ549" s="768"/>
      <c r="ER549" s="768"/>
      <c r="ES549" s="768"/>
      <c r="ET549" s="768"/>
      <c r="EU549" s="768"/>
      <c r="EV549" s="768"/>
      <c r="EW549" s="768"/>
      <c r="EX549" s="768"/>
      <c r="EY549" s="768"/>
      <c r="EZ549" s="768"/>
      <c r="FA549" s="768"/>
      <c r="FB549" s="768"/>
      <c r="FC549" s="768"/>
      <c r="FD549" s="768"/>
      <c r="FE549" s="768"/>
      <c r="FF549" s="768"/>
      <c r="FG549" s="768"/>
      <c r="FH549" s="768"/>
      <c r="FI549" s="768"/>
      <c r="FJ549" s="768"/>
      <c r="FK549" s="768"/>
      <c r="FL549" s="768"/>
      <c r="FM549" s="768"/>
      <c r="FN549" s="768"/>
      <c r="FO549" s="768"/>
      <c r="FP549" s="768"/>
      <c r="FQ549" s="768"/>
      <c r="FR549" s="768"/>
      <c r="FS549" s="768"/>
      <c r="FT549" s="768"/>
      <c r="FU549" s="768"/>
      <c r="FV549" s="768"/>
      <c r="FW549" s="768"/>
    </row>
    <row r="550" spans="4:179" x14ac:dyDescent="0.25">
      <c r="D550" s="731"/>
      <c r="J550" s="62"/>
      <c r="O550" s="766"/>
      <c r="P550" s="766"/>
      <c r="Q550" s="766"/>
      <c r="R550" s="766"/>
      <c r="U550" s="767"/>
      <c r="Y550" s="768"/>
      <c r="Z550" s="768"/>
      <c r="AA550" s="768"/>
      <c r="AB550" s="768"/>
      <c r="AC550" s="768"/>
      <c r="AD550" s="768"/>
      <c r="AE550" s="768"/>
      <c r="AF550" s="768"/>
      <c r="AG550" s="768"/>
      <c r="AH550" s="768"/>
      <c r="AI550" s="768"/>
      <c r="AJ550" s="768"/>
      <c r="AK550" s="768"/>
      <c r="AL550" s="768"/>
      <c r="AM550" s="768"/>
      <c r="AN550" s="768"/>
      <c r="AO550" s="768"/>
      <c r="AP550" s="768"/>
      <c r="AQ550" s="768"/>
      <c r="AR550" s="768"/>
      <c r="AS550" s="768"/>
      <c r="AT550" s="768"/>
      <c r="AU550" s="768"/>
      <c r="AV550" s="768"/>
      <c r="AW550" s="768"/>
      <c r="AX550" s="768"/>
      <c r="AY550" s="768"/>
      <c r="AZ550" s="768"/>
      <c r="BA550" s="768"/>
      <c r="BB550" s="768"/>
      <c r="BC550" s="768"/>
      <c r="BD550" s="768"/>
      <c r="BE550" s="768"/>
      <c r="BF550" s="768"/>
      <c r="BG550" s="768"/>
      <c r="BH550" s="768"/>
      <c r="BI550" s="768"/>
      <c r="BJ550" s="768"/>
      <c r="BK550" s="768"/>
      <c r="BL550" s="768"/>
      <c r="BM550" s="768"/>
      <c r="BN550" s="768"/>
      <c r="BO550" s="768"/>
      <c r="BP550" s="768"/>
      <c r="BQ550" s="768"/>
      <c r="BR550" s="768"/>
      <c r="BS550" s="768"/>
      <c r="BT550" s="768"/>
      <c r="BU550" s="768"/>
      <c r="BV550" s="768"/>
      <c r="BW550" s="768"/>
      <c r="BX550" s="768"/>
      <c r="BY550" s="768"/>
      <c r="BZ550" s="768"/>
      <c r="CA550" s="768"/>
      <c r="CB550" s="768"/>
      <c r="CC550" s="768"/>
      <c r="CD550" s="768"/>
      <c r="CE550" s="768"/>
      <c r="CF550" s="768"/>
      <c r="CG550" s="768"/>
      <c r="CH550" s="768"/>
      <c r="CI550" s="768"/>
      <c r="CJ550" s="768"/>
      <c r="CK550" s="768"/>
      <c r="CL550" s="768"/>
      <c r="CM550" s="768"/>
      <c r="CN550" s="768"/>
      <c r="CO550" s="768"/>
      <c r="CP550" s="768"/>
      <c r="CQ550" s="768"/>
      <c r="CR550" s="768"/>
      <c r="CS550" s="768"/>
      <c r="CT550" s="768"/>
      <c r="CU550" s="768"/>
      <c r="CV550" s="768"/>
      <c r="CW550" s="768"/>
      <c r="CX550" s="768"/>
      <c r="CY550" s="768"/>
      <c r="CZ550" s="768"/>
      <c r="DA550" s="768"/>
      <c r="DB550" s="768"/>
      <c r="DC550" s="768"/>
      <c r="DD550" s="768"/>
      <c r="DE550" s="768"/>
      <c r="DF550" s="768"/>
      <c r="DG550" s="768"/>
      <c r="DH550" s="768"/>
      <c r="DI550" s="768"/>
      <c r="DJ550" s="768"/>
      <c r="DK550" s="768"/>
      <c r="DL550" s="768"/>
      <c r="DM550" s="768"/>
      <c r="DN550" s="768"/>
      <c r="DO550" s="768"/>
      <c r="DP550" s="768"/>
      <c r="DQ550" s="768"/>
      <c r="DR550" s="768"/>
      <c r="DS550" s="768"/>
      <c r="DT550" s="768"/>
      <c r="DU550" s="768"/>
      <c r="DV550" s="768"/>
      <c r="DW550" s="768"/>
      <c r="DX550" s="768"/>
      <c r="DY550" s="768"/>
      <c r="DZ550" s="768"/>
      <c r="EA550" s="768"/>
      <c r="EB550" s="768"/>
      <c r="EC550" s="768"/>
      <c r="ED550" s="768"/>
      <c r="EE550" s="768"/>
      <c r="EF550" s="768"/>
      <c r="EG550" s="768"/>
      <c r="EH550" s="768"/>
      <c r="EI550" s="768"/>
      <c r="EJ550" s="768"/>
      <c r="EK550" s="768"/>
      <c r="EL550" s="768"/>
      <c r="EM550" s="768"/>
      <c r="EN550" s="768"/>
      <c r="EO550" s="768"/>
      <c r="EP550" s="768"/>
      <c r="EQ550" s="768"/>
      <c r="ER550" s="768"/>
      <c r="ES550" s="768"/>
      <c r="ET550" s="768"/>
      <c r="EU550" s="768"/>
      <c r="EV550" s="768"/>
      <c r="EW550" s="768"/>
      <c r="EX550" s="768"/>
      <c r="EY550" s="768"/>
      <c r="EZ550" s="768"/>
      <c r="FA550" s="768"/>
      <c r="FB550" s="768"/>
      <c r="FC550" s="768"/>
      <c r="FD550" s="768"/>
      <c r="FE550" s="768"/>
      <c r="FF550" s="768"/>
      <c r="FG550" s="768"/>
      <c r="FH550" s="768"/>
      <c r="FI550" s="768"/>
      <c r="FJ550" s="768"/>
      <c r="FK550" s="768"/>
      <c r="FL550" s="768"/>
      <c r="FM550" s="768"/>
      <c r="FN550" s="768"/>
      <c r="FO550" s="768"/>
      <c r="FP550" s="768"/>
      <c r="FQ550" s="768"/>
      <c r="FR550" s="768"/>
      <c r="FS550" s="768"/>
      <c r="FT550" s="768"/>
      <c r="FU550" s="768"/>
      <c r="FV550" s="768"/>
      <c r="FW550" s="768"/>
    </row>
    <row r="551" spans="4:179" x14ac:dyDescent="0.25">
      <c r="D551" s="731"/>
      <c r="J551" s="62"/>
      <c r="O551" s="766"/>
      <c r="P551" s="766"/>
      <c r="Q551" s="766"/>
      <c r="R551" s="766"/>
      <c r="U551" s="767"/>
      <c r="Y551" s="768"/>
      <c r="Z551" s="768"/>
      <c r="AA551" s="768"/>
      <c r="AB551" s="768"/>
      <c r="AC551" s="768"/>
      <c r="AD551" s="768"/>
      <c r="AE551" s="768"/>
      <c r="AF551" s="768"/>
      <c r="AG551" s="768"/>
      <c r="AH551" s="768"/>
      <c r="AI551" s="768"/>
      <c r="AJ551" s="768"/>
      <c r="AK551" s="768"/>
      <c r="AL551" s="768"/>
      <c r="AM551" s="768"/>
      <c r="AN551" s="768"/>
      <c r="AO551" s="768"/>
      <c r="AP551" s="768"/>
      <c r="AQ551" s="768"/>
      <c r="AR551" s="768"/>
      <c r="AS551" s="768"/>
      <c r="AT551" s="768"/>
      <c r="AU551" s="768"/>
      <c r="AV551" s="768"/>
      <c r="AW551" s="768"/>
      <c r="AX551" s="768"/>
      <c r="AY551" s="768"/>
      <c r="AZ551" s="768"/>
      <c r="BA551" s="768"/>
      <c r="BB551" s="768"/>
      <c r="BC551" s="768"/>
      <c r="BD551" s="768"/>
      <c r="BE551" s="768"/>
      <c r="BF551" s="768"/>
      <c r="BG551" s="768"/>
      <c r="BH551" s="768"/>
      <c r="BI551" s="768"/>
      <c r="BJ551" s="768"/>
      <c r="BK551" s="768"/>
      <c r="BL551" s="768"/>
      <c r="BM551" s="768"/>
      <c r="BN551" s="768"/>
      <c r="BO551" s="768"/>
      <c r="BP551" s="768"/>
      <c r="BQ551" s="768"/>
      <c r="BR551" s="768"/>
      <c r="BS551" s="768"/>
      <c r="BT551" s="768"/>
      <c r="BU551" s="768"/>
      <c r="BV551" s="768"/>
      <c r="BW551" s="768"/>
      <c r="BX551" s="768"/>
      <c r="BY551" s="768"/>
      <c r="BZ551" s="768"/>
      <c r="CA551" s="768"/>
      <c r="CB551" s="768"/>
      <c r="CC551" s="768"/>
      <c r="CD551" s="768"/>
      <c r="CE551" s="768"/>
      <c r="CF551" s="768"/>
      <c r="CG551" s="768"/>
      <c r="CH551" s="768"/>
      <c r="CI551" s="768"/>
      <c r="CJ551" s="768"/>
      <c r="CK551" s="768"/>
      <c r="CL551" s="768"/>
      <c r="CM551" s="768"/>
      <c r="CN551" s="768"/>
      <c r="CO551" s="768"/>
      <c r="CP551" s="768"/>
      <c r="CQ551" s="768"/>
      <c r="CR551" s="768"/>
      <c r="CS551" s="768"/>
      <c r="CT551" s="768"/>
      <c r="CU551" s="768"/>
      <c r="CV551" s="768"/>
      <c r="CW551" s="768"/>
      <c r="CX551" s="768"/>
      <c r="CY551" s="768"/>
      <c r="CZ551" s="768"/>
      <c r="DA551" s="768"/>
      <c r="DB551" s="768"/>
      <c r="DC551" s="768"/>
      <c r="DD551" s="768"/>
      <c r="DE551" s="768"/>
      <c r="DF551" s="768"/>
      <c r="DG551" s="768"/>
      <c r="DH551" s="768"/>
      <c r="DI551" s="768"/>
      <c r="DJ551" s="768"/>
      <c r="DK551" s="768"/>
      <c r="DL551" s="768"/>
      <c r="DM551" s="768"/>
      <c r="DN551" s="768"/>
      <c r="DO551" s="768"/>
      <c r="DP551" s="768"/>
      <c r="DQ551" s="768"/>
      <c r="DR551" s="768"/>
      <c r="DS551" s="768"/>
      <c r="DT551" s="768"/>
      <c r="DU551" s="768"/>
      <c r="DV551" s="768"/>
      <c r="DW551" s="768"/>
      <c r="DX551" s="768"/>
      <c r="DY551" s="768"/>
      <c r="DZ551" s="768"/>
      <c r="EA551" s="768"/>
      <c r="EB551" s="768"/>
      <c r="EC551" s="768"/>
      <c r="ED551" s="768"/>
      <c r="EE551" s="768"/>
      <c r="EF551" s="768"/>
      <c r="EG551" s="768"/>
      <c r="EH551" s="768"/>
      <c r="EI551" s="768"/>
      <c r="EJ551" s="768"/>
      <c r="EK551" s="768"/>
      <c r="EL551" s="768"/>
      <c r="EM551" s="768"/>
      <c r="EN551" s="768"/>
      <c r="EO551" s="768"/>
      <c r="EP551" s="768"/>
      <c r="EQ551" s="768"/>
      <c r="ER551" s="768"/>
      <c r="ES551" s="768"/>
      <c r="ET551" s="768"/>
      <c r="EU551" s="768"/>
      <c r="EV551" s="768"/>
      <c r="EW551" s="768"/>
      <c r="EX551" s="768"/>
      <c r="EY551" s="768"/>
      <c r="EZ551" s="768"/>
      <c r="FA551" s="768"/>
      <c r="FB551" s="768"/>
      <c r="FC551" s="768"/>
      <c r="FD551" s="768"/>
      <c r="FE551" s="768"/>
      <c r="FF551" s="768"/>
      <c r="FG551" s="768"/>
      <c r="FH551" s="768"/>
      <c r="FI551" s="768"/>
      <c r="FJ551" s="768"/>
      <c r="FK551" s="768"/>
      <c r="FL551" s="768"/>
      <c r="FM551" s="768"/>
      <c r="FN551" s="768"/>
      <c r="FO551" s="768"/>
      <c r="FP551" s="768"/>
      <c r="FQ551" s="768"/>
      <c r="FR551" s="768"/>
      <c r="FS551" s="768"/>
      <c r="FT551" s="768"/>
      <c r="FU551" s="768"/>
      <c r="FV551" s="768"/>
      <c r="FW551" s="768"/>
    </row>
    <row r="552" spans="4:179" x14ac:dyDescent="0.25">
      <c r="D552" s="731"/>
      <c r="J552" s="62"/>
      <c r="O552" s="766"/>
      <c r="P552" s="766"/>
      <c r="Q552" s="766"/>
      <c r="R552" s="766"/>
      <c r="U552" s="767"/>
      <c r="Y552" s="768"/>
      <c r="Z552" s="768"/>
      <c r="AA552" s="768"/>
      <c r="AB552" s="768"/>
      <c r="AC552" s="768"/>
      <c r="AD552" s="768"/>
      <c r="AE552" s="768"/>
      <c r="AF552" s="768"/>
      <c r="AG552" s="768"/>
      <c r="AH552" s="768"/>
      <c r="AI552" s="768"/>
      <c r="AJ552" s="768"/>
      <c r="AK552" s="768"/>
      <c r="AL552" s="768"/>
      <c r="AM552" s="768"/>
      <c r="AN552" s="768"/>
      <c r="AO552" s="768"/>
      <c r="AP552" s="768"/>
      <c r="AQ552" s="768"/>
      <c r="AR552" s="768"/>
      <c r="AS552" s="768"/>
      <c r="AT552" s="768"/>
      <c r="AU552" s="768"/>
      <c r="AV552" s="768"/>
      <c r="AW552" s="768"/>
      <c r="AX552" s="768"/>
      <c r="AY552" s="768"/>
      <c r="AZ552" s="768"/>
      <c r="BA552" s="768"/>
      <c r="BB552" s="768"/>
      <c r="BC552" s="768"/>
      <c r="BD552" s="768"/>
      <c r="BE552" s="768"/>
      <c r="BF552" s="768"/>
      <c r="BG552" s="768"/>
      <c r="BH552" s="768"/>
      <c r="BI552" s="768"/>
      <c r="BJ552" s="768"/>
      <c r="BK552" s="768"/>
      <c r="BL552" s="768"/>
      <c r="BM552" s="768"/>
      <c r="BN552" s="768"/>
      <c r="BO552" s="768"/>
      <c r="BP552" s="768"/>
      <c r="BQ552" s="768"/>
      <c r="BR552" s="768"/>
      <c r="BS552" s="768"/>
      <c r="BT552" s="768"/>
      <c r="BU552" s="768"/>
      <c r="BV552" s="768"/>
      <c r="BW552" s="768"/>
      <c r="BX552" s="768"/>
      <c r="BY552" s="768"/>
      <c r="BZ552" s="768"/>
      <c r="CA552" s="768"/>
      <c r="CB552" s="768"/>
      <c r="CC552" s="768"/>
      <c r="CD552" s="768"/>
      <c r="CE552" s="768"/>
      <c r="CF552" s="768"/>
      <c r="CG552" s="768"/>
      <c r="CH552" s="768"/>
      <c r="CI552" s="768"/>
      <c r="CJ552" s="768"/>
      <c r="CK552" s="768"/>
      <c r="CL552" s="768"/>
      <c r="CM552" s="768"/>
      <c r="CN552" s="768"/>
      <c r="CO552" s="768"/>
      <c r="CP552" s="768"/>
      <c r="CQ552" s="768"/>
      <c r="CR552" s="768"/>
      <c r="CS552" s="768"/>
      <c r="CT552" s="768"/>
      <c r="CU552" s="768"/>
      <c r="CV552" s="768"/>
      <c r="CW552" s="768"/>
      <c r="CX552" s="768"/>
      <c r="CY552" s="768"/>
      <c r="CZ552" s="768"/>
      <c r="DA552" s="768"/>
      <c r="DB552" s="768"/>
      <c r="DC552" s="768"/>
      <c r="DD552" s="768"/>
      <c r="DE552" s="768"/>
      <c r="DF552" s="768"/>
      <c r="DG552" s="768"/>
      <c r="DH552" s="768"/>
      <c r="DI552" s="768"/>
      <c r="DJ552" s="768"/>
      <c r="DK552" s="768"/>
      <c r="DL552" s="768"/>
      <c r="DM552" s="768"/>
      <c r="DN552" s="768"/>
      <c r="DO552" s="768"/>
      <c r="DP552" s="768"/>
      <c r="DQ552" s="768"/>
      <c r="DR552" s="768"/>
      <c r="DS552" s="768"/>
      <c r="DT552" s="768"/>
      <c r="DU552" s="768"/>
      <c r="DV552" s="768"/>
      <c r="DW552" s="768"/>
      <c r="DX552" s="768"/>
      <c r="DY552" s="768"/>
      <c r="DZ552" s="768"/>
      <c r="EA552" s="768"/>
      <c r="EB552" s="768"/>
      <c r="EC552" s="768"/>
      <c r="ED552" s="768"/>
      <c r="EE552" s="768"/>
      <c r="EF552" s="768"/>
      <c r="EG552" s="768"/>
      <c r="EH552" s="768"/>
      <c r="EI552" s="768"/>
      <c r="EJ552" s="768"/>
      <c r="EK552" s="768"/>
      <c r="EL552" s="768"/>
      <c r="EM552" s="768"/>
      <c r="EN552" s="768"/>
      <c r="EO552" s="768"/>
      <c r="EP552" s="768"/>
      <c r="EQ552" s="768"/>
      <c r="ER552" s="768"/>
      <c r="ES552" s="768"/>
      <c r="ET552" s="768"/>
      <c r="EU552" s="768"/>
      <c r="EV552" s="768"/>
      <c r="EW552" s="768"/>
      <c r="EX552" s="768"/>
      <c r="EY552" s="768"/>
      <c r="EZ552" s="768"/>
      <c r="FA552" s="768"/>
      <c r="FB552" s="768"/>
      <c r="FC552" s="768"/>
      <c r="FD552" s="768"/>
      <c r="FE552" s="768"/>
      <c r="FF552" s="768"/>
      <c r="FG552" s="768"/>
      <c r="FH552" s="768"/>
      <c r="FI552" s="768"/>
      <c r="FJ552" s="768"/>
      <c r="FK552" s="768"/>
      <c r="FL552" s="768"/>
      <c r="FM552" s="768"/>
      <c r="FN552" s="768"/>
      <c r="FO552" s="768"/>
      <c r="FP552" s="768"/>
      <c r="FQ552" s="768"/>
      <c r="FR552" s="768"/>
      <c r="FS552" s="768"/>
      <c r="FT552" s="768"/>
      <c r="FU552" s="768"/>
      <c r="FV552" s="768"/>
      <c r="FW552" s="768"/>
    </row>
    <row r="553" spans="4:179" x14ac:dyDescent="0.25">
      <c r="D553" s="731"/>
      <c r="J553" s="62"/>
      <c r="O553" s="766"/>
      <c r="P553" s="766"/>
      <c r="Q553" s="766"/>
      <c r="R553" s="766"/>
      <c r="U553" s="767"/>
      <c r="Y553" s="768"/>
      <c r="Z553" s="768"/>
      <c r="AA553" s="768"/>
      <c r="AB553" s="768"/>
      <c r="AC553" s="768"/>
      <c r="AD553" s="768"/>
      <c r="AE553" s="768"/>
      <c r="AF553" s="768"/>
      <c r="AG553" s="768"/>
      <c r="AH553" s="768"/>
      <c r="AI553" s="768"/>
      <c r="AJ553" s="768"/>
      <c r="AK553" s="768"/>
      <c r="AL553" s="768"/>
      <c r="AM553" s="768"/>
      <c r="AN553" s="768"/>
      <c r="AO553" s="768"/>
      <c r="AP553" s="768"/>
      <c r="AQ553" s="768"/>
      <c r="AR553" s="768"/>
      <c r="AS553" s="768"/>
      <c r="AT553" s="768"/>
      <c r="AU553" s="768"/>
      <c r="AV553" s="768"/>
      <c r="AW553" s="768"/>
      <c r="AX553" s="768"/>
      <c r="AY553" s="768"/>
      <c r="AZ553" s="768"/>
      <c r="BA553" s="768"/>
      <c r="BB553" s="768"/>
      <c r="BC553" s="768"/>
      <c r="BD553" s="768"/>
      <c r="BE553" s="768"/>
      <c r="BF553" s="768"/>
      <c r="BG553" s="768"/>
      <c r="BH553" s="768"/>
      <c r="BI553" s="768"/>
      <c r="BJ553" s="768"/>
      <c r="BK553" s="768"/>
      <c r="BL553" s="768"/>
      <c r="BM553" s="768"/>
      <c r="BN553" s="768"/>
      <c r="BO553" s="768"/>
      <c r="BP553" s="768"/>
      <c r="BQ553" s="768"/>
      <c r="BR553" s="768"/>
      <c r="BS553" s="768"/>
      <c r="BT553" s="768"/>
      <c r="BU553" s="768"/>
      <c r="BV553" s="768"/>
      <c r="BW553" s="768"/>
      <c r="BX553" s="768"/>
      <c r="BY553" s="768"/>
      <c r="BZ553" s="768"/>
      <c r="CA553" s="768"/>
      <c r="CB553" s="768"/>
      <c r="CC553" s="768"/>
      <c r="CD553" s="768"/>
      <c r="CE553" s="768"/>
      <c r="CF553" s="768"/>
      <c r="CG553" s="768"/>
      <c r="CH553" s="768"/>
      <c r="CI553" s="768"/>
      <c r="CJ553" s="768"/>
      <c r="CK553" s="768"/>
      <c r="CL553" s="768"/>
      <c r="CM553" s="768"/>
      <c r="CN553" s="768"/>
      <c r="CO553" s="768"/>
      <c r="CP553" s="768"/>
      <c r="CQ553" s="768"/>
      <c r="CR553" s="768"/>
      <c r="CS553" s="768"/>
      <c r="CT553" s="768"/>
      <c r="CU553" s="768"/>
      <c r="CV553" s="768"/>
      <c r="CW553" s="768"/>
      <c r="CX553" s="768"/>
      <c r="CY553" s="768"/>
      <c r="CZ553" s="768"/>
      <c r="DA553" s="768"/>
      <c r="DB553" s="768"/>
      <c r="DC553" s="768"/>
      <c r="DD553" s="768"/>
      <c r="DE553" s="768"/>
      <c r="DF553" s="768"/>
      <c r="DG553" s="768"/>
      <c r="DH553" s="768"/>
      <c r="DI553" s="768"/>
      <c r="DJ553" s="768"/>
      <c r="DK553" s="768"/>
      <c r="DL553" s="768"/>
      <c r="DM553" s="768"/>
      <c r="DN553" s="768"/>
      <c r="DO553" s="768"/>
      <c r="DP553" s="768"/>
      <c r="DQ553" s="768"/>
      <c r="DR553" s="768"/>
      <c r="DS553" s="768"/>
      <c r="DT553" s="768"/>
      <c r="DU553" s="768"/>
      <c r="DV553" s="768"/>
      <c r="DW553" s="768"/>
      <c r="DX553" s="768"/>
      <c r="DY553" s="768"/>
      <c r="DZ553" s="768"/>
      <c r="EA553" s="768"/>
      <c r="EB553" s="768"/>
      <c r="EC553" s="768"/>
      <c r="ED553" s="768"/>
      <c r="EE553" s="768"/>
      <c r="EF553" s="768"/>
      <c r="EG553" s="768"/>
      <c r="EH553" s="768"/>
      <c r="EI553" s="768"/>
      <c r="EJ553" s="768"/>
      <c r="EK553" s="768"/>
      <c r="EL553" s="768"/>
      <c r="EM553" s="768"/>
      <c r="EN553" s="768"/>
      <c r="EO553" s="768"/>
      <c r="EP553" s="768"/>
      <c r="EQ553" s="768"/>
      <c r="ER553" s="768"/>
      <c r="ES553" s="768"/>
      <c r="ET553" s="768"/>
      <c r="EU553" s="768"/>
      <c r="EV553" s="768"/>
      <c r="EW553" s="768"/>
      <c r="EX553" s="768"/>
      <c r="EY553" s="768"/>
      <c r="EZ553" s="768"/>
      <c r="FA553" s="768"/>
      <c r="FB553" s="768"/>
      <c r="FC553" s="768"/>
      <c r="FD553" s="768"/>
      <c r="FE553" s="768"/>
      <c r="FF553" s="768"/>
      <c r="FG553" s="768"/>
      <c r="FH553" s="768"/>
      <c r="FI553" s="768"/>
      <c r="FJ553" s="768"/>
      <c r="FK553" s="768"/>
      <c r="FL553" s="768"/>
      <c r="FM553" s="768"/>
      <c r="FN553" s="768"/>
      <c r="FO553" s="768"/>
      <c r="FP553" s="768"/>
      <c r="FQ553" s="768"/>
      <c r="FR553" s="768"/>
      <c r="FS553" s="768"/>
      <c r="FT553" s="768"/>
      <c r="FU553" s="768"/>
      <c r="FV553" s="768"/>
      <c r="FW553" s="768"/>
    </row>
    <row r="554" spans="4:179" x14ac:dyDescent="0.25">
      <c r="D554" s="731"/>
      <c r="J554" s="62"/>
      <c r="O554" s="766"/>
      <c r="P554" s="766"/>
      <c r="Q554" s="766"/>
      <c r="R554" s="766"/>
      <c r="U554" s="767"/>
      <c r="Y554" s="768"/>
      <c r="Z554" s="768"/>
      <c r="AA554" s="768"/>
      <c r="AB554" s="768"/>
      <c r="AC554" s="768"/>
      <c r="AD554" s="768"/>
      <c r="AE554" s="768"/>
      <c r="AF554" s="768"/>
      <c r="AG554" s="768"/>
      <c r="AH554" s="768"/>
      <c r="AI554" s="768"/>
      <c r="AJ554" s="768"/>
      <c r="AK554" s="768"/>
      <c r="AL554" s="768"/>
      <c r="AM554" s="768"/>
      <c r="AN554" s="768"/>
      <c r="AO554" s="768"/>
      <c r="AP554" s="768"/>
      <c r="AQ554" s="768"/>
      <c r="AR554" s="768"/>
      <c r="AS554" s="768"/>
      <c r="AT554" s="768"/>
      <c r="AU554" s="768"/>
      <c r="AV554" s="768"/>
      <c r="AW554" s="768"/>
      <c r="AX554" s="768"/>
      <c r="AY554" s="768"/>
      <c r="AZ554" s="768"/>
      <c r="BA554" s="768"/>
      <c r="BB554" s="768"/>
      <c r="BC554" s="768"/>
      <c r="BD554" s="768"/>
      <c r="BE554" s="768"/>
      <c r="BF554" s="768"/>
      <c r="BG554" s="768"/>
      <c r="BH554" s="768"/>
      <c r="BI554" s="768"/>
      <c r="BJ554" s="768"/>
      <c r="BK554" s="768"/>
      <c r="BL554" s="768"/>
      <c r="BM554" s="768"/>
      <c r="BN554" s="768"/>
      <c r="BO554" s="768"/>
      <c r="BP554" s="768"/>
      <c r="BQ554" s="768"/>
      <c r="BR554" s="768"/>
      <c r="BS554" s="768"/>
      <c r="BT554" s="768"/>
      <c r="BU554" s="768"/>
      <c r="BV554" s="768"/>
      <c r="BW554" s="768"/>
      <c r="BX554" s="768"/>
      <c r="BY554" s="768"/>
      <c r="BZ554" s="768"/>
      <c r="CA554" s="768"/>
      <c r="CB554" s="768"/>
      <c r="CC554" s="768"/>
      <c r="CD554" s="768"/>
      <c r="CE554" s="768"/>
      <c r="CF554" s="768"/>
      <c r="CG554" s="768"/>
      <c r="CH554" s="768"/>
      <c r="CI554" s="768"/>
      <c r="CJ554" s="768"/>
      <c r="CK554" s="768"/>
      <c r="CL554" s="768"/>
      <c r="CM554" s="768"/>
      <c r="CN554" s="768"/>
      <c r="CO554" s="768"/>
      <c r="CP554" s="768"/>
      <c r="CQ554" s="768"/>
      <c r="CR554" s="768"/>
      <c r="CS554" s="768"/>
      <c r="CT554" s="768"/>
      <c r="CU554" s="768"/>
      <c r="CV554" s="768"/>
      <c r="CW554" s="768"/>
      <c r="CX554" s="768"/>
      <c r="CY554" s="768"/>
      <c r="CZ554" s="768"/>
      <c r="DA554" s="768"/>
      <c r="DB554" s="768"/>
      <c r="DC554" s="768"/>
      <c r="DD554" s="768"/>
      <c r="DE554" s="768"/>
      <c r="DF554" s="768"/>
      <c r="DG554" s="768"/>
      <c r="DH554" s="768"/>
      <c r="DI554" s="768"/>
      <c r="DJ554" s="768"/>
      <c r="DK554" s="768"/>
      <c r="DL554" s="768"/>
      <c r="DM554" s="768"/>
      <c r="DN554" s="768"/>
      <c r="DO554" s="768"/>
      <c r="DP554" s="768"/>
      <c r="DQ554" s="768"/>
      <c r="DR554" s="768"/>
      <c r="DS554" s="768"/>
      <c r="DT554" s="768"/>
      <c r="DU554" s="768"/>
      <c r="DV554" s="768"/>
      <c r="DW554" s="768"/>
      <c r="DX554" s="768"/>
      <c r="DY554" s="768"/>
      <c r="DZ554" s="768"/>
      <c r="EA554" s="768"/>
      <c r="EB554" s="768"/>
      <c r="EC554" s="768"/>
      <c r="ED554" s="768"/>
      <c r="EE554" s="768"/>
      <c r="EF554" s="768"/>
      <c r="EG554" s="768"/>
      <c r="EH554" s="768"/>
      <c r="EI554" s="768"/>
      <c r="EJ554" s="768"/>
      <c r="EK554" s="768"/>
      <c r="EL554" s="768"/>
      <c r="EM554" s="768"/>
      <c r="EN554" s="768"/>
      <c r="EO554" s="768"/>
      <c r="EP554" s="768"/>
      <c r="EQ554" s="768"/>
      <c r="ER554" s="768"/>
      <c r="ES554" s="768"/>
      <c r="ET554" s="768"/>
      <c r="EU554" s="768"/>
      <c r="EV554" s="768"/>
      <c r="EW554" s="768"/>
      <c r="EX554" s="768"/>
      <c r="EY554" s="768"/>
      <c r="EZ554" s="768"/>
      <c r="FA554" s="768"/>
      <c r="FB554" s="768"/>
      <c r="FC554" s="768"/>
      <c r="FD554" s="768"/>
      <c r="FE554" s="768"/>
      <c r="FF554" s="768"/>
      <c r="FG554" s="768"/>
      <c r="FH554" s="768"/>
      <c r="FI554" s="768"/>
      <c r="FJ554" s="768"/>
      <c r="FK554" s="768"/>
      <c r="FL554" s="768"/>
      <c r="FM554" s="768"/>
      <c r="FN554" s="768"/>
      <c r="FO554" s="768"/>
      <c r="FP554" s="768"/>
      <c r="FQ554" s="768"/>
      <c r="FR554" s="768"/>
      <c r="FS554" s="768"/>
      <c r="FT554" s="768"/>
      <c r="FU554" s="768"/>
      <c r="FV554" s="768"/>
      <c r="FW554" s="768"/>
    </row>
    <row r="555" spans="4:179" x14ac:dyDescent="0.25">
      <c r="D555" s="731"/>
      <c r="J555" s="62"/>
      <c r="O555" s="766"/>
      <c r="P555" s="766"/>
      <c r="Q555" s="766"/>
      <c r="R555" s="766"/>
      <c r="U555" s="767"/>
      <c r="Y555" s="768"/>
      <c r="Z555" s="768"/>
      <c r="AA555" s="768"/>
      <c r="AB555" s="768"/>
      <c r="AC555" s="768"/>
      <c r="AD555" s="768"/>
      <c r="AE555" s="768"/>
      <c r="AF555" s="768"/>
      <c r="AG555" s="768"/>
      <c r="AH555" s="768"/>
      <c r="AI555" s="768"/>
      <c r="AJ555" s="768"/>
      <c r="AK555" s="768"/>
      <c r="AL555" s="768"/>
      <c r="AM555" s="768"/>
      <c r="AN555" s="768"/>
      <c r="AO555" s="768"/>
      <c r="AP555" s="768"/>
      <c r="AQ555" s="768"/>
      <c r="AR555" s="768"/>
      <c r="AS555" s="768"/>
      <c r="AT555" s="768"/>
      <c r="AU555" s="768"/>
      <c r="AV555" s="768"/>
      <c r="AW555" s="768"/>
      <c r="AX555" s="768"/>
      <c r="AY555" s="768"/>
      <c r="AZ555" s="768"/>
      <c r="BA555" s="768"/>
      <c r="BB555" s="768"/>
      <c r="BC555" s="768"/>
      <c r="BD555" s="768"/>
      <c r="BE555" s="768"/>
      <c r="BF555" s="768"/>
      <c r="BG555" s="768"/>
      <c r="BH555" s="768"/>
      <c r="BI555" s="768"/>
      <c r="BJ555" s="768"/>
      <c r="BK555" s="768"/>
      <c r="BL555" s="768"/>
      <c r="BM555" s="768"/>
      <c r="BN555" s="768"/>
      <c r="BO555" s="768"/>
      <c r="BP555" s="768"/>
      <c r="BQ555" s="768"/>
      <c r="BR555" s="768"/>
      <c r="BS555" s="768"/>
      <c r="BT555" s="768"/>
      <c r="BU555" s="768"/>
      <c r="BV555" s="768"/>
      <c r="BW555" s="768"/>
      <c r="BX555" s="768"/>
      <c r="BY555" s="768"/>
      <c r="BZ555" s="768"/>
      <c r="CA555" s="768"/>
      <c r="CB555" s="768"/>
      <c r="CC555" s="768"/>
      <c r="CD555" s="768"/>
      <c r="CE555" s="768"/>
      <c r="CF555" s="768"/>
      <c r="CG555" s="768"/>
      <c r="CH555" s="768"/>
      <c r="CI555" s="768"/>
      <c r="CJ555" s="768"/>
      <c r="CK555" s="768"/>
      <c r="CL555" s="768"/>
      <c r="CM555" s="768"/>
      <c r="CN555" s="768"/>
      <c r="CO555" s="768"/>
      <c r="CP555" s="768"/>
      <c r="CQ555" s="768"/>
      <c r="CR555" s="768"/>
      <c r="CS555" s="768"/>
      <c r="CT555" s="768"/>
      <c r="CU555" s="768"/>
      <c r="CV555" s="768"/>
      <c r="CW555" s="768"/>
      <c r="CX555" s="768"/>
      <c r="CY555" s="768"/>
      <c r="CZ555" s="768"/>
      <c r="DA555" s="768"/>
      <c r="DB555" s="768"/>
      <c r="DC555" s="768"/>
      <c r="DD555" s="768"/>
      <c r="DE555" s="768"/>
      <c r="DF555" s="768"/>
      <c r="DG555" s="768"/>
      <c r="DH555" s="768"/>
      <c r="DI555" s="768"/>
      <c r="DJ555" s="768"/>
      <c r="DK555" s="768"/>
      <c r="DL555" s="768"/>
      <c r="DM555" s="768"/>
      <c r="DN555" s="768"/>
      <c r="DO555" s="768"/>
      <c r="DP555" s="768"/>
      <c r="DQ555" s="768"/>
      <c r="DR555" s="768"/>
      <c r="DS555" s="768"/>
      <c r="DT555" s="768"/>
      <c r="DU555" s="768"/>
      <c r="DV555" s="768"/>
      <c r="DW555" s="768"/>
      <c r="DX555" s="768"/>
      <c r="DY555" s="768"/>
      <c r="DZ555" s="768"/>
      <c r="EA555" s="768"/>
      <c r="EB555" s="768"/>
      <c r="EC555" s="768"/>
      <c r="ED555" s="768"/>
      <c r="EE555" s="768"/>
      <c r="EF555" s="768"/>
      <c r="EG555" s="768"/>
      <c r="EH555" s="768"/>
      <c r="EI555" s="768"/>
      <c r="EJ555" s="768"/>
      <c r="EK555" s="768"/>
      <c r="EL555" s="768"/>
      <c r="EM555" s="768"/>
      <c r="EN555" s="768"/>
      <c r="EO555" s="768"/>
      <c r="EP555" s="768"/>
      <c r="EQ555" s="768"/>
      <c r="ER555" s="768"/>
      <c r="ES555" s="768"/>
      <c r="ET555" s="768"/>
      <c r="EU555" s="768"/>
      <c r="EV555" s="768"/>
      <c r="EW555" s="768"/>
      <c r="EX555" s="768"/>
      <c r="EY555" s="768"/>
      <c r="EZ555" s="768"/>
      <c r="FA555" s="768"/>
      <c r="FB555" s="768"/>
      <c r="FC555" s="768"/>
      <c r="FD555" s="768"/>
      <c r="FE555" s="768"/>
      <c r="FF555" s="768"/>
      <c r="FG555" s="768"/>
      <c r="FH555" s="768"/>
      <c r="FI555" s="768"/>
      <c r="FJ555" s="768"/>
      <c r="FK555" s="768"/>
      <c r="FL555" s="768"/>
      <c r="FM555" s="768"/>
      <c r="FN555" s="768"/>
      <c r="FO555" s="768"/>
      <c r="FP555" s="768"/>
      <c r="FQ555" s="768"/>
      <c r="FR555" s="768"/>
      <c r="FS555" s="768"/>
      <c r="FT555" s="768"/>
      <c r="FU555" s="768"/>
      <c r="FV555" s="768"/>
      <c r="FW555" s="768"/>
    </row>
    <row r="556" spans="4:179" x14ac:dyDescent="0.25">
      <c r="D556" s="731"/>
      <c r="J556" s="62"/>
      <c r="O556" s="766"/>
      <c r="P556" s="766"/>
      <c r="Q556" s="766"/>
      <c r="R556" s="766"/>
      <c r="U556" s="767"/>
      <c r="Y556" s="768"/>
      <c r="Z556" s="768"/>
      <c r="AA556" s="768"/>
      <c r="AB556" s="768"/>
      <c r="AC556" s="768"/>
      <c r="AD556" s="768"/>
      <c r="AE556" s="768"/>
      <c r="AF556" s="768"/>
      <c r="AG556" s="768"/>
      <c r="AH556" s="768"/>
      <c r="AI556" s="768"/>
      <c r="AJ556" s="768"/>
      <c r="AK556" s="768"/>
      <c r="AL556" s="768"/>
      <c r="AM556" s="768"/>
      <c r="AN556" s="768"/>
      <c r="AO556" s="768"/>
      <c r="AP556" s="768"/>
      <c r="AQ556" s="768"/>
      <c r="AR556" s="768"/>
      <c r="AS556" s="768"/>
      <c r="AT556" s="768"/>
      <c r="AU556" s="768"/>
      <c r="AV556" s="768"/>
      <c r="AW556" s="768"/>
      <c r="AX556" s="768"/>
      <c r="AY556" s="768"/>
      <c r="AZ556" s="768"/>
      <c r="BA556" s="768"/>
      <c r="BB556" s="768"/>
      <c r="BC556" s="768"/>
      <c r="BD556" s="768"/>
      <c r="BE556" s="768"/>
      <c r="BF556" s="768"/>
      <c r="BG556" s="768"/>
      <c r="BH556" s="768"/>
      <c r="BI556" s="768"/>
      <c r="BJ556" s="768"/>
      <c r="BK556" s="768"/>
      <c r="BL556" s="768"/>
      <c r="BM556" s="768"/>
      <c r="BN556" s="768"/>
      <c r="BO556" s="768"/>
      <c r="BP556" s="768"/>
      <c r="BQ556" s="768"/>
      <c r="BR556" s="768"/>
      <c r="BS556" s="768"/>
      <c r="BT556" s="768"/>
      <c r="BU556" s="768"/>
      <c r="BV556" s="768"/>
      <c r="BW556" s="768"/>
      <c r="BX556" s="768"/>
      <c r="BY556" s="768"/>
      <c r="BZ556" s="768"/>
      <c r="CA556" s="768"/>
      <c r="CB556" s="768"/>
      <c r="CC556" s="768"/>
      <c r="CD556" s="768"/>
      <c r="CE556" s="768"/>
      <c r="CF556" s="768"/>
      <c r="CG556" s="768"/>
      <c r="CH556" s="768"/>
      <c r="CI556" s="768"/>
      <c r="CJ556" s="768"/>
      <c r="CK556" s="768"/>
      <c r="CL556" s="768"/>
      <c r="CM556" s="768"/>
      <c r="CN556" s="768"/>
      <c r="CO556" s="768"/>
      <c r="CP556" s="768"/>
      <c r="CQ556" s="768"/>
      <c r="CR556" s="768"/>
      <c r="CS556" s="768"/>
      <c r="CT556" s="768"/>
      <c r="CU556" s="768"/>
      <c r="CV556" s="768"/>
      <c r="CW556" s="768"/>
      <c r="CX556" s="768"/>
      <c r="CY556" s="768"/>
      <c r="CZ556" s="768"/>
      <c r="DA556" s="768"/>
      <c r="DB556" s="768"/>
      <c r="DC556" s="768"/>
      <c r="DD556" s="768"/>
      <c r="DE556" s="768"/>
      <c r="DF556" s="768"/>
      <c r="DG556" s="768"/>
      <c r="DH556" s="768"/>
      <c r="DI556" s="768"/>
      <c r="DJ556" s="768"/>
      <c r="DK556" s="768"/>
      <c r="DL556" s="768"/>
      <c r="DM556" s="768"/>
      <c r="DN556" s="768"/>
      <c r="DO556" s="768"/>
      <c r="DP556" s="768"/>
      <c r="DQ556" s="768"/>
      <c r="DR556" s="768"/>
      <c r="DS556" s="768"/>
      <c r="DT556" s="768"/>
      <c r="DU556" s="768"/>
      <c r="DV556" s="768"/>
      <c r="DW556" s="768"/>
      <c r="DX556" s="768"/>
      <c r="DY556" s="768"/>
      <c r="DZ556" s="768"/>
      <c r="EA556" s="768"/>
      <c r="EB556" s="768"/>
      <c r="EC556" s="768"/>
      <c r="ED556" s="768"/>
      <c r="EE556" s="768"/>
      <c r="EF556" s="768"/>
      <c r="EG556" s="768"/>
      <c r="EH556" s="768"/>
      <c r="EI556" s="768"/>
      <c r="EJ556" s="768"/>
      <c r="EK556" s="768"/>
      <c r="EL556" s="768"/>
      <c r="EM556" s="768"/>
      <c r="EN556" s="768"/>
      <c r="EO556" s="768"/>
      <c r="EP556" s="768"/>
      <c r="EQ556" s="768"/>
      <c r="ER556" s="768"/>
      <c r="ES556" s="768"/>
      <c r="ET556" s="768"/>
      <c r="EU556" s="768"/>
      <c r="EV556" s="768"/>
      <c r="EW556" s="768"/>
      <c r="EX556" s="768"/>
      <c r="EY556" s="768"/>
      <c r="EZ556" s="768"/>
      <c r="FA556" s="768"/>
      <c r="FB556" s="768"/>
      <c r="FC556" s="768"/>
      <c r="FD556" s="768"/>
      <c r="FE556" s="768"/>
      <c r="FF556" s="768"/>
      <c r="FG556" s="768"/>
      <c r="FH556" s="768"/>
      <c r="FI556" s="768"/>
      <c r="FJ556" s="768"/>
      <c r="FK556" s="768"/>
      <c r="FL556" s="768"/>
      <c r="FM556" s="768"/>
      <c r="FN556" s="768"/>
      <c r="FO556" s="768"/>
      <c r="FP556" s="768"/>
      <c r="FQ556" s="768"/>
      <c r="FR556" s="768"/>
      <c r="FS556" s="768"/>
      <c r="FT556" s="768"/>
      <c r="FU556" s="768"/>
      <c r="FV556" s="768"/>
      <c r="FW556" s="768"/>
    </row>
    <row r="557" spans="4:179" x14ac:dyDescent="0.25">
      <c r="D557" s="731"/>
      <c r="J557" s="62"/>
      <c r="O557" s="766"/>
      <c r="P557" s="766"/>
      <c r="Q557" s="766"/>
      <c r="R557" s="766"/>
      <c r="U557" s="767"/>
      <c r="Y557" s="768"/>
      <c r="Z557" s="768"/>
      <c r="AA557" s="768"/>
      <c r="AB557" s="768"/>
      <c r="AC557" s="768"/>
      <c r="AD557" s="768"/>
      <c r="AE557" s="768"/>
      <c r="AF557" s="768"/>
      <c r="AG557" s="768"/>
      <c r="AH557" s="768"/>
      <c r="AI557" s="768"/>
      <c r="AJ557" s="768"/>
      <c r="AK557" s="768"/>
      <c r="AL557" s="768"/>
      <c r="AM557" s="768"/>
      <c r="AN557" s="768"/>
      <c r="AO557" s="768"/>
      <c r="AP557" s="768"/>
      <c r="AQ557" s="768"/>
      <c r="AR557" s="768"/>
      <c r="AS557" s="768"/>
      <c r="AT557" s="768"/>
      <c r="AU557" s="768"/>
      <c r="AV557" s="768"/>
      <c r="AW557" s="768"/>
      <c r="AX557" s="768"/>
      <c r="AY557" s="768"/>
      <c r="AZ557" s="768"/>
      <c r="BA557" s="768"/>
      <c r="BB557" s="768"/>
      <c r="BC557" s="768"/>
      <c r="BD557" s="768"/>
      <c r="BE557" s="768"/>
      <c r="BF557" s="768"/>
      <c r="BG557" s="768"/>
      <c r="BH557" s="768"/>
      <c r="BI557" s="768"/>
      <c r="BJ557" s="768"/>
      <c r="BK557" s="768"/>
      <c r="BL557" s="768"/>
      <c r="BM557" s="768"/>
      <c r="BN557" s="768"/>
      <c r="BO557" s="768"/>
      <c r="BP557" s="768"/>
      <c r="BQ557" s="768"/>
      <c r="BR557" s="768"/>
      <c r="BS557" s="768"/>
      <c r="BT557" s="768"/>
      <c r="BU557" s="768"/>
      <c r="BV557" s="768"/>
      <c r="BW557" s="768"/>
      <c r="BX557" s="768"/>
      <c r="BY557" s="768"/>
      <c r="BZ557" s="768"/>
      <c r="CA557" s="768"/>
      <c r="CB557" s="768"/>
      <c r="CC557" s="768"/>
      <c r="CD557" s="768"/>
      <c r="CE557" s="768"/>
      <c r="CF557" s="768"/>
      <c r="CG557" s="768"/>
      <c r="CH557" s="768"/>
      <c r="CI557" s="768"/>
      <c r="CJ557" s="768"/>
      <c r="CK557" s="768"/>
      <c r="CL557" s="768"/>
      <c r="CM557" s="768"/>
      <c r="CN557" s="768"/>
      <c r="CO557" s="768"/>
      <c r="CP557" s="768"/>
      <c r="CQ557" s="768"/>
      <c r="CR557" s="768"/>
      <c r="CS557" s="768"/>
      <c r="CT557" s="768"/>
      <c r="CU557" s="768"/>
      <c r="CV557" s="768"/>
      <c r="CW557" s="768"/>
      <c r="CX557" s="768"/>
      <c r="CY557" s="768"/>
      <c r="CZ557" s="768"/>
      <c r="DA557" s="768"/>
      <c r="DB557" s="768"/>
      <c r="DC557" s="768"/>
      <c r="DD557" s="768"/>
      <c r="DE557" s="768"/>
      <c r="DF557" s="768"/>
      <c r="DG557" s="768"/>
      <c r="DH557" s="768"/>
      <c r="DI557" s="768"/>
      <c r="DJ557" s="768"/>
      <c r="DK557" s="768"/>
      <c r="DL557" s="768"/>
      <c r="DM557" s="768"/>
      <c r="DN557" s="768"/>
      <c r="DO557" s="768"/>
      <c r="DP557" s="768"/>
      <c r="DQ557" s="768"/>
      <c r="DR557" s="768"/>
      <c r="DS557" s="768"/>
      <c r="DT557" s="768"/>
      <c r="DU557" s="768"/>
      <c r="DV557" s="768"/>
      <c r="DW557" s="768"/>
      <c r="DX557" s="768"/>
      <c r="DY557" s="768"/>
      <c r="DZ557" s="768"/>
      <c r="EA557" s="768"/>
      <c r="EB557" s="768"/>
      <c r="EC557" s="768"/>
      <c r="ED557" s="768"/>
      <c r="EE557" s="768"/>
      <c r="EF557" s="768"/>
      <c r="EG557" s="768"/>
      <c r="EH557" s="768"/>
      <c r="EI557" s="768"/>
      <c r="EJ557" s="768"/>
      <c r="EK557" s="768"/>
      <c r="EL557" s="768"/>
      <c r="EM557" s="768"/>
      <c r="EN557" s="768"/>
      <c r="EO557" s="768"/>
      <c r="EP557" s="768"/>
      <c r="EQ557" s="768"/>
      <c r="ER557" s="768"/>
      <c r="ES557" s="768"/>
      <c r="ET557" s="768"/>
      <c r="EU557" s="768"/>
      <c r="EV557" s="768"/>
      <c r="EW557" s="768"/>
      <c r="EX557" s="768"/>
      <c r="EY557" s="768"/>
      <c r="EZ557" s="768"/>
      <c r="FA557" s="768"/>
      <c r="FB557" s="768"/>
      <c r="FC557" s="768"/>
      <c r="FD557" s="768"/>
      <c r="FE557" s="768"/>
      <c r="FF557" s="768"/>
      <c r="FG557" s="768"/>
      <c r="FH557" s="768"/>
      <c r="FI557" s="768"/>
      <c r="FJ557" s="768"/>
      <c r="FK557" s="768"/>
      <c r="FL557" s="768"/>
      <c r="FM557" s="768"/>
      <c r="FN557" s="768"/>
      <c r="FO557" s="768"/>
      <c r="FP557" s="768"/>
      <c r="FQ557" s="768"/>
      <c r="FR557" s="768"/>
      <c r="FS557" s="768"/>
      <c r="FT557" s="768"/>
      <c r="FU557" s="768"/>
      <c r="FV557" s="768"/>
      <c r="FW557" s="768"/>
    </row>
    <row r="558" spans="4:179" x14ac:dyDescent="0.25">
      <c r="D558" s="731"/>
      <c r="J558" s="62"/>
      <c r="O558" s="766"/>
      <c r="P558" s="766"/>
      <c r="Q558" s="766"/>
      <c r="R558" s="766"/>
      <c r="U558" s="767"/>
      <c r="Y558" s="768"/>
      <c r="Z558" s="768"/>
      <c r="AA558" s="768"/>
      <c r="AB558" s="768"/>
      <c r="AC558" s="768"/>
      <c r="AD558" s="768"/>
      <c r="AE558" s="768"/>
      <c r="AF558" s="768"/>
      <c r="AG558" s="768"/>
      <c r="AH558" s="768"/>
      <c r="AI558" s="768"/>
      <c r="AJ558" s="768"/>
      <c r="AK558" s="768"/>
      <c r="AL558" s="768"/>
      <c r="AM558" s="768"/>
      <c r="AN558" s="768"/>
      <c r="AO558" s="768"/>
      <c r="AP558" s="768"/>
      <c r="AQ558" s="768"/>
      <c r="AR558" s="768"/>
      <c r="AS558" s="768"/>
      <c r="AT558" s="768"/>
      <c r="AU558" s="768"/>
      <c r="AV558" s="768"/>
      <c r="AW558" s="768"/>
      <c r="AX558" s="768"/>
      <c r="AY558" s="768"/>
      <c r="AZ558" s="768"/>
      <c r="BA558" s="768"/>
      <c r="BB558" s="768"/>
      <c r="BC558" s="768"/>
      <c r="BD558" s="768"/>
      <c r="BE558" s="768"/>
      <c r="BF558" s="768"/>
      <c r="BG558" s="768"/>
      <c r="BH558" s="768"/>
      <c r="BI558" s="768"/>
      <c r="BJ558" s="768"/>
      <c r="BK558" s="768"/>
      <c r="BL558" s="768"/>
      <c r="BM558" s="768"/>
      <c r="BN558" s="768"/>
      <c r="BO558" s="768"/>
      <c r="BP558" s="768"/>
      <c r="BQ558" s="768"/>
      <c r="BR558" s="768"/>
      <c r="BS558" s="768"/>
      <c r="BT558" s="768"/>
      <c r="BU558" s="768"/>
      <c r="BV558" s="768"/>
      <c r="BW558" s="768"/>
      <c r="BX558" s="768"/>
      <c r="BY558" s="768"/>
      <c r="BZ558" s="768"/>
      <c r="CA558" s="768"/>
      <c r="CB558" s="768"/>
      <c r="CC558" s="768"/>
      <c r="CD558" s="768"/>
      <c r="CE558" s="768"/>
      <c r="CF558" s="768"/>
      <c r="CG558" s="768"/>
      <c r="CH558" s="768"/>
      <c r="CI558" s="768"/>
      <c r="CJ558" s="768"/>
      <c r="CK558" s="768"/>
      <c r="CL558" s="768"/>
      <c r="CM558" s="768"/>
      <c r="CN558" s="768"/>
      <c r="CO558" s="768"/>
      <c r="CP558" s="768"/>
      <c r="CQ558" s="768"/>
      <c r="CR558" s="768"/>
      <c r="CS558" s="768"/>
      <c r="CT558" s="768"/>
      <c r="CU558" s="768"/>
      <c r="CV558" s="768"/>
      <c r="CW558" s="768"/>
      <c r="CX558" s="768"/>
      <c r="CY558" s="768"/>
      <c r="CZ558" s="768"/>
      <c r="DA558" s="768"/>
      <c r="DB558" s="768"/>
      <c r="DC558" s="768"/>
      <c r="DD558" s="768"/>
      <c r="DE558" s="768"/>
      <c r="DF558" s="768"/>
      <c r="DG558" s="768"/>
      <c r="DH558" s="768"/>
      <c r="DI558" s="768"/>
      <c r="DJ558" s="768"/>
      <c r="DK558" s="768"/>
      <c r="DL558" s="768"/>
      <c r="DM558" s="768"/>
      <c r="DN558" s="768"/>
      <c r="DO558" s="768"/>
      <c r="DP558" s="768"/>
      <c r="DQ558" s="768"/>
      <c r="DR558" s="768"/>
      <c r="DS558" s="768"/>
      <c r="DT558" s="768"/>
      <c r="DU558" s="768"/>
      <c r="DV558" s="768"/>
      <c r="DW558" s="768"/>
      <c r="DX558" s="768"/>
      <c r="DY558" s="768"/>
      <c r="DZ558" s="768"/>
      <c r="EA558" s="768"/>
      <c r="EB558" s="768"/>
      <c r="EC558" s="768"/>
      <c r="ED558" s="768"/>
      <c r="EE558" s="768"/>
      <c r="EF558" s="768"/>
      <c r="EG558" s="768"/>
      <c r="EH558" s="768"/>
      <c r="EI558" s="768"/>
      <c r="EJ558" s="768"/>
      <c r="EK558" s="768"/>
      <c r="EL558" s="768"/>
      <c r="EM558" s="768"/>
      <c r="EN558" s="768"/>
      <c r="EO558" s="768"/>
      <c r="EP558" s="768"/>
      <c r="EQ558" s="768"/>
      <c r="ER558" s="768"/>
      <c r="ES558" s="768"/>
      <c r="ET558" s="768"/>
      <c r="EU558" s="768"/>
      <c r="EV558" s="768"/>
      <c r="EW558" s="768"/>
      <c r="EX558" s="768"/>
      <c r="EY558" s="768"/>
      <c r="EZ558" s="768"/>
      <c r="FA558" s="768"/>
      <c r="FB558" s="768"/>
      <c r="FC558" s="768"/>
      <c r="FD558" s="768"/>
      <c r="FE558" s="768"/>
      <c r="FF558" s="768"/>
      <c r="FG558" s="768"/>
      <c r="FH558" s="768"/>
      <c r="FI558" s="768"/>
      <c r="FJ558" s="768"/>
      <c r="FK558" s="768"/>
      <c r="FL558" s="768"/>
      <c r="FM558" s="768"/>
      <c r="FN558" s="768"/>
      <c r="FO558" s="768"/>
      <c r="FP558" s="768"/>
      <c r="FQ558" s="768"/>
      <c r="FR558" s="768"/>
      <c r="FS558" s="768"/>
      <c r="FT558" s="768"/>
      <c r="FU558" s="768"/>
      <c r="FV558" s="768"/>
      <c r="FW558" s="768"/>
    </row>
    <row r="559" spans="4:179" x14ac:dyDescent="0.25">
      <c r="D559" s="731"/>
      <c r="J559" s="62"/>
      <c r="O559" s="766"/>
      <c r="P559" s="766"/>
      <c r="Q559" s="766"/>
      <c r="R559" s="766"/>
      <c r="U559" s="767"/>
      <c r="Y559" s="768"/>
      <c r="Z559" s="768"/>
      <c r="AA559" s="768"/>
      <c r="AB559" s="768"/>
      <c r="AC559" s="768"/>
      <c r="AD559" s="768"/>
      <c r="AE559" s="768"/>
      <c r="AF559" s="768"/>
      <c r="AG559" s="768"/>
      <c r="AH559" s="768"/>
      <c r="AI559" s="768"/>
      <c r="AJ559" s="768"/>
      <c r="AK559" s="768"/>
      <c r="AL559" s="768"/>
      <c r="AM559" s="768"/>
      <c r="AN559" s="768"/>
      <c r="AO559" s="768"/>
      <c r="AP559" s="768"/>
      <c r="AQ559" s="768"/>
      <c r="AR559" s="768"/>
      <c r="AS559" s="768"/>
      <c r="AT559" s="768"/>
      <c r="AU559" s="768"/>
      <c r="AV559" s="768"/>
      <c r="AW559" s="768"/>
      <c r="AX559" s="768"/>
      <c r="AY559" s="768"/>
      <c r="AZ559" s="768"/>
      <c r="BA559" s="768"/>
      <c r="BB559" s="768"/>
      <c r="BC559" s="768"/>
      <c r="BD559" s="768"/>
      <c r="BE559" s="768"/>
      <c r="BF559" s="768"/>
      <c r="BG559" s="768"/>
      <c r="BH559" s="768"/>
      <c r="BI559" s="768"/>
      <c r="BJ559" s="768"/>
      <c r="BK559" s="768"/>
      <c r="BL559" s="768"/>
      <c r="BM559" s="768"/>
      <c r="BN559" s="768"/>
      <c r="BO559" s="768"/>
      <c r="BP559" s="768"/>
      <c r="BQ559" s="768"/>
      <c r="BR559" s="768"/>
      <c r="BS559" s="768"/>
      <c r="BT559" s="768"/>
      <c r="BU559" s="768"/>
      <c r="BV559" s="768"/>
      <c r="BW559" s="768"/>
      <c r="BX559" s="768"/>
      <c r="BY559" s="768"/>
      <c r="BZ559" s="768"/>
      <c r="CA559" s="768"/>
      <c r="CB559" s="768"/>
      <c r="CC559" s="768"/>
      <c r="CD559" s="768"/>
      <c r="CE559" s="768"/>
      <c r="CF559" s="768"/>
      <c r="CG559" s="768"/>
      <c r="CH559" s="768"/>
      <c r="CI559" s="768"/>
      <c r="CJ559" s="768"/>
      <c r="CK559" s="768"/>
      <c r="CL559" s="768"/>
      <c r="CM559" s="768"/>
      <c r="CN559" s="768"/>
      <c r="CO559" s="768"/>
      <c r="CP559" s="768"/>
      <c r="CQ559" s="768"/>
      <c r="CR559" s="768"/>
      <c r="CS559" s="768"/>
      <c r="CT559" s="768"/>
      <c r="CU559" s="768"/>
      <c r="CV559" s="768"/>
      <c r="CW559" s="768"/>
      <c r="CX559" s="768"/>
      <c r="CY559" s="768"/>
      <c r="CZ559" s="768"/>
      <c r="DA559" s="768"/>
      <c r="DB559" s="768"/>
      <c r="DC559" s="768"/>
      <c r="DD559" s="768"/>
      <c r="DE559" s="768"/>
      <c r="DF559" s="768"/>
      <c r="DG559" s="768"/>
      <c r="DH559" s="768"/>
      <c r="DI559" s="768"/>
      <c r="DJ559" s="768"/>
      <c r="DK559" s="768"/>
      <c r="DL559" s="768"/>
      <c r="DM559" s="768"/>
      <c r="DN559" s="768"/>
      <c r="DO559" s="768"/>
      <c r="DP559" s="768"/>
      <c r="DQ559" s="768"/>
      <c r="DR559" s="768"/>
      <c r="DS559" s="768"/>
      <c r="DT559" s="768"/>
      <c r="DU559" s="768"/>
      <c r="DV559" s="768"/>
      <c r="DW559" s="768"/>
      <c r="DX559" s="768"/>
      <c r="DY559" s="768"/>
      <c r="DZ559" s="768"/>
      <c r="EA559" s="768"/>
      <c r="EB559" s="768"/>
      <c r="EC559" s="768"/>
      <c r="ED559" s="768"/>
      <c r="EE559" s="768"/>
      <c r="EF559" s="768"/>
      <c r="EG559" s="768"/>
      <c r="EH559" s="768"/>
      <c r="EI559" s="768"/>
      <c r="EJ559" s="768"/>
      <c r="EK559" s="768"/>
      <c r="EL559" s="768"/>
      <c r="EM559" s="768"/>
      <c r="EN559" s="768"/>
      <c r="EO559" s="768"/>
      <c r="EP559" s="768"/>
      <c r="EQ559" s="768"/>
      <c r="ER559" s="768"/>
      <c r="ES559" s="768"/>
      <c r="ET559" s="768"/>
      <c r="EU559" s="768"/>
      <c r="EV559" s="768"/>
      <c r="EW559" s="768"/>
      <c r="EX559" s="768"/>
      <c r="EY559" s="768"/>
      <c r="EZ559" s="768"/>
      <c r="FA559" s="768"/>
      <c r="FB559" s="768"/>
      <c r="FC559" s="768"/>
      <c r="FD559" s="768"/>
      <c r="FE559" s="768"/>
      <c r="FF559" s="768"/>
      <c r="FG559" s="768"/>
      <c r="FH559" s="768"/>
      <c r="FI559" s="768"/>
      <c r="FJ559" s="768"/>
      <c r="FK559" s="768"/>
      <c r="FL559" s="768"/>
      <c r="FM559" s="768"/>
      <c r="FN559" s="768"/>
      <c r="FO559" s="768"/>
      <c r="FP559" s="768"/>
      <c r="FQ559" s="768"/>
      <c r="FR559" s="768"/>
      <c r="FS559" s="768"/>
      <c r="FT559" s="768"/>
      <c r="FU559" s="768"/>
      <c r="FV559" s="768"/>
      <c r="FW559" s="768"/>
    </row>
    <row r="560" spans="4:179" x14ac:dyDescent="0.25">
      <c r="D560" s="731"/>
      <c r="J560" s="62"/>
      <c r="O560" s="766"/>
      <c r="P560" s="766"/>
      <c r="Q560" s="766"/>
      <c r="R560" s="766"/>
      <c r="U560" s="767"/>
      <c r="Y560" s="768"/>
      <c r="Z560" s="768"/>
      <c r="AA560" s="768"/>
      <c r="AB560" s="768"/>
      <c r="AC560" s="768"/>
      <c r="AD560" s="768"/>
      <c r="AE560" s="768"/>
      <c r="AF560" s="768"/>
      <c r="AG560" s="768"/>
      <c r="AH560" s="768"/>
      <c r="AI560" s="768"/>
      <c r="AJ560" s="768"/>
      <c r="AK560" s="768"/>
      <c r="AL560" s="768"/>
      <c r="AM560" s="768"/>
      <c r="AN560" s="768"/>
      <c r="AO560" s="768"/>
      <c r="AP560" s="768"/>
      <c r="AQ560" s="768"/>
      <c r="AR560" s="768"/>
      <c r="AS560" s="768"/>
      <c r="AT560" s="768"/>
      <c r="AU560" s="768"/>
      <c r="AV560" s="768"/>
      <c r="AW560" s="768"/>
      <c r="AX560" s="768"/>
      <c r="AY560" s="768"/>
      <c r="AZ560" s="768"/>
      <c r="BA560" s="768"/>
      <c r="BB560" s="768"/>
      <c r="BC560" s="768"/>
      <c r="BD560" s="768"/>
      <c r="BE560" s="768"/>
      <c r="BF560" s="768"/>
      <c r="BG560" s="768"/>
      <c r="BH560" s="768"/>
      <c r="BI560" s="768"/>
      <c r="BJ560" s="768"/>
      <c r="BK560" s="768"/>
      <c r="BL560" s="768"/>
      <c r="BM560" s="768"/>
      <c r="BN560" s="768"/>
      <c r="BO560" s="768"/>
      <c r="BP560" s="768"/>
      <c r="BQ560" s="768"/>
      <c r="BR560" s="768"/>
      <c r="BS560" s="768"/>
      <c r="BT560" s="768"/>
      <c r="BU560" s="768"/>
      <c r="BV560" s="768"/>
      <c r="BW560" s="768"/>
      <c r="BX560" s="768"/>
      <c r="BY560" s="768"/>
      <c r="BZ560" s="768"/>
      <c r="CA560" s="768"/>
      <c r="CB560" s="768"/>
      <c r="CC560" s="768"/>
      <c r="CD560" s="768"/>
      <c r="CE560" s="768"/>
      <c r="CF560" s="768"/>
      <c r="CG560" s="768"/>
      <c r="CH560" s="768"/>
      <c r="CI560" s="768"/>
      <c r="CJ560" s="768"/>
      <c r="CK560" s="768"/>
      <c r="CL560" s="768"/>
      <c r="CM560" s="768"/>
      <c r="CN560" s="768"/>
      <c r="CO560" s="768"/>
      <c r="CP560" s="768"/>
      <c r="CQ560" s="768"/>
      <c r="CR560" s="768"/>
      <c r="CS560" s="768"/>
      <c r="CT560" s="768"/>
      <c r="CU560" s="768"/>
      <c r="CV560" s="768"/>
      <c r="CW560" s="768"/>
      <c r="CX560" s="768"/>
      <c r="CY560" s="768"/>
      <c r="CZ560" s="768"/>
      <c r="DA560" s="768"/>
      <c r="DB560" s="768"/>
      <c r="DC560" s="768"/>
      <c r="DD560" s="768"/>
      <c r="DE560" s="768"/>
      <c r="DF560" s="768"/>
      <c r="DG560" s="768"/>
      <c r="DH560" s="768"/>
      <c r="DI560" s="768"/>
      <c r="DJ560" s="768"/>
      <c r="DK560" s="768"/>
      <c r="DL560" s="768"/>
      <c r="DM560" s="768"/>
      <c r="DN560" s="768"/>
      <c r="DO560" s="768"/>
      <c r="DP560" s="768"/>
      <c r="DQ560" s="768"/>
      <c r="DR560" s="768"/>
      <c r="DS560" s="768"/>
      <c r="DT560" s="768"/>
      <c r="DU560" s="768"/>
      <c r="DV560" s="768"/>
      <c r="DW560" s="768"/>
      <c r="DX560" s="768"/>
      <c r="DY560" s="768"/>
      <c r="DZ560" s="768"/>
      <c r="EA560" s="768"/>
      <c r="EB560" s="768"/>
      <c r="EC560" s="768"/>
      <c r="ED560" s="768"/>
      <c r="EE560" s="768"/>
      <c r="EF560" s="768"/>
      <c r="EG560" s="768"/>
      <c r="EH560" s="768"/>
      <c r="EI560" s="768"/>
      <c r="EJ560" s="768"/>
      <c r="EK560" s="768"/>
      <c r="EL560" s="768"/>
      <c r="EM560" s="768"/>
      <c r="EN560" s="768"/>
      <c r="EO560" s="768"/>
      <c r="EP560" s="768"/>
      <c r="EQ560" s="768"/>
      <c r="ER560" s="768"/>
      <c r="ES560" s="768"/>
      <c r="ET560" s="768"/>
      <c r="EU560" s="768"/>
      <c r="EV560" s="768"/>
      <c r="EW560" s="768"/>
      <c r="EX560" s="768"/>
      <c r="EY560" s="768"/>
      <c r="EZ560" s="768"/>
      <c r="FA560" s="768"/>
      <c r="FB560" s="768"/>
      <c r="FC560" s="768"/>
      <c r="FD560" s="768"/>
      <c r="FE560" s="768"/>
      <c r="FF560" s="768"/>
      <c r="FG560" s="768"/>
      <c r="FH560" s="768"/>
      <c r="FI560" s="768"/>
      <c r="FJ560" s="768"/>
      <c r="FK560" s="768"/>
      <c r="FL560" s="768"/>
      <c r="FM560" s="768"/>
      <c r="FN560" s="768"/>
      <c r="FO560" s="768"/>
      <c r="FP560" s="768"/>
      <c r="FQ560" s="768"/>
      <c r="FR560" s="768"/>
      <c r="FS560" s="768"/>
      <c r="FT560" s="768"/>
      <c r="FU560" s="768"/>
      <c r="FV560" s="768"/>
      <c r="FW560" s="768"/>
    </row>
    <row r="561" spans="4:179" x14ac:dyDescent="0.25">
      <c r="D561" s="731"/>
      <c r="J561" s="62"/>
      <c r="O561" s="766"/>
      <c r="P561" s="766"/>
      <c r="Q561" s="766"/>
      <c r="R561" s="766"/>
      <c r="U561" s="767"/>
      <c r="Y561" s="768"/>
      <c r="Z561" s="768"/>
      <c r="AA561" s="768"/>
      <c r="AB561" s="768"/>
      <c r="AC561" s="768"/>
      <c r="AD561" s="768"/>
      <c r="AE561" s="768"/>
      <c r="AF561" s="768"/>
      <c r="AG561" s="768"/>
      <c r="AH561" s="768"/>
      <c r="AI561" s="768"/>
      <c r="AJ561" s="768"/>
      <c r="AK561" s="768"/>
      <c r="AL561" s="768"/>
      <c r="AM561" s="768"/>
      <c r="AN561" s="768"/>
      <c r="AO561" s="768"/>
      <c r="AP561" s="768"/>
      <c r="AQ561" s="768"/>
      <c r="AR561" s="768"/>
      <c r="AS561" s="768"/>
      <c r="AT561" s="768"/>
      <c r="AU561" s="768"/>
      <c r="AV561" s="768"/>
      <c r="AW561" s="768"/>
      <c r="AX561" s="768"/>
      <c r="AY561" s="768"/>
      <c r="AZ561" s="768"/>
      <c r="BA561" s="768"/>
      <c r="BB561" s="768"/>
      <c r="BC561" s="768"/>
      <c r="BD561" s="768"/>
      <c r="BE561" s="768"/>
      <c r="BF561" s="768"/>
      <c r="BG561" s="768"/>
      <c r="BH561" s="768"/>
      <c r="BI561" s="768"/>
      <c r="BJ561" s="768"/>
      <c r="BK561" s="768"/>
      <c r="BL561" s="768"/>
      <c r="BM561" s="768"/>
      <c r="BN561" s="768"/>
      <c r="BO561" s="768"/>
      <c r="BP561" s="768"/>
      <c r="BQ561" s="768"/>
      <c r="BR561" s="768"/>
      <c r="BS561" s="768"/>
      <c r="BT561" s="768"/>
      <c r="BU561" s="768"/>
      <c r="BV561" s="768"/>
      <c r="BW561" s="768"/>
      <c r="BX561" s="768"/>
      <c r="BY561" s="768"/>
      <c r="BZ561" s="768"/>
      <c r="CA561" s="768"/>
      <c r="CB561" s="768"/>
      <c r="CC561" s="768"/>
      <c r="CD561" s="768"/>
      <c r="CE561" s="768"/>
      <c r="CF561" s="768"/>
      <c r="CG561" s="768"/>
      <c r="CH561" s="768"/>
      <c r="CI561" s="768"/>
      <c r="CJ561" s="768"/>
      <c r="CK561" s="768"/>
      <c r="CL561" s="768"/>
      <c r="CM561" s="768"/>
      <c r="CN561" s="768"/>
      <c r="CO561" s="768"/>
      <c r="CP561" s="768"/>
      <c r="CQ561" s="768"/>
      <c r="CR561" s="768"/>
      <c r="CS561" s="768"/>
      <c r="CT561" s="768"/>
      <c r="CU561" s="768"/>
      <c r="CV561" s="768"/>
      <c r="CW561" s="768"/>
      <c r="CX561" s="768"/>
      <c r="CY561" s="768"/>
      <c r="CZ561" s="768"/>
      <c r="DA561" s="768"/>
      <c r="DB561" s="768"/>
      <c r="DC561" s="768"/>
      <c r="DD561" s="768"/>
      <c r="DE561" s="768"/>
      <c r="DF561" s="768"/>
      <c r="DG561" s="768"/>
      <c r="DH561" s="768"/>
      <c r="DI561" s="768"/>
      <c r="DJ561" s="768"/>
      <c r="DK561" s="768"/>
      <c r="DL561" s="768"/>
      <c r="DM561" s="768"/>
      <c r="DN561" s="768"/>
      <c r="DO561" s="768"/>
      <c r="DP561" s="768"/>
      <c r="DQ561" s="768"/>
      <c r="DR561" s="768"/>
      <c r="DS561" s="768"/>
      <c r="DT561" s="768"/>
      <c r="DU561" s="768"/>
      <c r="DV561" s="768"/>
      <c r="DW561" s="768"/>
      <c r="DX561" s="768"/>
      <c r="DY561" s="768"/>
      <c r="DZ561" s="768"/>
      <c r="EA561" s="768"/>
      <c r="EB561" s="768"/>
      <c r="EC561" s="768"/>
      <c r="ED561" s="768"/>
      <c r="EE561" s="768"/>
      <c r="EF561" s="768"/>
      <c r="EG561" s="768"/>
      <c r="EH561" s="768"/>
      <c r="EI561" s="768"/>
      <c r="EJ561" s="768"/>
      <c r="EK561" s="768"/>
      <c r="EL561" s="768"/>
      <c r="EM561" s="768"/>
      <c r="EN561" s="768"/>
      <c r="EO561" s="768"/>
      <c r="EP561" s="768"/>
      <c r="EQ561" s="768"/>
      <c r="ER561" s="768"/>
      <c r="ES561" s="768"/>
      <c r="ET561" s="768"/>
      <c r="EU561" s="768"/>
      <c r="EV561" s="768"/>
      <c r="EW561" s="768"/>
      <c r="EX561" s="768"/>
      <c r="EY561" s="768"/>
      <c r="EZ561" s="768"/>
      <c r="FA561" s="768"/>
      <c r="FB561" s="768"/>
      <c r="FC561" s="768"/>
      <c r="FD561" s="768"/>
      <c r="FE561" s="768"/>
      <c r="FF561" s="768"/>
      <c r="FG561" s="768"/>
      <c r="FH561" s="768"/>
      <c r="FI561" s="768"/>
      <c r="FJ561" s="768"/>
      <c r="FK561" s="768"/>
      <c r="FL561" s="768"/>
      <c r="FM561" s="768"/>
      <c r="FN561" s="768"/>
      <c r="FO561" s="768"/>
      <c r="FP561" s="768"/>
      <c r="FQ561" s="768"/>
      <c r="FR561" s="768"/>
      <c r="FS561" s="768"/>
      <c r="FT561" s="768"/>
      <c r="FU561" s="768"/>
      <c r="FV561" s="768"/>
      <c r="FW561" s="768"/>
    </row>
    <row r="562" spans="4:179" x14ac:dyDescent="0.25">
      <c r="D562" s="731"/>
      <c r="J562" s="62"/>
      <c r="O562" s="766"/>
      <c r="P562" s="766"/>
      <c r="Q562" s="766"/>
      <c r="R562" s="766"/>
      <c r="U562" s="767"/>
      <c r="Y562" s="768"/>
      <c r="Z562" s="768"/>
      <c r="AA562" s="768"/>
      <c r="AB562" s="768"/>
      <c r="AC562" s="768"/>
      <c r="AD562" s="768"/>
      <c r="AE562" s="768"/>
      <c r="AF562" s="768"/>
      <c r="AG562" s="768"/>
      <c r="AH562" s="768"/>
      <c r="AI562" s="768"/>
      <c r="AJ562" s="768"/>
      <c r="AK562" s="768"/>
      <c r="AL562" s="768"/>
      <c r="AM562" s="768"/>
      <c r="AN562" s="768"/>
      <c r="AO562" s="768"/>
      <c r="AP562" s="768"/>
      <c r="AQ562" s="768"/>
      <c r="AR562" s="768"/>
      <c r="AS562" s="768"/>
      <c r="AT562" s="768"/>
      <c r="AU562" s="768"/>
      <c r="AV562" s="768"/>
      <c r="AW562" s="768"/>
      <c r="AX562" s="768"/>
      <c r="AY562" s="768"/>
      <c r="AZ562" s="768"/>
      <c r="BA562" s="768"/>
      <c r="BB562" s="768"/>
      <c r="BC562" s="768"/>
      <c r="BD562" s="768"/>
      <c r="BE562" s="768"/>
      <c r="BF562" s="768"/>
      <c r="BG562" s="768"/>
      <c r="BH562" s="768"/>
      <c r="BI562" s="768"/>
      <c r="BJ562" s="768"/>
      <c r="BK562" s="768"/>
      <c r="BL562" s="768"/>
      <c r="BM562" s="768"/>
      <c r="BN562" s="768"/>
      <c r="BO562" s="768"/>
      <c r="BP562" s="768"/>
      <c r="BQ562" s="768"/>
      <c r="BR562" s="768"/>
      <c r="BS562" s="768"/>
      <c r="BT562" s="768"/>
      <c r="BU562" s="768"/>
      <c r="BV562" s="768"/>
      <c r="BW562" s="768"/>
      <c r="BX562" s="768"/>
      <c r="BY562" s="768"/>
      <c r="BZ562" s="768"/>
      <c r="CA562" s="768"/>
      <c r="CB562" s="768"/>
      <c r="CC562" s="768"/>
      <c r="CD562" s="768"/>
      <c r="CE562" s="768"/>
      <c r="CF562" s="768"/>
      <c r="CG562" s="768"/>
      <c r="CH562" s="768"/>
      <c r="CI562" s="768"/>
      <c r="CJ562" s="768"/>
      <c r="CK562" s="768"/>
      <c r="CL562" s="768"/>
      <c r="CM562" s="768"/>
      <c r="CN562" s="768"/>
      <c r="CO562" s="768"/>
      <c r="CP562" s="768"/>
      <c r="CQ562" s="768"/>
      <c r="CR562" s="768"/>
      <c r="CS562" s="768"/>
      <c r="CT562" s="768"/>
      <c r="CU562" s="768"/>
      <c r="CV562" s="768"/>
      <c r="CW562" s="768"/>
      <c r="CX562" s="768"/>
      <c r="CY562" s="768"/>
      <c r="CZ562" s="768"/>
      <c r="DA562" s="768"/>
      <c r="DB562" s="768"/>
      <c r="DC562" s="768"/>
      <c r="DD562" s="768"/>
      <c r="DE562" s="768"/>
      <c r="DF562" s="768"/>
      <c r="DG562" s="768"/>
      <c r="DH562" s="768"/>
      <c r="DI562" s="768"/>
      <c r="DJ562" s="768"/>
      <c r="DK562" s="768"/>
      <c r="DL562" s="768"/>
      <c r="DM562" s="768"/>
      <c r="DN562" s="768"/>
      <c r="DO562" s="768"/>
      <c r="DP562" s="768"/>
      <c r="DQ562" s="768"/>
      <c r="DR562" s="768"/>
      <c r="DS562" s="768"/>
      <c r="DT562" s="768"/>
      <c r="DU562" s="768"/>
      <c r="DV562" s="768"/>
      <c r="DW562" s="768"/>
      <c r="DX562" s="768"/>
      <c r="DY562" s="768"/>
      <c r="DZ562" s="768"/>
      <c r="EA562" s="768"/>
      <c r="EB562" s="768"/>
      <c r="EC562" s="768"/>
      <c r="ED562" s="768"/>
      <c r="EE562" s="768"/>
      <c r="EF562" s="768"/>
      <c r="EG562" s="768"/>
      <c r="EH562" s="768"/>
      <c r="EI562" s="768"/>
      <c r="EJ562" s="768"/>
      <c r="EK562" s="768"/>
      <c r="EL562" s="768"/>
      <c r="EM562" s="768"/>
      <c r="EN562" s="768"/>
      <c r="EO562" s="768"/>
      <c r="EP562" s="768"/>
      <c r="EQ562" s="768"/>
      <c r="ER562" s="768"/>
      <c r="ES562" s="768"/>
      <c r="ET562" s="768"/>
      <c r="EU562" s="768"/>
      <c r="EV562" s="768"/>
      <c r="EW562" s="768"/>
      <c r="EX562" s="768"/>
      <c r="EY562" s="768"/>
      <c r="EZ562" s="768"/>
      <c r="FA562" s="768"/>
      <c r="FB562" s="768"/>
      <c r="FC562" s="768"/>
      <c r="FD562" s="768"/>
      <c r="FE562" s="768"/>
      <c r="FF562" s="768"/>
      <c r="FG562" s="768"/>
      <c r="FH562" s="768"/>
      <c r="FI562" s="768"/>
      <c r="FJ562" s="768"/>
      <c r="FK562" s="768"/>
      <c r="FL562" s="768"/>
      <c r="FM562" s="768"/>
      <c r="FN562" s="768"/>
      <c r="FO562" s="768"/>
      <c r="FP562" s="768"/>
      <c r="FQ562" s="768"/>
      <c r="FR562" s="768"/>
      <c r="FS562" s="768"/>
      <c r="FT562" s="768"/>
      <c r="FU562" s="768"/>
      <c r="FV562" s="768"/>
      <c r="FW562" s="768"/>
    </row>
    <row r="563" spans="4:179" x14ac:dyDescent="0.25">
      <c r="D563" s="731"/>
      <c r="J563" s="62"/>
      <c r="O563" s="766"/>
      <c r="P563" s="766"/>
      <c r="Q563" s="766"/>
      <c r="R563" s="766"/>
      <c r="U563" s="767"/>
      <c r="Y563" s="768"/>
      <c r="Z563" s="768"/>
      <c r="AA563" s="768"/>
      <c r="AB563" s="768"/>
      <c r="AC563" s="768"/>
      <c r="AD563" s="768"/>
      <c r="AE563" s="768"/>
      <c r="AF563" s="768"/>
      <c r="AG563" s="768"/>
      <c r="AH563" s="768"/>
      <c r="AI563" s="768"/>
      <c r="AJ563" s="768"/>
      <c r="AK563" s="768"/>
      <c r="AL563" s="768"/>
      <c r="AM563" s="768"/>
      <c r="AN563" s="768"/>
      <c r="AO563" s="768"/>
      <c r="AP563" s="768"/>
      <c r="AQ563" s="768"/>
      <c r="AR563" s="768"/>
      <c r="AS563" s="768"/>
      <c r="AT563" s="768"/>
      <c r="AU563" s="768"/>
      <c r="AV563" s="768"/>
      <c r="AW563" s="768"/>
      <c r="AX563" s="768"/>
      <c r="AY563" s="768"/>
      <c r="AZ563" s="768"/>
      <c r="BA563" s="768"/>
      <c r="BB563" s="768"/>
      <c r="BC563" s="768"/>
      <c r="BD563" s="768"/>
      <c r="BE563" s="768"/>
      <c r="BF563" s="768"/>
      <c r="BG563" s="768"/>
      <c r="BH563" s="768"/>
      <c r="BI563" s="768"/>
      <c r="BJ563" s="768"/>
      <c r="BK563" s="768"/>
      <c r="BL563" s="768"/>
      <c r="BM563" s="768"/>
      <c r="BN563" s="768"/>
      <c r="BO563" s="768"/>
      <c r="BP563" s="768"/>
      <c r="BQ563" s="768"/>
      <c r="BR563" s="768"/>
      <c r="BS563" s="768"/>
      <c r="BT563" s="768"/>
      <c r="BU563" s="768"/>
      <c r="BV563" s="768"/>
      <c r="BW563" s="768"/>
      <c r="BX563" s="768"/>
      <c r="BY563" s="768"/>
      <c r="BZ563" s="768"/>
      <c r="CA563" s="768"/>
      <c r="CB563" s="768"/>
      <c r="CC563" s="768"/>
      <c r="CD563" s="768"/>
      <c r="CE563" s="768"/>
      <c r="CF563" s="768"/>
      <c r="CG563" s="768"/>
      <c r="CH563" s="768"/>
      <c r="CI563" s="768"/>
      <c r="CJ563" s="768"/>
      <c r="CK563" s="768"/>
      <c r="CL563" s="768"/>
      <c r="CM563" s="768"/>
      <c r="CN563" s="768"/>
      <c r="CO563" s="768"/>
      <c r="CP563" s="768"/>
      <c r="CQ563" s="768"/>
      <c r="CR563" s="768"/>
      <c r="CS563" s="768"/>
      <c r="CT563" s="768"/>
      <c r="CU563" s="768"/>
      <c r="CV563" s="768"/>
      <c r="CW563" s="768"/>
      <c r="CX563" s="768"/>
      <c r="CY563" s="768"/>
      <c r="CZ563" s="768"/>
      <c r="DA563" s="768"/>
      <c r="DB563" s="768"/>
      <c r="DC563" s="768"/>
      <c r="DD563" s="768"/>
      <c r="DE563" s="768"/>
      <c r="DF563" s="768"/>
      <c r="DG563" s="768"/>
      <c r="DH563" s="768"/>
      <c r="DI563" s="768"/>
      <c r="DJ563" s="768"/>
      <c r="DK563" s="768"/>
      <c r="DL563" s="768"/>
      <c r="DM563" s="768"/>
      <c r="DN563" s="768"/>
      <c r="DO563" s="768"/>
      <c r="DP563" s="768"/>
      <c r="DQ563" s="768"/>
      <c r="DR563" s="768"/>
      <c r="DS563" s="768"/>
      <c r="DT563" s="768"/>
      <c r="DU563" s="768"/>
      <c r="DV563" s="768"/>
      <c r="DW563" s="768"/>
      <c r="DX563" s="768"/>
      <c r="DY563" s="768"/>
      <c r="DZ563" s="768"/>
      <c r="EA563" s="768"/>
      <c r="EB563" s="768"/>
      <c r="EC563" s="768"/>
      <c r="ED563" s="768"/>
      <c r="EE563" s="768"/>
      <c r="EF563" s="768"/>
      <c r="EG563" s="768"/>
      <c r="EH563" s="768"/>
      <c r="EI563" s="768"/>
      <c r="EJ563" s="768"/>
      <c r="EK563" s="768"/>
      <c r="EL563" s="768"/>
      <c r="EM563" s="768"/>
      <c r="EN563" s="768"/>
      <c r="EO563" s="768"/>
      <c r="EP563" s="768"/>
      <c r="EQ563" s="768"/>
      <c r="ER563" s="768"/>
      <c r="ES563" s="768"/>
      <c r="ET563" s="768"/>
      <c r="EU563" s="768"/>
      <c r="EV563" s="768"/>
      <c r="EW563" s="768"/>
      <c r="EX563" s="768"/>
      <c r="EY563" s="768"/>
      <c r="EZ563" s="768"/>
      <c r="FA563" s="768"/>
      <c r="FB563" s="768"/>
      <c r="FC563" s="768"/>
      <c r="FD563" s="768"/>
      <c r="FE563" s="768"/>
      <c r="FF563" s="768"/>
      <c r="FG563" s="768"/>
      <c r="FH563" s="768"/>
      <c r="FI563" s="768"/>
      <c r="FJ563" s="768"/>
      <c r="FK563" s="768"/>
      <c r="FL563" s="768"/>
      <c r="FM563" s="768"/>
      <c r="FN563" s="768"/>
      <c r="FO563" s="768"/>
      <c r="FP563" s="768"/>
      <c r="FQ563" s="768"/>
      <c r="FR563" s="768"/>
      <c r="FS563" s="768"/>
      <c r="FT563" s="768"/>
      <c r="FU563" s="768"/>
      <c r="FV563" s="768"/>
      <c r="FW563" s="768"/>
    </row>
    <row r="564" spans="4:179" x14ac:dyDescent="0.25">
      <c r="D564" s="731"/>
      <c r="J564" s="62"/>
      <c r="O564" s="766"/>
      <c r="P564" s="766"/>
      <c r="Q564" s="766"/>
      <c r="R564" s="766"/>
      <c r="U564" s="767"/>
      <c r="Y564" s="768"/>
      <c r="Z564" s="768"/>
      <c r="AA564" s="768"/>
      <c r="AB564" s="768"/>
      <c r="AC564" s="768"/>
      <c r="AD564" s="768"/>
      <c r="AE564" s="768"/>
      <c r="AF564" s="768"/>
      <c r="AG564" s="768"/>
      <c r="AH564" s="768"/>
      <c r="AI564" s="768"/>
      <c r="AJ564" s="768"/>
      <c r="AK564" s="768"/>
      <c r="AL564" s="768"/>
      <c r="AM564" s="768"/>
      <c r="AN564" s="768"/>
      <c r="AO564" s="768"/>
      <c r="AP564" s="768"/>
      <c r="AQ564" s="768"/>
      <c r="AR564" s="768"/>
      <c r="AS564" s="768"/>
      <c r="AT564" s="768"/>
      <c r="AU564" s="768"/>
      <c r="AV564" s="768"/>
      <c r="AW564" s="768"/>
      <c r="AX564" s="768"/>
      <c r="AY564" s="768"/>
      <c r="AZ564" s="768"/>
      <c r="BA564" s="768"/>
      <c r="BB564" s="768"/>
      <c r="BC564" s="768"/>
      <c r="BD564" s="768"/>
      <c r="BE564" s="768"/>
      <c r="BF564" s="768"/>
      <c r="BG564" s="768"/>
      <c r="BH564" s="768"/>
      <c r="BI564" s="768"/>
      <c r="BJ564" s="768"/>
      <c r="BK564" s="768"/>
      <c r="BL564" s="768"/>
      <c r="BM564" s="768"/>
      <c r="BN564" s="768"/>
      <c r="BO564" s="768"/>
      <c r="BP564" s="768"/>
      <c r="BQ564" s="768"/>
      <c r="BR564" s="768"/>
      <c r="BS564" s="768"/>
      <c r="BT564" s="768"/>
      <c r="BU564" s="768"/>
      <c r="BV564" s="768"/>
      <c r="BW564" s="768"/>
      <c r="BX564" s="768"/>
      <c r="BY564" s="768"/>
      <c r="BZ564" s="768"/>
      <c r="CA564" s="768"/>
      <c r="CB564" s="768"/>
      <c r="CC564" s="768"/>
      <c r="CD564" s="768"/>
      <c r="CE564" s="768"/>
      <c r="CF564" s="768"/>
      <c r="CG564" s="768"/>
      <c r="CH564" s="768"/>
      <c r="CI564" s="768"/>
      <c r="CJ564" s="768"/>
      <c r="CK564" s="768"/>
      <c r="CL564" s="768"/>
      <c r="CM564" s="768"/>
      <c r="CN564" s="768"/>
      <c r="CO564" s="768"/>
      <c r="CP564" s="768"/>
      <c r="CQ564" s="768"/>
      <c r="CR564" s="768"/>
      <c r="CS564" s="768"/>
      <c r="CT564" s="768"/>
      <c r="CU564" s="768"/>
      <c r="CV564" s="768"/>
      <c r="CW564" s="768"/>
      <c r="CX564" s="768"/>
      <c r="CY564" s="768"/>
      <c r="CZ564" s="768"/>
      <c r="DA564" s="768"/>
      <c r="DB564" s="768"/>
      <c r="DC564" s="768"/>
      <c r="DD564" s="768"/>
      <c r="DE564" s="768"/>
      <c r="DF564" s="768"/>
      <c r="DG564" s="768"/>
      <c r="DH564" s="768"/>
      <c r="DI564" s="768"/>
      <c r="DJ564" s="768"/>
      <c r="DK564" s="768"/>
      <c r="DL564" s="768"/>
      <c r="DM564" s="768"/>
      <c r="DN564" s="768"/>
      <c r="DO564" s="768"/>
      <c r="DP564" s="768"/>
      <c r="DQ564" s="768"/>
      <c r="DR564" s="768"/>
      <c r="DS564" s="768"/>
      <c r="DT564" s="768"/>
      <c r="DU564" s="768"/>
      <c r="DV564" s="768"/>
      <c r="DW564" s="768"/>
      <c r="DX564" s="768"/>
      <c r="DY564" s="768"/>
      <c r="DZ564" s="768"/>
      <c r="EA564" s="768"/>
      <c r="EB564" s="768"/>
      <c r="EC564" s="768"/>
      <c r="ED564" s="768"/>
      <c r="EE564" s="768"/>
      <c r="EF564" s="768"/>
      <c r="EG564" s="768"/>
      <c r="EH564" s="768"/>
      <c r="EI564" s="768"/>
      <c r="EJ564" s="768"/>
      <c r="EK564" s="768"/>
      <c r="EL564" s="768"/>
      <c r="EM564" s="768"/>
      <c r="EN564" s="768"/>
      <c r="EO564" s="768"/>
      <c r="EP564" s="768"/>
      <c r="EQ564" s="768"/>
      <c r="ER564" s="768"/>
      <c r="ES564" s="768"/>
      <c r="ET564" s="768"/>
      <c r="EU564" s="768"/>
      <c r="EV564" s="768"/>
      <c r="EW564" s="768"/>
      <c r="EX564" s="768"/>
      <c r="EY564" s="768"/>
      <c r="EZ564" s="768"/>
      <c r="FA564" s="768"/>
      <c r="FB564" s="768"/>
      <c r="FC564" s="768"/>
      <c r="FD564" s="768"/>
      <c r="FE564" s="768"/>
      <c r="FF564" s="768"/>
      <c r="FG564" s="768"/>
      <c r="FH564" s="768"/>
      <c r="FI564" s="768"/>
      <c r="FJ564" s="768"/>
      <c r="FK564" s="768"/>
      <c r="FL564" s="768"/>
      <c r="FM564" s="768"/>
      <c r="FN564" s="768"/>
      <c r="FO564" s="768"/>
      <c r="FP564" s="768"/>
      <c r="FQ564" s="768"/>
      <c r="FR564" s="768"/>
      <c r="FS564" s="768"/>
      <c r="FT564" s="768"/>
      <c r="FU564" s="768"/>
      <c r="FV564" s="768"/>
      <c r="FW564" s="768"/>
    </row>
    <row r="565" spans="4:179" x14ac:dyDescent="0.25">
      <c r="D565" s="731"/>
      <c r="J565" s="62"/>
      <c r="O565" s="766"/>
      <c r="P565" s="766"/>
      <c r="Q565" s="766"/>
      <c r="R565" s="766"/>
      <c r="U565" s="767"/>
      <c r="Y565" s="768"/>
      <c r="Z565" s="768"/>
      <c r="AA565" s="768"/>
      <c r="AB565" s="768"/>
      <c r="AC565" s="768"/>
      <c r="AD565" s="768"/>
      <c r="AE565" s="768"/>
      <c r="AF565" s="768"/>
      <c r="AG565" s="768"/>
      <c r="AH565" s="768"/>
      <c r="AI565" s="768"/>
      <c r="AJ565" s="768"/>
      <c r="AK565" s="768"/>
      <c r="AL565" s="768"/>
      <c r="AM565" s="768"/>
      <c r="AN565" s="768"/>
      <c r="AO565" s="768"/>
      <c r="AP565" s="768"/>
      <c r="AQ565" s="768"/>
      <c r="AR565" s="768"/>
      <c r="AS565" s="768"/>
      <c r="AT565" s="768"/>
      <c r="AU565" s="768"/>
      <c r="AV565" s="768"/>
      <c r="AW565" s="768"/>
      <c r="AX565" s="768"/>
      <c r="AY565" s="768"/>
      <c r="AZ565" s="768"/>
      <c r="BA565" s="768"/>
      <c r="BB565" s="768"/>
      <c r="BC565" s="768"/>
      <c r="BD565" s="768"/>
      <c r="BE565" s="768"/>
      <c r="BF565" s="768"/>
      <c r="BG565" s="768"/>
      <c r="BH565" s="768"/>
      <c r="BI565" s="768"/>
      <c r="BJ565" s="768"/>
      <c r="BK565" s="768"/>
      <c r="BL565" s="768"/>
      <c r="BM565" s="768"/>
      <c r="BN565" s="768"/>
      <c r="BO565" s="768"/>
      <c r="BP565" s="768"/>
      <c r="BQ565" s="768"/>
      <c r="BR565" s="768"/>
      <c r="BS565" s="768"/>
      <c r="BT565" s="768"/>
      <c r="BU565" s="768"/>
      <c r="BV565" s="768"/>
      <c r="BW565" s="768"/>
      <c r="BX565" s="768"/>
      <c r="BY565" s="768"/>
      <c r="BZ565" s="768"/>
      <c r="CA565" s="768"/>
      <c r="CB565" s="768"/>
      <c r="CC565" s="768"/>
      <c r="CD565" s="768"/>
      <c r="CE565" s="768"/>
      <c r="CF565" s="768"/>
      <c r="CG565" s="768"/>
      <c r="CH565" s="768"/>
      <c r="CI565" s="768"/>
      <c r="CJ565" s="768"/>
      <c r="CK565" s="768"/>
      <c r="CL565" s="768"/>
      <c r="CM565" s="768"/>
      <c r="CN565" s="768"/>
      <c r="CO565" s="768"/>
      <c r="CP565" s="768"/>
      <c r="CQ565" s="768"/>
      <c r="CR565" s="768"/>
      <c r="CS565" s="768"/>
      <c r="CT565" s="768"/>
      <c r="CU565" s="768"/>
      <c r="CV565" s="768"/>
      <c r="CW565" s="768"/>
      <c r="CX565" s="768"/>
      <c r="CY565" s="768"/>
      <c r="CZ565" s="768"/>
      <c r="DA565" s="768"/>
      <c r="DB565" s="768"/>
      <c r="DC565" s="768"/>
      <c r="DD565" s="768"/>
      <c r="DE565" s="768"/>
      <c r="DF565" s="768"/>
      <c r="DG565" s="768"/>
      <c r="DH565" s="768"/>
      <c r="DI565" s="768"/>
      <c r="DJ565" s="768"/>
      <c r="DK565" s="768"/>
      <c r="DL565" s="768"/>
      <c r="DM565" s="768"/>
      <c r="DN565" s="768"/>
      <c r="DO565" s="768"/>
      <c r="DP565" s="768"/>
      <c r="DQ565" s="768"/>
      <c r="DR565" s="768"/>
      <c r="DS565" s="768"/>
      <c r="DT565" s="768"/>
      <c r="DU565" s="768"/>
      <c r="DV565" s="768"/>
      <c r="DW565" s="768"/>
      <c r="DX565" s="768"/>
      <c r="DY565" s="768"/>
      <c r="DZ565" s="768"/>
      <c r="EA565" s="768"/>
      <c r="EB565" s="768"/>
      <c r="EC565" s="768"/>
      <c r="ED565" s="768"/>
      <c r="EE565" s="768"/>
      <c r="EF565" s="768"/>
      <c r="EG565" s="768"/>
      <c r="EH565" s="768"/>
      <c r="EI565" s="768"/>
      <c r="EJ565" s="768"/>
      <c r="EK565" s="768"/>
      <c r="EL565" s="768"/>
      <c r="EM565" s="768"/>
      <c r="EN565" s="768"/>
      <c r="EO565" s="768"/>
      <c r="EP565" s="768"/>
      <c r="EQ565" s="768"/>
      <c r="ER565" s="768"/>
      <c r="ES565" s="768"/>
      <c r="ET565" s="768"/>
      <c r="EU565" s="768"/>
      <c r="EV565" s="768"/>
      <c r="EW565" s="768"/>
      <c r="EX565" s="768"/>
      <c r="EY565" s="768"/>
      <c r="EZ565" s="768"/>
      <c r="FA565" s="768"/>
      <c r="FB565" s="768"/>
      <c r="FC565" s="768"/>
      <c r="FD565" s="768"/>
      <c r="FE565" s="768"/>
      <c r="FF565" s="768"/>
      <c r="FG565" s="768"/>
      <c r="FH565" s="768"/>
      <c r="FI565" s="768"/>
      <c r="FJ565" s="768"/>
      <c r="FK565" s="768"/>
      <c r="FL565" s="768"/>
      <c r="FM565" s="768"/>
      <c r="FN565" s="768"/>
      <c r="FO565" s="768"/>
      <c r="FP565" s="768"/>
      <c r="FQ565" s="768"/>
      <c r="FR565" s="768"/>
      <c r="FS565" s="768"/>
      <c r="FT565" s="768"/>
      <c r="FU565" s="768"/>
      <c r="FV565" s="768"/>
      <c r="FW565" s="768"/>
    </row>
    <row r="566" spans="4:179" x14ac:dyDescent="0.25">
      <c r="D566" s="731"/>
      <c r="J566" s="62"/>
      <c r="O566" s="766"/>
      <c r="P566" s="766"/>
      <c r="Q566" s="766"/>
      <c r="R566" s="766"/>
      <c r="U566" s="767"/>
      <c r="Y566" s="768"/>
      <c r="Z566" s="768"/>
      <c r="AA566" s="768"/>
      <c r="AB566" s="768"/>
      <c r="AC566" s="768"/>
      <c r="AD566" s="768"/>
      <c r="AE566" s="768"/>
      <c r="AF566" s="768"/>
      <c r="AG566" s="768"/>
      <c r="AH566" s="768"/>
      <c r="AI566" s="768"/>
      <c r="AJ566" s="768"/>
      <c r="AK566" s="768"/>
      <c r="AL566" s="768"/>
      <c r="AM566" s="768"/>
      <c r="AN566" s="768"/>
      <c r="AO566" s="768"/>
      <c r="AP566" s="768"/>
      <c r="AQ566" s="768"/>
      <c r="AR566" s="768"/>
      <c r="AS566" s="768"/>
      <c r="AT566" s="768"/>
      <c r="AU566" s="768"/>
      <c r="AV566" s="768"/>
      <c r="AW566" s="768"/>
      <c r="AX566" s="768"/>
      <c r="AY566" s="768"/>
      <c r="AZ566" s="768"/>
      <c r="BA566" s="768"/>
      <c r="BB566" s="768"/>
      <c r="BC566" s="768"/>
      <c r="BD566" s="768"/>
      <c r="BE566" s="768"/>
      <c r="BF566" s="768"/>
      <c r="BG566" s="768"/>
      <c r="BH566" s="768"/>
      <c r="BI566" s="768"/>
      <c r="BJ566" s="768"/>
      <c r="BK566" s="768"/>
      <c r="BL566" s="768"/>
      <c r="BM566" s="768"/>
      <c r="BN566" s="768"/>
      <c r="BO566" s="768"/>
      <c r="BP566" s="768"/>
      <c r="BQ566" s="768"/>
      <c r="BR566" s="768"/>
      <c r="BS566" s="768"/>
      <c r="BT566" s="768"/>
      <c r="BU566" s="768"/>
      <c r="BV566" s="768"/>
      <c r="BW566" s="768"/>
      <c r="BX566" s="768"/>
      <c r="BY566" s="768"/>
      <c r="BZ566" s="768"/>
      <c r="CA566" s="768"/>
      <c r="CB566" s="768"/>
      <c r="CC566" s="768"/>
      <c r="CD566" s="768"/>
      <c r="CE566" s="768"/>
      <c r="CF566" s="768"/>
      <c r="CG566" s="768"/>
      <c r="CH566" s="768"/>
      <c r="CI566" s="768"/>
      <c r="CJ566" s="768"/>
      <c r="CK566" s="768"/>
      <c r="CL566" s="768"/>
      <c r="CM566" s="768"/>
      <c r="CN566" s="768"/>
      <c r="CO566" s="768"/>
      <c r="CP566" s="768"/>
      <c r="CQ566" s="768"/>
      <c r="CR566" s="768"/>
      <c r="CS566" s="768"/>
      <c r="CT566" s="768"/>
      <c r="CU566" s="768"/>
      <c r="CV566" s="768"/>
      <c r="CW566" s="768"/>
      <c r="CX566" s="768"/>
      <c r="CY566" s="768"/>
      <c r="CZ566" s="768"/>
      <c r="DA566" s="768"/>
      <c r="DB566" s="768"/>
      <c r="DC566" s="768"/>
      <c r="DD566" s="768"/>
      <c r="DE566" s="768"/>
      <c r="DF566" s="768"/>
      <c r="DG566" s="768"/>
      <c r="DH566" s="768"/>
      <c r="DI566" s="768"/>
      <c r="DJ566" s="768"/>
      <c r="DK566" s="768"/>
      <c r="DL566" s="768"/>
      <c r="DM566" s="768"/>
      <c r="DN566" s="768"/>
      <c r="DO566" s="768"/>
      <c r="DP566" s="768"/>
      <c r="DQ566" s="768"/>
      <c r="DR566" s="768"/>
      <c r="DS566" s="768"/>
      <c r="DT566" s="768"/>
      <c r="DU566" s="768"/>
      <c r="DV566" s="768"/>
      <c r="DW566" s="768"/>
      <c r="DX566" s="768"/>
      <c r="DY566" s="768"/>
      <c r="DZ566" s="768"/>
      <c r="EA566" s="768"/>
      <c r="EB566" s="768"/>
      <c r="EC566" s="768"/>
      <c r="ED566" s="768"/>
      <c r="EE566" s="768"/>
      <c r="EF566" s="768"/>
      <c r="EG566" s="768"/>
      <c r="EH566" s="768"/>
      <c r="EI566" s="768"/>
      <c r="EJ566" s="768"/>
      <c r="EK566" s="768"/>
      <c r="EL566" s="768"/>
      <c r="EM566" s="768"/>
      <c r="EN566" s="768"/>
      <c r="EO566" s="768"/>
      <c r="EP566" s="768"/>
      <c r="EQ566" s="768"/>
      <c r="ER566" s="768"/>
      <c r="ES566" s="768"/>
      <c r="ET566" s="768"/>
      <c r="EU566" s="768"/>
      <c r="EV566" s="768"/>
      <c r="EW566" s="768"/>
      <c r="EX566" s="768"/>
      <c r="EY566" s="768"/>
      <c r="EZ566" s="768"/>
      <c r="FA566" s="768"/>
      <c r="FB566" s="768"/>
      <c r="FC566" s="768"/>
      <c r="FD566" s="768"/>
      <c r="FE566" s="768"/>
      <c r="FF566" s="768"/>
      <c r="FG566" s="768"/>
      <c r="FH566" s="768"/>
      <c r="FI566" s="768"/>
      <c r="FJ566" s="768"/>
      <c r="FK566" s="768"/>
      <c r="FL566" s="768"/>
      <c r="FM566" s="768"/>
      <c r="FN566" s="768"/>
      <c r="FO566" s="768"/>
      <c r="FP566" s="768"/>
      <c r="FQ566" s="768"/>
      <c r="FR566" s="768"/>
      <c r="FS566" s="768"/>
      <c r="FT566" s="768"/>
      <c r="FU566" s="768"/>
      <c r="FV566" s="768"/>
      <c r="FW566" s="768"/>
    </row>
    <row r="567" spans="4:179" x14ac:dyDescent="0.25">
      <c r="D567" s="731"/>
      <c r="J567" s="62"/>
      <c r="O567" s="766"/>
      <c r="P567" s="766"/>
      <c r="Q567" s="766"/>
      <c r="R567" s="766"/>
      <c r="U567" s="767"/>
      <c r="Y567" s="768"/>
      <c r="Z567" s="768"/>
      <c r="AA567" s="768"/>
      <c r="AB567" s="768"/>
      <c r="AC567" s="768"/>
      <c r="AD567" s="768"/>
      <c r="AE567" s="768"/>
      <c r="AF567" s="768"/>
      <c r="AG567" s="768"/>
      <c r="AH567" s="768"/>
      <c r="AI567" s="768"/>
      <c r="AJ567" s="768"/>
      <c r="AK567" s="768"/>
      <c r="AL567" s="768"/>
      <c r="AM567" s="768"/>
      <c r="AN567" s="768"/>
      <c r="AO567" s="768"/>
      <c r="AP567" s="768"/>
      <c r="AQ567" s="768"/>
      <c r="AR567" s="768"/>
      <c r="AS567" s="768"/>
      <c r="AT567" s="768"/>
      <c r="AU567" s="768"/>
      <c r="AV567" s="768"/>
      <c r="AW567" s="768"/>
      <c r="AX567" s="768"/>
      <c r="AY567" s="768"/>
      <c r="AZ567" s="768"/>
      <c r="BA567" s="768"/>
      <c r="BB567" s="768"/>
      <c r="BC567" s="768"/>
      <c r="BD567" s="768"/>
      <c r="BE567" s="768"/>
      <c r="BF567" s="768"/>
      <c r="BG567" s="768"/>
      <c r="BH567" s="768"/>
      <c r="BI567" s="768"/>
      <c r="BJ567" s="768"/>
      <c r="BK567" s="768"/>
      <c r="BL567" s="768"/>
      <c r="BM567" s="768"/>
      <c r="BN567" s="768"/>
      <c r="BO567" s="768"/>
      <c r="BP567" s="768"/>
      <c r="BQ567" s="768"/>
      <c r="BR567" s="768"/>
      <c r="BS567" s="768"/>
      <c r="BT567" s="768"/>
      <c r="BU567" s="768"/>
      <c r="BV567" s="768"/>
      <c r="BW567" s="768"/>
      <c r="BX567" s="768"/>
      <c r="BY567" s="768"/>
      <c r="BZ567" s="768"/>
      <c r="CA567" s="768"/>
      <c r="CB567" s="768"/>
      <c r="CC567" s="768"/>
      <c r="CD567" s="768"/>
      <c r="CE567" s="768"/>
      <c r="CF567" s="768"/>
      <c r="CG567" s="768"/>
      <c r="CH567" s="768"/>
      <c r="CI567" s="768"/>
      <c r="CJ567" s="768"/>
      <c r="CK567" s="768"/>
      <c r="CL567" s="768"/>
      <c r="CM567" s="768"/>
      <c r="CN567" s="768"/>
      <c r="CO567" s="768"/>
      <c r="CP567" s="768"/>
      <c r="CQ567" s="768"/>
      <c r="CR567" s="768"/>
      <c r="CS567" s="768"/>
      <c r="CT567" s="768"/>
      <c r="CU567" s="768"/>
      <c r="CV567" s="768"/>
      <c r="CW567" s="768"/>
      <c r="CX567" s="768"/>
      <c r="CY567" s="768"/>
      <c r="CZ567" s="768"/>
      <c r="DA567" s="768"/>
      <c r="DB567" s="768"/>
      <c r="DC567" s="768"/>
      <c r="DD567" s="768"/>
      <c r="DE567" s="768"/>
      <c r="DF567" s="768"/>
      <c r="DG567" s="768"/>
      <c r="DH567" s="768"/>
      <c r="DI567" s="768"/>
      <c r="DJ567" s="768"/>
      <c r="DK567" s="768"/>
      <c r="DL567" s="768"/>
      <c r="DM567" s="768"/>
      <c r="DN567" s="768"/>
      <c r="DO567" s="768"/>
      <c r="DP567" s="768"/>
      <c r="DQ567" s="768"/>
      <c r="DR567" s="768"/>
      <c r="DS567" s="768"/>
      <c r="DT567" s="768"/>
      <c r="DU567" s="768"/>
      <c r="DV567" s="768"/>
      <c r="DW567" s="768"/>
      <c r="DX567" s="768"/>
      <c r="DY567" s="768"/>
      <c r="DZ567" s="768"/>
      <c r="EA567" s="768"/>
      <c r="EB567" s="768"/>
      <c r="EC567" s="768"/>
      <c r="ED567" s="768"/>
      <c r="EE567" s="768"/>
      <c r="EF567" s="768"/>
      <c r="EG567" s="768"/>
      <c r="EH567" s="768"/>
      <c r="EI567" s="768"/>
      <c r="EJ567" s="768"/>
      <c r="EK567" s="768"/>
      <c r="EL567" s="768"/>
      <c r="EM567" s="768"/>
      <c r="EN567" s="768"/>
      <c r="EO567" s="768"/>
      <c r="EP567" s="768"/>
      <c r="EQ567" s="768"/>
      <c r="ER567" s="768"/>
      <c r="ES567" s="768"/>
      <c r="ET567" s="768"/>
      <c r="EU567" s="768"/>
      <c r="EV567" s="768"/>
      <c r="EW567" s="768"/>
      <c r="EX567" s="768"/>
      <c r="EY567" s="768"/>
      <c r="EZ567" s="768"/>
      <c r="FA567" s="768"/>
      <c r="FB567" s="768"/>
      <c r="FC567" s="768"/>
      <c r="FD567" s="768"/>
      <c r="FE567" s="768"/>
      <c r="FF567" s="768"/>
      <c r="FG567" s="768"/>
      <c r="FH567" s="768"/>
      <c r="FI567" s="768"/>
      <c r="FJ567" s="768"/>
      <c r="FK567" s="768"/>
      <c r="FL567" s="768"/>
      <c r="FM567" s="768"/>
      <c r="FN567" s="768"/>
      <c r="FO567" s="768"/>
      <c r="FP567" s="768"/>
      <c r="FQ567" s="768"/>
      <c r="FR567" s="768"/>
      <c r="FS567" s="768"/>
      <c r="FT567" s="768"/>
      <c r="FU567" s="768"/>
      <c r="FV567" s="768"/>
      <c r="FW567" s="768"/>
    </row>
    <row r="568" spans="4:179" x14ac:dyDescent="0.25">
      <c r="D568" s="731"/>
      <c r="J568" s="62"/>
      <c r="O568" s="766"/>
      <c r="P568" s="766"/>
      <c r="Q568" s="766"/>
      <c r="R568" s="766"/>
      <c r="U568" s="767"/>
      <c r="Y568" s="768"/>
      <c r="Z568" s="768"/>
      <c r="AA568" s="768"/>
      <c r="AB568" s="768"/>
      <c r="AC568" s="768"/>
      <c r="AD568" s="768"/>
      <c r="AE568" s="768"/>
      <c r="AF568" s="768"/>
      <c r="AG568" s="768"/>
      <c r="AH568" s="768"/>
      <c r="AI568" s="768"/>
      <c r="AJ568" s="768"/>
      <c r="AK568" s="768"/>
      <c r="AL568" s="768"/>
      <c r="AM568" s="768"/>
      <c r="AN568" s="768"/>
      <c r="AO568" s="768"/>
      <c r="AP568" s="768"/>
      <c r="AQ568" s="768"/>
      <c r="AR568" s="768"/>
      <c r="AS568" s="768"/>
      <c r="AT568" s="768"/>
      <c r="AU568" s="768"/>
      <c r="AV568" s="768"/>
      <c r="AW568" s="768"/>
      <c r="AX568" s="768"/>
      <c r="AY568" s="768"/>
      <c r="AZ568" s="768"/>
      <c r="BA568" s="768"/>
      <c r="BB568" s="768"/>
      <c r="BC568" s="768"/>
      <c r="BD568" s="768"/>
      <c r="BE568" s="768"/>
      <c r="BF568" s="768"/>
      <c r="BG568" s="768"/>
      <c r="BH568" s="768"/>
      <c r="BI568" s="768"/>
      <c r="BJ568" s="768"/>
      <c r="BK568" s="768"/>
      <c r="BL568" s="768"/>
      <c r="BM568" s="768"/>
      <c r="BN568" s="768"/>
      <c r="BO568" s="768"/>
      <c r="BP568" s="768"/>
      <c r="BQ568" s="768"/>
      <c r="BR568" s="768"/>
      <c r="BS568" s="768"/>
      <c r="BT568" s="768"/>
      <c r="BU568" s="768"/>
      <c r="BV568" s="768"/>
      <c r="BW568" s="768"/>
      <c r="BX568" s="768"/>
      <c r="BY568" s="768"/>
      <c r="BZ568" s="768"/>
      <c r="CA568" s="768"/>
      <c r="CB568" s="768"/>
      <c r="CC568" s="768"/>
      <c r="CD568" s="768"/>
      <c r="CE568" s="768"/>
      <c r="CF568" s="768"/>
      <c r="CG568" s="768"/>
      <c r="CH568" s="768"/>
      <c r="CI568" s="768"/>
      <c r="CJ568" s="768"/>
      <c r="CK568" s="768"/>
      <c r="CL568" s="768"/>
      <c r="CM568" s="768"/>
      <c r="CN568" s="768"/>
      <c r="CO568" s="768"/>
      <c r="CP568" s="768"/>
      <c r="CQ568" s="768"/>
      <c r="CR568" s="768"/>
      <c r="CS568" s="768"/>
      <c r="CT568" s="768"/>
      <c r="CU568" s="768"/>
      <c r="CV568" s="768"/>
      <c r="CW568" s="768"/>
      <c r="CX568" s="768"/>
      <c r="CY568" s="768"/>
      <c r="CZ568" s="768"/>
      <c r="DA568" s="768"/>
      <c r="DB568" s="768"/>
      <c r="DC568" s="768"/>
      <c r="DD568" s="768"/>
      <c r="DE568" s="768"/>
      <c r="DF568" s="768"/>
      <c r="DG568" s="768"/>
      <c r="DH568" s="768"/>
      <c r="DI568" s="768"/>
      <c r="DJ568" s="768"/>
      <c r="DK568" s="768"/>
      <c r="DL568" s="768"/>
      <c r="DM568" s="768"/>
      <c r="DN568" s="768"/>
      <c r="DO568" s="768"/>
      <c r="DP568" s="768"/>
      <c r="DQ568" s="768"/>
      <c r="DR568" s="768"/>
      <c r="DS568" s="768"/>
      <c r="DT568" s="768"/>
      <c r="DU568" s="768"/>
      <c r="DV568" s="768"/>
      <c r="DW568" s="768"/>
      <c r="DX568" s="768"/>
      <c r="DY568" s="768"/>
      <c r="DZ568" s="768"/>
      <c r="EA568" s="768"/>
      <c r="EB568" s="768"/>
      <c r="EC568" s="768"/>
      <c r="ED568" s="768"/>
      <c r="EE568" s="768"/>
      <c r="EF568" s="768"/>
      <c r="EG568" s="768"/>
      <c r="EH568" s="768"/>
      <c r="EI568" s="768"/>
      <c r="EJ568" s="768"/>
      <c r="EK568" s="768"/>
      <c r="EL568" s="768"/>
      <c r="EM568" s="768"/>
      <c r="EN568" s="768"/>
      <c r="EO568" s="768"/>
      <c r="EP568" s="768"/>
      <c r="EQ568" s="768"/>
      <c r="ER568" s="768"/>
      <c r="ES568" s="768"/>
      <c r="ET568" s="768"/>
      <c r="EU568" s="768"/>
      <c r="EV568" s="768"/>
      <c r="EW568" s="768"/>
      <c r="EX568" s="768"/>
      <c r="EY568" s="768"/>
      <c r="EZ568" s="768"/>
      <c r="FA568" s="768"/>
      <c r="FB568" s="768"/>
      <c r="FC568" s="768"/>
      <c r="FD568" s="768"/>
      <c r="FE568" s="768"/>
      <c r="FF568" s="768"/>
      <c r="FG568" s="768"/>
      <c r="FH568" s="768"/>
      <c r="FI568" s="768"/>
      <c r="FJ568" s="768"/>
      <c r="FK568" s="768"/>
      <c r="FL568" s="768"/>
      <c r="FM568" s="768"/>
      <c r="FN568" s="768"/>
      <c r="FO568" s="768"/>
      <c r="FP568" s="768"/>
      <c r="FQ568" s="768"/>
      <c r="FR568" s="768"/>
      <c r="FS568" s="768"/>
      <c r="FT568" s="768"/>
      <c r="FU568" s="768"/>
      <c r="FV568" s="768"/>
      <c r="FW568" s="768"/>
    </row>
    <row r="569" spans="4:179" x14ac:dyDescent="0.25">
      <c r="D569" s="731"/>
      <c r="J569" s="62"/>
      <c r="O569" s="766"/>
      <c r="P569" s="766"/>
      <c r="Q569" s="766"/>
      <c r="R569" s="766"/>
      <c r="U569" s="767"/>
      <c r="Y569" s="768"/>
      <c r="Z569" s="768"/>
      <c r="AA569" s="768"/>
      <c r="AB569" s="768"/>
      <c r="AC569" s="768"/>
      <c r="AD569" s="768"/>
      <c r="AE569" s="768"/>
      <c r="AF569" s="768"/>
      <c r="AG569" s="768"/>
      <c r="AH569" s="768"/>
      <c r="AI569" s="768"/>
      <c r="AJ569" s="768"/>
      <c r="AK569" s="768"/>
      <c r="AL569" s="768"/>
      <c r="AM569" s="768"/>
      <c r="AN569" s="768"/>
      <c r="AO569" s="768"/>
      <c r="AP569" s="768"/>
      <c r="AQ569" s="768"/>
      <c r="AR569" s="768"/>
      <c r="AS569" s="768"/>
      <c r="AT569" s="768"/>
      <c r="AU569" s="768"/>
      <c r="AV569" s="768"/>
      <c r="AW569" s="768"/>
      <c r="AX569" s="768"/>
      <c r="AY569" s="768"/>
      <c r="AZ569" s="768"/>
      <c r="BA569" s="768"/>
      <c r="BB569" s="768"/>
      <c r="BC569" s="768"/>
      <c r="BD569" s="768"/>
      <c r="BE569" s="768"/>
      <c r="BF569" s="768"/>
      <c r="BG569" s="768"/>
      <c r="BH569" s="768"/>
      <c r="BI569" s="768"/>
      <c r="BJ569" s="768"/>
      <c r="BK569" s="768"/>
      <c r="BL569" s="768"/>
      <c r="BM569" s="768"/>
      <c r="BN569" s="768"/>
      <c r="BO569" s="768"/>
      <c r="BP569" s="768"/>
      <c r="BQ569" s="768"/>
      <c r="BR569" s="768"/>
      <c r="BS569" s="768"/>
      <c r="BT569" s="768"/>
      <c r="BU569" s="768"/>
      <c r="BV569" s="768"/>
      <c r="BW569" s="768"/>
      <c r="BX569" s="768"/>
      <c r="BY569" s="768"/>
      <c r="BZ569" s="768"/>
      <c r="CA569" s="768"/>
      <c r="CB569" s="768"/>
      <c r="CC569" s="768"/>
      <c r="CD569" s="768"/>
      <c r="CE569" s="768"/>
      <c r="CF569" s="768"/>
      <c r="CG569" s="768"/>
      <c r="CH569" s="768"/>
      <c r="CI569" s="768"/>
      <c r="CJ569" s="768"/>
      <c r="CK569" s="768"/>
      <c r="CL569" s="768"/>
      <c r="CM569" s="768"/>
      <c r="CN569" s="768"/>
      <c r="CO569" s="768"/>
      <c r="CP569" s="768"/>
      <c r="CQ569" s="768"/>
      <c r="CR569" s="768"/>
      <c r="CS569" s="768"/>
      <c r="CT569" s="768"/>
      <c r="CU569" s="768"/>
      <c r="CV569" s="768"/>
      <c r="CW569" s="768"/>
      <c r="CX569" s="768"/>
      <c r="CY569" s="768"/>
      <c r="CZ569" s="768"/>
      <c r="DA569" s="768"/>
      <c r="DB569" s="768"/>
      <c r="DC569" s="768"/>
      <c r="DD569" s="768"/>
      <c r="DE569" s="768"/>
      <c r="DF569" s="768"/>
      <c r="DG569" s="768"/>
      <c r="DH569" s="768"/>
      <c r="DI569" s="768"/>
      <c r="DJ569" s="768"/>
      <c r="DK569" s="768"/>
      <c r="DL569" s="768"/>
      <c r="DM569" s="768"/>
      <c r="DN569" s="768"/>
      <c r="DO569" s="768"/>
      <c r="DP569" s="768"/>
      <c r="DQ569" s="768"/>
      <c r="DR569" s="768"/>
      <c r="DS569" s="768"/>
      <c r="DT569" s="768"/>
      <c r="DU569" s="768"/>
      <c r="DV569" s="768"/>
      <c r="DW569" s="768"/>
      <c r="DX569" s="768"/>
      <c r="DY569" s="768"/>
      <c r="DZ569" s="768"/>
      <c r="EA569" s="768"/>
      <c r="EB569" s="768"/>
      <c r="EC569" s="768"/>
      <c r="ED569" s="768"/>
      <c r="EE569" s="768"/>
      <c r="EF569" s="768"/>
      <c r="EG569" s="768"/>
      <c r="EH569" s="768"/>
      <c r="EI569" s="768"/>
      <c r="EJ569" s="768"/>
      <c r="EK569" s="768"/>
      <c r="EL569" s="768"/>
      <c r="EM569" s="768"/>
      <c r="EN569" s="768"/>
      <c r="EO569" s="768"/>
      <c r="EP569" s="768"/>
      <c r="EQ569" s="768"/>
      <c r="ER569" s="768"/>
      <c r="ES569" s="768"/>
      <c r="ET569" s="768"/>
      <c r="EU569" s="768"/>
      <c r="EV569" s="768"/>
      <c r="EW569" s="768"/>
      <c r="EX569" s="768"/>
      <c r="EY569" s="768"/>
      <c r="EZ569" s="768"/>
      <c r="FA569" s="768"/>
      <c r="FB569" s="768"/>
      <c r="FC569" s="768"/>
      <c r="FD569" s="768"/>
      <c r="FE569" s="768"/>
      <c r="FF569" s="768"/>
      <c r="FG569" s="768"/>
      <c r="FH569" s="768"/>
      <c r="FI569" s="768"/>
      <c r="FJ569" s="768"/>
      <c r="FK569" s="768"/>
      <c r="FL569" s="768"/>
      <c r="FM569" s="768"/>
      <c r="FN569" s="768"/>
      <c r="FO569" s="768"/>
      <c r="FP569" s="768"/>
      <c r="FQ569" s="768"/>
      <c r="FR569" s="768"/>
      <c r="FS569" s="768"/>
      <c r="FT569" s="768"/>
      <c r="FU569" s="768"/>
      <c r="FV569" s="768"/>
      <c r="FW569" s="768"/>
    </row>
    <row r="570" spans="4:179" x14ac:dyDescent="0.25">
      <c r="D570" s="731"/>
      <c r="J570" s="62"/>
      <c r="O570" s="766"/>
      <c r="P570" s="766"/>
      <c r="Q570" s="766"/>
      <c r="R570" s="766"/>
      <c r="U570" s="767"/>
      <c r="Y570" s="768"/>
      <c r="Z570" s="768"/>
      <c r="AA570" s="768"/>
      <c r="AB570" s="768"/>
      <c r="AC570" s="768"/>
      <c r="AD570" s="768"/>
      <c r="AE570" s="768"/>
      <c r="AF570" s="768"/>
      <c r="AG570" s="768"/>
      <c r="AH570" s="768"/>
      <c r="AI570" s="768"/>
      <c r="AJ570" s="768"/>
      <c r="AK570" s="768"/>
      <c r="AL570" s="768"/>
      <c r="AM570" s="768"/>
      <c r="AN570" s="768"/>
      <c r="AO570" s="768"/>
      <c r="AP570" s="768"/>
      <c r="AQ570" s="768"/>
      <c r="AR570" s="768"/>
      <c r="AS570" s="768"/>
      <c r="AT570" s="768"/>
      <c r="AU570" s="768"/>
      <c r="AV570" s="768"/>
      <c r="AW570" s="768"/>
      <c r="AX570" s="768"/>
      <c r="AY570" s="768"/>
      <c r="AZ570" s="768"/>
      <c r="BA570" s="768"/>
      <c r="BB570" s="768"/>
      <c r="BC570" s="768"/>
      <c r="BD570" s="768"/>
      <c r="BE570" s="768"/>
      <c r="BF570" s="768"/>
      <c r="BG570" s="768"/>
      <c r="BH570" s="768"/>
      <c r="BI570" s="768"/>
      <c r="BJ570" s="768"/>
      <c r="BK570" s="768"/>
      <c r="BL570" s="768"/>
      <c r="BM570" s="768"/>
      <c r="BN570" s="768"/>
      <c r="BO570" s="768"/>
      <c r="BP570" s="768"/>
      <c r="BQ570" s="768"/>
      <c r="BR570" s="768"/>
      <c r="BS570" s="768"/>
      <c r="BT570" s="768"/>
      <c r="BU570" s="768"/>
      <c r="BV570" s="768"/>
      <c r="BW570" s="768"/>
      <c r="BX570" s="768"/>
      <c r="BY570" s="768"/>
      <c r="BZ570" s="768"/>
      <c r="CA570" s="768"/>
      <c r="CB570" s="768"/>
      <c r="CC570" s="768"/>
      <c r="CD570" s="768"/>
      <c r="CE570" s="768"/>
      <c r="CF570" s="768"/>
      <c r="CG570" s="768"/>
      <c r="CH570" s="768"/>
      <c r="CI570" s="768"/>
      <c r="CJ570" s="768"/>
      <c r="CK570" s="768"/>
      <c r="CL570" s="768"/>
      <c r="CM570" s="768"/>
      <c r="CN570" s="768"/>
      <c r="CO570" s="768"/>
      <c r="CP570" s="768"/>
      <c r="CQ570" s="768"/>
      <c r="CR570" s="768"/>
      <c r="CS570" s="768"/>
      <c r="CT570" s="768"/>
      <c r="CU570" s="768"/>
      <c r="CV570" s="768"/>
      <c r="CW570" s="768"/>
      <c r="CX570" s="768"/>
      <c r="CY570" s="768"/>
      <c r="CZ570" s="768"/>
      <c r="DA570" s="768"/>
      <c r="DB570" s="768"/>
      <c r="DC570" s="768"/>
      <c r="DD570" s="768"/>
      <c r="DE570" s="768"/>
      <c r="DF570" s="768"/>
      <c r="DG570" s="768"/>
      <c r="DH570" s="768"/>
      <c r="DI570" s="768"/>
      <c r="DJ570" s="768"/>
      <c r="DK570" s="768"/>
      <c r="DL570" s="768"/>
      <c r="DM570" s="768"/>
      <c r="DN570" s="768"/>
      <c r="DO570" s="768"/>
      <c r="DP570" s="768"/>
      <c r="DQ570" s="768"/>
      <c r="DR570" s="768"/>
      <c r="DS570" s="768"/>
      <c r="DT570" s="768"/>
      <c r="DU570" s="768"/>
      <c r="DV570" s="768"/>
      <c r="DW570" s="768"/>
      <c r="DX570" s="768"/>
      <c r="DY570" s="768"/>
      <c r="DZ570" s="768"/>
      <c r="EA570" s="768"/>
      <c r="EB570" s="768"/>
      <c r="EC570" s="768"/>
      <c r="ED570" s="768"/>
      <c r="EE570" s="768"/>
      <c r="EF570" s="768"/>
      <c r="EG570" s="768"/>
      <c r="EH570" s="768"/>
      <c r="EI570" s="768"/>
      <c r="EJ570" s="768"/>
      <c r="EK570" s="768"/>
      <c r="EL570" s="768"/>
      <c r="EM570" s="768"/>
      <c r="EN570" s="768"/>
      <c r="EO570" s="768"/>
      <c r="EP570" s="768"/>
      <c r="EQ570" s="768"/>
      <c r="ER570" s="768"/>
      <c r="ES570" s="768"/>
      <c r="ET570" s="768"/>
      <c r="EU570" s="768"/>
      <c r="EV570" s="768"/>
      <c r="EW570" s="768"/>
      <c r="EX570" s="768"/>
      <c r="EY570" s="768"/>
      <c r="EZ570" s="768"/>
      <c r="FA570" s="768"/>
      <c r="FB570" s="768"/>
      <c r="FC570" s="768"/>
      <c r="FD570" s="768"/>
      <c r="FE570" s="768"/>
      <c r="FF570" s="768"/>
      <c r="FG570" s="768"/>
      <c r="FH570" s="768"/>
      <c r="FI570" s="768"/>
      <c r="FJ570" s="768"/>
      <c r="FK570" s="768"/>
      <c r="FL570" s="768"/>
      <c r="FM570" s="768"/>
      <c r="FN570" s="768"/>
      <c r="FO570" s="768"/>
      <c r="FP570" s="768"/>
      <c r="FQ570" s="768"/>
      <c r="FR570" s="768"/>
      <c r="FS570" s="768"/>
      <c r="FT570" s="768"/>
      <c r="FU570" s="768"/>
      <c r="FV570" s="768"/>
      <c r="FW570" s="768"/>
    </row>
    <row r="571" spans="4:179" x14ac:dyDescent="0.25">
      <c r="D571" s="731"/>
      <c r="J571" s="62"/>
      <c r="O571" s="766"/>
      <c r="P571" s="766"/>
      <c r="Q571" s="766"/>
      <c r="R571" s="766"/>
      <c r="U571" s="767"/>
      <c r="Y571" s="768"/>
      <c r="Z571" s="768"/>
      <c r="AA571" s="768"/>
      <c r="AB571" s="768"/>
      <c r="AC571" s="768"/>
      <c r="AD571" s="768"/>
      <c r="AE571" s="768"/>
      <c r="AF571" s="768"/>
      <c r="AG571" s="768"/>
      <c r="AH571" s="768"/>
      <c r="AI571" s="768"/>
      <c r="AJ571" s="768"/>
      <c r="AK571" s="768"/>
      <c r="AL571" s="768"/>
      <c r="AM571" s="768"/>
      <c r="AN571" s="768"/>
      <c r="AO571" s="768"/>
      <c r="AP571" s="768"/>
      <c r="AQ571" s="768"/>
      <c r="AR571" s="768"/>
      <c r="AS571" s="768"/>
      <c r="AT571" s="768"/>
      <c r="AU571" s="768"/>
      <c r="AV571" s="768"/>
      <c r="AW571" s="768"/>
      <c r="AX571" s="768"/>
      <c r="AY571" s="768"/>
      <c r="AZ571" s="768"/>
      <c r="BA571" s="768"/>
      <c r="BB571" s="768"/>
      <c r="BC571" s="768"/>
      <c r="BD571" s="768"/>
      <c r="BE571" s="768"/>
      <c r="BF571" s="768"/>
      <c r="BG571" s="768"/>
      <c r="BH571" s="768"/>
      <c r="BI571" s="768"/>
      <c r="BJ571" s="768"/>
      <c r="BK571" s="768"/>
      <c r="BL571" s="768"/>
      <c r="BM571" s="768"/>
      <c r="BN571" s="768"/>
      <c r="BO571" s="768"/>
      <c r="BP571" s="768"/>
      <c r="BQ571" s="768"/>
      <c r="BR571" s="768"/>
      <c r="BS571" s="768"/>
      <c r="BT571" s="768"/>
      <c r="BU571" s="768"/>
      <c r="BV571" s="768"/>
      <c r="BW571" s="768"/>
      <c r="BX571" s="768"/>
      <c r="BY571" s="768"/>
      <c r="BZ571" s="768"/>
      <c r="CA571" s="768"/>
      <c r="CB571" s="768"/>
      <c r="CC571" s="768"/>
      <c r="CD571" s="768"/>
      <c r="CE571" s="768"/>
      <c r="CF571" s="768"/>
      <c r="CG571" s="768"/>
      <c r="CH571" s="768"/>
      <c r="CI571" s="768"/>
      <c r="CJ571" s="768"/>
      <c r="CK571" s="768"/>
      <c r="CL571" s="768"/>
      <c r="CM571" s="768"/>
      <c r="CN571" s="768"/>
      <c r="CO571" s="768"/>
      <c r="CP571" s="768"/>
      <c r="CQ571" s="768"/>
      <c r="CR571" s="768"/>
      <c r="CS571" s="768"/>
      <c r="CT571" s="768"/>
      <c r="CU571" s="768"/>
      <c r="CV571" s="768"/>
      <c r="CW571" s="768"/>
      <c r="CX571" s="768"/>
      <c r="CY571" s="768"/>
      <c r="CZ571" s="768"/>
      <c r="DA571" s="768"/>
      <c r="DB571" s="768"/>
      <c r="DC571" s="768"/>
      <c r="DD571" s="768"/>
      <c r="DE571" s="768"/>
      <c r="DF571" s="768"/>
      <c r="DG571" s="768"/>
      <c r="DH571" s="768"/>
      <c r="DI571" s="768"/>
      <c r="DJ571" s="768"/>
      <c r="DK571" s="768"/>
      <c r="DL571" s="768"/>
      <c r="DM571" s="768"/>
      <c r="DN571" s="768"/>
      <c r="DO571" s="768"/>
      <c r="DP571" s="768"/>
      <c r="DQ571" s="768"/>
      <c r="DR571" s="768"/>
      <c r="DS571" s="768"/>
      <c r="DT571" s="768"/>
      <c r="DU571" s="768"/>
      <c r="DV571" s="768"/>
      <c r="DW571" s="768"/>
      <c r="DX571" s="768"/>
      <c r="DY571" s="768"/>
      <c r="DZ571" s="768"/>
      <c r="EA571" s="768"/>
      <c r="EB571" s="768"/>
      <c r="EC571" s="768"/>
      <c r="ED571" s="768"/>
      <c r="EE571" s="768"/>
      <c r="EF571" s="768"/>
      <c r="EG571" s="768"/>
      <c r="EH571" s="768"/>
      <c r="EI571" s="768"/>
      <c r="EJ571" s="768"/>
      <c r="EK571" s="768"/>
      <c r="EL571" s="768"/>
      <c r="EM571" s="768"/>
      <c r="EN571" s="768"/>
      <c r="EO571" s="768"/>
      <c r="EP571" s="768"/>
      <c r="EQ571" s="768"/>
      <c r="ER571" s="768"/>
      <c r="ES571" s="768"/>
      <c r="ET571" s="768"/>
      <c r="EU571" s="768"/>
      <c r="EV571" s="768"/>
      <c r="EW571" s="768"/>
      <c r="EX571" s="768"/>
      <c r="EY571" s="768"/>
      <c r="EZ571" s="768"/>
      <c r="FA571" s="768"/>
      <c r="FB571" s="768"/>
      <c r="FC571" s="768"/>
      <c r="FD571" s="768"/>
      <c r="FE571" s="768"/>
      <c r="FF571" s="768"/>
      <c r="FG571" s="768"/>
      <c r="FH571" s="768"/>
      <c r="FI571" s="768"/>
      <c r="FJ571" s="768"/>
      <c r="FK571" s="768"/>
      <c r="FL571" s="768"/>
      <c r="FM571" s="768"/>
      <c r="FN571" s="768"/>
      <c r="FO571" s="768"/>
      <c r="FP571" s="768"/>
      <c r="FQ571" s="768"/>
      <c r="FR571" s="768"/>
      <c r="FS571" s="768"/>
      <c r="FT571" s="768"/>
      <c r="FU571" s="768"/>
      <c r="FV571" s="768"/>
      <c r="FW571" s="768"/>
    </row>
    <row r="572" spans="4:179" x14ac:dyDescent="0.25">
      <c r="D572" s="731"/>
      <c r="J572" s="62"/>
      <c r="O572" s="766"/>
      <c r="P572" s="766"/>
      <c r="Q572" s="766"/>
      <c r="R572" s="766"/>
      <c r="U572" s="767"/>
      <c r="Y572" s="768"/>
      <c r="Z572" s="768"/>
      <c r="AA572" s="768"/>
      <c r="AB572" s="768"/>
      <c r="AC572" s="768"/>
      <c r="AD572" s="768"/>
      <c r="AE572" s="768"/>
      <c r="AF572" s="768"/>
      <c r="AG572" s="768"/>
      <c r="AH572" s="768"/>
      <c r="AI572" s="768"/>
      <c r="AJ572" s="768"/>
      <c r="AK572" s="768"/>
      <c r="AL572" s="768"/>
      <c r="AM572" s="768"/>
      <c r="AN572" s="768"/>
      <c r="AO572" s="768"/>
      <c r="AP572" s="768"/>
      <c r="AQ572" s="768"/>
      <c r="AR572" s="768"/>
      <c r="AS572" s="768"/>
      <c r="AT572" s="768"/>
      <c r="AU572" s="768"/>
      <c r="AV572" s="768"/>
      <c r="AW572" s="768"/>
      <c r="AX572" s="768"/>
      <c r="AY572" s="768"/>
      <c r="AZ572" s="768"/>
      <c r="BA572" s="768"/>
      <c r="BB572" s="768"/>
      <c r="BC572" s="768"/>
      <c r="BD572" s="768"/>
      <c r="BE572" s="768"/>
      <c r="BF572" s="768"/>
      <c r="BG572" s="768"/>
      <c r="BH572" s="768"/>
      <c r="BI572" s="768"/>
      <c r="BJ572" s="768"/>
      <c r="BK572" s="768"/>
      <c r="BL572" s="768"/>
      <c r="BM572" s="768"/>
      <c r="BN572" s="768"/>
      <c r="BO572" s="768"/>
      <c r="BP572" s="768"/>
      <c r="BQ572" s="768"/>
      <c r="BR572" s="768"/>
      <c r="BS572" s="768"/>
      <c r="BT572" s="768"/>
      <c r="BU572" s="768"/>
      <c r="BV572" s="768"/>
      <c r="BW572" s="768"/>
      <c r="BX572" s="768"/>
      <c r="BY572" s="768"/>
      <c r="BZ572" s="768"/>
      <c r="CA572" s="768"/>
      <c r="CB572" s="768"/>
      <c r="CC572" s="768"/>
      <c r="CD572" s="768"/>
      <c r="CE572" s="768"/>
      <c r="CF572" s="768"/>
      <c r="CG572" s="768"/>
      <c r="CH572" s="768"/>
      <c r="CI572" s="768"/>
      <c r="CJ572" s="768"/>
      <c r="CK572" s="768"/>
      <c r="CL572" s="768"/>
      <c r="CM572" s="768"/>
      <c r="CN572" s="768"/>
      <c r="CO572" s="768"/>
      <c r="CP572" s="768"/>
      <c r="CQ572" s="768"/>
      <c r="CR572" s="768"/>
      <c r="CS572" s="768"/>
      <c r="CT572" s="768"/>
      <c r="CU572" s="768"/>
      <c r="CV572" s="768"/>
      <c r="CW572" s="768"/>
      <c r="CX572" s="768"/>
      <c r="CY572" s="768"/>
      <c r="CZ572" s="768"/>
      <c r="DA572" s="768"/>
      <c r="DB572" s="768"/>
      <c r="DC572" s="768"/>
      <c r="DD572" s="768"/>
      <c r="DE572" s="768"/>
      <c r="DF572" s="768"/>
      <c r="DG572" s="768"/>
      <c r="DH572" s="768"/>
      <c r="DI572" s="768"/>
      <c r="DJ572" s="768"/>
      <c r="DK572" s="768"/>
      <c r="DL572" s="768"/>
      <c r="DM572" s="768"/>
      <c r="DN572" s="768"/>
      <c r="DO572" s="768"/>
      <c r="DP572" s="768"/>
      <c r="DQ572" s="768"/>
      <c r="DR572" s="768"/>
      <c r="DS572" s="768"/>
      <c r="DT572" s="768"/>
      <c r="DU572" s="768"/>
      <c r="DV572" s="768"/>
      <c r="DW572" s="768"/>
      <c r="DX572" s="768"/>
      <c r="DY572" s="768"/>
      <c r="DZ572" s="768"/>
      <c r="EA572" s="768"/>
      <c r="EB572" s="768"/>
      <c r="EC572" s="768"/>
      <c r="ED572" s="768"/>
      <c r="EE572" s="768"/>
      <c r="EF572" s="768"/>
      <c r="EG572" s="768"/>
      <c r="EH572" s="768"/>
      <c r="EI572" s="768"/>
      <c r="EJ572" s="768"/>
      <c r="EK572" s="768"/>
      <c r="EL572" s="768"/>
      <c r="EM572" s="768"/>
      <c r="EN572" s="768"/>
      <c r="EO572" s="768"/>
      <c r="EP572" s="768"/>
      <c r="EQ572" s="768"/>
      <c r="ER572" s="768"/>
      <c r="ES572" s="768"/>
      <c r="ET572" s="768"/>
      <c r="EU572" s="768"/>
      <c r="EV572" s="768"/>
      <c r="EW572" s="768"/>
      <c r="EX572" s="768"/>
      <c r="EY572" s="768"/>
      <c r="EZ572" s="768"/>
      <c r="FA572" s="768"/>
      <c r="FB572" s="768"/>
      <c r="FC572" s="768"/>
      <c r="FD572" s="768"/>
      <c r="FE572" s="768"/>
      <c r="FF572" s="768"/>
      <c r="FG572" s="768"/>
      <c r="FH572" s="768"/>
      <c r="FI572" s="768"/>
      <c r="FJ572" s="768"/>
      <c r="FK572" s="768"/>
      <c r="FL572" s="768"/>
      <c r="FM572" s="768"/>
      <c r="FN572" s="768"/>
      <c r="FO572" s="768"/>
      <c r="FP572" s="768"/>
      <c r="FQ572" s="768"/>
      <c r="FR572" s="768"/>
      <c r="FS572" s="768"/>
      <c r="FT572" s="768"/>
      <c r="FU572" s="768"/>
      <c r="FV572" s="768"/>
      <c r="FW572" s="768"/>
    </row>
    <row r="573" spans="4:179" x14ac:dyDescent="0.25">
      <c r="D573" s="731"/>
      <c r="J573" s="62"/>
      <c r="O573" s="766"/>
      <c r="P573" s="766"/>
      <c r="Q573" s="766"/>
      <c r="R573" s="766"/>
      <c r="U573" s="767"/>
      <c r="Y573" s="768"/>
      <c r="Z573" s="768"/>
      <c r="AA573" s="768"/>
      <c r="AB573" s="768"/>
      <c r="AC573" s="768"/>
      <c r="AD573" s="768"/>
      <c r="AE573" s="768"/>
      <c r="AF573" s="768"/>
      <c r="AG573" s="768"/>
      <c r="AH573" s="768"/>
      <c r="AI573" s="768"/>
      <c r="AJ573" s="768"/>
      <c r="AK573" s="768"/>
      <c r="AL573" s="768"/>
      <c r="AM573" s="768"/>
      <c r="AN573" s="768"/>
      <c r="AO573" s="768"/>
      <c r="AP573" s="768"/>
      <c r="AQ573" s="768"/>
      <c r="AR573" s="768"/>
      <c r="AS573" s="768"/>
      <c r="AT573" s="768"/>
      <c r="AU573" s="768"/>
      <c r="AV573" s="768"/>
      <c r="AW573" s="768"/>
      <c r="AX573" s="768"/>
      <c r="AY573" s="768"/>
      <c r="AZ573" s="768"/>
      <c r="BA573" s="768"/>
      <c r="BB573" s="768"/>
      <c r="BC573" s="768"/>
      <c r="BD573" s="768"/>
      <c r="BE573" s="768"/>
      <c r="BF573" s="768"/>
      <c r="BG573" s="768"/>
      <c r="BH573" s="768"/>
      <c r="BI573" s="768"/>
      <c r="BJ573" s="768"/>
      <c r="BK573" s="768"/>
      <c r="BL573" s="768"/>
      <c r="BM573" s="768"/>
      <c r="BN573" s="768"/>
      <c r="BO573" s="768"/>
      <c r="BP573" s="768"/>
      <c r="BQ573" s="768"/>
      <c r="BR573" s="768"/>
      <c r="BS573" s="768"/>
      <c r="BT573" s="768"/>
      <c r="BU573" s="768"/>
      <c r="BV573" s="768"/>
      <c r="BW573" s="768"/>
      <c r="BX573" s="768"/>
      <c r="BY573" s="768"/>
      <c r="BZ573" s="768"/>
      <c r="CA573" s="768"/>
      <c r="CB573" s="768"/>
      <c r="CC573" s="768"/>
      <c r="CD573" s="768"/>
      <c r="CE573" s="768"/>
      <c r="CF573" s="768"/>
      <c r="CG573" s="768"/>
      <c r="CH573" s="768"/>
      <c r="CI573" s="768"/>
      <c r="CJ573" s="768"/>
      <c r="CK573" s="768"/>
      <c r="CL573" s="768"/>
      <c r="CM573" s="768"/>
      <c r="CN573" s="768"/>
      <c r="CO573" s="768"/>
      <c r="CP573" s="768"/>
      <c r="CQ573" s="768"/>
      <c r="CR573" s="768"/>
      <c r="CS573" s="768"/>
      <c r="CT573" s="768"/>
      <c r="CU573" s="768"/>
      <c r="CV573" s="768"/>
      <c r="CW573" s="768"/>
      <c r="CX573" s="768"/>
      <c r="CY573" s="768"/>
      <c r="CZ573" s="768"/>
      <c r="DA573" s="768"/>
      <c r="DB573" s="768"/>
      <c r="DC573" s="768"/>
      <c r="DD573" s="768"/>
      <c r="DE573" s="768"/>
      <c r="DF573" s="768"/>
      <c r="DG573" s="768"/>
      <c r="DH573" s="768"/>
      <c r="DI573" s="768"/>
      <c r="DJ573" s="768"/>
      <c r="DK573" s="768"/>
      <c r="DL573" s="768"/>
      <c r="DM573" s="768"/>
      <c r="DN573" s="768"/>
      <c r="DO573" s="768"/>
      <c r="DP573" s="768"/>
      <c r="DQ573" s="768"/>
      <c r="DR573" s="768"/>
      <c r="DS573" s="768"/>
      <c r="DT573" s="768"/>
      <c r="DU573" s="768"/>
      <c r="DV573" s="768"/>
      <c r="DW573" s="768"/>
      <c r="DX573" s="768"/>
      <c r="DY573" s="768"/>
      <c r="DZ573" s="768"/>
      <c r="EA573" s="768"/>
      <c r="EB573" s="768"/>
      <c r="EC573" s="768"/>
      <c r="ED573" s="768"/>
      <c r="EE573" s="768"/>
      <c r="EF573" s="768"/>
      <c r="EG573" s="768"/>
      <c r="EH573" s="768"/>
      <c r="EI573" s="768"/>
      <c r="EJ573" s="768"/>
      <c r="EK573" s="768"/>
      <c r="EL573" s="768"/>
      <c r="EM573" s="768"/>
      <c r="EN573" s="768"/>
      <c r="EO573" s="768"/>
      <c r="EP573" s="768"/>
      <c r="EQ573" s="768"/>
      <c r="ER573" s="768"/>
      <c r="ES573" s="768"/>
      <c r="ET573" s="768"/>
      <c r="EU573" s="768"/>
      <c r="EV573" s="768"/>
      <c r="EW573" s="768"/>
      <c r="EX573" s="768"/>
      <c r="EY573" s="768"/>
      <c r="EZ573" s="768"/>
      <c r="FA573" s="768"/>
      <c r="FB573" s="768"/>
      <c r="FC573" s="768"/>
      <c r="FD573" s="768"/>
      <c r="FE573" s="768"/>
      <c r="FF573" s="768"/>
      <c r="FG573" s="768"/>
      <c r="FH573" s="768"/>
      <c r="FI573" s="768"/>
      <c r="FJ573" s="768"/>
      <c r="FK573" s="768"/>
      <c r="FL573" s="768"/>
      <c r="FM573" s="768"/>
      <c r="FN573" s="768"/>
      <c r="FO573" s="768"/>
      <c r="FP573" s="768"/>
      <c r="FQ573" s="768"/>
      <c r="FR573" s="768"/>
      <c r="FS573" s="768"/>
      <c r="FT573" s="768"/>
      <c r="FU573" s="768"/>
      <c r="FV573" s="768"/>
      <c r="FW573" s="768"/>
    </row>
    <row r="574" spans="4:179" x14ac:dyDescent="0.25">
      <c r="D574" s="731"/>
      <c r="J574" s="62"/>
      <c r="O574" s="766"/>
      <c r="P574" s="766"/>
      <c r="Q574" s="766"/>
      <c r="R574" s="766"/>
      <c r="U574" s="767"/>
      <c r="Y574" s="768"/>
      <c r="Z574" s="768"/>
      <c r="AA574" s="768"/>
      <c r="AB574" s="768"/>
      <c r="AC574" s="768"/>
      <c r="AD574" s="768"/>
      <c r="AE574" s="768"/>
      <c r="AF574" s="768"/>
      <c r="AG574" s="768"/>
      <c r="AH574" s="768"/>
      <c r="AI574" s="768"/>
      <c r="AJ574" s="768"/>
      <c r="AK574" s="768"/>
      <c r="AL574" s="768"/>
      <c r="AM574" s="768"/>
      <c r="AN574" s="768"/>
      <c r="AO574" s="768"/>
      <c r="AP574" s="768"/>
      <c r="AQ574" s="768"/>
      <c r="AR574" s="768"/>
      <c r="AS574" s="768"/>
      <c r="AT574" s="768"/>
      <c r="AU574" s="768"/>
      <c r="AV574" s="768"/>
      <c r="AW574" s="768"/>
      <c r="AX574" s="768"/>
      <c r="AY574" s="768"/>
      <c r="AZ574" s="768"/>
      <c r="BA574" s="768"/>
      <c r="BB574" s="768"/>
      <c r="BC574" s="768"/>
      <c r="BD574" s="768"/>
      <c r="BE574" s="768"/>
      <c r="BF574" s="768"/>
      <c r="BG574" s="768"/>
      <c r="BH574" s="768"/>
      <c r="BI574" s="768"/>
      <c r="BJ574" s="768"/>
      <c r="BK574" s="768"/>
      <c r="BL574" s="768"/>
      <c r="BM574" s="768"/>
      <c r="BN574" s="768"/>
      <c r="BO574" s="768"/>
      <c r="BP574" s="768"/>
      <c r="BQ574" s="768"/>
      <c r="BR574" s="768"/>
      <c r="BS574" s="768"/>
      <c r="BT574" s="768"/>
      <c r="BU574" s="768"/>
      <c r="BV574" s="768"/>
      <c r="BW574" s="768"/>
      <c r="BX574" s="768"/>
      <c r="BY574" s="768"/>
      <c r="BZ574" s="768"/>
      <c r="CA574" s="768"/>
      <c r="CB574" s="768"/>
      <c r="CC574" s="768"/>
      <c r="CD574" s="768"/>
      <c r="CE574" s="768"/>
      <c r="CF574" s="768"/>
      <c r="CG574" s="768"/>
      <c r="CH574" s="768"/>
      <c r="CI574" s="768"/>
      <c r="CJ574" s="768"/>
      <c r="CK574" s="768"/>
      <c r="CL574" s="768"/>
      <c r="CM574" s="768"/>
      <c r="CN574" s="768"/>
      <c r="CO574" s="768"/>
      <c r="CP574" s="768"/>
      <c r="CQ574" s="768"/>
      <c r="CR574" s="768"/>
      <c r="CS574" s="768"/>
      <c r="CT574" s="768"/>
      <c r="CU574" s="768"/>
      <c r="CV574" s="768"/>
      <c r="CW574" s="768"/>
      <c r="CX574" s="768"/>
      <c r="CY574" s="768"/>
      <c r="CZ574" s="768"/>
      <c r="DA574" s="768"/>
      <c r="DB574" s="768"/>
      <c r="DC574" s="768"/>
      <c r="DD574" s="768"/>
      <c r="DE574" s="768"/>
      <c r="DF574" s="768"/>
      <c r="DG574" s="768"/>
      <c r="DH574" s="768"/>
      <c r="DI574" s="768"/>
      <c r="DJ574" s="768"/>
      <c r="DK574" s="768"/>
      <c r="DL574" s="768"/>
      <c r="DM574" s="768"/>
      <c r="DN574" s="768"/>
      <c r="DO574" s="768"/>
      <c r="DP574" s="768"/>
      <c r="DQ574" s="768"/>
      <c r="DR574" s="768"/>
      <c r="DS574" s="768"/>
      <c r="DT574" s="768"/>
      <c r="DU574" s="768"/>
      <c r="DV574" s="768"/>
      <c r="DW574" s="768"/>
      <c r="DX574" s="768"/>
      <c r="DY574" s="768"/>
      <c r="DZ574" s="768"/>
      <c r="EA574" s="768"/>
      <c r="EB574" s="768"/>
      <c r="EC574" s="768"/>
      <c r="ED574" s="768"/>
      <c r="EE574" s="768"/>
      <c r="EF574" s="768"/>
      <c r="EG574" s="768"/>
      <c r="EH574" s="768"/>
      <c r="EI574" s="768"/>
      <c r="EJ574" s="768"/>
      <c r="EK574" s="768"/>
      <c r="EL574" s="768"/>
      <c r="EM574" s="768"/>
      <c r="EN574" s="768"/>
      <c r="EO574" s="768"/>
      <c r="EP574" s="768"/>
      <c r="EQ574" s="768"/>
      <c r="ER574" s="768"/>
      <c r="ES574" s="768"/>
      <c r="ET574" s="768"/>
      <c r="EU574" s="768"/>
      <c r="EV574" s="768"/>
      <c r="EW574" s="768"/>
      <c r="EX574" s="768"/>
      <c r="EY574" s="768"/>
      <c r="EZ574" s="768"/>
      <c r="FA574" s="768"/>
      <c r="FB574" s="768"/>
      <c r="FC574" s="768"/>
      <c r="FD574" s="768"/>
      <c r="FE574" s="768"/>
      <c r="FF574" s="768"/>
      <c r="FG574" s="768"/>
      <c r="FH574" s="768"/>
      <c r="FI574" s="768"/>
      <c r="FJ574" s="768"/>
      <c r="FK574" s="768"/>
      <c r="FL574" s="768"/>
      <c r="FM574" s="768"/>
      <c r="FN574" s="768"/>
      <c r="FO574" s="768"/>
      <c r="FP574" s="768"/>
      <c r="FQ574" s="768"/>
      <c r="FR574" s="768"/>
      <c r="FS574" s="768"/>
      <c r="FT574" s="768"/>
      <c r="FU574" s="768"/>
      <c r="FV574" s="768"/>
      <c r="FW574" s="768"/>
    </row>
    <row r="575" spans="4:179" x14ac:dyDescent="0.25">
      <c r="D575" s="731"/>
      <c r="J575" s="62"/>
      <c r="O575" s="766"/>
      <c r="P575" s="766"/>
      <c r="Q575" s="766"/>
      <c r="R575" s="766"/>
      <c r="U575" s="767"/>
      <c r="Y575" s="768"/>
      <c r="Z575" s="768"/>
      <c r="AA575" s="768"/>
      <c r="AB575" s="768"/>
      <c r="AC575" s="768"/>
      <c r="AD575" s="768"/>
      <c r="AE575" s="768"/>
      <c r="AF575" s="768"/>
      <c r="AG575" s="768"/>
      <c r="AH575" s="768"/>
      <c r="AI575" s="768"/>
      <c r="AJ575" s="768"/>
      <c r="AK575" s="768"/>
      <c r="AL575" s="768"/>
      <c r="AM575" s="768"/>
      <c r="AN575" s="768"/>
      <c r="AO575" s="768"/>
      <c r="AP575" s="768"/>
      <c r="AQ575" s="768"/>
      <c r="AR575" s="768"/>
      <c r="AS575" s="768"/>
      <c r="AT575" s="768"/>
      <c r="AU575" s="768"/>
      <c r="AV575" s="768"/>
      <c r="AW575" s="768"/>
      <c r="AX575" s="768"/>
      <c r="AY575" s="768"/>
      <c r="AZ575" s="768"/>
      <c r="BA575" s="768"/>
      <c r="BB575" s="768"/>
      <c r="BC575" s="768"/>
      <c r="BD575" s="768"/>
      <c r="BE575" s="768"/>
      <c r="BF575" s="768"/>
      <c r="BG575" s="768"/>
      <c r="BH575" s="768"/>
      <c r="BI575" s="768"/>
      <c r="BJ575" s="768"/>
      <c r="BK575" s="768"/>
      <c r="BL575" s="768"/>
      <c r="BM575" s="768"/>
      <c r="BN575" s="768"/>
      <c r="BO575" s="768"/>
      <c r="BP575" s="768"/>
      <c r="BQ575" s="768"/>
      <c r="BR575" s="768"/>
      <c r="BS575" s="768"/>
      <c r="BT575" s="768"/>
      <c r="BU575" s="768"/>
      <c r="BV575" s="768"/>
      <c r="BW575" s="768"/>
      <c r="BX575" s="768"/>
      <c r="BY575" s="768"/>
      <c r="BZ575" s="768"/>
      <c r="CA575" s="768"/>
      <c r="CB575" s="768"/>
      <c r="CC575" s="768"/>
      <c r="CD575" s="768"/>
      <c r="CE575" s="768"/>
      <c r="CF575" s="768"/>
      <c r="CG575" s="768"/>
      <c r="CH575" s="768"/>
      <c r="CI575" s="768"/>
      <c r="CJ575" s="768"/>
      <c r="CK575" s="768"/>
      <c r="CL575" s="768"/>
      <c r="CM575" s="768"/>
      <c r="CN575" s="768"/>
      <c r="CO575" s="768"/>
      <c r="CP575" s="768"/>
      <c r="CQ575" s="768"/>
      <c r="CR575" s="768"/>
      <c r="CS575" s="768"/>
      <c r="CT575" s="768"/>
      <c r="CU575" s="768"/>
      <c r="CV575" s="768"/>
      <c r="CW575" s="768"/>
      <c r="CX575" s="768"/>
      <c r="CY575" s="768"/>
      <c r="CZ575" s="768"/>
      <c r="DA575" s="768"/>
      <c r="DB575" s="768"/>
      <c r="DC575" s="768"/>
      <c r="DD575" s="768"/>
      <c r="DE575" s="768"/>
      <c r="DF575" s="768"/>
      <c r="DG575" s="768"/>
      <c r="DH575" s="768"/>
      <c r="DI575" s="768"/>
      <c r="DJ575" s="768"/>
      <c r="DK575" s="768"/>
      <c r="DL575" s="768"/>
      <c r="DM575" s="768"/>
      <c r="DN575" s="768"/>
      <c r="DO575" s="768"/>
      <c r="DP575" s="768"/>
      <c r="DQ575" s="768"/>
      <c r="DR575" s="768"/>
      <c r="DS575" s="768"/>
      <c r="DT575" s="768"/>
      <c r="DU575" s="768"/>
      <c r="DV575" s="768"/>
      <c r="DW575" s="768"/>
      <c r="DX575" s="768"/>
      <c r="DY575" s="768"/>
      <c r="DZ575" s="768"/>
      <c r="EA575" s="768"/>
      <c r="EB575" s="768"/>
      <c r="EC575" s="768"/>
      <c r="ED575" s="768"/>
      <c r="EE575" s="768"/>
      <c r="EF575" s="768"/>
      <c r="EG575" s="768"/>
      <c r="EH575" s="768"/>
      <c r="EI575" s="768"/>
      <c r="EJ575" s="768"/>
      <c r="EK575" s="768"/>
      <c r="EL575" s="768"/>
      <c r="EM575" s="768"/>
      <c r="EN575" s="768"/>
      <c r="EO575" s="768"/>
      <c r="EP575" s="768"/>
      <c r="EQ575" s="768"/>
      <c r="ER575" s="768"/>
      <c r="ES575" s="768"/>
      <c r="ET575" s="768"/>
      <c r="EU575" s="768"/>
      <c r="EV575" s="768"/>
      <c r="EW575" s="768"/>
      <c r="EX575" s="768"/>
      <c r="EY575" s="768"/>
      <c r="EZ575" s="768"/>
      <c r="FA575" s="768"/>
      <c r="FB575" s="768"/>
      <c r="FC575" s="768"/>
      <c r="FD575" s="768"/>
      <c r="FE575" s="768"/>
      <c r="FF575" s="768"/>
      <c r="FG575" s="768"/>
      <c r="FH575" s="768"/>
      <c r="FI575" s="768"/>
      <c r="FJ575" s="768"/>
      <c r="FK575" s="768"/>
      <c r="FL575" s="768"/>
      <c r="FM575" s="768"/>
      <c r="FN575" s="768"/>
      <c r="FO575" s="768"/>
      <c r="FP575" s="768"/>
      <c r="FQ575" s="768"/>
      <c r="FR575" s="768"/>
      <c r="FS575" s="768"/>
      <c r="FT575" s="768"/>
      <c r="FU575" s="768"/>
      <c r="FV575" s="768"/>
      <c r="FW575" s="768"/>
    </row>
    <row r="576" spans="4:179" x14ac:dyDescent="0.25">
      <c r="D576" s="731"/>
      <c r="J576" s="62"/>
      <c r="O576" s="766"/>
      <c r="P576" s="766"/>
      <c r="Q576" s="766"/>
      <c r="R576" s="766"/>
      <c r="U576" s="767"/>
      <c r="Y576" s="768"/>
      <c r="Z576" s="768"/>
      <c r="AA576" s="768"/>
      <c r="AB576" s="768"/>
      <c r="AC576" s="768"/>
      <c r="AD576" s="768"/>
      <c r="AE576" s="768"/>
      <c r="AF576" s="768"/>
      <c r="AG576" s="768"/>
      <c r="AH576" s="768"/>
      <c r="AI576" s="768"/>
      <c r="AJ576" s="768"/>
      <c r="AK576" s="768"/>
      <c r="AL576" s="768"/>
      <c r="AM576" s="768"/>
      <c r="AN576" s="768"/>
      <c r="AO576" s="768"/>
      <c r="AP576" s="768"/>
      <c r="AQ576" s="768"/>
      <c r="AR576" s="768"/>
      <c r="AS576" s="768"/>
      <c r="AT576" s="768"/>
      <c r="AU576" s="768"/>
      <c r="AV576" s="768"/>
      <c r="AW576" s="768"/>
      <c r="AX576" s="768"/>
      <c r="AY576" s="768"/>
      <c r="AZ576" s="768"/>
      <c r="BA576" s="768"/>
      <c r="BB576" s="768"/>
      <c r="BC576" s="768"/>
      <c r="BD576" s="768"/>
      <c r="BE576" s="768"/>
      <c r="BF576" s="768"/>
      <c r="BG576" s="768"/>
      <c r="BH576" s="768"/>
      <c r="BI576" s="768"/>
      <c r="BJ576" s="768"/>
      <c r="BK576" s="768"/>
      <c r="BL576" s="768"/>
      <c r="BM576" s="768"/>
      <c r="BN576" s="768"/>
      <c r="BO576" s="768"/>
      <c r="BP576" s="768"/>
      <c r="BQ576" s="768"/>
      <c r="BR576" s="768"/>
      <c r="BS576" s="768"/>
      <c r="BT576" s="768"/>
      <c r="BU576" s="768"/>
      <c r="BV576" s="768"/>
      <c r="BW576" s="768"/>
      <c r="BX576" s="768"/>
      <c r="BY576" s="768"/>
      <c r="BZ576" s="768"/>
      <c r="CA576" s="768"/>
      <c r="CB576" s="768"/>
      <c r="CC576" s="768"/>
      <c r="CD576" s="768"/>
      <c r="CE576" s="768"/>
      <c r="CF576" s="768"/>
      <c r="CG576" s="768"/>
      <c r="CH576" s="768"/>
      <c r="CI576" s="768"/>
      <c r="CJ576" s="768"/>
      <c r="CK576" s="768"/>
      <c r="CL576" s="768"/>
      <c r="CM576" s="768"/>
      <c r="CN576" s="768"/>
      <c r="CO576" s="768"/>
      <c r="CP576" s="768"/>
      <c r="CQ576" s="768"/>
      <c r="CR576" s="768"/>
      <c r="CS576" s="768"/>
      <c r="CT576" s="768"/>
      <c r="CU576" s="768"/>
      <c r="CV576" s="768"/>
      <c r="CW576" s="768"/>
      <c r="CX576" s="768"/>
      <c r="CY576" s="768"/>
      <c r="CZ576" s="768"/>
      <c r="DA576" s="768"/>
      <c r="DB576" s="768"/>
      <c r="DC576" s="768"/>
      <c r="DD576" s="768"/>
      <c r="DE576" s="768"/>
      <c r="DF576" s="768"/>
      <c r="DG576" s="768"/>
      <c r="DH576" s="768"/>
      <c r="DI576" s="768"/>
      <c r="DJ576" s="768"/>
      <c r="DK576" s="768"/>
      <c r="DL576" s="768"/>
      <c r="DM576" s="768"/>
      <c r="DN576" s="768"/>
      <c r="DO576" s="768"/>
      <c r="DP576" s="768"/>
      <c r="DQ576" s="768"/>
      <c r="DR576" s="768"/>
      <c r="DS576" s="768"/>
      <c r="DT576" s="768"/>
      <c r="DU576" s="768"/>
      <c r="DV576" s="768"/>
      <c r="DW576" s="768"/>
      <c r="DX576" s="768"/>
      <c r="DY576" s="768"/>
      <c r="DZ576" s="768"/>
      <c r="EA576" s="768"/>
      <c r="EB576" s="768"/>
      <c r="EC576" s="768"/>
      <c r="ED576" s="768"/>
      <c r="EE576" s="768"/>
      <c r="EF576" s="768"/>
      <c r="EG576" s="768"/>
      <c r="EH576" s="768"/>
      <c r="EI576" s="768"/>
      <c r="EJ576" s="768"/>
      <c r="EK576" s="768"/>
      <c r="EL576" s="768"/>
      <c r="EM576" s="768"/>
      <c r="EN576" s="768"/>
      <c r="EO576" s="768"/>
      <c r="EP576" s="768"/>
      <c r="EQ576" s="768"/>
      <c r="ER576" s="768"/>
      <c r="ES576" s="768"/>
      <c r="ET576" s="768"/>
      <c r="EU576" s="768"/>
      <c r="EV576" s="768"/>
      <c r="EW576" s="768"/>
      <c r="EX576" s="768"/>
      <c r="EY576" s="768"/>
      <c r="EZ576" s="768"/>
      <c r="FA576" s="768"/>
      <c r="FB576" s="768"/>
      <c r="FC576" s="768"/>
      <c r="FD576" s="768"/>
      <c r="FE576" s="768"/>
      <c r="FF576" s="768"/>
      <c r="FG576" s="768"/>
      <c r="FH576" s="768"/>
      <c r="FI576" s="768"/>
      <c r="FJ576" s="768"/>
      <c r="FK576" s="768"/>
      <c r="FL576" s="768"/>
      <c r="FM576" s="768"/>
      <c r="FN576" s="768"/>
      <c r="FO576" s="768"/>
      <c r="FP576" s="768"/>
      <c r="FQ576" s="768"/>
      <c r="FR576" s="768"/>
      <c r="FS576" s="768"/>
      <c r="FT576" s="768"/>
      <c r="FU576" s="768"/>
      <c r="FV576" s="768"/>
      <c r="FW576" s="768"/>
    </row>
    <row r="577" spans="4:179" x14ac:dyDescent="0.25">
      <c r="D577" s="731"/>
      <c r="J577" s="62"/>
      <c r="O577" s="766"/>
      <c r="P577" s="766"/>
      <c r="Q577" s="766"/>
      <c r="R577" s="766"/>
      <c r="U577" s="767"/>
      <c r="Y577" s="768"/>
      <c r="Z577" s="768"/>
      <c r="AA577" s="768"/>
      <c r="AB577" s="768"/>
      <c r="AC577" s="768"/>
      <c r="AD577" s="768"/>
      <c r="AE577" s="768"/>
      <c r="AF577" s="768"/>
      <c r="AG577" s="768"/>
      <c r="AH577" s="768"/>
      <c r="AI577" s="768"/>
      <c r="AJ577" s="768"/>
      <c r="AK577" s="768"/>
      <c r="AL577" s="768"/>
      <c r="AM577" s="768"/>
      <c r="AN577" s="768"/>
      <c r="AO577" s="768"/>
      <c r="AP577" s="768"/>
      <c r="AQ577" s="768"/>
      <c r="AR577" s="768"/>
      <c r="AS577" s="768"/>
      <c r="AT577" s="768"/>
      <c r="AU577" s="768"/>
      <c r="AV577" s="768"/>
      <c r="AW577" s="768"/>
      <c r="AX577" s="768"/>
      <c r="AY577" s="768"/>
      <c r="AZ577" s="768"/>
      <c r="BA577" s="768"/>
      <c r="BB577" s="768"/>
      <c r="BC577" s="768"/>
      <c r="BD577" s="768"/>
      <c r="BE577" s="768"/>
      <c r="BF577" s="768"/>
      <c r="BG577" s="768"/>
      <c r="BH577" s="768"/>
      <c r="BI577" s="768"/>
      <c r="BJ577" s="768"/>
      <c r="BK577" s="768"/>
      <c r="BL577" s="768"/>
      <c r="BM577" s="768"/>
      <c r="BN577" s="768"/>
      <c r="BO577" s="768"/>
      <c r="BP577" s="768"/>
      <c r="BQ577" s="768"/>
      <c r="BR577" s="768"/>
      <c r="BS577" s="768"/>
      <c r="BT577" s="768"/>
      <c r="BU577" s="768"/>
      <c r="BV577" s="768"/>
      <c r="BW577" s="768"/>
      <c r="BX577" s="768"/>
      <c r="BY577" s="768"/>
      <c r="BZ577" s="768"/>
      <c r="CA577" s="768"/>
      <c r="CB577" s="768"/>
      <c r="CC577" s="768"/>
      <c r="CD577" s="768"/>
      <c r="CE577" s="768"/>
      <c r="CF577" s="768"/>
      <c r="CG577" s="768"/>
      <c r="CH577" s="768"/>
      <c r="CI577" s="768"/>
      <c r="CJ577" s="768"/>
      <c r="CK577" s="768"/>
      <c r="CL577" s="768"/>
      <c r="CM577" s="768"/>
      <c r="CN577" s="768"/>
      <c r="CO577" s="768"/>
      <c r="CP577" s="768"/>
      <c r="CQ577" s="768"/>
      <c r="CR577" s="768"/>
      <c r="CS577" s="768"/>
      <c r="CT577" s="768"/>
      <c r="CU577" s="768"/>
      <c r="CV577" s="768"/>
      <c r="CW577" s="768"/>
      <c r="CX577" s="768"/>
      <c r="CY577" s="768"/>
      <c r="CZ577" s="768"/>
      <c r="DA577" s="768"/>
      <c r="DB577" s="768"/>
      <c r="DC577" s="768"/>
      <c r="DD577" s="768"/>
      <c r="DE577" s="768"/>
      <c r="DF577" s="768"/>
      <c r="DG577" s="768"/>
      <c r="DH577" s="768"/>
      <c r="DI577" s="768"/>
      <c r="DJ577" s="768"/>
      <c r="DK577" s="768"/>
      <c r="DL577" s="768"/>
      <c r="DM577" s="768"/>
      <c r="DN577" s="768"/>
      <c r="DO577" s="768"/>
      <c r="DP577" s="768"/>
      <c r="DQ577" s="768"/>
      <c r="DR577" s="768"/>
      <c r="DS577" s="768"/>
      <c r="DT577" s="768"/>
      <c r="DU577" s="768"/>
      <c r="DV577" s="768"/>
      <c r="DW577" s="768"/>
      <c r="DX577" s="768"/>
      <c r="DY577" s="768"/>
      <c r="DZ577" s="768"/>
      <c r="EA577" s="768"/>
      <c r="EB577" s="768"/>
      <c r="EC577" s="768"/>
      <c r="ED577" s="768"/>
      <c r="EE577" s="768"/>
      <c r="EF577" s="768"/>
      <c r="EG577" s="768"/>
      <c r="EH577" s="768"/>
      <c r="EI577" s="768"/>
      <c r="EJ577" s="768"/>
      <c r="EK577" s="768"/>
      <c r="EL577" s="768"/>
      <c r="EM577" s="768"/>
      <c r="EN577" s="768"/>
      <c r="EO577" s="768"/>
      <c r="EP577" s="768"/>
      <c r="EQ577" s="768"/>
      <c r="ER577" s="768"/>
      <c r="ES577" s="768"/>
      <c r="ET577" s="768"/>
      <c r="EU577" s="768"/>
      <c r="EV577" s="768"/>
      <c r="EW577" s="768"/>
      <c r="EX577" s="768"/>
      <c r="EY577" s="768"/>
      <c r="EZ577" s="768"/>
      <c r="FA577" s="768"/>
      <c r="FB577" s="768"/>
      <c r="FC577" s="768"/>
      <c r="FD577" s="768"/>
      <c r="FE577" s="768"/>
      <c r="FF577" s="768"/>
      <c r="FG577" s="768"/>
      <c r="FH577" s="768"/>
      <c r="FI577" s="768"/>
      <c r="FJ577" s="768"/>
      <c r="FK577" s="768"/>
      <c r="FL577" s="768"/>
      <c r="FM577" s="768"/>
      <c r="FN577" s="768"/>
      <c r="FO577" s="768"/>
      <c r="FP577" s="768"/>
      <c r="FQ577" s="768"/>
      <c r="FR577" s="768"/>
      <c r="FS577" s="768"/>
      <c r="FT577" s="768"/>
      <c r="FU577" s="768"/>
      <c r="FV577" s="768"/>
      <c r="FW577" s="768"/>
    </row>
    <row r="578" spans="4:179" x14ac:dyDescent="0.25">
      <c r="D578" s="731"/>
      <c r="J578" s="62"/>
      <c r="O578" s="766"/>
      <c r="P578" s="766"/>
      <c r="Q578" s="766"/>
      <c r="R578" s="766"/>
      <c r="U578" s="767"/>
      <c r="Y578" s="768"/>
      <c r="Z578" s="768"/>
      <c r="AA578" s="768"/>
      <c r="AB578" s="768"/>
      <c r="AC578" s="768"/>
      <c r="AD578" s="768"/>
      <c r="AE578" s="768"/>
      <c r="AF578" s="768"/>
      <c r="AG578" s="768"/>
      <c r="AH578" s="768"/>
      <c r="AI578" s="768"/>
      <c r="AJ578" s="768"/>
      <c r="AK578" s="768"/>
      <c r="AL578" s="768"/>
      <c r="AM578" s="768"/>
      <c r="AN578" s="768"/>
      <c r="AO578" s="768"/>
      <c r="AP578" s="768"/>
      <c r="AQ578" s="768"/>
      <c r="AR578" s="768"/>
      <c r="AS578" s="768"/>
      <c r="AT578" s="768"/>
      <c r="AU578" s="768"/>
      <c r="AV578" s="768"/>
      <c r="AW578" s="768"/>
      <c r="AX578" s="768"/>
      <c r="AY578" s="768"/>
      <c r="AZ578" s="768"/>
      <c r="BA578" s="768"/>
      <c r="BB578" s="768"/>
      <c r="BC578" s="768"/>
      <c r="BD578" s="768"/>
      <c r="BE578" s="768"/>
      <c r="BF578" s="768"/>
      <c r="BG578" s="768"/>
      <c r="BH578" s="768"/>
      <c r="BI578" s="768"/>
      <c r="BJ578" s="768"/>
      <c r="BK578" s="768"/>
      <c r="BL578" s="768"/>
      <c r="BM578" s="768"/>
      <c r="BN578" s="768"/>
      <c r="BO578" s="768"/>
      <c r="BP578" s="768"/>
      <c r="BQ578" s="768"/>
      <c r="BR578" s="768"/>
      <c r="BS578" s="768"/>
      <c r="BT578" s="768"/>
      <c r="BU578" s="768"/>
      <c r="BV578" s="768"/>
      <c r="BW578" s="768"/>
      <c r="BX578" s="768"/>
      <c r="BY578" s="768"/>
      <c r="BZ578" s="768"/>
      <c r="CA578" s="768"/>
      <c r="CB578" s="768"/>
      <c r="CC578" s="768"/>
      <c r="CD578" s="768"/>
      <c r="CE578" s="768"/>
      <c r="CF578" s="768"/>
      <c r="CG578" s="768"/>
      <c r="CH578" s="768"/>
      <c r="CI578" s="768"/>
      <c r="CJ578" s="768"/>
      <c r="CK578" s="768"/>
      <c r="CL578" s="768"/>
      <c r="CM578" s="768"/>
      <c r="CN578" s="768"/>
      <c r="CO578" s="768"/>
      <c r="CP578" s="768"/>
      <c r="CQ578" s="768"/>
      <c r="CR578" s="768"/>
      <c r="CS578" s="768"/>
      <c r="CT578" s="768"/>
      <c r="CU578" s="768"/>
      <c r="CV578" s="768"/>
      <c r="CW578" s="768"/>
      <c r="CX578" s="768"/>
      <c r="CY578" s="768"/>
      <c r="CZ578" s="768"/>
      <c r="DA578" s="768"/>
      <c r="DB578" s="768"/>
      <c r="DC578" s="768"/>
      <c r="DD578" s="768"/>
      <c r="DE578" s="768"/>
      <c r="DF578" s="768"/>
      <c r="DG578" s="768"/>
      <c r="DH578" s="768"/>
      <c r="DI578" s="768"/>
      <c r="DJ578" s="768"/>
      <c r="DK578" s="768"/>
      <c r="DL578" s="768"/>
      <c r="DM578" s="768"/>
      <c r="DN578" s="768"/>
      <c r="DO578" s="768"/>
      <c r="DP578" s="768"/>
      <c r="DQ578" s="768"/>
      <c r="DR578" s="768"/>
      <c r="DS578" s="768"/>
      <c r="DT578" s="768"/>
      <c r="DU578" s="768"/>
      <c r="DV578" s="768"/>
      <c r="DW578" s="768"/>
      <c r="DX578" s="768"/>
      <c r="DY578" s="768"/>
      <c r="DZ578" s="768"/>
      <c r="EA578" s="768"/>
      <c r="EB578" s="768"/>
      <c r="EC578" s="768"/>
      <c r="ED578" s="768"/>
      <c r="EE578" s="768"/>
      <c r="EF578" s="768"/>
      <c r="EG578" s="768"/>
      <c r="EH578" s="768"/>
      <c r="EI578" s="768"/>
      <c r="EJ578" s="768"/>
      <c r="EK578" s="768"/>
      <c r="EL578" s="768"/>
      <c r="EM578" s="768"/>
      <c r="EN578" s="768"/>
      <c r="EO578" s="768"/>
      <c r="EP578" s="768"/>
      <c r="EQ578" s="768"/>
      <c r="ER578" s="768"/>
      <c r="ES578" s="768"/>
      <c r="ET578" s="768"/>
      <c r="EU578" s="768"/>
      <c r="EV578" s="768"/>
      <c r="EW578" s="768"/>
      <c r="EX578" s="768"/>
      <c r="EY578" s="768"/>
      <c r="EZ578" s="768"/>
      <c r="FA578" s="768"/>
      <c r="FB578" s="768"/>
      <c r="FC578" s="768"/>
      <c r="FD578" s="768"/>
      <c r="FE578" s="768"/>
      <c r="FF578" s="768"/>
      <c r="FG578" s="768"/>
      <c r="FH578" s="768"/>
      <c r="FI578" s="768"/>
      <c r="FJ578" s="768"/>
      <c r="FK578" s="768"/>
      <c r="FL578" s="768"/>
      <c r="FM578" s="768"/>
      <c r="FN578" s="768"/>
      <c r="FO578" s="768"/>
      <c r="FP578" s="768"/>
      <c r="FQ578" s="768"/>
      <c r="FR578" s="768"/>
      <c r="FS578" s="768"/>
      <c r="FT578" s="768"/>
      <c r="FU578" s="768"/>
      <c r="FV578" s="768"/>
      <c r="FW578" s="768"/>
    </row>
    <row r="579" spans="4:179" x14ac:dyDescent="0.25">
      <c r="D579" s="731"/>
      <c r="J579" s="62"/>
      <c r="O579" s="766"/>
      <c r="P579" s="766"/>
      <c r="Q579" s="766"/>
      <c r="R579" s="766"/>
      <c r="U579" s="767"/>
      <c r="Y579" s="768"/>
      <c r="Z579" s="768"/>
      <c r="AA579" s="768"/>
      <c r="AB579" s="768"/>
      <c r="AC579" s="768"/>
      <c r="AD579" s="768"/>
      <c r="AE579" s="768"/>
      <c r="AF579" s="768"/>
      <c r="AG579" s="768"/>
      <c r="AH579" s="768"/>
      <c r="AI579" s="768"/>
      <c r="AJ579" s="768"/>
      <c r="AK579" s="768"/>
      <c r="AL579" s="768"/>
      <c r="AM579" s="768"/>
      <c r="AN579" s="768"/>
      <c r="AO579" s="768"/>
      <c r="AP579" s="768"/>
      <c r="AQ579" s="768"/>
      <c r="AR579" s="768"/>
      <c r="AS579" s="768"/>
      <c r="AT579" s="768"/>
      <c r="AU579" s="768"/>
      <c r="AV579" s="768"/>
      <c r="AW579" s="768"/>
      <c r="AX579" s="768"/>
      <c r="AY579" s="768"/>
      <c r="AZ579" s="768"/>
      <c r="BA579" s="768"/>
      <c r="BB579" s="768"/>
      <c r="BC579" s="768"/>
      <c r="BD579" s="768"/>
      <c r="BE579" s="768"/>
      <c r="BF579" s="768"/>
      <c r="BG579" s="768"/>
      <c r="BH579" s="768"/>
      <c r="BI579" s="768"/>
      <c r="BJ579" s="768"/>
      <c r="BK579" s="768"/>
      <c r="BL579" s="768"/>
      <c r="BM579" s="768"/>
      <c r="BN579" s="768"/>
      <c r="BO579" s="768"/>
      <c r="BP579" s="768"/>
      <c r="BQ579" s="768"/>
      <c r="BR579" s="768"/>
      <c r="BS579" s="768"/>
      <c r="BT579" s="768"/>
      <c r="BU579" s="768"/>
      <c r="BV579" s="768"/>
      <c r="BW579" s="768"/>
      <c r="BX579" s="768"/>
      <c r="BY579" s="768"/>
      <c r="BZ579" s="768"/>
      <c r="CA579" s="768"/>
      <c r="CB579" s="768"/>
      <c r="CC579" s="768"/>
      <c r="CD579" s="768"/>
      <c r="CE579" s="768"/>
      <c r="CF579" s="768"/>
      <c r="CG579" s="768"/>
      <c r="CH579" s="768"/>
      <c r="CI579" s="768"/>
      <c r="CJ579" s="768"/>
      <c r="CK579" s="768"/>
      <c r="CL579" s="768"/>
      <c r="CM579" s="768"/>
      <c r="CN579" s="768"/>
      <c r="CO579" s="768"/>
      <c r="CP579" s="768"/>
      <c r="CQ579" s="768"/>
      <c r="CR579" s="768"/>
      <c r="CS579" s="768"/>
      <c r="CT579" s="768"/>
      <c r="CU579" s="768"/>
      <c r="CV579" s="768"/>
      <c r="CW579" s="768"/>
      <c r="CX579" s="768"/>
      <c r="CY579" s="768"/>
      <c r="CZ579" s="768"/>
      <c r="DA579" s="768"/>
      <c r="DB579" s="768"/>
      <c r="DC579" s="768"/>
      <c r="DD579" s="768"/>
      <c r="DE579" s="768"/>
      <c r="DF579" s="768"/>
      <c r="DG579" s="768"/>
      <c r="DH579" s="768"/>
      <c r="DI579" s="768"/>
      <c r="DJ579" s="768"/>
      <c r="DK579" s="768"/>
      <c r="DL579" s="768"/>
      <c r="DM579" s="768"/>
      <c r="DN579" s="768"/>
      <c r="DO579" s="768"/>
      <c r="DP579" s="768"/>
      <c r="DQ579" s="768"/>
      <c r="DR579" s="768"/>
      <c r="DS579" s="768"/>
      <c r="DT579" s="768"/>
      <c r="DU579" s="768"/>
      <c r="DV579" s="768"/>
      <c r="DW579" s="768"/>
      <c r="DX579" s="768"/>
      <c r="DY579" s="768"/>
      <c r="DZ579" s="768"/>
      <c r="EA579" s="768"/>
      <c r="EB579" s="768"/>
      <c r="EC579" s="768"/>
      <c r="ED579" s="768"/>
      <c r="EE579" s="768"/>
      <c r="EF579" s="768"/>
      <c r="EG579" s="768"/>
      <c r="EH579" s="768"/>
      <c r="EI579" s="768"/>
      <c r="EJ579" s="768"/>
      <c r="EK579" s="768"/>
      <c r="EL579" s="768"/>
      <c r="EM579" s="768"/>
      <c r="EN579" s="768"/>
      <c r="EO579" s="768"/>
      <c r="EP579" s="768"/>
      <c r="EQ579" s="768"/>
      <c r="ER579" s="768"/>
      <c r="ES579" s="768"/>
      <c r="ET579" s="768"/>
      <c r="EU579" s="768"/>
      <c r="EV579" s="768"/>
      <c r="EW579" s="768"/>
      <c r="EX579" s="768"/>
      <c r="EY579" s="768"/>
      <c r="EZ579" s="768"/>
      <c r="FA579" s="768"/>
      <c r="FB579" s="768"/>
      <c r="FC579" s="768"/>
      <c r="FD579" s="768"/>
      <c r="FE579" s="768"/>
      <c r="FF579" s="768"/>
      <c r="FG579" s="768"/>
      <c r="FH579" s="768"/>
      <c r="FI579" s="768"/>
      <c r="FJ579" s="768"/>
      <c r="FK579" s="768"/>
      <c r="FL579" s="768"/>
      <c r="FM579" s="768"/>
      <c r="FN579" s="768"/>
      <c r="FO579" s="768"/>
      <c r="FP579" s="768"/>
      <c r="FQ579" s="768"/>
      <c r="FR579" s="768"/>
      <c r="FS579" s="768"/>
      <c r="FT579" s="768"/>
      <c r="FU579" s="768"/>
      <c r="FV579" s="768"/>
      <c r="FW579" s="768"/>
    </row>
    <row r="580" spans="4:179" x14ac:dyDescent="0.25">
      <c r="D580" s="731"/>
      <c r="J580" s="62"/>
      <c r="O580" s="766"/>
      <c r="P580" s="766"/>
      <c r="Q580" s="766"/>
      <c r="R580" s="766"/>
      <c r="U580" s="767"/>
      <c r="Y580" s="768"/>
      <c r="Z580" s="768"/>
      <c r="AA580" s="768"/>
      <c r="AB580" s="768"/>
      <c r="AC580" s="768"/>
      <c r="AD580" s="768"/>
      <c r="AE580" s="768"/>
      <c r="AF580" s="768"/>
      <c r="AG580" s="768"/>
      <c r="AH580" s="768"/>
      <c r="AI580" s="768"/>
      <c r="AJ580" s="768"/>
      <c r="AK580" s="768"/>
      <c r="AL580" s="768"/>
      <c r="AM580" s="768"/>
      <c r="AN580" s="768"/>
      <c r="AO580" s="768"/>
      <c r="AP580" s="768"/>
      <c r="AQ580" s="768"/>
      <c r="AR580" s="768"/>
      <c r="AS580" s="768"/>
      <c r="AT580" s="768"/>
      <c r="AU580" s="768"/>
      <c r="AV580" s="768"/>
      <c r="AW580" s="768"/>
      <c r="AX580" s="768"/>
      <c r="AY580" s="768"/>
      <c r="AZ580" s="768"/>
      <c r="BA580" s="768"/>
      <c r="BB580" s="768"/>
      <c r="BC580" s="768"/>
      <c r="BD580" s="768"/>
      <c r="BE580" s="768"/>
      <c r="BF580" s="768"/>
      <c r="BG580" s="768"/>
      <c r="BH580" s="768"/>
      <c r="BI580" s="768"/>
      <c r="BJ580" s="768"/>
      <c r="BK580" s="768"/>
      <c r="BL580" s="768"/>
      <c r="BM580" s="768"/>
      <c r="BN580" s="768"/>
      <c r="BO580" s="768"/>
      <c r="BP580" s="768"/>
      <c r="BQ580" s="768"/>
      <c r="BR580" s="768"/>
      <c r="BS580" s="768"/>
      <c r="BT580" s="768"/>
      <c r="BU580" s="768"/>
      <c r="BV580" s="768"/>
      <c r="BW580" s="768"/>
      <c r="BX580" s="768"/>
      <c r="BY580" s="768"/>
      <c r="BZ580" s="768"/>
      <c r="CA580" s="768"/>
      <c r="CB580" s="768"/>
      <c r="CC580" s="768"/>
      <c r="CD580" s="768"/>
      <c r="CE580" s="768"/>
      <c r="CF580" s="768"/>
      <c r="CG580" s="768"/>
      <c r="CH580" s="768"/>
      <c r="CI580" s="768"/>
      <c r="CJ580" s="768"/>
      <c r="CK580" s="768"/>
      <c r="CL580" s="768"/>
      <c r="CM580" s="768"/>
      <c r="CN580" s="768"/>
      <c r="CO580" s="768"/>
      <c r="CP580" s="768"/>
      <c r="CQ580" s="768"/>
      <c r="CR580" s="768"/>
      <c r="CS580" s="768"/>
      <c r="CT580" s="768"/>
      <c r="CU580" s="768"/>
      <c r="CV580" s="768"/>
      <c r="CW580" s="768"/>
      <c r="CX580" s="768"/>
      <c r="CY580" s="768"/>
      <c r="CZ580" s="768"/>
      <c r="DA580" s="768"/>
      <c r="DB580" s="768"/>
      <c r="DC580" s="768"/>
      <c r="DD580" s="768"/>
      <c r="DE580" s="768"/>
      <c r="DF580" s="768"/>
      <c r="DG580" s="768"/>
      <c r="DH580" s="768"/>
      <c r="DI580" s="768"/>
      <c r="DJ580" s="768"/>
      <c r="DK580" s="768"/>
      <c r="DL580" s="768"/>
      <c r="DM580" s="768"/>
      <c r="DN580" s="768"/>
      <c r="DO580" s="768"/>
      <c r="DP580" s="768"/>
      <c r="DQ580" s="768"/>
      <c r="DR580" s="768"/>
      <c r="DS580" s="768"/>
      <c r="DT580" s="768"/>
      <c r="DU580" s="768"/>
      <c r="DV580" s="768"/>
      <c r="DW580" s="768"/>
      <c r="DX580" s="768"/>
      <c r="DY580" s="768"/>
      <c r="DZ580" s="768"/>
      <c r="EA580" s="768"/>
      <c r="EB580" s="768"/>
      <c r="EC580" s="768"/>
      <c r="ED580" s="768"/>
      <c r="EE580" s="768"/>
      <c r="EF580" s="768"/>
      <c r="EG580" s="768"/>
      <c r="EH580" s="768"/>
      <c r="EI580" s="768"/>
      <c r="EJ580" s="768"/>
      <c r="EK580" s="768"/>
      <c r="EL580" s="768"/>
      <c r="EM580" s="768"/>
      <c r="EN580" s="768"/>
      <c r="EO580" s="768"/>
      <c r="EP580" s="768"/>
      <c r="EQ580" s="768"/>
      <c r="ER580" s="768"/>
      <c r="ES580" s="768"/>
      <c r="ET580" s="768"/>
      <c r="EU580" s="768"/>
      <c r="EV580" s="768"/>
      <c r="EW580" s="768"/>
      <c r="EX580" s="768"/>
      <c r="EY580" s="768"/>
      <c r="EZ580" s="768"/>
      <c r="FA580" s="768"/>
      <c r="FB580" s="768"/>
      <c r="FC580" s="768"/>
      <c r="FD580" s="768"/>
      <c r="FE580" s="768"/>
      <c r="FF580" s="768"/>
      <c r="FG580" s="768"/>
      <c r="FH580" s="768"/>
      <c r="FI580" s="768"/>
      <c r="FJ580" s="768"/>
      <c r="FK580" s="768"/>
      <c r="FL580" s="768"/>
      <c r="FM580" s="768"/>
      <c r="FN580" s="768"/>
      <c r="FO580" s="768"/>
      <c r="FP580" s="768"/>
      <c r="FQ580" s="768"/>
      <c r="FR580" s="768"/>
      <c r="FS580" s="768"/>
      <c r="FT580" s="768"/>
      <c r="FU580" s="768"/>
      <c r="FV580" s="768"/>
      <c r="FW580" s="768"/>
    </row>
    <row r="581" spans="4:179" x14ac:dyDescent="0.25">
      <c r="D581" s="731"/>
      <c r="J581" s="62"/>
      <c r="O581" s="766"/>
      <c r="P581" s="766"/>
      <c r="Q581" s="766"/>
      <c r="R581" s="766"/>
      <c r="U581" s="767"/>
      <c r="Y581" s="768"/>
      <c r="Z581" s="768"/>
      <c r="AA581" s="768"/>
      <c r="AB581" s="768"/>
      <c r="AC581" s="768"/>
      <c r="AD581" s="768"/>
      <c r="AE581" s="768"/>
      <c r="AF581" s="768"/>
      <c r="AG581" s="768"/>
      <c r="AH581" s="768"/>
      <c r="AI581" s="768"/>
      <c r="AJ581" s="768"/>
      <c r="AK581" s="768"/>
      <c r="AL581" s="768"/>
      <c r="AM581" s="768"/>
      <c r="AN581" s="768"/>
      <c r="AO581" s="768"/>
      <c r="AP581" s="768"/>
      <c r="AQ581" s="768"/>
      <c r="AR581" s="768"/>
      <c r="AS581" s="768"/>
      <c r="AT581" s="768"/>
      <c r="AU581" s="768"/>
      <c r="AV581" s="768"/>
      <c r="AW581" s="768"/>
      <c r="AX581" s="768"/>
      <c r="AY581" s="768"/>
      <c r="AZ581" s="768"/>
      <c r="BA581" s="768"/>
      <c r="BB581" s="768"/>
      <c r="BC581" s="768"/>
      <c r="BD581" s="768"/>
      <c r="BE581" s="768"/>
      <c r="BF581" s="768"/>
      <c r="BG581" s="768"/>
      <c r="BH581" s="768"/>
      <c r="BI581" s="768"/>
      <c r="BJ581" s="768"/>
      <c r="BK581" s="768"/>
      <c r="BL581" s="768"/>
      <c r="BM581" s="768"/>
      <c r="BN581" s="768"/>
      <c r="BO581" s="768"/>
      <c r="BP581" s="768"/>
      <c r="BQ581" s="768"/>
      <c r="BR581" s="768"/>
      <c r="BS581" s="768"/>
      <c r="BT581" s="768"/>
      <c r="BU581" s="768"/>
      <c r="BV581" s="768"/>
      <c r="BW581" s="768"/>
      <c r="BX581" s="768"/>
      <c r="BY581" s="768"/>
      <c r="BZ581" s="768"/>
      <c r="CA581" s="768"/>
      <c r="CB581" s="768"/>
      <c r="CC581" s="768"/>
      <c r="CD581" s="768"/>
      <c r="CE581" s="768"/>
      <c r="CF581" s="768"/>
      <c r="CG581" s="768"/>
      <c r="CH581" s="768"/>
      <c r="CI581" s="768"/>
      <c r="CJ581" s="768"/>
      <c r="CK581" s="768"/>
      <c r="CL581" s="768"/>
      <c r="CM581" s="768"/>
      <c r="CN581" s="768"/>
      <c r="CO581" s="768"/>
      <c r="CP581" s="768"/>
      <c r="CQ581" s="768"/>
      <c r="CR581" s="768"/>
      <c r="CS581" s="768"/>
      <c r="CT581" s="768"/>
      <c r="CU581" s="768"/>
      <c r="CV581" s="768"/>
      <c r="CW581" s="768"/>
      <c r="CX581" s="768"/>
      <c r="CY581" s="768"/>
      <c r="CZ581" s="768"/>
      <c r="DA581" s="768"/>
      <c r="DB581" s="768"/>
      <c r="DC581" s="768"/>
      <c r="DD581" s="768"/>
      <c r="DE581" s="768"/>
      <c r="DF581" s="768"/>
      <c r="DG581" s="768"/>
      <c r="DH581" s="768"/>
      <c r="DI581" s="768"/>
      <c r="DJ581" s="768"/>
      <c r="DK581" s="768"/>
      <c r="DL581" s="768"/>
      <c r="DM581" s="768"/>
      <c r="DN581" s="768"/>
      <c r="DO581" s="768"/>
      <c r="DP581" s="768"/>
      <c r="DQ581" s="768"/>
      <c r="DR581" s="768"/>
      <c r="DS581" s="768"/>
      <c r="DT581" s="768"/>
      <c r="DU581" s="768"/>
      <c r="DV581" s="768"/>
      <c r="DW581" s="768"/>
      <c r="DX581" s="768"/>
      <c r="DY581" s="768"/>
      <c r="DZ581" s="768"/>
      <c r="EA581" s="768"/>
      <c r="EB581" s="768"/>
      <c r="EC581" s="768"/>
      <c r="ED581" s="768"/>
      <c r="EE581" s="768"/>
      <c r="EF581" s="768"/>
      <c r="EG581" s="768"/>
      <c r="EH581" s="768"/>
      <c r="EI581" s="768"/>
      <c r="EJ581" s="768"/>
      <c r="EK581" s="768"/>
      <c r="EL581" s="768"/>
      <c r="EM581" s="768"/>
      <c r="EN581" s="768"/>
      <c r="EO581" s="768"/>
      <c r="EP581" s="768"/>
      <c r="EQ581" s="768"/>
      <c r="ER581" s="768"/>
      <c r="ES581" s="768"/>
      <c r="ET581" s="768"/>
      <c r="EU581" s="768"/>
      <c r="EV581" s="768"/>
      <c r="EW581" s="768"/>
      <c r="EX581" s="768"/>
      <c r="EY581" s="768"/>
      <c r="EZ581" s="768"/>
      <c r="FA581" s="768"/>
      <c r="FB581" s="768"/>
      <c r="FC581" s="768"/>
      <c r="FD581" s="768"/>
      <c r="FE581" s="768"/>
      <c r="FF581" s="768"/>
      <c r="FG581" s="768"/>
      <c r="FH581" s="768"/>
      <c r="FI581" s="768"/>
      <c r="FJ581" s="768"/>
      <c r="FK581" s="768"/>
      <c r="FL581" s="768"/>
      <c r="FM581" s="768"/>
      <c r="FN581" s="768"/>
      <c r="FO581" s="768"/>
      <c r="FP581" s="768"/>
      <c r="FQ581" s="768"/>
      <c r="FR581" s="768"/>
      <c r="FS581" s="768"/>
      <c r="FT581" s="768"/>
      <c r="FU581" s="768"/>
      <c r="FV581" s="768"/>
      <c r="FW581" s="768"/>
    </row>
    <row r="582" spans="4:179" x14ac:dyDescent="0.25">
      <c r="D582" s="731"/>
      <c r="J582" s="62"/>
      <c r="O582" s="766"/>
      <c r="P582" s="766"/>
      <c r="Q582" s="766"/>
      <c r="R582" s="766"/>
      <c r="U582" s="767"/>
      <c r="Y582" s="768"/>
      <c r="Z582" s="768"/>
      <c r="AA582" s="768"/>
      <c r="AB582" s="768"/>
      <c r="AC582" s="768"/>
      <c r="AD582" s="768"/>
      <c r="AE582" s="768"/>
      <c r="AF582" s="768"/>
      <c r="AG582" s="768"/>
      <c r="AH582" s="768"/>
      <c r="AI582" s="768"/>
      <c r="AJ582" s="768"/>
      <c r="AK582" s="768"/>
      <c r="AL582" s="768"/>
      <c r="AM582" s="768"/>
      <c r="AN582" s="768"/>
      <c r="AO582" s="768"/>
      <c r="AP582" s="768"/>
      <c r="AQ582" s="768"/>
      <c r="AR582" s="768"/>
      <c r="AS582" s="768"/>
      <c r="AT582" s="768"/>
      <c r="AU582" s="768"/>
      <c r="AV582" s="768"/>
      <c r="AW582" s="768"/>
      <c r="AX582" s="768"/>
      <c r="AY582" s="768"/>
      <c r="AZ582" s="768"/>
      <c r="BA582" s="768"/>
      <c r="BB582" s="768"/>
      <c r="BC582" s="768"/>
      <c r="BD582" s="768"/>
      <c r="BE582" s="768"/>
      <c r="BF582" s="768"/>
      <c r="BG582" s="768"/>
      <c r="BH582" s="768"/>
      <c r="BI582" s="768"/>
      <c r="BJ582" s="768"/>
      <c r="BK582" s="768"/>
      <c r="BL582" s="768"/>
      <c r="BM582" s="768"/>
      <c r="BN582" s="768"/>
      <c r="BO582" s="768"/>
      <c r="BP582" s="768"/>
      <c r="BQ582" s="768"/>
      <c r="BR582" s="768"/>
      <c r="BS582" s="768"/>
      <c r="BT582" s="768"/>
      <c r="BU582" s="768"/>
      <c r="BV582" s="768"/>
      <c r="BW582" s="768"/>
      <c r="BX582" s="768"/>
      <c r="BY582" s="768"/>
      <c r="BZ582" s="768"/>
      <c r="CA582" s="768"/>
      <c r="CB582" s="768"/>
      <c r="CC582" s="768"/>
      <c r="CD582" s="768"/>
      <c r="CE582" s="768"/>
      <c r="CF582" s="768"/>
      <c r="CG582" s="768"/>
      <c r="CH582" s="768"/>
      <c r="CI582" s="768"/>
      <c r="CJ582" s="768"/>
      <c r="CK582" s="768"/>
      <c r="CL582" s="768"/>
      <c r="CM582" s="768"/>
      <c r="CN582" s="768"/>
      <c r="CO582" s="768"/>
      <c r="CP582" s="768"/>
      <c r="CQ582" s="768"/>
      <c r="CR582" s="768"/>
      <c r="CS582" s="768"/>
      <c r="CT582" s="768"/>
      <c r="CU582" s="768"/>
      <c r="CV582" s="768"/>
      <c r="CW582" s="768"/>
      <c r="CX582" s="768"/>
      <c r="CY582" s="768"/>
      <c r="CZ582" s="768"/>
      <c r="DA582" s="768"/>
      <c r="DB582" s="768"/>
      <c r="DC582" s="768"/>
      <c r="DD582" s="768"/>
      <c r="DE582" s="768"/>
      <c r="DF582" s="768"/>
      <c r="DG582" s="768"/>
      <c r="DH582" s="768"/>
      <c r="DI582" s="768"/>
      <c r="DJ582" s="768"/>
      <c r="DK582" s="768"/>
      <c r="DL582" s="768"/>
      <c r="DM582" s="768"/>
      <c r="DN582" s="768"/>
      <c r="DO582" s="768"/>
      <c r="DP582" s="768"/>
      <c r="DQ582" s="768"/>
      <c r="DR582" s="768"/>
      <c r="DS582" s="768"/>
      <c r="DT582" s="768"/>
      <c r="DU582" s="768"/>
      <c r="DV582" s="768"/>
      <c r="DW582" s="768"/>
      <c r="DX582" s="768"/>
      <c r="DY582" s="768"/>
      <c r="DZ582" s="768"/>
      <c r="EA582" s="768"/>
      <c r="EB582" s="768"/>
      <c r="EC582" s="768"/>
      <c r="ED582" s="768"/>
      <c r="EE582" s="768"/>
      <c r="EF582" s="768"/>
      <c r="EG582" s="768"/>
      <c r="EH582" s="768"/>
      <c r="EI582" s="768"/>
      <c r="EJ582" s="768"/>
      <c r="EK582" s="768"/>
      <c r="EL582" s="768"/>
      <c r="EM582" s="768"/>
      <c r="EN582" s="768"/>
      <c r="EO582" s="768"/>
      <c r="EP582" s="768"/>
      <c r="EQ582" s="768"/>
      <c r="ER582" s="768"/>
      <c r="ES582" s="768"/>
      <c r="ET582" s="768"/>
      <c r="EU582" s="768"/>
      <c r="EV582" s="768"/>
      <c r="EW582" s="768"/>
      <c r="EX582" s="768"/>
      <c r="EY582" s="768"/>
      <c r="EZ582" s="768"/>
      <c r="FA582" s="768"/>
      <c r="FB582" s="768"/>
      <c r="FC582" s="768"/>
      <c r="FD582" s="768"/>
      <c r="FE582" s="768"/>
      <c r="FF582" s="768"/>
      <c r="FG582" s="768"/>
      <c r="FH582" s="768"/>
      <c r="FI582" s="768"/>
      <c r="FJ582" s="768"/>
      <c r="FK582" s="768"/>
      <c r="FL582" s="768"/>
      <c r="FM582" s="768"/>
      <c r="FN582" s="768"/>
      <c r="FO582" s="768"/>
      <c r="FP582" s="768"/>
      <c r="FQ582" s="768"/>
      <c r="FR582" s="768"/>
      <c r="FS582" s="768"/>
      <c r="FT582" s="768"/>
      <c r="FU582" s="768"/>
      <c r="FV582" s="768"/>
      <c r="FW582" s="768"/>
    </row>
    <row r="583" spans="4:179" x14ac:dyDescent="0.25">
      <c r="D583" s="731"/>
      <c r="J583" s="62"/>
      <c r="O583" s="766"/>
      <c r="P583" s="766"/>
      <c r="Q583" s="766"/>
      <c r="R583" s="766"/>
      <c r="U583" s="767"/>
      <c r="Y583" s="768"/>
      <c r="Z583" s="768"/>
      <c r="AA583" s="768"/>
      <c r="AB583" s="768"/>
      <c r="AC583" s="768"/>
      <c r="AD583" s="768"/>
      <c r="AE583" s="768"/>
      <c r="AF583" s="768"/>
      <c r="AG583" s="768"/>
      <c r="AH583" s="768"/>
      <c r="AI583" s="768"/>
      <c r="AJ583" s="768"/>
      <c r="AK583" s="768"/>
      <c r="AL583" s="768"/>
      <c r="AM583" s="768"/>
      <c r="AN583" s="768"/>
      <c r="AO583" s="768"/>
      <c r="AP583" s="768"/>
      <c r="AQ583" s="768"/>
      <c r="AR583" s="768"/>
      <c r="AS583" s="768"/>
      <c r="AT583" s="768"/>
      <c r="AU583" s="768"/>
      <c r="AV583" s="768"/>
      <c r="AW583" s="768"/>
      <c r="AX583" s="768"/>
      <c r="AY583" s="768"/>
      <c r="AZ583" s="768"/>
      <c r="BA583" s="768"/>
      <c r="BB583" s="768"/>
      <c r="BC583" s="768"/>
      <c r="BD583" s="768"/>
      <c r="BE583" s="768"/>
      <c r="BF583" s="768"/>
      <c r="BG583" s="768"/>
      <c r="BH583" s="768"/>
      <c r="BI583" s="768"/>
      <c r="BJ583" s="768"/>
      <c r="BK583" s="768"/>
      <c r="BL583" s="768"/>
      <c r="BM583" s="768"/>
      <c r="BN583" s="768"/>
      <c r="BO583" s="768"/>
      <c r="BP583" s="768"/>
      <c r="BQ583" s="768"/>
      <c r="BR583" s="768"/>
      <c r="BS583" s="768"/>
      <c r="BT583" s="768"/>
      <c r="BU583" s="768"/>
      <c r="BV583" s="768"/>
      <c r="BW583" s="768"/>
      <c r="BX583" s="768"/>
      <c r="BY583" s="768"/>
      <c r="BZ583" s="768"/>
      <c r="CA583" s="768"/>
      <c r="CB583" s="768"/>
      <c r="CC583" s="768"/>
      <c r="CD583" s="768"/>
      <c r="CE583" s="768"/>
      <c r="CF583" s="768"/>
      <c r="CG583" s="768"/>
      <c r="CH583" s="768"/>
      <c r="CI583" s="768"/>
      <c r="CJ583" s="768"/>
      <c r="CK583" s="768"/>
      <c r="CL583" s="768"/>
      <c r="CM583" s="768"/>
      <c r="CN583" s="768"/>
      <c r="CO583" s="768"/>
      <c r="CP583" s="768"/>
      <c r="CQ583" s="768"/>
      <c r="CR583" s="768"/>
      <c r="CS583" s="768"/>
      <c r="CT583" s="768"/>
      <c r="CU583" s="768"/>
      <c r="CV583" s="768"/>
      <c r="CW583" s="768"/>
      <c r="CX583" s="768"/>
      <c r="CY583" s="768"/>
      <c r="CZ583" s="768"/>
      <c r="DA583" s="768"/>
      <c r="DB583" s="768"/>
      <c r="DC583" s="768"/>
      <c r="DD583" s="768"/>
      <c r="DE583" s="768"/>
      <c r="DF583" s="768"/>
      <c r="DG583" s="768"/>
      <c r="DH583" s="768"/>
      <c r="DI583" s="768"/>
      <c r="DJ583" s="768"/>
      <c r="DK583" s="768"/>
      <c r="DL583" s="768"/>
      <c r="DM583" s="768"/>
      <c r="DN583" s="768"/>
      <c r="DO583" s="768"/>
      <c r="DP583" s="768"/>
      <c r="DQ583" s="768"/>
      <c r="DR583" s="768"/>
      <c r="DS583" s="768"/>
      <c r="DT583" s="768"/>
      <c r="DU583" s="768"/>
      <c r="DV583" s="768"/>
      <c r="DW583" s="768"/>
      <c r="DX583" s="768"/>
      <c r="DY583" s="768"/>
      <c r="DZ583" s="768"/>
      <c r="EA583" s="768"/>
      <c r="EB583" s="768"/>
      <c r="EC583" s="768"/>
      <c r="ED583" s="768"/>
      <c r="EE583" s="768"/>
      <c r="EF583" s="768"/>
      <c r="EG583" s="768"/>
      <c r="EH583" s="768"/>
      <c r="EI583" s="768"/>
      <c r="EJ583" s="768"/>
      <c r="EK583" s="768"/>
      <c r="EL583" s="768"/>
      <c r="EM583" s="768"/>
      <c r="EN583" s="768"/>
      <c r="EO583" s="768"/>
      <c r="EP583" s="768"/>
      <c r="EQ583" s="768"/>
      <c r="ER583" s="768"/>
      <c r="ES583" s="768"/>
      <c r="ET583" s="768"/>
      <c r="EU583" s="768"/>
      <c r="EV583" s="768"/>
      <c r="EW583" s="768"/>
      <c r="EX583" s="768"/>
      <c r="EY583" s="768"/>
      <c r="EZ583" s="768"/>
      <c r="FA583" s="768"/>
      <c r="FB583" s="768"/>
      <c r="FC583" s="768"/>
      <c r="FD583" s="768"/>
      <c r="FE583" s="768"/>
      <c r="FF583" s="768"/>
      <c r="FG583" s="768"/>
      <c r="FH583" s="768"/>
      <c r="FI583" s="768"/>
      <c r="FJ583" s="768"/>
      <c r="FK583" s="768"/>
      <c r="FL583" s="768"/>
      <c r="FM583" s="768"/>
      <c r="FN583" s="768"/>
      <c r="FO583" s="768"/>
      <c r="FP583" s="768"/>
      <c r="FQ583" s="768"/>
      <c r="FR583" s="768"/>
      <c r="FS583" s="768"/>
      <c r="FT583" s="768"/>
      <c r="FU583" s="768"/>
      <c r="FV583" s="768"/>
      <c r="FW583" s="768"/>
    </row>
    <row r="584" spans="4:179" x14ac:dyDescent="0.25">
      <c r="D584" s="731"/>
      <c r="J584" s="62"/>
      <c r="O584" s="766"/>
      <c r="P584" s="766"/>
      <c r="Q584" s="766"/>
      <c r="R584" s="766"/>
      <c r="U584" s="767"/>
      <c r="Y584" s="768"/>
      <c r="Z584" s="768"/>
      <c r="AA584" s="768"/>
      <c r="AB584" s="768"/>
      <c r="AC584" s="768"/>
      <c r="AD584" s="768"/>
      <c r="AE584" s="768"/>
      <c r="AF584" s="768"/>
      <c r="AG584" s="768"/>
      <c r="AH584" s="768"/>
      <c r="AI584" s="768"/>
      <c r="AJ584" s="768"/>
      <c r="AK584" s="768"/>
      <c r="AL584" s="768"/>
      <c r="AM584" s="768"/>
      <c r="AN584" s="768"/>
      <c r="AO584" s="768"/>
      <c r="AP584" s="768"/>
      <c r="AQ584" s="768"/>
      <c r="AR584" s="768"/>
      <c r="AS584" s="768"/>
      <c r="AT584" s="768"/>
      <c r="AU584" s="768"/>
      <c r="AV584" s="768"/>
      <c r="AW584" s="768"/>
      <c r="AX584" s="768"/>
      <c r="AY584" s="768"/>
      <c r="AZ584" s="768"/>
      <c r="BA584" s="768"/>
      <c r="BB584" s="768"/>
      <c r="BC584" s="768"/>
      <c r="BD584" s="768"/>
      <c r="BE584" s="768"/>
      <c r="BF584" s="768"/>
      <c r="BG584" s="768"/>
      <c r="BH584" s="768"/>
      <c r="BI584" s="768"/>
      <c r="BJ584" s="768"/>
      <c r="BK584" s="768"/>
      <c r="BL584" s="768"/>
      <c r="BM584" s="768"/>
      <c r="BN584" s="768"/>
      <c r="BO584" s="768"/>
      <c r="BP584" s="768"/>
      <c r="BQ584" s="768"/>
      <c r="BR584" s="768"/>
      <c r="BS584" s="768"/>
      <c r="BT584" s="768"/>
      <c r="BU584" s="768"/>
      <c r="BV584" s="768"/>
      <c r="BW584" s="768"/>
      <c r="BX584" s="768"/>
      <c r="BY584" s="768"/>
      <c r="BZ584" s="768"/>
      <c r="CA584" s="768"/>
      <c r="CB584" s="768"/>
      <c r="CC584" s="768"/>
      <c r="CD584" s="768"/>
      <c r="CE584" s="768"/>
      <c r="CF584" s="768"/>
      <c r="CG584" s="768"/>
      <c r="CH584" s="768"/>
      <c r="CI584" s="768"/>
      <c r="CJ584" s="768"/>
      <c r="CK584" s="768"/>
      <c r="CL584" s="768"/>
      <c r="CM584" s="768"/>
      <c r="CN584" s="768"/>
      <c r="CO584" s="768"/>
      <c r="CP584" s="768"/>
      <c r="CQ584" s="768"/>
      <c r="CR584" s="768"/>
      <c r="CS584" s="768"/>
      <c r="CT584" s="768"/>
      <c r="CU584" s="768"/>
      <c r="CV584" s="768"/>
      <c r="CW584" s="768"/>
      <c r="CX584" s="768"/>
      <c r="CY584" s="768"/>
      <c r="CZ584" s="768"/>
      <c r="DA584" s="768"/>
      <c r="DB584" s="768"/>
      <c r="DC584" s="768"/>
      <c r="DD584" s="768"/>
      <c r="DE584" s="768"/>
      <c r="DF584" s="768"/>
      <c r="DG584" s="768"/>
      <c r="DH584" s="768"/>
      <c r="DI584" s="768"/>
      <c r="DJ584" s="768"/>
      <c r="DK584" s="768"/>
      <c r="DL584" s="768"/>
      <c r="DM584" s="768"/>
      <c r="DN584" s="768"/>
      <c r="DO584" s="768"/>
      <c r="DP584" s="768"/>
      <c r="DQ584" s="768"/>
      <c r="DR584" s="768"/>
      <c r="DS584" s="768"/>
      <c r="DT584" s="768"/>
      <c r="DU584" s="768"/>
      <c r="DV584" s="768"/>
      <c r="DW584" s="768"/>
      <c r="DX584" s="768"/>
      <c r="DY584" s="768"/>
      <c r="DZ584" s="768"/>
      <c r="EA584" s="768"/>
      <c r="EB584" s="768"/>
      <c r="EC584" s="768"/>
      <c r="ED584" s="768"/>
      <c r="EE584" s="768"/>
      <c r="EF584" s="768"/>
      <c r="EG584" s="768"/>
      <c r="EH584" s="768"/>
      <c r="EI584" s="768"/>
      <c r="EJ584" s="768"/>
      <c r="EK584" s="768"/>
      <c r="EL584" s="768"/>
      <c r="EM584" s="768"/>
      <c r="EN584" s="768"/>
      <c r="EO584" s="768"/>
      <c r="EP584" s="768"/>
      <c r="EQ584" s="768"/>
      <c r="ER584" s="768"/>
      <c r="ES584" s="768"/>
      <c r="ET584" s="768"/>
      <c r="EU584" s="768"/>
      <c r="EV584" s="768"/>
      <c r="EW584" s="768"/>
      <c r="EX584" s="768"/>
      <c r="EY584" s="768"/>
      <c r="EZ584" s="768"/>
      <c r="FA584" s="768"/>
      <c r="FB584" s="768"/>
      <c r="FC584" s="768"/>
      <c r="FD584" s="768"/>
      <c r="FE584" s="768"/>
      <c r="FF584" s="768"/>
      <c r="FG584" s="768"/>
      <c r="FH584" s="768"/>
      <c r="FI584" s="768"/>
      <c r="FJ584" s="768"/>
      <c r="FK584" s="768"/>
      <c r="FL584" s="768"/>
      <c r="FM584" s="768"/>
      <c r="FN584" s="768"/>
      <c r="FO584" s="768"/>
      <c r="FP584" s="768"/>
      <c r="FQ584" s="768"/>
      <c r="FR584" s="768"/>
      <c r="FS584" s="768"/>
      <c r="FT584" s="768"/>
      <c r="FU584" s="768"/>
      <c r="FV584" s="768"/>
      <c r="FW584" s="768"/>
    </row>
    <row r="585" spans="4:179" x14ac:dyDescent="0.25">
      <c r="D585" s="731"/>
      <c r="J585" s="62"/>
      <c r="O585" s="766"/>
      <c r="P585" s="766"/>
      <c r="Q585" s="766"/>
      <c r="R585" s="766"/>
      <c r="U585" s="767"/>
      <c r="Y585" s="768"/>
      <c r="Z585" s="768"/>
      <c r="AA585" s="768"/>
      <c r="AB585" s="768"/>
      <c r="AC585" s="768"/>
      <c r="AD585" s="768"/>
      <c r="AE585" s="768"/>
      <c r="AF585" s="768"/>
      <c r="AG585" s="768"/>
      <c r="AH585" s="768"/>
      <c r="AI585" s="768"/>
      <c r="AJ585" s="768"/>
      <c r="AK585" s="768"/>
      <c r="AL585" s="768"/>
      <c r="AM585" s="768"/>
      <c r="AN585" s="768"/>
      <c r="AO585" s="768"/>
      <c r="AP585" s="768"/>
      <c r="AQ585" s="768"/>
      <c r="AR585" s="768"/>
      <c r="AS585" s="768"/>
      <c r="AT585" s="768"/>
      <c r="AU585" s="768"/>
      <c r="AV585" s="768"/>
      <c r="AW585" s="768"/>
      <c r="AX585" s="768"/>
      <c r="AY585" s="768"/>
      <c r="AZ585" s="768"/>
      <c r="BA585" s="768"/>
      <c r="BB585" s="768"/>
      <c r="BC585" s="768"/>
      <c r="BD585" s="768"/>
      <c r="BE585" s="768"/>
      <c r="BF585" s="768"/>
      <c r="BG585" s="768"/>
      <c r="BH585" s="768"/>
      <c r="BI585" s="768"/>
      <c r="BJ585" s="768"/>
      <c r="BK585" s="768"/>
      <c r="BL585" s="768"/>
      <c r="BM585" s="768"/>
      <c r="BN585" s="768"/>
      <c r="BO585" s="768"/>
      <c r="BP585" s="768"/>
      <c r="BQ585" s="768"/>
      <c r="BR585" s="768"/>
      <c r="BS585" s="768"/>
      <c r="BT585" s="768"/>
      <c r="BU585" s="768"/>
      <c r="BV585" s="768"/>
      <c r="BW585" s="768"/>
      <c r="BX585" s="768"/>
      <c r="BY585" s="768"/>
      <c r="BZ585" s="768"/>
      <c r="CA585" s="768"/>
      <c r="CB585" s="768"/>
      <c r="CC585" s="768"/>
      <c r="CD585" s="768"/>
      <c r="CE585" s="768"/>
      <c r="CF585" s="768"/>
      <c r="CG585" s="768"/>
      <c r="CH585" s="768"/>
      <c r="CI585" s="768"/>
      <c r="CJ585" s="768"/>
      <c r="CK585" s="768"/>
      <c r="CL585" s="768"/>
      <c r="CM585" s="768"/>
      <c r="CN585" s="768"/>
      <c r="CO585" s="768"/>
      <c r="CP585" s="768"/>
      <c r="CQ585" s="768"/>
      <c r="CR585" s="768"/>
      <c r="CS585" s="768"/>
      <c r="CT585" s="768"/>
      <c r="CU585" s="768"/>
      <c r="CV585" s="768"/>
      <c r="CW585" s="768"/>
      <c r="CX585" s="768"/>
      <c r="CY585" s="768"/>
      <c r="CZ585" s="768"/>
      <c r="DA585" s="768"/>
      <c r="DB585" s="768"/>
      <c r="DC585" s="768"/>
      <c r="DD585" s="768"/>
      <c r="DE585" s="768"/>
      <c r="DF585" s="768"/>
      <c r="DG585" s="768"/>
      <c r="DH585" s="768"/>
      <c r="DI585" s="768"/>
      <c r="DJ585" s="768"/>
      <c r="DK585" s="768"/>
      <c r="DL585" s="768"/>
      <c r="DM585" s="768"/>
      <c r="DN585" s="768"/>
      <c r="DO585" s="768"/>
      <c r="DP585" s="768"/>
      <c r="DQ585" s="768"/>
      <c r="DR585" s="768"/>
      <c r="DS585" s="768"/>
      <c r="DT585" s="768"/>
      <c r="DU585" s="768"/>
      <c r="DV585" s="768"/>
      <c r="DW585" s="768"/>
      <c r="DX585" s="768"/>
      <c r="DY585" s="768"/>
      <c r="DZ585" s="768"/>
      <c r="EA585" s="768"/>
      <c r="EB585" s="768"/>
      <c r="EC585" s="768"/>
      <c r="ED585" s="768"/>
      <c r="EE585" s="768"/>
      <c r="EF585" s="768"/>
      <c r="EG585" s="768"/>
      <c r="EH585" s="768"/>
      <c r="EI585" s="768"/>
      <c r="EJ585" s="768"/>
      <c r="EK585" s="768"/>
      <c r="EL585" s="768"/>
      <c r="EM585" s="768"/>
      <c r="EN585" s="768"/>
      <c r="EO585" s="768"/>
      <c r="EP585" s="768"/>
      <c r="EQ585" s="768"/>
      <c r="ER585" s="768"/>
      <c r="ES585" s="768"/>
      <c r="ET585" s="768"/>
      <c r="EU585" s="768"/>
      <c r="EV585" s="768"/>
      <c r="EW585" s="768"/>
      <c r="EX585" s="768"/>
      <c r="EY585" s="768"/>
      <c r="EZ585" s="768"/>
      <c r="FA585" s="768"/>
      <c r="FB585" s="768"/>
      <c r="FC585" s="768"/>
      <c r="FD585" s="768"/>
      <c r="FE585" s="768"/>
      <c r="FF585" s="768"/>
      <c r="FG585" s="768"/>
      <c r="FH585" s="768"/>
      <c r="FI585" s="768"/>
      <c r="FJ585" s="768"/>
      <c r="FK585" s="768"/>
      <c r="FL585" s="768"/>
      <c r="FM585" s="768"/>
      <c r="FN585" s="768"/>
      <c r="FO585" s="768"/>
      <c r="FP585" s="768"/>
      <c r="FQ585" s="768"/>
      <c r="FR585" s="768"/>
      <c r="FS585" s="768"/>
      <c r="FT585" s="768"/>
      <c r="FU585" s="768"/>
      <c r="FV585" s="768"/>
      <c r="FW585" s="768"/>
    </row>
    <row r="586" spans="4:179" x14ac:dyDescent="0.25">
      <c r="D586" s="731"/>
      <c r="J586" s="62"/>
      <c r="O586" s="766"/>
      <c r="P586" s="766"/>
      <c r="Q586" s="766"/>
      <c r="R586" s="766"/>
      <c r="U586" s="767"/>
      <c r="Y586" s="768"/>
      <c r="Z586" s="768"/>
      <c r="AA586" s="768"/>
      <c r="AB586" s="768"/>
      <c r="AC586" s="768"/>
      <c r="AD586" s="768"/>
      <c r="AE586" s="768"/>
      <c r="AF586" s="768"/>
      <c r="AG586" s="768"/>
      <c r="AH586" s="768"/>
      <c r="AI586" s="768"/>
      <c r="AJ586" s="768"/>
      <c r="AK586" s="768"/>
      <c r="AL586" s="768"/>
      <c r="AM586" s="768"/>
      <c r="AN586" s="768"/>
      <c r="AO586" s="768"/>
      <c r="AP586" s="768"/>
      <c r="AQ586" s="768"/>
      <c r="AR586" s="768"/>
      <c r="AS586" s="768"/>
      <c r="AT586" s="768"/>
      <c r="AU586" s="768"/>
      <c r="AV586" s="768"/>
      <c r="AW586" s="768"/>
      <c r="AX586" s="768"/>
      <c r="AY586" s="768"/>
      <c r="AZ586" s="768"/>
      <c r="BA586" s="768"/>
      <c r="BB586" s="768"/>
      <c r="BC586" s="768"/>
      <c r="BD586" s="768"/>
      <c r="BE586" s="768"/>
      <c r="BF586" s="768"/>
      <c r="BG586" s="768"/>
      <c r="BH586" s="768"/>
      <c r="BI586" s="768"/>
      <c r="BJ586" s="768"/>
      <c r="BK586" s="768"/>
      <c r="BL586" s="768"/>
      <c r="BM586" s="768"/>
      <c r="BN586" s="768"/>
      <c r="BO586" s="768"/>
      <c r="BP586" s="768"/>
      <c r="BQ586" s="768"/>
      <c r="BR586" s="768"/>
      <c r="BS586" s="768"/>
      <c r="BT586" s="768"/>
      <c r="BU586" s="768"/>
      <c r="BV586" s="768"/>
      <c r="BW586" s="768"/>
      <c r="BX586" s="768"/>
      <c r="BY586" s="768"/>
      <c r="BZ586" s="768"/>
      <c r="CA586" s="768"/>
      <c r="CB586" s="768"/>
      <c r="CC586" s="768"/>
      <c r="CD586" s="768"/>
      <c r="CE586" s="768"/>
      <c r="CF586" s="768"/>
      <c r="CG586" s="768"/>
      <c r="CH586" s="768"/>
      <c r="CI586" s="768"/>
      <c r="CJ586" s="768"/>
      <c r="CK586" s="768"/>
      <c r="CL586" s="768"/>
      <c r="CM586" s="768"/>
      <c r="CN586" s="768"/>
      <c r="CO586" s="768"/>
      <c r="CP586" s="768"/>
      <c r="CQ586" s="768"/>
      <c r="CR586" s="768"/>
      <c r="CS586" s="768"/>
      <c r="CT586" s="768"/>
      <c r="CU586" s="768"/>
      <c r="CV586" s="768"/>
      <c r="CW586" s="768"/>
      <c r="CX586" s="768"/>
      <c r="CY586" s="768"/>
      <c r="CZ586" s="768"/>
      <c r="DA586" s="768"/>
      <c r="DB586" s="768"/>
      <c r="DC586" s="768"/>
      <c r="DD586" s="768"/>
      <c r="DE586" s="768"/>
      <c r="DF586" s="768"/>
      <c r="DG586" s="768"/>
      <c r="DH586" s="768"/>
      <c r="DI586" s="768"/>
      <c r="DJ586" s="768"/>
      <c r="DK586" s="768"/>
      <c r="DL586" s="768"/>
      <c r="DM586" s="768"/>
      <c r="DN586" s="768"/>
      <c r="DO586" s="768"/>
      <c r="DP586" s="768"/>
      <c r="DQ586" s="768"/>
      <c r="DR586" s="768"/>
      <c r="DS586" s="768"/>
      <c r="DT586" s="768"/>
      <c r="DU586" s="768"/>
      <c r="DV586" s="768"/>
      <c r="DW586" s="768"/>
      <c r="DX586" s="768"/>
      <c r="DY586" s="768"/>
      <c r="DZ586" s="768"/>
      <c r="EA586" s="768"/>
      <c r="EB586" s="768"/>
      <c r="EC586" s="768"/>
      <c r="ED586" s="768"/>
      <c r="EE586" s="768"/>
      <c r="EF586" s="768"/>
      <c r="EG586" s="768"/>
      <c r="EH586" s="768"/>
      <c r="EI586" s="768"/>
      <c r="EJ586" s="768"/>
      <c r="EK586" s="768"/>
      <c r="EL586" s="768"/>
      <c r="EM586" s="768"/>
      <c r="EN586" s="768"/>
      <c r="EO586" s="768"/>
      <c r="EP586" s="768"/>
      <c r="EQ586" s="768"/>
      <c r="ER586" s="768"/>
      <c r="ES586" s="768"/>
      <c r="ET586" s="768"/>
      <c r="EU586" s="768"/>
      <c r="EV586" s="768"/>
      <c r="EW586" s="768"/>
      <c r="EX586" s="768"/>
      <c r="EY586" s="768"/>
      <c r="EZ586" s="768"/>
      <c r="FA586" s="768"/>
      <c r="FB586" s="768"/>
      <c r="FC586" s="768"/>
      <c r="FD586" s="768"/>
      <c r="FE586" s="768"/>
      <c r="FF586" s="768"/>
      <c r="FG586" s="768"/>
      <c r="FH586" s="768"/>
      <c r="FI586" s="768"/>
      <c r="FJ586" s="768"/>
      <c r="FK586" s="768"/>
      <c r="FL586" s="768"/>
      <c r="FM586" s="768"/>
      <c r="FN586" s="768"/>
      <c r="FO586" s="768"/>
      <c r="FP586" s="768"/>
      <c r="FQ586" s="768"/>
      <c r="FR586" s="768"/>
      <c r="FS586" s="768"/>
      <c r="FT586" s="768"/>
      <c r="FU586" s="768"/>
      <c r="FV586" s="768"/>
      <c r="FW586" s="768"/>
    </row>
    <row r="587" spans="4:179" x14ac:dyDescent="0.25">
      <c r="D587" s="731"/>
      <c r="J587" s="62"/>
      <c r="O587" s="766"/>
      <c r="P587" s="766"/>
      <c r="Q587" s="766"/>
      <c r="R587" s="766"/>
      <c r="U587" s="767"/>
      <c r="Y587" s="768"/>
      <c r="Z587" s="768"/>
      <c r="AA587" s="768"/>
      <c r="AB587" s="768"/>
      <c r="AC587" s="768"/>
      <c r="AD587" s="768"/>
      <c r="AE587" s="768"/>
      <c r="AF587" s="768"/>
      <c r="AG587" s="768"/>
      <c r="AH587" s="768"/>
      <c r="AI587" s="768"/>
      <c r="AJ587" s="768"/>
      <c r="AK587" s="768"/>
      <c r="AL587" s="768"/>
      <c r="AM587" s="768"/>
      <c r="AN587" s="768"/>
      <c r="AO587" s="768"/>
      <c r="AP587" s="768"/>
      <c r="AQ587" s="768"/>
      <c r="AR587" s="768"/>
      <c r="AS587" s="768"/>
      <c r="AT587" s="768"/>
      <c r="AU587" s="768"/>
      <c r="AV587" s="768"/>
      <c r="AW587" s="768"/>
      <c r="AX587" s="768"/>
      <c r="AY587" s="768"/>
      <c r="AZ587" s="768"/>
      <c r="BA587" s="768"/>
      <c r="BB587" s="768"/>
      <c r="BC587" s="768"/>
      <c r="BD587" s="768"/>
      <c r="BE587" s="768"/>
      <c r="BF587" s="768"/>
      <c r="BG587" s="768"/>
      <c r="BH587" s="768"/>
      <c r="BI587" s="768"/>
      <c r="BJ587" s="768"/>
      <c r="BK587" s="768"/>
      <c r="BL587" s="768"/>
      <c r="BM587" s="768"/>
      <c r="BN587" s="768"/>
      <c r="BO587" s="768"/>
      <c r="BP587" s="768"/>
      <c r="BQ587" s="768"/>
      <c r="BR587" s="768"/>
      <c r="BS587" s="768"/>
      <c r="BT587" s="768"/>
      <c r="BU587" s="768"/>
      <c r="BV587" s="768"/>
      <c r="BW587" s="768"/>
      <c r="BX587" s="768"/>
      <c r="BY587" s="768"/>
      <c r="BZ587" s="768"/>
      <c r="CA587" s="768"/>
      <c r="CB587" s="768"/>
      <c r="CC587" s="768"/>
      <c r="CD587" s="768"/>
      <c r="CE587" s="768"/>
      <c r="CF587" s="768"/>
      <c r="CG587" s="768"/>
      <c r="CH587" s="768"/>
      <c r="CI587" s="768"/>
      <c r="CJ587" s="768"/>
      <c r="CK587" s="768"/>
      <c r="CL587" s="768"/>
      <c r="CM587" s="768"/>
      <c r="CN587" s="768"/>
      <c r="CO587" s="768"/>
      <c r="CP587" s="768"/>
      <c r="CQ587" s="768"/>
      <c r="CR587" s="768"/>
      <c r="CS587" s="768"/>
      <c r="CT587" s="768"/>
      <c r="CU587" s="768"/>
      <c r="CV587" s="768"/>
      <c r="CW587" s="768"/>
      <c r="CX587" s="768"/>
      <c r="CY587" s="768"/>
      <c r="CZ587" s="768"/>
      <c r="DA587" s="768"/>
      <c r="DB587" s="768"/>
      <c r="DC587" s="768"/>
      <c r="DD587" s="768"/>
      <c r="DE587" s="768"/>
      <c r="DF587" s="768"/>
      <c r="DG587" s="768"/>
      <c r="DH587" s="768"/>
      <c r="DI587" s="768"/>
      <c r="DJ587" s="768"/>
      <c r="DK587" s="768"/>
      <c r="DL587" s="768"/>
      <c r="DM587" s="768"/>
      <c r="DN587" s="768"/>
      <c r="DO587" s="768"/>
      <c r="DP587" s="768"/>
      <c r="DQ587" s="768"/>
      <c r="DR587" s="768"/>
      <c r="DS587" s="768"/>
      <c r="DT587" s="768"/>
      <c r="DU587" s="768"/>
      <c r="DV587" s="768"/>
      <c r="DW587" s="768"/>
      <c r="DX587" s="768"/>
      <c r="DY587" s="768"/>
      <c r="DZ587" s="768"/>
      <c r="EA587" s="768"/>
      <c r="EB587" s="768"/>
      <c r="EC587" s="768"/>
      <c r="ED587" s="768"/>
      <c r="EE587" s="768"/>
      <c r="EF587" s="768"/>
      <c r="EG587" s="768"/>
      <c r="EH587" s="768"/>
      <c r="EI587" s="768"/>
      <c r="EJ587" s="768"/>
      <c r="EK587" s="768"/>
      <c r="EL587" s="768"/>
      <c r="EM587" s="768"/>
      <c r="EN587" s="768"/>
      <c r="EO587" s="768"/>
      <c r="EP587" s="768"/>
      <c r="EQ587" s="768"/>
      <c r="ER587" s="768"/>
      <c r="ES587" s="768"/>
      <c r="ET587" s="768"/>
      <c r="EU587" s="768"/>
      <c r="EV587" s="768"/>
      <c r="EW587" s="768"/>
      <c r="EX587" s="768"/>
      <c r="EY587" s="768"/>
      <c r="EZ587" s="768"/>
      <c r="FA587" s="768"/>
      <c r="FB587" s="768"/>
      <c r="FC587" s="768"/>
      <c r="FD587" s="768"/>
      <c r="FE587" s="768"/>
      <c r="FF587" s="768"/>
      <c r="FG587" s="768"/>
      <c r="FH587" s="768"/>
      <c r="FI587" s="768"/>
      <c r="FJ587" s="768"/>
      <c r="FK587" s="768"/>
      <c r="FL587" s="768"/>
      <c r="FM587" s="768"/>
      <c r="FN587" s="768"/>
      <c r="FO587" s="768"/>
      <c r="FP587" s="768"/>
      <c r="FQ587" s="768"/>
      <c r="FR587" s="768"/>
      <c r="FS587" s="768"/>
      <c r="FT587" s="768"/>
      <c r="FU587" s="768"/>
      <c r="FV587" s="768"/>
      <c r="FW587" s="768"/>
    </row>
    <row r="588" spans="4:179" x14ac:dyDescent="0.25">
      <c r="D588" s="731"/>
      <c r="J588" s="62"/>
      <c r="O588" s="766"/>
      <c r="P588" s="766"/>
      <c r="Q588" s="766"/>
      <c r="R588" s="766"/>
      <c r="U588" s="767"/>
      <c r="Y588" s="768"/>
      <c r="Z588" s="768"/>
      <c r="AA588" s="768"/>
      <c r="AB588" s="768"/>
      <c r="AC588" s="768"/>
      <c r="AD588" s="768"/>
      <c r="AE588" s="768"/>
      <c r="AF588" s="768"/>
      <c r="AG588" s="768"/>
      <c r="AH588" s="768"/>
      <c r="AI588" s="768"/>
      <c r="AJ588" s="768"/>
      <c r="AK588" s="768"/>
      <c r="AL588" s="768"/>
      <c r="AM588" s="768"/>
      <c r="AN588" s="768"/>
      <c r="AO588" s="768"/>
      <c r="AP588" s="768"/>
      <c r="AQ588" s="768"/>
      <c r="AR588" s="768"/>
      <c r="AS588" s="768"/>
      <c r="AT588" s="768"/>
      <c r="AU588" s="768"/>
      <c r="AV588" s="768"/>
      <c r="AW588" s="768"/>
      <c r="AX588" s="768"/>
      <c r="AY588" s="768"/>
      <c r="AZ588" s="768"/>
      <c r="BA588" s="768"/>
      <c r="BB588" s="768"/>
      <c r="BC588" s="768"/>
      <c r="BD588" s="768"/>
      <c r="BE588" s="768"/>
      <c r="BF588" s="768"/>
      <c r="BG588" s="768"/>
      <c r="BH588" s="768"/>
      <c r="BI588" s="768"/>
      <c r="BJ588" s="768"/>
      <c r="BK588" s="768"/>
      <c r="BL588" s="768"/>
      <c r="BM588" s="768"/>
      <c r="BN588" s="768"/>
      <c r="BO588" s="768"/>
      <c r="BP588" s="768"/>
      <c r="BQ588" s="768"/>
      <c r="BR588" s="768"/>
      <c r="BS588" s="768"/>
      <c r="BT588" s="768"/>
      <c r="BU588" s="768"/>
      <c r="BV588" s="768"/>
      <c r="BW588" s="768"/>
      <c r="BX588" s="768"/>
      <c r="BY588" s="768"/>
      <c r="BZ588" s="768"/>
      <c r="CA588" s="768"/>
      <c r="CB588" s="768"/>
      <c r="CC588" s="768"/>
      <c r="CD588" s="768"/>
      <c r="CE588" s="768"/>
      <c r="CF588" s="768"/>
      <c r="CG588" s="768"/>
      <c r="CH588" s="768"/>
      <c r="CI588" s="768"/>
      <c r="CJ588" s="768"/>
      <c r="CK588" s="768"/>
      <c r="CL588" s="768"/>
      <c r="CM588" s="768"/>
      <c r="CN588" s="768"/>
      <c r="CO588" s="768"/>
      <c r="CP588" s="768"/>
      <c r="CQ588" s="768"/>
      <c r="CR588" s="768"/>
      <c r="CS588" s="768"/>
      <c r="CT588" s="768"/>
      <c r="CU588" s="768"/>
      <c r="CV588" s="768"/>
      <c r="CW588" s="768"/>
      <c r="CX588" s="768"/>
      <c r="CY588" s="768"/>
      <c r="CZ588" s="768"/>
      <c r="DA588" s="768"/>
      <c r="DB588" s="768"/>
      <c r="DC588" s="768"/>
      <c r="DD588" s="768"/>
      <c r="DE588" s="768"/>
      <c r="DF588" s="768"/>
      <c r="DG588" s="768"/>
      <c r="DH588" s="768"/>
      <c r="DI588" s="768"/>
      <c r="DJ588" s="768"/>
      <c r="DK588" s="768"/>
      <c r="DL588" s="768"/>
      <c r="DM588" s="768"/>
      <c r="DN588" s="768"/>
      <c r="DO588" s="768"/>
      <c r="DP588" s="768"/>
      <c r="DQ588" s="768"/>
      <c r="DR588" s="768"/>
      <c r="DS588" s="768"/>
      <c r="DT588" s="768"/>
      <c r="DU588" s="768"/>
      <c r="DV588" s="768"/>
      <c r="DW588" s="768"/>
      <c r="DX588" s="768"/>
      <c r="DY588" s="768"/>
      <c r="DZ588" s="768"/>
      <c r="EA588" s="768"/>
      <c r="EB588" s="768"/>
      <c r="EC588" s="768"/>
      <c r="ED588" s="768"/>
      <c r="EE588" s="768"/>
      <c r="EF588" s="768"/>
      <c r="EG588" s="768"/>
      <c r="EH588" s="768"/>
      <c r="EI588" s="768"/>
      <c r="EJ588" s="768"/>
      <c r="EK588" s="768"/>
      <c r="EL588" s="768"/>
      <c r="EM588" s="768"/>
      <c r="EN588" s="768"/>
      <c r="EO588" s="768"/>
      <c r="EP588" s="768"/>
      <c r="EQ588" s="768"/>
      <c r="ER588" s="768"/>
      <c r="ES588" s="768"/>
      <c r="ET588" s="768"/>
      <c r="EU588" s="768"/>
      <c r="EV588" s="768"/>
      <c r="EW588" s="768"/>
      <c r="EX588" s="768"/>
      <c r="EY588" s="768"/>
      <c r="EZ588" s="768"/>
      <c r="FA588" s="768"/>
      <c r="FB588" s="768"/>
      <c r="FC588" s="768"/>
      <c r="FD588" s="768"/>
      <c r="FE588" s="768"/>
      <c r="FF588" s="768"/>
      <c r="FG588" s="768"/>
      <c r="FH588" s="768"/>
      <c r="FI588" s="768"/>
      <c r="FJ588" s="768"/>
      <c r="FK588" s="768"/>
      <c r="FL588" s="768"/>
      <c r="FM588" s="768"/>
      <c r="FN588" s="768"/>
      <c r="FO588" s="768"/>
      <c r="FP588" s="768"/>
      <c r="FQ588" s="768"/>
      <c r="FR588" s="768"/>
      <c r="FS588" s="768"/>
      <c r="FT588" s="768"/>
      <c r="FU588" s="768"/>
      <c r="FV588" s="768"/>
      <c r="FW588" s="768"/>
    </row>
    <row r="589" spans="4:179" x14ac:dyDescent="0.25">
      <c r="D589" s="731"/>
      <c r="J589" s="62"/>
      <c r="O589" s="766"/>
      <c r="P589" s="766"/>
      <c r="Q589" s="766"/>
      <c r="R589" s="766"/>
      <c r="U589" s="767"/>
      <c r="Y589" s="768"/>
      <c r="Z589" s="768"/>
      <c r="AA589" s="768"/>
      <c r="AB589" s="768"/>
      <c r="AC589" s="768"/>
      <c r="AD589" s="768"/>
      <c r="AE589" s="768"/>
      <c r="AF589" s="768"/>
      <c r="AG589" s="768"/>
      <c r="AH589" s="768"/>
      <c r="AI589" s="768"/>
      <c r="AJ589" s="768"/>
      <c r="AK589" s="768"/>
      <c r="AL589" s="768"/>
      <c r="AM589" s="768"/>
      <c r="AN589" s="768"/>
      <c r="AO589" s="768"/>
      <c r="AP589" s="768"/>
      <c r="AQ589" s="768"/>
      <c r="AR589" s="768"/>
      <c r="AS589" s="768"/>
      <c r="AT589" s="768"/>
      <c r="AU589" s="768"/>
      <c r="AV589" s="768"/>
      <c r="AW589" s="768"/>
      <c r="AX589" s="768"/>
      <c r="AY589" s="768"/>
      <c r="AZ589" s="768"/>
      <c r="BA589" s="768"/>
      <c r="BB589" s="768"/>
      <c r="BC589" s="768"/>
      <c r="BD589" s="768"/>
      <c r="BE589" s="768"/>
      <c r="BF589" s="768"/>
      <c r="BG589" s="768"/>
      <c r="BH589" s="768"/>
      <c r="BI589" s="768"/>
      <c r="BJ589" s="768"/>
      <c r="BK589" s="768"/>
      <c r="BL589" s="768"/>
      <c r="BM589" s="768"/>
      <c r="BN589" s="768"/>
      <c r="BO589" s="768"/>
      <c r="BP589" s="768"/>
      <c r="BQ589" s="768"/>
      <c r="BR589" s="768"/>
      <c r="BS589" s="768"/>
      <c r="BT589" s="768"/>
      <c r="BU589" s="768"/>
      <c r="BV589" s="768"/>
      <c r="BW589" s="768"/>
      <c r="BX589" s="768"/>
      <c r="BY589" s="768"/>
      <c r="BZ589" s="768"/>
      <c r="CA589" s="768"/>
      <c r="CB589" s="768"/>
      <c r="CC589" s="768"/>
      <c r="CD589" s="768"/>
      <c r="CE589" s="768"/>
      <c r="CF589" s="768"/>
      <c r="CG589" s="768"/>
      <c r="CH589" s="768"/>
      <c r="CI589" s="768"/>
      <c r="CJ589" s="768"/>
      <c r="CK589" s="768"/>
      <c r="CL589" s="768"/>
      <c r="CM589" s="768"/>
      <c r="CN589" s="768"/>
      <c r="CO589" s="768"/>
      <c r="CP589" s="768"/>
      <c r="CQ589" s="768"/>
      <c r="CR589" s="768"/>
      <c r="CS589" s="768"/>
      <c r="CT589" s="768"/>
      <c r="CU589" s="768"/>
      <c r="CV589" s="768"/>
      <c r="CW589" s="768"/>
      <c r="CX589" s="768"/>
      <c r="CY589" s="768"/>
      <c r="CZ589" s="768"/>
      <c r="DA589" s="768"/>
      <c r="DB589" s="768"/>
      <c r="DC589" s="768"/>
      <c r="DD589" s="768"/>
      <c r="DE589" s="768"/>
      <c r="DF589" s="768"/>
      <c r="DG589" s="768"/>
      <c r="DH589" s="768"/>
      <c r="DI589" s="768"/>
      <c r="DJ589" s="768"/>
      <c r="DK589" s="768"/>
      <c r="DL589" s="768"/>
      <c r="DM589" s="768"/>
      <c r="DN589" s="768"/>
      <c r="DO589" s="768"/>
      <c r="DP589" s="768"/>
      <c r="DQ589" s="768"/>
      <c r="DR589" s="768"/>
      <c r="DS589" s="768"/>
      <c r="DT589" s="768"/>
      <c r="DU589" s="768"/>
      <c r="DV589" s="768"/>
      <c r="DW589" s="768"/>
      <c r="DX589" s="768"/>
      <c r="DY589" s="768"/>
      <c r="DZ589" s="768"/>
      <c r="EA589" s="768"/>
      <c r="EB589" s="768"/>
      <c r="EC589" s="768"/>
      <c r="ED589" s="768"/>
      <c r="EE589" s="768"/>
      <c r="EF589" s="768"/>
      <c r="EG589" s="768"/>
      <c r="EH589" s="768"/>
      <c r="EI589" s="768"/>
      <c r="EJ589" s="768"/>
      <c r="EK589" s="768"/>
      <c r="EL589" s="768"/>
      <c r="EM589" s="768"/>
      <c r="EN589" s="768"/>
      <c r="EO589" s="768"/>
      <c r="EP589" s="768"/>
      <c r="EQ589" s="768"/>
      <c r="ER589" s="768"/>
      <c r="ES589" s="768"/>
      <c r="ET589" s="768"/>
      <c r="EU589" s="768"/>
      <c r="EV589" s="768"/>
      <c r="EW589" s="768"/>
      <c r="EX589" s="768"/>
      <c r="EY589" s="768"/>
      <c r="EZ589" s="768"/>
      <c r="FA589" s="768"/>
      <c r="FB589" s="768"/>
      <c r="FC589" s="768"/>
      <c r="FD589" s="768"/>
      <c r="FE589" s="768"/>
      <c r="FF589" s="768"/>
      <c r="FG589" s="768"/>
      <c r="FH589" s="768"/>
      <c r="FI589" s="768"/>
      <c r="FJ589" s="768"/>
      <c r="FK589" s="768"/>
      <c r="FL589" s="768"/>
      <c r="FM589" s="768"/>
      <c r="FN589" s="768"/>
      <c r="FO589" s="768"/>
      <c r="FP589" s="768"/>
      <c r="FQ589" s="768"/>
      <c r="FR589" s="768"/>
      <c r="FS589" s="768"/>
      <c r="FT589" s="768"/>
      <c r="FU589" s="768"/>
      <c r="FV589" s="768"/>
      <c r="FW589" s="768"/>
    </row>
    <row r="590" spans="4:179" x14ac:dyDescent="0.25">
      <c r="D590" s="731"/>
      <c r="J590" s="62"/>
      <c r="O590" s="766"/>
      <c r="P590" s="766"/>
      <c r="Q590" s="766"/>
      <c r="R590" s="766"/>
      <c r="U590" s="767"/>
      <c r="Y590" s="768"/>
      <c r="Z590" s="768"/>
      <c r="AA590" s="768"/>
      <c r="AB590" s="768"/>
      <c r="AC590" s="768"/>
      <c r="AD590" s="768"/>
      <c r="AE590" s="768"/>
      <c r="AF590" s="768"/>
      <c r="AG590" s="768"/>
      <c r="AH590" s="768"/>
      <c r="AI590" s="768"/>
      <c r="AJ590" s="768"/>
      <c r="AK590" s="768"/>
      <c r="AL590" s="768"/>
      <c r="AM590" s="768"/>
      <c r="AN590" s="768"/>
      <c r="AO590" s="768"/>
      <c r="AP590" s="768"/>
      <c r="AQ590" s="768"/>
      <c r="AR590" s="768"/>
      <c r="AS590" s="768"/>
      <c r="AT590" s="768"/>
      <c r="AU590" s="768"/>
      <c r="AV590" s="768"/>
      <c r="AW590" s="768"/>
      <c r="AX590" s="768"/>
      <c r="AY590" s="768"/>
      <c r="AZ590" s="768"/>
      <c r="BA590" s="768"/>
      <c r="BB590" s="768"/>
      <c r="BC590" s="768"/>
      <c r="BD590" s="768"/>
      <c r="BE590" s="768"/>
      <c r="BF590" s="768"/>
      <c r="BG590" s="768"/>
      <c r="BH590" s="768"/>
      <c r="BI590" s="768"/>
      <c r="BJ590" s="768"/>
      <c r="BK590" s="768"/>
      <c r="BL590" s="768"/>
      <c r="BM590" s="768"/>
      <c r="BN590" s="768"/>
      <c r="BO590" s="768"/>
      <c r="BP590" s="768"/>
      <c r="BQ590" s="768"/>
      <c r="BR590" s="768"/>
      <c r="BS590" s="768"/>
      <c r="BT590" s="768"/>
      <c r="BU590" s="768"/>
      <c r="BV590" s="768"/>
      <c r="BW590" s="768"/>
      <c r="BX590" s="768"/>
      <c r="BY590" s="768"/>
      <c r="BZ590" s="768"/>
      <c r="CA590" s="768"/>
      <c r="CB590" s="768"/>
      <c r="CC590" s="768"/>
      <c r="CD590" s="768"/>
      <c r="CE590" s="768"/>
      <c r="CF590" s="768"/>
      <c r="CG590" s="768"/>
      <c r="CH590" s="768"/>
      <c r="CI590" s="768"/>
      <c r="CJ590" s="768"/>
      <c r="CK590" s="768"/>
      <c r="CL590" s="768"/>
      <c r="CM590" s="768"/>
      <c r="CN590" s="768"/>
      <c r="CO590" s="768"/>
      <c r="CP590" s="768"/>
      <c r="CQ590" s="768"/>
      <c r="CR590" s="768"/>
      <c r="CS590" s="768"/>
      <c r="CT590" s="768"/>
      <c r="CU590" s="768"/>
      <c r="CV590" s="768"/>
      <c r="CW590" s="768"/>
      <c r="CX590" s="768"/>
      <c r="CY590" s="768"/>
      <c r="CZ590" s="768"/>
      <c r="DA590" s="768"/>
      <c r="DB590" s="768"/>
      <c r="DC590" s="768"/>
      <c r="DD590" s="768"/>
      <c r="DE590" s="768"/>
      <c r="DF590" s="768"/>
      <c r="DG590" s="768"/>
      <c r="DH590" s="768"/>
      <c r="DI590" s="768"/>
      <c r="DJ590" s="768"/>
      <c r="DK590" s="768"/>
      <c r="DL590" s="768"/>
      <c r="DM590" s="768"/>
      <c r="DN590" s="768"/>
      <c r="DO590" s="768"/>
      <c r="DP590" s="768"/>
      <c r="DQ590" s="768"/>
      <c r="DR590" s="768"/>
      <c r="DS590" s="768"/>
      <c r="DT590" s="768"/>
      <c r="DU590" s="768"/>
      <c r="DV590" s="768"/>
      <c r="DW590" s="768"/>
      <c r="DX590" s="768"/>
      <c r="DY590" s="768"/>
      <c r="DZ590" s="768"/>
      <c r="EA590" s="768"/>
      <c r="EB590" s="768"/>
      <c r="EC590" s="768"/>
      <c r="ED590" s="768"/>
      <c r="EE590" s="768"/>
      <c r="EF590" s="768"/>
      <c r="EG590" s="768"/>
      <c r="EH590" s="768"/>
      <c r="EI590" s="768"/>
      <c r="EJ590" s="768"/>
      <c r="EK590" s="768"/>
      <c r="EL590" s="768"/>
      <c r="EM590" s="768"/>
      <c r="EN590" s="768"/>
      <c r="EO590" s="768"/>
      <c r="EP590" s="768"/>
      <c r="EQ590" s="768"/>
      <c r="ER590" s="768"/>
      <c r="ES590" s="768"/>
      <c r="ET590" s="768"/>
      <c r="EU590" s="768"/>
      <c r="EV590" s="768"/>
      <c r="EW590" s="768"/>
      <c r="EX590" s="768"/>
      <c r="EY590" s="768"/>
      <c r="EZ590" s="768"/>
      <c r="FA590" s="768"/>
      <c r="FB590" s="768"/>
      <c r="FC590" s="768"/>
      <c r="FD590" s="768"/>
      <c r="FE590" s="768"/>
      <c r="FF590" s="768"/>
      <c r="FG590" s="768"/>
      <c r="FH590" s="768"/>
      <c r="FI590" s="768"/>
      <c r="FJ590" s="768"/>
      <c r="FK590" s="768"/>
      <c r="FL590" s="768"/>
      <c r="FM590" s="768"/>
      <c r="FN590" s="768"/>
      <c r="FO590" s="768"/>
      <c r="FP590" s="768"/>
      <c r="FQ590" s="768"/>
      <c r="FR590" s="768"/>
      <c r="FS590" s="768"/>
      <c r="FT590" s="768"/>
      <c r="FU590" s="768"/>
      <c r="FV590" s="768"/>
      <c r="FW590" s="768"/>
    </row>
    <row r="591" spans="4:179" x14ac:dyDescent="0.25">
      <c r="D591" s="731"/>
      <c r="J591" s="62"/>
      <c r="O591" s="766"/>
      <c r="P591" s="766"/>
      <c r="Q591" s="766"/>
      <c r="R591" s="766"/>
      <c r="U591" s="767"/>
      <c r="Y591" s="768"/>
      <c r="Z591" s="768"/>
      <c r="AA591" s="768"/>
      <c r="AB591" s="768"/>
      <c r="AC591" s="768"/>
      <c r="AD591" s="768"/>
      <c r="AE591" s="768"/>
      <c r="AF591" s="768"/>
      <c r="AG591" s="768"/>
      <c r="AH591" s="768"/>
      <c r="AI591" s="768"/>
      <c r="AJ591" s="768"/>
      <c r="AK591" s="768"/>
      <c r="AL591" s="768"/>
      <c r="AM591" s="768"/>
      <c r="AN591" s="768"/>
      <c r="AO591" s="768"/>
      <c r="AP591" s="768"/>
      <c r="AQ591" s="768"/>
      <c r="AR591" s="768"/>
      <c r="AS591" s="768"/>
      <c r="AT591" s="768"/>
      <c r="AU591" s="768"/>
      <c r="AV591" s="768"/>
      <c r="AW591" s="768"/>
      <c r="AX591" s="768"/>
      <c r="AY591" s="768"/>
      <c r="AZ591" s="768"/>
      <c r="BA591" s="768"/>
      <c r="BB591" s="768"/>
      <c r="BC591" s="768"/>
      <c r="BD591" s="768"/>
      <c r="BE591" s="768"/>
      <c r="BF591" s="768"/>
      <c r="BG591" s="768"/>
      <c r="BH591" s="768"/>
      <c r="BI591" s="768"/>
      <c r="BJ591" s="768"/>
      <c r="BK591" s="768"/>
      <c r="BL591" s="768"/>
      <c r="BM591" s="768"/>
      <c r="BN591" s="768"/>
      <c r="BO591" s="768"/>
      <c r="BP591" s="768"/>
      <c r="BQ591" s="768"/>
      <c r="BR591" s="768"/>
      <c r="BS591" s="768"/>
      <c r="BT591" s="768"/>
      <c r="BU591" s="768"/>
      <c r="BV591" s="768"/>
      <c r="BW591" s="768"/>
      <c r="BX591" s="768"/>
      <c r="BY591" s="768"/>
      <c r="BZ591" s="768"/>
      <c r="CA591" s="768"/>
      <c r="CB591" s="768"/>
      <c r="CC591" s="768"/>
      <c r="CD591" s="768"/>
      <c r="CE591" s="768"/>
      <c r="CF591" s="768"/>
      <c r="CG591" s="768"/>
      <c r="CH591" s="768"/>
      <c r="CI591" s="768"/>
      <c r="CJ591" s="768"/>
      <c r="CK591" s="768"/>
      <c r="CL591" s="768"/>
      <c r="CM591" s="768"/>
      <c r="CN591" s="768"/>
      <c r="CO591" s="768"/>
      <c r="CP591" s="768"/>
      <c r="CQ591" s="768"/>
      <c r="CR591" s="768"/>
      <c r="CS591" s="768"/>
      <c r="CT591" s="768"/>
      <c r="CU591" s="768"/>
      <c r="CV591" s="768"/>
      <c r="CW591" s="768"/>
      <c r="CX591" s="768"/>
      <c r="CY591" s="768"/>
      <c r="CZ591" s="768"/>
      <c r="DA591" s="768"/>
      <c r="DB591" s="768"/>
      <c r="DC591" s="768"/>
      <c r="DD591" s="768"/>
      <c r="DE591" s="768"/>
      <c r="DF591" s="768"/>
      <c r="DG591" s="768"/>
      <c r="DH591" s="768"/>
      <c r="DI591" s="768"/>
      <c r="DJ591" s="768"/>
      <c r="DK591" s="768"/>
      <c r="DL591" s="768"/>
      <c r="DM591" s="768"/>
      <c r="DN591" s="768"/>
      <c r="DO591" s="768"/>
      <c r="DP591" s="768"/>
      <c r="DQ591" s="768"/>
      <c r="DR591" s="768"/>
      <c r="DS591" s="768"/>
      <c r="DT591" s="768"/>
      <c r="DU591" s="768"/>
      <c r="DV591" s="768"/>
      <c r="DW591" s="768"/>
      <c r="DX591" s="768"/>
      <c r="DY591" s="768"/>
      <c r="DZ591" s="768"/>
      <c r="EA591" s="768"/>
      <c r="EB591" s="768"/>
      <c r="EC591" s="768"/>
      <c r="ED591" s="768"/>
      <c r="EE591" s="768"/>
      <c r="EF591" s="768"/>
      <c r="EG591" s="768"/>
      <c r="EH591" s="768"/>
      <c r="EI591" s="768"/>
      <c r="EJ591" s="768"/>
      <c r="EK591" s="768"/>
      <c r="EL591" s="768"/>
      <c r="EM591" s="768"/>
      <c r="EN591" s="768"/>
      <c r="EO591" s="768"/>
      <c r="EP591" s="768"/>
      <c r="EQ591" s="768"/>
      <c r="ER591" s="768"/>
      <c r="ES591" s="768"/>
      <c r="ET591" s="768"/>
      <c r="EU591" s="768"/>
      <c r="EV591" s="768"/>
      <c r="EW591" s="768"/>
      <c r="EX591" s="768"/>
      <c r="EY591" s="768"/>
      <c r="EZ591" s="768"/>
      <c r="FA591" s="768"/>
      <c r="FB591" s="768"/>
      <c r="FC591" s="768"/>
      <c r="FD591" s="768"/>
      <c r="FE591" s="768"/>
      <c r="FF591" s="768"/>
      <c r="FG591" s="768"/>
      <c r="FH591" s="768"/>
      <c r="FI591" s="768"/>
      <c r="FJ591" s="768"/>
      <c r="FK591" s="768"/>
      <c r="FL591" s="768"/>
      <c r="FM591" s="768"/>
      <c r="FN591" s="768"/>
      <c r="FO591" s="768"/>
      <c r="FP591" s="768"/>
      <c r="FQ591" s="768"/>
      <c r="FR591" s="768"/>
      <c r="FS591" s="768"/>
      <c r="FT591" s="768"/>
      <c r="FU591" s="768"/>
      <c r="FV591" s="768"/>
      <c r="FW591" s="768"/>
    </row>
    <row r="592" spans="4:179" x14ac:dyDescent="0.25">
      <c r="D592" s="731"/>
      <c r="J592" s="62"/>
      <c r="O592" s="766"/>
      <c r="P592" s="766"/>
      <c r="Q592" s="766"/>
      <c r="R592" s="766"/>
      <c r="U592" s="767"/>
      <c r="Y592" s="768"/>
      <c r="Z592" s="768"/>
      <c r="AA592" s="768"/>
      <c r="AB592" s="768"/>
      <c r="AC592" s="768"/>
      <c r="AD592" s="768"/>
      <c r="AE592" s="768"/>
      <c r="AF592" s="768"/>
      <c r="AG592" s="768"/>
      <c r="AH592" s="768"/>
      <c r="AI592" s="768"/>
      <c r="AJ592" s="768"/>
      <c r="AK592" s="768"/>
      <c r="AL592" s="768"/>
      <c r="AM592" s="768"/>
      <c r="AN592" s="768"/>
      <c r="AO592" s="768"/>
      <c r="AP592" s="768"/>
      <c r="AQ592" s="768"/>
      <c r="AR592" s="768"/>
      <c r="AS592" s="768"/>
      <c r="AT592" s="768"/>
      <c r="AU592" s="768"/>
      <c r="AV592" s="768"/>
      <c r="AW592" s="768"/>
      <c r="AX592" s="768"/>
      <c r="AY592" s="768"/>
      <c r="AZ592" s="768"/>
      <c r="BA592" s="768"/>
      <c r="BB592" s="768"/>
      <c r="BC592" s="768"/>
      <c r="BD592" s="768"/>
      <c r="BE592" s="768"/>
      <c r="BF592" s="768"/>
      <c r="BG592" s="768"/>
      <c r="BH592" s="768"/>
      <c r="BI592" s="768"/>
      <c r="BJ592" s="768"/>
      <c r="BK592" s="768"/>
      <c r="BL592" s="768"/>
      <c r="BM592" s="768"/>
      <c r="BN592" s="768"/>
      <c r="BO592" s="768"/>
      <c r="BP592" s="768"/>
      <c r="BQ592" s="768"/>
      <c r="BR592" s="768"/>
      <c r="BS592" s="768"/>
      <c r="BT592" s="768"/>
      <c r="BU592" s="768"/>
      <c r="BV592" s="768"/>
      <c r="BW592" s="768"/>
      <c r="BX592" s="768"/>
      <c r="BY592" s="768"/>
      <c r="BZ592" s="768"/>
      <c r="CA592" s="768"/>
      <c r="CB592" s="768"/>
      <c r="CC592" s="768"/>
      <c r="CD592" s="768"/>
      <c r="CE592" s="768"/>
      <c r="CF592" s="768"/>
      <c r="CG592" s="768"/>
      <c r="CH592" s="768"/>
      <c r="CI592" s="768"/>
      <c r="CJ592" s="768"/>
      <c r="CK592" s="768"/>
      <c r="CL592" s="768"/>
      <c r="CM592" s="768"/>
      <c r="CN592" s="768"/>
      <c r="CO592" s="768"/>
      <c r="CP592" s="768"/>
      <c r="CQ592" s="768"/>
      <c r="CR592" s="768"/>
      <c r="CS592" s="768"/>
      <c r="CT592" s="768"/>
      <c r="CU592" s="768"/>
      <c r="CV592" s="768"/>
      <c r="CW592" s="768"/>
      <c r="CX592" s="768"/>
      <c r="CY592" s="768"/>
      <c r="CZ592" s="768"/>
      <c r="DA592" s="768"/>
      <c r="DB592" s="768"/>
      <c r="DC592" s="768"/>
      <c r="DD592" s="768"/>
      <c r="DE592" s="768"/>
      <c r="DF592" s="768"/>
      <c r="DG592" s="768"/>
      <c r="DH592" s="768"/>
      <c r="DI592" s="768"/>
      <c r="DJ592" s="768"/>
      <c r="DK592" s="768"/>
      <c r="DL592" s="768"/>
      <c r="DM592" s="768"/>
      <c r="DN592" s="768"/>
      <c r="DO592" s="768"/>
      <c r="DP592" s="768"/>
      <c r="DQ592" s="768"/>
      <c r="DR592" s="768"/>
      <c r="DS592" s="768"/>
      <c r="DT592" s="768"/>
      <c r="DU592" s="768"/>
      <c r="DV592" s="768"/>
      <c r="DW592" s="768"/>
      <c r="DX592" s="768"/>
      <c r="DY592" s="768"/>
      <c r="DZ592" s="768"/>
      <c r="EA592" s="768"/>
      <c r="EB592" s="768"/>
      <c r="EC592" s="768"/>
      <c r="ED592" s="768"/>
      <c r="EE592" s="768"/>
      <c r="EF592" s="768"/>
      <c r="EG592" s="768"/>
      <c r="EH592" s="768"/>
      <c r="EI592" s="768"/>
      <c r="EJ592" s="768"/>
      <c r="EK592" s="768"/>
      <c r="EL592" s="768"/>
      <c r="EM592" s="768"/>
      <c r="EN592" s="768"/>
      <c r="EO592" s="768"/>
      <c r="EP592" s="768"/>
      <c r="EQ592" s="768"/>
      <c r="ER592" s="768"/>
      <c r="ES592" s="768"/>
      <c r="ET592" s="768"/>
      <c r="EU592" s="768"/>
      <c r="EV592" s="768"/>
      <c r="EW592" s="768"/>
      <c r="EX592" s="768"/>
      <c r="EY592" s="768"/>
      <c r="EZ592" s="768"/>
      <c r="FA592" s="768"/>
      <c r="FB592" s="768"/>
      <c r="FC592" s="768"/>
      <c r="FD592" s="768"/>
      <c r="FE592" s="768"/>
      <c r="FF592" s="768"/>
      <c r="FG592" s="768"/>
      <c r="FH592" s="768"/>
      <c r="FI592" s="768"/>
      <c r="FJ592" s="768"/>
      <c r="FK592" s="768"/>
      <c r="FL592" s="768"/>
      <c r="FM592" s="768"/>
      <c r="FN592" s="768"/>
      <c r="FO592" s="768"/>
      <c r="FP592" s="768"/>
      <c r="FQ592" s="768"/>
      <c r="FR592" s="768"/>
      <c r="FS592" s="768"/>
      <c r="FT592" s="768"/>
      <c r="FU592" s="768"/>
      <c r="FV592" s="768"/>
      <c r="FW592" s="768"/>
    </row>
    <row r="593" spans="4:179" x14ac:dyDescent="0.25">
      <c r="D593" s="731"/>
      <c r="J593" s="62"/>
      <c r="O593" s="766"/>
      <c r="P593" s="766"/>
      <c r="Q593" s="766"/>
      <c r="R593" s="766"/>
      <c r="U593" s="767"/>
      <c r="Y593" s="768"/>
      <c r="Z593" s="768"/>
      <c r="AA593" s="768"/>
      <c r="AB593" s="768"/>
      <c r="AC593" s="768"/>
      <c r="AD593" s="768"/>
      <c r="AE593" s="768"/>
      <c r="AF593" s="768"/>
      <c r="AG593" s="768"/>
      <c r="AH593" s="768"/>
      <c r="AI593" s="768"/>
      <c r="AJ593" s="768"/>
      <c r="AK593" s="768"/>
      <c r="AL593" s="768"/>
      <c r="AM593" s="768"/>
      <c r="AN593" s="768"/>
      <c r="AO593" s="768"/>
      <c r="AP593" s="768"/>
      <c r="AQ593" s="768"/>
      <c r="AR593" s="768"/>
      <c r="AS593" s="768"/>
      <c r="AT593" s="768"/>
      <c r="AU593" s="768"/>
      <c r="AV593" s="768"/>
      <c r="AW593" s="768"/>
      <c r="AX593" s="768"/>
      <c r="AY593" s="768"/>
      <c r="AZ593" s="768"/>
      <c r="BA593" s="768"/>
      <c r="BB593" s="768"/>
      <c r="BC593" s="768"/>
      <c r="BD593" s="768"/>
      <c r="BE593" s="768"/>
      <c r="BF593" s="768"/>
      <c r="BG593" s="768"/>
      <c r="BH593" s="768"/>
      <c r="BI593" s="768"/>
      <c r="BJ593" s="768"/>
      <c r="BK593" s="768"/>
      <c r="BL593" s="768"/>
      <c r="BM593" s="768"/>
      <c r="BN593" s="768"/>
      <c r="BO593" s="768"/>
      <c r="BP593" s="768"/>
      <c r="BQ593" s="768"/>
      <c r="BR593" s="768"/>
      <c r="BS593" s="768"/>
      <c r="BT593" s="768"/>
      <c r="BU593" s="768"/>
      <c r="BV593" s="768"/>
      <c r="BW593" s="768"/>
      <c r="BX593" s="768"/>
      <c r="BY593" s="768"/>
      <c r="BZ593" s="768"/>
      <c r="CA593" s="768"/>
      <c r="CB593" s="768"/>
      <c r="CC593" s="768"/>
      <c r="CD593" s="768"/>
      <c r="CE593" s="768"/>
      <c r="CF593" s="768"/>
      <c r="CG593" s="768"/>
      <c r="CH593" s="768"/>
      <c r="CI593" s="768"/>
      <c r="CJ593" s="768"/>
      <c r="CK593" s="768"/>
      <c r="CL593" s="768"/>
      <c r="CM593" s="768"/>
      <c r="CN593" s="768"/>
      <c r="CO593" s="768"/>
      <c r="CP593" s="768"/>
      <c r="CQ593" s="768"/>
      <c r="CR593" s="768"/>
      <c r="CS593" s="768"/>
      <c r="CT593" s="768"/>
      <c r="CU593" s="768"/>
      <c r="CV593" s="768"/>
      <c r="CW593" s="768"/>
      <c r="CX593" s="768"/>
      <c r="CY593" s="768"/>
      <c r="CZ593" s="768"/>
      <c r="DA593" s="768"/>
      <c r="DB593" s="768"/>
      <c r="DC593" s="768"/>
      <c r="DD593" s="768"/>
      <c r="DE593" s="768"/>
      <c r="DF593" s="768"/>
      <c r="DG593" s="768"/>
      <c r="DH593" s="768"/>
      <c r="DI593" s="768"/>
      <c r="DJ593" s="768"/>
      <c r="DK593" s="768"/>
      <c r="DL593" s="768"/>
      <c r="DM593" s="768"/>
      <c r="DN593" s="768"/>
      <c r="DO593" s="768"/>
      <c r="DP593" s="768"/>
      <c r="DQ593" s="768"/>
      <c r="DR593" s="768"/>
      <c r="DS593" s="768"/>
      <c r="DT593" s="768"/>
      <c r="DU593" s="768"/>
      <c r="DV593" s="768"/>
      <c r="DW593" s="768"/>
      <c r="DX593" s="768"/>
      <c r="DY593" s="768"/>
      <c r="DZ593" s="768"/>
      <c r="EA593" s="768"/>
      <c r="EB593" s="768"/>
      <c r="EC593" s="768"/>
      <c r="ED593" s="768"/>
      <c r="EE593" s="768"/>
      <c r="EF593" s="768"/>
      <c r="EG593" s="768"/>
      <c r="EH593" s="768"/>
      <c r="EI593" s="768"/>
      <c r="EJ593" s="768"/>
      <c r="EK593" s="768"/>
      <c r="EL593" s="768"/>
      <c r="EM593" s="768"/>
      <c r="EN593" s="768"/>
      <c r="EO593" s="768"/>
      <c r="EP593" s="768"/>
      <c r="EQ593" s="768"/>
      <c r="ER593" s="768"/>
      <c r="ES593" s="768"/>
      <c r="ET593" s="768"/>
      <c r="EU593" s="768"/>
      <c r="EV593" s="768"/>
      <c r="EW593" s="768"/>
      <c r="EX593" s="768"/>
      <c r="EY593" s="768"/>
      <c r="EZ593" s="768"/>
      <c r="FA593" s="768"/>
      <c r="FB593" s="768"/>
      <c r="FC593" s="768"/>
      <c r="FD593" s="768"/>
      <c r="FE593" s="768"/>
      <c r="FF593" s="768"/>
      <c r="FG593" s="768"/>
      <c r="FH593" s="768"/>
      <c r="FI593" s="768"/>
      <c r="FJ593" s="768"/>
      <c r="FK593" s="768"/>
      <c r="FL593" s="768"/>
      <c r="FM593" s="768"/>
      <c r="FN593" s="768"/>
      <c r="FO593" s="768"/>
      <c r="FP593" s="768"/>
      <c r="FQ593" s="768"/>
      <c r="FR593" s="768"/>
      <c r="FS593" s="768"/>
      <c r="FT593" s="768"/>
      <c r="FU593" s="768"/>
      <c r="FV593" s="768"/>
      <c r="FW593" s="768"/>
    </row>
    <row r="594" spans="4:179" x14ac:dyDescent="0.25">
      <c r="D594" s="731"/>
      <c r="J594" s="62"/>
      <c r="O594" s="766"/>
      <c r="P594" s="766"/>
      <c r="Q594" s="766"/>
      <c r="R594" s="766"/>
      <c r="U594" s="767"/>
      <c r="Y594" s="768"/>
      <c r="Z594" s="768"/>
      <c r="AA594" s="768"/>
      <c r="AB594" s="768"/>
      <c r="AC594" s="768"/>
      <c r="AD594" s="768"/>
      <c r="AE594" s="768"/>
      <c r="AF594" s="768"/>
      <c r="AG594" s="768"/>
      <c r="AH594" s="768"/>
      <c r="AI594" s="768"/>
      <c r="AJ594" s="768"/>
      <c r="AK594" s="768"/>
      <c r="AL594" s="768"/>
      <c r="AM594" s="768"/>
      <c r="AN594" s="768"/>
      <c r="AO594" s="768"/>
      <c r="AP594" s="768"/>
      <c r="AQ594" s="768"/>
      <c r="AR594" s="768"/>
      <c r="AS594" s="768"/>
      <c r="AT594" s="768"/>
      <c r="AU594" s="768"/>
      <c r="AV594" s="768"/>
      <c r="AW594" s="768"/>
      <c r="AX594" s="768"/>
      <c r="AY594" s="768"/>
      <c r="AZ594" s="768"/>
      <c r="BA594" s="768"/>
      <c r="BB594" s="768"/>
      <c r="BC594" s="768"/>
      <c r="BD594" s="768"/>
      <c r="BE594" s="768"/>
      <c r="BF594" s="768"/>
      <c r="BG594" s="768"/>
      <c r="BH594" s="768"/>
      <c r="BI594" s="768"/>
      <c r="BJ594" s="768"/>
      <c r="BK594" s="768"/>
      <c r="BL594" s="768"/>
      <c r="BM594" s="768"/>
      <c r="BN594" s="768"/>
      <c r="BO594" s="768"/>
      <c r="BP594" s="768"/>
      <c r="BQ594" s="768"/>
      <c r="BR594" s="768"/>
      <c r="BS594" s="768"/>
      <c r="BT594" s="768"/>
      <c r="BU594" s="768"/>
      <c r="BV594" s="768"/>
      <c r="BW594" s="768"/>
      <c r="BX594" s="768"/>
      <c r="BY594" s="768"/>
      <c r="BZ594" s="768"/>
      <c r="CA594" s="768"/>
      <c r="CB594" s="768"/>
      <c r="CC594" s="768"/>
      <c r="CD594" s="768"/>
      <c r="CE594" s="768"/>
      <c r="CF594" s="768"/>
      <c r="CG594" s="768"/>
      <c r="CH594" s="768"/>
      <c r="CI594" s="768"/>
      <c r="CJ594" s="768"/>
      <c r="CK594" s="768"/>
      <c r="CL594" s="768"/>
      <c r="CM594" s="768"/>
      <c r="CN594" s="768"/>
      <c r="CO594" s="768"/>
      <c r="CP594" s="768"/>
      <c r="CQ594" s="768"/>
      <c r="CR594" s="768"/>
      <c r="CS594" s="768"/>
      <c r="CT594" s="768"/>
      <c r="CU594" s="768"/>
      <c r="CV594" s="768"/>
      <c r="CW594" s="768"/>
      <c r="CX594" s="768"/>
      <c r="CY594" s="768"/>
      <c r="CZ594" s="768"/>
      <c r="DA594" s="768"/>
      <c r="DB594" s="768"/>
      <c r="DC594" s="768"/>
      <c r="DD594" s="768"/>
      <c r="DE594" s="768"/>
      <c r="DF594" s="768"/>
      <c r="DG594" s="768"/>
      <c r="DH594" s="768"/>
      <c r="DI594" s="768"/>
      <c r="DJ594" s="768"/>
      <c r="DK594" s="768"/>
      <c r="DL594" s="768"/>
      <c r="DM594" s="768"/>
      <c r="DN594" s="768"/>
      <c r="DO594" s="768"/>
      <c r="DP594" s="768"/>
      <c r="DQ594" s="768"/>
      <c r="DR594" s="768"/>
      <c r="DS594" s="768"/>
      <c r="DT594" s="768"/>
      <c r="DU594" s="768"/>
      <c r="DV594" s="768"/>
      <c r="DW594" s="768"/>
      <c r="DX594" s="768"/>
      <c r="DY594" s="768"/>
      <c r="DZ594" s="768"/>
      <c r="EA594" s="768"/>
      <c r="EB594" s="768"/>
      <c r="EC594" s="768"/>
      <c r="ED594" s="768"/>
      <c r="EE594" s="768"/>
      <c r="EF594" s="768"/>
      <c r="EG594" s="768"/>
      <c r="EH594" s="768"/>
      <c r="EI594" s="768"/>
      <c r="EJ594" s="768"/>
      <c r="EK594" s="768"/>
      <c r="EL594" s="768"/>
      <c r="EM594" s="768"/>
      <c r="EN594" s="768"/>
      <c r="EO594" s="768"/>
      <c r="EP594" s="768"/>
      <c r="EQ594" s="768"/>
      <c r="ER594" s="768"/>
      <c r="ES594" s="768"/>
      <c r="ET594" s="768"/>
      <c r="EU594" s="768"/>
      <c r="EV594" s="768"/>
      <c r="EW594" s="768"/>
      <c r="EX594" s="768"/>
      <c r="EY594" s="768"/>
      <c r="EZ594" s="768"/>
      <c r="FA594" s="768"/>
      <c r="FB594" s="768"/>
      <c r="FC594" s="768"/>
      <c r="FD594" s="768"/>
      <c r="FE594" s="768"/>
      <c r="FF594" s="768"/>
      <c r="FG594" s="768"/>
      <c r="FH594" s="768"/>
      <c r="FI594" s="768"/>
      <c r="FJ594" s="768"/>
      <c r="FK594" s="768"/>
      <c r="FL594" s="768"/>
      <c r="FM594" s="768"/>
      <c r="FN594" s="768"/>
      <c r="FO594" s="768"/>
      <c r="FP594" s="768"/>
      <c r="FQ594" s="768"/>
      <c r="FR594" s="768"/>
      <c r="FS594" s="768"/>
      <c r="FT594" s="768"/>
      <c r="FU594" s="768"/>
      <c r="FV594" s="768"/>
      <c r="FW594" s="768"/>
    </row>
    <row r="595" spans="4:179" x14ac:dyDescent="0.25">
      <c r="D595" s="731"/>
      <c r="J595" s="62"/>
      <c r="O595" s="766"/>
      <c r="P595" s="766"/>
      <c r="Q595" s="766"/>
      <c r="R595" s="766"/>
      <c r="U595" s="767"/>
      <c r="Y595" s="768"/>
      <c r="Z595" s="768"/>
      <c r="AA595" s="768"/>
      <c r="AB595" s="768"/>
      <c r="AC595" s="768"/>
      <c r="AD595" s="768"/>
      <c r="AE595" s="768"/>
      <c r="AF595" s="768"/>
      <c r="AG595" s="768"/>
      <c r="AH595" s="768"/>
      <c r="AI595" s="768"/>
      <c r="AJ595" s="768"/>
      <c r="AK595" s="768"/>
      <c r="AL595" s="768"/>
      <c r="AM595" s="768"/>
      <c r="AN595" s="768"/>
      <c r="AO595" s="768"/>
      <c r="AP595" s="768"/>
      <c r="AQ595" s="768"/>
      <c r="AR595" s="768"/>
      <c r="AS595" s="768"/>
      <c r="AT595" s="768"/>
      <c r="AU595" s="768"/>
      <c r="AV595" s="768"/>
      <c r="AW595" s="768"/>
      <c r="AX595" s="768"/>
      <c r="AY595" s="768"/>
      <c r="AZ595" s="768"/>
      <c r="BA595" s="768"/>
      <c r="BB595" s="768"/>
      <c r="BC595" s="768"/>
      <c r="BD595" s="768"/>
      <c r="BE595" s="768"/>
      <c r="BF595" s="768"/>
      <c r="BG595" s="768"/>
      <c r="BH595" s="768"/>
      <c r="BI595" s="768"/>
      <c r="BJ595" s="768"/>
      <c r="BK595" s="768"/>
      <c r="BL595" s="768"/>
      <c r="BM595" s="768"/>
      <c r="BN595" s="768"/>
      <c r="BO595" s="768"/>
      <c r="BP595" s="768"/>
      <c r="BQ595" s="768"/>
      <c r="BR595" s="768"/>
      <c r="BS595" s="768"/>
      <c r="BT595" s="768"/>
      <c r="BU595" s="768"/>
      <c r="BV595" s="768"/>
      <c r="BW595" s="768"/>
      <c r="BX595" s="768"/>
      <c r="BY595" s="768"/>
      <c r="BZ595" s="768"/>
      <c r="CA595" s="768"/>
      <c r="CB595" s="768"/>
      <c r="CC595" s="768"/>
      <c r="CD595" s="768"/>
      <c r="CE595" s="768"/>
      <c r="CF595" s="768"/>
      <c r="CG595" s="768"/>
      <c r="CH595" s="768"/>
      <c r="CI595" s="768"/>
      <c r="CJ595" s="768"/>
      <c r="CK595" s="768"/>
      <c r="CL595" s="768"/>
      <c r="CM595" s="768"/>
      <c r="CN595" s="768"/>
      <c r="CO595" s="768"/>
      <c r="CP595" s="768"/>
      <c r="CQ595" s="768"/>
      <c r="CR595" s="768"/>
      <c r="CS595" s="768"/>
      <c r="CT595" s="768"/>
      <c r="CU595" s="768"/>
      <c r="CV595" s="768"/>
      <c r="CW595" s="768"/>
      <c r="CX595" s="768"/>
      <c r="CY595" s="768"/>
      <c r="CZ595" s="768"/>
      <c r="DA595" s="768"/>
      <c r="DB595" s="768"/>
      <c r="DC595" s="768"/>
      <c r="DD595" s="768"/>
      <c r="DE595" s="768"/>
      <c r="DF595" s="768"/>
      <c r="DG595" s="768"/>
      <c r="DH595" s="768"/>
      <c r="DI595" s="768"/>
      <c r="DJ595" s="768"/>
      <c r="DK595" s="768"/>
      <c r="DL595" s="768"/>
      <c r="DM595" s="768"/>
      <c r="DN595" s="768"/>
      <c r="DO595" s="768"/>
      <c r="DP595" s="768"/>
      <c r="DQ595" s="768"/>
      <c r="DR595" s="768"/>
      <c r="DS595" s="768"/>
      <c r="DT595" s="768"/>
      <c r="DU595" s="768"/>
      <c r="DV595" s="768"/>
      <c r="DW595" s="768"/>
      <c r="DX595" s="768"/>
      <c r="DY595" s="768"/>
      <c r="DZ595" s="768"/>
      <c r="EA595" s="768"/>
      <c r="EB595" s="768"/>
      <c r="EC595" s="768"/>
      <c r="ED595" s="768"/>
      <c r="EE595" s="768"/>
      <c r="EF595" s="768"/>
      <c r="EG595" s="768"/>
      <c r="EH595" s="768"/>
      <c r="EI595" s="768"/>
      <c r="EJ595" s="768"/>
      <c r="EK595" s="768"/>
      <c r="EL595" s="768"/>
      <c r="EM595" s="768"/>
      <c r="EN595" s="768"/>
      <c r="EO595" s="768"/>
      <c r="EP595" s="768"/>
      <c r="EQ595" s="768"/>
      <c r="ER595" s="768"/>
      <c r="ES595" s="768"/>
      <c r="ET595" s="768"/>
      <c r="EU595" s="768"/>
      <c r="EV595" s="768"/>
      <c r="EW595" s="768"/>
      <c r="EX595" s="768"/>
      <c r="EY595" s="768"/>
      <c r="EZ595" s="768"/>
      <c r="FA595" s="768"/>
      <c r="FB595" s="768"/>
      <c r="FC595" s="768"/>
      <c r="FD595" s="768"/>
      <c r="FE595" s="768"/>
      <c r="FF595" s="768"/>
      <c r="FG595" s="768"/>
      <c r="FH595" s="768"/>
      <c r="FI595" s="768"/>
      <c r="FJ595" s="768"/>
      <c r="FK595" s="768"/>
      <c r="FL595" s="768"/>
      <c r="FM595" s="768"/>
      <c r="FN595" s="768"/>
      <c r="FO595" s="768"/>
      <c r="FP595" s="768"/>
      <c r="FQ595" s="768"/>
      <c r="FR595" s="768"/>
      <c r="FS595" s="768"/>
      <c r="FT595" s="768"/>
      <c r="FU595" s="768"/>
      <c r="FV595" s="768"/>
      <c r="FW595" s="768"/>
    </row>
    <row r="596" spans="4:179" x14ac:dyDescent="0.25">
      <c r="D596" s="731"/>
      <c r="J596" s="62"/>
      <c r="O596" s="766"/>
      <c r="P596" s="766"/>
      <c r="Q596" s="766"/>
      <c r="R596" s="766"/>
      <c r="U596" s="767"/>
      <c r="Y596" s="768"/>
      <c r="Z596" s="768"/>
      <c r="AA596" s="768"/>
      <c r="AB596" s="768"/>
      <c r="AC596" s="768"/>
      <c r="AD596" s="768"/>
      <c r="AE596" s="768"/>
      <c r="AF596" s="768"/>
      <c r="AG596" s="768"/>
      <c r="AH596" s="768"/>
      <c r="AI596" s="768"/>
      <c r="AJ596" s="768"/>
      <c r="AK596" s="768"/>
      <c r="AL596" s="768"/>
      <c r="AM596" s="768"/>
      <c r="AN596" s="768"/>
      <c r="AO596" s="768"/>
      <c r="AP596" s="768"/>
      <c r="AQ596" s="768"/>
      <c r="AR596" s="768"/>
      <c r="AS596" s="768"/>
      <c r="AT596" s="768"/>
      <c r="AU596" s="768"/>
      <c r="AV596" s="768"/>
      <c r="AW596" s="768"/>
      <c r="AX596" s="768"/>
      <c r="AY596" s="768"/>
      <c r="AZ596" s="768"/>
      <c r="BA596" s="768"/>
      <c r="BB596" s="768"/>
      <c r="BC596" s="768"/>
      <c r="BD596" s="768"/>
      <c r="BE596" s="768"/>
      <c r="BF596" s="768"/>
      <c r="BG596" s="768"/>
      <c r="BH596" s="768"/>
      <c r="BI596" s="768"/>
      <c r="BJ596" s="768"/>
      <c r="BK596" s="768"/>
      <c r="BL596" s="768"/>
      <c r="BM596" s="768"/>
      <c r="BN596" s="768"/>
      <c r="BO596" s="768"/>
      <c r="BP596" s="768"/>
      <c r="BQ596" s="768"/>
      <c r="BR596" s="768"/>
      <c r="BS596" s="768"/>
      <c r="BT596" s="768"/>
      <c r="BU596" s="768"/>
      <c r="BV596" s="768"/>
      <c r="BW596" s="768"/>
      <c r="BX596" s="768"/>
      <c r="BY596" s="768"/>
      <c r="BZ596" s="768"/>
      <c r="CA596" s="768"/>
      <c r="CB596" s="768"/>
      <c r="CC596" s="768"/>
      <c r="CD596" s="768"/>
      <c r="CE596" s="768"/>
      <c r="CF596" s="768"/>
      <c r="CG596" s="768"/>
      <c r="CH596" s="768"/>
      <c r="CI596" s="768"/>
      <c r="CJ596" s="768"/>
      <c r="CK596" s="768"/>
      <c r="CL596" s="768"/>
      <c r="CM596" s="768"/>
      <c r="CN596" s="768"/>
      <c r="CO596" s="768"/>
      <c r="CP596" s="768"/>
      <c r="CQ596" s="768"/>
      <c r="CR596" s="768"/>
      <c r="CS596" s="768"/>
      <c r="CT596" s="768"/>
      <c r="CU596" s="768"/>
      <c r="CV596" s="768"/>
      <c r="CW596" s="768"/>
      <c r="CX596" s="768"/>
      <c r="CY596" s="768"/>
      <c r="CZ596" s="768"/>
      <c r="DA596" s="768"/>
      <c r="DB596" s="768"/>
      <c r="DC596" s="768"/>
      <c r="DD596" s="768"/>
      <c r="DE596" s="768"/>
      <c r="DF596" s="768"/>
      <c r="DG596" s="768"/>
      <c r="DH596" s="768"/>
      <c r="DI596" s="768"/>
      <c r="DJ596" s="768"/>
      <c r="DK596" s="768"/>
      <c r="DL596" s="768"/>
      <c r="DM596" s="768"/>
      <c r="DN596" s="768"/>
      <c r="DO596" s="768"/>
      <c r="DP596" s="768"/>
      <c r="DQ596" s="768"/>
      <c r="DR596" s="768"/>
      <c r="DS596" s="768"/>
      <c r="DT596" s="768"/>
      <c r="DU596" s="768"/>
      <c r="DV596" s="768"/>
      <c r="DW596" s="768"/>
      <c r="DX596" s="768"/>
      <c r="DY596" s="768"/>
      <c r="DZ596" s="768"/>
      <c r="EA596" s="768"/>
      <c r="EB596" s="768"/>
      <c r="EC596" s="768"/>
      <c r="ED596" s="768"/>
      <c r="EE596" s="768"/>
      <c r="EF596" s="768"/>
      <c r="EG596" s="768"/>
      <c r="EH596" s="768"/>
      <c r="EI596" s="768"/>
      <c r="EJ596" s="768"/>
      <c r="EK596" s="768"/>
      <c r="EL596" s="768"/>
      <c r="EM596" s="768"/>
      <c r="EN596" s="768"/>
      <c r="EO596" s="768"/>
      <c r="EP596" s="768"/>
      <c r="EQ596" s="768"/>
      <c r="ER596" s="768"/>
      <c r="ES596" s="768"/>
      <c r="ET596" s="768"/>
      <c r="EU596" s="768"/>
      <c r="EV596" s="768"/>
      <c r="EW596" s="768"/>
      <c r="EX596" s="768"/>
      <c r="EY596" s="768"/>
      <c r="EZ596" s="768"/>
      <c r="FA596" s="768"/>
      <c r="FB596" s="768"/>
      <c r="FC596" s="768"/>
      <c r="FD596" s="768"/>
      <c r="FE596" s="768"/>
      <c r="FF596" s="768"/>
      <c r="FG596" s="768"/>
      <c r="FH596" s="768"/>
      <c r="FI596" s="768"/>
      <c r="FJ596" s="768"/>
      <c r="FK596" s="768"/>
      <c r="FL596" s="768"/>
      <c r="FM596" s="768"/>
      <c r="FN596" s="768"/>
      <c r="FO596" s="768"/>
      <c r="FP596" s="768"/>
      <c r="FQ596" s="768"/>
      <c r="FR596" s="768"/>
      <c r="FS596" s="768"/>
      <c r="FT596" s="768"/>
      <c r="FU596" s="768"/>
      <c r="FV596" s="768"/>
      <c r="FW596" s="768"/>
    </row>
    <row r="597" spans="4:179" x14ac:dyDescent="0.25">
      <c r="D597" s="731"/>
      <c r="J597" s="62"/>
      <c r="O597" s="766"/>
      <c r="P597" s="766"/>
      <c r="Q597" s="766"/>
      <c r="R597" s="766"/>
      <c r="U597" s="767"/>
      <c r="Y597" s="768"/>
      <c r="Z597" s="768"/>
      <c r="AA597" s="768"/>
      <c r="AB597" s="768"/>
      <c r="AC597" s="768"/>
      <c r="AD597" s="768"/>
      <c r="AE597" s="768"/>
      <c r="AF597" s="768"/>
      <c r="AG597" s="768"/>
      <c r="AH597" s="768"/>
      <c r="AI597" s="768"/>
      <c r="AJ597" s="768"/>
      <c r="AK597" s="768"/>
      <c r="AL597" s="768"/>
      <c r="AM597" s="768"/>
      <c r="AN597" s="768"/>
      <c r="AO597" s="768"/>
      <c r="AP597" s="768"/>
      <c r="AQ597" s="768"/>
      <c r="AR597" s="768"/>
      <c r="AS597" s="768"/>
      <c r="AT597" s="768"/>
      <c r="AU597" s="768"/>
      <c r="AV597" s="768"/>
      <c r="AW597" s="768"/>
      <c r="AX597" s="768"/>
      <c r="AY597" s="768"/>
      <c r="AZ597" s="768"/>
      <c r="BA597" s="768"/>
      <c r="BB597" s="768"/>
      <c r="BC597" s="768"/>
      <c r="BD597" s="768"/>
      <c r="BE597" s="768"/>
      <c r="BF597" s="768"/>
      <c r="BG597" s="768"/>
      <c r="BH597" s="768"/>
      <c r="BI597" s="768"/>
      <c r="BJ597" s="768"/>
      <c r="BK597" s="768"/>
      <c r="BL597" s="768"/>
      <c r="BM597" s="768"/>
      <c r="BN597" s="768"/>
      <c r="BO597" s="768"/>
      <c r="BP597" s="768"/>
      <c r="BQ597" s="768"/>
      <c r="BR597" s="768"/>
      <c r="BS597" s="768"/>
      <c r="BT597" s="768"/>
      <c r="BU597" s="768"/>
      <c r="BV597" s="768"/>
      <c r="BW597" s="768"/>
      <c r="BX597" s="768"/>
      <c r="BY597" s="768"/>
      <c r="BZ597" s="768"/>
      <c r="CA597" s="768"/>
      <c r="CB597" s="768"/>
      <c r="CC597" s="768"/>
      <c r="CD597" s="768"/>
      <c r="CE597" s="768"/>
      <c r="CF597" s="768"/>
      <c r="CG597" s="768"/>
      <c r="CH597" s="768"/>
      <c r="CI597" s="768"/>
      <c r="CJ597" s="768"/>
      <c r="CK597" s="768"/>
      <c r="CL597" s="768"/>
      <c r="CM597" s="768"/>
      <c r="CN597" s="768"/>
      <c r="CO597" s="768"/>
      <c r="CP597" s="768"/>
      <c r="CQ597" s="768"/>
      <c r="CR597" s="768"/>
      <c r="CS597" s="768"/>
      <c r="CT597" s="768"/>
      <c r="CU597" s="768"/>
      <c r="CV597" s="768"/>
      <c r="CW597" s="768"/>
      <c r="CX597" s="768"/>
      <c r="CY597" s="768"/>
      <c r="CZ597" s="768"/>
      <c r="DA597" s="768"/>
      <c r="DB597" s="768"/>
      <c r="DC597" s="768"/>
      <c r="DD597" s="768"/>
      <c r="DE597" s="768"/>
      <c r="DF597" s="768"/>
      <c r="DG597" s="768"/>
      <c r="DH597" s="768"/>
      <c r="DI597" s="768"/>
      <c r="DJ597" s="768"/>
      <c r="DK597" s="768"/>
      <c r="DL597" s="768"/>
      <c r="DM597" s="768"/>
      <c r="DN597" s="768"/>
      <c r="DO597" s="768"/>
      <c r="DP597" s="768"/>
      <c r="DQ597" s="768"/>
      <c r="DR597" s="768"/>
      <c r="DS597" s="768"/>
      <c r="DT597" s="768"/>
      <c r="DU597" s="768"/>
      <c r="DV597" s="768"/>
      <c r="DW597" s="768"/>
      <c r="DX597" s="768"/>
      <c r="DY597" s="768"/>
      <c r="DZ597" s="768"/>
      <c r="EA597" s="768"/>
      <c r="EB597" s="768"/>
      <c r="EC597" s="768"/>
      <c r="ED597" s="768"/>
      <c r="EE597" s="768"/>
      <c r="EF597" s="768"/>
      <c r="EG597" s="768"/>
      <c r="EH597" s="768"/>
      <c r="EI597" s="768"/>
      <c r="EJ597" s="768"/>
      <c r="EK597" s="768"/>
      <c r="EL597" s="768"/>
      <c r="EM597" s="768"/>
      <c r="EN597" s="768"/>
      <c r="EO597" s="768"/>
      <c r="EP597" s="768"/>
      <c r="EQ597" s="768"/>
      <c r="ER597" s="768"/>
      <c r="ES597" s="768"/>
      <c r="ET597" s="768"/>
      <c r="EU597" s="768"/>
      <c r="EV597" s="768"/>
      <c r="EW597" s="768"/>
      <c r="EX597" s="768"/>
      <c r="EY597" s="768"/>
      <c r="EZ597" s="768"/>
      <c r="FA597" s="768"/>
      <c r="FB597" s="768"/>
      <c r="FC597" s="768"/>
      <c r="FD597" s="768"/>
      <c r="FE597" s="768"/>
      <c r="FF597" s="768"/>
      <c r="FG597" s="768"/>
      <c r="FH597" s="768"/>
      <c r="FI597" s="768"/>
      <c r="FJ597" s="768"/>
      <c r="FK597" s="768"/>
      <c r="FL597" s="768"/>
      <c r="FM597" s="768"/>
      <c r="FN597" s="768"/>
      <c r="FO597" s="768"/>
      <c r="FP597" s="768"/>
      <c r="FQ597" s="768"/>
      <c r="FR597" s="768"/>
      <c r="FS597" s="768"/>
      <c r="FT597" s="768"/>
      <c r="FU597" s="768"/>
      <c r="FV597" s="768"/>
      <c r="FW597" s="768"/>
    </row>
    <row r="598" spans="4:179" x14ac:dyDescent="0.25">
      <c r="D598" s="731"/>
      <c r="J598" s="62"/>
      <c r="O598" s="766"/>
      <c r="P598" s="766"/>
      <c r="Q598" s="766"/>
      <c r="R598" s="766"/>
      <c r="U598" s="767"/>
      <c r="Y598" s="768"/>
      <c r="Z598" s="768"/>
      <c r="AA598" s="768"/>
      <c r="AB598" s="768"/>
      <c r="AC598" s="768"/>
      <c r="AD598" s="768"/>
      <c r="AE598" s="768"/>
      <c r="AF598" s="768"/>
      <c r="AG598" s="768"/>
      <c r="AH598" s="768"/>
      <c r="AI598" s="768"/>
      <c r="AJ598" s="768"/>
      <c r="AK598" s="768"/>
      <c r="AL598" s="768"/>
      <c r="AM598" s="768"/>
      <c r="AN598" s="768"/>
      <c r="AO598" s="768"/>
      <c r="AP598" s="768"/>
      <c r="AQ598" s="768"/>
      <c r="AR598" s="768"/>
      <c r="AS598" s="768"/>
      <c r="AT598" s="768"/>
      <c r="AU598" s="768"/>
      <c r="AV598" s="768"/>
      <c r="AW598" s="768"/>
      <c r="AX598" s="768"/>
      <c r="AY598" s="768"/>
      <c r="AZ598" s="768"/>
      <c r="BA598" s="768"/>
      <c r="BB598" s="768"/>
      <c r="BC598" s="768"/>
      <c r="BD598" s="768"/>
      <c r="BE598" s="768"/>
      <c r="BF598" s="768"/>
      <c r="BG598" s="768"/>
      <c r="BH598" s="768"/>
      <c r="BI598" s="768"/>
      <c r="BJ598" s="768"/>
      <c r="BK598" s="768"/>
      <c r="BL598" s="768"/>
      <c r="BM598" s="768"/>
      <c r="BN598" s="768"/>
      <c r="BO598" s="768"/>
      <c r="BP598" s="768"/>
      <c r="BQ598" s="768"/>
      <c r="BR598" s="768"/>
      <c r="BS598" s="768"/>
      <c r="BT598" s="768"/>
      <c r="BU598" s="768"/>
      <c r="BV598" s="768"/>
      <c r="BW598" s="768"/>
      <c r="BX598" s="768"/>
      <c r="BY598" s="768"/>
      <c r="BZ598" s="768"/>
      <c r="CA598" s="768"/>
      <c r="CB598" s="768"/>
      <c r="CC598" s="768"/>
      <c r="CD598" s="768"/>
      <c r="CE598" s="768"/>
      <c r="CF598" s="768"/>
      <c r="CG598" s="768"/>
      <c r="CH598" s="768"/>
      <c r="CI598" s="768"/>
      <c r="CJ598" s="768"/>
      <c r="CK598" s="768"/>
      <c r="CL598" s="768"/>
      <c r="CM598" s="768"/>
      <c r="CN598" s="768"/>
      <c r="CO598" s="768"/>
      <c r="CP598" s="768"/>
      <c r="CQ598" s="768"/>
      <c r="CR598" s="768"/>
      <c r="CS598" s="768"/>
      <c r="CT598" s="768"/>
      <c r="CU598" s="768"/>
      <c r="CV598" s="768"/>
      <c r="CW598" s="768"/>
      <c r="CX598" s="768"/>
      <c r="CY598" s="768"/>
      <c r="CZ598" s="768"/>
      <c r="DA598" s="768"/>
      <c r="DB598" s="768"/>
      <c r="DC598" s="768"/>
      <c r="DD598" s="768"/>
      <c r="DE598" s="768"/>
      <c r="DF598" s="768"/>
      <c r="DG598" s="768"/>
      <c r="DH598" s="768"/>
      <c r="DI598" s="768"/>
      <c r="DJ598" s="768"/>
      <c r="DK598" s="768"/>
      <c r="DL598" s="768"/>
      <c r="DM598" s="768"/>
      <c r="DN598" s="768"/>
      <c r="DO598" s="768"/>
      <c r="DP598" s="768"/>
      <c r="DQ598" s="768"/>
      <c r="DR598" s="768"/>
      <c r="DS598" s="768"/>
      <c r="DT598" s="768"/>
      <c r="DU598" s="768"/>
      <c r="DV598" s="768"/>
      <c r="DW598" s="768"/>
      <c r="DX598" s="768"/>
      <c r="DY598" s="768"/>
      <c r="DZ598" s="768"/>
      <c r="EA598" s="768"/>
      <c r="EB598" s="768"/>
      <c r="EC598" s="768"/>
      <c r="ED598" s="768"/>
      <c r="EE598" s="768"/>
      <c r="EF598" s="768"/>
      <c r="EG598" s="768"/>
      <c r="EH598" s="768"/>
      <c r="EI598" s="768"/>
      <c r="EJ598" s="768"/>
      <c r="EK598" s="768"/>
      <c r="EL598" s="768"/>
      <c r="EM598" s="768"/>
      <c r="EN598" s="768"/>
      <c r="EO598" s="768"/>
      <c r="EP598" s="768"/>
      <c r="EQ598" s="768"/>
      <c r="ER598" s="768"/>
      <c r="ES598" s="768"/>
      <c r="ET598" s="768"/>
      <c r="EU598" s="768"/>
      <c r="EV598" s="768"/>
      <c r="EW598" s="768"/>
      <c r="EX598" s="768"/>
      <c r="EY598" s="768"/>
      <c r="EZ598" s="768"/>
      <c r="FA598" s="768"/>
      <c r="FB598" s="768"/>
      <c r="FC598" s="768"/>
      <c r="FD598" s="768"/>
      <c r="FE598" s="768"/>
      <c r="FF598" s="768"/>
      <c r="FG598" s="768"/>
      <c r="FH598" s="768"/>
      <c r="FI598" s="768"/>
      <c r="FJ598" s="768"/>
      <c r="FK598" s="768"/>
      <c r="FL598" s="768"/>
      <c r="FM598" s="768"/>
      <c r="FN598" s="768"/>
      <c r="FO598" s="768"/>
      <c r="FP598" s="768"/>
      <c r="FQ598" s="768"/>
      <c r="FR598" s="768"/>
      <c r="FS598" s="768"/>
      <c r="FT598" s="768"/>
      <c r="FU598" s="768"/>
      <c r="FV598" s="768"/>
      <c r="FW598" s="768"/>
    </row>
    <row r="599" spans="4:179" x14ac:dyDescent="0.25">
      <c r="D599" s="731"/>
      <c r="J599" s="62"/>
      <c r="O599" s="766"/>
      <c r="P599" s="766"/>
      <c r="Q599" s="766"/>
      <c r="R599" s="766"/>
      <c r="U599" s="767"/>
      <c r="Y599" s="768"/>
      <c r="Z599" s="768"/>
      <c r="AA599" s="768"/>
      <c r="AB599" s="768"/>
      <c r="AC599" s="768"/>
      <c r="AD599" s="768"/>
      <c r="AE599" s="768"/>
      <c r="AF599" s="768"/>
      <c r="AG599" s="768"/>
      <c r="AH599" s="768"/>
      <c r="AI599" s="768"/>
      <c r="AJ599" s="768"/>
      <c r="AK599" s="768"/>
      <c r="AL599" s="768"/>
      <c r="AM599" s="768"/>
      <c r="AN599" s="768"/>
      <c r="AO599" s="768"/>
      <c r="AP599" s="768"/>
      <c r="AQ599" s="768"/>
      <c r="AR599" s="768"/>
      <c r="AS599" s="768"/>
      <c r="AT599" s="768"/>
      <c r="AU599" s="768"/>
      <c r="AV599" s="768"/>
      <c r="AW599" s="768"/>
      <c r="AX599" s="768"/>
      <c r="AY599" s="768"/>
      <c r="AZ599" s="768"/>
      <c r="BA599" s="768"/>
      <c r="BB599" s="768"/>
      <c r="BC599" s="768"/>
      <c r="BD599" s="768"/>
      <c r="BE599" s="768"/>
      <c r="BF599" s="768"/>
      <c r="BG599" s="768"/>
      <c r="BH599" s="768"/>
      <c r="BI599" s="768"/>
      <c r="BJ599" s="768"/>
      <c r="BK599" s="768"/>
      <c r="BL599" s="768"/>
      <c r="BM599" s="768"/>
      <c r="BN599" s="768"/>
      <c r="BO599" s="768"/>
      <c r="BP599" s="768"/>
      <c r="BQ599" s="768"/>
      <c r="BR599" s="768"/>
      <c r="BS599" s="768"/>
      <c r="BT599" s="768"/>
      <c r="BU599" s="768"/>
      <c r="BV599" s="768"/>
      <c r="BW599" s="768"/>
      <c r="BX599" s="768"/>
      <c r="BY599" s="768"/>
      <c r="BZ599" s="768"/>
      <c r="CA599" s="768"/>
      <c r="CB599" s="768"/>
      <c r="CC599" s="768"/>
      <c r="CD599" s="768"/>
      <c r="CE599" s="768"/>
      <c r="CF599" s="768"/>
      <c r="CG599" s="768"/>
      <c r="CH599" s="768"/>
      <c r="CI599" s="768"/>
      <c r="CJ599" s="768"/>
      <c r="CK599" s="768"/>
      <c r="CL599" s="768"/>
      <c r="CM599" s="768"/>
      <c r="CN599" s="768"/>
      <c r="CO599" s="768"/>
      <c r="CP599" s="768"/>
      <c r="CQ599" s="768"/>
      <c r="CR599" s="768"/>
      <c r="CS599" s="768"/>
      <c r="CT599" s="768"/>
      <c r="CU599" s="768"/>
      <c r="CV599" s="768"/>
      <c r="CW599" s="768"/>
      <c r="CX599" s="768"/>
      <c r="CY599" s="768"/>
      <c r="CZ599" s="768"/>
      <c r="DA599" s="768"/>
      <c r="DB599" s="768"/>
      <c r="DC599" s="768"/>
      <c r="DD599" s="768"/>
      <c r="DE599" s="768"/>
      <c r="DF599" s="768"/>
      <c r="DG599" s="768"/>
      <c r="DH599" s="768"/>
      <c r="DI599" s="768"/>
      <c r="DJ599" s="768"/>
      <c r="DK599" s="768"/>
      <c r="DL599" s="768"/>
      <c r="DM599" s="768"/>
      <c r="DN599" s="768"/>
      <c r="DO599" s="768"/>
      <c r="DP599" s="768"/>
      <c r="DQ599" s="768"/>
      <c r="DR599" s="768"/>
      <c r="DS599" s="768"/>
      <c r="DT599" s="768"/>
      <c r="DU599" s="768"/>
      <c r="DV599" s="768"/>
      <c r="DW599" s="768"/>
      <c r="DX599" s="768"/>
      <c r="DY599" s="768"/>
      <c r="DZ599" s="768"/>
      <c r="EA599" s="768"/>
      <c r="EB599" s="768"/>
      <c r="EC599" s="768"/>
      <c r="ED599" s="768"/>
      <c r="EE599" s="768"/>
      <c r="EF599" s="768"/>
      <c r="EG599" s="768"/>
      <c r="EH599" s="768"/>
      <c r="EI599" s="768"/>
      <c r="EJ599" s="768"/>
      <c r="EK599" s="768"/>
      <c r="EL599" s="768"/>
      <c r="EM599" s="768"/>
      <c r="EN599" s="768"/>
      <c r="EO599" s="768"/>
      <c r="EP599" s="768"/>
      <c r="EQ599" s="768"/>
      <c r="ER599" s="768"/>
      <c r="ES599" s="768"/>
      <c r="ET599" s="768"/>
      <c r="EU599" s="768"/>
      <c r="EV599" s="768"/>
      <c r="EW599" s="768"/>
      <c r="EX599" s="768"/>
      <c r="EY599" s="768"/>
      <c r="EZ599" s="768"/>
      <c r="FA599" s="768"/>
      <c r="FB599" s="768"/>
      <c r="FC599" s="768"/>
      <c r="FD599" s="768"/>
      <c r="FE599" s="768"/>
      <c r="FF599" s="768"/>
      <c r="FG599" s="768"/>
      <c r="FH599" s="768"/>
      <c r="FI599" s="768"/>
      <c r="FJ599" s="768"/>
      <c r="FK599" s="768"/>
      <c r="FL599" s="768"/>
      <c r="FM599" s="768"/>
      <c r="FN599" s="768"/>
      <c r="FO599" s="768"/>
      <c r="FP599" s="768"/>
      <c r="FQ599" s="768"/>
      <c r="FR599" s="768"/>
      <c r="FS599" s="768"/>
      <c r="FT599" s="768"/>
      <c r="FU599" s="768"/>
      <c r="FV599" s="768"/>
      <c r="FW599" s="768"/>
    </row>
    <row r="600" spans="4:179" x14ac:dyDescent="0.25">
      <c r="D600" s="731"/>
      <c r="J600" s="62"/>
      <c r="O600" s="766"/>
      <c r="P600" s="766"/>
      <c r="Q600" s="766"/>
      <c r="R600" s="766"/>
      <c r="U600" s="767"/>
      <c r="Y600" s="768"/>
      <c r="Z600" s="768"/>
      <c r="AA600" s="768"/>
      <c r="AB600" s="768"/>
      <c r="AC600" s="768"/>
      <c r="AD600" s="768"/>
      <c r="AE600" s="768"/>
      <c r="AF600" s="768"/>
      <c r="AG600" s="768"/>
      <c r="AH600" s="768"/>
      <c r="AI600" s="768"/>
      <c r="AJ600" s="768"/>
      <c r="AK600" s="768"/>
      <c r="AL600" s="768"/>
      <c r="AM600" s="768"/>
      <c r="AN600" s="768"/>
      <c r="AO600" s="768"/>
      <c r="AP600" s="768"/>
      <c r="AQ600" s="768"/>
      <c r="AR600" s="768"/>
      <c r="AS600" s="768"/>
      <c r="AT600" s="768"/>
      <c r="AU600" s="768"/>
      <c r="AV600" s="768"/>
      <c r="AW600" s="768"/>
      <c r="AX600" s="768"/>
      <c r="AY600" s="768"/>
      <c r="AZ600" s="768"/>
      <c r="BA600" s="768"/>
      <c r="BB600" s="768"/>
      <c r="BC600" s="768"/>
      <c r="BD600" s="768"/>
      <c r="BE600" s="768"/>
      <c r="BF600" s="768"/>
      <c r="BG600" s="768"/>
      <c r="BH600" s="768"/>
      <c r="BI600" s="768"/>
      <c r="BJ600" s="768"/>
      <c r="BK600" s="768"/>
      <c r="BL600" s="768"/>
      <c r="BM600" s="768"/>
      <c r="BN600" s="768"/>
      <c r="BO600" s="768"/>
      <c r="BP600" s="768"/>
      <c r="BQ600" s="768"/>
      <c r="BR600" s="768"/>
      <c r="BS600" s="768"/>
      <c r="BT600" s="768"/>
      <c r="BU600" s="768"/>
      <c r="BV600" s="768"/>
      <c r="BW600" s="768"/>
      <c r="BX600" s="768"/>
      <c r="BY600" s="768"/>
      <c r="BZ600" s="768"/>
      <c r="CA600" s="768"/>
      <c r="CB600" s="768"/>
      <c r="CC600" s="768"/>
      <c r="CD600" s="768"/>
      <c r="CE600" s="768"/>
      <c r="CF600" s="768"/>
      <c r="CG600" s="768"/>
      <c r="CH600" s="768"/>
      <c r="CI600" s="768"/>
      <c r="CJ600" s="768"/>
      <c r="CK600" s="768"/>
      <c r="CL600" s="768"/>
      <c r="CM600" s="768"/>
      <c r="CN600" s="768"/>
      <c r="CO600" s="768"/>
      <c r="CP600" s="768"/>
      <c r="CQ600" s="768"/>
      <c r="CR600" s="768"/>
      <c r="CS600" s="768"/>
      <c r="CT600" s="768"/>
      <c r="CU600" s="768"/>
      <c r="CV600" s="768"/>
      <c r="CW600" s="768"/>
      <c r="CX600" s="768"/>
      <c r="CY600" s="768"/>
      <c r="CZ600" s="768"/>
      <c r="DA600" s="768"/>
      <c r="DB600" s="768"/>
      <c r="DC600" s="768"/>
      <c r="DD600" s="768"/>
      <c r="DE600" s="768"/>
      <c r="DF600" s="768"/>
      <c r="DG600" s="768"/>
      <c r="DH600" s="768"/>
      <c r="DI600" s="768"/>
      <c r="DJ600" s="768"/>
      <c r="DK600" s="768"/>
      <c r="DL600" s="768"/>
      <c r="DM600" s="768"/>
      <c r="DN600" s="768"/>
      <c r="DO600" s="768"/>
      <c r="DP600" s="768"/>
      <c r="DQ600" s="768"/>
      <c r="DR600" s="768"/>
      <c r="DS600" s="768"/>
      <c r="DT600" s="768"/>
      <c r="DU600" s="768"/>
      <c r="DV600" s="768"/>
      <c r="DW600" s="768"/>
      <c r="DX600" s="768"/>
      <c r="DY600" s="768"/>
      <c r="DZ600" s="768"/>
      <c r="EA600" s="768"/>
      <c r="EB600" s="768"/>
      <c r="EC600" s="768"/>
      <c r="ED600" s="768"/>
      <c r="EE600" s="768"/>
      <c r="EF600" s="768"/>
      <c r="EG600" s="768"/>
      <c r="EH600" s="768"/>
      <c r="EI600" s="768"/>
      <c r="EJ600" s="768"/>
      <c r="EK600" s="768"/>
      <c r="EL600" s="768"/>
      <c r="EM600" s="768"/>
      <c r="EN600" s="768"/>
      <c r="EO600" s="768"/>
      <c r="EP600" s="768"/>
      <c r="EQ600" s="768"/>
      <c r="ER600" s="768"/>
      <c r="ES600" s="768"/>
      <c r="ET600" s="768"/>
      <c r="EU600" s="768"/>
      <c r="EV600" s="768"/>
      <c r="EW600" s="768"/>
      <c r="EX600" s="768"/>
      <c r="EY600" s="768"/>
      <c r="EZ600" s="768"/>
      <c r="FA600" s="768"/>
      <c r="FB600" s="768"/>
      <c r="FC600" s="768"/>
      <c r="FD600" s="768"/>
      <c r="FE600" s="768"/>
      <c r="FF600" s="768"/>
      <c r="FG600" s="768"/>
      <c r="FH600" s="768"/>
      <c r="FI600" s="768"/>
      <c r="FJ600" s="768"/>
      <c r="FK600" s="768"/>
      <c r="FL600" s="768"/>
      <c r="FM600" s="768"/>
      <c r="FN600" s="768"/>
      <c r="FO600" s="768"/>
      <c r="FP600" s="768"/>
      <c r="FQ600" s="768"/>
      <c r="FR600" s="768"/>
      <c r="FS600" s="768"/>
      <c r="FT600" s="768"/>
      <c r="FU600" s="768"/>
      <c r="FV600" s="768"/>
      <c r="FW600" s="768"/>
    </row>
    <row r="601" spans="4:179" x14ac:dyDescent="0.25">
      <c r="D601" s="731"/>
      <c r="J601" s="62"/>
      <c r="O601" s="766"/>
      <c r="P601" s="766"/>
      <c r="Q601" s="766"/>
      <c r="R601" s="766"/>
      <c r="U601" s="767"/>
      <c r="Y601" s="768"/>
      <c r="Z601" s="768"/>
      <c r="AA601" s="768"/>
      <c r="AB601" s="768"/>
      <c r="AC601" s="768"/>
      <c r="AD601" s="768"/>
      <c r="AE601" s="768"/>
      <c r="AF601" s="768"/>
      <c r="AG601" s="768"/>
      <c r="AH601" s="768"/>
      <c r="AI601" s="768"/>
      <c r="AJ601" s="768"/>
      <c r="AK601" s="768"/>
      <c r="AL601" s="768"/>
      <c r="AM601" s="768"/>
      <c r="AN601" s="768"/>
      <c r="AO601" s="768"/>
      <c r="AP601" s="768"/>
      <c r="AQ601" s="768"/>
      <c r="AR601" s="768"/>
      <c r="AS601" s="768"/>
      <c r="AT601" s="768"/>
      <c r="AU601" s="768"/>
      <c r="AV601" s="768"/>
      <c r="AW601" s="768"/>
      <c r="AX601" s="768"/>
      <c r="AY601" s="768"/>
      <c r="AZ601" s="768"/>
      <c r="BA601" s="768"/>
      <c r="BB601" s="768"/>
      <c r="BC601" s="768"/>
      <c r="BD601" s="768"/>
      <c r="BE601" s="768"/>
      <c r="BF601" s="768"/>
      <c r="BG601" s="768"/>
      <c r="BH601" s="768"/>
      <c r="BI601" s="768"/>
      <c r="BJ601" s="768"/>
      <c r="BK601" s="768"/>
      <c r="BL601" s="768"/>
      <c r="BM601" s="768"/>
      <c r="BN601" s="768"/>
      <c r="BO601" s="768"/>
      <c r="BP601" s="768"/>
      <c r="BQ601" s="768"/>
      <c r="BR601" s="768"/>
      <c r="BS601" s="768"/>
      <c r="BT601" s="768"/>
      <c r="BU601" s="768"/>
      <c r="BV601" s="768"/>
      <c r="BW601" s="768"/>
      <c r="BX601" s="768"/>
      <c r="BY601" s="768"/>
      <c r="BZ601" s="768"/>
      <c r="CA601" s="768"/>
      <c r="CB601" s="768"/>
      <c r="CC601" s="768"/>
      <c r="CD601" s="768"/>
      <c r="CE601" s="768"/>
      <c r="CF601" s="768"/>
      <c r="CG601" s="768"/>
      <c r="CH601" s="768"/>
      <c r="CI601" s="768"/>
      <c r="CJ601" s="768"/>
      <c r="CK601" s="768"/>
      <c r="CL601" s="768"/>
      <c r="CM601" s="768"/>
      <c r="CN601" s="768"/>
      <c r="CO601" s="768"/>
      <c r="CP601" s="768"/>
      <c r="CQ601" s="768"/>
      <c r="CR601" s="768"/>
      <c r="CS601" s="768"/>
      <c r="CT601" s="768"/>
      <c r="CU601" s="768"/>
      <c r="CV601" s="768"/>
      <c r="CW601" s="768"/>
      <c r="CX601" s="768"/>
      <c r="CY601" s="768"/>
      <c r="CZ601" s="768"/>
      <c r="DA601" s="768"/>
      <c r="DB601" s="768"/>
      <c r="DC601" s="768"/>
      <c r="DD601" s="768"/>
      <c r="DE601" s="768"/>
      <c r="DF601" s="768"/>
      <c r="DG601" s="768"/>
      <c r="DH601" s="768"/>
      <c r="DI601" s="768"/>
      <c r="DJ601" s="768"/>
      <c r="DK601" s="768"/>
      <c r="DL601" s="768"/>
      <c r="DM601" s="768"/>
      <c r="DN601" s="768"/>
      <c r="DO601" s="768"/>
      <c r="DP601" s="768"/>
      <c r="DQ601" s="768"/>
      <c r="DR601" s="768"/>
      <c r="DS601" s="768"/>
      <c r="DT601" s="768"/>
      <c r="DU601" s="768"/>
      <c r="DV601" s="768"/>
      <c r="DW601" s="768"/>
      <c r="DX601" s="768"/>
      <c r="DY601" s="768"/>
      <c r="DZ601" s="768"/>
      <c r="EA601" s="768"/>
      <c r="EB601" s="768"/>
      <c r="EC601" s="768"/>
      <c r="ED601" s="768"/>
      <c r="EE601" s="768"/>
      <c r="EF601" s="768"/>
      <c r="EG601" s="768"/>
      <c r="EH601" s="768"/>
      <c r="EI601" s="768"/>
      <c r="EJ601" s="768"/>
      <c r="EK601" s="768"/>
      <c r="EL601" s="768"/>
      <c r="EM601" s="768"/>
      <c r="EN601" s="768"/>
      <c r="EO601" s="768"/>
      <c r="EP601" s="768"/>
      <c r="EQ601" s="768"/>
      <c r="ER601" s="768"/>
      <c r="ES601" s="768"/>
      <c r="ET601" s="768"/>
      <c r="EU601" s="768"/>
      <c r="EV601" s="768"/>
      <c r="EW601" s="768"/>
      <c r="EX601" s="768"/>
      <c r="EY601" s="768"/>
      <c r="EZ601" s="768"/>
      <c r="FA601" s="768"/>
      <c r="FB601" s="768"/>
      <c r="FC601" s="768"/>
      <c r="FD601" s="768"/>
      <c r="FE601" s="768"/>
      <c r="FF601" s="768"/>
      <c r="FG601" s="768"/>
      <c r="FH601" s="768"/>
      <c r="FI601" s="768"/>
      <c r="FJ601" s="768"/>
      <c r="FK601" s="768"/>
      <c r="FL601" s="768"/>
      <c r="FM601" s="768"/>
      <c r="FN601" s="768"/>
      <c r="FO601" s="768"/>
      <c r="FP601" s="768"/>
      <c r="FQ601" s="768"/>
      <c r="FR601" s="768"/>
      <c r="FS601" s="768"/>
      <c r="FT601" s="768"/>
      <c r="FU601" s="768"/>
      <c r="FV601" s="768"/>
      <c r="FW601" s="768"/>
    </row>
    <row r="602" spans="4:179" x14ac:dyDescent="0.25">
      <c r="D602" s="731"/>
      <c r="J602" s="62"/>
      <c r="O602" s="766"/>
      <c r="P602" s="766"/>
      <c r="Q602" s="766"/>
      <c r="R602" s="766"/>
      <c r="U602" s="767"/>
      <c r="Y602" s="768"/>
      <c r="Z602" s="768"/>
      <c r="AA602" s="768"/>
      <c r="AB602" s="768"/>
      <c r="AC602" s="768"/>
      <c r="AD602" s="768"/>
      <c r="AE602" s="768"/>
      <c r="AF602" s="768"/>
      <c r="AG602" s="768"/>
      <c r="AH602" s="768"/>
      <c r="AI602" s="768"/>
      <c r="AJ602" s="768"/>
      <c r="AK602" s="768"/>
      <c r="AL602" s="768"/>
      <c r="AM602" s="768"/>
      <c r="AN602" s="768"/>
      <c r="AO602" s="768"/>
      <c r="AP602" s="768"/>
      <c r="AQ602" s="768"/>
      <c r="AR602" s="768"/>
      <c r="AS602" s="768"/>
      <c r="AT602" s="768"/>
      <c r="AU602" s="768"/>
      <c r="AV602" s="768"/>
      <c r="AW602" s="768"/>
      <c r="AX602" s="768"/>
      <c r="AY602" s="768"/>
      <c r="AZ602" s="768"/>
      <c r="BA602" s="768"/>
      <c r="BB602" s="768"/>
      <c r="BC602" s="768"/>
      <c r="BD602" s="768"/>
      <c r="BE602" s="768"/>
      <c r="BF602" s="768"/>
      <c r="BG602" s="768"/>
      <c r="BH602" s="768"/>
      <c r="BI602" s="768"/>
      <c r="BJ602" s="768"/>
      <c r="BK602" s="768"/>
      <c r="BL602" s="768"/>
      <c r="BM602" s="768"/>
      <c r="BN602" s="768"/>
      <c r="BO602" s="768"/>
      <c r="BP602" s="768"/>
      <c r="BQ602" s="768"/>
      <c r="BR602" s="768"/>
      <c r="BS602" s="768"/>
      <c r="BT602" s="768"/>
      <c r="BU602" s="768"/>
      <c r="BV602" s="768"/>
      <c r="BW602" s="768"/>
      <c r="BX602" s="768"/>
      <c r="BY602" s="768"/>
      <c r="BZ602" s="768"/>
      <c r="CA602" s="768"/>
      <c r="CB602" s="768"/>
      <c r="CC602" s="768"/>
      <c r="CD602" s="768"/>
      <c r="CE602" s="768"/>
      <c r="CF602" s="768"/>
      <c r="CG602" s="768"/>
      <c r="CH602" s="768"/>
      <c r="CI602" s="768"/>
      <c r="CJ602" s="768"/>
      <c r="CK602" s="768"/>
      <c r="CL602" s="768"/>
      <c r="CM602" s="768"/>
      <c r="CN602" s="768"/>
      <c r="CO602" s="768"/>
      <c r="CP602" s="768"/>
      <c r="CQ602" s="768"/>
      <c r="CR602" s="768"/>
      <c r="CS602" s="768"/>
      <c r="CT602" s="768"/>
      <c r="CU602" s="768"/>
      <c r="CV602" s="768"/>
      <c r="CW602" s="768"/>
      <c r="CX602" s="768"/>
      <c r="CY602" s="768"/>
      <c r="CZ602" s="768"/>
      <c r="DA602" s="768"/>
      <c r="DB602" s="768"/>
      <c r="DC602" s="768"/>
      <c r="DD602" s="768"/>
      <c r="DE602" s="768"/>
      <c r="DF602" s="768"/>
      <c r="DG602" s="768"/>
      <c r="DH602" s="768"/>
      <c r="DI602" s="768"/>
      <c r="DJ602" s="768"/>
      <c r="DK602" s="768"/>
      <c r="DL602" s="768"/>
      <c r="DM602" s="768"/>
      <c r="DN602" s="768"/>
      <c r="DO602" s="768"/>
      <c r="DP602" s="768"/>
      <c r="DQ602" s="768"/>
      <c r="DR602" s="768"/>
      <c r="DS602" s="768"/>
      <c r="DT602" s="768"/>
      <c r="DU602" s="768"/>
      <c r="DV602" s="768"/>
      <c r="DW602" s="768"/>
      <c r="DX602" s="768"/>
      <c r="DY602" s="768"/>
      <c r="DZ602" s="768"/>
      <c r="EA602" s="768"/>
      <c r="EB602" s="768"/>
      <c r="EC602" s="768"/>
      <c r="ED602" s="768"/>
      <c r="EE602" s="768"/>
      <c r="EF602" s="768"/>
      <c r="EG602" s="768"/>
      <c r="EH602" s="768"/>
      <c r="EI602" s="768"/>
      <c r="EJ602" s="768"/>
      <c r="EK602" s="768"/>
      <c r="EL602" s="768"/>
      <c r="EM602" s="768"/>
      <c r="EN602" s="768"/>
      <c r="EO602" s="768"/>
      <c r="EP602" s="768"/>
      <c r="EQ602" s="768"/>
      <c r="ER602" s="768"/>
      <c r="ES602" s="768"/>
      <c r="ET602" s="768"/>
      <c r="EU602" s="768"/>
      <c r="EV602" s="768"/>
      <c r="EW602" s="768"/>
      <c r="EX602" s="768"/>
      <c r="EY602" s="768"/>
      <c r="EZ602" s="768"/>
      <c r="FA602" s="768"/>
      <c r="FB602" s="768"/>
      <c r="FC602" s="768"/>
      <c r="FD602" s="768"/>
      <c r="FE602" s="768"/>
      <c r="FF602" s="768"/>
      <c r="FG602" s="768"/>
      <c r="FH602" s="768"/>
      <c r="FI602" s="768"/>
      <c r="FJ602" s="768"/>
      <c r="FK602" s="768"/>
      <c r="FL602" s="768"/>
      <c r="FM602" s="768"/>
      <c r="FN602" s="768"/>
      <c r="FO602" s="768"/>
      <c r="FP602" s="768"/>
      <c r="FQ602" s="768"/>
      <c r="FR602" s="768"/>
      <c r="FS602" s="768"/>
      <c r="FT602" s="768"/>
      <c r="FU602" s="768"/>
      <c r="FV602" s="768"/>
      <c r="FW602" s="768"/>
    </row>
    <row r="603" spans="4:179" x14ac:dyDescent="0.25">
      <c r="D603" s="731"/>
      <c r="J603" s="62"/>
      <c r="O603" s="766"/>
      <c r="P603" s="766"/>
      <c r="Q603" s="766"/>
      <c r="R603" s="766"/>
      <c r="U603" s="767"/>
      <c r="Y603" s="768"/>
      <c r="Z603" s="768"/>
      <c r="AA603" s="768"/>
      <c r="AB603" s="768"/>
      <c r="AC603" s="768"/>
      <c r="AD603" s="768"/>
      <c r="AE603" s="768"/>
      <c r="AF603" s="768"/>
      <c r="AG603" s="768"/>
      <c r="AH603" s="768"/>
      <c r="AI603" s="768"/>
      <c r="AJ603" s="768"/>
      <c r="AK603" s="768"/>
      <c r="AL603" s="768"/>
      <c r="AM603" s="768"/>
      <c r="AN603" s="768"/>
      <c r="AO603" s="768"/>
      <c r="AP603" s="768"/>
      <c r="AQ603" s="768"/>
      <c r="AR603" s="768"/>
      <c r="AS603" s="768"/>
      <c r="AT603" s="768"/>
      <c r="AU603" s="768"/>
      <c r="AV603" s="768"/>
      <c r="AW603" s="768"/>
      <c r="AX603" s="768"/>
      <c r="AY603" s="768"/>
      <c r="AZ603" s="768"/>
      <c r="BA603" s="768"/>
      <c r="BB603" s="768"/>
      <c r="BC603" s="768"/>
      <c r="BD603" s="768"/>
      <c r="BE603" s="768"/>
      <c r="BF603" s="768"/>
      <c r="BG603" s="768"/>
      <c r="BH603" s="768"/>
      <c r="BI603" s="768"/>
      <c r="BJ603" s="768"/>
      <c r="BK603" s="768"/>
      <c r="BL603" s="768"/>
      <c r="BM603" s="768"/>
      <c r="BN603" s="768"/>
      <c r="BO603" s="768"/>
      <c r="BP603" s="768"/>
      <c r="BQ603" s="768"/>
      <c r="BR603" s="768"/>
      <c r="BS603" s="768"/>
      <c r="BT603" s="768"/>
      <c r="BU603" s="768"/>
      <c r="BV603" s="768"/>
      <c r="BW603" s="768"/>
      <c r="BX603" s="768"/>
      <c r="BY603" s="768"/>
      <c r="BZ603" s="768"/>
      <c r="CA603" s="768"/>
      <c r="CB603" s="768"/>
      <c r="CC603" s="768"/>
      <c r="CD603" s="768"/>
      <c r="CE603" s="768"/>
      <c r="CF603" s="768"/>
      <c r="CG603" s="768"/>
      <c r="CH603" s="768"/>
      <c r="CI603" s="768"/>
      <c r="CJ603" s="768"/>
      <c r="CK603" s="768"/>
      <c r="CL603" s="768"/>
      <c r="CM603" s="768"/>
      <c r="CN603" s="768"/>
      <c r="CO603" s="768"/>
      <c r="CP603" s="768"/>
      <c r="CQ603" s="768"/>
      <c r="CR603" s="768"/>
      <c r="CS603" s="768"/>
      <c r="CT603" s="768"/>
      <c r="CU603" s="768"/>
      <c r="CV603" s="768"/>
      <c r="CW603" s="768"/>
      <c r="CX603" s="768"/>
      <c r="CY603" s="768"/>
      <c r="CZ603" s="768"/>
      <c r="DA603" s="768"/>
      <c r="DB603" s="768"/>
      <c r="DC603" s="768"/>
      <c r="DD603" s="768"/>
      <c r="DE603" s="768"/>
      <c r="DF603" s="768"/>
      <c r="DG603" s="768"/>
      <c r="DH603" s="768"/>
      <c r="DI603" s="768"/>
      <c r="DJ603" s="768"/>
      <c r="DK603" s="768"/>
      <c r="DL603" s="768"/>
      <c r="DM603" s="768"/>
      <c r="DN603" s="768"/>
      <c r="DO603" s="768"/>
      <c r="DP603" s="768"/>
      <c r="DQ603" s="768"/>
      <c r="DR603" s="768"/>
      <c r="DS603" s="768"/>
      <c r="DT603" s="768"/>
      <c r="DU603" s="768"/>
      <c r="DV603" s="768"/>
      <c r="DW603" s="768"/>
      <c r="DX603" s="768"/>
      <c r="DY603" s="768"/>
      <c r="DZ603" s="768"/>
      <c r="EA603" s="768"/>
      <c r="EB603" s="768"/>
      <c r="EC603" s="768"/>
      <c r="ED603" s="768"/>
      <c r="EE603" s="768"/>
      <c r="EF603" s="768"/>
      <c r="EG603" s="768"/>
      <c r="EH603" s="768"/>
      <c r="EI603" s="768"/>
      <c r="EJ603" s="768"/>
      <c r="EK603" s="768"/>
      <c r="EL603" s="768"/>
      <c r="EM603" s="768"/>
      <c r="EN603" s="768"/>
      <c r="EO603" s="768"/>
      <c r="EP603" s="768"/>
      <c r="EQ603" s="768"/>
      <c r="ER603" s="768"/>
      <c r="ES603" s="768"/>
      <c r="ET603" s="768"/>
      <c r="EU603" s="768"/>
      <c r="EV603" s="768"/>
      <c r="EW603" s="768"/>
      <c r="EX603" s="768"/>
      <c r="EY603" s="768"/>
      <c r="EZ603" s="768"/>
      <c r="FA603" s="768"/>
      <c r="FB603" s="768"/>
      <c r="FC603" s="768"/>
      <c r="FD603" s="768"/>
      <c r="FE603" s="768"/>
      <c r="FF603" s="768"/>
      <c r="FG603" s="768"/>
      <c r="FH603" s="768"/>
      <c r="FI603" s="768"/>
      <c r="FJ603" s="768"/>
      <c r="FK603" s="768"/>
      <c r="FL603" s="768"/>
      <c r="FM603" s="768"/>
      <c r="FN603" s="768"/>
      <c r="FO603" s="768"/>
      <c r="FP603" s="768"/>
      <c r="FQ603" s="768"/>
      <c r="FR603" s="768"/>
      <c r="FS603" s="768"/>
      <c r="FT603" s="768"/>
      <c r="FU603" s="768"/>
      <c r="FV603" s="768"/>
      <c r="FW603" s="768"/>
    </row>
    <row r="604" spans="4:179" x14ac:dyDescent="0.25">
      <c r="D604" s="731"/>
      <c r="J604" s="62"/>
      <c r="O604" s="766"/>
      <c r="P604" s="766"/>
      <c r="Q604" s="766"/>
      <c r="R604" s="766"/>
      <c r="U604" s="767"/>
      <c r="Y604" s="768"/>
      <c r="Z604" s="768"/>
      <c r="AA604" s="768"/>
      <c r="AB604" s="768"/>
      <c r="AC604" s="768"/>
      <c r="AD604" s="768"/>
      <c r="AE604" s="768"/>
      <c r="AF604" s="768"/>
      <c r="AG604" s="768"/>
      <c r="AH604" s="768"/>
      <c r="AI604" s="768"/>
      <c r="AJ604" s="768"/>
      <c r="AK604" s="768"/>
      <c r="AL604" s="768"/>
      <c r="AM604" s="768"/>
      <c r="AN604" s="768"/>
      <c r="AO604" s="768"/>
      <c r="AP604" s="768"/>
      <c r="AQ604" s="768"/>
      <c r="AR604" s="768"/>
      <c r="AS604" s="768"/>
      <c r="AT604" s="768"/>
      <c r="AU604" s="768"/>
      <c r="AV604" s="768"/>
      <c r="AW604" s="768"/>
      <c r="AX604" s="768"/>
      <c r="AY604" s="768"/>
      <c r="AZ604" s="768"/>
      <c r="BA604" s="768"/>
      <c r="BB604" s="768"/>
      <c r="BC604" s="768"/>
      <c r="BD604" s="768"/>
      <c r="BE604" s="768"/>
      <c r="BF604" s="768"/>
      <c r="BG604" s="768"/>
      <c r="BH604" s="768"/>
      <c r="BI604" s="768"/>
      <c r="BJ604" s="768"/>
      <c r="BK604" s="768"/>
      <c r="BL604" s="768"/>
      <c r="BM604" s="768"/>
      <c r="BN604" s="768"/>
      <c r="BO604" s="768"/>
      <c r="BP604" s="768"/>
      <c r="BQ604" s="768"/>
      <c r="BR604" s="768"/>
      <c r="BS604" s="768"/>
      <c r="BT604" s="768"/>
      <c r="BU604" s="768"/>
      <c r="BV604" s="768"/>
      <c r="BW604" s="768"/>
      <c r="BX604" s="768"/>
      <c r="BY604" s="768"/>
      <c r="BZ604" s="768"/>
      <c r="CA604" s="768"/>
      <c r="CB604" s="768"/>
      <c r="CC604" s="768"/>
      <c r="CD604" s="768"/>
      <c r="CE604" s="768"/>
      <c r="CF604" s="768"/>
      <c r="CG604" s="768"/>
      <c r="CH604" s="768"/>
      <c r="CI604" s="768"/>
      <c r="CJ604" s="768"/>
      <c r="CK604" s="768"/>
      <c r="CL604" s="768"/>
      <c r="CM604" s="768"/>
      <c r="CN604" s="768"/>
      <c r="CO604" s="768"/>
      <c r="CP604" s="768"/>
      <c r="CQ604" s="768"/>
      <c r="CR604" s="768"/>
      <c r="CS604" s="768"/>
      <c r="CT604" s="768"/>
      <c r="CU604" s="768"/>
      <c r="CV604" s="768"/>
      <c r="CW604" s="768"/>
      <c r="CX604" s="768"/>
      <c r="CY604" s="768"/>
      <c r="CZ604" s="768"/>
      <c r="DA604" s="768"/>
      <c r="DB604" s="768"/>
      <c r="DC604" s="768"/>
      <c r="DD604" s="768"/>
      <c r="DE604" s="768"/>
      <c r="DF604" s="768"/>
      <c r="DG604" s="768"/>
      <c r="DH604" s="768"/>
      <c r="DI604" s="768"/>
      <c r="DJ604" s="768"/>
      <c r="DK604" s="768"/>
      <c r="DL604" s="768"/>
      <c r="DM604" s="768"/>
      <c r="DN604" s="768"/>
      <c r="DO604" s="768"/>
      <c r="DP604" s="768"/>
      <c r="DQ604" s="768"/>
      <c r="DR604" s="768"/>
      <c r="DS604" s="768"/>
      <c r="DT604" s="768"/>
      <c r="DU604" s="768"/>
      <c r="DV604" s="768"/>
      <c r="DW604" s="768"/>
      <c r="DX604" s="768"/>
      <c r="DY604" s="768"/>
      <c r="DZ604" s="768"/>
      <c r="EA604" s="768"/>
      <c r="EB604" s="768"/>
      <c r="EC604" s="768"/>
      <c r="ED604" s="768"/>
      <c r="EE604" s="768"/>
      <c r="EF604" s="768"/>
      <c r="EG604" s="768"/>
      <c r="EH604" s="768"/>
      <c r="EI604" s="768"/>
      <c r="EJ604" s="768"/>
      <c r="EK604" s="768"/>
      <c r="EL604" s="768"/>
      <c r="EM604" s="768"/>
      <c r="EN604" s="768"/>
      <c r="EO604" s="768"/>
      <c r="EP604" s="768"/>
      <c r="EQ604" s="768"/>
      <c r="ER604" s="768"/>
      <c r="ES604" s="768"/>
      <c r="ET604" s="768"/>
      <c r="EU604" s="768"/>
      <c r="EV604" s="768"/>
      <c r="EW604" s="768"/>
      <c r="EX604" s="768"/>
      <c r="EY604" s="768"/>
      <c r="EZ604" s="768"/>
      <c r="FA604" s="768"/>
      <c r="FB604" s="768"/>
      <c r="FC604" s="768"/>
      <c r="FD604" s="768"/>
      <c r="FE604" s="768"/>
      <c r="FF604" s="768"/>
      <c r="FG604" s="768"/>
      <c r="FH604" s="768"/>
      <c r="FI604" s="768"/>
      <c r="FJ604" s="768"/>
      <c r="FK604" s="768"/>
      <c r="FL604" s="768"/>
      <c r="FM604" s="768"/>
      <c r="FN604" s="768"/>
      <c r="FO604" s="768"/>
      <c r="FP604" s="768"/>
      <c r="FQ604" s="768"/>
      <c r="FR604" s="768"/>
      <c r="FS604" s="768"/>
      <c r="FT604" s="768"/>
      <c r="FU604" s="768"/>
      <c r="FV604" s="768"/>
      <c r="FW604" s="768"/>
    </row>
    <row r="605" spans="4:179" x14ac:dyDescent="0.25">
      <c r="D605" s="731"/>
      <c r="J605" s="62"/>
      <c r="O605" s="766"/>
      <c r="P605" s="766"/>
      <c r="Q605" s="766"/>
      <c r="R605" s="766"/>
      <c r="U605" s="767"/>
      <c r="Y605" s="768"/>
      <c r="Z605" s="768"/>
      <c r="AA605" s="768"/>
      <c r="AB605" s="768"/>
      <c r="AC605" s="768"/>
      <c r="AD605" s="768"/>
      <c r="AE605" s="768"/>
      <c r="AF605" s="768"/>
      <c r="AG605" s="768"/>
      <c r="AH605" s="768"/>
      <c r="AI605" s="768"/>
      <c r="AJ605" s="768"/>
      <c r="AK605" s="768"/>
      <c r="AL605" s="768"/>
      <c r="AM605" s="768"/>
      <c r="AN605" s="768"/>
      <c r="AO605" s="768"/>
      <c r="AP605" s="768"/>
      <c r="AQ605" s="768"/>
      <c r="AR605" s="768"/>
      <c r="AS605" s="768"/>
      <c r="AT605" s="768"/>
      <c r="AU605" s="768"/>
      <c r="AV605" s="768"/>
      <c r="AW605" s="768"/>
      <c r="AX605" s="768"/>
      <c r="AY605" s="768"/>
      <c r="AZ605" s="768"/>
      <c r="BA605" s="768"/>
      <c r="BB605" s="768"/>
      <c r="BC605" s="768"/>
      <c r="BD605" s="768"/>
      <c r="BE605" s="768"/>
      <c r="BF605" s="768"/>
      <c r="BG605" s="768"/>
      <c r="BH605" s="768"/>
      <c r="BI605" s="768"/>
      <c r="BJ605" s="768"/>
      <c r="BK605" s="768"/>
      <c r="BL605" s="768"/>
      <c r="BM605" s="768"/>
      <c r="BN605" s="768"/>
      <c r="BO605" s="768"/>
      <c r="BP605" s="768"/>
      <c r="BQ605" s="768"/>
      <c r="BR605" s="768"/>
      <c r="BS605" s="768"/>
      <c r="BT605" s="768"/>
      <c r="BU605" s="768"/>
      <c r="BV605" s="768"/>
      <c r="BW605" s="768"/>
      <c r="BX605" s="768"/>
      <c r="BY605" s="768"/>
      <c r="BZ605" s="768"/>
      <c r="CA605" s="768"/>
      <c r="CB605" s="768"/>
      <c r="CC605" s="768"/>
      <c r="CD605" s="768"/>
      <c r="CE605" s="768"/>
      <c r="CF605" s="768"/>
      <c r="CG605" s="768"/>
      <c r="CH605" s="768"/>
      <c r="CI605" s="768"/>
      <c r="CJ605" s="768"/>
      <c r="CK605" s="768"/>
      <c r="CL605" s="768"/>
      <c r="CM605" s="768"/>
      <c r="CN605" s="768"/>
      <c r="CO605" s="768"/>
      <c r="CP605" s="768"/>
      <c r="CQ605" s="768"/>
      <c r="CR605" s="768"/>
      <c r="CS605" s="768"/>
      <c r="CT605" s="768"/>
      <c r="CU605" s="768"/>
      <c r="CV605" s="768"/>
      <c r="CW605" s="768"/>
      <c r="CX605" s="768"/>
      <c r="CY605" s="768"/>
      <c r="CZ605" s="768"/>
      <c r="DA605" s="768"/>
      <c r="DB605" s="768"/>
      <c r="DC605" s="768"/>
      <c r="DD605" s="768"/>
      <c r="DE605" s="768"/>
      <c r="DF605" s="768"/>
      <c r="DG605" s="768"/>
      <c r="DH605" s="768"/>
      <c r="DI605" s="768"/>
      <c r="DJ605" s="768"/>
      <c r="DK605" s="768"/>
      <c r="DL605" s="768"/>
      <c r="DM605" s="768"/>
      <c r="DN605" s="768"/>
      <c r="DO605" s="768"/>
      <c r="DP605" s="768"/>
      <c r="DQ605" s="768"/>
      <c r="DR605" s="768"/>
      <c r="DS605" s="768"/>
      <c r="DT605" s="768"/>
      <c r="DU605" s="768"/>
      <c r="DV605" s="768"/>
      <c r="DW605" s="768"/>
      <c r="DX605" s="768"/>
      <c r="DY605" s="768"/>
      <c r="DZ605" s="768"/>
      <c r="EA605" s="768"/>
      <c r="EB605" s="768"/>
      <c r="EC605" s="768"/>
      <c r="ED605" s="768"/>
      <c r="EE605" s="768"/>
      <c r="EF605" s="768"/>
      <c r="EG605" s="768"/>
      <c r="EH605" s="768"/>
      <c r="EI605" s="768"/>
      <c r="EJ605" s="768"/>
      <c r="EK605" s="768"/>
      <c r="EL605" s="768"/>
      <c r="EM605" s="768"/>
      <c r="EN605" s="768"/>
      <c r="EO605" s="768"/>
      <c r="EP605" s="768"/>
      <c r="EQ605" s="768"/>
      <c r="ER605" s="768"/>
      <c r="ES605" s="768"/>
      <c r="ET605" s="768"/>
      <c r="EU605" s="768"/>
      <c r="EV605" s="768"/>
      <c r="EW605" s="768"/>
      <c r="EX605" s="768"/>
      <c r="EY605" s="768"/>
      <c r="EZ605" s="768"/>
      <c r="FA605" s="768"/>
      <c r="FB605" s="768"/>
      <c r="FC605" s="768"/>
      <c r="FD605" s="768"/>
      <c r="FE605" s="768"/>
      <c r="FF605" s="768"/>
      <c r="FG605" s="768"/>
      <c r="FH605" s="768"/>
      <c r="FI605" s="768"/>
      <c r="FJ605" s="768"/>
      <c r="FK605" s="768"/>
      <c r="FL605" s="768"/>
      <c r="FM605" s="768"/>
      <c r="FN605" s="768"/>
      <c r="FO605" s="768"/>
      <c r="FP605" s="768"/>
      <c r="FQ605" s="768"/>
      <c r="FR605" s="768"/>
      <c r="FS605" s="768"/>
      <c r="FT605" s="768"/>
      <c r="FU605" s="768"/>
      <c r="FV605" s="768"/>
      <c r="FW605" s="768"/>
    </row>
    <row r="606" spans="4:179" x14ac:dyDescent="0.25">
      <c r="D606" s="731"/>
      <c r="J606" s="62"/>
      <c r="O606" s="766"/>
      <c r="P606" s="766"/>
      <c r="Q606" s="766"/>
      <c r="R606" s="766"/>
      <c r="U606" s="767"/>
      <c r="Y606" s="768"/>
      <c r="Z606" s="768"/>
      <c r="AA606" s="768"/>
      <c r="AB606" s="768"/>
      <c r="AC606" s="768"/>
      <c r="AD606" s="768"/>
      <c r="AE606" s="768"/>
      <c r="AF606" s="768"/>
      <c r="AG606" s="768"/>
      <c r="AH606" s="768"/>
      <c r="AI606" s="768"/>
      <c r="AJ606" s="768"/>
      <c r="AK606" s="768"/>
      <c r="AL606" s="768"/>
      <c r="AM606" s="768"/>
      <c r="AN606" s="768"/>
      <c r="AO606" s="768"/>
      <c r="AP606" s="768"/>
      <c r="AQ606" s="768"/>
      <c r="AR606" s="768"/>
      <c r="AS606" s="768"/>
      <c r="AT606" s="768"/>
      <c r="AU606" s="768"/>
      <c r="AV606" s="768"/>
      <c r="AW606" s="768"/>
      <c r="AX606" s="768"/>
      <c r="AY606" s="768"/>
      <c r="AZ606" s="768"/>
      <c r="BA606" s="768"/>
      <c r="BB606" s="768"/>
      <c r="BC606" s="768"/>
      <c r="BD606" s="768"/>
      <c r="BE606" s="768"/>
      <c r="BF606" s="768"/>
      <c r="BG606" s="768"/>
      <c r="BH606" s="768"/>
      <c r="BI606" s="768"/>
      <c r="BJ606" s="768"/>
      <c r="BK606" s="768"/>
      <c r="BL606" s="768"/>
      <c r="BM606" s="768"/>
      <c r="BN606" s="768"/>
      <c r="BO606" s="768"/>
      <c r="BP606" s="768"/>
      <c r="BQ606" s="768"/>
      <c r="BR606" s="768"/>
      <c r="BS606" s="768"/>
      <c r="BT606" s="768"/>
      <c r="BU606" s="768"/>
      <c r="BV606" s="768"/>
      <c r="BW606" s="768"/>
      <c r="BX606" s="768"/>
      <c r="BY606" s="768"/>
      <c r="BZ606" s="768"/>
      <c r="CA606" s="768"/>
      <c r="CB606" s="768"/>
      <c r="CC606" s="768"/>
      <c r="CD606" s="768"/>
      <c r="CE606" s="768"/>
      <c r="CF606" s="768"/>
      <c r="CG606" s="768"/>
      <c r="CH606" s="768"/>
      <c r="CI606" s="768"/>
      <c r="CJ606" s="768"/>
      <c r="CK606" s="768"/>
      <c r="CL606" s="768"/>
      <c r="CM606" s="768"/>
      <c r="CN606" s="768"/>
      <c r="CO606" s="768"/>
      <c r="CP606" s="768"/>
      <c r="CQ606" s="768"/>
      <c r="CR606" s="768"/>
      <c r="CS606" s="768"/>
      <c r="CT606" s="768"/>
      <c r="CU606" s="768"/>
      <c r="CV606" s="768"/>
      <c r="CW606" s="768"/>
      <c r="CX606" s="768"/>
      <c r="CY606" s="768"/>
      <c r="CZ606" s="768"/>
      <c r="DA606" s="768"/>
      <c r="DB606" s="768"/>
      <c r="DC606" s="768"/>
      <c r="DD606" s="768"/>
      <c r="DE606" s="768"/>
      <c r="DF606" s="768"/>
      <c r="DG606" s="768"/>
      <c r="DH606" s="768"/>
      <c r="DI606" s="768"/>
      <c r="DJ606" s="768"/>
      <c r="DK606" s="768"/>
      <c r="DL606" s="768"/>
      <c r="DM606" s="768"/>
      <c r="DN606" s="768"/>
      <c r="DO606" s="768"/>
      <c r="DP606" s="768"/>
      <c r="DQ606" s="768"/>
      <c r="DR606" s="768"/>
      <c r="DS606" s="768"/>
      <c r="DT606" s="768"/>
      <c r="DU606" s="768"/>
      <c r="DV606" s="768"/>
      <c r="DW606" s="768"/>
      <c r="DX606" s="768"/>
      <c r="DY606" s="768"/>
      <c r="DZ606" s="768"/>
      <c r="EA606" s="768"/>
      <c r="EB606" s="768"/>
      <c r="EC606" s="768"/>
      <c r="ED606" s="768"/>
      <c r="EE606" s="768"/>
      <c r="EF606" s="768"/>
      <c r="EG606" s="768"/>
      <c r="EH606" s="768"/>
      <c r="EI606" s="768"/>
      <c r="EJ606" s="768"/>
      <c r="EK606" s="768"/>
      <c r="EL606" s="768"/>
      <c r="EM606" s="768"/>
      <c r="EN606" s="768"/>
      <c r="EO606" s="768"/>
      <c r="EP606" s="768"/>
      <c r="EQ606" s="768"/>
      <c r="ER606" s="768"/>
      <c r="ES606" s="768"/>
      <c r="ET606" s="768"/>
      <c r="EU606" s="768"/>
      <c r="EV606" s="768"/>
      <c r="EW606" s="768"/>
      <c r="EX606" s="768"/>
      <c r="EY606" s="768"/>
      <c r="EZ606" s="768"/>
      <c r="FA606" s="768"/>
      <c r="FB606" s="768"/>
      <c r="FC606" s="768"/>
      <c r="FD606" s="768"/>
      <c r="FE606" s="768"/>
      <c r="FF606" s="768"/>
      <c r="FG606" s="768"/>
      <c r="FH606" s="768"/>
      <c r="FI606" s="768"/>
      <c r="FJ606" s="768"/>
      <c r="FK606" s="768"/>
      <c r="FL606" s="768"/>
      <c r="FM606" s="768"/>
      <c r="FN606" s="768"/>
      <c r="FO606" s="768"/>
      <c r="FP606" s="768"/>
      <c r="FQ606" s="768"/>
      <c r="FR606" s="768"/>
      <c r="FS606" s="768"/>
      <c r="FT606" s="768"/>
      <c r="FU606" s="768"/>
      <c r="FV606" s="768"/>
      <c r="FW606" s="768"/>
    </row>
    <row r="607" spans="4:179" x14ac:dyDescent="0.25">
      <c r="D607" s="731"/>
      <c r="J607" s="62"/>
      <c r="O607" s="766"/>
      <c r="P607" s="766"/>
      <c r="Q607" s="766"/>
      <c r="R607" s="766"/>
      <c r="U607" s="767"/>
      <c r="Y607" s="768"/>
      <c r="Z607" s="768"/>
      <c r="AA607" s="768"/>
      <c r="AB607" s="768"/>
      <c r="AC607" s="768"/>
      <c r="AD607" s="768"/>
      <c r="AE607" s="768"/>
      <c r="AF607" s="768"/>
      <c r="AG607" s="768"/>
      <c r="AH607" s="768"/>
      <c r="AI607" s="768"/>
      <c r="AJ607" s="768"/>
      <c r="AK607" s="768"/>
      <c r="AL607" s="768"/>
      <c r="AM607" s="768"/>
      <c r="AN607" s="768"/>
      <c r="AO607" s="768"/>
      <c r="AP607" s="768"/>
      <c r="AQ607" s="768"/>
      <c r="AR607" s="768"/>
      <c r="AS607" s="768"/>
      <c r="AT607" s="768"/>
      <c r="AU607" s="768"/>
      <c r="AV607" s="768"/>
      <c r="AW607" s="768"/>
      <c r="AX607" s="768"/>
      <c r="AY607" s="768"/>
      <c r="AZ607" s="768"/>
      <c r="BA607" s="768"/>
      <c r="BB607" s="768"/>
      <c r="BC607" s="768"/>
      <c r="BD607" s="768"/>
      <c r="BE607" s="768"/>
      <c r="BF607" s="768"/>
      <c r="BG607" s="768"/>
      <c r="BH607" s="768"/>
      <c r="BI607" s="768"/>
      <c r="BJ607" s="768"/>
      <c r="BK607" s="768"/>
      <c r="BL607" s="768"/>
      <c r="BM607" s="768"/>
      <c r="BN607" s="768"/>
      <c r="BO607" s="768"/>
      <c r="BP607" s="768"/>
      <c r="BQ607" s="768"/>
      <c r="BR607" s="768"/>
      <c r="BS607" s="768"/>
      <c r="BT607" s="768"/>
      <c r="BU607" s="768"/>
      <c r="BV607" s="768"/>
      <c r="BW607" s="768"/>
      <c r="BX607" s="768"/>
      <c r="BY607" s="768"/>
      <c r="BZ607" s="768"/>
      <c r="CA607" s="768"/>
      <c r="CB607" s="768"/>
      <c r="CC607" s="768"/>
      <c r="CD607" s="768"/>
      <c r="CE607" s="768"/>
      <c r="CF607" s="768"/>
      <c r="CG607" s="768"/>
      <c r="CH607" s="768"/>
      <c r="CI607" s="768"/>
      <c r="CJ607" s="768"/>
      <c r="CK607" s="768"/>
      <c r="CL607" s="768"/>
      <c r="CM607" s="768"/>
      <c r="CN607" s="768"/>
      <c r="CO607" s="768"/>
      <c r="CP607" s="768"/>
      <c r="CQ607" s="768"/>
      <c r="CR607" s="768"/>
      <c r="CS607" s="768"/>
      <c r="CT607" s="768"/>
      <c r="CU607" s="768"/>
      <c r="CV607" s="768"/>
      <c r="CW607" s="768"/>
      <c r="CX607" s="768"/>
      <c r="CY607" s="768"/>
      <c r="CZ607" s="768"/>
      <c r="DA607" s="768"/>
      <c r="DB607" s="768"/>
      <c r="DC607" s="768"/>
      <c r="DD607" s="768"/>
      <c r="DE607" s="768"/>
      <c r="DF607" s="768"/>
      <c r="DG607" s="768"/>
      <c r="DH607" s="768"/>
      <c r="DI607" s="768"/>
      <c r="DJ607" s="768"/>
      <c r="DK607" s="768"/>
      <c r="DL607" s="768"/>
      <c r="DM607" s="768"/>
      <c r="DN607" s="768"/>
      <c r="DO607" s="768"/>
      <c r="DP607" s="768"/>
      <c r="DQ607" s="768"/>
      <c r="DR607" s="768"/>
      <c r="DS607" s="768"/>
      <c r="DT607" s="768"/>
      <c r="DU607" s="768"/>
      <c r="DV607" s="768"/>
      <c r="DW607" s="768"/>
      <c r="DX607" s="768"/>
      <c r="DY607" s="768"/>
      <c r="DZ607" s="768"/>
      <c r="EA607" s="768"/>
      <c r="EB607" s="768"/>
      <c r="EC607" s="768"/>
      <c r="ED607" s="768"/>
      <c r="EE607" s="768"/>
      <c r="EF607" s="768"/>
      <c r="EG607" s="768"/>
      <c r="EH607" s="768"/>
      <c r="EI607" s="768"/>
      <c r="EJ607" s="768"/>
      <c r="EK607" s="768"/>
      <c r="EL607" s="768"/>
      <c r="EM607" s="768"/>
      <c r="EN607" s="768"/>
      <c r="EO607" s="768"/>
      <c r="EP607" s="768"/>
      <c r="EQ607" s="768"/>
      <c r="ER607" s="768"/>
      <c r="ES607" s="768"/>
      <c r="ET607" s="768"/>
      <c r="EU607" s="768"/>
      <c r="EV607" s="768"/>
      <c r="EW607" s="768"/>
      <c r="EX607" s="768"/>
      <c r="EY607" s="768"/>
      <c r="EZ607" s="768"/>
      <c r="FA607" s="768"/>
      <c r="FB607" s="768"/>
      <c r="FC607" s="768"/>
      <c r="FD607" s="768"/>
      <c r="FE607" s="768"/>
      <c r="FF607" s="768"/>
      <c r="FG607" s="768"/>
      <c r="FH607" s="768"/>
      <c r="FI607" s="768"/>
      <c r="FJ607" s="768"/>
      <c r="FK607" s="768"/>
      <c r="FL607" s="768"/>
      <c r="FM607" s="768"/>
      <c r="FN607" s="768"/>
      <c r="FO607" s="768"/>
      <c r="FP607" s="768"/>
      <c r="FQ607" s="768"/>
      <c r="FR607" s="768"/>
      <c r="FS607" s="768"/>
      <c r="FT607" s="768"/>
      <c r="FU607" s="768"/>
      <c r="FV607" s="768"/>
      <c r="FW607" s="768"/>
    </row>
    <row r="608" spans="4:179" x14ac:dyDescent="0.25">
      <c r="D608" s="731"/>
      <c r="J608" s="62"/>
      <c r="O608" s="766"/>
      <c r="P608" s="766"/>
      <c r="Q608" s="766"/>
      <c r="R608" s="766"/>
      <c r="U608" s="767"/>
      <c r="Y608" s="768"/>
      <c r="Z608" s="768"/>
      <c r="AA608" s="768"/>
      <c r="AB608" s="768"/>
      <c r="AC608" s="768"/>
      <c r="AD608" s="768"/>
      <c r="AE608" s="768"/>
      <c r="AF608" s="768"/>
      <c r="AG608" s="768"/>
      <c r="AH608" s="768"/>
      <c r="AI608" s="768"/>
      <c r="AJ608" s="768"/>
      <c r="AK608" s="768"/>
      <c r="AL608" s="768"/>
      <c r="AM608" s="768"/>
      <c r="AN608" s="768"/>
      <c r="AO608" s="768"/>
      <c r="AP608" s="768"/>
      <c r="AQ608" s="768"/>
      <c r="AR608" s="768"/>
      <c r="AS608" s="768"/>
      <c r="AT608" s="768"/>
      <c r="AU608" s="768"/>
      <c r="AV608" s="768"/>
      <c r="AW608" s="768"/>
      <c r="AX608" s="768"/>
      <c r="AY608" s="768"/>
      <c r="AZ608" s="768"/>
      <c r="BA608" s="768"/>
      <c r="BB608" s="768"/>
      <c r="BC608" s="768"/>
      <c r="BD608" s="768"/>
      <c r="BE608" s="768"/>
      <c r="BF608" s="768"/>
      <c r="BG608" s="768"/>
      <c r="BH608" s="768"/>
      <c r="BI608" s="768"/>
      <c r="BJ608" s="768"/>
      <c r="BK608" s="768"/>
      <c r="BL608" s="768"/>
      <c r="BM608" s="768"/>
      <c r="BN608" s="768"/>
      <c r="BO608" s="768"/>
      <c r="BP608" s="768"/>
      <c r="BQ608" s="768"/>
      <c r="BR608" s="768"/>
      <c r="BS608" s="768"/>
      <c r="BT608" s="768"/>
      <c r="BU608" s="768"/>
      <c r="BV608" s="768"/>
      <c r="BW608" s="768"/>
      <c r="BX608" s="768"/>
      <c r="BY608" s="768"/>
      <c r="BZ608" s="768"/>
      <c r="CA608" s="768"/>
      <c r="CB608" s="768"/>
      <c r="CC608" s="768"/>
      <c r="CD608" s="768"/>
      <c r="CE608" s="768"/>
      <c r="CF608" s="768"/>
      <c r="CG608" s="768"/>
      <c r="CH608" s="768"/>
      <c r="CI608" s="768"/>
      <c r="CJ608" s="768"/>
      <c r="CK608" s="768"/>
      <c r="CL608" s="768"/>
      <c r="CM608" s="768"/>
      <c r="CN608" s="768"/>
      <c r="CO608" s="768"/>
      <c r="CP608" s="768"/>
      <c r="CQ608" s="768"/>
      <c r="CR608" s="768"/>
      <c r="CS608" s="768"/>
      <c r="CT608" s="768"/>
      <c r="CU608" s="768"/>
      <c r="CV608" s="768"/>
      <c r="CW608" s="768"/>
      <c r="CX608" s="768"/>
      <c r="CY608" s="768"/>
      <c r="CZ608" s="768"/>
      <c r="DA608" s="768"/>
      <c r="DB608" s="768"/>
      <c r="DC608" s="768"/>
      <c r="DD608" s="768"/>
      <c r="DE608" s="768"/>
      <c r="DF608" s="768"/>
      <c r="DG608" s="768"/>
      <c r="DH608" s="768"/>
      <c r="DI608" s="768"/>
      <c r="DJ608" s="768"/>
      <c r="DK608" s="768"/>
      <c r="DL608" s="768"/>
      <c r="DM608" s="768"/>
      <c r="DN608" s="768"/>
      <c r="DO608" s="768"/>
      <c r="DP608" s="768"/>
      <c r="DQ608" s="768"/>
      <c r="DR608" s="768"/>
      <c r="DS608" s="768"/>
      <c r="DT608" s="768"/>
      <c r="DU608" s="768"/>
      <c r="DV608" s="768"/>
      <c r="DW608" s="768"/>
      <c r="DX608" s="768"/>
      <c r="DY608" s="768"/>
      <c r="DZ608" s="768"/>
      <c r="EA608" s="768"/>
      <c r="EB608" s="768"/>
      <c r="EC608" s="768"/>
      <c r="ED608" s="768"/>
      <c r="EE608" s="768"/>
      <c r="EF608" s="768"/>
      <c r="EG608" s="768"/>
      <c r="EH608" s="768"/>
      <c r="EI608" s="768"/>
      <c r="EJ608" s="768"/>
      <c r="EK608" s="768"/>
      <c r="EL608" s="768"/>
      <c r="EM608" s="768"/>
      <c r="EN608" s="768"/>
      <c r="EO608" s="768"/>
      <c r="EP608" s="768"/>
      <c r="EQ608" s="768"/>
      <c r="ER608" s="768"/>
      <c r="ES608" s="768"/>
      <c r="ET608" s="768"/>
      <c r="EU608" s="768"/>
      <c r="EV608" s="768"/>
      <c r="EW608" s="768"/>
      <c r="EX608" s="768"/>
      <c r="EY608" s="768"/>
      <c r="EZ608" s="768"/>
      <c r="FA608" s="768"/>
      <c r="FB608" s="768"/>
      <c r="FC608" s="768"/>
      <c r="FD608" s="768"/>
      <c r="FE608" s="768"/>
      <c r="FF608" s="768"/>
      <c r="FG608" s="768"/>
      <c r="FH608" s="768"/>
      <c r="FI608" s="768"/>
      <c r="FJ608" s="768"/>
      <c r="FK608" s="768"/>
      <c r="FL608" s="768"/>
      <c r="FM608" s="768"/>
      <c r="FN608" s="768"/>
      <c r="FO608" s="768"/>
      <c r="FP608" s="768"/>
      <c r="FQ608" s="768"/>
      <c r="FR608" s="768"/>
      <c r="FS608" s="768"/>
      <c r="FT608" s="768"/>
      <c r="FU608" s="768"/>
      <c r="FV608" s="768"/>
      <c r="FW608" s="768"/>
    </row>
    <row r="609" spans="4:179" x14ac:dyDescent="0.25">
      <c r="D609" s="731"/>
      <c r="J609" s="62"/>
      <c r="O609" s="766"/>
      <c r="P609" s="766"/>
      <c r="Q609" s="766"/>
      <c r="R609" s="766"/>
      <c r="U609" s="767"/>
      <c r="Y609" s="768"/>
      <c r="Z609" s="768"/>
      <c r="AA609" s="768"/>
      <c r="AB609" s="768"/>
      <c r="AC609" s="768"/>
      <c r="AD609" s="768"/>
      <c r="AE609" s="768"/>
      <c r="AF609" s="768"/>
      <c r="AG609" s="768"/>
      <c r="AH609" s="768"/>
      <c r="AI609" s="768"/>
      <c r="AJ609" s="768"/>
      <c r="AK609" s="768"/>
      <c r="AL609" s="768"/>
      <c r="AM609" s="768"/>
      <c r="AN609" s="768"/>
      <c r="AO609" s="768"/>
      <c r="AP609" s="768"/>
      <c r="AQ609" s="768"/>
      <c r="AR609" s="768"/>
      <c r="AS609" s="768"/>
      <c r="AT609" s="768"/>
      <c r="AU609" s="768"/>
      <c r="AV609" s="768"/>
      <c r="AW609" s="768"/>
      <c r="AX609" s="768"/>
      <c r="AY609" s="768"/>
      <c r="AZ609" s="768"/>
      <c r="BA609" s="768"/>
      <c r="BB609" s="768"/>
      <c r="BC609" s="768"/>
      <c r="BD609" s="768"/>
      <c r="BE609" s="768"/>
      <c r="BF609" s="768"/>
      <c r="BG609" s="768"/>
      <c r="BH609" s="768"/>
      <c r="BI609" s="768"/>
      <c r="BJ609" s="768"/>
      <c r="BK609" s="768"/>
      <c r="BL609" s="768"/>
      <c r="BM609" s="768"/>
      <c r="BN609" s="768"/>
      <c r="BO609" s="768"/>
      <c r="BP609" s="768"/>
      <c r="BQ609" s="768"/>
      <c r="BR609" s="768"/>
      <c r="BS609" s="768"/>
      <c r="BT609" s="768"/>
      <c r="BU609" s="768"/>
      <c r="BV609" s="768"/>
      <c r="BW609" s="768"/>
      <c r="BX609" s="768"/>
      <c r="BY609" s="768"/>
      <c r="BZ609" s="768"/>
      <c r="CA609" s="768"/>
      <c r="CB609" s="768"/>
      <c r="CC609" s="768"/>
      <c r="CD609" s="768"/>
      <c r="CE609" s="768"/>
      <c r="CF609" s="768"/>
      <c r="CG609" s="768"/>
      <c r="CH609" s="768"/>
      <c r="CI609" s="768"/>
      <c r="CJ609" s="768"/>
      <c r="CK609" s="768"/>
      <c r="CL609" s="768"/>
      <c r="CM609" s="768"/>
      <c r="CN609" s="768"/>
      <c r="CO609" s="768"/>
      <c r="CP609" s="768"/>
      <c r="CQ609" s="768"/>
      <c r="CR609" s="768"/>
      <c r="CS609" s="768"/>
      <c r="CT609" s="768"/>
      <c r="CU609" s="768"/>
      <c r="CV609" s="768"/>
      <c r="CW609" s="768"/>
      <c r="CX609" s="768"/>
      <c r="CY609" s="768"/>
      <c r="CZ609" s="768"/>
      <c r="DA609" s="768"/>
      <c r="DB609" s="768"/>
      <c r="DC609" s="768"/>
      <c r="DD609" s="768"/>
      <c r="DE609" s="768"/>
      <c r="DF609" s="768"/>
      <c r="DG609" s="768"/>
      <c r="DH609" s="768"/>
      <c r="DI609" s="768"/>
      <c r="DJ609" s="768"/>
      <c r="DK609" s="768"/>
      <c r="DL609" s="768"/>
      <c r="DM609" s="768"/>
      <c r="DN609" s="768"/>
      <c r="DO609" s="768"/>
      <c r="DP609" s="768"/>
      <c r="DQ609" s="768"/>
      <c r="DR609" s="768"/>
      <c r="DS609" s="768"/>
      <c r="DT609" s="768"/>
      <c r="DU609" s="768"/>
      <c r="DV609" s="768"/>
      <c r="DW609" s="768"/>
      <c r="DX609" s="768"/>
      <c r="DY609" s="768"/>
      <c r="DZ609" s="768"/>
      <c r="EA609" s="768"/>
      <c r="EB609" s="768"/>
      <c r="EC609" s="768"/>
      <c r="ED609" s="768"/>
      <c r="EE609" s="768"/>
      <c r="EF609" s="768"/>
      <c r="EG609" s="768"/>
      <c r="EH609" s="768"/>
      <c r="EI609" s="768"/>
      <c r="EJ609" s="768"/>
      <c r="EK609" s="768"/>
      <c r="EL609" s="768"/>
      <c r="EM609" s="768"/>
      <c r="EN609" s="768"/>
      <c r="EO609" s="768"/>
      <c r="EP609" s="768"/>
      <c r="EQ609" s="768"/>
      <c r="ER609" s="768"/>
      <c r="ES609" s="768"/>
      <c r="ET609" s="768"/>
      <c r="EU609" s="768"/>
      <c r="EV609" s="768"/>
      <c r="EW609" s="768"/>
      <c r="EX609" s="768"/>
      <c r="EY609" s="768"/>
      <c r="EZ609" s="768"/>
      <c r="FA609" s="768"/>
      <c r="FB609" s="768"/>
      <c r="FC609" s="768"/>
      <c r="FD609" s="768"/>
      <c r="FE609" s="768"/>
      <c r="FF609" s="768"/>
      <c r="FG609" s="768"/>
      <c r="FH609" s="768"/>
      <c r="FI609" s="768"/>
      <c r="FJ609" s="768"/>
      <c r="FK609" s="768"/>
      <c r="FL609" s="768"/>
      <c r="FM609" s="768"/>
      <c r="FN609" s="768"/>
      <c r="FO609" s="768"/>
      <c r="FP609" s="768"/>
      <c r="FQ609" s="768"/>
      <c r="FR609" s="768"/>
      <c r="FS609" s="768"/>
      <c r="FT609" s="768"/>
      <c r="FU609" s="768"/>
      <c r="FV609" s="768"/>
      <c r="FW609" s="768"/>
    </row>
    <row r="610" spans="4:179" x14ac:dyDescent="0.25">
      <c r="D610" s="731"/>
      <c r="J610" s="62"/>
      <c r="O610" s="766"/>
      <c r="P610" s="766"/>
      <c r="Q610" s="766"/>
      <c r="R610" s="766"/>
      <c r="U610" s="767"/>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c r="BQ610" s="768"/>
      <c r="BR610" s="768"/>
      <c r="BS610" s="768"/>
      <c r="BT610" s="768"/>
      <c r="BU610" s="768"/>
      <c r="BV610" s="768"/>
      <c r="BW610" s="768"/>
      <c r="BX610" s="768"/>
      <c r="BY610" s="768"/>
      <c r="BZ610" s="768"/>
      <c r="CA610" s="768"/>
      <c r="CB610" s="768"/>
      <c r="CC610" s="768"/>
      <c r="CD610" s="768"/>
      <c r="CE610" s="768"/>
      <c r="CF610" s="768"/>
      <c r="CG610" s="768"/>
      <c r="CH610" s="768"/>
      <c r="CI610" s="768"/>
      <c r="CJ610" s="768"/>
      <c r="CK610" s="768"/>
      <c r="CL610" s="768"/>
      <c r="CM610" s="768"/>
      <c r="CN610" s="768"/>
      <c r="CO610" s="768"/>
      <c r="CP610" s="768"/>
      <c r="CQ610" s="768"/>
      <c r="CR610" s="768"/>
      <c r="CS610" s="768"/>
      <c r="CT610" s="768"/>
      <c r="CU610" s="768"/>
      <c r="CV610" s="768"/>
      <c r="CW610" s="768"/>
      <c r="CX610" s="768"/>
      <c r="CY610" s="768"/>
      <c r="CZ610" s="768"/>
      <c r="DA610" s="768"/>
      <c r="DB610" s="768"/>
      <c r="DC610" s="768"/>
      <c r="DD610" s="768"/>
      <c r="DE610" s="768"/>
      <c r="DF610" s="768"/>
      <c r="DG610" s="768"/>
      <c r="DH610" s="768"/>
      <c r="DI610" s="768"/>
      <c r="DJ610" s="768"/>
      <c r="DK610" s="768"/>
      <c r="DL610" s="768"/>
      <c r="DM610" s="768"/>
      <c r="DN610" s="768"/>
      <c r="DO610" s="768"/>
      <c r="DP610" s="768"/>
      <c r="DQ610" s="768"/>
      <c r="DR610" s="768"/>
      <c r="DS610" s="768"/>
      <c r="DT610" s="768"/>
      <c r="DU610" s="768"/>
      <c r="DV610" s="768"/>
      <c r="DW610" s="768"/>
      <c r="DX610" s="768"/>
      <c r="DY610" s="768"/>
      <c r="DZ610" s="768"/>
      <c r="EA610" s="768"/>
      <c r="EB610" s="768"/>
      <c r="EC610" s="768"/>
      <c r="ED610" s="768"/>
      <c r="EE610" s="768"/>
      <c r="EF610" s="768"/>
      <c r="EG610" s="768"/>
      <c r="EH610" s="768"/>
      <c r="EI610" s="768"/>
      <c r="EJ610" s="768"/>
      <c r="EK610" s="768"/>
      <c r="EL610" s="768"/>
      <c r="EM610" s="768"/>
      <c r="EN610" s="768"/>
      <c r="EO610" s="768"/>
      <c r="EP610" s="768"/>
      <c r="EQ610" s="768"/>
      <c r="ER610" s="768"/>
      <c r="ES610" s="768"/>
      <c r="ET610" s="768"/>
      <c r="EU610" s="768"/>
      <c r="EV610" s="768"/>
      <c r="EW610" s="768"/>
      <c r="EX610" s="768"/>
      <c r="EY610" s="768"/>
      <c r="EZ610" s="768"/>
      <c r="FA610" s="768"/>
      <c r="FB610" s="768"/>
      <c r="FC610" s="768"/>
      <c r="FD610" s="768"/>
      <c r="FE610" s="768"/>
      <c r="FF610" s="768"/>
      <c r="FG610" s="768"/>
      <c r="FH610" s="768"/>
      <c r="FI610" s="768"/>
      <c r="FJ610" s="768"/>
      <c r="FK610" s="768"/>
      <c r="FL610" s="768"/>
      <c r="FM610" s="768"/>
      <c r="FN610" s="768"/>
      <c r="FO610" s="768"/>
      <c r="FP610" s="768"/>
      <c r="FQ610" s="768"/>
      <c r="FR610" s="768"/>
      <c r="FS610" s="768"/>
      <c r="FT610" s="768"/>
      <c r="FU610" s="768"/>
      <c r="FV610" s="768"/>
      <c r="FW610" s="768"/>
    </row>
    <row r="611" spans="4:179" x14ac:dyDescent="0.25">
      <c r="D611" s="731"/>
      <c r="J611" s="62"/>
      <c r="O611" s="766"/>
      <c r="P611" s="766"/>
      <c r="Q611" s="766"/>
      <c r="R611" s="766"/>
      <c r="U611" s="767"/>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c r="BQ611" s="768"/>
      <c r="BR611" s="768"/>
      <c r="BS611" s="768"/>
      <c r="BT611" s="768"/>
      <c r="BU611" s="768"/>
      <c r="BV611" s="768"/>
      <c r="BW611" s="768"/>
      <c r="BX611" s="768"/>
      <c r="BY611" s="768"/>
      <c r="BZ611" s="768"/>
      <c r="CA611" s="768"/>
      <c r="CB611" s="768"/>
      <c r="CC611" s="768"/>
      <c r="CD611" s="768"/>
      <c r="CE611" s="768"/>
      <c r="CF611" s="768"/>
      <c r="CG611" s="768"/>
      <c r="CH611" s="768"/>
      <c r="CI611" s="768"/>
      <c r="CJ611" s="768"/>
      <c r="CK611" s="768"/>
      <c r="CL611" s="768"/>
      <c r="CM611" s="768"/>
      <c r="CN611" s="768"/>
      <c r="CO611" s="768"/>
      <c r="CP611" s="768"/>
      <c r="CQ611" s="768"/>
      <c r="CR611" s="768"/>
      <c r="CS611" s="768"/>
      <c r="CT611" s="768"/>
      <c r="CU611" s="768"/>
      <c r="CV611" s="768"/>
      <c r="CW611" s="768"/>
      <c r="CX611" s="768"/>
      <c r="CY611" s="768"/>
      <c r="CZ611" s="768"/>
      <c r="DA611" s="768"/>
      <c r="DB611" s="768"/>
      <c r="DC611" s="768"/>
      <c r="DD611" s="768"/>
      <c r="DE611" s="768"/>
      <c r="DF611" s="768"/>
      <c r="DG611" s="768"/>
      <c r="DH611" s="768"/>
      <c r="DI611" s="768"/>
      <c r="DJ611" s="768"/>
      <c r="DK611" s="768"/>
      <c r="DL611" s="768"/>
      <c r="DM611" s="768"/>
      <c r="DN611" s="768"/>
      <c r="DO611" s="768"/>
      <c r="DP611" s="768"/>
      <c r="DQ611" s="768"/>
      <c r="DR611" s="768"/>
      <c r="DS611" s="768"/>
      <c r="DT611" s="768"/>
      <c r="DU611" s="768"/>
      <c r="DV611" s="768"/>
      <c r="DW611" s="768"/>
      <c r="DX611" s="768"/>
      <c r="DY611" s="768"/>
      <c r="DZ611" s="768"/>
      <c r="EA611" s="768"/>
      <c r="EB611" s="768"/>
      <c r="EC611" s="768"/>
      <c r="ED611" s="768"/>
      <c r="EE611" s="768"/>
      <c r="EF611" s="768"/>
      <c r="EG611" s="768"/>
      <c r="EH611" s="768"/>
      <c r="EI611" s="768"/>
      <c r="EJ611" s="768"/>
      <c r="EK611" s="768"/>
      <c r="EL611" s="768"/>
      <c r="EM611" s="768"/>
      <c r="EN611" s="768"/>
      <c r="EO611" s="768"/>
      <c r="EP611" s="768"/>
      <c r="EQ611" s="768"/>
      <c r="ER611" s="768"/>
      <c r="ES611" s="768"/>
      <c r="ET611" s="768"/>
      <c r="EU611" s="768"/>
      <c r="EV611" s="768"/>
      <c r="EW611" s="768"/>
      <c r="EX611" s="768"/>
      <c r="EY611" s="768"/>
      <c r="EZ611" s="768"/>
      <c r="FA611" s="768"/>
      <c r="FB611" s="768"/>
      <c r="FC611" s="768"/>
      <c r="FD611" s="768"/>
      <c r="FE611" s="768"/>
      <c r="FF611" s="768"/>
      <c r="FG611" s="768"/>
      <c r="FH611" s="768"/>
      <c r="FI611" s="768"/>
      <c r="FJ611" s="768"/>
      <c r="FK611" s="768"/>
      <c r="FL611" s="768"/>
      <c r="FM611" s="768"/>
      <c r="FN611" s="768"/>
      <c r="FO611" s="768"/>
      <c r="FP611" s="768"/>
      <c r="FQ611" s="768"/>
      <c r="FR611" s="768"/>
      <c r="FS611" s="768"/>
      <c r="FT611" s="768"/>
      <c r="FU611" s="768"/>
      <c r="FV611" s="768"/>
      <c r="FW611" s="768"/>
    </row>
    <row r="612" spans="4:179" x14ac:dyDescent="0.25">
      <c r="D612" s="731"/>
      <c r="J612" s="62"/>
      <c r="O612" s="766"/>
      <c r="P612" s="766"/>
      <c r="Q612" s="766"/>
      <c r="R612" s="766"/>
      <c r="U612" s="767"/>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c r="BQ612" s="768"/>
      <c r="BR612" s="768"/>
      <c r="BS612" s="768"/>
      <c r="BT612" s="768"/>
      <c r="BU612" s="768"/>
      <c r="BV612" s="768"/>
      <c r="BW612" s="768"/>
      <c r="BX612" s="768"/>
      <c r="BY612" s="768"/>
      <c r="BZ612" s="768"/>
      <c r="CA612" s="768"/>
      <c r="CB612" s="768"/>
      <c r="CC612" s="768"/>
      <c r="CD612" s="768"/>
      <c r="CE612" s="768"/>
      <c r="CF612" s="768"/>
      <c r="CG612" s="768"/>
      <c r="CH612" s="768"/>
      <c r="CI612" s="768"/>
      <c r="CJ612" s="768"/>
      <c r="CK612" s="768"/>
      <c r="CL612" s="768"/>
      <c r="CM612" s="768"/>
      <c r="CN612" s="768"/>
      <c r="CO612" s="768"/>
      <c r="CP612" s="768"/>
      <c r="CQ612" s="768"/>
      <c r="CR612" s="768"/>
      <c r="CS612" s="768"/>
      <c r="CT612" s="768"/>
      <c r="CU612" s="768"/>
      <c r="CV612" s="768"/>
      <c r="CW612" s="768"/>
      <c r="CX612" s="768"/>
      <c r="CY612" s="768"/>
      <c r="CZ612" s="768"/>
      <c r="DA612" s="768"/>
      <c r="DB612" s="768"/>
      <c r="DC612" s="768"/>
      <c r="DD612" s="768"/>
      <c r="DE612" s="768"/>
      <c r="DF612" s="768"/>
      <c r="DG612" s="768"/>
      <c r="DH612" s="768"/>
      <c r="DI612" s="768"/>
      <c r="DJ612" s="768"/>
      <c r="DK612" s="768"/>
      <c r="DL612" s="768"/>
      <c r="DM612" s="768"/>
      <c r="DN612" s="768"/>
      <c r="DO612" s="768"/>
      <c r="DP612" s="768"/>
      <c r="DQ612" s="768"/>
      <c r="DR612" s="768"/>
      <c r="DS612" s="768"/>
      <c r="DT612" s="768"/>
      <c r="DU612" s="768"/>
      <c r="DV612" s="768"/>
      <c r="DW612" s="768"/>
      <c r="DX612" s="768"/>
      <c r="DY612" s="768"/>
      <c r="DZ612" s="768"/>
      <c r="EA612" s="768"/>
      <c r="EB612" s="768"/>
      <c r="EC612" s="768"/>
      <c r="ED612" s="768"/>
      <c r="EE612" s="768"/>
      <c r="EF612" s="768"/>
      <c r="EG612" s="768"/>
      <c r="EH612" s="768"/>
      <c r="EI612" s="768"/>
      <c r="EJ612" s="768"/>
      <c r="EK612" s="768"/>
      <c r="EL612" s="768"/>
      <c r="EM612" s="768"/>
      <c r="EN612" s="768"/>
      <c r="EO612" s="768"/>
      <c r="EP612" s="768"/>
      <c r="EQ612" s="768"/>
      <c r="ER612" s="768"/>
      <c r="ES612" s="768"/>
      <c r="ET612" s="768"/>
      <c r="EU612" s="768"/>
      <c r="EV612" s="768"/>
      <c r="EW612" s="768"/>
      <c r="EX612" s="768"/>
      <c r="EY612" s="768"/>
      <c r="EZ612" s="768"/>
      <c r="FA612" s="768"/>
      <c r="FB612" s="768"/>
      <c r="FC612" s="768"/>
      <c r="FD612" s="768"/>
      <c r="FE612" s="768"/>
      <c r="FF612" s="768"/>
      <c r="FG612" s="768"/>
      <c r="FH612" s="768"/>
      <c r="FI612" s="768"/>
      <c r="FJ612" s="768"/>
      <c r="FK612" s="768"/>
      <c r="FL612" s="768"/>
      <c r="FM612" s="768"/>
      <c r="FN612" s="768"/>
      <c r="FO612" s="768"/>
      <c r="FP612" s="768"/>
      <c r="FQ612" s="768"/>
      <c r="FR612" s="768"/>
      <c r="FS612" s="768"/>
      <c r="FT612" s="768"/>
      <c r="FU612" s="768"/>
      <c r="FV612" s="768"/>
      <c r="FW612" s="768"/>
    </row>
    <row r="613" spans="4:179" x14ac:dyDescent="0.25">
      <c r="D613" s="731"/>
      <c r="J613" s="62"/>
      <c r="O613" s="766"/>
      <c r="P613" s="766"/>
      <c r="Q613" s="766"/>
      <c r="R613" s="766"/>
      <c r="U613" s="767"/>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c r="BQ613" s="768"/>
      <c r="BR613" s="768"/>
      <c r="BS613" s="768"/>
      <c r="BT613" s="768"/>
      <c r="BU613" s="768"/>
      <c r="BV613" s="768"/>
      <c r="BW613" s="768"/>
      <c r="BX613" s="768"/>
      <c r="BY613" s="768"/>
      <c r="BZ613" s="768"/>
      <c r="CA613" s="768"/>
      <c r="CB613" s="768"/>
      <c r="CC613" s="768"/>
      <c r="CD613" s="768"/>
      <c r="CE613" s="768"/>
      <c r="CF613" s="768"/>
      <c r="CG613" s="768"/>
      <c r="CH613" s="768"/>
      <c r="CI613" s="768"/>
      <c r="CJ613" s="768"/>
      <c r="CK613" s="768"/>
      <c r="CL613" s="768"/>
      <c r="CM613" s="768"/>
      <c r="CN613" s="768"/>
      <c r="CO613" s="768"/>
      <c r="CP613" s="768"/>
      <c r="CQ613" s="768"/>
      <c r="CR613" s="768"/>
      <c r="CS613" s="768"/>
      <c r="CT613" s="768"/>
      <c r="CU613" s="768"/>
      <c r="CV613" s="768"/>
      <c r="CW613" s="768"/>
      <c r="CX613" s="768"/>
      <c r="CY613" s="768"/>
      <c r="CZ613" s="768"/>
      <c r="DA613" s="768"/>
      <c r="DB613" s="768"/>
      <c r="DC613" s="768"/>
      <c r="DD613" s="768"/>
      <c r="DE613" s="768"/>
      <c r="DF613" s="768"/>
      <c r="DG613" s="768"/>
      <c r="DH613" s="768"/>
      <c r="DI613" s="768"/>
      <c r="DJ613" s="768"/>
      <c r="DK613" s="768"/>
      <c r="DL613" s="768"/>
      <c r="DM613" s="768"/>
      <c r="DN613" s="768"/>
      <c r="DO613" s="768"/>
      <c r="DP613" s="768"/>
      <c r="DQ613" s="768"/>
      <c r="DR613" s="768"/>
      <c r="DS613" s="768"/>
      <c r="DT613" s="768"/>
      <c r="DU613" s="768"/>
      <c r="DV613" s="768"/>
      <c r="DW613" s="768"/>
      <c r="DX613" s="768"/>
      <c r="DY613" s="768"/>
      <c r="DZ613" s="768"/>
      <c r="EA613" s="768"/>
      <c r="EB613" s="768"/>
      <c r="EC613" s="768"/>
      <c r="ED613" s="768"/>
      <c r="EE613" s="768"/>
      <c r="EF613" s="768"/>
      <c r="EG613" s="768"/>
      <c r="EH613" s="768"/>
      <c r="EI613" s="768"/>
      <c r="EJ613" s="768"/>
      <c r="EK613" s="768"/>
      <c r="EL613" s="768"/>
      <c r="EM613" s="768"/>
      <c r="EN613" s="768"/>
      <c r="EO613" s="768"/>
      <c r="EP613" s="768"/>
      <c r="EQ613" s="768"/>
      <c r="ER613" s="768"/>
      <c r="ES613" s="768"/>
      <c r="ET613" s="768"/>
      <c r="EU613" s="768"/>
      <c r="EV613" s="768"/>
      <c r="EW613" s="768"/>
      <c r="EX613" s="768"/>
      <c r="EY613" s="768"/>
      <c r="EZ613" s="768"/>
      <c r="FA613" s="768"/>
      <c r="FB613" s="768"/>
      <c r="FC613" s="768"/>
      <c r="FD613" s="768"/>
      <c r="FE613" s="768"/>
      <c r="FF613" s="768"/>
      <c r="FG613" s="768"/>
      <c r="FH613" s="768"/>
      <c r="FI613" s="768"/>
      <c r="FJ613" s="768"/>
      <c r="FK613" s="768"/>
      <c r="FL613" s="768"/>
      <c r="FM613" s="768"/>
      <c r="FN613" s="768"/>
      <c r="FO613" s="768"/>
      <c r="FP613" s="768"/>
      <c r="FQ613" s="768"/>
      <c r="FR613" s="768"/>
      <c r="FS613" s="768"/>
      <c r="FT613" s="768"/>
      <c r="FU613" s="768"/>
      <c r="FV613" s="768"/>
      <c r="FW613" s="768"/>
    </row>
    <row r="614" spans="4:179" x14ac:dyDescent="0.25">
      <c r="D614" s="731"/>
      <c r="J614" s="62"/>
      <c r="O614" s="766"/>
      <c r="P614" s="766"/>
      <c r="Q614" s="766"/>
      <c r="R614" s="766"/>
      <c r="U614" s="767"/>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c r="BQ614" s="768"/>
      <c r="BR614" s="768"/>
      <c r="BS614" s="768"/>
      <c r="BT614" s="768"/>
      <c r="BU614" s="768"/>
      <c r="BV614" s="768"/>
      <c r="BW614" s="768"/>
      <c r="BX614" s="768"/>
      <c r="BY614" s="768"/>
      <c r="BZ614" s="768"/>
      <c r="CA614" s="768"/>
      <c r="CB614" s="768"/>
      <c r="CC614" s="768"/>
      <c r="CD614" s="768"/>
      <c r="CE614" s="768"/>
      <c r="CF614" s="768"/>
      <c r="CG614" s="768"/>
      <c r="CH614" s="768"/>
      <c r="CI614" s="768"/>
      <c r="CJ614" s="768"/>
      <c r="CK614" s="768"/>
      <c r="CL614" s="768"/>
      <c r="CM614" s="768"/>
      <c r="CN614" s="768"/>
      <c r="CO614" s="768"/>
      <c r="CP614" s="768"/>
      <c r="CQ614" s="768"/>
      <c r="CR614" s="768"/>
      <c r="CS614" s="768"/>
      <c r="CT614" s="768"/>
      <c r="CU614" s="768"/>
      <c r="CV614" s="768"/>
      <c r="CW614" s="768"/>
      <c r="CX614" s="768"/>
      <c r="CY614" s="768"/>
      <c r="CZ614" s="768"/>
      <c r="DA614" s="768"/>
      <c r="DB614" s="768"/>
      <c r="DC614" s="768"/>
      <c r="DD614" s="768"/>
      <c r="DE614" s="768"/>
      <c r="DF614" s="768"/>
      <c r="DG614" s="768"/>
      <c r="DH614" s="768"/>
      <c r="DI614" s="768"/>
      <c r="DJ614" s="768"/>
      <c r="DK614" s="768"/>
      <c r="DL614" s="768"/>
      <c r="DM614" s="768"/>
      <c r="DN614" s="768"/>
      <c r="DO614" s="768"/>
      <c r="DP614" s="768"/>
      <c r="DQ614" s="768"/>
      <c r="DR614" s="768"/>
      <c r="DS614" s="768"/>
      <c r="DT614" s="768"/>
      <c r="DU614" s="768"/>
      <c r="DV614" s="768"/>
      <c r="DW614" s="768"/>
      <c r="DX614" s="768"/>
      <c r="DY614" s="768"/>
      <c r="DZ614" s="768"/>
      <c r="EA614" s="768"/>
      <c r="EB614" s="768"/>
      <c r="EC614" s="768"/>
      <c r="ED614" s="768"/>
      <c r="EE614" s="768"/>
      <c r="EF614" s="768"/>
      <c r="EG614" s="768"/>
      <c r="EH614" s="768"/>
      <c r="EI614" s="768"/>
      <c r="EJ614" s="768"/>
      <c r="EK614" s="768"/>
      <c r="EL614" s="768"/>
      <c r="EM614" s="768"/>
      <c r="EN614" s="768"/>
      <c r="EO614" s="768"/>
      <c r="EP614" s="768"/>
      <c r="EQ614" s="768"/>
      <c r="ER614" s="768"/>
      <c r="ES614" s="768"/>
      <c r="ET614" s="768"/>
      <c r="EU614" s="768"/>
      <c r="EV614" s="768"/>
      <c r="EW614" s="768"/>
      <c r="EX614" s="768"/>
      <c r="EY614" s="768"/>
      <c r="EZ614" s="768"/>
      <c r="FA614" s="768"/>
      <c r="FB614" s="768"/>
      <c r="FC614" s="768"/>
      <c r="FD614" s="768"/>
      <c r="FE614" s="768"/>
      <c r="FF614" s="768"/>
      <c r="FG614" s="768"/>
      <c r="FH614" s="768"/>
      <c r="FI614" s="768"/>
      <c r="FJ614" s="768"/>
      <c r="FK614" s="768"/>
      <c r="FL614" s="768"/>
      <c r="FM614" s="768"/>
      <c r="FN614" s="768"/>
      <c r="FO614" s="768"/>
      <c r="FP614" s="768"/>
      <c r="FQ614" s="768"/>
      <c r="FR614" s="768"/>
      <c r="FS614" s="768"/>
      <c r="FT614" s="768"/>
      <c r="FU614" s="768"/>
      <c r="FV614" s="768"/>
      <c r="FW614" s="768"/>
    </row>
    <row r="615" spans="4:179" x14ac:dyDescent="0.25">
      <c r="D615" s="731"/>
      <c r="J615" s="62"/>
      <c r="O615" s="766"/>
      <c r="P615" s="766"/>
      <c r="Q615" s="766"/>
      <c r="R615" s="766"/>
      <c r="U615" s="767"/>
      <c r="Y615" s="768"/>
      <c r="Z615" s="768"/>
      <c r="AA615" s="768"/>
      <c r="AB615" s="768"/>
      <c r="AC615" s="768"/>
      <c r="AD615" s="768"/>
      <c r="AE615" s="768"/>
      <c r="AF615" s="768"/>
      <c r="AG615" s="768"/>
      <c r="AH615" s="768"/>
      <c r="AI615" s="768"/>
      <c r="AJ615" s="768"/>
      <c r="AK615" s="768"/>
      <c r="AL615" s="768"/>
      <c r="AM615" s="768"/>
      <c r="AN615" s="768"/>
      <c r="AO615" s="768"/>
      <c r="AP615" s="768"/>
      <c r="AQ615" s="768"/>
      <c r="AR615" s="768"/>
      <c r="AS615" s="768"/>
      <c r="AT615" s="768"/>
      <c r="AU615" s="768"/>
      <c r="AV615" s="768"/>
      <c r="AW615" s="768"/>
      <c r="AX615" s="768"/>
      <c r="AY615" s="768"/>
      <c r="AZ615" s="768"/>
      <c r="BA615" s="768"/>
      <c r="BB615" s="768"/>
      <c r="BC615" s="768"/>
      <c r="BD615" s="768"/>
      <c r="BE615" s="768"/>
      <c r="BF615" s="768"/>
      <c r="BG615" s="768"/>
      <c r="BH615" s="768"/>
      <c r="BI615" s="768"/>
      <c r="BJ615" s="768"/>
      <c r="BK615" s="768"/>
      <c r="BL615" s="768"/>
      <c r="BM615" s="768"/>
      <c r="BN615" s="768"/>
      <c r="BO615" s="768"/>
      <c r="BP615" s="768"/>
      <c r="BQ615" s="768"/>
      <c r="BR615" s="768"/>
      <c r="BS615" s="768"/>
      <c r="BT615" s="768"/>
      <c r="BU615" s="768"/>
      <c r="BV615" s="768"/>
      <c r="BW615" s="768"/>
      <c r="BX615" s="768"/>
      <c r="BY615" s="768"/>
      <c r="BZ615" s="768"/>
      <c r="CA615" s="768"/>
      <c r="CB615" s="768"/>
      <c r="CC615" s="768"/>
      <c r="CD615" s="768"/>
      <c r="CE615" s="768"/>
      <c r="CF615" s="768"/>
      <c r="CG615" s="768"/>
      <c r="CH615" s="768"/>
      <c r="CI615" s="768"/>
      <c r="CJ615" s="768"/>
      <c r="CK615" s="768"/>
      <c r="CL615" s="768"/>
      <c r="CM615" s="768"/>
      <c r="CN615" s="768"/>
      <c r="CO615" s="768"/>
      <c r="CP615" s="768"/>
      <c r="CQ615" s="768"/>
      <c r="CR615" s="768"/>
      <c r="CS615" s="768"/>
      <c r="CT615" s="768"/>
      <c r="CU615" s="768"/>
      <c r="CV615" s="768"/>
      <c r="CW615" s="768"/>
      <c r="CX615" s="768"/>
      <c r="CY615" s="768"/>
      <c r="CZ615" s="768"/>
      <c r="DA615" s="768"/>
      <c r="DB615" s="768"/>
      <c r="DC615" s="768"/>
      <c r="DD615" s="768"/>
      <c r="DE615" s="768"/>
      <c r="DF615" s="768"/>
      <c r="DG615" s="768"/>
      <c r="DH615" s="768"/>
      <c r="DI615" s="768"/>
      <c r="DJ615" s="768"/>
      <c r="DK615" s="768"/>
      <c r="DL615" s="768"/>
      <c r="DM615" s="768"/>
      <c r="DN615" s="768"/>
      <c r="DO615" s="768"/>
      <c r="DP615" s="768"/>
      <c r="DQ615" s="768"/>
      <c r="DR615" s="768"/>
      <c r="DS615" s="768"/>
      <c r="DT615" s="768"/>
      <c r="DU615" s="768"/>
      <c r="DV615" s="768"/>
      <c r="DW615" s="768"/>
      <c r="DX615" s="768"/>
      <c r="DY615" s="768"/>
      <c r="DZ615" s="768"/>
      <c r="EA615" s="768"/>
      <c r="EB615" s="768"/>
      <c r="EC615" s="768"/>
      <c r="ED615" s="768"/>
      <c r="EE615" s="768"/>
      <c r="EF615" s="768"/>
      <c r="EG615" s="768"/>
      <c r="EH615" s="768"/>
      <c r="EI615" s="768"/>
      <c r="EJ615" s="768"/>
      <c r="EK615" s="768"/>
      <c r="EL615" s="768"/>
      <c r="EM615" s="768"/>
      <c r="EN615" s="768"/>
      <c r="EO615" s="768"/>
      <c r="EP615" s="768"/>
      <c r="EQ615" s="768"/>
      <c r="ER615" s="768"/>
      <c r="ES615" s="768"/>
      <c r="ET615" s="768"/>
      <c r="EU615" s="768"/>
      <c r="EV615" s="768"/>
      <c r="EW615" s="768"/>
      <c r="EX615" s="768"/>
      <c r="EY615" s="768"/>
      <c r="EZ615" s="768"/>
      <c r="FA615" s="768"/>
      <c r="FB615" s="768"/>
      <c r="FC615" s="768"/>
      <c r="FD615" s="768"/>
      <c r="FE615" s="768"/>
      <c r="FF615" s="768"/>
      <c r="FG615" s="768"/>
      <c r="FH615" s="768"/>
      <c r="FI615" s="768"/>
      <c r="FJ615" s="768"/>
      <c r="FK615" s="768"/>
      <c r="FL615" s="768"/>
      <c r="FM615" s="768"/>
      <c r="FN615" s="768"/>
      <c r="FO615" s="768"/>
      <c r="FP615" s="768"/>
      <c r="FQ615" s="768"/>
      <c r="FR615" s="768"/>
      <c r="FS615" s="768"/>
      <c r="FT615" s="768"/>
      <c r="FU615" s="768"/>
      <c r="FV615" s="768"/>
      <c r="FW615" s="768"/>
    </row>
    <row r="616" spans="4:179" x14ac:dyDescent="0.25">
      <c r="D616" s="731"/>
      <c r="J616" s="62"/>
      <c r="O616" s="766"/>
      <c r="P616" s="766"/>
      <c r="Q616" s="766"/>
      <c r="R616" s="766"/>
      <c r="U616" s="767"/>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c r="BQ616" s="768"/>
      <c r="BR616" s="768"/>
      <c r="BS616" s="768"/>
      <c r="BT616" s="768"/>
      <c r="BU616" s="768"/>
      <c r="BV616" s="768"/>
      <c r="BW616" s="768"/>
      <c r="BX616" s="768"/>
      <c r="BY616" s="768"/>
      <c r="BZ616" s="768"/>
      <c r="CA616" s="768"/>
      <c r="CB616" s="768"/>
      <c r="CC616" s="768"/>
      <c r="CD616" s="768"/>
      <c r="CE616" s="768"/>
      <c r="CF616" s="768"/>
      <c r="CG616" s="768"/>
      <c r="CH616" s="768"/>
      <c r="CI616" s="768"/>
      <c r="CJ616" s="768"/>
      <c r="CK616" s="768"/>
      <c r="CL616" s="768"/>
      <c r="CM616" s="768"/>
      <c r="CN616" s="768"/>
      <c r="CO616" s="768"/>
      <c r="CP616" s="768"/>
      <c r="CQ616" s="768"/>
      <c r="CR616" s="768"/>
      <c r="CS616" s="768"/>
      <c r="CT616" s="768"/>
      <c r="CU616" s="768"/>
      <c r="CV616" s="768"/>
      <c r="CW616" s="768"/>
      <c r="CX616" s="768"/>
      <c r="CY616" s="768"/>
      <c r="CZ616" s="768"/>
      <c r="DA616" s="768"/>
      <c r="DB616" s="768"/>
      <c r="DC616" s="768"/>
      <c r="DD616" s="768"/>
      <c r="DE616" s="768"/>
      <c r="DF616" s="768"/>
      <c r="DG616" s="768"/>
      <c r="DH616" s="768"/>
      <c r="DI616" s="768"/>
      <c r="DJ616" s="768"/>
      <c r="DK616" s="768"/>
      <c r="DL616" s="768"/>
      <c r="DM616" s="768"/>
      <c r="DN616" s="768"/>
      <c r="DO616" s="768"/>
      <c r="DP616" s="768"/>
      <c r="DQ616" s="768"/>
      <c r="DR616" s="768"/>
      <c r="DS616" s="768"/>
      <c r="DT616" s="768"/>
      <c r="DU616" s="768"/>
      <c r="DV616" s="768"/>
      <c r="DW616" s="768"/>
      <c r="DX616" s="768"/>
      <c r="DY616" s="768"/>
      <c r="DZ616" s="768"/>
      <c r="EA616" s="768"/>
      <c r="EB616" s="768"/>
      <c r="EC616" s="768"/>
      <c r="ED616" s="768"/>
      <c r="EE616" s="768"/>
      <c r="EF616" s="768"/>
      <c r="EG616" s="768"/>
      <c r="EH616" s="768"/>
      <c r="EI616" s="768"/>
      <c r="EJ616" s="768"/>
      <c r="EK616" s="768"/>
      <c r="EL616" s="768"/>
      <c r="EM616" s="768"/>
      <c r="EN616" s="768"/>
      <c r="EO616" s="768"/>
      <c r="EP616" s="768"/>
      <c r="EQ616" s="768"/>
      <c r="ER616" s="768"/>
      <c r="ES616" s="768"/>
      <c r="ET616" s="768"/>
      <c r="EU616" s="768"/>
      <c r="EV616" s="768"/>
      <c r="EW616" s="768"/>
      <c r="EX616" s="768"/>
      <c r="EY616" s="768"/>
      <c r="EZ616" s="768"/>
      <c r="FA616" s="768"/>
      <c r="FB616" s="768"/>
      <c r="FC616" s="768"/>
      <c r="FD616" s="768"/>
      <c r="FE616" s="768"/>
      <c r="FF616" s="768"/>
      <c r="FG616" s="768"/>
      <c r="FH616" s="768"/>
      <c r="FI616" s="768"/>
      <c r="FJ616" s="768"/>
      <c r="FK616" s="768"/>
      <c r="FL616" s="768"/>
      <c r="FM616" s="768"/>
      <c r="FN616" s="768"/>
      <c r="FO616" s="768"/>
      <c r="FP616" s="768"/>
      <c r="FQ616" s="768"/>
      <c r="FR616" s="768"/>
      <c r="FS616" s="768"/>
      <c r="FT616" s="768"/>
      <c r="FU616" s="768"/>
      <c r="FV616" s="768"/>
      <c r="FW616" s="768"/>
    </row>
    <row r="617" spans="4:179" x14ac:dyDescent="0.25">
      <c r="D617" s="731"/>
      <c r="J617" s="62"/>
      <c r="O617" s="766"/>
      <c r="P617" s="766"/>
      <c r="Q617" s="766"/>
      <c r="R617" s="766"/>
      <c r="U617" s="767"/>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c r="BQ617" s="768"/>
      <c r="BR617" s="768"/>
      <c r="BS617" s="768"/>
      <c r="BT617" s="768"/>
      <c r="BU617" s="768"/>
      <c r="BV617" s="768"/>
      <c r="BW617" s="768"/>
      <c r="BX617" s="768"/>
      <c r="BY617" s="768"/>
      <c r="BZ617" s="768"/>
      <c r="CA617" s="768"/>
      <c r="CB617" s="768"/>
      <c r="CC617" s="768"/>
      <c r="CD617" s="768"/>
      <c r="CE617" s="768"/>
      <c r="CF617" s="768"/>
      <c r="CG617" s="768"/>
      <c r="CH617" s="768"/>
      <c r="CI617" s="768"/>
      <c r="CJ617" s="768"/>
      <c r="CK617" s="768"/>
      <c r="CL617" s="768"/>
      <c r="CM617" s="768"/>
      <c r="CN617" s="768"/>
      <c r="CO617" s="768"/>
      <c r="CP617" s="768"/>
      <c r="CQ617" s="768"/>
      <c r="CR617" s="768"/>
      <c r="CS617" s="768"/>
      <c r="CT617" s="768"/>
      <c r="CU617" s="768"/>
      <c r="CV617" s="768"/>
      <c r="CW617" s="768"/>
      <c r="CX617" s="768"/>
      <c r="CY617" s="768"/>
      <c r="CZ617" s="768"/>
      <c r="DA617" s="768"/>
      <c r="DB617" s="768"/>
      <c r="DC617" s="768"/>
      <c r="DD617" s="768"/>
      <c r="DE617" s="768"/>
      <c r="DF617" s="768"/>
      <c r="DG617" s="768"/>
      <c r="DH617" s="768"/>
      <c r="DI617" s="768"/>
      <c r="DJ617" s="768"/>
      <c r="DK617" s="768"/>
      <c r="DL617" s="768"/>
      <c r="DM617" s="768"/>
      <c r="DN617" s="768"/>
      <c r="DO617" s="768"/>
      <c r="DP617" s="768"/>
      <c r="DQ617" s="768"/>
      <c r="DR617" s="768"/>
      <c r="DS617" s="768"/>
      <c r="DT617" s="768"/>
      <c r="DU617" s="768"/>
      <c r="DV617" s="768"/>
      <c r="DW617" s="768"/>
      <c r="DX617" s="768"/>
      <c r="DY617" s="768"/>
      <c r="DZ617" s="768"/>
      <c r="EA617" s="768"/>
      <c r="EB617" s="768"/>
      <c r="EC617" s="768"/>
      <c r="ED617" s="768"/>
      <c r="EE617" s="768"/>
      <c r="EF617" s="768"/>
      <c r="EG617" s="768"/>
      <c r="EH617" s="768"/>
      <c r="EI617" s="768"/>
      <c r="EJ617" s="768"/>
      <c r="EK617" s="768"/>
      <c r="EL617" s="768"/>
      <c r="EM617" s="768"/>
      <c r="EN617" s="768"/>
      <c r="EO617" s="768"/>
      <c r="EP617" s="768"/>
      <c r="EQ617" s="768"/>
      <c r="ER617" s="768"/>
      <c r="ES617" s="768"/>
      <c r="ET617" s="768"/>
      <c r="EU617" s="768"/>
      <c r="EV617" s="768"/>
      <c r="EW617" s="768"/>
      <c r="EX617" s="768"/>
      <c r="EY617" s="768"/>
      <c r="EZ617" s="768"/>
      <c r="FA617" s="768"/>
      <c r="FB617" s="768"/>
      <c r="FC617" s="768"/>
      <c r="FD617" s="768"/>
      <c r="FE617" s="768"/>
      <c r="FF617" s="768"/>
      <c r="FG617" s="768"/>
      <c r="FH617" s="768"/>
      <c r="FI617" s="768"/>
      <c r="FJ617" s="768"/>
      <c r="FK617" s="768"/>
      <c r="FL617" s="768"/>
      <c r="FM617" s="768"/>
      <c r="FN617" s="768"/>
      <c r="FO617" s="768"/>
      <c r="FP617" s="768"/>
      <c r="FQ617" s="768"/>
      <c r="FR617" s="768"/>
      <c r="FS617" s="768"/>
      <c r="FT617" s="768"/>
      <c r="FU617" s="768"/>
      <c r="FV617" s="768"/>
      <c r="FW617" s="768"/>
    </row>
    <row r="618" spans="4:179" x14ac:dyDescent="0.25">
      <c r="D618" s="731"/>
      <c r="J618" s="62"/>
      <c r="O618" s="766"/>
      <c r="P618" s="766"/>
      <c r="Q618" s="766"/>
      <c r="R618" s="766"/>
      <c r="U618" s="767"/>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c r="BQ618" s="768"/>
      <c r="BR618" s="768"/>
      <c r="BS618" s="768"/>
      <c r="BT618" s="768"/>
      <c r="BU618" s="768"/>
      <c r="BV618" s="768"/>
      <c r="BW618" s="768"/>
      <c r="BX618" s="768"/>
      <c r="BY618" s="768"/>
      <c r="BZ618" s="768"/>
      <c r="CA618" s="768"/>
      <c r="CB618" s="768"/>
      <c r="CC618" s="768"/>
      <c r="CD618" s="768"/>
      <c r="CE618" s="768"/>
      <c r="CF618" s="768"/>
      <c r="CG618" s="768"/>
      <c r="CH618" s="768"/>
      <c r="CI618" s="768"/>
      <c r="CJ618" s="768"/>
      <c r="CK618" s="768"/>
      <c r="CL618" s="768"/>
      <c r="CM618" s="768"/>
      <c r="CN618" s="768"/>
      <c r="CO618" s="768"/>
      <c r="CP618" s="768"/>
      <c r="CQ618" s="768"/>
      <c r="CR618" s="768"/>
      <c r="CS618" s="768"/>
      <c r="CT618" s="768"/>
      <c r="CU618" s="768"/>
      <c r="CV618" s="768"/>
      <c r="CW618" s="768"/>
      <c r="CX618" s="768"/>
      <c r="CY618" s="768"/>
      <c r="CZ618" s="768"/>
      <c r="DA618" s="768"/>
      <c r="DB618" s="768"/>
      <c r="DC618" s="768"/>
      <c r="DD618" s="768"/>
      <c r="DE618" s="768"/>
      <c r="DF618" s="768"/>
      <c r="DG618" s="768"/>
      <c r="DH618" s="768"/>
      <c r="DI618" s="768"/>
      <c r="DJ618" s="768"/>
      <c r="DK618" s="768"/>
      <c r="DL618" s="768"/>
      <c r="DM618" s="768"/>
      <c r="DN618" s="768"/>
      <c r="DO618" s="768"/>
      <c r="DP618" s="768"/>
      <c r="DQ618" s="768"/>
      <c r="DR618" s="768"/>
      <c r="DS618" s="768"/>
      <c r="DT618" s="768"/>
      <c r="DU618" s="768"/>
      <c r="DV618" s="768"/>
      <c r="DW618" s="768"/>
      <c r="DX618" s="768"/>
      <c r="DY618" s="768"/>
      <c r="DZ618" s="768"/>
      <c r="EA618" s="768"/>
      <c r="EB618" s="768"/>
      <c r="EC618" s="768"/>
      <c r="ED618" s="768"/>
      <c r="EE618" s="768"/>
      <c r="EF618" s="768"/>
      <c r="EG618" s="768"/>
      <c r="EH618" s="768"/>
      <c r="EI618" s="768"/>
      <c r="EJ618" s="768"/>
      <c r="EK618" s="768"/>
      <c r="EL618" s="768"/>
      <c r="EM618" s="768"/>
      <c r="EN618" s="768"/>
      <c r="EO618" s="768"/>
      <c r="EP618" s="768"/>
      <c r="EQ618" s="768"/>
      <c r="ER618" s="768"/>
      <c r="ES618" s="768"/>
      <c r="ET618" s="768"/>
      <c r="EU618" s="768"/>
      <c r="EV618" s="768"/>
      <c r="EW618" s="768"/>
      <c r="EX618" s="768"/>
      <c r="EY618" s="768"/>
      <c r="EZ618" s="768"/>
      <c r="FA618" s="768"/>
      <c r="FB618" s="768"/>
      <c r="FC618" s="768"/>
      <c r="FD618" s="768"/>
      <c r="FE618" s="768"/>
      <c r="FF618" s="768"/>
      <c r="FG618" s="768"/>
      <c r="FH618" s="768"/>
      <c r="FI618" s="768"/>
      <c r="FJ618" s="768"/>
      <c r="FK618" s="768"/>
      <c r="FL618" s="768"/>
      <c r="FM618" s="768"/>
      <c r="FN618" s="768"/>
      <c r="FO618" s="768"/>
      <c r="FP618" s="768"/>
      <c r="FQ618" s="768"/>
      <c r="FR618" s="768"/>
      <c r="FS618" s="768"/>
      <c r="FT618" s="768"/>
      <c r="FU618" s="768"/>
      <c r="FV618" s="768"/>
      <c r="FW618" s="768"/>
    </row>
    <row r="619" spans="4:179" x14ac:dyDescent="0.25">
      <c r="D619" s="731"/>
      <c r="J619" s="62"/>
      <c r="O619" s="766"/>
      <c r="P619" s="766"/>
      <c r="Q619" s="766"/>
      <c r="R619" s="766"/>
      <c r="U619" s="767"/>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c r="BQ619" s="768"/>
      <c r="BR619" s="768"/>
      <c r="BS619" s="768"/>
      <c r="BT619" s="768"/>
      <c r="BU619" s="768"/>
      <c r="BV619" s="768"/>
      <c r="BW619" s="768"/>
      <c r="BX619" s="768"/>
      <c r="BY619" s="768"/>
      <c r="BZ619" s="768"/>
      <c r="CA619" s="768"/>
      <c r="CB619" s="768"/>
      <c r="CC619" s="768"/>
      <c r="CD619" s="768"/>
      <c r="CE619" s="768"/>
      <c r="CF619" s="768"/>
      <c r="CG619" s="768"/>
      <c r="CH619" s="768"/>
      <c r="CI619" s="768"/>
      <c r="CJ619" s="768"/>
      <c r="CK619" s="768"/>
      <c r="CL619" s="768"/>
      <c r="CM619" s="768"/>
      <c r="CN619" s="768"/>
      <c r="CO619" s="768"/>
      <c r="CP619" s="768"/>
      <c r="CQ619" s="768"/>
      <c r="CR619" s="768"/>
      <c r="CS619" s="768"/>
      <c r="CT619" s="768"/>
      <c r="CU619" s="768"/>
      <c r="CV619" s="768"/>
      <c r="CW619" s="768"/>
      <c r="CX619" s="768"/>
      <c r="CY619" s="768"/>
      <c r="CZ619" s="768"/>
      <c r="DA619" s="768"/>
      <c r="DB619" s="768"/>
      <c r="DC619" s="768"/>
      <c r="DD619" s="768"/>
      <c r="DE619" s="768"/>
      <c r="DF619" s="768"/>
      <c r="DG619" s="768"/>
      <c r="DH619" s="768"/>
      <c r="DI619" s="768"/>
      <c r="DJ619" s="768"/>
      <c r="DK619" s="768"/>
      <c r="DL619" s="768"/>
      <c r="DM619" s="768"/>
      <c r="DN619" s="768"/>
      <c r="DO619" s="768"/>
      <c r="DP619" s="768"/>
      <c r="DQ619" s="768"/>
      <c r="DR619" s="768"/>
      <c r="DS619" s="768"/>
      <c r="DT619" s="768"/>
      <c r="DU619" s="768"/>
      <c r="DV619" s="768"/>
      <c r="DW619" s="768"/>
      <c r="DX619" s="768"/>
      <c r="DY619" s="768"/>
      <c r="DZ619" s="768"/>
      <c r="EA619" s="768"/>
      <c r="EB619" s="768"/>
      <c r="EC619" s="768"/>
      <c r="ED619" s="768"/>
      <c r="EE619" s="768"/>
      <c r="EF619" s="768"/>
      <c r="EG619" s="768"/>
      <c r="EH619" s="768"/>
      <c r="EI619" s="768"/>
      <c r="EJ619" s="768"/>
      <c r="EK619" s="768"/>
      <c r="EL619" s="768"/>
      <c r="EM619" s="768"/>
      <c r="EN619" s="768"/>
      <c r="EO619" s="768"/>
      <c r="EP619" s="768"/>
      <c r="EQ619" s="768"/>
      <c r="ER619" s="768"/>
      <c r="ES619" s="768"/>
      <c r="ET619" s="768"/>
      <c r="EU619" s="768"/>
      <c r="EV619" s="768"/>
      <c r="EW619" s="768"/>
      <c r="EX619" s="768"/>
      <c r="EY619" s="768"/>
      <c r="EZ619" s="768"/>
      <c r="FA619" s="768"/>
      <c r="FB619" s="768"/>
      <c r="FC619" s="768"/>
      <c r="FD619" s="768"/>
      <c r="FE619" s="768"/>
      <c r="FF619" s="768"/>
      <c r="FG619" s="768"/>
      <c r="FH619" s="768"/>
      <c r="FI619" s="768"/>
      <c r="FJ619" s="768"/>
      <c r="FK619" s="768"/>
      <c r="FL619" s="768"/>
      <c r="FM619" s="768"/>
      <c r="FN619" s="768"/>
      <c r="FO619" s="768"/>
      <c r="FP619" s="768"/>
      <c r="FQ619" s="768"/>
      <c r="FR619" s="768"/>
      <c r="FS619" s="768"/>
      <c r="FT619" s="768"/>
      <c r="FU619" s="768"/>
      <c r="FV619" s="768"/>
      <c r="FW619" s="768"/>
    </row>
    <row r="620" spans="4:179" x14ac:dyDescent="0.25">
      <c r="D620" s="731"/>
      <c r="J620" s="62"/>
      <c r="O620" s="766"/>
      <c r="P620" s="766"/>
      <c r="Q620" s="766"/>
      <c r="R620" s="766"/>
      <c r="U620" s="767"/>
      <c r="Y620" s="768"/>
      <c r="Z620" s="768"/>
      <c r="AA620" s="768"/>
      <c r="AB620" s="768"/>
      <c r="AC620" s="768"/>
      <c r="AD620" s="768"/>
      <c r="AE620" s="768"/>
      <c r="AF620" s="768"/>
      <c r="AG620" s="768"/>
      <c r="AH620" s="768"/>
      <c r="AI620" s="768"/>
      <c r="AJ620" s="768"/>
      <c r="AK620" s="768"/>
      <c r="AL620" s="768"/>
      <c r="AM620" s="768"/>
      <c r="AN620" s="768"/>
      <c r="AO620" s="768"/>
      <c r="AP620" s="768"/>
      <c r="AQ620" s="768"/>
      <c r="AR620" s="768"/>
      <c r="AS620" s="768"/>
      <c r="AT620" s="768"/>
      <c r="AU620" s="768"/>
      <c r="AV620" s="768"/>
      <c r="AW620" s="768"/>
      <c r="AX620" s="768"/>
      <c r="AY620" s="768"/>
      <c r="AZ620" s="768"/>
      <c r="BA620" s="768"/>
      <c r="BB620" s="768"/>
      <c r="BC620" s="768"/>
      <c r="BD620" s="768"/>
      <c r="BE620" s="768"/>
      <c r="BF620" s="768"/>
      <c r="BG620" s="768"/>
      <c r="BH620" s="768"/>
      <c r="BI620" s="768"/>
      <c r="BJ620" s="768"/>
      <c r="BK620" s="768"/>
      <c r="BL620" s="768"/>
      <c r="BM620" s="768"/>
      <c r="BN620" s="768"/>
      <c r="BO620" s="768"/>
      <c r="BP620" s="768"/>
      <c r="BQ620" s="768"/>
      <c r="BR620" s="768"/>
      <c r="BS620" s="768"/>
      <c r="BT620" s="768"/>
      <c r="BU620" s="768"/>
      <c r="BV620" s="768"/>
      <c r="BW620" s="768"/>
      <c r="BX620" s="768"/>
      <c r="BY620" s="768"/>
      <c r="BZ620" s="768"/>
      <c r="CA620" s="768"/>
      <c r="CB620" s="768"/>
      <c r="CC620" s="768"/>
      <c r="CD620" s="768"/>
      <c r="CE620" s="768"/>
      <c r="CF620" s="768"/>
      <c r="CG620" s="768"/>
      <c r="CH620" s="768"/>
      <c r="CI620" s="768"/>
      <c r="CJ620" s="768"/>
      <c r="CK620" s="768"/>
      <c r="CL620" s="768"/>
      <c r="CM620" s="768"/>
      <c r="CN620" s="768"/>
      <c r="CO620" s="768"/>
      <c r="CP620" s="768"/>
      <c r="CQ620" s="768"/>
      <c r="CR620" s="768"/>
      <c r="CS620" s="768"/>
      <c r="CT620" s="768"/>
      <c r="CU620" s="768"/>
      <c r="CV620" s="768"/>
      <c r="CW620" s="768"/>
      <c r="CX620" s="768"/>
      <c r="CY620" s="768"/>
      <c r="CZ620" s="768"/>
      <c r="DA620" s="768"/>
      <c r="DB620" s="768"/>
      <c r="DC620" s="768"/>
      <c r="DD620" s="768"/>
      <c r="DE620" s="768"/>
      <c r="DF620" s="768"/>
      <c r="DG620" s="768"/>
      <c r="DH620" s="768"/>
      <c r="DI620" s="768"/>
      <c r="DJ620" s="768"/>
      <c r="DK620" s="768"/>
      <c r="DL620" s="768"/>
      <c r="DM620" s="768"/>
      <c r="DN620" s="768"/>
      <c r="DO620" s="768"/>
      <c r="DP620" s="768"/>
      <c r="DQ620" s="768"/>
      <c r="DR620" s="768"/>
      <c r="DS620" s="768"/>
      <c r="DT620" s="768"/>
      <c r="DU620" s="768"/>
      <c r="DV620" s="768"/>
      <c r="DW620" s="768"/>
      <c r="DX620" s="768"/>
      <c r="DY620" s="768"/>
      <c r="DZ620" s="768"/>
      <c r="EA620" s="768"/>
      <c r="EB620" s="768"/>
      <c r="EC620" s="768"/>
      <c r="ED620" s="768"/>
      <c r="EE620" s="768"/>
      <c r="EF620" s="768"/>
      <c r="EG620" s="768"/>
      <c r="EH620" s="768"/>
      <c r="EI620" s="768"/>
      <c r="EJ620" s="768"/>
      <c r="EK620" s="768"/>
      <c r="EL620" s="768"/>
      <c r="EM620" s="768"/>
      <c r="EN620" s="768"/>
      <c r="EO620" s="768"/>
      <c r="EP620" s="768"/>
      <c r="EQ620" s="768"/>
      <c r="ER620" s="768"/>
      <c r="ES620" s="768"/>
      <c r="ET620" s="768"/>
      <c r="EU620" s="768"/>
      <c r="EV620" s="768"/>
      <c r="EW620" s="768"/>
      <c r="EX620" s="768"/>
      <c r="EY620" s="768"/>
      <c r="EZ620" s="768"/>
      <c r="FA620" s="768"/>
      <c r="FB620" s="768"/>
      <c r="FC620" s="768"/>
      <c r="FD620" s="768"/>
      <c r="FE620" s="768"/>
      <c r="FF620" s="768"/>
      <c r="FG620" s="768"/>
      <c r="FH620" s="768"/>
      <c r="FI620" s="768"/>
      <c r="FJ620" s="768"/>
      <c r="FK620" s="768"/>
      <c r="FL620" s="768"/>
      <c r="FM620" s="768"/>
      <c r="FN620" s="768"/>
      <c r="FO620" s="768"/>
      <c r="FP620" s="768"/>
      <c r="FQ620" s="768"/>
      <c r="FR620" s="768"/>
      <c r="FS620" s="768"/>
      <c r="FT620" s="768"/>
      <c r="FU620" s="768"/>
      <c r="FV620" s="768"/>
      <c r="FW620" s="768"/>
    </row>
    <row r="621" spans="4:179" x14ac:dyDescent="0.25">
      <c r="D621" s="731"/>
      <c r="J621" s="62"/>
      <c r="O621" s="766"/>
      <c r="P621" s="766"/>
      <c r="Q621" s="766"/>
      <c r="R621" s="766"/>
      <c r="U621" s="767"/>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c r="BQ621" s="768"/>
      <c r="BR621" s="768"/>
      <c r="BS621" s="768"/>
      <c r="BT621" s="768"/>
      <c r="BU621" s="768"/>
      <c r="BV621" s="768"/>
      <c r="BW621" s="768"/>
      <c r="BX621" s="768"/>
      <c r="BY621" s="768"/>
      <c r="BZ621" s="768"/>
      <c r="CA621" s="768"/>
      <c r="CB621" s="768"/>
      <c r="CC621" s="768"/>
      <c r="CD621" s="768"/>
      <c r="CE621" s="768"/>
      <c r="CF621" s="768"/>
      <c r="CG621" s="768"/>
      <c r="CH621" s="768"/>
      <c r="CI621" s="768"/>
      <c r="CJ621" s="768"/>
      <c r="CK621" s="768"/>
      <c r="CL621" s="768"/>
      <c r="CM621" s="768"/>
      <c r="CN621" s="768"/>
      <c r="CO621" s="768"/>
      <c r="CP621" s="768"/>
      <c r="CQ621" s="768"/>
      <c r="CR621" s="768"/>
      <c r="CS621" s="768"/>
      <c r="CT621" s="768"/>
      <c r="CU621" s="768"/>
      <c r="CV621" s="768"/>
      <c r="CW621" s="768"/>
      <c r="CX621" s="768"/>
      <c r="CY621" s="768"/>
      <c r="CZ621" s="768"/>
      <c r="DA621" s="768"/>
      <c r="DB621" s="768"/>
      <c r="DC621" s="768"/>
      <c r="DD621" s="768"/>
      <c r="DE621" s="768"/>
      <c r="DF621" s="768"/>
      <c r="DG621" s="768"/>
      <c r="DH621" s="768"/>
      <c r="DI621" s="768"/>
      <c r="DJ621" s="768"/>
      <c r="DK621" s="768"/>
      <c r="DL621" s="768"/>
      <c r="DM621" s="768"/>
      <c r="DN621" s="768"/>
      <c r="DO621" s="768"/>
      <c r="DP621" s="768"/>
      <c r="DQ621" s="768"/>
      <c r="DR621" s="768"/>
      <c r="DS621" s="768"/>
      <c r="DT621" s="768"/>
      <c r="DU621" s="768"/>
      <c r="DV621" s="768"/>
      <c r="DW621" s="768"/>
      <c r="DX621" s="768"/>
      <c r="DY621" s="768"/>
      <c r="DZ621" s="768"/>
      <c r="EA621" s="768"/>
      <c r="EB621" s="768"/>
      <c r="EC621" s="768"/>
      <c r="ED621" s="768"/>
      <c r="EE621" s="768"/>
      <c r="EF621" s="768"/>
      <c r="EG621" s="768"/>
      <c r="EH621" s="768"/>
      <c r="EI621" s="768"/>
      <c r="EJ621" s="768"/>
      <c r="EK621" s="768"/>
      <c r="EL621" s="768"/>
      <c r="EM621" s="768"/>
      <c r="EN621" s="768"/>
      <c r="EO621" s="768"/>
      <c r="EP621" s="768"/>
      <c r="EQ621" s="768"/>
      <c r="ER621" s="768"/>
      <c r="ES621" s="768"/>
      <c r="ET621" s="768"/>
      <c r="EU621" s="768"/>
      <c r="EV621" s="768"/>
      <c r="EW621" s="768"/>
      <c r="EX621" s="768"/>
      <c r="EY621" s="768"/>
      <c r="EZ621" s="768"/>
      <c r="FA621" s="768"/>
      <c r="FB621" s="768"/>
      <c r="FC621" s="768"/>
      <c r="FD621" s="768"/>
      <c r="FE621" s="768"/>
      <c r="FF621" s="768"/>
      <c r="FG621" s="768"/>
      <c r="FH621" s="768"/>
      <c r="FI621" s="768"/>
      <c r="FJ621" s="768"/>
      <c r="FK621" s="768"/>
      <c r="FL621" s="768"/>
      <c r="FM621" s="768"/>
      <c r="FN621" s="768"/>
      <c r="FO621" s="768"/>
      <c r="FP621" s="768"/>
      <c r="FQ621" s="768"/>
      <c r="FR621" s="768"/>
      <c r="FS621" s="768"/>
      <c r="FT621" s="768"/>
      <c r="FU621" s="768"/>
      <c r="FV621" s="768"/>
      <c r="FW621" s="768"/>
    </row>
    <row r="622" spans="4:179" x14ac:dyDescent="0.25">
      <c r="D622" s="731"/>
      <c r="J622" s="62"/>
      <c r="O622" s="766"/>
      <c r="P622" s="766"/>
      <c r="Q622" s="766"/>
      <c r="R622" s="766"/>
      <c r="U622" s="767"/>
      <c r="Y622" s="768"/>
      <c r="Z622" s="768"/>
      <c r="AA622" s="768"/>
      <c r="AB622" s="768"/>
      <c r="AC622" s="768"/>
      <c r="AD622" s="768"/>
      <c r="AE622" s="768"/>
      <c r="AF622" s="768"/>
      <c r="AG622" s="768"/>
      <c r="AH622" s="768"/>
      <c r="AI622" s="768"/>
      <c r="AJ622" s="768"/>
      <c r="AK622" s="768"/>
      <c r="AL622" s="768"/>
      <c r="AM622" s="768"/>
      <c r="AN622" s="768"/>
      <c r="AO622" s="768"/>
      <c r="AP622" s="768"/>
      <c r="AQ622" s="768"/>
      <c r="AR622" s="768"/>
      <c r="AS622" s="768"/>
      <c r="AT622" s="768"/>
      <c r="AU622" s="768"/>
      <c r="AV622" s="768"/>
      <c r="AW622" s="768"/>
      <c r="AX622" s="768"/>
      <c r="AY622" s="768"/>
      <c r="AZ622" s="768"/>
      <c r="BA622" s="768"/>
      <c r="BB622" s="768"/>
      <c r="BC622" s="768"/>
      <c r="BD622" s="768"/>
      <c r="BE622" s="768"/>
      <c r="BF622" s="768"/>
      <c r="BG622" s="768"/>
      <c r="BH622" s="768"/>
      <c r="BI622" s="768"/>
      <c r="BJ622" s="768"/>
      <c r="BK622" s="768"/>
      <c r="BL622" s="768"/>
      <c r="BM622" s="768"/>
      <c r="BN622" s="768"/>
      <c r="BO622" s="768"/>
      <c r="BP622" s="768"/>
      <c r="BQ622" s="768"/>
      <c r="BR622" s="768"/>
      <c r="BS622" s="768"/>
      <c r="BT622" s="768"/>
      <c r="BU622" s="768"/>
      <c r="BV622" s="768"/>
      <c r="BW622" s="768"/>
      <c r="BX622" s="768"/>
      <c r="BY622" s="768"/>
      <c r="BZ622" s="768"/>
      <c r="CA622" s="768"/>
      <c r="CB622" s="768"/>
      <c r="CC622" s="768"/>
      <c r="CD622" s="768"/>
      <c r="CE622" s="768"/>
      <c r="CF622" s="768"/>
      <c r="CG622" s="768"/>
      <c r="CH622" s="768"/>
      <c r="CI622" s="768"/>
      <c r="CJ622" s="768"/>
      <c r="CK622" s="768"/>
      <c r="CL622" s="768"/>
      <c r="CM622" s="768"/>
      <c r="CN622" s="768"/>
      <c r="CO622" s="768"/>
      <c r="CP622" s="768"/>
      <c r="CQ622" s="768"/>
      <c r="CR622" s="768"/>
      <c r="CS622" s="768"/>
      <c r="CT622" s="768"/>
      <c r="CU622" s="768"/>
      <c r="CV622" s="768"/>
      <c r="CW622" s="768"/>
      <c r="CX622" s="768"/>
      <c r="CY622" s="768"/>
      <c r="CZ622" s="768"/>
      <c r="DA622" s="768"/>
      <c r="DB622" s="768"/>
      <c r="DC622" s="768"/>
      <c r="DD622" s="768"/>
      <c r="DE622" s="768"/>
      <c r="DF622" s="768"/>
      <c r="DG622" s="768"/>
      <c r="DH622" s="768"/>
      <c r="DI622" s="768"/>
      <c r="DJ622" s="768"/>
      <c r="DK622" s="768"/>
      <c r="DL622" s="768"/>
      <c r="DM622" s="768"/>
      <c r="DN622" s="768"/>
      <c r="DO622" s="768"/>
      <c r="DP622" s="768"/>
      <c r="DQ622" s="768"/>
      <c r="DR622" s="768"/>
      <c r="DS622" s="768"/>
      <c r="DT622" s="768"/>
      <c r="DU622" s="768"/>
      <c r="DV622" s="768"/>
      <c r="DW622" s="768"/>
      <c r="DX622" s="768"/>
      <c r="DY622" s="768"/>
      <c r="DZ622" s="768"/>
      <c r="EA622" s="768"/>
      <c r="EB622" s="768"/>
      <c r="EC622" s="768"/>
      <c r="ED622" s="768"/>
      <c r="EE622" s="768"/>
      <c r="EF622" s="768"/>
      <c r="EG622" s="768"/>
      <c r="EH622" s="768"/>
      <c r="EI622" s="768"/>
      <c r="EJ622" s="768"/>
      <c r="EK622" s="768"/>
      <c r="EL622" s="768"/>
      <c r="EM622" s="768"/>
      <c r="EN622" s="768"/>
      <c r="EO622" s="768"/>
      <c r="EP622" s="768"/>
      <c r="EQ622" s="768"/>
      <c r="ER622" s="768"/>
      <c r="ES622" s="768"/>
      <c r="ET622" s="768"/>
      <c r="EU622" s="768"/>
      <c r="EV622" s="768"/>
      <c r="EW622" s="768"/>
      <c r="EX622" s="768"/>
      <c r="EY622" s="768"/>
      <c r="EZ622" s="768"/>
      <c r="FA622" s="768"/>
      <c r="FB622" s="768"/>
      <c r="FC622" s="768"/>
      <c r="FD622" s="768"/>
      <c r="FE622" s="768"/>
      <c r="FF622" s="768"/>
      <c r="FG622" s="768"/>
      <c r="FH622" s="768"/>
      <c r="FI622" s="768"/>
      <c r="FJ622" s="768"/>
      <c r="FK622" s="768"/>
      <c r="FL622" s="768"/>
      <c r="FM622" s="768"/>
      <c r="FN622" s="768"/>
      <c r="FO622" s="768"/>
      <c r="FP622" s="768"/>
      <c r="FQ622" s="768"/>
      <c r="FR622" s="768"/>
      <c r="FS622" s="768"/>
      <c r="FT622" s="768"/>
      <c r="FU622" s="768"/>
      <c r="FV622" s="768"/>
      <c r="FW622" s="768"/>
    </row>
    <row r="623" spans="4:179" x14ac:dyDescent="0.25">
      <c r="D623" s="731"/>
      <c r="J623" s="62"/>
      <c r="O623" s="766"/>
      <c r="P623" s="766"/>
      <c r="Q623" s="766"/>
      <c r="R623" s="766"/>
      <c r="U623" s="767"/>
      <c r="Y623" s="768"/>
      <c r="Z623" s="768"/>
      <c r="AA623" s="768"/>
      <c r="AB623" s="768"/>
      <c r="AC623" s="768"/>
      <c r="AD623" s="768"/>
      <c r="AE623" s="768"/>
      <c r="AF623" s="768"/>
      <c r="AG623" s="768"/>
      <c r="AH623" s="768"/>
      <c r="AI623" s="768"/>
      <c r="AJ623" s="768"/>
      <c r="AK623" s="768"/>
      <c r="AL623" s="768"/>
      <c r="AM623" s="768"/>
      <c r="AN623" s="768"/>
      <c r="AO623" s="768"/>
      <c r="AP623" s="768"/>
      <c r="AQ623" s="768"/>
      <c r="AR623" s="768"/>
      <c r="AS623" s="768"/>
      <c r="AT623" s="768"/>
      <c r="AU623" s="768"/>
      <c r="AV623" s="768"/>
      <c r="AW623" s="768"/>
      <c r="AX623" s="768"/>
      <c r="AY623" s="768"/>
      <c r="AZ623" s="768"/>
      <c r="BA623" s="768"/>
      <c r="BB623" s="768"/>
      <c r="BC623" s="768"/>
      <c r="BD623" s="768"/>
      <c r="BE623" s="768"/>
      <c r="BF623" s="768"/>
      <c r="BG623" s="768"/>
      <c r="BH623" s="768"/>
      <c r="BI623" s="768"/>
      <c r="BJ623" s="768"/>
      <c r="BK623" s="768"/>
      <c r="BL623" s="768"/>
      <c r="BM623" s="768"/>
      <c r="BN623" s="768"/>
      <c r="BO623" s="768"/>
      <c r="BP623" s="768"/>
      <c r="BQ623" s="768"/>
      <c r="BR623" s="768"/>
      <c r="BS623" s="768"/>
      <c r="BT623" s="768"/>
      <c r="BU623" s="768"/>
      <c r="BV623" s="768"/>
      <c r="BW623" s="768"/>
      <c r="BX623" s="768"/>
      <c r="BY623" s="768"/>
      <c r="BZ623" s="768"/>
      <c r="CA623" s="768"/>
      <c r="CB623" s="768"/>
      <c r="CC623" s="768"/>
      <c r="CD623" s="768"/>
      <c r="CE623" s="768"/>
      <c r="CF623" s="768"/>
      <c r="CG623" s="768"/>
      <c r="CH623" s="768"/>
      <c r="CI623" s="768"/>
      <c r="CJ623" s="768"/>
      <c r="CK623" s="768"/>
      <c r="CL623" s="768"/>
      <c r="CM623" s="768"/>
      <c r="CN623" s="768"/>
      <c r="CO623" s="768"/>
      <c r="CP623" s="768"/>
      <c r="CQ623" s="768"/>
      <c r="CR623" s="768"/>
      <c r="CS623" s="768"/>
      <c r="CT623" s="768"/>
      <c r="CU623" s="768"/>
      <c r="CV623" s="768"/>
      <c r="CW623" s="768"/>
      <c r="CX623" s="768"/>
      <c r="CY623" s="768"/>
      <c r="CZ623" s="768"/>
      <c r="DA623" s="768"/>
      <c r="DB623" s="768"/>
      <c r="DC623" s="768"/>
      <c r="DD623" s="768"/>
      <c r="DE623" s="768"/>
      <c r="DF623" s="768"/>
      <c r="DG623" s="768"/>
      <c r="DH623" s="768"/>
      <c r="DI623" s="768"/>
      <c r="DJ623" s="768"/>
      <c r="DK623" s="768"/>
      <c r="DL623" s="768"/>
      <c r="DM623" s="768"/>
      <c r="DN623" s="768"/>
      <c r="DO623" s="768"/>
      <c r="DP623" s="768"/>
      <c r="DQ623" s="768"/>
      <c r="DR623" s="768"/>
      <c r="DS623" s="768"/>
      <c r="DT623" s="768"/>
      <c r="DU623" s="768"/>
      <c r="DV623" s="768"/>
      <c r="DW623" s="768"/>
      <c r="DX623" s="768"/>
      <c r="DY623" s="768"/>
      <c r="DZ623" s="768"/>
      <c r="EA623" s="768"/>
      <c r="EB623" s="768"/>
      <c r="EC623" s="768"/>
      <c r="ED623" s="768"/>
      <c r="EE623" s="768"/>
      <c r="EF623" s="768"/>
      <c r="EG623" s="768"/>
      <c r="EH623" s="768"/>
      <c r="EI623" s="768"/>
      <c r="EJ623" s="768"/>
      <c r="EK623" s="768"/>
      <c r="EL623" s="768"/>
      <c r="EM623" s="768"/>
      <c r="EN623" s="768"/>
      <c r="EO623" s="768"/>
      <c r="EP623" s="768"/>
      <c r="EQ623" s="768"/>
      <c r="ER623" s="768"/>
      <c r="ES623" s="768"/>
      <c r="ET623" s="768"/>
      <c r="EU623" s="768"/>
      <c r="EV623" s="768"/>
      <c r="EW623" s="768"/>
      <c r="EX623" s="768"/>
      <c r="EY623" s="768"/>
      <c r="EZ623" s="768"/>
      <c r="FA623" s="768"/>
      <c r="FB623" s="768"/>
      <c r="FC623" s="768"/>
      <c r="FD623" s="768"/>
      <c r="FE623" s="768"/>
      <c r="FF623" s="768"/>
      <c r="FG623" s="768"/>
      <c r="FH623" s="768"/>
      <c r="FI623" s="768"/>
      <c r="FJ623" s="768"/>
      <c r="FK623" s="768"/>
      <c r="FL623" s="768"/>
      <c r="FM623" s="768"/>
      <c r="FN623" s="768"/>
      <c r="FO623" s="768"/>
      <c r="FP623" s="768"/>
      <c r="FQ623" s="768"/>
      <c r="FR623" s="768"/>
      <c r="FS623" s="768"/>
      <c r="FT623" s="768"/>
      <c r="FU623" s="768"/>
      <c r="FV623" s="768"/>
      <c r="FW623" s="768"/>
    </row>
    <row r="624" spans="4:179" x14ac:dyDescent="0.25">
      <c r="D624" s="731"/>
      <c r="J624" s="62"/>
      <c r="O624" s="766"/>
      <c r="P624" s="766"/>
      <c r="Q624" s="766"/>
      <c r="R624" s="766"/>
      <c r="U624" s="767"/>
      <c r="Y624" s="768"/>
      <c r="Z624" s="768"/>
      <c r="AA624" s="768"/>
      <c r="AB624" s="768"/>
      <c r="AC624" s="768"/>
      <c r="AD624" s="768"/>
      <c r="AE624" s="768"/>
      <c r="AF624" s="768"/>
      <c r="AG624" s="768"/>
      <c r="AH624" s="768"/>
      <c r="AI624" s="768"/>
      <c r="AJ624" s="768"/>
      <c r="AK624" s="768"/>
      <c r="AL624" s="768"/>
      <c r="AM624" s="768"/>
      <c r="AN624" s="768"/>
      <c r="AO624" s="768"/>
      <c r="AP624" s="768"/>
      <c r="AQ624" s="768"/>
      <c r="AR624" s="768"/>
      <c r="AS624" s="768"/>
      <c r="AT624" s="768"/>
      <c r="AU624" s="768"/>
      <c r="AV624" s="768"/>
      <c r="AW624" s="768"/>
      <c r="AX624" s="768"/>
      <c r="AY624" s="768"/>
      <c r="AZ624" s="768"/>
      <c r="BA624" s="768"/>
      <c r="BB624" s="768"/>
      <c r="BC624" s="768"/>
      <c r="BD624" s="768"/>
      <c r="BE624" s="768"/>
      <c r="BF624" s="768"/>
      <c r="BG624" s="768"/>
      <c r="BH624" s="768"/>
      <c r="BI624" s="768"/>
      <c r="BJ624" s="768"/>
      <c r="BK624" s="768"/>
      <c r="BL624" s="768"/>
      <c r="BM624" s="768"/>
      <c r="BN624" s="768"/>
      <c r="BO624" s="768"/>
      <c r="BP624" s="768"/>
      <c r="BQ624" s="768"/>
      <c r="BR624" s="768"/>
      <c r="BS624" s="768"/>
      <c r="BT624" s="768"/>
      <c r="BU624" s="768"/>
      <c r="BV624" s="768"/>
      <c r="BW624" s="768"/>
      <c r="BX624" s="768"/>
      <c r="BY624" s="768"/>
      <c r="BZ624" s="768"/>
      <c r="CA624" s="768"/>
      <c r="CB624" s="768"/>
      <c r="CC624" s="768"/>
      <c r="CD624" s="768"/>
      <c r="CE624" s="768"/>
      <c r="CF624" s="768"/>
      <c r="CG624" s="768"/>
      <c r="CH624" s="768"/>
      <c r="CI624" s="768"/>
      <c r="CJ624" s="768"/>
      <c r="CK624" s="768"/>
      <c r="CL624" s="768"/>
      <c r="CM624" s="768"/>
      <c r="CN624" s="768"/>
      <c r="CO624" s="768"/>
      <c r="CP624" s="768"/>
      <c r="CQ624" s="768"/>
      <c r="CR624" s="768"/>
      <c r="CS624" s="768"/>
      <c r="CT624" s="768"/>
      <c r="CU624" s="768"/>
      <c r="CV624" s="768"/>
      <c r="CW624" s="768"/>
      <c r="CX624" s="768"/>
      <c r="CY624" s="768"/>
      <c r="CZ624" s="768"/>
      <c r="DA624" s="768"/>
      <c r="DB624" s="768"/>
      <c r="DC624" s="768"/>
      <c r="DD624" s="768"/>
      <c r="DE624" s="768"/>
      <c r="DF624" s="768"/>
      <c r="DG624" s="768"/>
      <c r="DH624" s="768"/>
      <c r="DI624" s="768"/>
      <c r="DJ624" s="768"/>
      <c r="DK624" s="768"/>
      <c r="DL624" s="768"/>
      <c r="DM624" s="768"/>
      <c r="DN624" s="768"/>
      <c r="DO624" s="768"/>
      <c r="DP624" s="768"/>
      <c r="DQ624" s="768"/>
      <c r="DR624" s="768"/>
      <c r="DS624" s="768"/>
      <c r="DT624" s="768"/>
      <c r="DU624" s="768"/>
      <c r="DV624" s="768"/>
      <c r="DW624" s="768"/>
      <c r="DX624" s="768"/>
      <c r="DY624" s="768"/>
      <c r="DZ624" s="768"/>
      <c r="EA624" s="768"/>
      <c r="EB624" s="768"/>
      <c r="EC624" s="768"/>
      <c r="ED624" s="768"/>
      <c r="EE624" s="768"/>
      <c r="EF624" s="768"/>
      <c r="EG624" s="768"/>
      <c r="EH624" s="768"/>
      <c r="EI624" s="768"/>
      <c r="EJ624" s="768"/>
      <c r="EK624" s="768"/>
      <c r="EL624" s="768"/>
      <c r="EM624" s="768"/>
      <c r="EN624" s="768"/>
      <c r="EO624" s="768"/>
      <c r="EP624" s="768"/>
      <c r="EQ624" s="768"/>
      <c r="ER624" s="768"/>
      <c r="ES624" s="768"/>
      <c r="ET624" s="768"/>
      <c r="EU624" s="768"/>
      <c r="EV624" s="768"/>
      <c r="EW624" s="768"/>
      <c r="EX624" s="768"/>
      <c r="EY624" s="768"/>
      <c r="EZ624" s="768"/>
      <c r="FA624" s="768"/>
      <c r="FB624" s="768"/>
      <c r="FC624" s="768"/>
      <c r="FD624" s="768"/>
      <c r="FE624" s="768"/>
      <c r="FF624" s="768"/>
      <c r="FG624" s="768"/>
      <c r="FH624" s="768"/>
      <c r="FI624" s="768"/>
      <c r="FJ624" s="768"/>
      <c r="FK624" s="768"/>
      <c r="FL624" s="768"/>
      <c r="FM624" s="768"/>
      <c r="FN624" s="768"/>
      <c r="FO624" s="768"/>
      <c r="FP624" s="768"/>
      <c r="FQ624" s="768"/>
      <c r="FR624" s="768"/>
      <c r="FS624" s="768"/>
      <c r="FT624" s="768"/>
      <c r="FU624" s="768"/>
      <c r="FV624" s="768"/>
      <c r="FW624" s="768"/>
    </row>
    <row r="625" spans="4:179" x14ac:dyDescent="0.25">
      <c r="D625" s="731"/>
      <c r="J625" s="62"/>
      <c r="O625" s="766"/>
      <c r="P625" s="766"/>
      <c r="Q625" s="766"/>
      <c r="R625" s="766"/>
      <c r="U625" s="767"/>
      <c r="Y625" s="768"/>
      <c r="Z625" s="768"/>
      <c r="AA625" s="768"/>
      <c r="AB625" s="768"/>
      <c r="AC625" s="768"/>
      <c r="AD625" s="768"/>
      <c r="AE625" s="768"/>
      <c r="AF625" s="768"/>
      <c r="AG625" s="768"/>
      <c r="AH625" s="768"/>
      <c r="AI625" s="768"/>
      <c r="AJ625" s="768"/>
      <c r="AK625" s="768"/>
      <c r="AL625" s="768"/>
      <c r="AM625" s="768"/>
      <c r="AN625" s="768"/>
      <c r="AO625" s="768"/>
      <c r="AP625" s="768"/>
      <c r="AQ625" s="768"/>
      <c r="AR625" s="768"/>
      <c r="AS625" s="768"/>
      <c r="AT625" s="768"/>
      <c r="AU625" s="768"/>
      <c r="AV625" s="768"/>
      <c r="AW625" s="768"/>
      <c r="AX625" s="768"/>
      <c r="AY625" s="768"/>
      <c r="AZ625" s="768"/>
      <c r="BA625" s="768"/>
      <c r="BB625" s="768"/>
      <c r="BC625" s="768"/>
      <c r="BD625" s="768"/>
      <c r="BE625" s="768"/>
      <c r="BF625" s="768"/>
      <c r="BG625" s="768"/>
      <c r="BH625" s="768"/>
      <c r="BI625" s="768"/>
      <c r="BJ625" s="768"/>
      <c r="BK625" s="768"/>
      <c r="BL625" s="768"/>
      <c r="BM625" s="768"/>
      <c r="BN625" s="768"/>
      <c r="BO625" s="768"/>
      <c r="BP625" s="768"/>
      <c r="BQ625" s="768"/>
      <c r="BR625" s="768"/>
      <c r="BS625" s="768"/>
      <c r="BT625" s="768"/>
      <c r="BU625" s="768"/>
      <c r="BV625" s="768"/>
      <c r="BW625" s="768"/>
      <c r="BX625" s="768"/>
      <c r="BY625" s="768"/>
      <c r="BZ625" s="768"/>
      <c r="CA625" s="768"/>
      <c r="CB625" s="768"/>
      <c r="CC625" s="768"/>
      <c r="CD625" s="768"/>
      <c r="CE625" s="768"/>
      <c r="CF625" s="768"/>
      <c r="CG625" s="768"/>
      <c r="CH625" s="768"/>
      <c r="CI625" s="768"/>
      <c r="CJ625" s="768"/>
      <c r="CK625" s="768"/>
      <c r="CL625" s="768"/>
      <c r="CM625" s="768"/>
      <c r="CN625" s="768"/>
      <c r="CO625" s="768"/>
      <c r="CP625" s="768"/>
      <c r="CQ625" s="768"/>
      <c r="CR625" s="768"/>
      <c r="CS625" s="768"/>
      <c r="CT625" s="768"/>
      <c r="CU625" s="768"/>
      <c r="CV625" s="768"/>
      <c r="CW625" s="768"/>
      <c r="CX625" s="768"/>
      <c r="CY625" s="768"/>
      <c r="CZ625" s="768"/>
      <c r="DA625" s="768"/>
      <c r="DB625" s="768"/>
      <c r="DC625" s="768"/>
      <c r="DD625" s="768"/>
      <c r="DE625" s="768"/>
      <c r="DF625" s="768"/>
      <c r="DG625" s="768"/>
      <c r="DH625" s="768"/>
      <c r="DI625" s="768"/>
      <c r="DJ625" s="768"/>
      <c r="DK625" s="768"/>
      <c r="DL625" s="768"/>
      <c r="DM625" s="768"/>
      <c r="DN625" s="768"/>
      <c r="DO625" s="768"/>
      <c r="DP625" s="768"/>
      <c r="DQ625" s="768"/>
      <c r="DR625" s="768"/>
      <c r="DS625" s="768"/>
      <c r="DT625" s="768"/>
      <c r="DU625" s="768"/>
      <c r="DV625" s="768"/>
      <c r="DW625" s="768"/>
      <c r="DX625" s="768"/>
      <c r="DY625" s="768"/>
      <c r="DZ625" s="768"/>
      <c r="EA625" s="768"/>
      <c r="EB625" s="768"/>
      <c r="EC625" s="768"/>
      <c r="ED625" s="768"/>
      <c r="EE625" s="768"/>
      <c r="EF625" s="768"/>
      <c r="EG625" s="768"/>
      <c r="EH625" s="768"/>
      <c r="EI625" s="768"/>
      <c r="EJ625" s="768"/>
      <c r="EK625" s="768"/>
      <c r="EL625" s="768"/>
      <c r="EM625" s="768"/>
      <c r="EN625" s="768"/>
      <c r="EO625" s="768"/>
      <c r="EP625" s="768"/>
      <c r="EQ625" s="768"/>
      <c r="ER625" s="768"/>
      <c r="ES625" s="768"/>
      <c r="ET625" s="768"/>
      <c r="EU625" s="768"/>
      <c r="EV625" s="768"/>
      <c r="EW625" s="768"/>
      <c r="EX625" s="768"/>
      <c r="EY625" s="768"/>
      <c r="EZ625" s="768"/>
      <c r="FA625" s="768"/>
      <c r="FB625" s="768"/>
      <c r="FC625" s="768"/>
      <c r="FD625" s="768"/>
      <c r="FE625" s="768"/>
      <c r="FF625" s="768"/>
      <c r="FG625" s="768"/>
      <c r="FH625" s="768"/>
      <c r="FI625" s="768"/>
      <c r="FJ625" s="768"/>
      <c r="FK625" s="768"/>
      <c r="FL625" s="768"/>
      <c r="FM625" s="768"/>
      <c r="FN625" s="768"/>
      <c r="FO625" s="768"/>
      <c r="FP625" s="768"/>
      <c r="FQ625" s="768"/>
      <c r="FR625" s="768"/>
      <c r="FS625" s="768"/>
      <c r="FT625" s="768"/>
      <c r="FU625" s="768"/>
      <c r="FV625" s="768"/>
      <c r="FW625" s="768"/>
    </row>
    <row r="626" spans="4:179" x14ac:dyDescent="0.25">
      <c r="D626" s="731"/>
      <c r="J626" s="62"/>
      <c r="O626" s="766"/>
      <c r="P626" s="766"/>
      <c r="Q626" s="766"/>
      <c r="R626" s="766"/>
      <c r="U626" s="767"/>
      <c r="Y626" s="768"/>
      <c r="Z626" s="768"/>
      <c r="AA626" s="768"/>
      <c r="AB626" s="768"/>
      <c r="AC626" s="768"/>
      <c r="AD626" s="768"/>
      <c r="AE626" s="768"/>
      <c r="AF626" s="768"/>
      <c r="AG626" s="768"/>
      <c r="AH626" s="768"/>
      <c r="AI626" s="768"/>
      <c r="AJ626" s="768"/>
      <c r="AK626" s="768"/>
      <c r="AL626" s="768"/>
      <c r="AM626" s="768"/>
      <c r="AN626" s="768"/>
      <c r="AO626" s="768"/>
      <c r="AP626" s="768"/>
      <c r="AQ626" s="768"/>
      <c r="AR626" s="768"/>
      <c r="AS626" s="768"/>
      <c r="AT626" s="768"/>
      <c r="AU626" s="768"/>
      <c r="AV626" s="768"/>
      <c r="AW626" s="768"/>
      <c r="AX626" s="768"/>
      <c r="AY626" s="768"/>
      <c r="AZ626" s="768"/>
      <c r="BA626" s="768"/>
      <c r="BB626" s="768"/>
      <c r="BC626" s="768"/>
      <c r="BD626" s="768"/>
      <c r="BE626" s="768"/>
      <c r="BF626" s="768"/>
      <c r="BG626" s="768"/>
      <c r="BH626" s="768"/>
      <c r="BI626" s="768"/>
      <c r="BJ626" s="768"/>
      <c r="BK626" s="768"/>
      <c r="BL626" s="768"/>
      <c r="BM626" s="768"/>
      <c r="BN626" s="768"/>
      <c r="BO626" s="768"/>
      <c r="BP626" s="768"/>
      <c r="BQ626" s="768"/>
      <c r="BR626" s="768"/>
      <c r="BS626" s="768"/>
      <c r="BT626" s="768"/>
      <c r="BU626" s="768"/>
      <c r="BV626" s="768"/>
      <c r="BW626" s="768"/>
      <c r="BX626" s="768"/>
      <c r="BY626" s="768"/>
      <c r="BZ626" s="768"/>
      <c r="CA626" s="768"/>
      <c r="CB626" s="768"/>
      <c r="CC626" s="768"/>
      <c r="CD626" s="768"/>
      <c r="CE626" s="768"/>
      <c r="CF626" s="768"/>
      <c r="CG626" s="768"/>
      <c r="CH626" s="768"/>
      <c r="CI626" s="768"/>
      <c r="CJ626" s="768"/>
      <c r="CK626" s="768"/>
      <c r="CL626" s="768"/>
      <c r="CM626" s="768"/>
      <c r="CN626" s="768"/>
      <c r="CO626" s="768"/>
      <c r="CP626" s="768"/>
      <c r="CQ626" s="768"/>
      <c r="CR626" s="768"/>
      <c r="CS626" s="768"/>
      <c r="CT626" s="768"/>
      <c r="CU626" s="768"/>
      <c r="CV626" s="768"/>
      <c r="CW626" s="768"/>
      <c r="CX626" s="768"/>
      <c r="CY626" s="768"/>
      <c r="CZ626" s="768"/>
      <c r="DA626" s="768"/>
      <c r="DB626" s="768"/>
      <c r="DC626" s="768"/>
      <c r="DD626" s="768"/>
      <c r="DE626" s="768"/>
      <c r="DF626" s="768"/>
      <c r="DG626" s="768"/>
      <c r="DH626" s="768"/>
      <c r="DI626" s="768"/>
      <c r="DJ626" s="768"/>
      <c r="DK626" s="768"/>
      <c r="DL626" s="768"/>
      <c r="DM626" s="768"/>
      <c r="DN626" s="768"/>
      <c r="DO626" s="768"/>
      <c r="DP626" s="768"/>
      <c r="DQ626" s="768"/>
      <c r="DR626" s="768"/>
      <c r="DS626" s="768"/>
      <c r="DT626" s="768"/>
      <c r="DU626" s="768"/>
      <c r="DV626" s="768"/>
      <c r="DW626" s="768"/>
      <c r="DX626" s="768"/>
      <c r="DY626" s="768"/>
      <c r="DZ626" s="768"/>
      <c r="EA626" s="768"/>
      <c r="EB626" s="768"/>
      <c r="EC626" s="768"/>
      <c r="ED626" s="768"/>
      <c r="EE626" s="768"/>
      <c r="EF626" s="768"/>
      <c r="EG626" s="768"/>
      <c r="EH626" s="768"/>
      <c r="EI626" s="768"/>
      <c r="EJ626" s="768"/>
      <c r="EK626" s="768"/>
      <c r="EL626" s="768"/>
      <c r="EM626" s="768"/>
      <c r="EN626" s="768"/>
      <c r="EO626" s="768"/>
      <c r="EP626" s="768"/>
      <c r="EQ626" s="768"/>
      <c r="ER626" s="768"/>
      <c r="ES626" s="768"/>
      <c r="ET626" s="768"/>
      <c r="EU626" s="768"/>
      <c r="EV626" s="768"/>
      <c r="EW626" s="768"/>
      <c r="EX626" s="768"/>
      <c r="EY626" s="768"/>
      <c r="EZ626" s="768"/>
      <c r="FA626" s="768"/>
      <c r="FB626" s="768"/>
      <c r="FC626" s="768"/>
      <c r="FD626" s="768"/>
      <c r="FE626" s="768"/>
      <c r="FF626" s="768"/>
      <c r="FG626" s="768"/>
      <c r="FH626" s="768"/>
      <c r="FI626" s="768"/>
      <c r="FJ626" s="768"/>
      <c r="FK626" s="768"/>
      <c r="FL626" s="768"/>
      <c r="FM626" s="768"/>
      <c r="FN626" s="768"/>
      <c r="FO626" s="768"/>
      <c r="FP626" s="768"/>
      <c r="FQ626" s="768"/>
      <c r="FR626" s="768"/>
      <c r="FS626" s="768"/>
      <c r="FT626" s="768"/>
      <c r="FU626" s="768"/>
      <c r="FV626" s="768"/>
      <c r="FW626" s="768"/>
    </row>
    <row r="627" spans="4:179" x14ac:dyDescent="0.25">
      <c r="D627" s="731"/>
      <c r="J627" s="62"/>
      <c r="O627" s="766"/>
      <c r="P627" s="766"/>
      <c r="Q627" s="766"/>
      <c r="R627" s="766"/>
      <c r="U627" s="767"/>
      <c r="Y627" s="768"/>
      <c r="Z627" s="768"/>
      <c r="AA627" s="768"/>
      <c r="AB627" s="768"/>
      <c r="AC627" s="768"/>
      <c r="AD627" s="768"/>
      <c r="AE627" s="768"/>
      <c r="AF627" s="768"/>
      <c r="AG627" s="768"/>
      <c r="AH627" s="768"/>
      <c r="AI627" s="768"/>
      <c r="AJ627" s="768"/>
      <c r="AK627" s="768"/>
      <c r="AL627" s="768"/>
      <c r="AM627" s="768"/>
      <c r="AN627" s="768"/>
      <c r="AO627" s="768"/>
      <c r="AP627" s="768"/>
      <c r="AQ627" s="768"/>
      <c r="AR627" s="768"/>
      <c r="AS627" s="768"/>
      <c r="AT627" s="768"/>
      <c r="AU627" s="768"/>
      <c r="AV627" s="768"/>
      <c r="AW627" s="768"/>
      <c r="AX627" s="768"/>
      <c r="AY627" s="768"/>
      <c r="AZ627" s="768"/>
      <c r="BA627" s="768"/>
      <c r="BB627" s="768"/>
      <c r="BC627" s="768"/>
      <c r="BD627" s="768"/>
      <c r="BE627" s="768"/>
      <c r="BF627" s="768"/>
      <c r="BG627" s="768"/>
      <c r="BH627" s="768"/>
      <c r="BI627" s="768"/>
      <c r="BJ627" s="768"/>
      <c r="BK627" s="768"/>
      <c r="BL627" s="768"/>
      <c r="BM627" s="768"/>
      <c r="BN627" s="768"/>
      <c r="BO627" s="768"/>
      <c r="BP627" s="768"/>
      <c r="BQ627" s="768"/>
      <c r="BR627" s="768"/>
      <c r="BS627" s="768"/>
      <c r="BT627" s="768"/>
      <c r="BU627" s="768"/>
      <c r="BV627" s="768"/>
      <c r="BW627" s="768"/>
      <c r="BX627" s="768"/>
      <c r="BY627" s="768"/>
      <c r="BZ627" s="768"/>
      <c r="CA627" s="768"/>
      <c r="CB627" s="768"/>
      <c r="CC627" s="768"/>
      <c r="CD627" s="768"/>
      <c r="CE627" s="768"/>
      <c r="CF627" s="768"/>
      <c r="CG627" s="768"/>
      <c r="CH627" s="768"/>
      <c r="CI627" s="768"/>
      <c r="CJ627" s="768"/>
      <c r="CK627" s="768"/>
      <c r="CL627" s="768"/>
      <c r="CM627" s="768"/>
      <c r="CN627" s="768"/>
      <c r="CO627" s="768"/>
      <c r="CP627" s="768"/>
      <c r="CQ627" s="768"/>
      <c r="CR627" s="768"/>
      <c r="CS627" s="768"/>
      <c r="CT627" s="768"/>
      <c r="CU627" s="768"/>
      <c r="CV627" s="768"/>
      <c r="CW627" s="768"/>
      <c r="CX627" s="768"/>
      <c r="CY627" s="768"/>
      <c r="CZ627" s="768"/>
      <c r="DA627" s="768"/>
      <c r="DB627" s="768"/>
      <c r="DC627" s="768"/>
      <c r="DD627" s="768"/>
      <c r="DE627" s="768"/>
      <c r="DF627" s="768"/>
      <c r="DG627" s="768"/>
      <c r="DH627" s="768"/>
      <c r="DI627" s="768"/>
      <c r="DJ627" s="768"/>
      <c r="DK627" s="768"/>
      <c r="DL627" s="768"/>
      <c r="DM627" s="768"/>
      <c r="DN627" s="768"/>
      <c r="DO627" s="768"/>
      <c r="DP627" s="768"/>
      <c r="DQ627" s="768"/>
      <c r="DR627" s="768"/>
      <c r="DS627" s="768"/>
      <c r="DT627" s="768"/>
      <c r="DU627" s="768"/>
      <c r="DV627" s="768"/>
      <c r="DW627" s="768"/>
      <c r="DX627" s="768"/>
      <c r="DY627" s="768"/>
      <c r="DZ627" s="768"/>
      <c r="EA627" s="768"/>
      <c r="EB627" s="768"/>
      <c r="EC627" s="768"/>
      <c r="ED627" s="768"/>
      <c r="EE627" s="768"/>
      <c r="EF627" s="768"/>
      <c r="EG627" s="768"/>
      <c r="EH627" s="768"/>
      <c r="EI627" s="768"/>
      <c r="EJ627" s="768"/>
      <c r="EK627" s="768"/>
      <c r="EL627" s="768"/>
      <c r="EM627" s="768"/>
      <c r="EN627" s="768"/>
      <c r="EO627" s="768"/>
      <c r="EP627" s="768"/>
      <c r="EQ627" s="768"/>
      <c r="ER627" s="768"/>
      <c r="ES627" s="768"/>
      <c r="ET627" s="768"/>
      <c r="EU627" s="768"/>
      <c r="EV627" s="768"/>
      <c r="EW627" s="768"/>
      <c r="EX627" s="768"/>
      <c r="EY627" s="768"/>
      <c r="EZ627" s="768"/>
      <c r="FA627" s="768"/>
      <c r="FB627" s="768"/>
      <c r="FC627" s="768"/>
      <c r="FD627" s="768"/>
      <c r="FE627" s="768"/>
      <c r="FF627" s="768"/>
      <c r="FG627" s="768"/>
      <c r="FH627" s="768"/>
      <c r="FI627" s="768"/>
      <c r="FJ627" s="768"/>
      <c r="FK627" s="768"/>
      <c r="FL627" s="768"/>
      <c r="FM627" s="768"/>
      <c r="FN627" s="768"/>
      <c r="FO627" s="768"/>
      <c r="FP627" s="768"/>
      <c r="FQ627" s="768"/>
      <c r="FR627" s="768"/>
      <c r="FS627" s="768"/>
      <c r="FT627" s="768"/>
      <c r="FU627" s="768"/>
      <c r="FV627" s="768"/>
      <c r="FW627" s="768"/>
    </row>
    <row r="628" spans="4:179" x14ac:dyDescent="0.25">
      <c r="D628" s="731"/>
      <c r="J628" s="62"/>
      <c r="O628" s="766"/>
      <c r="P628" s="766"/>
      <c r="Q628" s="766"/>
      <c r="R628" s="766"/>
      <c r="U628" s="767"/>
      <c r="Y628" s="768"/>
      <c r="Z628" s="768"/>
      <c r="AA628" s="768"/>
      <c r="AB628" s="768"/>
      <c r="AC628" s="768"/>
      <c r="AD628" s="768"/>
      <c r="AE628" s="768"/>
      <c r="AF628" s="768"/>
      <c r="AG628" s="768"/>
      <c r="AH628" s="768"/>
      <c r="AI628" s="768"/>
      <c r="AJ628" s="768"/>
      <c r="AK628" s="768"/>
      <c r="AL628" s="768"/>
      <c r="AM628" s="768"/>
      <c r="AN628" s="768"/>
      <c r="AO628" s="768"/>
      <c r="AP628" s="768"/>
      <c r="AQ628" s="768"/>
      <c r="AR628" s="768"/>
      <c r="AS628" s="768"/>
      <c r="AT628" s="768"/>
      <c r="AU628" s="768"/>
      <c r="AV628" s="768"/>
      <c r="AW628" s="768"/>
      <c r="AX628" s="768"/>
      <c r="AY628" s="768"/>
      <c r="AZ628" s="768"/>
      <c r="BA628" s="768"/>
      <c r="BB628" s="768"/>
      <c r="BC628" s="768"/>
      <c r="BD628" s="768"/>
      <c r="BE628" s="768"/>
      <c r="BF628" s="768"/>
      <c r="BG628" s="768"/>
      <c r="BH628" s="768"/>
      <c r="BI628" s="768"/>
      <c r="BJ628" s="768"/>
      <c r="BK628" s="768"/>
      <c r="BL628" s="768"/>
      <c r="BM628" s="768"/>
      <c r="BN628" s="768"/>
      <c r="BO628" s="768"/>
      <c r="BP628" s="768"/>
      <c r="BQ628" s="768"/>
      <c r="BR628" s="768"/>
      <c r="BS628" s="768"/>
      <c r="BT628" s="768"/>
      <c r="BU628" s="768"/>
      <c r="BV628" s="768"/>
      <c r="BW628" s="768"/>
      <c r="BX628" s="768"/>
      <c r="BY628" s="768"/>
      <c r="BZ628" s="768"/>
      <c r="CA628" s="768"/>
      <c r="CB628" s="768"/>
      <c r="CC628" s="768"/>
      <c r="CD628" s="768"/>
      <c r="CE628" s="768"/>
      <c r="CF628" s="768"/>
      <c r="CG628" s="768"/>
      <c r="CH628" s="768"/>
      <c r="CI628" s="768"/>
      <c r="CJ628" s="768"/>
      <c r="CK628" s="768"/>
      <c r="CL628" s="768"/>
      <c r="CM628" s="768"/>
      <c r="CN628" s="768"/>
      <c r="CO628" s="768"/>
      <c r="CP628" s="768"/>
      <c r="CQ628" s="768"/>
      <c r="CR628" s="768"/>
      <c r="CS628" s="768"/>
      <c r="CT628" s="768"/>
      <c r="CU628" s="768"/>
      <c r="CV628" s="768"/>
      <c r="CW628" s="768"/>
      <c r="CX628" s="768"/>
      <c r="CY628" s="768"/>
      <c r="CZ628" s="768"/>
      <c r="DA628" s="768"/>
      <c r="DB628" s="768"/>
      <c r="DC628" s="768"/>
      <c r="DD628" s="768"/>
      <c r="DE628" s="768"/>
      <c r="DF628" s="768"/>
      <c r="DG628" s="768"/>
      <c r="DH628" s="768"/>
      <c r="DI628" s="768"/>
      <c r="DJ628" s="768"/>
      <c r="DK628" s="768"/>
      <c r="DL628" s="768"/>
      <c r="DM628" s="768"/>
      <c r="DN628" s="768"/>
      <c r="DO628" s="768"/>
      <c r="DP628" s="768"/>
      <c r="DQ628" s="768"/>
      <c r="DR628" s="768"/>
      <c r="DS628" s="768"/>
      <c r="DT628" s="768"/>
      <c r="DU628" s="768"/>
      <c r="DV628" s="768"/>
      <c r="DW628" s="768"/>
      <c r="DX628" s="768"/>
      <c r="DY628" s="768"/>
      <c r="DZ628" s="768"/>
      <c r="EA628" s="768"/>
      <c r="EB628" s="768"/>
      <c r="EC628" s="768"/>
      <c r="ED628" s="768"/>
      <c r="EE628" s="768"/>
      <c r="EF628" s="768"/>
      <c r="EG628" s="768"/>
      <c r="EH628" s="768"/>
      <c r="EI628" s="768"/>
      <c r="EJ628" s="768"/>
      <c r="EK628" s="768"/>
      <c r="EL628" s="768"/>
      <c r="EM628" s="768"/>
      <c r="EN628" s="768"/>
      <c r="EO628" s="768"/>
      <c r="EP628" s="768"/>
      <c r="EQ628" s="768"/>
      <c r="ER628" s="768"/>
      <c r="ES628" s="768"/>
      <c r="ET628" s="768"/>
      <c r="EU628" s="768"/>
      <c r="EV628" s="768"/>
      <c r="EW628" s="768"/>
      <c r="EX628" s="768"/>
      <c r="EY628" s="768"/>
      <c r="EZ628" s="768"/>
      <c r="FA628" s="768"/>
      <c r="FB628" s="768"/>
      <c r="FC628" s="768"/>
      <c r="FD628" s="768"/>
      <c r="FE628" s="768"/>
      <c r="FF628" s="768"/>
      <c r="FG628" s="768"/>
      <c r="FH628" s="768"/>
      <c r="FI628" s="768"/>
      <c r="FJ628" s="768"/>
      <c r="FK628" s="768"/>
      <c r="FL628" s="768"/>
      <c r="FM628" s="768"/>
      <c r="FN628" s="768"/>
      <c r="FO628" s="768"/>
      <c r="FP628" s="768"/>
      <c r="FQ628" s="768"/>
      <c r="FR628" s="768"/>
      <c r="FS628" s="768"/>
      <c r="FT628" s="768"/>
      <c r="FU628" s="768"/>
      <c r="FV628" s="768"/>
      <c r="FW628" s="768"/>
    </row>
    <row r="629" spans="4:179" x14ac:dyDescent="0.25">
      <c r="D629" s="731"/>
      <c r="J629" s="62"/>
      <c r="O629" s="766"/>
      <c r="P629" s="766"/>
      <c r="Q629" s="766"/>
      <c r="R629" s="766"/>
      <c r="U629" s="767"/>
      <c r="Y629" s="768"/>
      <c r="Z629" s="768"/>
      <c r="AA629" s="768"/>
      <c r="AB629" s="768"/>
      <c r="AC629" s="768"/>
      <c r="AD629" s="768"/>
      <c r="AE629" s="768"/>
      <c r="AF629" s="768"/>
      <c r="AG629" s="768"/>
      <c r="AH629" s="768"/>
      <c r="AI629" s="768"/>
      <c r="AJ629" s="768"/>
      <c r="AK629" s="768"/>
      <c r="AL629" s="768"/>
      <c r="AM629" s="768"/>
      <c r="AN629" s="768"/>
      <c r="AO629" s="768"/>
      <c r="AP629" s="768"/>
      <c r="AQ629" s="768"/>
      <c r="AR629" s="768"/>
      <c r="AS629" s="768"/>
      <c r="AT629" s="768"/>
      <c r="AU629" s="768"/>
      <c r="AV629" s="768"/>
      <c r="AW629" s="768"/>
      <c r="AX629" s="768"/>
      <c r="AY629" s="768"/>
      <c r="AZ629" s="768"/>
      <c r="BA629" s="768"/>
      <c r="BB629" s="768"/>
      <c r="BC629" s="768"/>
      <c r="BD629" s="768"/>
      <c r="BE629" s="768"/>
      <c r="BF629" s="768"/>
      <c r="BG629" s="768"/>
      <c r="BH629" s="768"/>
      <c r="BI629" s="768"/>
      <c r="BJ629" s="768"/>
      <c r="BK629" s="768"/>
      <c r="BL629" s="768"/>
      <c r="BM629" s="768"/>
      <c r="BN629" s="768"/>
      <c r="BO629" s="768"/>
      <c r="BP629" s="768"/>
      <c r="BQ629" s="768"/>
      <c r="BR629" s="768"/>
      <c r="BS629" s="768"/>
      <c r="BT629" s="768"/>
      <c r="BU629" s="768"/>
      <c r="BV629" s="768"/>
      <c r="BW629" s="768"/>
      <c r="BX629" s="768"/>
      <c r="BY629" s="768"/>
      <c r="BZ629" s="768"/>
      <c r="CA629" s="768"/>
      <c r="CB629" s="768"/>
      <c r="CC629" s="768"/>
      <c r="CD629" s="768"/>
      <c r="CE629" s="768"/>
      <c r="CF629" s="768"/>
      <c r="CG629" s="768"/>
      <c r="CH629" s="768"/>
      <c r="CI629" s="768"/>
      <c r="CJ629" s="768"/>
      <c r="CK629" s="768"/>
      <c r="CL629" s="768"/>
      <c r="CM629" s="768"/>
      <c r="CN629" s="768"/>
      <c r="CO629" s="768"/>
      <c r="CP629" s="768"/>
      <c r="CQ629" s="768"/>
      <c r="CR629" s="768"/>
      <c r="CS629" s="768"/>
      <c r="CT629" s="768"/>
      <c r="CU629" s="768"/>
      <c r="CV629" s="768"/>
      <c r="CW629" s="768"/>
      <c r="CX629" s="768"/>
      <c r="CY629" s="768"/>
      <c r="CZ629" s="768"/>
      <c r="DA629" s="768"/>
      <c r="DB629" s="768"/>
      <c r="DC629" s="768"/>
      <c r="DD629" s="768"/>
      <c r="DE629" s="768"/>
      <c r="DF629" s="768"/>
      <c r="DG629" s="768"/>
      <c r="DH629" s="768"/>
      <c r="DI629" s="768"/>
      <c r="DJ629" s="768"/>
      <c r="DK629" s="768"/>
      <c r="DL629" s="768"/>
      <c r="DM629" s="768"/>
      <c r="DN629" s="768"/>
      <c r="DO629" s="768"/>
      <c r="DP629" s="768"/>
      <c r="DQ629" s="768"/>
      <c r="DR629" s="768"/>
      <c r="DS629" s="768"/>
      <c r="DT629" s="768"/>
      <c r="DU629" s="768"/>
      <c r="DV629" s="768"/>
      <c r="DW629" s="768"/>
      <c r="DX629" s="768"/>
      <c r="DY629" s="768"/>
      <c r="DZ629" s="768"/>
      <c r="EA629" s="768"/>
      <c r="EB629" s="768"/>
      <c r="EC629" s="768"/>
      <c r="ED629" s="768"/>
      <c r="EE629" s="768"/>
      <c r="EF629" s="768"/>
      <c r="EG629" s="768"/>
      <c r="EH629" s="768"/>
      <c r="EI629" s="768"/>
      <c r="EJ629" s="768"/>
      <c r="EK629" s="768"/>
      <c r="EL629" s="768"/>
      <c r="EM629" s="768"/>
      <c r="EN629" s="768"/>
      <c r="EO629" s="768"/>
      <c r="EP629" s="768"/>
      <c r="EQ629" s="768"/>
      <c r="ER629" s="768"/>
      <c r="ES629" s="768"/>
      <c r="ET629" s="768"/>
      <c r="EU629" s="768"/>
      <c r="EV629" s="768"/>
      <c r="EW629" s="768"/>
      <c r="EX629" s="768"/>
      <c r="EY629" s="768"/>
      <c r="EZ629" s="768"/>
      <c r="FA629" s="768"/>
      <c r="FB629" s="768"/>
      <c r="FC629" s="768"/>
      <c r="FD629" s="768"/>
      <c r="FE629" s="768"/>
      <c r="FF629" s="768"/>
      <c r="FG629" s="768"/>
      <c r="FH629" s="768"/>
      <c r="FI629" s="768"/>
      <c r="FJ629" s="768"/>
      <c r="FK629" s="768"/>
      <c r="FL629" s="768"/>
      <c r="FM629" s="768"/>
      <c r="FN629" s="768"/>
      <c r="FO629" s="768"/>
      <c r="FP629" s="768"/>
      <c r="FQ629" s="768"/>
      <c r="FR629" s="768"/>
      <c r="FS629" s="768"/>
      <c r="FT629" s="768"/>
      <c r="FU629" s="768"/>
      <c r="FV629" s="768"/>
      <c r="FW629" s="768"/>
    </row>
    <row r="630" spans="4:179" x14ac:dyDescent="0.25">
      <c r="D630" s="731"/>
      <c r="J630" s="62"/>
      <c r="O630" s="766"/>
      <c r="P630" s="766"/>
      <c r="Q630" s="766"/>
      <c r="R630" s="766"/>
      <c r="U630" s="767"/>
      <c r="Y630" s="768"/>
      <c r="Z630" s="768"/>
      <c r="AA630" s="768"/>
      <c r="AB630" s="768"/>
      <c r="AC630" s="768"/>
      <c r="AD630" s="768"/>
      <c r="AE630" s="768"/>
      <c r="AF630" s="768"/>
      <c r="AG630" s="768"/>
      <c r="AH630" s="768"/>
      <c r="AI630" s="768"/>
      <c r="AJ630" s="768"/>
      <c r="AK630" s="768"/>
      <c r="AL630" s="768"/>
      <c r="AM630" s="768"/>
      <c r="AN630" s="768"/>
      <c r="AO630" s="768"/>
      <c r="AP630" s="768"/>
      <c r="AQ630" s="768"/>
      <c r="AR630" s="768"/>
      <c r="AS630" s="768"/>
      <c r="AT630" s="768"/>
      <c r="AU630" s="768"/>
      <c r="AV630" s="768"/>
      <c r="AW630" s="768"/>
      <c r="AX630" s="768"/>
      <c r="AY630" s="768"/>
      <c r="AZ630" s="768"/>
      <c r="BA630" s="768"/>
      <c r="BB630" s="768"/>
      <c r="BC630" s="768"/>
      <c r="BD630" s="768"/>
      <c r="BE630" s="768"/>
      <c r="BF630" s="768"/>
      <c r="BG630" s="768"/>
      <c r="BH630" s="768"/>
      <c r="BI630" s="768"/>
      <c r="BJ630" s="768"/>
      <c r="BK630" s="768"/>
      <c r="BL630" s="768"/>
      <c r="BM630" s="768"/>
      <c r="BN630" s="768"/>
      <c r="BO630" s="768"/>
      <c r="BP630" s="768"/>
      <c r="BQ630" s="768"/>
      <c r="BR630" s="768"/>
      <c r="BS630" s="768"/>
      <c r="BT630" s="768"/>
      <c r="BU630" s="768"/>
      <c r="BV630" s="768"/>
      <c r="BW630" s="768"/>
      <c r="BX630" s="768"/>
      <c r="BY630" s="768"/>
      <c r="BZ630" s="768"/>
      <c r="CA630" s="768"/>
      <c r="CB630" s="768"/>
      <c r="CC630" s="768"/>
      <c r="CD630" s="768"/>
      <c r="CE630" s="768"/>
      <c r="CF630" s="768"/>
      <c r="CG630" s="768"/>
      <c r="CH630" s="768"/>
      <c r="CI630" s="768"/>
      <c r="CJ630" s="768"/>
      <c r="CK630" s="768"/>
      <c r="CL630" s="768"/>
      <c r="CM630" s="768"/>
      <c r="CN630" s="768"/>
      <c r="CO630" s="768"/>
      <c r="CP630" s="768"/>
      <c r="CQ630" s="768"/>
      <c r="CR630" s="768"/>
      <c r="CS630" s="768"/>
      <c r="CT630" s="768"/>
      <c r="CU630" s="768"/>
      <c r="CV630" s="768"/>
      <c r="CW630" s="768"/>
      <c r="CX630" s="768"/>
      <c r="CY630" s="768"/>
      <c r="CZ630" s="768"/>
      <c r="DA630" s="768"/>
      <c r="DB630" s="768"/>
      <c r="DC630" s="768"/>
      <c r="DD630" s="768"/>
      <c r="DE630" s="768"/>
      <c r="DF630" s="768"/>
      <c r="DG630" s="768"/>
      <c r="DH630" s="768"/>
      <c r="DI630" s="768"/>
      <c r="DJ630" s="768"/>
      <c r="DK630" s="768"/>
      <c r="DL630" s="768"/>
      <c r="DM630" s="768"/>
      <c r="DN630" s="768"/>
      <c r="DO630" s="768"/>
      <c r="DP630" s="768"/>
      <c r="DQ630" s="768"/>
      <c r="DR630" s="768"/>
      <c r="DS630" s="768"/>
      <c r="DT630" s="768"/>
      <c r="DU630" s="768"/>
      <c r="DV630" s="768"/>
      <c r="DW630" s="768"/>
      <c r="DX630" s="768"/>
      <c r="DY630" s="768"/>
      <c r="DZ630" s="768"/>
      <c r="EA630" s="768"/>
      <c r="EB630" s="768"/>
      <c r="EC630" s="768"/>
      <c r="ED630" s="768"/>
      <c r="EE630" s="768"/>
      <c r="EF630" s="768"/>
      <c r="EG630" s="768"/>
      <c r="EH630" s="768"/>
      <c r="EI630" s="768"/>
      <c r="EJ630" s="768"/>
      <c r="EK630" s="768"/>
      <c r="EL630" s="768"/>
      <c r="EM630" s="768"/>
      <c r="EN630" s="768"/>
      <c r="EO630" s="768"/>
      <c r="EP630" s="768"/>
      <c r="EQ630" s="768"/>
      <c r="ER630" s="768"/>
      <c r="ES630" s="768"/>
      <c r="ET630" s="768"/>
      <c r="EU630" s="768"/>
      <c r="EV630" s="768"/>
      <c r="EW630" s="768"/>
      <c r="EX630" s="768"/>
      <c r="EY630" s="768"/>
      <c r="EZ630" s="768"/>
      <c r="FA630" s="768"/>
      <c r="FB630" s="768"/>
      <c r="FC630" s="768"/>
      <c r="FD630" s="768"/>
      <c r="FE630" s="768"/>
      <c r="FF630" s="768"/>
      <c r="FG630" s="768"/>
      <c r="FH630" s="768"/>
      <c r="FI630" s="768"/>
      <c r="FJ630" s="768"/>
      <c r="FK630" s="768"/>
      <c r="FL630" s="768"/>
      <c r="FM630" s="768"/>
      <c r="FN630" s="768"/>
      <c r="FO630" s="768"/>
      <c r="FP630" s="768"/>
      <c r="FQ630" s="768"/>
      <c r="FR630" s="768"/>
      <c r="FS630" s="768"/>
      <c r="FT630" s="768"/>
      <c r="FU630" s="768"/>
      <c r="FV630" s="768"/>
      <c r="FW630" s="768"/>
    </row>
    <row r="631" spans="4:179" x14ac:dyDescent="0.25">
      <c r="D631" s="731"/>
      <c r="J631" s="62"/>
      <c r="O631" s="766"/>
      <c r="P631" s="766"/>
      <c r="Q631" s="766"/>
      <c r="R631" s="766"/>
      <c r="U631" s="767"/>
      <c r="Y631" s="768"/>
      <c r="Z631" s="768"/>
      <c r="AA631" s="768"/>
      <c r="AB631" s="768"/>
      <c r="AC631" s="768"/>
      <c r="AD631" s="768"/>
      <c r="AE631" s="768"/>
      <c r="AF631" s="768"/>
      <c r="AG631" s="768"/>
      <c r="AH631" s="768"/>
      <c r="AI631" s="768"/>
      <c r="AJ631" s="768"/>
      <c r="AK631" s="768"/>
      <c r="AL631" s="768"/>
      <c r="AM631" s="768"/>
      <c r="AN631" s="768"/>
      <c r="AO631" s="768"/>
      <c r="AP631" s="768"/>
      <c r="AQ631" s="768"/>
      <c r="AR631" s="768"/>
      <c r="AS631" s="768"/>
      <c r="AT631" s="768"/>
      <c r="AU631" s="768"/>
      <c r="AV631" s="768"/>
      <c r="AW631" s="768"/>
      <c r="AX631" s="768"/>
      <c r="AY631" s="768"/>
      <c r="AZ631" s="768"/>
      <c r="BA631" s="768"/>
      <c r="BB631" s="768"/>
      <c r="BC631" s="768"/>
      <c r="BD631" s="768"/>
      <c r="BE631" s="768"/>
      <c r="BF631" s="768"/>
      <c r="BG631" s="768"/>
      <c r="BH631" s="768"/>
      <c r="BI631" s="768"/>
      <c r="BJ631" s="768"/>
      <c r="BK631" s="768"/>
      <c r="BL631" s="768"/>
      <c r="BM631" s="768"/>
      <c r="BN631" s="768"/>
      <c r="BO631" s="768"/>
      <c r="BP631" s="768"/>
      <c r="BQ631" s="768"/>
      <c r="BR631" s="768"/>
      <c r="BS631" s="768"/>
      <c r="BT631" s="768"/>
      <c r="BU631" s="768"/>
      <c r="BV631" s="768"/>
      <c r="BW631" s="768"/>
      <c r="BX631" s="768"/>
      <c r="BY631" s="768"/>
      <c r="BZ631" s="768"/>
      <c r="CA631" s="768"/>
      <c r="CB631" s="768"/>
      <c r="CC631" s="768"/>
      <c r="CD631" s="768"/>
      <c r="CE631" s="768"/>
      <c r="CF631" s="768"/>
      <c r="CG631" s="768"/>
      <c r="CH631" s="768"/>
      <c r="CI631" s="768"/>
      <c r="CJ631" s="768"/>
      <c r="CK631" s="768"/>
      <c r="CL631" s="768"/>
      <c r="CM631" s="768"/>
      <c r="CN631" s="768"/>
      <c r="CO631" s="768"/>
      <c r="CP631" s="768"/>
      <c r="CQ631" s="768"/>
      <c r="CR631" s="768"/>
      <c r="CS631" s="768"/>
      <c r="CT631" s="768"/>
      <c r="CU631" s="768"/>
      <c r="CV631" s="768"/>
      <c r="CW631" s="768"/>
      <c r="CX631" s="768"/>
      <c r="CY631" s="768"/>
      <c r="CZ631" s="768"/>
      <c r="DA631" s="768"/>
      <c r="DB631" s="768"/>
      <c r="DC631" s="768"/>
      <c r="DD631" s="768"/>
      <c r="DE631" s="768"/>
      <c r="DF631" s="768"/>
      <c r="DG631" s="768"/>
      <c r="DH631" s="768"/>
      <c r="DI631" s="768"/>
      <c r="DJ631" s="768"/>
      <c r="DK631" s="768"/>
      <c r="DL631" s="768"/>
      <c r="DM631" s="768"/>
      <c r="DN631" s="768"/>
      <c r="DO631" s="768"/>
      <c r="DP631" s="768"/>
      <c r="DQ631" s="768"/>
      <c r="DR631" s="768"/>
      <c r="DS631" s="768"/>
      <c r="DT631" s="768"/>
      <c r="DU631" s="768"/>
      <c r="DV631" s="768"/>
      <c r="DW631" s="768"/>
      <c r="DX631" s="768"/>
      <c r="DY631" s="768"/>
      <c r="DZ631" s="768"/>
      <c r="EA631" s="768"/>
      <c r="EB631" s="768"/>
      <c r="EC631" s="768"/>
      <c r="ED631" s="768"/>
      <c r="EE631" s="768"/>
      <c r="EF631" s="768"/>
      <c r="EG631" s="768"/>
      <c r="EH631" s="768"/>
      <c r="EI631" s="768"/>
      <c r="EJ631" s="768"/>
      <c r="EK631" s="768"/>
      <c r="EL631" s="768"/>
      <c r="EM631" s="768"/>
      <c r="EN631" s="768"/>
      <c r="EO631" s="768"/>
      <c r="EP631" s="768"/>
      <c r="EQ631" s="768"/>
      <c r="ER631" s="768"/>
      <c r="ES631" s="768"/>
      <c r="ET631" s="768"/>
      <c r="EU631" s="768"/>
      <c r="EV631" s="768"/>
      <c r="EW631" s="768"/>
      <c r="EX631" s="768"/>
      <c r="EY631" s="768"/>
      <c r="EZ631" s="768"/>
      <c r="FA631" s="768"/>
      <c r="FB631" s="768"/>
      <c r="FC631" s="768"/>
      <c r="FD631" s="768"/>
      <c r="FE631" s="768"/>
      <c r="FF631" s="768"/>
      <c r="FG631" s="768"/>
      <c r="FH631" s="768"/>
      <c r="FI631" s="768"/>
      <c r="FJ631" s="768"/>
      <c r="FK631" s="768"/>
      <c r="FL631" s="768"/>
      <c r="FM631" s="768"/>
      <c r="FN631" s="768"/>
      <c r="FO631" s="768"/>
      <c r="FP631" s="768"/>
      <c r="FQ631" s="768"/>
      <c r="FR631" s="768"/>
      <c r="FS631" s="768"/>
      <c r="FT631" s="768"/>
      <c r="FU631" s="768"/>
      <c r="FV631" s="768"/>
      <c r="FW631" s="768"/>
    </row>
    <row r="632" spans="4:179" x14ac:dyDescent="0.25">
      <c r="D632" s="731"/>
      <c r="J632" s="62"/>
      <c r="O632" s="766"/>
      <c r="P632" s="766"/>
      <c r="Q632" s="766"/>
      <c r="R632" s="766"/>
      <c r="U632" s="767"/>
      <c r="Y632" s="768"/>
      <c r="Z632" s="768"/>
      <c r="AA632" s="768"/>
      <c r="AB632" s="768"/>
      <c r="AC632" s="768"/>
      <c r="AD632" s="768"/>
      <c r="AE632" s="768"/>
      <c r="AF632" s="768"/>
      <c r="AG632" s="768"/>
      <c r="AH632" s="768"/>
      <c r="AI632" s="768"/>
      <c r="AJ632" s="768"/>
      <c r="AK632" s="768"/>
      <c r="AL632" s="768"/>
      <c r="AM632" s="768"/>
      <c r="AN632" s="768"/>
      <c r="AO632" s="768"/>
      <c r="AP632" s="768"/>
      <c r="AQ632" s="768"/>
      <c r="AR632" s="768"/>
      <c r="AS632" s="768"/>
      <c r="AT632" s="768"/>
      <c r="AU632" s="768"/>
      <c r="AV632" s="768"/>
      <c r="AW632" s="768"/>
      <c r="AX632" s="768"/>
      <c r="AY632" s="768"/>
      <c r="AZ632" s="768"/>
      <c r="BA632" s="768"/>
      <c r="BB632" s="768"/>
      <c r="BC632" s="768"/>
      <c r="BD632" s="768"/>
      <c r="BE632" s="768"/>
      <c r="BF632" s="768"/>
      <c r="BG632" s="768"/>
      <c r="BH632" s="768"/>
      <c r="BI632" s="768"/>
      <c r="BJ632" s="768"/>
      <c r="BK632" s="768"/>
      <c r="BL632" s="768"/>
      <c r="BM632" s="768"/>
      <c r="BN632" s="768"/>
      <c r="BO632" s="768"/>
      <c r="BP632" s="768"/>
      <c r="BQ632" s="768"/>
      <c r="BR632" s="768"/>
      <c r="BS632" s="768"/>
      <c r="BT632" s="768"/>
      <c r="BU632" s="768"/>
      <c r="BV632" s="768"/>
      <c r="BW632" s="768"/>
      <c r="BX632" s="768"/>
      <c r="BY632" s="768"/>
      <c r="BZ632" s="768"/>
      <c r="CA632" s="768"/>
      <c r="CB632" s="768"/>
      <c r="CC632" s="768"/>
      <c r="CD632" s="768"/>
      <c r="CE632" s="768"/>
      <c r="CF632" s="768"/>
      <c r="CG632" s="768"/>
      <c r="CH632" s="768"/>
      <c r="CI632" s="768"/>
      <c r="CJ632" s="768"/>
      <c r="CK632" s="768"/>
      <c r="CL632" s="768"/>
      <c r="CM632" s="768"/>
      <c r="CN632" s="768"/>
      <c r="CO632" s="768"/>
      <c r="CP632" s="768"/>
      <c r="CQ632" s="768"/>
      <c r="CR632" s="768"/>
      <c r="CS632" s="768"/>
      <c r="CT632" s="768"/>
      <c r="CU632" s="768"/>
      <c r="CV632" s="768"/>
      <c r="CW632" s="768"/>
      <c r="CX632" s="768"/>
      <c r="CY632" s="768"/>
      <c r="CZ632" s="768"/>
      <c r="DA632" s="768"/>
      <c r="DB632" s="768"/>
      <c r="DC632" s="768"/>
      <c r="DD632" s="768"/>
      <c r="DE632" s="768"/>
      <c r="DF632" s="768"/>
      <c r="DG632" s="768"/>
      <c r="DH632" s="768"/>
      <c r="DI632" s="768"/>
      <c r="DJ632" s="768"/>
      <c r="DK632" s="768"/>
      <c r="DL632" s="768"/>
      <c r="DM632" s="768"/>
      <c r="DN632" s="768"/>
      <c r="DO632" s="768"/>
      <c r="DP632" s="768"/>
      <c r="DQ632" s="768"/>
      <c r="DR632" s="768"/>
      <c r="DS632" s="768"/>
      <c r="DT632" s="768"/>
      <c r="DU632" s="768"/>
      <c r="DV632" s="768"/>
      <c r="DW632" s="768"/>
      <c r="DX632" s="768"/>
      <c r="DY632" s="768"/>
      <c r="DZ632" s="768"/>
      <c r="EA632" s="768"/>
      <c r="EB632" s="768"/>
      <c r="EC632" s="768"/>
      <c r="ED632" s="768"/>
      <c r="EE632" s="768"/>
      <c r="EF632" s="768"/>
      <c r="EG632" s="768"/>
      <c r="EH632" s="768"/>
      <c r="EI632" s="768"/>
      <c r="EJ632" s="768"/>
      <c r="EK632" s="768"/>
      <c r="EL632" s="768"/>
      <c r="EM632" s="768"/>
      <c r="EN632" s="768"/>
      <c r="EO632" s="768"/>
      <c r="EP632" s="768"/>
      <c r="EQ632" s="768"/>
      <c r="ER632" s="768"/>
      <c r="ES632" s="768"/>
      <c r="ET632" s="768"/>
      <c r="EU632" s="768"/>
      <c r="EV632" s="768"/>
      <c r="EW632" s="768"/>
      <c r="EX632" s="768"/>
      <c r="EY632" s="768"/>
      <c r="EZ632" s="768"/>
      <c r="FA632" s="768"/>
      <c r="FB632" s="768"/>
      <c r="FC632" s="768"/>
      <c r="FD632" s="768"/>
      <c r="FE632" s="768"/>
      <c r="FF632" s="768"/>
      <c r="FG632" s="768"/>
      <c r="FH632" s="768"/>
      <c r="FI632" s="768"/>
      <c r="FJ632" s="768"/>
      <c r="FK632" s="768"/>
      <c r="FL632" s="768"/>
      <c r="FM632" s="768"/>
      <c r="FN632" s="768"/>
      <c r="FO632" s="768"/>
      <c r="FP632" s="768"/>
      <c r="FQ632" s="768"/>
      <c r="FR632" s="768"/>
      <c r="FS632" s="768"/>
      <c r="FT632" s="768"/>
      <c r="FU632" s="768"/>
      <c r="FV632" s="768"/>
      <c r="FW632" s="768"/>
    </row>
    <row r="633" spans="4:179" x14ac:dyDescent="0.25">
      <c r="D633" s="731"/>
      <c r="J633" s="62"/>
      <c r="O633" s="766"/>
      <c r="P633" s="766"/>
      <c r="Q633" s="766"/>
      <c r="R633" s="766"/>
      <c r="U633" s="767"/>
      <c r="Y633" s="768"/>
      <c r="Z633" s="768"/>
      <c r="AA633" s="768"/>
      <c r="AB633" s="768"/>
      <c r="AC633" s="768"/>
      <c r="AD633" s="768"/>
      <c r="AE633" s="768"/>
      <c r="AF633" s="768"/>
      <c r="AG633" s="768"/>
      <c r="AH633" s="768"/>
      <c r="AI633" s="768"/>
      <c r="AJ633" s="768"/>
      <c r="AK633" s="768"/>
      <c r="AL633" s="768"/>
      <c r="AM633" s="768"/>
      <c r="AN633" s="768"/>
      <c r="AO633" s="768"/>
      <c r="AP633" s="768"/>
      <c r="AQ633" s="768"/>
      <c r="AR633" s="768"/>
      <c r="AS633" s="768"/>
      <c r="AT633" s="768"/>
      <c r="AU633" s="768"/>
      <c r="AV633" s="768"/>
      <c r="AW633" s="768"/>
      <c r="AX633" s="768"/>
      <c r="AY633" s="768"/>
      <c r="AZ633" s="768"/>
      <c r="BA633" s="768"/>
      <c r="BB633" s="768"/>
      <c r="BC633" s="768"/>
      <c r="BD633" s="768"/>
      <c r="BE633" s="768"/>
      <c r="BF633" s="768"/>
      <c r="BG633" s="768"/>
      <c r="BH633" s="768"/>
      <c r="BI633" s="768"/>
      <c r="BJ633" s="768"/>
      <c r="BK633" s="768"/>
      <c r="BL633" s="768"/>
      <c r="BM633" s="768"/>
      <c r="BN633" s="768"/>
      <c r="BO633" s="768"/>
      <c r="BP633" s="768"/>
      <c r="BQ633" s="768"/>
      <c r="BR633" s="768"/>
      <c r="BS633" s="768"/>
      <c r="BT633" s="768"/>
      <c r="BU633" s="768"/>
      <c r="BV633" s="768"/>
      <c r="BW633" s="768"/>
      <c r="BX633" s="768"/>
      <c r="BY633" s="768"/>
      <c r="BZ633" s="768"/>
      <c r="CA633" s="768"/>
      <c r="CB633" s="768"/>
      <c r="CC633" s="768"/>
      <c r="CD633" s="768"/>
      <c r="CE633" s="768"/>
      <c r="CF633" s="768"/>
      <c r="CG633" s="768"/>
      <c r="CH633" s="768"/>
      <c r="CI633" s="768"/>
      <c r="CJ633" s="768"/>
      <c r="CK633" s="768"/>
      <c r="CL633" s="768"/>
      <c r="CM633" s="768"/>
      <c r="CN633" s="768"/>
      <c r="CO633" s="768"/>
      <c r="CP633" s="768"/>
      <c r="CQ633" s="768"/>
      <c r="CR633" s="768"/>
      <c r="CS633" s="768"/>
      <c r="CT633" s="768"/>
      <c r="CU633" s="768"/>
      <c r="CV633" s="768"/>
      <c r="CW633" s="768"/>
      <c r="CX633" s="768"/>
      <c r="CY633" s="768"/>
      <c r="CZ633" s="768"/>
      <c r="DA633" s="768"/>
      <c r="DB633" s="768"/>
      <c r="DC633" s="768"/>
      <c r="DD633" s="768"/>
      <c r="DE633" s="768"/>
      <c r="DF633" s="768"/>
      <c r="DG633" s="768"/>
      <c r="DH633" s="768"/>
      <c r="DI633" s="768"/>
      <c r="DJ633" s="768"/>
      <c r="DK633" s="768"/>
      <c r="DL633" s="768"/>
      <c r="DM633" s="768"/>
      <c r="DN633" s="768"/>
      <c r="DO633" s="768"/>
      <c r="DP633" s="768"/>
      <c r="DQ633" s="768"/>
      <c r="DR633" s="768"/>
      <c r="DS633" s="768"/>
      <c r="DT633" s="768"/>
      <c r="DU633" s="768"/>
      <c r="DV633" s="768"/>
      <c r="DW633" s="768"/>
      <c r="DX633" s="768"/>
      <c r="DY633" s="768"/>
      <c r="DZ633" s="768"/>
      <c r="EA633" s="768"/>
      <c r="EB633" s="768"/>
      <c r="EC633" s="768"/>
      <c r="ED633" s="768"/>
      <c r="EE633" s="768"/>
      <c r="EF633" s="768"/>
      <c r="EG633" s="768"/>
      <c r="EH633" s="768"/>
      <c r="EI633" s="768"/>
      <c r="EJ633" s="768"/>
      <c r="EK633" s="768"/>
      <c r="EL633" s="768"/>
      <c r="EM633" s="768"/>
      <c r="EN633" s="768"/>
      <c r="EO633" s="768"/>
      <c r="EP633" s="768"/>
      <c r="EQ633" s="768"/>
      <c r="ER633" s="768"/>
      <c r="ES633" s="768"/>
      <c r="ET633" s="768"/>
      <c r="EU633" s="768"/>
      <c r="EV633" s="768"/>
      <c r="EW633" s="768"/>
      <c r="EX633" s="768"/>
      <c r="EY633" s="768"/>
      <c r="EZ633" s="768"/>
      <c r="FA633" s="768"/>
      <c r="FB633" s="768"/>
      <c r="FC633" s="768"/>
      <c r="FD633" s="768"/>
      <c r="FE633" s="768"/>
      <c r="FF633" s="768"/>
      <c r="FG633" s="768"/>
      <c r="FH633" s="768"/>
      <c r="FI633" s="768"/>
      <c r="FJ633" s="768"/>
      <c r="FK633" s="768"/>
      <c r="FL633" s="768"/>
      <c r="FM633" s="768"/>
      <c r="FN633" s="768"/>
      <c r="FO633" s="768"/>
      <c r="FP633" s="768"/>
      <c r="FQ633" s="768"/>
      <c r="FR633" s="768"/>
      <c r="FS633" s="768"/>
      <c r="FT633" s="768"/>
      <c r="FU633" s="768"/>
      <c r="FV633" s="768"/>
      <c r="FW633" s="768"/>
    </row>
    <row r="634" spans="4:179" x14ac:dyDescent="0.25">
      <c r="D634" s="731"/>
      <c r="J634" s="62"/>
      <c r="O634" s="766"/>
      <c r="P634" s="766"/>
      <c r="Q634" s="766"/>
      <c r="R634" s="766"/>
      <c r="U634" s="767"/>
      <c r="Y634" s="768"/>
      <c r="Z634" s="768"/>
      <c r="AA634" s="768"/>
      <c r="AB634" s="768"/>
      <c r="AC634" s="768"/>
      <c r="AD634" s="768"/>
      <c r="AE634" s="768"/>
      <c r="AF634" s="768"/>
      <c r="AG634" s="768"/>
      <c r="AH634" s="768"/>
      <c r="AI634" s="768"/>
      <c r="AJ634" s="768"/>
      <c r="AK634" s="768"/>
      <c r="AL634" s="768"/>
      <c r="AM634" s="768"/>
      <c r="AN634" s="768"/>
      <c r="AO634" s="768"/>
      <c r="AP634" s="768"/>
      <c r="AQ634" s="768"/>
      <c r="AR634" s="768"/>
      <c r="AS634" s="768"/>
      <c r="AT634" s="768"/>
      <c r="AU634" s="768"/>
      <c r="AV634" s="768"/>
      <c r="AW634" s="768"/>
      <c r="AX634" s="768"/>
      <c r="AY634" s="768"/>
      <c r="AZ634" s="768"/>
      <c r="BA634" s="768"/>
      <c r="BB634" s="768"/>
      <c r="BC634" s="768"/>
      <c r="BD634" s="768"/>
      <c r="BE634" s="768"/>
      <c r="BF634" s="768"/>
      <c r="BG634" s="768"/>
      <c r="BH634" s="768"/>
      <c r="BI634" s="768"/>
      <c r="BJ634" s="768"/>
      <c r="BK634" s="768"/>
      <c r="BL634" s="768"/>
      <c r="BM634" s="768"/>
      <c r="BN634" s="768"/>
      <c r="BO634" s="768"/>
      <c r="BP634" s="768"/>
      <c r="BQ634" s="768"/>
      <c r="BR634" s="768"/>
      <c r="BS634" s="768"/>
      <c r="BT634" s="768"/>
      <c r="BU634" s="768"/>
      <c r="BV634" s="768"/>
      <c r="BW634" s="768"/>
      <c r="BX634" s="768"/>
      <c r="BY634" s="768"/>
      <c r="BZ634" s="768"/>
      <c r="CA634" s="768"/>
      <c r="CB634" s="768"/>
      <c r="CC634" s="768"/>
      <c r="CD634" s="768"/>
      <c r="CE634" s="768"/>
      <c r="CF634" s="768"/>
      <c r="CG634" s="768"/>
      <c r="CH634" s="768"/>
      <c r="CI634" s="768"/>
      <c r="CJ634" s="768"/>
      <c r="CK634" s="768"/>
      <c r="CL634" s="768"/>
      <c r="CM634" s="768"/>
      <c r="CN634" s="768"/>
      <c r="CO634" s="768"/>
      <c r="CP634" s="768"/>
      <c r="CQ634" s="768"/>
      <c r="CR634" s="768"/>
      <c r="CS634" s="768"/>
      <c r="CT634" s="768"/>
      <c r="CU634" s="768"/>
      <c r="CV634" s="768"/>
      <c r="CW634" s="768"/>
      <c r="CX634" s="768"/>
      <c r="CY634" s="768"/>
      <c r="CZ634" s="768"/>
      <c r="DA634" s="768"/>
      <c r="DB634" s="768"/>
      <c r="DC634" s="768"/>
      <c r="DD634" s="768"/>
      <c r="DE634" s="768"/>
      <c r="DF634" s="768"/>
      <c r="DG634" s="768"/>
      <c r="DH634" s="768"/>
      <c r="DI634" s="768"/>
      <c r="DJ634" s="768"/>
      <c r="DK634" s="768"/>
      <c r="DL634" s="768"/>
      <c r="DM634" s="768"/>
      <c r="DN634" s="768"/>
      <c r="DO634" s="768"/>
      <c r="DP634" s="768"/>
      <c r="DQ634" s="768"/>
      <c r="DR634" s="768"/>
      <c r="DS634" s="768"/>
      <c r="DT634" s="768"/>
      <c r="DU634" s="768"/>
      <c r="DV634" s="768"/>
      <c r="DW634" s="768"/>
      <c r="DX634" s="768"/>
      <c r="DY634" s="768"/>
      <c r="DZ634" s="768"/>
      <c r="EA634" s="768"/>
      <c r="EB634" s="768"/>
      <c r="EC634" s="768"/>
      <c r="ED634" s="768"/>
      <c r="EE634" s="768"/>
      <c r="EF634" s="768"/>
      <c r="EG634" s="768"/>
      <c r="EH634" s="768"/>
      <c r="EI634" s="768"/>
      <c r="EJ634" s="768"/>
      <c r="EK634" s="768"/>
      <c r="EL634" s="768"/>
      <c r="EM634" s="768"/>
      <c r="EN634" s="768"/>
      <c r="EO634" s="768"/>
      <c r="EP634" s="768"/>
      <c r="EQ634" s="768"/>
      <c r="ER634" s="768"/>
      <c r="ES634" s="768"/>
      <c r="ET634" s="768"/>
      <c r="EU634" s="768"/>
      <c r="EV634" s="768"/>
      <c r="EW634" s="768"/>
      <c r="EX634" s="768"/>
      <c r="EY634" s="768"/>
      <c r="EZ634" s="768"/>
      <c r="FA634" s="768"/>
      <c r="FB634" s="768"/>
      <c r="FC634" s="768"/>
      <c r="FD634" s="768"/>
      <c r="FE634" s="768"/>
      <c r="FF634" s="768"/>
      <c r="FG634" s="768"/>
      <c r="FH634" s="768"/>
      <c r="FI634" s="768"/>
      <c r="FJ634" s="768"/>
      <c r="FK634" s="768"/>
      <c r="FL634" s="768"/>
      <c r="FM634" s="768"/>
      <c r="FN634" s="768"/>
      <c r="FO634" s="768"/>
      <c r="FP634" s="768"/>
      <c r="FQ634" s="768"/>
      <c r="FR634" s="768"/>
      <c r="FS634" s="768"/>
      <c r="FT634" s="768"/>
      <c r="FU634" s="768"/>
      <c r="FV634" s="768"/>
      <c r="FW634" s="768"/>
    </row>
    <row r="635" spans="4:179" x14ac:dyDescent="0.25">
      <c r="D635" s="731"/>
      <c r="J635" s="62"/>
      <c r="O635" s="766"/>
      <c r="P635" s="766"/>
      <c r="Q635" s="766"/>
      <c r="R635" s="766"/>
      <c r="U635" s="767"/>
      <c r="Y635" s="768"/>
      <c r="Z635" s="768"/>
      <c r="AA635" s="768"/>
      <c r="AB635" s="768"/>
      <c r="AC635" s="768"/>
      <c r="AD635" s="768"/>
      <c r="AE635" s="768"/>
      <c r="AF635" s="768"/>
      <c r="AG635" s="768"/>
      <c r="AH635" s="768"/>
      <c r="AI635" s="768"/>
      <c r="AJ635" s="768"/>
      <c r="AK635" s="768"/>
      <c r="AL635" s="768"/>
      <c r="AM635" s="768"/>
      <c r="AN635" s="768"/>
      <c r="AO635" s="768"/>
      <c r="AP635" s="768"/>
      <c r="AQ635" s="768"/>
      <c r="AR635" s="768"/>
      <c r="AS635" s="768"/>
      <c r="AT635" s="768"/>
      <c r="AU635" s="768"/>
      <c r="AV635" s="768"/>
      <c r="AW635" s="768"/>
      <c r="AX635" s="768"/>
      <c r="AY635" s="768"/>
      <c r="AZ635" s="768"/>
      <c r="BA635" s="768"/>
      <c r="BB635" s="768"/>
      <c r="BC635" s="768"/>
      <c r="BD635" s="768"/>
      <c r="BE635" s="768"/>
      <c r="BF635" s="768"/>
      <c r="BG635" s="768"/>
      <c r="BH635" s="768"/>
      <c r="BI635" s="768"/>
      <c r="BJ635" s="768"/>
      <c r="BK635" s="768"/>
      <c r="BL635" s="768"/>
      <c r="BM635" s="768"/>
      <c r="BN635" s="768"/>
      <c r="BO635" s="768"/>
      <c r="BP635" s="768"/>
      <c r="BQ635" s="768"/>
      <c r="BR635" s="768"/>
      <c r="BS635" s="768"/>
      <c r="BT635" s="768"/>
      <c r="BU635" s="768"/>
      <c r="BV635" s="768"/>
      <c r="BW635" s="768"/>
      <c r="BX635" s="768"/>
      <c r="BY635" s="768"/>
      <c r="BZ635" s="768"/>
      <c r="CA635" s="768"/>
      <c r="CB635" s="768"/>
      <c r="CC635" s="768"/>
      <c r="CD635" s="768"/>
      <c r="CE635" s="768"/>
      <c r="CF635" s="768"/>
      <c r="CG635" s="768"/>
      <c r="CH635" s="768"/>
      <c r="CI635" s="768"/>
      <c r="CJ635" s="768"/>
      <c r="CK635" s="768"/>
      <c r="CL635" s="768"/>
      <c r="CM635" s="768"/>
      <c r="CN635" s="768"/>
      <c r="CO635" s="768"/>
      <c r="CP635" s="768"/>
      <c r="CQ635" s="768"/>
      <c r="CR635" s="768"/>
      <c r="CS635" s="768"/>
      <c r="CT635" s="768"/>
      <c r="CU635" s="768"/>
      <c r="CV635" s="768"/>
      <c r="CW635" s="768"/>
      <c r="CX635" s="768"/>
      <c r="CY635" s="768"/>
      <c r="CZ635" s="768"/>
      <c r="DA635" s="768"/>
      <c r="DB635" s="768"/>
      <c r="DC635" s="768"/>
      <c r="DD635" s="768"/>
      <c r="DE635" s="768"/>
      <c r="DF635" s="768"/>
      <c r="DG635" s="768"/>
      <c r="DH635" s="768"/>
      <c r="DI635" s="768"/>
      <c r="DJ635" s="768"/>
      <c r="DK635" s="768"/>
      <c r="DL635" s="768"/>
      <c r="DM635" s="768"/>
      <c r="DN635" s="768"/>
      <c r="DO635" s="768"/>
      <c r="DP635" s="768"/>
      <c r="DQ635" s="768"/>
      <c r="DR635" s="768"/>
      <c r="DS635" s="768"/>
      <c r="DT635" s="768"/>
      <c r="DU635" s="768"/>
      <c r="DV635" s="768"/>
      <c r="DW635" s="768"/>
      <c r="DX635" s="768"/>
      <c r="DY635" s="768"/>
      <c r="DZ635" s="768"/>
      <c r="EA635" s="768"/>
      <c r="EB635" s="768"/>
      <c r="EC635" s="768"/>
      <c r="ED635" s="768"/>
      <c r="EE635" s="768"/>
      <c r="EF635" s="768"/>
      <c r="EG635" s="768"/>
      <c r="EH635" s="768"/>
      <c r="EI635" s="768"/>
      <c r="EJ635" s="768"/>
      <c r="EK635" s="768"/>
      <c r="EL635" s="768"/>
      <c r="EM635" s="768"/>
      <c r="EN635" s="768"/>
      <c r="EO635" s="768"/>
      <c r="EP635" s="768"/>
      <c r="EQ635" s="768"/>
      <c r="ER635" s="768"/>
      <c r="ES635" s="768"/>
      <c r="ET635" s="768"/>
      <c r="EU635" s="768"/>
      <c r="EV635" s="768"/>
      <c r="EW635" s="768"/>
      <c r="EX635" s="768"/>
      <c r="EY635" s="768"/>
      <c r="EZ635" s="768"/>
      <c r="FA635" s="768"/>
      <c r="FB635" s="768"/>
      <c r="FC635" s="768"/>
      <c r="FD635" s="768"/>
      <c r="FE635" s="768"/>
      <c r="FF635" s="768"/>
      <c r="FG635" s="768"/>
      <c r="FH635" s="768"/>
      <c r="FI635" s="768"/>
      <c r="FJ635" s="768"/>
      <c r="FK635" s="768"/>
      <c r="FL635" s="768"/>
      <c r="FM635" s="768"/>
      <c r="FN635" s="768"/>
      <c r="FO635" s="768"/>
      <c r="FP635" s="768"/>
      <c r="FQ635" s="768"/>
      <c r="FR635" s="768"/>
      <c r="FS635" s="768"/>
      <c r="FT635" s="768"/>
      <c r="FU635" s="768"/>
      <c r="FV635" s="768"/>
      <c r="FW635" s="768"/>
    </row>
    <row r="636" spans="4:179" x14ac:dyDescent="0.25">
      <c r="D636" s="731"/>
      <c r="J636" s="62"/>
      <c r="O636" s="766"/>
      <c r="P636" s="766"/>
      <c r="Q636" s="766"/>
      <c r="R636" s="766"/>
      <c r="U636" s="767"/>
      <c r="Y636" s="768"/>
      <c r="Z636" s="768"/>
      <c r="AA636" s="768"/>
      <c r="AB636" s="768"/>
      <c r="AC636" s="768"/>
      <c r="AD636" s="768"/>
      <c r="AE636" s="768"/>
      <c r="AF636" s="768"/>
      <c r="AG636" s="768"/>
      <c r="AH636" s="768"/>
      <c r="AI636" s="768"/>
      <c r="AJ636" s="768"/>
      <c r="AK636" s="768"/>
      <c r="AL636" s="768"/>
      <c r="AM636" s="768"/>
      <c r="AN636" s="768"/>
      <c r="AO636" s="768"/>
      <c r="AP636" s="768"/>
      <c r="AQ636" s="768"/>
      <c r="AR636" s="768"/>
      <c r="AS636" s="768"/>
      <c r="AT636" s="768"/>
      <c r="AU636" s="768"/>
      <c r="AV636" s="768"/>
      <c r="AW636" s="768"/>
      <c r="AX636" s="768"/>
      <c r="AY636" s="768"/>
      <c r="AZ636" s="768"/>
      <c r="BA636" s="768"/>
      <c r="BB636" s="768"/>
      <c r="BC636" s="768"/>
      <c r="BD636" s="768"/>
      <c r="BE636" s="768"/>
      <c r="BF636" s="768"/>
      <c r="BG636" s="768"/>
      <c r="BH636" s="768"/>
      <c r="BI636" s="768"/>
      <c r="BJ636" s="768"/>
      <c r="BK636" s="768"/>
      <c r="BL636" s="768"/>
      <c r="BM636" s="768"/>
      <c r="BN636" s="768"/>
      <c r="BO636" s="768"/>
      <c r="BP636" s="768"/>
      <c r="BQ636" s="768"/>
      <c r="BR636" s="768"/>
      <c r="BS636" s="768"/>
      <c r="BT636" s="768"/>
      <c r="BU636" s="768"/>
      <c r="BV636" s="768"/>
      <c r="BW636" s="768"/>
      <c r="BX636" s="768"/>
      <c r="BY636" s="768"/>
      <c r="BZ636" s="768"/>
      <c r="CA636" s="768"/>
      <c r="CB636" s="768"/>
      <c r="CC636" s="768"/>
      <c r="CD636" s="768"/>
      <c r="CE636" s="768"/>
      <c r="CF636" s="768"/>
      <c r="CG636" s="768"/>
      <c r="CH636" s="768"/>
      <c r="CI636" s="768"/>
      <c r="CJ636" s="768"/>
      <c r="CK636" s="768"/>
      <c r="CL636" s="768"/>
      <c r="CM636" s="768"/>
      <c r="CN636" s="768"/>
      <c r="CO636" s="768"/>
      <c r="CP636" s="768"/>
      <c r="CQ636" s="768"/>
      <c r="CR636" s="768"/>
      <c r="CS636" s="768"/>
      <c r="CT636" s="768"/>
      <c r="CU636" s="768"/>
      <c r="CV636" s="768"/>
      <c r="CW636" s="768"/>
      <c r="CX636" s="768"/>
      <c r="CY636" s="768"/>
      <c r="CZ636" s="768"/>
      <c r="DA636" s="768"/>
      <c r="DB636" s="768"/>
      <c r="DC636" s="768"/>
      <c r="DD636" s="768"/>
      <c r="DE636" s="768"/>
      <c r="DF636" s="768"/>
      <c r="DG636" s="768"/>
      <c r="DH636" s="768"/>
      <c r="DI636" s="768"/>
      <c r="DJ636" s="768"/>
      <c r="DK636" s="768"/>
      <c r="DL636" s="768"/>
      <c r="DM636" s="768"/>
      <c r="DN636" s="768"/>
      <c r="DO636" s="768"/>
      <c r="DP636" s="768"/>
      <c r="DQ636" s="768"/>
      <c r="DR636" s="768"/>
      <c r="DS636" s="768"/>
      <c r="DT636" s="768"/>
      <c r="DU636" s="768"/>
      <c r="DV636" s="768"/>
      <c r="DW636" s="768"/>
      <c r="DX636" s="768"/>
      <c r="DY636" s="768"/>
      <c r="DZ636" s="768"/>
      <c r="EA636" s="768"/>
      <c r="EB636" s="768"/>
      <c r="EC636" s="768"/>
      <c r="ED636" s="768"/>
      <c r="EE636" s="768"/>
      <c r="EF636" s="768"/>
      <c r="EG636" s="768"/>
      <c r="EH636" s="768"/>
      <c r="EI636" s="768"/>
      <c r="EJ636" s="768"/>
      <c r="EK636" s="768"/>
      <c r="EL636" s="768"/>
      <c r="EM636" s="768"/>
      <c r="EN636" s="768"/>
      <c r="EO636" s="768"/>
      <c r="EP636" s="768"/>
      <c r="EQ636" s="768"/>
      <c r="ER636" s="768"/>
      <c r="ES636" s="768"/>
      <c r="ET636" s="768"/>
      <c r="EU636" s="768"/>
      <c r="EV636" s="768"/>
      <c r="EW636" s="768"/>
      <c r="EX636" s="768"/>
      <c r="EY636" s="768"/>
      <c r="EZ636" s="768"/>
      <c r="FA636" s="768"/>
      <c r="FB636" s="768"/>
      <c r="FC636" s="768"/>
      <c r="FD636" s="768"/>
      <c r="FE636" s="768"/>
      <c r="FF636" s="768"/>
      <c r="FG636" s="768"/>
      <c r="FH636" s="768"/>
      <c r="FI636" s="768"/>
      <c r="FJ636" s="768"/>
      <c r="FK636" s="768"/>
      <c r="FL636" s="768"/>
      <c r="FM636" s="768"/>
      <c r="FN636" s="768"/>
      <c r="FO636" s="768"/>
      <c r="FP636" s="768"/>
      <c r="FQ636" s="768"/>
      <c r="FR636" s="768"/>
      <c r="FS636" s="768"/>
      <c r="FT636" s="768"/>
      <c r="FU636" s="768"/>
      <c r="FV636" s="768"/>
      <c r="FW636" s="768"/>
    </row>
    <row r="637" spans="4:179" x14ac:dyDescent="0.25">
      <c r="D637" s="731"/>
      <c r="J637" s="62"/>
      <c r="O637" s="766"/>
      <c r="P637" s="766"/>
      <c r="Q637" s="766"/>
      <c r="R637" s="766"/>
      <c r="U637" s="767"/>
      <c r="Y637" s="768"/>
      <c r="Z637" s="768"/>
      <c r="AA637" s="768"/>
      <c r="AB637" s="768"/>
      <c r="AC637" s="768"/>
      <c r="AD637" s="768"/>
      <c r="AE637" s="768"/>
      <c r="AF637" s="768"/>
      <c r="AG637" s="768"/>
      <c r="AH637" s="768"/>
      <c r="AI637" s="768"/>
      <c r="AJ637" s="768"/>
      <c r="AK637" s="768"/>
      <c r="AL637" s="768"/>
      <c r="AM637" s="768"/>
      <c r="AN637" s="768"/>
      <c r="AO637" s="768"/>
      <c r="AP637" s="768"/>
      <c r="AQ637" s="768"/>
      <c r="AR637" s="768"/>
      <c r="AS637" s="768"/>
      <c r="AT637" s="768"/>
      <c r="AU637" s="768"/>
      <c r="AV637" s="768"/>
      <c r="AW637" s="768"/>
      <c r="AX637" s="768"/>
      <c r="AY637" s="768"/>
      <c r="AZ637" s="768"/>
      <c r="BA637" s="768"/>
      <c r="BB637" s="768"/>
      <c r="BC637" s="768"/>
      <c r="BD637" s="768"/>
      <c r="BE637" s="768"/>
      <c r="BF637" s="768"/>
      <c r="BG637" s="768"/>
      <c r="BH637" s="768"/>
      <c r="BI637" s="768"/>
      <c r="BJ637" s="768"/>
      <c r="BK637" s="768"/>
      <c r="BL637" s="768"/>
      <c r="BM637" s="768"/>
      <c r="BN637" s="768"/>
      <c r="BO637" s="768"/>
      <c r="BP637" s="768"/>
      <c r="BQ637" s="768"/>
      <c r="BR637" s="768"/>
      <c r="BS637" s="768"/>
      <c r="BT637" s="768"/>
      <c r="BU637" s="768"/>
      <c r="BV637" s="768"/>
      <c r="BW637" s="768"/>
      <c r="BX637" s="768"/>
      <c r="BY637" s="768"/>
      <c r="BZ637" s="768"/>
      <c r="CA637" s="768"/>
      <c r="CB637" s="768"/>
      <c r="CC637" s="768"/>
      <c r="CD637" s="768"/>
      <c r="CE637" s="768"/>
      <c r="CF637" s="768"/>
      <c r="CG637" s="768"/>
      <c r="CH637" s="768"/>
      <c r="CI637" s="768"/>
      <c r="CJ637" s="768"/>
      <c r="CK637" s="768"/>
      <c r="CL637" s="768"/>
      <c r="CM637" s="768"/>
      <c r="CN637" s="768"/>
      <c r="CO637" s="768"/>
      <c r="CP637" s="768"/>
      <c r="CQ637" s="768"/>
      <c r="CR637" s="768"/>
      <c r="CS637" s="768"/>
      <c r="CT637" s="768"/>
      <c r="CU637" s="768"/>
      <c r="CV637" s="768"/>
      <c r="CW637" s="768"/>
      <c r="CX637" s="768"/>
      <c r="CY637" s="768"/>
      <c r="CZ637" s="768"/>
      <c r="DA637" s="768"/>
      <c r="DB637" s="768"/>
      <c r="DC637" s="768"/>
      <c r="DD637" s="768"/>
      <c r="DE637" s="768"/>
      <c r="DF637" s="768"/>
      <c r="DG637" s="768"/>
      <c r="DH637" s="768"/>
      <c r="DI637" s="768"/>
      <c r="DJ637" s="768"/>
      <c r="DK637" s="768"/>
      <c r="DL637" s="768"/>
      <c r="DM637" s="768"/>
      <c r="DN637" s="768"/>
      <c r="DO637" s="768"/>
      <c r="DP637" s="768"/>
      <c r="DQ637" s="768"/>
      <c r="DR637" s="768"/>
      <c r="DS637" s="768"/>
      <c r="DT637" s="768"/>
      <c r="DU637" s="768"/>
      <c r="DV637" s="768"/>
      <c r="DW637" s="768"/>
      <c r="DX637" s="768"/>
      <c r="DY637" s="768"/>
      <c r="DZ637" s="768"/>
      <c r="EA637" s="768"/>
      <c r="EB637" s="768"/>
      <c r="EC637" s="768"/>
      <c r="ED637" s="768"/>
      <c r="EE637" s="768"/>
      <c r="EF637" s="768"/>
      <c r="EG637" s="768"/>
      <c r="EH637" s="768"/>
      <c r="EI637" s="768"/>
      <c r="EJ637" s="768"/>
      <c r="EK637" s="768"/>
      <c r="EL637" s="768"/>
      <c r="EM637" s="768"/>
      <c r="EN637" s="768"/>
      <c r="EO637" s="768"/>
      <c r="EP637" s="768"/>
      <c r="EQ637" s="768"/>
      <c r="ER637" s="768"/>
      <c r="ES637" s="768"/>
      <c r="ET637" s="768"/>
      <c r="EU637" s="768"/>
      <c r="EV637" s="768"/>
      <c r="EW637" s="768"/>
      <c r="EX637" s="768"/>
      <c r="EY637" s="768"/>
      <c r="EZ637" s="768"/>
      <c r="FA637" s="768"/>
      <c r="FB637" s="768"/>
      <c r="FC637" s="768"/>
      <c r="FD637" s="768"/>
      <c r="FE637" s="768"/>
      <c r="FF637" s="768"/>
      <c r="FG637" s="768"/>
      <c r="FH637" s="768"/>
      <c r="FI637" s="768"/>
      <c r="FJ637" s="768"/>
      <c r="FK637" s="768"/>
      <c r="FL637" s="768"/>
      <c r="FM637" s="768"/>
      <c r="FN637" s="768"/>
      <c r="FO637" s="768"/>
      <c r="FP637" s="768"/>
      <c r="FQ637" s="768"/>
      <c r="FR637" s="768"/>
      <c r="FS637" s="768"/>
      <c r="FT637" s="768"/>
      <c r="FU637" s="768"/>
      <c r="FV637" s="768"/>
      <c r="FW637" s="768"/>
    </row>
    <row r="638" spans="4:179" x14ac:dyDescent="0.25">
      <c r="D638" s="731"/>
      <c r="J638" s="62"/>
      <c r="O638" s="766"/>
      <c r="P638" s="766"/>
      <c r="Q638" s="766"/>
      <c r="R638" s="766"/>
      <c r="U638" s="767"/>
      <c r="Y638" s="768"/>
      <c r="Z638" s="768"/>
      <c r="AA638" s="768"/>
      <c r="AB638" s="768"/>
      <c r="AC638" s="768"/>
      <c r="AD638" s="768"/>
      <c r="AE638" s="768"/>
      <c r="AF638" s="768"/>
      <c r="AG638" s="768"/>
      <c r="AH638" s="768"/>
      <c r="AI638" s="768"/>
      <c r="AJ638" s="768"/>
      <c r="AK638" s="768"/>
      <c r="AL638" s="768"/>
      <c r="AM638" s="768"/>
      <c r="AN638" s="768"/>
      <c r="AO638" s="768"/>
      <c r="AP638" s="768"/>
      <c r="AQ638" s="768"/>
      <c r="AR638" s="768"/>
      <c r="AS638" s="768"/>
      <c r="AT638" s="768"/>
      <c r="AU638" s="768"/>
      <c r="AV638" s="768"/>
      <c r="AW638" s="768"/>
      <c r="AX638" s="768"/>
      <c r="AY638" s="768"/>
      <c r="AZ638" s="768"/>
      <c r="BA638" s="768"/>
      <c r="BB638" s="768"/>
      <c r="BC638" s="768"/>
      <c r="BD638" s="768"/>
      <c r="BE638" s="768"/>
      <c r="BF638" s="768"/>
      <c r="BG638" s="768"/>
      <c r="BH638" s="768"/>
      <c r="BI638" s="768"/>
      <c r="BJ638" s="768"/>
      <c r="BK638" s="768"/>
      <c r="BL638" s="768"/>
      <c r="BM638" s="768"/>
      <c r="BN638" s="768"/>
      <c r="BO638" s="768"/>
      <c r="BP638" s="768"/>
      <c r="BQ638" s="768"/>
      <c r="BR638" s="768"/>
      <c r="BS638" s="768"/>
      <c r="BT638" s="768"/>
      <c r="BU638" s="768"/>
      <c r="BV638" s="768"/>
      <c r="BW638" s="768"/>
      <c r="BX638" s="768"/>
      <c r="BY638" s="768"/>
      <c r="BZ638" s="768"/>
      <c r="CA638" s="768"/>
      <c r="CB638" s="768"/>
      <c r="CC638" s="768"/>
      <c r="CD638" s="768"/>
      <c r="CE638" s="768"/>
      <c r="CF638" s="768"/>
      <c r="CG638" s="768"/>
      <c r="CH638" s="768"/>
      <c r="CI638" s="768"/>
      <c r="CJ638" s="768"/>
      <c r="CK638" s="768"/>
      <c r="CL638" s="768"/>
      <c r="CM638" s="768"/>
      <c r="CN638" s="768"/>
      <c r="CO638" s="768"/>
      <c r="CP638" s="768"/>
      <c r="CQ638" s="768"/>
      <c r="CR638" s="768"/>
      <c r="CS638" s="768"/>
      <c r="CT638" s="768"/>
      <c r="CU638" s="768"/>
      <c r="CV638" s="768"/>
      <c r="CW638" s="768"/>
      <c r="CX638" s="768"/>
      <c r="CY638" s="768"/>
      <c r="CZ638" s="768"/>
      <c r="DA638" s="768"/>
      <c r="DB638" s="768"/>
      <c r="DC638" s="768"/>
      <c r="DD638" s="768"/>
      <c r="DE638" s="768"/>
      <c r="DF638" s="768"/>
      <c r="DG638" s="768"/>
      <c r="DH638" s="768"/>
      <c r="DI638" s="768"/>
      <c r="DJ638" s="768"/>
      <c r="DK638" s="768"/>
      <c r="DL638" s="768"/>
      <c r="DM638" s="768"/>
      <c r="DN638" s="768"/>
      <c r="DO638" s="768"/>
      <c r="DP638" s="768"/>
      <c r="DQ638" s="768"/>
      <c r="DR638" s="768"/>
      <c r="DS638" s="768"/>
      <c r="DT638" s="768"/>
      <c r="DU638" s="768"/>
      <c r="DV638" s="768"/>
      <c r="DW638" s="768"/>
      <c r="DX638" s="768"/>
      <c r="DY638" s="768"/>
      <c r="DZ638" s="768"/>
      <c r="EA638" s="768"/>
      <c r="EB638" s="768"/>
      <c r="EC638" s="768"/>
      <c r="ED638" s="768"/>
      <c r="EE638" s="768"/>
      <c r="EF638" s="768"/>
      <c r="EG638" s="768"/>
      <c r="EH638" s="768"/>
      <c r="EI638" s="768"/>
      <c r="EJ638" s="768"/>
      <c r="EK638" s="768"/>
      <c r="EL638" s="768"/>
      <c r="EM638" s="768"/>
      <c r="EN638" s="768"/>
      <c r="EO638" s="768"/>
      <c r="EP638" s="768"/>
      <c r="EQ638" s="768"/>
      <c r="ER638" s="768"/>
      <c r="ES638" s="768"/>
      <c r="ET638" s="768"/>
      <c r="EU638" s="768"/>
      <c r="EV638" s="768"/>
      <c r="EW638" s="768"/>
      <c r="EX638" s="768"/>
      <c r="EY638" s="768"/>
      <c r="EZ638" s="768"/>
      <c r="FA638" s="768"/>
      <c r="FB638" s="768"/>
      <c r="FC638" s="768"/>
      <c r="FD638" s="768"/>
      <c r="FE638" s="768"/>
      <c r="FF638" s="768"/>
      <c r="FG638" s="768"/>
      <c r="FH638" s="768"/>
      <c r="FI638" s="768"/>
      <c r="FJ638" s="768"/>
      <c r="FK638" s="768"/>
      <c r="FL638" s="768"/>
      <c r="FM638" s="768"/>
      <c r="FN638" s="768"/>
      <c r="FO638" s="768"/>
      <c r="FP638" s="768"/>
      <c r="FQ638" s="768"/>
      <c r="FR638" s="768"/>
      <c r="FS638" s="768"/>
      <c r="FT638" s="768"/>
      <c r="FU638" s="768"/>
      <c r="FV638" s="768"/>
      <c r="FW638" s="768"/>
    </row>
    <row r="639" spans="4:179" x14ac:dyDescent="0.25">
      <c r="D639" s="731"/>
      <c r="J639" s="62"/>
      <c r="O639" s="766"/>
      <c r="P639" s="766"/>
      <c r="Q639" s="766"/>
      <c r="R639" s="766"/>
      <c r="U639" s="767"/>
      <c r="Y639" s="768"/>
      <c r="Z639" s="768"/>
      <c r="AA639" s="768"/>
      <c r="AB639" s="768"/>
      <c r="AC639" s="768"/>
      <c r="AD639" s="768"/>
      <c r="AE639" s="768"/>
      <c r="AF639" s="768"/>
      <c r="AG639" s="768"/>
      <c r="AH639" s="768"/>
      <c r="AI639" s="768"/>
      <c r="AJ639" s="768"/>
      <c r="AK639" s="768"/>
      <c r="AL639" s="768"/>
      <c r="AM639" s="768"/>
      <c r="AN639" s="768"/>
      <c r="AO639" s="768"/>
      <c r="AP639" s="768"/>
      <c r="AQ639" s="768"/>
      <c r="AR639" s="768"/>
      <c r="AS639" s="768"/>
      <c r="AT639" s="768"/>
      <c r="AU639" s="768"/>
      <c r="AV639" s="768"/>
      <c r="AW639" s="768"/>
      <c r="AX639" s="768"/>
      <c r="AY639" s="768"/>
      <c r="AZ639" s="768"/>
      <c r="BA639" s="768"/>
      <c r="BB639" s="768"/>
      <c r="BC639" s="768"/>
      <c r="BD639" s="768"/>
      <c r="BE639" s="768"/>
      <c r="BF639" s="768"/>
      <c r="BG639" s="768"/>
      <c r="BH639" s="768"/>
      <c r="BI639" s="768"/>
      <c r="BJ639" s="768"/>
      <c r="BK639" s="768"/>
      <c r="BL639" s="768"/>
      <c r="BM639" s="768"/>
      <c r="BN639" s="768"/>
      <c r="BO639" s="768"/>
      <c r="BP639" s="768"/>
      <c r="BQ639" s="768"/>
      <c r="BR639" s="768"/>
      <c r="BS639" s="768"/>
      <c r="BT639" s="768"/>
      <c r="BU639" s="768"/>
      <c r="BV639" s="768"/>
      <c r="BW639" s="768"/>
      <c r="BX639" s="768"/>
      <c r="BY639" s="768"/>
      <c r="BZ639" s="768"/>
      <c r="CA639" s="768"/>
      <c r="CB639" s="768"/>
      <c r="CC639" s="768"/>
      <c r="CD639" s="768"/>
      <c r="CE639" s="768"/>
      <c r="CF639" s="768"/>
      <c r="CG639" s="768"/>
      <c r="CH639" s="768"/>
      <c r="CI639" s="768"/>
      <c r="CJ639" s="768"/>
      <c r="CK639" s="768"/>
      <c r="CL639" s="768"/>
      <c r="CM639" s="768"/>
      <c r="CN639" s="768"/>
      <c r="CO639" s="768"/>
      <c r="CP639" s="768"/>
      <c r="CQ639" s="768"/>
      <c r="CR639" s="768"/>
      <c r="CS639" s="768"/>
      <c r="CT639" s="768"/>
      <c r="CU639" s="768"/>
      <c r="CV639" s="768"/>
      <c r="CW639" s="768"/>
      <c r="CX639" s="768"/>
      <c r="CY639" s="768"/>
      <c r="CZ639" s="768"/>
      <c r="DA639" s="768"/>
      <c r="DB639" s="768"/>
      <c r="DC639" s="768"/>
      <c r="DD639" s="768"/>
      <c r="DE639" s="768"/>
      <c r="DF639" s="768"/>
      <c r="DG639" s="768"/>
      <c r="DH639" s="768"/>
      <c r="DI639" s="768"/>
      <c r="DJ639" s="768"/>
      <c r="DK639" s="768"/>
      <c r="DL639" s="768"/>
      <c r="DM639" s="768"/>
      <c r="DN639" s="768"/>
      <c r="DO639" s="768"/>
      <c r="DP639" s="768"/>
      <c r="DQ639" s="768"/>
      <c r="DR639" s="768"/>
      <c r="DS639" s="768"/>
      <c r="DT639" s="768"/>
      <c r="DU639" s="768"/>
      <c r="DV639" s="768"/>
      <c r="DW639" s="768"/>
      <c r="DX639" s="768"/>
      <c r="DY639" s="768"/>
      <c r="DZ639" s="768"/>
      <c r="EA639" s="768"/>
      <c r="EB639" s="768"/>
      <c r="EC639" s="768"/>
      <c r="ED639" s="768"/>
      <c r="EE639" s="768"/>
      <c r="EF639" s="768"/>
      <c r="EG639" s="768"/>
      <c r="EH639" s="768"/>
      <c r="EI639" s="768"/>
      <c r="EJ639" s="768"/>
      <c r="EK639" s="768"/>
      <c r="EL639" s="768"/>
      <c r="EM639" s="768"/>
      <c r="EN639" s="768"/>
      <c r="EO639" s="768"/>
      <c r="EP639" s="768"/>
      <c r="EQ639" s="768"/>
      <c r="ER639" s="768"/>
      <c r="ES639" s="768"/>
      <c r="ET639" s="768"/>
      <c r="EU639" s="768"/>
      <c r="EV639" s="768"/>
      <c r="EW639" s="768"/>
      <c r="EX639" s="768"/>
      <c r="EY639" s="768"/>
      <c r="EZ639" s="768"/>
      <c r="FA639" s="768"/>
      <c r="FB639" s="768"/>
      <c r="FC639" s="768"/>
      <c r="FD639" s="768"/>
      <c r="FE639" s="768"/>
      <c r="FF639" s="768"/>
      <c r="FG639" s="768"/>
      <c r="FH639" s="768"/>
      <c r="FI639" s="768"/>
      <c r="FJ639" s="768"/>
      <c r="FK639" s="768"/>
      <c r="FL639" s="768"/>
      <c r="FM639" s="768"/>
      <c r="FN639" s="768"/>
      <c r="FO639" s="768"/>
      <c r="FP639" s="768"/>
      <c r="FQ639" s="768"/>
      <c r="FR639" s="768"/>
      <c r="FS639" s="768"/>
      <c r="FT639" s="768"/>
      <c r="FU639" s="768"/>
      <c r="FV639" s="768"/>
      <c r="FW639" s="768"/>
    </row>
    <row r="640" spans="4:179" x14ac:dyDescent="0.25">
      <c r="D640" s="731"/>
      <c r="J640" s="62"/>
      <c r="O640" s="766"/>
      <c r="P640" s="766"/>
      <c r="Q640" s="766"/>
      <c r="R640" s="766"/>
      <c r="U640" s="767"/>
      <c r="Y640" s="768"/>
      <c r="Z640" s="768"/>
      <c r="AA640" s="768"/>
      <c r="AB640" s="768"/>
      <c r="AC640" s="768"/>
      <c r="AD640" s="768"/>
      <c r="AE640" s="768"/>
      <c r="AF640" s="768"/>
      <c r="AG640" s="768"/>
      <c r="AH640" s="768"/>
      <c r="AI640" s="768"/>
      <c r="AJ640" s="768"/>
      <c r="AK640" s="768"/>
      <c r="AL640" s="768"/>
      <c r="AM640" s="768"/>
      <c r="AN640" s="768"/>
      <c r="AO640" s="768"/>
      <c r="AP640" s="768"/>
      <c r="AQ640" s="768"/>
      <c r="AR640" s="768"/>
      <c r="AS640" s="768"/>
      <c r="AT640" s="768"/>
      <c r="AU640" s="768"/>
      <c r="AV640" s="768"/>
      <c r="AW640" s="768"/>
      <c r="AX640" s="768"/>
      <c r="AY640" s="768"/>
      <c r="AZ640" s="768"/>
      <c r="BA640" s="768"/>
      <c r="BB640" s="768"/>
      <c r="BC640" s="768"/>
      <c r="BD640" s="768"/>
      <c r="BE640" s="768"/>
      <c r="BF640" s="768"/>
      <c r="BG640" s="768"/>
      <c r="BH640" s="768"/>
      <c r="BI640" s="768"/>
      <c r="BJ640" s="768"/>
      <c r="BK640" s="768"/>
      <c r="BL640" s="768"/>
      <c r="BM640" s="768"/>
      <c r="BN640" s="768"/>
      <c r="BO640" s="768"/>
      <c r="BP640" s="768"/>
      <c r="BQ640" s="768"/>
      <c r="BR640" s="768"/>
      <c r="BS640" s="768"/>
      <c r="BT640" s="768"/>
      <c r="BU640" s="768"/>
      <c r="BV640" s="768"/>
      <c r="BW640" s="768"/>
      <c r="BX640" s="768"/>
      <c r="BY640" s="768"/>
      <c r="BZ640" s="768"/>
      <c r="CA640" s="768"/>
      <c r="CB640" s="768"/>
      <c r="CC640" s="768"/>
      <c r="CD640" s="768"/>
      <c r="CE640" s="768"/>
      <c r="CF640" s="768"/>
      <c r="CG640" s="768"/>
      <c r="CH640" s="768"/>
      <c r="CI640" s="768"/>
      <c r="CJ640" s="768"/>
      <c r="CK640" s="768"/>
      <c r="CL640" s="768"/>
      <c r="CM640" s="768"/>
      <c r="CN640" s="768"/>
      <c r="CO640" s="768"/>
      <c r="CP640" s="768"/>
      <c r="CQ640" s="768"/>
      <c r="CR640" s="768"/>
      <c r="CS640" s="768"/>
      <c r="CT640" s="768"/>
      <c r="CU640" s="768"/>
      <c r="CV640" s="768"/>
      <c r="CW640" s="768"/>
      <c r="CX640" s="768"/>
      <c r="CY640" s="768"/>
      <c r="CZ640" s="768"/>
      <c r="DA640" s="768"/>
      <c r="DB640" s="768"/>
      <c r="DC640" s="768"/>
      <c r="DD640" s="768"/>
      <c r="DE640" s="768"/>
      <c r="DF640" s="768"/>
      <c r="DG640" s="768"/>
      <c r="DH640" s="768"/>
      <c r="DI640" s="768"/>
      <c r="DJ640" s="768"/>
      <c r="DK640" s="768"/>
      <c r="DL640" s="768"/>
      <c r="DM640" s="768"/>
      <c r="DN640" s="768"/>
      <c r="DO640" s="768"/>
      <c r="DP640" s="768"/>
      <c r="DQ640" s="768"/>
      <c r="DR640" s="768"/>
      <c r="DS640" s="768"/>
      <c r="DT640" s="768"/>
      <c r="DU640" s="768"/>
      <c r="DV640" s="768"/>
      <c r="DW640" s="768"/>
      <c r="DX640" s="768"/>
      <c r="DY640" s="768"/>
      <c r="DZ640" s="768"/>
      <c r="EA640" s="768"/>
      <c r="EB640" s="768"/>
      <c r="EC640" s="768"/>
      <c r="ED640" s="768"/>
      <c r="EE640" s="768"/>
      <c r="EF640" s="768"/>
      <c r="EG640" s="768"/>
      <c r="EH640" s="768"/>
      <c r="EI640" s="768"/>
      <c r="EJ640" s="768"/>
      <c r="EK640" s="768"/>
      <c r="EL640" s="768"/>
      <c r="EM640" s="768"/>
      <c r="EN640" s="768"/>
      <c r="EO640" s="768"/>
      <c r="EP640" s="768"/>
      <c r="EQ640" s="768"/>
      <c r="ER640" s="768"/>
      <c r="ES640" s="768"/>
      <c r="ET640" s="768"/>
      <c r="EU640" s="768"/>
      <c r="EV640" s="768"/>
      <c r="EW640" s="768"/>
      <c r="EX640" s="768"/>
      <c r="EY640" s="768"/>
      <c r="EZ640" s="768"/>
      <c r="FA640" s="768"/>
      <c r="FB640" s="768"/>
      <c r="FC640" s="768"/>
      <c r="FD640" s="768"/>
      <c r="FE640" s="768"/>
      <c r="FF640" s="768"/>
      <c r="FG640" s="768"/>
      <c r="FH640" s="768"/>
      <c r="FI640" s="768"/>
      <c r="FJ640" s="768"/>
      <c r="FK640" s="768"/>
      <c r="FL640" s="768"/>
      <c r="FM640" s="768"/>
      <c r="FN640" s="768"/>
      <c r="FO640" s="768"/>
      <c r="FP640" s="768"/>
      <c r="FQ640" s="768"/>
      <c r="FR640" s="768"/>
      <c r="FS640" s="768"/>
      <c r="FT640" s="768"/>
      <c r="FU640" s="768"/>
      <c r="FV640" s="768"/>
      <c r="FW640" s="768"/>
    </row>
    <row r="641" spans="4:179" x14ac:dyDescent="0.25">
      <c r="D641" s="731"/>
      <c r="J641" s="62"/>
      <c r="O641" s="766"/>
      <c r="P641" s="766"/>
      <c r="Q641" s="766"/>
      <c r="R641" s="766"/>
      <c r="U641" s="767"/>
      <c r="Y641" s="768"/>
      <c r="Z641" s="768"/>
      <c r="AA641" s="768"/>
      <c r="AB641" s="768"/>
      <c r="AC641" s="768"/>
      <c r="AD641" s="768"/>
      <c r="AE641" s="768"/>
      <c r="AF641" s="768"/>
      <c r="AG641" s="768"/>
      <c r="AH641" s="768"/>
      <c r="AI641" s="768"/>
      <c r="AJ641" s="768"/>
      <c r="AK641" s="768"/>
      <c r="AL641" s="768"/>
      <c r="AM641" s="768"/>
      <c r="AN641" s="768"/>
      <c r="AO641" s="768"/>
      <c r="AP641" s="768"/>
      <c r="AQ641" s="768"/>
      <c r="AR641" s="768"/>
      <c r="AS641" s="768"/>
      <c r="AT641" s="768"/>
      <c r="AU641" s="768"/>
      <c r="AV641" s="768"/>
      <c r="AW641" s="768"/>
      <c r="AX641" s="768"/>
      <c r="AY641" s="768"/>
      <c r="AZ641" s="768"/>
      <c r="BA641" s="768"/>
      <c r="BB641" s="768"/>
      <c r="BC641" s="768"/>
      <c r="BD641" s="768"/>
      <c r="BE641" s="768"/>
      <c r="BF641" s="768"/>
      <c r="BG641" s="768"/>
      <c r="BH641" s="768"/>
      <c r="BI641" s="768"/>
      <c r="BJ641" s="768"/>
      <c r="BK641" s="768"/>
      <c r="BL641" s="768"/>
      <c r="BM641" s="768"/>
      <c r="BN641" s="768"/>
      <c r="BO641" s="768"/>
      <c r="BP641" s="768"/>
      <c r="BQ641" s="768"/>
      <c r="BR641" s="768"/>
      <c r="BS641" s="768"/>
      <c r="BT641" s="768"/>
      <c r="BU641" s="768"/>
      <c r="BV641" s="768"/>
      <c r="BW641" s="768"/>
      <c r="BX641" s="768"/>
      <c r="BY641" s="768"/>
      <c r="BZ641" s="768"/>
      <c r="CA641" s="768"/>
      <c r="CB641" s="768"/>
      <c r="CC641" s="768"/>
      <c r="CD641" s="768"/>
      <c r="CE641" s="768"/>
      <c r="CF641" s="768"/>
      <c r="CG641" s="768"/>
      <c r="CH641" s="768"/>
      <c r="CI641" s="768"/>
      <c r="CJ641" s="768"/>
      <c r="CK641" s="768"/>
      <c r="CL641" s="768"/>
      <c r="CM641" s="768"/>
      <c r="CN641" s="768"/>
      <c r="CO641" s="768"/>
      <c r="CP641" s="768"/>
      <c r="CQ641" s="768"/>
      <c r="CR641" s="768"/>
      <c r="CS641" s="768"/>
      <c r="CT641" s="768"/>
      <c r="CU641" s="768"/>
      <c r="CV641" s="768"/>
      <c r="CW641" s="768"/>
      <c r="CX641" s="768"/>
      <c r="CY641" s="768"/>
      <c r="CZ641" s="768"/>
      <c r="DA641" s="768"/>
      <c r="DB641" s="768"/>
      <c r="DC641" s="768"/>
      <c r="DD641" s="768"/>
      <c r="DE641" s="768"/>
      <c r="DF641" s="768"/>
      <c r="DG641" s="768"/>
      <c r="DH641" s="768"/>
      <c r="DI641" s="768"/>
      <c r="DJ641" s="768"/>
      <c r="DK641" s="768"/>
      <c r="DL641" s="768"/>
      <c r="DM641" s="768"/>
      <c r="DN641" s="768"/>
      <c r="DO641" s="768"/>
      <c r="DP641" s="768"/>
      <c r="DQ641" s="768"/>
      <c r="DR641" s="768"/>
      <c r="DS641" s="768"/>
      <c r="DT641" s="768"/>
      <c r="DU641" s="768"/>
      <c r="DV641" s="768"/>
      <c r="DW641" s="768"/>
      <c r="DX641" s="768"/>
      <c r="DY641" s="768"/>
      <c r="DZ641" s="768"/>
      <c r="EA641" s="768"/>
      <c r="EB641" s="768"/>
      <c r="EC641" s="768"/>
      <c r="ED641" s="768"/>
      <c r="EE641" s="768"/>
      <c r="EF641" s="768"/>
      <c r="EG641" s="768"/>
      <c r="EH641" s="768"/>
      <c r="EI641" s="768"/>
      <c r="EJ641" s="768"/>
      <c r="EK641" s="768"/>
      <c r="EL641" s="768"/>
      <c r="EM641" s="768"/>
      <c r="EN641" s="768"/>
      <c r="EO641" s="768"/>
      <c r="EP641" s="768"/>
      <c r="EQ641" s="768"/>
      <c r="ER641" s="768"/>
      <c r="ES641" s="768"/>
      <c r="ET641" s="768"/>
      <c r="EU641" s="768"/>
      <c r="EV641" s="768"/>
      <c r="EW641" s="768"/>
      <c r="EX641" s="768"/>
      <c r="EY641" s="768"/>
      <c r="EZ641" s="768"/>
      <c r="FA641" s="768"/>
      <c r="FB641" s="768"/>
      <c r="FC641" s="768"/>
      <c r="FD641" s="768"/>
      <c r="FE641" s="768"/>
      <c r="FF641" s="768"/>
      <c r="FG641" s="768"/>
      <c r="FH641" s="768"/>
      <c r="FI641" s="768"/>
      <c r="FJ641" s="768"/>
      <c r="FK641" s="768"/>
      <c r="FL641" s="768"/>
      <c r="FM641" s="768"/>
      <c r="FN641" s="768"/>
      <c r="FO641" s="768"/>
      <c r="FP641" s="768"/>
      <c r="FQ641" s="768"/>
      <c r="FR641" s="768"/>
      <c r="FS641" s="768"/>
      <c r="FT641" s="768"/>
      <c r="FU641" s="768"/>
      <c r="FV641" s="768"/>
      <c r="FW641" s="768"/>
    </row>
    <row r="642" spans="4:179" x14ac:dyDescent="0.25">
      <c r="D642" s="731"/>
      <c r="J642" s="62"/>
      <c r="O642" s="766"/>
      <c r="P642" s="766"/>
      <c r="Q642" s="766"/>
      <c r="R642" s="766"/>
      <c r="U642" s="767"/>
      <c r="Y642" s="768"/>
      <c r="Z642" s="768"/>
      <c r="AA642" s="768"/>
      <c r="AB642" s="768"/>
      <c r="AC642" s="768"/>
      <c r="AD642" s="768"/>
      <c r="AE642" s="768"/>
      <c r="AF642" s="768"/>
      <c r="AG642" s="768"/>
      <c r="AH642" s="768"/>
      <c r="AI642" s="768"/>
      <c r="AJ642" s="768"/>
      <c r="AK642" s="768"/>
      <c r="AL642" s="768"/>
      <c r="AM642" s="768"/>
      <c r="AN642" s="768"/>
      <c r="AO642" s="768"/>
      <c r="AP642" s="768"/>
      <c r="AQ642" s="768"/>
      <c r="AR642" s="768"/>
      <c r="AS642" s="768"/>
      <c r="AT642" s="768"/>
      <c r="AU642" s="768"/>
      <c r="AV642" s="768"/>
      <c r="AW642" s="768"/>
      <c r="AX642" s="768"/>
      <c r="AY642" s="768"/>
      <c r="AZ642" s="768"/>
      <c r="BA642" s="768"/>
      <c r="BB642" s="768"/>
      <c r="BC642" s="768"/>
      <c r="BD642" s="768"/>
      <c r="BE642" s="768"/>
      <c r="BF642" s="768"/>
      <c r="BG642" s="768"/>
      <c r="BH642" s="768"/>
      <c r="BI642" s="768"/>
      <c r="BJ642" s="768"/>
      <c r="BK642" s="768"/>
      <c r="BL642" s="768"/>
      <c r="BM642" s="768"/>
      <c r="BN642" s="768"/>
      <c r="BO642" s="768"/>
      <c r="BP642" s="768"/>
      <c r="BQ642" s="768"/>
      <c r="BR642" s="768"/>
      <c r="BS642" s="768"/>
      <c r="BT642" s="768"/>
      <c r="BU642" s="768"/>
      <c r="BV642" s="768"/>
      <c r="BW642" s="768"/>
      <c r="BX642" s="768"/>
      <c r="BY642" s="768"/>
      <c r="BZ642" s="768"/>
      <c r="CA642" s="768"/>
      <c r="CB642" s="768"/>
      <c r="CC642" s="768"/>
      <c r="CD642" s="768"/>
      <c r="CE642" s="768"/>
      <c r="CF642" s="768"/>
      <c r="CG642" s="768"/>
      <c r="CH642" s="768"/>
      <c r="CI642" s="768"/>
      <c r="CJ642" s="768"/>
      <c r="CK642" s="768"/>
      <c r="CL642" s="768"/>
      <c r="CM642" s="768"/>
      <c r="CN642" s="768"/>
      <c r="CO642" s="768"/>
      <c r="CP642" s="768"/>
      <c r="CQ642" s="768"/>
      <c r="CR642" s="768"/>
      <c r="CS642" s="768"/>
      <c r="CT642" s="768"/>
      <c r="CU642" s="768"/>
      <c r="CV642" s="768"/>
      <c r="CW642" s="768"/>
      <c r="CX642" s="768"/>
      <c r="CY642" s="768"/>
      <c r="CZ642" s="768"/>
      <c r="DA642" s="768"/>
      <c r="DB642" s="768"/>
      <c r="DC642" s="768"/>
      <c r="DD642" s="768"/>
      <c r="DE642" s="768"/>
      <c r="DF642" s="768"/>
      <c r="DG642" s="768"/>
      <c r="DH642" s="768"/>
      <c r="DI642" s="768"/>
      <c r="DJ642" s="768"/>
      <c r="DK642" s="768"/>
      <c r="DL642" s="768"/>
      <c r="DM642" s="768"/>
      <c r="DN642" s="768"/>
      <c r="DO642" s="768"/>
      <c r="DP642" s="768"/>
      <c r="DQ642" s="768"/>
      <c r="DR642" s="768"/>
      <c r="DS642" s="768"/>
      <c r="DT642" s="768"/>
      <c r="DU642" s="768"/>
      <c r="DV642" s="768"/>
      <c r="DW642" s="768"/>
      <c r="DX642" s="768"/>
      <c r="DY642" s="768"/>
      <c r="DZ642" s="768"/>
      <c r="EA642" s="768"/>
      <c r="EB642" s="768"/>
      <c r="EC642" s="768"/>
      <c r="ED642" s="768"/>
      <c r="EE642" s="768"/>
      <c r="EF642" s="768"/>
      <c r="EG642" s="768"/>
      <c r="EH642" s="768"/>
      <c r="EI642" s="768"/>
      <c r="EJ642" s="768"/>
      <c r="EK642" s="768"/>
      <c r="EL642" s="768"/>
      <c r="EM642" s="768"/>
      <c r="EN642" s="768"/>
      <c r="EO642" s="768"/>
      <c r="EP642" s="768"/>
      <c r="EQ642" s="768"/>
      <c r="ER642" s="768"/>
      <c r="ES642" s="768"/>
      <c r="ET642" s="768"/>
      <c r="EU642" s="768"/>
      <c r="EV642" s="768"/>
      <c r="EW642" s="768"/>
      <c r="EX642" s="768"/>
      <c r="EY642" s="768"/>
      <c r="EZ642" s="768"/>
      <c r="FA642" s="768"/>
      <c r="FB642" s="768"/>
      <c r="FC642" s="768"/>
      <c r="FD642" s="768"/>
      <c r="FE642" s="768"/>
      <c r="FF642" s="768"/>
      <c r="FG642" s="768"/>
      <c r="FH642" s="768"/>
      <c r="FI642" s="768"/>
      <c r="FJ642" s="768"/>
      <c r="FK642" s="768"/>
      <c r="FL642" s="768"/>
      <c r="FM642" s="768"/>
      <c r="FN642" s="768"/>
      <c r="FO642" s="768"/>
      <c r="FP642" s="768"/>
      <c r="FQ642" s="768"/>
      <c r="FR642" s="768"/>
      <c r="FS642" s="768"/>
      <c r="FT642" s="768"/>
      <c r="FU642" s="768"/>
      <c r="FV642" s="768"/>
      <c r="FW642" s="768"/>
    </row>
    <row r="643" spans="4:179" x14ac:dyDescent="0.25">
      <c r="D643" s="731"/>
      <c r="J643" s="62"/>
      <c r="O643" s="766"/>
      <c r="P643" s="766"/>
      <c r="Q643" s="766"/>
      <c r="R643" s="766"/>
      <c r="U643" s="767"/>
      <c r="Y643" s="768"/>
      <c r="Z643" s="768"/>
      <c r="AA643" s="768"/>
      <c r="AB643" s="768"/>
      <c r="AC643" s="768"/>
      <c r="AD643" s="768"/>
      <c r="AE643" s="768"/>
      <c r="AF643" s="768"/>
      <c r="AG643" s="768"/>
      <c r="AH643" s="768"/>
      <c r="AI643" s="768"/>
      <c r="AJ643" s="768"/>
      <c r="AK643" s="768"/>
      <c r="AL643" s="768"/>
      <c r="AM643" s="768"/>
      <c r="AN643" s="768"/>
      <c r="AO643" s="768"/>
      <c r="AP643" s="768"/>
      <c r="AQ643" s="768"/>
      <c r="AR643" s="768"/>
      <c r="AS643" s="768"/>
      <c r="AT643" s="768"/>
      <c r="AU643" s="768"/>
      <c r="AV643" s="768"/>
      <c r="AW643" s="768"/>
      <c r="AX643" s="768"/>
      <c r="AY643" s="768"/>
      <c r="AZ643" s="768"/>
      <c r="BA643" s="768"/>
      <c r="BB643" s="768"/>
      <c r="BC643" s="768"/>
      <c r="BD643" s="768"/>
      <c r="BE643" s="768"/>
      <c r="BF643" s="768"/>
      <c r="BG643" s="768"/>
      <c r="BH643" s="768"/>
      <c r="BI643" s="768"/>
      <c r="BJ643" s="768"/>
      <c r="BK643" s="768"/>
      <c r="BL643" s="768"/>
      <c r="BM643" s="768"/>
      <c r="BN643" s="768"/>
      <c r="BO643" s="768"/>
      <c r="BP643" s="768"/>
      <c r="BQ643" s="768"/>
      <c r="BR643" s="768"/>
      <c r="BS643" s="768"/>
      <c r="BT643" s="768"/>
      <c r="BU643" s="768"/>
      <c r="BV643" s="768"/>
      <c r="BW643" s="768"/>
      <c r="BX643" s="768"/>
      <c r="BY643" s="768"/>
      <c r="BZ643" s="768"/>
      <c r="CA643" s="768"/>
      <c r="CB643" s="768"/>
      <c r="CC643" s="768"/>
      <c r="CD643" s="768"/>
      <c r="CE643" s="768"/>
      <c r="CF643" s="768"/>
      <c r="CG643" s="768"/>
      <c r="CH643" s="768"/>
      <c r="CI643" s="768"/>
      <c r="CJ643" s="768"/>
      <c r="CK643" s="768"/>
      <c r="CL643" s="768"/>
      <c r="CM643" s="768"/>
      <c r="CN643" s="768"/>
      <c r="CO643" s="768"/>
      <c r="CP643" s="768"/>
      <c r="CQ643" s="768"/>
      <c r="CR643" s="768"/>
      <c r="CS643" s="768"/>
      <c r="CT643" s="768"/>
      <c r="CU643" s="768"/>
      <c r="CV643" s="768"/>
      <c r="CW643" s="768"/>
      <c r="CX643" s="768"/>
      <c r="CY643" s="768"/>
      <c r="CZ643" s="768"/>
      <c r="DA643" s="768"/>
      <c r="DB643" s="768"/>
      <c r="DC643" s="768"/>
      <c r="DD643" s="768"/>
      <c r="DE643" s="768"/>
      <c r="DF643" s="768"/>
      <c r="DG643" s="768"/>
      <c r="DH643" s="768"/>
      <c r="DI643" s="768"/>
      <c r="DJ643" s="768"/>
      <c r="DK643" s="768"/>
      <c r="DL643" s="768"/>
      <c r="DM643" s="768"/>
      <c r="DN643" s="768"/>
      <c r="DO643" s="768"/>
      <c r="DP643" s="768"/>
      <c r="DQ643" s="768"/>
      <c r="DR643" s="768"/>
      <c r="DS643" s="768"/>
      <c r="DT643" s="768"/>
      <c r="DU643" s="768"/>
      <c r="DV643" s="768"/>
      <c r="DW643" s="768"/>
      <c r="DX643" s="768"/>
      <c r="DY643" s="768"/>
      <c r="DZ643" s="768"/>
      <c r="EA643" s="768"/>
      <c r="EB643" s="768"/>
      <c r="EC643" s="768"/>
      <c r="ED643" s="768"/>
      <c r="EE643" s="768"/>
      <c r="EF643" s="768"/>
      <c r="EG643" s="768"/>
      <c r="EH643" s="768"/>
      <c r="EI643" s="768"/>
      <c r="EJ643" s="768"/>
      <c r="EK643" s="768"/>
      <c r="EL643" s="768"/>
      <c r="EM643" s="768"/>
      <c r="EN643" s="768"/>
      <c r="EO643" s="768"/>
      <c r="EP643" s="768"/>
      <c r="EQ643" s="768"/>
      <c r="ER643" s="768"/>
      <c r="ES643" s="768"/>
      <c r="ET643" s="768"/>
      <c r="EU643" s="768"/>
      <c r="EV643" s="768"/>
      <c r="EW643" s="768"/>
      <c r="EX643" s="768"/>
      <c r="EY643" s="768"/>
      <c r="EZ643" s="768"/>
      <c r="FA643" s="768"/>
      <c r="FB643" s="768"/>
      <c r="FC643" s="768"/>
      <c r="FD643" s="768"/>
      <c r="FE643" s="768"/>
      <c r="FF643" s="768"/>
      <c r="FG643" s="768"/>
      <c r="FH643" s="768"/>
      <c r="FI643" s="768"/>
      <c r="FJ643" s="768"/>
      <c r="FK643" s="768"/>
      <c r="FL643" s="768"/>
      <c r="FM643" s="768"/>
      <c r="FN643" s="768"/>
      <c r="FO643" s="768"/>
      <c r="FP643" s="768"/>
      <c r="FQ643" s="768"/>
      <c r="FR643" s="768"/>
      <c r="FS643" s="768"/>
      <c r="FT643" s="768"/>
      <c r="FU643" s="768"/>
      <c r="FV643" s="768"/>
      <c r="FW643" s="768"/>
    </row>
    <row r="644" spans="4:179" x14ac:dyDescent="0.25">
      <c r="D644" s="731"/>
      <c r="J644" s="62"/>
      <c r="O644" s="766"/>
      <c r="P644" s="766"/>
      <c r="Q644" s="766"/>
      <c r="R644" s="766"/>
      <c r="U644" s="767"/>
      <c r="Y644" s="768"/>
      <c r="Z644" s="768"/>
      <c r="AA644" s="768"/>
      <c r="AB644" s="768"/>
      <c r="AC644" s="768"/>
      <c r="AD644" s="768"/>
      <c r="AE644" s="768"/>
      <c r="AF644" s="768"/>
      <c r="AG644" s="768"/>
      <c r="AH644" s="768"/>
      <c r="AI644" s="768"/>
      <c r="AJ644" s="768"/>
      <c r="AK644" s="768"/>
      <c r="AL644" s="768"/>
      <c r="AM644" s="768"/>
      <c r="AN644" s="768"/>
      <c r="AO644" s="768"/>
      <c r="AP644" s="768"/>
      <c r="AQ644" s="768"/>
      <c r="AR644" s="768"/>
      <c r="AS644" s="768"/>
      <c r="AT644" s="768"/>
      <c r="AU644" s="768"/>
      <c r="AV644" s="768"/>
      <c r="AW644" s="768"/>
      <c r="AX644" s="768"/>
      <c r="AY644" s="768"/>
      <c r="AZ644" s="768"/>
      <c r="BA644" s="768"/>
      <c r="BB644" s="768"/>
      <c r="BC644" s="768"/>
      <c r="BD644" s="768"/>
      <c r="BE644" s="768"/>
      <c r="BF644" s="768"/>
      <c r="BG644" s="768"/>
      <c r="BH644" s="768"/>
      <c r="BI644" s="768"/>
      <c r="BJ644" s="768"/>
      <c r="BK644" s="768"/>
      <c r="BL644" s="768"/>
      <c r="BM644" s="768"/>
      <c r="BN644" s="768"/>
      <c r="BO644" s="768"/>
      <c r="BP644" s="768"/>
      <c r="BQ644" s="768"/>
      <c r="BR644" s="768"/>
      <c r="BS644" s="768"/>
      <c r="BT644" s="768"/>
      <c r="BU644" s="768"/>
      <c r="BV644" s="768"/>
      <c r="BW644" s="768"/>
      <c r="BX644" s="768"/>
      <c r="BY644" s="768"/>
      <c r="BZ644" s="768"/>
      <c r="CA644" s="768"/>
      <c r="CB644" s="768"/>
      <c r="CC644" s="768"/>
      <c r="CD644" s="768"/>
      <c r="CE644" s="768"/>
      <c r="CF644" s="768"/>
      <c r="CG644" s="768"/>
      <c r="CH644" s="768"/>
      <c r="CI644" s="768"/>
      <c r="CJ644" s="768"/>
      <c r="CK644" s="768"/>
      <c r="CL644" s="768"/>
      <c r="CM644" s="768"/>
      <c r="CN644" s="768"/>
      <c r="CO644" s="768"/>
      <c r="CP644" s="768"/>
      <c r="CQ644" s="768"/>
      <c r="CR644" s="768"/>
      <c r="CS644" s="768"/>
      <c r="CT644" s="768"/>
      <c r="CU644" s="768"/>
      <c r="CV644" s="768"/>
      <c r="CW644" s="768"/>
      <c r="CX644" s="768"/>
      <c r="CY644" s="768"/>
      <c r="CZ644" s="768"/>
      <c r="DA644" s="768"/>
      <c r="DB644" s="768"/>
      <c r="DC644" s="768"/>
      <c r="DD644" s="768"/>
      <c r="DE644" s="768"/>
      <c r="DF644" s="768"/>
      <c r="DG644" s="768"/>
      <c r="DH644" s="768"/>
      <c r="DI644" s="768"/>
      <c r="DJ644" s="768"/>
      <c r="DK644" s="768"/>
      <c r="DL644" s="768"/>
      <c r="DM644" s="768"/>
      <c r="DN644" s="768"/>
      <c r="DO644" s="768"/>
      <c r="DP644" s="768"/>
      <c r="DQ644" s="768"/>
      <c r="DR644" s="768"/>
      <c r="DS644" s="768"/>
      <c r="DT644" s="768"/>
      <c r="DU644" s="768"/>
      <c r="DV644" s="768"/>
      <c r="DW644" s="768"/>
      <c r="DX644" s="768"/>
      <c r="DY644" s="768"/>
      <c r="DZ644" s="768"/>
      <c r="EA644" s="768"/>
      <c r="EB644" s="768"/>
      <c r="EC644" s="768"/>
      <c r="ED644" s="768"/>
      <c r="EE644" s="768"/>
      <c r="EF644" s="768"/>
      <c r="EG644" s="768"/>
      <c r="EH644" s="768"/>
      <c r="EI644" s="768"/>
      <c r="EJ644" s="768"/>
      <c r="EK644" s="768"/>
      <c r="EL644" s="768"/>
      <c r="EM644" s="768"/>
      <c r="EN644" s="768"/>
      <c r="EO644" s="768"/>
      <c r="EP644" s="768"/>
      <c r="EQ644" s="768"/>
      <c r="ER644" s="768"/>
      <c r="ES644" s="768"/>
      <c r="ET644" s="768"/>
      <c r="EU644" s="768"/>
      <c r="EV644" s="768"/>
      <c r="EW644" s="768"/>
      <c r="EX644" s="768"/>
      <c r="EY644" s="768"/>
      <c r="EZ644" s="768"/>
      <c r="FA644" s="768"/>
      <c r="FB644" s="768"/>
      <c r="FC644" s="768"/>
      <c r="FD644" s="768"/>
      <c r="FE644" s="768"/>
      <c r="FF644" s="768"/>
      <c r="FG644" s="768"/>
      <c r="FH644" s="768"/>
      <c r="FI644" s="768"/>
      <c r="FJ644" s="768"/>
      <c r="FK644" s="768"/>
      <c r="FL644" s="768"/>
      <c r="FM644" s="768"/>
      <c r="FN644" s="768"/>
      <c r="FO644" s="768"/>
      <c r="FP644" s="768"/>
      <c r="FQ644" s="768"/>
      <c r="FR644" s="768"/>
      <c r="FS644" s="768"/>
      <c r="FT644" s="768"/>
      <c r="FU644" s="768"/>
      <c r="FV644" s="768"/>
      <c r="FW644" s="768"/>
    </row>
    <row r="645" spans="4:179" x14ac:dyDescent="0.25">
      <c r="D645" s="731"/>
      <c r="J645" s="62"/>
      <c r="O645" s="766"/>
      <c r="P645" s="766"/>
      <c r="Q645" s="766"/>
      <c r="R645" s="766"/>
      <c r="U645" s="767"/>
      <c r="Y645" s="768"/>
      <c r="Z645" s="768"/>
      <c r="AA645" s="768"/>
      <c r="AB645" s="768"/>
      <c r="AC645" s="768"/>
      <c r="AD645" s="768"/>
      <c r="AE645" s="768"/>
      <c r="AF645" s="768"/>
      <c r="AG645" s="768"/>
      <c r="AH645" s="768"/>
      <c r="AI645" s="768"/>
      <c r="AJ645" s="768"/>
      <c r="AK645" s="768"/>
      <c r="AL645" s="768"/>
      <c r="AM645" s="768"/>
      <c r="AN645" s="768"/>
      <c r="AO645" s="768"/>
      <c r="AP645" s="768"/>
      <c r="AQ645" s="768"/>
      <c r="AR645" s="768"/>
      <c r="AS645" s="768"/>
      <c r="AT645" s="768"/>
      <c r="AU645" s="768"/>
      <c r="AV645" s="768"/>
      <c r="AW645" s="768"/>
      <c r="AX645" s="768"/>
      <c r="AY645" s="768"/>
      <c r="AZ645" s="768"/>
      <c r="BA645" s="768"/>
      <c r="BB645" s="768"/>
      <c r="BC645" s="768"/>
      <c r="BD645" s="768"/>
      <c r="BE645" s="768"/>
      <c r="BF645" s="768"/>
      <c r="BG645" s="768"/>
      <c r="BH645" s="768"/>
      <c r="BI645" s="768"/>
      <c r="BJ645" s="768"/>
      <c r="BK645" s="768"/>
      <c r="BL645" s="768"/>
      <c r="BM645" s="768"/>
      <c r="BN645" s="768"/>
      <c r="BO645" s="768"/>
      <c r="BP645" s="768"/>
      <c r="BQ645" s="768"/>
      <c r="BR645" s="768"/>
      <c r="BS645" s="768"/>
      <c r="BT645" s="768"/>
      <c r="BU645" s="768"/>
      <c r="BV645" s="768"/>
      <c r="BW645" s="768"/>
      <c r="BX645" s="768"/>
      <c r="BY645" s="768"/>
      <c r="BZ645" s="768"/>
      <c r="CA645" s="768"/>
      <c r="CB645" s="768"/>
      <c r="CC645" s="768"/>
      <c r="CD645" s="768"/>
      <c r="CE645" s="768"/>
      <c r="CF645" s="768"/>
      <c r="CG645" s="768"/>
      <c r="CH645" s="768"/>
      <c r="CI645" s="768"/>
      <c r="CJ645" s="768"/>
      <c r="CK645" s="768"/>
      <c r="CL645" s="768"/>
      <c r="CM645" s="768"/>
      <c r="CN645" s="768"/>
      <c r="CO645" s="768"/>
      <c r="CP645" s="768"/>
      <c r="CQ645" s="768"/>
      <c r="CR645" s="768"/>
      <c r="CS645" s="768"/>
      <c r="CT645" s="768"/>
      <c r="CU645" s="768"/>
      <c r="CV645" s="768"/>
      <c r="CW645" s="768"/>
      <c r="CX645" s="768"/>
      <c r="CY645" s="768"/>
      <c r="CZ645" s="768"/>
      <c r="DA645" s="768"/>
      <c r="DB645" s="768"/>
      <c r="DC645" s="768"/>
      <c r="DD645" s="768"/>
      <c r="DE645" s="768"/>
      <c r="DF645" s="768"/>
      <c r="DG645" s="768"/>
      <c r="DH645" s="768"/>
      <c r="DI645" s="768"/>
      <c r="DJ645" s="768"/>
      <c r="DK645" s="768"/>
      <c r="DL645" s="768"/>
      <c r="DM645" s="768"/>
      <c r="DN645" s="768"/>
      <c r="DO645" s="768"/>
      <c r="DP645" s="768"/>
      <c r="DQ645" s="768"/>
      <c r="DR645" s="768"/>
      <c r="DS645" s="768"/>
      <c r="DT645" s="768"/>
      <c r="DU645" s="768"/>
      <c r="DV645" s="768"/>
      <c r="DW645" s="768"/>
      <c r="DX645" s="768"/>
      <c r="DY645" s="768"/>
      <c r="DZ645" s="768"/>
      <c r="EA645" s="768"/>
      <c r="EB645" s="768"/>
      <c r="EC645" s="768"/>
      <c r="ED645" s="768"/>
      <c r="EE645" s="768"/>
      <c r="EF645" s="768"/>
      <c r="EG645" s="768"/>
      <c r="EH645" s="768"/>
      <c r="EI645" s="768"/>
      <c r="EJ645" s="768"/>
      <c r="EK645" s="768"/>
      <c r="EL645" s="768"/>
      <c r="EM645" s="768"/>
      <c r="EN645" s="768"/>
      <c r="EO645" s="768"/>
      <c r="EP645" s="768"/>
      <c r="EQ645" s="768"/>
      <c r="ER645" s="768"/>
      <c r="ES645" s="768"/>
      <c r="ET645" s="768"/>
      <c r="EU645" s="768"/>
      <c r="EV645" s="768"/>
      <c r="EW645" s="768"/>
      <c r="EX645" s="768"/>
      <c r="EY645" s="768"/>
      <c r="EZ645" s="768"/>
      <c r="FA645" s="768"/>
      <c r="FB645" s="768"/>
      <c r="FC645" s="768"/>
      <c r="FD645" s="768"/>
      <c r="FE645" s="768"/>
      <c r="FF645" s="768"/>
      <c r="FG645" s="768"/>
      <c r="FH645" s="768"/>
      <c r="FI645" s="768"/>
      <c r="FJ645" s="768"/>
      <c r="FK645" s="768"/>
      <c r="FL645" s="768"/>
      <c r="FM645" s="768"/>
      <c r="FN645" s="768"/>
      <c r="FO645" s="768"/>
      <c r="FP645" s="768"/>
      <c r="FQ645" s="768"/>
      <c r="FR645" s="768"/>
      <c r="FS645" s="768"/>
      <c r="FT645" s="768"/>
      <c r="FU645" s="768"/>
      <c r="FV645" s="768"/>
      <c r="FW645" s="768"/>
    </row>
    <row r="646" spans="4:179" x14ac:dyDescent="0.25">
      <c r="D646" s="731"/>
      <c r="J646" s="62"/>
      <c r="O646" s="766"/>
      <c r="P646" s="766"/>
      <c r="Q646" s="766"/>
      <c r="R646" s="766"/>
      <c r="U646" s="767"/>
      <c r="Y646" s="768"/>
      <c r="Z646" s="768"/>
      <c r="AA646" s="768"/>
      <c r="AB646" s="768"/>
      <c r="AC646" s="768"/>
      <c r="AD646" s="768"/>
      <c r="AE646" s="768"/>
      <c r="AF646" s="768"/>
      <c r="AG646" s="768"/>
      <c r="AH646" s="768"/>
      <c r="AI646" s="768"/>
      <c r="AJ646" s="768"/>
      <c r="AK646" s="768"/>
      <c r="AL646" s="768"/>
      <c r="AM646" s="768"/>
      <c r="AN646" s="768"/>
      <c r="AO646" s="768"/>
      <c r="AP646" s="768"/>
      <c r="AQ646" s="768"/>
      <c r="AR646" s="768"/>
      <c r="AS646" s="768"/>
      <c r="AT646" s="768"/>
      <c r="AU646" s="768"/>
      <c r="AV646" s="768"/>
      <c r="AW646" s="768"/>
      <c r="AX646" s="768"/>
      <c r="AY646" s="768"/>
      <c r="AZ646" s="768"/>
      <c r="BA646" s="768"/>
      <c r="BB646" s="768"/>
      <c r="BC646" s="768"/>
      <c r="BD646" s="768"/>
      <c r="BE646" s="768"/>
      <c r="BF646" s="768"/>
      <c r="BG646" s="768"/>
      <c r="BH646" s="768"/>
      <c r="BI646" s="768"/>
      <c r="BJ646" s="768"/>
      <c r="BK646" s="768"/>
      <c r="BL646" s="768"/>
      <c r="BM646" s="768"/>
      <c r="BN646" s="768"/>
      <c r="BO646" s="768"/>
      <c r="BP646" s="768"/>
      <c r="BQ646" s="768"/>
      <c r="BR646" s="768"/>
      <c r="BS646" s="768"/>
      <c r="BT646" s="768"/>
      <c r="BU646" s="768"/>
      <c r="BV646" s="768"/>
      <c r="BW646" s="768"/>
      <c r="BX646" s="768"/>
      <c r="BY646" s="768"/>
      <c r="BZ646" s="768"/>
      <c r="CA646" s="768"/>
      <c r="CB646" s="768"/>
      <c r="CC646" s="768"/>
      <c r="CD646" s="768"/>
      <c r="CE646" s="768"/>
      <c r="CF646" s="768"/>
      <c r="CG646" s="768"/>
      <c r="CH646" s="768"/>
      <c r="CI646" s="768"/>
      <c r="CJ646" s="768"/>
      <c r="CK646" s="768"/>
      <c r="CL646" s="768"/>
      <c r="CM646" s="768"/>
      <c r="CN646" s="768"/>
      <c r="CO646" s="768"/>
      <c r="CP646" s="768"/>
      <c r="CQ646" s="768"/>
      <c r="CR646" s="768"/>
      <c r="CS646" s="768"/>
      <c r="CT646" s="768"/>
      <c r="CU646" s="768"/>
      <c r="CV646" s="768"/>
      <c r="CW646" s="768"/>
      <c r="CX646" s="768"/>
      <c r="CY646" s="768"/>
      <c r="CZ646" s="768"/>
      <c r="DA646" s="768"/>
      <c r="DB646" s="768"/>
      <c r="DC646" s="768"/>
      <c r="DD646" s="768"/>
      <c r="DE646" s="768"/>
      <c r="DF646" s="768"/>
      <c r="DG646" s="768"/>
      <c r="DH646" s="768"/>
      <c r="DI646" s="768"/>
      <c r="DJ646" s="768"/>
      <c r="DK646" s="768"/>
      <c r="DL646" s="768"/>
      <c r="DM646" s="768"/>
      <c r="DN646" s="768"/>
      <c r="DO646" s="768"/>
      <c r="DP646" s="768"/>
      <c r="DQ646" s="768"/>
      <c r="DR646" s="768"/>
      <c r="DS646" s="768"/>
      <c r="DT646" s="768"/>
      <c r="DU646" s="768"/>
      <c r="DV646" s="768"/>
      <c r="DW646" s="768"/>
      <c r="DX646" s="768"/>
      <c r="DY646" s="768"/>
      <c r="DZ646" s="768"/>
      <c r="EA646" s="768"/>
      <c r="EB646" s="768"/>
      <c r="EC646" s="768"/>
      <c r="ED646" s="768"/>
      <c r="EE646" s="768"/>
      <c r="EF646" s="768"/>
      <c r="EG646" s="768"/>
      <c r="EH646" s="768"/>
      <c r="EI646" s="768"/>
      <c r="EJ646" s="768"/>
      <c r="EK646" s="768"/>
      <c r="EL646" s="768"/>
      <c r="EM646" s="768"/>
      <c r="EN646" s="768"/>
      <c r="EO646" s="768"/>
      <c r="EP646" s="768"/>
      <c r="EQ646" s="768"/>
      <c r="ER646" s="768"/>
      <c r="ES646" s="768"/>
      <c r="ET646" s="768"/>
      <c r="EU646" s="768"/>
      <c r="EV646" s="768"/>
      <c r="EW646" s="768"/>
      <c r="EX646" s="768"/>
      <c r="EY646" s="768"/>
      <c r="EZ646" s="768"/>
      <c r="FA646" s="768"/>
      <c r="FB646" s="768"/>
      <c r="FC646" s="768"/>
      <c r="FD646" s="768"/>
      <c r="FE646" s="768"/>
      <c r="FF646" s="768"/>
      <c r="FG646" s="768"/>
      <c r="FH646" s="768"/>
      <c r="FI646" s="768"/>
      <c r="FJ646" s="768"/>
      <c r="FK646" s="768"/>
      <c r="FL646" s="768"/>
      <c r="FM646" s="768"/>
      <c r="FN646" s="768"/>
      <c r="FO646" s="768"/>
      <c r="FP646" s="768"/>
      <c r="FQ646" s="768"/>
      <c r="FR646" s="768"/>
      <c r="FS646" s="768"/>
      <c r="FT646" s="768"/>
      <c r="FU646" s="768"/>
      <c r="FV646" s="768"/>
      <c r="FW646" s="768"/>
    </row>
    <row r="647" spans="4:179" x14ac:dyDescent="0.25">
      <c r="D647" s="731"/>
      <c r="J647" s="62"/>
      <c r="O647" s="766"/>
      <c r="P647" s="766"/>
      <c r="Q647" s="766"/>
      <c r="R647" s="766"/>
      <c r="U647" s="767"/>
      <c r="Y647" s="768"/>
      <c r="Z647" s="768"/>
      <c r="AA647" s="768"/>
      <c r="AB647" s="768"/>
      <c r="AC647" s="768"/>
      <c r="AD647" s="768"/>
      <c r="AE647" s="768"/>
      <c r="AF647" s="768"/>
      <c r="AG647" s="768"/>
      <c r="AH647" s="768"/>
      <c r="AI647" s="768"/>
      <c r="AJ647" s="768"/>
      <c r="AK647" s="768"/>
      <c r="AL647" s="768"/>
      <c r="AM647" s="768"/>
      <c r="AN647" s="768"/>
      <c r="AO647" s="768"/>
      <c r="AP647" s="768"/>
      <c r="AQ647" s="768"/>
      <c r="AR647" s="768"/>
      <c r="AS647" s="768"/>
      <c r="AT647" s="768"/>
      <c r="AU647" s="768"/>
      <c r="AV647" s="768"/>
      <c r="AW647" s="768"/>
      <c r="AX647" s="768"/>
      <c r="AY647" s="768"/>
      <c r="AZ647" s="768"/>
      <c r="BA647" s="768"/>
      <c r="BB647" s="768"/>
      <c r="BC647" s="768"/>
      <c r="BD647" s="768"/>
      <c r="BE647" s="768"/>
      <c r="BF647" s="768"/>
      <c r="BG647" s="768"/>
      <c r="BH647" s="768"/>
      <c r="BI647" s="768"/>
      <c r="BJ647" s="768"/>
      <c r="BK647" s="768"/>
      <c r="BL647" s="768"/>
      <c r="BM647" s="768"/>
      <c r="BN647" s="768"/>
      <c r="BO647" s="768"/>
      <c r="BP647" s="768"/>
      <c r="BQ647" s="768"/>
      <c r="BR647" s="768"/>
      <c r="BS647" s="768"/>
      <c r="BT647" s="768"/>
      <c r="BU647" s="768"/>
      <c r="BV647" s="768"/>
      <c r="BW647" s="768"/>
      <c r="BX647" s="768"/>
      <c r="BY647" s="768"/>
      <c r="BZ647" s="768"/>
      <c r="CA647" s="768"/>
      <c r="CB647" s="768"/>
      <c r="CC647" s="768"/>
      <c r="CD647" s="768"/>
      <c r="CE647" s="768"/>
      <c r="CF647" s="768"/>
      <c r="CG647" s="768"/>
      <c r="CH647" s="768"/>
      <c r="CI647" s="768"/>
      <c r="CJ647" s="768"/>
      <c r="CK647" s="768"/>
      <c r="CL647" s="768"/>
      <c r="CM647" s="768"/>
      <c r="CN647" s="768"/>
      <c r="CO647" s="768"/>
      <c r="CP647" s="768"/>
      <c r="CQ647" s="768"/>
      <c r="CR647" s="768"/>
      <c r="CS647" s="768"/>
      <c r="CT647" s="768"/>
      <c r="CU647" s="768"/>
      <c r="CV647" s="768"/>
      <c r="CW647" s="768"/>
      <c r="CX647" s="768"/>
      <c r="CY647" s="768"/>
      <c r="CZ647" s="768"/>
      <c r="DA647" s="768"/>
      <c r="DB647" s="768"/>
      <c r="DC647" s="768"/>
      <c r="DD647" s="768"/>
      <c r="DE647" s="768"/>
      <c r="DF647" s="768"/>
      <c r="DG647" s="768"/>
      <c r="DH647" s="768"/>
      <c r="DI647" s="768"/>
      <c r="DJ647" s="768"/>
      <c r="DK647" s="768"/>
      <c r="DL647" s="768"/>
      <c r="DM647" s="768"/>
      <c r="DN647" s="768"/>
      <c r="DO647" s="768"/>
      <c r="DP647" s="768"/>
      <c r="DQ647" s="768"/>
      <c r="DR647" s="768"/>
      <c r="DS647" s="768"/>
      <c r="DT647" s="768"/>
      <c r="DU647" s="768"/>
      <c r="DV647" s="768"/>
      <c r="DW647" s="768"/>
      <c r="DX647" s="768"/>
      <c r="DY647" s="768"/>
      <c r="DZ647" s="768"/>
      <c r="EA647" s="768"/>
      <c r="EB647" s="768"/>
      <c r="EC647" s="768"/>
      <c r="ED647" s="768"/>
      <c r="EE647" s="768"/>
      <c r="EF647" s="768"/>
      <c r="EG647" s="768"/>
      <c r="EH647" s="768"/>
      <c r="EI647" s="768"/>
      <c r="EJ647" s="768"/>
      <c r="EK647" s="768"/>
      <c r="EL647" s="768"/>
      <c r="EM647" s="768"/>
      <c r="EN647" s="768"/>
      <c r="EO647" s="768"/>
      <c r="EP647" s="768"/>
      <c r="EQ647" s="768"/>
      <c r="ER647" s="768"/>
      <c r="ES647" s="768"/>
      <c r="ET647" s="768"/>
      <c r="EU647" s="768"/>
      <c r="EV647" s="768"/>
      <c r="EW647" s="768"/>
      <c r="EX647" s="768"/>
      <c r="EY647" s="768"/>
      <c r="EZ647" s="768"/>
      <c r="FA647" s="768"/>
      <c r="FB647" s="768"/>
      <c r="FC647" s="768"/>
      <c r="FD647" s="768"/>
      <c r="FE647" s="768"/>
      <c r="FF647" s="768"/>
      <c r="FG647" s="768"/>
      <c r="FH647" s="768"/>
      <c r="FI647" s="768"/>
      <c r="FJ647" s="768"/>
      <c r="FK647" s="768"/>
      <c r="FL647" s="768"/>
      <c r="FM647" s="768"/>
      <c r="FN647" s="768"/>
      <c r="FO647" s="768"/>
      <c r="FP647" s="768"/>
      <c r="FQ647" s="768"/>
      <c r="FR647" s="768"/>
      <c r="FS647" s="768"/>
      <c r="FT647" s="768"/>
      <c r="FU647" s="768"/>
      <c r="FV647" s="768"/>
      <c r="FW647" s="768"/>
    </row>
    <row r="648" spans="4:179" x14ac:dyDescent="0.25">
      <c r="D648" s="731"/>
      <c r="J648" s="62"/>
      <c r="O648" s="766"/>
      <c r="P648" s="766"/>
      <c r="Q648" s="766"/>
      <c r="R648" s="766"/>
      <c r="U648" s="767"/>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c r="BQ648" s="768"/>
      <c r="BR648" s="768"/>
      <c r="BS648" s="768"/>
      <c r="BT648" s="768"/>
      <c r="BU648" s="768"/>
      <c r="BV648" s="768"/>
      <c r="BW648" s="768"/>
      <c r="BX648" s="768"/>
      <c r="BY648" s="768"/>
      <c r="BZ648" s="768"/>
      <c r="CA648" s="768"/>
      <c r="CB648" s="768"/>
      <c r="CC648" s="768"/>
      <c r="CD648" s="768"/>
      <c r="CE648" s="768"/>
      <c r="CF648" s="768"/>
      <c r="CG648" s="768"/>
      <c r="CH648" s="768"/>
      <c r="CI648" s="768"/>
      <c r="CJ648" s="768"/>
      <c r="CK648" s="768"/>
      <c r="CL648" s="768"/>
      <c r="CM648" s="768"/>
      <c r="CN648" s="768"/>
      <c r="CO648" s="768"/>
      <c r="CP648" s="768"/>
      <c r="CQ648" s="768"/>
      <c r="CR648" s="768"/>
      <c r="CS648" s="768"/>
      <c r="CT648" s="768"/>
      <c r="CU648" s="768"/>
      <c r="CV648" s="768"/>
      <c r="CW648" s="768"/>
      <c r="CX648" s="768"/>
      <c r="CY648" s="768"/>
      <c r="CZ648" s="768"/>
      <c r="DA648" s="768"/>
      <c r="DB648" s="768"/>
      <c r="DC648" s="768"/>
      <c r="DD648" s="768"/>
      <c r="DE648" s="768"/>
      <c r="DF648" s="768"/>
      <c r="DG648" s="768"/>
      <c r="DH648" s="768"/>
      <c r="DI648" s="768"/>
      <c r="DJ648" s="768"/>
      <c r="DK648" s="768"/>
      <c r="DL648" s="768"/>
      <c r="DM648" s="768"/>
      <c r="DN648" s="768"/>
      <c r="DO648" s="768"/>
      <c r="DP648" s="768"/>
      <c r="DQ648" s="768"/>
      <c r="DR648" s="768"/>
      <c r="DS648" s="768"/>
      <c r="DT648" s="768"/>
      <c r="DU648" s="768"/>
      <c r="DV648" s="768"/>
      <c r="DW648" s="768"/>
      <c r="DX648" s="768"/>
      <c r="DY648" s="768"/>
      <c r="DZ648" s="768"/>
      <c r="EA648" s="768"/>
      <c r="EB648" s="768"/>
      <c r="EC648" s="768"/>
      <c r="ED648" s="768"/>
      <c r="EE648" s="768"/>
      <c r="EF648" s="768"/>
      <c r="EG648" s="768"/>
      <c r="EH648" s="768"/>
      <c r="EI648" s="768"/>
      <c r="EJ648" s="768"/>
      <c r="EK648" s="768"/>
      <c r="EL648" s="768"/>
      <c r="EM648" s="768"/>
      <c r="EN648" s="768"/>
      <c r="EO648" s="768"/>
      <c r="EP648" s="768"/>
      <c r="EQ648" s="768"/>
      <c r="ER648" s="768"/>
      <c r="ES648" s="768"/>
      <c r="ET648" s="768"/>
      <c r="EU648" s="768"/>
      <c r="EV648" s="768"/>
      <c r="EW648" s="768"/>
      <c r="EX648" s="768"/>
      <c r="EY648" s="768"/>
      <c r="EZ648" s="768"/>
      <c r="FA648" s="768"/>
      <c r="FB648" s="768"/>
      <c r="FC648" s="768"/>
      <c r="FD648" s="768"/>
      <c r="FE648" s="768"/>
      <c r="FF648" s="768"/>
      <c r="FG648" s="768"/>
      <c r="FH648" s="768"/>
      <c r="FI648" s="768"/>
      <c r="FJ648" s="768"/>
      <c r="FK648" s="768"/>
      <c r="FL648" s="768"/>
      <c r="FM648" s="768"/>
      <c r="FN648" s="768"/>
      <c r="FO648" s="768"/>
      <c r="FP648" s="768"/>
      <c r="FQ648" s="768"/>
      <c r="FR648" s="768"/>
      <c r="FS648" s="768"/>
      <c r="FT648" s="768"/>
      <c r="FU648" s="768"/>
      <c r="FV648" s="768"/>
      <c r="FW648" s="768"/>
    </row>
    <row r="649" spans="4:179" x14ac:dyDescent="0.25">
      <c r="D649" s="731"/>
      <c r="J649" s="62"/>
      <c r="O649" s="766"/>
      <c r="P649" s="766"/>
      <c r="Q649" s="766"/>
      <c r="R649" s="766"/>
      <c r="U649" s="767"/>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c r="BQ649" s="768"/>
      <c r="BR649" s="768"/>
      <c r="BS649" s="768"/>
      <c r="BT649" s="768"/>
      <c r="BU649" s="768"/>
      <c r="BV649" s="768"/>
      <c r="BW649" s="768"/>
      <c r="BX649" s="768"/>
      <c r="BY649" s="768"/>
      <c r="BZ649" s="768"/>
      <c r="CA649" s="768"/>
      <c r="CB649" s="768"/>
      <c r="CC649" s="768"/>
      <c r="CD649" s="768"/>
      <c r="CE649" s="768"/>
      <c r="CF649" s="768"/>
      <c r="CG649" s="768"/>
      <c r="CH649" s="768"/>
      <c r="CI649" s="768"/>
      <c r="CJ649" s="768"/>
      <c r="CK649" s="768"/>
      <c r="CL649" s="768"/>
      <c r="CM649" s="768"/>
      <c r="CN649" s="768"/>
      <c r="CO649" s="768"/>
      <c r="CP649" s="768"/>
      <c r="CQ649" s="768"/>
      <c r="CR649" s="768"/>
      <c r="CS649" s="768"/>
      <c r="CT649" s="768"/>
      <c r="CU649" s="768"/>
      <c r="CV649" s="768"/>
      <c r="CW649" s="768"/>
      <c r="CX649" s="768"/>
      <c r="CY649" s="768"/>
      <c r="CZ649" s="768"/>
      <c r="DA649" s="768"/>
      <c r="DB649" s="768"/>
      <c r="DC649" s="768"/>
      <c r="DD649" s="768"/>
      <c r="DE649" s="768"/>
      <c r="DF649" s="768"/>
      <c r="DG649" s="768"/>
      <c r="DH649" s="768"/>
      <c r="DI649" s="768"/>
      <c r="DJ649" s="768"/>
      <c r="DK649" s="768"/>
      <c r="DL649" s="768"/>
      <c r="DM649" s="768"/>
      <c r="DN649" s="768"/>
      <c r="DO649" s="768"/>
      <c r="DP649" s="768"/>
      <c r="DQ649" s="768"/>
      <c r="DR649" s="768"/>
      <c r="DS649" s="768"/>
      <c r="DT649" s="768"/>
      <c r="DU649" s="768"/>
      <c r="DV649" s="768"/>
      <c r="DW649" s="768"/>
      <c r="DX649" s="768"/>
      <c r="DY649" s="768"/>
      <c r="DZ649" s="768"/>
      <c r="EA649" s="768"/>
      <c r="EB649" s="768"/>
      <c r="EC649" s="768"/>
      <c r="ED649" s="768"/>
      <c r="EE649" s="768"/>
      <c r="EF649" s="768"/>
      <c r="EG649" s="768"/>
      <c r="EH649" s="768"/>
      <c r="EI649" s="768"/>
      <c r="EJ649" s="768"/>
      <c r="EK649" s="768"/>
      <c r="EL649" s="768"/>
      <c r="EM649" s="768"/>
      <c r="EN649" s="768"/>
      <c r="EO649" s="768"/>
      <c r="EP649" s="768"/>
      <c r="EQ649" s="768"/>
      <c r="ER649" s="768"/>
      <c r="ES649" s="768"/>
      <c r="ET649" s="768"/>
      <c r="EU649" s="768"/>
      <c r="EV649" s="768"/>
      <c r="EW649" s="768"/>
      <c r="EX649" s="768"/>
      <c r="EY649" s="768"/>
      <c r="EZ649" s="768"/>
      <c r="FA649" s="768"/>
      <c r="FB649" s="768"/>
      <c r="FC649" s="768"/>
      <c r="FD649" s="768"/>
      <c r="FE649" s="768"/>
      <c r="FF649" s="768"/>
      <c r="FG649" s="768"/>
      <c r="FH649" s="768"/>
      <c r="FI649" s="768"/>
      <c r="FJ649" s="768"/>
      <c r="FK649" s="768"/>
      <c r="FL649" s="768"/>
      <c r="FM649" s="768"/>
      <c r="FN649" s="768"/>
      <c r="FO649" s="768"/>
      <c r="FP649" s="768"/>
      <c r="FQ649" s="768"/>
      <c r="FR649" s="768"/>
      <c r="FS649" s="768"/>
      <c r="FT649" s="768"/>
      <c r="FU649" s="768"/>
      <c r="FV649" s="768"/>
      <c r="FW649" s="768"/>
    </row>
    <row r="650" spans="4:179" x14ac:dyDescent="0.25">
      <c r="D650" s="731"/>
      <c r="J650" s="62"/>
      <c r="O650" s="766"/>
      <c r="P650" s="766"/>
      <c r="Q650" s="766"/>
      <c r="R650" s="766"/>
      <c r="U650" s="767"/>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c r="BQ650" s="768"/>
      <c r="BR650" s="768"/>
      <c r="BS650" s="768"/>
      <c r="BT650" s="768"/>
      <c r="BU650" s="768"/>
      <c r="BV650" s="768"/>
      <c r="BW650" s="768"/>
      <c r="BX650" s="768"/>
      <c r="BY650" s="768"/>
      <c r="BZ650" s="768"/>
      <c r="CA650" s="768"/>
      <c r="CB650" s="768"/>
      <c r="CC650" s="768"/>
      <c r="CD650" s="768"/>
      <c r="CE650" s="768"/>
      <c r="CF650" s="768"/>
      <c r="CG650" s="768"/>
      <c r="CH650" s="768"/>
      <c r="CI650" s="768"/>
      <c r="CJ650" s="768"/>
      <c r="CK650" s="768"/>
      <c r="CL650" s="768"/>
      <c r="CM650" s="768"/>
      <c r="CN650" s="768"/>
      <c r="CO650" s="768"/>
      <c r="CP650" s="768"/>
      <c r="CQ650" s="768"/>
      <c r="CR650" s="768"/>
      <c r="CS650" s="768"/>
      <c r="CT650" s="768"/>
      <c r="CU650" s="768"/>
      <c r="CV650" s="768"/>
      <c r="CW650" s="768"/>
      <c r="CX650" s="768"/>
      <c r="CY650" s="768"/>
      <c r="CZ650" s="768"/>
      <c r="DA650" s="768"/>
      <c r="DB650" s="768"/>
      <c r="DC650" s="768"/>
      <c r="DD650" s="768"/>
      <c r="DE650" s="768"/>
      <c r="DF650" s="768"/>
      <c r="DG650" s="768"/>
      <c r="DH650" s="768"/>
      <c r="DI650" s="768"/>
      <c r="DJ650" s="768"/>
      <c r="DK650" s="768"/>
      <c r="DL650" s="768"/>
      <c r="DM650" s="768"/>
      <c r="DN650" s="768"/>
      <c r="DO650" s="768"/>
      <c r="DP650" s="768"/>
      <c r="DQ650" s="768"/>
      <c r="DR650" s="768"/>
      <c r="DS650" s="768"/>
      <c r="DT650" s="768"/>
      <c r="DU650" s="768"/>
      <c r="DV650" s="768"/>
      <c r="DW650" s="768"/>
      <c r="DX650" s="768"/>
      <c r="DY650" s="768"/>
      <c r="DZ650" s="768"/>
      <c r="EA650" s="768"/>
      <c r="EB650" s="768"/>
      <c r="EC650" s="768"/>
      <c r="ED650" s="768"/>
      <c r="EE650" s="768"/>
      <c r="EF650" s="768"/>
      <c r="EG650" s="768"/>
      <c r="EH650" s="768"/>
      <c r="EI650" s="768"/>
      <c r="EJ650" s="768"/>
      <c r="EK650" s="768"/>
      <c r="EL650" s="768"/>
      <c r="EM650" s="768"/>
      <c r="EN650" s="768"/>
      <c r="EO650" s="768"/>
      <c r="EP650" s="768"/>
      <c r="EQ650" s="768"/>
      <c r="ER650" s="768"/>
      <c r="ES650" s="768"/>
      <c r="ET650" s="768"/>
      <c r="EU650" s="768"/>
      <c r="EV650" s="768"/>
      <c r="EW650" s="768"/>
      <c r="EX650" s="768"/>
      <c r="EY650" s="768"/>
      <c r="EZ650" s="768"/>
      <c r="FA650" s="768"/>
      <c r="FB650" s="768"/>
      <c r="FC650" s="768"/>
      <c r="FD650" s="768"/>
      <c r="FE650" s="768"/>
      <c r="FF650" s="768"/>
      <c r="FG650" s="768"/>
      <c r="FH650" s="768"/>
      <c r="FI650" s="768"/>
      <c r="FJ650" s="768"/>
      <c r="FK650" s="768"/>
      <c r="FL650" s="768"/>
      <c r="FM650" s="768"/>
      <c r="FN650" s="768"/>
      <c r="FO650" s="768"/>
      <c r="FP650" s="768"/>
      <c r="FQ650" s="768"/>
      <c r="FR650" s="768"/>
      <c r="FS650" s="768"/>
      <c r="FT650" s="768"/>
      <c r="FU650" s="768"/>
      <c r="FV650" s="768"/>
      <c r="FW650" s="768"/>
    </row>
    <row r="651" spans="4:179" x14ac:dyDescent="0.25">
      <c r="D651" s="731"/>
      <c r="J651" s="62"/>
      <c r="O651" s="766"/>
      <c r="P651" s="766"/>
      <c r="Q651" s="766"/>
      <c r="R651" s="766"/>
      <c r="U651" s="767"/>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c r="BQ651" s="768"/>
      <c r="BR651" s="768"/>
      <c r="BS651" s="768"/>
      <c r="BT651" s="768"/>
      <c r="BU651" s="768"/>
      <c r="BV651" s="768"/>
      <c r="BW651" s="768"/>
      <c r="BX651" s="768"/>
      <c r="BY651" s="768"/>
      <c r="BZ651" s="768"/>
      <c r="CA651" s="768"/>
      <c r="CB651" s="768"/>
      <c r="CC651" s="768"/>
      <c r="CD651" s="768"/>
      <c r="CE651" s="768"/>
      <c r="CF651" s="768"/>
      <c r="CG651" s="768"/>
      <c r="CH651" s="768"/>
      <c r="CI651" s="768"/>
      <c r="CJ651" s="768"/>
      <c r="CK651" s="768"/>
      <c r="CL651" s="768"/>
      <c r="CM651" s="768"/>
      <c r="CN651" s="768"/>
      <c r="CO651" s="768"/>
      <c r="CP651" s="768"/>
      <c r="CQ651" s="768"/>
      <c r="CR651" s="768"/>
      <c r="CS651" s="768"/>
      <c r="CT651" s="768"/>
      <c r="CU651" s="768"/>
      <c r="CV651" s="768"/>
      <c r="CW651" s="768"/>
      <c r="CX651" s="768"/>
      <c r="CY651" s="768"/>
      <c r="CZ651" s="768"/>
      <c r="DA651" s="768"/>
      <c r="DB651" s="768"/>
      <c r="DC651" s="768"/>
      <c r="DD651" s="768"/>
      <c r="DE651" s="768"/>
      <c r="DF651" s="768"/>
      <c r="DG651" s="768"/>
      <c r="DH651" s="768"/>
      <c r="DI651" s="768"/>
      <c r="DJ651" s="768"/>
      <c r="DK651" s="768"/>
      <c r="DL651" s="768"/>
      <c r="DM651" s="768"/>
      <c r="DN651" s="768"/>
      <c r="DO651" s="768"/>
      <c r="DP651" s="768"/>
      <c r="DQ651" s="768"/>
      <c r="DR651" s="768"/>
      <c r="DS651" s="768"/>
      <c r="DT651" s="768"/>
      <c r="DU651" s="768"/>
      <c r="DV651" s="768"/>
      <c r="DW651" s="768"/>
      <c r="DX651" s="768"/>
      <c r="DY651" s="768"/>
      <c r="DZ651" s="768"/>
      <c r="EA651" s="768"/>
      <c r="EB651" s="768"/>
      <c r="EC651" s="768"/>
      <c r="ED651" s="768"/>
      <c r="EE651" s="768"/>
      <c r="EF651" s="768"/>
      <c r="EG651" s="768"/>
      <c r="EH651" s="768"/>
      <c r="EI651" s="768"/>
      <c r="EJ651" s="768"/>
      <c r="EK651" s="768"/>
      <c r="EL651" s="768"/>
      <c r="EM651" s="768"/>
      <c r="EN651" s="768"/>
      <c r="EO651" s="768"/>
      <c r="EP651" s="768"/>
      <c r="EQ651" s="768"/>
      <c r="ER651" s="768"/>
      <c r="ES651" s="768"/>
      <c r="ET651" s="768"/>
      <c r="EU651" s="768"/>
      <c r="EV651" s="768"/>
      <c r="EW651" s="768"/>
      <c r="EX651" s="768"/>
      <c r="EY651" s="768"/>
      <c r="EZ651" s="768"/>
      <c r="FA651" s="768"/>
      <c r="FB651" s="768"/>
      <c r="FC651" s="768"/>
      <c r="FD651" s="768"/>
      <c r="FE651" s="768"/>
      <c r="FF651" s="768"/>
      <c r="FG651" s="768"/>
      <c r="FH651" s="768"/>
      <c r="FI651" s="768"/>
      <c r="FJ651" s="768"/>
      <c r="FK651" s="768"/>
      <c r="FL651" s="768"/>
      <c r="FM651" s="768"/>
      <c r="FN651" s="768"/>
      <c r="FO651" s="768"/>
      <c r="FP651" s="768"/>
      <c r="FQ651" s="768"/>
      <c r="FR651" s="768"/>
      <c r="FS651" s="768"/>
      <c r="FT651" s="768"/>
      <c r="FU651" s="768"/>
      <c r="FV651" s="768"/>
      <c r="FW651" s="768"/>
    </row>
    <row r="652" spans="4:179" x14ac:dyDescent="0.25">
      <c r="D652" s="731"/>
      <c r="J652" s="62"/>
      <c r="O652" s="766"/>
      <c r="P652" s="766"/>
      <c r="Q652" s="766"/>
      <c r="R652" s="766"/>
      <c r="U652" s="767"/>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c r="BQ652" s="768"/>
      <c r="BR652" s="768"/>
      <c r="BS652" s="768"/>
      <c r="BT652" s="768"/>
      <c r="BU652" s="768"/>
      <c r="BV652" s="768"/>
      <c r="BW652" s="768"/>
      <c r="BX652" s="768"/>
      <c r="BY652" s="768"/>
      <c r="BZ652" s="768"/>
      <c r="CA652" s="768"/>
      <c r="CB652" s="768"/>
      <c r="CC652" s="768"/>
      <c r="CD652" s="768"/>
      <c r="CE652" s="768"/>
      <c r="CF652" s="768"/>
      <c r="CG652" s="768"/>
      <c r="CH652" s="768"/>
      <c r="CI652" s="768"/>
      <c r="CJ652" s="768"/>
      <c r="CK652" s="768"/>
      <c r="CL652" s="768"/>
      <c r="CM652" s="768"/>
      <c r="CN652" s="768"/>
      <c r="CO652" s="768"/>
      <c r="CP652" s="768"/>
      <c r="CQ652" s="768"/>
      <c r="CR652" s="768"/>
      <c r="CS652" s="768"/>
      <c r="CT652" s="768"/>
      <c r="CU652" s="768"/>
      <c r="CV652" s="768"/>
      <c r="CW652" s="768"/>
      <c r="CX652" s="768"/>
      <c r="CY652" s="768"/>
      <c r="CZ652" s="768"/>
      <c r="DA652" s="768"/>
      <c r="DB652" s="768"/>
      <c r="DC652" s="768"/>
      <c r="DD652" s="768"/>
      <c r="DE652" s="768"/>
      <c r="DF652" s="768"/>
      <c r="DG652" s="768"/>
      <c r="DH652" s="768"/>
      <c r="DI652" s="768"/>
      <c r="DJ652" s="768"/>
      <c r="DK652" s="768"/>
      <c r="DL652" s="768"/>
      <c r="DM652" s="768"/>
      <c r="DN652" s="768"/>
      <c r="DO652" s="768"/>
      <c r="DP652" s="768"/>
      <c r="DQ652" s="768"/>
      <c r="DR652" s="768"/>
      <c r="DS652" s="768"/>
      <c r="DT652" s="768"/>
      <c r="DU652" s="768"/>
      <c r="DV652" s="768"/>
      <c r="DW652" s="768"/>
      <c r="DX652" s="768"/>
      <c r="DY652" s="768"/>
      <c r="DZ652" s="768"/>
      <c r="EA652" s="768"/>
      <c r="EB652" s="768"/>
      <c r="EC652" s="768"/>
      <c r="ED652" s="768"/>
      <c r="EE652" s="768"/>
      <c r="EF652" s="768"/>
      <c r="EG652" s="768"/>
      <c r="EH652" s="768"/>
      <c r="EI652" s="768"/>
      <c r="EJ652" s="768"/>
      <c r="EK652" s="768"/>
      <c r="EL652" s="768"/>
      <c r="EM652" s="768"/>
      <c r="EN652" s="768"/>
      <c r="EO652" s="768"/>
      <c r="EP652" s="768"/>
      <c r="EQ652" s="768"/>
      <c r="ER652" s="768"/>
      <c r="ES652" s="768"/>
      <c r="ET652" s="768"/>
      <c r="EU652" s="768"/>
      <c r="EV652" s="768"/>
      <c r="EW652" s="768"/>
      <c r="EX652" s="768"/>
      <c r="EY652" s="768"/>
      <c r="EZ652" s="768"/>
      <c r="FA652" s="768"/>
      <c r="FB652" s="768"/>
      <c r="FC652" s="768"/>
      <c r="FD652" s="768"/>
      <c r="FE652" s="768"/>
      <c r="FF652" s="768"/>
      <c r="FG652" s="768"/>
      <c r="FH652" s="768"/>
      <c r="FI652" s="768"/>
      <c r="FJ652" s="768"/>
      <c r="FK652" s="768"/>
      <c r="FL652" s="768"/>
      <c r="FM652" s="768"/>
      <c r="FN652" s="768"/>
      <c r="FO652" s="768"/>
      <c r="FP652" s="768"/>
      <c r="FQ652" s="768"/>
      <c r="FR652" s="768"/>
      <c r="FS652" s="768"/>
      <c r="FT652" s="768"/>
      <c r="FU652" s="768"/>
      <c r="FV652" s="768"/>
      <c r="FW652" s="768"/>
    </row>
    <row r="653" spans="4:179" x14ac:dyDescent="0.25">
      <c r="D653" s="731"/>
      <c r="J653" s="62"/>
      <c r="O653" s="766"/>
      <c r="P653" s="766"/>
      <c r="Q653" s="766"/>
      <c r="R653" s="766"/>
      <c r="U653" s="767"/>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c r="BQ653" s="768"/>
      <c r="BR653" s="768"/>
      <c r="BS653" s="768"/>
      <c r="BT653" s="768"/>
      <c r="BU653" s="768"/>
      <c r="BV653" s="768"/>
      <c r="BW653" s="768"/>
      <c r="BX653" s="768"/>
      <c r="BY653" s="768"/>
      <c r="BZ653" s="768"/>
      <c r="CA653" s="768"/>
      <c r="CB653" s="768"/>
      <c r="CC653" s="768"/>
      <c r="CD653" s="768"/>
      <c r="CE653" s="768"/>
      <c r="CF653" s="768"/>
      <c r="CG653" s="768"/>
      <c r="CH653" s="768"/>
      <c r="CI653" s="768"/>
      <c r="CJ653" s="768"/>
      <c r="CK653" s="768"/>
      <c r="CL653" s="768"/>
      <c r="CM653" s="768"/>
      <c r="CN653" s="768"/>
      <c r="CO653" s="768"/>
      <c r="CP653" s="768"/>
      <c r="CQ653" s="768"/>
      <c r="CR653" s="768"/>
      <c r="CS653" s="768"/>
      <c r="CT653" s="768"/>
      <c r="CU653" s="768"/>
      <c r="CV653" s="768"/>
      <c r="CW653" s="768"/>
      <c r="CX653" s="768"/>
      <c r="CY653" s="768"/>
      <c r="CZ653" s="768"/>
      <c r="DA653" s="768"/>
      <c r="DB653" s="768"/>
      <c r="DC653" s="768"/>
      <c r="DD653" s="768"/>
      <c r="DE653" s="768"/>
      <c r="DF653" s="768"/>
      <c r="DG653" s="768"/>
      <c r="DH653" s="768"/>
      <c r="DI653" s="768"/>
      <c r="DJ653" s="768"/>
      <c r="DK653" s="768"/>
      <c r="DL653" s="768"/>
      <c r="DM653" s="768"/>
      <c r="DN653" s="768"/>
      <c r="DO653" s="768"/>
      <c r="DP653" s="768"/>
      <c r="DQ653" s="768"/>
      <c r="DR653" s="768"/>
      <c r="DS653" s="768"/>
      <c r="DT653" s="768"/>
      <c r="DU653" s="768"/>
      <c r="DV653" s="768"/>
      <c r="DW653" s="768"/>
      <c r="DX653" s="768"/>
      <c r="DY653" s="768"/>
      <c r="DZ653" s="768"/>
      <c r="EA653" s="768"/>
      <c r="EB653" s="768"/>
      <c r="EC653" s="768"/>
      <c r="ED653" s="768"/>
      <c r="EE653" s="768"/>
      <c r="EF653" s="768"/>
      <c r="EG653" s="768"/>
      <c r="EH653" s="768"/>
      <c r="EI653" s="768"/>
      <c r="EJ653" s="768"/>
      <c r="EK653" s="768"/>
      <c r="EL653" s="768"/>
      <c r="EM653" s="768"/>
      <c r="EN653" s="768"/>
      <c r="EO653" s="768"/>
      <c r="EP653" s="768"/>
      <c r="EQ653" s="768"/>
      <c r="ER653" s="768"/>
      <c r="ES653" s="768"/>
      <c r="ET653" s="768"/>
      <c r="EU653" s="768"/>
      <c r="EV653" s="768"/>
      <c r="EW653" s="768"/>
      <c r="EX653" s="768"/>
      <c r="EY653" s="768"/>
      <c r="EZ653" s="768"/>
      <c r="FA653" s="768"/>
      <c r="FB653" s="768"/>
      <c r="FC653" s="768"/>
      <c r="FD653" s="768"/>
      <c r="FE653" s="768"/>
      <c r="FF653" s="768"/>
      <c r="FG653" s="768"/>
      <c r="FH653" s="768"/>
      <c r="FI653" s="768"/>
      <c r="FJ653" s="768"/>
      <c r="FK653" s="768"/>
      <c r="FL653" s="768"/>
      <c r="FM653" s="768"/>
      <c r="FN653" s="768"/>
      <c r="FO653" s="768"/>
      <c r="FP653" s="768"/>
      <c r="FQ653" s="768"/>
      <c r="FR653" s="768"/>
      <c r="FS653" s="768"/>
      <c r="FT653" s="768"/>
      <c r="FU653" s="768"/>
      <c r="FV653" s="768"/>
      <c r="FW653" s="768"/>
    </row>
    <row r="654" spans="4:179" x14ac:dyDescent="0.25">
      <c r="D654" s="731"/>
      <c r="J654" s="62"/>
      <c r="O654" s="766"/>
      <c r="P654" s="766"/>
      <c r="Q654" s="766"/>
      <c r="R654" s="766"/>
      <c r="U654" s="767"/>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c r="BQ654" s="768"/>
      <c r="BR654" s="768"/>
      <c r="BS654" s="768"/>
      <c r="BT654" s="768"/>
      <c r="BU654" s="768"/>
      <c r="BV654" s="768"/>
      <c r="BW654" s="768"/>
      <c r="BX654" s="768"/>
      <c r="BY654" s="768"/>
      <c r="BZ654" s="768"/>
      <c r="CA654" s="768"/>
      <c r="CB654" s="768"/>
      <c r="CC654" s="768"/>
      <c r="CD654" s="768"/>
      <c r="CE654" s="768"/>
      <c r="CF654" s="768"/>
      <c r="CG654" s="768"/>
      <c r="CH654" s="768"/>
      <c r="CI654" s="768"/>
      <c r="CJ654" s="768"/>
      <c r="CK654" s="768"/>
      <c r="CL654" s="768"/>
      <c r="CM654" s="768"/>
      <c r="CN654" s="768"/>
      <c r="CO654" s="768"/>
      <c r="CP654" s="768"/>
      <c r="CQ654" s="768"/>
      <c r="CR654" s="768"/>
      <c r="CS654" s="768"/>
      <c r="CT654" s="768"/>
      <c r="CU654" s="768"/>
      <c r="CV654" s="768"/>
      <c r="CW654" s="768"/>
      <c r="CX654" s="768"/>
      <c r="CY654" s="768"/>
      <c r="CZ654" s="768"/>
      <c r="DA654" s="768"/>
      <c r="DB654" s="768"/>
      <c r="DC654" s="768"/>
      <c r="DD654" s="768"/>
      <c r="DE654" s="768"/>
      <c r="DF654" s="768"/>
      <c r="DG654" s="768"/>
      <c r="DH654" s="768"/>
      <c r="DI654" s="768"/>
      <c r="DJ654" s="768"/>
      <c r="DK654" s="768"/>
      <c r="DL654" s="768"/>
      <c r="DM654" s="768"/>
      <c r="DN654" s="768"/>
      <c r="DO654" s="768"/>
      <c r="DP654" s="768"/>
      <c r="DQ654" s="768"/>
      <c r="DR654" s="768"/>
      <c r="DS654" s="768"/>
      <c r="DT654" s="768"/>
      <c r="DU654" s="768"/>
      <c r="DV654" s="768"/>
      <c r="DW654" s="768"/>
      <c r="DX654" s="768"/>
      <c r="DY654" s="768"/>
      <c r="DZ654" s="768"/>
      <c r="EA654" s="768"/>
      <c r="EB654" s="768"/>
      <c r="EC654" s="768"/>
      <c r="ED654" s="768"/>
      <c r="EE654" s="768"/>
      <c r="EF654" s="768"/>
      <c r="EG654" s="768"/>
      <c r="EH654" s="768"/>
      <c r="EI654" s="768"/>
      <c r="EJ654" s="768"/>
      <c r="EK654" s="768"/>
      <c r="EL654" s="768"/>
      <c r="EM654" s="768"/>
      <c r="EN654" s="768"/>
      <c r="EO654" s="768"/>
      <c r="EP654" s="768"/>
      <c r="EQ654" s="768"/>
      <c r="ER654" s="768"/>
      <c r="ES654" s="768"/>
      <c r="ET654" s="768"/>
      <c r="EU654" s="768"/>
      <c r="EV654" s="768"/>
      <c r="EW654" s="768"/>
      <c r="EX654" s="768"/>
      <c r="EY654" s="768"/>
      <c r="EZ654" s="768"/>
      <c r="FA654" s="768"/>
      <c r="FB654" s="768"/>
      <c r="FC654" s="768"/>
      <c r="FD654" s="768"/>
      <c r="FE654" s="768"/>
      <c r="FF654" s="768"/>
      <c r="FG654" s="768"/>
      <c r="FH654" s="768"/>
      <c r="FI654" s="768"/>
      <c r="FJ654" s="768"/>
      <c r="FK654" s="768"/>
      <c r="FL654" s="768"/>
      <c r="FM654" s="768"/>
      <c r="FN654" s="768"/>
      <c r="FO654" s="768"/>
      <c r="FP654" s="768"/>
      <c r="FQ654" s="768"/>
      <c r="FR654" s="768"/>
      <c r="FS654" s="768"/>
      <c r="FT654" s="768"/>
      <c r="FU654" s="768"/>
      <c r="FV654" s="768"/>
      <c r="FW654" s="768"/>
    </row>
    <row r="655" spans="4:179" x14ac:dyDescent="0.25">
      <c r="D655" s="731"/>
      <c r="J655" s="62"/>
      <c r="O655" s="766"/>
      <c r="P655" s="766"/>
      <c r="Q655" s="766"/>
      <c r="R655" s="766"/>
      <c r="U655" s="767"/>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c r="BQ655" s="768"/>
      <c r="BR655" s="768"/>
      <c r="BS655" s="768"/>
      <c r="BT655" s="768"/>
      <c r="BU655" s="768"/>
      <c r="BV655" s="768"/>
      <c r="BW655" s="768"/>
      <c r="BX655" s="768"/>
      <c r="BY655" s="768"/>
      <c r="BZ655" s="768"/>
      <c r="CA655" s="768"/>
      <c r="CB655" s="768"/>
      <c r="CC655" s="768"/>
      <c r="CD655" s="768"/>
      <c r="CE655" s="768"/>
      <c r="CF655" s="768"/>
      <c r="CG655" s="768"/>
      <c r="CH655" s="768"/>
      <c r="CI655" s="768"/>
      <c r="CJ655" s="768"/>
      <c r="CK655" s="768"/>
      <c r="CL655" s="768"/>
      <c r="CM655" s="768"/>
      <c r="CN655" s="768"/>
      <c r="CO655" s="768"/>
      <c r="CP655" s="768"/>
      <c r="CQ655" s="768"/>
      <c r="CR655" s="768"/>
      <c r="CS655" s="768"/>
      <c r="CT655" s="768"/>
      <c r="CU655" s="768"/>
      <c r="CV655" s="768"/>
      <c r="CW655" s="768"/>
      <c r="CX655" s="768"/>
      <c r="CY655" s="768"/>
      <c r="CZ655" s="768"/>
      <c r="DA655" s="768"/>
      <c r="DB655" s="768"/>
      <c r="DC655" s="768"/>
      <c r="DD655" s="768"/>
      <c r="DE655" s="768"/>
      <c r="DF655" s="768"/>
      <c r="DG655" s="768"/>
      <c r="DH655" s="768"/>
      <c r="DI655" s="768"/>
      <c r="DJ655" s="768"/>
      <c r="DK655" s="768"/>
      <c r="DL655" s="768"/>
      <c r="DM655" s="768"/>
      <c r="DN655" s="768"/>
      <c r="DO655" s="768"/>
      <c r="DP655" s="768"/>
      <c r="DQ655" s="768"/>
      <c r="DR655" s="768"/>
      <c r="DS655" s="768"/>
      <c r="DT655" s="768"/>
      <c r="DU655" s="768"/>
      <c r="DV655" s="768"/>
      <c r="DW655" s="768"/>
      <c r="DX655" s="768"/>
      <c r="DY655" s="768"/>
      <c r="DZ655" s="768"/>
      <c r="EA655" s="768"/>
      <c r="EB655" s="768"/>
      <c r="EC655" s="768"/>
      <c r="ED655" s="768"/>
      <c r="EE655" s="768"/>
      <c r="EF655" s="768"/>
      <c r="EG655" s="768"/>
      <c r="EH655" s="768"/>
      <c r="EI655" s="768"/>
      <c r="EJ655" s="768"/>
      <c r="EK655" s="768"/>
      <c r="EL655" s="768"/>
      <c r="EM655" s="768"/>
      <c r="EN655" s="768"/>
      <c r="EO655" s="768"/>
      <c r="EP655" s="768"/>
      <c r="EQ655" s="768"/>
      <c r="ER655" s="768"/>
      <c r="ES655" s="768"/>
      <c r="ET655" s="768"/>
      <c r="EU655" s="768"/>
      <c r="EV655" s="768"/>
      <c r="EW655" s="768"/>
      <c r="EX655" s="768"/>
      <c r="EY655" s="768"/>
      <c r="EZ655" s="768"/>
      <c r="FA655" s="768"/>
      <c r="FB655" s="768"/>
      <c r="FC655" s="768"/>
      <c r="FD655" s="768"/>
      <c r="FE655" s="768"/>
      <c r="FF655" s="768"/>
      <c r="FG655" s="768"/>
      <c r="FH655" s="768"/>
      <c r="FI655" s="768"/>
      <c r="FJ655" s="768"/>
      <c r="FK655" s="768"/>
      <c r="FL655" s="768"/>
      <c r="FM655" s="768"/>
      <c r="FN655" s="768"/>
      <c r="FO655" s="768"/>
      <c r="FP655" s="768"/>
      <c r="FQ655" s="768"/>
      <c r="FR655" s="768"/>
      <c r="FS655" s="768"/>
      <c r="FT655" s="768"/>
      <c r="FU655" s="768"/>
      <c r="FV655" s="768"/>
      <c r="FW655" s="768"/>
    </row>
    <row r="656" spans="4:179" x14ac:dyDescent="0.25">
      <c r="D656" s="731"/>
      <c r="J656" s="62"/>
      <c r="O656" s="766"/>
      <c r="P656" s="766"/>
      <c r="Q656" s="766"/>
      <c r="R656" s="766"/>
      <c r="U656" s="767"/>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c r="BQ656" s="768"/>
      <c r="BR656" s="768"/>
      <c r="BS656" s="768"/>
      <c r="BT656" s="768"/>
      <c r="BU656" s="768"/>
      <c r="BV656" s="768"/>
      <c r="BW656" s="768"/>
      <c r="BX656" s="768"/>
      <c r="BY656" s="768"/>
      <c r="BZ656" s="768"/>
      <c r="CA656" s="768"/>
      <c r="CB656" s="768"/>
      <c r="CC656" s="768"/>
      <c r="CD656" s="768"/>
      <c r="CE656" s="768"/>
      <c r="CF656" s="768"/>
      <c r="CG656" s="768"/>
      <c r="CH656" s="768"/>
      <c r="CI656" s="768"/>
      <c r="CJ656" s="768"/>
      <c r="CK656" s="768"/>
      <c r="CL656" s="768"/>
      <c r="CM656" s="768"/>
      <c r="CN656" s="768"/>
      <c r="CO656" s="768"/>
      <c r="CP656" s="768"/>
      <c r="CQ656" s="768"/>
      <c r="CR656" s="768"/>
      <c r="CS656" s="768"/>
      <c r="CT656" s="768"/>
      <c r="CU656" s="768"/>
      <c r="CV656" s="768"/>
      <c r="CW656" s="768"/>
      <c r="CX656" s="768"/>
      <c r="CY656" s="768"/>
      <c r="CZ656" s="768"/>
      <c r="DA656" s="768"/>
      <c r="DB656" s="768"/>
      <c r="DC656" s="768"/>
      <c r="DD656" s="768"/>
      <c r="DE656" s="768"/>
      <c r="DF656" s="768"/>
      <c r="DG656" s="768"/>
      <c r="DH656" s="768"/>
      <c r="DI656" s="768"/>
      <c r="DJ656" s="768"/>
      <c r="DK656" s="768"/>
      <c r="DL656" s="768"/>
      <c r="DM656" s="768"/>
      <c r="DN656" s="768"/>
      <c r="DO656" s="768"/>
      <c r="DP656" s="768"/>
      <c r="DQ656" s="768"/>
      <c r="DR656" s="768"/>
      <c r="DS656" s="768"/>
      <c r="DT656" s="768"/>
      <c r="DU656" s="768"/>
      <c r="DV656" s="768"/>
      <c r="DW656" s="768"/>
      <c r="DX656" s="768"/>
      <c r="DY656" s="768"/>
      <c r="DZ656" s="768"/>
      <c r="EA656" s="768"/>
      <c r="EB656" s="768"/>
      <c r="EC656" s="768"/>
      <c r="ED656" s="768"/>
      <c r="EE656" s="768"/>
      <c r="EF656" s="768"/>
      <c r="EG656" s="768"/>
      <c r="EH656" s="768"/>
      <c r="EI656" s="768"/>
      <c r="EJ656" s="768"/>
      <c r="EK656" s="768"/>
      <c r="EL656" s="768"/>
      <c r="EM656" s="768"/>
      <c r="EN656" s="768"/>
      <c r="EO656" s="768"/>
      <c r="EP656" s="768"/>
      <c r="EQ656" s="768"/>
      <c r="ER656" s="768"/>
      <c r="ES656" s="768"/>
      <c r="ET656" s="768"/>
      <c r="EU656" s="768"/>
      <c r="EV656" s="768"/>
      <c r="EW656" s="768"/>
      <c r="EX656" s="768"/>
      <c r="EY656" s="768"/>
      <c r="EZ656" s="768"/>
      <c r="FA656" s="768"/>
      <c r="FB656" s="768"/>
      <c r="FC656" s="768"/>
      <c r="FD656" s="768"/>
      <c r="FE656" s="768"/>
      <c r="FF656" s="768"/>
      <c r="FG656" s="768"/>
      <c r="FH656" s="768"/>
      <c r="FI656" s="768"/>
      <c r="FJ656" s="768"/>
      <c r="FK656" s="768"/>
      <c r="FL656" s="768"/>
      <c r="FM656" s="768"/>
      <c r="FN656" s="768"/>
      <c r="FO656" s="768"/>
      <c r="FP656" s="768"/>
      <c r="FQ656" s="768"/>
      <c r="FR656" s="768"/>
      <c r="FS656" s="768"/>
      <c r="FT656" s="768"/>
      <c r="FU656" s="768"/>
      <c r="FV656" s="768"/>
      <c r="FW656" s="768"/>
    </row>
    <row r="657" spans="4:179" x14ac:dyDescent="0.25">
      <c r="D657" s="731"/>
      <c r="J657" s="62"/>
      <c r="O657" s="766"/>
      <c r="P657" s="766"/>
      <c r="Q657" s="766"/>
      <c r="R657" s="766"/>
      <c r="U657" s="767"/>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c r="BQ657" s="768"/>
      <c r="BR657" s="768"/>
      <c r="BS657" s="768"/>
      <c r="BT657" s="768"/>
      <c r="BU657" s="768"/>
      <c r="BV657" s="768"/>
      <c r="BW657" s="768"/>
      <c r="BX657" s="768"/>
      <c r="BY657" s="768"/>
      <c r="BZ657" s="768"/>
      <c r="CA657" s="768"/>
      <c r="CB657" s="768"/>
      <c r="CC657" s="768"/>
      <c r="CD657" s="768"/>
      <c r="CE657" s="768"/>
      <c r="CF657" s="768"/>
      <c r="CG657" s="768"/>
      <c r="CH657" s="768"/>
      <c r="CI657" s="768"/>
      <c r="CJ657" s="768"/>
      <c r="CK657" s="768"/>
      <c r="CL657" s="768"/>
      <c r="CM657" s="768"/>
      <c r="CN657" s="768"/>
      <c r="CO657" s="768"/>
      <c r="CP657" s="768"/>
      <c r="CQ657" s="768"/>
      <c r="CR657" s="768"/>
      <c r="CS657" s="768"/>
      <c r="CT657" s="768"/>
      <c r="CU657" s="768"/>
      <c r="CV657" s="768"/>
      <c r="CW657" s="768"/>
      <c r="CX657" s="768"/>
      <c r="CY657" s="768"/>
      <c r="CZ657" s="768"/>
      <c r="DA657" s="768"/>
      <c r="DB657" s="768"/>
      <c r="DC657" s="768"/>
      <c r="DD657" s="768"/>
      <c r="DE657" s="768"/>
      <c r="DF657" s="768"/>
      <c r="DG657" s="768"/>
      <c r="DH657" s="768"/>
      <c r="DI657" s="768"/>
      <c r="DJ657" s="768"/>
      <c r="DK657" s="768"/>
      <c r="DL657" s="768"/>
      <c r="DM657" s="768"/>
      <c r="DN657" s="768"/>
      <c r="DO657" s="768"/>
      <c r="DP657" s="768"/>
      <c r="DQ657" s="768"/>
      <c r="DR657" s="768"/>
      <c r="DS657" s="768"/>
      <c r="DT657" s="768"/>
      <c r="DU657" s="768"/>
      <c r="DV657" s="768"/>
      <c r="DW657" s="768"/>
      <c r="DX657" s="768"/>
      <c r="DY657" s="768"/>
      <c r="DZ657" s="768"/>
      <c r="EA657" s="768"/>
      <c r="EB657" s="768"/>
      <c r="EC657" s="768"/>
      <c r="ED657" s="768"/>
      <c r="EE657" s="768"/>
      <c r="EF657" s="768"/>
      <c r="EG657" s="768"/>
      <c r="EH657" s="768"/>
      <c r="EI657" s="768"/>
      <c r="EJ657" s="768"/>
      <c r="EK657" s="768"/>
      <c r="EL657" s="768"/>
      <c r="EM657" s="768"/>
      <c r="EN657" s="768"/>
      <c r="EO657" s="768"/>
      <c r="EP657" s="768"/>
      <c r="EQ657" s="768"/>
      <c r="ER657" s="768"/>
      <c r="ES657" s="768"/>
      <c r="ET657" s="768"/>
      <c r="EU657" s="768"/>
      <c r="EV657" s="768"/>
      <c r="EW657" s="768"/>
      <c r="EX657" s="768"/>
      <c r="EY657" s="768"/>
      <c r="EZ657" s="768"/>
      <c r="FA657" s="768"/>
      <c r="FB657" s="768"/>
      <c r="FC657" s="768"/>
      <c r="FD657" s="768"/>
      <c r="FE657" s="768"/>
      <c r="FF657" s="768"/>
      <c r="FG657" s="768"/>
      <c r="FH657" s="768"/>
      <c r="FI657" s="768"/>
      <c r="FJ657" s="768"/>
      <c r="FK657" s="768"/>
      <c r="FL657" s="768"/>
      <c r="FM657" s="768"/>
      <c r="FN657" s="768"/>
      <c r="FO657" s="768"/>
      <c r="FP657" s="768"/>
      <c r="FQ657" s="768"/>
      <c r="FR657" s="768"/>
      <c r="FS657" s="768"/>
      <c r="FT657" s="768"/>
      <c r="FU657" s="768"/>
      <c r="FV657" s="768"/>
      <c r="FW657" s="768"/>
    </row>
    <row r="658" spans="4:179" x14ac:dyDescent="0.25">
      <c r="D658" s="731"/>
      <c r="J658" s="62"/>
      <c r="O658" s="766"/>
      <c r="P658" s="766"/>
      <c r="Q658" s="766"/>
      <c r="R658" s="766"/>
      <c r="U658" s="767"/>
      <c r="Y658" s="768"/>
      <c r="Z658" s="768"/>
      <c r="AA658" s="768"/>
      <c r="AB658" s="768"/>
      <c r="AC658" s="768"/>
      <c r="AD658" s="768"/>
      <c r="AE658" s="768"/>
      <c r="AF658" s="768"/>
      <c r="AG658" s="768"/>
      <c r="AH658" s="768"/>
      <c r="AI658" s="768"/>
      <c r="AJ658" s="768"/>
      <c r="AK658" s="768"/>
      <c r="AL658" s="768"/>
      <c r="AM658" s="768"/>
      <c r="AN658" s="768"/>
      <c r="AO658" s="768"/>
      <c r="AP658" s="768"/>
      <c r="AQ658" s="768"/>
      <c r="AR658" s="768"/>
      <c r="AS658" s="768"/>
      <c r="AT658" s="768"/>
      <c r="AU658" s="768"/>
      <c r="AV658" s="768"/>
      <c r="AW658" s="768"/>
      <c r="AX658" s="768"/>
      <c r="AY658" s="768"/>
      <c r="AZ658" s="768"/>
      <c r="BA658" s="768"/>
      <c r="BB658" s="768"/>
      <c r="BC658" s="768"/>
      <c r="BD658" s="768"/>
      <c r="BE658" s="768"/>
      <c r="BF658" s="768"/>
      <c r="BG658" s="768"/>
      <c r="BH658" s="768"/>
      <c r="BI658" s="768"/>
      <c r="BJ658" s="768"/>
      <c r="BK658" s="768"/>
      <c r="BL658" s="768"/>
      <c r="BM658" s="768"/>
      <c r="BN658" s="768"/>
      <c r="BO658" s="768"/>
      <c r="BP658" s="768"/>
      <c r="BQ658" s="768"/>
      <c r="BR658" s="768"/>
      <c r="BS658" s="768"/>
      <c r="BT658" s="768"/>
      <c r="BU658" s="768"/>
      <c r="BV658" s="768"/>
      <c r="BW658" s="768"/>
      <c r="BX658" s="768"/>
      <c r="BY658" s="768"/>
      <c r="BZ658" s="768"/>
      <c r="CA658" s="768"/>
      <c r="CB658" s="768"/>
      <c r="CC658" s="768"/>
      <c r="CD658" s="768"/>
      <c r="CE658" s="768"/>
      <c r="CF658" s="768"/>
      <c r="CG658" s="768"/>
      <c r="CH658" s="768"/>
      <c r="CI658" s="768"/>
      <c r="CJ658" s="768"/>
      <c r="CK658" s="768"/>
      <c r="CL658" s="768"/>
      <c r="CM658" s="768"/>
      <c r="CN658" s="768"/>
      <c r="CO658" s="768"/>
      <c r="CP658" s="768"/>
      <c r="CQ658" s="768"/>
      <c r="CR658" s="768"/>
      <c r="CS658" s="768"/>
      <c r="CT658" s="768"/>
      <c r="CU658" s="768"/>
      <c r="CV658" s="768"/>
      <c r="CW658" s="768"/>
      <c r="CX658" s="768"/>
      <c r="CY658" s="768"/>
      <c r="CZ658" s="768"/>
      <c r="DA658" s="768"/>
      <c r="DB658" s="768"/>
      <c r="DC658" s="768"/>
      <c r="DD658" s="768"/>
      <c r="DE658" s="768"/>
      <c r="DF658" s="768"/>
      <c r="DG658" s="768"/>
      <c r="DH658" s="768"/>
      <c r="DI658" s="768"/>
      <c r="DJ658" s="768"/>
      <c r="DK658" s="768"/>
      <c r="DL658" s="768"/>
      <c r="DM658" s="768"/>
      <c r="DN658" s="768"/>
      <c r="DO658" s="768"/>
      <c r="DP658" s="768"/>
      <c r="DQ658" s="768"/>
      <c r="DR658" s="768"/>
      <c r="DS658" s="768"/>
      <c r="DT658" s="768"/>
      <c r="DU658" s="768"/>
      <c r="DV658" s="768"/>
      <c r="DW658" s="768"/>
      <c r="DX658" s="768"/>
      <c r="DY658" s="768"/>
      <c r="DZ658" s="768"/>
      <c r="EA658" s="768"/>
      <c r="EB658" s="768"/>
      <c r="EC658" s="768"/>
      <c r="ED658" s="768"/>
      <c r="EE658" s="768"/>
      <c r="EF658" s="768"/>
      <c r="EG658" s="768"/>
      <c r="EH658" s="768"/>
      <c r="EI658" s="768"/>
      <c r="EJ658" s="768"/>
      <c r="EK658" s="768"/>
      <c r="EL658" s="768"/>
      <c r="EM658" s="768"/>
      <c r="EN658" s="768"/>
      <c r="EO658" s="768"/>
      <c r="EP658" s="768"/>
      <c r="EQ658" s="768"/>
      <c r="ER658" s="768"/>
      <c r="ES658" s="768"/>
      <c r="ET658" s="768"/>
      <c r="EU658" s="768"/>
      <c r="EV658" s="768"/>
      <c r="EW658" s="768"/>
      <c r="EX658" s="768"/>
      <c r="EY658" s="768"/>
      <c r="EZ658" s="768"/>
      <c r="FA658" s="768"/>
      <c r="FB658" s="768"/>
      <c r="FC658" s="768"/>
      <c r="FD658" s="768"/>
      <c r="FE658" s="768"/>
      <c r="FF658" s="768"/>
      <c r="FG658" s="768"/>
      <c r="FH658" s="768"/>
      <c r="FI658" s="768"/>
      <c r="FJ658" s="768"/>
      <c r="FK658" s="768"/>
      <c r="FL658" s="768"/>
      <c r="FM658" s="768"/>
      <c r="FN658" s="768"/>
      <c r="FO658" s="768"/>
      <c r="FP658" s="768"/>
      <c r="FQ658" s="768"/>
      <c r="FR658" s="768"/>
      <c r="FS658" s="768"/>
      <c r="FT658" s="768"/>
      <c r="FU658" s="768"/>
      <c r="FV658" s="768"/>
      <c r="FW658" s="768"/>
    </row>
    <row r="659" spans="4:179" x14ac:dyDescent="0.25">
      <c r="D659" s="731"/>
      <c r="J659" s="62"/>
      <c r="O659" s="766"/>
      <c r="P659" s="766"/>
      <c r="Q659" s="766"/>
      <c r="R659" s="766"/>
      <c r="U659" s="767"/>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c r="BQ659" s="768"/>
      <c r="BR659" s="768"/>
      <c r="BS659" s="768"/>
      <c r="BT659" s="768"/>
      <c r="BU659" s="768"/>
      <c r="BV659" s="768"/>
      <c r="BW659" s="768"/>
      <c r="BX659" s="768"/>
      <c r="BY659" s="768"/>
      <c r="BZ659" s="768"/>
      <c r="CA659" s="768"/>
      <c r="CB659" s="768"/>
      <c r="CC659" s="768"/>
      <c r="CD659" s="768"/>
      <c r="CE659" s="768"/>
      <c r="CF659" s="768"/>
      <c r="CG659" s="768"/>
      <c r="CH659" s="768"/>
      <c r="CI659" s="768"/>
      <c r="CJ659" s="768"/>
      <c r="CK659" s="768"/>
      <c r="CL659" s="768"/>
      <c r="CM659" s="768"/>
      <c r="CN659" s="768"/>
      <c r="CO659" s="768"/>
      <c r="CP659" s="768"/>
      <c r="CQ659" s="768"/>
      <c r="CR659" s="768"/>
      <c r="CS659" s="768"/>
      <c r="CT659" s="768"/>
      <c r="CU659" s="768"/>
      <c r="CV659" s="768"/>
      <c r="CW659" s="768"/>
      <c r="CX659" s="768"/>
      <c r="CY659" s="768"/>
      <c r="CZ659" s="768"/>
      <c r="DA659" s="768"/>
      <c r="DB659" s="768"/>
      <c r="DC659" s="768"/>
      <c r="DD659" s="768"/>
      <c r="DE659" s="768"/>
      <c r="DF659" s="768"/>
      <c r="DG659" s="768"/>
      <c r="DH659" s="768"/>
      <c r="DI659" s="768"/>
      <c r="DJ659" s="768"/>
      <c r="DK659" s="768"/>
      <c r="DL659" s="768"/>
      <c r="DM659" s="768"/>
      <c r="DN659" s="768"/>
      <c r="DO659" s="768"/>
      <c r="DP659" s="768"/>
      <c r="DQ659" s="768"/>
      <c r="DR659" s="768"/>
      <c r="DS659" s="768"/>
      <c r="DT659" s="768"/>
      <c r="DU659" s="768"/>
      <c r="DV659" s="768"/>
      <c r="DW659" s="768"/>
      <c r="DX659" s="768"/>
      <c r="DY659" s="768"/>
      <c r="DZ659" s="768"/>
      <c r="EA659" s="768"/>
      <c r="EB659" s="768"/>
      <c r="EC659" s="768"/>
      <c r="ED659" s="768"/>
      <c r="EE659" s="768"/>
      <c r="EF659" s="768"/>
      <c r="EG659" s="768"/>
      <c r="EH659" s="768"/>
      <c r="EI659" s="768"/>
      <c r="EJ659" s="768"/>
      <c r="EK659" s="768"/>
      <c r="EL659" s="768"/>
      <c r="EM659" s="768"/>
      <c r="EN659" s="768"/>
      <c r="EO659" s="768"/>
      <c r="EP659" s="768"/>
      <c r="EQ659" s="768"/>
      <c r="ER659" s="768"/>
      <c r="ES659" s="768"/>
      <c r="ET659" s="768"/>
      <c r="EU659" s="768"/>
      <c r="EV659" s="768"/>
      <c r="EW659" s="768"/>
      <c r="EX659" s="768"/>
      <c r="EY659" s="768"/>
      <c r="EZ659" s="768"/>
      <c r="FA659" s="768"/>
      <c r="FB659" s="768"/>
      <c r="FC659" s="768"/>
      <c r="FD659" s="768"/>
      <c r="FE659" s="768"/>
      <c r="FF659" s="768"/>
      <c r="FG659" s="768"/>
      <c r="FH659" s="768"/>
      <c r="FI659" s="768"/>
      <c r="FJ659" s="768"/>
      <c r="FK659" s="768"/>
      <c r="FL659" s="768"/>
      <c r="FM659" s="768"/>
      <c r="FN659" s="768"/>
      <c r="FO659" s="768"/>
      <c r="FP659" s="768"/>
      <c r="FQ659" s="768"/>
      <c r="FR659" s="768"/>
      <c r="FS659" s="768"/>
      <c r="FT659" s="768"/>
      <c r="FU659" s="768"/>
      <c r="FV659" s="768"/>
      <c r="FW659" s="768"/>
    </row>
    <row r="660" spans="4:179" x14ac:dyDescent="0.25">
      <c r="D660" s="731"/>
      <c r="J660" s="62"/>
      <c r="O660" s="766"/>
      <c r="P660" s="766"/>
      <c r="Q660" s="766"/>
      <c r="R660" s="766"/>
      <c r="U660" s="767"/>
      <c r="Y660" s="768"/>
      <c r="Z660" s="768"/>
      <c r="AA660" s="768"/>
      <c r="AB660" s="768"/>
      <c r="AC660" s="768"/>
      <c r="AD660" s="768"/>
      <c r="AE660" s="768"/>
      <c r="AF660" s="768"/>
      <c r="AG660" s="768"/>
      <c r="AH660" s="768"/>
      <c r="AI660" s="768"/>
      <c r="AJ660" s="768"/>
      <c r="AK660" s="768"/>
      <c r="AL660" s="768"/>
      <c r="AM660" s="768"/>
      <c r="AN660" s="768"/>
      <c r="AO660" s="768"/>
      <c r="AP660" s="768"/>
      <c r="AQ660" s="768"/>
      <c r="AR660" s="768"/>
      <c r="AS660" s="768"/>
      <c r="AT660" s="768"/>
      <c r="AU660" s="768"/>
      <c r="AV660" s="768"/>
      <c r="AW660" s="768"/>
      <c r="AX660" s="768"/>
      <c r="AY660" s="768"/>
      <c r="AZ660" s="768"/>
      <c r="BA660" s="768"/>
      <c r="BB660" s="768"/>
      <c r="BC660" s="768"/>
      <c r="BD660" s="768"/>
      <c r="BE660" s="768"/>
      <c r="BF660" s="768"/>
      <c r="BG660" s="768"/>
      <c r="BH660" s="768"/>
      <c r="BI660" s="768"/>
      <c r="BJ660" s="768"/>
      <c r="BK660" s="768"/>
      <c r="BL660" s="768"/>
      <c r="BM660" s="768"/>
      <c r="BN660" s="768"/>
      <c r="BO660" s="768"/>
      <c r="BP660" s="768"/>
      <c r="BQ660" s="768"/>
      <c r="BR660" s="768"/>
      <c r="BS660" s="768"/>
      <c r="BT660" s="768"/>
      <c r="BU660" s="768"/>
      <c r="BV660" s="768"/>
      <c r="BW660" s="768"/>
      <c r="BX660" s="768"/>
      <c r="BY660" s="768"/>
      <c r="BZ660" s="768"/>
      <c r="CA660" s="768"/>
      <c r="CB660" s="768"/>
      <c r="CC660" s="768"/>
      <c r="CD660" s="768"/>
      <c r="CE660" s="768"/>
      <c r="CF660" s="768"/>
      <c r="CG660" s="768"/>
      <c r="CH660" s="768"/>
      <c r="CI660" s="768"/>
      <c r="CJ660" s="768"/>
      <c r="CK660" s="768"/>
      <c r="CL660" s="768"/>
      <c r="CM660" s="768"/>
      <c r="CN660" s="768"/>
      <c r="CO660" s="768"/>
      <c r="CP660" s="768"/>
      <c r="CQ660" s="768"/>
      <c r="CR660" s="768"/>
      <c r="CS660" s="768"/>
      <c r="CT660" s="768"/>
      <c r="CU660" s="768"/>
      <c r="CV660" s="768"/>
      <c r="CW660" s="768"/>
      <c r="CX660" s="768"/>
      <c r="CY660" s="768"/>
      <c r="CZ660" s="768"/>
      <c r="DA660" s="768"/>
      <c r="DB660" s="768"/>
      <c r="DC660" s="768"/>
      <c r="DD660" s="768"/>
      <c r="DE660" s="768"/>
      <c r="DF660" s="768"/>
      <c r="DG660" s="768"/>
      <c r="DH660" s="768"/>
      <c r="DI660" s="768"/>
      <c r="DJ660" s="768"/>
      <c r="DK660" s="768"/>
      <c r="DL660" s="768"/>
      <c r="DM660" s="768"/>
      <c r="DN660" s="768"/>
      <c r="DO660" s="768"/>
      <c r="DP660" s="768"/>
      <c r="DQ660" s="768"/>
      <c r="DR660" s="768"/>
      <c r="DS660" s="768"/>
      <c r="DT660" s="768"/>
      <c r="DU660" s="768"/>
      <c r="DV660" s="768"/>
      <c r="DW660" s="768"/>
      <c r="DX660" s="768"/>
      <c r="DY660" s="768"/>
      <c r="DZ660" s="768"/>
      <c r="EA660" s="768"/>
      <c r="EB660" s="768"/>
      <c r="EC660" s="768"/>
      <c r="ED660" s="768"/>
      <c r="EE660" s="768"/>
      <c r="EF660" s="768"/>
      <c r="EG660" s="768"/>
      <c r="EH660" s="768"/>
      <c r="EI660" s="768"/>
      <c r="EJ660" s="768"/>
      <c r="EK660" s="768"/>
      <c r="EL660" s="768"/>
      <c r="EM660" s="768"/>
      <c r="EN660" s="768"/>
      <c r="EO660" s="768"/>
      <c r="EP660" s="768"/>
      <c r="EQ660" s="768"/>
      <c r="ER660" s="768"/>
      <c r="ES660" s="768"/>
      <c r="ET660" s="768"/>
      <c r="EU660" s="768"/>
      <c r="EV660" s="768"/>
      <c r="EW660" s="768"/>
      <c r="EX660" s="768"/>
      <c r="EY660" s="768"/>
      <c r="EZ660" s="768"/>
      <c r="FA660" s="768"/>
      <c r="FB660" s="768"/>
      <c r="FC660" s="768"/>
      <c r="FD660" s="768"/>
      <c r="FE660" s="768"/>
      <c r="FF660" s="768"/>
      <c r="FG660" s="768"/>
      <c r="FH660" s="768"/>
      <c r="FI660" s="768"/>
      <c r="FJ660" s="768"/>
      <c r="FK660" s="768"/>
      <c r="FL660" s="768"/>
      <c r="FM660" s="768"/>
      <c r="FN660" s="768"/>
      <c r="FO660" s="768"/>
      <c r="FP660" s="768"/>
      <c r="FQ660" s="768"/>
      <c r="FR660" s="768"/>
      <c r="FS660" s="768"/>
      <c r="FT660" s="768"/>
      <c r="FU660" s="768"/>
      <c r="FV660" s="768"/>
      <c r="FW660" s="768"/>
    </row>
    <row r="661" spans="4:179" x14ac:dyDescent="0.25">
      <c r="D661" s="731"/>
      <c r="J661" s="62"/>
      <c r="O661" s="766"/>
      <c r="P661" s="766"/>
      <c r="Q661" s="766"/>
      <c r="R661" s="766"/>
      <c r="U661" s="767"/>
      <c r="Y661" s="768"/>
      <c r="Z661" s="768"/>
      <c r="AA661" s="768"/>
      <c r="AB661" s="768"/>
      <c r="AC661" s="768"/>
      <c r="AD661" s="768"/>
      <c r="AE661" s="768"/>
      <c r="AF661" s="768"/>
      <c r="AG661" s="768"/>
      <c r="AH661" s="768"/>
      <c r="AI661" s="768"/>
      <c r="AJ661" s="768"/>
      <c r="AK661" s="768"/>
      <c r="AL661" s="768"/>
      <c r="AM661" s="768"/>
      <c r="AN661" s="768"/>
      <c r="AO661" s="768"/>
      <c r="AP661" s="768"/>
      <c r="AQ661" s="768"/>
      <c r="AR661" s="768"/>
      <c r="AS661" s="768"/>
      <c r="AT661" s="768"/>
      <c r="AU661" s="768"/>
      <c r="AV661" s="768"/>
      <c r="AW661" s="768"/>
      <c r="AX661" s="768"/>
      <c r="AY661" s="768"/>
      <c r="AZ661" s="768"/>
      <c r="BA661" s="768"/>
      <c r="BB661" s="768"/>
      <c r="BC661" s="768"/>
      <c r="BD661" s="768"/>
      <c r="BE661" s="768"/>
      <c r="BF661" s="768"/>
      <c r="BG661" s="768"/>
      <c r="BH661" s="768"/>
      <c r="BI661" s="768"/>
      <c r="BJ661" s="768"/>
      <c r="BK661" s="768"/>
      <c r="BL661" s="768"/>
      <c r="BM661" s="768"/>
      <c r="BN661" s="768"/>
      <c r="BO661" s="768"/>
      <c r="BP661" s="768"/>
      <c r="BQ661" s="768"/>
      <c r="BR661" s="768"/>
      <c r="BS661" s="768"/>
      <c r="BT661" s="768"/>
      <c r="BU661" s="768"/>
      <c r="BV661" s="768"/>
      <c r="BW661" s="768"/>
      <c r="BX661" s="768"/>
      <c r="BY661" s="768"/>
      <c r="BZ661" s="768"/>
      <c r="CA661" s="768"/>
      <c r="CB661" s="768"/>
      <c r="CC661" s="768"/>
      <c r="CD661" s="768"/>
      <c r="CE661" s="768"/>
      <c r="CF661" s="768"/>
      <c r="CG661" s="768"/>
      <c r="CH661" s="768"/>
      <c r="CI661" s="768"/>
      <c r="CJ661" s="768"/>
      <c r="CK661" s="768"/>
      <c r="CL661" s="768"/>
      <c r="CM661" s="768"/>
      <c r="CN661" s="768"/>
      <c r="CO661" s="768"/>
      <c r="CP661" s="768"/>
      <c r="CQ661" s="768"/>
      <c r="CR661" s="768"/>
      <c r="CS661" s="768"/>
      <c r="CT661" s="768"/>
      <c r="CU661" s="768"/>
      <c r="CV661" s="768"/>
      <c r="CW661" s="768"/>
      <c r="CX661" s="768"/>
      <c r="CY661" s="768"/>
      <c r="CZ661" s="768"/>
      <c r="DA661" s="768"/>
      <c r="DB661" s="768"/>
      <c r="DC661" s="768"/>
      <c r="DD661" s="768"/>
      <c r="DE661" s="768"/>
      <c r="DF661" s="768"/>
      <c r="DG661" s="768"/>
      <c r="DH661" s="768"/>
      <c r="DI661" s="768"/>
      <c r="DJ661" s="768"/>
      <c r="DK661" s="768"/>
      <c r="DL661" s="768"/>
      <c r="DM661" s="768"/>
      <c r="DN661" s="768"/>
      <c r="DO661" s="768"/>
      <c r="DP661" s="768"/>
      <c r="DQ661" s="768"/>
      <c r="DR661" s="768"/>
      <c r="DS661" s="768"/>
      <c r="DT661" s="768"/>
      <c r="DU661" s="768"/>
      <c r="DV661" s="768"/>
      <c r="DW661" s="768"/>
      <c r="DX661" s="768"/>
      <c r="DY661" s="768"/>
      <c r="DZ661" s="768"/>
      <c r="EA661" s="768"/>
      <c r="EB661" s="768"/>
      <c r="EC661" s="768"/>
      <c r="ED661" s="768"/>
      <c r="EE661" s="768"/>
      <c r="EF661" s="768"/>
      <c r="EG661" s="768"/>
      <c r="EH661" s="768"/>
      <c r="EI661" s="768"/>
      <c r="EJ661" s="768"/>
      <c r="EK661" s="768"/>
      <c r="EL661" s="768"/>
      <c r="EM661" s="768"/>
      <c r="EN661" s="768"/>
      <c r="EO661" s="768"/>
      <c r="EP661" s="768"/>
      <c r="EQ661" s="768"/>
      <c r="ER661" s="768"/>
      <c r="ES661" s="768"/>
      <c r="ET661" s="768"/>
      <c r="EU661" s="768"/>
      <c r="EV661" s="768"/>
      <c r="EW661" s="768"/>
      <c r="EX661" s="768"/>
      <c r="EY661" s="768"/>
      <c r="EZ661" s="768"/>
      <c r="FA661" s="768"/>
      <c r="FB661" s="768"/>
      <c r="FC661" s="768"/>
      <c r="FD661" s="768"/>
      <c r="FE661" s="768"/>
      <c r="FF661" s="768"/>
      <c r="FG661" s="768"/>
      <c r="FH661" s="768"/>
      <c r="FI661" s="768"/>
      <c r="FJ661" s="768"/>
      <c r="FK661" s="768"/>
      <c r="FL661" s="768"/>
      <c r="FM661" s="768"/>
      <c r="FN661" s="768"/>
      <c r="FO661" s="768"/>
      <c r="FP661" s="768"/>
      <c r="FQ661" s="768"/>
      <c r="FR661" s="768"/>
      <c r="FS661" s="768"/>
      <c r="FT661" s="768"/>
      <c r="FU661" s="768"/>
      <c r="FV661" s="768"/>
      <c r="FW661" s="768"/>
    </row>
    <row r="662" spans="4:179" x14ac:dyDescent="0.25">
      <c r="D662" s="731"/>
      <c r="J662" s="62"/>
      <c r="O662" s="766"/>
      <c r="P662" s="766"/>
      <c r="Q662" s="766"/>
      <c r="R662" s="766"/>
      <c r="U662" s="767"/>
      <c r="Y662" s="768"/>
      <c r="Z662" s="768"/>
      <c r="AA662" s="768"/>
      <c r="AB662" s="768"/>
      <c r="AC662" s="768"/>
      <c r="AD662" s="768"/>
      <c r="AE662" s="768"/>
      <c r="AF662" s="768"/>
      <c r="AG662" s="768"/>
      <c r="AH662" s="768"/>
      <c r="AI662" s="768"/>
      <c r="AJ662" s="768"/>
      <c r="AK662" s="768"/>
      <c r="AL662" s="768"/>
      <c r="AM662" s="768"/>
      <c r="AN662" s="768"/>
      <c r="AO662" s="768"/>
      <c r="AP662" s="768"/>
      <c r="AQ662" s="768"/>
      <c r="AR662" s="768"/>
      <c r="AS662" s="768"/>
      <c r="AT662" s="768"/>
      <c r="AU662" s="768"/>
      <c r="AV662" s="768"/>
      <c r="AW662" s="768"/>
      <c r="AX662" s="768"/>
      <c r="AY662" s="768"/>
      <c r="AZ662" s="768"/>
      <c r="BA662" s="768"/>
      <c r="BB662" s="768"/>
      <c r="BC662" s="768"/>
      <c r="BD662" s="768"/>
      <c r="BE662" s="768"/>
      <c r="BF662" s="768"/>
      <c r="BG662" s="768"/>
      <c r="BH662" s="768"/>
      <c r="BI662" s="768"/>
      <c r="BJ662" s="768"/>
      <c r="BK662" s="768"/>
      <c r="BL662" s="768"/>
      <c r="BM662" s="768"/>
      <c r="BN662" s="768"/>
      <c r="BO662" s="768"/>
      <c r="BP662" s="768"/>
      <c r="BQ662" s="768"/>
      <c r="BR662" s="768"/>
      <c r="BS662" s="768"/>
      <c r="BT662" s="768"/>
      <c r="BU662" s="768"/>
      <c r="BV662" s="768"/>
      <c r="BW662" s="768"/>
      <c r="BX662" s="768"/>
      <c r="BY662" s="768"/>
      <c r="BZ662" s="768"/>
      <c r="CA662" s="768"/>
      <c r="CB662" s="768"/>
      <c r="CC662" s="768"/>
      <c r="CD662" s="768"/>
      <c r="CE662" s="768"/>
      <c r="CF662" s="768"/>
      <c r="CG662" s="768"/>
      <c r="CH662" s="768"/>
      <c r="CI662" s="768"/>
      <c r="CJ662" s="768"/>
      <c r="CK662" s="768"/>
      <c r="CL662" s="768"/>
      <c r="CM662" s="768"/>
      <c r="CN662" s="768"/>
      <c r="CO662" s="768"/>
      <c r="CP662" s="768"/>
      <c r="CQ662" s="768"/>
      <c r="CR662" s="768"/>
      <c r="CS662" s="768"/>
      <c r="CT662" s="768"/>
      <c r="CU662" s="768"/>
      <c r="CV662" s="768"/>
      <c r="CW662" s="768"/>
      <c r="CX662" s="768"/>
      <c r="CY662" s="768"/>
      <c r="CZ662" s="768"/>
      <c r="DA662" s="768"/>
      <c r="DB662" s="768"/>
      <c r="DC662" s="768"/>
      <c r="DD662" s="768"/>
      <c r="DE662" s="768"/>
      <c r="DF662" s="768"/>
      <c r="DG662" s="768"/>
      <c r="DH662" s="768"/>
      <c r="DI662" s="768"/>
      <c r="DJ662" s="768"/>
      <c r="DK662" s="768"/>
      <c r="DL662" s="768"/>
      <c r="DM662" s="768"/>
      <c r="DN662" s="768"/>
      <c r="DO662" s="768"/>
      <c r="DP662" s="768"/>
      <c r="DQ662" s="768"/>
      <c r="DR662" s="768"/>
      <c r="DS662" s="768"/>
      <c r="DT662" s="768"/>
      <c r="DU662" s="768"/>
      <c r="DV662" s="768"/>
      <c r="DW662" s="768"/>
      <c r="DX662" s="768"/>
      <c r="DY662" s="768"/>
      <c r="DZ662" s="768"/>
      <c r="EA662" s="768"/>
      <c r="EB662" s="768"/>
      <c r="EC662" s="768"/>
      <c r="ED662" s="768"/>
      <c r="EE662" s="768"/>
      <c r="EF662" s="768"/>
      <c r="EG662" s="768"/>
      <c r="EH662" s="768"/>
      <c r="EI662" s="768"/>
      <c r="EJ662" s="768"/>
      <c r="EK662" s="768"/>
      <c r="EL662" s="768"/>
      <c r="EM662" s="768"/>
      <c r="EN662" s="768"/>
      <c r="EO662" s="768"/>
      <c r="EP662" s="768"/>
      <c r="EQ662" s="768"/>
      <c r="ER662" s="768"/>
      <c r="ES662" s="768"/>
      <c r="ET662" s="768"/>
      <c r="EU662" s="768"/>
      <c r="EV662" s="768"/>
      <c r="EW662" s="768"/>
      <c r="EX662" s="768"/>
      <c r="EY662" s="768"/>
      <c r="EZ662" s="768"/>
      <c r="FA662" s="768"/>
      <c r="FB662" s="768"/>
      <c r="FC662" s="768"/>
      <c r="FD662" s="768"/>
      <c r="FE662" s="768"/>
      <c r="FF662" s="768"/>
      <c r="FG662" s="768"/>
      <c r="FH662" s="768"/>
      <c r="FI662" s="768"/>
      <c r="FJ662" s="768"/>
      <c r="FK662" s="768"/>
      <c r="FL662" s="768"/>
      <c r="FM662" s="768"/>
      <c r="FN662" s="768"/>
      <c r="FO662" s="768"/>
      <c r="FP662" s="768"/>
      <c r="FQ662" s="768"/>
      <c r="FR662" s="768"/>
      <c r="FS662" s="768"/>
      <c r="FT662" s="768"/>
      <c r="FU662" s="768"/>
      <c r="FV662" s="768"/>
      <c r="FW662" s="768"/>
    </row>
    <row r="663" spans="4:179" x14ac:dyDescent="0.25">
      <c r="D663" s="731"/>
      <c r="J663" s="62"/>
      <c r="O663" s="766"/>
      <c r="P663" s="766"/>
      <c r="Q663" s="766"/>
      <c r="R663" s="766"/>
      <c r="U663" s="767"/>
      <c r="Y663" s="768"/>
      <c r="Z663" s="768"/>
      <c r="AA663" s="768"/>
      <c r="AB663" s="768"/>
      <c r="AC663" s="768"/>
      <c r="AD663" s="768"/>
      <c r="AE663" s="768"/>
      <c r="AF663" s="768"/>
      <c r="AG663" s="768"/>
      <c r="AH663" s="768"/>
      <c r="AI663" s="768"/>
      <c r="AJ663" s="768"/>
      <c r="AK663" s="768"/>
      <c r="AL663" s="768"/>
      <c r="AM663" s="768"/>
      <c r="AN663" s="768"/>
      <c r="AO663" s="768"/>
      <c r="AP663" s="768"/>
      <c r="AQ663" s="768"/>
      <c r="AR663" s="768"/>
      <c r="AS663" s="768"/>
      <c r="AT663" s="768"/>
      <c r="AU663" s="768"/>
      <c r="AV663" s="768"/>
      <c r="AW663" s="768"/>
      <c r="AX663" s="768"/>
      <c r="AY663" s="768"/>
      <c r="AZ663" s="768"/>
      <c r="BA663" s="768"/>
      <c r="BB663" s="768"/>
      <c r="BC663" s="768"/>
      <c r="BD663" s="768"/>
      <c r="BE663" s="768"/>
      <c r="BF663" s="768"/>
      <c r="BG663" s="768"/>
      <c r="BH663" s="768"/>
      <c r="BI663" s="768"/>
      <c r="BJ663" s="768"/>
      <c r="BK663" s="768"/>
      <c r="BL663" s="768"/>
      <c r="BM663" s="768"/>
      <c r="BN663" s="768"/>
      <c r="BO663" s="768"/>
      <c r="BP663" s="768"/>
      <c r="BQ663" s="768"/>
      <c r="BR663" s="768"/>
      <c r="BS663" s="768"/>
      <c r="BT663" s="768"/>
      <c r="BU663" s="768"/>
      <c r="BV663" s="768"/>
      <c r="BW663" s="768"/>
      <c r="BX663" s="768"/>
      <c r="BY663" s="768"/>
      <c r="BZ663" s="768"/>
      <c r="CA663" s="768"/>
      <c r="CB663" s="768"/>
      <c r="CC663" s="768"/>
      <c r="CD663" s="768"/>
      <c r="CE663" s="768"/>
      <c r="CF663" s="768"/>
      <c r="CG663" s="768"/>
      <c r="CH663" s="768"/>
      <c r="CI663" s="768"/>
      <c r="CJ663" s="768"/>
      <c r="CK663" s="768"/>
      <c r="CL663" s="768"/>
      <c r="CM663" s="768"/>
      <c r="CN663" s="768"/>
      <c r="CO663" s="768"/>
      <c r="CP663" s="768"/>
      <c r="CQ663" s="768"/>
      <c r="CR663" s="768"/>
      <c r="CS663" s="768"/>
      <c r="CT663" s="768"/>
      <c r="CU663" s="768"/>
      <c r="CV663" s="768"/>
      <c r="CW663" s="768"/>
      <c r="CX663" s="768"/>
      <c r="CY663" s="768"/>
      <c r="CZ663" s="768"/>
      <c r="DA663" s="768"/>
      <c r="DB663" s="768"/>
      <c r="DC663" s="768"/>
      <c r="DD663" s="768"/>
      <c r="DE663" s="768"/>
      <c r="DF663" s="768"/>
      <c r="DG663" s="768"/>
      <c r="DH663" s="768"/>
      <c r="DI663" s="768"/>
      <c r="DJ663" s="768"/>
      <c r="DK663" s="768"/>
      <c r="DL663" s="768"/>
      <c r="DM663" s="768"/>
      <c r="DN663" s="768"/>
      <c r="DO663" s="768"/>
      <c r="DP663" s="768"/>
      <c r="DQ663" s="768"/>
      <c r="DR663" s="768"/>
      <c r="DS663" s="768"/>
      <c r="DT663" s="768"/>
      <c r="DU663" s="768"/>
      <c r="DV663" s="768"/>
      <c r="DW663" s="768"/>
      <c r="DX663" s="768"/>
      <c r="DY663" s="768"/>
      <c r="DZ663" s="768"/>
      <c r="EA663" s="768"/>
      <c r="EB663" s="768"/>
      <c r="EC663" s="768"/>
      <c r="ED663" s="768"/>
      <c r="EE663" s="768"/>
      <c r="EF663" s="768"/>
      <c r="EG663" s="768"/>
      <c r="EH663" s="768"/>
      <c r="EI663" s="768"/>
      <c r="EJ663" s="768"/>
      <c r="EK663" s="768"/>
      <c r="EL663" s="768"/>
      <c r="EM663" s="768"/>
      <c r="EN663" s="768"/>
      <c r="EO663" s="768"/>
      <c r="EP663" s="768"/>
      <c r="EQ663" s="768"/>
      <c r="ER663" s="768"/>
      <c r="ES663" s="768"/>
      <c r="ET663" s="768"/>
      <c r="EU663" s="768"/>
      <c r="EV663" s="768"/>
      <c r="EW663" s="768"/>
      <c r="EX663" s="768"/>
      <c r="EY663" s="768"/>
      <c r="EZ663" s="768"/>
      <c r="FA663" s="768"/>
      <c r="FB663" s="768"/>
      <c r="FC663" s="768"/>
      <c r="FD663" s="768"/>
      <c r="FE663" s="768"/>
      <c r="FF663" s="768"/>
      <c r="FG663" s="768"/>
      <c r="FH663" s="768"/>
      <c r="FI663" s="768"/>
      <c r="FJ663" s="768"/>
      <c r="FK663" s="768"/>
      <c r="FL663" s="768"/>
      <c r="FM663" s="768"/>
      <c r="FN663" s="768"/>
      <c r="FO663" s="768"/>
      <c r="FP663" s="768"/>
      <c r="FQ663" s="768"/>
      <c r="FR663" s="768"/>
      <c r="FS663" s="768"/>
      <c r="FT663" s="768"/>
      <c r="FU663" s="768"/>
      <c r="FV663" s="768"/>
      <c r="FW663" s="768"/>
    </row>
    <row r="664" spans="4:179" x14ac:dyDescent="0.25">
      <c r="D664" s="731"/>
      <c r="J664" s="62"/>
      <c r="O664" s="766"/>
      <c r="P664" s="766"/>
      <c r="Q664" s="766"/>
      <c r="R664" s="766"/>
      <c r="U664" s="767"/>
      <c r="Y664" s="768"/>
      <c r="Z664" s="768"/>
      <c r="AA664" s="768"/>
      <c r="AB664" s="768"/>
      <c r="AC664" s="768"/>
      <c r="AD664" s="768"/>
      <c r="AE664" s="768"/>
      <c r="AF664" s="768"/>
      <c r="AG664" s="768"/>
      <c r="AH664" s="768"/>
      <c r="AI664" s="768"/>
      <c r="AJ664" s="768"/>
      <c r="AK664" s="768"/>
      <c r="AL664" s="768"/>
      <c r="AM664" s="768"/>
      <c r="AN664" s="768"/>
      <c r="AO664" s="768"/>
      <c r="AP664" s="768"/>
      <c r="AQ664" s="768"/>
      <c r="AR664" s="768"/>
      <c r="AS664" s="768"/>
      <c r="AT664" s="768"/>
      <c r="AU664" s="768"/>
      <c r="AV664" s="768"/>
      <c r="AW664" s="768"/>
      <c r="AX664" s="768"/>
      <c r="AY664" s="768"/>
      <c r="AZ664" s="768"/>
      <c r="BA664" s="768"/>
      <c r="BB664" s="768"/>
      <c r="BC664" s="768"/>
      <c r="BD664" s="768"/>
      <c r="BE664" s="768"/>
      <c r="BF664" s="768"/>
      <c r="BG664" s="768"/>
      <c r="BH664" s="768"/>
      <c r="BI664" s="768"/>
      <c r="BJ664" s="768"/>
      <c r="BK664" s="768"/>
      <c r="BL664" s="768"/>
      <c r="BM664" s="768"/>
      <c r="BN664" s="768"/>
      <c r="BO664" s="768"/>
      <c r="BP664" s="768"/>
      <c r="BQ664" s="768"/>
      <c r="BR664" s="768"/>
      <c r="BS664" s="768"/>
      <c r="BT664" s="768"/>
      <c r="BU664" s="768"/>
      <c r="BV664" s="768"/>
      <c r="BW664" s="768"/>
      <c r="BX664" s="768"/>
      <c r="BY664" s="768"/>
      <c r="BZ664" s="768"/>
      <c r="CA664" s="768"/>
      <c r="CB664" s="768"/>
      <c r="CC664" s="768"/>
      <c r="CD664" s="768"/>
      <c r="CE664" s="768"/>
      <c r="CF664" s="768"/>
      <c r="CG664" s="768"/>
      <c r="CH664" s="768"/>
      <c r="CI664" s="768"/>
      <c r="CJ664" s="768"/>
      <c r="CK664" s="768"/>
      <c r="CL664" s="768"/>
      <c r="CM664" s="768"/>
      <c r="CN664" s="768"/>
      <c r="CO664" s="768"/>
      <c r="CP664" s="768"/>
      <c r="CQ664" s="768"/>
      <c r="CR664" s="768"/>
      <c r="CS664" s="768"/>
      <c r="CT664" s="768"/>
      <c r="CU664" s="768"/>
      <c r="CV664" s="768"/>
      <c r="CW664" s="768"/>
      <c r="CX664" s="768"/>
      <c r="CY664" s="768"/>
      <c r="CZ664" s="768"/>
      <c r="DA664" s="768"/>
      <c r="DB664" s="768"/>
      <c r="DC664" s="768"/>
      <c r="DD664" s="768"/>
      <c r="DE664" s="768"/>
      <c r="DF664" s="768"/>
      <c r="DG664" s="768"/>
      <c r="DH664" s="768"/>
      <c r="DI664" s="768"/>
      <c r="DJ664" s="768"/>
      <c r="DK664" s="768"/>
      <c r="DL664" s="768"/>
      <c r="DM664" s="768"/>
      <c r="DN664" s="768"/>
      <c r="DO664" s="768"/>
      <c r="DP664" s="768"/>
      <c r="DQ664" s="768"/>
      <c r="DR664" s="768"/>
      <c r="DS664" s="768"/>
      <c r="DT664" s="768"/>
      <c r="DU664" s="768"/>
      <c r="DV664" s="768"/>
      <c r="DW664" s="768"/>
      <c r="DX664" s="768"/>
      <c r="DY664" s="768"/>
      <c r="DZ664" s="768"/>
      <c r="EA664" s="768"/>
      <c r="EB664" s="768"/>
      <c r="EC664" s="768"/>
      <c r="ED664" s="768"/>
      <c r="EE664" s="768"/>
      <c r="EF664" s="768"/>
      <c r="EG664" s="768"/>
      <c r="EH664" s="768"/>
      <c r="EI664" s="768"/>
      <c r="EJ664" s="768"/>
      <c r="EK664" s="768"/>
      <c r="EL664" s="768"/>
      <c r="EM664" s="768"/>
      <c r="EN664" s="768"/>
      <c r="EO664" s="768"/>
      <c r="EP664" s="768"/>
      <c r="EQ664" s="768"/>
      <c r="ER664" s="768"/>
      <c r="ES664" s="768"/>
      <c r="ET664" s="768"/>
      <c r="EU664" s="768"/>
      <c r="EV664" s="768"/>
      <c r="EW664" s="768"/>
      <c r="EX664" s="768"/>
      <c r="EY664" s="768"/>
      <c r="EZ664" s="768"/>
      <c r="FA664" s="768"/>
      <c r="FB664" s="768"/>
      <c r="FC664" s="768"/>
      <c r="FD664" s="768"/>
      <c r="FE664" s="768"/>
      <c r="FF664" s="768"/>
      <c r="FG664" s="768"/>
      <c r="FH664" s="768"/>
      <c r="FI664" s="768"/>
      <c r="FJ664" s="768"/>
      <c r="FK664" s="768"/>
      <c r="FL664" s="768"/>
      <c r="FM664" s="768"/>
      <c r="FN664" s="768"/>
      <c r="FO664" s="768"/>
      <c r="FP664" s="768"/>
      <c r="FQ664" s="768"/>
      <c r="FR664" s="768"/>
      <c r="FS664" s="768"/>
      <c r="FT664" s="768"/>
      <c r="FU664" s="768"/>
      <c r="FV664" s="768"/>
      <c r="FW664" s="768"/>
    </row>
    <row r="665" spans="4:179" x14ac:dyDescent="0.25">
      <c r="D665" s="731"/>
      <c r="J665" s="62"/>
      <c r="O665" s="766"/>
      <c r="P665" s="766"/>
      <c r="Q665" s="766"/>
      <c r="R665" s="766"/>
      <c r="U665" s="767"/>
      <c r="Y665" s="768"/>
      <c r="Z665" s="768"/>
      <c r="AA665" s="768"/>
      <c r="AB665" s="768"/>
      <c r="AC665" s="768"/>
      <c r="AD665" s="768"/>
      <c r="AE665" s="768"/>
      <c r="AF665" s="768"/>
      <c r="AG665" s="768"/>
      <c r="AH665" s="768"/>
      <c r="AI665" s="768"/>
      <c r="AJ665" s="768"/>
      <c r="AK665" s="768"/>
      <c r="AL665" s="768"/>
      <c r="AM665" s="768"/>
      <c r="AN665" s="768"/>
      <c r="AO665" s="768"/>
      <c r="AP665" s="768"/>
      <c r="AQ665" s="768"/>
      <c r="AR665" s="768"/>
      <c r="AS665" s="768"/>
      <c r="AT665" s="768"/>
      <c r="AU665" s="768"/>
      <c r="AV665" s="768"/>
      <c r="AW665" s="768"/>
      <c r="AX665" s="768"/>
      <c r="AY665" s="768"/>
      <c r="AZ665" s="768"/>
      <c r="BA665" s="768"/>
      <c r="BB665" s="768"/>
      <c r="BC665" s="768"/>
      <c r="BD665" s="768"/>
      <c r="BE665" s="768"/>
      <c r="BF665" s="768"/>
      <c r="BG665" s="768"/>
      <c r="BH665" s="768"/>
      <c r="BI665" s="768"/>
      <c r="BJ665" s="768"/>
      <c r="BK665" s="768"/>
      <c r="BL665" s="768"/>
      <c r="BM665" s="768"/>
      <c r="BN665" s="768"/>
      <c r="BO665" s="768"/>
      <c r="BP665" s="768"/>
      <c r="BQ665" s="768"/>
      <c r="BR665" s="768"/>
      <c r="BS665" s="768"/>
      <c r="BT665" s="768"/>
      <c r="BU665" s="768"/>
      <c r="BV665" s="768"/>
      <c r="BW665" s="768"/>
      <c r="BX665" s="768"/>
      <c r="BY665" s="768"/>
      <c r="BZ665" s="768"/>
      <c r="CA665" s="768"/>
      <c r="CB665" s="768"/>
      <c r="CC665" s="768"/>
      <c r="CD665" s="768"/>
      <c r="CE665" s="768"/>
      <c r="CF665" s="768"/>
      <c r="CG665" s="768"/>
      <c r="CH665" s="768"/>
      <c r="CI665" s="768"/>
      <c r="CJ665" s="768"/>
      <c r="CK665" s="768"/>
      <c r="CL665" s="768"/>
      <c r="CM665" s="768"/>
      <c r="CN665" s="768"/>
      <c r="CO665" s="768"/>
      <c r="CP665" s="768"/>
      <c r="CQ665" s="768"/>
      <c r="CR665" s="768"/>
      <c r="CS665" s="768"/>
      <c r="CT665" s="768"/>
      <c r="CU665" s="768"/>
      <c r="CV665" s="768"/>
      <c r="CW665" s="768"/>
      <c r="CX665" s="768"/>
      <c r="CY665" s="768"/>
      <c r="CZ665" s="768"/>
      <c r="DA665" s="768"/>
      <c r="DB665" s="768"/>
      <c r="DC665" s="768"/>
      <c r="DD665" s="768"/>
      <c r="DE665" s="768"/>
      <c r="DF665" s="768"/>
      <c r="DG665" s="768"/>
      <c r="DH665" s="768"/>
      <c r="DI665" s="768"/>
      <c r="DJ665" s="768"/>
      <c r="DK665" s="768"/>
      <c r="DL665" s="768"/>
      <c r="DM665" s="768"/>
      <c r="DN665" s="768"/>
      <c r="DO665" s="768"/>
      <c r="DP665" s="768"/>
      <c r="DQ665" s="768"/>
      <c r="DR665" s="768"/>
      <c r="DS665" s="768"/>
      <c r="DT665" s="768"/>
      <c r="DU665" s="768"/>
      <c r="DV665" s="768"/>
      <c r="DW665" s="768"/>
      <c r="DX665" s="768"/>
      <c r="DY665" s="768"/>
      <c r="DZ665" s="768"/>
      <c r="EA665" s="768"/>
      <c r="EB665" s="768"/>
      <c r="EC665" s="768"/>
      <c r="ED665" s="768"/>
      <c r="EE665" s="768"/>
      <c r="EF665" s="768"/>
      <c r="EG665" s="768"/>
      <c r="EH665" s="768"/>
      <c r="EI665" s="768"/>
      <c r="EJ665" s="768"/>
      <c r="EK665" s="768"/>
      <c r="EL665" s="768"/>
      <c r="EM665" s="768"/>
      <c r="EN665" s="768"/>
      <c r="EO665" s="768"/>
      <c r="EP665" s="768"/>
      <c r="EQ665" s="768"/>
      <c r="ER665" s="768"/>
      <c r="ES665" s="768"/>
      <c r="ET665" s="768"/>
      <c r="EU665" s="768"/>
      <c r="EV665" s="768"/>
      <c r="EW665" s="768"/>
      <c r="EX665" s="768"/>
      <c r="EY665" s="768"/>
      <c r="EZ665" s="768"/>
      <c r="FA665" s="768"/>
      <c r="FB665" s="768"/>
      <c r="FC665" s="768"/>
      <c r="FD665" s="768"/>
      <c r="FE665" s="768"/>
      <c r="FF665" s="768"/>
      <c r="FG665" s="768"/>
      <c r="FH665" s="768"/>
      <c r="FI665" s="768"/>
      <c r="FJ665" s="768"/>
      <c r="FK665" s="768"/>
      <c r="FL665" s="768"/>
      <c r="FM665" s="768"/>
      <c r="FN665" s="768"/>
      <c r="FO665" s="768"/>
      <c r="FP665" s="768"/>
      <c r="FQ665" s="768"/>
      <c r="FR665" s="768"/>
      <c r="FS665" s="768"/>
      <c r="FT665" s="768"/>
      <c r="FU665" s="768"/>
      <c r="FV665" s="768"/>
      <c r="FW665" s="768"/>
    </row>
    <row r="666" spans="4:179" x14ac:dyDescent="0.25">
      <c r="D666" s="731"/>
      <c r="J666" s="62"/>
      <c r="O666" s="766"/>
      <c r="P666" s="766"/>
      <c r="Q666" s="766"/>
      <c r="R666" s="766"/>
      <c r="U666" s="767"/>
      <c r="Y666" s="768"/>
      <c r="Z666" s="768"/>
      <c r="AA666" s="768"/>
      <c r="AB666" s="768"/>
      <c r="AC666" s="768"/>
      <c r="AD666" s="768"/>
      <c r="AE666" s="768"/>
      <c r="AF666" s="768"/>
      <c r="AG666" s="768"/>
      <c r="AH666" s="768"/>
      <c r="AI666" s="768"/>
      <c r="AJ666" s="768"/>
      <c r="AK666" s="768"/>
      <c r="AL666" s="768"/>
      <c r="AM666" s="768"/>
      <c r="AN666" s="768"/>
      <c r="AO666" s="768"/>
      <c r="AP666" s="768"/>
      <c r="AQ666" s="768"/>
      <c r="AR666" s="768"/>
      <c r="AS666" s="768"/>
      <c r="AT666" s="768"/>
      <c r="AU666" s="768"/>
      <c r="AV666" s="768"/>
      <c r="AW666" s="768"/>
      <c r="AX666" s="768"/>
      <c r="AY666" s="768"/>
      <c r="AZ666" s="768"/>
      <c r="BA666" s="768"/>
      <c r="BB666" s="768"/>
      <c r="BC666" s="768"/>
      <c r="BD666" s="768"/>
      <c r="BE666" s="768"/>
      <c r="BF666" s="768"/>
      <c r="BG666" s="768"/>
      <c r="BH666" s="768"/>
      <c r="BI666" s="768"/>
      <c r="BJ666" s="768"/>
      <c r="BK666" s="768"/>
      <c r="BL666" s="768"/>
      <c r="BM666" s="768"/>
      <c r="BN666" s="768"/>
      <c r="BO666" s="768"/>
      <c r="BP666" s="768"/>
      <c r="BQ666" s="768"/>
      <c r="BR666" s="768"/>
      <c r="BS666" s="768"/>
      <c r="BT666" s="768"/>
      <c r="BU666" s="768"/>
      <c r="BV666" s="768"/>
      <c r="BW666" s="768"/>
      <c r="BX666" s="768"/>
      <c r="BY666" s="768"/>
      <c r="BZ666" s="768"/>
      <c r="CA666" s="768"/>
      <c r="CB666" s="768"/>
      <c r="CC666" s="768"/>
      <c r="CD666" s="768"/>
      <c r="CE666" s="768"/>
      <c r="CF666" s="768"/>
      <c r="CG666" s="768"/>
      <c r="CH666" s="768"/>
      <c r="CI666" s="768"/>
      <c r="CJ666" s="768"/>
      <c r="CK666" s="768"/>
      <c r="CL666" s="768"/>
      <c r="CM666" s="768"/>
      <c r="CN666" s="768"/>
      <c r="CO666" s="768"/>
      <c r="CP666" s="768"/>
      <c r="CQ666" s="768"/>
      <c r="CR666" s="768"/>
      <c r="CS666" s="768"/>
      <c r="CT666" s="768"/>
      <c r="CU666" s="768"/>
      <c r="CV666" s="768"/>
      <c r="CW666" s="768"/>
      <c r="CX666" s="768"/>
      <c r="CY666" s="768"/>
      <c r="CZ666" s="768"/>
      <c r="DA666" s="768"/>
      <c r="DB666" s="768"/>
      <c r="DC666" s="768"/>
      <c r="DD666" s="768"/>
      <c r="DE666" s="768"/>
      <c r="DF666" s="768"/>
      <c r="DG666" s="768"/>
      <c r="DH666" s="768"/>
      <c r="DI666" s="768"/>
      <c r="DJ666" s="768"/>
      <c r="DK666" s="768"/>
      <c r="DL666" s="768"/>
      <c r="DM666" s="768"/>
      <c r="DN666" s="768"/>
      <c r="DO666" s="768"/>
      <c r="DP666" s="768"/>
      <c r="DQ666" s="768"/>
      <c r="DR666" s="768"/>
      <c r="DS666" s="768"/>
      <c r="DT666" s="768"/>
      <c r="DU666" s="768"/>
      <c r="DV666" s="768"/>
      <c r="DW666" s="768"/>
      <c r="DX666" s="768"/>
      <c r="DY666" s="768"/>
      <c r="DZ666" s="768"/>
      <c r="EA666" s="768"/>
      <c r="EB666" s="768"/>
      <c r="EC666" s="768"/>
      <c r="ED666" s="768"/>
      <c r="EE666" s="768"/>
      <c r="EF666" s="768"/>
      <c r="EG666" s="768"/>
      <c r="EH666" s="768"/>
      <c r="EI666" s="768"/>
      <c r="EJ666" s="768"/>
      <c r="EK666" s="768"/>
      <c r="EL666" s="768"/>
      <c r="EM666" s="768"/>
      <c r="EN666" s="768"/>
      <c r="EO666" s="768"/>
      <c r="EP666" s="768"/>
      <c r="EQ666" s="768"/>
      <c r="ER666" s="768"/>
      <c r="ES666" s="768"/>
      <c r="ET666" s="768"/>
      <c r="EU666" s="768"/>
      <c r="EV666" s="768"/>
      <c r="EW666" s="768"/>
      <c r="EX666" s="768"/>
      <c r="EY666" s="768"/>
      <c r="EZ666" s="768"/>
      <c r="FA666" s="768"/>
      <c r="FB666" s="768"/>
      <c r="FC666" s="768"/>
      <c r="FD666" s="768"/>
      <c r="FE666" s="768"/>
      <c r="FF666" s="768"/>
      <c r="FG666" s="768"/>
      <c r="FH666" s="768"/>
      <c r="FI666" s="768"/>
      <c r="FJ666" s="768"/>
      <c r="FK666" s="768"/>
      <c r="FL666" s="768"/>
      <c r="FM666" s="768"/>
      <c r="FN666" s="768"/>
      <c r="FO666" s="768"/>
      <c r="FP666" s="768"/>
      <c r="FQ666" s="768"/>
      <c r="FR666" s="768"/>
      <c r="FS666" s="768"/>
      <c r="FT666" s="768"/>
      <c r="FU666" s="768"/>
      <c r="FV666" s="768"/>
      <c r="FW666" s="768"/>
    </row>
    <row r="667" spans="4:179" x14ac:dyDescent="0.25">
      <c r="D667" s="731"/>
      <c r="J667" s="62"/>
      <c r="O667" s="766"/>
      <c r="P667" s="766"/>
      <c r="Q667" s="766"/>
      <c r="R667" s="766"/>
      <c r="U667" s="767"/>
      <c r="Y667" s="768"/>
      <c r="Z667" s="768"/>
      <c r="AA667" s="768"/>
      <c r="AB667" s="768"/>
      <c r="AC667" s="768"/>
      <c r="AD667" s="768"/>
      <c r="AE667" s="768"/>
      <c r="AF667" s="768"/>
      <c r="AG667" s="768"/>
      <c r="AH667" s="768"/>
      <c r="AI667" s="768"/>
      <c r="AJ667" s="768"/>
      <c r="AK667" s="768"/>
      <c r="AL667" s="768"/>
      <c r="AM667" s="768"/>
      <c r="AN667" s="768"/>
      <c r="AO667" s="768"/>
      <c r="AP667" s="768"/>
      <c r="AQ667" s="768"/>
      <c r="AR667" s="768"/>
      <c r="AS667" s="768"/>
      <c r="AT667" s="768"/>
      <c r="AU667" s="768"/>
      <c r="AV667" s="768"/>
      <c r="AW667" s="768"/>
      <c r="AX667" s="768"/>
      <c r="AY667" s="768"/>
      <c r="AZ667" s="768"/>
      <c r="BA667" s="768"/>
      <c r="BB667" s="768"/>
      <c r="BC667" s="768"/>
      <c r="BD667" s="768"/>
      <c r="BE667" s="768"/>
      <c r="BF667" s="768"/>
      <c r="BG667" s="768"/>
      <c r="BH667" s="768"/>
      <c r="BI667" s="768"/>
      <c r="BJ667" s="768"/>
      <c r="BK667" s="768"/>
      <c r="BL667" s="768"/>
      <c r="BM667" s="768"/>
      <c r="BN667" s="768"/>
      <c r="BO667" s="768"/>
      <c r="BP667" s="768"/>
      <c r="BQ667" s="768"/>
      <c r="BR667" s="768"/>
      <c r="BS667" s="768"/>
      <c r="BT667" s="768"/>
      <c r="BU667" s="768"/>
      <c r="BV667" s="768"/>
      <c r="BW667" s="768"/>
      <c r="BX667" s="768"/>
      <c r="BY667" s="768"/>
      <c r="BZ667" s="768"/>
      <c r="CA667" s="768"/>
      <c r="CB667" s="768"/>
      <c r="CC667" s="768"/>
      <c r="CD667" s="768"/>
      <c r="CE667" s="768"/>
      <c r="CF667" s="768"/>
      <c r="CG667" s="768"/>
      <c r="CH667" s="768"/>
      <c r="CI667" s="768"/>
      <c r="CJ667" s="768"/>
      <c r="CK667" s="768"/>
      <c r="CL667" s="768"/>
      <c r="CM667" s="768"/>
      <c r="CN667" s="768"/>
      <c r="CO667" s="768"/>
      <c r="CP667" s="768"/>
      <c r="CQ667" s="768"/>
      <c r="CR667" s="768"/>
      <c r="CS667" s="768"/>
      <c r="CT667" s="768"/>
      <c r="CU667" s="768"/>
      <c r="CV667" s="768"/>
      <c r="CW667" s="768"/>
      <c r="CX667" s="768"/>
      <c r="CY667" s="768"/>
      <c r="CZ667" s="768"/>
      <c r="DA667" s="768"/>
      <c r="DB667" s="768"/>
      <c r="DC667" s="768"/>
      <c r="DD667" s="768"/>
      <c r="DE667" s="768"/>
      <c r="DF667" s="768"/>
      <c r="DG667" s="768"/>
      <c r="DH667" s="768"/>
      <c r="DI667" s="768"/>
      <c r="DJ667" s="768"/>
      <c r="DK667" s="768"/>
      <c r="DL667" s="768"/>
      <c r="DM667" s="768"/>
      <c r="DN667" s="768"/>
      <c r="DO667" s="768"/>
      <c r="DP667" s="768"/>
      <c r="DQ667" s="768"/>
      <c r="DR667" s="768"/>
      <c r="DS667" s="768"/>
      <c r="DT667" s="768"/>
      <c r="DU667" s="768"/>
      <c r="DV667" s="768"/>
      <c r="DW667" s="768"/>
      <c r="DX667" s="768"/>
      <c r="DY667" s="768"/>
      <c r="DZ667" s="768"/>
      <c r="EA667" s="768"/>
      <c r="EB667" s="768"/>
      <c r="EC667" s="768"/>
      <c r="ED667" s="768"/>
      <c r="EE667" s="768"/>
      <c r="EF667" s="768"/>
      <c r="EG667" s="768"/>
      <c r="EH667" s="768"/>
      <c r="EI667" s="768"/>
      <c r="EJ667" s="768"/>
      <c r="EK667" s="768"/>
      <c r="EL667" s="768"/>
      <c r="EM667" s="768"/>
      <c r="EN667" s="768"/>
      <c r="EO667" s="768"/>
      <c r="EP667" s="768"/>
      <c r="EQ667" s="768"/>
      <c r="ER667" s="768"/>
      <c r="ES667" s="768"/>
      <c r="ET667" s="768"/>
      <c r="EU667" s="768"/>
      <c r="EV667" s="768"/>
      <c r="EW667" s="768"/>
      <c r="EX667" s="768"/>
      <c r="EY667" s="768"/>
      <c r="EZ667" s="768"/>
      <c r="FA667" s="768"/>
      <c r="FB667" s="768"/>
      <c r="FC667" s="768"/>
      <c r="FD667" s="768"/>
      <c r="FE667" s="768"/>
      <c r="FF667" s="768"/>
      <c r="FG667" s="768"/>
      <c r="FH667" s="768"/>
      <c r="FI667" s="768"/>
      <c r="FJ667" s="768"/>
      <c r="FK667" s="768"/>
      <c r="FL667" s="768"/>
      <c r="FM667" s="768"/>
      <c r="FN667" s="768"/>
      <c r="FO667" s="768"/>
      <c r="FP667" s="768"/>
      <c r="FQ667" s="768"/>
      <c r="FR667" s="768"/>
      <c r="FS667" s="768"/>
      <c r="FT667" s="768"/>
      <c r="FU667" s="768"/>
      <c r="FV667" s="768"/>
      <c r="FW667" s="768"/>
    </row>
    <row r="668" spans="4:179" x14ac:dyDescent="0.25">
      <c r="D668" s="731"/>
      <c r="J668" s="62"/>
      <c r="O668" s="766"/>
      <c r="P668" s="766"/>
      <c r="Q668" s="766"/>
      <c r="R668" s="766"/>
      <c r="U668" s="767"/>
      <c r="Y668" s="768"/>
      <c r="Z668" s="768"/>
      <c r="AA668" s="768"/>
      <c r="AB668" s="768"/>
      <c r="AC668" s="768"/>
      <c r="AD668" s="768"/>
      <c r="AE668" s="768"/>
      <c r="AF668" s="768"/>
      <c r="AG668" s="768"/>
      <c r="AH668" s="768"/>
      <c r="AI668" s="768"/>
      <c r="AJ668" s="768"/>
      <c r="AK668" s="768"/>
      <c r="AL668" s="768"/>
      <c r="AM668" s="768"/>
      <c r="AN668" s="768"/>
      <c r="AO668" s="768"/>
      <c r="AP668" s="768"/>
      <c r="AQ668" s="768"/>
      <c r="AR668" s="768"/>
      <c r="AS668" s="768"/>
      <c r="AT668" s="768"/>
      <c r="AU668" s="768"/>
      <c r="AV668" s="768"/>
      <c r="AW668" s="768"/>
      <c r="AX668" s="768"/>
      <c r="AY668" s="768"/>
      <c r="AZ668" s="768"/>
      <c r="BA668" s="768"/>
      <c r="BB668" s="768"/>
      <c r="BC668" s="768"/>
      <c r="BD668" s="768"/>
      <c r="BE668" s="768"/>
      <c r="BF668" s="768"/>
      <c r="BG668" s="768"/>
      <c r="BH668" s="768"/>
      <c r="BI668" s="768"/>
      <c r="BJ668" s="768"/>
      <c r="BK668" s="768"/>
      <c r="BL668" s="768"/>
      <c r="BM668" s="768"/>
      <c r="BN668" s="768"/>
      <c r="BO668" s="768"/>
      <c r="BP668" s="768"/>
      <c r="BQ668" s="768"/>
      <c r="BR668" s="768"/>
      <c r="BS668" s="768"/>
      <c r="BT668" s="768"/>
      <c r="BU668" s="768"/>
      <c r="BV668" s="768"/>
      <c r="BW668" s="768"/>
      <c r="BX668" s="768"/>
      <c r="BY668" s="768"/>
      <c r="BZ668" s="768"/>
      <c r="CA668" s="768"/>
      <c r="CB668" s="768"/>
      <c r="CC668" s="768"/>
      <c r="CD668" s="768"/>
      <c r="CE668" s="768"/>
      <c r="CF668" s="768"/>
      <c r="CG668" s="768"/>
      <c r="CH668" s="768"/>
      <c r="CI668" s="768"/>
      <c r="CJ668" s="768"/>
      <c r="CK668" s="768"/>
      <c r="CL668" s="768"/>
      <c r="CM668" s="768"/>
      <c r="CN668" s="768"/>
      <c r="CO668" s="768"/>
      <c r="CP668" s="768"/>
      <c r="CQ668" s="768"/>
      <c r="CR668" s="768"/>
      <c r="CS668" s="768"/>
      <c r="CT668" s="768"/>
      <c r="CU668" s="768"/>
      <c r="CV668" s="768"/>
      <c r="CW668" s="768"/>
      <c r="CX668" s="768"/>
      <c r="CY668" s="768"/>
      <c r="CZ668" s="768"/>
      <c r="DA668" s="768"/>
      <c r="DB668" s="768"/>
      <c r="DC668" s="768"/>
      <c r="DD668" s="768"/>
      <c r="DE668" s="768"/>
      <c r="DF668" s="768"/>
      <c r="DG668" s="768"/>
      <c r="DH668" s="768"/>
      <c r="DI668" s="768"/>
      <c r="DJ668" s="768"/>
      <c r="DK668" s="768"/>
      <c r="DL668" s="768"/>
      <c r="DM668" s="768"/>
      <c r="DN668" s="768"/>
      <c r="DO668" s="768"/>
      <c r="DP668" s="768"/>
      <c r="DQ668" s="768"/>
      <c r="DR668" s="768"/>
      <c r="DS668" s="768"/>
      <c r="DT668" s="768"/>
      <c r="DU668" s="768"/>
      <c r="DV668" s="768"/>
      <c r="DW668" s="768"/>
      <c r="DX668" s="768"/>
      <c r="DY668" s="768"/>
      <c r="DZ668" s="768"/>
      <c r="EA668" s="768"/>
      <c r="EB668" s="768"/>
      <c r="EC668" s="768"/>
      <c r="ED668" s="768"/>
      <c r="EE668" s="768"/>
      <c r="EF668" s="768"/>
      <c r="EG668" s="768"/>
      <c r="EH668" s="768"/>
      <c r="EI668" s="768"/>
      <c r="EJ668" s="768"/>
      <c r="EK668" s="768"/>
      <c r="EL668" s="768"/>
      <c r="EM668" s="768"/>
      <c r="EN668" s="768"/>
      <c r="EO668" s="768"/>
      <c r="EP668" s="768"/>
      <c r="EQ668" s="768"/>
      <c r="ER668" s="768"/>
      <c r="ES668" s="768"/>
      <c r="ET668" s="768"/>
      <c r="EU668" s="768"/>
      <c r="EV668" s="768"/>
      <c r="EW668" s="768"/>
      <c r="EX668" s="768"/>
      <c r="EY668" s="768"/>
      <c r="EZ668" s="768"/>
      <c r="FA668" s="768"/>
      <c r="FB668" s="768"/>
      <c r="FC668" s="768"/>
      <c r="FD668" s="768"/>
      <c r="FE668" s="768"/>
      <c r="FF668" s="768"/>
      <c r="FG668" s="768"/>
      <c r="FH668" s="768"/>
      <c r="FI668" s="768"/>
      <c r="FJ668" s="768"/>
      <c r="FK668" s="768"/>
      <c r="FL668" s="768"/>
      <c r="FM668" s="768"/>
      <c r="FN668" s="768"/>
      <c r="FO668" s="768"/>
      <c r="FP668" s="768"/>
      <c r="FQ668" s="768"/>
      <c r="FR668" s="768"/>
      <c r="FS668" s="768"/>
      <c r="FT668" s="768"/>
      <c r="FU668" s="768"/>
      <c r="FV668" s="768"/>
      <c r="FW668" s="768"/>
    </row>
    <row r="669" spans="4:179" x14ac:dyDescent="0.25">
      <c r="D669" s="731"/>
      <c r="J669" s="62"/>
      <c r="O669" s="766"/>
      <c r="P669" s="766"/>
      <c r="Q669" s="766"/>
      <c r="R669" s="766"/>
      <c r="U669" s="767"/>
      <c r="Y669" s="768"/>
      <c r="Z669" s="768"/>
      <c r="AA669" s="768"/>
      <c r="AB669" s="768"/>
      <c r="AC669" s="768"/>
      <c r="AD669" s="768"/>
      <c r="AE669" s="768"/>
      <c r="AF669" s="768"/>
      <c r="AG669" s="768"/>
      <c r="AH669" s="768"/>
      <c r="AI669" s="768"/>
      <c r="AJ669" s="768"/>
      <c r="AK669" s="768"/>
      <c r="AL669" s="768"/>
      <c r="AM669" s="768"/>
      <c r="AN669" s="768"/>
      <c r="AO669" s="768"/>
      <c r="AP669" s="768"/>
      <c r="AQ669" s="768"/>
      <c r="AR669" s="768"/>
      <c r="AS669" s="768"/>
      <c r="AT669" s="768"/>
      <c r="AU669" s="768"/>
      <c r="AV669" s="768"/>
      <c r="AW669" s="768"/>
      <c r="AX669" s="768"/>
      <c r="AY669" s="768"/>
      <c r="AZ669" s="768"/>
      <c r="BA669" s="768"/>
      <c r="BB669" s="768"/>
      <c r="BC669" s="768"/>
      <c r="BD669" s="768"/>
      <c r="BE669" s="768"/>
      <c r="BF669" s="768"/>
      <c r="BG669" s="768"/>
      <c r="BH669" s="768"/>
      <c r="BI669" s="768"/>
      <c r="BJ669" s="768"/>
      <c r="BK669" s="768"/>
      <c r="BL669" s="768"/>
      <c r="BM669" s="768"/>
      <c r="BN669" s="768"/>
      <c r="BO669" s="768"/>
      <c r="BP669" s="768"/>
      <c r="BQ669" s="768"/>
      <c r="BR669" s="768"/>
      <c r="BS669" s="768"/>
      <c r="BT669" s="768"/>
      <c r="BU669" s="768"/>
      <c r="BV669" s="768"/>
      <c r="BW669" s="768"/>
      <c r="BX669" s="768"/>
      <c r="BY669" s="768"/>
      <c r="BZ669" s="768"/>
      <c r="CA669" s="768"/>
      <c r="CB669" s="768"/>
      <c r="CC669" s="768"/>
      <c r="CD669" s="768"/>
      <c r="CE669" s="768"/>
      <c r="CF669" s="768"/>
      <c r="CG669" s="768"/>
      <c r="CH669" s="768"/>
      <c r="CI669" s="768"/>
      <c r="CJ669" s="768"/>
      <c r="CK669" s="768"/>
      <c r="CL669" s="768"/>
      <c r="CM669" s="768"/>
      <c r="CN669" s="768"/>
      <c r="CO669" s="768"/>
      <c r="CP669" s="768"/>
      <c r="CQ669" s="768"/>
      <c r="CR669" s="768"/>
      <c r="CS669" s="768"/>
      <c r="CT669" s="768"/>
      <c r="CU669" s="768"/>
      <c r="CV669" s="768"/>
      <c r="CW669" s="768"/>
      <c r="CX669" s="768"/>
      <c r="CY669" s="768"/>
      <c r="CZ669" s="768"/>
      <c r="DA669" s="768"/>
      <c r="DB669" s="768"/>
      <c r="DC669" s="768"/>
      <c r="DD669" s="768"/>
      <c r="DE669" s="768"/>
      <c r="DF669" s="768"/>
      <c r="DG669" s="768"/>
      <c r="DH669" s="768"/>
      <c r="DI669" s="768"/>
      <c r="DJ669" s="768"/>
      <c r="DK669" s="768"/>
      <c r="DL669" s="768"/>
      <c r="DM669" s="768"/>
      <c r="DN669" s="768"/>
      <c r="DO669" s="768"/>
      <c r="DP669" s="768"/>
      <c r="DQ669" s="768"/>
      <c r="DR669" s="768"/>
      <c r="DS669" s="768"/>
      <c r="DT669" s="768"/>
      <c r="DU669" s="768"/>
      <c r="DV669" s="768"/>
      <c r="DW669" s="768"/>
      <c r="DX669" s="768"/>
      <c r="DY669" s="768"/>
      <c r="DZ669" s="768"/>
      <c r="EA669" s="768"/>
      <c r="EB669" s="768"/>
      <c r="EC669" s="768"/>
      <c r="ED669" s="768"/>
      <c r="EE669" s="768"/>
      <c r="EF669" s="768"/>
      <c r="EG669" s="768"/>
      <c r="EH669" s="768"/>
      <c r="EI669" s="768"/>
      <c r="EJ669" s="768"/>
      <c r="EK669" s="768"/>
      <c r="EL669" s="768"/>
      <c r="EM669" s="768"/>
      <c r="EN669" s="768"/>
      <c r="EO669" s="768"/>
      <c r="EP669" s="768"/>
      <c r="EQ669" s="768"/>
      <c r="ER669" s="768"/>
      <c r="ES669" s="768"/>
      <c r="ET669" s="768"/>
      <c r="EU669" s="768"/>
      <c r="EV669" s="768"/>
      <c r="EW669" s="768"/>
      <c r="EX669" s="768"/>
      <c r="EY669" s="768"/>
      <c r="EZ669" s="768"/>
      <c r="FA669" s="768"/>
      <c r="FB669" s="768"/>
      <c r="FC669" s="768"/>
      <c r="FD669" s="768"/>
      <c r="FE669" s="768"/>
      <c r="FF669" s="768"/>
      <c r="FG669" s="768"/>
      <c r="FH669" s="768"/>
      <c r="FI669" s="768"/>
      <c r="FJ669" s="768"/>
      <c r="FK669" s="768"/>
      <c r="FL669" s="768"/>
      <c r="FM669" s="768"/>
      <c r="FN669" s="768"/>
      <c r="FO669" s="768"/>
      <c r="FP669" s="768"/>
      <c r="FQ669" s="768"/>
      <c r="FR669" s="768"/>
      <c r="FS669" s="768"/>
      <c r="FT669" s="768"/>
      <c r="FU669" s="768"/>
      <c r="FV669" s="768"/>
      <c r="FW669" s="768"/>
    </row>
    <row r="670" spans="4:179" x14ac:dyDescent="0.25">
      <c r="D670" s="731"/>
      <c r="J670" s="62"/>
      <c r="O670" s="766"/>
      <c r="P670" s="766"/>
      <c r="Q670" s="766"/>
      <c r="R670" s="766"/>
      <c r="U670" s="767"/>
      <c r="Y670" s="768"/>
      <c r="Z670" s="768"/>
      <c r="AA670" s="768"/>
      <c r="AB670" s="768"/>
      <c r="AC670" s="768"/>
      <c r="AD670" s="768"/>
      <c r="AE670" s="768"/>
      <c r="AF670" s="768"/>
      <c r="AG670" s="768"/>
      <c r="AH670" s="768"/>
      <c r="AI670" s="768"/>
      <c r="AJ670" s="768"/>
      <c r="AK670" s="768"/>
      <c r="AL670" s="768"/>
      <c r="AM670" s="768"/>
      <c r="AN670" s="768"/>
      <c r="AO670" s="768"/>
      <c r="AP670" s="768"/>
      <c r="AQ670" s="768"/>
      <c r="AR670" s="768"/>
      <c r="AS670" s="768"/>
      <c r="AT670" s="768"/>
      <c r="AU670" s="768"/>
      <c r="AV670" s="768"/>
      <c r="AW670" s="768"/>
      <c r="AX670" s="768"/>
      <c r="AY670" s="768"/>
      <c r="AZ670" s="768"/>
      <c r="BA670" s="768"/>
      <c r="BB670" s="768"/>
      <c r="BC670" s="768"/>
      <c r="BD670" s="768"/>
      <c r="BE670" s="768"/>
      <c r="BF670" s="768"/>
      <c r="BG670" s="768"/>
      <c r="BH670" s="768"/>
      <c r="BI670" s="768"/>
      <c r="BJ670" s="768"/>
      <c r="BK670" s="768"/>
      <c r="BL670" s="768"/>
      <c r="BM670" s="768"/>
      <c r="BN670" s="768"/>
      <c r="BO670" s="768"/>
      <c r="BP670" s="768"/>
      <c r="BQ670" s="768"/>
      <c r="BR670" s="768"/>
      <c r="BS670" s="768"/>
      <c r="BT670" s="768"/>
      <c r="BU670" s="768"/>
      <c r="BV670" s="768"/>
      <c r="BW670" s="768"/>
      <c r="BX670" s="768"/>
      <c r="BY670" s="768"/>
      <c r="BZ670" s="768"/>
      <c r="CA670" s="768"/>
      <c r="CB670" s="768"/>
      <c r="CC670" s="768"/>
      <c r="CD670" s="768"/>
      <c r="CE670" s="768"/>
      <c r="CF670" s="768"/>
      <c r="CG670" s="768"/>
      <c r="CH670" s="768"/>
      <c r="CI670" s="768"/>
      <c r="CJ670" s="768"/>
      <c r="CK670" s="768"/>
      <c r="CL670" s="768"/>
      <c r="CM670" s="768"/>
      <c r="CN670" s="768"/>
      <c r="CO670" s="768"/>
      <c r="CP670" s="768"/>
      <c r="CQ670" s="768"/>
      <c r="CR670" s="768"/>
      <c r="CS670" s="768"/>
      <c r="CT670" s="768"/>
      <c r="CU670" s="768"/>
      <c r="CV670" s="768"/>
      <c r="CW670" s="768"/>
      <c r="CX670" s="768"/>
      <c r="CY670" s="768"/>
      <c r="CZ670" s="768"/>
      <c r="DA670" s="768"/>
      <c r="DB670" s="768"/>
      <c r="DC670" s="768"/>
      <c r="DD670" s="768"/>
      <c r="DE670" s="768"/>
      <c r="DF670" s="768"/>
      <c r="DG670" s="768"/>
      <c r="DH670" s="768"/>
      <c r="DI670" s="768"/>
      <c r="DJ670" s="768"/>
      <c r="DK670" s="768"/>
      <c r="DL670" s="768"/>
      <c r="DM670" s="768"/>
      <c r="DN670" s="768"/>
      <c r="DO670" s="768"/>
      <c r="DP670" s="768"/>
      <c r="DQ670" s="768"/>
      <c r="DR670" s="768"/>
      <c r="DS670" s="768"/>
      <c r="DT670" s="768"/>
      <c r="DU670" s="768"/>
      <c r="DV670" s="768"/>
      <c r="DW670" s="768"/>
      <c r="DX670" s="768"/>
      <c r="DY670" s="768"/>
      <c r="DZ670" s="768"/>
      <c r="EA670" s="768"/>
      <c r="EB670" s="768"/>
      <c r="EC670" s="768"/>
      <c r="ED670" s="768"/>
      <c r="EE670" s="768"/>
      <c r="EF670" s="768"/>
      <c r="EG670" s="768"/>
      <c r="EH670" s="768"/>
      <c r="EI670" s="768"/>
      <c r="EJ670" s="768"/>
      <c r="EK670" s="768"/>
      <c r="EL670" s="768"/>
      <c r="EM670" s="768"/>
      <c r="EN670" s="768"/>
      <c r="EO670" s="768"/>
      <c r="EP670" s="768"/>
      <c r="EQ670" s="768"/>
      <c r="ER670" s="768"/>
      <c r="ES670" s="768"/>
      <c r="ET670" s="768"/>
      <c r="EU670" s="768"/>
      <c r="EV670" s="768"/>
      <c r="EW670" s="768"/>
      <c r="EX670" s="768"/>
      <c r="EY670" s="768"/>
      <c r="EZ670" s="768"/>
      <c r="FA670" s="768"/>
      <c r="FB670" s="768"/>
      <c r="FC670" s="768"/>
      <c r="FD670" s="768"/>
      <c r="FE670" s="768"/>
      <c r="FF670" s="768"/>
      <c r="FG670" s="768"/>
      <c r="FH670" s="768"/>
      <c r="FI670" s="768"/>
      <c r="FJ670" s="768"/>
      <c r="FK670" s="768"/>
      <c r="FL670" s="768"/>
      <c r="FM670" s="768"/>
      <c r="FN670" s="768"/>
      <c r="FO670" s="768"/>
      <c r="FP670" s="768"/>
      <c r="FQ670" s="768"/>
      <c r="FR670" s="768"/>
      <c r="FS670" s="768"/>
      <c r="FT670" s="768"/>
      <c r="FU670" s="768"/>
      <c r="FV670" s="768"/>
      <c r="FW670" s="768"/>
    </row>
    <row r="671" spans="4:179" x14ac:dyDescent="0.25">
      <c r="D671" s="731"/>
      <c r="J671" s="62"/>
      <c r="O671" s="766"/>
      <c r="P671" s="766"/>
      <c r="Q671" s="766"/>
      <c r="R671" s="766"/>
      <c r="U671" s="767"/>
      <c r="Y671" s="768"/>
      <c r="Z671" s="768"/>
      <c r="AA671" s="768"/>
      <c r="AB671" s="768"/>
      <c r="AC671" s="768"/>
      <c r="AD671" s="768"/>
      <c r="AE671" s="768"/>
      <c r="AF671" s="768"/>
      <c r="AG671" s="768"/>
      <c r="AH671" s="768"/>
      <c r="AI671" s="768"/>
      <c r="AJ671" s="768"/>
      <c r="AK671" s="768"/>
      <c r="AL671" s="768"/>
      <c r="AM671" s="768"/>
      <c r="AN671" s="768"/>
      <c r="AO671" s="768"/>
      <c r="AP671" s="768"/>
      <c r="AQ671" s="768"/>
      <c r="AR671" s="768"/>
      <c r="AS671" s="768"/>
      <c r="AT671" s="768"/>
      <c r="AU671" s="768"/>
      <c r="AV671" s="768"/>
      <c r="AW671" s="768"/>
      <c r="AX671" s="768"/>
      <c r="AY671" s="768"/>
      <c r="AZ671" s="768"/>
      <c r="BA671" s="768"/>
      <c r="BB671" s="768"/>
      <c r="BC671" s="768"/>
      <c r="BD671" s="768"/>
      <c r="BE671" s="768"/>
      <c r="BF671" s="768"/>
      <c r="BG671" s="768"/>
      <c r="BH671" s="768"/>
      <c r="BI671" s="768"/>
      <c r="BJ671" s="768"/>
      <c r="BK671" s="768"/>
      <c r="BL671" s="768"/>
      <c r="BM671" s="768"/>
      <c r="BN671" s="768"/>
      <c r="BO671" s="768"/>
      <c r="BP671" s="768"/>
      <c r="BQ671" s="768"/>
      <c r="BR671" s="768"/>
      <c r="BS671" s="768"/>
      <c r="BT671" s="768"/>
      <c r="BU671" s="768"/>
      <c r="BV671" s="768"/>
      <c r="BW671" s="768"/>
      <c r="BX671" s="768"/>
      <c r="BY671" s="768"/>
      <c r="BZ671" s="768"/>
      <c r="CA671" s="768"/>
      <c r="CB671" s="768"/>
      <c r="CC671" s="768"/>
      <c r="CD671" s="768"/>
      <c r="CE671" s="768"/>
      <c r="CF671" s="768"/>
      <c r="CG671" s="768"/>
      <c r="CH671" s="768"/>
      <c r="CI671" s="768"/>
      <c r="CJ671" s="768"/>
      <c r="CK671" s="768"/>
      <c r="CL671" s="768"/>
      <c r="CM671" s="768"/>
      <c r="CN671" s="768"/>
      <c r="CO671" s="768"/>
      <c r="CP671" s="768"/>
      <c r="CQ671" s="768"/>
      <c r="CR671" s="768"/>
      <c r="CS671" s="768"/>
      <c r="CT671" s="768"/>
      <c r="CU671" s="768"/>
      <c r="CV671" s="768"/>
      <c r="CW671" s="768"/>
      <c r="CX671" s="768"/>
      <c r="CY671" s="768"/>
      <c r="CZ671" s="768"/>
      <c r="DA671" s="768"/>
      <c r="DB671" s="768"/>
      <c r="DC671" s="768"/>
      <c r="DD671" s="768"/>
      <c r="DE671" s="768"/>
      <c r="DF671" s="768"/>
      <c r="DG671" s="768"/>
      <c r="DH671" s="768"/>
      <c r="DI671" s="768"/>
      <c r="DJ671" s="768"/>
      <c r="DK671" s="768"/>
      <c r="DL671" s="768"/>
      <c r="DM671" s="768"/>
      <c r="DN671" s="768"/>
      <c r="DO671" s="768"/>
      <c r="DP671" s="768"/>
      <c r="DQ671" s="768"/>
      <c r="DR671" s="768"/>
      <c r="DS671" s="768"/>
      <c r="DT671" s="768"/>
      <c r="DU671" s="768"/>
      <c r="DV671" s="768"/>
      <c r="DW671" s="768"/>
      <c r="DX671" s="768"/>
      <c r="DY671" s="768"/>
      <c r="DZ671" s="768"/>
      <c r="EA671" s="768"/>
      <c r="EB671" s="768"/>
      <c r="EC671" s="768"/>
      <c r="ED671" s="768"/>
      <c r="EE671" s="768"/>
      <c r="EF671" s="768"/>
      <c r="EG671" s="768"/>
      <c r="EH671" s="768"/>
      <c r="EI671" s="768"/>
      <c r="EJ671" s="768"/>
      <c r="EK671" s="768"/>
      <c r="EL671" s="768"/>
      <c r="EM671" s="768"/>
      <c r="EN671" s="768"/>
      <c r="EO671" s="768"/>
      <c r="EP671" s="768"/>
      <c r="EQ671" s="768"/>
      <c r="ER671" s="768"/>
      <c r="ES671" s="768"/>
      <c r="ET671" s="768"/>
      <c r="EU671" s="768"/>
      <c r="EV671" s="768"/>
      <c r="EW671" s="768"/>
      <c r="EX671" s="768"/>
      <c r="EY671" s="768"/>
      <c r="EZ671" s="768"/>
      <c r="FA671" s="768"/>
      <c r="FB671" s="768"/>
      <c r="FC671" s="768"/>
      <c r="FD671" s="768"/>
      <c r="FE671" s="768"/>
      <c r="FF671" s="768"/>
      <c r="FG671" s="768"/>
      <c r="FH671" s="768"/>
      <c r="FI671" s="768"/>
      <c r="FJ671" s="768"/>
      <c r="FK671" s="768"/>
      <c r="FL671" s="768"/>
      <c r="FM671" s="768"/>
      <c r="FN671" s="768"/>
      <c r="FO671" s="768"/>
      <c r="FP671" s="768"/>
      <c r="FQ671" s="768"/>
      <c r="FR671" s="768"/>
      <c r="FS671" s="768"/>
      <c r="FT671" s="768"/>
      <c r="FU671" s="768"/>
      <c r="FV671" s="768"/>
      <c r="FW671" s="768"/>
    </row>
    <row r="672" spans="4:179" x14ac:dyDescent="0.25">
      <c r="D672" s="731"/>
      <c r="J672" s="62"/>
      <c r="O672" s="766"/>
      <c r="P672" s="766"/>
      <c r="Q672" s="766"/>
      <c r="R672" s="766"/>
      <c r="U672" s="767"/>
      <c r="Y672" s="768"/>
      <c r="Z672" s="768"/>
      <c r="AA672" s="768"/>
      <c r="AB672" s="768"/>
      <c r="AC672" s="768"/>
      <c r="AD672" s="768"/>
      <c r="AE672" s="768"/>
      <c r="AF672" s="768"/>
      <c r="AG672" s="768"/>
      <c r="AH672" s="768"/>
      <c r="AI672" s="768"/>
      <c r="AJ672" s="768"/>
      <c r="AK672" s="768"/>
      <c r="AL672" s="768"/>
      <c r="AM672" s="768"/>
      <c r="AN672" s="768"/>
      <c r="AO672" s="768"/>
      <c r="AP672" s="768"/>
      <c r="AQ672" s="768"/>
      <c r="AR672" s="768"/>
      <c r="AS672" s="768"/>
      <c r="AT672" s="768"/>
      <c r="AU672" s="768"/>
      <c r="AV672" s="768"/>
      <c r="AW672" s="768"/>
      <c r="AX672" s="768"/>
      <c r="AY672" s="768"/>
      <c r="AZ672" s="768"/>
      <c r="BA672" s="768"/>
      <c r="BB672" s="768"/>
      <c r="BC672" s="768"/>
      <c r="BD672" s="768"/>
      <c r="BE672" s="768"/>
      <c r="BF672" s="768"/>
      <c r="BG672" s="768"/>
      <c r="BH672" s="768"/>
      <c r="BI672" s="768"/>
      <c r="BJ672" s="768"/>
      <c r="BK672" s="768"/>
      <c r="BL672" s="768"/>
      <c r="BM672" s="768"/>
      <c r="BN672" s="768"/>
      <c r="BO672" s="768"/>
      <c r="BP672" s="768"/>
      <c r="BQ672" s="768"/>
      <c r="BR672" s="768"/>
      <c r="BS672" s="768"/>
      <c r="BT672" s="768"/>
      <c r="BU672" s="768"/>
      <c r="BV672" s="768"/>
      <c r="BW672" s="768"/>
      <c r="BX672" s="768"/>
      <c r="BY672" s="768"/>
      <c r="BZ672" s="768"/>
      <c r="CA672" s="768"/>
      <c r="CB672" s="768"/>
      <c r="CC672" s="768"/>
      <c r="CD672" s="768"/>
      <c r="CE672" s="768"/>
      <c r="CF672" s="768"/>
      <c r="CG672" s="768"/>
      <c r="CH672" s="768"/>
      <c r="CI672" s="768"/>
      <c r="CJ672" s="768"/>
      <c r="CK672" s="768"/>
      <c r="CL672" s="768"/>
      <c r="CM672" s="768"/>
      <c r="CN672" s="768"/>
      <c r="CO672" s="768"/>
      <c r="CP672" s="768"/>
      <c r="CQ672" s="768"/>
      <c r="CR672" s="768"/>
      <c r="CS672" s="768"/>
      <c r="CT672" s="768"/>
      <c r="CU672" s="768"/>
      <c r="CV672" s="768"/>
      <c r="CW672" s="768"/>
      <c r="CX672" s="768"/>
      <c r="CY672" s="768"/>
      <c r="CZ672" s="768"/>
      <c r="DA672" s="768"/>
      <c r="DB672" s="768"/>
      <c r="DC672" s="768"/>
      <c r="DD672" s="768"/>
      <c r="DE672" s="768"/>
      <c r="DF672" s="768"/>
      <c r="DG672" s="768"/>
      <c r="DH672" s="768"/>
      <c r="DI672" s="768"/>
      <c r="DJ672" s="768"/>
      <c r="DK672" s="768"/>
      <c r="DL672" s="768"/>
      <c r="DM672" s="768"/>
      <c r="DN672" s="768"/>
      <c r="DO672" s="768"/>
      <c r="DP672" s="768"/>
      <c r="DQ672" s="768"/>
      <c r="DR672" s="768"/>
      <c r="DS672" s="768"/>
      <c r="DT672" s="768"/>
      <c r="DU672" s="768"/>
      <c r="DV672" s="768"/>
      <c r="DW672" s="768"/>
      <c r="DX672" s="768"/>
      <c r="DY672" s="768"/>
      <c r="DZ672" s="768"/>
      <c r="EA672" s="768"/>
      <c r="EB672" s="768"/>
      <c r="EC672" s="768"/>
      <c r="ED672" s="768"/>
      <c r="EE672" s="768"/>
      <c r="EF672" s="768"/>
      <c r="EG672" s="768"/>
      <c r="EH672" s="768"/>
      <c r="EI672" s="768"/>
      <c r="EJ672" s="768"/>
      <c r="EK672" s="768"/>
      <c r="EL672" s="768"/>
      <c r="EM672" s="768"/>
      <c r="EN672" s="768"/>
      <c r="EO672" s="768"/>
      <c r="EP672" s="768"/>
      <c r="EQ672" s="768"/>
      <c r="ER672" s="768"/>
      <c r="ES672" s="768"/>
      <c r="ET672" s="768"/>
      <c r="EU672" s="768"/>
      <c r="EV672" s="768"/>
      <c r="EW672" s="768"/>
      <c r="EX672" s="768"/>
      <c r="EY672" s="768"/>
      <c r="EZ672" s="768"/>
      <c r="FA672" s="768"/>
      <c r="FB672" s="768"/>
      <c r="FC672" s="768"/>
      <c r="FD672" s="768"/>
      <c r="FE672" s="768"/>
      <c r="FF672" s="768"/>
      <c r="FG672" s="768"/>
      <c r="FH672" s="768"/>
      <c r="FI672" s="768"/>
      <c r="FJ672" s="768"/>
      <c r="FK672" s="768"/>
      <c r="FL672" s="768"/>
      <c r="FM672" s="768"/>
      <c r="FN672" s="768"/>
      <c r="FO672" s="768"/>
      <c r="FP672" s="768"/>
      <c r="FQ672" s="768"/>
      <c r="FR672" s="768"/>
      <c r="FS672" s="768"/>
      <c r="FT672" s="768"/>
      <c r="FU672" s="768"/>
      <c r="FV672" s="768"/>
      <c r="FW672" s="768"/>
    </row>
    <row r="673" spans="4:179" x14ac:dyDescent="0.25">
      <c r="D673" s="731"/>
      <c r="J673" s="62"/>
      <c r="O673" s="766"/>
      <c r="P673" s="766"/>
      <c r="Q673" s="766"/>
      <c r="R673" s="766"/>
      <c r="U673" s="767"/>
      <c r="Y673" s="768"/>
      <c r="Z673" s="768"/>
      <c r="AA673" s="768"/>
      <c r="AB673" s="768"/>
      <c r="AC673" s="768"/>
      <c r="AD673" s="768"/>
      <c r="AE673" s="768"/>
      <c r="AF673" s="768"/>
      <c r="AG673" s="768"/>
      <c r="AH673" s="768"/>
      <c r="AI673" s="768"/>
      <c r="AJ673" s="768"/>
      <c r="AK673" s="768"/>
      <c r="AL673" s="768"/>
      <c r="AM673" s="768"/>
      <c r="AN673" s="768"/>
      <c r="AO673" s="768"/>
      <c r="AP673" s="768"/>
      <c r="AQ673" s="768"/>
      <c r="AR673" s="768"/>
      <c r="AS673" s="768"/>
      <c r="AT673" s="768"/>
      <c r="AU673" s="768"/>
      <c r="AV673" s="768"/>
      <c r="AW673" s="768"/>
      <c r="AX673" s="768"/>
      <c r="AY673" s="768"/>
      <c r="AZ673" s="768"/>
      <c r="BA673" s="768"/>
      <c r="BB673" s="768"/>
      <c r="BC673" s="768"/>
      <c r="BD673" s="768"/>
      <c r="BE673" s="768"/>
      <c r="BF673" s="768"/>
      <c r="BG673" s="768"/>
      <c r="BH673" s="768"/>
      <c r="BI673" s="768"/>
      <c r="BJ673" s="768"/>
      <c r="BK673" s="768"/>
      <c r="BL673" s="768"/>
      <c r="BM673" s="768"/>
      <c r="BN673" s="768"/>
      <c r="BO673" s="768"/>
      <c r="BP673" s="768"/>
      <c r="BQ673" s="768"/>
      <c r="BR673" s="768"/>
      <c r="BS673" s="768"/>
      <c r="BT673" s="768"/>
      <c r="BU673" s="768"/>
      <c r="BV673" s="768"/>
      <c r="BW673" s="768"/>
      <c r="BX673" s="768"/>
      <c r="BY673" s="768"/>
      <c r="BZ673" s="768"/>
      <c r="CA673" s="768"/>
      <c r="CB673" s="768"/>
      <c r="CC673" s="768"/>
      <c r="CD673" s="768"/>
      <c r="CE673" s="768"/>
      <c r="CF673" s="768"/>
      <c r="CG673" s="768"/>
      <c r="CH673" s="768"/>
      <c r="CI673" s="768"/>
      <c r="CJ673" s="768"/>
      <c r="CK673" s="768"/>
      <c r="CL673" s="768"/>
      <c r="CM673" s="768"/>
      <c r="CN673" s="768"/>
      <c r="CO673" s="768"/>
      <c r="CP673" s="768"/>
      <c r="CQ673" s="768"/>
      <c r="CR673" s="768"/>
      <c r="CS673" s="768"/>
      <c r="CT673" s="768"/>
      <c r="CU673" s="768"/>
      <c r="CV673" s="768"/>
      <c r="CW673" s="768"/>
      <c r="CX673" s="768"/>
      <c r="CY673" s="768"/>
      <c r="CZ673" s="768"/>
      <c r="DA673" s="768"/>
      <c r="DB673" s="768"/>
      <c r="DC673" s="768"/>
      <c r="DD673" s="768"/>
      <c r="DE673" s="768"/>
      <c r="DF673" s="768"/>
      <c r="DG673" s="768"/>
      <c r="DH673" s="768"/>
      <c r="DI673" s="768"/>
      <c r="DJ673" s="768"/>
      <c r="DK673" s="768"/>
      <c r="DL673" s="768"/>
      <c r="DM673" s="768"/>
      <c r="DN673" s="768"/>
      <c r="DO673" s="768"/>
      <c r="DP673" s="768"/>
      <c r="DQ673" s="768"/>
      <c r="DR673" s="768"/>
      <c r="DS673" s="768"/>
      <c r="DT673" s="768"/>
      <c r="DU673" s="768"/>
      <c r="DV673" s="768"/>
      <c r="DW673" s="768"/>
      <c r="DX673" s="768"/>
      <c r="DY673" s="768"/>
      <c r="DZ673" s="768"/>
      <c r="EA673" s="768"/>
      <c r="EB673" s="768"/>
      <c r="EC673" s="768"/>
      <c r="ED673" s="768"/>
      <c r="EE673" s="768"/>
      <c r="EF673" s="768"/>
      <c r="EG673" s="768"/>
      <c r="EH673" s="768"/>
      <c r="EI673" s="768"/>
      <c r="EJ673" s="768"/>
      <c r="EK673" s="768"/>
      <c r="EL673" s="768"/>
      <c r="EM673" s="768"/>
      <c r="EN673" s="768"/>
      <c r="EO673" s="768"/>
      <c r="EP673" s="768"/>
      <c r="EQ673" s="768"/>
      <c r="ER673" s="768"/>
      <c r="ES673" s="768"/>
      <c r="ET673" s="768"/>
      <c r="EU673" s="768"/>
      <c r="EV673" s="768"/>
      <c r="EW673" s="768"/>
      <c r="EX673" s="768"/>
      <c r="EY673" s="768"/>
      <c r="EZ673" s="768"/>
      <c r="FA673" s="768"/>
      <c r="FB673" s="768"/>
      <c r="FC673" s="768"/>
      <c r="FD673" s="768"/>
      <c r="FE673" s="768"/>
      <c r="FF673" s="768"/>
      <c r="FG673" s="768"/>
      <c r="FH673" s="768"/>
      <c r="FI673" s="768"/>
      <c r="FJ673" s="768"/>
      <c r="FK673" s="768"/>
      <c r="FL673" s="768"/>
      <c r="FM673" s="768"/>
      <c r="FN673" s="768"/>
      <c r="FO673" s="768"/>
      <c r="FP673" s="768"/>
      <c r="FQ673" s="768"/>
      <c r="FR673" s="768"/>
      <c r="FS673" s="768"/>
      <c r="FT673" s="768"/>
      <c r="FU673" s="768"/>
      <c r="FV673" s="768"/>
      <c r="FW673" s="768"/>
    </row>
    <row r="674" spans="4:179" x14ac:dyDescent="0.25">
      <c r="D674" s="731"/>
      <c r="J674" s="62"/>
      <c r="O674" s="766"/>
      <c r="P674" s="766"/>
      <c r="Q674" s="766"/>
      <c r="R674" s="766"/>
      <c r="U674" s="767"/>
      <c r="Y674" s="768"/>
      <c r="Z674" s="768"/>
      <c r="AA674" s="768"/>
      <c r="AB674" s="768"/>
      <c r="AC674" s="768"/>
      <c r="AD674" s="768"/>
      <c r="AE674" s="768"/>
      <c r="AF674" s="768"/>
      <c r="AG674" s="768"/>
      <c r="AH674" s="768"/>
      <c r="AI674" s="768"/>
      <c r="AJ674" s="768"/>
      <c r="AK674" s="768"/>
      <c r="AL674" s="768"/>
      <c r="AM674" s="768"/>
      <c r="AN674" s="768"/>
      <c r="AO674" s="768"/>
      <c r="AP674" s="768"/>
      <c r="AQ674" s="768"/>
      <c r="AR674" s="768"/>
      <c r="AS674" s="768"/>
      <c r="AT674" s="768"/>
      <c r="AU674" s="768"/>
      <c r="AV674" s="768"/>
      <c r="AW674" s="768"/>
      <c r="AX674" s="768"/>
      <c r="AY674" s="768"/>
      <c r="AZ674" s="768"/>
      <c r="BA674" s="768"/>
      <c r="BB674" s="768"/>
      <c r="BC674" s="768"/>
      <c r="BD674" s="768"/>
      <c r="BE674" s="768"/>
      <c r="BF674" s="768"/>
      <c r="BG674" s="768"/>
      <c r="BH674" s="768"/>
      <c r="BI674" s="768"/>
      <c r="BJ674" s="768"/>
      <c r="BK674" s="768"/>
      <c r="BL674" s="768"/>
      <c r="BM674" s="768"/>
      <c r="BN674" s="768"/>
      <c r="BO674" s="768"/>
      <c r="BP674" s="768"/>
      <c r="BQ674" s="768"/>
      <c r="BR674" s="768"/>
      <c r="BS674" s="768"/>
      <c r="BT674" s="768"/>
      <c r="BU674" s="768"/>
      <c r="BV674" s="768"/>
      <c r="BW674" s="768"/>
      <c r="BX674" s="768"/>
      <c r="BY674" s="768"/>
      <c r="BZ674" s="768"/>
      <c r="CA674" s="768"/>
      <c r="CB674" s="768"/>
      <c r="CC674" s="768"/>
      <c r="CD674" s="768"/>
      <c r="CE674" s="768"/>
      <c r="CF674" s="768"/>
      <c r="CG674" s="768"/>
      <c r="CH674" s="768"/>
      <c r="CI674" s="768"/>
      <c r="CJ674" s="768"/>
      <c r="CK674" s="768"/>
      <c r="CL674" s="768"/>
      <c r="CM674" s="768"/>
      <c r="CN674" s="768"/>
      <c r="CO674" s="768"/>
      <c r="CP674" s="768"/>
      <c r="CQ674" s="768"/>
      <c r="CR674" s="768"/>
      <c r="CS674" s="768"/>
      <c r="CT674" s="768"/>
      <c r="CU674" s="768"/>
      <c r="CV674" s="768"/>
      <c r="CW674" s="768"/>
      <c r="CX674" s="768"/>
      <c r="CY674" s="768"/>
      <c r="CZ674" s="768"/>
      <c r="DA674" s="768"/>
      <c r="DB674" s="768"/>
      <c r="DC674" s="768"/>
      <c r="DD674" s="768"/>
      <c r="DE674" s="768"/>
      <c r="DF674" s="768"/>
      <c r="DG674" s="768"/>
      <c r="DH674" s="768"/>
      <c r="DI674" s="768"/>
      <c r="DJ674" s="768"/>
      <c r="DK674" s="768"/>
      <c r="DL674" s="768"/>
      <c r="DM674" s="768"/>
      <c r="DN674" s="768"/>
      <c r="DO674" s="768"/>
      <c r="DP674" s="768"/>
      <c r="DQ674" s="768"/>
      <c r="DR674" s="768"/>
      <c r="DS674" s="768"/>
      <c r="DT674" s="768"/>
      <c r="DU674" s="768"/>
      <c r="DV674" s="768"/>
      <c r="DW674" s="768"/>
      <c r="DX674" s="768"/>
      <c r="DY674" s="768"/>
      <c r="DZ674" s="768"/>
      <c r="EA674" s="768"/>
      <c r="EB674" s="768"/>
      <c r="EC674" s="768"/>
      <c r="ED674" s="768"/>
      <c r="EE674" s="768"/>
      <c r="EF674" s="768"/>
      <c r="EG674" s="768"/>
      <c r="EH674" s="768"/>
      <c r="EI674" s="768"/>
      <c r="EJ674" s="768"/>
      <c r="EK674" s="768"/>
      <c r="EL674" s="768"/>
      <c r="EM674" s="768"/>
      <c r="EN674" s="768"/>
      <c r="EO674" s="768"/>
      <c r="EP674" s="768"/>
      <c r="EQ674" s="768"/>
      <c r="ER674" s="768"/>
      <c r="ES674" s="768"/>
      <c r="ET674" s="768"/>
      <c r="EU674" s="768"/>
      <c r="EV674" s="768"/>
      <c r="EW674" s="768"/>
      <c r="EX674" s="768"/>
      <c r="EY674" s="768"/>
      <c r="EZ674" s="768"/>
      <c r="FA674" s="768"/>
      <c r="FB674" s="768"/>
      <c r="FC674" s="768"/>
      <c r="FD674" s="768"/>
      <c r="FE674" s="768"/>
      <c r="FF674" s="768"/>
      <c r="FG674" s="768"/>
      <c r="FH674" s="768"/>
      <c r="FI674" s="768"/>
      <c r="FJ674" s="768"/>
      <c r="FK674" s="768"/>
      <c r="FL674" s="768"/>
      <c r="FM674" s="768"/>
      <c r="FN674" s="768"/>
      <c r="FO674" s="768"/>
      <c r="FP674" s="768"/>
      <c r="FQ674" s="768"/>
      <c r="FR674" s="768"/>
      <c r="FS674" s="768"/>
      <c r="FT674" s="768"/>
      <c r="FU674" s="768"/>
      <c r="FV674" s="768"/>
      <c r="FW674" s="768"/>
    </row>
    <row r="675" spans="4:179" x14ac:dyDescent="0.25">
      <c r="D675" s="731"/>
      <c r="J675" s="62"/>
      <c r="O675" s="766"/>
      <c r="P675" s="766"/>
      <c r="Q675" s="766"/>
      <c r="R675" s="766"/>
      <c r="U675" s="767"/>
      <c r="Y675" s="768"/>
      <c r="Z675" s="768"/>
      <c r="AA675" s="768"/>
      <c r="AB675" s="768"/>
      <c r="AC675" s="768"/>
      <c r="AD675" s="768"/>
      <c r="AE675" s="768"/>
      <c r="AF675" s="768"/>
      <c r="AG675" s="768"/>
      <c r="AH675" s="768"/>
      <c r="AI675" s="768"/>
      <c r="AJ675" s="768"/>
      <c r="AK675" s="768"/>
      <c r="AL675" s="768"/>
      <c r="AM675" s="768"/>
      <c r="AN675" s="768"/>
      <c r="AO675" s="768"/>
      <c r="AP675" s="768"/>
      <c r="AQ675" s="768"/>
      <c r="AR675" s="768"/>
      <c r="AS675" s="768"/>
      <c r="AT675" s="768"/>
      <c r="AU675" s="768"/>
      <c r="AV675" s="768"/>
      <c r="AW675" s="768"/>
      <c r="AX675" s="768"/>
      <c r="AY675" s="768"/>
      <c r="AZ675" s="768"/>
      <c r="BA675" s="768"/>
      <c r="BB675" s="768"/>
      <c r="BC675" s="768"/>
      <c r="BD675" s="768"/>
      <c r="BE675" s="768"/>
      <c r="BF675" s="768"/>
      <c r="BG675" s="768"/>
      <c r="BH675" s="768"/>
      <c r="BI675" s="768"/>
      <c r="BJ675" s="768"/>
      <c r="BK675" s="768"/>
      <c r="BL675" s="768"/>
      <c r="BM675" s="768"/>
      <c r="BN675" s="768"/>
      <c r="BO675" s="768"/>
      <c r="BP675" s="768"/>
      <c r="BQ675" s="768"/>
      <c r="BR675" s="768"/>
      <c r="BS675" s="768"/>
      <c r="BT675" s="768"/>
      <c r="BU675" s="768"/>
      <c r="BV675" s="768"/>
      <c r="BW675" s="768"/>
      <c r="BX675" s="768"/>
      <c r="BY675" s="768"/>
      <c r="BZ675" s="768"/>
      <c r="CA675" s="768"/>
      <c r="CB675" s="768"/>
      <c r="CC675" s="768"/>
      <c r="CD675" s="768"/>
      <c r="CE675" s="768"/>
      <c r="CF675" s="768"/>
      <c r="CG675" s="768"/>
      <c r="CH675" s="768"/>
      <c r="CI675" s="768"/>
      <c r="CJ675" s="768"/>
      <c r="CK675" s="768"/>
      <c r="CL675" s="768"/>
      <c r="CM675" s="768"/>
      <c r="CN675" s="768"/>
      <c r="CO675" s="768"/>
      <c r="CP675" s="768"/>
      <c r="CQ675" s="768"/>
      <c r="CR675" s="768"/>
      <c r="CS675" s="768"/>
      <c r="CT675" s="768"/>
      <c r="CU675" s="768"/>
      <c r="CV675" s="768"/>
      <c r="CW675" s="768"/>
      <c r="CX675" s="768"/>
      <c r="CY675" s="768"/>
      <c r="CZ675" s="768"/>
      <c r="DA675" s="768"/>
      <c r="DB675" s="768"/>
      <c r="DC675" s="768"/>
      <c r="DD675" s="768"/>
      <c r="DE675" s="768"/>
      <c r="DF675" s="768"/>
      <c r="DG675" s="768"/>
      <c r="DH675" s="768"/>
      <c r="DI675" s="768"/>
      <c r="DJ675" s="768"/>
      <c r="DK675" s="768"/>
      <c r="DL675" s="768"/>
      <c r="DM675" s="768"/>
      <c r="DN675" s="768"/>
      <c r="DO675" s="768"/>
      <c r="DP675" s="768"/>
      <c r="DQ675" s="768"/>
      <c r="DR675" s="768"/>
      <c r="DS675" s="768"/>
      <c r="DT675" s="768"/>
      <c r="DU675" s="768"/>
      <c r="DV675" s="768"/>
      <c r="DW675" s="768"/>
      <c r="DX675" s="768"/>
      <c r="DY675" s="768"/>
      <c r="DZ675" s="768"/>
      <c r="EA675" s="768"/>
      <c r="EB675" s="768"/>
      <c r="EC675" s="768"/>
      <c r="ED675" s="768"/>
      <c r="EE675" s="768"/>
      <c r="EF675" s="768"/>
      <c r="EG675" s="768"/>
      <c r="EH675" s="768"/>
      <c r="EI675" s="768"/>
      <c r="EJ675" s="768"/>
      <c r="EK675" s="768"/>
      <c r="EL675" s="768"/>
      <c r="EM675" s="768"/>
      <c r="EN675" s="768"/>
      <c r="EO675" s="768"/>
      <c r="EP675" s="768"/>
      <c r="EQ675" s="768"/>
      <c r="ER675" s="768"/>
      <c r="ES675" s="768"/>
      <c r="ET675" s="768"/>
      <c r="EU675" s="768"/>
      <c r="EV675" s="768"/>
      <c r="EW675" s="768"/>
      <c r="EX675" s="768"/>
      <c r="EY675" s="768"/>
      <c r="EZ675" s="768"/>
      <c r="FA675" s="768"/>
      <c r="FB675" s="768"/>
      <c r="FC675" s="768"/>
      <c r="FD675" s="768"/>
      <c r="FE675" s="768"/>
      <c r="FF675" s="768"/>
      <c r="FG675" s="768"/>
      <c r="FH675" s="768"/>
      <c r="FI675" s="768"/>
      <c r="FJ675" s="768"/>
      <c r="FK675" s="768"/>
      <c r="FL675" s="768"/>
      <c r="FM675" s="768"/>
      <c r="FN675" s="768"/>
      <c r="FO675" s="768"/>
      <c r="FP675" s="768"/>
      <c r="FQ675" s="768"/>
      <c r="FR675" s="768"/>
      <c r="FS675" s="768"/>
      <c r="FT675" s="768"/>
      <c r="FU675" s="768"/>
      <c r="FV675" s="768"/>
      <c r="FW675" s="768"/>
    </row>
    <row r="676" spans="4:179" x14ac:dyDescent="0.25">
      <c r="D676" s="731"/>
      <c r="J676" s="62"/>
      <c r="O676" s="766"/>
      <c r="P676" s="766"/>
      <c r="Q676" s="766"/>
      <c r="R676" s="766"/>
      <c r="U676" s="767"/>
      <c r="Y676" s="768"/>
      <c r="Z676" s="768"/>
      <c r="AA676" s="768"/>
      <c r="AB676" s="768"/>
      <c r="AC676" s="768"/>
      <c r="AD676" s="768"/>
      <c r="AE676" s="768"/>
      <c r="AF676" s="768"/>
      <c r="AG676" s="768"/>
      <c r="AH676" s="768"/>
      <c r="AI676" s="768"/>
      <c r="AJ676" s="768"/>
      <c r="AK676" s="768"/>
      <c r="AL676" s="768"/>
      <c r="AM676" s="768"/>
      <c r="AN676" s="768"/>
      <c r="AO676" s="768"/>
      <c r="AP676" s="768"/>
      <c r="AQ676" s="768"/>
      <c r="AR676" s="768"/>
      <c r="AS676" s="768"/>
      <c r="AT676" s="768"/>
      <c r="AU676" s="768"/>
      <c r="AV676" s="768"/>
      <c r="AW676" s="768"/>
      <c r="AX676" s="768"/>
      <c r="AY676" s="768"/>
      <c r="AZ676" s="768"/>
      <c r="BA676" s="768"/>
      <c r="BB676" s="768"/>
      <c r="BC676" s="768"/>
      <c r="BD676" s="768"/>
      <c r="BE676" s="768"/>
      <c r="BF676" s="768"/>
      <c r="BG676" s="768"/>
      <c r="BH676" s="768"/>
      <c r="BI676" s="768"/>
      <c r="BJ676" s="768"/>
      <c r="BK676" s="768"/>
      <c r="BL676" s="768"/>
      <c r="BM676" s="768"/>
      <c r="BN676" s="768"/>
      <c r="BO676" s="768"/>
      <c r="BP676" s="768"/>
      <c r="BQ676" s="768"/>
      <c r="BR676" s="768"/>
      <c r="BS676" s="768"/>
      <c r="BT676" s="768"/>
      <c r="BU676" s="768"/>
      <c r="BV676" s="768"/>
      <c r="BW676" s="768"/>
      <c r="BX676" s="768"/>
      <c r="BY676" s="768"/>
      <c r="BZ676" s="768"/>
      <c r="CA676" s="768"/>
      <c r="CB676" s="768"/>
      <c r="CC676" s="768"/>
      <c r="CD676" s="768"/>
      <c r="CE676" s="768"/>
      <c r="CF676" s="768"/>
      <c r="CG676" s="768"/>
      <c r="CH676" s="768"/>
      <c r="CI676" s="768"/>
      <c r="CJ676" s="768"/>
      <c r="CK676" s="768"/>
      <c r="CL676" s="768"/>
      <c r="CM676" s="768"/>
      <c r="CN676" s="768"/>
      <c r="CO676" s="768"/>
      <c r="CP676" s="768"/>
      <c r="CQ676" s="768"/>
      <c r="CR676" s="768"/>
      <c r="CS676" s="768"/>
      <c r="CT676" s="768"/>
      <c r="CU676" s="768"/>
      <c r="CV676" s="768"/>
      <c r="CW676" s="768"/>
      <c r="CX676" s="768"/>
      <c r="CY676" s="768"/>
      <c r="CZ676" s="768"/>
      <c r="DA676" s="768"/>
      <c r="DB676" s="768"/>
      <c r="DC676" s="768"/>
      <c r="DD676" s="768"/>
      <c r="DE676" s="768"/>
      <c r="DF676" s="768"/>
      <c r="DG676" s="768"/>
      <c r="DH676" s="768"/>
      <c r="DI676" s="768"/>
      <c r="DJ676" s="768"/>
      <c r="DK676" s="768"/>
      <c r="DL676" s="768"/>
      <c r="DM676" s="768"/>
      <c r="DN676" s="768"/>
      <c r="DO676" s="768"/>
      <c r="DP676" s="768"/>
      <c r="DQ676" s="768"/>
      <c r="DR676" s="768"/>
      <c r="DS676" s="768"/>
      <c r="DT676" s="768"/>
      <c r="DU676" s="768"/>
      <c r="DV676" s="768"/>
      <c r="DW676" s="768"/>
      <c r="DX676" s="768"/>
      <c r="DY676" s="768"/>
      <c r="DZ676" s="768"/>
      <c r="EA676" s="768"/>
      <c r="EB676" s="768"/>
      <c r="EC676" s="768"/>
      <c r="ED676" s="768"/>
      <c r="EE676" s="768"/>
      <c r="EF676" s="768"/>
      <c r="EG676" s="768"/>
      <c r="EH676" s="768"/>
      <c r="EI676" s="768"/>
      <c r="EJ676" s="768"/>
      <c r="EK676" s="768"/>
      <c r="EL676" s="768"/>
      <c r="EM676" s="768"/>
      <c r="EN676" s="768"/>
      <c r="EO676" s="768"/>
      <c r="EP676" s="768"/>
      <c r="EQ676" s="768"/>
      <c r="ER676" s="768"/>
      <c r="ES676" s="768"/>
      <c r="ET676" s="768"/>
      <c r="EU676" s="768"/>
      <c r="EV676" s="768"/>
      <c r="EW676" s="768"/>
      <c r="EX676" s="768"/>
      <c r="EY676" s="768"/>
      <c r="EZ676" s="768"/>
      <c r="FA676" s="768"/>
      <c r="FB676" s="768"/>
      <c r="FC676" s="768"/>
      <c r="FD676" s="768"/>
      <c r="FE676" s="768"/>
      <c r="FF676" s="768"/>
      <c r="FG676" s="768"/>
      <c r="FH676" s="768"/>
      <c r="FI676" s="768"/>
      <c r="FJ676" s="768"/>
      <c r="FK676" s="768"/>
      <c r="FL676" s="768"/>
      <c r="FM676" s="768"/>
      <c r="FN676" s="768"/>
      <c r="FO676" s="768"/>
      <c r="FP676" s="768"/>
      <c r="FQ676" s="768"/>
      <c r="FR676" s="768"/>
      <c r="FS676" s="768"/>
      <c r="FT676" s="768"/>
      <c r="FU676" s="768"/>
      <c r="FV676" s="768"/>
      <c r="FW676" s="768"/>
    </row>
    <row r="677" spans="4:179" x14ac:dyDescent="0.25">
      <c r="D677" s="731"/>
      <c r="J677" s="62"/>
      <c r="O677" s="766"/>
      <c r="P677" s="766"/>
      <c r="Q677" s="766"/>
      <c r="R677" s="766"/>
      <c r="U677" s="767"/>
      <c r="Y677" s="768"/>
      <c r="Z677" s="768"/>
      <c r="AA677" s="768"/>
      <c r="AB677" s="768"/>
      <c r="AC677" s="768"/>
      <c r="AD677" s="768"/>
      <c r="AE677" s="768"/>
      <c r="AF677" s="768"/>
      <c r="AG677" s="768"/>
      <c r="AH677" s="768"/>
      <c r="AI677" s="768"/>
      <c r="AJ677" s="768"/>
      <c r="AK677" s="768"/>
      <c r="AL677" s="768"/>
      <c r="AM677" s="768"/>
      <c r="AN677" s="768"/>
      <c r="AO677" s="768"/>
      <c r="AP677" s="768"/>
      <c r="AQ677" s="768"/>
      <c r="AR677" s="768"/>
      <c r="AS677" s="768"/>
      <c r="AT677" s="768"/>
      <c r="AU677" s="768"/>
      <c r="AV677" s="768"/>
      <c r="AW677" s="768"/>
      <c r="AX677" s="768"/>
      <c r="AY677" s="768"/>
      <c r="AZ677" s="768"/>
      <c r="BA677" s="768"/>
      <c r="BB677" s="768"/>
      <c r="BC677" s="768"/>
      <c r="BD677" s="768"/>
      <c r="BE677" s="768"/>
      <c r="BF677" s="768"/>
      <c r="BG677" s="768"/>
      <c r="BH677" s="768"/>
      <c r="BI677" s="768"/>
      <c r="BJ677" s="768"/>
      <c r="BK677" s="768"/>
      <c r="BL677" s="768"/>
      <c r="BM677" s="768"/>
      <c r="BN677" s="768"/>
      <c r="BO677" s="768"/>
      <c r="BP677" s="768"/>
      <c r="BQ677" s="768"/>
      <c r="BR677" s="768"/>
      <c r="BS677" s="768"/>
      <c r="BT677" s="768"/>
      <c r="BU677" s="768"/>
      <c r="BV677" s="768"/>
      <c r="BW677" s="768"/>
      <c r="BX677" s="768"/>
      <c r="BY677" s="768"/>
      <c r="BZ677" s="768"/>
      <c r="CA677" s="768"/>
      <c r="CB677" s="768"/>
      <c r="CC677" s="768"/>
      <c r="CD677" s="768"/>
      <c r="CE677" s="768"/>
      <c r="CF677" s="768"/>
      <c r="CG677" s="768"/>
      <c r="CH677" s="768"/>
      <c r="CI677" s="768"/>
      <c r="CJ677" s="768"/>
      <c r="CK677" s="768"/>
      <c r="CL677" s="768"/>
      <c r="CM677" s="768"/>
      <c r="CN677" s="768"/>
      <c r="CO677" s="768"/>
      <c r="CP677" s="768"/>
      <c r="CQ677" s="768"/>
      <c r="CR677" s="768"/>
      <c r="CS677" s="768"/>
      <c r="CT677" s="768"/>
      <c r="CU677" s="768"/>
      <c r="CV677" s="768"/>
      <c r="CW677" s="768"/>
      <c r="CX677" s="768"/>
      <c r="CY677" s="768"/>
      <c r="CZ677" s="768"/>
      <c r="DA677" s="768"/>
      <c r="DB677" s="768"/>
      <c r="DC677" s="768"/>
      <c r="DD677" s="768"/>
      <c r="DE677" s="768"/>
      <c r="DF677" s="768"/>
      <c r="DG677" s="768"/>
      <c r="DH677" s="768"/>
      <c r="DI677" s="768"/>
      <c r="DJ677" s="768"/>
      <c r="DK677" s="768"/>
      <c r="DL677" s="768"/>
      <c r="DM677" s="768"/>
      <c r="DN677" s="768"/>
      <c r="DO677" s="768"/>
      <c r="DP677" s="768"/>
      <c r="DQ677" s="768"/>
      <c r="DR677" s="768"/>
      <c r="DS677" s="768"/>
      <c r="DT677" s="768"/>
      <c r="DU677" s="768"/>
      <c r="DV677" s="768"/>
      <c r="DW677" s="768"/>
      <c r="DX677" s="768"/>
      <c r="DY677" s="768"/>
      <c r="DZ677" s="768"/>
      <c r="EA677" s="768"/>
      <c r="EB677" s="768"/>
      <c r="EC677" s="768"/>
      <c r="ED677" s="768"/>
      <c r="EE677" s="768"/>
      <c r="EF677" s="768"/>
      <c r="EG677" s="768"/>
      <c r="EH677" s="768"/>
      <c r="EI677" s="768"/>
      <c r="EJ677" s="768"/>
      <c r="EK677" s="768"/>
      <c r="EL677" s="768"/>
      <c r="EM677" s="768"/>
      <c r="EN677" s="768"/>
      <c r="EO677" s="768"/>
      <c r="EP677" s="768"/>
      <c r="EQ677" s="768"/>
      <c r="ER677" s="768"/>
      <c r="ES677" s="768"/>
      <c r="ET677" s="768"/>
      <c r="EU677" s="768"/>
      <c r="EV677" s="768"/>
      <c r="EW677" s="768"/>
      <c r="EX677" s="768"/>
      <c r="EY677" s="768"/>
      <c r="EZ677" s="768"/>
      <c r="FA677" s="768"/>
      <c r="FB677" s="768"/>
      <c r="FC677" s="768"/>
      <c r="FD677" s="768"/>
      <c r="FE677" s="768"/>
      <c r="FF677" s="768"/>
      <c r="FG677" s="768"/>
      <c r="FH677" s="768"/>
      <c r="FI677" s="768"/>
      <c r="FJ677" s="768"/>
      <c r="FK677" s="768"/>
      <c r="FL677" s="768"/>
      <c r="FM677" s="768"/>
      <c r="FN677" s="768"/>
      <c r="FO677" s="768"/>
      <c r="FP677" s="768"/>
      <c r="FQ677" s="768"/>
      <c r="FR677" s="768"/>
      <c r="FS677" s="768"/>
      <c r="FT677" s="768"/>
      <c r="FU677" s="768"/>
      <c r="FV677" s="768"/>
      <c r="FW677" s="768"/>
    </row>
    <row r="678" spans="4:179" x14ac:dyDescent="0.25">
      <c r="D678" s="731"/>
      <c r="J678" s="62"/>
      <c r="O678" s="766"/>
      <c r="P678" s="766"/>
      <c r="Q678" s="766"/>
      <c r="R678" s="766"/>
      <c r="U678" s="767"/>
      <c r="Y678" s="768"/>
      <c r="Z678" s="768"/>
      <c r="AA678" s="768"/>
      <c r="AB678" s="768"/>
      <c r="AC678" s="768"/>
      <c r="AD678" s="768"/>
      <c r="AE678" s="768"/>
      <c r="AF678" s="768"/>
      <c r="AG678" s="768"/>
      <c r="AH678" s="768"/>
      <c r="AI678" s="768"/>
      <c r="AJ678" s="768"/>
      <c r="AK678" s="768"/>
      <c r="AL678" s="768"/>
      <c r="AM678" s="768"/>
      <c r="AN678" s="768"/>
      <c r="AO678" s="768"/>
      <c r="AP678" s="768"/>
      <c r="AQ678" s="768"/>
      <c r="AR678" s="768"/>
      <c r="AS678" s="768"/>
      <c r="AT678" s="768"/>
      <c r="AU678" s="768"/>
      <c r="AV678" s="768"/>
      <c r="AW678" s="768"/>
      <c r="AX678" s="768"/>
      <c r="AY678" s="768"/>
      <c r="AZ678" s="768"/>
      <c r="BA678" s="768"/>
      <c r="BB678" s="768"/>
      <c r="BC678" s="768"/>
      <c r="BD678" s="768"/>
      <c r="BE678" s="768"/>
      <c r="BF678" s="768"/>
      <c r="BG678" s="768"/>
      <c r="BH678" s="768"/>
      <c r="BI678" s="768"/>
      <c r="BJ678" s="768"/>
      <c r="BK678" s="768"/>
      <c r="BL678" s="768"/>
      <c r="BM678" s="768"/>
      <c r="BN678" s="768"/>
      <c r="BO678" s="768"/>
      <c r="BP678" s="768"/>
      <c r="BQ678" s="768"/>
      <c r="BR678" s="768"/>
      <c r="BS678" s="768"/>
      <c r="BT678" s="768"/>
      <c r="BU678" s="768"/>
      <c r="BV678" s="768"/>
      <c r="BW678" s="768"/>
      <c r="BX678" s="768"/>
      <c r="BY678" s="768"/>
      <c r="BZ678" s="768"/>
      <c r="CA678" s="768"/>
      <c r="CB678" s="768"/>
      <c r="CC678" s="768"/>
      <c r="CD678" s="768"/>
      <c r="CE678" s="768"/>
      <c r="CF678" s="768"/>
      <c r="CG678" s="768"/>
      <c r="CH678" s="768"/>
      <c r="CI678" s="768"/>
      <c r="CJ678" s="768"/>
      <c r="CK678" s="768"/>
      <c r="CL678" s="768"/>
      <c r="CM678" s="768"/>
      <c r="CN678" s="768"/>
      <c r="CO678" s="768"/>
      <c r="CP678" s="768"/>
      <c r="CQ678" s="768"/>
      <c r="CR678" s="768"/>
      <c r="CS678" s="768"/>
      <c r="CT678" s="768"/>
      <c r="CU678" s="768"/>
      <c r="CV678" s="768"/>
      <c r="CW678" s="768"/>
      <c r="CX678" s="768"/>
      <c r="CY678" s="768"/>
      <c r="CZ678" s="768"/>
      <c r="DA678" s="768"/>
      <c r="DB678" s="768"/>
      <c r="DC678" s="768"/>
      <c r="DD678" s="768"/>
      <c r="DE678" s="768"/>
      <c r="DF678" s="768"/>
      <c r="DG678" s="768"/>
      <c r="DH678" s="768"/>
      <c r="DI678" s="768"/>
      <c r="DJ678" s="768"/>
      <c r="DK678" s="768"/>
      <c r="DL678" s="768"/>
      <c r="DM678" s="768"/>
      <c r="DN678" s="768"/>
      <c r="DO678" s="768"/>
      <c r="DP678" s="768"/>
      <c r="DQ678" s="768"/>
      <c r="DR678" s="768"/>
      <c r="DS678" s="768"/>
      <c r="DT678" s="768"/>
      <c r="DU678" s="768"/>
      <c r="DV678" s="768"/>
      <c r="DW678" s="768"/>
      <c r="DX678" s="768"/>
      <c r="DY678" s="768"/>
      <c r="DZ678" s="768"/>
      <c r="EA678" s="768"/>
      <c r="EB678" s="768"/>
      <c r="EC678" s="768"/>
      <c r="ED678" s="768"/>
      <c r="EE678" s="768"/>
      <c r="EF678" s="768"/>
      <c r="EG678" s="768"/>
      <c r="EH678" s="768"/>
      <c r="EI678" s="768"/>
      <c r="EJ678" s="768"/>
      <c r="EK678" s="768"/>
      <c r="EL678" s="768"/>
      <c r="EM678" s="768"/>
      <c r="EN678" s="768"/>
      <c r="EO678" s="768"/>
      <c r="EP678" s="768"/>
      <c r="EQ678" s="768"/>
      <c r="ER678" s="768"/>
      <c r="ES678" s="768"/>
      <c r="ET678" s="768"/>
      <c r="EU678" s="768"/>
      <c r="EV678" s="768"/>
      <c r="EW678" s="768"/>
      <c r="EX678" s="768"/>
      <c r="EY678" s="768"/>
      <c r="EZ678" s="768"/>
      <c r="FA678" s="768"/>
      <c r="FB678" s="768"/>
      <c r="FC678" s="768"/>
      <c r="FD678" s="768"/>
      <c r="FE678" s="768"/>
      <c r="FF678" s="768"/>
      <c r="FG678" s="768"/>
      <c r="FH678" s="768"/>
      <c r="FI678" s="768"/>
      <c r="FJ678" s="768"/>
      <c r="FK678" s="768"/>
      <c r="FL678" s="768"/>
      <c r="FM678" s="768"/>
      <c r="FN678" s="768"/>
      <c r="FO678" s="768"/>
      <c r="FP678" s="768"/>
      <c r="FQ678" s="768"/>
      <c r="FR678" s="768"/>
      <c r="FS678" s="768"/>
      <c r="FT678" s="768"/>
      <c r="FU678" s="768"/>
      <c r="FV678" s="768"/>
      <c r="FW678" s="768"/>
    </row>
    <row r="679" spans="4:179" x14ac:dyDescent="0.25">
      <c r="D679" s="731"/>
      <c r="J679" s="62"/>
      <c r="O679" s="766"/>
      <c r="P679" s="766"/>
      <c r="Q679" s="766"/>
      <c r="R679" s="766"/>
      <c r="U679" s="767"/>
      <c r="Y679" s="768"/>
      <c r="Z679" s="768"/>
      <c r="AA679" s="768"/>
      <c r="AB679" s="768"/>
      <c r="AC679" s="768"/>
      <c r="AD679" s="768"/>
      <c r="AE679" s="768"/>
      <c r="AF679" s="768"/>
      <c r="AG679" s="768"/>
      <c r="AH679" s="768"/>
      <c r="AI679" s="768"/>
      <c r="AJ679" s="768"/>
      <c r="AK679" s="768"/>
      <c r="AL679" s="768"/>
      <c r="AM679" s="768"/>
      <c r="AN679" s="768"/>
      <c r="AO679" s="768"/>
      <c r="AP679" s="768"/>
      <c r="AQ679" s="768"/>
      <c r="AR679" s="768"/>
      <c r="AS679" s="768"/>
      <c r="AT679" s="768"/>
      <c r="AU679" s="768"/>
      <c r="AV679" s="768"/>
      <c r="AW679" s="768"/>
      <c r="AX679" s="768"/>
      <c r="AY679" s="768"/>
      <c r="AZ679" s="768"/>
      <c r="BA679" s="768"/>
      <c r="BB679" s="768"/>
      <c r="BC679" s="768"/>
      <c r="BD679" s="768"/>
      <c r="BE679" s="768"/>
      <c r="BF679" s="768"/>
      <c r="BG679" s="768"/>
      <c r="BH679" s="768"/>
      <c r="BI679" s="768"/>
      <c r="BJ679" s="768"/>
      <c r="BK679" s="768"/>
      <c r="BL679" s="768"/>
      <c r="BM679" s="768"/>
      <c r="BN679" s="768"/>
      <c r="BO679" s="768"/>
      <c r="BP679" s="768"/>
      <c r="BQ679" s="768"/>
      <c r="BR679" s="768"/>
      <c r="BS679" s="768"/>
      <c r="BT679" s="768"/>
      <c r="BU679" s="768"/>
      <c r="BV679" s="768"/>
      <c r="BW679" s="768"/>
      <c r="BX679" s="768"/>
      <c r="BY679" s="768"/>
      <c r="BZ679" s="768"/>
      <c r="CA679" s="768"/>
      <c r="CB679" s="768"/>
      <c r="CC679" s="768"/>
      <c r="CD679" s="768"/>
      <c r="CE679" s="768"/>
      <c r="CF679" s="768"/>
      <c r="CG679" s="768"/>
      <c r="CH679" s="768"/>
      <c r="CI679" s="768"/>
      <c r="CJ679" s="768"/>
      <c r="CK679" s="768"/>
      <c r="CL679" s="768"/>
      <c r="CM679" s="768"/>
      <c r="CN679" s="768"/>
      <c r="CO679" s="768"/>
      <c r="CP679" s="768"/>
      <c r="CQ679" s="768"/>
      <c r="CR679" s="768"/>
      <c r="CS679" s="768"/>
      <c r="CT679" s="768"/>
      <c r="CU679" s="768"/>
      <c r="CV679" s="768"/>
      <c r="CW679" s="768"/>
      <c r="CX679" s="768"/>
      <c r="CY679" s="768"/>
      <c r="CZ679" s="768"/>
      <c r="DA679" s="768"/>
      <c r="DB679" s="768"/>
      <c r="DC679" s="768"/>
      <c r="DD679" s="768"/>
      <c r="DE679" s="768"/>
      <c r="DF679" s="768"/>
      <c r="DG679" s="768"/>
      <c r="DH679" s="768"/>
      <c r="DI679" s="768"/>
      <c r="DJ679" s="768"/>
      <c r="DK679" s="768"/>
      <c r="DL679" s="768"/>
      <c r="DM679" s="768"/>
      <c r="DN679" s="768"/>
      <c r="DO679" s="768"/>
      <c r="DP679" s="768"/>
      <c r="DQ679" s="768"/>
      <c r="DR679" s="768"/>
      <c r="DS679" s="768"/>
      <c r="DT679" s="768"/>
      <c r="DU679" s="768"/>
      <c r="DV679" s="768"/>
      <c r="DW679" s="768"/>
      <c r="DX679" s="768"/>
      <c r="DY679" s="768"/>
      <c r="DZ679" s="768"/>
      <c r="EA679" s="768"/>
      <c r="EB679" s="768"/>
      <c r="EC679" s="768"/>
      <c r="ED679" s="768"/>
      <c r="EE679" s="768"/>
      <c r="EF679" s="768"/>
      <c r="EG679" s="768"/>
      <c r="EH679" s="768"/>
      <c r="EI679" s="768"/>
      <c r="EJ679" s="768"/>
      <c r="EK679" s="768"/>
      <c r="EL679" s="768"/>
      <c r="EM679" s="768"/>
      <c r="EN679" s="768"/>
      <c r="EO679" s="768"/>
      <c r="EP679" s="768"/>
      <c r="EQ679" s="768"/>
      <c r="ER679" s="768"/>
      <c r="ES679" s="768"/>
      <c r="ET679" s="768"/>
      <c r="EU679" s="768"/>
      <c r="EV679" s="768"/>
      <c r="EW679" s="768"/>
      <c r="EX679" s="768"/>
      <c r="EY679" s="768"/>
      <c r="EZ679" s="768"/>
      <c r="FA679" s="768"/>
      <c r="FB679" s="768"/>
      <c r="FC679" s="768"/>
      <c r="FD679" s="768"/>
      <c r="FE679" s="768"/>
      <c r="FF679" s="768"/>
      <c r="FG679" s="768"/>
      <c r="FH679" s="768"/>
      <c r="FI679" s="768"/>
      <c r="FJ679" s="768"/>
      <c r="FK679" s="768"/>
      <c r="FL679" s="768"/>
      <c r="FM679" s="768"/>
      <c r="FN679" s="768"/>
      <c r="FO679" s="768"/>
      <c r="FP679" s="768"/>
      <c r="FQ679" s="768"/>
      <c r="FR679" s="768"/>
      <c r="FS679" s="768"/>
      <c r="FT679" s="768"/>
      <c r="FU679" s="768"/>
      <c r="FV679" s="768"/>
      <c r="FW679" s="768"/>
    </row>
    <row r="680" spans="4:179" x14ac:dyDescent="0.25">
      <c r="D680" s="731"/>
      <c r="J680" s="62"/>
      <c r="O680" s="766"/>
      <c r="P680" s="766"/>
      <c r="Q680" s="766"/>
      <c r="R680" s="766"/>
      <c r="U680" s="767"/>
      <c r="Y680" s="768"/>
      <c r="Z680" s="768"/>
      <c r="AA680" s="768"/>
      <c r="AB680" s="768"/>
      <c r="AC680" s="768"/>
      <c r="AD680" s="768"/>
      <c r="AE680" s="768"/>
      <c r="AF680" s="768"/>
      <c r="AG680" s="768"/>
      <c r="AH680" s="768"/>
      <c r="AI680" s="768"/>
      <c r="AJ680" s="768"/>
      <c r="AK680" s="768"/>
      <c r="AL680" s="768"/>
      <c r="AM680" s="768"/>
      <c r="AN680" s="768"/>
      <c r="AO680" s="768"/>
      <c r="AP680" s="768"/>
      <c r="AQ680" s="768"/>
      <c r="AR680" s="768"/>
      <c r="AS680" s="768"/>
      <c r="AT680" s="768"/>
      <c r="AU680" s="768"/>
      <c r="AV680" s="768"/>
      <c r="AW680" s="768"/>
      <c r="AX680" s="768"/>
      <c r="AY680" s="768"/>
      <c r="AZ680" s="768"/>
      <c r="BA680" s="768"/>
      <c r="BB680" s="768"/>
      <c r="BC680" s="768"/>
      <c r="BD680" s="768"/>
      <c r="BE680" s="768"/>
      <c r="BF680" s="768"/>
      <c r="BG680" s="768"/>
      <c r="BH680" s="768"/>
      <c r="BI680" s="768"/>
      <c r="BJ680" s="768"/>
      <c r="BK680" s="768"/>
      <c r="BL680" s="768"/>
      <c r="BM680" s="768"/>
      <c r="BN680" s="768"/>
      <c r="BO680" s="768"/>
      <c r="BP680" s="768"/>
      <c r="BQ680" s="768"/>
      <c r="BR680" s="768"/>
      <c r="BS680" s="768"/>
      <c r="BT680" s="768"/>
      <c r="BU680" s="768"/>
      <c r="BV680" s="768"/>
      <c r="BW680" s="768"/>
      <c r="BX680" s="768"/>
      <c r="BY680" s="768"/>
      <c r="BZ680" s="768"/>
      <c r="CA680" s="768"/>
      <c r="CB680" s="768"/>
      <c r="CC680" s="768"/>
      <c r="CD680" s="768"/>
      <c r="CE680" s="768"/>
      <c r="CF680" s="768"/>
      <c r="CG680" s="768"/>
      <c r="CH680" s="768"/>
      <c r="CI680" s="768"/>
      <c r="CJ680" s="768"/>
      <c r="CK680" s="768"/>
      <c r="CL680" s="768"/>
      <c r="CM680" s="768"/>
      <c r="CN680" s="768"/>
      <c r="CO680" s="768"/>
      <c r="CP680" s="768"/>
      <c r="CQ680" s="768"/>
      <c r="CR680" s="768"/>
      <c r="CS680" s="768"/>
      <c r="CT680" s="768"/>
      <c r="CU680" s="768"/>
      <c r="CV680" s="768"/>
      <c r="CW680" s="768"/>
      <c r="CX680" s="768"/>
      <c r="CY680" s="768"/>
      <c r="CZ680" s="768"/>
      <c r="DA680" s="768"/>
      <c r="DB680" s="768"/>
      <c r="DC680" s="768"/>
      <c r="DD680" s="768"/>
      <c r="DE680" s="768"/>
      <c r="DF680" s="768"/>
      <c r="DG680" s="768"/>
      <c r="DH680" s="768"/>
      <c r="DI680" s="768"/>
      <c r="DJ680" s="768"/>
      <c r="DK680" s="768"/>
      <c r="DL680" s="768"/>
      <c r="DM680" s="768"/>
      <c r="DN680" s="768"/>
      <c r="DO680" s="768"/>
      <c r="DP680" s="768"/>
      <c r="DQ680" s="768"/>
      <c r="DR680" s="768"/>
      <c r="DS680" s="768"/>
      <c r="DT680" s="768"/>
      <c r="DU680" s="768"/>
      <c r="DV680" s="768"/>
      <c r="DW680" s="768"/>
      <c r="DX680" s="768"/>
      <c r="DY680" s="768"/>
      <c r="DZ680" s="768"/>
      <c r="EA680" s="768"/>
      <c r="EB680" s="768"/>
      <c r="EC680" s="768"/>
      <c r="ED680" s="768"/>
      <c r="EE680" s="768"/>
      <c r="EF680" s="768"/>
      <c r="EG680" s="768"/>
      <c r="EH680" s="768"/>
      <c r="EI680" s="768"/>
      <c r="EJ680" s="768"/>
      <c r="EK680" s="768"/>
      <c r="EL680" s="768"/>
      <c r="EM680" s="768"/>
      <c r="EN680" s="768"/>
      <c r="EO680" s="768"/>
      <c r="EP680" s="768"/>
      <c r="EQ680" s="768"/>
      <c r="ER680" s="768"/>
      <c r="ES680" s="768"/>
      <c r="ET680" s="768"/>
      <c r="EU680" s="768"/>
      <c r="EV680" s="768"/>
      <c r="EW680" s="768"/>
      <c r="EX680" s="768"/>
      <c r="EY680" s="768"/>
      <c r="EZ680" s="768"/>
      <c r="FA680" s="768"/>
      <c r="FB680" s="768"/>
      <c r="FC680" s="768"/>
      <c r="FD680" s="768"/>
      <c r="FE680" s="768"/>
      <c r="FF680" s="768"/>
      <c r="FG680" s="768"/>
      <c r="FH680" s="768"/>
      <c r="FI680" s="768"/>
      <c r="FJ680" s="768"/>
      <c r="FK680" s="768"/>
      <c r="FL680" s="768"/>
      <c r="FM680" s="768"/>
      <c r="FN680" s="768"/>
      <c r="FO680" s="768"/>
      <c r="FP680" s="768"/>
      <c r="FQ680" s="768"/>
      <c r="FR680" s="768"/>
      <c r="FS680" s="768"/>
      <c r="FT680" s="768"/>
      <c r="FU680" s="768"/>
      <c r="FV680" s="768"/>
      <c r="FW680" s="768"/>
    </row>
    <row r="681" spans="4:179" x14ac:dyDescent="0.25">
      <c r="D681" s="731"/>
      <c r="J681" s="62"/>
      <c r="O681" s="766"/>
      <c r="P681" s="766"/>
      <c r="Q681" s="766"/>
      <c r="R681" s="766"/>
      <c r="U681" s="767"/>
      <c r="Y681" s="768"/>
      <c r="Z681" s="768"/>
      <c r="AA681" s="768"/>
      <c r="AB681" s="768"/>
      <c r="AC681" s="768"/>
      <c r="AD681" s="768"/>
      <c r="AE681" s="768"/>
      <c r="AF681" s="768"/>
      <c r="AG681" s="768"/>
      <c r="AH681" s="768"/>
      <c r="AI681" s="768"/>
      <c r="AJ681" s="768"/>
      <c r="AK681" s="768"/>
      <c r="AL681" s="768"/>
      <c r="AM681" s="768"/>
      <c r="AN681" s="768"/>
      <c r="AO681" s="768"/>
      <c r="AP681" s="768"/>
      <c r="AQ681" s="768"/>
      <c r="AR681" s="768"/>
      <c r="AS681" s="768"/>
      <c r="AT681" s="768"/>
      <c r="AU681" s="768"/>
      <c r="AV681" s="768"/>
      <c r="AW681" s="768"/>
      <c r="AX681" s="768"/>
      <c r="AY681" s="768"/>
      <c r="AZ681" s="768"/>
      <c r="BA681" s="768"/>
      <c r="BB681" s="768"/>
      <c r="BC681" s="768"/>
      <c r="BD681" s="768"/>
      <c r="BE681" s="768"/>
      <c r="BF681" s="768"/>
      <c r="BG681" s="768"/>
      <c r="BH681" s="768"/>
      <c r="BI681" s="768"/>
      <c r="BJ681" s="768"/>
      <c r="BK681" s="768"/>
      <c r="BL681" s="768"/>
      <c r="BM681" s="768"/>
      <c r="BN681" s="768"/>
      <c r="BO681" s="768"/>
      <c r="BP681" s="768"/>
      <c r="BQ681" s="768"/>
      <c r="BR681" s="768"/>
      <c r="BS681" s="768"/>
      <c r="BT681" s="768"/>
      <c r="BU681" s="768"/>
      <c r="BV681" s="768"/>
      <c r="BW681" s="768"/>
      <c r="BX681" s="768"/>
      <c r="BY681" s="768"/>
      <c r="BZ681" s="768"/>
      <c r="CA681" s="768"/>
      <c r="CB681" s="768"/>
      <c r="CC681" s="768"/>
      <c r="CD681" s="768"/>
      <c r="CE681" s="768"/>
      <c r="CF681" s="768"/>
      <c r="CG681" s="768"/>
      <c r="CH681" s="768"/>
      <c r="CI681" s="768"/>
      <c r="CJ681" s="768"/>
      <c r="CK681" s="768"/>
      <c r="CL681" s="768"/>
      <c r="CM681" s="768"/>
      <c r="CN681" s="768"/>
      <c r="CO681" s="768"/>
      <c r="CP681" s="768"/>
      <c r="CQ681" s="768"/>
      <c r="CR681" s="768"/>
      <c r="CS681" s="768"/>
      <c r="CT681" s="768"/>
      <c r="CU681" s="768"/>
      <c r="CV681" s="768"/>
      <c r="CW681" s="768"/>
      <c r="CX681" s="768"/>
      <c r="CY681" s="768"/>
      <c r="CZ681" s="768"/>
      <c r="DA681" s="768"/>
      <c r="DB681" s="768"/>
      <c r="DC681" s="768"/>
      <c r="DD681" s="768"/>
      <c r="DE681" s="768"/>
      <c r="DF681" s="768"/>
      <c r="DG681" s="768"/>
      <c r="DH681" s="768"/>
      <c r="DI681" s="768"/>
      <c r="DJ681" s="768"/>
      <c r="DK681" s="768"/>
      <c r="DL681" s="768"/>
      <c r="DM681" s="768"/>
      <c r="DN681" s="768"/>
      <c r="DO681" s="768"/>
      <c r="DP681" s="768"/>
      <c r="DQ681" s="768"/>
      <c r="DR681" s="768"/>
      <c r="DS681" s="768"/>
      <c r="DT681" s="768"/>
      <c r="DU681" s="768"/>
      <c r="DV681" s="768"/>
      <c r="DW681" s="768"/>
      <c r="DX681" s="768"/>
      <c r="DY681" s="768"/>
      <c r="DZ681" s="768"/>
      <c r="EA681" s="768"/>
      <c r="EB681" s="768"/>
      <c r="EC681" s="768"/>
      <c r="ED681" s="768"/>
      <c r="EE681" s="768"/>
      <c r="EF681" s="768"/>
      <c r="EG681" s="768"/>
      <c r="EH681" s="768"/>
      <c r="EI681" s="768"/>
      <c r="EJ681" s="768"/>
      <c r="EK681" s="768"/>
      <c r="EL681" s="768"/>
      <c r="EM681" s="768"/>
      <c r="EN681" s="768"/>
      <c r="EO681" s="768"/>
      <c r="EP681" s="768"/>
      <c r="EQ681" s="768"/>
      <c r="ER681" s="768"/>
      <c r="ES681" s="768"/>
      <c r="ET681" s="768"/>
      <c r="EU681" s="768"/>
      <c r="EV681" s="768"/>
      <c r="EW681" s="768"/>
      <c r="EX681" s="768"/>
      <c r="EY681" s="768"/>
      <c r="EZ681" s="768"/>
      <c r="FA681" s="768"/>
      <c r="FB681" s="768"/>
      <c r="FC681" s="768"/>
      <c r="FD681" s="768"/>
      <c r="FE681" s="768"/>
      <c r="FF681" s="768"/>
      <c r="FG681" s="768"/>
      <c r="FH681" s="768"/>
      <c r="FI681" s="768"/>
      <c r="FJ681" s="768"/>
      <c r="FK681" s="768"/>
      <c r="FL681" s="768"/>
      <c r="FM681" s="768"/>
      <c r="FN681" s="768"/>
      <c r="FO681" s="768"/>
      <c r="FP681" s="768"/>
      <c r="FQ681" s="768"/>
      <c r="FR681" s="768"/>
      <c r="FS681" s="768"/>
      <c r="FT681" s="768"/>
      <c r="FU681" s="768"/>
      <c r="FV681" s="768"/>
      <c r="FW681" s="768"/>
    </row>
    <row r="682" spans="4:179" x14ac:dyDescent="0.25">
      <c r="D682" s="731"/>
      <c r="J682" s="62"/>
      <c r="O682" s="766"/>
      <c r="P682" s="766"/>
      <c r="Q682" s="766"/>
      <c r="R682" s="766"/>
      <c r="U682" s="767"/>
      <c r="Y682" s="768"/>
      <c r="Z682" s="768"/>
      <c r="AA682" s="768"/>
      <c r="AB682" s="768"/>
      <c r="AC682" s="768"/>
      <c r="AD682" s="768"/>
      <c r="AE682" s="768"/>
      <c r="AF682" s="768"/>
      <c r="AG682" s="768"/>
      <c r="AH682" s="768"/>
      <c r="AI682" s="768"/>
      <c r="AJ682" s="768"/>
      <c r="AK682" s="768"/>
      <c r="AL682" s="768"/>
      <c r="AM682" s="768"/>
      <c r="AN682" s="768"/>
      <c r="AO682" s="768"/>
      <c r="AP682" s="768"/>
      <c r="AQ682" s="768"/>
      <c r="AR682" s="768"/>
      <c r="AS682" s="768"/>
      <c r="AT682" s="768"/>
      <c r="AU682" s="768"/>
      <c r="AV682" s="768"/>
      <c r="AW682" s="768"/>
      <c r="AX682" s="768"/>
      <c r="AY682" s="768"/>
      <c r="AZ682" s="768"/>
      <c r="BA682" s="768"/>
      <c r="BB682" s="768"/>
      <c r="BC682" s="768"/>
      <c r="BD682" s="768"/>
      <c r="BE682" s="768"/>
      <c r="BF682" s="768"/>
      <c r="BG682" s="768"/>
      <c r="BH682" s="768"/>
      <c r="BI682" s="768"/>
      <c r="BJ682" s="768"/>
      <c r="BK682" s="768"/>
      <c r="BL682" s="768"/>
      <c r="BM682" s="768"/>
      <c r="BN682" s="768"/>
      <c r="BO682" s="768"/>
      <c r="BP682" s="768"/>
      <c r="BQ682" s="768"/>
      <c r="BR682" s="768"/>
      <c r="BS682" s="768"/>
      <c r="BT682" s="768"/>
      <c r="BU682" s="768"/>
      <c r="BV682" s="768"/>
      <c r="BW682" s="768"/>
      <c r="BX682" s="768"/>
      <c r="BY682" s="768"/>
      <c r="BZ682" s="768"/>
      <c r="CA682" s="768"/>
      <c r="CB682" s="768"/>
      <c r="CC682" s="768"/>
      <c r="CD682" s="768"/>
      <c r="CE682" s="768"/>
      <c r="CF682" s="768"/>
      <c r="CG682" s="768"/>
      <c r="CH682" s="768"/>
      <c r="CI682" s="768"/>
      <c r="CJ682" s="768"/>
      <c r="CK682" s="768"/>
      <c r="CL682" s="768"/>
      <c r="CM682" s="768"/>
      <c r="CN682" s="768"/>
      <c r="CO682" s="768"/>
      <c r="CP682" s="768"/>
      <c r="CQ682" s="768"/>
      <c r="CR682" s="768"/>
      <c r="CS682" s="768"/>
      <c r="CT682" s="768"/>
      <c r="CU682" s="768"/>
      <c r="CV682" s="768"/>
      <c r="CW682" s="768"/>
      <c r="CX682" s="768"/>
      <c r="CY682" s="768"/>
      <c r="CZ682" s="768"/>
      <c r="DA682" s="768"/>
      <c r="DB682" s="768"/>
      <c r="DC682" s="768"/>
      <c r="DD682" s="768"/>
      <c r="DE682" s="768"/>
      <c r="DF682" s="768"/>
      <c r="DG682" s="768"/>
      <c r="DH682" s="768"/>
      <c r="DI682" s="768"/>
      <c r="DJ682" s="768"/>
      <c r="DK682" s="768"/>
      <c r="DL682" s="768"/>
      <c r="DM682" s="768"/>
      <c r="DN682" s="768"/>
      <c r="DO682" s="768"/>
      <c r="DP682" s="768"/>
      <c r="DQ682" s="768"/>
      <c r="DR682" s="768"/>
      <c r="DS682" s="768"/>
      <c r="DT682" s="768"/>
      <c r="DU682" s="768"/>
      <c r="DV682" s="768"/>
      <c r="DW682" s="768"/>
      <c r="DX682" s="768"/>
      <c r="DY682" s="768"/>
      <c r="DZ682" s="768"/>
      <c r="EA682" s="768"/>
      <c r="EB682" s="768"/>
      <c r="EC682" s="768"/>
      <c r="ED682" s="768"/>
      <c r="EE682" s="768"/>
      <c r="EF682" s="768"/>
      <c r="EG682" s="768"/>
      <c r="EH682" s="768"/>
      <c r="EI682" s="768"/>
      <c r="EJ682" s="768"/>
      <c r="EK682" s="768"/>
      <c r="EL682" s="768"/>
      <c r="EM682" s="768"/>
      <c r="EN682" s="768"/>
      <c r="EO682" s="768"/>
      <c r="EP682" s="768"/>
      <c r="EQ682" s="768"/>
      <c r="ER682" s="768"/>
      <c r="ES682" s="768"/>
      <c r="ET682" s="768"/>
      <c r="EU682" s="768"/>
      <c r="EV682" s="768"/>
      <c r="EW682" s="768"/>
      <c r="EX682" s="768"/>
      <c r="EY682" s="768"/>
      <c r="EZ682" s="768"/>
      <c r="FA682" s="768"/>
      <c r="FB682" s="768"/>
      <c r="FC682" s="768"/>
      <c r="FD682" s="768"/>
      <c r="FE682" s="768"/>
      <c r="FF682" s="768"/>
      <c r="FG682" s="768"/>
      <c r="FH682" s="768"/>
      <c r="FI682" s="768"/>
      <c r="FJ682" s="768"/>
      <c r="FK682" s="768"/>
      <c r="FL682" s="768"/>
      <c r="FM682" s="768"/>
      <c r="FN682" s="768"/>
      <c r="FO682" s="768"/>
      <c r="FP682" s="768"/>
      <c r="FQ682" s="768"/>
      <c r="FR682" s="768"/>
      <c r="FS682" s="768"/>
      <c r="FT682" s="768"/>
      <c r="FU682" s="768"/>
      <c r="FV682" s="768"/>
      <c r="FW682" s="768"/>
    </row>
    <row r="683" spans="4:179" x14ac:dyDescent="0.25">
      <c r="D683" s="731"/>
      <c r="J683" s="62"/>
      <c r="O683" s="766"/>
      <c r="P683" s="766"/>
      <c r="Q683" s="766"/>
      <c r="R683" s="766"/>
      <c r="U683" s="767"/>
      <c r="Y683" s="768"/>
      <c r="Z683" s="768"/>
      <c r="AA683" s="768"/>
      <c r="AB683" s="768"/>
      <c r="AC683" s="768"/>
      <c r="AD683" s="768"/>
      <c r="AE683" s="768"/>
      <c r="AF683" s="768"/>
      <c r="AG683" s="768"/>
      <c r="AH683" s="768"/>
      <c r="AI683" s="768"/>
      <c r="AJ683" s="768"/>
      <c r="AK683" s="768"/>
      <c r="AL683" s="768"/>
      <c r="AM683" s="768"/>
      <c r="AN683" s="768"/>
      <c r="AO683" s="768"/>
      <c r="AP683" s="768"/>
      <c r="AQ683" s="768"/>
      <c r="AR683" s="768"/>
      <c r="AS683" s="768"/>
      <c r="AT683" s="768"/>
      <c r="AU683" s="768"/>
      <c r="AV683" s="768"/>
      <c r="AW683" s="768"/>
      <c r="AX683" s="768"/>
      <c r="AY683" s="768"/>
      <c r="AZ683" s="768"/>
      <c r="BA683" s="768"/>
      <c r="BB683" s="768"/>
      <c r="BC683" s="768"/>
      <c r="BD683" s="768"/>
      <c r="BE683" s="768"/>
      <c r="BF683" s="768"/>
      <c r="BG683" s="768"/>
      <c r="BH683" s="768"/>
      <c r="BI683" s="768"/>
      <c r="BJ683" s="768"/>
      <c r="BK683" s="768"/>
      <c r="BL683" s="768"/>
      <c r="BM683" s="768"/>
      <c r="BN683" s="768"/>
      <c r="BO683" s="768"/>
      <c r="BP683" s="768"/>
      <c r="BQ683" s="768"/>
      <c r="BR683" s="768"/>
      <c r="BS683" s="768"/>
      <c r="BT683" s="768"/>
      <c r="BU683" s="768"/>
      <c r="BV683" s="768"/>
      <c r="BW683" s="768"/>
      <c r="BX683" s="768"/>
      <c r="BY683" s="768"/>
      <c r="BZ683" s="768"/>
      <c r="CA683" s="768"/>
      <c r="CB683" s="768"/>
      <c r="CC683" s="768"/>
      <c r="CD683" s="768"/>
      <c r="CE683" s="768"/>
      <c r="CF683" s="768"/>
      <c r="CG683" s="768"/>
      <c r="CH683" s="768"/>
      <c r="CI683" s="768"/>
      <c r="CJ683" s="768"/>
      <c r="CK683" s="768"/>
      <c r="CL683" s="768"/>
      <c r="CM683" s="768"/>
      <c r="CN683" s="768"/>
      <c r="CO683" s="768"/>
      <c r="CP683" s="768"/>
      <c r="CQ683" s="768"/>
      <c r="CR683" s="768"/>
      <c r="CS683" s="768"/>
      <c r="CT683" s="768"/>
      <c r="CU683" s="768"/>
      <c r="CV683" s="768"/>
      <c r="CW683" s="768"/>
      <c r="CX683" s="768"/>
      <c r="CY683" s="768"/>
      <c r="CZ683" s="768"/>
      <c r="DA683" s="768"/>
      <c r="DB683" s="768"/>
      <c r="DC683" s="768"/>
      <c r="DD683" s="768"/>
      <c r="DE683" s="768"/>
      <c r="DF683" s="768"/>
      <c r="DG683" s="768"/>
      <c r="DH683" s="768"/>
      <c r="DI683" s="768"/>
      <c r="DJ683" s="768"/>
      <c r="DK683" s="768"/>
      <c r="DL683" s="768"/>
      <c r="DM683" s="768"/>
      <c r="DN683" s="768"/>
      <c r="DO683" s="768"/>
      <c r="DP683" s="768"/>
      <c r="DQ683" s="768"/>
      <c r="DR683" s="768"/>
      <c r="DS683" s="768"/>
      <c r="DT683" s="768"/>
      <c r="DU683" s="768"/>
      <c r="DV683" s="768"/>
      <c r="DW683" s="768"/>
      <c r="DX683" s="768"/>
      <c r="DY683" s="768"/>
      <c r="DZ683" s="768"/>
      <c r="EA683" s="768"/>
      <c r="EB683" s="768"/>
      <c r="EC683" s="768"/>
      <c r="ED683" s="768"/>
      <c r="EE683" s="768"/>
      <c r="EF683" s="768"/>
      <c r="EG683" s="768"/>
      <c r="EH683" s="768"/>
      <c r="EI683" s="768"/>
      <c r="EJ683" s="768"/>
      <c r="EK683" s="768"/>
      <c r="EL683" s="768"/>
      <c r="EM683" s="768"/>
      <c r="EN683" s="768"/>
      <c r="EO683" s="768"/>
      <c r="EP683" s="768"/>
      <c r="EQ683" s="768"/>
      <c r="ER683" s="768"/>
      <c r="ES683" s="768"/>
      <c r="ET683" s="768"/>
      <c r="EU683" s="768"/>
      <c r="EV683" s="768"/>
      <c r="EW683" s="768"/>
      <c r="EX683" s="768"/>
      <c r="EY683" s="768"/>
      <c r="EZ683" s="768"/>
      <c r="FA683" s="768"/>
      <c r="FB683" s="768"/>
      <c r="FC683" s="768"/>
      <c r="FD683" s="768"/>
      <c r="FE683" s="768"/>
      <c r="FF683" s="768"/>
      <c r="FG683" s="768"/>
      <c r="FH683" s="768"/>
      <c r="FI683" s="768"/>
      <c r="FJ683" s="768"/>
      <c r="FK683" s="768"/>
      <c r="FL683" s="768"/>
      <c r="FM683" s="768"/>
      <c r="FN683" s="768"/>
      <c r="FO683" s="768"/>
      <c r="FP683" s="768"/>
      <c r="FQ683" s="768"/>
      <c r="FR683" s="768"/>
      <c r="FS683" s="768"/>
      <c r="FT683" s="768"/>
      <c r="FU683" s="768"/>
      <c r="FV683" s="768"/>
      <c r="FW683" s="768"/>
    </row>
    <row r="684" spans="4:179" x14ac:dyDescent="0.25">
      <c r="D684" s="731"/>
      <c r="J684" s="62"/>
      <c r="O684" s="766"/>
      <c r="P684" s="766"/>
      <c r="Q684" s="766"/>
      <c r="R684" s="766"/>
      <c r="U684" s="767"/>
      <c r="Y684" s="768"/>
      <c r="Z684" s="768"/>
      <c r="AA684" s="768"/>
      <c r="AB684" s="768"/>
      <c r="AC684" s="768"/>
      <c r="AD684" s="768"/>
      <c r="AE684" s="768"/>
      <c r="AF684" s="768"/>
      <c r="AG684" s="768"/>
      <c r="AH684" s="768"/>
      <c r="AI684" s="768"/>
      <c r="AJ684" s="768"/>
      <c r="AK684" s="768"/>
      <c r="AL684" s="768"/>
      <c r="AM684" s="768"/>
      <c r="AN684" s="768"/>
      <c r="AO684" s="768"/>
      <c r="AP684" s="768"/>
      <c r="AQ684" s="768"/>
      <c r="AR684" s="768"/>
      <c r="AS684" s="768"/>
      <c r="AT684" s="768"/>
      <c r="AU684" s="768"/>
      <c r="AV684" s="768"/>
      <c r="AW684" s="768"/>
      <c r="AX684" s="768"/>
      <c r="AY684" s="768"/>
      <c r="AZ684" s="768"/>
      <c r="BA684" s="768"/>
      <c r="BB684" s="768"/>
      <c r="BC684" s="768"/>
      <c r="BD684" s="768"/>
      <c r="BE684" s="768"/>
      <c r="BF684" s="768"/>
      <c r="BG684" s="768"/>
      <c r="BH684" s="768"/>
      <c r="BI684" s="768"/>
      <c r="BJ684" s="768"/>
      <c r="BK684" s="768"/>
      <c r="BL684" s="768"/>
      <c r="BM684" s="768"/>
      <c r="BN684" s="768"/>
      <c r="BO684" s="768"/>
      <c r="BP684" s="768"/>
      <c r="BQ684" s="768"/>
      <c r="BR684" s="768"/>
      <c r="BS684" s="768"/>
      <c r="BT684" s="768"/>
      <c r="BU684" s="768"/>
      <c r="BV684" s="768"/>
      <c r="BW684" s="768"/>
      <c r="BX684" s="768"/>
      <c r="BY684" s="768"/>
      <c r="BZ684" s="768"/>
      <c r="CA684" s="768"/>
      <c r="CB684" s="768"/>
      <c r="CC684" s="768"/>
      <c r="CD684" s="768"/>
      <c r="CE684" s="768"/>
      <c r="CF684" s="768"/>
      <c r="CG684" s="768"/>
      <c r="CH684" s="768"/>
      <c r="CI684" s="768"/>
      <c r="CJ684" s="768"/>
      <c r="CK684" s="768"/>
      <c r="CL684" s="768"/>
      <c r="CM684" s="768"/>
      <c r="CN684" s="768"/>
      <c r="CO684" s="768"/>
      <c r="CP684" s="768"/>
      <c r="CQ684" s="768"/>
      <c r="CR684" s="768"/>
      <c r="CS684" s="768"/>
      <c r="CT684" s="768"/>
      <c r="CU684" s="768"/>
      <c r="CV684" s="768"/>
      <c r="CW684" s="768"/>
      <c r="CX684" s="768"/>
      <c r="CY684" s="768"/>
      <c r="CZ684" s="768"/>
      <c r="DA684" s="768"/>
      <c r="DB684" s="768"/>
      <c r="DC684" s="768"/>
      <c r="DD684" s="768"/>
      <c r="DE684" s="768"/>
      <c r="DF684" s="768"/>
      <c r="DG684" s="768"/>
      <c r="DH684" s="768"/>
      <c r="DI684" s="768"/>
      <c r="DJ684" s="768"/>
      <c r="DK684" s="768"/>
      <c r="DL684" s="768"/>
      <c r="DM684" s="768"/>
      <c r="DN684" s="768"/>
      <c r="DO684" s="768"/>
      <c r="DP684" s="768"/>
      <c r="DQ684" s="768"/>
      <c r="DR684" s="768"/>
      <c r="DS684" s="768"/>
      <c r="DT684" s="768"/>
      <c r="DU684" s="768"/>
      <c r="DV684" s="768"/>
      <c r="DW684" s="768"/>
      <c r="DX684" s="768"/>
      <c r="DY684" s="768"/>
      <c r="DZ684" s="768"/>
      <c r="EA684" s="768"/>
      <c r="EB684" s="768"/>
      <c r="EC684" s="768"/>
      <c r="ED684" s="768"/>
      <c r="EE684" s="768"/>
      <c r="EF684" s="768"/>
      <c r="EG684" s="768"/>
      <c r="EH684" s="768"/>
      <c r="EI684" s="768"/>
      <c r="EJ684" s="768"/>
      <c r="EK684" s="768"/>
      <c r="EL684" s="768"/>
      <c r="EM684" s="768"/>
      <c r="EN684" s="768"/>
      <c r="EO684" s="768"/>
      <c r="EP684" s="768"/>
      <c r="EQ684" s="768"/>
      <c r="ER684" s="768"/>
      <c r="ES684" s="768"/>
      <c r="ET684" s="768"/>
      <c r="EU684" s="768"/>
      <c r="EV684" s="768"/>
      <c r="EW684" s="768"/>
      <c r="EX684" s="768"/>
      <c r="EY684" s="768"/>
      <c r="EZ684" s="768"/>
      <c r="FA684" s="768"/>
      <c r="FB684" s="768"/>
      <c r="FC684" s="768"/>
      <c r="FD684" s="768"/>
      <c r="FE684" s="768"/>
      <c r="FF684" s="768"/>
      <c r="FG684" s="768"/>
      <c r="FH684" s="768"/>
      <c r="FI684" s="768"/>
      <c r="FJ684" s="768"/>
      <c r="FK684" s="768"/>
      <c r="FL684" s="768"/>
      <c r="FM684" s="768"/>
      <c r="FN684" s="768"/>
      <c r="FO684" s="768"/>
      <c r="FP684" s="768"/>
      <c r="FQ684" s="768"/>
      <c r="FR684" s="768"/>
      <c r="FS684" s="768"/>
      <c r="FT684" s="768"/>
      <c r="FU684" s="768"/>
      <c r="FV684" s="768"/>
      <c r="FW684" s="768"/>
    </row>
    <row r="685" spans="4:179" x14ac:dyDescent="0.25">
      <c r="D685" s="731"/>
      <c r="J685" s="62"/>
      <c r="O685" s="766"/>
      <c r="P685" s="766"/>
      <c r="Q685" s="766"/>
      <c r="R685" s="766"/>
      <c r="U685" s="767"/>
      <c r="Y685" s="768"/>
      <c r="Z685" s="768"/>
      <c r="AA685" s="768"/>
      <c r="AB685" s="768"/>
      <c r="AC685" s="768"/>
      <c r="AD685" s="768"/>
      <c r="AE685" s="768"/>
      <c r="AF685" s="768"/>
      <c r="AG685" s="768"/>
      <c r="AH685" s="768"/>
      <c r="AI685" s="768"/>
      <c r="AJ685" s="768"/>
      <c r="AK685" s="768"/>
      <c r="AL685" s="768"/>
      <c r="AM685" s="768"/>
      <c r="AN685" s="768"/>
      <c r="AO685" s="768"/>
      <c r="AP685" s="768"/>
      <c r="AQ685" s="768"/>
      <c r="AR685" s="768"/>
      <c r="AS685" s="768"/>
      <c r="AT685" s="768"/>
      <c r="AU685" s="768"/>
      <c r="AV685" s="768"/>
      <c r="AW685" s="768"/>
      <c r="AX685" s="768"/>
      <c r="AY685" s="768"/>
      <c r="AZ685" s="768"/>
      <c r="BA685" s="768"/>
      <c r="BB685" s="768"/>
      <c r="BC685" s="768"/>
      <c r="BD685" s="768"/>
      <c r="BE685" s="768"/>
      <c r="BF685" s="768"/>
      <c r="BG685" s="768"/>
      <c r="BH685" s="768"/>
      <c r="BI685" s="768"/>
      <c r="BJ685" s="768"/>
      <c r="BK685" s="768"/>
      <c r="BL685" s="768"/>
      <c r="BM685" s="768"/>
      <c r="BN685" s="768"/>
      <c r="BO685" s="768"/>
      <c r="BP685" s="768"/>
      <c r="BQ685" s="768"/>
      <c r="BR685" s="768"/>
      <c r="BS685" s="768"/>
      <c r="BT685" s="768"/>
      <c r="BU685" s="768"/>
      <c r="BV685" s="768"/>
      <c r="BW685" s="768"/>
      <c r="BX685" s="768"/>
      <c r="BY685" s="768"/>
      <c r="BZ685" s="768"/>
      <c r="CA685" s="768"/>
      <c r="CB685" s="768"/>
      <c r="CC685" s="768"/>
      <c r="CD685" s="768"/>
      <c r="CE685" s="768"/>
      <c r="CF685" s="768"/>
      <c r="CG685" s="768"/>
      <c r="CH685" s="768"/>
      <c r="CI685" s="768"/>
      <c r="CJ685" s="768"/>
      <c r="CK685" s="768"/>
      <c r="CL685" s="768"/>
      <c r="CM685" s="768"/>
      <c r="CN685" s="768"/>
      <c r="CO685" s="768"/>
      <c r="CP685" s="768"/>
      <c r="CQ685" s="768"/>
      <c r="CR685" s="768"/>
      <c r="CS685" s="768"/>
      <c r="CT685" s="768"/>
      <c r="CU685" s="768"/>
      <c r="CV685" s="768"/>
      <c r="CW685" s="768"/>
      <c r="CX685" s="768"/>
      <c r="CY685" s="768"/>
      <c r="CZ685" s="768"/>
      <c r="DA685" s="768"/>
      <c r="DB685" s="768"/>
      <c r="DC685" s="768"/>
      <c r="DD685" s="768"/>
      <c r="DE685" s="768"/>
      <c r="DF685" s="768"/>
      <c r="DG685" s="768"/>
      <c r="DH685" s="768"/>
      <c r="DI685" s="768"/>
      <c r="DJ685" s="768"/>
      <c r="DK685" s="768"/>
      <c r="DL685" s="768"/>
      <c r="DM685" s="768"/>
      <c r="DN685" s="768"/>
      <c r="DO685" s="768"/>
      <c r="DP685" s="768"/>
      <c r="DQ685" s="768"/>
      <c r="DR685" s="768"/>
      <c r="DS685" s="768"/>
      <c r="DT685" s="768"/>
      <c r="DU685" s="768"/>
      <c r="DV685" s="768"/>
      <c r="DW685" s="768"/>
      <c r="DX685" s="768"/>
      <c r="DY685" s="768"/>
      <c r="DZ685" s="768"/>
      <c r="EA685" s="768"/>
      <c r="EB685" s="768"/>
      <c r="EC685" s="768"/>
      <c r="ED685" s="768"/>
      <c r="EE685" s="768"/>
      <c r="EF685" s="768"/>
      <c r="EG685" s="768"/>
      <c r="EH685" s="768"/>
      <c r="EI685" s="768"/>
      <c r="EJ685" s="768"/>
      <c r="EK685" s="768"/>
      <c r="EL685" s="768"/>
      <c r="EM685" s="768"/>
      <c r="EN685" s="768"/>
      <c r="EO685" s="768"/>
      <c r="EP685" s="768"/>
      <c r="EQ685" s="768"/>
      <c r="ER685" s="768"/>
      <c r="ES685" s="768"/>
      <c r="ET685" s="768"/>
      <c r="EU685" s="768"/>
      <c r="EV685" s="768"/>
      <c r="EW685" s="768"/>
      <c r="EX685" s="768"/>
      <c r="EY685" s="768"/>
      <c r="EZ685" s="768"/>
      <c r="FA685" s="768"/>
      <c r="FB685" s="768"/>
      <c r="FC685" s="768"/>
      <c r="FD685" s="768"/>
      <c r="FE685" s="768"/>
      <c r="FF685" s="768"/>
      <c r="FG685" s="768"/>
      <c r="FH685" s="768"/>
      <c r="FI685" s="768"/>
      <c r="FJ685" s="768"/>
      <c r="FK685" s="768"/>
      <c r="FL685" s="768"/>
      <c r="FM685" s="768"/>
      <c r="FN685" s="768"/>
      <c r="FO685" s="768"/>
      <c r="FP685" s="768"/>
      <c r="FQ685" s="768"/>
      <c r="FR685" s="768"/>
      <c r="FS685" s="768"/>
      <c r="FT685" s="768"/>
      <c r="FU685" s="768"/>
      <c r="FV685" s="768"/>
      <c r="FW685" s="768"/>
    </row>
    <row r="686" spans="4:179" x14ac:dyDescent="0.25">
      <c r="D686" s="731"/>
      <c r="J686" s="62"/>
      <c r="O686" s="766"/>
      <c r="P686" s="766"/>
      <c r="Q686" s="766"/>
      <c r="R686" s="766"/>
      <c r="U686" s="767"/>
      <c r="Y686" s="768"/>
      <c r="Z686" s="768"/>
      <c r="AA686" s="768"/>
      <c r="AB686" s="768"/>
      <c r="AC686" s="768"/>
      <c r="AD686" s="768"/>
      <c r="AE686" s="768"/>
      <c r="AF686" s="768"/>
      <c r="AG686" s="768"/>
      <c r="AH686" s="768"/>
      <c r="AI686" s="768"/>
      <c r="AJ686" s="768"/>
      <c r="AK686" s="768"/>
      <c r="AL686" s="768"/>
      <c r="AM686" s="768"/>
      <c r="AN686" s="768"/>
      <c r="AO686" s="768"/>
      <c r="AP686" s="768"/>
      <c r="AQ686" s="768"/>
      <c r="AR686" s="768"/>
      <c r="AS686" s="768"/>
      <c r="AT686" s="768"/>
      <c r="AU686" s="768"/>
      <c r="AV686" s="768"/>
      <c r="AW686" s="768"/>
      <c r="AX686" s="768"/>
      <c r="AY686" s="768"/>
      <c r="AZ686" s="768"/>
      <c r="BA686" s="768"/>
      <c r="BB686" s="768"/>
      <c r="BC686" s="768"/>
      <c r="BD686" s="768"/>
      <c r="BE686" s="768"/>
      <c r="BF686" s="768"/>
      <c r="BG686" s="768"/>
      <c r="BH686" s="768"/>
      <c r="BI686" s="768"/>
      <c r="BJ686" s="768"/>
      <c r="BK686" s="768"/>
      <c r="BL686" s="768"/>
      <c r="BM686" s="768"/>
      <c r="BN686" s="768"/>
      <c r="BO686" s="768"/>
      <c r="BP686" s="768"/>
      <c r="BQ686" s="768"/>
      <c r="BR686" s="768"/>
      <c r="BS686" s="768"/>
      <c r="BT686" s="768"/>
      <c r="BU686" s="768"/>
      <c r="BV686" s="768"/>
      <c r="BW686" s="768"/>
      <c r="BX686" s="768"/>
      <c r="BY686" s="768"/>
      <c r="BZ686" s="768"/>
      <c r="CA686" s="768"/>
      <c r="CB686" s="768"/>
      <c r="CC686" s="768"/>
      <c r="CD686" s="768"/>
      <c r="CE686" s="768"/>
      <c r="CF686" s="768"/>
      <c r="CG686" s="768"/>
      <c r="CH686" s="768"/>
      <c r="CI686" s="768"/>
      <c r="CJ686" s="768"/>
      <c r="CK686" s="768"/>
      <c r="CL686" s="768"/>
      <c r="CM686" s="768"/>
      <c r="CN686" s="768"/>
      <c r="CO686" s="768"/>
      <c r="CP686" s="768"/>
      <c r="CQ686" s="768"/>
      <c r="CR686" s="768"/>
      <c r="CS686" s="768"/>
      <c r="CT686" s="768"/>
      <c r="CU686" s="768"/>
      <c r="CV686" s="768"/>
      <c r="CW686" s="768"/>
      <c r="CX686" s="768"/>
      <c r="CY686" s="768"/>
      <c r="CZ686" s="768"/>
      <c r="DA686" s="768"/>
      <c r="DB686" s="768"/>
      <c r="DC686" s="768"/>
      <c r="DD686" s="768"/>
      <c r="DE686" s="768"/>
      <c r="DF686" s="768"/>
      <c r="DG686" s="768"/>
      <c r="DH686" s="768"/>
      <c r="DI686" s="768"/>
      <c r="DJ686" s="768"/>
      <c r="DK686" s="768"/>
      <c r="DL686" s="768"/>
      <c r="DM686" s="768"/>
      <c r="DN686" s="768"/>
      <c r="DO686" s="768"/>
      <c r="DP686" s="768"/>
      <c r="DQ686" s="768"/>
      <c r="DR686" s="768"/>
      <c r="DS686" s="768"/>
      <c r="DT686" s="768"/>
      <c r="DU686" s="768"/>
      <c r="DV686" s="768"/>
      <c r="DW686" s="768"/>
      <c r="DX686" s="768"/>
      <c r="DY686" s="768"/>
      <c r="DZ686" s="768"/>
      <c r="EA686" s="768"/>
      <c r="EB686" s="768"/>
      <c r="EC686" s="768"/>
      <c r="ED686" s="768"/>
      <c r="EE686" s="768"/>
      <c r="EF686" s="768"/>
      <c r="EG686" s="768"/>
      <c r="EH686" s="768"/>
      <c r="EI686" s="768"/>
      <c r="EJ686" s="768"/>
      <c r="EK686" s="768"/>
      <c r="EL686" s="768"/>
      <c r="EM686" s="768"/>
      <c r="EN686" s="768"/>
      <c r="EO686" s="768"/>
      <c r="EP686" s="768"/>
      <c r="EQ686" s="768"/>
      <c r="ER686" s="768"/>
      <c r="ES686" s="768"/>
      <c r="ET686" s="768"/>
      <c r="EU686" s="768"/>
      <c r="EV686" s="768"/>
      <c r="EW686" s="768"/>
      <c r="EX686" s="768"/>
      <c r="EY686" s="768"/>
      <c r="EZ686" s="768"/>
      <c r="FA686" s="768"/>
      <c r="FB686" s="768"/>
      <c r="FC686" s="768"/>
      <c r="FD686" s="768"/>
      <c r="FE686" s="768"/>
      <c r="FF686" s="768"/>
      <c r="FG686" s="768"/>
      <c r="FH686" s="768"/>
      <c r="FI686" s="768"/>
      <c r="FJ686" s="768"/>
      <c r="FK686" s="768"/>
      <c r="FL686" s="768"/>
      <c r="FM686" s="768"/>
      <c r="FN686" s="768"/>
      <c r="FO686" s="768"/>
      <c r="FP686" s="768"/>
      <c r="FQ686" s="768"/>
      <c r="FR686" s="768"/>
      <c r="FS686" s="768"/>
      <c r="FT686" s="768"/>
      <c r="FU686" s="768"/>
      <c r="FV686" s="768"/>
      <c r="FW686" s="768"/>
    </row>
    <row r="687" spans="4:179" x14ac:dyDescent="0.25">
      <c r="D687" s="731"/>
      <c r="J687" s="62"/>
      <c r="O687" s="766"/>
      <c r="P687" s="766"/>
      <c r="Q687" s="766"/>
      <c r="R687" s="766"/>
      <c r="U687" s="767"/>
      <c r="Y687" s="768"/>
      <c r="Z687" s="768"/>
      <c r="AA687" s="768"/>
      <c r="AB687" s="768"/>
      <c r="AC687" s="768"/>
      <c r="AD687" s="768"/>
      <c r="AE687" s="768"/>
      <c r="AF687" s="768"/>
      <c r="AG687" s="768"/>
      <c r="AH687" s="768"/>
      <c r="AI687" s="768"/>
      <c r="AJ687" s="768"/>
      <c r="AK687" s="768"/>
      <c r="AL687" s="768"/>
      <c r="AM687" s="768"/>
      <c r="AN687" s="768"/>
      <c r="AO687" s="768"/>
      <c r="AP687" s="768"/>
      <c r="AQ687" s="768"/>
      <c r="AR687" s="768"/>
      <c r="AS687" s="768"/>
      <c r="AT687" s="768"/>
      <c r="AU687" s="768"/>
      <c r="AV687" s="768"/>
      <c r="AW687" s="768"/>
      <c r="AX687" s="768"/>
      <c r="AY687" s="768"/>
      <c r="AZ687" s="768"/>
      <c r="BA687" s="768"/>
      <c r="BB687" s="768"/>
      <c r="BC687" s="768"/>
      <c r="BD687" s="768"/>
      <c r="BE687" s="768"/>
      <c r="BF687" s="768"/>
      <c r="BG687" s="768"/>
      <c r="BH687" s="768"/>
      <c r="BI687" s="768"/>
      <c r="BJ687" s="768"/>
      <c r="BK687" s="768"/>
      <c r="BL687" s="768"/>
      <c r="BM687" s="768"/>
      <c r="BN687" s="768"/>
      <c r="BO687" s="768"/>
      <c r="BP687" s="768"/>
      <c r="BQ687" s="768"/>
      <c r="BR687" s="768"/>
      <c r="BS687" s="768"/>
      <c r="BT687" s="768"/>
      <c r="BU687" s="768"/>
      <c r="BV687" s="768"/>
      <c r="BW687" s="768"/>
      <c r="BX687" s="768"/>
      <c r="BY687" s="768"/>
      <c r="BZ687" s="768"/>
      <c r="CA687" s="768"/>
      <c r="CB687" s="768"/>
      <c r="CC687" s="768"/>
      <c r="CD687" s="768"/>
      <c r="CE687" s="768"/>
      <c r="CF687" s="768"/>
      <c r="CG687" s="768"/>
      <c r="CH687" s="768"/>
      <c r="CI687" s="768"/>
      <c r="CJ687" s="768"/>
      <c r="CK687" s="768"/>
      <c r="CL687" s="768"/>
      <c r="CM687" s="768"/>
      <c r="CN687" s="768"/>
      <c r="CO687" s="768"/>
      <c r="CP687" s="768"/>
      <c r="CQ687" s="768"/>
      <c r="CR687" s="768"/>
      <c r="CS687" s="768"/>
      <c r="CT687" s="768"/>
      <c r="CU687" s="768"/>
      <c r="CV687" s="768"/>
      <c r="CW687" s="768"/>
      <c r="CX687" s="768"/>
      <c r="CY687" s="768"/>
      <c r="CZ687" s="768"/>
      <c r="DA687" s="768"/>
      <c r="DB687" s="768"/>
      <c r="DC687" s="768"/>
      <c r="DD687" s="768"/>
      <c r="DE687" s="768"/>
      <c r="DF687" s="768"/>
      <c r="DG687" s="768"/>
      <c r="DH687" s="768"/>
      <c r="DI687" s="768"/>
      <c r="DJ687" s="768"/>
      <c r="DK687" s="768"/>
      <c r="DL687" s="768"/>
      <c r="DM687" s="768"/>
      <c r="DN687" s="768"/>
      <c r="DO687" s="768"/>
      <c r="DP687" s="768"/>
      <c r="DQ687" s="768"/>
      <c r="DR687" s="768"/>
      <c r="DS687" s="768"/>
      <c r="DT687" s="768"/>
      <c r="DU687" s="768"/>
      <c r="DV687" s="768"/>
      <c r="DW687" s="768"/>
      <c r="DX687" s="768"/>
      <c r="DY687" s="768"/>
      <c r="DZ687" s="768"/>
      <c r="EA687" s="768"/>
      <c r="EB687" s="768"/>
      <c r="EC687" s="768"/>
      <c r="ED687" s="768"/>
      <c r="EE687" s="768"/>
      <c r="EF687" s="768"/>
      <c r="EG687" s="768"/>
      <c r="EH687" s="768"/>
      <c r="EI687" s="768"/>
      <c r="EJ687" s="768"/>
      <c r="EK687" s="768"/>
      <c r="EL687" s="768"/>
      <c r="EM687" s="768"/>
      <c r="EN687" s="768"/>
      <c r="EO687" s="768"/>
      <c r="EP687" s="768"/>
      <c r="EQ687" s="768"/>
      <c r="ER687" s="768"/>
      <c r="ES687" s="768"/>
      <c r="ET687" s="768"/>
      <c r="EU687" s="768"/>
      <c r="EV687" s="768"/>
      <c r="EW687" s="768"/>
      <c r="EX687" s="768"/>
      <c r="EY687" s="768"/>
      <c r="EZ687" s="768"/>
      <c r="FA687" s="768"/>
      <c r="FB687" s="768"/>
      <c r="FC687" s="768"/>
      <c r="FD687" s="768"/>
      <c r="FE687" s="768"/>
      <c r="FF687" s="768"/>
      <c r="FG687" s="768"/>
      <c r="FH687" s="768"/>
      <c r="FI687" s="768"/>
      <c r="FJ687" s="768"/>
      <c r="FK687" s="768"/>
      <c r="FL687" s="768"/>
      <c r="FM687" s="768"/>
      <c r="FN687" s="768"/>
      <c r="FO687" s="768"/>
      <c r="FP687" s="768"/>
      <c r="FQ687" s="768"/>
      <c r="FR687" s="768"/>
      <c r="FS687" s="768"/>
      <c r="FT687" s="768"/>
      <c r="FU687" s="768"/>
      <c r="FV687" s="768"/>
      <c r="FW687" s="768"/>
    </row>
    <row r="688" spans="4:179" x14ac:dyDescent="0.25">
      <c r="D688" s="731"/>
      <c r="J688" s="62"/>
      <c r="O688" s="766"/>
      <c r="P688" s="766"/>
      <c r="Q688" s="766"/>
      <c r="R688" s="766"/>
      <c r="U688" s="767"/>
      <c r="Y688" s="768"/>
      <c r="Z688" s="768"/>
      <c r="AA688" s="768"/>
      <c r="AB688" s="768"/>
      <c r="AC688" s="768"/>
      <c r="AD688" s="768"/>
      <c r="AE688" s="768"/>
      <c r="AF688" s="768"/>
      <c r="AG688" s="768"/>
      <c r="AH688" s="768"/>
      <c r="AI688" s="768"/>
      <c r="AJ688" s="768"/>
      <c r="AK688" s="768"/>
      <c r="AL688" s="768"/>
      <c r="AM688" s="768"/>
      <c r="AN688" s="768"/>
      <c r="AO688" s="768"/>
      <c r="AP688" s="768"/>
      <c r="AQ688" s="768"/>
      <c r="AR688" s="768"/>
      <c r="AS688" s="768"/>
      <c r="AT688" s="768"/>
      <c r="AU688" s="768"/>
      <c r="AV688" s="768"/>
      <c r="AW688" s="768"/>
      <c r="AX688" s="768"/>
      <c r="AY688" s="768"/>
      <c r="AZ688" s="768"/>
      <c r="BA688" s="768"/>
      <c r="BB688" s="768"/>
      <c r="BC688" s="768"/>
      <c r="BD688" s="768"/>
      <c r="BE688" s="768"/>
      <c r="BF688" s="768"/>
      <c r="BG688" s="768"/>
      <c r="BH688" s="768"/>
      <c r="BI688" s="768"/>
      <c r="BJ688" s="768"/>
      <c r="BK688" s="768"/>
      <c r="BL688" s="768"/>
      <c r="BM688" s="768"/>
      <c r="BN688" s="768"/>
      <c r="BO688" s="768"/>
      <c r="BP688" s="768"/>
      <c r="BQ688" s="768"/>
      <c r="BR688" s="768"/>
      <c r="BS688" s="768"/>
      <c r="BT688" s="768"/>
      <c r="BU688" s="768"/>
      <c r="BV688" s="768"/>
      <c r="BW688" s="768"/>
      <c r="BX688" s="768"/>
      <c r="BY688" s="768"/>
      <c r="BZ688" s="768"/>
      <c r="CA688" s="768"/>
      <c r="CB688" s="768"/>
      <c r="CC688" s="768"/>
      <c r="CD688" s="768"/>
      <c r="CE688" s="768"/>
      <c r="CF688" s="768"/>
      <c r="CG688" s="768"/>
      <c r="CH688" s="768"/>
      <c r="CI688" s="768"/>
      <c r="CJ688" s="768"/>
      <c r="CK688" s="768"/>
      <c r="CL688" s="768"/>
      <c r="CM688" s="768"/>
      <c r="CN688" s="768"/>
      <c r="CO688" s="768"/>
      <c r="CP688" s="768"/>
      <c r="CQ688" s="768"/>
      <c r="CR688" s="768"/>
      <c r="CS688" s="768"/>
      <c r="CT688" s="768"/>
      <c r="CU688" s="768"/>
      <c r="CV688" s="768"/>
      <c r="CW688" s="768"/>
      <c r="CX688" s="768"/>
      <c r="CY688" s="768"/>
      <c r="CZ688" s="768"/>
      <c r="DA688" s="768"/>
      <c r="DB688" s="768"/>
      <c r="DC688" s="768"/>
      <c r="DD688" s="768"/>
      <c r="DE688" s="768"/>
      <c r="DF688" s="768"/>
      <c r="DG688" s="768"/>
      <c r="DH688" s="768"/>
      <c r="DI688" s="768"/>
      <c r="DJ688" s="768"/>
      <c r="DK688" s="768"/>
      <c r="DL688" s="768"/>
      <c r="DM688" s="768"/>
      <c r="DN688" s="768"/>
      <c r="DO688" s="768"/>
      <c r="DP688" s="768"/>
      <c r="DQ688" s="768"/>
      <c r="DR688" s="768"/>
      <c r="DS688" s="768"/>
      <c r="DT688" s="768"/>
      <c r="DU688" s="768"/>
      <c r="DV688" s="768"/>
      <c r="DW688" s="768"/>
      <c r="DX688" s="768"/>
      <c r="DY688" s="768"/>
      <c r="DZ688" s="768"/>
      <c r="EA688" s="768"/>
      <c r="EB688" s="768"/>
      <c r="EC688" s="768"/>
      <c r="ED688" s="768"/>
      <c r="EE688" s="768"/>
      <c r="EF688" s="768"/>
      <c r="EG688" s="768"/>
      <c r="EH688" s="768"/>
      <c r="EI688" s="768"/>
      <c r="EJ688" s="768"/>
      <c r="EK688" s="768"/>
      <c r="EL688" s="768"/>
      <c r="EM688" s="768"/>
      <c r="EN688" s="768"/>
      <c r="EO688" s="768"/>
      <c r="EP688" s="768"/>
      <c r="EQ688" s="768"/>
      <c r="ER688" s="768"/>
      <c r="ES688" s="768"/>
      <c r="ET688" s="768"/>
      <c r="EU688" s="768"/>
      <c r="EV688" s="768"/>
      <c r="EW688" s="768"/>
      <c r="EX688" s="768"/>
      <c r="EY688" s="768"/>
      <c r="EZ688" s="768"/>
      <c r="FA688" s="768"/>
      <c r="FB688" s="768"/>
      <c r="FC688" s="768"/>
      <c r="FD688" s="768"/>
      <c r="FE688" s="768"/>
      <c r="FF688" s="768"/>
      <c r="FG688" s="768"/>
      <c r="FH688" s="768"/>
      <c r="FI688" s="768"/>
      <c r="FJ688" s="768"/>
      <c r="FK688" s="768"/>
      <c r="FL688" s="768"/>
      <c r="FM688" s="768"/>
      <c r="FN688" s="768"/>
      <c r="FO688" s="768"/>
      <c r="FP688" s="768"/>
      <c r="FQ688" s="768"/>
      <c r="FR688" s="768"/>
      <c r="FS688" s="768"/>
      <c r="FT688" s="768"/>
      <c r="FU688" s="768"/>
      <c r="FV688" s="768"/>
      <c r="FW688" s="768"/>
    </row>
    <row r="689" spans="4:179" x14ac:dyDescent="0.25">
      <c r="D689" s="731"/>
      <c r="J689" s="62"/>
      <c r="O689" s="766"/>
      <c r="P689" s="766"/>
      <c r="Q689" s="766"/>
      <c r="R689" s="766"/>
      <c r="U689" s="767"/>
      <c r="Y689" s="768"/>
      <c r="Z689" s="768"/>
      <c r="AA689" s="768"/>
      <c r="AB689" s="768"/>
      <c r="AC689" s="768"/>
      <c r="AD689" s="768"/>
      <c r="AE689" s="768"/>
      <c r="AF689" s="768"/>
      <c r="AG689" s="768"/>
      <c r="AH689" s="768"/>
      <c r="AI689" s="768"/>
      <c r="AJ689" s="768"/>
      <c r="AK689" s="768"/>
      <c r="AL689" s="768"/>
      <c r="AM689" s="768"/>
      <c r="AN689" s="768"/>
      <c r="AO689" s="768"/>
      <c r="AP689" s="768"/>
      <c r="AQ689" s="768"/>
      <c r="AR689" s="768"/>
      <c r="AS689" s="768"/>
      <c r="AT689" s="768"/>
      <c r="AU689" s="768"/>
      <c r="AV689" s="768"/>
      <c r="AW689" s="768"/>
      <c r="AX689" s="768"/>
      <c r="AY689" s="768"/>
      <c r="AZ689" s="768"/>
      <c r="BA689" s="768"/>
      <c r="BB689" s="768"/>
      <c r="BC689" s="768"/>
      <c r="BD689" s="768"/>
      <c r="BE689" s="768"/>
      <c r="BF689" s="768"/>
      <c r="BG689" s="768"/>
      <c r="BH689" s="768"/>
      <c r="BI689" s="768"/>
      <c r="BJ689" s="768"/>
      <c r="BK689" s="768"/>
      <c r="BL689" s="768"/>
      <c r="BM689" s="768"/>
      <c r="BN689" s="768"/>
      <c r="BO689" s="768"/>
      <c r="BP689" s="768"/>
      <c r="BQ689" s="768"/>
      <c r="BR689" s="768"/>
      <c r="BS689" s="768"/>
      <c r="BT689" s="768"/>
      <c r="BU689" s="768"/>
      <c r="BV689" s="768"/>
      <c r="BW689" s="768"/>
      <c r="BX689" s="768"/>
      <c r="BY689" s="768"/>
      <c r="BZ689" s="768"/>
      <c r="CA689" s="768"/>
      <c r="CB689" s="768"/>
      <c r="CC689" s="768"/>
      <c r="CD689" s="768"/>
      <c r="CE689" s="768"/>
      <c r="CF689" s="768"/>
      <c r="CG689" s="768"/>
      <c r="CH689" s="768"/>
      <c r="CI689" s="768"/>
      <c r="CJ689" s="768"/>
      <c r="CK689" s="768"/>
      <c r="CL689" s="768"/>
      <c r="CM689" s="768"/>
      <c r="CN689" s="768"/>
      <c r="CO689" s="768"/>
      <c r="CP689" s="768"/>
      <c r="CQ689" s="768"/>
      <c r="CR689" s="768"/>
      <c r="CS689" s="768"/>
      <c r="CT689" s="768"/>
      <c r="CU689" s="768"/>
      <c r="CV689" s="768"/>
      <c r="CW689" s="768"/>
      <c r="CX689" s="768"/>
      <c r="CY689" s="768"/>
      <c r="CZ689" s="768"/>
      <c r="DA689" s="768"/>
      <c r="DB689" s="768"/>
      <c r="DC689" s="768"/>
      <c r="DD689" s="768"/>
      <c r="DE689" s="768"/>
      <c r="DF689" s="768"/>
      <c r="DG689" s="768"/>
      <c r="DH689" s="768"/>
      <c r="DI689" s="768"/>
      <c r="DJ689" s="768"/>
      <c r="DK689" s="768"/>
      <c r="DL689" s="768"/>
      <c r="DM689" s="768"/>
      <c r="DN689" s="768"/>
      <c r="DO689" s="768"/>
      <c r="DP689" s="768"/>
      <c r="DQ689" s="768"/>
      <c r="DR689" s="768"/>
      <c r="DS689" s="768"/>
      <c r="DT689" s="768"/>
      <c r="DU689" s="768"/>
      <c r="DV689" s="768"/>
      <c r="DW689" s="768"/>
      <c r="DX689" s="768"/>
      <c r="DY689" s="768"/>
      <c r="DZ689" s="768"/>
      <c r="EA689" s="768"/>
      <c r="EB689" s="768"/>
      <c r="EC689" s="768"/>
      <c r="ED689" s="768"/>
      <c r="EE689" s="768"/>
      <c r="EF689" s="768"/>
      <c r="EG689" s="768"/>
      <c r="EH689" s="768"/>
      <c r="EI689" s="768"/>
      <c r="EJ689" s="768"/>
      <c r="EK689" s="768"/>
      <c r="EL689" s="768"/>
      <c r="EM689" s="768"/>
      <c r="EN689" s="768"/>
      <c r="EO689" s="768"/>
      <c r="EP689" s="768"/>
      <c r="EQ689" s="768"/>
      <c r="ER689" s="768"/>
      <c r="ES689" s="768"/>
      <c r="ET689" s="768"/>
      <c r="EU689" s="768"/>
      <c r="EV689" s="768"/>
      <c r="EW689" s="768"/>
      <c r="EX689" s="768"/>
      <c r="EY689" s="768"/>
      <c r="EZ689" s="768"/>
      <c r="FA689" s="768"/>
      <c r="FB689" s="768"/>
      <c r="FC689" s="768"/>
      <c r="FD689" s="768"/>
      <c r="FE689" s="768"/>
      <c r="FF689" s="768"/>
      <c r="FG689" s="768"/>
      <c r="FH689" s="768"/>
      <c r="FI689" s="768"/>
      <c r="FJ689" s="768"/>
      <c r="FK689" s="768"/>
      <c r="FL689" s="768"/>
      <c r="FM689" s="768"/>
      <c r="FN689" s="768"/>
      <c r="FO689" s="768"/>
      <c r="FP689" s="768"/>
      <c r="FQ689" s="768"/>
      <c r="FR689" s="768"/>
      <c r="FS689" s="768"/>
      <c r="FT689" s="768"/>
      <c r="FU689" s="768"/>
      <c r="FV689" s="768"/>
      <c r="FW689" s="768"/>
    </row>
    <row r="690" spans="4:179" x14ac:dyDescent="0.25">
      <c r="D690" s="731"/>
      <c r="J690" s="62"/>
      <c r="O690" s="766"/>
      <c r="P690" s="766"/>
      <c r="Q690" s="766"/>
      <c r="R690" s="766"/>
      <c r="U690" s="767"/>
      <c r="Y690" s="768"/>
      <c r="Z690" s="768"/>
      <c r="AA690" s="768"/>
      <c r="AB690" s="768"/>
      <c r="AC690" s="768"/>
      <c r="AD690" s="768"/>
      <c r="AE690" s="768"/>
      <c r="AF690" s="768"/>
      <c r="AG690" s="768"/>
      <c r="AH690" s="768"/>
      <c r="AI690" s="768"/>
      <c r="AJ690" s="768"/>
      <c r="AK690" s="768"/>
      <c r="AL690" s="768"/>
      <c r="AM690" s="768"/>
      <c r="AN690" s="768"/>
      <c r="AO690" s="768"/>
      <c r="AP690" s="768"/>
      <c r="AQ690" s="768"/>
      <c r="AR690" s="768"/>
      <c r="AS690" s="768"/>
      <c r="AT690" s="768"/>
      <c r="AU690" s="768"/>
      <c r="AV690" s="768"/>
      <c r="AW690" s="768"/>
      <c r="AX690" s="768"/>
      <c r="AY690" s="768"/>
      <c r="AZ690" s="768"/>
      <c r="BA690" s="768"/>
      <c r="BB690" s="768"/>
      <c r="BC690" s="768"/>
      <c r="BD690" s="768"/>
      <c r="BE690" s="768"/>
      <c r="BF690" s="768"/>
      <c r="BG690" s="768"/>
      <c r="BH690" s="768"/>
      <c r="BI690" s="768"/>
      <c r="BJ690" s="768"/>
      <c r="BK690" s="768"/>
      <c r="BL690" s="768"/>
      <c r="BM690" s="768"/>
      <c r="BN690" s="768"/>
      <c r="BO690" s="768"/>
      <c r="BP690" s="768"/>
      <c r="BQ690" s="768"/>
      <c r="BR690" s="768"/>
      <c r="BS690" s="768"/>
      <c r="BT690" s="768"/>
      <c r="BU690" s="768"/>
      <c r="BV690" s="768"/>
      <c r="BW690" s="768"/>
      <c r="BX690" s="768"/>
      <c r="BY690" s="768"/>
      <c r="BZ690" s="768"/>
      <c r="CA690" s="768"/>
      <c r="CB690" s="768"/>
      <c r="CC690" s="768"/>
      <c r="CD690" s="768"/>
      <c r="CE690" s="768"/>
      <c r="CF690" s="768"/>
      <c r="CG690" s="768"/>
      <c r="CH690" s="768"/>
      <c r="CI690" s="768"/>
      <c r="CJ690" s="768"/>
      <c r="CK690" s="768"/>
      <c r="CL690" s="768"/>
      <c r="CM690" s="768"/>
      <c r="CN690" s="768"/>
      <c r="CO690" s="768"/>
      <c r="CP690" s="768"/>
      <c r="CQ690" s="768"/>
      <c r="CR690" s="768"/>
      <c r="CS690" s="768"/>
      <c r="CT690" s="768"/>
      <c r="CU690" s="768"/>
      <c r="CV690" s="768"/>
      <c r="CW690" s="768"/>
      <c r="CX690" s="768"/>
      <c r="CY690" s="768"/>
      <c r="CZ690" s="768"/>
      <c r="DA690" s="768"/>
      <c r="DB690" s="768"/>
      <c r="DC690" s="768"/>
      <c r="DD690" s="768"/>
      <c r="DE690" s="768"/>
      <c r="DF690" s="768"/>
      <c r="DG690" s="768"/>
      <c r="DH690" s="768"/>
      <c r="DI690" s="768"/>
      <c r="DJ690" s="768"/>
      <c r="DK690" s="768"/>
      <c r="DL690" s="768"/>
      <c r="DM690" s="768"/>
      <c r="DN690" s="768"/>
      <c r="DO690" s="768"/>
      <c r="DP690" s="768"/>
      <c r="DQ690" s="768"/>
      <c r="DR690" s="768"/>
      <c r="DS690" s="768"/>
      <c r="DT690" s="768"/>
      <c r="DU690" s="768"/>
      <c r="DV690" s="768"/>
      <c r="DW690" s="768"/>
      <c r="DX690" s="768"/>
      <c r="DY690" s="768"/>
      <c r="DZ690" s="768"/>
      <c r="EA690" s="768"/>
      <c r="EB690" s="768"/>
      <c r="EC690" s="768"/>
      <c r="ED690" s="768"/>
      <c r="EE690" s="768"/>
      <c r="EF690" s="768"/>
      <c r="EG690" s="768"/>
      <c r="EH690" s="768"/>
      <c r="EI690" s="768"/>
      <c r="EJ690" s="768"/>
      <c r="EK690" s="768"/>
      <c r="EL690" s="768"/>
      <c r="EM690" s="768"/>
      <c r="EN690" s="768"/>
      <c r="EO690" s="768"/>
      <c r="EP690" s="768"/>
      <c r="EQ690" s="768"/>
      <c r="ER690" s="768"/>
      <c r="ES690" s="768"/>
      <c r="ET690" s="768"/>
      <c r="EU690" s="768"/>
      <c r="EV690" s="768"/>
      <c r="EW690" s="768"/>
      <c r="EX690" s="768"/>
      <c r="EY690" s="768"/>
      <c r="EZ690" s="768"/>
      <c r="FA690" s="768"/>
      <c r="FB690" s="768"/>
      <c r="FC690" s="768"/>
      <c r="FD690" s="768"/>
      <c r="FE690" s="768"/>
      <c r="FF690" s="768"/>
      <c r="FG690" s="768"/>
      <c r="FH690" s="768"/>
      <c r="FI690" s="768"/>
      <c r="FJ690" s="768"/>
      <c r="FK690" s="768"/>
      <c r="FL690" s="768"/>
      <c r="FM690" s="768"/>
      <c r="FN690" s="768"/>
      <c r="FO690" s="768"/>
      <c r="FP690" s="768"/>
      <c r="FQ690" s="768"/>
      <c r="FR690" s="768"/>
      <c r="FS690" s="768"/>
      <c r="FT690" s="768"/>
      <c r="FU690" s="768"/>
      <c r="FV690" s="768"/>
      <c r="FW690" s="768"/>
    </row>
    <row r="691" spans="4:179" x14ac:dyDescent="0.25">
      <c r="D691" s="731"/>
      <c r="J691" s="62"/>
      <c r="O691" s="766"/>
      <c r="P691" s="766"/>
      <c r="Q691" s="766"/>
      <c r="R691" s="766"/>
      <c r="U691" s="767"/>
      <c r="Y691" s="768"/>
      <c r="Z691" s="768"/>
      <c r="AA691" s="768"/>
      <c r="AB691" s="768"/>
      <c r="AC691" s="768"/>
      <c r="AD691" s="768"/>
      <c r="AE691" s="768"/>
      <c r="AF691" s="768"/>
      <c r="AG691" s="768"/>
      <c r="AH691" s="768"/>
      <c r="AI691" s="768"/>
      <c r="AJ691" s="768"/>
      <c r="AK691" s="768"/>
      <c r="AL691" s="768"/>
      <c r="AM691" s="768"/>
      <c r="AN691" s="768"/>
      <c r="AO691" s="768"/>
      <c r="AP691" s="768"/>
      <c r="AQ691" s="768"/>
      <c r="AR691" s="768"/>
      <c r="AS691" s="768"/>
      <c r="AT691" s="768"/>
      <c r="AU691" s="768"/>
      <c r="AV691" s="768"/>
      <c r="AW691" s="768"/>
      <c r="AX691" s="768"/>
      <c r="AY691" s="768"/>
      <c r="AZ691" s="768"/>
      <c r="BA691" s="768"/>
      <c r="BB691" s="768"/>
      <c r="BC691" s="768"/>
      <c r="BD691" s="768"/>
      <c r="BE691" s="768"/>
      <c r="BF691" s="768"/>
      <c r="BG691" s="768"/>
      <c r="BH691" s="768"/>
      <c r="BI691" s="768"/>
      <c r="BJ691" s="768"/>
      <c r="BK691" s="768"/>
      <c r="BL691" s="768"/>
      <c r="BM691" s="768"/>
      <c r="BN691" s="768"/>
      <c r="BO691" s="768"/>
      <c r="BP691" s="768"/>
      <c r="BQ691" s="768"/>
      <c r="BR691" s="768"/>
      <c r="BS691" s="768"/>
      <c r="BT691" s="768"/>
      <c r="BU691" s="768"/>
      <c r="BV691" s="768"/>
      <c r="BW691" s="768"/>
      <c r="BX691" s="768"/>
      <c r="BY691" s="768"/>
      <c r="BZ691" s="768"/>
      <c r="CA691" s="768"/>
      <c r="CB691" s="768"/>
      <c r="CC691" s="768"/>
      <c r="CD691" s="768"/>
      <c r="CE691" s="768"/>
      <c r="CF691" s="768"/>
      <c r="CG691" s="768"/>
      <c r="CH691" s="768"/>
      <c r="CI691" s="768"/>
      <c r="CJ691" s="768"/>
      <c r="CK691" s="768"/>
      <c r="CL691" s="768"/>
      <c r="CM691" s="768"/>
      <c r="CN691" s="768"/>
      <c r="CO691" s="768"/>
      <c r="CP691" s="768"/>
      <c r="CQ691" s="768"/>
      <c r="CR691" s="768"/>
      <c r="CS691" s="768"/>
      <c r="CT691" s="768"/>
      <c r="CU691" s="768"/>
      <c r="CV691" s="768"/>
      <c r="CW691" s="768"/>
      <c r="CX691" s="768"/>
      <c r="CY691" s="768"/>
      <c r="CZ691" s="768"/>
      <c r="DA691" s="768"/>
      <c r="DB691" s="768"/>
      <c r="DC691" s="768"/>
      <c r="DD691" s="768"/>
      <c r="DE691" s="768"/>
      <c r="DF691" s="768"/>
      <c r="DG691" s="768"/>
      <c r="DH691" s="768"/>
      <c r="DI691" s="768"/>
      <c r="DJ691" s="768"/>
      <c r="DK691" s="768"/>
      <c r="DL691" s="768"/>
      <c r="DM691" s="768"/>
      <c r="DN691" s="768"/>
      <c r="DO691" s="768"/>
      <c r="DP691" s="768"/>
      <c r="DQ691" s="768"/>
      <c r="DR691" s="768"/>
      <c r="DS691" s="768"/>
      <c r="DT691" s="768"/>
      <c r="DU691" s="768"/>
      <c r="DV691" s="768"/>
      <c r="DW691" s="768"/>
      <c r="DX691" s="768"/>
      <c r="DY691" s="768"/>
      <c r="DZ691" s="768"/>
      <c r="EA691" s="768"/>
      <c r="EB691" s="768"/>
      <c r="EC691" s="768"/>
      <c r="ED691" s="768"/>
      <c r="EE691" s="768"/>
      <c r="EF691" s="768"/>
      <c r="EG691" s="768"/>
      <c r="EH691" s="768"/>
      <c r="EI691" s="768"/>
      <c r="EJ691" s="768"/>
      <c r="EK691" s="768"/>
      <c r="EL691" s="768"/>
      <c r="EM691" s="768"/>
      <c r="EN691" s="768"/>
      <c r="EO691" s="768"/>
      <c r="EP691" s="768"/>
      <c r="EQ691" s="768"/>
      <c r="ER691" s="768"/>
      <c r="ES691" s="768"/>
      <c r="ET691" s="768"/>
      <c r="EU691" s="768"/>
      <c r="EV691" s="768"/>
      <c r="EW691" s="768"/>
      <c r="EX691" s="768"/>
      <c r="EY691" s="768"/>
      <c r="EZ691" s="768"/>
      <c r="FA691" s="768"/>
      <c r="FB691" s="768"/>
      <c r="FC691" s="768"/>
      <c r="FD691" s="768"/>
      <c r="FE691" s="768"/>
      <c r="FF691" s="768"/>
      <c r="FG691" s="768"/>
      <c r="FH691" s="768"/>
      <c r="FI691" s="768"/>
      <c r="FJ691" s="768"/>
      <c r="FK691" s="768"/>
      <c r="FL691" s="768"/>
      <c r="FM691" s="768"/>
      <c r="FN691" s="768"/>
      <c r="FO691" s="768"/>
      <c r="FP691" s="768"/>
      <c r="FQ691" s="768"/>
      <c r="FR691" s="768"/>
      <c r="FS691" s="768"/>
      <c r="FT691" s="768"/>
      <c r="FU691" s="768"/>
      <c r="FV691" s="768"/>
      <c r="FW691" s="768"/>
    </row>
    <row r="692" spans="4:179" x14ac:dyDescent="0.25">
      <c r="D692" s="731"/>
      <c r="J692" s="62"/>
      <c r="O692" s="766"/>
      <c r="P692" s="766"/>
      <c r="Q692" s="766"/>
      <c r="R692" s="766"/>
      <c r="U692" s="767"/>
      <c r="Y692" s="768"/>
      <c r="Z692" s="768"/>
      <c r="AA692" s="768"/>
      <c r="AB692" s="768"/>
      <c r="AC692" s="768"/>
      <c r="AD692" s="768"/>
      <c r="AE692" s="768"/>
      <c r="AF692" s="768"/>
      <c r="AG692" s="768"/>
      <c r="AH692" s="768"/>
      <c r="AI692" s="768"/>
      <c r="AJ692" s="768"/>
      <c r="AK692" s="768"/>
      <c r="AL692" s="768"/>
      <c r="AM692" s="768"/>
      <c r="AN692" s="768"/>
      <c r="AO692" s="768"/>
      <c r="AP692" s="768"/>
      <c r="AQ692" s="768"/>
      <c r="AR692" s="768"/>
      <c r="AS692" s="768"/>
      <c r="AT692" s="768"/>
      <c r="AU692" s="768"/>
      <c r="AV692" s="768"/>
      <c r="AW692" s="768"/>
      <c r="AX692" s="768"/>
      <c r="AY692" s="768"/>
      <c r="AZ692" s="768"/>
      <c r="BA692" s="768"/>
      <c r="BB692" s="768"/>
      <c r="BC692" s="768"/>
      <c r="BD692" s="768"/>
      <c r="BE692" s="768"/>
      <c r="BF692" s="768"/>
      <c r="BG692" s="768"/>
      <c r="BH692" s="768"/>
      <c r="BI692" s="768"/>
      <c r="BJ692" s="768"/>
      <c r="BK692" s="768"/>
      <c r="BL692" s="768"/>
      <c r="BM692" s="768"/>
      <c r="BN692" s="768"/>
      <c r="BO692" s="768"/>
      <c r="BP692" s="768"/>
      <c r="BQ692" s="768"/>
      <c r="BR692" s="768"/>
      <c r="BS692" s="768"/>
      <c r="BT692" s="768"/>
      <c r="BU692" s="768"/>
      <c r="BV692" s="768"/>
      <c r="BW692" s="768"/>
      <c r="BX692" s="768"/>
      <c r="BY692" s="768"/>
      <c r="BZ692" s="768"/>
      <c r="CA692" s="768"/>
      <c r="CB692" s="768"/>
      <c r="CC692" s="768"/>
      <c r="CD692" s="768"/>
      <c r="CE692" s="768"/>
      <c r="CF692" s="768"/>
      <c r="CG692" s="768"/>
      <c r="CH692" s="768"/>
      <c r="CI692" s="768"/>
      <c r="CJ692" s="768"/>
      <c r="CK692" s="768"/>
      <c r="CL692" s="768"/>
      <c r="CM692" s="768"/>
      <c r="CN692" s="768"/>
      <c r="CO692" s="768"/>
      <c r="CP692" s="768"/>
      <c r="CQ692" s="768"/>
      <c r="CR692" s="768"/>
      <c r="CS692" s="768"/>
      <c r="CT692" s="768"/>
      <c r="CU692" s="768"/>
      <c r="CV692" s="768"/>
      <c r="CW692" s="768"/>
      <c r="CX692" s="768"/>
      <c r="CY692" s="768"/>
      <c r="CZ692" s="768"/>
      <c r="DA692" s="768"/>
      <c r="DB692" s="768"/>
      <c r="DC692" s="768"/>
      <c r="DD692" s="768"/>
      <c r="DE692" s="768"/>
      <c r="DF692" s="768"/>
      <c r="DG692" s="768"/>
      <c r="DH692" s="768"/>
      <c r="DI692" s="768"/>
      <c r="DJ692" s="768"/>
      <c r="DK692" s="768"/>
      <c r="DL692" s="768"/>
      <c r="DM692" s="768"/>
      <c r="DN692" s="768"/>
      <c r="DO692" s="768"/>
      <c r="DP692" s="768"/>
      <c r="DQ692" s="768"/>
      <c r="DR692" s="768"/>
      <c r="DS692" s="768"/>
      <c r="DT692" s="768"/>
      <c r="DU692" s="768"/>
      <c r="DV692" s="768"/>
      <c r="DW692" s="768"/>
      <c r="DX692" s="768"/>
      <c r="DY692" s="768"/>
      <c r="DZ692" s="768"/>
      <c r="EA692" s="768"/>
      <c r="EB692" s="768"/>
      <c r="EC692" s="768"/>
      <c r="ED692" s="768"/>
      <c r="EE692" s="768"/>
      <c r="EF692" s="768"/>
      <c r="EG692" s="768"/>
      <c r="EH692" s="768"/>
      <c r="EI692" s="768"/>
      <c r="EJ692" s="768"/>
      <c r="EK692" s="768"/>
      <c r="EL692" s="768"/>
      <c r="EM692" s="768"/>
      <c r="EN692" s="768"/>
      <c r="EO692" s="768"/>
      <c r="EP692" s="768"/>
      <c r="EQ692" s="768"/>
      <c r="ER692" s="768"/>
      <c r="ES692" s="768"/>
      <c r="ET692" s="768"/>
      <c r="EU692" s="768"/>
      <c r="EV692" s="768"/>
      <c r="EW692" s="768"/>
      <c r="EX692" s="768"/>
      <c r="EY692" s="768"/>
      <c r="EZ692" s="768"/>
      <c r="FA692" s="768"/>
      <c r="FB692" s="768"/>
      <c r="FC692" s="768"/>
      <c r="FD692" s="768"/>
      <c r="FE692" s="768"/>
      <c r="FF692" s="768"/>
      <c r="FG692" s="768"/>
      <c r="FH692" s="768"/>
      <c r="FI692" s="768"/>
      <c r="FJ692" s="768"/>
      <c r="FK692" s="768"/>
      <c r="FL692" s="768"/>
      <c r="FM692" s="768"/>
      <c r="FN692" s="768"/>
      <c r="FO692" s="768"/>
      <c r="FP692" s="768"/>
      <c r="FQ692" s="768"/>
      <c r="FR692" s="768"/>
      <c r="FS692" s="768"/>
      <c r="FT692" s="768"/>
      <c r="FU692" s="768"/>
      <c r="FV692" s="768"/>
      <c r="FW692" s="768"/>
    </row>
    <row r="693" spans="4:179" x14ac:dyDescent="0.25">
      <c r="D693" s="731"/>
      <c r="J693" s="62"/>
      <c r="O693" s="766"/>
      <c r="P693" s="766"/>
      <c r="Q693" s="766"/>
      <c r="R693" s="766"/>
      <c r="U693" s="767"/>
      <c r="Y693" s="768"/>
      <c r="Z693" s="768"/>
      <c r="AA693" s="768"/>
      <c r="AB693" s="768"/>
      <c r="AC693" s="768"/>
      <c r="AD693" s="768"/>
      <c r="AE693" s="768"/>
      <c r="AF693" s="768"/>
      <c r="AG693" s="768"/>
      <c r="AH693" s="768"/>
      <c r="AI693" s="768"/>
      <c r="AJ693" s="768"/>
      <c r="AK693" s="768"/>
      <c r="AL693" s="768"/>
      <c r="AM693" s="768"/>
      <c r="AN693" s="768"/>
      <c r="AO693" s="768"/>
      <c r="AP693" s="768"/>
      <c r="AQ693" s="768"/>
      <c r="AR693" s="768"/>
      <c r="AS693" s="768"/>
      <c r="AT693" s="768"/>
      <c r="AU693" s="768"/>
      <c r="AV693" s="768"/>
      <c r="AW693" s="768"/>
      <c r="AX693" s="768"/>
      <c r="AY693" s="768"/>
      <c r="AZ693" s="768"/>
      <c r="BA693" s="768"/>
      <c r="BB693" s="768"/>
      <c r="BC693" s="768"/>
      <c r="BD693" s="768"/>
      <c r="BE693" s="768"/>
      <c r="BF693" s="768"/>
      <c r="BG693" s="768"/>
      <c r="BH693" s="768"/>
      <c r="BI693" s="768"/>
      <c r="BJ693" s="768"/>
      <c r="BK693" s="768"/>
      <c r="BL693" s="768"/>
      <c r="BM693" s="768"/>
      <c r="BN693" s="768"/>
      <c r="BO693" s="768"/>
      <c r="BP693" s="768"/>
      <c r="BQ693" s="768"/>
      <c r="BR693" s="768"/>
      <c r="BS693" s="768"/>
      <c r="BT693" s="768"/>
      <c r="BU693" s="768"/>
      <c r="BV693" s="768"/>
      <c r="BW693" s="768"/>
      <c r="BX693" s="768"/>
      <c r="BY693" s="768"/>
      <c r="BZ693" s="768"/>
      <c r="CA693" s="768"/>
      <c r="CB693" s="768"/>
      <c r="CC693" s="768"/>
      <c r="CD693" s="768"/>
      <c r="CE693" s="768"/>
      <c r="CF693" s="768"/>
      <c r="CG693" s="768"/>
      <c r="CH693" s="768"/>
      <c r="CI693" s="768"/>
      <c r="CJ693" s="768"/>
      <c r="CK693" s="768"/>
      <c r="CL693" s="768"/>
      <c r="CM693" s="768"/>
      <c r="CN693" s="768"/>
      <c r="CO693" s="768"/>
      <c r="CP693" s="768"/>
      <c r="CQ693" s="768"/>
      <c r="CR693" s="768"/>
      <c r="CS693" s="768"/>
      <c r="CT693" s="768"/>
      <c r="CU693" s="768"/>
      <c r="CV693" s="768"/>
      <c r="CW693" s="768"/>
      <c r="CX693" s="768"/>
      <c r="CY693" s="768"/>
      <c r="CZ693" s="768"/>
      <c r="DA693" s="768"/>
      <c r="DB693" s="768"/>
      <c r="DC693" s="768"/>
      <c r="DD693" s="768"/>
      <c r="DE693" s="768"/>
      <c r="DF693" s="768"/>
      <c r="DG693" s="768"/>
      <c r="DH693" s="768"/>
      <c r="DI693" s="768"/>
      <c r="DJ693" s="768"/>
      <c r="DK693" s="768"/>
      <c r="DL693" s="768"/>
      <c r="DM693" s="768"/>
      <c r="DN693" s="768"/>
      <c r="DO693" s="768"/>
      <c r="DP693" s="768"/>
      <c r="DQ693" s="768"/>
      <c r="DR693" s="768"/>
      <c r="DS693" s="768"/>
      <c r="DT693" s="768"/>
      <c r="DU693" s="768"/>
      <c r="DV693" s="768"/>
      <c r="DW693" s="768"/>
      <c r="DX693" s="768"/>
      <c r="DY693" s="768"/>
      <c r="DZ693" s="768"/>
      <c r="EA693" s="768"/>
      <c r="EB693" s="768"/>
      <c r="EC693" s="768"/>
      <c r="ED693" s="768"/>
      <c r="EE693" s="768"/>
      <c r="EF693" s="768"/>
      <c r="EG693" s="768"/>
      <c r="EH693" s="768"/>
      <c r="EI693" s="768"/>
      <c r="EJ693" s="768"/>
      <c r="EK693" s="768"/>
      <c r="EL693" s="768"/>
      <c r="EM693" s="768"/>
      <c r="EN693" s="768"/>
      <c r="EO693" s="768"/>
      <c r="EP693" s="768"/>
      <c r="EQ693" s="768"/>
      <c r="ER693" s="768"/>
      <c r="ES693" s="768"/>
      <c r="ET693" s="768"/>
      <c r="EU693" s="768"/>
      <c r="EV693" s="768"/>
      <c r="EW693" s="768"/>
      <c r="EX693" s="768"/>
      <c r="EY693" s="768"/>
      <c r="EZ693" s="768"/>
      <c r="FA693" s="768"/>
      <c r="FB693" s="768"/>
      <c r="FC693" s="768"/>
      <c r="FD693" s="768"/>
      <c r="FE693" s="768"/>
      <c r="FF693" s="768"/>
      <c r="FG693" s="768"/>
      <c r="FH693" s="768"/>
      <c r="FI693" s="768"/>
      <c r="FJ693" s="768"/>
      <c r="FK693" s="768"/>
      <c r="FL693" s="768"/>
      <c r="FM693" s="768"/>
      <c r="FN693" s="768"/>
      <c r="FO693" s="768"/>
      <c r="FP693" s="768"/>
      <c r="FQ693" s="768"/>
      <c r="FR693" s="768"/>
      <c r="FS693" s="768"/>
      <c r="FT693" s="768"/>
      <c r="FU693" s="768"/>
      <c r="FV693" s="768"/>
      <c r="FW693" s="768"/>
    </row>
    <row r="694" spans="4:179" x14ac:dyDescent="0.25">
      <c r="D694" s="731"/>
      <c r="J694" s="62"/>
      <c r="O694" s="766"/>
      <c r="P694" s="766"/>
      <c r="Q694" s="766"/>
      <c r="R694" s="766"/>
      <c r="U694" s="767"/>
      <c r="Y694" s="768"/>
      <c r="Z694" s="768"/>
      <c r="AA694" s="768"/>
      <c r="AB694" s="768"/>
      <c r="AC694" s="768"/>
      <c r="AD694" s="768"/>
      <c r="AE694" s="768"/>
      <c r="AF694" s="768"/>
      <c r="AG694" s="768"/>
      <c r="AH694" s="768"/>
      <c r="AI694" s="768"/>
      <c r="AJ694" s="768"/>
      <c r="AK694" s="768"/>
      <c r="AL694" s="768"/>
      <c r="AM694" s="768"/>
      <c r="AN694" s="768"/>
      <c r="AO694" s="768"/>
      <c r="AP694" s="768"/>
      <c r="AQ694" s="768"/>
      <c r="AR694" s="768"/>
      <c r="AS694" s="768"/>
      <c r="AT694" s="768"/>
      <c r="AU694" s="768"/>
      <c r="AV694" s="768"/>
      <c r="AW694" s="768"/>
      <c r="AX694" s="768"/>
      <c r="AY694" s="768"/>
      <c r="AZ694" s="768"/>
      <c r="BA694" s="768"/>
      <c r="BB694" s="768"/>
      <c r="BC694" s="768"/>
      <c r="BD694" s="768"/>
      <c r="BE694" s="768"/>
      <c r="BF694" s="768"/>
      <c r="BG694" s="768"/>
      <c r="BH694" s="768"/>
      <c r="BI694" s="768"/>
      <c r="BJ694" s="768"/>
      <c r="BK694" s="768"/>
      <c r="BL694" s="768"/>
      <c r="BM694" s="768"/>
      <c r="BN694" s="768"/>
      <c r="BO694" s="768"/>
      <c r="BP694" s="768"/>
      <c r="BQ694" s="768"/>
      <c r="BR694" s="768"/>
      <c r="BS694" s="768"/>
      <c r="BT694" s="768"/>
      <c r="BU694" s="768"/>
      <c r="BV694" s="768"/>
      <c r="BW694" s="768"/>
      <c r="BX694" s="768"/>
      <c r="BY694" s="768"/>
      <c r="BZ694" s="768"/>
      <c r="CA694" s="768"/>
      <c r="CB694" s="768"/>
      <c r="CC694" s="768"/>
      <c r="CD694" s="768"/>
      <c r="CE694" s="768"/>
      <c r="CF694" s="768"/>
      <c r="CG694" s="768"/>
      <c r="CH694" s="768"/>
      <c r="CI694" s="768"/>
      <c r="CJ694" s="768"/>
      <c r="CK694" s="768"/>
      <c r="CL694" s="768"/>
      <c r="CM694" s="768"/>
      <c r="CN694" s="768"/>
      <c r="CO694" s="768"/>
      <c r="CP694" s="768"/>
      <c r="CQ694" s="768"/>
      <c r="CR694" s="768"/>
      <c r="CS694" s="768"/>
      <c r="CT694" s="768"/>
      <c r="CU694" s="768"/>
      <c r="CV694" s="768"/>
      <c r="CW694" s="768"/>
      <c r="CX694" s="768"/>
      <c r="CY694" s="768"/>
      <c r="CZ694" s="768"/>
      <c r="DA694" s="768"/>
      <c r="DB694" s="768"/>
      <c r="DC694" s="768"/>
      <c r="DD694" s="768"/>
      <c r="DE694" s="768"/>
      <c r="DF694" s="768"/>
      <c r="DG694" s="768"/>
      <c r="DH694" s="768"/>
      <c r="DI694" s="768"/>
      <c r="DJ694" s="768"/>
      <c r="DK694" s="768"/>
      <c r="DL694" s="768"/>
      <c r="DM694" s="768"/>
      <c r="DN694" s="768"/>
      <c r="DO694" s="768"/>
      <c r="DP694" s="768"/>
      <c r="DQ694" s="768"/>
      <c r="DR694" s="768"/>
      <c r="DS694" s="768"/>
      <c r="DT694" s="768"/>
      <c r="DU694" s="768"/>
      <c r="DV694" s="768"/>
      <c r="DW694" s="768"/>
      <c r="DX694" s="768"/>
      <c r="DY694" s="768"/>
      <c r="DZ694" s="768"/>
      <c r="EA694" s="768"/>
      <c r="EB694" s="768"/>
      <c r="EC694" s="768"/>
      <c r="ED694" s="768"/>
      <c r="EE694" s="768"/>
      <c r="EF694" s="768"/>
      <c r="EG694" s="768"/>
      <c r="EH694" s="768"/>
      <c r="EI694" s="768"/>
      <c r="EJ694" s="768"/>
      <c r="EK694" s="768"/>
      <c r="EL694" s="768"/>
      <c r="EM694" s="768"/>
      <c r="EN694" s="768"/>
      <c r="EO694" s="768"/>
      <c r="EP694" s="768"/>
      <c r="EQ694" s="768"/>
      <c r="ER694" s="768"/>
      <c r="ES694" s="768"/>
      <c r="ET694" s="768"/>
      <c r="EU694" s="768"/>
      <c r="EV694" s="768"/>
      <c r="EW694" s="768"/>
      <c r="EX694" s="768"/>
      <c r="EY694" s="768"/>
      <c r="EZ694" s="768"/>
      <c r="FA694" s="768"/>
      <c r="FB694" s="768"/>
      <c r="FC694" s="768"/>
      <c r="FD694" s="768"/>
      <c r="FE694" s="768"/>
      <c r="FF694" s="768"/>
      <c r="FG694" s="768"/>
      <c r="FH694" s="768"/>
      <c r="FI694" s="768"/>
      <c r="FJ694" s="768"/>
      <c r="FK694" s="768"/>
      <c r="FL694" s="768"/>
      <c r="FM694" s="768"/>
      <c r="FN694" s="768"/>
      <c r="FO694" s="768"/>
      <c r="FP694" s="768"/>
      <c r="FQ694" s="768"/>
      <c r="FR694" s="768"/>
      <c r="FS694" s="768"/>
      <c r="FT694" s="768"/>
      <c r="FU694" s="768"/>
      <c r="FV694" s="768"/>
      <c r="FW694" s="768"/>
    </row>
    <row r="695" spans="4:179" x14ac:dyDescent="0.25">
      <c r="D695" s="731"/>
      <c r="J695" s="62"/>
      <c r="O695" s="766"/>
      <c r="P695" s="766"/>
      <c r="Q695" s="766"/>
      <c r="R695" s="766"/>
      <c r="U695" s="767"/>
      <c r="Y695" s="768"/>
      <c r="Z695" s="768"/>
      <c r="AA695" s="768"/>
      <c r="AB695" s="768"/>
      <c r="AC695" s="768"/>
      <c r="AD695" s="768"/>
      <c r="AE695" s="768"/>
      <c r="AF695" s="768"/>
      <c r="AG695" s="768"/>
      <c r="AH695" s="768"/>
      <c r="AI695" s="768"/>
      <c r="AJ695" s="768"/>
      <c r="AK695" s="768"/>
      <c r="AL695" s="768"/>
      <c r="AM695" s="768"/>
      <c r="AN695" s="768"/>
      <c r="AO695" s="768"/>
      <c r="AP695" s="768"/>
      <c r="AQ695" s="768"/>
      <c r="AR695" s="768"/>
      <c r="AS695" s="768"/>
      <c r="AT695" s="768"/>
      <c r="AU695" s="768"/>
      <c r="AV695" s="768"/>
      <c r="AW695" s="768"/>
      <c r="AX695" s="768"/>
      <c r="AY695" s="768"/>
      <c r="AZ695" s="768"/>
      <c r="BA695" s="768"/>
      <c r="BB695" s="768"/>
      <c r="BC695" s="768"/>
      <c r="BD695" s="768"/>
      <c r="BE695" s="768"/>
      <c r="BF695" s="768"/>
      <c r="BG695" s="768"/>
      <c r="BH695" s="768"/>
      <c r="BI695" s="768"/>
      <c r="BJ695" s="768"/>
      <c r="BK695" s="768"/>
      <c r="BL695" s="768"/>
      <c r="BM695" s="768"/>
      <c r="BN695" s="768"/>
      <c r="BO695" s="768"/>
      <c r="BP695" s="768"/>
      <c r="BQ695" s="768"/>
      <c r="BR695" s="768"/>
      <c r="BS695" s="768"/>
      <c r="BT695" s="768"/>
      <c r="BU695" s="768"/>
      <c r="BV695" s="768"/>
      <c r="BW695" s="768"/>
      <c r="BX695" s="768"/>
      <c r="BY695" s="768"/>
      <c r="BZ695" s="768"/>
      <c r="CA695" s="768"/>
      <c r="CB695" s="768"/>
      <c r="CC695" s="768"/>
      <c r="CD695" s="768"/>
      <c r="CE695" s="768"/>
      <c r="CF695" s="768"/>
      <c r="CG695" s="768"/>
      <c r="CH695" s="768"/>
      <c r="CI695" s="768"/>
      <c r="CJ695" s="768"/>
      <c r="CK695" s="768"/>
      <c r="CL695" s="768"/>
      <c r="CM695" s="768"/>
      <c r="CN695" s="768"/>
      <c r="CO695" s="768"/>
      <c r="CP695" s="768"/>
      <c r="CQ695" s="768"/>
      <c r="CR695" s="768"/>
      <c r="CS695" s="768"/>
      <c r="CT695" s="768"/>
      <c r="CU695" s="768"/>
      <c r="CV695" s="768"/>
      <c r="CW695" s="768"/>
      <c r="CX695" s="768"/>
      <c r="CY695" s="768"/>
      <c r="CZ695" s="768"/>
      <c r="DA695" s="768"/>
      <c r="DB695" s="768"/>
      <c r="DC695" s="768"/>
      <c r="DD695" s="768"/>
      <c r="DE695" s="768"/>
      <c r="DF695" s="768"/>
      <c r="DG695" s="768"/>
      <c r="DH695" s="768"/>
      <c r="DI695" s="768"/>
      <c r="DJ695" s="768"/>
      <c r="DK695" s="768"/>
      <c r="DL695" s="768"/>
      <c r="DM695" s="768"/>
      <c r="DN695" s="768"/>
      <c r="DO695" s="768"/>
      <c r="DP695" s="768"/>
      <c r="DQ695" s="768"/>
      <c r="DR695" s="768"/>
      <c r="DS695" s="768"/>
      <c r="DT695" s="768"/>
      <c r="DU695" s="768"/>
      <c r="DV695" s="768"/>
      <c r="DW695" s="768"/>
      <c r="DX695" s="768"/>
      <c r="DY695" s="768"/>
      <c r="DZ695" s="768"/>
      <c r="EA695" s="768"/>
      <c r="EB695" s="768"/>
      <c r="EC695" s="768"/>
      <c r="ED695" s="768"/>
      <c r="EE695" s="768"/>
      <c r="EF695" s="768"/>
      <c r="EG695" s="768"/>
      <c r="EH695" s="768"/>
      <c r="EI695" s="768"/>
      <c r="EJ695" s="768"/>
      <c r="EK695" s="768"/>
      <c r="EL695" s="768"/>
      <c r="EM695" s="768"/>
      <c r="EN695" s="768"/>
      <c r="EO695" s="768"/>
      <c r="EP695" s="768"/>
      <c r="EQ695" s="768"/>
      <c r="ER695" s="768"/>
      <c r="ES695" s="768"/>
      <c r="ET695" s="768"/>
      <c r="EU695" s="768"/>
      <c r="EV695" s="768"/>
      <c r="EW695" s="768"/>
      <c r="EX695" s="768"/>
      <c r="EY695" s="768"/>
      <c r="EZ695" s="768"/>
      <c r="FA695" s="768"/>
      <c r="FB695" s="768"/>
      <c r="FC695" s="768"/>
      <c r="FD695" s="768"/>
      <c r="FE695" s="768"/>
      <c r="FF695" s="768"/>
      <c r="FG695" s="768"/>
      <c r="FH695" s="768"/>
      <c r="FI695" s="768"/>
      <c r="FJ695" s="768"/>
      <c r="FK695" s="768"/>
      <c r="FL695" s="768"/>
      <c r="FM695" s="768"/>
      <c r="FN695" s="768"/>
      <c r="FO695" s="768"/>
      <c r="FP695" s="768"/>
      <c r="FQ695" s="768"/>
      <c r="FR695" s="768"/>
      <c r="FS695" s="768"/>
      <c r="FT695" s="768"/>
      <c r="FU695" s="768"/>
      <c r="FV695" s="768"/>
      <c r="FW695" s="768"/>
    </row>
    <row r="696" spans="4:179" x14ac:dyDescent="0.25">
      <c r="D696" s="731"/>
      <c r="J696" s="62"/>
      <c r="O696" s="766"/>
      <c r="P696" s="766"/>
      <c r="Q696" s="766"/>
      <c r="R696" s="766"/>
      <c r="U696" s="767"/>
      <c r="Y696" s="768"/>
      <c r="Z696" s="768"/>
      <c r="AA696" s="768"/>
      <c r="AB696" s="768"/>
      <c r="AC696" s="768"/>
      <c r="AD696" s="768"/>
      <c r="AE696" s="768"/>
      <c r="AF696" s="768"/>
      <c r="AG696" s="768"/>
      <c r="AH696" s="768"/>
      <c r="AI696" s="768"/>
      <c r="AJ696" s="768"/>
      <c r="AK696" s="768"/>
      <c r="AL696" s="768"/>
      <c r="AM696" s="768"/>
      <c r="AN696" s="768"/>
      <c r="AO696" s="768"/>
      <c r="AP696" s="768"/>
      <c r="AQ696" s="768"/>
      <c r="AR696" s="768"/>
      <c r="AS696" s="768"/>
      <c r="AT696" s="768"/>
      <c r="AU696" s="768"/>
      <c r="AV696" s="768"/>
      <c r="AW696" s="768"/>
      <c r="AX696" s="768"/>
      <c r="AY696" s="768"/>
      <c r="AZ696" s="768"/>
      <c r="BA696" s="768"/>
      <c r="BB696" s="768"/>
      <c r="BC696" s="768"/>
      <c r="BD696" s="768"/>
      <c r="BE696" s="768"/>
      <c r="BF696" s="768"/>
      <c r="BG696" s="768"/>
      <c r="BH696" s="768"/>
      <c r="BI696" s="768"/>
      <c r="BJ696" s="768"/>
      <c r="BK696" s="768"/>
      <c r="BL696" s="768"/>
      <c r="BM696" s="768"/>
      <c r="BN696" s="768"/>
      <c r="BO696" s="768"/>
      <c r="BP696" s="768"/>
      <c r="BQ696" s="768"/>
      <c r="BR696" s="768"/>
      <c r="BS696" s="768"/>
      <c r="BT696" s="768"/>
      <c r="BU696" s="768"/>
      <c r="BV696" s="768"/>
      <c r="BW696" s="768"/>
      <c r="BX696" s="768"/>
      <c r="BY696" s="768"/>
      <c r="BZ696" s="768"/>
      <c r="CA696" s="768"/>
      <c r="CB696" s="768"/>
      <c r="CC696" s="768"/>
      <c r="CD696" s="768"/>
      <c r="CE696" s="768"/>
      <c r="CF696" s="768"/>
      <c r="CG696" s="768"/>
      <c r="CH696" s="768"/>
      <c r="CI696" s="768"/>
      <c r="CJ696" s="768"/>
      <c r="CK696" s="768"/>
      <c r="CL696" s="768"/>
      <c r="CM696" s="768"/>
      <c r="CN696" s="768"/>
      <c r="CO696" s="768"/>
      <c r="CP696" s="768"/>
      <c r="CQ696" s="768"/>
      <c r="CR696" s="768"/>
      <c r="CS696" s="768"/>
      <c r="CT696" s="768"/>
      <c r="CU696" s="768"/>
      <c r="CV696" s="768"/>
      <c r="CW696" s="768"/>
      <c r="CX696" s="768"/>
      <c r="CY696" s="768"/>
      <c r="CZ696" s="768"/>
      <c r="DA696" s="768"/>
      <c r="DB696" s="768"/>
      <c r="DC696" s="768"/>
      <c r="DD696" s="768"/>
      <c r="DE696" s="768"/>
      <c r="DF696" s="768"/>
      <c r="DG696" s="768"/>
      <c r="DH696" s="768"/>
      <c r="DI696" s="768"/>
      <c r="DJ696" s="768"/>
      <c r="DK696" s="768"/>
      <c r="DL696" s="768"/>
      <c r="DM696" s="768"/>
      <c r="DN696" s="768"/>
      <c r="DO696" s="768"/>
      <c r="DP696" s="768"/>
      <c r="DQ696" s="768"/>
      <c r="DR696" s="768"/>
      <c r="DS696" s="768"/>
      <c r="DT696" s="768"/>
      <c r="DU696" s="768"/>
      <c r="DV696" s="768"/>
      <c r="DW696" s="768"/>
      <c r="DX696" s="768"/>
      <c r="DY696" s="768"/>
      <c r="DZ696" s="768"/>
      <c r="EA696" s="768"/>
      <c r="EB696" s="768"/>
      <c r="EC696" s="768"/>
      <c r="ED696" s="768"/>
      <c r="EE696" s="768"/>
      <c r="EF696" s="768"/>
      <c r="EG696" s="768"/>
      <c r="EH696" s="768"/>
      <c r="EI696" s="768"/>
      <c r="EJ696" s="768"/>
      <c r="EK696" s="768"/>
      <c r="EL696" s="768"/>
      <c r="EM696" s="768"/>
      <c r="EN696" s="768"/>
      <c r="EO696" s="768"/>
      <c r="EP696" s="768"/>
      <c r="EQ696" s="768"/>
      <c r="ER696" s="768"/>
      <c r="ES696" s="768"/>
      <c r="ET696" s="768"/>
      <c r="EU696" s="768"/>
      <c r="EV696" s="768"/>
      <c r="EW696" s="768"/>
      <c r="EX696" s="768"/>
      <c r="EY696" s="768"/>
      <c r="EZ696" s="768"/>
      <c r="FA696" s="768"/>
      <c r="FB696" s="768"/>
      <c r="FC696" s="768"/>
      <c r="FD696" s="768"/>
      <c r="FE696" s="768"/>
      <c r="FF696" s="768"/>
      <c r="FG696" s="768"/>
      <c r="FH696" s="768"/>
      <c r="FI696" s="768"/>
      <c r="FJ696" s="768"/>
      <c r="FK696" s="768"/>
      <c r="FL696" s="768"/>
      <c r="FM696" s="768"/>
      <c r="FN696" s="768"/>
      <c r="FO696" s="768"/>
      <c r="FP696" s="768"/>
      <c r="FQ696" s="768"/>
      <c r="FR696" s="768"/>
      <c r="FS696" s="768"/>
      <c r="FT696" s="768"/>
      <c r="FU696" s="768"/>
      <c r="FV696" s="768"/>
      <c r="FW696" s="768"/>
    </row>
    <row r="697" spans="4:179" x14ac:dyDescent="0.25">
      <c r="D697" s="731"/>
      <c r="J697" s="62"/>
      <c r="O697" s="766"/>
      <c r="P697" s="766"/>
      <c r="Q697" s="766"/>
      <c r="R697" s="766"/>
      <c r="U697" s="767"/>
      <c r="Y697" s="768"/>
      <c r="Z697" s="768"/>
      <c r="AA697" s="768"/>
      <c r="AB697" s="768"/>
      <c r="AC697" s="768"/>
      <c r="AD697" s="768"/>
      <c r="AE697" s="768"/>
      <c r="AF697" s="768"/>
      <c r="AG697" s="768"/>
      <c r="AH697" s="768"/>
      <c r="AI697" s="768"/>
      <c r="AJ697" s="768"/>
      <c r="AK697" s="768"/>
      <c r="AL697" s="768"/>
      <c r="AM697" s="768"/>
      <c r="AN697" s="768"/>
      <c r="AO697" s="768"/>
      <c r="AP697" s="768"/>
      <c r="AQ697" s="768"/>
      <c r="AR697" s="768"/>
      <c r="AS697" s="768"/>
      <c r="AT697" s="768"/>
      <c r="AU697" s="768"/>
      <c r="AV697" s="768"/>
      <c r="AW697" s="768"/>
      <c r="AX697" s="768"/>
      <c r="AY697" s="768"/>
      <c r="AZ697" s="768"/>
      <c r="BA697" s="768"/>
      <c r="BB697" s="768"/>
      <c r="BC697" s="768"/>
      <c r="BD697" s="768"/>
      <c r="BE697" s="768"/>
      <c r="BF697" s="768"/>
      <c r="BG697" s="768"/>
      <c r="BH697" s="768"/>
      <c r="BI697" s="768"/>
      <c r="BJ697" s="768"/>
      <c r="BK697" s="768"/>
      <c r="BL697" s="768"/>
      <c r="BM697" s="768"/>
      <c r="BN697" s="768"/>
      <c r="BO697" s="768"/>
      <c r="BP697" s="768"/>
      <c r="BQ697" s="768"/>
      <c r="BR697" s="768"/>
      <c r="BS697" s="768"/>
      <c r="BT697" s="768"/>
      <c r="BU697" s="768"/>
      <c r="BV697" s="768"/>
      <c r="BW697" s="768"/>
      <c r="BX697" s="768"/>
      <c r="BY697" s="768"/>
      <c r="BZ697" s="768"/>
      <c r="CA697" s="768"/>
      <c r="CB697" s="768"/>
      <c r="CC697" s="768"/>
      <c r="CD697" s="768"/>
      <c r="CE697" s="768"/>
      <c r="CF697" s="768"/>
      <c r="CG697" s="768"/>
      <c r="CH697" s="768"/>
      <c r="CI697" s="768"/>
      <c r="CJ697" s="768"/>
      <c r="CK697" s="768"/>
      <c r="CL697" s="768"/>
      <c r="CM697" s="768"/>
      <c r="CN697" s="768"/>
      <c r="CO697" s="768"/>
      <c r="CP697" s="768"/>
      <c r="CQ697" s="768"/>
      <c r="CR697" s="768"/>
      <c r="CS697" s="768"/>
      <c r="CT697" s="768"/>
      <c r="CU697" s="768"/>
      <c r="CV697" s="768"/>
      <c r="CW697" s="768"/>
      <c r="CX697" s="768"/>
      <c r="CY697" s="768"/>
      <c r="CZ697" s="768"/>
      <c r="DA697" s="768"/>
      <c r="DB697" s="768"/>
      <c r="DC697" s="768"/>
      <c r="DD697" s="768"/>
      <c r="DE697" s="768"/>
      <c r="DF697" s="768"/>
      <c r="DG697" s="768"/>
      <c r="DH697" s="768"/>
      <c r="DI697" s="768"/>
      <c r="DJ697" s="768"/>
      <c r="DK697" s="768"/>
      <c r="DL697" s="768"/>
      <c r="DM697" s="768"/>
      <c r="DN697" s="768"/>
      <c r="DO697" s="768"/>
      <c r="DP697" s="768"/>
      <c r="DQ697" s="768"/>
      <c r="DR697" s="768"/>
      <c r="DS697" s="768"/>
      <c r="DT697" s="768"/>
      <c r="DU697" s="768"/>
      <c r="DV697" s="768"/>
      <c r="DW697" s="768"/>
      <c r="DX697" s="768"/>
      <c r="DY697" s="768"/>
      <c r="DZ697" s="768"/>
      <c r="EA697" s="768"/>
      <c r="EB697" s="768"/>
      <c r="EC697" s="768"/>
      <c r="ED697" s="768"/>
      <c r="EE697" s="768"/>
      <c r="EF697" s="768"/>
      <c r="EG697" s="768"/>
      <c r="EH697" s="768"/>
      <c r="EI697" s="768"/>
      <c r="EJ697" s="768"/>
      <c r="EK697" s="768"/>
      <c r="EL697" s="768"/>
      <c r="EM697" s="768"/>
      <c r="EN697" s="768"/>
      <c r="EO697" s="768"/>
      <c r="EP697" s="768"/>
      <c r="EQ697" s="768"/>
      <c r="ER697" s="768"/>
      <c r="ES697" s="768"/>
      <c r="ET697" s="768"/>
      <c r="EU697" s="768"/>
      <c r="EV697" s="768"/>
      <c r="EW697" s="768"/>
      <c r="EX697" s="768"/>
      <c r="EY697" s="768"/>
      <c r="EZ697" s="768"/>
      <c r="FA697" s="768"/>
      <c r="FB697" s="768"/>
      <c r="FC697" s="768"/>
      <c r="FD697" s="768"/>
      <c r="FE697" s="768"/>
      <c r="FF697" s="768"/>
      <c r="FG697" s="768"/>
      <c r="FH697" s="768"/>
      <c r="FI697" s="768"/>
      <c r="FJ697" s="768"/>
      <c r="FK697" s="768"/>
      <c r="FL697" s="768"/>
      <c r="FM697" s="768"/>
      <c r="FN697" s="768"/>
      <c r="FO697" s="768"/>
      <c r="FP697" s="768"/>
      <c r="FQ697" s="768"/>
      <c r="FR697" s="768"/>
      <c r="FS697" s="768"/>
      <c r="FT697" s="768"/>
      <c r="FU697" s="768"/>
      <c r="FV697" s="768"/>
      <c r="FW697" s="768"/>
    </row>
    <row r="698" spans="4:179" x14ac:dyDescent="0.25">
      <c r="D698" s="731"/>
      <c r="J698" s="62"/>
      <c r="O698" s="766"/>
      <c r="P698" s="766"/>
      <c r="Q698" s="766"/>
      <c r="R698" s="766"/>
      <c r="U698" s="767"/>
      <c r="Y698" s="768"/>
      <c r="Z698" s="768"/>
      <c r="AA698" s="768"/>
      <c r="AB698" s="768"/>
      <c r="AC698" s="768"/>
      <c r="AD698" s="768"/>
      <c r="AE698" s="768"/>
      <c r="AF698" s="768"/>
      <c r="AG698" s="768"/>
      <c r="AH698" s="768"/>
      <c r="AI698" s="768"/>
      <c r="AJ698" s="768"/>
      <c r="AK698" s="768"/>
      <c r="AL698" s="768"/>
      <c r="AM698" s="768"/>
      <c r="AN698" s="768"/>
      <c r="AO698" s="768"/>
      <c r="AP698" s="768"/>
      <c r="AQ698" s="768"/>
      <c r="AR698" s="768"/>
      <c r="AS698" s="768"/>
      <c r="AT698" s="768"/>
      <c r="AU698" s="768"/>
      <c r="AV698" s="768"/>
      <c r="AW698" s="768"/>
      <c r="AX698" s="768"/>
      <c r="AY698" s="768"/>
      <c r="AZ698" s="768"/>
      <c r="BA698" s="768"/>
      <c r="BB698" s="768"/>
      <c r="BC698" s="768"/>
      <c r="BD698" s="768"/>
      <c r="BE698" s="768"/>
      <c r="BF698" s="768"/>
      <c r="BG698" s="768"/>
      <c r="BH698" s="768"/>
      <c r="BI698" s="768"/>
      <c r="BJ698" s="768"/>
      <c r="BK698" s="768"/>
      <c r="BL698" s="768"/>
      <c r="BM698" s="768"/>
      <c r="BN698" s="768"/>
      <c r="BO698" s="768"/>
      <c r="BP698" s="768"/>
      <c r="BQ698" s="768"/>
      <c r="BR698" s="768"/>
      <c r="BS698" s="768"/>
      <c r="BT698" s="768"/>
      <c r="BU698" s="768"/>
      <c r="BV698" s="768"/>
      <c r="BW698" s="768"/>
      <c r="BX698" s="768"/>
      <c r="BY698" s="768"/>
      <c r="BZ698" s="768"/>
      <c r="CA698" s="768"/>
      <c r="CB698" s="768"/>
      <c r="CC698" s="768"/>
      <c r="CD698" s="768"/>
      <c r="CE698" s="768"/>
      <c r="CF698" s="768"/>
      <c r="CG698" s="768"/>
      <c r="CH698" s="768"/>
      <c r="CI698" s="768"/>
      <c r="CJ698" s="768"/>
      <c r="CK698" s="768"/>
      <c r="CL698" s="768"/>
      <c r="CM698" s="768"/>
      <c r="CN698" s="768"/>
      <c r="CO698" s="768"/>
      <c r="CP698" s="768"/>
      <c r="CQ698" s="768"/>
      <c r="CR698" s="768"/>
      <c r="CS698" s="768"/>
      <c r="CT698" s="768"/>
      <c r="CU698" s="768"/>
      <c r="CV698" s="768"/>
      <c r="CW698" s="768"/>
      <c r="CX698" s="768"/>
      <c r="CY698" s="768"/>
      <c r="CZ698" s="768"/>
      <c r="DA698" s="768"/>
      <c r="DB698" s="768"/>
      <c r="DC698" s="768"/>
      <c r="DD698" s="768"/>
      <c r="DE698" s="768"/>
      <c r="DF698" s="768"/>
      <c r="DG698" s="768"/>
      <c r="DH698" s="768"/>
      <c r="DI698" s="768"/>
      <c r="DJ698" s="768"/>
      <c r="DK698" s="768"/>
      <c r="DL698" s="768"/>
      <c r="DM698" s="768"/>
      <c r="DN698" s="768"/>
      <c r="DO698" s="768"/>
      <c r="DP698" s="768"/>
      <c r="DQ698" s="768"/>
      <c r="DR698" s="768"/>
      <c r="DS698" s="768"/>
      <c r="DT698" s="768"/>
      <c r="DU698" s="768"/>
      <c r="DV698" s="768"/>
      <c r="DW698" s="768"/>
      <c r="DX698" s="768"/>
      <c r="DY698" s="768"/>
      <c r="DZ698" s="768"/>
      <c r="EA698" s="768"/>
      <c r="EB698" s="768"/>
      <c r="EC698" s="768"/>
      <c r="ED698" s="768"/>
      <c r="EE698" s="768"/>
      <c r="EF698" s="768"/>
      <c r="EG698" s="768"/>
      <c r="EH698" s="768"/>
      <c r="EI698" s="768"/>
      <c r="EJ698" s="768"/>
      <c r="EK698" s="768"/>
      <c r="EL698" s="768"/>
      <c r="EM698" s="768"/>
      <c r="EN698" s="768"/>
      <c r="EO698" s="768"/>
      <c r="EP698" s="768"/>
      <c r="EQ698" s="768"/>
      <c r="ER698" s="768"/>
      <c r="ES698" s="768"/>
      <c r="ET698" s="768"/>
      <c r="EU698" s="768"/>
      <c r="EV698" s="768"/>
      <c r="EW698" s="768"/>
      <c r="EX698" s="768"/>
      <c r="EY698" s="768"/>
      <c r="EZ698" s="768"/>
      <c r="FA698" s="768"/>
      <c r="FB698" s="768"/>
      <c r="FC698" s="768"/>
      <c r="FD698" s="768"/>
      <c r="FE698" s="768"/>
      <c r="FF698" s="768"/>
      <c r="FG698" s="768"/>
      <c r="FH698" s="768"/>
      <c r="FI698" s="768"/>
      <c r="FJ698" s="768"/>
      <c r="FK698" s="768"/>
      <c r="FL698" s="768"/>
      <c r="FM698" s="768"/>
      <c r="FN698" s="768"/>
      <c r="FO698" s="768"/>
      <c r="FP698" s="768"/>
      <c r="FQ698" s="768"/>
      <c r="FR698" s="768"/>
      <c r="FS698" s="768"/>
      <c r="FT698" s="768"/>
      <c r="FU698" s="768"/>
      <c r="FV698" s="768"/>
      <c r="FW698" s="768"/>
    </row>
    <row r="699" spans="4:179" x14ac:dyDescent="0.25">
      <c r="D699" s="731"/>
      <c r="J699" s="62"/>
      <c r="O699" s="766"/>
      <c r="P699" s="766"/>
      <c r="Q699" s="766"/>
      <c r="R699" s="766"/>
      <c r="U699" s="767"/>
      <c r="Y699" s="768"/>
      <c r="Z699" s="768"/>
      <c r="AA699" s="768"/>
      <c r="AB699" s="768"/>
      <c r="AC699" s="768"/>
      <c r="AD699" s="768"/>
      <c r="AE699" s="768"/>
      <c r="AF699" s="768"/>
      <c r="AG699" s="768"/>
      <c r="AH699" s="768"/>
      <c r="AI699" s="768"/>
      <c r="AJ699" s="768"/>
      <c r="AK699" s="768"/>
      <c r="AL699" s="768"/>
      <c r="AM699" s="768"/>
      <c r="AN699" s="768"/>
      <c r="AO699" s="768"/>
      <c r="AP699" s="768"/>
      <c r="AQ699" s="768"/>
      <c r="AR699" s="768"/>
      <c r="AS699" s="768"/>
      <c r="AT699" s="768"/>
      <c r="AU699" s="768"/>
      <c r="AV699" s="768"/>
      <c r="AW699" s="768"/>
      <c r="AX699" s="768"/>
      <c r="AY699" s="768"/>
      <c r="AZ699" s="768"/>
      <c r="BA699" s="768"/>
      <c r="BB699" s="768"/>
      <c r="BC699" s="768"/>
      <c r="BD699" s="768"/>
      <c r="BE699" s="768"/>
      <c r="BF699" s="768"/>
      <c r="BG699" s="768"/>
      <c r="BH699" s="768"/>
      <c r="BI699" s="768"/>
      <c r="BJ699" s="768"/>
      <c r="BK699" s="768"/>
      <c r="BL699" s="768"/>
      <c r="BM699" s="768"/>
      <c r="BN699" s="768"/>
      <c r="BO699" s="768"/>
      <c r="BP699" s="768"/>
      <c r="BQ699" s="768"/>
      <c r="BR699" s="768"/>
      <c r="BS699" s="768"/>
      <c r="BT699" s="768"/>
      <c r="BU699" s="768"/>
      <c r="BV699" s="768"/>
      <c r="BW699" s="768"/>
      <c r="BX699" s="768"/>
      <c r="BY699" s="768"/>
      <c r="BZ699" s="768"/>
      <c r="CA699" s="768"/>
      <c r="CB699" s="768"/>
      <c r="CC699" s="768"/>
      <c r="CD699" s="768"/>
      <c r="CE699" s="768"/>
      <c r="CF699" s="768"/>
      <c r="CG699" s="768"/>
      <c r="CH699" s="768"/>
      <c r="CI699" s="768"/>
      <c r="CJ699" s="768"/>
      <c r="CK699" s="768"/>
      <c r="CL699" s="768"/>
      <c r="CM699" s="768"/>
      <c r="CN699" s="768"/>
      <c r="CO699" s="768"/>
      <c r="CP699" s="768"/>
      <c r="CQ699" s="768"/>
      <c r="CR699" s="768"/>
      <c r="CS699" s="768"/>
      <c r="CT699" s="768"/>
      <c r="CU699" s="768"/>
      <c r="CV699" s="768"/>
      <c r="CW699" s="768"/>
      <c r="CX699" s="768"/>
      <c r="CY699" s="768"/>
      <c r="CZ699" s="768"/>
      <c r="DA699" s="768"/>
      <c r="DB699" s="768"/>
      <c r="DC699" s="768"/>
      <c r="DD699" s="768"/>
      <c r="DE699" s="768"/>
      <c r="DF699" s="768"/>
      <c r="DG699" s="768"/>
      <c r="DH699" s="768"/>
      <c r="DI699" s="768"/>
      <c r="DJ699" s="768"/>
      <c r="DK699" s="768"/>
      <c r="DL699" s="768"/>
      <c r="DM699" s="768"/>
      <c r="DN699" s="768"/>
      <c r="DO699" s="768"/>
      <c r="DP699" s="768"/>
      <c r="DQ699" s="768"/>
      <c r="DR699" s="768"/>
      <c r="DS699" s="768"/>
      <c r="DT699" s="768"/>
      <c r="DU699" s="768"/>
      <c r="DV699" s="768"/>
      <c r="DW699" s="768"/>
      <c r="DX699" s="768"/>
      <c r="DY699" s="768"/>
      <c r="DZ699" s="768"/>
      <c r="EA699" s="768"/>
      <c r="EB699" s="768"/>
      <c r="EC699" s="768"/>
      <c r="ED699" s="768"/>
      <c r="EE699" s="768"/>
      <c r="EF699" s="768"/>
      <c r="EG699" s="768"/>
      <c r="EH699" s="768"/>
      <c r="EI699" s="768"/>
      <c r="EJ699" s="768"/>
      <c r="EK699" s="768"/>
      <c r="EL699" s="768"/>
      <c r="EM699" s="768"/>
      <c r="EN699" s="768"/>
      <c r="EO699" s="768"/>
      <c r="EP699" s="768"/>
      <c r="EQ699" s="768"/>
      <c r="ER699" s="768"/>
      <c r="ES699" s="768"/>
      <c r="ET699" s="768"/>
      <c r="EU699" s="768"/>
      <c r="EV699" s="768"/>
      <c r="EW699" s="768"/>
      <c r="EX699" s="768"/>
      <c r="EY699" s="768"/>
      <c r="EZ699" s="768"/>
      <c r="FA699" s="768"/>
      <c r="FB699" s="768"/>
      <c r="FC699" s="768"/>
      <c r="FD699" s="768"/>
      <c r="FE699" s="768"/>
      <c r="FF699" s="768"/>
      <c r="FG699" s="768"/>
      <c r="FH699" s="768"/>
      <c r="FI699" s="768"/>
      <c r="FJ699" s="768"/>
      <c r="FK699" s="768"/>
      <c r="FL699" s="768"/>
      <c r="FM699" s="768"/>
      <c r="FN699" s="768"/>
      <c r="FO699" s="768"/>
      <c r="FP699" s="768"/>
      <c r="FQ699" s="768"/>
      <c r="FR699" s="768"/>
      <c r="FS699" s="768"/>
      <c r="FT699" s="768"/>
      <c r="FU699" s="768"/>
      <c r="FV699" s="768"/>
      <c r="FW699" s="768"/>
    </row>
    <row r="700" spans="4:179" x14ac:dyDescent="0.25">
      <c r="D700" s="731"/>
      <c r="J700" s="62"/>
      <c r="O700" s="766"/>
      <c r="P700" s="766"/>
      <c r="Q700" s="766"/>
      <c r="R700" s="766"/>
      <c r="U700" s="767"/>
      <c r="Y700" s="768"/>
      <c r="Z700" s="768"/>
      <c r="AA700" s="768"/>
      <c r="AB700" s="768"/>
      <c r="AC700" s="768"/>
      <c r="AD700" s="768"/>
      <c r="AE700" s="768"/>
      <c r="AF700" s="768"/>
      <c r="AG700" s="768"/>
      <c r="AH700" s="768"/>
      <c r="AI700" s="768"/>
      <c r="AJ700" s="768"/>
      <c r="AK700" s="768"/>
      <c r="AL700" s="768"/>
      <c r="AM700" s="768"/>
      <c r="AN700" s="768"/>
      <c r="AO700" s="768"/>
      <c r="AP700" s="768"/>
      <c r="AQ700" s="768"/>
      <c r="AR700" s="768"/>
      <c r="AS700" s="768"/>
      <c r="AT700" s="768"/>
      <c r="AU700" s="768"/>
      <c r="AV700" s="768"/>
      <c r="AW700" s="768"/>
      <c r="AX700" s="768"/>
      <c r="AY700" s="768"/>
      <c r="AZ700" s="768"/>
      <c r="BA700" s="768"/>
      <c r="BB700" s="768"/>
      <c r="BC700" s="768"/>
      <c r="BD700" s="768"/>
      <c r="BE700" s="768"/>
      <c r="BF700" s="768"/>
      <c r="BG700" s="768"/>
      <c r="BH700" s="768"/>
      <c r="BI700" s="768"/>
      <c r="BJ700" s="768"/>
      <c r="BK700" s="768"/>
      <c r="BL700" s="768"/>
      <c r="BM700" s="768"/>
      <c r="BN700" s="768"/>
      <c r="BO700" s="768"/>
      <c r="BP700" s="768"/>
      <c r="BQ700" s="768"/>
      <c r="BR700" s="768"/>
      <c r="BS700" s="768"/>
      <c r="BT700" s="768"/>
      <c r="BU700" s="768"/>
      <c r="BV700" s="768"/>
      <c r="BW700" s="768"/>
      <c r="BX700" s="768"/>
      <c r="BY700" s="768"/>
      <c r="BZ700" s="768"/>
      <c r="CA700" s="768"/>
      <c r="CB700" s="768"/>
      <c r="CC700" s="768"/>
      <c r="CD700" s="768"/>
      <c r="CE700" s="768"/>
      <c r="CF700" s="768"/>
      <c r="CG700" s="768"/>
      <c r="CH700" s="768"/>
      <c r="CI700" s="768"/>
      <c r="CJ700" s="768"/>
      <c r="CK700" s="768"/>
      <c r="CL700" s="768"/>
      <c r="CM700" s="768"/>
      <c r="CN700" s="768"/>
      <c r="CO700" s="768"/>
      <c r="CP700" s="768"/>
      <c r="CQ700" s="768"/>
      <c r="CR700" s="768"/>
      <c r="CS700" s="768"/>
      <c r="CT700" s="768"/>
      <c r="CU700" s="768"/>
      <c r="CV700" s="768"/>
      <c r="CW700" s="768"/>
      <c r="CX700" s="768"/>
      <c r="CY700" s="768"/>
      <c r="CZ700" s="768"/>
      <c r="DA700" s="768"/>
      <c r="DB700" s="768"/>
      <c r="DC700" s="768"/>
      <c r="DD700" s="768"/>
      <c r="DE700" s="768"/>
      <c r="DF700" s="768"/>
      <c r="DG700" s="768"/>
      <c r="DH700" s="768"/>
      <c r="DI700" s="768"/>
      <c r="DJ700" s="768"/>
      <c r="DK700" s="768"/>
      <c r="DL700" s="768"/>
      <c r="DM700" s="768"/>
      <c r="DN700" s="768"/>
      <c r="DO700" s="768"/>
      <c r="DP700" s="768"/>
      <c r="DQ700" s="768"/>
      <c r="DR700" s="768"/>
      <c r="DS700" s="768"/>
      <c r="DT700" s="768"/>
      <c r="DU700" s="768"/>
      <c r="DV700" s="768"/>
      <c r="DW700" s="768"/>
      <c r="DX700" s="768"/>
      <c r="DY700" s="768"/>
      <c r="DZ700" s="768"/>
      <c r="EA700" s="768"/>
      <c r="EB700" s="768"/>
      <c r="EC700" s="768"/>
      <c r="ED700" s="768"/>
      <c r="EE700" s="768"/>
      <c r="EF700" s="768"/>
      <c r="EG700" s="768"/>
      <c r="EH700" s="768"/>
      <c r="EI700" s="768"/>
      <c r="EJ700" s="768"/>
      <c r="EK700" s="768"/>
      <c r="EL700" s="768"/>
      <c r="EM700" s="768"/>
      <c r="EN700" s="768"/>
      <c r="EO700" s="768"/>
      <c r="EP700" s="768"/>
      <c r="EQ700" s="768"/>
      <c r="ER700" s="768"/>
      <c r="ES700" s="768"/>
      <c r="ET700" s="768"/>
      <c r="EU700" s="768"/>
      <c r="EV700" s="768"/>
      <c r="EW700" s="768"/>
      <c r="EX700" s="768"/>
      <c r="EY700" s="768"/>
      <c r="EZ700" s="768"/>
      <c r="FA700" s="768"/>
      <c r="FB700" s="768"/>
      <c r="FC700" s="768"/>
      <c r="FD700" s="768"/>
      <c r="FE700" s="768"/>
      <c r="FF700" s="768"/>
      <c r="FG700" s="768"/>
      <c r="FH700" s="768"/>
      <c r="FI700" s="768"/>
      <c r="FJ700" s="768"/>
      <c r="FK700" s="768"/>
      <c r="FL700" s="768"/>
      <c r="FM700" s="768"/>
      <c r="FN700" s="768"/>
      <c r="FO700" s="768"/>
      <c r="FP700" s="768"/>
      <c r="FQ700" s="768"/>
      <c r="FR700" s="768"/>
      <c r="FS700" s="768"/>
      <c r="FT700" s="768"/>
      <c r="FU700" s="768"/>
      <c r="FV700" s="768"/>
      <c r="FW700" s="768"/>
    </row>
    <row r="701" spans="4:179" x14ac:dyDescent="0.25">
      <c r="D701" s="731"/>
      <c r="J701" s="62"/>
      <c r="O701" s="766"/>
      <c r="P701" s="766"/>
      <c r="Q701" s="766"/>
      <c r="R701" s="766"/>
      <c r="U701" s="767"/>
      <c r="Y701" s="768"/>
      <c r="Z701" s="768"/>
      <c r="AA701" s="768"/>
      <c r="AB701" s="768"/>
      <c r="AC701" s="768"/>
      <c r="AD701" s="768"/>
      <c r="AE701" s="768"/>
      <c r="AF701" s="768"/>
      <c r="AG701" s="768"/>
      <c r="AH701" s="768"/>
      <c r="AI701" s="768"/>
      <c r="AJ701" s="768"/>
      <c r="AK701" s="768"/>
      <c r="AL701" s="768"/>
      <c r="AM701" s="768"/>
      <c r="AN701" s="768"/>
      <c r="AO701" s="768"/>
      <c r="AP701" s="768"/>
      <c r="AQ701" s="768"/>
      <c r="AR701" s="768"/>
      <c r="AS701" s="768"/>
      <c r="AT701" s="768"/>
      <c r="AU701" s="768"/>
      <c r="AV701" s="768"/>
      <c r="AW701" s="768"/>
      <c r="AX701" s="768"/>
      <c r="AY701" s="768"/>
      <c r="AZ701" s="768"/>
      <c r="BA701" s="768"/>
      <c r="BB701" s="768"/>
      <c r="BC701" s="768"/>
      <c r="BD701" s="768"/>
      <c r="BE701" s="768"/>
      <c r="BF701" s="768"/>
      <c r="BG701" s="768"/>
      <c r="BH701" s="768"/>
      <c r="BI701" s="768"/>
      <c r="BJ701" s="768"/>
      <c r="BK701" s="768"/>
      <c r="BL701" s="768"/>
      <c r="BM701" s="768"/>
      <c r="BN701" s="768"/>
      <c r="BO701" s="768"/>
      <c r="BP701" s="768"/>
      <c r="BQ701" s="768"/>
      <c r="BR701" s="768"/>
      <c r="BS701" s="768"/>
      <c r="BT701" s="768"/>
      <c r="BU701" s="768"/>
      <c r="BV701" s="768"/>
      <c r="BW701" s="768"/>
      <c r="BX701" s="768"/>
      <c r="BY701" s="768"/>
      <c r="BZ701" s="768"/>
      <c r="CA701" s="768"/>
      <c r="CB701" s="768"/>
      <c r="CC701" s="768"/>
      <c r="CD701" s="768"/>
      <c r="CE701" s="768"/>
      <c r="CF701" s="768"/>
      <c r="CG701" s="768"/>
      <c r="CH701" s="768"/>
      <c r="CI701" s="768"/>
      <c r="CJ701" s="768"/>
      <c r="CK701" s="768"/>
      <c r="CL701" s="768"/>
      <c r="CM701" s="768"/>
      <c r="CN701" s="768"/>
      <c r="CO701" s="768"/>
      <c r="CP701" s="768"/>
      <c r="CQ701" s="768"/>
      <c r="CR701" s="768"/>
      <c r="CS701" s="768"/>
      <c r="CT701" s="768"/>
      <c r="CU701" s="768"/>
      <c r="CV701" s="768"/>
      <c r="CW701" s="768"/>
      <c r="CX701" s="768"/>
      <c r="CY701" s="768"/>
      <c r="CZ701" s="768"/>
      <c r="DA701" s="768"/>
      <c r="DB701" s="768"/>
      <c r="DC701" s="768"/>
      <c r="DD701" s="768"/>
      <c r="DE701" s="768"/>
      <c r="DF701" s="768"/>
      <c r="DG701" s="768"/>
      <c r="DH701" s="768"/>
      <c r="DI701" s="768"/>
      <c r="DJ701" s="768"/>
      <c r="DK701" s="768"/>
      <c r="DL701" s="768"/>
      <c r="DM701" s="768"/>
      <c r="DN701" s="768"/>
      <c r="DO701" s="768"/>
      <c r="DP701" s="768"/>
      <c r="DQ701" s="768"/>
      <c r="DR701" s="768"/>
      <c r="DS701" s="768"/>
      <c r="DT701" s="768"/>
      <c r="DU701" s="768"/>
      <c r="DV701" s="768"/>
      <c r="DW701" s="768"/>
      <c r="DX701" s="768"/>
      <c r="DY701" s="768"/>
      <c r="DZ701" s="768"/>
      <c r="EA701" s="768"/>
      <c r="EB701" s="768"/>
      <c r="EC701" s="768"/>
      <c r="ED701" s="768"/>
      <c r="EE701" s="768"/>
      <c r="EF701" s="768"/>
      <c r="EG701" s="768"/>
      <c r="EH701" s="768"/>
      <c r="EI701" s="768"/>
      <c r="EJ701" s="768"/>
      <c r="EK701" s="768"/>
      <c r="EL701" s="768"/>
      <c r="EM701" s="768"/>
      <c r="EN701" s="768"/>
      <c r="EO701" s="768"/>
      <c r="EP701" s="768"/>
      <c r="EQ701" s="768"/>
      <c r="ER701" s="768"/>
      <c r="ES701" s="768"/>
      <c r="ET701" s="768"/>
      <c r="EU701" s="768"/>
      <c r="EV701" s="768"/>
      <c r="EW701" s="768"/>
      <c r="EX701" s="768"/>
      <c r="EY701" s="768"/>
      <c r="EZ701" s="768"/>
      <c r="FA701" s="768"/>
      <c r="FB701" s="768"/>
      <c r="FC701" s="768"/>
      <c r="FD701" s="768"/>
      <c r="FE701" s="768"/>
      <c r="FF701" s="768"/>
      <c r="FG701" s="768"/>
      <c r="FH701" s="768"/>
      <c r="FI701" s="768"/>
      <c r="FJ701" s="768"/>
      <c r="FK701" s="768"/>
      <c r="FL701" s="768"/>
      <c r="FM701" s="768"/>
      <c r="FN701" s="768"/>
      <c r="FO701" s="768"/>
      <c r="FP701" s="768"/>
      <c r="FQ701" s="768"/>
      <c r="FR701" s="768"/>
      <c r="FS701" s="768"/>
      <c r="FT701" s="768"/>
      <c r="FU701" s="768"/>
      <c r="FV701" s="768"/>
      <c r="FW701" s="768"/>
    </row>
    <row r="702" spans="4:179" x14ac:dyDescent="0.25">
      <c r="D702" s="731"/>
      <c r="J702" s="62"/>
      <c r="O702" s="766"/>
      <c r="P702" s="766"/>
      <c r="Q702" s="766"/>
      <c r="R702" s="766"/>
      <c r="U702" s="767"/>
      <c r="Y702" s="768"/>
      <c r="Z702" s="768"/>
      <c r="AA702" s="768"/>
      <c r="AB702" s="768"/>
      <c r="AC702" s="768"/>
      <c r="AD702" s="768"/>
      <c r="AE702" s="768"/>
      <c r="AF702" s="768"/>
      <c r="AG702" s="768"/>
      <c r="AH702" s="768"/>
      <c r="AI702" s="768"/>
      <c r="AJ702" s="768"/>
      <c r="AK702" s="768"/>
      <c r="AL702" s="768"/>
      <c r="AM702" s="768"/>
      <c r="AN702" s="768"/>
      <c r="AO702" s="768"/>
      <c r="AP702" s="768"/>
      <c r="AQ702" s="768"/>
      <c r="AR702" s="768"/>
      <c r="AS702" s="768"/>
      <c r="AT702" s="768"/>
      <c r="AU702" s="768"/>
      <c r="AV702" s="768"/>
      <c r="AW702" s="768"/>
      <c r="AX702" s="768"/>
      <c r="AY702" s="768"/>
      <c r="AZ702" s="768"/>
      <c r="BA702" s="768"/>
      <c r="BB702" s="768"/>
      <c r="BC702" s="768"/>
      <c r="BD702" s="768"/>
      <c r="BE702" s="768"/>
      <c r="BF702" s="768"/>
      <c r="BG702" s="768"/>
      <c r="BH702" s="768"/>
      <c r="BI702" s="768"/>
      <c r="BJ702" s="768"/>
      <c r="BK702" s="768"/>
      <c r="BL702" s="768"/>
      <c r="BM702" s="768"/>
      <c r="BN702" s="768"/>
      <c r="BO702" s="768"/>
      <c r="BP702" s="768"/>
      <c r="BQ702" s="768"/>
      <c r="BR702" s="768"/>
      <c r="BS702" s="768"/>
      <c r="BT702" s="768"/>
      <c r="BU702" s="768"/>
      <c r="BV702" s="768"/>
      <c r="BW702" s="768"/>
      <c r="BX702" s="768"/>
      <c r="BY702" s="768"/>
      <c r="BZ702" s="768"/>
      <c r="CA702" s="768"/>
      <c r="CB702" s="768"/>
      <c r="CC702" s="768"/>
      <c r="CD702" s="768"/>
      <c r="CE702" s="768"/>
      <c r="CF702" s="768"/>
      <c r="CG702" s="768"/>
      <c r="CH702" s="768"/>
      <c r="CI702" s="768"/>
      <c r="CJ702" s="768"/>
      <c r="CK702" s="768"/>
      <c r="CL702" s="768"/>
      <c r="CM702" s="768"/>
      <c r="CN702" s="768"/>
      <c r="CO702" s="768"/>
      <c r="CP702" s="768"/>
      <c r="CQ702" s="768"/>
      <c r="CR702" s="768"/>
      <c r="CS702" s="768"/>
      <c r="CT702" s="768"/>
      <c r="CU702" s="768"/>
      <c r="CV702" s="768"/>
      <c r="CW702" s="768"/>
      <c r="CX702" s="768"/>
      <c r="CY702" s="768"/>
      <c r="CZ702" s="768"/>
      <c r="DA702" s="768"/>
      <c r="DB702" s="768"/>
      <c r="DC702" s="768"/>
      <c r="DD702" s="768"/>
      <c r="DE702" s="768"/>
      <c r="DF702" s="768"/>
      <c r="DG702" s="768"/>
      <c r="DH702" s="768"/>
      <c r="DI702" s="768"/>
      <c r="DJ702" s="768"/>
      <c r="DK702" s="768"/>
      <c r="DL702" s="768"/>
      <c r="DM702" s="768"/>
      <c r="DN702" s="768"/>
      <c r="DO702" s="768"/>
      <c r="DP702" s="768"/>
      <c r="DQ702" s="768"/>
      <c r="DR702" s="768"/>
      <c r="DS702" s="768"/>
      <c r="DT702" s="768"/>
      <c r="DU702" s="768"/>
      <c r="DV702" s="768"/>
      <c r="DW702" s="768"/>
      <c r="DX702" s="768"/>
      <c r="DY702" s="768"/>
      <c r="DZ702" s="768"/>
      <c r="EA702" s="768"/>
      <c r="EB702" s="768"/>
      <c r="EC702" s="768"/>
      <c r="ED702" s="768"/>
      <c r="EE702" s="768"/>
      <c r="EF702" s="768"/>
      <c r="EG702" s="768"/>
      <c r="EH702" s="768"/>
      <c r="EI702" s="768"/>
      <c r="EJ702" s="768"/>
      <c r="EK702" s="768"/>
      <c r="EL702" s="768"/>
      <c r="EM702" s="768"/>
      <c r="EN702" s="768"/>
      <c r="EO702" s="768"/>
      <c r="EP702" s="768"/>
      <c r="EQ702" s="768"/>
      <c r="ER702" s="768"/>
      <c r="ES702" s="768"/>
      <c r="ET702" s="768"/>
      <c r="EU702" s="768"/>
      <c r="EV702" s="768"/>
      <c r="EW702" s="768"/>
      <c r="EX702" s="768"/>
      <c r="EY702" s="768"/>
      <c r="EZ702" s="768"/>
      <c r="FA702" s="768"/>
      <c r="FB702" s="768"/>
      <c r="FC702" s="768"/>
      <c r="FD702" s="768"/>
      <c r="FE702" s="768"/>
      <c r="FF702" s="768"/>
      <c r="FG702" s="768"/>
      <c r="FH702" s="768"/>
      <c r="FI702" s="768"/>
      <c r="FJ702" s="768"/>
      <c r="FK702" s="768"/>
      <c r="FL702" s="768"/>
      <c r="FM702" s="768"/>
      <c r="FN702" s="768"/>
      <c r="FO702" s="768"/>
      <c r="FP702" s="768"/>
      <c r="FQ702" s="768"/>
      <c r="FR702" s="768"/>
      <c r="FS702" s="768"/>
      <c r="FT702" s="768"/>
      <c r="FU702" s="768"/>
      <c r="FV702" s="768"/>
      <c r="FW702" s="768"/>
    </row>
    <row r="703" spans="4:179" x14ac:dyDescent="0.25">
      <c r="D703" s="731"/>
      <c r="J703" s="62"/>
      <c r="O703" s="766"/>
      <c r="P703" s="766"/>
      <c r="Q703" s="766"/>
      <c r="R703" s="766"/>
      <c r="U703" s="767"/>
      <c r="Y703" s="768"/>
      <c r="Z703" s="768"/>
      <c r="AA703" s="768"/>
      <c r="AB703" s="768"/>
      <c r="AC703" s="768"/>
      <c r="AD703" s="768"/>
      <c r="AE703" s="768"/>
      <c r="AF703" s="768"/>
      <c r="AG703" s="768"/>
      <c r="AH703" s="768"/>
      <c r="AI703" s="768"/>
      <c r="AJ703" s="768"/>
      <c r="AK703" s="768"/>
      <c r="AL703" s="768"/>
      <c r="AM703" s="768"/>
      <c r="AN703" s="768"/>
      <c r="AO703" s="768"/>
      <c r="AP703" s="768"/>
      <c r="AQ703" s="768"/>
      <c r="AR703" s="768"/>
      <c r="AS703" s="768"/>
      <c r="AT703" s="768"/>
      <c r="AU703" s="768"/>
      <c r="AV703" s="768"/>
      <c r="AW703" s="768"/>
      <c r="AX703" s="768"/>
      <c r="AY703" s="768"/>
      <c r="AZ703" s="768"/>
      <c r="BA703" s="768"/>
      <c r="BB703" s="768"/>
      <c r="BC703" s="768"/>
      <c r="BD703" s="768"/>
      <c r="BE703" s="768"/>
      <c r="BF703" s="768"/>
      <c r="BG703" s="768"/>
      <c r="BH703" s="768"/>
      <c r="BI703" s="768"/>
      <c r="BJ703" s="768"/>
      <c r="BK703" s="768"/>
      <c r="BL703" s="768"/>
      <c r="BM703" s="768"/>
      <c r="BN703" s="768"/>
      <c r="BO703" s="768"/>
      <c r="BP703" s="768"/>
      <c r="BQ703" s="768"/>
      <c r="BR703" s="768"/>
      <c r="BS703" s="768"/>
      <c r="BT703" s="768"/>
      <c r="BU703" s="768"/>
      <c r="BV703" s="768"/>
      <c r="BW703" s="768"/>
      <c r="BX703" s="768"/>
      <c r="BY703" s="768"/>
      <c r="BZ703" s="768"/>
      <c r="CA703" s="768"/>
      <c r="CB703" s="768"/>
      <c r="CC703" s="768"/>
      <c r="CD703" s="768"/>
      <c r="CE703" s="768"/>
      <c r="CF703" s="768"/>
      <c r="CG703" s="768"/>
      <c r="CH703" s="768"/>
      <c r="CI703" s="768"/>
      <c r="CJ703" s="768"/>
      <c r="CK703" s="768"/>
      <c r="CL703" s="768"/>
      <c r="CM703" s="768"/>
      <c r="CN703" s="768"/>
      <c r="CO703" s="768"/>
      <c r="CP703" s="768"/>
      <c r="CQ703" s="768"/>
      <c r="CR703" s="768"/>
      <c r="CS703" s="768"/>
      <c r="CT703" s="768"/>
      <c r="CU703" s="768"/>
      <c r="CV703" s="768"/>
      <c r="CW703" s="768"/>
      <c r="CX703" s="768"/>
      <c r="CY703" s="768"/>
      <c r="CZ703" s="768"/>
      <c r="DA703" s="768"/>
      <c r="DB703" s="768"/>
      <c r="DC703" s="768"/>
      <c r="DD703" s="768"/>
      <c r="DE703" s="768"/>
      <c r="DF703" s="768"/>
      <c r="DG703" s="768"/>
      <c r="DH703" s="768"/>
      <c r="DI703" s="768"/>
      <c r="DJ703" s="768"/>
      <c r="DK703" s="768"/>
      <c r="DL703" s="768"/>
      <c r="DM703" s="768"/>
      <c r="DN703" s="768"/>
      <c r="DO703" s="768"/>
      <c r="DP703" s="768"/>
      <c r="DQ703" s="768"/>
      <c r="DR703" s="768"/>
      <c r="DS703" s="768"/>
      <c r="DT703" s="768"/>
      <c r="DU703" s="768"/>
      <c r="DV703" s="768"/>
      <c r="DW703" s="768"/>
      <c r="DX703" s="768"/>
      <c r="DY703" s="768"/>
      <c r="DZ703" s="768"/>
      <c r="EA703" s="768"/>
      <c r="EB703" s="768"/>
      <c r="EC703" s="768"/>
      <c r="ED703" s="768"/>
      <c r="EE703" s="768"/>
      <c r="EF703" s="768"/>
      <c r="EG703" s="768"/>
      <c r="EH703" s="768"/>
      <c r="EI703" s="768"/>
      <c r="EJ703" s="768"/>
      <c r="EK703" s="768"/>
      <c r="EL703" s="768"/>
      <c r="EM703" s="768"/>
      <c r="EN703" s="768"/>
      <c r="EO703" s="768"/>
      <c r="EP703" s="768"/>
      <c r="EQ703" s="768"/>
      <c r="ER703" s="768"/>
      <c r="ES703" s="768"/>
      <c r="ET703" s="768"/>
      <c r="EU703" s="768"/>
      <c r="EV703" s="768"/>
      <c r="EW703" s="768"/>
      <c r="EX703" s="768"/>
      <c r="EY703" s="768"/>
      <c r="EZ703" s="768"/>
      <c r="FA703" s="768"/>
      <c r="FB703" s="768"/>
      <c r="FC703" s="768"/>
      <c r="FD703" s="768"/>
      <c r="FE703" s="768"/>
      <c r="FF703" s="768"/>
      <c r="FG703" s="768"/>
      <c r="FH703" s="768"/>
      <c r="FI703" s="768"/>
      <c r="FJ703" s="768"/>
      <c r="FK703" s="768"/>
      <c r="FL703" s="768"/>
      <c r="FM703" s="768"/>
      <c r="FN703" s="768"/>
      <c r="FO703" s="768"/>
      <c r="FP703" s="768"/>
      <c r="FQ703" s="768"/>
      <c r="FR703" s="768"/>
      <c r="FS703" s="768"/>
      <c r="FT703" s="768"/>
      <c r="FU703" s="768"/>
      <c r="FV703" s="768"/>
      <c r="FW703" s="768"/>
    </row>
    <row r="704" spans="4:179" x14ac:dyDescent="0.25">
      <c r="D704" s="731"/>
      <c r="J704" s="62"/>
      <c r="O704" s="766"/>
      <c r="P704" s="766"/>
      <c r="Q704" s="766"/>
      <c r="R704" s="766"/>
      <c r="U704" s="767"/>
      <c r="Y704" s="768"/>
      <c r="Z704" s="768"/>
      <c r="AA704" s="768"/>
      <c r="AB704" s="768"/>
      <c r="AC704" s="768"/>
      <c r="AD704" s="768"/>
      <c r="AE704" s="768"/>
      <c r="AF704" s="768"/>
      <c r="AG704" s="768"/>
      <c r="AH704" s="768"/>
      <c r="AI704" s="768"/>
      <c r="AJ704" s="768"/>
      <c r="AK704" s="768"/>
      <c r="AL704" s="768"/>
      <c r="AM704" s="768"/>
      <c r="AN704" s="768"/>
      <c r="AO704" s="768"/>
      <c r="AP704" s="768"/>
      <c r="AQ704" s="768"/>
      <c r="AR704" s="768"/>
      <c r="AS704" s="768"/>
      <c r="AT704" s="768"/>
      <c r="AU704" s="768"/>
      <c r="AV704" s="768"/>
      <c r="AW704" s="768"/>
      <c r="AX704" s="768"/>
      <c r="AY704" s="768"/>
      <c r="AZ704" s="768"/>
      <c r="BA704" s="768"/>
      <c r="BB704" s="768"/>
      <c r="BC704" s="768"/>
      <c r="BD704" s="768"/>
      <c r="BE704" s="768"/>
      <c r="BF704" s="768"/>
      <c r="BG704" s="768"/>
      <c r="BH704" s="768"/>
      <c r="BI704" s="768"/>
      <c r="BJ704" s="768"/>
      <c r="BK704" s="768"/>
      <c r="BL704" s="768"/>
      <c r="BM704" s="768"/>
      <c r="BN704" s="768"/>
      <c r="BO704" s="768"/>
      <c r="BP704" s="768"/>
      <c r="BQ704" s="768"/>
      <c r="BR704" s="768"/>
      <c r="BS704" s="768"/>
      <c r="BT704" s="768"/>
      <c r="BU704" s="768"/>
      <c r="BV704" s="768"/>
      <c r="BW704" s="768"/>
      <c r="BX704" s="768"/>
      <c r="BY704" s="768"/>
      <c r="BZ704" s="768"/>
      <c r="CA704" s="768"/>
      <c r="CB704" s="768"/>
      <c r="CC704" s="768"/>
      <c r="CD704" s="768"/>
      <c r="CE704" s="768"/>
      <c r="CF704" s="768"/>
      <c r="CG704" s="768"/>
      <c r="CH704" s="768"/>
      <c r="CI704" s="768"/>
      <c r="CJ704" s="768"/>
      <c r="CK704" s="768"/>
      <c r="CL704" s="768"/>
      <c r="CM704" s="768"/>
      <c r="CN704" s="768"/>
      <c r="CO704" s="768"/>
      <c r="CP704" s="768"/>
      <c r="CQ704" s="768"/>
      <c r="CR704" s="768"/>
      <c r="CS704" s="768"/>
      <c r="CT704" s="768"/>
      <c r="CU704" s="768"/>
      <c r="CV704" s="768"/>
      <c r="CW704" s="768"/>
      <c r="CX704" s="768"/>
      <c r="CY704" s="768"/>
      <c r="CZ704" s="768"/>
      <c r="DA704" s="768"/>
      <c r="DB704" s="768"/>
      <c r="DC704" s="768"/>
      <c r="DD704" s="768"/>
      <c r="DE704" s="768"/>
      <c r="DF704" s="768"/>
      <c r="DG704" s="768"/>
      <c r="DH704" s="768"/>
      <c r="DI704" s="768"/>
      <c r="DJ704" s="768"/>
      <c r="DK704" s="768"/>
      <c r="DL704" s="768"/>
      <c r="DM704" s="768"/>
      <c r="DN704" s="768"/>
      <c r="DO704" s="768"/>
      <c r="DP704" s="768"/>
      <c r="DQ704" s="768"/>
      <c r="DR704" s="768"/>
      <c r="DS704" s="768"/>
      <c r="DT704" s="768"/>
      <c r="DU704" s="768"/>
      <c r="DV704" s="768"/>
      <c r="DW704" s="768"/>
      <c r="DX704" s="768"/>
      <c r="DY704" s="768"/>
      <c r="DZ704" s="768"/>
      <c r="EA704" s="768"/>
      <c r="EB704" s="768"/>
      <c r="EC704" s="768"/>
      <c r="ED704" s="768"/>
      <c r="EE704" s="768"/>
      <c r="EF704" s="768"/>
      <c r="EG704" s="768"/>
      <c r="EH704" s="768"/>
      <c r="EI704" s="768"/>
      <c r="EJ704" s="768"/>
      <c r="EK704" s="768"/>
      <c r="EL704" s="768"/>
      <c r="EM704" s="768"/>
      <c r="EN704" s="768"/>
      <c r="EO704" s="768"/>
      <c r="EP704" s="768"/>
      <c r="EQ704" s="768"/>
      <c r="ER704" s="768"/>
      <c r="ES704" s="768"/>
      <c r="ET704" s="768"/>
      <c r="EU704" s="768"/>
      <c r="EV704" s="768"/>
      <c r="EW704" s="768"/>
      <c r="EX704" s="768"/>
      <c r="EY704" s="768"/>
      <c r="EZ704" s="768"/>
      <c r="FA704" s="768"/>
      <c r="FB704" s="768"/>
      <c r="FC704" s="768"/>
      <c r="FD704" s="768"/>
      <c r="FE704" s="768"/>
      <c r="FF704" s="768"/>
      <c r="FG704" s="768"/>
      <c r="FH704" s="768"/>
      <c r="FI704" s="768"/>
      <c r="FJ704" s="768"/>
      <c r="FK704" s="768"/>
      <c r="FL704" s="768"/>
      <c r="FM704" s="768"/>
      <c r="FN704" s="768"/>
      <c r="FO704" s="768"/>
      <c r="FP704" s="768"/>
      <c r="FQ704" s="768"/>
      <c r="FR704" s="768"/>
      <c r="FS704" s="768"/>
      <c r="FT704" s="768"/>
      <c r="FU704" s="768"/>
      <c r="FV704" s="768"/>
      <c r="FW704" s="768"/>
    </row>
    <row r="705" spans="4:179" x14ac:dyDescent="0.25">
      <c r="D705" s="731"/>
      <c r="J705" s="62"/>
      <c r="O705" s="766"/>
      <c r="P705" s="766"/>
      <c r="Q705" s="766"/>
      <c r="R705" s="766"/>
      <c r="U705" s="767"/>
      <c r="Y705" s="768"/>
      <c r="Z705" s="768"/>
      <c r="AA705" s="768"/>
      <c r="AB705" s="768"/>
      <c r="AC705" s="768"/>
      <c r="AD705" s="768"/>
      <c r="AE705" s="768"/>
      <c r="AF705" s="768"/>
      <c r="AG705" s="768"/>
      <c r="AH705" s="768"/>
      <c r="AI705" s="768"/>
      <c r="AJ705" s="768"/>
      <c r="AK705" s="768"/>
      <c r="AL705" s="768"/>
      <c r="AM705" s="768"/>
      <c r="AN705" s="768"/>
      <c r="AO705" s="768"/>
      <c r="AP705" s="768"/>
      <c r="AQ705" s="768"/>
      <c r="AR705" s="768"/>
      <c r="AS705" s="768"/>
      <c r="AT705" s="768"/>
      <c r="AU705" s="768"/>
      <c r="AV705" s="768"/>
      <c r="AW705" s="768"/>
      <c r="AX705" s="768"/>
      <c r="AY705" s="768"/>
      <c r="AZ705" s="768"/>
      <c r="BA705" s="768"/>
      <c r="BB705" s="768"/>
      <c r="BC705" s="768"/>
      <c r="BD705" s="768"/>
      <c r="BE705" s="768"/>
      <c r="BF705" s="768"/>
      <c r="BG705" s="768"/>
      <c r="BH705" s="768"/>
      <c r="BI705" s="768"/>
      <c r="BJ705" s="768"/>
      <c r="BK705" s="768"/>
      <c r="BL705" s="768"/>
      <c r="BM705" s="768"/>
      <c r="BN705" s="768"/>
      <c r="BO705" s="768"/>
      <c r="BP705" s="768"/>
      <c r="BQ705" s="768"/>
      <c r="BR705" s="768"/>
      <c r="BS705" s="768"/>
      <c r="BT705" s="768"/>
      <c r="BU705" s="768"/>
      <c r="BV705" s="768"/>
      <c r="BW705" s="768"/>
      <c r="BX705" s="768"/>
      <c r="BY705" s="768"/>
      <c r="BZ705" s="768"/>
      <c r="CA705" s="768"/>
      <c r="CB705" s="768"/>
      <c r="CC705" s="768"/>
      <c r="CD705" s="768"/>
      <c r="CE705" s="768"/>
      <c r="CF705" s="768"/>
      <c r="CG705" s="768"/>
      <c r="CH705" s="768"/>
      <c r="CI705" s="768"/>
      <c r="CJ705" s="768"/>
      <c r="CK705" s="768"/>
      <c r="CL705" s="768"/>
      <c r="CM705" s="768"/>
      <c r="CN705" s="768"/>
      <c r="CO705" s="768"/>
      <c r="CP705" s="768"/>
      <c r="CQ705" s="768"/>
      <c r="CR705" s="768"/>
      <c r="CS705" s="768"/>
      <c r="CT705" s="768"/>
      <c r="CU705" s="768"/>
      <c r="CV705" s="768"/>
      <c r="CW705" s="768"/>
      <c r="CX705" s="768"/>
      <c r="CY705" s="768"/>
      <c r="CZ705" s="768"/>
      <c r="DA705" s="768"/>
      <c r="DB705" s="768"/>
      <c r="DC705" s="768"/>
      <c r="DD705" s="768"/>
      <c r="DE705" s="768"/>
      <c r="DF705" s="768"/>
      <c r="DG705" s="768"/>
      <c r="DH705" s="768"/>
      <c r="DI705" s="768"/>
      <c r="DJ705" s="768"/>
      <c r="DK705" s="768"/>
      <c r="DL705" s="768"/>
      <c r="DM705" s="768"/>
      <c r="DN705" s="768"/>
      <c r="DO705" s="768"/>
      <c r="DP705" s="768"/>
      <c r="DQ705" s="768"/>
      <c r="DR705" s="768"/>
      <c r="DS705" s="768"/>
      <c r="DT705" s="768"/>
      <c r="DU705" s="768"/>
      <c r="DV705" s="768"/>
      <c r="DW705" s="768"/>
      <c r="DX705" s="768"/>
      <c r="DY705" s="768"/>
      <c r="DZ705" s="768"/>
      <c r="EA705" s="768"/>
      <c r="EB705" s="768"/>
      <c r="EC705" s="768"/>
      <c r="ED705" s="768"/>
      <c r="EE705" s="768"/>
      <c r="EF705" s="768"/>
      <c r="EG705" s="768"/>
      <c r="EH705" s="768"/>
      <c r="EI705" s="768"/>
      <c r="EJ705" s="768"/>
      <c r="EK705" s="768"/>
      <c r="EL705" s="768"/>
      <c r="EM705" s="768"/>
      <c r="EN705" s="768"/>
      <c r="EO705" s="768"/>
      <c r="EP705" s="768"/>
      <c r="EQ705" s="768"/>
      <c r="ER705" s="768"/>
      <c r="ES705" s="768"/>
      <c r="ET705" s="768"/>
      <c r="EU705" s="768"/>
      <c r="EV705" s="768"/>
      <c r="EW705" s="768"/>
      <c r="EX705" s="768"/>
      <c r="EY705" s="768"/>
      <c r="EZ705" s="768"/>
      <c r="FA705" s="768"/>
      <c r="FB705" s="768"/>
      <c r="FC705" s="768"/>
      <c r="FD705" s="768"/>
      <c r="FE705" s="768"/>
      <c r="FF705" s="768"/>
      <c r="FG705" s="768"/>
      <c r="FH705" s="768"/>
      <c r="FI705" s="768"/>
      <c r="FJ705" s="768"/>
      <c r="FK705" s="768"/>
      <c r="FL705" s="768"/>
      <c r="FM705" s="768"/>
      <c r="FN705" s="768"/>
      <c r="FO705" s="768"/>
      <c r="FP705" s="768"/>
      <c r="FQ705" s="768"/>
      <c r="FR705" s="768"/>
      <c r="FS705" s="768"/>
      <c r="FT705" s="768"/>
      <c r="FU705" s="768"/>
      <c r="FV705" s="768"/>
      <c r="FW705" s="768"/>
    </row>
    <row r="706" spans="4:179" x14ac:dyDescent="0.25">
      <c r="D706" s="731"/>
      <c r="J706" s="62"/>
      <c r="O706" s="766"/>
      <c r="P706" s="766"/>
      <c r="Q706" s="766"/>
      <c r="R706" s="766"/>
      <c r="U706" s="767"/>
      <c r="Y706" s="768"/>
      <c r="Z706" s="768"/>
      <c r="AA706" s="768"/>
      <c r="AB706" s="768"/>
      <c r="AC706" s="768"/>
      <c r="AD706" s="768"/>
      <c r="AE706" s="768"/>
      <c r="AF706" s="768"/>
      <c r="AG706" s="768"/>
      <c r="AH706" s="768"/>
      <c r="AI706" s="768"/>
      <c r="AJ706" s="768"/>
      <c r="AK706" s="768"/>
      <c r="AL706" s="768"/>
      <c r="AM706" s="768"/>
      <c r="AN706" s="768"/>
      <c r="AO706" s="768"/>
      <c r="AP706" s="768"/>
      <c r="AQ706" s="768"/>
      <c r="AR706" s="768"/>
      <c r="AS706" s="768"/>
      <c r="AT706" s="768"/>
      <c r="AU706" s="768"/>
      <c r="AV706" s="768"/>
      <c r="AW706" s="768"/>
      <c r="AX706" s="768"/>
      <c r="AY706" s="768"/>
      <c r="AZ706" s="768"/>
      <c r="BA706" s="768"/>
      <c r="BB706" s="768"/>
      <c r="BC706" s="768"/>
      <c r="BD706" s="768"/>
      <c r="BE706" s="768"/>
      <c r="BF706" s="768"/>
      <c r="BG706" s="768"/>
      <c r="BH706" s="768"/>
      <c r="BI706" s="768"/>
      <c r="BJ706" s="768"/>
      <c r="BK706" s="768"/>
      <c r="BL706" s="768"/>
      <c r="BM706" s="768"/>
      <c r="BN706" s="768"/>
      <c r="BO706" s="768"/>
      <c r="BP706" s="768"/>
      <c r="BQ706" s="768"/>
      <c r="BR706" s="768"/>
      <c r="BS706" s="768"/>
      <c r="BT706" s="768"/>
      <c r="BU706" s="768"/>
      <c r="BV706" s="768"/>
      <c r="BW706" s="768"/>
      <c r="BX706" s="768"/>
      <c r="BY706" s="768"/>
      <c r="BZ706" s="768"/>
      <c r="CA706" s="768"/>
      <c r="CB706" s="768"/>
      <c r="CC706" s="768"/>
      <c r="CD706" s="768"/>
      <c r="CE706" s="768"/>
      <c r="CF706" s="768"/>
      <c r="CG706" s="768"/>
      <c r="CH706" s="768"/>
      <c r="CI706" s="768"/>
      <c r="CJ706" s="768"/>
      <c r="CK706" s="768"/>
      <c r="CL706" s="768"/>
      <c r="CM706" s="768"/>
      <c r="CN706" s="768"/>
      <c r="CO706" s="768"/>
      <c r="CP706" s="768"/>
      <c r="CQ706" s="768"/>
      <c r="CR706" s="768"/>
      <c r="CS706" s="768"/>
      <c r="CT706" s="768"/>
      <c r="CU706" s="768"/>
      <c r="CV706" s="768"/>
      <c r="CW706" s="768"/>
      <c r="CX706" s="768"/>
      <c r="CY706" s="768"/>
      <c r="CZ706" s="768"/>
      <c r="DA706" s="768"/>
      <c r="DB706" s="768"/>
      <c r="DC706" s="768"/>
      <c r="DD706" s="768"/>
      <c r="DE706" s="768"/>
      <c r="DF706" s="768"/>
      <c r="DG706" s="768"/>
      <c r="DH706" s="768"/>
      <c r="DI706" s="768"/>
      <c r="DJ706" s="768"/>
      <c r="DK706" s="768"/>
      <c r="DL706" s="768"/>
      <c r="DM706" s="768"/>
      <c r="DN706" s="768"/>
      <c r="DO706" s="768"/>
      <c r="DP706" s="768"/>
      <c r="DQ706" s="768"/>
      <c r="DR706" s="768"/>
      <c r="DS706" s="768"/>
      <c r="DT706" s="768"/>
      <c r="DU706" s="768"/>
      <c r="DV706" s="768"/>
      <c r="DW706" s="768"/>
      <c r="DX706" s="768"/>
      <c r="DY706" s="768"/>
      <c r="DZ706" s="768"/>
      <c r="EA706" s="768"/>
      <c r="EB706" s="768"/>
      <c r="EC706" s="768"/>
      <c r="ED706" s="768"/>
      <c r="EE706" s="768"/>
      <c r="EF706" s="768"/>
      <c r="EG706" s="768"/>
      <c r="EH706" s="768"/>
      <c r="EI706" s="768"/>
      <c r="EJ706" s="768"/>
      <c r="EK706" s="768"/>
      <c r="EL706" s="768"/>
      <c r="EM706" s="768"/>
      <c r="EN706" s="768"/>
      <c r="EO706" s="768"/>
      <c r="EP706" s="768"/>
      <c r="EQ706" s="768"/>
      <c r="ER706" s="768"/>
      <c r="ES706" s="768"/>
      <c r="ET706" s="768"/>
      <c r="EU706" s="768"/>
      <c r="EV706" s="768"/>
      <c r="EW706" s="768"/>
      <c r="EX706" s="768"/>
      <c r="EY706" s="768"/>
      <c r="EZ706" s="768"/>
      <c r="FA706" s="768"/>
      <c r="FB706" s="768"/>
      <c r="FC706" s="768"/>
      <c r="FD706" s="768"/>
      <c r="FE706" s="768"/>
      <c r="FF706" s="768"/>
      <c r="FG706" s="768"/>
      <c r="FH706" s="768"/>
      <c r="FI706" s="768"/>
      <c r="FJ706" s="768"/>
      <c r="FK706" s="768"/>
      <c r="FL706" s="768"/>
      <c r="FM706" s="768"/>
      <c r="FN706" s="768"/>
      <c r="FO706" s="768"/>
      <c r="FP706" s="768"/>
      <c r="FQ706" s="768"/>
      <c r="FR706" s="768"/>
      <c r="FS706" s="768"/>
      <c r="FT706" s="768"/>
      <c r="FU706" s="768"/>
      <c r="FV706" s="768"/>
      <c r="FW706" s="768"/>
    </row>
    <row r="707" spans="4:179" x14ac:dyDescent="0.25">
      <c r="D707" s="731"/>
      <c r="J707" s="62"/>
      <c r="O707" s="766"/>
      <c r="P707" s="766"/>
      <c r="Q707" s="766"/>
      <c r="R707" s="766"/>
      <c r="U707" s="767"/>
      <c r="Y707" s="768"/>
      <c r="Z707" s="768"/>
      <c r="AA707" s="768"/>
      <c r="AB707" s="768"/>
      <c r="AC707" s="768"/>
      <c r="AD707" s="768"/>
      <c r="AE707" s="768"/>
      <c r="AF707" s="768"/>
      <c r="AG707" s="768"/>
      <c r="AH707" s="768"/>
      <c r="AI707" s="768"/>
      <c r="AJ707" s="768"/>
      <c r="AK707" s="768"/>
      <c r="AL707" s="768"/>
      <c r="AM707" s="768"/>
      <c r="AN707" s="768"/>
      <c r="AO707" s="768"/>
      <c r="AP707" s="768"/>
      <c r="AQ707" s="768"/>
      <c r="AR707" s="768"/>
      <c r="AS707" s="768"/>
      <c r="AT707" s="768"/>
      <c r="AU707" s="768"/>
      <c r="AV707" s="768"/>
      <c r="AW707" s="768"/>
      <c r="AX707" s="768"/>
      <c r="AY707" s="768"/>
      <c r="AZ707" s="768"/>
      <c r="BA707" s="768"/>
      <c r="BB707" s="768"/>
      <c r="BC707" s="768"/>
      <c r="BD707" s="768"/>
      <c r="BE707" s="768"/>
      <c r="BF707" s="768"/>
      <c r="BG707" s="768"/>
      <c r="BH707" s="768"/>
      <c r="BI707" s="768"/>
      <c r="BJ707" s="768"/>
      <c r="BK707" s="768"/>
      <c r="BL707" s="768"/>
      <c r="BM707" s="768"/>
      <c r="BN707" s="768"/>
      <c r="BO707" s="768"/>
      <c r="BP707" s="768"/>
      <c r="BQ707" s="768"/>
      <c r="BR707" s="768"/>
      <c r="BS707" s="768"/>
      <c r="BT707" s="768"/>
      <c r="BU707" s="768"/>
      <c r="BV707" s="768"/>
      <c r="BW707" s="768"/>
      <c r="BX707" s="768"/>
      <c r="BY707" s="768"/>
      <c r="BZ707" s="768"/>
      <c r="CA707" s="768"/>
      <c r="CB707" s="768"/>
      <c r="CC707" s="768"/>
      <c r="CD707" s="768"/>
      <c r="CE707" s="768"/>
      <c r="CF707" s="768"/>
      <c r="CG707" s="768"/>
      <c r="CH707" s="768"/>
      <c r="CI707" s="768"/>
      <c r="CJ707" s="768"/>
      <c r="CK707" s="768"/>
      <c r="CL707" s="768"/>
      <c r="CM707" s="768"/>
      <c r="CN707" s="768"/>
      <c r="CO707" s="768"/>
      <c r="CP707" s="768"/>
      <c r="CQ707" s="768"/>
      <c r="CR707" s="768"/>
      <c r="CS707" s="768"/>
      <c r="CT707" s="768"/>
      <c r="CU707" s="768"/>
      <c r="CV707" s="768"/>
      <c r="CW707" s="768"/>
      <c r="CX707" s="768"/>
      <c r="CY707" s="768"/>
      <c r="CZ707" s="768"/>
      <c r="DA707" s="768"/>
      <c r="DB707" s="768"/>
      <c r="DC707" s="768"/>
      <c r="DD707" s="768"/>
      <c r="DE707" s="768"/>
      <c r="DF707" s="768"/>
      <c r="DG707" s="768"/>
      <c r="DH707" s="768"/>
      <c r="DI707" s="768"/>
      <c r="DJ707" s="768"/>
      <c r="DK707" s="768"/>
      <c r="DL707" s="768"/>
      <c r="DM707" s="768"/>
      <c r="DN707" s="768"/>
      <c r="DO707" s="768"/>
      <c r="DP707" s="768"/>
      <c r="DQ707" s="768"/>
      <c r="DR707" s="768"/>
      <c r="DS707" s="768"/>
      <c r="DT707" s="768"/>
      <c r="DU707" s="768"/>
      <c r="DV707" s="768"/>
      <c r="DW707" s="768"/>
      <c r="DX707" s="768"/>
      <c r="DY707" s="768"/>
      <c r="DZ707" s="768"/>
      <c r="EA707" s="768"/>
      <c r="EB707" s="768"/>
      <c r="EC707" s="768"/>
      <c r="ED707" s="768"/>
      <c r="EE707" s="768"/>
      <c r="EF707" s="768"/>
      <c r="EG707" s="768"/>
      <c r="EH707" s="768"/>
      <c r="EI707" s="768"/>
      <c r="EJ707" s="768"/>
      <c r="EK707" s="768"/>
      <c r="EL707" s="768"/>
      <c r="EM707" s="768"/>
      <c r="EN707" s="768"/>
      <c r="EO707" s="768"/>
      <c r="EP707" s="768"/>
      <c r="EQ707" s="768"/>
      <c r="ER707" s="768"/>
      <c r="ES707" s="768"/>
      <c r="ET707" s="768"/>
      <c r="EU707" s="768"/>
      <c r="EV707" s="768"/>
      <c r="EW707" s="768"/>
      <c r="EX707" s="768"/>
      <c r="EY707" s="768"/>
      <c r="EZ707" s="768"/>
      <c r="FA707" s="768"/>
      <c r="FB707" s="768"/>
      <c r="FC707" s="768"/>
      <c r="FD707" s="768"/>
      <c r="FE707" s="768"/>
      <c r="FF707" s="768"/>
      <c r="FG707" s="768"/>
      <c r="FH707" s="768"/>
      <c r="FI707" s="768"/>
      <c r="FJ707" s="768"/>
      <c r="FK707" s="768"/>
      <c r="FL707" s="768"/>
      <c r="FM707" s="768"/>
      <c r="FN707" s="768"/>
      <c r="FO707" s="768"/>
      <c r="FP707" s="768"/>
      <c r="FQ707" s="768"/>
      <c r="FR707" s="768"/>
      <c r="FS707" s="768"/>
      <c r="FT707" s="768"/>
      <c r="FU707" s="768"/>
      <c r="FV707" s="768"/>
      <c r="FW707" s="768"/>
    </row>
    <row r="708" spans="4:179" x14ac:dyDescent="0.25">
      <c r="D708" s="731"/>
      <c r="J708" s="62"/>
      <c r="O708" s="766"/>
      <c r="P708" s="766"/>
      <c r="Q708" s="766"/>
      <c r="R708" s="766"/>
      <c r="U708" s="767"/>
      <c r="Y708" s="768"/>
      <c r="Z708" s="768"/>
      <c r="AA708" s="768"/>
      <c r="AB708" s="768"/>
      <c r="AC708" s="768"/>
      <c r="AD708" s="768"/>
      <c r="AE708" s="768"/>
      <c r="AF708" s="768"/>
      <c r="AG708" s="768"/>
      <c r="AH708" s="768"/>
      <c r="AI708" s="768"/>
      <c r="AJ708" s="768"/>
      <c r="AK708" s="768"/>
      <c r="AL708" s="768"/>
      <c r="AM708" s="768"/>
      <c r="AN708" s="768"/>
      <c r="AO708" s="768"/>
      <c r="AP708" s="768"/>
      <c r="AQ708" s="768"/>
      <c r="AR708" s="768"/>
      <c r="AS708" s="768"/>
      <c r="AT708" s="768"/>
      <c r="AU708" s="768"/>
      <c r="AV708" s="768"/>
      <c r="AW708" s="768"/>
      <c r="AX708" s="768"/>
      <c r="AY708" s="768"/>
      <c r="AZ708" s="768"/>
      <c r="BA708" s="768"/>
      <c r="BB708" s="768"/>
      <c r="BC708" s="768"/>
      <c r="BD708" s="768"/>
      <c r="BE708" s="768"/>
      <c r="BF708" s="768"/>
      <c r="BG708" s="768"/>
      <c r="BH708" s="768"/>
      <c r="BI708" s="768"/>
      <c r="BJ708" s="768"/>
      <c r="BK708" s="768"/>
      <c r="BL708" s="768"/>
      <c r="BM708" s="768"/>
      <c r="BN708" s="768"/>
      <c r="BO708" s="768"/>
      <c r="BP708" s="768"/>
      <c r="BQ708" s="768"/>
      <c r="BR708" s="768"/>
      <c r="BS708" s="768"/>
      <c r="BT708" s="768"/>
      <c r="BU708" s="768"/>
      <c r="BV708" s="768"/>
      <c r="BW708" s="768"/>
      <c r="BX708" s="768"/>
      <c r="BY708" s="768"/>
      <c r="BZ708" s="768"/>
      <c r="CA708" s="768"/>
      <c r="CB708" s="768"/>
      <c r="CC708" s="768"/>
      <c r="CD708" s="768"/>
      <c r="CE708" s="768"/>
      <c r="CF708" s="768"/>
      <c r="CG708" s="768"/>
      <c r="CH708" s="768"/>
      <c r="CI708" s="768"/>
      <c r="CJ708" s="768"/>
      <c r="CK708" s="768"/>
      <c r="CL708" s="768"/>
      <c r="CM708" s="768"/>
      <c r="CN708" s="768"/>
      <c r="CO708" s="768"/>
      <c r="CP708" s="768"/>
      <c r="CQ708" s="768"/>
      <c r="CR708" s="768"/>
      <c r="CS708" s="768"/>
      <c r="CT708" s="768"/>
      <c r="CU708" s="768"/>
      <c r="CV708" s="768"/>
      <c r="CW708" s="768"/>
      <c r="CX708" s="768"/>
      <c r="CY708" s="768"/>
      <c r="CZ708" s="768"/>
      <c r="DA708" s="768"/>
      <c r="DB708" s="768"/>
      <c r="DC708" s="768"/>
      <c r="DD708" s="768"/>
      <c r="DE708" s="768"/>
      <c r="DF708" s="768"/>
      <c r="DG708" s="768"/>
      <c r="DH708" s="768"/>
      <c r="DI708" s="768"/>
      <c r="DJ708" s="768"/>
      <c r="DK708" s="768"/>
      <c r="DL708" s="768"/>
      <c r="DM708" s="768"/>
      <c r="DN708" s="768"/>
      <c r="DO708" s="768"/>
      <c r="DP708" s="768"/>
      <c r="DQ708" s="768"/>
      <c r="DR708" s="768"/>
      <c r="DS708" s="768"/>
      <c r="DT708" s="768"/>
      <c r="DU708" s="768"/>
      <c r="DV708" s="768"/>
      <c r="DW708" s="768"/>
      <c r="DX708" s="768"/>
      <c r="DY708" s="768"/>
      <c r="DZ708" s="768"/>
      <c r="EA708" s="768"/>
      <c r="EB708" s="768"/>
      <c r="EC708" s="768"/>
      <c r="ED708" s="768"/>
      <c r="EE708" s="768"/>
      <c r="EF708" s="768"/>
      <c r="EG708" s="768"/>
      <c r="EH708" s="768"/>
      <c r="EI708" s="768"/>
      <c r="EJ708" s="768"/>
      <c r="EK708" s="768"/>
      <c r="EL708" s="768"/>
      <c r="EM708" s="768"/>
      <c r="EN708" s="768"/>
      <c r="EO708" s="768"/>
      <c r="EP708" s="768"/>
      <c r="EQ708" s="768"/>
      <c r="ER708" s="768"/>
      <c r="ES708" s="768"/>
      <c r="ET708" s="768"/>
      <c r="EU708" s="768"/>
      <c r="EV708" s="768"/>
      <c r="EW708" s="768"/>
      <c r="EX708" s="768"/>
      <c r="EY708" s="768"/>
      <c r="EZ708" s="768"/>
      <c r="FA708" s="768"/>
      <c r="FB708" s="768"/>
      <c r="FC708" s="768"/>
      <c r="FD708" s="768"/>
      <c r="FE708" s="768"/>
      <c r="FF708" s="768"/>
      <c r="FG708" s="768"/>
      <c r="FH708" s="768"/>
      <c r="FI708" s="768"/>
      <c r="FJ708" s="768"/>
      <c r="FK708" s="768"/>
      <c r="FL708" s="768"/>
      <c r="FM708" s="768"/>
      <c r="FN708" s="768"/>
      <c r="FO708" s="768"/>
      <c r="FP708" s="768"/>
      <c r="FQ708" s="768"/>
      <c r="FR708" s="768"/>
      <c r="FS708" s="768"/>
      <c r="FT708" s="768"/>
      <c r="FU708" s="768"/>
      <c r="FV708" s="768"/>
      <c r="FW708" s="768"/>
    </row>
    <row r="709" spans="4:179" x14ac:dyDescent="0.25">
      <c r="D709" s="731"/>
      <c r="J709" s="62"/>
      <c r="O709" s="766"/>
      <c r="P709" s="766"/>
      <c r="Q709" s="766"/>
      <c r="R709" s="766"/>
      <c r="U709" s="767"/>
      <c r="Y709" s="768"/>
      <c r="Z709" s="768"/>
      <c r="AA709" s="768"/>
      <c r="AB709" s="768"/>
      <c r="AC709" s="768"/>
      <c r="AD709" s="768"/>
      <c r="AE709" s="768"/>
      <c r="AF709" s="768"/>
      <c r="AG709" s="768"/>
      <c r="AH709" s="768"/>
      <c r="AI709" s="768"/>
      <c r="AJ709" s="768"/>
      <c r="AK709" s="768"/>
      <c r="AL709" s="768"/>
      <c r="AM709" s="768"/>
      <c r="AN709" s="768"/>
      <c r="AO709" s="768"/>
      <c r="AP709" s="768"/>
      <c r="AQ709" s="768"/>
      <c r="AR709" s="768"/>
      <c r="AS709" s="768"/>
      <c r="AT709" s="768"/>
      <c r="AU709" s="768"/>
      <c r="AV709" s="768"/>
      <c r="AW709" s="768"/>
      <c r="AX709" s="768"/>
      <c r="AY709" s="768"/>
      <c r="AZ709" s="768"/>
      <c r="BA709" s="768"/>
      <c r="BB709" s="768"/>
      <c r="BC709" s="768"/>
      <c r="BD709" s="768"/>
      <c r="BE709" s="768"/>
      <c r="BF709" s="768"/>
      <c r="BG709" s="768"/>
      <c r="BH709" s="768"/>
      <c r="BI709" s="768"/>
      <c r="BJ709" s="768"/>
      <c r="BK709" s="768"/>
      <c r="BL709" s="768"/>
      <c r="BM709" s="768"/>
      <c r="BN709" s="768"/>
      <c r="BO709" s="768"/>
      <c r="BP709" s="768"/>
      <c r="BQ709" s="768"/>
      <c r="BR709" s="768"/>
      <c r="BS709" s="768"/>
      <c r="BT709" s="768"/>
      <c r="BU709" s="768"/>
      <c r="BV709" s="768"/>
      <c r="BW709" s="768"/>
      <c r="BX709" s="768"/>
      <c r="BY709" s="768"/>
      <c r="BZ709" s="768"/>
      <c r="CA709" s="768"/>
      <c r="CB709" s="768"/>
      <c r="CC709" s="768"/>
      <c r="CD709" s="768"/>
      <c r="CE709" s="768"/>
      <c r="CF709" s="768"/>
      <c r="CG709" s="768"/>
      <c r="CH709" s="768"/>
      <c r="CI709" s="768"/>
      <c r="CJ709" s="768"/>
      <c r="CK709" s="768"/>
      <c r="CL709" s="768"/>
      <c r="CM709" s="768"/>
      <c r="CN709" s="768"/>
      <c r="CO709" s="768"/>
      <c r="CP709" s="768"/>
      <c r="CQ709" s="768"/>
      <c r="CR709" s="768"/>
      <c r="CS709" s="768"/>
      <c r="CT709" s="768"/>
      <c r="CU709" s="768"/>
      <c r="CV709" s="768"/>
      <c r="CW709" s="768"/>
      <c r="CX709" s="768"/>
      <c r="CY709" s="768"/>
      <c r="CZ709" s="768"/>
      <c r="DA709" s="768"/>
      <c r="DB709" s="768"/>
      <c r="DC709" s="768"/>
      <c r="DD709" s="768"/>
      <c r="DE709" s="768"/>
      <c r="DF709" s="768"/>
      <c r="DG709" s="768"/>
      <c r="DH709" s="768"/>
      <c r="DI709" s="768"/>
      <c r="DJ709" s="768"/>
      <c r="DK709" s="768"/>
      <c r="DL709" s="768"/>
      <c r="DM709" s="768"/>
      <c r="DN709" s="768"/>
      <c r="DO709" s="768"/>
      <c r="DP709" s="768"/>
      <c r="DQ709" s="768"/>
      <c r="DR709" s="768"/>
      <c r="DS709" s="768"/>
      <c r="DT709" s="768"/>
      <c r="DU709" s="768"/>
      <c r="DV709" s="768"/>
      <c r="DW709" s="768"/>
      <c r="DX709" s="768"/>
      <c r="DY709" s="768"/>
      <c r="DZ709" s="768"/>
      <c r="EA709" s="768"/>
      <c r="EB709" s="768"/>
      <c r="EC709" s="768"/>
      <c r="ED709" s="768"/>
      <c r="EE709" s="768"/>
      <c r="EF709" s="768"/>
      <c r="EG709" s="768"/>
      <c r="EH709" s="768"/>
      <c r="EI709" s="768"/>
      <c r="EJ709" s="768"/>
      <c r="EK709" s="768"/>
      <c r="EL709" s="768"/>
      <c r="EM709" s="768"/>
      <c r="EN709" s="768"/>
      <c r="EO709" s="768"/>
      <c r="EP709" s="768"/>
      <c r="EQ709" s="768"/>
      <c r="ER709" s="768"/>
      <c r="ES709" s="768"/>
      <c r="ET709" s="768"/>
      <c r="EU709" s="768"/>
      <c r="EV709" s="768"/>
      <c r="EW709" s="768"/>
      <c r="EX709" s="768"/>
      <c r="EY709" s="768"/>
      <c r="EZ709" s="768"/>
      <c r="FA709" s="768"/>
      <c r="FB709" s="768"/>
      <c r="FC709" s="768"/>
      <c r="FD709" s="768"/>
      <c r="FE709" s="768"/>
      <c r="FF709" s="768"/>
      <c r="FG709" s="768"/>
      <c r="FH709" s="768"/>
      <c r="FI709" s="768"/>
      <c r="FJ709" s="768"/>
      <c r="FK709" s="768"/>
      <c r="FL709" s="768"/>
      <c r="FM709" s="768"/>
      <c r="FN709" s="768"/>
      <c r="FO709" s="768"/>
      <c r="FP709" s="768"/>
      <c r="FQ709" s="768"/>
      <c r="FR709" s="768"/>
      <c r="FS709" s="768"/>
      <c r="FT709" s="768"/>
      <c r="FU709" s="768"/>
      <c r="FV709" s="768"/>
      <c r="FW709" s="768"/>
    </row>
    <row r="710" spans="4:179" x14ac:dyDescent="0.25">
      <c r="D710" s="731"/>
      <c r="J710" s="62"/>
      <c r="O710" s="766"/>
      <c r="P710" s="766"/>
      <c r="Q710" s="766"/>
      <c r="R710" s="766"/>
      <c r="U710" s="767"/>
      <c r="Y710" s="768"/>
      <c r="Z710" s="768"/>
      <c r="AA710" s="768"/>
      <c r="AB710" s="768"/>
      <c r="AC710" s="768"/>
      <c r="AD710" s="768"/>
      <c r="AE710" s="768"/>
      <c r="AF710" s="768"/>
      <c r="AG710" s="768"/>
      <c r="AH710" s="768"/>
      <c r="AI710" s="768"/>
      <c r="AJ710" s="768"/>
      <c r="AK710" s="768"/>
      <c r="AL710" s="768"/>
      <c r="AM710" s="768"/>
      <c r="AN710" s="768"/>
      <c r="AO710" s="768"/>
      <c r="AP710" s="768"/>
      <c r="AQ710" s="768"/>
      <c r="AR710" s="768"/>
      <c r="AS710" s="768"/>
      <c r="AT710" s="768"/>
      <c r="AU710" s="768"/>
      <c r="AV710" s="768"/>
      <c r="AW710" s="768"/>
      <c r="AX710" s="768"/>
      <c r="AY710" s="768"/>
      <c r="AZ710" s="768"/>
      <c r="BA710" s="768"/>
      <c r="BB710" s="768"/>
      <c r="BC710" s="768"/>
      <c r="BD710" s="768"/>
      <c r="BE710" s="768"/>
      <c r="BF710" s="768"/>
      <c r="BG710" s="768"/>
      <c r="BH710" s="768"/>
      <c r="BI710" s="768"/>
      <c r="BJ710" s="768"/>
      <c r="BK710" s="768"/>
      <c r="BL710" s="768"/>
      <c r="BM710" s="768"/>
      <c r="BN710" s="768"/>
      <c r="BO710" s="768"/>
      <c r="BP710" s="768"/>
      <c r="BQ710" s="768"/>
      <c r="BR710" s="768"/>
      <c r="BS710" s="768"/>
      <c r="BT710" s="768"/>
      <c r="BU710" s="768"/>
      <c r="BV710" s="768"/>
      <c r="BW710" s="768"/>
      <c r="BX710" s="768"/>
      <c r="BY710" s="768"/>
      <c r="BZ710" s="768"/>
      <c r="CA710" s="768"/>
      <c r="CB710" s="768"/>
      <c r="CC710" s="768"/>
      <c r="CD710" s="768"/>
      <c r="CE710" s="768"/>
      <c r="CF710" s="768"/>
      <c r="CG710" s="768"/>
      <c r="CH710" s="768"/>
      <c r="CI710" s="768"/>
      <c r="CJ710" s="768"/>
      <c r="CK710" s="768"/>
      <c r="CL710" s="768"/>
      <c r="CM710" s="768"/>
      <c r="CN710" s="768"/>
      <c r="CO710" s="768"/>
      <c r="CP710" s="768"/>
      <c r="CQ710" s="768"/>
      <c r="CR710" s="768"/>
      <c r="CS710" s="768"/>
      <c r="CT710" s="768"/>
      <c r="CU710" s="768"/>
      <c r="CV710" s="768"/>
      <c r="CW710" s="768"/>
      <c r="CX710" s="768"/>
      <c r="CY710" s="768"/>
      <c r="CZ710" s="768"/>
      <c r="DA710" s="768"/>
      <c r="DB710" s="768"/>
      <c r="DC710" s="768"/>
      <c r="DD710" s="768"/>
      <c r="DE710" s="768"/>
      <c r="DF710" s="768"/>
      <c r="DG710" s="768"/>
      <c r="DH710" s="768"/>
      <c r="DI710" s="768"/>
      <c r="DJ710" s="768"/>
      <c r="DK710" s="768"/>
      <c r="DL710" s="768"/>
      <c r="DM710" s="768"/>
      <c r="DN710" s="768"/>
      <c r="DO710" s="768"/>
      <c r="DP710" s="768"/>
      <c r="DQ710" s="768"/>
      <c r="DR710" s="768"/>
      <c r="DS710" s="768"/>
      <c r="DT710" s="768"/>
      <c r="DU710" s="768"/>
      <c r="DV710" s="768"/>
      <c r="DW710" s="768"/>
      <c r="DX710" s="768"/>
      <c r="DY710" s="768"/>
      <c r="DZ710" s="768"/>
      <c r="EA710" s="768"/>
      <c r="EB710" s="768"/>
      <c r="EC710" s="768"/>
      <c r="ED710" s="768"/>
      <c r="EE710" s="768"/>
      <c r="EF710" s="768"/>
      <c r="EG710" s="768"/>
      <c r="EH710" s="768"/>
      <c r="EI710" s="768"/>
      <c r="EJ710" s="768"/>
      <c r="EK710" s="768"/>
      <c r="EL710" s="768"/>
      <c r="EM710" s="768"/>
      <c r="EN710" s="768"/>
      <c r="EO710" s="768"/>
      <c r="EP710" s="768"/>
      <c r="EQ710" s="768"/>
      <c r="ER710" s="768"/>
      <c r="ES710" s="768"/>
      <c r="ET710" s="768"/>
      <c r="EU710" s="768"/>
      <c r="EV710" s="768"/>
      <c r="EW710" s="768"/>
      <c r="EX710" s="768"/>
      <c r="EY710" s="768"/>
      <c r="EZ710" s="768"/>
      <c r="FA710" s="768"/>
      <c r="FB710" s="768"/>
      <c r="FC710" s="768"/>
      <c r="FD710" s="768"/>
      <c r="FE710" s="768"/>
      <c r="FF710" s="768"/>
      <c r="FG710" s="768"/>
      <c r="FH710" s="768"/>
      <c r="FI710" s="768"/>
      <c r="FJ710" s="768"/>
      <c r="FK710" s="768"/>
      <c r="FL710" s="768"/>
      <c r="FM710" s="768"/>
      <c r="FN710" s="768"/>
      <c r="FO710" s="768"/>
      <c r="FP710" s="768"/>
      <c r="FQ710" s="768"/>
      <c r="FR710" s="768"/>
      <c r="FS710" s="768"/>
      <c r="FT710" s="768"/>
      <c r="FU710" s="768"/>
      <c r="FV710" s="768"/>
      <c r="FW710" s="768"/>
    </row>
    <row r="711" spans="4:179" x14ac:dyDescent="0.25">
      <c r="D711" s="731"/>
      <c r="J711" s="62"/>
      <c r="O711" s="766"/>
      <c r="P711" s="766"/>
      <c r="Q711" s="766"/>
      <c r="R711" s="766"/>
      <c r="U711" s="767"/>
      <c r="Y711" s="768"/>
      <c r="Z711" s="768"/>
      <c r="AA711" s="768"/>
      <c r="AB711" s="768"/>
      <c r="AC711" s="768"/>
      <c r="AD711" s="768"/>
      <c r="AE711" s="768"/>
      <c r="AF711" s="768"/>
      <c r="AG711" s="768"/>
      <c r="AH711" s="768"/>
      <c r="AI711" s="768"/>
      <c r="AJ711" s="768"/>
      <c r="AK711" s="768"/>
      <c r="AL711" s="768"/>
      <c r="AM711" s="768"/>
      <c r="AN711" s="768"/>
      <c r="AO711" s="768"/>
      <c r="AP711" s="768"/>
      <c r="AQ711" s="768"/>
      <c r="AR711" s="768"/>
      <c r="AS711" s="768"/>
      <c r="AT711" s="768"/>
      <c r="AU711" s="768"/>
      <c r="AV711" s="768"/>
      <c r="AW711" s="768"/>
      <c r="AX711" s="768"/>
      <c r="AY711" s="768"/>
      <c r="AZ711" s="768"/>
      <c r="BA711" s="768"/>
      <c r="BB711" s="768"/>
      <c r="BC711" s="768"/>
      <c r="BD711" s="768"/>
      <c r="BE711" s="768"/>
      <c r="BF711" s="768"/>
      <c r="BG711" s="768"/>
      <c r="BH711" s="768"/>
      <c r="BI711" s="768"/>
      <c r="BJ711" s="768"/>
      <c r="BK711" s="768"/>
      <c r="BL711" s="768"/>
      <c r="BM711" s="768"/>
      <c r="BN711" s="768"/>
      <c r="BO711" s="768"/>
      <c r="BP711" s="768"/>
      <c r="BQ711" s="768"/>
      <c r="BR711" s="768"/>
      <c r="BS711" s="768"/>
      <c r="BT711" s="768"/>
      <c r="BU711" s="768"/>
      <c r="BV711" s="768"/>
      <c r="BW711" s="768"/>
      <c r="BX711" s="768"/>
      <c r="BY711" s="768"/>
      <c r="BZ711" s="768"/>
      <c r="CA711" s="768"/>
      <c r="CB711" s="768"/>
      <c r="CC711" s="768"/>
      <c r="CD711" s="768"/>
      <c r="CE711" s="768"/>
      <c r="CF711" s="768"/>
      <c r="CG711" s="768"/>
      <c r="CH711" s="768"/>
      <c r="CI711" s="768"/>
      <c r="CJ711" s="768"/>
      <c r="CK711" s="768"/>
      <c r="CL711" s="768"/>
      <c r="CM711" s="768"/>
      <c r="CN711" s="768"/>
      <c r="CO711" s="768"/>
      <c r="CP711" s="768"/>
      <c r="CQ711" s="768"/>
      <c r="CR711" s="768"/>
      <c r="CS711" s="768"/>
      <c r="CT711" s="768"/>
      <c r="CU711" s="768"/>
      <c r="CV711" s="768"/>
      <c r="CW711" s="768"/>
      <c r="CX711" s="768"/>
      <c r="CY711" s="768"/>
      <c r="CZ711" s="768"/>
      <c r="DA711" s="768"/>
      <c r="DB711" s="768"/>
      <c r="DC711" s="768"/>
      <c r="DD711" s="768"/>
      <c r="DE711" s="768"/>
      <c r="DF711" s="768"/>
      <c r="DG711" s="768"/>
      <c r="DH711" s="768"/>
      <c r="DI711" s="768"/>
      <c r="DJ711" s="768"/>
      <c r="DK711" s="768"/>
      <c r="DL711" s="768"/>
      <c r="DM711" s="768"/>
      <c r="DN711" s="768"/>
      <c r="DO711" s="768"/>
      <c r="DP711" s="768"/>
      <c r="DQ711" s="768"/>
      <c r="DR711" s="768"/>
      <c r="DS711" s="768"/>
      <c r="DT711" s="768"/>
      <c r="DU711" s="768"/>
      <c r="DV711" s="768"/>
      <c r="DW711" s="768"/>
      <c r="DX711" s="768"/>
      <c r="DY711" s="768"/>
      <c r="DZ711" s="768"/>
      <c r="EA711" s="768"/>
      <c r="EB711" s="768"/>
      <c r="EC711" s="768"/>
      <c r="ED711" s="768"/>
      <c r="EE711" s="768"/>
      <c r="EF711" s="768"/>
      <c r="EG711" s="768"/>
      <c r="EH711" s="768"/>
      <c r="EI711" s="768"/>
      <c r="EJ711" s="768"/>
      <c r="EK711" s="768"/>
      <c r="EL711" s="768"/>
      <c r="EM711" s="768"/>
      <c r="EN711" s="768"/>
      <c r="EO711" s="768"/>
      <c r="EP711" s="768"/>
      <c r="EQ711" s="768"/>
      <c r="ER711" s="768"/>
      <c r="ES711" s="768"/>
      <c r="ET711" s="768"/>
      <c r="EU711" s="768"/>
      <c r="EV711" s="768"/>
      <c r="EW711" s="768"/>
      <c r="EX711" s="768"/>
      <c r="EY711" s="768"/>
      <c r="EZ711" s="768"/>
      <c r="FA711" s="768"/>
      <c r="FB711" s="768"/>
      <c r="FC711" s="768"/>
      <c r="FD711" s="768"/>
      <c r="FE711" s="768"/>
      <c r="FF711" s="768"/>
      <c r="FG711" s="768"/>
      <c r="FH711" s="768"/>
      <c r="FI711" s="768"/>
      <c r="FJ711" s="768"/>
      <c r="FK711" s="768"/>
      <c r="FL711" s="768"/>
      <c r="FM711" s="768"/>
      <c r="FN711" s="768"/>
      <c r="FO711" s="768"/>
      <c r="FP711" s="768"/>
      <c r="FQ711" s="768"/>
      <c r="FR711" s="768"/>
      <c r="FS711" s="768"/>
      <c r="FT711" s="768"/>
      <c r="FU711" s="768"/>
      <c r="FV711" s="768"/>
      <c r="FW711" s="768"/>
    </row>
    <row r="712" spans="4:179" x14ac:dyDescent="0.25">
      <c r="D712" s="731"/>
      <c r="J712" s="62"/>
      <c r="O712" s="766"/>
      <c r="P712" s="766"/>
      <c r="Q712" s="766"/>
      <c r="R712" s="766"/>
      <c r="U712" s="767"/>
      <c r="Y712" s="768"/>
      <c r="Z712" s="768"/>
      <c r="AA712" s="768"/>
      <c r="AB712" s="768"/>
      <c r="AC712" s="768"/>
      <c r="AD712" s="768"/>
      <c r="AE712" s="768"/>
      <c r="AF712" s="768"/>
      <c r="AG712" s="768"/>
      <c r="AH712" s="768"/>
      <c r="AI712" s="768"/>
      <c r="AJ712" s="768"/>
      <c r="AK712" s="768"/>
      <c r="AL712" s="768"/>
      <c r="AM712" s="768"/>
      <c r="AN712" s="768"/>
      <c r="AO712" s="768"/>
      <c r="AP712" s="768"/>
      <c r="AQ712" s="768"/>
      <c r="AR712" s="768"/>
      <c r="AS712" s="768"/>
      <c r="AT712" s="768"/>
      <c r="AU712" s="768"/>
      <c r="AV712" s="768"/>
      <c r="AW712" s="768"/>
      <c r="AX712" s="768"/>
      <c r="AY712" s="768"/>
      <c r="AZ712" s="768"/>
      <c r="BA712" s="768"/>
      <c r="BB712" s="768"/>
      <c r="BC712" s="768"/>
      <c r="BD712" s="768"/>
      <c r="BE712" s="768"/>
      <c r="BF712" s="768"/>
      <c r="BG712" s="768"/>
      <c r="BH712" s="768"/>
      <c r="BI712" s="768"/>
      <c r="BJ712" s="768"/>
      <c r="BK712" s="768"/>
      <c r="BL712" s="768"/>
      <c r="BM712" s="768"/>
      <c r="BN712" s="768"/>
      <c r="BO712" s="768"/>
      <c r="BP712" s="768"/>
      <c r="BQ712" s="768"/>
      <c r="BR712" s="768"/>
      <c r="BS712" s="768"/>
      <c r="BT712" s="768"/>
      <c r="BU712" s="768"/>
      <c r="BV712" s="768"/>
      <c r="BW712" s="768"/>
      <c r="BX712" s="768"/>
      <c r="BY712" s="768"/>
      <c r="BZ712" s="768"/>
      <c r="CA712" s="768"/>
      <c r="CB712" s="768"/>
      <c r="CC712" s="768"/>
      <c r="CD712" s="768"/>
      <c r="CE712" s="768"/>
      <c r="CF712" s="768"/>
      <c r="CG712" s="768"/>
      <c r="CH712" s="768"/>
      <c r="CI712" s="768"/>
      <c r="CJ712" s="768"/>
      <c r="CK712" s="768"/>
      <c r="CL712" s="768"/>
      <c r="CM712" s="768"/>
      <c r="CN712" s="768"/>
      <c r="CO712" s="768"/>
      <c r="CP712" s="768"/>
      <c r="CQ712" s="768"/>
      <c r="CR712" s="768"/>
      <c r="CS712" s="768"/>
      <c r="CT712" s="768"/>
      <c r="CU712" s="768"/>
      <c r="CV712" s="768"/>
      <c r="CW712" s="768"/>
      <c r="CX712" s="768"/>
      <c r="CY712" s="768"/>
      <c r="CZ712" s="768"/>
      <c r="DA712" s="768"/>
      <c r="DB712" s="768"/>
      <c r="DC712" s="768"/>
      <c r="DD712" s="768"/>
      <c r="DE712" s="768"/>
      <c r="DF712" s="768"/>
      <c r="DG712" s="768"/>
      <c r="DH712" s="768"/>
      <c r="DI712" s="768"/>
      <c r="DJ712" s="768"/>
      <c r="DK712" s="768"/>
      <c r="DL712" s="768"/>
      <c r="DM712" s="768"/>
      <c r="DN712" s="768"/>
      <c r="DO712" s="768"/>
      <c r="DP712" s="768"/>
      <c r="DQ712" s="768"/>
      <c r="DR712" s="768"/>
      <c r="DS712" s="768"/>
      <c r="DT712" s="768"/>
      <c r="DU712" s="768"/>
      <c r="DV712" s="768"/>
      <c r="DW712" s="768"/>
      <c r="DX712" s="768"/>
      <c r="DY712" s="768"/>
      <c r="DZ712" s="768"/>
      <c r="EA712" s="768"/>
      <c r="EB712" s="768"/>
      <c r="EC712" s="768"/>
      <c r="ED712" s="768"/>
      <c r="EE712" s="768"/>
      <c r="EF712" s="768"/>
      <c r="EG712" s="768"/>
      <c r="EH712" s="768"/>
      <c r="EI712" s="768"/>
      <c r="EJ712" s="768"/>
      <c r="EK712" s="768"/>
      <c r="EL712" s="768"/>
      <c r="EM712" s="768"/>
      <c r="EN712" s="768"/>
      <c r="EO712" s="768"/>
      <c r="EP712" s="768"/>
      <c r="EQ712" s="768"/>
      <c r="ER712" s="768"/>
      <c r="ES712" s="768"/>
      <c r="ET712" s="768"/>
      <c r="EU712" s="768"/>
      <c r="EV712" s="768"/>
      <c r="EW712" s="768"/>
      <c r="EX712" s="768"/>
      <c r="EY712" s="768"/>
      <c r="EZ712" s="768"/>
      <c r="FA712" s="768"/>
      <c r="FB712" s="768"/>
      <c r="FC712" s="768"/>
      <c r="FD712" s="768"/>
      <c r="FE712" s="768"/>
      <c r="FF712" s="768"/>
      <c r="FG712" s="768"/>
      <c r="FH712" s="768"/>
      <c r="FI712" s="768"/>
      <c r="FJ712" s="768"/>
      <c r="FK712" s="768"/>
      <c r="FL712" s="768"/>
      <c r="FM712" s="768"/>
      <c r="FN712" s="768"/>
      <c r="FO712" s="768"/>
      <c r="FP712" s="768"/>
      <c r="FQ712" s="768"/>
      <c r="FR712" s="768"/>
      <c r="FS712" s="768"/>
      <c r="FT712" s="768"/>
      <c r="FU712" s="768"/>
      <c r="FV712" s="768"/>
      <c r="FW712" s="768"/>
    </row>
    <row r="713" spans="4:179" x14ac:dyDescent="0.25">
      <c r="D713" s="731"/>
      <c r="J713" s="62"/>
      <c r="O713" s="766"/>
      <c r="P713" s="766"/>
      <c r="Q713" s="766"/>
      <c r="R713" s="766"/>
      <c r="U713" s="767"/>
      <c r="Y713" s="768"/>
      <c r="Z713" s="768"/>
      <c r="AA713" s="768"/>
      <c r="AB713" s="768"/>
      <c r="AC713" s="768"/>
      <c r="AD713" s="768"/>
      <c r="AE713" s="768"/>
      <c r="AF713" s="768"/>
      <c r="AG713" s="768"/>
      <c r="AH713" s="768"/>
      <c r="AI713" s="768"/>
      <c r="AJ713" s="768"/>
      <c r="AK713" s="768"/>
      <c r="AL713" s="768"/>
      <c r="AM713" s="768"/>
      <c r="AN713" s="768"/>
      <c r="AO713" s="768"/>
      <c r="AP713" s="768"/>
      <c r="AQ713" s="768"/>
      <c r="AR713" s="768"/>
      <c r="AS713" s="768"/>
      <c r="AT713" s="768"/>
      <c r="AU713" s="768"/>
      <c r="AV713" s="768"/>
      <c r="AW713" s="768"/>
      <c r="AX713" s="768"/>
      <c r="AY713" s="768"/>
      <c r="AZ713" s="768"/>
      <c r="BA713" s="768"/>
      <c r="BB713" s="768"/>
      <c r="BC713" s="768"/>
      <c r="BD713" s="768"/>
      <c r="BE713" s="768"/>
      <c r="BF713" s="768"/>
      <c r="BG713" s="768"/>
      <c r="BH713" s="768"/>
      <c r="BI713" s="768"/>
      <c r="BJ713" s="768"/>
      <c r="BK713" s="768"/>
      <c r="BL713" s="768"/>
      <c r="BM713" s="768"/>
      <c r="BN713" s="768"/>
      <c r="BO713" s="768"/>
      <c r="BP713" s="768"/>
      <c r="BQ713" s="768"/>
      <c r="BR713" s="768"/>
      <c r="BS713" s="768"/>
      <c r="BT713" s="768"/>
      <c r="BU713" s="768"/>
      <c r="BV713" s="768"/>
      <c r="BW713" s="768"/>
      <c r="BX713" s="768"/>
      <c r="BY713" s="768"/>
      <c r="BZ713" s="768"/>
      <c r="CA713" s="768"/>
      <c r="CB713" s="768"/>
      <c r="CC713" s="768"/>
      <c r="CD713" s="768"/>
      <c r="CE713" s="768"/>
      <c r="CF713" s="768"/>
      <c r="CG713" s="768"/>
      <c r="CH713" s="768"/>
      <c r="CI713" s="768"/>
      <c r="CJ713" s="768"/>
      <c r="CK713" s="768"/>
      <c r="CL713" s="768"/>
      <c r="CM713" s="768"/>
      <c r="CN713" s="768"/>
      <c r="CO713" s="768"/>
      <c r="CP713" s="768"/>
      <c r="CQ713" s="768"/>
      <c r="CR713" s="768"/>
      <c r="CS713" s="768"/>
      <c r="CT713" s="768"/>
      <c r="CU713" s="768"/>
      <c r="CV713" s="768"/>
      <c r="CW713" s="768"/>
      <c r="CX713" s="768"/>
      <c r="CY713" s="768"/>
      <c r="CZ713" s="768"/>
      <c r="DA713" s="768"/>
      <c r="DB713" s="768"/>
      <c r="DC713" s="768"/>
      <c r="DD713" s="768"/>
      <c r="DE713" s="768"/>
      <c r="DF713" s="768"/>
      <c r="DG713" s="768"/>
      <c r="DH713" s="768"/>
      <c r="DI713" s="768"/>
      <c r="DJ713" s="768"/>
      <c r="DK713" s="768"/>
      <c r="DL713" s="768"/>
      <c r="DM713" s="768"/>
      <c r="DN713" s="768"/>
      <c r="DO713" s="768"/>
      <c r="DP713" s="768"/>
      <c r="DQ713" s="768"/>
      <c r="DR713" s="768"/>
      <c r="DS713" s="768"/>
      <c r="DT713" s="768"/>
      <c r="DU713" s="768"/>
      <c r="DV713" s="768"/>
      <c r="DW713" s="768"/>
      <c r="DX713" s="768"/>
      <c r="DY713" s="768"/>
      <c r="DZ713" s="768"/>
      <c r="EA713" s="768"/>
      <c r="EB713" s="768"/>
      <c r="EC713" s="768"/>
      <c r="ED713" s="768"/>
      <c r="EE713" s="768"/>
      <c r="EF713" s="768"/>
      <c r="EG713" s="768"/>
      <c r="EH713" s="768"/>
      <c r="EI713" s="768"/>
      <c r="EJ713" s="768"/>
      <c r="EK713" s="768"/>
      <c r="EL713" s="768"/>
      <c r="EM713" s="768"/>
      <c r="EN713" s="768"/>
      <c r="EO713" s="768"/>
      <c r="EP713" s="768"/>
      <c r="EQ713" s="768"/>
      <c r="ER713" s="768"/>
      <c r="ES713" s="768"/>
      <c r="ET713" s="768"/>
      <c r="EU713" s="768"/>
      <c r="EV713" s="768"/>
      <c r="EW713" s="768"/>
      <c r="EX713" s="768"/>
      <c r="EY713" s="768"/>
      <c r="EZ713" s="768"/>
      <c r="FA713" s="768"/>
      <c r="FB713" s="768"/>
      <c r="FC713" s="768"/>
      <c r="FD713" s="768"/>
      <c r="FE713" s="768"/>
      <c r="FF713" s="768"/>
      <c r="FG713" s="768"/>
      <c r="FH713" s="768"/>
      <c r="FI713" s="768"/>
      <c r="FJ713" s="768"/>
      <c r="FK713" s="768"/>
      <c r="FL713" s="768"/>
      <c r="FM713" s="768"/>
      <c r="FN713" s="768"/>
      <c r="FO713" s="768"/>
      <c r="FP713" s="768"/>
      <c r="FQ713" s="768"/>
      <c r="FR713" s="768"/>
      <c r="FS713" s="768"/>
      <c r="FT713" s="768"/>
      <c r="FU713" s="768"/>
      <c r="FV713" s="768"/>
      <c r="FW713" s="768"/>
    </row>
    <row r="714" spans="4:179" x14ac:dyDescent="0.25">
      <c r="D714" s="731"/>
      <c r="J714" s="62"/>
      <c r="O714" s="766"/>
      <c r="P714" s="766"/>
      <c r="Q714" s="766"/>
      <c r="R714" s="766"/>
      <c r="U714" s="767"/>
      <c r="Y714" s="768"/>
      <c r="Z714" s="768"/>
      <c r="AA714" s="768"/>
      <c r="AB714" s="768"/>
      <c r="AC714" s="768"/>
      <c r="AD714" s="768"/>
      <c r="AE714" s="768"/>
      <c r="AF714" s="768"/>
      <c r="AG714" s="768"/>
      <c r="AH714" s="768"/>
      <c r="AI714" s="768"/>
      <c r="AJ714" s="768"/>
      <c r="AK714" s="768"/>
      <c r="AL714" s="768"/>
      <c r="AM714" s="768"/>
      <c r="AN714" s="768"/>
      <c r="AO714" s="768"/>
      <c r="AP714" s="768"/>
      <c r="AQ714" s="768"/>
      <c r="AR714" s="768"/>
      <c r="AS714" s="768"/>
      <c r="AT714" s="768"/>
      <c r="AU714" s="768"/>
      <c r="AV714" s="768"/>
      <c r="AW714" s="768"/>
      <c r="AX714" s="768"/>
      <c r="AY714" s="768"/>
      <c r="AZ714" s="768"/>
      <c r="BA714" s="768"/>
      <c r="BB714" s="768"/>
      <c r="BC714" s="768"/>
      <c r="BD714" s="768"/>
      <c r="BE714" s="768"/>
      <c r="BF714" s="768"/>
      <c r="BG714" s="768"/>
      <c r="BH714" s="768"/>
      <c r="BI714" s="768"/>
      <c r="BJ714" s="768"/>
      <c r="BK714" s="768"/>
      <c r="BL714" s="768"/>
      <c r="BM714" s="768"/>
      <c r="BN714" s="768"/>
      <c r="BO714" s="768"/>
      <c r="BP714" s="768"/>
      <c r="BQ714" s="768"/>
      <c r="BR714" s="768"/>
      <c r="BS714" s="768"/>
      <c r="BT714" s="768"/>
      <c r="BU714" s="768"/>
      <c r="BV714" s="768"/>
      <c r="BW714" s="768"/>
      <c r="BX714" s="768"/>
      <c r="BY714" s="768"/>
      <c r="BZ714" s="768"/>
      <c r="CA714" s="768"/>
      <c r="CB714" s="768"/>
      <c r="CC714" s="768"/>
      <c r="CD714" s="768"/>
      <c r="CE714" s="768"/>
      <c r="CF714" s="768"/>
      <c r="CG714" s="768"/>
      <c r="CH714" s="768"/>
      <c r="CI714" s="768"/>
      <c r="CJ714" s="768"/>
      <c r="CK714" s="768"/>
      <c r="CL714" s="768"/>
      <c r="CM714" s="768"/>
      <c r="CN714" s="768"/>
      <c r="CO714" s="768"/>
      <c r="CP714" s="768"/>
      <c r="CQ714" s="768"/>
      <c r="CR714" s="768"/>
      <c r="CS714" s="768"/>
      <c r="CT714" s="768"/>
      <c r="CU714" s="768"/>
      <c r="CV714" s="768"/>
      <c r="CW714" s="768"/>
      <c r="CX714" s="768"/>
      <c r="CY714" s="768"/>
      <c r="CZ714" s="768"/>
      <c r="DA714" s="768"/>
      <c r="DB714" s="768"/>
      <c r="DC714" s="768"/>
      <c r="DD714" s="768"/>
      <c r="DE714" s="768"/>
      <c r="DF714" s="768"/>
      <c r="DG714" s="768"/>
      <c r="DH714" s="768"/>
      <c r="DI714" s="768"/>
      <c r="DJ714" s="768"/>
      <c r="DK714" s="768"/>
      <c r="DL714" s="768"/>
      <c r="DM714" s="768"/>
      <c r="DN714" s="768"/>
      <c r="DO714" s="768"/>
      <c r="DP714" s="768"/>
      <c r="DQ714" s="768"/>
      <c r="DR714" s="768"/>
      <c r="DS714" s="768"/>
      <c r="DT714" s="768"/>
      <c r="DU714" s="768"/>
      <c r="DV714" s="768"/>
      <c r="DW714" s="768"/>
      <c r="DX714" s="768"/>
      <c r="DY714" s="768"/>
      <c r="DZ714" s="768"/>
      <c r="EA714" s="768"/>
      <c r="EB714" s="768"/>
      <c r="EC714" s="768"/>
      <c r="ED714" s="768"/>
      <c r="EE714" s="768"/>
      <c r="EF714" s="768"/>
      <c r="EG714" s="768"/>
      <c r="EH714" s="768"/>
      <c r="EI714" s="768"/>
      <c r="EJ714" s="768"/>
      <c r="EK714" s="768"/>
      <c r="EL714" s="768"/>
      <c r="EM714" s="768"/>
      <c r="EN714" s="768"/>
      <c r="EO714" s="768"/>
      <c r="EP714" s="768"/>
      <c r="EQ714" s="768"/>
      <c r="ER714" s="768"/>
      <c r="ES714" s="768"/>
      <c r="ET714" s="768"/>
      <c r="EU714" s="768"/>
      <c r="EV714" s="768"/>
      <c r="EW714" s="768"/>
      <c r="EX714" s="768"/>
      <c r="EY714" s="768"/>
      <c r="EZ714" s="768"/>
      <c r="FA714" s="768"/>
      <c r="FB714" s="768"/>
      <c r="FC714" s="768"/>
      <c r="FD714" s="768"/>
      <c r="FE714" s="768"/>
      <c r="FF714" s="768"/>
      <c r="FG714" s="768"/>
      <c r="FH714" s="768"/>
      <c r="FI714" s="768"/>
      <c r="FJ714" s="768"/>
      <c r="FK714" s="768"/>
      <c r="FL714" s="768"/>
      <c r="FM714" s="768"/>
      <c r="FN714" s="768"/>
      <c r="FO714" s="768"/>
      <c r="FP714" s="768"/>
      <c r="FQ714" s="768"/>
      <c r="FR714" s="768"/>
      <c r="FS714" s="768"/>
      <c r="FT714" s="768"/>
      <c r="FU714" s="768"/>
      <c r="FV714" s="768"/>
      <c r="FW714" s="768"/>
    </row>
    <row r="715" spans="4:179" x14ac:dyDescent="0.25">
      <c r="D715" s="731"/>
      <c r="J715" s="62"/>
      <c r="O715" s="766"/>
      <c r="P715" s="766"/>
      <c r="Q715" s="766"/>
      <c r="R715" s="766"/>
      <c r="U715" s="767"/>
      <c r="Y715" s="768"/>
      <c r="Z715" s="768"/>
      <c r="AA715" s="768"/>
      <c r="AB715" s="768"/>
      <c r="AC715" s="768"/>
      <c r="AD715" s="768"/>
      <c r="AE715" s="768"/>
      <c r="AF715" s="768"/>
      <c r="AG715" s="768"/>
      <c r="AH715" s="768"/>
      <c r="AI715" s="768"/>
      <c r="AJ715" s="768"/>
      <c r="AK715" s="768"/>
      <c r="AL715" s="768"/>
      <c r="AM715" s="768"/>
      <c r="AN715" s="768"/>
      <c r="AO715" s="768"/>
      <c r="AP715" s="768"/>
      <c r="AQ715" s="768"/>
      <c r="AR715" s="768"/>
      <c r="AS715" s="768"/>
      <c r="AT715" s="768"/>
      <c r="AU715" s="768"/>
      <c r="AV715" s="768"/>
      <c r="AW715" s="768"/>
      <c r="AX715" s="768"/>
      <c r="AY715" s="768"/>
      <c r="AZ715" s="768"/>
      <c r="BA715" s="768"/>
      <c r="BB715" s="768"/>
      <c r="BC715" s="768"/>
      <c r="BD715" s="768"/>
      <c r="BE715" s="768"/>
      <c r="BF715" s="768"/>
      <c r="BG715" s="768"/>
      <c r="BH715" s="768"/>
      <c r="BI715" s="768"/>
      <c r="BJ715" s="768"/>
      <c r="BK715" s="768"/>
      <c r="BL715" s="768"/>
      <c r="BM715" s="768"/>
      <c r="BN715" s="768"/>
      <c r="BO715" s="768"/>
      <c r="BP715" s="768"/>
      <c r="BQ715" s="768"/>
      <c r="BR715" s="768"/>
      <c r="BS715" s="768"/>
      <c r="BT715" s="768"/>
      <c r="BU715" s="768"/>
      <c r="BV715" s="768"/>
      <c r="BW715" s="768"/>
      <c r="BX715" s="768"/>
      <c r="BY715" s="768"/>
      <c r="BZ715" s="768"/>
      <c r="CA715" s="768"/>
      <c r="CB715" s="768"/>
      <c r="CC715" s="768"/>
      <c r="CD715" s="768"/>
      <c r="CE715" s="768"/>
      <c r="CF715" s="768"/>
      <c r="CG715" s="768"/>
      <c r="CH715" s="768"/>
      <c r="CI715" s="768"/>
      <c r="CJ715" s="768"/>
      <c r="CK715" s="768"/>
      <c r="CL715" s="768"/>
      <c r="CM715" s="768"/>
      <c r="CN715" s="768"/>
      <c r="CO715" s="768"/>
      <c r="CP715" s="768"/>
      <c r="CQ715" s="768"/>
      <c r="CR715" s="768"/>
      <c r="CS715" s="768"/>
      <c r="CT715" s="768"/>
      <c r="CU715" s="768"/>
      <c r="CV715" s="768"/>
      <c r="CW715" s="768"/>
      <c r="CX715" s="768"/>
      <c r="CY715" s="768"/>
      <c r="CZ715" s="768"/>
      <c r="DA715" s="768"/>
      <c r="DB715" s="768"/>
      <c r="DC715" s="768"/>
      <c r="DD715" s="768"/>
      <c r="DE715" s="768"/>
      <c r="DF715" s="768"/>
      <c r="DG715" s="768"/>
      <c r="DH715" s="768"/>
      <c r="DI715" s="768"/>
      <c r="DJ715" s="768"/>
      <c r="DK715" s="768"/>
      <c r="DL715" s="768"/>
      <c r="DM715" s="768"/>
      <c r="DN715" s="768"/>
      <c r="DO715" s="768"/>
      <c r="DP715" s="768"/>
      <c r="DQ715" s="768"/>
      <c r="DR715" s="768"/>
      <c r="DS715" s="768"/>
      <c r="DT715" s="768"/>
      <c r="DU715" s="768"/>
      <c r="DV715" s="768"/>
      <c r="DW715" s="768"/>
      <c r="DX715" s="768"/>
      <c r="DY715" s="768"/>
      <c r="DZ715" s="768"/>
      <c r="EA715" s="768"/>
      <c r="EB715" s="768"/>
      <c r="EC715" s="768"/>
      <c r="ED715" s="768"/>
      <c r="EE715" s="768"/>
      <c r="EF715" s="768"/>
      <c r="EG715" s="768"/>
      <c r="EH715" s="768"/>
      <c r="EI715" s="768"/>
      <c r="EJ715" s="768"/>
      <c r="EK715" s="768"/>
      <c r="EL715" s="768"/>
      <c r="EM715" s="768"/>
      <c r="EN715" s="768"/>
      <c r="EO715" s="768"/>
      <c r="EP715" s="768"/>
      <c r="EQ715" s="768"/>
      <c r="ER715" s="768"/>
      <c r="ES715" s="768"/>
      <c r="ET715" s="768"/>
      <c r="EU715" s="768"/>
      <c r="EV715" s="768"/>
      <c r="EW715" s="768"/>
      <c r="EX715" s="768"/>
      <c r="EY715" s="768"/>
      <c r="EZ715" s="768"/>
      <c r="FA715" s="768"/>
      <c r="FB715" s="768"/>
      <c r="FC715" s="768"/>
      <c r="FD715" s="768"/>
      <c r="FE715" s="768"/>
      <c r="FF715" s="768"/>
      <c r="FG715" s="768"/>
      <c r="FH715" s="768"/>
      <c r="FI715" s="768"/>
      <c r="FJ715" s="768"/>
      <c r="FK715" s="768"/>
      <c r="FL715" s="768"/>
      <c r="FM715" s="768"/>
      <c r="FN715" s="768"/>
      <c r="FO715" s="768"/>
      <c r="FP715" s="768"/>
      <c r="FQ715" s="768"/>
      <c r="FR715" s="768"/>
      <c r="FS715" s="768"/>
      <c r="FT715" s="768"/>
      <c r="FU715" s="768"/>
      <c r="FV715" s="768"/>
      <c r="FW715" s="768"/>
    </row>
    <row r="716" spans="4:179" x14ac:dyDescent="0.25">
      <c r="D716" s="731"/>
      <c r="J716" s="62"/>
      <c r="O716" s="766"/>
      <c r="P716" s="766"/>
      <c r="Q716" s="766"/>
      <c r="R716" s="766"/>
      <c r="U716" s="767"/>
      <c r="Y716" s="768"/>
      <c r="Z716" s="768"/>
      <c r="AA716" s="768"/>
      <c r="AB716" s="768"/>
      <c r="AC716" s="768"/>
      <c r="AD716" s="768"/>
      <c r="AE716" s="768"/>
      <c r="AF716" s="768"/>
      <c r="AG716" s="768"/>
      <c r="AH716" s="768"/>
      <c r="AI716" s="768"/>
      <c r="AJ716" s="768"/>
      <c r="AK716" s="768"/>
      <c r="AL716" s="768"/>
      <c r="AM716" s="768"/>
      <c r="AN716" s="768"/>
      <c r="AO716" s="768"/>
      <c r="AP716" s="768"/>
      <c r="AQ716" s="768"/>
      <c r="AR716" s="768"/>
      <c r="AS716" s="768"/>
      <c r="AT716" s="768"/>
      <c r="AU716" s="768"/>
      <c r="AV716" s="768"/>
      <c r="AW716" s="768"/>
      <c r="AX716" s="768"/>
      <c r="AY716" s="768"/>
      <c r="AZ716" s="768"/>
      <c r="BA716" s="768"/>
      <c r="BB716" s="768"/>
      <c r="BC716" s="768"/>
      <c r="BD716" s="768"/>
      <c r="BE716" s="768"/>
      <c r="BF716" s="768"/>
      <c r="BG716" s="768"/>
      <c r="BH716" s="768"/>
      <c r="BI716" s="768"/>
      <c r="BJ716" s="768"/>
      <c r="BK716" s="768"/>
      <c r="BL716" s="768"/>
      <c r="BM716" s="768"/>
      <c r="BN716" s="768"/>
      <c r="BO716" s="768"/>
      <c r="BP716" s="768"/>
      <c r="BQ716" s="768"/>
      <c r="BR716" s="768"/>
      <c r="BS716" s="768"/>
      <c r="BT716" s="768"/>
      <c r="BU716" s="768"/>
      <c r="BV716" s="768"/>
      <c r="BW716" s="768"/>
      <c r="BX716" s="768"/>
      <c r="BY716" s="768"/>
      <c r="BZ716" s="768"/>
      <c r="CA716" s="768"/>
      <c r="CB716" s="768"/>
      <c r="CC716" s="768"/>
      <c r="CD716" s="768"/>
      <c r="CE716" s="768"/>
      <c r="CF716" s="768"/>
      <c r="CG716" s="768"/>
      <c r="CH716" s="768"/>
      <c r="CI716" s="768"/>
      <c r="CJ716" s="768"/>
      <c r="CK716" s="768"/>
      <c r="CL716" s="768"/>
      <c r="CM716" s="768"/>
      <c r="CN716" s="768"/>
      <c r="CO716" s="768"/>
      <c r="CP716" s="768"/>
      <c r="CQ716" s="768"/>
      <c r="CR716" s="768"/>
      <c r="CS716" s="768"/>
      <c r="CT716" s="768"/>
      <c r="CU716" s="768"/>
      <c r="CV716" s="768"/>
      <c r="CW716" s="768"/>
      <c r="CX716" s="768"/>
      <c r="CY716" s="768"/>
      <c r="CZ716" s="768"/>
      <c r="DA716" s="768"/>
      <c r="DB716" s="768"/>
      <c r="DC716" s="768"/>
      <c r="DD716" s="768"/>
      <c r="DE716" s="768"/>
      <c r="DF716" s="768"/>
      <c r="DG716" s="768"/>
      <c r="DH716" s="768"/>
      <c r="DI716" s="768"/>
      <c r="DJ716" s="768"/>
      <c r="DK716" s="768"/>
      <c r="DL716" s="768"/>
      <c r="DM716" s="768"/>
      <c r="DN716" s="768"/>
      <c r="DO716" s="768"/>
      <c r="DP716" s="768"/>
      <c r="DQ716" s="768"/>
      <c r="DR716" s="768"/>
      <c r="DS716" s="768"/>
      <c r="DT716" s="768"/>
      <c r="DU716" s="768"/>
      <c r="DV716" s="768"/>
      <c r="DW716" s="768"/>
      <c r="DX716" s="768"/>
      <c r="DY716" s="768"/>
      <c r="DZ716" s="768"/>
      <c r="EA716" s="768"/>
      <c r="EB716" s="768"/>
      <c r="EC716" s="768"/>
      <c r="ED716" s="768"/>
      <c r="EE716" s="768"/>
      <c r="EF716" s="768"/>
      <c r="EG716" s="768"/>
      <c r="EH716" s="768"/>
      <c r="EI716" s="768"/>
      <c r="EJ716" s="768"/>
      <c r="EK716" s="768"/>
      <c r="EL716" s="768"/>
      <c r="EM716" s="768"/>
      <c r="EN716" s="768"/>
      <c r="EO716" s="768"/>
      <c r="EP716" s="768"/>
      <c r="EQ716" s="768"/>
      <c r="ER716" s="768"/>
      <c r="ES716" s="768"/>
      <c r="ET716" s="768"/>
      <c r="EU716" s="768"/>
      <c r="EV716" s="768"/>
      <c r="EW716" s="768"/>
      <c r="EX716" s="768"/>
      <c r="EY716" s="768"/>
      <c r="EZ716" s="768"/>
      <c r="FA716" s="768"/>
      <c r="FB716" s="768"/>
      <c r="FC716" s="768"/>
      <c r="FD716" s="768"/>
      <c r="FE716" s="768"/>
      <c r="FF716" s="768"/>
      <c r="FG716" s="768"/>
      <c r="FH716" s="768"/>
      <c r="FI716" s="768"/>
      <c r="FJ716" s="768"/>
      <c r="FK716" s="768"/>
      <c r="FL716" s="768"/>
      <c r="FM716" s="768"/>
      <c r="FN716" s="768"/>
      <c r="FO716" s="768"/>
      <c r="FP716" s="768"/>
      <c r="FQ716" s="768"/>
      <c r="FR716" s="768"/>
      <c r="FS716" s="768"/>
      <c r="FT716" s="768"/>
      <c r="FU716" s="768"/>
      <c r="FV716" s="768"/>
      <c r="FW716" s="768"/>
    </row>
    <row r="717" spans="4:179" x14ac:dyDescent="0.25">
      <c r="D717" s="731"/>
      <c r="J717" s="62"/>
      <c r="O717" s="766"/>
      <c r="P717" s="766"/>
      <c r="Q717" s="766"/>
      <c r="R717" s="766"/>
      <c r="U717" s="767"/>
      <c r="Y717" s="768"/>
      <c r="Z717" s="768"/>
      <c r="AA717" s="768"/>
      <c r="AB717" s="768"/>
      <c r="AC717" s="768"/>
      <c r="AD717" s="768"/>
      <c r="AE717" s="768"/>
      <c r="AF717" s="768"/>
      <c r="AG717" s="768"/>
      <c r="AH717" s="768"/>
      <c r="AI717" s="768"/>
      <c r="AJ717" s="768"/>
      <c r="AK717" s="768"/>
      <c r="AL717" s="768"/>
      <c r="AM717" s="768"/>
      <c r="AN717" s="768"/>
      <c r="AO717" s="768"/>
      <c r="AP717" s="768"/>
      <c r="AQ717" s="768"/>
      <c r="AR717" s="768"/>
      <c r="AS717" s="768"/>
      <c r="AT717" s="768"/>
      <c r="AU717" s="768"/>
      <c r="AV717" s="768"/>
      <c r="AW717" s="768"/>
      <c r="AX717" s="768"/>
      <c r="AY717" s="768"/>
      <c r="AZ717" s="768"/>
      <c r="BA717" s="768"/>
      <c r="BB717" s="768"/>
      <c r="BC717" s="768"/>
      <c r="BD717" s="768"/>
      <c r="BE717" s="768"/>
      <c r="BF717" s="768"/>
      <c r="BG717" s="768"/>
      <c r="BH717" s="768"/>
      <c r="BI717" s="768"/>
      <c r="BJ717" s="768"/>
      <c r="BK717" s="768"/>
      <c r="BL717" s="768"/>
      <c r="BM717" s="768"/>
      <c r="BN717" s="768"/>
      <c r="BO717" s="768"/>
      <c r="BP717" s="768"/>
      <c r="BQ717" s="768"/>
      <c r="BR717" s="768"/>
      <c r="BS717" s="768"/>
      <c r="BT717" s="768"/>
      <c r="BU717" s="768"/>
      <c r="BV717" s="768"/>
      <c r="BW717" s="768"/>
      <c r="BX717" s="768"/>
      <c r="BY717" s="768"/>
      <c r="BZ717" s="768"/>
      <c r="CA717" s="768"/>
      <c r="CB717" s="768"/>
      <c r="CC717" s="768"/>
      <c r="CD717" s="768"/>
      <c r="CE717" s="768"/>
      <c r="CF717" s="768"/>
      <c r="CG717" s="768"/>
      <c r="CH717" s="768"/>
      <c r="CI717" s="768"/>
      <c r="CJ717" s="768"/>
      <c r="CK717" s="768"/>
      <c r="CL717" s="768"/>
      <c r="CM717" s="768"/>
      <c r="CN717" s="768"/>
      <c r="CO717" s="768"/>
      <c r="CP717" s="768"/>
      <c r="CQ717" s="768"/>
      <c r="CR717" s="768"/>
      <c r="CS717" s="768"/>
      <c r="CT717" s="768"/>
      <c r="CU717" s="768"/>
      <c r="CV717" s="768"/>
      <c r="CW717" s="768"/>
      <c r="CX717" s="768"/>
      <c r="CY717" s="768"/>
      <c r="CZ717" s="768"/>
      <c r="DA717" s="768"/>
      <c r="DB717" s="768"/>
      <c r="DC717" s="768"/>
      <c r="DD717" s="768"/>
      <c r="DE717" s="768"/>
      <c r="DF717" s="768"/>
      <c r="DG717" s="768"/>
      <c r="DH717" s="768"/>
      <c r="DI717" s="768"/>
      <c r="DJ717" s="768"/>
      <c r="DK717" s="768"/>
      <c r="DL717" s="768"/>
      <c r="DM717" s="768"/>
      <c r="DN717" s="768"/>
      <c r="DO717" s="768"/>
      <c r="DP717" s="768"/>
      <c r="DQ717" s="768"/>
      <c r="DR717" s="768"/>
      <c r="DS717" s="768"/>
      <c r="DT717" s="768"/>
      <c r="DU717" s="768"/>
      <c r="DV717" s="768"/>
      <c r="DW717" s="768"/>
      <c r="DX717" s="768"/>
      <c r="DY717" s="768"/>
      <c r="DZ717" s="768"/>
      <c r="EA717" s="768"/>
      <c r="EB717" s="768"/>
      <c r="EC717" s="768"/>
      <c r="ED717" s="768"/>
      <c r="EE717" s="768"/>
      <c r="EF717" s="768"/>
      <c r="EG717" s="768"/>
      <c r="EH717" s="768"/>
      <c r="EI717" s="768"/>
      <c r="EJ717" s="768"/>
      <c r="EK717" s="768"/>
      <c r="EL717" s="768"/>
      <c r="EM717" s="768"/>
      <c r="EN717" s="768"/>
      <c r="EO717" s="768"/>
      <c r="EP717" s="768"/>
      <c r="EQ717" s="768"/>
      <c r="ER717" s="768"/>
      <c r="ES717" s="768"/>
      <c r="ET717" s="768"/>
      <c r="EU717" s="768"/>
      <c r="EV717" s="768"/>
      <c r="EW717" s="768"/>
      <c r="EX717" s="768"/>
      <c r="EY717" s="768"/>
      <c r="EZ717" s="768"/>
      <c r="FA717" s="768"/>
      <c r="FB717" s="768"/>
      <c r="FC717" s="768"/>
      <c r="FD717" s="768"/>
      <c r="FE717" s="768"/>
      <c r="FF717" s="768"/>
      <c r="FG717" s="768"/>
      <c r="FH717" s="768"/>
      <c r="FI717" s="768"/>
      <c r="FJ717" s="768"/>
      <c r="FK717" s="768"/>
      <c r="FL717" s="768"/>
      <c r="FM717" s="768"/>
      <c r="FN717" s="768"/>
      <c r="FO717" s="768"/>
      <c r="FP717" s="768"/>
      <c r="FQ717" s="768"/>
      <c r="FR717" s="768"/>
      <c r="FS717" s="768"/>
      <c r="FT717" s="768"/>
      <c r="FU717" s="768"/>
      <c r="FV717" s="768"/>
      <c r="FW717" s="768"/>
    </row>
    <row r="718" spans="4:179" x14ac:dyDescent="0.25">
      <c r="D718" s="731"/>
      <c r="J718" s="62"/>
      <c r="O718" s="766"/>
      <c r="P718" s="766"/>
      <c r="Q718" s="766"/>
      <c r="R718" s="766"/>
      <c r="U718" s="767"/>
      <c r="Y718" s="768"/>
      <c r="Z718" s="768"/>
      <c r="AA718" s="768"/>
      <c r="AB718" s="768"/>
      <c r="AC718" s="768"/>
      <c r="AD718" s="768"/>
      <c r="AE718" s="768"/>
      <c r="AF718" s="768"/>
      <c r="AG718" s="768"/>
      <c r="AH718" s="768"/>
      <c r="AI718" s="768"/>
      <c r="AJ718" s="768"/>
      <c r="AK718" s="768"/>
      <c r="AL718" s="768"/>
      <c r="AM718" s="768"/>
      <c r="AN718" s="768"/>
      <c r="AO718" s="768"/>
      <c r="AP718" s="768"/>
      <c r="AQ718" s="768"/>
      <c r="AR718" s="768"/>
      <c r="AS718" s="768"/>
      <c r="AT718" s="768"/>
      <c r="AU718" s="768"/>
      <c r="AV718" s="768"/>
      <c r="AW718" s="768"/>
      <c r="AX718" s="768"/>
      <c r="AY718" s="768"/>
      <c r="AZ718" s="768"/>
      <c r="BA718" s="768"/>
      <c r="BB718" s="768"/>
      <c r="BC718" s="768"/>
      <c r="BD718" s="768"/>
      <c r="BE718" s="768"/>
      <c r="BF718" s="768"/>
      <c r="BG718" s="768"/>
      <c r="BH718" s="768"/>
      <c r="BI718" s="768"/>
      <c r="BJ718" s="768"/>
      <c r="BK718" s="768"/>
      <c r="BL718" s="768"/>
      <c r="BM718" s="768"/>
      <c r="BN718" s="768"/>
      <c r="BO718" s="768"/>
      <c r="BP718" s="768"/>
      <c r="BQ718" s="768"/>
      <c r="BR718" s="768"/>
      <c r="BS718" s="768"/>
      <c r="BT718" s="768"/>
      <c r="BU718" s="768"/>
      <c r="BV718" s="768"/>
      <c r="BW718" s="768"/>
      <c r="BX718" s="768"/>
      <c r="BY718" s="768"/>
      <c r="BZ718" s="768"/>
      <c r="CA718" s="768"/>
      <c r="CB718" s="768"/>
      <c r="CC718" s="768"/>
      <c r="CD718" s="768"/>
      <c r="CE718" s="768"/>
      <c r="CF718" s="768"/>
      <c r="CG718" s="768"/>
      <c r="CH718" s="768"/>
      <c r="CI718" s="768"/>
      <c r="CJ718" s="768"/>
      <c r="CK718" s="768"/>
      <c r="CL718" s="768"/>
      <c r="CM718" s="768"/>
      <c r="CN718" s="768"/>
      <c r="CO718" s="768"/>
      <c r="CP718" s="768"/>
      <c r="CQ718" s="768"/>
      <c r="CR718" s="768"/>
      <c r="CS718" s="768"/>
      <c r="CT718" s="768"/>
      <c r="CU718" s="768"/>
      <c r="CV718" s="768"/>
      <c r="CW718" s="768"/>
      <c r="CX718" s="768"/>
      <c r="CY718" s="768"/>
      <c r="CZ718" s="768"/>
      <c r="DA718" s="768"/>
      <c r="DB718" s="768"/>
      <c r="DC718" s="768"/>
      <c r="DD718" s="768"/>
      <c r="DE718" s="768"/>
      <c r="DF718" s="768"/>
      <c r="DG718" s="768"/>
      <c r="DH718" s="768"/>
      <c r="DI718" s="768"/>
      <c r="DJ718" s="768"/>
      <c r="DK718" s="768"/>
      <c r="DL718" s="768"/>
      <c r="DM718" s="768"/>
      <c r="DN718" s="768"/>
      <c r="DO718" s="768"/>
      <c r="DP718" s="768"/>
      <c r="DQ718" s="768"/>
      <c r="DR718" s="768"/>
      <c r="DS718" s="768"/>
      <c r="DT718" s="768"/>
      <c r="DU718" s="768"/>
      <c r="DV718" s="768"/>
      <c r="DW718" s="768"/>
      <c r="DX718" s="768"/>
      <c r="DY718" s="768"/>
      <c r="DZ718" s="768"/>
      <c r="EA718" s="768"/>
      <c r="EB718" s="768"/>
      <c r="EC718" s="768"/>
      <c r="ED718" s="768"/>
      <c r="EE718" s="768"/>
      <c r="EF718" s="768"/>
      <c r="EG718" s="768"/>
      <c r="EH718" s="768"/>
      <c r="EI718" s="768"/>
      <c r="EJ718" s="768"/>
      <c r="EK718" s="768"/>
      <c r="EL718" s="768"/>
      <c r="EM718" s="768"/>
      <c r="EN718" s="768"/>
      <c r="EO718" s="768"/>
      <c r="EP718" s="768"/>
      <c r="EQ718" s="768"/>
      <c r="ER718" s="768"/>
      <c r="ES718" s="768"/>
      <c r="ET718" s="768"/>
      <c r="EU718" s="768"/>
      <c r="EV718" s="768"/>
      <c r="EW718" s="768"/>
      <c r="EX718" s="768"/>
      <c r="EY718" s="768"/>
      <c r="EZ718" s="768"/>
      <c r="FA718" s="768"/>
      <c r="FB718" s="768"/>
      <c r="FC718" s="768"/>
      <c r="FD718" s="768"/>
      <c r="FE718" s="768"/>
      <c r="FF718" s="768"/>
      <c r="FG718" s="768"/>
      <c r="FH718" s="768"/>
      <c r="FI718" s="768"/>
      <c r="FJ718" s="768"/>
      <c r="FK718" s="768"/>
      <c r="FL718" s="768"/>
      <c r="FM718" s="768"/>
      <c r="FN718" s="768"/>
      <c r="FO718" s="768"/>
      <c r="FP718" s="768"/>
      <c r="FQ718" s="768"/>
      <c r="FR718" s="768"/>
      <c r="FS718" s="768"/>
      <c r="FT718" s="768"/>
      <c r="FU718" s="768"/>
      <c r="FV718" s="768"/>
      <c r="FW718" s="768"/>
    </row>
    <row r="719" spans="4:179" x14ac:dyDescent="0.25">
      <c r="D719" s="731"/>
      <c r="J719" s="62"/>
      <c r="O719" s="766"/>
      <c r="P719" s="766"/>
      <c r="Q719" s="766"/>
      <c r="R719" s="766"/>
      <c r="U719" s="767"/>
      <c r="Y719" s="768"/>
      <c r="Z719" s="768"/>
      <c r="AA719" s="768"/>
      <c r="AB719" s="768"/>
      <c r="AC719" s="768"/>
      <c r="AD719" s="768"/>
      <c r="AE719" s="768"/>
      <c r="AF719" s="768"/>
      <c r="AG719" s="768"/>
      <c r="AH719" s="768"/>
      <c r="AI719" s="768"/>
      <c r="AJ719" s="768"/>
      <c r="AK719" s="768"/>
      <c r="AL719" s="768"/>
      <c r="AM719" s="768"/>
      <c r="AN719" s="768"/>
      <c r="AO719" s="768"/>
      <c r="AP719" s="768"/>
      <c r="AQ719" s="768"/>
      <c r="AR719" s="768"/>
      <c r="AS719" s="768"/>
      <c r="AT719" s="768"/>
      <c r="AU719" s="768"/>
      <c r="AV719" s="768"/>
      <c r="AW719" s="768"/>
      <c r="AX719" s="768"/>
      <c r="AY719" s="768"/>
      <c r="AZ719" s="768"/>
      <c r="BA719" s="768"/>
      <c r="BB719" s="768"/>
      <c r="BC719" s="768"/>
      <c r="BD719" s="768"/>
      <c r="BE719" s="768"/>
      <c r="BF719" s="768"/>
      <c r="BG719" s="768"/>
      <c r="BH719" s="768"/>
      <c r="BI719" s="768"/>
      <c r="BJ719" s="768"/>
      <c r="BK719" s="768"/>
      <c r="BL719" s="768"/>
      <c r="BM719" s="768"/>
      <c r="BN719" s="768"/>
      <c r="BO719" s="768"/>
      <c r="BP719" s="768"/>
      <c r="BQ719" s="768"/>
      <c r="BR719" s="768"/>
      <c r="BS719" s="768"/>
      <c r="BT719" s="768"/>
      <c r="BU719" s="768"/>
      <c r="BV719" s="768"/>
      <c r="BW719" s="768"/>
      <c r="BX719" s="768"/>
      <c r="BY719" s="768"/>
      <c r="BZ719" s="768"/>
      <c r="CA719" s="768"/>
      <c r="CB719" s="768"/>
      <c r="CC719" s="768"/>
      <c r="CD719" s="768"/>
      <c r="CE719" s="768"/>
      <c r="CF719" s="768"/>
      <c r="CG719" s="768"/>
      <c r="CH719" s="768"/>
      <c r="CI719" s="768"/>
      <c r="CJ719" s="768"/>
      <c r="CK719" s="768"/>
      <c r="CL719" s="768"/>
      <c r="CM719" s="768"/>
      <c r="CN719" s="768"/>
      <c r="CO719" s="768"/>
      <c r="CP719" s="768"/>
      <c r="CQ719" s="768"/>
      <c r="CR719" s="768"/>
      <c r="CS719" s="768"/>
      <c r="CT719" s="768"/>
      <c r="CU719" s="768"/>
      <c r="CV719" s="768"/>
      <c r="CW719" s="768"/>
      <c r="CX719" s="768"/>
      <c r="CY719" s="768"/>
      <c r="CZ719" s="768"/>
      <c r="DA719" s="768"/>
      <c r="DB719" s="768"/>
      <c r="DC719" s="768"/>
      <c r="DD719" s="768"/>
      <c r="DE719" s="768"/>
      <c r="DF719" s="768"/>
      <c r="DG719" s="768"/>
      <c r="DH719" s="768"/>
      <c r="DI719" s="768"/>
      <c r="DJ719" s="768"/>
      <c r="DK719" s="768"/>
      <c r="DL719" s="768"/>
      <c r="DM719" s="768"/>
      <c r="DN719" s="768"/>
      <c r="DO719" s="768"/>
      <c r="DP719" s="768"/>
      <c r="DQ719" s="768"/>
      <c r="DR719" s="768"/>
      <c r="DS719" s="768"/>
      <c r="DT719" s="768"/>
      <c r="DU719" s="768"/>
      <c r="DV719" s="768"/>
      <c r="DW719" s="768"/>
      <c r="DX719" s="768"/>
      <c r="DY719" s="768"/>
      <c r="DZ719" s="768"/>
      <c r="EA719" s="768"/>
      <c r="EB719" s="768"/>
      <c r="EC719" s="768"/>
      <c r="ED719" s="768"/>
      <c r="EE719" s="768"/>
      <c r="EF719" s="768"/>
      <c r="EG719" s="768"/>
      <c r="EH719" s="768"/>
      <c r="EI719" s="768"/>
      <c r="EJ719" s="768"/>
      <c r="EK719" s="768"/>
      <c r="EL719" s="768"/>
      <c r="EM719" s="768"/>
      <c r="EN719" s="768"/>
      <c r="EO719" s="768"/>
      <c r="EP719" s="768"/>
      <c r="EQ719" s="768"/>
      <c r="ER719" s="768"/>
      <c r="ES719" s="768"/>
      <c r="ET719" s="768"/>
      <c r="EU719" s="768"/>
      <c r="EV719" s="768"/>
      <c r="EW719" s="768"/>
      <c r="EX719" s="768"/>
      <c r="EY719" s="768"/>
      <c r="EZ719" s="768"/>
      <c r="FA719" s="768"/>
      <c r="FB719" s="768"/>
      <c r="FC719" s="768"/>
      <c r="FD719" s="768"/>
      <c r="FE719" s="768"/>
      <c r="FF719" s="768"/>
      <c r="FG719" s="768"/>
      <c r="FH719" s="768"/>
      <c r="FI719" s="768"/>
      <c r="FJ719" s="768"/>
      <c r="FK719" s="768"/>
      <c r="FL719" s="768"/>
      <c r="FM719" s="768"/>
      <c r="FN719" s="768"/>
      <c r="FO719" s="768"/>
      <c r="FP719" s="768"/>
      <c r="FQ719" s="768"/>
      <c r="FR719" s="768"/>
      <c r="FS719" s="768"/>
      <c r="FT719" s="768"/>
      <c r="FU719" s="768"/>
      <c r="FV719" s="768"/>
      <c r="FW719" s="768"/>
    </row>
    <row r="720" spans="4:179" x14ac:dyDescent="0.25">
      <c r="D720" s="731"/>
      <c r="J720" s="62"/>
      <c r="O720" s="766"/>
      <c r="P720" s="766"/>
      <c r="Q720" s="766"/>
      <c r="R720" s="766"/>
      <c r="U720" s="767"/>
      <c r="Y720" s="768"/>
      <c r="Z720" s="768"/>
      <c r="AA720" s="768"/>
      <c r="AB720" s="768"/>
      <c r="AC720" s="768"/>
      <c r="AD720" s="768"/>
      <c r="AE720" s="768"/>
      <c r="AF720" s="768"/>
      <c r="AG720" s="768"/>
      <c r="AH720" s="768"/>
      <c r="AI720" s="768"/>
      <c r="AJ720" s="768"/>
      <c r="AK720" s="768"/>
      <c r="AL720" s="768"/>
      <c r="AM720" s="768"/>
      <c r="AN720" s="768"/>
      <c r="AO720" s="768"/>
      <c r="AP720" s="768"/>
      <c r="AQ720" s="768"/>
      <c r="AR720" s="768"/>
      <c r="AS720" s="768"/>
      <c r="AT720" s="768"/>
      <c r="AU720" s="768"/>
      <c r="AV720" s="768"/>
      <c r="AW720" s="768"/>
      <c r="AX720" s="768"/>
      <c r="AY720" s="768"/>
      <c r="AZ720" s="768"/>
      <c r="BA720" s="768"/>
      <c r="BB720" s="768"/>
      <c r="BC720" s="768"/>
      <c r="BD720" s="768"/>
      <c r="BE720" s="768"/>
      <c r="BF720" s="768"/>
      <c r="BG720" s="768"/>
      <c r="BH720" s="768"/>
      <c r="BI720" s="768"/>
      <c r="BJ720" s="768"/>
      <c r="BK720" s="768"/>
      <c r="BL720" s="768"/>
      <c r="BM720" s="768"/>
      <c r="BN720" s="768"/>
      <c r="BO720" s="768"/>
      <c r="BP720" s="768"/>
      <c r="BQ720" s="768"/>
      <c r="BR720" s="768"/>
      <c r="BS720" s="768"/>
      <c r="BT720" s="768"/>
      <c r="BU720" s="768"/>
      <c r="BV720" s="768"/>
      <c r="BW720" s="768"/>
      <c r="BX720" s="768"/>
      <c r="BY720" s="768"/>
      <c r="BZ720" s="768"/>
      <c r="CA720" s="768"/>
      <c r="CB720" s="768"/>
      <c r="CC720" s="768"/>
      <c r="CD720" s="768"/>
      <c r="CE720" s="768"/>
      <c r="CF720" s="768"/>
      <c r="CG720" s="768"/>
      <c r="CH720" s="768"/>
      <c r="CI720" s="768"/>
      <c r="CJ720" s="768"/>
      <c r="CK720" s="768"/>
      <c r="CL720" s="768"/>
      <c r="CM720" s="768"/>
      <c r="CN720" s="768"/>
      <c r="CO720" s="768"/>
      <c r="CP720" s="768"/>
      <c r="CQ720" s="768"/>
      <c r="CR720" s="768"/>
      <c r="CS720" s="768"/>
      <c r="CT720" s="768"/>
      <c r="CU720" s="768"/>
      <c r="CV720" s="768"/>
      <c r="CW720" s="768"/>
      <c r="CX720" s="768"/>
      <c r="CY720" s="768"/>
      <c r="CZ720" s="768"/>
      <c r="DA720" s="768"/>
      <c r="DB720" s="768"/>
      <c r="DC720" s="768"/>
      <c r="DD720" s="768"/>
      <c r="DE720" s="768"/>
      <c r="DF720" s="768"/>
      <c r="DG720" s="768"/>
      <c r="DH720" s="768"/>
      <c r="DI720" s="768"/>
      <c r="DJ720" s="768"/>
      <c r="DK720" s="768"/>
      <c r="DL720" s="768"/>
      <c r="DM720" s="768"/>
      <c r="DN720" s="768"/>
      <c r="DO720" s="768"/>
      <c r="DP720" s="768"/>
      <c r="DQ720" s="768"/>
      <c r="DR720" s="768"/>
      <c r="DS720" s="768"/>
      <c r="DT720" s="768"/>
      <c r="DU720" s="768"/>
      <c r="DV720" s="768"/>
      <c r="DW720" s="768"/>
      <c r="DX720" s="768"/>
      <c r="DY720" s="768"/>
      <c r="DZ720" s="768"/>
      <c r="EA720" s="768"/>
      <c r="EB720" s="768"/>
      <c r="EC720" s="768"/>
      <c r="ED720" s="768"/>
      <c r="EE720" s="768"/>
      <c r="EF720" s="768"/>
      <c r="EG720" s="768"/>
      <c r="EH720" s="768"/>
      <c r="EI720" s="768"/>
      <c r="EJ720" s="768"/>
      <c r="EK720" s="768"/>
      <c r="EL720" s="768"/>
      <c r="EM720" s="768"/>
      <c r="EN720" s="768"/>
      <c r="EO720" s="768"/>
      <c r="EP720" s="768"/>
      <c r="EQ720" s="768"/>
      <c r="ER720" s="768"/>
      <c r="ES720" s="768"/>
      <c r="ET720" s="768"/>
      <c r="EU720" s="768"/>
      <c r="EV720" s="768"/>
      <c r="EW720" s="768"/>
      <c r="EX720" s="768"/>
      <c r="EY720" s="768"/>
      <c r="EZ720" s="768"/>
      <c r="FA720" s="768"/>
      <c r="FB720" s="768"/>
      <c r="FC720" s="768"/>
      <c r="FD720" s="768"/>
      <c r="FE720" s="768"/>
      <c r="FF720" s="768"/>
      <c r="FG720" s="768"/>
      <c r="FH720" s="768"/>
      <c r="FI720" s="768"/>
      <c r="FJ720" s="768"/>
      <c r="FK720" s="768"/>
      <c r="FL720" s="768"/>
      <c r="FM720" s="768"/>
      <c r="FN720" s="768"/>
      <c r="FO720" s="768"/>
      <c r="FP720" s="768"/>
      <c r="FQ720" s="768"/>
      <c r="FR720" s="768"/>
      <c r="FS720" s="768"/>
      <c r="FT720" s="768"/>
      <c r="FU720" s="768"/>
      <c r="FV720" s="768"/>
      <c r="FW720" s="768"/>
    </row>
    <row r="721" spans="4:179" x14ac:dyDescent="0.25">
      <c r="D721" s="731"/>
      <c r="J721" s="62"/>
      <c r="O721" s="766"/>
      <c r="P721" s="766"/>
      <c r="Q721" s="766"/>
      <c r="R721" s="766"/>
      <c r="U721" s="767"/>
      <c r="Y721" s="768"/>
      <c r="Z721" s="768"/>
      <c r="AA721" s="768"/>
      <c r="AB721" s="768"/>
      <c r="AC721" s="768"/>
      <c r="AD721" s="768"/>
      <c r="AE721" s="768"/>
      <c r="AF721" s="768"/>
      <c r="AG721" s="768"/>
      <c r="AH721" s="768"/>
      <c r="AI721" s="768"/>
      <c r="AJ721" s="768"/>
      <c r="AK721" s="768"/>
      <c r="AL721" s="768"/>
      <c r="AM721" s="768"/>
      <c r="AN721" s="768"/>
      <c r="AO721" s="768"/>
      <c r="AP721" s="768"/>
      <c r="AQ721" s="768"/>
      <c r="AR721" s="768"/>
      <c r="AS721" s="768"/>
      <c r="AT721" s="768"/>
      <c r="AU721" s="768"/>
      <c r="AV721" s="768"/>
      <c r="AW721" s="768"/>
      <c r="AX721" s="768"/>
      <c r="AY721" s="768"/>
      <c r="AZ721" s="768"/>
      <c r="BA721" s="768"/>
      <c r="BB721" s="768"/>
      <c r="BC721" s="768"/>
      <c r="BD721" s="768"/>
      <c r="BE721" s="768"/>
      <c r="BF721" s="768"/>
      <c r="BG721" s="768"/>
      <c r="BH721" s="768"/>
      <c r="BI721" s="768"/>
      <c r="BJ721" s="768"/>
      <c r="BK721" s="768"/>
      <c r="BL721" s="768"/>
      <c r="BM721" s="768"/>
      <c r="BN721" s="768"/>
      <c r="BO721" s="768"/>
      <c r="BP721" s="768"/>
      <c r="BQ721" s="768"/>
      <c r="BR721" s="768"/>
      <c r="BS721" s="768"/>
      <c r="BT721" s="768"/>
      <c r="BU721" s="768"/>
      <c r="BV721" s="768"/>
      <c r="BW721" s="768"/>
      <c r="BX721" s="768"/>
      <c r="BY721" s="768"/>
      <c r="BZ721" s="768"/>
      <c r="CA721" s="768"/>
      <c r="CB721" s="768"/>
      <c r="CC721" s="768"/>
      <c r="CD721" s="768"/>
      <c r="CE721" s="768"/>
      <c r="CF721" s="768"/>
      <c r="CG721" s="768"/>
      <c r="CH721" s="768"/>
      <c r="CI721" s="768"/>
      <c r="CJ721" s="768"/>
      <c r="CK721" s="768"/>
      <c r="CL721" s="768"/>
      <c r="CM721" s="768"/>
      <c r="CN721" s="768"/>
      <c r="CO721" s="768"/>
      <c r="CP721" s="768"/>
      <c r="CQ721" s="768"/>
      <c r="CR721" s="768"/>
      <c r="CS721" s="768"/>
      <c r="CT721" s="768"/>
      <c r="CU721" s="768"/>
      <c r="CV721" s="768"/>
      <c r="CW721" s="768"/>
      <c r="CX721" s="768"/>
      <c r="CY721" s="768"/>
      <c r="CZ721" s="768"/>
      <c r="DA721" s="768"/>
      <c r="DB721" s="768"/>
      <c r="DC721" s="768"/>
      <c r="DD721" s="768"/>
      <c r="DE721" s="768"/>
      <c r="DF721" s="768"/>
      <c r="DG721" s="768"/>
      <c r="DH721" s="768"/>
      <c r="DI721" s="768"/>
      <c r="DJ721" s="768"/>
      <c r="DK721" s="768"/>
      <c r="DL721" s="768"/>
      <c r="DM721" s="768"/>
      <c r="DN721" s="768"/>
      <c r="DO721" s="768"/>
      <c r="DP721" s="768"/>
      <c r="DQ721" s="768"/>
      <c r="DR721" s="768"/>
      <c r="DS721" s="768"/>
      <c r="DT721" s="768"/>
      <c r="DU721" s="768"/>
      <c r="DV721" s="768"/>
      <c r="DW721" s="768"/>
      <c r="DX721" s="768"/>
      <c r="DY721" s="768"/>
      <c r="DZ721" s="768"/>
      <c r="EA721" s="768"/>
      <c r="EB721" s="768"/>
      <c r="EC721" s="768"/>
      <c r="ED721" s="768"/>
      <c r="EE721" s="768"/>
      <c r="EF721" s="768"/>
      <c r="EG721" s="768"/>
      <c r="EH721" s="768"/>
      <c r="EI721" s="768"/>
      <c r="EJ721" s="768"/>
      <c r="EK721" s="768"/>
      <c r="EL721" s="768"/>
      <c r="EM721" s="768"/>
      <c r="EN721" s="768"/>
      <c r="EO721" s="768"/>
      <c r="EP721" s="768"/>
      <c r="EQ721" s="768"/>
      <c r="ER721" s="768"/>
      <c r="ES721" s="768"/>
      <c r="ET721" s="768"/>
      <c r="EU721" s="768"/>
      <c r="EV721" s="768"/>
      <c r="EW721" s="768"/>
      <c r="EX721" s="768"/>
      <c r="EY721" s="768"/>
      <c r="EZ721" s="768"/>
      <c r="FA721" s="768"/>
      <c r="FB721" s="768"/>
      <c r="FC721" s="768"/>
      <c r="FD721" s="768"/>
      <c r="FE721" s="768"/>
      <c r="FF721" s="768"/>
      <c r="FG721" s="768"/>
      <c r="FH721" s="768"/>
      <c r="FI721" s="768"/>
      <c r="FJ721" s="768"/>
      <c r="FK721" s="768"/>
      <c r="FL721" s="768"/>
      <c r="FM721" s="768"/>
      <c r="FN721" s="768"/>
      <c r="FO721" s="768"/>
      <c r="FP721" s="768"/>
      <c r="FQ721" s="768"/>
      <c r="FR721" s="768"/>
      <c r="FS721" s="768"/>
      <c r="FT721" s="768"/>
      <c r="FU721" s="768"/>
      <c r="FV721" s="768"/>
      <c r="FW721" s="768"/>
    </row>
    <row r="722" spans="4:179" x14ac:dyDescent="0.25">
      <c r="D722" s="731"/>
      <c r="J722" s="62"/>
      <c r="O722" s="766"/>
      <c r="P722" s="766"/>
      <c r="Q722" s="766"/>
      <c r="R722" s="766"/>
      <c r="U722" s="767"/>
      <c r="Y722" s="768"/>
      <c r="Z722" s="768"/>
      <c r="AA722" s="768"/>
      <c r="AB722" s="768"/>
      <c r="AC722" s="768"/>
      <c r="AD722" s="768"/>
      <c r="AE722" s="768"/>
      <c r="AF722" s="768"/>
      <c r="AG722" s="768"/>
      <c r="AH722" s="768"/>
      <c r="AI722" s="768"/>
      <c r="AJ722" s="768"/>
      <c r="AK722" s="768"/>
      <c r="AL722" s="768"/>
      <c r="AM722" s="768"/>
      <c r="AN722" s="768"/>
      <c r="AO722" s="768"/>
      <c r="AP722" s="768"/>
      <c r="AQ722" s="768"/>
      <c r="AR722" s="768"/>
      <c r="AS722" s="768"/>
      <c r="AT722" s="768"/>
      <c r="AU722" s="768"/>
      <c r="AV722" s="768"/>
      <c r="AW722" s="768"/>
      <c r="AX722" s="768"/>
      <c r="AY722" s="768"/>
      <c r="AZ722" s="768"/>
      <c r="BA722" s="768"/>
      <c r="BB722" s="768"/>
      <c r="BC722" s="768"/>
      <c r="BD722" s="768"/>
      <c r="BE722" s="768"/>
      <c r="BF722" s="768"/>
      <c r="BG722" s="768"/>
      <c r="BH722" s="768"/>
      <c r="BI722" s="768"/>
      <c r="BJ722" s="768"/>
      <c r="BK722" s="768"/>
      <c r="BL722" s="768"/>
      <c r="BM722" s="768"/>
      <c r="BN722" s="768"/>
      <c r="BO722" s="768"/>
      <c r="BP722" s="768"/>
      <c r="BQ722" s="768"/>
      <c r="BR722" s="768"/>
      <c r="BS722" s="768"/>
      <c r="BT722" s="768"/>
      <c r="BU722" s="768"/>
      <c r="BV722" s="768"/>
      <c r="BW722" s="768"/>
      <c r="BX722" s="768"/>
      <c r="BY722" s="768"/>
      <c r="BZ722" s="768"/>
      <c r="CA722" s="768"/>
      <c r="CB722" s="768"/>
      <c r="CC722" s="768"/>
      <c r="CD722" s="768"/>
      <c r="CE722" s="768"/>
      <c r="CF722" s="768"/>
      <c r="CG722" s="768"/>
      <c r="CH722" s="768"/>
      <c r="CI722" s="768"/>
      <c r="CJ722" s="768"/>
      <c r="CK722" s="768"/>
      <c r="CL722" s="768"/>
      <c r="CM722" s="768"/>
      <c r="CN722" s="768"/>
      <c r="CO722" s="768"/>
      <c r="CP722" s="768"/>
      <c r="CQ722" s="768"/>
      <c r="CR722" s="768"/>
      <c r="CS722" s="768"/>
      <c r="CT722" s="768"/>
      <c r="CU722" s="768"/>
      <c r="CV722" s="768"/>
      <c r="CW722" s="768"/>
      <c r="CX722" s="768"/>
      <c r="CY722" s="768"/>
      <c r="CZ722" s="768"/>
      <c r="DA722" s="768"/>
      <c r="DB722" s="768"/>
      <c r="DC722" s="768"/>
      <c r="DD722" s="768"/>
      <c r="DE722" s="768"/>
      <c r="DF722" s="768"/>
      <c r="DG722" s="768"/>
      <c r="DH722" s="768"/>
      <c r="DI722" s="768"/>
      <c r="DJ722" s="768"/>
      <c r="DK722" s="768"/>
      <c r="DL722" s="768"/>
      <c r="DM722" s="768"/>
      <c r="DN722" s="768"/>
      <c r="DO722" s="768"/>
      <c r="DP722" s="768"/>
      <c r="DQ722" s="768"/>
      <c r="DR722" s="768"/>
      <c r="DS722" s="768"/>
      <c r="DT722" s="768"/>
      <c r="DU722" s="768"/>
      <c r="DV722" s="768"/>
      <c r="DW722" s="768"/>
      <c r="DX722" s="768"/>
      <c r="DY722" s="768"/>
      <c r="DZ722" s="768"/>
      <c r="EA722" s="768"/>
      <c r="EB722" s="768"/>
      <c r="EC722" s="768"/>
      <c r="ED722" s="768"/>
      <c r="EE722" s="768"/>
      <c r="EF722" s="768"/>
      <c r="EG722" s="768"/>
      <c r="EH722" s="768"/>
      <c r="EI722" s="768"/>
      <c r="EJ722" s="768"/>
      <c r="EK722" s="768"/>
      <c r="EL722" s="768"/>
      <c r="EM722" s="768"/>
      <c r="EN722" s="768"/>
      <c r="EO722" s="768"/>
      <c r="EP722" s="768"/>
      <c r="EQ722" s="768"/>
      <c r="ER722" s="768"/>
      <c r="ES722" s="768"/>
      <c r="ET722" s="768"/>
      <c r="EU722" s="768"/>
      <c r="EV722" s="768"/>
      <c r="EW722" s="768"/>
      <c r="EX722" s="768"/>
      <c r="EY722" s="768"/>
      <c r="EZ722" s="768"/>
      <c r="FA722" s="768"/>
      <c r="FB722" s="768"/>
      <c r="FC722" s="768"/>
      <c r="FD722" s="768"/>
      <c r="FE722" s="768"/>
      <c r="FF722" s="768"/>
      <c r="FG722" s="768"/>
      <c r="FH722" s="768"/>
      <c r="FI722" s="768"/>
      <c r="FJ722" s="768"/>
      <c r="FK722" s="768"/>
      <c r="FL722" s="768"/>
      <c r="FM722" s="768"/>
      <c r="FN722" s="768"/>
      <c r="FO722" s="768"/>
      <c r="FP722" s="768"/>
      <c r="FQ722" s="768"/>
      <c r="FR722" s="768"/>
      <c r="FS722" s="768"/>
      <c r="FT722" s="768"/>
      <c r="FU722" s="768"/>
      <c r="FV722" s="768"/>
      <c r="FW722" s="768"/>
    </row>
    <row r="723" spans="4:179" x14ac:dyDescent="0.25">
      <c r="D723" s="731"/>
      <c r="J723" s="62"/>
      <c r="O723" s="766"/>
      <c r="P723" s="766"/>
      <c r="Q723" s="766"/>
      <c r="R723" s="766"/>
      <c r="U723" s="767"/>
      <c r="Y723" s="768"/>
      <c r="Z723" s="768"/>
      <c r="AA723" s="768"/>
      <c r="AB723" s="768"/>
      <c r="AC723" s="768"/>
      <c r="AD723" s="768"/>
      <c r="AE723" s="768"/>
      <c r="AF723" s="768"/>
      <c r="AG723" s="768"/>
      <c r="AH723" s="768"/>
      <c r="AI723" s="768"/>
      <c r="AJ723" s="768"/>
      <c r="AK723" s="768"/>
      <c r="AL723" s="768"/>
      <c r="AM723" s="768"/>
      <c r="AN723" s="768"/>
      <c r="AO723" s="768"/>
      <c r="AP723" s="768"/>
      <c r="AQ723" s="768"/>
      <c r="AR723" s="768"/>
      <c r="AS723" s="768"/>
      <c r="AT723" s="768"/>
      <c r="AU723" s="768"/>
      <c r="AV723" s="768"/>
      <c r="AW723" s="768"/>
      <c r="AX723" s="768"/>
      <c r="AY723" s="768"/>
      <c r="AZ723" s="768"/>
      <c r="BA723" s="768"/>
      <c r="BB723" s="768"/>
      <c r="BC723" s="768"/>
      <c r="BD723" s="768"/>
      <c r="BE723" s="768"/>
      <c r="BF723" s="768"/>
      <c r="BG723" s="768"/>
      <c r="BH723" s="768"/>
      <c r="BI723" s="768"/>
      <c r="BJ723" s="768"/>
      <c r="BK723" s="768"/>
      <c r="BL723" s="768"/>
      <c r="BM723" s="768"/>
      <c r="BN723" s="768"/>
      <c r="BO723" s="768"/>
      <c r="BP723" s="768"/>
      <c r="BQ723" s="768"/>
      <c r="BR723" s="768"/>
      <c r="BS723" s="768"/>
      <c r="BT723" s="768"/>
      <c r="BU723" s="768"/>
      <c r="BV723" s="768"/>
      <c r="BW723" s="768"/>
      <c r="BX723" s="768"/>
      <c r="BY723" s="768"/>
      <c r="BZ723" s="768"/>
      <c r="CA723" s="768"/>
      <c r="CB723" s="768"/>
      <c r="CC723" s="768"/>
      <c r="CD723" s="768"/>
      <c r="CE723" s="768"/>
      <c r="CF723" s="768"/>
      <c r="CG723" s="768"/>
      <c r="CH723" s="768"/>
      <c r="CI723" s="768"/>
      <c r="CJ723" s="768"/>
      <c r="CK723" s="768"/>
      <c r="CL723" s="768"/>
      <c r="CM723" s="768"/>
      <c r="CN723" s="768"/>
      <c r="CO723" s="768"/>
      <c r="CP723" s="768"/>
      <c r="CQ723" s="768"/>
      <c r="CR723" s="768"/>
      <c r="CS723" s="768"/>
      <c r="CT723" s="768"/>
      <c r="CU723" s="768"/>
      <c r="CV723" s="768"/>
      <c r="CW723" s="768"/>
      <c r="CX723" s="768"/>
      <c r="CY723" s="768"/>
      <c r="CZ723" s="768"/>
      <c r="DA723" s="768"/>
      <c r="DB723" s="768"/>
      <c r="DC723" s="768"/>
      <c r="DD723" s="768"/>
      <c r="DE723" s="768"/>
      <c r="DF723" s="768"/>
      <c r="DG723" s="768"/>
      <c r="DH723" s="768"/>
      <c r="DI723" s="768"/>
      <c r="DJ723" s="768"/>
      <c r="DK723" s="768"/>
      <c r="DL723" s="768"/>
      <c r="DM723" s="768"/>
      <c r="DN723" s="768"/>
      <c r="DO723" s="768"/>
      <c r="DP723" s="768"/>
      <c r="DQ723" s="768"/>
      <c r="DR723" s="768"/>
      <c r="DS723" s="768"/>
      <c r="DT723" s="768"/>
      <c r="DU723" s="768"/>
      <c r="DV723" s="768"/>
      <c r="DW723" s="768"/>
      <c r="DX723" s="768"/>
      <c r="DY723" s="768"/>
      <c r="DZ723" s="768"/>
      <c r="EA723" s="768"/>
      <c r="EB723" s="768"/>
      <c r="EC723" s="768"/>
      <c r="ED723" s="768"/>
      <c r="EE723" s="768"/>
      <c r="EF723" s="768"/>
      <c r="EG723" s="768"/>
      <c r="EH723" s="768"/>
      <c r="EI723" s="768"/>
      <c r="EJ723" s="768"/>
      <c r="EK723" s="768"/>
      <c r="EL723" s="768"/>
      <c r="EM723" s="768"/>
      <c r="EN723" s="768"/>
      <c r="EO723" s="768"/>
      <c r="EP723" s="768"/>
      <c r="EQ723" s="768"/>
      <c r="ER723" s="768"/>
      <c r="ES723" s="768"/>
      <c r="ET723" s="768"/>
      <c r="EU723" s="768"/>
      <c r="EV723" s="768"/>
      <c r="EW723" s="768"/>
      <c r="EX723" s="768"/>
      <c r="EY723" s="768"/>
      <c r="EZ723" s="768"/>
      <c r="FA723" s="768"/>
      <c r="FB723" s="768"/>
      <c r="FC723" s="768"/>
      <c r="FD723" s="768"/>
      <c r="FE723" s="768"/>
      <c r="FF723" s="768"/>
      <c r="FG723" s="768"/>
      <c r="FH723" s="768"/>
      <c r="FI723" s="768"/>
      <c r="FJ723" s="768"/>
      <c r="FK723" s="768"/>
      <c r="FL723" s="768"/>
      <c r="FM723" s="768"/>
      <c r="FN723" s="768"/>
      <c r="FO723" s="768"/>
      <c r="FP723" s="768"/>
      <c r="FQ723" s="768"/>
      <c r="FR723" s="768"/>
      <c r="FS723" s="768"/>
      <c r="FT723" s="768"/>
      <c r="FU723" s="768"/>
      <c r="FV723" s="768"/>
      <c r="FW723" s="768"/>
    </row>
    <row r="724" spans="4:179" x14ac:dyDescent="0.25">
      <c r="D724" s="731"/>
      <c r="J724" s="62"/>
      <c r="O724" s="766"/>
      <c r="P724" s="766"/>
      <c r="Q724" s="766"/>
      <c r="R724" s="766"/>
      <c r="U724" s="767"/>
      <c r="Y724" s="768"/>
      <c r="Z724" s="768"/>
      <c r="AA724" s="768"/>
      <c r="AB724" s="768"/>
      <c r="AC724" s="768"/>
      <c r="AD724" s="768"/>
      <c r="AE724" s="768"/>
      <c r="AF724" s="768"/>
      <c r="AG724" s="768"/>
      <c r="AH724" s="768"/>
      <c r="AI724" s="768"/>
      <c r="AJ724" s="768"/>
      <c r="AK724" s="768"/>
      <c r="AL724" s="768"/>
      <c r="AM724" s="768"/>
      <c r="AN724" s="768"/>
      <c r="AO724" s="768"/>
      <c r="AP724" s="768"/>
      <c r="AQ724" s="768"/>
      <c r="AR724" s="768"/>
      <c r="AS724" s="768"/>
      <c r="AT724" s="768"/>
      <c r="AU724" s="768"/>
      <c r="AV724" s="768"/>
      <c r="AW724" s="768"/>
      <c r="AX724" s="768"/>
      <c r="AY724" s="768"/>
      <c r="AZ724" s="768"/>
      <c r="BA724" s="768"/>
      <c r="BB724" s="768"/>
      <c r="BC724" s="768"/>
      <c r="BD724" s="768"/>
      <c r="BE724" s="768"/>
      <c r="BF724" s="768"/>
      <c r="BG724" s="768"/>
      <c r="BH724" s="768"/>
      <c r="BI724" s="768"/>
      <c r="BJ724" s="768"/>
      <c r="BK724" s="768"/>
      <c r="BL724" s="768"/>
      <c r="BM724" s="768"/>
      <c r="BN724" s="768"/>
      <c r="BO724" s="768"/>
      <c r="BP724" s="768"/>
      <c r="BQ724" s="768"/>
      <c r="BR724" s="768"/>
      <c r="BS724" s="768"/>
      <c r="BT724" s="768"/>
      <c r="BU724" s="768"/>
      <c r="BV724" s="768"/>
      <c r="BW724" s="768"/>
      <c r="BX724" s="768"/>
      <c r="BY724" s="768"/>
      <c r="BZ724" s="768"/>
      <c r="CA724" s="768"/>
      <c r="CB724" s="768"/>
      <c r="CC724" s="768"/>
      <c r="CD724" s="768"/>
      <c r="CE724" s="768"/>
      <c r="CF724" s="768"/>
      <c r="CG724" s="768"/>
      <c r="CH724" s="768"/>
      <c r="CI724" s="768"/>
      <c r="CJ724" s="768"/>
      <c r="CK724" s="768"/>
      <c r="CL724" s="768"/>
      <c r="CM724" s="768"/>
      <c r="CN724" s="768"/>
      <c r="CO724" s="768"/>
      <c r="CP724" s="768"/>
      <c r="CQ724" s="768"/>
      <c r="CR724" s="768"/>
      <c r="CS724" s="768"/>
      <c r="CT724" s="768"/>
      <c r="CU724" s="768"/>
      <c r="CV724" s="768"/>
      <c r="CW724" s="768"/>
      <c r="CX724" s="768"/>
      <c r="CY724" s="768"/>
      <c r="CZ724" s="768"/>
      <c r="DA724" s="768"/>
      <c r="DB724" s="768"/>
      <c r="DC724" s="768"/>
      <c r="DD724" s="768"/>
      <c r="DE724" s="768"/>
      <c r="DF724" s="768"/>
      <c r="DG724" s="768"/>
      <c r="DH724" s="768"/>
      <c r="DI724" s="768"/>
      <c r="DJ724" s="768"/>
      <c r="DK724" s="768"/>
      <c r="DL724" s="768"/>
      <c r="DM724" s="768"/>
      <c r="DN724" s="768"/>
      <c r="DO724" s="768"/>
      <c r="DP724" s="768"/>
      <c r="DQ724" s="768"/>
      <c r="DR724" s="768"/>
      <c r="DS724" s="768"/>
      <c r="DT724" s="768"/>
      <c r="DU724" s="768"/>
      <c r="DV724" s="768"/>
      <c r="DW724" s="768"/>
      <c r="DX724" s="768"/>
      <c r="DY724" s="768"/>
      <c r="DZ724" s="768"/>
      <c r="EA724" s="768"/>
      <c r="EB724" s="768"/>
      <c r="EC724" s="768"/>
      <c r="ED724" s="768"/>
      <c r="EE724" s="768"/>
      <c r="EF724" s="768"/>
      <c r="EG724" s="768"/>
      <c r="EH724" s="768"/>
      <c r="EI724" s="768"/>
      <c r="EJ724" s="768"/>
      <c r="EK724" s="768"/>
      <c r="EL724" s="768"/>
      <c r="EM724" s="768"/>
      <c r="EN724" s="768"/>
      <c r="EO724" s="768"/>
      <c r="EP724" s="768"/>
      <c r="EQ724" s="768"/>
      <c r="ER724" s="768"/>
      <c r="ES724" s="768"/>
      <c r="ET724" s="768"/>
      <c r="EU724" s="768"/>
      <c r="EV724" s="768"/>
      <c r="EW724" s="768"/>
      <c r="EX724" s="768"/>
      <c r="EY724" s="768"/>
      <c r="EZ724" s="768"/>
      <c r="FA724" s="768"/>
      <c r="FB724" s="768"/>
      <c r="FC724" s="768"/>
      <c r="FD724" s="768"/>
      <c r="FE724" s="768"/>
      <c r="FF724" s="768"/>
      <c r="FG724" s="768"/>
      <c r="FH724" s="768"/>
      <c r="FI724" s="768"/>
      <c r="FJ724" s="768"/>
      <c r="FK724" s="768"/>
      <c r="FL724" s="768"/>
      <c r="FM724" s="768"/>
      <c r="FN724" s="768"/>
      <c r="FO724" s="768"/>
      <c r="FP724" s="768"/>
      <c r="FQ724" s="768"/>
      <c r="FR724" s="768"/>
      <c r="FS724" s="768"/>
      <c r="FT724" s="768"/>
      <c r="FU724" s="768"/>
      <c r="FV724" s="768"/>
      <c r="FW724" s="768"/>
    </row>
    <row r="725" spans="4:179" x14ac:dyDescent="0.25">
      <c r="D725" s="731"/>
      <c r="J725" s="62"/>
      <c r="O725" s="766"/>
      <c r="P725" s="766"/>
      <c r="Q725" s="766"/>
      <c r="R725" s="766"/>
      <c r="U725" s="767"/>
      <c r="Y725" s="768"/>
      <c r="Z725" s="768"/>
      <c r="AA725" s="768"/>
      <c r="AB725" s="768"/>
      <c r="AC725" s="768"/>
      <c r="AD725" s="768"/>
      <c r="AE725" s="768"/>
      <c r="AF725" s="768"/>
      <c r="AG725" s="768"/>
      <c r="AH725" s="768"/>
      <c r="AI725" s="768"/>
      <c r="AJ725" s="768"/>
      <c r="AK725" s="768"/>
      <c r="AL725" s="768"/>
      <c r="AM725" s="768"/>
      <c r="AN725" s="768"/>
      <c r="AO725" s="768"/>
      <c r="AP725" s="768"/>
      <c r="AQ725" s="768"/>
      <c r="AR725" s="768"/>
      <c r="AS725" s="768"/>
      <c r="AT725" s="768"/>
      <c r="AU725" s="768"/>
      <c r="AV725" s="768"/>
      <c r="AW725" s="768"/>
      <c r="AX725" s="768"/>
      <c r="AY725" s="768"/>
      <c r="AZ725" s="768"/>
      <c r="BA725" s="768"/>
      <c r="BB725" s="768"/>
      <c r="BC725" s="768"/>
      <c r="BD725" s="768"/>
      <c r="BE725" s="768"/>
      <c r="BF725" s="768"/>
      <c r="BG725" s="768"/>
      <c r="BH725" s="768"/>
      <c r="BI725" s="768"/>
      <c r="BJ725" s="768"/>
      <c r="BK725" s="768"/>
      <c r="BL725" s="768"/>
      <c r="BM725" s="768"/>
      <c r="BN725" s="768"/>
      <c r="BO725" s="768"/>
      <c r="BP725" s="768"/>
      <c r="BQ725" s="768"/>
      <c r="BR725" s="768"/>
      <c r="BS725" s="768"/>
      <c r="BT725" s="768"/>
      <c r="BU725" s="768"/>
      <c r="BV725" s="768"/>
      <c r="BW725" s="768"/>
      <c r="BX725" s="768"/>
      <c r="BY725" s="768"/>
      <c r="BZ725" s="768"/>
      <c r="CA725" s="768"/>
      <c r="CB725" s="768"/>
      <c r="CC725" s="768"/>
      <c r="CD725" s="768"/>
      <c r="CE725" s="768"/>
      <c r="CF725" s="768"/>
      <c r="CG725" s="768"/>
      <c r="CH725" s="768"/>
      <c r="CI725" s="768"/>
      <c r="CJ725" s="768"/>
      <c r="CK725" s="768"/>
      <c r="CL725" s="768"/>
      <c r="CM725" s="768"/>
      <c r="CN725" s="768"/>
      <c r="CO725" s="768"/>
      <c r="CP725" s="768"/>
      <c r="CQ725" s="768"/>
      <c r="CR725" s="768"/>
      <c r="CS725" s="768"/>
      <c r="CT725" s="768"/>
      <c r="CU725" s="768"/>
      <c r="CV725" s="768"/>
      <c r="CW725" s="768"/>
      <c r="CX725" s="768"/>
      <c r="CY725" s="768"/>
      <c r="CZ725" s="768"/>
      <c r="DA725" s="768"/>
      <c r="DB725" s="768"/>
      <c r="DC725" s="768"/>
      <c r="DD725" s="768"/>
      <c r="DE725" s="768"/>
      <c r="DF725" s="768"/>
      <c r="DG725" s="768"/>
      <c r="DH725" s="768"/>
      <c r="DI725" s="768"/>
      <c r="DJ725" s="768"/>
      <c r="DK725" s="768"/>
      <c r="DL725" s="768"/>
      <c r="DM725" s="768"/>
      <c r="DN725" s="768"/>
      <c r="DO725" s="768"/>
      <c r="DP725" s="768"/>
      <c r="DQ725" s="768"/>
      <c r="DR725" s="768"/>
      <c r="DS725" s="768"/>
      <c r="DT725" s="768"/>
      <c r="DU725" s="768"/>
      <c r="DV725" s="768"/>
      <c r="DW725" s="768"/>
      <c r="DX725" s="768"/>
      <c r="DY725" s="768"/>
      <c r="DZ725" s="768"/>
      <c r="EA725" s="768"/>
      <c r="EB725" s="768"/>
      <c r="EC725" s="768"/>
      <c r="ED725" s="768"/>
      <c r="EE725" s="768"/>
      <c r="EF725" s="768"/>
      <c r="EG725" s="768"/>
      <c r="EH725" s="768"/>
      <c r="EI725" s="768"/>
      <c r="EJ725" s="768"/>
      <c r="EK725" s="768"/>
      <c r="EL725" s="768"/>
      <c r="EM725" s="768"/>
      <c r="EN725" s="768"/>
      <c r="EO725" s="768"/>
      <c r="EP725" s="768"/>
      <c r="EQ725" s="768"/>
      <c r="ER725" s="768"/>
      <c r="ES725" s="768"/>
      <c r="ET725" s="768"/>
      <c r="EU725" s="768"/>
      <c r="EV725" s="768"/>
      <c r="EW725" s="768"/>
      <c r="EX725" s="768"/>
      <c r="EY725" s="768"/>
      <c r="EZ725" s="768"/>
      <c r="FA725" s="768"/>
      <c r="FB725" s="768"/>
      <c r="FC725" s="768"/>
      <c r="FD725" s="768"/>
      <c r="FE725" s="768"/>
      <c r="FF725" s="768"/>
      <c r="FG725" s="768"/>
      <c r="FH725" s="768"/>
      <c r="FI725" s="768"/>
      <c r="FJ725" s="768"/>
      <c r="FK725" s="768"/>
      <c r="FL725" s="768"/>
      <c r="FM725" s="768"/>
      <c r="FN725" s="768"/>
      <c r="FO725" s="768"/>
      <c r="FP725" s="768"/>
      <c r="FQ725" s="768"/>
      <c r="FR725" s="768"/>
      <c r="FS725" s="768"/>
      <c r="FT725" s="768"/>
      <c r="FU725" s="768"/>
      <c r="FV725" s="768"/>
      <c r="FW725" s="768"/>
    </row>
    <row r="726" spans="4:179" x14ac:dyDescent="0.25">
      <c r="D726" s="731"/>
      <c r="J726" s="62"/>
      <c r="O726" s="766"/>
      <c r="P726" s="766"/>
      <c r="Q726" s="766"/>
      <c r="R726" s="766"/>
      <c r="U726" s="767"/>
      <c r="Y726" s="768"/>
      <c r="Z726" s="768"/>
      <c r="AA726" s="768"/>
      <c r="AB726" s="768"/>
      <c r="AC726" s="768"/>
      <c r="AD726" s="768"/>
      <c r="AE726" s="768"/>
      <c r="AF726" s="768"/>
      <c r="AG726" s="768"/>
      <c r="AH726" s="768"/>
      <c r="AI726" s="768"/>
      <c r="AJ726" s="768"/>
      <c r="AK726" s="768"/>
      <c r="AL726" s="768"/>
      <c r="AM726" s="768"/>
      <c r="AN726" s="768"/>
      <c r="AO726" s="768"/>
      <c r="AP726" s="768"/>
      <c r="AQ726" s="768"/>
      <c r="AR726" s="768"/>
      <c r="AS726" s="768"/>
      <c r="AT726" s="768"/>
      <c r="AU726" s="768"/>
      <c r="AV726" s="768"/>
      <c r="AW726" s="768"/>
      <c r="AX726" s="768"/>
      <c r="AY726" s="768"/>
      <c r="AZ726" s="768"/>
      <c r="BA726" s="768"/>
      <c r="BB726" s="768"/>
      <c r="BC726" s="768"/>
      <c r="BD726" s="768"/>
      <c r="BE726" s="768"/>
      <c r="BF726" s="768"/>
      <c r="BG726" s="768"/>
      <c r="BH726" s="768"/>
      <c r="BI726" s="768"/>
      <c r="BJ726" s="768"/>
      <c r="BK726" s="768"/>
      <c r="BL726" s="768"/>
      <c r="BM726" s="768"/>
      <c r="BN726" s="768"/>
      <c r="BO726" s="768"/>
      <c r="BP726" s="768"/>
      <c r="BQ726" s="768"/>
      <c r="BR726" s="768"/>
      <c r="BS726" s="768"/>
      <c r="BT726" s="768"/>
      <c r="BU726" s="768"/>
      <c r="BV726" s="768"/>
      <c r="BW726" s="768"/>
      <c r="BX726" s="768"/>
      <c r="BY726" s="768"/>
      <c r="BZ726" s="768"/>
      <c r="CA726" s="768"/>
      <c r="CB726" s="768"/>
      <c r="CC726" s="768"/>
      <c r="CD726" s="768"/>
      <c r="CE726" s="768"/>
      <c r="CF726" s="768"/>
      <c r="CG726" s="768"/>
      <c r="CH726" s="768"/>
      <c r="CI726" s="768"/>
      <c r="CJ726" s="768"/>
      <c r="CK726" s="768"/>
      <c r="CL726" s="768"/>
      <c r="CM726" s="768"/>
      <c r="CN726" s="768"/>
      <c r="CO726" s="768"/>
      <c r="CP726" s="768"/>
      <c r="CQ726" s="768"/>
      <c r="CR726" s="768"/>
      <c r="CS726" s="768"/>
      <c r="CT726" s="768"/>
      <c r="CU726" s="768"/>
      <c r="CV726" s="768"/>
      <c r="CW726" s="768"/>
      <c r="CX726" s="768"/>
      <c r="CY726" s="768"/>
      <c r="CZ726" s="768"/>
      <c r="DA726" s="768"/>
      <c r="DB726" s="768"/>
      <c r="DC726" s="768"/>
      <c r="DD726" s="768"/>
      <c r="DE726" s="768"/>
      <c r="DF726" s="768"/>
      <c r="DG726" s="768"/>
      <c r="DH726" s="768"/>
      <c r="DI726" s="768"/>
      <c r="DJ726" s="768"/>
      <c r="DK726" s="768"/>
      <c r="DL726" s="768"/>
      <c r="DM726" s="768"/>
      <c r="DN726" s="768"/>
      <c r="DO726" s="768"/>
      <c r="DP726" s="768"/>
      <c r="DQ726" s="768"/>
      <c r="DR726" s="768"/>
      <c r="DS726" s="768"/>
      <c r="DT726" s="768"/>
      <c r="DU726" s="768"/>
      <c r="DV726" s="768"/>
      <c r="DW726" s="768"/>
      <c r="DX726" s="768"/>
      <c r="DY726" s="768"/>
      <c r="DZ726" s="768"/>
      <c r="EA726" s="768"/>
      <c r="EB726" s="768"/>
      <c r="EC726" s="768"/>
      <c r="ED726" s="768"/>
      <c r="EE726" s="768"/>
      <c r="EF726" s="768"/>
      <c r="EG726" s="768"/>
      <c r="EH726" s="768"/>
      <c r="EI726" s="768"/>
      <c r="EJ726" s="768"/>
      <c r="EK726" s="768"/>
      <c r="EL726" s="768"/>
      <c r="EM726" s="768"/>
      <c r="EN726" s="768"/>
      <c r="EO726" s="768"/>
      <c r="EP726" s="768"/>
      <c r="EQ726" s="768"/>
      <c r="ER726" s="768"/>
      <c r="ES726" s="768"/>
      <c r="ET726" s="768"/>
      <c r="EU726" s="768"/>
      <c r="EV726" s="768"/>
      <c r="EW726" s="768"/>
      <c r="EX726" s="768"/>
      <c r="EY726" s="768"/>
      <c r="EZ726" s="768"/>
      <c r="FA726" s="768"/>
      <c r="FB726" s="768"/>
      <c r="FC726" s="768"/>
      <c r="FD726" s="768"/>
      <c r="FE726" s="768"/>
      <c r="FF726" s="768"/>
      <c r="FG726" s="768"/>
      <c r="FH726" s="768"/>
      <c r="FI726" s="768"/>
      <c r="FJ726" s="768"/>
      <c r="FK726" s="768"/>
      <c r="FL726" s="768"/>
      <c r="FM726" s="768"/>
      <c r="FN726" s="768"/>
      <c r="FO726" s="768"/>
      <c r="FP726" s="768"/>
      <c r="FQ726" s="768"/>
      <c r="FR726" s="768"/>
      <c r="FS726" s="768"/>
      <c r="FT726" s="768"/>
      <c r="FU726" s="768"/>
      <c r="FV726" s="768"/>
      <c r="FW726" s="768"/>
    </row>
    <row r="727" spans="4:179" x14ac:dyDescent="0.25">
      <c r="D727" s="731"/>
      <c r="J727" s="62"/>
      <c r="O727" s="766"/>
      <c r="P727" s="766"/>
      <c r="Q727" s="766"/>
      <c r="R727" s="766"/>
      <c r="U727" s="767"/>
      <c r="Y727" s="768"/>
      <c r="Z727" s="768"/>
      <c r="AA727" s="768"/>
      <c r="AB727" s="768"/>
      <c r="AC727" s="768"/>
      <c r="AD727" s="768"/>
      <c r="AE727" s="768"/>
      <c r="AF727" s="768"/>
      <c r="AG727" s="768"/>
      <c r="AH727" s="768"/>
      <c r="AI727" s="768"/>
      <c r="AJ727" s="768"/>
      <c r="AK727" s="768"/>
      <c r="AL727" s="768"/>
      <c r="AM727" s="768"/>
      <c r="AN727" s="768"/>
      <c r="AO727" s="768"/>
      <c r="AP727" s="768"/>
      <c r="AQ727" s="768"/>
      <c r="AR727" s="768"/>
      <c r="AS727" s="768"/>
      <c r="AT727" s="768"/>
      <c r="AU727" s="768"/>
      <c r="AV727" s="768"/>
      <c r="AW727" s="768"/>
      <c r="AX727" s="768"/>
      <c r="AY727" s="768"/>
      <c r="AZ727" s="768"/>
      <c r="BA727" s="768"/>
      <c r="BB727" s="768"/>
      <c r="BC727" s="768"/>
      <c r="BD727" s="768"/>
      <c r="BE727" s="768"/>
      <c r="BF727" s="768"/>
      <c r="BG727" s="768"/>
      <c r="BH727" s="768"/>
      <c r="BI727" s="768"/>
      <c r="BJ727" s="768"/>
      <c r="BK727" s="768"/>
      <c r="BL727" s="768"/>
      <c r="BM727" s="768"/>
      <c r="BN727" s="768"/>
      <c r="BO727" s="768"/>
      <c r="BP727" s="768"/>
      <c r="BQ727" s="768"/>
      <c r="BR727" s="768"/>
      <c r="BS727" s="768"/>
      <c r="BT727" s="768"/>
      <c r="BU727" s="768"/>
      <c r="BV727" s="768"/>
      <c r="BW727" s="768"/>
      <c r="BX727" s="768"/>
      <c r="BY727" s="768"/>
      <c r="BZ727" s="768"/>
      <c r="CA727" s="768"/>
      <c r="CB727" s="768"/>
      <c r="CC727" s="768"/>
      <c r="CD727" s="768"/>
      <c r="CE727" s="768"/>
      <c r="CF727" s="768"/>
      <c r="CG727" s="768"/>
      <c r="CH727" s="768"/>
      <c r="CI727" s="768"/>
      <c r="CJ727" s="768"/>
      <c r="CK727" s="768"/>
      <c r="CL727" s="768"/>
      <c r="CM727" s="768"/>
      <c r="CN727" s="768"/>
      <c r="CO727" s="768"/>
      <c r="CP727" s="768"/>
      <c r="CQ727" s="768"/>
      <c r="CR727" s="768"/>
      <c r="CS727" s="768"/>
      <c r="CT727" s="768"/>
      <c r="CU727" s="768"/>
      <c r="CV727" s="768"/>
      <c r="CW727" s="768"/>
      <c r="CX727" s="768"/>
      <c r="CY727" s="768"/>
      <c r="CZ727" s="768"/>
      <c r="DA727" s="768"/>
      <c r="DB727" s="768"/>
      <c r="DC727" s="768"/>
      <c r="DD727" s="768"/>
      <c r="DE727" s="768"/>
      <c r="DF727" s="768"/>
      <c r="DG727" s="768"/>
      <c r="DH727" s="768"/>
      <c r="DI727" s="768"/>
      <c r="DJ727" s="768"/>
      <c r="DK727" s="768"/>
      <c r="DL727" s="768"/>
      <c r="DM727" s="768"/>
      <c r="DN727" s="768"/>
      <c r="DO727" s="768"/>
      <c r="DP727" s="768"/>
      <c r="DQ727" s="768"/>
      <c r="DR727" s="768"/>
      <c r="DS727" s="768"/>
      <c r="DT727" s="768"/>
      <c r="DU727" s="768"/>
      <c r="DV727" s="768"/>
      <c r="DW727" s="768"/>
      <c r="DX727" s="768"/>
      <c r="DY727" s="768"/>
      <c r="DZ727" s="768"/>
      <c r="EA727" s="768"/>
      <c r="EB727" s="768"/>
      <c r="EC727" s="768"/>
      <c r="ED727" s="768"/>
      <c r="EE727" s="768"/>
      <c r="EF727" s="768"/>
      <c r="EG727" s="768"/>
      <c r="EH727" s="768"/>
      <c r="EI727" s="768"/>
      <c r="EJ727" s="768"/>
      <c r="EK727" s="768"/>
      <c r="EL727" s="768"/>
      <c r="EM727" s="768"/>
      <c r="EN727" s="768"/>
      <c r="EO727" s="768"/>
      <c r="EP727" s="768"/>
      <c r="EQ727" s="768"/>
      <c r="ER727" s="768"/>
      <c r="ES727" s="768"/>
      <c r="ET727" s="768"/>
      <c r="EU727" s="768"/>
      <c r="EV727" s="768"/>
      <c r="EW727" s="768"/>
      <c r="EX727" s="768"/>
      <c r="EY727" s="768"/>
      <c r="EZ727" s="768"/>
      <c r="FA727" s="768"/>
      <c r="FB727" s="768"/>
      <c r="FC727" s="768"/>
      <c r="FD727" s="768"/>
      <c r="FE727" s="768"/>
      <c r="FF727" s="768"/>
      <c r="FG727" s="768"/>
      <c r="FH727" s="768"/>
      <c r="FI727" s="768"/>
      <c r="FJ727" s="768"/>
      <c r="FK727" s="768"/>
      <c r="FL727" s="768"/>
      <c r="FM727" s="768"/>
      <c r="FN727" s="768"/>
      <c r="FO727" s="768"/>
      <c r="FP727" s="768"/>
      <c r="FQ727" s="768"/>
      <c r="FR727" s="768"/>
      <c r="FS727" s="768"/>
      <c r="FT727" s="768"/>
      <c r="FU727" s="768"/>
      <c r="FV727" s="768"/>
      <c r="FW727" s="768"/>
    </row>
    <row r="728" spans="4:179" x14ac:dyDescent="0.25">
      <c r="D728" s="731"/>
      <c r="J728" s="62"/>
      <c r="O728" s="766"/>
      <c r="P728" s="766"/>
      <c r="Q728" s="766"/>
      <c r="R728" s="766"/>
      <c r="U728" s="767"/>
      <c r="Y728" s="768"/>
      <c r="Z728" s="768"/>
      <c r="AA728" s="768"/>
      <c r="AB728" s="768"/>
      <c r="AC728" s="768"/>
      <c r="AD728" s="768"/>
      <c r="AE728" s="768"/>
      <c r="AF728" s="768"/>
      <c r="AG728" s="768"/>
      <c r="AH728" s="768"/>
      <c r="AI728" s="768"/>
      <c r="AJ728" s="768"/>
      <c r="AK728" s="768"/>
      <c r="AL728" s="768"/>
      <c r="AM728" s="768"/>
      <c r="AN728" s="768"/>
      <c r="AO728" s="768"/>
      <c r="AP728" s="768"/>
      <c r="AQ728" s="768"/>
      <c r="AR728" s="768"/>
      <c r="AS728" s="768"/>
      <c r="AT728" s="768"/>
      <c r="AU728" s="768"/>
      <c r="AV728" s="768"/>
      <c r="AW728" s="768"/>
      <c r="AX728" s="768"/>
      <c r="AY728" s="768"/>
      <c r="AZ728" s="768"/>
      <c r="BA728" s="768"/>
      <c r="BB728" s="768"/>
      <c r="BC728" s="768"/>
      <c r="BD728" s="768"/>
      <c r="BE728" s="768"/>
      <c r="BF728" s="768"/>
      <c r="BG728" s="768"/>
      <c r="BH728" s="768"/>
      <c r="BI728" s="768"/>
      <c r="BJ728" s="768"/>
      <c r="BK728" s="768"/>
      <c r="BL728" s="768"/>
      <c r="BM728" s="768"/>
      <c r="BN728" s="768"/>
      <c r="BO728" s="768"/>
      <c r="BP728" s="768"/>
      <c r="BQ728" s="768"/>
      <c r="BR728" s="768"/>
      <c r="BS728" s="768"/>
      <c r="BT728" s="768"/>
      <c r="BU728" s="768"/>
      <c r="BV728" s="768"/>
      <c r="BW728" s="768"/>
      <c r="BX728" s="768"/>
      <c r="BY728" s="768"/>
      <c r="BZ728" s="768"/>
      <c r="CA728" s="768"/>
      <c r="CB728" s="768"/>
      <c r="CC728" s="768"/>
      <c r="CD728" s="768"/>
      <c r="CE728" s="768"/>
      <c r="CF728" s="768"/>
      <c r="CG728" s="768"/>
      <c r="CH728" s="768"/>
      <c r="CI728" s="768"/>
      <c r="CJ728" s="768"/>
      <c r="CK728" s="768"/>
      <c r="CL728" s="768"/>
      <c r="CM728" s="768"/>
      <c r="CN728" s="768"/>
      <c r="CO728" s="768"/>
      <c r="CP728" s="768"/>
      <c r="CQ728" s="768"/>
      <c r="CR728" s="768"/>
      <c r="CS728" s="768"/>
      <c r="CT728" s="768"/>
      <c r="CU728" s="768"/>
      <c r="CV728" s="768"/>
      <c r="CW728" s="768"/>
      <c r="CX728" s="768"/>
      <c r="CY728" s="768"/>
      <c r="CZ728" s="768"/>
      <c r="DA728" s="768"/>
      <c r="DB728" s="768"/>
      <c r="DC728" s="768"/>
      <c r="DD728" s="768"/>
      <c r="DE728" s="768"/>
      <c r="DF728" s="768"/>
      <c r="DG728" s="768"/>
      <c r="DH728" s="768"/>
      <c r="DI728" s="768"/>
      <c r="DJ728" s="768"/>
      <c r="DK728" s="768"/>
      <c r="DL728" s="768"/>
      <c r="DM728" s="768"/>
      <c r="DN728" s="768"/>
      <c r="DO728" s="768"/>
      <c r="DP728" s="768"/>
      <c r="DQ728" s="768"/>
      <c r="DR728" s="768"/>
      <c r="DS728" s="768"/>
      <c r="DT728" s="768"/>
      <c r="DU728" s="768"/>
      <c r="DV728" s="768"/>
      <c r="DW728" s="768"/>
      <c r="DX728" s="768"/>
      <c r="DY728" s="768"/>
      <c r="DZ728" s="768"/>
      <c r="EA728" s="768"/>
      <c r="EB728" s="768"/>
      <c r="EC728" s="768"/>
      <c r="ED728" s="768"/>
      <c r="EE728" s="768"/>
      <c r="EF728" s="768"/>
      <c r="EG728" s="768"/>
      <c r="EH728" s="768"/>
      <c r="EI728" s="768"/>
      <c r="EJ728" s="768"/>
      <c r="EK728" s="768"/>
      <c r="EL728" s="768"/>
      <c r="EM728" s="768"/>
      <c r="EN728" s="768"/>
      <c r="EO728" s="768"/>
      <c r="EP728" s="768"/>
      <c r="EQ728" s="768"/>
      <c r="ER728" s="768"/>
      <c r="ES728" s="768"/>
      <c r="ET728" s="768"/>
      <c r="EU728" s="768"/>
      <c r="EV728" s="768"/>
      <c r="EW728" s="768"/>
      <c r="EX728" s="768"/>
      <c r="EY728" s="768"/>
      <c r="EZ728" s="768"/>
      <c r="FA728" s="768"/>
      <c r="FB728" s="768"/>
      <c r="FC728" s="768"/>
      <c r="FD728" s="768"/>
      <c r="FE728" s="768"/>
      <c r="FF728" s="768"/>
      <c r="FG728" s="768"/>
      <c r="FH728" s="768"/>
      <c r="FI728" s="768"/>
      <c r="FJ728" s="768"/>
      <c r="FK728" s="768"/>
      <c r="FL728" s="768"/>
      <c r="FM728" s="768"/>
      <c r="FN728" s="768"/>
      <c r="FO728" s="768"/>
      <c r="FP728" s="768"/>
      <c r="FQ728" s="768"/>
      <c r="FR728" s="768"/>
      <c r="FS728" s="768"/>
      <c r="FT728" s="768"/>
      <c r="FU728" s="768"/>
      <c r="FV728" s="768"/>
      <c r="FW728" s="768"/>
    </row>
    <row r="729" spans="4:179" x14ac:dyDescent="0.25">
      <c r="D729" s="731"/>
      <c r="J729" s="62"/>
      <c r="O729" s="766"/>
      <c r="P729" s="766"/>
      <c r="Q729" s="766"/>
      <c r="R729" s="766"/>
      <c r="U729" s="767"/>
      <c r="Y729" s="768"/>
      <c r="Z729" s="768"/>
      <c r="AA729" s="768"/>
      <c r="AB729" s="768"/>
      <c r="AC729" s="768"/>
      <c r="AD729" s="768"/>
      <c r="AE729" s="768"/>
      <c r="AF729" s="768"/>
      <c r="AG729" s="768"/>
      <c r="AH729" s="768"/>
      <c r="AI729" s="768"/>
      <c r="AJ729" s="768"/>
      <c r="AK729" s="768"/>
      <c r="AL729" s="768"/>
      <c r="AM729" s="768"/>
      <c r="AN729" s="768"/>
      <c r="AO729" s="768"/>
      <c r="AP729" s="768"/>
      <c r="AQ729" s="768"/>
      <c r="AR729" s="768"/>
      <c r="AS729" s="768"/>
      <c r="AT729" s="768"/>
      <c r="AU729" s="768"/>
      <c r="AV729" s="768"/>
      <c r="AW729" s="768"/>
      <c r="AX729" s="768"/>
      <c r="AY729" s="768"/>
      <c r="AZ729" s="768"/>
      <c r="BA729" s="768"/>
      <c r="BB729" s="768"/>
      <c r="BC729" s="768"/>
      <c r="BD729" s="768"/>
      <c r="BE729" s="768"/>
      <c r="BF729" s="768"/>
      <c r="BG729" s="768"/>
      <c r="BH729" s="768"/>
      <c r="BI729" s="768"/>
      <c r="BJ729" s="768"/>
      <c r="BK729" s="768"/>
      <c r="BL729" s="768"/>
      <c r="BM729" s="768"/>
      <c r="BN729" s="768"/>
      <c r="BO729" s="768"/>
      <c r="BP729" s="768"/>
      <c r="BQ729" s="768"/>
      <c r="BR729" s="768"/>
      <c r="BS729" s="768"/>
      <c r="BT729" s="768"/>
      <c r="BU729" s="768"/>
      <c r="BV729" s="768"/>
      <c r="BW729" s="768"/>
      <c r="BX729" s="768"/>
      <c r="BY729" s="768"/>
      <c r="BZ729" s="768"/>
      <c r="CA729" s="768"/>
      <c r="CB729" s="768"/>
      <c r="CC729" s="768"/>
      <c r="CD729" s="768"/>
      <c r="CE729" s="768"/>
      <c r="CF729" s="768"/>
      <c r="CG729" s="768"/>
      <c r="CH729" s="768"/>
      <c r="CI729" s="768"/>
      <c r="CJ729" s="768"/>
      <c r="CK729" s="768"/>
      <c r="CL729" s="768"/>
      <c r="CM729" s="768"/>
      <c r="CN729" s="768"/>
      <c r="CO729" s="768"/>
      <c r="CP729" s="768"/>
      <c r="CQ729" s="768"/>
      <c r="CR729" s="768"/>
      <c r="CS729" s="768"/>
      <c r="CT729" s="768"/>
      <c r="CU729" s="768"/>
      <c r="CV729" s="768"/>
      <c r="CW729" s="768"/>
      <c r="CX729" s="768"/>
      <c r="CY729" s="768"/>
      <c r="CZ729" s="768"/>
      <c r="DA729" s="768"/>
      <c r="DB729" s="768"/>
      <c r="DC729" s="768"/>
      <c r="DD729" s="768"/>
      <c r="DE729" s="768"/>
      <c r="DF729" s="768"/>
      <c r="DG729" s="768"/>
      <c r="DH729" s="768"/>
      <c r="DI729" s="768"/>
      <c r="DJ729" s="768"/>
      <c r="DK729" s="768"/>
      <c r="DL729" s="768"/>
      <c r="DM729" s="768"/>
      <c r="DN729" s="768"/>
      <c r="DO729" s="768"/>
      <c r="DP729" s="768"/>
      <c r="DQ729" s="768"/>
      <c r="DR729" s="768"/>
      <c r="DS729" s="768"/>
      <c r="DT729" s="768"/>
      <c r="DU729" s="768"/>
      <c r="DV729" s="768"/>
      <c r="DW729" s="768"/>
      <c r="DX729" s="768"/>
      <c r="DY729" s="768"/>
      <c r="DZ729" s="768"/>
      <c r="EA729" s="768"/>
      <c r="EB729" s="768"/>
      <c r="EC729" s="768"/>
      <c r="ED729" s="768"/>
      <c r="EE729" s="768"/>
      <c r="EF729" s="768"/>
      <c r="EG729" s="768"/>
      <c r="EH729" s="768"/>
      <c r="EI729" s="768"/>
      <c r="EJ729" s="768"/>
      <c r="EK729" s="768"/>
      <c r="EL729" s="768"/>
      <c r="EM729" s="768"/>
      <c r="EN729" s="768"/>
      <c r="EO729" s="768"/>
      <c r="EP729" s="768"/>
      <c r="EQ729" s="768"/>
      <c r="ER729" s="768"/>
      <c r="ES729" s="768"/>
      <c r="ET729" s="768"/>
      <c r="EU729" s="768"/>
      <c r="EV729" s="768"/>
      <c r="EW729" s="768"/>
      <c r="EX729" s="768"/>
      <c r="EY729" s="768"/>
      <c r="EZ729" s="768"/>
      <c r="FA729" s="768"/>
      <c r="FB729" s="768"/>
      <c r="FC729" s="768"/>
      <c r="FD729" s="768"/>
      <c r="FE729" s="768"/>
      <c r="FF729" s="768"/>
      <c r="FG729" s="768"/>
      <c r="FH729" s="768"/>
      <c r="FI729" s="768"/>
      <c r="FJ729" s="768"/>
      <c r="FK729" s="768"/>
      <c r="FL729" s="768"/>
      <c r="FM729" s="768"/>
      <c r="FN729" s="768"/>
      <c r="FO729" s="768"/>
      <c r="FP729" s="768"/>
      <c r="FQ729" s="768"/>
      <c r="FR729" s="768"/>
      <c r="FS729" s="768"/>
      <c r="FT729" s="768"/>
      <c r="FU729" s="768"/>
      <c r="FV729" s="768"/>
      <c r="FW729" s="768"/>
    </row>
    <row r="730" spans="4:179" x14ac:dyDescent="0.25">
      <c r="D730" s="731"/>
      <c r="J730" s="62"/>
      <c r="O730" s="766"/>
      <c r="P730" s="766"/>
      <c r="Q730" s="766"/>
      <c r="R730" s="766"/>
      <c r="U730" s="767"/>
      <c r="Y730" s="768"/>
      <c r="Z730" s="768"/>
      <c r="AA730" s="768"/>
      <c r="AB730" s="768"/>
      <c r="AC730" s="768"/>
      <c r="AD730" s="768"/>
      <c r="AE730" s="768"/>
      <c r="AF730" s="768"/>
      <c r="AG730" s="768"/>
      <c r="AH730" s="768"/>
      <c r="AI730" s="768"/>
      <c r="AJ730" s="768"/>
      <c r="AK730" s="768"/>
      <c r="AL730" s="768"/>
      <c r="AM730" s="768"/>
      <c r="AN730" s="768"/>
      <c r="AO730" s="768"/>
      <c r="AP730" s="768"/>
      <c r="AQ730" s="768"/>
      <c r="AR730" s="768"/>
      <c r="AS730" s="768"/>
      <c r="AT730" s="768"/>
      <c r="AU730" s="768"/>
      <c r="AV730" s="768"/>
      <c r="AW730" s="768"/>
      <c r="AX730" s="768"/>
      <c r="AY730" s="768"/>
      <c r="AZ730" s="768"/>
      <c r="BA730" s="768"/>
      <c r="BB730" s="768"/>
      <c r="BC730" s="768"/>
      <c r="BD730" s="768"/>
      <c r="BE730" s="768"/>
      <c r="BF730" s="768"/>
      <c r="BG730" s="768"/>
      <c r="BH730" s="768"/>
      <c r="BI730" s="768"/>
      <c r="BJ730" s="768"/>
      <c r="BK730" s="768"/>
      <c r="BL730" s="768"/>
      <c r="BM730" s="768"/>
      <c r="BN730" s="768"/>
      <c r="BO730" s="768"/>
      <c r="BP730" s="768"/>
      <c r="BQ730" s="768"/>
      <c r="BR730" s="768"/>
      <c r="BS730" s="768"/>
      <c r="BT730" s="768"/>
      <c r="BU730" s="768"/>
      <c r="BV730" s="768"/>
      <c r="BW730" s="768"/>
      <c r="BX730" s="768"/>
      <c r="BY730" s="768"/>
      <c r="BZ730" s="768"/>
      <c r="CA730" s="768"/>
      <c r="CB730" s="768"/>
      <c r="CC730" s="768"/>
      <c r="CD730" s="768"/>
      <c r="CE730" s="768"/>
      <c r="CF730" s="768"/>
      <c r="CG730" s="768"/>
      <c r="CH730" s="768"/>
      <c r="CI730" s="768"/>
      <c r="CJ730" s="768"/>
      <c r="CK730" s="768"/>
      <c r="CL730" s="768"/>
      <c r="CM730" s="768"/>
      <c r="CN730" s="768"/>
      <c r="CO730" s="768"/>
      <c r="CP730" s="768"/>
      <c r="CQ730" s="768"/>
      <c r="CR730" s="768"/>
      <c r="CS730" s="768"/>
      <c r="CT730" s="768"/>
      <c r="CU730" s="768"/>
      <c r="CV730" s="768"/>
      <c r="CW730" s="768"/>
      <c r="CX730" s="768"/>
      <c r="CY730" s="768"/>
      <c r="CZ730" s="768"/>
      <c r="DA730" s="768"/>
      <c r="DB730" s="768"/>
      <c r="DC730" s="768"/>
      <c r="DD730" s="768"/>
      <c r="DE730" s="768"/>
      <c r="DF730" s="768"/>
      <c r="DG730" s="768"/>
      <c r="DH730" s="768"/>
      <c r="DI730" s="768"/>
      <c r="DJ730" s="768"/>
      <c r="DK730" s="768"/>
      <c r="DL730" s="768"/>
      <c r="DM730" s="768"/>
      <c r="DN730" s="768"/>
      <c r="DO730" s="768"/>
      <c r="DP730" s="768"/>
      <c r="DQ730" s="768"/>
      <c r="DR730" s="768"/>
      <c r="DS730" s="768"/>
      <c r="DT730" s="768"/>
      <c r="DU730" s="768"/>
      <c r="DV730" s="768"/>
      <c r="DW730" s="768"/>
      <c r="DX730" s="768"/>
      <c r="DY730" s="768"/>
      <c r="DZ730" s="768"/>
      <c r="EA730" s="768"/>
      <c r="EB730" s="768"/>
      <c r="EC730" s="768"/>
      <c r="ED730" s="768"/>
      <c r="EE730" s="768"/>
      <c r="EF730" s="768"/>
      <c r="EG730" s="768"/>
      <c r="EH730" s="768"/>
      <c r="EI730" s="768"/>
      <c r="EJ730" s="768"/>
      <c r="EK730" s="768"/>
      <c r="EL730" s="768"/>
      <c r="EM730" s="768"/>
      <c r="EN730" s="768"/>
      <c r="EO730" s="768"/>
      <c r="EP730" s="768"/>
      <c r="EQ730" s="768"/>
      <c r="ER730" s="768"/>
      <c r="ES730" s="768"/>
      <c r="ET730" s="768"/>
      <c r="EU730" s="768"/>
      <c r="EV730" s="768"/>
      <c r="EW730" s="768"/>
      <c r="EX730" s="768"/>
      <c r="EY730" s="768"/>
      <c r="EZ730" s="768"/>
      <c r="FA730" s="768"/>
      <c r="FB730" s="768"/>
      <c r="FC730" s="768"/>
      <c r="FD730" s="768"/>
      <c r="FE730" s="768"/>
      <c r="FF730" s="768"/>
      <c r="FG730" s="768"/>
      <c r="FH730" s="768"/>
      <c r="FI730" s="768"/>
      <c r="FJ730" s="768"/>
      <c r="FK730" s="768"/>
      <c r="FL730" s="768"/>
      <c r="FM730" s="768"/>
      <c r="FN730" s="768"/>
      <c r="FO730" s="768"/>
      <c r="FP730" s="768"/>
      <c r="FQ730" s="768"/>
      <c r="FR730" s="768"/>
      <c r="FS730" s="768"/>
      <c r="FT730" s="768"/>
      <c r="FU730" s="768"/>
      <c r="FV730" s="768"/>
      <c r="FW730" s="768"/>
    </row>
    <row r="731" spans="4:179" x14ac:dyDescent="0.25">
      <c r="D731" s="731"/>
      <c r="J731" s="62"/>
      <c r="O731" s="766"/>
      <c r="P731" s="766"/>
      <c r="Q731" s="766"/>
      <c r="R731" s="766"/>
      <c r="U731" s="767"/>
      <c r="Y731" s="768"/>
      <c r="Z731" s="768"/>
      <c r="AA731" s="768"/>
      <c r="AB731" s="768"/>
      <c r="AC731" s="768"/>
      <c r="AD731" s="768"/>
      <c r="AE731" s="768"/>
      <c r="AF731" s="768"/>
      <c r="AG731" s="768"/>
      <c r="AH731" s="768"/>
      <c r="AI731" s="768"/>
      <c r="AJ731" s="768"/>
      <c r="AK731" s="768"/>
      <c r="AL731" s="768"/>
      <c r="AM731" s="768"/>
      <c r="AN731" s="768"/>
      <c r="AO731" s="768"/>
      <c r="AP731" s="768"/>
      <c r="AQ731" s="768"/>
      <c r="AR731" s="768"/>
      <c r="AS731" s="768"/>
      <c r="AT731" s="768"/>
      <c r="AU731" s="768"/>
      <c r="AV731" s="768"/>
      <c r="AW731" s="768"/>
      <c r="AX731" s="768"/>
      <c r="AY731" s="768"/>
      <c r="AZ731" s="768"/>
      <c r="BA731" s="768"/>
      <c r="BB731" s="768"/>
      <c r="BC731" s="768"/>
      <c r="BD731" s="768"/>
      <c r="BE731" s="768"/>
      <c r="BF731" s="768"/>
      <c r="BG731" s="768"/>
      <c r="BH731" s="768"/>
      <c r="BI731" s="768"/>
      <c r="BJ731" s="768"/>
      <c r="BK731" s="768"/>
      <c r="BL731" s="768"/>
      <c r="BM731" s="768"/>
      <c r="BN731" s="768"/>
      <c r="BO731" s="768"/>
      <c r="BP731" s="768"/>
      <c r="BQ731" s="768"/>
      <c r="BR731" s="768"/>
      <c r="BS731" s="768"/>
      <c r="BT731" s="768"/>
      <c r="BU731" s="768"/>
      <c r="BV731" s="768"/>
      <c r="BW731" s="768"/>
      <c r="BX731" s="768"/>
      <c r="BY731" s="768"/>
      <c r="BZ731" s="768"/>
      <c r="CA731" s="768"/>
      <c r="CB731" s="768"/>
      <c r="CC731" s="768"/>
      <c r="CD731" s="768"/>
      <c r="CE731" s="768"/>
      <c r="CF731" s="768"/>
      <c r="CG731" s="768"/>
      <c r="CH731" s="768"/>
      <c r="CI731" s="768"/>
      <c r="CJ731" s="768"/>
      <c r="CK731" s="768"/>
      <c r="CL731" s="768"/>
      <c r="CM731" s="768"/>
      <c r="CN731" s="768"/>
      <c r="CO731" s="768"/>
      <c r="CP731" s="768"/>
      <c r="CQ731" s="768"/>
      <c r="CR731" s="768"/>
      <c r="CS731" s="768"/>
      <c r="CT731" s="768"/>
      <c r="CU731" s="768"/>
      <c r="CV731" s="768"/>
      <c r="CW731" s="768"/>
      <c r="CX731" s="768"/>
      <c r="CY731" s="768"/>
      <c r="CZ731" s="768"/>
      <c r="DA731" s="768"/>
      <c r="DB731" s="768"/>
      <c r="DC731" s="768"/>
      <c r="DD731" s="768"/>
      <c r="DE731" s="768"/>
      <c r="DF731" s="768"/>
      <c r="DG731" s="768"/>
      <c r="DH731" s="768"/>
      <c r="DI731" s="768"/>
      <c r="DJ731" s="768"/>
      <c r="DK731" s="768"/>
      <c r="DL731" s="768"/>
      <c r="DM731" s="768"/>
      <c r="DN731" s="768"/>
      <c r="DO731" s="768"/>
      <c r="DP731" s="768"/>
      <c r="DQ731" s="768"/>
      <c r="DR731" s="768"/>
      <c r="DS731" s="768"/>
      <c r="DT731" s="768"/>
      <c r="DU731" s="768"/>
      <c r="DV731" s="768"/>
      <c r="DW731" s="768"/>
      <c r="DX731" s="768"/>
      <c r="DY731" s="768"/>
      <c r="DZ731" s="768"/>
      <c r="EA731" s="768"/>
      <c r="EB731" s="768"/>
      <c r="EC731" s="768"/>
      <c r="ED731" s="768"/>
      <c r="EE731" s="768"/>
      <c r="EF731" s="768"/>
      <c r="EG731" s="768"/>
      <c r="EH731" s="768"/>
      <c r="EI731" s="768"/>
      <c r="EJ731" s="768"/>
      <c r="EK731" s="768"/>
      <c r="EL731" s="768"/>
      <c r="EM731" s="768"/>
      <c r="EN731" s="768"/>
      <c r="EO731" s="768"/>
      <c r="EP731" s="768"/>
      <c r="EQ731" s="768"/>
      <c r="ER731" s="768"/>
      <c r="ES731" s="768"/>
      <c r="ET731" s="768"/>
      <c r="EU731" s="768"/>
      <c r="EV731" s="768"/>
      <c r="EW731" s="768"/>
      <c r="EX731" s="768"/>
      <c r="EY731" s="768"/>
      <c r="EZ731" s="768"/>
      <c r="FA731" s="768"/>
      <c r="FB731" s="768"/>
      <c r="FC731" s="768"/>
      <c r="FD731" s="768"/>
      <c r="FE731" s="768"/>
      <c r="FF731" s="768"/>
      <c r="FG731" s="768"/>
      <c r="FH731" s="768"/>
      <c r="FI731" s="768"/>
      <c r="FJ731" s="768"/>
      <c r="FK731" s="768"/>
      <c r="FL731" s="768"/>
      <c r="FM731" s="768"/>
      <c r="FN731" s="768"/>
      <c r="FO731" s="768"/>
      <c r="FP731" s="768"/>
      <c r="FQ731" s="768"/>
      <c r="FR731" s="768"/>
      <c r="FS731" s="768"/>
      <c r="FT731" s="768"/>
      <c r="FU731" s="768"/>
      <c r="FV731" s="768"/>
      <c r="FW731" s="768"/>
    </row>
    <row r="732" spans="4:179" x14ac:dyDescent="0.25">
      <c r="D732" s="731"/>
      <c r="J732" s="62"/>
      <c r="O732" s="766"/>
      <c r="P732" s="766"/>
      <c r="Q732" s="766"/>
      <c r="R732" s="766"/>
      <c r="U732" s="767"/>
      <c r="Y732" s="768"/>
      <c r="Z732" s="768"/>
      <c r="AA732" s="768"/>
      <c r="AB732" s="768"/>
      <c r="AC732" s="768"/>
      <c r="AD732" s="768"/>
      <c r="AE732" s="768"/>
      <c r="AF732" s="768"/>
      <c r="AG732" s="768"/>
      <c r="AH732" s="768"/>
      <c r="AI732" s="768"/>
      <c r="AJ732" s="768"/>
      <c r="AK732" s="768"/>
      <c r="AL732" s="768"/>
      <c r="AM732" s="768"/>
      <c r="AN732" s="768"/>
      <c r="AO732" s="768"/>
      <c r="AP732" s="768"/>
      <c r="AQ732" s="768"/>
      <c r="AR732" s="768"/>
      <c r="AS732" s="768"/>
      <c r="AT732" s="768"/>
      <c r="AU732" s="768"/>
      <c r="AV732" s="768"/>
      <c r="AW732" s="768"/>
      <c r="AX732" s="768"/>
      <c r="AY732" s="768"/>
      <c r="AZ732" s="768"/>
      <c r="BA732" s="768"/>
      <c r="BB732" s="768"/>
      <c r="BC732" s="768"/>
      <c r="BD732" s="768"/>
      <c r="BE732" s="768"/>
      <c r="BF732" s="768"/>
      <c r="BG732" s="768"/>
      <c r="BH732" s="768"/>
      <c r="BI732" s="768"/>
      <c r="BJ732" s="768"/>
      <c r="BK732" s="768"/>
      <c r="BL732" s="768"/>
      <c r="BM732" s="768"/>
      <c r="BN732" s="768"/>
      <c r="BO732" s="768"/>
      <c r="BP732" s="768"/>
      <c r="BQ732" s="768"/>
      <c r="BR732" s="768"/>
      <c r="BS732" s="768"/>
      <c r="BT732" s="768"/>
      <c r="BU732" s="768"/>
      <c r="BV732" s="768"/>
      <c r="BW732" s="768"/>
      <c r="BX732" s="768"/>
      <c r="BY732" s="768"/>
      <c r="BZ732" s="768"/>
      <c r="CA732" s="768"/>
      <c r="CB732" s="768"/>
      <c r="CC732" s="768"/>
      <c r="CD732" s="768"/>
      <c r="CE732" s="768"/>
      <c r="CF732" s="768"/>
      <c r="CG732" s="768"/>
      <c r="CH732" s="768"/>
      <c r="CI732" s="768"/>
      <c r="CJ732" s="768"/>
      <c r="CK732" s="768"/>
      <c r="CL732" s="768"/>
      <c r="CM732" s="768"/>
      <c r="CN732" s="768"/>
      <c r="CO732" s="768"/>
      <c r="CP732" s="768"/>
      <c r="CQ732" s="768"/>
      <c r="CR732" s="768"/>
      <c r="CS732" s="768"/>
      <c r="CT732" s="768"/>
      <c r="CU732" s="768"/>
      <c r="CV732" s="768"/>
      <c r="CW732" s="768"/>
      <c r="CX732" s="768"/>
      <c r="CY732" s="768"/>
      <c r="CZ732" s="768"/>
      <c r="DA732" s="768"/>
      <c r="DB732" s="768"/>
      <c r="DC732" s="768"/>
      <c r="DD732" s="768"/>
      <c r="DE732" s="768"/>
      <c r="DF732" s="768"/>
      <c r="DG732" s="768"/>
      <c r="DH732" s="768"/>
      <c r="DI732" s="768"/>
      <c r="DJ732" s="768"/>
      <c r="DK732" s="768"/>
      <c r="DL732" s="768"/>
      <c r="DM732" s="768"/>
      <c r="DN732" s="768"/>
      <c r="DO732" s="768"/>
      <c r="DP732" s="768"/>
      <c r="DQ732" s="768"/>
      <c r="DR732" s="768"/>
      <c r="DS732" s="768"/>
      <c r="DT732" s="768"/>
      <c r="DU732" s="768"/>
      <c r="DV732" s="768"/>
      <c r="DW732" s="768"/>
      <c r="DX732" s="768"/>
      <c r="DY732" s="768"/>
      <c r="DZ732" s="768"/>
      <c r="EA732" s="768"/>
      <c r="EB732" s="768"/>
      <c r="EC732" s="768"/>
      <c r="ED732" s="768"/>
      <c r="EE732" s="768"/>
      <c r="EF732" s="768"/>
      <c r="EG732" s="768"/>
      <c r="EH732" s="768"/>
      <c r="EI732" s="768"/>
      <c r="EJ732" s="768"/>
      <c r="EK732" s="768"/>
      <c r="EL732" s="768"/>
      <c r="EM732" s="768"/>
      <c r="EN732" s="768"/>
      <c r="EO732" s="768"/>
      <c r="EP732" s="768"/>
      <c r="EQ732" s="768"/>
      <c r="ER732" s="768"/>
      <c r="ES732" s="768"/>
      <c r="ET732" s="768"/>
      <c r="EU732" s="768"/>
      <c r="EV732" s="768"/>
      <c r="EW732" s="768"/>
      <c r="EX732" s="768"/>
      <c r="EY732" s="768"/>
      <c r="EZ732" s="768"/>
      <c r="FA732" s="768"/>
      <c r="FB732" s="768"/>
      <c r="FC732" s="768"/>
      <c r="FD732" s="768"/>
      <c r="FE732" s="768"/>
      <c r="FF732" s="768"/>
      <c r="FG732" s="768"/>
      <c r="FH732" s="768"/>
      <c r="FI732" s="768"/>
      <c r="FJ732" s="768"/>
      <c r="FK732" s="768"/>
      <c r="FL732" s="768"/>
      <c r="FM732" s="768"/>
      <c r="FN732" s="768"/>
      <c r="FO732" s="768"/>
      <c r="FP732" s="768"/>
      <c r="FQ732" s="768"/>
      <c r="FR732" s="768"/>
      <c r="FS732" s="768"/>
      <c r="FT732" s="768"/>
      <c r="FU732" s="768"/>
      <c r="FV732" s="768"/>
      <c r="FW732" s="768"/>
    </row>
    <row r="733" spans="4:179" x14ac:dyDescent="0.25">
      <c r="D733" s="731"/>
      <c r="J733" s="62"/>
      <c r="O733" s="766"/>
      <c r="P733" s="766"/>
      <c r="Q733" s="766"/>
      <c r="R733" s="766"/>
      <c r="U733" s="767"/>
      <c r="Y733" s="768"/>
      <c r="Z733" s="768"/>
      <c r="AA733" s="768"/>
      <c r="AB733" s="768"/>
      <c r="AC733" s="768"/>
      <c r="AD733" s="768"/>
      <c r="AE733" s="768"/>
      <c r="AF733" s="768"/>
      <c r="AG733" s="768"/>
      <c r="AH733" s="768"/>
      <c r="AI733" s="768"/>
      <c r="AJ733" s="768"/>
      <c r="AK733" s="768"/>
      <c r="AL733" s="768"/>
      <c r="AM733" s="768"/>
      <c r="AN733" s="768"/>
      <c r="AO733" s="768"/>
      <c r="AP733" s="768"/>
      <c r="AQ733" s="768"/>
      <c r="AR733" s="768"/>
      <c r="AS733" s="768"/>
      <c r="AT733" s="768"/>
      <c r="AU733" s="768"/>
      <c r="AV733" s="768"/>
      <c r="AW733" s="768"/>
      <c r="AX733" s="768"/>
      <c r="AY733" s="768"/>
      <c r="AZ733" s="768"/>
      <c r="BA733" s="768"/>
      <c r="BB733" s="768"/>
      <c r="BC733" s="768"/>
      <c r="BD733" s="768"/>
      <c r="BE733" s="768"/>
      <c r="BF733" s="768"/>
      <c r="BG733" s="768"/>
      <c r="BH733" s="768"/>
      <c r="BI733" s="768"/>
      <c r="BJ733" s="768"/>
      <c r="BK733" s="768"/>
      <c r="BL733" s="768"/>
      <c r="BM733" s="768"/>
      <c r="BN733" s="768"/>
      <c r="BO733" s="768"/>
      <c r="BP733" s="768"/>
      <c r="BQ733" s="768"/>
      <c r="BR733" s="768"/>
      <c r="BS733" s="768"/>
      <c r="BT733" s="768"/>
      <c r="BU733" s="768"/>
      <c r="BV733" s="768"/>
      <c r="BW733" s="768"/>
      <c r="BX733" s="768"/>
      <c r="BY733" s="768"/>
      <c r="BZ733" s="768"/>
      <c r="CA733" s="768"/>
      <c r="CB733" s="768"/>
      <c r="CC733" s="768"/>
      <c r="CD733" s="768"/>
      <c r="CE733" s="768"/>
      <c r="CF733" s="768"/>
      <c r="CG733" s="768"/>
      <c r="CH733" s="768"/>
      <c r="CI733" s="768"/>
      <c r="CJ733" s="768"/>
      <c r="CK733" s="768"/>
      <c r="CL733" s="768"/>
      <c r="CM733" s="768"/>
      <c r="CN733" s="768"/>
      <c r="CO733" s="768"/>
      <c r="CP733" s="768"/>
      <c r="CQ733" s="768"/>
      <c r="CR733" s="768"/>
      <c r="CS733" s="768"/>
      <c r="CT733" s="768"/>
      <c r="CU733" s="768"/>
      <c r="CV733" s="768"/>
      <c r="CW733" s="768"/>
      <c r="CX733" s="768"/>
      <c r="CY733" s="768"/>
      <c r="CZ733" s="768"/>
      <c r="DA733" s="768"/>
      <c r="DB733" s="768"/>
      <c r="DC733" s="768"/>
      <c r="DD733" s="768"/>
      <c r="DE733" s="768"/>
      <c r="DF733" s="768"/>
      <c r="DG733" s="768"/>
      <c r="DH733" s="768"/>
      <c r="DI733" s="768"/>
      <c r="DJ733" s="768"/>
      <c r="DK733" s="768"/>
      <c r="DL733" s="768"/>
      <c r="DM733" s="768"/>
      <c r="DN733" s="768"/>
      <c r="DO733" s="768"/>
      <c r="DP733" s="768"/>
      <c r="DQ733" s="768"/>
      <c r="DR733" s="768"/>
      <c r="DS733" s="768"/>
      <c r="DT733" s="768"/>
      <c r="DU733" s="768"/>
      <c r="DV733" s="768"/>
      <c r="DW733" s="768"/>
      <c r="DX733" s="768"/>
      <c r="DY733" s="768"/>
      <c r="DZ733" s="768"/>
      <c r="EA733" s="768"/>
      <c r="EB733" s="768"/>
      <c r="EC733" s="768"/>
      <c r="ED733" s="768"/>
      <c r="EE733" s="768"/>
      <c r="EF733" s="768"/>
      <c r="EG733" s="768"/>
      <c r="EH733" s="768"/>
      <c r="EI733" s="768"/>
      <c r="EJ733" s="768"/>
      <c r="EK733" s="768"/>
      <c r="EL733" s="768"/>
      <c r="EM733" s="768"/>
      <c r="EN733" s="768"/>
      <c r="EO733" s="768"/>
      <c r="EP733" s="768"/>
      <c r="EQ733" s="768"/>
      <c r="ER733" s="768"/>
      <c r="ES733" s="768"/>
      <c r="ET733" s="768"/>
      <c r="EU733" s="768"/>
      <c r="EV733" s="768"/>
      <c r="EW733" s="768"/>
      <c r="EX733" s="768"/>
      <c r="EY733" s="768"/>
      <c r="EZ733" s="768"/>
      <c r="FA733" s="768"/>
      <c r="FB733" s="768"/>
      <c r="FC733" s="768"/>
      <c r="FD733" s="768"/>
      <c r="FE733" s="768"/>
      <c r="FF733" s="768"/>
      <c r="FG733" s="768"/>
      <c r="FH733" s="768"/>
      <c r="FI733" s="768"/>
      <c r="FJ733" s="768"/>
      <c r="FK733" s="768"/>
      <c r="FL733" s="768"/>
      <c r="FM733" s="768"/>
      <c r="FN733" s="768"/>
      <c r="FO733" s="768"/>
      <c r="FP733" s="768"/>
      <c r="FQ733" s="768"/>
      <c r="FR733" s="768"/>
      <c r="FS733" s="768"/>
      <c r="FT733" s="768"/>
      <c r="FU733" s="768"/>
      <c r="FV733" s="768"/>
      <c r="FW733" s="768"/>
    </row>
    <row r="734" spans="4:179" x14ac:dyDescent="0.25">
      <c r="D734" s="731"/>
      <c r="J734" s="62"/>
      <c r="O734" s="766"/>
      <c r="P734" s="766"/>
      <c r="Q734" s="766"/>
      <c r="R734" s="766"/>
      <c r="U734" s="767"/>
      <c r="Y734" s="768"/>
      <c r="Z734" s="768"/>
      <c r="AA734" s="768"/>
      <c r="AB734" s="768"/>
      <c r="AC734" s="768"/>
      <c r="AD734" s="768"/>
      <c r="AE734" s="768"/>
      <c r="AF734" s="768"/>
      <c r="AG734" s="768"/>
      <c r="AH734" s="768"/>
      <c r="AI734" s="768"/>
      <c r="AJ734" s="768"/>
      <c r="AK734" s="768"/>
      <c r="AL734" s="768"/>
      <c r="AM734" s="768"/>
      <c r="AN734" s="768"/>
      <c r="AO734" s="768"/>
      <c r="AP734" s="768"/>
      <c r="AQ734" s="768"/>
      <c r="AR734" s="768"/>
      <c r="AS734" s="768"/>
      <c r="AT734" s="768"/>
      <c r="AU734" s="768"/>
      <c r="AV734" s="768"/>
      <c r="AW734" s="768"/>
      <c r="AX734" s="768"/>
      <c r="AY734" s="768"/>
      <c r="AZ734" s="768"/>
      <c r="BA734" s="768"/>
      <c r="BB734" s="768"/>
      <c r="BC734" s="768"/>
      <c r="BD734" s="768"/>
      <c r="BE734" s="768"/>
      <c r="BF734" s="768"/>
      <c r="BG734" s="768"/>
      <c r="BH734" s="768"/>
      <c r="BI734" s="768"/>
      <c r="BJ734" s="768"/>
      <c r="BK734" s="768"/>
      <c r="BL734" s="768"/>
      <c r="BM734" s="768"/>
      <c r="BN734" s="768"/>
      <c r="BO734" s="768"/>
      <c r="BP734" s="768"/>
      <c r="BQ734" s="768"/>
      <c r="BR734" s="768"/>
      <c r="BS734" s="768"/>
      <c r="BT734" s="768"/>
      <c r="BU734" s="768"/>
      <c r="BV734" s="768"/>
      <c r="BW734" s="768"/>
      <c r="BX734" s="768"/>
      <c r="BY734" s="768"/>
      <c r="BZ734" s="768"/>
      <c r="CA734" s="768"/>
      <c r="CB734" s="768"/>
      <c r="CC734" s="768"/>
      <c r="CD734" s="768"/>
      <c r="CE734" s="768"/>
      <c r="CF734" s="768"/>
      <c r="CG734" s="768"/>
      <c r="CH734" s="768"/>
      <c r="CI734" s="768"/>
      <c r="CJ734" s="768"/>
      <c r="CK734" s="768"/>
      <c r="CL734" s="768"/>
      <c r="CM734" s="768"/>
      <c r="CN734" s="768"/>
      <c r="CO734" s="768"/>
      <c r="CP734" s="768"/>
      <c r="CQ734" s="768"/>
      <c r="CR734" s="768"/>
      <c r="CS734" s="768"/>
      <c r="CT734" s="768"/>
      <c r="CU734" s="768"/>
      <c r="CV734" s="768"/>
      <c r="CW734" s="768"/>
      <c r="CX734" s="768"/>
      <c r="CY734" s="768"/>
      <c r="CZ734" s="768"/>
      <c r="DA734" s="768"/>
      <c r="DB734" s="768"/>
      <c r="DC734" s="768"/>
      <c r="DD734" s="768"/>
      <c r="DE734" s="768"/>
      <c r="DF734" s="768"/>
      <c r="DG734" s="768"/>
      <c r="DH734" s="768"/>
      <c r="DI734" s="768"/>
      <c r="DJ734" s="768"/>
      <c r="DK734" s="768"/>
      <c r="DL734" s="768"/>
      <c r="DM734" s="768"/>
      <c r="DN734" s="768"/>
      <c r="DO734" s="768"/>
      <c r="DP734" s="768"/>
      <c r="DQ734" s="768"/>
      <c r="DR734" s="768"/>
      <c r="DS734" s="768"/>
      <c r="DT734" s="768"/>
      <c r="DU734" s="768"/>
      <c r="DV734" s="768"/>
      <c r="DW734" s="768"/>
      <c r="DX734" s="768"/>
      <c r="DY734" s="768"/>
      <c r="DZ734" s="768"/>
      <c r="EA734" s="768"/>
      <c r="EB734" s="768"/>
      <c r="EC734" s="768"/>
      <c r="ED734" s="768"/>
      <c r="EE734" s="768"/>
      <c r="EF734" s="768"/>
      <c r="EG734" s="768"/>
      <c r="EH734" s="768"/>
      <c r="EI734" s="768"/>
      <c r="EJ734" s="768"/>
      <c r="EK734" s="768"/>
      <c r="EL734" s="768"/>
      <c r="EM734" s="768"/>
      <c r="EN734" s="768"/>
      <c r="EO734" s="768"/>
      <c r="EP734" s="768"/>
      <c r="EQ734" s="768"/>
      <c r="ER734" s="768"/>
      <c r="ES734" s="768"/>
      <c r="ET734" s="768"/>
      <c r="EU734" s="768"/>
      <c r="EV734" s="768"/>
      <c r="EW734" s="768"/>
      <c r="EX734" s="768"/>
      <c r="EY734" s="768"/>
      <c r="EZ734" s="768"/>
      <c r="FA734" s="768"/>
      <c r="FB734" s="768"/>
      <c r="FC734" s="768"/>
      <c r="FD734" s="768"/>
      <c r="FE734" s="768"/>
      <c r="FF734" s="768"/>
      <c r="FG734" s="768"/>
      <c r="FH734" s="768"/>
      <c r="FI734" s="768"/>
      <c r="FJ734" s="768"/>
      <c r="FK734" s="768"/>
      <c r="FL734" s="768"/>
      <c r="FM734" s="768"/>
      <c r="FN734" s="768"/>
      <c r="FO734" s="768"/>
      <c r="FP734" s="768"/>
      <c r="FQ734" s="768"/>
      <c r="FR734" s="768"/>
      <c r="FS734" s="768"/>
      <c r="FT734" s="768"/>
      <c r="FU734" s="768"/>
      <c r="FV734" s="768"/>
      <c r="FW734" s="768"/>
    </row>
    <row r="735" spans="4:179" x14ac:dyDescent="0.25">
      <c r="D735" s="731"/>
      <c r="J735" s="62"/>
      <c r="O735" s="766"/>
      <c r="P735" s="766"/>
      <c r="Q735" s="766"/>
      <c r="R735" s="766"/>
      <c r="U735" s="767"/>
      <c r="Y735" s="768"/>
      <c r="Z735" s="768"/>
      <c r="AA735" s="768"/>
      <c r="AB735" s="768"/>
      <c r="AC735" s="768"/>
      <c r="AD735" s="768"/>
      <c r="AE735" s="768"/>
      <c r="AF735" s="768"/>
      <c r="AG735" s="768"/>
      <c r="AH735" s="768"/>
      <c r="AI735" s="768"/>
      <c r="AJ735" s="768"/>
      <c r="AK735" s="768"/>
      <c r="AL735" s="768"/>
      <c r="AM735" s="768"/>
      <c r="AN735" s="768"/>
      <c r="AO735" s="768"/>
      <c r="AP735" s="768"/>
      <c r="AQ735" s="768"/>
      <c r="AR735" s="768"/>
      <c r="AS735" s="768"/>
      <c r="AT735" s="768"/>
      <c r="AU735" s="768"/>
      <c r="AV735" s="768"/>
      <c r="AW735" s="768"/>
      <c r="AX735" s="768"/>
      <c r="AY735" s="768"/>
      <c r="AZ735" s="768"/>
      <c r="BA735" s="768"/>
      <c r="BB735" s="768"/>
      <c r="BC735" s="768"/>
      <c r="BD735" s="768"/>
      <c r="BE735" s="768"/>
      <c r="BF735" s="768"/>
      <c r="BG735" s="768"/>
      <c r="BH735" s="768"/>
      <c r="BI735" s="768"/>
      <c r="BJ735" s="768"/>
      <c r="BK735" s="768"/>
      <c r="BL735" s="768"/>
      <c r="BM735" s="768"/>
      <c r="BN735" s="768"/>
      <c r="BO735" s="768"/>
      <c r="BP735" s="768"/>
      <c r="BQ735" s="768"/>
      <c r="BR735" s="768"/>
      <c r="BS735" s="768"/>
      <c r="BT735" s="768"/>
      <c r="BU735" s="768"/>
      <c r="BV735" s="768"/>
      <c r="BW735" s="768"/>
      <c r="BX735" s="768"/>
      <c r="BY735" s="768"/>
      <c r="BZ735" s="768"/>
      <c r="CA735" s="768"/>
      <c r="CB735" s="768"/>
      <c r="CC735" s="768"/>
      <c r="CD735" s="768"/>
      <c r="CE735" s="768"/>
      <c r="CF735" s="768"/>
      <c r="CG735" s="768"/>
      <c r="CH735" s="768"/>
      <c r="CI735" s="768"/>
      <c r="CJ735" s="768"/>
      <c r="CK735" s="768"/>
      <c r="CL735" s="768"/>
      <c r="CM735" s="768"/>
      <c r="CN735" s="768"/>
      <c r="CO735" s="768"/>
      <c r="CP735" s="768"/>
      <c r="CQ735" s="768"/>
      <c r="CR735" s="768"/>
      <c r="CS735" s="768"/>
      <c r="CT735" s="768"/>
      <c r="CU735" s="768"/>
      <c r="CV735" s="768"/>
      <c r="CW735" s="768"/>
      <c r="CX735" s="768"/>
      <c r="CY735" s="768"/>
      <c r="CZ735" s="768"/>
      <c r="DA735" s="768"/>
      <c r="DB735" s="768"/>
      <c r="DC735" s="768"/>
      <c r="DD735" s="768"/>
      <c r="DE735" s="768"/>
      <c r="DF735" s="768"/>
      <c r="DG735" s="768"/>
      <c r="DH735" s="768"/>
      <c r="DI735" s="768"/>
      <c r="DJ735" s="768"/>
      <c r="DK735" s="768"/>
      <c r="DL735" s="768"/>
      <c r="DM735" s="768"/>
      <c r="DN735" s="768"/>
      <c r="DO735" s="768"/>
      <c r="DP735" s="768"/>
      <c r="DQ735" s="768"/>
      <c r="DR735" s="768"/>
      <c r="DS735" s="768"/>
      <c r="DT735" s="768"/>
      <c r="DU735" s="768"/>
      <c r="DV735" s="768"/>
      <c r="DW735" s="768"/>
      <c r="DX735" s="768"/>
      <c r="DY735" s="768"/>
      <c r="DZ735" s="768"/>
      <c r="EA735" s="768"/>
      <c r="EB735" s="768"/>
      <c r="EC735" s="768"/>
      <c r="ED735" s="768"/>
      <c r="EE735" s="768"/>
      <c r="EF735" s="768"/>
      <c r="EG735" s="768"/>
      <c r="EH735" s="768"/>
      <c r="EI735" s="768"/>
      <c r="EJ735" s="768"/>
      <c r="EK735" s="768"/>
      <c r="EL735" s="768"/>
      <c r="EM735" s="768"/>
      <c r="EN735" s="768"/>
      <c r="EO735" s="768"/>
      <c r="EP735" s="768"/>
      <c r="EQ735" s="768"/>
      <c r="ER735" s="768"/>
      <c r="ES735" s="768"/>
      <c r="ET735" s="768"/>
      <c r="EU735" s="768"/>
      <c r="EV735" s="768"/>
      <c r="EW735" s="768"/>
      <c r="EX735" s="768"/>
      <c r="EY735" s="768"/>
      <c r="EZ735" s="768"/>
      <c r="FA735" s="768"/>
      <c r="FB735" s="768"/>
      <c r="FC735" s="768"/>
      <c r="FD735" s="768"/>
      <c r="FE735" s="768"/>
      <c r="FF735" s="768"/>
      <c r="FG735" s="768"/>
      <c r="FH735" s="768"/>
      <c r="FI735" s="768"/>
      <c r="FJ735" s="768"/>
      <c r="FK735" s="768"/>
      <c r="FL735" s="768"/>
      <c r="FM735" s="768"/>
      <c r="FN735" s="768"/>
      <c r="FO735" s="768"/>
      <c r="FP735" s="768"/>
      <c r="FQ735" s="768"/>
      <c r="FR735" s="768"/>
      <c r="FS735" s="768"/>
      <c r="FT735" s="768"/>
      <c r="FU735" s="768"/>
      <c r="FV735" s="768"/>
      <c r="FW735" s="768"/>
    </row>
    <row r="736" spans="4:179" x14ac:dyDescent="0.25">
      <c r="D736" s="731"/>
      <c r="J736" s="62"/>
      <c r="O736" s="766"/>
      <c r="P736" s="766"/>
      <c r="Q736" s="766"/>
      <c r="R736" s="766"/>
      <c r="U736" s="767"/>
      <c r="Y736" s="768"/>
      <c r="Z736" s="768"/>
      <c r="AA736" s="768"/>
      <c r="AB736" s="768"/>
      <c r="AC736" s="768"/>
      <c r="AD736" s="768"/>
      <c r="AE736" s="768"/>
      <c r="AF736" s="768"/>
      <c r="AG736" s="768"/>
      <c r="AH736" s="768"/>
      <c r="AI736" s="768"/>
      <c r="AJ736" s="768"/>
      <c r="AK736" s="768"/>
      <c r="AL736" s="768"/>
      <c r="AM736" s="768"/>
      <c r="AN736" s="768"/>
      <c r="AO736" s="768"/>
      <c r="AP736" s="768"/>
      <c r="AQ736" s="768"/>
      <c r="AR736" s="768"/>
      <c r="AS736" s="768"/>
      <c r="AT736" s="768"/>
      <c r="AU736" s="768"/>
      <c r="AV736" s="768"/>
      <c r="AW736" s="768"/>
      <c r="AX736" s="768"/>
      <c r="AY736" s="768"/>
      <c r="AZ736" s="768"/>
      <c r="BA736" s="768"/>
      <c r="BB736" s="768"/>
      <c r="BC736" s="768"/>
      <c r="BD736" s="768"/>
      <c r="BE736" s="768"/>
      <c r="BF736" s="768"/>
      <c r="BG736" s="768"/>
      <c r="BH736" s="768"/>
      <c r="BI736" s="768"/>
      <c r="BJ736" s="768"/>
      <c r="BK736" s="768"/>
      <c r="BL736" s="768"/>
      <c r="BM736" s="768"/>
      <c r="BN736" s="768"/>
      <c r="BO736" s="768"/>
      <c r="BP736" s="768"/>
      <c r="BQ736" s="768"/>
      <c r="BR736" s="768"/>
      <c r="BS736" s="768"/>
      <c r="BT736" s="768"/>
      <c r="BU736" s="768"/>
      <c r="BV736" s="768"/>
      <c r="BW736" s="768"/>
      <c r="BX736" s="768"/>
      <c r="BY736" s="768"/>
      <c r="BZ736" s="768"/>
      <c r="CA736" s="768"/>
      <c r="CB736" s="768"/>
      <c r="CC736" s="768"/>
      <c r="CD736" s="768"/>
      <c r="CE736" s="768"/>
      <c r="CF736" s="768"/>
      <c r="CG736" s="768"/>
      <c r="CH736" s="768"/>
      <c r="CI736" s="768"/>
      <c r="CJ736" s="768"/>
      <c r="CK736" s="768"/>
      <c r="CL736" s="768"/>
      <c r="CM736" s="768"/>
      <c r="CN736" s="768"/>
      <c r="CO736" s="768"/>
      <c r="CP736" s="768"/>
      <c r="CQ736" s="768"/>
      <c r="CR736" s="768"/>
      <c r="CS736" s="768"/>
      <c r="CT736" s="768"/>
      <c r="CU736" s="768"/>
      <c r="CV736" s="768"/>
      <c r="CW736" s="768"/>
      <c r="CX736" s="768"/>
      <c r="CY736" s="768"/>
      <c r="CZ736" s="768"/>
      <c r="DA736" s="768"/>
      <c r="DB736" s="768"/>
      <c r="DC736" s="768"/>
      <c r="DD736" s="768"/>
      <c r="DE736" s="768"/>
      <c r="DF736" s="768"/>
      <c r="DG736" s="768"/>
      <c r="DH736" s="768"/>
      <c r="DI736" s="768"/>
      <c r="DJ736" s="768"/>
      <c r="DK736" s="768"/>
      <c r="DL736" s="768"/>
      <c r="DM736" s="768"/>
      <c r="DN736" s="768"/>
      <c r="DO736" s="768"/>
      <c r="DP736" s="768"/>
      <c r="DQ736" s="768"/>
      <c r="DR736" s="768"/>
      <c r="DS736" s="768"/>
      <c r="DT736" s="768"/>
      <c r="DU736" s="768"/>
      <c r="DV736" s="768"/>
      <c r="DW736" s="768"/>
      <c r="DX736" s="768"/>
      <c r="DY736" s="768"/>
      <c r="DZ736" s="768"/>
      <c r="EA736" s="768"/>
      <c r="EB736" s="768"/>
      <c r="EC736" s="768"/>
      <c r="ED736" s="768"/>
      <c r="EE736" s="768"/>
      <c r="EF736" s="768"/>
      <c r="EG736" s="768"/>
      <c r="EH736" s="768"/>
      <c r="EI736" s="768"/>
      <c r="EJ736" s="768"/>
      <c r="EK736" s="768"/>
      <c r="EL736" s="768"/>
      <c r="EM736" s="768"/>
      <c r="EN736" s="768"/>
      <c r="EO736" s="768"/>
      <c r="EP736" s="768"/>
      <c r="EQ736" s="768"/>
      <c r="ER736" s="768"/>
      <c r="ES736" s="768"/>
      <c r="ET736" s="768"/>
      <c r="EU736" s="768"/>
      <c r="EV736" s="768"/>
      <c r="EW736" s="768"/>
      <c r="EX736" s="768"/>
      <c r="EY736" s="768"/>
      <c r="EZ736" s="768"/>
      <c r="FA736" s="768"/>
      <c r="FB736" s="768"/>
      <c r="FC736" s="768"/>
      <c r="FD736" s="768"/>
      <c r="FE736" s="768"/>
      <c r="FF736" s="768"/>
      <c r="FG736" s="768"/>
      <c r="FH736" s="768"/>
      <c r="FI736" s="768"/>
      <c r="FJ736" s="768"/>
      <c r="FK736" s="768"/>
      <c r="FL736" s="768"/>
      <c r="FM736" s="768"/>
      <c r="FN736" s="768"/>
      <c r="FO736" s="768"/>
      <c r="FP736" s="768"/>
      <c r="FQ736" s="768"/>
      <c r="FR736" s="768"/>
      <c r="FS736" s="768"/>
      <c r="FT736" s="768"/>
      <c r="FU736" s="768"/>
      <c r="FV736" s="768"/>
      <c r="FW736" s="768"/>
    </row>
    <row r="737" spans="4:179" x14ac:dyDescent="0.25">
      <c r="D737" s="731"/>
      <c r="J737" s="62"/>
      <c r="O737" s="766"/>
      <c r="P737" s="766"/>
      <c r="Q737" s="766"/>
      <c r="R737" s="766"/>
      <c r="U737" s="767"/>
      <c r="Y737" s="768"/>
      <c r="Z737" s="768"/>
      <c r="AA737" s="768"/>
      <c r="AB737" s="768"/>
      <c r="AC737" s="768"/>
      <c r="AD737" s="768"/>
      <c r="AE737" s="768"/>
      <c r="AF737" s="768"/>
      <c r="AG737" s="768"/>
      <c r="AH737" s="768"/>
      <c r="AI737" s="768"/>
      <c r="AJ737" s="768"/>
      <c r="AK737" s="768"/>
      <c r="AL737" s="768"/>
      <c r="AM737" s="768"/>
      <c r="AN737" s="768"/>
      <c r="AO737" s="768"/>
      <c r="AP737" s="768"/>
      <c r="AQ737" s="768"/>
      <c r="AR737" s="768"/>
      <c r="AS737" s="768"/>
      <c r="AT737" s="768"/>
      <c r="AU737" s="768"/>
      <c r="AV737" s="768"/>
      <c r="AW737" s="768"/>
      <c r="AX737" s="768"/>
      <c r="AY737" s="768"/>
      <c r="AZ737" s="768"/>
      <c r="BA737" s="768"/>
      <c r="BB737" s="768"/>
      <c r="BC737" s="768"/>
      <c r="BD737" s="768"/>
      <c r="BE737" s="768"/>
      <c r="BF737" s="768"/>
      <c r="BG737" s="768"/>
      <c r="BH737" s="768"/>
      <c r="BI737" s="768"/>
      <c r="BJ737" s="768"/>
      <c r="BK737" s="768"/>
      <c r="BL737" s="768"/>
      <c r="BM737" s="768"/>
      <c r="BN737" s="768"/>
      <c r="BO737" s="768"/>
      <c r="BP737" s="768"/>
      <c r="BQ737" s="768"/>
      <c r="BR737" s="768"/>
      <c r="BS737" s="768"/>
      <c r="BT737" s="768"/>
      <c r="BU737" s="768"/>
      <c r="BV737" s="768"/>
      <c r="BW737" s="768"/>
      <c r="BX737" s="768"/>
      <c r="BY737" s="768"/>
      <c r="BZ737" s="768"/>
      <c r="CA737" s="768"/>
      <c r="CB737" s="768"/>
      <c r="CC737" s="768"/>
      <c r="CD737" s="768"/>
      <c r="CE737" s="768"/>
      <c r="CF737" s="768"/>
      <c r="CG737" s="768"/>
      <c r="CH737" s="768"/>
      <c r="CI737" s="768"/>
      <c r="CJ737" s="768"/>
      <c r="CK737" s="768"/>
      <c r="CL737" s="768"/>
      <c r="CM737" s="768"/>
      <c r="CN737" s="768"/>
      <c r="CO737" s="768"/>
      <c r="CP737" s="768"/>
      <c r="CQ737" s="768"/>
      <c r="CR737" s="768"/>
      <c r="CS737" s="768"/>
      <c r="CT737" s="768"/>
      <c r="CU737" s="768"/>
      <c r="CV737" s="768"/>
      <c r="CW737" s="768"/>
      <c r="CX737" s="768"/>
      <c r="CY737" s="768"/>
      <c r="CZ737" s="768"/>
      <c r="DA737" s="768"/>
      <c r="DB737" s="768"/>
      <c r="DC737" s="768"/>
      <c r="DD737" s="768"/>
      <c r="DE737" s="768"/>
      <c r="DF737" s="768"/>
      <c r="DG737" s="768"/>
      <c r="DH737" s="768"/>
      <c r="DI737" s="768"/>
      <c r="DJ737" s="768"/>
      <c r="DK737" s="768"/>
      <c r="DL737" s="768"/>
      <c r="DM737" s="768"/>
      <c r="DN737" s="768"/>
      <c r="DO737" s="768"/>
      <c r="DP737" s="768"/>
      <c r="DQ737" s="768"/>
      <c r="DR737" s="768"/>
      <c r="DS737" s="768"/>
      <c r="DT737" s="768"/>
      <c r="DU737" s="768"/>
      <c r="DV737" s="768"/>
      <c r="DW737" s="768"/>
      <c r="DX737" s="768"/>
      <c r="DY737" s="768"/>
      <c r="DZ737" s="768"/>
      <c r="EA737" s="768"/>
      <c r="EB737" s="768"/>
      <c r="EC737" s="768"/>
      <c r="ED737" s="768"/>
      <c r="EE737" s="768"/>
      <c r="EF737" s="768"/>
      <c r="EG737" s="768"/>
      <c r="EH737" s="768"/>
      <c r="EI737" s="768"/>
      <c r="EJ737" s="768"/>
      <c r="EK737" s="768"/>
      <c r="EL737" s="768"/>
      <c r="EM737" s="768"/>
      <c r="EN737" s="768"/>
      <c r="EO737" s="768"/>
      <c r="EP737" s="768"/>
      <c r="EQ737" s="768"/>
      <c r="ER737" s="768"/>
      <c r="ES737" s="768"/>
      <c r="ET737" s="768"/>
      <c r="EU737" s="768"/>
      <c r="EV737" s="768"/>
      <c r="EW737" s="768"/>
      <c r="EX737" s="768"/>
      <c r="EY737" s="768"/>
      <c r="EZ737" s="768"/>
      <c r="FA737" s="768"/>
      <c r="FB737" s="768"/>
      <c r="FC737" s="768"/>
      <c r="FD737" s="768"/>
      <c r="FE737" s="768"/>
      <c r="FF737" s="768"/>
      <c r="FG737" s="768"/>
      <c r="FH737" s="768"/>
      <c r="FI737" s="768"/>
      <c r="FJ737" s="768"/>
      <c r="FK737" s="768"/>
      <c r="FL737" s="768"/>
      <c r="FM737" s="768"/>
      <c r="FN737" s="768"/>
      <c r="FO737" s="768"/>
      <c r="FP737" s="768"/>
      <c r="FQ737" s="768"/>
      <c r="FR737" s="768"/>
      <c r="FS737" s="768"/>
      <c r="FT737" s="768"/>
      <c r="FU737" s="768"/>
      <c r="FV737" s="768"/>
      <c r="FW737" s="768"/>
    </row>
    <row r="738" spans="4:179" x14ac:dyDescent="0.25">
      <c r="D738" s="731"/>
      <c r="J738" s="62"/>
      <c r="O738" s="766"/>
      <c r="P738" s="766"/>
      <c r="Q738" s="766"/>
      <c r="R738" s="766"/>
      <c r="U738" s="767"/>
      <c r="Y738" s="768"/>
      <c r="Z738" s="768"/>
      <c r="AA738" s="768"/>
      <c r="AB738" s="768"/>
      <c r="AC738" s="768"/>
      <c r="AD738" s="768"/>
      <c r="AE738" s="768"/>
      <c r="AF738" s="768"/>
      <c r="AG738" s="768"/>
      <c r="AH738" s="768"/>
      <c r="AI738" s="768"/>
      <c r="AJ738" s="768"/>
      <c r="AK738" s="768"/>
      <c r="AL738" s="768"/>
      <c r="AM738" s="768"/>
      <c r="AN738" s="768"/>
      <c r="AO738" s="768"/>
      <c r="AP738" s="768"/>
      <c r="AQ738" s="768"/>
      <c r="AR738" s="768"/>
      <c r="AS738" s="768"/>
      <c r="AT738" s="768"/>
      <c r="AU738" s="768"/>
      <c r="AV738" s="768"/>
      <c r="AW738" s="768"/>
      <c r="AX738" s="768"/>
      <c r="AY738" s="768"/>
      <c r="AZ738" s="768"/>
      <c r="BA738" s="768"/>
      <c r="BB738" s="768"/>
      <c r="BC738" s="768"/>
      <c r="BD738" s="768"/>
      <c r="BE738" s="768"/>
      <c r="BF738" s="768"/>
      <c r="BG738" s="768"/>
      <c r="BH738" s="768"/>
      <c r="BI738" s="768"/>
      <c r="BJ738" s="768"/>
      <c r="BK738" s="768"/>
      <c r="BL738" s="768"/>
      <c r="BM738" s="768"/>
      <c r="BN738" s="768"/>
      <c r="BO738" s="768"/>
      <c r="BP738" s="768"/>
      <c r="BQ738" s="768"/>
      <c r="BR738" s="768"/>
      <c r="BS738" s="768"/>
      <c r="BT738" s="768"/>
      <c r="BU738" s="768"/>
      <c r="BV738" s="768"/>
      <c r="BW738" s="768"/>
      <c r="BX738" s="768"/>
      <c r="BY738" s="768"/>
      <c r="BZ738" s="768"/>
      <c r="CA738" s="768"/>
      <c r="CB738" s="768"/>
      <c r="CC738" s="768"/>
      <c r="CD738" s="768"/>
      <c r="CE738" s="768"/>
      <c r="CF738" s="768"/>
      <c r="CG738" s="768"/>
      <c r="CH738" s="768"/>
      <c r="CI738" s="768"/>
      <c r="CJ738" s="768"/>
      <c r="CK738" s="768"/>
      <c r="CL738" s="768"/>
      <c r="CM738" s="768"/>
      <c r="CN738" s="768"/>
      <c r="CO738" s="768"/>
      <c r="CP738" s="768"/>
      <c r="CQ738" s="768"/>
      <c r="CR738" s="768"/>
      <c r="CS738" s="768"/>
      <c r="CT738" s="768"/>
      <c r="CU738" s="768"/>
      <c r="CV738" s="768"/>
      <c r="CW738" s="768"/>
      <c r="CX738" s="768"/>
      <c r="CY738" s="768"/>
      <c r="CZ738" s="768"/>
      <c r="DA738" s="768"/>
      <c r="DB738" s="768"/>
      <c r="DC738" s="768"/>
      <c r="DD738" s="768"/>
      <c r="DE738" s="768"/>
      <c r="DF738" s="768"/>
      <c r="DG738" s="768"/>
      <c r="DH738" s="768"/>
      <c r="DI738" s="768"/>
      <c r="DJ738" s="768"/>
      <c r="DK738" s="768"/>
      <c r="DL738" s="768"/>
      <c r="DM738" s="768"/>
      <c r="DN738" s="768"/>
      <c r="DO738" s="768"/>
      <c r="DP738" s="768"/>
      <c r="DQ738" s="768"/>
      <c r="DR738" s="768"/>
      <c r="DS738" s="768"/>
      <c r="DT738" s="768"/>
      <c r="DU738" s="768"/>
      <c r="DV738" s="768"/>
      <c r="DW738" s="768"/>
      <c r="DX738" s="768"/>
      <c r="DY738" s="768"/>
      <c r="DZ738" s="768"/>
      <c r="EA738" s="768"/>
      <c r="EB738" s="768"/>
      <c r="EC738" s="768"/>
      <c r="ED738" s="768"/>
      <c r="EE738" s="768"/>
      <c r="EF738" s="768"/>
      <c r="EG738" s="768"/>
      <c r="EH738" s="768"/>
      <c r="EI738" s="768"/>
      <c r="EJ738" s="768"/>
      <c r="EK738" s="768"/>
      <c r="EL738" s="768"/>
      <c r="EM738" s="768"/>
      <c r="EN738" s="768"/>
      <c r="EO738" s="768"/>
      <c r="EP738" s="768"/>
      <c r="EQ738" s="768"/>
      <c r="ER738" s="768"/>
      <c r="ES738" s="768"/>
      <c r="ET738" s="768"/>
      <c r="EU738" s="768"/>
      <c r="EV738" s="768"/>
      <c r="EW738" s="768"/>
      <c r="EX738" s="768"/>
      <c r="EY738" s="768"/>
      <c r="EZ738" s="768"/>
      <c r="FA738" s="768"/>
      <c r="FB738" s="768"/>
      <c r="FC738" s="768"/>
      <c r="FD738" s="768"/>
      <c r="FE738" s="768"/>
      <c r="FF738" s="768"/>
      <c r="FG738" s="768"/>
      <c r="FH738" s="768"/>
      <c r="FI738" s="768"/>
      <c r="FJ738" s="768"/>
      <c r="FK738" s="768"/>
      <c r="FL738" s="768"/>
      <c r="FM738" s="768"/>
      <c r="FN738" s="768"/>
      <c r="FO738" s="768"/>
      <c r="FP738" s="768"/>
      <c r="FQ738" s="768"/>
      <c r="FR738" s="768"/>
      <c r="FS738" s="768"/>
      <c r="FT738" s="768"/>
      <c r="FU738" s="768"/>
      <c r="FV738" s="768"/>
      <c r="FW738" s="768"/>
    </row>
    <row r="739" spans="4:179" x14ac:dyDescent="0.25">
      <c r="D739" s="731"/>
      <c r="J739" s="62"/>
      <c r="O739" s="766"/>
      <c r="P739" s="766"/>
      <c r="Q739" s="766"/>
      <c r="R739" s="766"/>
      <c r="U739" s="767"/>
      <c r="Y739" s="768"/>
      <c r="Z739" s="768"/>
      <c r="AA739" s="768"/>
      <c r="AB739" s="768"/>
      <c r="AC739" s="768"/>
      <c r="AD739" s="768"/>
      <c r="AE739" s="768"/>
      <c r="AF739" s="768"/>
      <c r="AG739" s="768"/>
      <c r="AH739" s="768"/>
      <c r="AI739" s="768"/>
      <c r="AJ739" s="768"/>
      <c r="AK739" s="768"/>
      <c r="AL739" s="768"/>
      <c r="AM739" s="768"/>
      <c r="AN739" s="768"/>
      <c r="AO739" s="768"/>
      <c r="AP739" s="768"/>
      <c r="AQ739" s="768"/>
      <c r="AR739" s="768"/>
      <c r="AS739" s="768"/>
      <c r="AT739" s="768"/>
      <c r="AU739" s="768"/>
      <c r="AV739" s="768"/>
      <c r="AW739" s="768"/>
      <c r="AX739" s="768"/>
      <c r="AY739" s="768"/>
      <c r="AZ739" s="768"/>
      <c r="BA739" s="768"/>
      <c r="BB739" s="768"/>
      <c r="BC739" s="768"/>
      <c r="BD739" s="768"/>
      <c r="BE739" s="768"/>
      <c r="BF739" s="768"/>
      <c r="BG739" s="768"/>
      <c r="BH739" s="768"/>
      <c r="BI739" s="768"/>
      <c r="BJ739" s="768"/>
      <c r="BK739" s="768"/>
      <c r="BL739" s="768"/>
      <c r="BM739" s="768"/>
      <c r="BN739" s="768"/>
      <c r="BO739" s="768"/>
      <c r="BP739" s="768"/>
      <c r="BQ739" s="768"/>
      <c r="BR739" s="768"/>
      <c r="BS739" s="768"/>
      <c r="BT739" s="768"/>
      <c r="BU739" s="768"/>
      <c r="BV739" s="768"/>
      <c r="BW739" s="768"/>
      <c r="BX739" s="768"/>
      <c r="BY739" s="768"/>
      <c r="BZ739" s="768"/>
      <c r="CA739" s="768"/>
      <c r="CB739" s="768"/>
      <c r="CC739" s="768"/>
      <c r="CD739" s="768"/>
      <c r="CE739" s="768"/>
      <c r="CF739" s="768"/>
      <c r="CG739" s="768"/>
      <c r="CH739" s="768"/>
      <c r="CI739" s="768"/>
      <c r="CJ739" s="768"/>
      <c r="CK739" s="768"/>
      <c r="CL739" s="768"/>
      <c r="CM739" s="768"/>
      <c r="CN739" s="768"/>
      <c r="CO739" s="768"/>
      <c r="CP739" s="768"/>
      <c r="CQ739" s="768"/>
      <c r="CR739" s="768"/>
      <c r="CS739" s="768"/>
      <c r="CT739" s="768"/>
      <c r="CU739" s="768"/>
      <c r="CV739" s="768"/>
      <c r="CW739" s="768"/>
      <c r="CX739" s="768"/>
      <c r="CY739" s="768"/>
      <c r="CZ739" s="768"/>
      <c r="DA739" s="768"/>
      <c r="DB739" s="768"/>
      <c r="DC739" s="768"/>
      <c r="DD739" s="768"/>
      <c r="DE739" s="768"/>
      <c r="DF739" s="768"/>
      <c r="DG739" s="768"/>
      <c r="DH739" s="768"/>
      <c r="DI739" s="768"/>
      <c r="DJ739" s="768"/>
      <c r="DK739" s="768"/>
      <c r="DL739" s="768"/>
      <c r="DM739" s="768"/>
      <c r="DN739" s="768"/>
      <c r="DO739" s="768"/>
      <c r="DP739" s="768"/>
      <c r="DQ739" s="768"/>
      <c r="DR739" s="768"/>
      <c r="DS739" s="768"/>
      <c r="DT739" s="768"/>
      <c r="DU739" s="768"/>
      <c r="DV739" s="768"/>
      <c r="DW739" s="768"/>
      <c r="DX739" s="768"/>
      <c r="DY739" s="768"/>
      <c r="DZ739" s="768"/>
      <c r="EA739" s="768"/>
      <c r="EB739" s="768"/>
      <c r="EC739" s="768"/>
      <c r="ED739" s="768"/>
      <c r="EE739" s="768"/>
      <c r="EF739" s="768"/>
      <c r="EG739" s="768"/>
      <c r="EH739" s="768"/>
      <c r="EI739" s="768"/>
      <c r="EJ739" s="768"/>
      <c r="EK739" s="768"/>
      <c r="EL739" s="768"/>
      <c r="EM739" s="768"/>
      <c r="EN739" s="768"/>
      <c r="EO739" s="768"/>
      <c r="EP739" s="768"/>
      <c r="EQ739" s="768"/>
      <c r="ER739" s="768"/>
      <c r="ES739" s="768"/>
      <c r="ET739" s="768"/>
      <c r="EU739" s="768"/>
      <c r="EV739" s="768"/>
      <c r="EW739" s="768"/>
      <c r="EX739" s="768"/>
      <c r="EY739" s="768"/>
      <c r="EZ739" s="768"/>
      <c r="FA739" s="768"/>
      <c r="FB739" s="768"/>
      <c r="FC739" s="768"/>
      <c r="FD739" s="768"/>
      <c r="FE739" s="768"/>
      <c r="FF739" s="768"/>
      <c r="FG739" s="768"/>
      <c r="FH739" s="768"/>
      <c r="FI739" s="768"/>
      <c r="FJ739" s="768"/>
      <c r="FK739" s="768"/>
      <c r="FL739" s="768"/>
      <c r="FM739" s="768"/>
      <c r="FN739" s="768"/>
      <c r="FO739" s="768"/>
      <c r="FP739" s="768"/>
      <c r="FQ739" s="768"/>
      <c r="FR739" s="768"/>
      <c r="FS739" s="768"/>
      <c r="FT739" s="768"/>
      <c r="FU739" s="768"/>
      <c r="FV739" s="768"/>
      <c r="FW739" s="768"/>
    </row>
    <row r="740" spans="4:179" x14ac:dyDescent="0.25">
      <c r="D740" s="731"/>
      <c r="J740" s="62"/>
      <c r="O740" s="766"/>
      <c r="P740" s="766"/>
      <c r="Q740" s="766"/>
      <c r="R740" s="766"/>
      <c r="U740" s="767"/>
      <c r="Y740" s="768"/>
      <c r="Z740" s="768"/>
      <c r="AA740" s="768"/>
      <c r="AB740" s="768"/>
      <c r="AC740" s="768"/>
      <c r="AD740" s="768"/>
      <c r="AE740" s="768"/>
      <c r="AF740" s="768"/>
      <c r="AG740" s="768"/>
      <c r="AH740" s="768"/>
      <c r="AI740" s="768"/>
      <c r="AJ740" s="768"/>
      <c r="AK740" s="768"/>
      <c r="AL740" s="768"/>
      <c r="AM740" s="768"/>
      <c r="AN740" s="768"/>
      <c r="AO740" s="768"/>
      <c r="AP740" s="768"/>
      <c r="AQ740" s="768"/>
      <c r="AR740" s="768"/>
      <c r="AS740" s="768"/>
      <c r="AT740" s="768"/>
      <c r="AU740" s="768"/>
      <c r="AV740" s="768"/>
      <c r="AW740" s="768"/>
      <c r="AX740" s="768"/>
      <c r="AY740" s="768"/>
      <c r="AZ740" s="768"/>
      <c r="BA740" s="768"/>
      <c r="BB740" s="768"/>
      <c r="BC740" s="768"/>
      <c r="BD740" s="768"/>
      <c r="BE740" s="768"/>
      <c r="BF740" s="768"/>
      <c r="BG740" s="768"/>
      <c r="BH740" s="768"/>
      <c r="BI740" s="768"/>
      <c r="BJ740" s="768"/>
      <c r="BK740" s="768"/>
      <c r="BL740" s="768"/>
      <c r="BM740" s="768"/>
      <c r="BN740" s="768"/>
      <c r="BO740" s="768"/>
      <c r="BP740" s="768"/>
      <c r="BQ740" s="768"/>
      <c r="BR740" s="768"/>
      <c r="BS740" s="768"/>
      <c r="BT740" s="768"/>
      <c r="BU740" s="768"/>
      <c r="BV740" s="768"/>
      <c r="BW740" s="768"/>
      <c r="BX740" s="768"/>
      <c r="BY740" s="768"/>
      <c r="BZ740" s="768"/>
      <c r="CA740" s="768"/>
      <c r="CB740" s="768"/>
      <c r="CC740" s="768"/>
      <c r="CD740" s="768"/>
      <c r="CE740" s="768"/>
      <c r="CF740" s="768"/>
      <c r="CG740" s="768"/>
      <c r="CH740" s="768"/>
      <c r="CI740" s="768"/>
      <c r="CJ740" s="768"/>
      <c r="CK740" s="768"/>
      <c r="CL740" s="768"/>
      <c r="CM740" s="768"/>
      <c r="CN740" s="768"/>
      <c r="CO740" s="768"/>
      <c r="CP740" s="768"/>
      <c r="CQ740" s="768"/>
      <c r="CR740" s="768"/>
      <c r="CS740" s="768"/>
      <c r="CT740" s="768"/>
      <c r="CU740" s="768"/>
      <c r="CV740" s="768"/>
      <c r="CW740" s="768"/>
      <c r="CX740" s="768"/>
      <c r="CY740" s="768"/>
      <c r="CZ740" s="768"/>
      <c r="DA740" s="768"/>
      <c r="DB740" s="768"/>
      <c r="DC740" s="768"/>
      <c r="DD740" s="768"/>
      <c r="DE740" s="768"/>
      <c r="DF740" s="768"/>
      <c r="DG740" s="768"/>
      <c r="DH740" s="768"/>
      <c r="DI740" s="768"/>
      <c r="DJ740" s="768"/>
      <c r="DK740" s="768"/>
      <c r="DL740" s="768"/>
      <c r="DM740" s="768"/>
      <c r="DN740" s="768"/>
      <c r="DO740" s="768"/>
      <c r="DP740" s="768"/>
      <c r="DQ740" s="768"/>
      <c r="DR740" s="768"/>
      <c r="DS740" s="768"/>
      <c r="DT740" s="768"/>
      <c r="DU740" s="768"/>
      <c r="DV740" s="768"/>
      <c r="DW740" s="768"/>
      <c r="DX740" s="768"/>
      <c r="DY740" s="768"/>
      <c r="DZ740" s="768"/>
      <c r="EA740" s="768"/>
      <c r="EB740" s="768"/>
      <c r="EC740" s="768"/>
      <c r="ED740" s="768"/>
      <c r="EE740" s="768"/>
      <c r="EF740" s="768"/>
      <c r="EG740" s="768"/>
      <c r="EH740" s="768"/>
      <c r="EI740" s="768"/>
      <c r="EJ740" s="768"/>
      <c r="EK740" s="768"/>
      <c r="EL740" s="768"/>
      <c r="EM740" s="768"/>
      <c r="EN740" s="768"/>
      <c r="EO740" s="768"/>
      <c r="EP740" s="768"/>
      <c r="EQ740" s="768"/>
      <c r="ER740" s="768"/>
      <c r="ES740" s="768"/>
      <c r="ET740" s="768"/>
      <c r="EU740" s="768"/>
      <c r="EV740" s="768"/>
      <c r="EW740" s="768"/>
      <c r="EX740" s="768"/>
      <c r="EY740" s="768"/>
      <c r="EZ740" s="768"/>
      <c r="FA740" s="768"/>
      <c r="FB740" s="768"/>
      <c r="FC740" s="768"/>
      <c r="FD740" s="768"/>
      <c r="FE740" s="768"/>
      <c r="FF740" s="768"/>
      <c r="FG740" s="768"/>
      <c r="FH740" s="768"/>
      <c r="FI740" s="768"/>
      <c r="FJ740" s="768"/>
      <c r="FK740" s="768"/>
      <c r="FL740" s="768"/>
      <c r="FM740" s="768"/>
      <c r="FN740" s="768"/>
      <c r="FO740" s="768"/>
      <c r="FP740" s="768"/>
      <c r="FQ740" s="768"/>
      <c r="FR740" s="768"/>
      <c r="FS740" s="768"/>
      <c r="FT740" s="768"/>
      <c r="FU740" s="768"/>
      <c r="FV740" s="768"/>
      <c r="FW740" s="768"/>
    </row>
    <row r="741" spans="4:179" x14ac:dyDescent="0.25">
      <c r="D741" s="731"/>
      <c r="J741" s="62"/>
      <c r="O741" s="766"/>
      <c r="P741" s="766"/>
      <c r="Q741" s="766"/>
      <c r="R741" s="766"/>
      <c r="U741" s="767"/>
      <c r="Y741" s="768"/>
      <c r="Z741" s="768"/>
      <c r="AA741" s="768"/>
      <c r="AB741" s="768"/>
      <c r="AC741" s="768"/>
      <c r="AD741" s="768"/>
      <c r="AE741" s="768"/>
      <c r="AF741" s="768"/>
      <c r="AG741" s="768"/>
      <c r="AH741" s="768"/>
      <c r="AI741" s="768"/>
      <c r="AJ741" s="768"/>
      <c r="AK741" s="768"/>
      <c r="AL741" s="768"/>
      <c r="AM741" s="768"/>
      <c r="AN741" s="768"/>
      <c r="AO741" s="768"/>
      <c r="AP741" s="768"/>
      <c r="AQ741" s="768"/>
      <c r="AR741" s="768"/>
      <c r="AS741" s="768"/>
      <c r="AT741" s="768"/>
      <c r="AU741" s="768"/>
      <c r="AV741" s="768"/>
      <c r="AW741" s="768"/>
      <c r="AX741" s="768"/>
      <c r="AY741" s="768"/>
      <c r="AZ741" s="768"/>
      <c r="BA741" s="768"/>
      <c r="BB741" s="768"/>
      <c r="BC741" s="768"/>
      <c r="BD741" s="768"/>
      <c r="BE741" s="768"/>
      <c r="BF741" s="768"/>
      <c r="BG741" s="768"/>
      <c r="BH741" s="768"/>
      <c r="BI741" s="768"/>
      <c r="BJ741" s="768"/>
      <c r="BK741" s="768"/>
      <c r="BL741" s="768"/>
      <c r="BM741" s="768"/>
      <c r="BN741" s="768"/>
      <c r="BO741" s="768"/>
      <c r="BP741" s="768"/>
      <c r="BQ741" s="768"/>
      <c r="BR741" s="768"/>
      <c r="BS741" s="768"/>
      <c r="BT741" s="768"/>
      <c r="BU741" s="768"/>
      <c r="BV741" s="768"/>
      <c r="BW741" s="768"/>
      <c r="BX741" s="768"/>
      <c r="BY741" s="768"/>
      <c r="BZ741" s="768"/>
      <c r="CA741" s="768"/>
      <c r="CB741" s="768"/>
      <c r="CC741" s="768"/>
      <c r="CD741" s="768"/>
      <c r="CE741" s="768"/>
      <c r="CF741" s="768"/>
      <c r="CG741" s="768"/>
      <c r="CH741" s="768"/>
      <c r="CI741" s="768"/>
      <c r="CJ741" s="768"/>
      <c r="CK741" s="768"/>
      <c r="CL741" s="768"/>
      <c r="CM741" s="768"/>
      <c r="CN741" s="768"/>
      <c r="CO741" s="768"/>
      <c r="CP741" s="768"/>
      <c r="CQ741" s="768"/>
      <c r="CR741" s="768"/>
      <c r="CS741" s="768"/>
      <c r="CT741" s="768"/>
      <c r="CU741" s="768"/>
      <c r="CV741" s="768"/>
      <c r="CW741" s="768"/>
      <c r="CX741" s="768"/>
      <c r="CY741" s="768"/>
      <c r="CZ741" s="768"/>
      <c r="DA741" s="768"/>
      <c r="DB741" s="768"/>
      <c r="DC741" s="768"/>
      <c r="DD741" s="768"/>
      <c r="DE741" s="768"/>
      <c r="DF741" s="768"/>
      <c r="DG741" s="768"/>
      <c r="DH741" s="768"/>
      <c r="DI741" s="768"/>
      <c r="DJ741" s="768"/>
      <c r="DK741" s="768"/>
      <c r="DL741" s="768"/>
      <c r="DM741" s="768"/>
      <c r="DN741" s="768"/>
      <c r="DO741" s="768"/>
      <c r="DP741" s="768"/>
      <c r="DQ741" s="768"/>
      <c r="DR741" s="768"/>
      <c r="DS741" s="768"/>
      <c r="DT741" s="768"/>
      <c r="DU741" s="768"/>
      <c r="DV741" s="768"/>
      <c r="DW741" s="768"/>
      <c r="DX741" s="768"/>
      <c r="DY741" s="768"/>
      <c r="DZ741" s="768"/>
      <c r="EA741" s="768"/>
      <c r="EB741" s="768"/>
      <c r="EC741" s="768"/>
      <c r="ED741" s="768"/>
      <c r="EE741" s="768"/>
      <c r="EF741" s="768"/>
      <c r="EG741" s="768"/>
      <c r="EH741" s="768"/>
      <c r="EI741" s="768"/>
      <c r="EJ741" s="768"/>
      <c r="EK741" s="768"/>
      <c r="EL741" s="768"/>
      <c r="EM741" s="768"/>
      <c r="EN741" s="768"/>
      <c r="EO741" s="768"/>
      <c r="EP741" s="768"/>
      <c r="EQ741" s="768"/>
      <c r="ER741" s="768"/>
      <c r="ES741" s="768"/>
      <c r="ET741" s="768"/>
      <c r="EU741" s="768"/>
      <c r="EV741" s="768"/>
      <c r="EW741" s="768"/>
      <c r="EX741" s="768"/>
      <c r="EY741" s="768"/>
      <c r="EZ741" s="768"/>
      <c r="FA741" s="768"/>
      <c r="FB741" s="768"/>
      <c r="FC741" s="768"/>
      <c r="FD741" s="768"/>
      <c r="FE741" s="768"/>
      <c r="FF741" s="768"/>
      <c r="FG741" s="768"/>
      <c r="FH741" s="768"/>
      <c r="FI741" s="768"/>
      <c r="FJ741" s="768"/>
      <c r="FK741" s="768"/>
      <c r="FL741" s="768"/>
      <c r="FM741" s="768"/>
      <c r="FN741" s="768"/>
      <c r="FO741" s="768"/>
      <c r="FP741" s="768"/>
      <c r="FQ741" s="768"/>
      <c r="FR741" s="768"/>
      <c r="FS741" s="768"/>
      <c r="FT741" s="768"/>
      <c r="FU741" s="768"/>
      <c r="FV741" s="768"/>
      <c r="FW741" s="768"/>
    </row>
    <row r="742" spans="4:179" x14ac:dyDescent="0.25">
      <c r="D742" s="731"/>
      <c r="J742" s="62"/>
      <c r="O742" s="766"/>
      <c r="P742" s="766"/>
      <c r="Q742" s="766"/>
      <c r="R742" s="766"/>
      <c r="U742" s="767"/>
      <c r="Y742" s="768"/>
      <c r="Z742" s="768"/>
      <c r="AA742" s="768"/>
      <c r="AB742" s="768"/>
      <c r="AC742" s="768"/>
      <c r="AD742" s="768"/>
      <c r="AE742" s="768"/>
      <c r="AF742" s="768"/>
      <c r="AG742" s="768"/>
      <c r="AH742" s="768"/>
      <c r="AI742" s="768"/>
      <c r="AJ742" s="768"/>
      <c r="AK742" s="768"/>
      <c r="AL742" s="768"/>
      <c r="AM742" s="768"/>
      <c r="AN742" s="768"/>
      <c r="AO742" s="768"/>
      <c r="AP742" s="768"/>
      <c r="AQ742" s="768"/>
      <c r="AR742" s="768"/>
      <c r="AS742" s="768"/>
      <c r="AT742" s="768"/>
      <c r="AU742" s="768"/>
      <c r="AV742" s="768"/>
      <c r="AW742" s="768"/>
      <c r="AX742" s="768"/>
      <c r="AY742" s="768"/>
      <c r="AZ742" s="768"/>
      <c r="BA742" s="768"/>
      <c r="BB742" s="768"/>
      <c r="BC742" s="768"/>
      <c r="BD742" s="768"/>
      <c r="BE742" s="768"/>
      <c r="BF742" s="768"/>
      <c r="BG742" s="768"/>
      <c r="BH742" s="768"/>
      <c r="BI742" s="768"/>
      <c r="BJ742" s="768"/>
      <c r="BK742" s="768"/>
      <c r="BL742" s="768"/>
      <c r="BM742" s="768"/>
      <c r="BN742" s="768"/>
      <c r="BO742" s="768"/>
      <c r="BP742" s="768"/>
      <c r="BQ742" s="768"/>
      <c r="BR742" s="768"/>
      <c r="BS742" s="768"/>
      <c r="BT742" s="768"/>
      <c r="BU742" s="768"/>
      <c r="BV742" s="768"/>
      <c r="BW742" s="768"/>
      <c r="BX742" s="768"/>
      <c r="BY742" s="768"/>
      <c r="BZ742" s="768"/>
      <c r="CA742" s="768"/>
      <c r="CB742" s="768"/>
      <c r="CC742" s="768"/>
      <c r="CD742" s="768"/>
      <c r="CE742" s="768"/>
      <c r="CF742" s="768"/>
      <c r="CG742" s="768"/>
      <c r="CH742" s="768"/>
      <c r="CI742" s="768"/>
      <c r="CJ742" s="768"/>
      <c r="CK742" s="768"/>
      <c r="CL742" s="768"/>
      <c r="CM742" s="768"/>
      <c r="CN742" s="768"/>
      <c r="CO742" s="768"/>
      <c r="CP742" s="768"/>
      <c r="CQ742" s="768"/>
      <c r="CR742" s="768"/>
      <c r="CS742" s="768"/>
      <c r="CT742" s="768"/>
      <c r="CU742" s="768"/>
      <c r="CV742" s="768"/>
      <c r="CW742" s="768"/>
      <c r="CX742" s="768"/>
      <c r="CY742" s="768"/>
      <c r="CZ742" s="768"/>
      <c r="DA742" s="768"/>
      <c r="DB742" s="768"/>
      <c r="DC742" s="768"/>
      <c r="DD742" s="768"/>
      <c r="DE742" s="768"/>
      <c r="DF742" s="768"/>
      <c r="DG742" s="768"/>
      <c r="DH742" s="768"/>
      <c r="DI742" s="768"/>
      <c r="DJ742" s="768"/>
      <c r="DK742" s="768"/>
      <c r="DL742" s="768"/>
      <c r="DM742" s="768"/>
      <c r="DN742" s="768"/>
      <c r="DO742" s="768"/>
      <c r="DP742" s="768"/>
      <c r="DQ742" s="768"/>
      <c r="DR742" s="768"/>
      <c r="DS742" s="768"/>
      <c r="DT742" s="768"/>
      <c r="DU742" s="768"/>
      <c r="DV742" s="768"/>
      <c r="DW742" s="768"/>
      <c r="DX742" s="768"/>
      <c r="DY742" s="768"/>
      <c r="DZ742" s="768"/>
      <c r="EA742" s="768"/>
      <c r="EB742" s="768"/>
      <c r="EC742" s="768"/>
      <c r="ED742" s="768"/>
      <c r="EE742" s="768"/>
      <c r="EF742" s="768"/>
      <c r="EG742" s="768"/>
      <c r="EH742" s="768"/>
      <c r="EI742" s="768"/>
      <c r="EJ742" s="768"/>
      <c r="EK742" s="768"/>
      <c r="EL742" s="768"/>
      <c r="EM742" s="768"/>
      <c r="EN742" s="768"/>
      <c r="EO742" s="768"/>
      <c r="EP742" s="768"/>
      <c r="EQ742" s="768"/>
      <c r="ER742" s="768"/>
      <c r="ES742" s="768"/>
      <c r="ET742" s="768"/>
      <c r="EU742" s="768"/>
      <c r="EV742" s="768"/>
      <c r="EW742" s="768"/>
      <c r="EX742" s="768"/>
      <c r="EY742" s="768"/>
      <c r="EZ742" s="768"/>
      <c r="FA742" s="768"/>
      <c r="FB742" s="768"/>
      <c r="FC742" s="768"/>
      <c r="FD742" s="768"/>
      <c r="FE742" s="768"/>
      <c r="FF742" s="768"/>
      <c r="FG742" s="768"/>
      <c r="FH742" s="768"/>
      <c r="FI742" s="768"/>
      <c r="FJ742" s="768"/>
      <c r="FK742" s="768"/>
      <c r="FL742" s="768"/>
      <c r="FM742" s="768"/>
      <c r="FN742" s="768"/>
      <c r="FO742" s="768"/>
      <c r="FP742" s="768"/>
      <c r="FQ742" s="768"/>
      <c r="FR742" s="768"/>
      <c r="FS742" s="768"/>
      <c r="FT742" s="768"/>
      <c r="FU742" s="768"/>
      <c r="FV742" s="768"/>
      <c r="FW742" s="768"/>
    </row>
    <row r="743" spans="4:179" x14ac:dyDescent="0.25">
      <c r="D743" s="731"/>
      <c r="J743" s="62"/>
      <c r="O743" s="766"/>
      <c r="P743" s="766"/>
      <c r="Q743" s="766"/>
      <c r="R743" s="766"/>
      <c r="U743" s="767"/>
      <c r="Y743" s="768"/>
      <c r="Z743" s="768"/>
      <c r="AA743" s="768"/>
      <c r="AB743" s="768"/>
      <c r="AC743" s="768"/>
      <c r="AD743" s="768"/>
      <c r="AE743" s="768"/>
      <c r="AF743" s="768"/>
      <c r="AG743" s="768"/>
      <c r="AH743" s="768"/>
      <c r="AI743" s="768"/>
      <c r="AJ743" s="768"/>
      <c r="AK743" s="768"/>
      <c r="AL743" s="768"/>
      <c r="AM743" s="768"/>
      <c r="AN743" s="768"/>
      <c r="AO743" s="768"/>
      <c r="AP743" s="768"/>
      <c r="AQ743" s="768"/>
      <c r="AR743" s="768"/>
      <c r="AS743" s="768"/>
      <c r="AT743" s="768"/>
      <c r="AU743" s="768"/>
      <c r="AV743" s="768"/>
      <c r="AW743" s="768"/>
      <c r="AX743" s="768"/>
      <c r="AY743" s="768"/>
      <c r="AZ743" s="768"/>
      <c r="BA743" s="768"/>
      <c r="BB743" s="768"/>
      <c r="BC743" s="768"/>
      <c r="BD743" s="768"/>
      <c r="BE743" s="768"/>
      <c r="BF743" s="768"/>
      <c r="BG743" s="768"/>
      <c r="BH743" s="768"/>
      <c r="BI743" s="768"/>
      <c r="BJ743" s="768"/>
      <c r="BK743" s="768"/>
      <c r="BL743" s="768"/>
      <c r="BM743" s="768"/>
      <c r="BN743" s="768"/>
      <c r="BO743" s="768"/>
      <c r="BP743" s="768"/>
      <c r="BQ743" s="768"/>
      <c r="BR743" s="768"/>
      <c r="BS743" s="768"/>
      <c r="BT743" s="768"/>
      <c r="BU743" s="768"/>
      <c r="BV743" s="768"/>
      <c r="BW743" s="768"/>
      <c r="BX743" s="768"/>
      <c r="BY743" s="768"/>
      <c r="BZ743" s="768"/>
      <c r="CA743" s="768"/>
      <c r="CB743" s="768"/>
      <c r="CC743" s="768"/>
      <c r="CD743" s="768"/>
      <c r="CE743" s="768"/>
      <c r="CF743" s="768"/>
      <c r="CG743" s="768"/>
      <c r="CH743" s="768"/>
      <c r="CI743" s="768"/>
      <c r="CJ743" s="768"/>
      <c r="CK743" s="768"/>
      <c r="CL743" s="768"/>
      <c r="CM743" s="768"/>
      <c r="CN743" s="768"/>
      <c r="CO743" s="768"/>
      <c r="CP743" s="768"/>
      <c r="CQ743" s="768"/>
      <c r="CR743" s="768"/>
      <c r="CS743" s="768"/>
      <c r="CT743" s="768"/>
      <c r="CU743" s="768"/>
      <c r="CV743" s="768"/>
      <c r="CW743" s="768"/>
      <c r="CX743" s="768"/>
      <c r="CY743" s="768"/>
      <c r="CZ743" s="768"/>
      <c r="DA743" s="768"/>
      <c r="DB743" s="768"/>
      <c r="DC743" s="768"/>
      <c r="DD743" s="768"/>
      <c r="DE743" s="768"/>
      <c r="DF743" s="768"/>
      <c r="DG743" s="768"/>
      <c r="DH743" s="768"/>
      <c r="DI743" s="768"/>
      <c r="DJ743" s="768"/>
      <c r="DK743" s="768"/>
      <c r="DL743" s="768"/>
      <c r="DM743" s="768"/>
      <c r="DN743" s="768"/>
      <c r="DO743" s="768"/>
      <c r="DP743" s="768"/>
      <c r="DQ743" s="768"/>
      <c r="DR743" s="768"/>
      <c r="DS743" s="768"/>
      <c r="DT743" s="768"/>
      <c r="DU743" s="768"/>
      <c r="DV743" s="768"/>
      <c r="DW743" s="768"/>
      <c r="DX743" s="768"/>
      <c r="DY743" s="768"/>
      <c r="DZ743" s="768"/>
      <c r="EA743" s="768"/>
      <c r="EB743" s="768"/>
      <c r="EC743" s="768"/>
      <c r="ED743" s="768"/>
      <c r="EE743" s="768"/>
      <c r="EF743" s="768"/>
      <c r="EG743" s="768"/>
      <c r="EH743" s="768"/>
      <c r="EI743" s="768"/>
      <c r="EJ743" s="768"/>
      <c r="EK743" s="768"/>
      <c r="EL743" s="768"/>
      <c r="EM743" s="768"/>
      <c r="EN743" s="768"/>
      <c r="EO743" s="768"/>
      <c r="EP743" s="768"/>
      <c r="EQ743" s="768"/>
      <c r="ER743" s="768"/>
      <c r="ES743" s="768"/>
      <c r="ET743" s="768"/>
      <c r="EU743" s="768"/>
      <c r="EV743" s="768"/>
      <c r="EW743" s="768"/>
      <c r="EX743" s="768"/>
      <c r="EY743" s="768"/>
      <c r="EZ743" s="768"/>
      <c r="FA743" s="768"/>
      <c r="FB743" s="768"/>
      <c r="FC743" s="768"/>
      <c r="FD743" s="768"/>
      <c r="FE743" s="768"/>
      <c r="FF743" s="768"/>
      <c r="FG743" s="768"/>
      <c r="FH743" s="768"/>
      <c r="FI743" s="768"/>
      <c r="FJ743" s="768"/>
      <c r="FK743" s="768"/>
      <c r="FL743" s="768"/>
      <c r="FM743" s="768"/>
      <c r="FN743" s="768"/>
      <c r="FO743" s="768"/>
      <c r="FP743" s="768"/>
      <c r="FQ743" s="768"/>
      <c r="FR743" s="768"/>
      <c r="FS743" s="768"/>
      <c r="FT743" s="768"/>
      <c r="FU743" s="768"/>
      <c r="FV743" s="768"/>
      <c r="FW743" s="768"/>
    </row>
    <row r="744" spans="4:179" x14ac:dyDescent="0.25">
      <c r="D744" s="731"/>
      <c r="J744" s="62"/>
      <c r="O744" s="766"/>
      <c r="P744" s="766"/>
      <c r="Q744" s="766"/>
      <c r="R744" s="766"/>
      <c r="U744" s="767"/>
      <c r="Y744" s="768"/>
      <c r="Z744" s="768"/>
      <c r="AA744" s="768"/>
      <c r="AB744" s="768"/>
      <c r="AC744" s="768"/>
      <c r="AD744" s="768"/>
      <c r="AE744" s="768"/>
      <c r="AF744" s="768"/>
      <c r="AG744" s="768"/>
      <c r="AH744" s="768"/>
      <c r="AI744" s="768"/>
      <c r="AJ744" s="768"/>
      <c r="AK744" s="768"/>
      <c r="AL744" s="768"/>
      <c r="AM744" s="768"/>
      <c r="AN744" s="768"/>
      <c r="AO744" s="768"/>
      <c r="AP744" s="768"/>
      <c r="AQ744" s="768"/>
      <c r="AR744" s="768"/>
      <c r="AS744" s="768"/>
      <c r="AT744" s="768"/>
      <c r="AU744" s="768"/>
      <c r="AV744" s="768"/>
      <c r="AW744" s="768"/>
      <c r="AX744" s="768"/>
      <c r="AY744" s="768"/>
      <c r="AZ744" s="768"/>
      <c r="BA744" s="768"/>
      <c r="BB744" s="768"/>
      <c r="BC744" s="768"/>
      <c r="BD744" s="768"/>
      <c r="BE744" s="768"/>
      <c r="BF744" s="768"/>
      <c r="BG744" s="768"/>
      <c r="BH744" s="768"/>
      <c r="BI744" s="768"/>
      <c r="BJ744" s="768"/>
      <c r="BK744" s="768"/>
      <c r="BL744" s="768"/>
      <c r="BM744" s="768"/>
      <c r="BN744" s="768"/>
      <c r="BO744" s="768"/>
      <c r="BP744" s="768"/>
      <c r="BQ744" s="768"/>
      <c r="BR744" s="768"/>
      <c r="BS744" s="768"/>
      <c r="BT744" s="768"/>
      <c r="BU744" s="768"/>
      <c r="BV744" s="768"/>
      <c r="BW744" s="768"/>
      <c r="BX744" s="768"/>
      <c r="BY744" s="768"/>
      <c r="BZ744" s="768"/>
      <c r="CA744" s="768"/>
      <c r="CB744" s="768"/>
      <c r="CC744" s="768"/>
      <c r="CD744" s="768"/>
      <c r="CE744" s="768"/>
      <c r="CF744" s="768"/>
      <c r="CG744" s="768"/>
      <c r="CH744" s="768"/>
      <c r="CI744" s="768"/>
      <c r="CJ744" s="768"/>
      <c r="CK744" s="768"/>
      <c r="CL744" s="768"/>
      <c r="CM744" s="768"/>
      <c r="CN744" s="768"/>
      <c r="CO744" s="768"/>
      <c r="CP744" s="768"/>
      <c r="CQ744" s="768"/>
      <c r="CR744" s="768"/>
      <c r="CS744" s="768"/>
      <c r="CT744" s="768"/>
      <c r="CU744" s="768"/>
      <c r="CV744" s="768"/>
      <c r="CW744" s="768"/>
      <c r="CX744" s="768"/>
      <c r="CY744" s="768"/>
      <c r="CZ744" s="768"/>
      <c r="DA744" s="768"/>
      <c r="DB744" s="768"/>
      <c r="DC744" s="768"/>
      <c r="DD744" s="768"/>
      <c r="DE744" s="768"/>
      <c r="DF744" s="768"/>
      <c r="DG744" s="768"/>
      <c r="DH744" s="768"/>
      <c r="DI744" s="768"/>
      <c r="DJ744" s="768"/>
      <c r="DK744" s="768"/>
      <c r="DL744" s="768"/>
      <c r="DM744" s="768"/>
      <c r="DN744" s="768"/>
      <c r="DO744" s="768"/>
      <c r="DP744" s="768"/>
      <c r="DQ744" s="768"/>
      <c r="DR744" s="768"/>
      <c r="DS744" s="768"/>
      <c r="DT744" s="768"/>
      <c r="DU744" s="768"/>
      <c r="DV744" s="768"/>
      <c r="DW744" s="768"/>
      <c r="DX744" s="768"/>
      <c r="DY744" s="768"/>
      <c r="DZ744" s="768"/>
      <c r="EA744" s="768"/>
      <c r="EB744" s="768"/>
      <c r="EC744" s="768"/>
      <c r="ED744" s="768"/>
      <c r="EE744" s="768"/>
      <c r="EF744" s="768"/>
      <c r="EG744" s="768"/>
      <c r="EH744" s="768"/>
      <c r="EI744" s="768"/>
      <c r="EJ744" s="768"/>
      <c r="EK744" s="768"/>
      <c r="EL744" s="768"/>
      <c r="EM744" s="768"/>
      <c r="EN744" s="768"/>
      <c r="EO744" s="768"/>
      <c r="EP744" s="768"/>
      <c r="EQ744" s="768"/>
      <c r="ER744" s="768"/>
      <c r="ES744" s="768"/>
      <c r="ET744" s="768"/>
      <c r="EU744" s="768"/>
      <c r="EV744" s="768"/>
      <c r="EW744" s="768"/>
      <c r="EX744" s="768"/>
      <c r="EY744" s="768"/>
      <c r="EZ744" s="768"/>
      <c r="FA744" s="768"/>
      <c r="FB744" s="768"/>
      <c r="FC744" s="768"/>
      <c r="FD744" s="768"/>
      <c r="FE744" s="768"/>
      <c r="FF744" s="768"/>
      <c r="FG744" s="768"/>
      <c r="FH744" s="768"/>
      <c r="FI744" s="768"/>
      <c r="FJ744" s="768"/>
      <c r="FK744" s="768"/>
      <c r="FL744" s="768"/>
      <c r="FM744" s="768"/>
      <c r="FN744" s="768"/>
      <c r="FO744" s="768"/>
      <c r="FP744" s="768"/>
      <c r="FQ744" s="768"/>
      <c r="FR744" s="768"/>
      <c r="FS744" s="768"/>
      <c r="FT744" s="768"/>
      <c r="FU744" s="768"/>
      <c r="FV744" s="768"/>
      <c r="FW744" s="768"/>
    </row>
    <row r="745" spans="4:179" x14ac:dyDescent="0.25">
      <c r="D745" s="731"/>
      <c r="J745" s="62"/>
      <c r="O745" s="766"/>
      <c r="P745" s="766"/>
      <c r="Q745" s="766"/>
      <c r="R745" s="766"/>
      <c r="U745" s="767"/>
      <c r="Y745" s="768"/>
      <c r="Z745" s="768"/>
      <c r="AA745" s="768"/>
      <c r="AB745" s="768"/>
      <c r="AC745" s="768"/>
      <c r="AD745" s="768"/>
      <c r="AE745" s="768"/>
      <c r="AF745" s="768"/>
      <c r="AG745" s="768"/>
      <c r="AH745" s="768"/>
      <c r="AI745" s="768"/>
      <c r="AJ745" s="768"/>
      <c r="AK745" s="768"/>
      <c r="AL745" s="768"/>
      <c r="AM745" s="768"/>
      <c r="AN745" s="768"/>
      <c r="AO745" s="768"/>
      <c r="AP745" s="768"/>
      <c r="AQ745" s="768"/>
      <c r="AR745" s="768"/>
      <c r="AS745" s="768"/>
      <c r="AT745" s="768"/>
      <c r="AU745" s="768"/>
      <c r="AV745" s="768"/>
      <c r="AW745" s="768"/>
      <c r="AX745" s="768"/>
      <c r="AY745" s="768"/>
      <c r="AZ745" s="768"/>
      <c r="BA745" s="768"/>
      <c r="BB745" s="768"/>
      <c r="BC745" s="768"/>
      <c r="BD745" s="768"/>
      <c r="BE745" s="768"/>
      <c r="BF745" s="768"/>
      <c r="BG745" s="768"/>
      <c r="BH745" s="768"/>
      <c r="BI745" s="768"/>
      <c r="BJ745" s="768"/>
      <c r="BK745" s="768"/>
      <c r="BL745" s="768"/>
      <c r="BM745" s="768"/>
      <c r="BN745" s="768"/>
      <c r="BO745" s="768"/>
      <c r="BP745" s="768"/>
      <c r="BQ745" s="768"/>
      <c r="BR745" s="768"/>
      <c r="BS745" s="768"/>
      <c r="BT745" s="768"/>
      <c r="BU745" s="768"/>
      <c r="BV745" s="768"/>
      <c r="BW745" s="768"/>
      <c r="BX745" s="768"/>
      <c r="BY745" s="768"/>
      <c r="BZ745" s="768"/>
      <c r="CA745" s="768"/>
      <c r="CB745" s="768"/>
      <c r="CC745" s="768"/>
      <c r="CD745" s="768"/>
      <c r="CE745" s="768"/>
      <c r="CF745" s="768"/>
      <c r="CG745" s="768"/>
      <c r="CH745" s="768"/>
      <c r="CI745" s="768"/>
      <c r="CJ745" s="768"/>
      <c r="CK745" s="768"/>
      <c r="CL745" s="768"/>
      <c r="CM745" s="768"/>
      <c r="CN745" s="768"/>
      <c r="CO745" s="768"/>
      <c r="CP745" s="768"/>
      <c r="CQ745" s="768"/>
      <c r="CR745" s="768"/>
      <c r="CS745" s="768"/>
      <c r="CT745" s="768"/>
      <c r="CU745" s="768"/>
      <c r="CV745" s="768"/>
      <c r="CW745" s="768"/>
      <c r="CX745" s="768"/>
      <c r="CY745" s="768"/>
      <c r="CZ745" s="768"/>
      <c r="DA745" s="768"/>
      <c r="DB745" s="768"/>
      <c r="DC745" s="768"/>
      <c r="DD745" s="768"/>
      <c r="DE745" s="768"/>
      <c r="DF745" s="768"/>
      <c r="DG745" s="768"/>
      <c r="DH745" s="768"/>
      <c r="DI745" s="768"/>
      <c r="DJ745" s="768"/>
      <c r="DK745" s="768"/>
      <c r="DL745" s="768"/>
      <c r="DM745" s="768"/>
      <c r="DN745" s="768"/>
      <c r="DO745" s="768"/>
      <c r="DP745" s="768"/>
      <c r="DQ745" s="768"/>
      <c r="DR745" s="768"/>
      <c r="DS745" s="768"/>
      <c r="DT745" s="768"/>
      <c r="DU745" s="768"/>
      <c r="DV745" s="768"/>
      <c r="DW745" s="768"/>
      <c r="DX745" s="768"/>
      <c r="DY745" s="768"/>
      <c r="DZ745" s="768"/>
      <c r="EA745" s="768"/>
      <c r="EB745" s="768"/>
      <c r="EC745" s="768"/>
      <c r="ED745" s="768"/>
      <c r="EE745" s="768"/>
      <c r="EF745" s="768"/>
      <c r="EG745" s="768"/>
      <c r="EH745" s="768"/>
      <c r="EI745" s="768"/>
      <c r="EJ745" s="768"/>
      <c r="EK745" s="768"/>
      <c r="EL745" s="768"/>
      <c r="EM745" s="768"/>
      <c r="EN745" s="768"/>
      <c r="EO745" s="768"/>
      <c r="EP745" s="768"/>
      <c r="EQ745" s="768"/>
      <c r="ER745" s="768"/>
      <c r="ES745" s="768"/>
      <c r="ET745" s="768"/>
      <c r="EU745" s="768"/>
      <c r="EV745" s="768"/>
      <c r="EW745" s="768"/>
      <c r="EX745" s="768"/>
      <c r="EY745" s="768"/>
      <c r="EZ745" s="768"/>
      <c r="FA745" s="768"/>
      <c r="FB745" s="768"/>
      <c r="FC745" s="768"/>
      <c r="FD745" s="768"/>
      <c r="FE745" s="768"/>
      <c r="FF745" s="768"/>
      <c r="FG745" s="768"/>
      <c r="FH745" s="768"/>
      <c r="FI745" s="768"/>
      <c r="FJ745" s="768"/>
      <c r="FK745" s="768"/>
      <c r="FL745" s="768"/>
      <c r="FM745" s="768"/>
      <c r="FN745" s="768"/>
      <c r="FO745" s="768"/>
      <c r="FP745" s="768"/>
      <c r="FQ745" s="768"/>
      <c r="FR745" s="768"/>
      <c r="FS745" s="768"/>
      <c r="FT745" s="768"/>
      <c r="FU745" s="768"/>
      <c r="FV745" s="768"/>
      <c r="FW745" s="768"/>
    </row>
    <row r="746" spans="4:179" x14ac:dyDescent="0.25">
      <c r="D746" s="731"/>
      <c r="J746" s="62"/>
      <c r="O746" s="766"/>
      <c r="P746" s="766"/>
      <c r="Q746" s="766"/>
      <c r="R746" s="766"/>
      <c r="U746" s="767"/>
      <c r="Y746" s="768"/>
      <c r="Z746" s="768"/>
      <c r="AA746" s="768"/>
      <c r="AB746" s="768"/>
      <c r="AC746" s="768"/>
      <c r="AD746" s="768"/>
      <c r="AE746" s="768"/>
      <c r="AF746" s="768"/>
      <c r="AG746" s="768"/>
      <c r="AH746" s="768"/>
      <c r="AI746" s="768"/>
      <c r="AJ746" s="768"/>
      <c r="AK746" s="768"/>
      <c r="AL746" s="768"/>
      <c r="AM746" s="768"/>
      <c r="AN746" s="768"/>
      <c r="AO746" s="768"/>
      <c r="AP746" s="768"/>
      <c r="AQ746" s="768"/>
      <c r="AR746" s="768"/>
      <c r="AS746" s="768"/>
      <c r="AT746" s="768"/>
      <c r="AU746" s="768"/>
      <c r="AV746" s="768"/>
      <c r="AW746" s="768"/>
      <c r="AX746" s="768"/>
      <c r="AY746" s="768"/>
      <c r="AZ746" s="768"/>
      <c r="BA746" s="768"/>
      <c r="BB746" s="768"/>
      <c r="BC746" s="768"/>
      <c r="BD746" s="768"/>
      <c r="BE746" s="768"/>
      <c r="BF746" s="768"/>
      <c r="BG746" s="768"/>
      <c r="BH746" s="768"/>
      <c r="BI746" s="768"/>
      <c r="BJ746" s="768"/>
      <c r="BK746" s="768"/>
      <c r="BL746" s="768"/>
      <c r="BM746" s="768"/>
      <c r="BN746" s="768"/>
      <c r="BO746" s="768"/>
      <c r="BP746" s="768"/>
      <c r="BQ746" s="768"/>
      <c r="BR746" s="768"/>
      <c r="BS746" s="768"/>
      <c r="BT746" s="768"/>
      <c r="BU746" s="768"/>
      <c r="BV746" s="768"/>
      <c r="BW746" s="768"/>
      <c r="BX746" s="768"/>
      <c r="BY746" s="768"/>
      <c r="BZ746" s="768"/>
      <c r="CA746" s="768"/>
      <c r="CB746" s="768"/>
      <c r="CC746" s="768"/>
      <c r="CD746" s="768"/>
      <c r="CE746" s="768"/>
      <c r="CF746" s="768"/>
      <c r="CG746" s="768"/>
      <c r="CH746" s="768"/>
      <c r="CI746" s="768"/>
      <c r="CJ746" s="768"/>
      <c r="CK746" s="768"/>
      <c r="CL746" s="768"/>
      <c r="CM746" s="768"/>
      <c r="CN746" s="768"/>
      <c r="CO746" s="768"/>
      <c r="CP746" s="768"/>
      <c r="CQ746" s="768"/>
      <c r="CR746" s="768"/>
      <c r="CS746" s="768"/>
      <c r="CT746" s="768"/>
      <c r="CU746" s="768"/>
      <c r="CV746" s="768"/>
      <c r="CW746" s="768"/>
      <c r="CX746" s="768"/>
      <c r="CY746" s="768"/>
      <c r="CZ746" s="768"/>
      <c r="DA746" s="768"/>
      <c r="DB746" s="768"/>
      <c r="DC746" s="768"/>
      <c r="DD746" s="768"/>
      <c r="DE746" s="768"/>
      <c r="DF746" s="768"/>
      <c r="DG746" s="768"/>
      <c r="DH746" s="768"/>
      <c r="DI746" s="768"/>
      <c r="DJ746" s="768"/>
      <c r="DK746" s="768"/>
      <c r="DL746" s="768"/>
      <c r="DM746" s="768"/>
      <c r="DN746" s="768"/>
      <c r="DO746" s="768"/>
      <c r="DP746" s="768"/>
      <c r="DQ746" s="768"/>
      <c r="DR746" s="768"/>
      <c r="DS746" s="768"/>
      <c r="DT746" s="768"/>
      <c r="DU746" s="768"/>
      <c r="DV746" s="768"/>
      <c r="DW746" s="768"/>
      <c r="DX746" s="768"/>
      <c r="DY746" s="768"/>
      <c r="DZ746" s="768"/>
      <c r="EA746" s="768"/>
      <c r="EB746" s="768"/>
      <c r="EC746" s="768"/>
      <c r="ED746" s="768"/>
      <c r="EE746" s="768"/>
      <c r="EF746" s="768"/>
      <c r="EG746" s="768"/>
      <c r="EH746" s="768"/>
      <c r="EI746" s="768"/>
      <c r="EJ746" s="768"/>
      <c r="EK746" s="768"/>
      <c r="EL746" s="768"/>
      <c r="EM746" s="768"/>
      <c r="EN746" s="768"/>
      <c r="EO746" s="768"/>
      <c r="EP746" s="768"/>
      <c r="EQ746" s="768"/>
      <c r="ER746" s="768"/>
      <c r="ES746" s="768"/>
      <c r="ET746" s="768"/>
      <c r="EU746" s="768"/>
      <c r="EV746" s="768"/>
      <c r="EW746" s="768"/>
      <c r="EX746" s="768"/>
      <c r="EY746" s="768"/>
      <c r="EZ746" s="768"/>
      <c r="FA746" s="768"/>
      <c r="FB746" s="768"/>
      <c r="FC746" s="768"/>
      <c r="FD746" s="768"/>
      <c r="FE746" s="768"/>
      <c r="FF746" s="768"/>
      <c r="FG746" s="768"/>
      <c r="FH746" s="768"/>
      <c r="FI746" s="768"/>
      <c r="FJ746" s="768"/>
      <c r="FK746" s="768"/>
      <c r="FL746" s="768"/>
      <c r="FM746" s="768"/>
      <c r="FN746" s="768"/>
      <c r="FO746" s="768"/>
      <c r="FP746" s="768"/>
      <c r="FQ746" s="768"/>
      <c r="FR746" s="768"/>
      <c r="FS746" s="768"/>
      <c r="FT746" s="768"/>
      <c r="FU746" s="768"/>
      <c r="FV746" s="768"/>
      <c r="FW746" s="768"/>
    </row>
    <row r="747" spans="4:179" x14ac:dyDescent="0.25">
      <c r="D747" s="731"/>
      <c r="J747" s="62"/>
      <c r="O747" s="766"/>
      <c r="P747" s="766"/>
      <c r="Q747" s="766"/>
      <c r="R747" s="766"/>
      <c r="U747" s="767"/>
      <c r="Y747" s="768"/>
      <c r="Z747" s="768"/>
      <c r="AA747" s="768"/>
      <c r="AB747" s="768"/>
      <c r="AC747" s="768"/>
      <c r="AD747" s="768"/>
      <c r="AE747" s="768"/>
      <c r="AF747" s="768"/>
      <c r="AG747" s="768"/>
      <c r="AH747" s="768"/>
      <c r="AI747" s="768"/>
      <c r="AJ747" s="768"/>
      <c r="AK747" s="768"/>
      <c r="AL747" s="768"/>
      <c r="AM747" s="768"/>
      <c r="AN747" s="768"/>
      <c r="AO747" s="768"/>
      <c r="AP747" s="768"/>
      <c r="AQ747" s="768"/>
      <c r="AR747" s="768"/>
      <c r="AS747" s="768"/>
      <c r="AT747" s="768"/>
      <c r="AU747" s="768"/>
      <c r="AV747" s="768"/>
      <c r="AW747" s="768"/>
      <c r="AX747" s="768"/>
      <c r="AY747" s="768"/>
      <c r="AZ747" s="768"/>
      <c r="BA747" s="768"/>
      <c r="BB747" s="768"/>
      <c r="BC747" s="768"/>
      <c r="BD747" s="768"/>
      <c r="BE747" s="768"/>
      <c r="BF747" s="768"/>
      <c r="BG747" s="768"/>
      <c r="BH747" s="768"/>
      <c r="BI747" s="768"/>
      <c r="BJ747" s="768"/>
      <c r="BK747" s="768"/>
      <c r="BL747" s="768"/>
      <c r="BM747" s="768"/>
      <c r="BN747" s="768"/>
      <c r="BO747" s="768"/>
      <c r="BP747" s="768"/>
      <c r="BQ747" s="768"/>
      <c r="BR747" s="768"/>
      <c r="BS747" s="768"/>
      <c r="BT747" s="768"/>
      <c r="BU747" s="768"/>
      <c r="BV747" s="768"/>
      <c r="BW747" s="768"/>
      <c r="BX747" s="768"/>
      <c r="BY747" s="768"/>
      <c r="BZ747" s="768"/>
      <c r="CA747" s="768"/>
      <c r="CB747" s="768"/>
      <c r="CC747" s="768"/>
      <c r="CD747" s="768"/>
      <c r="CE747" s="768"/>
      <c r="CF747" s="768"/>
      <c r="CG747" s="768"/>
      <c r="CH747" s="768"/>
      <c r="CI747" s="768"/>
      <c r="CJ747" s="768"/>
      <c r="CK747" s="768"/>
      <c r="CL747" s="768"/>
      <c r="CM747" s="768"/>
      <c r="CN747" s="768"/>
      <c r="CO747" s="768"/>
      <c r="CP747" s="768"/>
      <c r="CQ747" s="768"/>
      <c r="CR747" s="768"/>
      <c r="CS747" s="768"/>
      <c r="CT747" s="768"/>
      <c r="CU747" s="768"/>
      <c r="CV747" s="768"/>
      <c r="CW747" s="768"/>
      <c r="CX747" s="768"/>
      <c r="CY747" s="768"/>
      <c r="CZ747" s="768"/>
      <c r="DA747" s="768"/>
      <c r="DB747" s="768"/>
      <c r="DC747" s="768"/>
      <c r="DD747" s="768"/>
      <c r="DE747" s="768"/>
      <c r="DF747" s="768"/>
      <c r="DG747" s="768"/>
      <c r="DH747" s="768"/>
      <c r="DI747" s="768"/>
      <c r="DJ747" s="768"/>
      <c r="DK747" s="768"/>
      <c r="DL747" s="768"/>
      <c r="DM747" s="768"/>
      <c r="DN747" s="768"/>
      <c r="DO747" s="768"/>
      <c r="DP747" s="768"/>
      <c r="DQ747" s="768"/>
      <c r="DR747" s="768"/>
      <c r="DS747" s="768"/>
      <c r="DT747" s="768"/>
      <c r="DU747" s="768"/>
      <c r="DV747" s="768"/>
      <c r="DW747" s="768"/>
      <c r="DX747" s="768"/>
      <c r="DY747" s="768"/>
      <c r="DZ747" s="768"/>
      <c r="EA747" s="768"/>
      <c r="EB747" s="768"/>
      <c r="EC747" s="768"/>
      <c r="ED747" s="768"/>
      <c r="EE747" s="768"/>
      <c r="EF747" s="768"/>
      <c r="EG747" s="768"/>
      <c r="EH747" s="768"/>
      <c r="EI747" s="768"/>
      <c r="EJ747" s="768"/>
      <c r="EK747" s="768"/>
      <c r="EL747" s="768"/>
      <c r="EM747" s="768"/>
      <c r="EN747" s="768"/>
      <c r="EO747" s="768"/>
      <c r="EP747" s="768"/>
      <c r="EQ747" s="768"/>
      <c r="ER747" s="768"/>
      <c r="ES747" s="768"/>
      <c r="ET747" s="768"/>
      <c r="EU747" s="768"/>
      <c r="EV747" s="768"/>
      <c r="EW747" s="768"/>
      <c r="EX747" s="768"/>
      <c r="EY747" s="768"/>
      <c r="EZ747" s="768"/>
      <c r="FA747" s="768"/>
      <c r="FB747" s="768"/>
      <c r="FC747" s="768"/>
      <c r="FD747" s="768"/>
      <c r="FE747" s="768"/>
      <c r="FF747" s="768"/>
      <c r="FG747" s="768"/>
      <c r="FH747" s="768"/>
      <c r="FI747" s="768"/>
      <c r="FJ747" s="768"/>
      <c r="FK747" s="768"/>
      <c r="FL747" s="768"/>
      <c r="FM747" s="768"/>
      <c r="FN747" s="768"/>
      <c r="FO747" s="768"/>
      <c r="FP747" s="768"/>
      <c r="FQ747" s="768"/>
      <c r="FR747" s="768"/>
      <c r="FS747" s="768"/>
      <c r="FT747" s="768"/>
      <c r="FU747" s="768"/>
      <c r="FV747" s="768"/>
      <c r="FW747" s="768"/>
    </row>
    <row r="748" spans="4:179" x14ac:dyDescent="0.25">
      <c r="D748" s="731"/>
      <c r="J748" s="62"/>
      <c r="O748" s="766"/>
      <c r="P748" s="766"/>
      <c r="Q748" s="766"/>
      <c r="R748" s="766"/>
      <c r="U748" s="767"/>
      <c r="Y748" s="768"/>
      <c r="Z748" s="768"/>
      <c r="AA748" s="768"/>
      <c r="AB748" s="768"/>
      <c r="AC748" s="768"/>
      <c r="AD748" s="768"/>
      <c r="AE748" s="768"/>
      <c r="AF748" s="768"/>
      <c r="AG748" s="768"/>
      <c r="AH748" s="768"/>
      <c r="AI748" s="768"/>
      <c r="AJ748" s="768"/>
      <c r="AK748" s="768"/>
      <c r="AL748" s="768"/>
      <c r="AM748" s="768"/>
      <c r="AN748" s="768"/>
      <c r="AO748" s="768"/>
      <c r="AP748" s="768"/>
      <c r="AQ748" s="768"/>
      <c r="AR748" s="768"/>
      <c r="AS748" s="768"/>
      <c r="AT748" s="768"/>
      <c r="AU748" s="768"/>
      <c r="AV748" s="768"/>
      <c r="AW748" s="768"/>
      <c r="AX748" s="768"/>
      <c r="AY748" s="768"/>
      <c r="AZ748" s="768"/>
      <c r="BA748" s="768"/>
      <c r="BB748" s="768"/>
      <c r="BC748" s="768"/>
      <c r="BD748" s="768"/>
      <c r="BE748" s="768"/>
      <c r="BF748" s="768"/>
      <c r="BG748" s="768"/>
      <c r="BH748" s="768"/>
      <c r="BI748" s="768"/>
      <c r="BJ748" s="768"/>
      <c r="BK748" s="768"/>
      <c r="BL748" s="768"/>
      <c r="BM748" s="768"/>
      <c r="BN748" s="768"/>
      <c r="BO748" s="768"/>
      <c r="BP748" s="768"/>
      <c r="BQ748" s="768"/>
      <c r="BR748" s="768"/>
      <c r="BS748" s="768"/>
      <c r="BT748" s="768"/>
      <c r="BU748" s="768"/>
      <c r="BV748" s="768"/>
      <c r="BW748" s="768"/>
      <c r="BX748" s="768"/>
      <c r="BY748" s="768"/>
      <c r="BZ748" s="768"/>
      <c r="CA748" s="768"/>
      <c r="CB748" s="768"/>
      <c r="CC748" s="768"/>
      <c r="CD748" s="768"/>
      <c r="CE748" s="768"/>
      <c r="CF748" s="768"/>
      <c r="CG748" s="768"/>
      <c r="CH748" s="768"/>
      <c r="CI748" s="768"/>
      <c r="CJ748" s="768"/>
      <c r="CK748" s="768"/>
      <c r="CL748" s="768"/>
      <c r="CM748" s="768"/>
      <c r="CN748" s="768"/>
      <c r="CO748" s="768"/>
      <c r="CP748" s="768"/>
      <c r="CQ748" s="768"/>
      <c r="CR748" s="768"/>
      <c r="CS748" s="768"/>
      <c r="CT748" s="768"/>
      <c r="CU748" s="768"/>
      <c r="CV748" s="768"/>
      <c r="CW748" s="768"/>
      <c r="CX748" s="768"/>
      <c r="CY748" s="768"/>
      <c r="CZ748" s="768"/>
      <c r="DA748" s="768"/>
      <c r="DB748" s="768"/>
      <c r="DC748" s="768"/>
      <c r="DD748" s="768"/>
      <c r="DE748" s="768"/>
      <c r="DF748" s="768"/>
      <c r="DG748" s="768"/>
      <c r="DH748" s="768"/>
      <c r="DI748" s="768"/>
      <c r="DJ748" s="768"/>
      <c r="DK748" s="768"/>
      <c r="DL748" s="768"/>
      <c r="DM748" s="768"/>
      <c r="DN748" s="768"/>
      <c r="DO748" s="768"/>
      <c r="DP748" s="768"/>
      <c r="DQ748" s="768"/>
      <c r="DR748" s="768"/>
      <c r="DS748" s="768"/>
      <c r="DT748" s="768"/>
      <c r="DU748" s="768"/>
      <c r="DV748" s="768"/>
      <c r="DW748" s="768"/>
      <c r="DX748" s="768"/>
      <c r="DY748" s="768"/>
      <c r="DZ748" s="768"/>
      <c r="EA748" s="768"/>
      <c r="EB748" s="768"/>
      <c r="EC748" s="768"/>
      <c r="ED748" s="768"/>
      <c r="EE748" s="768"/>
      <c r="EF748" s="768"/>
      <c r="EG748" s="768"/>
      <c r="EH748" s="768"/>
      <c r="EI748" s="768"/>
      <c r="EJ748" s="768"/>
      <c r="EK748" s="768"/>
      <c r="EL748" s="768"/>
      <c r="EM748" s="768"/>
      <c r="EN748" s="768"/>
      <c r="EO748" s="768"/>
      <c r="EP748" s="768"/>
      <c r="EQ748" s="768"/>
      <c r="ER748" s="768"/>
      <c r="ES748" s="768"/>
      <c r="ET748" s="768"/>
      <c r="EU748" s="768"/>
      <c r="EV748" s="768"/>
      <c r="EW748" s="768"/>
      <c r="EX748" s="768"/>
      <c r="EY748" s="768"/>
      <c r="EZ748" s="768"/>
      <c r="FA748" s="768"/>
      <c r="FB748" s="768"/>
      <c r="FC748" s="768"/>
      <c r="FD748" s="768"/>
      <c r="FE748" s="768"/>
      <c r="FF748" s="768"/>
      <c r="FG748" s="768"/>
      <c r="FH748" s="768"/>
      <c r="FI748" s="768"/>
      <c r="FJ748" s="768"/>
      <c r="FK748" s="768"/>
      <c r="FL748" s="768"/>
      <c r="FM748" s="768"/>
      <c r="FN748" s="768"/>
      <c r="FO748" s="768"/>
      <c r="FP748" s="768"/>
      <c r="FQ748" s="768"/>
      <c r="FR748" s="768"/>
      <c r="FS748" s="768"/>
      <c r="FT748" s="768"/>
      <c r="FU748" s="768"/>
      <c r="FV748" s="768"/>
      <c r="FW748" s="768"/>
    </row>
    <row r="749" spans="4:179" x14ac:dyDescent="0.25">
      <c r="D749" s="731"/>
      <c r="J749" s="62"/>
      <c r="O749" s="766"/>
      <c r="P749" s="766"/>
      <c r="Q749" s="766"/>
      <c r="R749" s="766"/>
      <c r="U749" s="767"/>
      <c r="Y749" s="768"/>
      <c r="Z749" s="768"/>
      <c r="AA749" s="768"/>
      <c r="AB749" s="768"/>
      <c r="AC749" s="768"/>
      <c r="AD749" s="768"/>
      <c r="AE749" s="768"/>
      <c r="AF749" s="768"/>
      <c r="AG749" s="768"/>
      <c r="AH749" s="768"/>
      <c r="AI749" s="768"/>
      <c r="AJ749" s="768"/>
      <c r="AK749" s="768"/>
      <c r="AL749" s="768"/>
      <c r="AM749" s="768"/>
      <c r="AN749" s="768"/>
      <c r="AO749" s="768"/>
      <c r="AP749" s="768"/>
      <c r="AQ749" s="768"/>
      <c r="AR749" s="768"/>
      <c r="AS749" s="768"/>
      <c r="AT749" s="768"/>
      <c r="AU749" s="768"/>
      <c r="AV749" s="768"/>
      <c r="AW749" s="768"/>
      <c r="AX749" s="768"/>
      <c r="AY749" s="768"/>
      <c r="AZ749" s="768"/>
      <c r="BA749" s="768"/>
      <c r="BB749" s="768"/>
      <c r="BC749" s="768"/>
      <c r="BD749" s="768"/>
      <c r="BE749" s="768"/>
      <c r="BF749" s="768"/>
      <c r="BG749" s="768"/>
      <c r="BH749" s="768"/>
      <c r="BI749" s="768"/>
      <c r="BJ749" s="768"/>
      <c r="BK749" s="768"/>
      <c r="BL749" s="768"/>
      <c r="BM749" s="768"/>
      <c r="BN749" s="768"/>
      <c r="BO749" s="768"/>
      <c r="BP749" s="768"/>
      <c r="BQ749" s="768"/>
      <c r="BR749" s="768"/>
      <c r="BS749" s="768"/>
      <c r="BT749" s="768"/>
      <c r="BU749" s="768"/>
      <c r="BV749" s="768"/>
      <c r="BW749" s="768"/>
      <c r="BX749" s="768"/>
      <c r="BY749" s="768"/>
      <c r="BZ749" s="768"/>
      <c r="CA749" s="768"/>
      <c r="CB749" s="768"/>
      <c r="CC749" s="768"/>
      <c r="CD749" s="768"/>
      <c r="CE749" s="768"/>
      <c r="CF749" s="768"/>
      <c r="CG749" s="768"/>
      <c r="CH749" s="768"/>
      <c r="CI749" s="768"/>
      <c r="CJ749" s="768"/>
      <c r="CK749" s="768"/>
      <c r="CL749" s="768"/>
      <c r="CM749" s="768"/>
      <c r="CN749" s="768"/>
      <c r="CO749" s="768"/>
      <c r="CP749" s="768"/>
      <c r="CQ749" s="768"/>
      <c r="CR749" s="768"/>
      <c r="CS749" s="768"/>
      <c r="CT749" s="768"/>
      <c r="CU749" s="768"/>
      <c r="CV749" s="768"/>
      <c r="CW749" s="768"/>
      <c r="CX749" s="768"/>
      <c r="CY749" s="768"/>
      <c r="CZ749" s="768"/>
      <c r="DA749" s="768"/>
      <c r="DB749" s="768"/>
      <c r="DC749" s="768"/>
      <c r="DD749" s="768"/>
      <c r="DE749" s="768"/>
      <c r="DF749" s="768"/>
      <c r="DG749" s="768"/>
      <c r="DH749" s="768"/>
      <c r="DI749" s="768"/>
      <c r="DJ749" s="768"/>
      <c r="DK749" s="768"/>
      <c r="DL749" s="768"/>
      <c r="DM749" s="768"/>
      <c r="DN749" s="768"/>
      <c r="DO749" s="768"/>
      <c r="DP749" s="768"/>
      <c r="DQ749" s="768"/>
      <c r="DR749" s="768"/>
      <c r="DS749" s="768"/>
      <c r="DT749" s="768"/>
      <c r="DU749" s="768"/>
      <c r="DV749" s="768"/>
      <c r="DW749" s="768"/>
      <c r="DX749" s="768"/>
      <c r="DY749" s="768"/>
      <c r="DZ749" s="768"/>
      <c r="EA749" s="768"/>
      <c r="EB749" s="768"/>
      <c r="EC749" s="768"/>
      <c r="ED749" s="768"/>
      <c r="EE749" s="768"/>
      <c r="EF749" s="768"/>
      <c r="EG749" s="768"/>
      <c r="EH749" s="768"/>
      <c r="EI749" s="768"/>
      <c r="EJ749" s="768"/>
      <c r="EK749" s="768"/>
      <c r="EL749" s="768"/>
      <c r="EM749" s="768"/>
      <c r="EN749" s="768"/>
      <c r="EO749" s="768"/>
      <c r="EP749" s="768"/>
      <c r="EQ749" s="768"/>
      <c r="ER749" s="768"/>
      <c r="ES749" s="768"/>
      <c r="ET749" s="768"/>
      <c r="EU749" s="768"/>
      <c r="EV749" s="768"/>
      <c r="EW749" s="768"/>
      <c r="EX749" s="768"/>
      <c r="EY749" s="768"/>
      <c r="EZ749" s="768"/>
      <c r="FA749" s="768"/>
      <c r="FB749" s="768"/>
      <c r="FC749" s="768"/>
      <c r="FD749" s="768"/>
      <c r="FE749" s="768"/>
      <c r="FF749" s="768"/>
      <c r="FG749" s="768"/>
      <c r="FH749" s="768"/>
      <c r="FI749" s="768"/>
      <c r="FJ749" s="768"/>
      <c r="FK749" s="768"/>
      <c r="FL749" s="768"/>
      <c r="FM749" s="768"/>
      <c r="FN749" s="768"/>
      <c r="FO749" s="768"/>
      <c r="FP749" s="768"/>
      <c r="FQ749" s="768"/>
      <c r="FR749" s="768"/>
      <c r="FS749" s="768"/>
      <c r="FT749" s="768"/>
      <c r="FU749" s="768"/>
      <c r="FV749" s="768"/>
      <c r="FW749" s="768"/>
    </row>
    <row r="750" spans="4:179" x14ac:dyDescent="0.25">
      <c r="D750" s="731"/>
      <c r="J750" s="62"/>
      <c r="O750" s="766"/>
      <c r="P750" s="766"/>
      <c r="Q750" s="766"/>
      <c r="R750" s="766"/>
      <c r="U750" s="767"/>
      <c r="Y750" s="768"/>
      <c r="Z750" s="768"/>
      <c r="AA750" s="768"/>
      <c r="AB750" s="768"/>
      <c r="AC750" s="768"/>
      <c r="AD750" s="768"/>
      <c r="AE750" s="768"/>
      <c r="AF750" s="768"/>
      <c r="AG750" s="768"/>
      <c r="AH750" s="768"/>
      <c r="AI750" s="768"/>
      <c r="AJ750" s="768"/>
      <c r="AK750" s="768"/>
      <c r="AL750" s="768"/>
      <c r="AM750" s="768"/>
      <c r="AN750" s="768"/>
      <c r="AO750" s="768"/>
      <c r="AP750" s="768"/>
      <c r="AQ750" s="768"/>
      <c r="AR750" s="768"/>
      <c r="AS750" s="768"/>
      <c r="AT750" s="768"/>
      <c r="AU750" s="768"/>
      <c r="AV750" s="768"/>
      <c r="AW750" s="768"/>
      <c r="AX750" s="768"/>
      <c r="AY750" s="768"/>
      <c r="AZ750" s="768"/>
      <c r="BA750" s="768"/>
      <c r="BB750" s="768"/>
      <c r="BC750" s="768"/>
      <c r="BD750" s="768"/>
      <c r="BE750" s="768"/>
      <c r="BF750" s="768"/>
      <c r="BG750" s="768"/>
      <c r="BH750" s="768"/>
      <c r="BI750" s="768"/>
      <c r="BJ750" s="768"/>
      <c r="BK750" s="768"/>
      <c r="BL750" s="768"/>
      <c r="BM750" s="768"/>
      <c r="BN750" s="768"/>
      <c r="BO750" s="768"/>
      <c r="BP750" s="768"/>
      <c r="BQ750" s="768"/>
      <c r="BR750" s="768"/>
      <c r="BS750" s="768"/>
      <c r="BT750" s="768"/>
      <c r="BU750" s="768"/>
      <c r="BV750" s="768"/>
      <c r="BW750" s="768"/>
      <c r="BX750" s="768"/>
      <c r="BY750" s="768"/>
      <c r="BZ750" s="768"/>
      <c r="CA750" s="768"/>
      <c r="CB750" s="768"/>
      <c r="CC750" s="768"/>
      <c r="CD750" s="768"/>
      <c r="CE750" s="768"/>
      <c r="CF750" s="768"/>
      <c r="CG750" s="768"/>
      <c r="CH750" s="768"/>
      <c r="CI750" s="768"/>
      <c r="CJ750" s="768"/>
      <c r="CK750" s="768"/>
      <c r="CL750" s="768"/>
      <c r="CM750" s="768"/>
      <c r="CN750" s="768"/>
      <c r="CO750" s="768"/>
      <c r="CP750" s="768"/>
      <c r="CQ750" s="768"/>
      <c r="CR750" s="768"/>
      <c r="CS750" s="768"/>
      <c r="CT750" s="768"/>
      <c r="CU750" s="768"/>
      <c r="CV750" s="768"/>
      <c r="CW750" s="768"/>
      <c r="CX750" s="768"/>
      <c r="CY750" s="768"/>
      <c r="CZ750" s="768"/>
      <c r="DA750" s="768"/>
      <c r="DB750" s="768"/>
      <c r="DC750" s="768"/>
      <c r="DD750" s="768"/>
      <c r="DE750" s="768"/>
      <c r="DF750" s="768"/>
      <c r="DG750" s="768"/>
      <c r="DH750" s="768"/>
      <c r="DI750" s="768"/>
      <c r="DJ750" s="768"/>
      <c r="DK750" s="768"/>
      <c r="DL750" s="768"/>
      <c r="DM750" s="768"/>
      <c r="DN750" s="768"/>
      <c r="DO750" s="768"/>
      <c r="DP750" s="768"/>
      <c r="DQ750" s="768"/>
      <c r="DR750" s="768"/>
      <c r="DS750" s="768"/>
      <c r="DT750" s="768"/>
      <c r="DU750" s="768"/>
      <c r="DV750" s="768"/>
      <c r="DW750" s="768"/>
      <c r="DX750" s="768"/>
      <c r="DY750" s="768"/>
      <c r="DZ750" s="768"/>
      <c r="EA750" s="768"/>
      <c r="EB750" s="768"/>
      <c r="EC750" s="768"/>
      <c r="ED750" s="768"/>
      <c r="EE750" s="768"/>
      <c r="EF750" s="768"/>
      <c r="EG750" s="768"/>
      <c r="EH750" s="768"/>
      <c r="EI750" s="768"/>
      <c r="EJ750" s="768"/>
      <c r="EK750" s="768"/>
      <c r="EL750" s="768"/>
      <c r="EM750" s="768"/>
      <c r="EN750" s="768"/>
      <c r="EO750" s="768"/>
      <c r="EP750" s="768"/>
      <c r="EQ750" s="768"/>
      <c r="ER750" s="768"/>
      <c r="ES750" s="768"/>
      <c r="ET750" s="768"/>
      <c r="EU750" s="768"/>
      <c r="EV750" s="768"/>
      <c r="EW750" s="768"/>
      <c r="EX750" s="768"/>
      <c r="EY750" s="768"/>
      <c r="EZ750" s="768"/>
      <c r="FA750" s="768"/>
      <c r="FB750" s="768"/>
      <c r="FC750" s="768"/>
      <c r="FD750" s="768"/>
      <c r="FE750" s="768"/>
      <c r="FF750" s="768"/>
      <c r="FG750" s="768"/>
      <c r="FH750" s="768"/>
      <c r="FI750" s="768"/>
      <c r="FJ750" s="768"/>
      <c r="FK750" s="768"/>
      <c r="FL750" s="768"/>
      <c r="FM750" s="768"/>
      <c r="FN750" s="768"/>
      <c r="FO750" s="768"/>
      <c r="FP750" s="768"/>
      <c r="FQ750" s="768"/>
      <c r="FR750" s="768"/>
      <c r="FS750" s="768"/>
      <c r="FT750" s="768"/>
      <c r="FU750" s="768"/>
      <c r="FV750" s="768"/>
      <c r="FW750" s="768"/>
    </row>
    <row r="751" spans="4:179" x14ac:dyDescent="0.25">
      <c r="D751" s="731"/>
      <c r="J751" s="62"/>
      <c r="O751" s="766"/>
      <c r="P751" s="766"/>
      <c r="Q751" s="766"/>
      <c r="R751" s="766"/>
      <c r="U751" s="767"/>
      <c r="Y751" s="768"/>
      <c r="Z751" s="768"/>
      <c r="AA751" s="768"/>
      <c r="AB751" s="768"/>
      <c r="AC751" s="768"/>
      <c r="AD751" s="768"/>
      <c r="AE751" s="768"/>
      <c r="AF751" s="768"/>
      <c r="AG751" s="768"/>
      <c r="AH751" s="768"/>
      <c r="AI751" s="768"/>
      <c r="AJ751" s="768"/>
      <c r="AK751" s="768"/>
      <c r="AL751" s="768"/>
      <c r="AM751" s="768"/>
      <c r="AN751" s="768"/>
      <c r="AO751" s="768"/>
      <c r="AP751" s="768"/>
      <c r="AQ751" s="768"/>
      <c r="AR751" s="768"/>
      <c r="AS751" s="768"/>
      <c r="AT751" s="768"/>
      <c r="AU751" s="768"/>
      <c r="AV751" s="768"/>
      <c r="AW751" s="768"/>
      <c r="AX751" s="768"/>
      <c r="AY751" s="768"/>
      <c r="AZ751" s="768"/>
      <c r="BA751" s="768"/>
      <c r="BB751" s="768"/>
      <c r="BC751" s="768"/>
      <c r="BD751" s="768"/>
      <c r="BE751" s="768"/>
      <c r="BF751" s="768"/>
      <c r="BG751" s="768"/>
      <c r="BH751" s="768"/>
      <c r="BI751" s="768"/>
      <c r="BJ751" s="768"/>
      <c r="BK751" s="768"/>
      <c r="BL751" s="768"/>
      <c r="BM751" s="768"/>
      <c r="BN751" s="768"/>
      <c r="BO751" s="768"/>
      <c r="BP751" s="768"/>
      <c r="BQ751" s="768"/>
      <c r="BR751" s="768"/>
      <c r="BS751" s="768"/>
      <c r="BT751" s="768"/>
      <c r="BU751" s="768"/>
      <c r="BV751" s="768"/>
      <c r="BW751" s="768"/>
      <c r="BX751" s="768"/>
      <c r="BY751" s="768"/>
      <c r="BZ751" s="768"/>
      <c r="CA751" s="768"/>
      <c r="CB751" s="768"/>
      <c r="CC751" s="768"/>
      <c r="CD751" s="768"/>
      <c r="CE751" s="768"/>
      <c r="CF751" s="768"/>
      <c r="CG751" s="768"/>
      <c r="CH751" s="768"/>
      <c r="CI751" s="768"/>
      <c r="CJ751" s="768"/>
      <c r="CK751" s="768"/>
      <c r="CL751" s="768"/>
      <c r="CM751" s="768"/>
      <c r="CN751" s="768"/>
      <c r="CO751" s="768"/>
      <c r="CP751" s="768"/>
      <c r="CQ751" s="768"/>
      <c r="CR751" s="768"/>
      <c r="CS751" s="768"/>
      <c r="CT751" s="768"/>
      <c r="CU751" s="768"/>
      <c r="CV751" s="768"/>
      <c r="CW751" s="768"/>
      <c r="CX751" s="768"/>
      <c r="CY751" s="768"/>
      <c r="CZ751" s="768"/>
      <c r="DA751" s="768"/>
      <c r="DB751" s="768"/>
      <c r="DC751" s="768"/>
      <c r="DD751" s="768"/>
      <c r="DE751" s="768"/>
      <c r="DF751" s="768"/>
      <c r="DG751" s="768"/>
      <c r="DH751" s="768"/>
      <c r="DI751" s="768"/>
      <c r="DJ751" s="768"/>
      <c r="DK751" s="768"/>
      <c r="DL751" s="768"/>
      <c r="DM751" s="768"/>
      <c r="DN751" s="768"/>
      <c r="DO751" s="768"/>
      <c r="DP751" s="768"/>
      <c r="DQ751" s="768"/>
      <c r="DR751" s="768"/>
      <c r="DS751" s="768"/>
      <c r="DT751" s="768"/>
      <c r="DU751" s="768"/>
      <c r="DV751" s="768"/>
      <c r="DW751" s="768"/>
      <c r="DX751" s="768"/>
      <c r="DY751" s="768"/>
      <c r="DZ751" s="768"/>
      <c r="EA751" s="768"/>
      <c r="EB751" s="768"/>
      <c r="EC751" s="768"/>
      <c r="ED751" s="768"/>
      <c r="EE751" s="768"/>
      <c r="EF751" s="768"/>
      <c r="EG751" s="768"/>
      <c r="EH751" s="768"/>
      <c r="EI751" s="768"/>
      <c r="EJ751" s="768"/>
      <c r="EK751" s="768"/>
      <c r="EL751" s="768"/>
      <c r="EM751" s="768"/>
      <c r="EN751" s="768"/>
      <c r="EO751" s="768"/>
      <c r="EP751" s="768"/>
      <c r="EQ751" s="768"/>
      <c r="ER751" s="768"/>
      <c r="ES751" s="768"/>
      <c r="ET751" s="768"/>
      <c r="EU751" s="768"/>
      <c r="EV751" s="768"/>
      <c r="EW751" s="768"/>
      <c r="EX751" s="768"/>
      <c r="EY751" s="768"/>
      <c r="EZ751" s="768"/>
      <c r="FA751" s="768"/>
      <c r="FB751" s="768"/>
      <c r="FC751" s="768"/>
      <c r="FD751" s="768"/>
      <c r="FE751" s="768"/>
      <c r="FF751" s="768"/>
      <c r="FG751" s="768"/>
      <c r="FH751" s="768"/>
      <c r="FI751" s="768"/>
      <c r="FJ751" s="768"/>
      <c r="FK751" s="768"/>
      <c r="FL751" s="768"/>
      <c r="FM751" s="768"/>
      <c r="FN751" s="768"/>
      <c r="FO751" s="768"/>
      <c r="FP751" s="768"/>
      <c r="FQ751" s="768"/>
      <c r="FR751" s="768"/>
      <c r="FS751" s="768"/>
      <c r="FT751" s="768"/>
      <c r="FU751" s="768"/>
      <c r="FV751" s="768"/>
      <c r="FW751" s="768"/>
    </row>
    <row r="752" spans="4:179" x14ac:dyDescent="0.25">
      <c r="D752" s="731"/>
      <c r="J752" s="62"/>
      <c r="O752" s="766"/>
      <c r="P752" s="766"/>
      <c r="Q752" s="766"/>
      <c r="R752" s="766"/>
      <c r="U752" s="767"/>
      <c r="Y752" s="768"/>
      <c r="Z752" s="768"/>
      <c r="AA752" s="768"/>
      <c r="AB752" s="768"/>
      <c r="AC752" s="768"/>
      <c r="AD752" s="768"/>
      <c r="AE752" s="768"/>
      <c r="AF752" s="768"/>
      <c r="AG752" s="768"/>
      <c r="AH752" s="768"/>
      <c r="AI752" s="768"/>
      <c r="AJ752" s="768"/>
      <c r="AK752" s="768"/>
      <c r="AL752" s="768"/>
      <c r="AM752" s="768"/>
      <c r="AN752" s="768"/>
      <c r="AO752" s="768"/>
      <c r="AP752" s="768"/>
      <c r="AQ752" s="768"/>
      <c r="AR752" s="768"/>
      <c r="AS752" s="768"/>
      <c r="AT752" s="768"/>
      <c r="AU752" s="768"/>
      <c r="AV752" s="768"/>
      <c r="AW752" s="768"/>
      <c r="AX752" s="768"/>
      <c r="AY752" s="768"/>
      <c r="AZ752" s="768"/>
      <c r="BA752" s="768"/>
      <c r="BB752" s="768"/>
      <c r="BC752" s="768"/>
      <c r="BD752" s="768"/>
      <c r="BE752" s="768"/>
      <c r="BF752" s="768"/>
      <c r="BG752" s="768"/>
      <c r="BH752" s="768"/>
      <c r="BI752" s="768"/>
      <c r="BJ752" s="768"/>
      <c r="BK752" s="768"/>
      <c r="BL752" s="768"/>
      <c r="BM752" s="768"/>
      <c r="BN752" s="768"/>
      <c r="BO752" s="768"/>
      <c r="BP752" s="768"/>
      <c r="BQ752" s="768"/>
      <c r="BR752" s="768"/>
      <c r="BS752" s="768"/>
      <c r="BT752" s="768"/>
      <c r="BU752" s="768"/>
      <c r="BV752" s="768"/>
      <c r="BW752" s="768"/>
      <c r="BX752" s="768"/>
      <c r="BY752" s="768"/>
      <c r="BZ752" s="768"/>
      <c r="CA752" s="768"/>
      <c r="CB752" s="768"/>
      <c r="CC752" s="768"/>
      <c r="CD752" s="768"/>
      <c r="CE752" s="768"/>
      <c r="CF752" s="768"/>
      <c r="CG752" s="768"/>
      <c r="CH752" s="768"/>
      <c r="CI752" s="768"/>
      <c r="CJ752" s="768"/>
      <c r="CK752" s="768"/>
      <c r="CL752" s="768"/>
      <c r="CM752" s="768"/>
      <c r="CN752" s="768"/>
      <c r="CO752" s="768"/>
      <c r="CP752" s="768"/>
      <c r="CQ752" s="768"/>
      <c r="CR752" s="768"/>
      <c r="CS752" s="768"/>
      <c r="CT752" s="768"/>
      <c r="CU752" s="768"/>
      <c r="CV752" s="768"/>
      <c r="CW752" s="768"/>
      <c r="CX752" s="768"/>
      <c r="CY752" s="768"/>
      <c r="CZ752" s="768"/>
      <c r="DA752" s="768"/>
      <c r="DB752" s="768"/>
      <c r="DC752" s="768"/>
      <c r="DD752" s="768"/>
      <c r="DE752" s="768"/>
      <c r="DF752" s="768"/>
      <c r="DG752" s="768"/>
      <c r="DH752" s="768"/>
      <c r="DI752" s="768"/>
      <c r="DJ752" s="768"/>
      <c r="DK752" s="768"/>
      <c r="DL752" s="768"/>
      <c r="DM752" s="768"/>
      <c r="DN752" s="768"/>
      <c r="DO752" s="768"/>
      <c r="DP752" s="768"/>
      <c r="DQ752" s="768"/>
      <c r="DR752" s="768"/>
      <c r="DS752" s="768"/>
      <c r="DT752" s="768"/>
      <c r="DU752" s="768"/>
      <c r="DV752" s="768"/>
      <c r="DW752" s="768"/>
      <c r="DX752" s="768"/>
      <c r="DY752" s="768"/>
      <c r="DZ752" s="768"/>
      <c r="EA752" s="768"/>
      <c r="EB752" s="768"/>
      <c r="EC752" s="768"/>
      <c r="ED752" s="768"/>
      <c r="EE752" s="768"/>
      <c r="EF752" s="768"/>
      <c r="EG752" s="768"/>
      <c r="EH752" s="768"/>
      <c r="EI752" s="768"/>
      <c r="EJ752" s="768"/>
      <c r="EK752" s="768"/>
      <c r="EL752" s="768"/>
      <c r="EM752" s="768"/>
      <c r="EN752" s="768"/>
      <c r="EO752" s="768"/>
      <c r="EP752" s="768"/>
      <c r="EQ752" s="768"/>
      <c r="ER752" s="768"/>
      <c r="ES752" s="768"/>
      <c r="ET752" s="768"/>
      <c r="EU752" s="768"/>
      <c r="EV752" s="768"/>
      <c r="EW752" s="768"/>
      <c r="EX752" s="768"/>
      <c r="EY752" s="768"/>
      <c r="EZ752" s="768"/>
      <c r="FA752" s="768"/>
      <c r="FB752" s="768"/>
      <c r="FC752" s="768"/>
      <c r="FD752" s="768"/>
      <c r="FE752" s="768"/>
      <c r="FF752" s="768"/>
      <c r="FG752" s="768"/>
      <c r="FH752" s="768"/>
      <c r="FI752" s="768"/>
      <c r="FJ752" s="768"/>
      <c r="FK752" s="768"/>
      <c r="FL752" s="768"/>
      <c r="FM752" s="768"/>
      <c r="FN752" s="768"/>
      <c r="FO752" s="768"/>
      <c r="FP752" s="768"/>
      <c r="FQ752" s="768"/>
      <c r="FR752" s="768"/>
      <c r="FS752" s="768"/>
      <c r="FT752" s="768"/>
      <c r="FU752" s="768"/>
      <c r="FV752" s="768"/>
      <c r="FW752" s="768"/>
    </row>
    <row r="753" spans="4:179" x14ac:dyDescent="0.25">
      <c r="D753" s="731"/>
      <c r="J753" s="62"/>
      <c r="O753" s="766"/>
      <c r="P753" s="766"/>
      <c r="Q753" s="766"/>
      <c r="R753" s="766"/>
      <c r="U753" s="767"/>
      <c r="Y753" s="768"/>
      <c r="Z753" s="768"/>
      <c r="AA753" s="768"/>
      <c r="AB753" s="768"/>
      <c r="AC753" s="768"/>
      <c r="AD753" s="768"/>
      <c r="AE753" s="768"/>
      <c r="AF753" s="768"/>
      <c r="AG753" s="768"/>
      <c r="AH753" s="768"/>
      <c r="AI753" s="768"/>
      <c r="AJ753" s="768"/>
      <c r="AK753" s="768"/>
      <c r="AL753" s="768"/>
      <c r="AM753" s="768"/>
      <c r="AN753" s="768"/>
      <c r="AO753" s="768"/>
      <c r="AP753" s="768"/>
      <c r="AQ753" s="768"/>
      <c r="AR753" s="768"/>
      <c r="AS753" s="768"/>
      <c r="AT753" s="768"/>
      <c r="AU753" s="768"/>
      <c r="AV753" s="768"/>
      <c r="AW753" s="768"/>
      <c r="AX753" s="768"/>
      <c r="AY753" s="768"/>
      <c r="AZ753" s="768"/>
      <c r="BA753" s="768"/>
      <c r="BB753" s="768"/>
      <c r="BC753" s="768"/>
      <c r="BD753" s="768"/>
      <c r="BE753" s="768"/>
      <c r="BF753" s="768"/>
      <c r="BG753" s="768"/>
      <c r="BH753" s="768"/>
      <c r="BI753" s="768"/>
      <c r="BJ753" s="768"/>
      <c r="BK753" s="768"/>
      <c r="BL753" s="768"/>
      <c r="BM753" s="768"/>
      <c r="BN753" s="768"/>
      <c r="BO753" s="768"/>
      <c r="BP753" s="768"/>
      <c r="BQ753" s="768"/>
      <c r="BR753" s="768"/>
      <c r="BS753" s="768"/>
      <c r="BT753" s="768"/>
      <c r="BU753" s="768"/>
      <c r="BV753" s="768"/>
      <c r="BW753" s="768"/>
      <c r="BX753" s="768"/>
      <c r="BY753" s="768"/>
      <c r="BZ753" s="768"/>
      <c r="CA753" s="768"/>
      <c r="CB753" s="768"/>
      <c r="CC753" s="768"/>
      <c r="CD753" s="768"/>
      <c r="CE753" s="768"/>
      <c r="CF753" s="768"/>
      <c r="CG753" s="768"/>
      <c r="CH753" s="768"/>
      <c r="CI753" s="768"/>
      <c r="CJ753" s="768"/>
      <c r="CK753" s="768"/>
      <c r="CL753" s="768"/>
      <c r="CM753" s="768"/>
      <c r="CN753" s="768"/>
      <c r="CO753" s="768"/>
      <c r="CP753" s="768"/>
      <c r="CQ753" s="768"/>
      <c r="CR753" s="768"/>
      <c r="CS753" s="768"/>
      <c r="CT753" s="768"/>
      <c r="CU753" s="768"/>
      <c r="CV753" s="768"/>
      <c r="CW753" s="768"/>
      <c r="CX753" s="768"/>
      <c r="CY753" s="768"/>
      <c r="CZ753" s="768"/>
      <c r="DA753" s="768"/>
      <c r="DB753" s="768"/>
      <c r="DC753" s="768"/>
      <c r="DD753" s="768"/>
      <c r="DE753" s="768"/>
      <c r="DF753" s="768"/>
      <c r="DG753" s="768"/>
      <c r="DH753" s="768"/>
      <c r="DI753" s="768"/>
      <c r="DJ753" s="768"/>
      <c r="DK753" s="768"/>
      <c r="DL753" s="768"/>
      <c r="DM753" s="768"/>
      <c r="DN753" s="768"/>
      <c r="DO753" s="768"/>
      <c r="DP753" s="768"/>
      <c r="DQ753" s="768"/>
      <c r="DR753" s="768"/>
      <c r="DS753" s="768"/>
      <c r="DT753" s="768"/>
      <c r="DU753" s="768"/>
      <c r="DV753" s="768"/>
      <c r="DW753" s="768"/>
      <c r="DX753" s="768"/>
      <c r="DY753" s="768"/>
      <c r="DZ753" s="768"/>
      <c r="EA753" s="768"/>
      <c r="EB753" s="768"/>
      <c r="EC753" s="768"/>
      <c r="ED753" s="768"/>
      <c r="EE753" s="768"/>
      <c r="EF753" s="768"/>
      <c r="EG753" s="768"/>
      <c r="EH753" s="768"/>
      <c r="EI753" s="768"/>
      <c r="EJ753" s="768"/>
      <c r="EK753" s="768"/>
      <c r="EL753" s="768"/>
      <c r="EM753" s="768"/>
      <c r="EN753" s="768"/>
      <c r="EO753" s="768"/>
      <c r="EP753" s="768"/>
      <c r="EQ753" s="768"/>
      <c r="ER753" s="768"/>
      <c r="ES753" s="768"/>
      <c r="ET753" s="768"/>
      <c r="EU753" s="768"/>
      <c r="EV753" s="768"/>
      <c r="EW753" s="768"/>
      <c r="EX753" s="768"/>
      <c r="EY753" s="768"/>
      <c r="EZ753" s="768"/>
      <c r="FA753" s="768"/>
      <c r="FB753" s="768"/>
      <c r="FC753" s="768"/>
      <c r="FD753" s="768"/>
      <c r="FE753" s="768"/>
      <c r="FF753" s="768"/>
      <c r="FG753" s="768"/>
      <c r="FH753" s="768"/>
      <c r="FI753" s="768"/>
      <c r="FJ753" s="768"/>
      <c r="FK753" s="768"/>
      <c r="FL753" s="768"/>
      <c r="FM753" s="768"/>
      <c r="FN753" s="768"/>
      <c r="FO753" s="768"/>
      <c r="FP753" s="768"/>
      <c r="FQ753" s="768"/>
      <c r="FR753" s="768"/>
      <c r="FS753" s="768"/>
      <c r="FT753" s="768"/>
      <c r="FU753" s="768"/>
      <c r="FV753" s="768"/>
      <c r="FW753" s="768"/>
    </row>
    <row r="754" spans="4:179" x14ac:dyDescent="0.25">
      <c r="D754" s="731"/>
      <c r="J754" s="62"/>
      <c r="O754" s="766"/>
      <c r="P754" s="766"/>
      <c r="Q754" s="766"/>
      <c r="R754" s="766"/>
      <c r="U754" s="767"/>
      <c r="Y754" s="768"/>
      <c r="Z754" s="768"/>
      <c r="AA754" s="768"/>
      <c r="AB754" s="768"/>
      <c r="AC754" s="768"/>
      <c r="AD754" s="768"/>
      <c r="AE754" s="768"/>
      <c r="AF754" s="768"/>
      <c r="AG754" s="768"/>
      <c r="AH754" s="768"/>
      <c r="AI754" s="768"/>
      <c r="AJ754" s="768"/>
      <c r="AK754" s="768"/>
      <c r="AL754" s="768"/>
      <c r="AM754" s="768"/>
      <c r="AN754" s="768"/>
      <c r="AO754" s="768"/>
      <c r="AP754" s="768"/>
      <c r="AQ754" s="768"/>
      <c r="AR754" s="768"/>
      <c r="AS754" s="768"/>
      <c r="AT754" s="768"/>
      <c r="AU754" s="768"/>
      <c r="AV754" s="768"/>
      <c r="AW754" s="768"/>
      <c r="AX754" s="768"/>
      <c r="AY754" s="768"/>
      <c r="AZ754" s="768"/>
      <c r="BA754" s="768"/>
      <c r="BB754" s="768"/>
      <c r="BC754" s="768"/>
      <c r="BD754" s="768"/>
      <c r="BE754" s="768"/>
      <c r="BF754" s="768"/>
      <c r="BG754" s="768"/>
      <c r="BH754" s="768"/>
      <c r="BI754" s="768"/>
      <c r="BJ754" s="768"/>
      <c r="BK754" s="768"/>
      <c r="BL754" s="768"/>
      <c r="BM754" s="768"/>
      <c r="BN754" s="768"/>
      <c r="BO754" s="768"/>
      <c r="BP754" s="768"/>
      <c r="BQ754" s="768"/>
      <c r="BR754" s="768"/>
      <c r="BS754" s="768"/>
      <c r="BT754" s="768"/>
      <c r="BU754" s="768"/>
      <c r="BV754" s="768"/>
      <c r="BW754" s="768"/>
      <c r="BX754" s="768"/>
      <c r="BY754" s="768"/>
      <c r="BZ754" s="768"/>
      <c r="CA754" s="768"/>
      <c r="CB754" s="768"/>
      <c r="CC754" s="768"/>
      <c r="CD754" s="768"/>
      <c r="CE754" s="768"/>
      <c r="CF754" s="768"/>
      <c r="CG754" s="768"/>
      <c r="CH754" s="768"/>
      <c r="CI754" s="768"/>
      <c r="CJ754" s="768"/>
      <c r="CK754" s="768"/>
      <c r="CL754" s="768"/>
      <c r="CM754" s="768"/>
      <c r="CN754" s="768"/>
      <c r="CO754" s="768"/>
      <c r="CP754" s="768"/>
      <c r="CQ754" s="768"/>
      <c r="CR754" s="768"/>
      <c r="CS754" s="768"/>
      <c r="CT754" s="768"/>
      <c r="CU754" s="768"/>
      <c r="CV754" s="768"/>
      <c r="CW754" s="768"/>
      <c r="CX754" s="768"/>
      <c r="CY754" s="768"/>
      <c r="CZ754" s="768"/>
      <c r="DA754" s="768"/>
      <c r="DB754" s="768"/>
      <c r="DC754" s="768"/>
      <c r="DD754" s="768"/>
      <c r="DE754" s="768"/>
      <c r="DF754" s="768"/>
      <c r="DG754" s="768"/>
      <c r="DH754" s="768"/>
      <c r="DI754" s="768"/>
      <c r="DJ754" s="768"/>
      <c r="DK754" s="768"/>
      <c r="DL754" s="768"/>
      <c r="DM754" s="768"/>
      <c r="DN754" s="768"/>
      <c r="DO754" s="768"/>
      <c r="DP754" s="768"/>
      <c r="DQ754" s="768"/>
      <c r="DR754" s="768"/>
      <c r="DS754" s="768"/>
      <c r="DT754" s="768"/>
      <c r="DU754" s="768"/>
      <c r="DV754" s="768"/>
      <c r="DW754" s="768"/>
      <c r="DX754" s="768"/>
      <c r="DY754" s="768"/>
      <c r="DZ754" s="768"/>
      <c r="EA754" s="768"/>
      <c r="EB754" s="768"/>
      <c r="EC754" s="768"/>
      <c r="ED754" s="768"/>
      <c r="EE754" s="768"/>
      <c r="EF754" s="768"/>
      <c r="EG754" s="768"/>
      <c r="EH754" s="768"/>
      <c r="EI754" s="768"/>
      <c r="EJ754" s="768"/>
      <c r="EK754" s="768"/>
      <c r="EL754" s="768"/>
      <c r="EM754" s="768"/>
      <c r="EN754" s="768"/>
      <c r="EO754" s="768"/>
      <c r="EP754" s="768"/>
      <c r="EQ754" s="768"/>
      <c r="ER754" s="768"/>
      <c r="ES754" s="768"/>
      <c r="ET754" s="768"/>
      <c r="EU754" s="768"/>
      <c r="EV754" s="768"/>
      <c r="EW754" s="768"/>
      <c r="EX754" s="768"/>
      <c r="EY754" s="768"/>
      <c r="EZ754" s="768"/>
      <c r="FA754" s="768"/>
      <c r="FB754" s="768"/>
      <c r="FC754" s="768"/>
      <c r="FD754" s="768"/>
      <c r="FE754" s="768"/>
      <c r="FF754" s="768"/>
      <c r="FG754" s="768"/>
      <c r="FH754" s="768"/>
      <c r="FI754" s="768"/>
      <c r="FJ754" s="768"/>
      <c r="FK754" s="768"/>
      <c r="FL754" s="768"/>
      <c r="FM754" s="768"/>
      <c r="FN754" s="768"/>
      <c r="FO754" s="768"/>
      <c r="FP754" s="768"/>
      <c r="FQ754" s="768"/>
      <c r="FR754" s="768"/>
      <c r="FS754" s="768"/>
      <c r="FT754" s="768"/>
      <c r="FU754" s="768"/>
      <c r="FV754" s="768"/>
      <c r="FW754" s="768"/>
    </row>
    <row r="755" spans="4:179" x14ac:dyDescent="0.25">
      <c r="D755" s="731"/>
      <c r="J755" s="62"/>
      <c r="O755" s="766"/>
      <c r="P755" s="766"/>
      <c r="Q755" s="766"/>
      <c r="R755" s="766"/>
      <c r="U755" s="767"/>
      <c r="Y755" s="768"/>
      <c r="Z755" s="768"/>
      <c r="AA755" s="768"/>
      <c r="AB755" s="768"/>
      <c r="AC755" s="768"/>
      <c r="AD755" s="768"/>
      <c r="AE755" s="768"/>
      <c r="AF755" s="768"/>
      <c r="AG755" s="768"/>
      <c r="AH755" s="768"/>
      <c r="AI755" s="768"/>
      <c r="AJ755" s="768"/>
      <c r="AK755" s="768"/>
      <c r="AL755" s="768"/>
      <c r="AM755" s="768"/>
      <c r="AN755" s="768"/>
      <c r="AO755" s="768"/>
      <c r="AP755" s="768"/>
      <c r="AQ755" s="768"/>
      <c r="AR755" s="768"/>
      <c r="AS755" s="768"/>
      <c r="AT755" s="768"/>
      <c r="AU755" s="768"/>
      <c r="AV755" s="768"/>
      <c r="AW755" s="768"/>
      <c r="AX755" s="768"/>
      <c r="AY755" s="768"/>
      <c r="AZ755" s="768"/>
      <c r="BA755" s="768"/>
      <c r="BB755" s="768"/>
      <c r="BC755" s="768"/>
      <c r="BD755" s="768"/>
      <c r="BE755" s="768"/>
      <c r="BF755" s="768"/>
      <c r="BG755" s="768"/>
      <c r="BH755" s="768"/>
      <c r="BI755" s="768"/>
      <c r="BJ755" s="768"/>
      <c r="BK755" s="768"/>
      <c r="BL755" s="768"/>
      <c r="BM755" s="768"/>
      <c r="BN755" s="768"/>
      <c r="BO755" s="768"/>
      <c r="BP755" s="768"/>
      <c r="BQ755" s="768"/>
      <c r="BR755" s="768"/>
      <c r="BS755" s="768"/>
      <c r="BT755" s="768"/>
      <c r="BU755" s="768"/>
      <c r="BV755" s="768"/>
      <c r="BW755" s="768"/>
      <c r="BX755" s="768"/>
      <c r="BY755" s="768"/>
      <c r="BZ755" s="768"/>
      <c r="CA755" s="768"/>
      <c r="CB755" s="768"/>
      <c r="CC755" s="768"/>
      <c r="CD755" s="768"/>
      <c r="CE755" s="768"/>
      <c r="CF755" s="768"/>
      <c r="CG755" s="768"/>
      <c r="CH755" s="768"/>
      <c r="CI755" s="768"/>
      <c r="CJ755" s="768"/>
      <c r="CK755" s="768"/>
      <c r="CL755" s="768"/>
      <c r="CM755" s="768"/>
      <c r="CN755" s="768"/>
      <c r="CO755" s="768"/>
      <c r="CP755" s="768"/>
      <c r="CQ755" s="768"/>
      <c r="CR755" s="768"/>
      <c r="CS755" s="768"/>
      <c r="CT755" s="768"/>
      <c r="CU755" s="768"/>
      <c r="CV755" s="768"/>
      <c r="CW755" s="768"/>
      <c r="CX755" s="768"/>
      <c r="CY755" s="768"/>
      <c r="CZ755" s="768"/>
      <c r="DA755" s="768"/>
      <c r="DB755" s="768"/>
      <c r="DC755" s="768"/>
      <c r="DD755" s="768"/>
      <c r="DE755" s="768"/>
      <c r="DF755" s="768"/>
      <c r="DG755" s="768"/>
      <c r="DH755" s="768"/>
      <c r="DI755" s="768"/>
      <c r="DJ755" s="768"/>
      <c r="DK755" s="768"/>
      <c r="DL755" s="768"/>
      <c r="DM755" s="768"/>
      <c r="DN755" s="768"/>
      <c r="DO755" s="768"/>
      <c r="DP755" s="768"/>
      <c r="DQ755" s="768"/>
      <c r="DR755" s="768"/>
      <c r="DS755" s="768"/>
      <c r="DT755" s="768"/>
      <c r="DU755" s="768"/>
      <c r="DV755" s="768"/>
      <c r="DW755" s="768"/>
      <c r="DX755" s="768"/>
      <c r="DY755" s="768"/>
      <c r="DZ755" s="768"/>
      <c r="EA755" s="768"/>
      <c r="EB755" s="768"/>
      <c r="EC755" s="768"/>
      <c r="ED755" s="768"/>
      <c r="EE755" s="768"/>
      <c r="EF755" s="768"/>
      <c r="EG755" s="768"/>
      <c r="EH755" s="768"/>
      <c r="EI755" s="768"/>
      <c r="EJ755" s="768"/>
      <c r="EK755" s="768"/>
      <c r="EL755" s="768"/>
      <c r="EM755" s="768"/>
      <c r="EN755" s="768"/>
      <c r="EO755" s="768"/>
      <c r="EP755" s="768"/>
      <c r="EQ755" s="768"/>
      <c r="ER755" s="768"/>
      <c r="ES755" s="768"/>
      <c r="ET755" s="768"/>
      <c r="EU755" s="768"/>
      <c r="EV755" s="768"/>
      <c r="EW755" s="768"/>
      <c r="EX755" s="768"/>
      <c r="EY755" s="768"/>
      <c r="EZ755" s="768"/>
      <c r="FA755" s="768"/>
      <c r="FB755" s="768"/>
      <c r="FC755" s="768"/>
      <c r="FD755" s="768"/>
      <c r="FE755" s="768"/>
      <c r="FF755" s="768"/>
      <c r="FG755" s="768"/>
      <c r="FH755" s="768"/>
      <c r="FI755" s="768"/>
      <c r="FJ755" s="768"/>
      <c r="FK755" s="768"/>
      <c r="FL755" s="768"/>
      <c r="FM755" s="768"/>
      <c r="FN755" s="768"/>
      <c r="FO755" s="768"/>
      <c r="FP755" s="768"/>
      <c r="FQ755" s="768"/>
      <c r="FR755" s="768"/>
      <c r="FS755" s="768"/>
      <c r="FT755" s="768"/>
      <c r="FU755" s="768"/>
      <c r="FV755" s="768"/>
      <c r="FW755" s="768"/>
    </row>
    <row r="756" spans="4:179" x14ac:dyDescent="0.25">
      <c r="D756" s="731"/>
      <c r="J756" s="62"/>
      <c r="O756" s="766"/>
      <c r="P756" s="766"/>
      <c r="Q756" s="766"/>
      <c r="R756" s="766"/>
      <c r="U756" s="767"/>
      <c r="Y756" s="768"/>
      <c r="Z756" s="768"/>
      <c r="AA756" s="768"/>
      <c r="AB756" s="768"/>
      <c r="AC756" s="768"/>
      <c r="AD756" s="768"/>
      <c r="AE756" s="768"/>
      <c r="AF756" s="768"/>
      <c r="AG756" s="768"/>
      <c r="AH756" s="768"/>
      <c r="AI756" s="768"/>
      <c r="AJ756" s="768"/>
      <c r="AK756" s="768"/>
      <c r="AL756" s="768"/>
      <c r="AM756" s="768"/>
      <c r="AN756" s="768"/>
      <c r="AO756" s="768"/>
      <c r="AP756" s="768"/>
      <c r="AQ756" s="768"/>
      <c r="AR756" s="768"/>
      <c r="AS756" s="768"/>
      <c r="AT756" s="768"/>
      <c r="AU756" s="768"/>
      <c r="AV756" s="768"/>
      <c r="AW756" s="768"/>
      <c r="AX756" s="768"/>
      <c r="AY756" s="768"/>
      <c r="AZ756" s="768"/>
      <c r="BA756" s="768"/>
      <c r="BB756" s="768"/>
      <c r="BC756" s="768"/>
      <c r="BD756" s="768"/>
      <c r="BE756" s="768"/>
      <c r="BF756" s="768"/>
      <c r="BG756" s="768"/>
      <c r="BH756" s="768"/>
      <c r="BI756" s="768"/>
      <c r="BJ756" s="768"/>
      <c r="BK756" s="768"/>
      <c r="BL756" s="768"/>
      <c r="BM756" s="768"/>
      <c r="BN756" s="768"/>
      <c r="BO756" s="768"/>
      <c r="BP756" s="768"/>
      <c r="BQ756" s="768"/>
      <c r="BR756" s="768"/>
      <c r="BS756" s="768"/>
      <c r="BT756" s="768"/>
      <c r="BU756" s="768"/>
      <c r="BV756" s="768"/>
      <c r="BW756" s="768"/>
      <c r="BX756" s="768"/>
      <c r="BY756" s="768"/>
      <c r="BZ756" s="768"/>
      <c r="CA756" s="768"/>
      <c r="CB756" s="768"/>
      <c r="CC756" s="768"/>
      <c r="CD756" s="768"/>
      <c r="CE756" s="768"/>
      <c r="CF756" s="768"/>
      <c r="CG756" s="768"/>
      <c r="CH756" s="768"/>
      <c r="CI756" s="768"/>
      <c r="CJ756" s="768"/>
      <c r="CK756" s="768"/>
      <c r="CL756" s="768"/>
      <c r="CM756" s="768"/>
      <c r="CN756" s="768"/>
      <c r="CO756" s="768"/>
      <c r="CP756" s="768"/>
      <c r="CQ756" s="768"/>
      <c r="CR756" s="768"/>
      <c r="CS756" s="768"/>
      <c r="CT756" s="768"/>
      <c r="CU756" s="768"/>
      <c r="CV756" s="768"/>
      <c r="CW756" s="768"/>
      <c r="CX756" s="768"/>
      <c r="CY756" s="768"/>
      <c r="CZ756" s="768"/>
      <c r="DA756" s="768"/>
      <c r="DB756" s="768"/>
      <c r="DC756" s="768"/>
      <c r="DD756" s="768"/>
      <c r="DE756" s="768"/>
      <c r="DF756" s="768"/>
      <c r="DG756" s="768"/>
      <c r="DH756" s="768"/>
      <c r="DI756" s="768"/>
      <c r="DJ756" s="768"/>
      <c r="DK756" s="768"/>
      <c r="DL756" s="768"/>
      <c r="DM756" s="768"/>
      <c r="DN756" s="768"/>
      <c r="DO756" s="768"/>
      <c r="DP756" s="768"/>
      <c r="DQ756" s="768"/>
      <c r="DR756" s="768"/>
      <c r="DS756" s="768"/>
      <c r="DT756" s="768"/>
      <c r="DU756" s="768"/>
      <c r="DV756" s="768"/>
      <c r="DW756" s="768"/>
      <c r="DX756" s="768"/>
      <c r="DY756" s="768"/>
      <c r="DZ756" s="768"/>
      <c r="EA756" s="768"/>
      <c r="EB756" s="768"/>
      <c r="EC756" s="768"/>
      <c r="ED756" s="768"/>
      <c r="EE756" s="768"/>
      <c r="EF756" s="768"/>
      <c r="EG756" s="768"/>
      <c r="EH756" s="768"/>
      <c r="EI756" s="768"/>
      <c r="EJ756" s="768"/>
      <c r="EK756" s="768"/>
      <c r="EL756" s="768"/>
      <c r="EM756" s="768"/>
      <c r="EN756" s="768"/>
      <c r="EO756" s="768"/>
      <c r="EP756" s="768"/>
      <c r="EQ756" s="768"/>
      <c r="ER756" s="768"/>
      <c r="ES756" s="768"/>
      <c r="ET756" s="768"/>
      <c r="EU756" s="768"/>
      <c r="EV756" s="768"/>
      <c r="EW756" s="768"/>
      <c r="EX756" s="768"/>
      <c r="EY756" s="768"/>
      <c r="EZ756" s="768"/>
      <c r="FA756" s="768"/>
      <c r="FB756" s="768"/>
      <c r="FC756" s="768"/>
      <c r="FD756" s="768"/>
      <c r="FE756" s="768"/>
      <c r="FF756" s="768"/>
      <c r="FG756" s="768"/>
      <c r="FH756" s="768"/>
      <c r="FI756" s="768"/>
      <c r="FJ756" s="768"/>
      <c r="FK756" s="768"/>
      <c r="FL756" s="768"/>
      <c r="FM756" s="768"/>
      <c r="FN756" s="768"/>
      <c r="FO756" s="768"/>
      <c r="FP756" s="768"/>
      <c r="FQ756" s="768"/>
      <c r="FR756" s="768"/>
      <c r="FS756" s="768"/>
      <c r="FT756" s="768"/>
      <c r="FU756" s="768"/>
      <c r="FV756" s="768"/>
      <c r="FW756" s="768"/>
    </row>
    <row r="757" spans="4:179" x14ac:dyDescent="0.25">
      <c r="D757" s="731"/>
      <c r="J757" s="62"/>
      <c r="O757" s="766"/>
      <c r="P757" s="766"/>
      <c r="Q757" s="766"/>
      <c r="R757" s="766"/>
      <c r="U757" s="767"/>
      <c r="Y757" s="768"/>
      <c r="Z757" s="768"/>
      <c r="AA757" s="768"/>
      <c r="AB757" s="768"/>
      <c r="AC757" s="768"/>
      <c r="AD757" s="768"/>
      <c r="AE757" s="768"/>
      <c r="AF757" s="768"/>
      <c r="AG757" s="768"/>
      <c r="AH757" s="768"/>
      <c r="AI757" s="768"/>
      <c r="AJ757" s="768"/>
      <c r="AK757" s="768"/>
      <c r="AL757" s="768"/>
      <c r="AM757" s="768"/>
      <c r="AN757" s="768"/>
      <c r="AO757" s="768"/>
      <c r="AP757" s="768"/>
      <c r="AQ757" s="768"/>
      <c r="AR757" s="768"/>
      <c r="AS757" s="768"/>
      <c r="AT757" s="768"/>
      <c r="AU757" s="768"/>
      <c r="AV757" s="768"/>
      <c r="AW757" s="768"/>
      <c r="AX757" s="768"/>
      <c r="AY757" s="768"/>
      <c r="AZ757" s="768"/>
      <c r="BA757" s="768"/>
      <c r="BB757" s="768"/>
      <c r="BC757" s="768"/>
      <c r="BD757" s="768"/>
      <c r="BE757" s="768"/>
      <c r="BF757" s="768"/>
      <c r="BG757" s="768"/>
      <c r="BH757" s="768"/>
      <c r="BI757" s="768"/>
      <c r="BJ757" s="768"/>
      <c r="BK757" s="768"/>
      <c r="BL757" s="768"/>
      <c r="BM757" s="768"/>
      <c r="BN757" s="768"/>
      <c r="BO757" s="768"/>
      <c r="BP757" s="768"/>
      <c r="BQ757" s="768"/>
      <c r="BR757" s="768"/>
      <c r="BS757" s="768"/>
      <c r="BT757" s="768"/>
      <c r="BU757" s="768"/>
      <c r="BV757" s="768"/>
      <c r="BW757" s="768"/>
      <c r="BX757" s="768"/>
      <c r="BY757" s="768"/>
      <c r="BZ757" s="768"/>
      <c r="CA757" s="768"/>
      <c r="CB757" s="768"/>
      <c r="CC757" s="768"/>
      <c r="CD757" s="768"/>
      <c r="CE757" s="768"/>
      <c r="CF757" s="768"/>
      <c r="CG757" s="768"/>
      <c r="CH757" s="768"/>
      <c r="CI757" s="768"/>
      <c r="CJ757" s="768"/>
      <c r="CK757" s="768"/>
      <c r="CL757" s="768"/>
      <c r="CM757" s="768"/>
      <c r="CN757" s="768"/>
      <c r="CO757" s="768"/>
      <c r="CP757" s="768"/>
      <c r="CQ757" s="768"/>
      <c r="CR757" s="768"/>
      <c r="CS757" s="768"/>
      <c r="CT757" s="768"/>
      <c r="CU757" s="768"/>
      <c r="CV757" s="768"/>
      <c r="CW757" s="768"/>
      <c r="CX757" s="768"/>
      <c r="CY757" s="768"/>
      <c r="CZ757" s="768"/>
      <c r="DA757" s="768"/>
      <c r="DB757" s="768"/>
      <c r="DC757" s="768"/>
      <c r="DD757" s="768"/>
      <c r="DE757" s="768"/>
      <c r="DF757" s="768"/>
      <c r="DG757" s="768"/>
      <c r="DH757" s="768"/>
      <c r="DI757" s="768"/>
      <c r="DJ757" s="768"/>
      <c r="DK757" s="768"/>
      <c r="DL757" s="768"/>
      <c r="DM757" s="768"/>
      <c r="DN757" s="768"/>
      <c r="DO757" s="768"/>
      <c r="DP757" s="768"/>
      <c r="DQ757" s="768"/>
      <c r="DR757" s="768"/>
      <c r="DS757" s="768"/>
      <c r="DT757" s="768"/>
      <c r="DU757" s="768"/>
      <c r="DV757" s="768"/>
      <c r="DW757" s="768"/>
      <c r="DX757" s="768"/>
      <c r="DY757" s="768"/>
      <c r="DZ757" s="768"/>
      <c r="EA757" s="768"/>
      <c r="EB757" s="768"/>
      <c r="EC757" s="768"/>
      <c r="ED757" s="768"/>
      <c r="EE757" s="768"/>
      <c r="EF757" s="768"/>
      <c r="EG757" s="768"/>
      <c r="EH757" s="768"/>
      <c r="EI757" s="768"/>
      <c r="EJ757" s="768"/>
      <c r="EK757" s="768"/>
      <c r="EL757" s="768"/>
      <c r="EM757" s="768"/>
      <c r="EN757" s="768"/>
      <c r="EO757" s="768"/>
      <c r="EP757" s="768"/>
      <c r="EQ757" s="768"/>
      <c r="ER757" s="768"/>
      <c r="ES757" s="768"/>
      <c r="ET757" s="768"/>
      <c r="EU757" s="768"/>
      <c r="EV757" s="768"/>
      <c r="EW757" s="768"/>
      <c r="EX757" s="768"/>
      <c r="EY757" s="768"/>
      <c r="EZ757" s="768"/>
      <c r="FA757" s="768"/>
      <c r="FB757" s="768"/>
      <c r="FC757" s="768"/>
      <c r="FD757" s="768"/>
      <c r="FE757" s="768"/>
      <c r="FF757" s="768"/>
      <c r="FG757" s="768"/>
      <c r="FH757" s="768"/>
      <c r="FI757" s="768"/>
      <c r="FJ757" s="768"/>
      <c r="FK757" s="768"/>
      <c r="FL757" s="768"/>
      <c r="FM757" s="768"/>
      <c r="FN757" s="768"/>
      <c r="FO757" s="768"/>
      <c r="FP757" s="768"/>
      <c r="FQ757" s="768"/>
      <c r="FR757" s="768"/>
      <c r="FS757" s="768"/>
      <c r="FT757" s="768"/>
      <c r="FU757" s="768"/>
      <c r="FV757" s="768"/>
      <c r="FW757" s="768"/>
    </row>
    <row r="758" spans="4:179" x14ac:dyDescent="0.25">
      <c r="D758" s="731"/>
      <c r="J758" s="62"/>
      <c r="O758" s="766"/>
      <c r="P758" s="766"/>
      <c r="Q758" s="766"/>
      <c r="R758" s="766"/>
      <c r="U758" s="767"/>
      <c r="Y758" s="768"/>
      <c r="Z758" s="768"/>
      <c r="AA758" s="768"/>
      <c r="AB758" s="768"/>
      <c r="AC758" s="768"/>
      <c r="AD758" s="768"/>
      <c r="AE758" s="768"/>
      <c r="AF758" s="768"/>
      <c r="AG758" s="768"/>
      <c r="AH758" s="768"/>
      <c r="AI758" s="768"/>
      <c r="AJ758" s="768"/>
      <c r="AK758" s="768"/>
      <c r="AL758" s="768"/>
      <c r="AM758" s="768"/>
      <c r="AN758" s="768"/>
      <c r="AO758" s="768"/>
      <c r="AP758" s="768"/>
      <c r="AQ758" s="768"/>
      <c r="AR758" s="768"/>
      <c r="AS758" s="768"/>
      <c r="AT758" s="768"/>
      <c r="AU758" s="768"/>
      <c r="AV758" s="768"/>
      <c r="AW758" s="768"/>
      <c r="AX758" s="768"/>
      <c r="AY758" s="768"/>
      <c r="AZ758" s="768"/>
      <c r="BA758" s="768"/>
      <c r="BB758" s="768"/>
      <c r="BC758" s="768"/>
      <c r="BD758" s="768"/>
      <c r="BE758" s="768"/>
      <c r="BF758" s="768"/>
      <c r="BG758" s="768"/>
      <c r="BH758" s="768"/>
      <c r="BI758" s="768"/>
      <c r="BJ758" s="768"/>
      <c r="BK758" s="768"/>
      <c r="BL758" s="768"/>
      <c r="BM758" s="768"/>
      <c r="BN758" s="768"/>
      <c r="BO758" s="768"/>
      <c r="BP758" s="768"/>
      <c r="BQ758" s="768"/>
      <c r="BR758" s="768"/>
      <c r="BS758" s="768"/>
      <c r="BT758" s="768"/>
      <c r="BU758" s="768"/>
      <c r="BV758" s="768"/>
      <c r="BW758" s="768"/>
      <c r="BX758" s="768"/>
      <c r="BY758" s="768"/>
      <c r="BZ758" s="768"/>
      <c r="CA758" s="768"/>
      <c r="CB758" s="768"/>
      <c r="CC758" s="768"/>
      <c r="CD758" s="768"/>
      <c r="CE758" s="768"/>
      <c r="CF758" s="768"/>
      <c r="CG758" s="768"/>
      <c r="CH758" s="768"/>
      <c r="CI758" s="768"/>
      <c r="CJ758" s="768"/>
      <c r="CK758" s="768"/>
      <c r="CL758" s="768"/>
      <c r="CM758" s="768"/>
      <c r="CN758" s="768"/>
      <c r="CO758" s="768"/>
      <c r="CP758" s="768"/>
      <c r="CQ758" s="768"/>
      <c r="CR758" s="768"/>
      <c r="CS758" s="768"/>
      <c r="CT758" s="768"/>
      <c r="CU758" s="768"/>
      <c r="CV758" s="768"/>
      <c r="CW758" s="768"/>
      <c r="CX758" s="768"/>
      <c r="CY758" s="768"/>
      <c r="CZ758" s="768"/>
      <c r="DA758" s="768"/>
      <c r="DB758" s="768"/>
      <c r="DC758" s="768"/>
      <c r="DD758" s="768"/>
      <c r="DE758" s="768"/>
      <c r="DF758" s="768"/>
      <c r="DG758" s="768"/>
      <c r="DH758" s="768"/>
      <c r="DI758" s="768"/>
      <c r="DJ758" s="768"/>
      <c r="DK758" s="768"/>
      <c r="DL758" s="768"/>
      <c r="DM758" s="768"/>
      <c r="DN758" s="768"/>
      <c r="DO758" s="768"/>
      <c r="DP758" s="768"/>
      <c r="DQ758" s="768"/>
      <c r="DR758" s="768"/>
      <c r="DS758" s="768"/>
      <c r="DT758" s="768"/>
      <c r="DU758" s="768"/>
      <c r="DV758" s="768"/>
      <c r="DW758" s="768"/>
      <c r="DX758" s="768"/>
      <c r="DY758" s="768"/>
      <c r="DZ758" s="768"/>
      <c r="EA758" s="768"/>
      <c r="EB758" s="768"/>
      <c r="EC758" s="768"/>
      <c r="ED758" s="768"/>
      <c r="EE758" s="768"/>
      <c r="EF758" s="768"/>
      <c r="EG758" s="768"/>
      <c r="EH758" s="768"/>
      <c r="EI758" s="768"/>
      <c r="EJ758" s="768"/>
      <c r="EK758" s="768"/>
      <c r="EL758" s="768"/>
      <c r="EM758" s="768"/>
      <c r="EN758" s="768"/>
      <c r="EO758" s="768"/>
      <c r="EP758" s="768"/>
      <c r="EQ758" s="768"/>
      <c r="ER758" s="768"/>
      <c r="ES758" s="768"/>
      <c r="ET758" s="768"/>
      <c r="EU758" s="768"/>
      <c r="EV758" s="768"/>
      <c r="EW758" s="768"/>
      <c r="EX758" s="768"/>
      <c r="EY758" s="768"/>
      <c r="EZ758" s="768"/>
      <c r="FA758" s="768"/>
      <c r="FB758" s="768"/>
      <c r="FC758" s="768"/>
      <c r="FD758" s="768"/>
      <c r="FE758" s="768"/>
      <c r="FF758" s="768"/>
      <c r="FG758" s="768"/>
      <c r="FH758" s="768"/>
      <c r="FI758" s="768"/>
      <c r="FJ758" s="768"/>
      <c r="FK758" s="768"/>
      <c r="FL758" s="768"/>
      <c r="FM758" s="768"/>
      <c r="FN758" s="768"/>
      <c r="FO758" s="768"/>
      <c r="FP758" s="768"/>
      <c r="FQ758" s="768"/>
      <c r="FR758" s="768"/>
      <c r="FS758" s="768"/>
      <c r="FT758" s="768"/>
      <c r="FU758" s="768"/>
      <c r="FV758" s="768"/>
      <c r="FW758" s="768"/>
    </row>
    <row r="759" spans="4:179" x14ac:dyDescent="0.25">
      <c r="D759" s="731"/>
      <c r="J759" s="62"/>
      <c r="O759" s="766"/>
      <c r="P759" s="766"/>
      <c r="Q759" s="766"/>
      <c r="R759" s="766"/>
      <c r="U759" s="767"/>
      <c r="Y759" s="768"/>
      <c r="Z759" s="768"/>
      <c r="AA759" s="768"/>
      <c r="AB759" s="768"/>
      <c r="AC759" s="768"/>
      <c r="AD759" s="768"/>
      <c r="AE759" s="768"/>
      <c r="AF759" s="768"/>
      <c r="AG759" s="768"/>
      <c r="AH759" s="768"/>
      <c r="AI759" s="768"/>
      <c r="AJ759" s="768"/>
      <c r="AK759" s="768"/>
      <c r="AL759" s="768"/>
      <c r="AM759" s="768"/>
      <c r="AN759" s="768"/>
      <c r="AO759" s="768"/>
      <c r="AP759" s="768"/>
      <c r="AQ759" s="768"/>
      <c r="AR759" s="768"/>
      <c r="AS759" s="768"/>
      <c r="AT759" s="768"/>
      <c r="AU759" s="768"/>
      <c r="AV759" s="768"/>
      <c r="AW759" s="768"/>
      <c r="AX759" s="768"/>
      <c r="AY759" s="768"/>
      <c r="AZ759" s="768"/>
      <c r="BA759" s="768"/>
      <c r="BB759" s="768"/>
      <c r="BC759" s="768"/>
      <c r="BD759" s="768"/>
      <c r="BE759" s="768"/>
      <c r="BF759" s="768"/>
      <c r="BG759" s="768"/>
      <c r="BH759" s="768"/>
      <c r="BI759" s="768"/>
      <c r="BJ759" s="768"/>
      <c r="BK759" s="768"/>
      <c r="BL759" s="768"/>
      <c r="BM759" s="768"/>
      <c r="BN759" s="768"/>
      <c r="BO759" s="768"/>
      <c r="BP759" s="768"/>
      <c r="BQ759" s="768"/>
      <c r="BR759" s="768"/>
      <c r="BS759" s="768"/>
      <c r="BT759" s="768"/>
      <c r="BU759" s="768"/>
      <c r="BV759" s="768"/>
      <c r="BW759" s="768"/>
      <c r="BX759" s="768"/>
      <c r="BY759" s="768"/>
      <c r="BZ759" s="768"/>
      <c r="CA759" s="768"/>
      <c r="CB759" s="768"/>
      <c r="CC759" s="768"/>
      <c r="CD759" s="768"/>
      <c r="CE759" s="768"/>
      <c r="CF759" s="768"/>
      <c r="CG759" s="768"/>
      <c r="CH759" s="768"/>
      <c r="CI759" s="768"/>
      <c r="CJ759" s="768"/>
      <c r="CK759" s="768"/>
      <c r="CL759" s="768"/>
      <c r="CM759" s="768"/>
      <c r="CN759" s="768"/>
      <c r="CO759" s="768"/>
      <c r="CP759" s="768"/>
      <c r="CQ759" s="768"/>
      <c r="CR759" s="768"/>
      <c r="CS759" s="768"/>
      <c r="CT759" s="768"/>
      <c r="CU759" s="768"/>
      <c r="CV759" s="768"/>
      <c r="CW759" s="768"/>
      <c r="CX759" s="768"/>
      <c r="CY759" s="768"/>
      <c r="CZ759" s="768"/>
      <c r="DA759" s="768"/>
      <c r="DB759" s="768"/>
      <c r="DC759" s="768"/>
      <c r="DD759" s="768"/>
      <c r="DE759" s="768"/>
      <c r="DF759" s="768"/>
      <c r="DG759" s="768"/>
      <c r="DH759" s="768"/>
      <c r="DI759" s="768"/>
      <c r="DJ759" s="768"/>
      <c r="DK759" s="768"/>
      <c r="DL759" s="768"/>
      <c r="DM759" s="768"/>
      <c r="DN759" s="768"/>
      <c r="DO759" s="768"/>
      <c r="DP759" s="768"/>
      <c r="DQ759" s="768"/>
      <c r="DR759" s="768"/>
      <c r="DS759" s="768"/>
      <c r="DT759" s="768"/>
      <c r="DU759" s="768"/>
      <c r="DV759" s="768"/>
      <c r="DW759" s="768"/>
      <c r="DX759" s="768"/>
      <c r="DY759" s="768"/>
      <c r="DZ759" s="768"/>
      <c r="EA759" s="768"/>
      <c r="EB759" s="768"/>
      <c r="EC759" s="768"/>
      <c r="ED759" s="768"/>
      <c r="EE759" s="768"/>
      <c r="EF759" s="768"/>
      <c r="EG759" s="768"/>
      <c r="EH759" s="768"/>
      <c r="EI759" s="768"/>
      <c r="EJ759" s="768"/>
      <c r="EK759" s="768"/>
      <c r="EL759" s="768"/>
      <c r="EM759" s="768"/>
      <c r="EN759" s="768"/>
      <c r="EO759" s="768"/>
      <c r="EP759" s="768"/>
      <c r="EQ759" s="768"/>
      <c r="ER759" s="768"/>
      <c r="ES759" s="768"/>
      <c r="ET759" s="768"/>
      <c r="EU759" s="768"/>
      <c r="EV759" s="768"/>
      <c r="EW759" s="768"/>
      <c r="EX759" s="768"/>
      <c r="EY759" s="768"/>
      <c r="EZ759" s="768"/>
      <c r="FA759" s="768"/>
      <c r="FB759" s="768"/>
      <c r="FC759" s="768"/>
      <c r="FD759" s="768"/>
      <c r="FE759" s="768"/>
      <c r="FF759" s="768"/>
      <c r="FG759" s="768"/>
      <c r="FH759" s="768"/>
      <c r="FI759" s="768"/>
      <c r="FJ759" s="768"/>
      <c r="FK759" s="768"/>
      <c r="FL759" s="768"/>
      <c r="FM759" s="768"/>
      <c r="FN759" s="768"/>
      <c r="FO759" s="768"/>
      <c r="FP759" s="768"/>
      <c r="FQ759" s="768"/>
      <c r="FR759" s="768"/>
      <c r="FS759" s="768"/>
      <c r="FT759" s="768"/>
      <c r="FU759" s="768"/>
      <c r="FV759" s="768"/>
      <c r="FW759" s="768"/>
    </row>
    <row r="760" spans="4:179" x14ac:dyDescent="0.25">
      <c r="D760" s="731"/>
      <c r="J760" s="62"/>
      <c r="O760" s="766"/>
      <c r="P760" s="766"/>
      <c r="Q760" s="766"/>
      <c r="R760" s="766"/>
      <c r="U760" s="767"/>
      <c r="Y760" s="768"/>
      <c r="Z760" s="768"/>
      <c r="AA760" s="768"/>
      <c r="AB760" s="768"/>
      <c r="AC760" s="768"/>
      <c r="AD760" s="768"/>
      <c r="AE760" s="768"/>
      <c r="AF760" s="768"/>
      <c r="AG760" s="768"/>
      <c r="AH760" s="768"/>
      <c r="AI760" s="768"/>
      <c r="AJ760" s="768"/>
      <c r="AK760" s="768"/>
      <c r="AL760" s="768"/>
      <c r="AM760" s="768"/>
      <c r="AN760" s="768"/>
      <c r="AO760" s="768"/>
      <c r="AP760" s="768"/>
      <c r="AQ760" s="768"/>
      <c r="AR760" s="768"/>
      <c r="AS760" s="768"/>
      <c r="AT760" s="768"/>
      <c r="AU760" s="768"/>
      <c r="AV760" s="768"/>
      <c r="AW760" s="768"/>
      <c r="AX760" s="768"/>
      <c r="AY760" s="768"/>
      <c r="AZ760" s="768"/>
      <c r="BA760" s="768"/>
      <c r="BB760" s="768"/>
      <c r="BC760" s="768"/>
      <c r="BD760" s="768"/>
      <c r="BE760" s="768"/>
      <c r="BF760" s="768"/>
      <c r="BG760" s="768"/>
      <c r="BH760" s="768"/>
      <c r="BI760" s="768"/>
      <c r="BJ760" s="768"/>
      <c r="BK760" s="768"/>
      <c r="BL760" s="768"/>
      <c r="BM760" s="768"/>
      <c r="BN760" s="768"/>
      <c r="BO760" s="768"/>
      <c r="BP760" s="768"/>
      <c r="BQ760" s="768"/>
      <c r="BR760" s="768"/>
      <c r="BS760" s="768"/>
      <c r="BT760" s="768"/>
      <c r="BU760" s="768"/>
      <c r="BV760" s="768"/>
      <c r="BW760" s="768"/>
      <c r="BX760" s="768"/>
      <c r="BY760" s="768"/>
      <c r="BZ760" s="768"/>
      <c r="CA760" s="768"/>
      <c r="CB760" s="768"/>
      <c r="CC760" s="768"/>
      <c r="CD760" s="768"/>
      <c r="CE760" s="768"/>
      <c r="CF760" s="768"/>
      <c r="CG760" s="768"/>
      <c r="CH760" s="768"/>
      <c r="CI760" s="768"/>
      <c r="CJ760" s="768"/>
      <c r="CK760" s="768"/>
      <c r="CL760" s="768"/>
      <c r="CM760" s="768"/>
      <c r="CN760" s="768"/>
      <c r="CO760" s="768"/>
      <c r="CP760" s="768"/>
      <c r="CQ760" s="768"/>
      <c r="CR760" s="768"/>
      <c r="CS760" s="768"/>
      <c r="CT760" s="768"/>
      <c r="CU760" s="768"/>
      <c r="CV760" s="768"/>
      <c r="CW760" s="768"/>
      <c r="CX760" s="768"/>
      <c r="CY760" s="768"/>
      <c r="CZ760" s="768"/>
      <c r="DA760" s="768"/>
      <c r="DB760" s="768"/>
      <c r="DC760" s="768"/>
      <c r="DD760" s="768"/>
      <c r="DE760" s="768"/>
      <c r="DF760" s="768"/>
      <c r="DG760" s="768"/>
      <c r="DH760" s="768"/>
      <c r="DI760" s="768"/>
      <c r="DJ760" s="768"/>
      <c r="DK760" s="768"/>
      <c r="DL760" s="768"/>
      <c r="DM760" s="768"/>
      <c r="DN760" s="768"/>
      <c r="DO760" s="768"/>
      <c r="DP760" s="768"/>
      <c r="DQ760" s="768"/>
      <c r="DR760" s="768"/>
      <c r="DS760" s="768"/>
      <c r="DT760" s="768"/>
      <c r="DU760" s="768"/>
      <c r="DV760" s="768"/>
      <c r="DW760" s="768"/>
      <c r="DX760" s="768"/>
      <c r="DY760" s="768"/>
      <c r="DZ760" s="768"/>
      <c r="EA760" s="768"/>
      <c r="EB760" s="768"/>
      <c r="EC760" s="768"/>
      <c r="ED760" s="768"/>
      <c r="EE760" s="768"/>
      <c r="EF760" s="768"/>
      <c r="EG760" s="768"/>
      <c r="EH760" s="768"/>
      <c r="EI760" s="768"/>
      <c r="EJ760" s="768"/>
      <c r="EK760" s="768"/>
      <c r="EL760" s="768"/>
      <c r="EM760" s="768"/>
      <c r="EN760" s="768"/>
      <c r="EO760" s="768"/>
      <c r="EP760" s="768"/>
      <c r="EQ760" s="768"/>
      <c r="ER760" s="768"/>
      <c r="ES760" s="768"/>
      <c r="ET760" s="768"/>
      <c r="EU760" s="768"/>
      <c r="EV760" s="768"/>
      <c r="EW760" s="768"/>
      <c r="EX760" s="768"/>
      <c r="EY760" s="768"/>
      <c r="EZ760" s="768"/>
      <c r="FA760" s="768"/>
      <c r="FB760" s="768"/>
      <c r="FC760" s="768"/>
      <c r="FD760" s="768"/>
      <c r="FE760" s="768"/>
      <c r="FF760" s="768"/>
      <c r="FG760" s="768"/>
      <c r="FH760" s="768"/>
      <c r="FI760" s="768"/>
      <c r="FJ760" s="768"/>
      <c r="FK760" s="768"/>
      <c r="FL760" s="768"/>
      <c r="FM760" s="768"/>
      <c r="FN760" s="768"/>
      <c r="FO760" s="768"/>
      <c r="FP760" s="768"/>
      <c r="FQ760" s="768"/>
      <c r="FR760" s="768"/>
      <c r="FS760" s="768"/>
      <c r="FT760" s="768"/>
      <c r="FU760" s="768"/>
      <c r="FV760" s="768"/>
      <c r="FW760" s="768"/>
    </row>
    <row r="761" spans="4:179" x14ac:dyDescent="0.25">
      <c r="D761" s="731"/>
      <c r="J761" s="62"/>
      <c r="O761" s="766"/>
      <c r="P761" s="766"/>
      <c r="Q761" s="766"/>
      <c r="R761" s="766"/>
      <c r="U761" s="767"/>
      <c r="Y761" s="768"/>
      <c r="Z761" s="768"/>
      <c r="AA761" s="768"/>
      <c r="AB761" s="768"/>
      <c r="AC761" s="768"/>
      <c r="AD761" s="768"/>
      <c r="AE761" s="768"/>
      <c r="AF761" s="768"/>
      <c r="AG761" s="768"/>
      <c r="AH761" s="768"/>
      <c r="AI761" s="768"/>
      <c r="AJ761" s="768"/>
      <c r="AK761" s="768"/>
      <c r="AL761" s="768"/>
      <c r="AM761" s="768"/>
      <c r="AN761" s="768"/>
      <c r="AO761" s="768"/>
      <c r="AP761" s="768"/>
      <c r="AQ761" s="768"/>
      <c r="AR761" s="768"/>
      <c r="AS761" s="768"/>
      <c r="AT761" s="768"/>
      <c r="AU761" s="768"/>
      <c r="AV761" s="768"/>
      <c r="AW761" s="768"/>
      <c r="AX761" s="768"/>
      <c r="AY761" s="768"/>
      <c r="AZ761" s="768"/>
      <c r="BA761" s="768"/>
      <c r="BB761" s="768"/>
      <c r="BC761" s="768"/>
      <c r="BD761" s="768"/>
      <c r="BE761" s="768"/>
      <c r="BF761" s="768"/>
      <c r="BG761" s="768"/>
      <c r="BH761" s="768"/>
      <c r="BI761" s="768"/>
      <c r="BJ761" s="768"/>
      <c r="BK761" s="768"/>
      <c r="BL761" s="768"/>
      <c r="BM761" s="768"/>
      <c r="BN761" s="768"/>
      <c r="BO761" s="768"/>
      <c r="BP761" s="768"/>
      <c r="BQ761" s="768"/>
      <c r="BR761" s="768"/>
      <c r="BS761" s="768"/>
      <c r="BT761" s="768"/>
      <c r="BU761" s="768"/>
      <c r="BV761" s="768"/>
      <c r="BW761" s="768"/>
      <c r="BX761" s="768"/>
      <c r="BY761" s="768"/>
      <c r="BZ761" s="768"/>
      <c r="CA761" s="768"/>
      <c r="CB761" s="768"/>
      <c r="CC761" s="768"/>
      <c r="CD761" s="768"/>
      <c r="CE761" s="768"/>
      <c r="CF761" s="768"/>
      <c r="CG761" s="768"/>
      <c r="CH761" s="768"/>
      <c r="CI761" s="768"/>
      <c r="CJ761" s="768"/>
      <c r="CK761" s="768"/>
      <c r="CL761" s="768"/>
      <c r="CM761" s="768"/>
      <c r="CN761" s="768"/>
      <c r="CO761" s="768"/>
      <c r="CP761" s="768"/>
      <c r="CQ761" s="768"/>
      <c r="CR761" s="768"/>
      <c r="CS761" s="768"/>
      <c r="CT761" s="768"/>
      <c r="CU761" s="768"/>
      <c r="CV761" s="768"/>
      <c r="CW761" s="768"/>
      <c r="CX761" s="768"/>
      <c r="CY761" s="768"/>
      <c r="CZ761" s="768"/>
      <c r="DA761" s="768"/>
      <c r="DB761" s="768"/>
      <c r="DC761" s="768"/>
      <c r="DD761" s="768"/>
      <c r="DE761" s="768"/>
      <c r="DF761" s="768"/>
      <c r="DG761" s="768"/>
      <c r="DH761" s="768"/>
      <c r="DI761" s="768"/>
      <c r="DJ761" s="768"/>
      <c r="DK761" s="768"/>
      <c r="DL761" s="768"/>
      <c r="DM761" s="768"/>
      <c r="DN761" s="768"/>
      <c r="DO761" s="768"/>
      <c r="DP761" s="768"/>
      <c r="DQ761" s="768"/>
      <c r="DR761" s="768"/>
      <c r="DS761" s="768"/>
      <c r="DT761" s="768"/>
      <c r="DU761" s="768"/>
      <c r="DV761" s="768"/>
      <c r="DW761" s="768"/>
      <c r="DX761" s="768"/>
      <c r="DY761" s="768"/>
      <c r="DZ761" s="768"/>
      <c r="EA761" s="768"/>
      <c r="EB761" s="768"/>
      <c r="EC761" s="768"/>
      <c r="ED761" s="768"/>
      <c r="EE761" s="768"/>
      <c r="EF761" s="768"/>
      <c r="EG761" s="768"/>
      <c r="EH761" s="768"/>
      <c r="EI761" s="768"/>
      <c r="EJ761" s="768"/>
      <c r="EK761" s="768"/>
      <c r="EL761" s="768"/>
      <c r="EM761" s="768"/>
      <c r="EN761" s="768"/>
      <c r="EO761" s="768"/>
      <c r="EP761" s="768"/>
      <c r="EQ761" s="768"/>
      <c r="ER761" s="768"/>
      <c r="ES761" s="768"/>
      <c r="ET761" s="768"/>
      <c r="EU761" s="768"/>
      <c r="EV761" s="768"/>
      <c r="EW761" s="768"/>
      <c r="EX761" s="768"/>
      <c r="EY761" s="768"/>
      <c r="EZ761" s="768"/>
      <c r="FA761" s="768"/>
      <c r="FB761" s="768"/>
      <c r="FC761" s="768"/>
      <c r="FD761" s="768"/>
      <c r="FE761" s="768"/>
      <c r="FF761" s="768"/>
      <c r="FG761" s="768"/>
      <c r="FH761" s="768"/>
      <c r="FI761" s="768"/>
      <c r="FJ761" s="768"/>
      <c r="FK761" s="768"/>
      <c r="FL761" s="768"/>
      <c r="FM761" s="768"/>
      <c r="FN761" s="768"/>
      <c r="FO761" s="768"/>
      <c r="FP761" s="768"/>
      <c r="FQ761" s="768"/>
      <c r="FR761" s="768"/>
      <c r="FS761" s="768"/>
      <c r="FT761" s="768"/>
      <c r="FU761" s="768"/>
      <c r="FV761" s="768"/>
      <c r="FW761" s="768"/>
    </row>
    <row r="762" spans="4:179" x14ac:dyDescent="0.25">
      <c r="D762" s="731"/>
      <c r="J762" s="62"/>
      <c r="O762" s="766"/>
      <c r="P762" s="766"/>
      <c r="Q762" s="766"/>
      <c r="R762" s="766"/>
      <c r="U762" s="767"/>
      <c r="Y762" s="768"/>
      <c r="Z762" s="768"/>
      <c r="AA762" s="768"/>
      <c r="AB762" s="768"/>
      <c r="AC762" s="768"/>
      <c r="AD762" s="768"/>
      <c r="AE762" s="768"/>
      <c r="AF762" s="768"/>
      <c r="AG762" s="768"/>
      <c r="AH762" s="768"/>
      <c r="AI762" s="768"/>
      <c r="AJ762" s="768"/>
      <c r="AK762" s="768"/>
      <c r="AL762" s="768"/>
      <c r="AM762" s="768"/>
      <c r="AN762" s="768"/>
      <c r="AO762" s="768"/>
      <c r="AP762" s="768"/>
      <c r="AQ762" s="768"/>
      <c r="AR762" s="768"/>
      <c r="AS762" s="768"/>
      <c r="AT762" s="768"/>
      <c r="AU762" s="768"/>
      <c r="AV762" s="768"/>
      <c r="AW762" s="768"/>
      <c r="AX762" s="768"/>
      <c r="AY762" s="768"/>
      <c r="AZ762" s="768"/>
      <c r="BA762" s="768"/>
      <c r="BB762" s="768"/>
      <c r="BC762" s="768"/>
      <c r="BD762" s="768"/>
      <c r="BE762" s="768"/>
      <c r="BF762" s="768"/>
      <c r="BG762" s="768"/>
      <c r="BH762" s="768"/>
      <c r="BI762" s="768"/>
      <c r="BJ762" s="768"/>
      <c r="BK762" s="768"/>
      <c r="BL762" s="768"/>
      <c r="BM762" s="768"/>
      <c r="BN762" s="768"/>
      <c r="BO762" s="768"/>
      <c r="BP762" s="768"/>
      <c r="BQ762" s="768"/>
      <c r="BR762" s="768"/>
      <c r="BS762" s="768"/>
      <c r="BT762" s="768"/>
      <c r="BU762" s="768"/>
      <c r="BV762" s="768"/>
      <c r="BW762" s="768"/>
      <c r="BX762" s="768"/>
      <c r="BY762" s="768"/>
      <c r="BZ762" s="768"/>
      <c r="CA762" s="768"/>
      <c r="CB762" s="768"/>
      <c r="CC762" s="768"/>
      <c r="CD762" s="768"/>
      <c r="CE762" s="768"/>
      <c r="CF762" s="768"/>
      <c r="CG762" s="768"/>
      <c r="CH762" s="768"/>
      <c r="CI762" s="768"/>
      <c r="CJ762" s="768"/>
      <c r="CK762" s="768"/>
      <c r="CL762" s="768"/>
      <c r="CM762" s="768"/>
      <c r="CN762" s="768"/>
      <c r="CO762" s="768"/>
      <c r="CP762" s="768"/>
      <c r="CQ762" s="768"/>
      <c r="CR762" s="768"/>
      <c r="CS762" s="768"/>
      <c r="CT762" s="768"/>
      <c r="CU762" s="768"/>
      <c r="CV762" s="768"/>
      <c r="CW762" s="768"/>
      <c r="CX762" s="768"/>
      <c r="CY762" s="768"/>
      <c r="CZ762" s="768"/>
      <c r="DA762" s="768"/>
      <c r="DB762" s="768"/>
      <c r="DC762" s="768"/>
      <c r="DD762" s="768"/>
      <c r="DE762" s="768"/>
      <c r="DF762" s="768"/>
      <c r="DG762" s="768"/>
      <c r="DH762" s="768"/>
      <c r="DI762" s="768"/>
      <c r="DJ762" s="768"/>
      <c r="DK762" s="768"/>
      <c r="DL762" s="768"/>
      <c r="DM762" s="768"/>
      <c r="DN762" s="768"/>
      <c r="DO762" s="768"/>
      <c r="DP762" s="768"/>
      <c r="DQ762" s="768"/>
      <c r="DR762" s="768"/>
      <c r="DS762" s="768"/>
      <c r="DT762" s="768"/>
      <c r="DU762" s="768"/>
      <c r="DV762" s="768"/>
      <c r="DW762" s="768"/>
      <c r="DX762" s="768"/>
      <c r="DY762" s="768"/>
      <c r="DZ762" s="768"/>
      <c r="EA762" s="768"/>
      <c r="EB762" s="768"/>
      <c r="EC762" s="768"/>
      <c r="ED762" s="768"/>
      <c r="EE762" s="768"/>
      <c r="EF762" s="768"/>
      <c r="EG762" s="768"/>
      <c r="EH762" s="768"/>
      <c r="EI762" s="768"/>
      <c r="EJ762" s="768"/>
      <c r="EK762" s="768"/>
      <c r="EL762" s="768"/>
      <c r="EM762" s="768"/>
      <c r="EN762" s="768"/>
      <c r="EO762" s="768"/>
      <c r="EP762" s="768"/>
      <c r="EQ762" s="768"/>
      <c r="ER762" s="768"/>
      <c r="ES762" s="768"/>
      <c r="ET762" s="768"/>
      <c r="EU762" s="768"/>
      <c r="EV762" s="768"/>
      <c r="EW762" s="768"/>
      <c r="EX762" s="768"/>
      <c r="EY762" s="768"/>
      <c r="EZ762" s="768"/>
      <c r="FA762" s="768"/>
      <c r="FB762" s="768"/>
      <c r="FC762" s="768"/>
      <c r="FD762" s="768"/>
      <c r="FE762" s="768"/>
      <c r="FF762" s="768"/>
      <c r="FG762" s="768"/>
      <c r="FH762" s="768"/>
      <c r="FI762" s="768"/>
      <c r="FJ762" s="768"/>
      <c r="FK762" s="768"/>
      <c r="FL762" s="768"/>
      <c r="FM762" s="768"/>
      <c r="FN762" s="768"/>
      <c r="FO762" s="768"/>
      <c r="FP762" s="768"/>
      <c r="FQ762" s="768"/>
      <c r="FR762" s="768"/>
      <c r="FS762" s="768"/>
      <c r="FT762" s="768"/>
      <c r="FU762" s="768"/>
      <c r="FV762" s="768"/>
      <c r="FW762" s="768"/>
    </row>
    <row r="763" spans="4:179" x14ac:dyDescent="0.25">
      <c r="D763" s="731"/>
      <c r="J763" s="62"/>
      <c r="O763" s="766"/>
      <c r="P763" s="766"/>
      <c r="Q763" s="766"/>
      <c r="R763" s="766"/>
      <c r="U763" s="767"/>
      <c r="Y763" s="768"/>
      <c r="Z763" s="768"/>
      <c r="AA763" s="768"/>
      <c r="AB763" s="768"/>
      <c r="AC763" s="768"/>
      <c r="AD763" s="768"/>
      <c r="AE763" s="768"/>
      <c r="AF763" s="768"/>
      <c r="AG763" s="768"/>
      <c r="AH763" s="768"/>
      <c r="AI763" s="768"/>
      <c r="AJ763" s="768"/>
      <c r="AK763" s="768"/>
      <c r="AL763" s="768"/>
      <c r="AM763" s="768"/>
      <c r="AN763" s="768"/>
      <c r="AO763" s="768"/>
      <c r="AP763" s="768"/>
      <c r="AQ763" s="768"/>
      <c r="AR763" s="768"/>
      <c r="AS763" s="768"/>
      <c r="AT763" s="768"/>
      <c r="AU763" s="768"/>
      <c r="AV763" s="768"/>
      <c r="AW763" s="768"/>
      <c r="AX763" s="768"/>
      <c r="AY763" s="768"/>
      <c r="AZ763" s="768"/>
      <c r="BA763" s="768"/>
      <c r="BB763" s="768"/>
      <c r="BC763" s="768"/>
      <c r="BD763" s="768"/>
      <c r="BE763" s="768"/>
      <c r="BF763" s="768"/>
      <c r="BG763" s="768"/>
      <c r="BH763" s="768"/>
      <c r="BI763" s="768"/>
      <c r="BJ763" s="768"/>
      <c r="BK763" s="768"/>
      <c r="BL763" s="768"/>
      <c r="BM763" s="768"/>
      <c r="BN763" s="768"/>
      <c r="BO763" s="768"/>
      <c r="BP763" s="768"/>
      <c r="BQ763" s="768"/>
      <c r="BR763" s="768"/>
      <c r="BS763" s="768"/>
      <c r="BT763" s="768"/>
      <c r="BU763" s="768"/>
      <c r="BV763" s="768"/>
      <c r="BW763" s="768"/>
      <c r="BX763" s="768"/>
      <c r="BY763" s="768"/>
      <c r="BZ763" s="768"/>
      <c r="CA763" s="768"/>
      <c r="CB763" s="768"/>
      <c r="CC763" s="768"/>
      <c r="CD763" s="768"/>
      <c r="CE763" s="768"/>
      <c r="CF763" s="768"/>
      <c r="CG763" s="768"/>
      <c r="CH763" s="768"/>
      <c r="CI763" s="768"/>
      <c r="CJ763" s="768"/>
      <c r="CK763" s="768"/>
      <c r="CL763" s="768"/>
      <c r="CM763" s="768"/>
      <c r="CN763" s="768"/>
      <c r="CO763" s="768"/>
      <c r="CP763" s="768"/>
      <c r="CQ763" s="768"/>
      <c r="CR763" s="768"/>
      <c r="CS763" s="768"/>
      <c r="CT763" s="768"/>
      <c r="CU763" s="768"/>
      <c r="CV763" s="768"/>
      <c r="CW763" s="768"/>
      <c r="CX763" s="768"/>
      <c r="CY763" s="768"/>
      <c r="CZ763" s="768"/>
      <c r="DA763" s="768"/>
      <c r="DB763" s="768"/>
      <c r="DC763" s="768"/>
      <c r="DD763" s="768"/>
      <c r="DE763" s="768"/>
      <c r="DF763" s="768"/>
      <c r="DG763" s="768"/>
      <c r="DH763" s="768"/>
      <c r="DI763" s="768"/>
      <c r="DJ763" s="768"/>
      <c r="DK763" s="768"/>
      <c r="DL763" s="768"/>
      <c r="DM763" s="768"/>
      <c r="DN763" s="768"/>
      <c r="DO763" s="768"/>
      <c r="DP763" s="768"/>
      <c r="DQ763" s="768"/>
      <c r="DR763" s="768"/>
      <c r="DS763" s="768"/>
      <c r="DT763" s="768"/>
      <c r="DU763" s="768"/>
      <c r="DV763" s="768"/>
      <c r="DW763" s="768"/>
      <c r="DX763" s="768"/>
      <c r="DY763" s="768"/>
      <c r="DZ763" s="768"/>
      <c r="EA763" s="768"/>
      <c r="EB763" s="768"/>
      <c r="EC763" s="768"/>
      <c r="ED763" s="768"/>
      <c r="EE763" s="768"/>
      <c r="EF763" s="768"/>
      <c r="EG763" s="768"/>
      <c r="EH763" s="768"/>
      <c r="EI763" s="768"/>
      <c r="EJ763" s="768"/>
      <c r="EK763" s="768"/>
      <c r="EL763" s="768"/>
      <c r="EM763" s="768"/>
      <c r="EN763" s="768"/>
      <c r="EO763" s="768"/>
      <c r="EP763" s="768"/>
      <c r="EQ763" s="768"/>
      <c r="ER763" s="768"/>
      <c r="ES763" s="768"/>
      <c r="ET763" s="768"/>
      <c r="EU763" s="768"/>
      <c r="EV763" s="768"/>
      <c r="EW763" s="768"/>
      <c r="EX763" s="768"/>
      <c r="EY763" s="768"/>
      <c r="EZ763" s="768"/>
      <c r="FA763" s="768"/>
      <c r="FB763" s="768"/>
      <c r="FC763" s="768"/>
      <c r="FD763" s="768"/>
      <c r="FE763" s="768"/>
      <c r="FF763" s="768"/>
      <c r="FG763" s="768"/>
      <c r="FH763" s="768"/>
      <c r="FI763" s="768"/>
      <c r="FJ763" s="768"/>
      <c r="FK763" s="768"/>
      <c r="FL763" s="768"/>
      <c r="FM763" s="768"/>
      <c r="FN763" s="768"/>
      <c r="FO763" s="768"/>
      <c r="FP763" s="768"/>
      <c r="FQ763" s="768"/>
      <c r="FR763" s="768"/>
      <c r="FS763" s="768"/>
      <c r="FT763" s="768"/>
      <c r="FU763" s="768"/>
      <c r="FV763" s="768"/>
      <c r="FW763" s="768"/>
    </row>
    <row r="764" spans="4:179" x14ac:dyDescent="0.25">
      <c r="D764" s="731"/>
      <c r="J764" s="62"/>
      <c r="O764" s="766"/>
      <c r="P764" s="766"/>
      <c r="Q764" s="766"/>
      <c r="R764" s="766"/>
      <c r="U764" s="767"/>
      <c r="Y764" s="768"/>
      <c r="Z764" s="768"/>
      <c r="AA764" s="768"/>
      <c r="AB764" s="768"/>
      <c r="AC764" s="768"/>
      <c r="AD764" s="768"/>
      <c r="AE764" s="768"/>
      <c r="AF764" s="768"/>
      <c r="AG764" s="768"/>
      <c r="AH764" s="768"/>
      <c r="AI764" s="768"/>
      <c r="AJ764" s="768"/>
      <c r="AK764" s="768"/>
      <c r="AL764" s="768"/>
      <c r="AM764" s="768"/>
      <c r="AN764" s="768"/>
      <c r="AO764" s="768"/>
      <c r="AP764" s="768"/>
      <c r="AQ764" s="768"/>
      <c r="AR764" s="768"/>
      <c r="AS764" s="768"/>
      <c r="AT764" s="768"/>
      <c r="AU764" s="768"/>
      <c r="AV764" s="768"/>
      <c r="AW764" s="768"/>
      <c r="AX764" s="768"/>
      <c r="AY764" s="768"/>
      <c r="AZ764" s="768"/>
      <c r="BA764" s="768"/>
      <c r="BB764" s="768"/>
      <c r="BC764" s="768"/>
      <c r="BD764" s="768"/>
      <c r="BE764" s="768"/>
      <c r="BF764" s="768"/>
      <c r="BG764" s="768"/>
      <c r="BH764" s="768"/>
      <c r="BI764" s="768"/>
      <c r="BJ764" s="768"/>
      <c r="BK764" s="768"/>
      <c r="BL764" s="768"/>
      <c r="BM764" s="768"/>
      <c r="BN764" s="768"/>
      <c r="BO764" s="768"/>
      <c r="BP764" s="768"/>
      <c r="BQ764" s="768"/>
      <c r="BR764" s="768"/>
      <c r="BS764" s="768"/>
      <c r="BT764" s="768"/>
      <c r="BU764" s="768"/>
      <c r="BV764" s="768"/>
      <c r="BW764" s="768"/>
      <c r="BX764" s="768"/>
      <c r="BY764" s="768"/>
      <c r="BZ764" s="768"/>
      <c r="CA764" s="768"/>
      <c r="CB764" s="768"/>
      <c r="CC764" s="768"/>
      <c r="CD764" s="768"/>
      <c r="CE764" s="768"/>
      <c r="CF764" s="768"/>
      <c r="CG764" s="768"/>
      <c r="CH764" s="768"/>
      <c r="CI764" s="768"/>
      <c r="CJ764" s="768"/>
      <c r="CK764" s="768"/>
      <c r="CL764" s="768"/>
      <c r="CM764" s="768"/>
      <c r="CN764" s="768"/>
      <c r="CO764" s="768"/>
      <c r="CP764" s="768"/>
      <c r="CQ764" s="768"/>
      <c r="CR764" s="768"/>
      <c r="CS764" s="768"/>
      <c r="CT764" s="768"/>
      <c r="CU764" s="768"/>
      <c r="CV764" s="768"/>
      <c r="CW764" s="768"/>
      <c r="CX764" s="768"/>
      <c r="CY764" s="768"/>
      <c r="CZ764" s="768"/>
      <c r="DA764" s="768"/>
      <c r="DB764" s="768"/>
      <c r="DC764" s="768"/>
      <c r="DD764" s="768"/>
      <c r="DE764" s="768"/>
      <c r="DF764" s="768"/>
      <c r="DG764" s="768"/>
      <c r="DH764" s="768"/>
      <c r="DI764" s="768"/>
      <c r="DJ764" s="768"/>
      <c r="DK764" s="768"/>
      <c r="DL764" s="768"/>
      <c r="DM764" s="768"/>
      <c r="DN764" s="768"/>
      <c r="DO764" s="768"/>
      <c r="DP764" s="768"/>
      <c r="DQ764" s="768"/>
      <c r="DR764" s="768"/>
      <c r="DS764" s="768"/>
      <c r="DT764" s="768"/>
      <c r="DU764" s="768"/>
      <c r="DV764" s="768"/>
      <c r="DW764" s="768"/>
      <c r="DX764" s="768"/>
      <c r="DY764" s="768"/>
      <c r="DZ764" s="768"/>
      <c r="EA764" s="768"/>
      <c r="EB764" s="768"/>
      <c r="EC764" s="768"/>
      <c r="ED764" s="768"/>
      <c r="EE764" s="768"/>
      <c r="EF764" s="768"/>
      <c r="EG764" s="768"/>
      <c r="EH764" s="768"/>
      <c r="EI764" s="768"/>
      <c r="EJ764" s="768"/>
      <c r="EK764" s="768"/>
      <c r="EL764" s="768"/>
      <c r="EM764" s="768"/>
      <c r="EN764" s="768"/>
      <c r="EO764" s="768"/>
      <c r="EP764" s="768"/>
      <c r="EQ764" s="768"/>
      <c r="ER764" s="768"/>
      <c r="ES764" s="768"/>
      <c r="ET764" s="768"/>
      <c r="EU764" s="768"/>
      <c r="EV764" s="768"/>
      <c r="EW764" s="768"/>
      <c r="EX764" s="768"/>
      <c r="EY764" s="768"/>
      <c r="EZ764" s="768"/>
      <c r="FA764" s="768"/>
      <c r="FB764" s="768"/>
      <c r="FC764" s="768"/>
      <c r="FD764" s="768"/>
      <c r="FE764" s="768"/>
      <c r="FF764" s="768"/>
      <c r="FG764" s="768"/>
      <c r="FH764" s="768"/>
      <c r="FI764" s="768"/>
      <c r="FJ764" s="768"/>
      <c r="FK764" s="768"/>
      <c r="FL764" s="768"/>
      <c r="FM764" s="768"/>
      <c r="FN764" s="768"/>
      <c r="FO764" s="768"/>
      <c r="FP764" s="768"/>
      <c r="FQ764" s="768"/>
      <c r="FR764" s="768"/>
      <c r="FS764" s="768"/>
      <c r="FT764" s="768"/>
      <c r="FU764" s="768"/>
      <c r="FV764" s="768"/>
      <c r="FW764" s="768"/>
    </row>
    <row r="765" spans="4:179" x14ac:dyDescent="0.25">
      <c r="D765" s="731"/>
      <c r="J765" s="62"/>
      <c r="O765" s="766"/>
      <c r="P765" s="766"/>
      <c r="Q765" s="766"/>
      <c r="R765" s="766"/>
      <c r="U765" s="767"/>
      <c r="Y765" s="768"/>
      <c r="Z765" s="768"/>
      <c r="AA765" s="768"/>
      <c r="AB765" s="768"/>
      <c r="AC765" s="768"/>
      <c r="AD765" s="768"/>
      <c r="AE765" s="768"/>
      <c r="AF765" s="768"/>
      <c r="AG765" s="768"/>
      <c r="AH765" s="768"/>
      <c r="AI765" s="768"/>
      <c r="AJ765" s="768"/>
      <c r="AK765" s="768"/>
      <c r="AL765" s="768"/>
      <c r="AM765" s="768"/>
      <c r="AN765" s="768"/>
      <c r="AO765" s="768"/>
      <c r="AP765" s="768"/>
      <c r="AQ765" s="768"/>
      <c r="AR765" s="768"/>
      <c r="AS765" s="768"/>
      <c r="AT765" s="768"/>
      <c r="AU765" s="768"/>
      <c r="AV765" s="768"/>
      <c r="AW765" s="768"/>
      <c r="AX765" s="768"/>
      <c r="AY765" s="768"/>
      <c r="AZ765" s="768"/>
      <c r="BA765" s="768"/>
      <c r="BB765" s="768"/>
      <c r="BC765" s="768"/>
      <c r="BD765" s="768"/>
      <c r="BE765" s="768"/>
      <c r="BF765" s="768"/>
      <c r="BG765" s="768"/>
      <c r="BH765" s="768"/>
      <c r="BI765" s="768"/>
      <c r="BJ765" s="768"/>
      <c r="BK765" s="768"/>
      <c r="BL765" s="768"/>
      <c r="BM765" s="768"/>
      <c r="BN765" s="768"/>
      <c r="BO765" s="768"/>
      <c r="BP765" s="768"/>
      <c r="BQ765" s="768"/>
      <c r="BR765" s="768"/>
      <c r="BS765" s="768"/>
      <c r="BT765" s="768"/>
      <c r="BU765" s="768"/>
      <c r="BV765" s="768"/>
      <c r="BW765" s="768"/>
      <c r="BX765" s="768"/>
      <c r="BY765" s="768"/>
      <c r="BZ765" s="768"/>
      <c r="CA765" s="768"/>
      <c r="CB765" s="768"/>
      <c r="CC765" s="768"/>
      <c r="CD765" s="768"/>
      <c r="CE765" s="768"/>
      <c r="CF765" s="768"/>
      <c r="CG765" s="768"/>
      <c r="CH765" s="768"/>
      <c r="CI765" s="768"/>
      <c r="CJ765" s="768"/>
      <c r="CK765" s="768"/>
      <c r="CL765" s="768"/>
      <c r="CM765" s="768"/>
      <c r="CN765" s="768"/>
      <c r="CO765" s="768"/>
      <c r="CP765" s="768"/>
      <c r="CQ765" s="768"/>
      <c r="CR765" s="768"/>
      <c r="CS765" s="768"/>
      <c r="CT765" s="768"/>
      <c r="CU765" s="768"/>
      <c r="CV765" s="768"/>
      <c r="CW765" s="768"/>
      <c r="CX765" s="768"/>
      <c r="CY765" s="768"/>
      <c r="CZ765" s="768"/>
      <c r="DA765" s="768"/>
      <c r="DB765" s="768"/>
      <c r="DC765" s="768"/>
      <c r="DD765" s="768"/>
      <c r="DE765" s="768"/>
      <c r="DF765" s="768"/>
      <c r="DG765" s="768"/>
      <c r="DH765" s="768"/>
      <c r="DI765" s="768"/>
      <c r="DJ765" s="768"/>
      <c r="DK765" s="768"/>
      <c r="DL765" s="768"/>
      <c r="DM765" s="768"/>
      <c r="DN765" s="768"/>
      <c r="DO765" s="768"/>
      <c r="DP765" s="768"/>
      <c r="DQ765" s="768"/>
      <c r="DR765" s="768"/>
      <c r="DS765" s="768"/>
      <c r="DT765" s="768"/>
      <c r="DU765" s="768"/>
      <c r="DV765" s="768"/>
      <c r="DW765" s="768"/>
      <c r="DX765" s="768"/>
      <c r="DY765" s="768"/>
      <c r="DZ765" s="768"/>
      <c r="EA765" s="768"/>
      <c r="EB765" s="768"/>
      <c r="EC765" s="768"/>
      <c r="ED765" s="768"/>
      <c r="EE765" s="768"/>
      <c r="EF765" s="768"/>
      <c r="EG765" s="768"/>
      <c r="EH765" s="768"/>
      <c r="EI765" s="768"/>
      <c r="EJ765" s="768"/>
      <c r="EK765" s="768"/>
      <c r="EL765" s="768"/>
      <c r="EM765" s="768"/>
      <c r="EN765" s="768"/>
      <c r="EO765" s="768"/>
      <c r="EP765" s="768"/>
      <c r="EQ765" s="768"/>
      <c r="ER765" s="768"/>
      <c r="ES765" s="768"/>
      <c r="ET765" s="768"/>
      <c r="EU765" s="768"/>
      <c r="EV765" s="768"/>
      <c r="EW765" s="768"/>
      <c r="EX765" s="768"/>
      <c r="EY765" s="768"/>
      <c r="EZ765" s="768"/>
      <c r="FA765" s="768"/>
      <c r="FB765" s="768"/>
      <c r="FC765" s="768"/>
      <c r="FD765" s="768"/>
      <c r="FE765" s="768"/>
      <c r="FF765" s="768"/>
      <c r="FG765" s="768"/>
      <c r="FH765" s="768"/>
      <c r="FI765" s="768"/>
      <c r="FJ765" s="768"/>
      <c r="FK765" s="768"/>
      <c r="FL765" s="768"/>
      <c r="FM765" s="768"/>
      <c r="FN765" s="768"/>
      <c r="FO765" s="768"/>
      <c r="FP765" s="768"/>
      <c r="FQ765" s="768"/>
      <c r="FR765" s="768"/>
      <c r="FS765" s="768"/>
      <c r="FT765" s="768"/>
      <c r="FU765" s="768"/>
      <c r="FV765" s="768"/>
      <c r="FW765" s="768"/>
    </row>
    <row r="766" spans="4:179" x14ac:dyDescent="0.25">
      <c r="D766" s="731"/>
      <c r="J766" s="62"/>
      <c r="O766" s="766"/>
      <c r="P766" s="766"/>
      <c r="Q766" s="766"/>
      <c r="R766" s="766"/>
      <c r="U766" s="767"/>
      <c r="Y766" s="768"/>
      <c r="Z766" s="768"/>
      <c r="AA766" s="768"/>
      <c r="AB766" s="768"/>
      <c r="AC766" s="768"/>
      <c r="AD766" s="768"/>
      <c r="AE766" s="768"/>
      <c r="AF766" s="768"/>
      <c r="AG766" s="768"/>
      <c r="AH766" s="768"/>
      <c r="AI766" s="768"/>
      <c r="AJ766" s="768"/>
      <c r="AK766" s="768"/>
      <c r="AL766" s="768"/>
      <c r="AM766" s="768"/>
      <c r="AN766" s="768"/>
      <c r="AO766" s="768"/>
      <c r="AP766" s="768"/>
      <c r="AQ766" s="768"/>
      <c r="AR766" s="768"/>
      <c r="AS766" s="768"/>
      <c r="AT766" s="768"/>
      <c r="AU766" s="768"/>
      <c r="AV766" s="768"/>
      <c r="AW766" s="768"/>
      <c r="AX766" s="768"/>
      <c r="AY766" s="768"/>
      <c r="AZ766" s="768"/>
      <c r="BA766" s="768"/>
      <c r="BB766" s="768"/>
      <c r="BC766" s="768"/>
      <c r="BD766" s="768"/>
      <c r="BE766" s="768"/>
      <c r="BF766" s="768"/>
      <c r="BG766" s="768"/>
      <c r="BH766" s="768"/>
      <c r="BI766" s="768"/>
      <c r="BJ766" s="768"/>
      <c r="BK766" s="768"/>
      <c r="BL766" s="768"/>
      <c r="BM766" s="768"/>
      <c r="BN766" s="768"/>
      <c r="BO766" s="768"/>
      <c r="BP766" s="768"/>
      <c r="BQ766" s="768"/>
      <c r="BR766" s="768"/>
      <c r="BS766" s="768"/>
      <c r="BT766" s="768"/>
      <c r="BU766" s="768"/>
      <c r="BV766" s="768"/>
      <c r="BW766" s="768"/>
      <c r="BX766" s="768"/>
      <c r="BY766" s="768"/>
      <c r="BZ766" s="768"/>
      <c r="CA766" s="768"/>
      <c r="CB766" s="768"/>
      <c r="CC766" s="768"/>
      <c r="CD766" s="768"/>
      <c r="CE766" s="768"/>
      <c r="CF766" s="768"/>
      <c r="CG766" s="768"/>
      <c r="CH766" s="768"/>
      <c r="CI766" s="768"/>
      <c r="CJ766" s="768"/>
      <c r="CK766" s="768"/>
      <c r="CL766" s="768"/>
      <c r="CM766" s="768"/>
      <c r="CN766" s="768"/>
      <c r="CO766" s="768"/>
      <c r="CP766" s="768"/>
      <c r="CQ766" s="768"/>
      <c r="CR766" s="768"/>
      <c r="CS766" s="768"/>
      <c r="CT766" s="768"/>
      <c r="CU766" s="768"/>
      <c r="CV766" s="768"/>
      <c r="CW766" s="768"/>
      <c r="CX766" s="768"/>
      <c r="CY766" s="768"/>
      <c r="CZ766" s="768"/>
      <c r="DA766" s="768"/>
      <c r="DB766" s="768"/>
      <c r="DC766" s="768"/>
      <c r="DD766" s="768"/>
      <c r="DE766" s="768"/>
      <c r="DF766" s="768"/>
      <c r="DG766" s="768"/>
      <c r="DH766" s="768"/>
      <c r="DI766" s="768"/>
      <c r="DJ766" s="768"/>
      <c r="DK766" s="768"/>
      <c r="DL766" s="768"/>
      <c r="DM766" s="768"/>
      <c r="DN766" s="768"/>
      <c r="DO766" s="768"/>
      <c r="DP766" s="768"/>
      <c r="DQ766" s="768"/>
      <c r="DR766" s="768"/>
      <c r="DS766" s="768"/>
      <c r="DT766" s="768"/>
      <c r="DU766" s="768"/>
      <c r="DV766" s="768"/>
      <c r="DW766" s="768"/>
      <c r="DX766" s="768"/>
      <c r="DY766" s="768"/>
      <c r="DZ766" s="768"/>
      <c r="EA766" s="768"/>
      <c r="EB766" s="768"/>
      <c r="EC766" s="768"/>
      <c r="ED766" s="768"/>
      <c r="EE766" s="768"/>
      <c r="EF766" s="768"/>
      <c r="EG766" s="768"/>
      <c r="EH766" s="768"/>
      <c r="EI766" s="768"/>
      <c r="EJ766" s="768"/>
      <c r="EK766" s="768"/>
      <c r="EL766" s="768"/>
      <c r="EM766" s="768"/>
      <c r="EN766" s="768"/>
      <c r="EO766" s="768"/>
      <c r="EP766" s="768"/>
      <c r="EQ766" s="768"/>
      <c r="ER766" s="768"/>
      <c r="ES766" s="768"/>
      <c r="ET766" s="768"/>
      <c r="EU766" s="768"/>
      <c r="EV766" s="768"/>
      <c r="EW766" s="768"/>
      <c r="EX766" s="768"/>
      <c r="EY766" s="768"/>
      <c r="EZ766" s="768"/>
      <c r="FA766" s="768"/>
      <c r="FB766" s="768"/>
      <c r="FC766" s="768"/>
      <c r="FD766" s="768"/>
      <c r="FE766" s="768"/>
      <c r="FF766" s="768"/>
      <c r="FG766" s="768"/>
      <c r="FH766" s="768"/>
      <c r="FI766" s="768"/>
      <c r="FJ766" s="768"/>
      <c r="FK766" s="768"/>
      <c r="FL766" s="768"/>
      <c r="FM766" s="768"/>
      <c r="FN766" s="768"/>
      <c r="FO766" s="768"/>
      <c r="FP766" s="768"/>
      <c r="FQ766" s="768"/>
      <c r="FR766" s="768"/>
      <c r="FS766" s="768"/>
      <c r="FT766" s="768"/>
      <c r="FU766" s="768"/>
      <c r="FV766" s="768"/>
      <c r="FW766" s="768"/>
    </row>
    <row r="767" spans="4:179" x14ac:dyDescent="0.25">
      <c r="D767" s="731"/>
      <c r="J767" s="62"/>
      <c r="O767" s="766"/>
      <c r="P767" s="766"/>
      <c r="Q767" s="766"/>
      <c r="R767" s="766"/>
      <c r="U767" s="767"/>
      <c r="Y767" s="768"/>
      <c r="Z767" s="768"/>
      <c r="AA767" s="768"/>
      <c r="AB767" s="768"/>
      <c r="AC767" s="768"/>
      <c r="AD767" s="768"/>
      <c r="AE767" s="768"/>
      <c r="AF767" s="768"/>
      <c r="AG767" s="768"/>
      <c r="AH767" s="768"/>
      <c r="AI767" s="768"/>
      <c r="AJ767" s="768"/>
      <c r="AK767" s="768"/>
      <c r="AL767" s="768"/>
      <c r="AM767" s="768"/>
      <c r="AN767" s="768"/>
      <c r="AO767" s="768"/>
      <c r="AP767" s="768"/>
      <c r="AQ767" s="768"/>
      <c r="AR767" s="768"/>
      <c r="AS767" s="768"/>
      <c r="AT767" s="768"/>
      <c r="AU767" s="768"/>
      <c r="AV767" s="768"/>
      <c r="AW767" s="768"/>
      <c r="AX767" s="768"/>
      <c r="AY767" s="768"/>
      <c r="AZ767" s="768"/>
      <c r="BA767" s="768"/>
      <c r="BB767" s="768"/>
      <c r="BC767" s="768"/>
      <c r="BD767" s="768"/>
      <c r="BE767" s="768"/>
      <c r="BF767" s="768"/>
      <c r="BG767" s="768"/>
      <c r="BH767" s="768"/>
      <c r="BI767" s="768"/>
      <c r="BJ767" s="768"/>
      <c r="BK767" s="768"/>
      <c r="BL767" s="768"/>
      <c r="BM767" s="768"/>
      <c r="BN767" s="768"/>
      <c r="BO767" s="768"/>
      <c r="BP767" s="768"/>
      <c r="BQ767" s="768"/>
      <c r="BR767" s="768"/>
      <c r="BS767" s="768"/>
      <c r="BT767" s="768"/>
      <c r="BU767" s="768"/>
      <c r="BV767" s="768"/>
      <c r="BW767" s="768"/>
      <c r="BX767" s="768"/>
      <c r="BY767" s="768"/>
      <c r="BZ767" s="768"/>
      <c r="CA767" s="768"/>
      <c r="CB767" s="768"/>
      <c r="CC767" s="768"/>
      <c r="CD767" s="768"/>
      <c r="CE767" s="768"/>
      <c r="CF767" s="768"/>
      <c r="CG767" s="768"/>
      <c r="CH767" s="768"/>
      <c r="CI767" s="768"/>
      <c r="CJ767" s="768"/>
      <c r="CK767" s="768"/>
      <c r="CL767" s="768"/>
      <c r="CM767" s="768"/>
      <c r="CN767" s="768"/>
      <c r="CO767" s="768"/>
      <c r="CP767" s="768"/>
      <c r="CQ767" s="768"/>
      <c r="CR767" s="768"/>
      <c r="CS767" s="768"/>
      <c r="CT767" s="768"/>
      <c r="CU767" s="768"/>
      <c r="CV767" s="768"/>
      <c r="CW767" s="768"/>
      <c r="CX767" s="768"/>
      <c r="CY767" s="768"/>
      <c r="CZ767" s="768"/>
      <c r="DA767" s="768"/>
      <c r="DB767" s="768"/>
      <c r="DC767" s="768"/>
      <c r="DD767" s="768"/>
      <c r="DE767" s="768"/>
      <c r="DF767" s="768"/>
      <c r="DG767" s="768"/>
      <c r="DH767" s="768"/>
      <c r="DI767" s="768"/>
      <c r="DJ767" s="768"/>
      <c r="DK767" s="768"/>
      <c r="DL767" s="768"/>
      <c r="DM767" s="768"/>
      <c r="DN767" s="768"/>
      <c r="DO767" s="768"/>
      <c r="DP767" s="768"/>
      <c r="DQ767" s="768"/>
      <c r="DR767" s="768"/>
      <c r="DS767" s="768"/>
      <c r="DT767" s="768"/>
      <c r="DU767" s="768"/>
      <c r="DV767" s="768"/>
      <c r="DW767" s="768"/>
      <c r="DX767" s="768"/>
      <c r="DY767" s="768"/>
      <c r="DZ767" s="768"/>
      <c r="EA767" s="768"/>
      <c r="EB767" s="768"/>
      <c r="EC767" s="768"/>
      <c r="ED767" s="768"/>
      <c r="EE767" s="768"/>
      <c r="EF767" s="768"/>
      <c r="EG767" s="768"/>
      <c r="EH767" s="768"/>
      <c r="EI767" s="768"/>
      <c r="EJ767" s="768"/>
      <c r="EK767" s="768"/>
      <c r="EL767" s="768"/>
      <c r="EM767" s="768"/>
      <c r="EN767" s="768"/>
      <c r="EO767" s="768"/>
      <c r="EP767" s="768"/>
      <c r="EQ767" s="768"/>
      <c r="ER767" s="768"/>
      <c r="ES767" s="768"/>
      <c r="ET767" s="768"/>
      <c r="EU767" s="768"/>
      <c r="EV767" s="768"/>
      <c r="EW767" s="768"/>
      <c r="EX767" s="768"/>
      <c r="EY767" s="768"/>
      <c r="EZ767" s="768"/>
      <c r="FA767" s="768"/>
      <c r="FB767" s="768"/>
      <c r="FC767" s="768"/>
      <c r="FD767" s="768"/>
      <c r="FE767" s="768"/>
      <c r="FF767" s="768"/>
      <c r="FG767" s="768"/>
      <c r="FH767" s="768"/>
      <c r="FI767" s="768"/>
      <c r="FJ767" s="768"/>
      <c r="FK767" s="768"/>
      <c r="FL767" s="768"/>
      <c r="FM767" s="768"/>
      <c r="FN767" s="768"/>
      <c r="FO767" s="768"/>
      <c r="FP767" s="768"/>
      <c r="FQ767" s="768"/>
      <c r="FR767" s="768"/>
      <c r="FS767" s="768"/>
      <c r="FT767" s="768"/>
      <c r="FU767" s="768"/>
      <c r="FV767" s="768"/>
      <c r="FW767" s="768"/>
    </row>
    <row r="768" spans="4:179" x14ac:dyDescent="0.25">
      <c r="D768" s="731"/>
      <c r="J768" s="62"/>
      <c r="O768" s="766"/>
      <c r="P768" s="766"/>
      <c r="Q768" s="766"/>
      <c r="R768" s="766"/>
      <c r="U768" s="767"/>
      <c r="Y768" s="768"/>
      <c r="Z768" s="768"/>
      <c r="AA768" s="768"/>
      <c r="AB768" s="768"/>
      <c r="AC768" s="768"/>
      <c r="AD768" s="768"/>
      <c r="AE768" s="768"/>
      <c r="AF768" s="768"/>
      <c r="AG768" s="768"/>
      <c r="AH768" s="768"/>
      <c r="AI768" s="768"/>
      <c r="AJ768" s="768"/>
      <c r="AK768" s="768"/>
      <c r="AL768" s="768"/>
      <c r="AM768" s="768"/>
      <c r="AN768" s="768"/>
      <c r="AO768" s="768"/>
      <c r="AP768" s="768"/>
      <c r="AQ768" s="768"/>
      <c r="AR768" s="768"/>
      <c r="AS768" s="768"/>
      <c r="AT768" s="768"/>
      <c r="AU768" s="768"/>
      <c r="AV768" s="768"/>
      <c r="AW768" s="768"/>
      <c r="AX768" s="768"/>
      <c r="AY768" s="768"/>
      <c r="AZ768" s="768"/>
      <c r="BA768" s="768"/>
      <c r="BB768" s="768"/>
      <c r="BC768" s="768"/>
      <c r="BD768" s="768"/>
      <c r="BE768" s="768"/>
      <c r="BF768" s="768"/>
      <c r="BG768" s="768"/>
      <c r="BH768" s="768"/>
      <c r="BI768" s="768"/>
      <c r="BJ768" s="768"/>
      <c r="BK768" s="768"/>
      <c r="BL768" s="768"/>
      <c r="BM768" s="768"/>
      <c r="BN768" s="768"/>
      <c r="BO768" s="768"/>
      <c r="BP768" s="768"/>
      <c r="BQ768" s="768"/>
      <c r="BR768" s="768"/>
      <c r="BS768" s="768"/>
      <c r="BT768" s="768"/>
      <c r="BU768" s="768"/>
      <c r="BV768" s="768"/>
      <c r="BW768" s="768"/>
      <c r="BX768" s="768"/>
      <c r="BY768" s="768"/>
      <c r="BZ768" s="768"/>
      <c r="CA768" s="768"/>
      <c r="CB768" s="768"/>
      <c r="CC768" s="768"/>
      <c r="CD768" s="768"/>
      <c r="CE768" s="768"/>
      <c r="CF768" s="768"/>
      <c r="CG768" s="768"/>
      <c r="CH768" s="768"/>
      <c r="CI768" s="768"/>
      <c r="CJ768" s="768"/>
      <c r="CK768" s="768"/>
      <c r="CL768" s="768"/>
      <c r="CM768" s="768"/>
      <c r="CN768" s="768"/>
      <c r="CO768" s="768"/>
      <c r="CP768" s="768"/>
      <c r="CQ768" s="768"/>
      <c r="CR768" s="768"/>
      <c r="CS768" s="768"/>
      <c r="CT768" s="768"/>
      <c r="CU768" s="768"/>
      <c r="CV768" s="768"/>
      <c r="CW768" s="768"/>
      <c r="CX768" s="768"/>
      <c r="CY768" s="768"/>
      <c r="CZ768" s="768"/>
      <c r="DA768" s="768"/>
      <c r="DB768" s="768"/>
      <c r="DC768" s="768"/>
      <c r="DD768" s="768"/>
      <c r="DE768" s="768"/>
      <c r="DF768" s="768"/>
      <c r="DG768" s="768"/>
      <c r="DH768" s="768"/>
      <c r="DI768" s="768"/>
      <c r="DJ768" s="768"/>
      <c r="DK768" s="768"/>
      <c r="DL768" s="768"/>
      <c r="DM768" s="768"/>
      <c r="DN768" s="768"/>
      <c r="DO768" s="768"/>
      <c r="DP768" s="768"/>
      <c r="DQ768" s="768"/>
      <c r="DR768" s="768"/>
      <c r="DS768" s="768"/>
      <c r="DT768" s="768"/>
      <c r="DU768" s="768"/>
      <c r="DV768" s="768"/>
      <c r="DW768" s="768"/>
      <c r="DX768" s="768"/>
      <c r="DY768" s="768"/>
      <c r="DZ768" s="768"/>
      <c r="EA768" s="768"/>
      <c r="EB768" s="768"/>
      <c r="EC768" s="768"/>
      <c r="ED768" s="768"/>
      <c r="EE768" s="768"/>
      <c r="EF768" s="768"/>
      <c r="EG768" s="768"/>
      <c r="EH768" s="768"/>
      <c r="EI768" s="768"/>
      <c r="EJ768" s="768"/>
      <c r="EK768" s="768"/>
      <c r="EL768" s="768"/>
      <c r="EM768" s="768"/>
      <c r="EN768" s="768"/>
      <c r="EO768" s="768"/>
      <c r="EP768" s="768"/>
      <c r="EQ768" s="768"/>
      <c r="ER768" s="768"/>
      <c r="ES768" s="768"/>
      <c r="ET768" s="768"/>
      <c r="EU768" s="768"/>
      <c r="EV768" s="768"/>
      <c r="EW768" s="768"/>
      <c r="EX768" s="768"/>
      <c r="EY768" s="768"/>
      <c r="EZ768" s="768"/>
      <c r="FA768" s="768"/>
      <c r="FB768" s="768"/>
      <c r="FC768" s="768"/>
      <c r="FD768" s="768"/>
      <c r="FE768" s="768"/>
      <c r="FF768" s="768"/>
      <c r="FG768" s="768"/>
      <c r="FH768" s="768"/>
      <c r="FI768" s="768"/>
      <c r="FJ768" s="768"/>
      <c r="FK768" s="768"/>
      <c r="FL768" s="768"/>
      <c r="FM768" s="768"/>
      <c r="FN768" s="768"/>
      <c r="FO768" s="768"/>
      <c r="FP768" s="768"/>
      <c r="FQ768" s="768"/>
      <c r="FR768" s="768"/>
      <c r="FS768" s="768"/>
      <c r="FT768" s="768"/>
      <c r="FU768" s="768"/>
      <c r="FV768" s="768"/>
      <c r="FW768" s="768"/>
    </row>
    <row r="769" spans="4:179" x14ac:dyDescent="0.25">
      <c r="D769" s="731"/>
      <c r="J769" s="62"/>
      <c r="O769" s="766"/>
      <c r="P769" s="766"/>
      <c r="Q769" s="766"/>
      <c r="R769" s="766"/>
      <c r="U769" s="767"/>
      <c r="Y769" s="768"/>
      <c r="Z769" s="768"/>
      <c r="AA769" s="768"/>
      <c r="AB769" s="768"/>
      <c r="AC769" s="768"/>
      <c r="AD769" s="768"/>
      <c r="AE769" s="768"/>
      <c r="AF769" s="768"/>
      <c r="AG769" s="768"/>
      <c r="AH769" s="768"/>
      <c r="AI769" s="768"/>
      <c r="AJ769" s="768"/>
      <c r="AK769" s="768"/>
      <c r="AL769" s="768"/>
      <c r="AM769" s="768"/>
      <c r="AN769" s="768"/>
      <c r="AO769" s="768"/>
      <c r="AP769" s="768"/>
      <c r="AQ769" s="768"/>
      <c r="AR769" s="768"/>
      <c r="AS769" s="768"/>
      <c r="AT769" s="768"/>
      <c r="AU769" s="768"/>
      <c r="AV769" s="768"/>
      <c r="AW769" s="768"/>
      <c r="AX769" s="768"/>
      <c r="AY769" s="768"/>
      <c r="AZ769" s="768"/>
      <c r="BA769" s="768"/>
      <c r="BB769" s="768"/>
      <c r="BC769" s="768"/>
      <c r="BD769" s="768"/>
      <c r="BE769" s="768"/>
      <c r="BF769" s="768"/>
      <c r="BG769" s="768"/>
      <c r="BH769" s="768"/>
      <c r="BI769" s="768"/>
      <c r="BJ769" s="768"/>
      <c r="BK769" s="768"/>
      <c r="BL769" s="768"/>
      <c r="BM769" s="768"/>
      <c r="BN769" s="768"/>
      <c r="BO769" s="768"/>
      <c r="BP769" s="768"/>
      <c r="BQ769" s="768"/>
      <c r="BR769" s="768"/>
      <c r="BS769" s="768"/>
      <c r="BT769" s="768"/>
      <c r="BU769" s="768"/>
      <c r="BV769" s="768"/>
      <c r="BW769" s="768"/>
      <c r="BX769" s="768"/>
      <c r="BY769" s="768"/>
      <c r="BZ769" s="768"/>
      <c r="CA769" s="768"/>
      <c r="CB769" s="768"/>
      <c r="CC769" s="768"/>
      <c r="CD769" s="768"/>
      <c r="CE769" s="768"/>
      <c r="CF769" s="768"/>
      <c r="CG769" s="768"/>
      <c r="CH769" s="768"/>
      <c r="CI769" s="768"/>
      <c r="CJ769" s="768"/>
      <c r="CK769" s="768"/>
      <c r="CL769" s="768"/>
      <c r="CM769" s="768"/>
      <c r="CN769" s="768"/>
      <c r="CO769" s="768"/>
      <c r="CP769" s="768"/>
      <c r="CQ769" s="768"/>
      <c r="CR769" s="768"/>
      <c r="CS769" s="768"/>
      <c r="CT769" s="768"/>
      <c r="CU769" s="768"/>
      <c r="CV769" s="768"/>
      <c r="CW769" s="768"/>
      <c r="CX769" s="768"/>
      <c r="CY769" s="768"/>
      <c r="CZ769" s="768"/>
      <c r="DA769" s="768"/>
      <c r="DB769" s="768"/>
      <c r="DC769" s="768"/>
      <c r="DD769" s="768"/>
      <c r="DE769" s="768"/>
      <c r="DF769" s="768"/>
      <c r="DG769" s="768"/>
      <c r="DH769" s="768"/>
      <c r="DI769" s="768"/>
      <c r="DJ769" s="768"/>
      <c r="DK769" s="768"/>
      <c r="DL769" s="768"/>
      <c r="DM769" s="768"/>
      <c r="DN769" s="768"/>
      <c r="DO769" s="768"/>
      <c r="DP769" s="768"/>
      <c r="DQ769" s="768"/>
      <c r="DR769" s="768"/>
      <c r="DS769" s="768"/>
      <c r="DT769" s="768"/>
      <c r="DU769" s="768"/>
      <c r="DV769" s="768"/>
      <c r="DW769" s="768"/>
      <c r="DX769" s="768"/>
      <c r="DY769" s="768"/>
      <c r="DZ769" s="768"/>
      <c r="EA769" s="768"/>
      <c r="EB769" s="768"/>
      <c r="EC769" s="768"/>
      <c r="ED769" s="768"/>
      <c r="EE769" s="768"/>
      <c r="EF769" s="768"/>
      <c r="EG769" s="768"/>
      <c r="EH769" s="768"/>
      <c r="EI769" s="768"/>
      <c r="EJ769" s="768"/>
      <c r="EK769" s="768"/>
      <c r="EL769" s="768"/>
      <c r="EM769" s="768"/>
      <c r="EN769" s="768"/>
      <c r="EO769" s="768"/>
      <c r="EP769" s="768"/>
      <c r="EQ769" s="768"/>
      <c r="ER769" s="768"/>
      <c r="ES769" s="768"/>
      <c r="ET769" s="768"/>
      <c r="EU769" s="768"/>
      <c r="EV769" s="768"/>
      <c r="EW769" s="768"/>
      <c r="EX769" s="768"/>
      <c r="EY769" s="768"/>
      <c r="EZ769" s="768"/>
      <c r="FA769" s="768"/>
      <c r="FB769" s="768"/>
      <c r="FC769" s="768"/>
      <c r="FD769" s="768"/>
      <c r="FE769" s="768"/>
      <c r="FF769" s="768"/>
      <c r="FG769" s="768"/>
      <c r="FH769" s="768"/>
      <c r="FI769" s="768"/>
      <c r="FJ769" s="768"/>
      <c r="FK769" s="768"/>
      <c r="FL769" s="768"/>
      <c r="FM769" s="768"/>
      <c r="FN769" s="768"/>
      <c r="FO769" s="768"/>
      <c r="FP769" s="768"/>
      <c r="FQ769" s="768"/>
      <c r="FR769" s="768"/>
      <c r="FS769" s="768"/>
      <c r="FT769" s="768"/>
      <c r="FU769" s="768"/>
      <c r="FV769" s="768"/>
      <c r="FW769" s="768"/>
    </row>
    <row r="770" spans="4:179" x14ac:dyDescent="0.25">
      <c r="D770" s="731"/>
      <c r="J770" s="62"/>
      <c r="O770" s="766"/>
      <c r="P770" s="766"/>
      <c r="Q770" s="766"/>
      <c r="R770" s="766"/>
      <c r="U770" s="767"/>
      <c r="Y770" s="768"/>
      <c r="Z770" s="768"/>
      <c r="AA770" s="768"/>
      <c r="AB770" s="768"/>
      <c r="AC770" s="768"/>
      <c r="AD770" s="768"/>
      <c r="AE770" s="768"/>
      <c r="AF770" s="768"/>
      <c r="AG770" s="768"/>
      <c r="AH770" s="768"/>
      <c r="AI770" s="768"/>
      <c r="AJ770" s="768"/>
      <c r="AK770" s="768"/>
      <c r="AL770" s="768"/>
      <c r="AM770" s="768"/>
      <c r="AN770" s="768"/>
      <c r="AO770" s="768"/>
      <c r="AP770" s="768"/>
      <c r="AQ770" s="768"/>
      <c r="AR770" s="768"/>
      <c r="AS770" s="768"/>
      <c r="AT770" s="768"/>
      <c r="AU770" s="768"/>
      <c r="AV770" s="768"/>
      <c r="AW770" s="768"/>
      <c r="AX770" s="768"/>
      <c r="AY770" s="768"/>
      <c r="AZ770" s="768"/>
      <c r="BA770" s="768"/>
      <c r="BB770" s="768"/>
      <c r="BC770" s="768"/>
      <c r="BD770" s="768"/>
      <c r="BE770" s="768"/>
      <c r="BF770" s="768"/>
      <c r="BG770" s="768"/>
      <c r="BH770" s="768"/>
      <c r="BI770" s="768"/>
      <c r="BJ770" s="768"/>
      <c r="BK770" s="768"/>
      <c r="BL770" s="768"/>
      <c r="BM770" s="768"/>
      <c r="BN770" s="768"/>
      <c r="BO770" s="768"/>
      <c r="BP770" s="768"/>
      <c r="BQ770" s="768"/>
      <c r="BR770" s="768"/>
      <c r="BS770" s="768"/>
      <c r="BT770" s="768"/>
      <c r="BU770" s="768"/>
      <c r="BV770" s="768"/>
      <c r="BW770" s="768"/>
      <c r="BX770" s="768"/>
      <c r="BY770" s="768"/>
      <c r="BZ770" s="768"/>
      <c r="CA770" s="768"/>
      <c r="CB770" s="768"/>
      <c r="CC770" s="768"/>
      <c r="CD770" s="768"/>
      <c r="CE770" s="768"/>
      <c r="CF770" s="768"/>
      <c r="CG770" s="768"/>
      <c r="CH770" s="768"/>
      <c r="CI770" s="768"/>
      <c r="CJ770" s="768"/>
      <c r="CK770" s="768"/>
      <c r="CL770" s="768"/>
      <c r="CM770" s="768"/>
      <c r="CN770" s="768"/>
      <c r="CO770" s="768"/>
      <c r="CP770" s="768"/>
      <c r="CQ770" s="768"/>
      <c r="CR770" s="768"/>
      <c r="CS770" s="768"/>
      <c r="CT770" s="768"/>
      <c r="CU770" s="768"/>
      <c r="CV770" s="768"/>
      <c r="CW770" s="768"/>
      <c r="CX770" s="768"/>
      <c r="CY770" s="768"/>
      <c r="CZ770" s="768"/>
      <c r="DA770" s="768"/>
      <c r="DB770" s="768"/>
      <c r="DC770" s="768"/>
      <c r="DD770" s="768"/>
      <c r="DE770" s="768"/>
      <c r="DF770" s="768"/>
      <c r="DG770" s="768"/>
      <c r="DH770" s="768"/>
      <c r="DI770" s="768"/>
      <c r="DJ770" s="768"/>
      <c r="DK770" s="768"/>
      <c r="DL770" s="768"/>
      <c r="DM770" s="768"/>
      <c r="DN770" s="768"/>
      <c r="DO770" s="768"/>
      <c r="DP770" s="768"/>
      <c r="DQ770" s="768"/>
      <c r="DR770" s="768"/>
      <c r="DS770" s="768"/>
      <c r="DT770" s="768"/>
      <c r="DU770" s="768"/>
      <c r="DV770" s="768"/>
      <c r="DW770" s="768"/>
      <c r="DX770" s="768"/>
      <c r="DY770" s="768"/>
      <c r="DZ770" s="768"/>
      <c r="EA770" s="768"/>
      <c r="EB770" s="768"/>
      <c r="EC770" s="768"/>
      <c r="ED770" s="768"/>
      <c r="EE770" s="768"/>
      <c r="EF770" s="768"/>
      <c r="EG770" s="768"/>
      <c r="EH770" s="768"/>
      <c r="EI770" s="768"/>
      <c r="EJ770" s="768"/>
      <c r="EK770" s="768"/>
      <c r="EL770" s="768"/>
      <c r="EM770" s="768"/>
      <c r="EN770" s="768"/>
      <c r="EO770" s="768"/>
      <c r="EP770" s="768"/>
      <c r="EQ770" s="768"/>
      <c r="ER770" s="768"/>
      <c r="ES770" s="768"/>
      <c r="ET770" s="768"/>
      <c r="EU770" s="768"/>
      <c r="EV770" s="768"/>
      <c r="EW770" s="768"/>
      <c r="EX770" s="768"/>
      <c r="EY770" s="768"/>
      <c r="EZ770" s="768"/>
      <c r="FA770" s="768"/>
      <c r="FB770" s="768"/>
      <c r="FC770" s="768"/>
      <c r="FD770" s="768"/>
      <c r="FE770" s="768"/>
      <c r="FF770" s="768"/>
      <c r="FG770" s="768"/>
      <c r="FH770" s="768"/>
      <c r="FI770" s="768"/>
      <c r="FJ770" s="768"/>
      <c r="FK770" s="768"/>
      <c r="FL770" s="768"/>
      <c r="FM770" s="768"/>
      <c r="FN770" s="768"/>
      <c r="FO770" s="768"/>
      <c r="FP770" s="768"/>
      <c r="FQ770" s="768"/>
      <c r="FR770" s="768"/>
      <c r="FS770" s="768"/>
      <c r="FT770" s="768"/>
      <c r="FU770" s="768"/>
      <c r="FV770" s="768"/>
      <c r="FW770" s="768"/>
    </row>
    <row r="771" spans="4:179" x14ac:dyDescent="0.25">
      <c r="D771" s="731"/>
      <c r="J771" s="62"/>
      <c r="O771" s="766"/>
      <c r="P771" s="766"/>
      <c r="Q771" s="766"/>
      <c r="R771" s="766"/>
      <c r="U771" s="767"/>
      <c r="Y771" s="768"/>
      <c r="Z771" s="768"/>
      <c r="AA771" s="768"/>
      <c r="AB771" s="768"/>
      <c r="AC771" s="768"/>
      <c r="AD771" s="768"/>
      <c r="AE771" s="768"/>
      <c r="AF771" s="768"/>
      <c r="AG771" s="768"/>
      <c r="AH771" s="768"/>
      <c r="AI771" s="768"/>
      <c r="AJ771" s="768"/>
      <c r="AK771" s="768"/>
      <c r="AL771" s="768"/>
      <c r="AM771" s="768"/>
      <c r="AN771" s="768"/>
      <c r="AO771" s="768"/>
      <c r="AP771" s="768"/>
      <c r="AQ771" s="768"/>
      <c r="AR771" s="768"/>
      <c r="AS771" s="768"/>
      <c r="AT771" s="768"/>
      <c r="AU771" s="768"/>
      <c r="AV771" s="768"/>
      <c r="AW771" s="768"/>
      <c r="AX771" s="768"/>
      <c r="AY771" s="768"/>
      <c r="AZ771" s="768"/>
      <c r="BA771" s="768"/>
      <c r="BB771" s="768"/>
      <c r="BC771" s="768"/>
      <c r="BD771" s="768"/>
      <c r="BE771" s="768"/>
      <c r="BF771" s="768"/>
      <c r="BG771" s="768"/>
      <c r="BH771" s="768"/>
      <c r="BI771" s="768"/>
      <c r="BJ771" s="768"/>
      <c r="BK771" s="768"/>
      <c r="BL771" s="768"/>
      <c r="BM771" s="768"/>
      <c r="BN771" s="768"/>
      <c r="BO771" s="768"/>
      <c r="BP771" s="768"/>
      <c r="BQ771" s="768"/>
      <c r="BR771" s="768"/>
      <c r="BS771" s="768"/>
      <c r="BT771" s="768"/>
      <c r="BU771" s="768"/>
      <c r="BV771" s="768"/>
      <c r="BW771" s="768"/>
      <c r="BX771" s="768"/>
      <c r="BY771" s="768"/>
      <c r="BZ771" s="768"/>
      <c r="CA771" s="768"/>
      <c r="CB771" s="768"/>
      <c r="CC771" s="768"/>
      <c r="CD771" s="768"/>
      <c r="CE771" s="768"/>
      <c r="CF771" s="768"/>
      <c r="CG771" s="768"/>
      <c r="CH771" s="768"/>
      <c r="CI771" s="768"/>
      <c r="CJ771" s="768"/>
      <c r="CK771" s="768"/>
      <c r="CL771" s="768"/>
      <c r="CM771" s="768"/>
      <c r="CN771" s="768"/>
      <c r="CO771" s="768"/>
      <c r="CP771" s="768"/>
      <c r="CQ771" s="768"/>
      <c r="CR771" s="768"/>
      <c r="CS771" s="768"/>
      <c r="CT771" s="768"/>
      <c r="CU771" s="768"/>
      <c r="CV771" s="768"/>
      <c r="CW771" s="768"/>
      <c r="CX771" s="768"/>
      <c r="CY771" s="768"/>
      <c r="CZ771" s="768"/>
      <c r="DA771" s="768"/>
      <c r="DB771" s="768"/>
      <c r="DC771" s="768"/>
      <c r="DD771" s="768"/>
      <c r="DE771" s="768"/>
      <c r="DF771" s="768"/>
      <c r="DG771" s="768"/>
      <c r="DH771" s="768"/>
      <c r="DI771" s="768"/>
      <c r="DJ771" s="768"/>
      <c r="DK771" s="768"/>
      <c r="DL771" s="768"/>
      <c r="DM771" s="768"/>
      <c r="DN771" s="768"/>
      <c r="DO771" s="768"/>
      <c r="DP771" s="768"/>
      <c r="DQ771" s="768"/>
      <c r="DR771" s="768"/>
      <c r="DS771" s="768"/>
      <c r="DT771" s="768"/>
      <c r="DU771" s="768"/>
      <c r="DV771" s="768"/>
      <c r="DW771" s="768"/>
      <c r="DX771" s="768"/>
      <c r="DY771" s="768"/>
      <c r="DZ771" s="768"/>
      <c r="EA771" s="768"/>
      <c r="EB771" s="768"/>
      <c r="EC771" s="768"/>
      <c r="ED771" s="768"/>
      <c r="EE771" s="768"/>
      <c r="EF771" s="768"/>
      <c r="EG771" s="768"/>
      <c r="EH771" s="768"/>
      <c r="EI771" s="768"/>
      <c r="EJ771" s="768"/>
      <c r="EK771" s="768"/>
      <c r="EL771" s="768"/>
      <c r="EM771" s="768"/>
      <c r="EN771" s="768"/>
      <c r="EO771" s="768"/>
      <c r="EP771" s="768"/>
      <c r="EQ771" s="768"/>
      <c r="ER771" s="768"/>
      <c r="ES771" s="768"/>
      <c r="ET771" s="768"/>
      <c r="EU771" s="768"/>
      <c r="EV771" s="768"/>
      <c r="EW771" s="768"/>
      <c r="EX771" s="768"/>
      <c r="EY771" s="768"/>
      <c r="EZ771" s="768"/>
      <c r="FA771" s="768"/>
      <c r="FB771" s="768"/>
      <c r="FC771" s="768"/>
      <c r="FD771" s="768"/>
      <c r="FE771" s="768"/>
      <c r="FF771" s="768"/>
      <c r="FG771" s="768"/>
      <c r="FH771" s="768"/>
      <c r="FI771" s="768"/>
      <c r="FJ771" s="768"/>
      <c r="FK771" s="768"/>
      <c r="FL771" s="768"/>
      <c r="FM771" s="768"/>
      <c r="FN771" s="768"/>
      <c r="FO771" s="768"/>
      <c r="FP771" s="768"/>
      <c r="FQ771" s="768"/>
      <c r="FR771" s="768"/>
      <c r="FS771" s="768"/>
      <c r="FT771" s="768"/>
      <c r="FU771" s="768"/>
      <c r="FV771" s="768"/>
      <c r="FW771" s="768"/>
    </row>
    <row r="772" spans="4:179" x14ac:dyDescent="0.25">
      <c r="D772" s="731"/>
      <c r="J772" s="62"/>
      <c r="O772" s="766"/>
      <c r="P772" s="766"/>
      <c r="Q772" s="766"/>
      <c r="R772" s="766"/>
      <c r="U772" s="767"/>
      <c r="Y772" s="768"/>
      <c r="Z772" s="768"/>
      <c r="AA772" s="768"/>
      <c r="AB772" s="768"/>
      <c r="AC772" s="768"/>
      <c r="AD772" s="768"/>
      <c r="AE772" s="768"/>
      <c r="AF772" s="768"/>
      <c r="AG772" s="768"/>
      <c r="AH772" s="768"/>
      <c r="AI772" s="768"/>
      <c r="AJ772" s="768"/>
      <c r="AK772" s="768"/>
      <c r="AL772" s="768"/>
      <c r="AM772" s="768"/>
      <c r="AN772" s="768"/>
      <c r="AO772" s="768"/>
      <c r="AP772" s="768"/>
      <c r="AQ772" s="768"/>
      <c r="AR772" s="768"/>
      <c r="AS772" s="768"/>
      <c r="AT772" s="768"/>
      <c r="AU772" s="768"/>
      <c r="AV772" s="768"/>
      <c r="AW772" s="768"/>
      <c r="AX772" s="768"/>
      <c r="AY772" s="768"/>
      <c r="AZ772" s="768"/>
      <c r="BA772" s="768"/>
      <c r="BB772" s="768"/>
      <c r="BC772" s="768"/>
      <c r="BD772" s="768"/>
      <c r="BE772" s="768"/>
      <c r="BF772" s="768"/>
      <c r="BG772" s="768"/>
      <c r="BH772" s="768"/>
      <c r="BI772" s="768"/>
      <c r="BJ772" s="768"/>
      <c r="BK772" s="768"/>
      <c r="BL772" s="768"/>
      <c r="BM772" s="768"/>
      <c r="BN772" s="768"/>
      <c r="BO772" s="768"/>
      <c r="BP772" s="768"/>
      <c r="BQ772" s="768"/>
      <c r="BR772" s="768"/>
      <c r="BS772" s="768"/>
      <c r="BT772" s="768"/>
      <c r="BU772" s="768"/>
      <c r="BV772" s="768"/>
      <c r="BW772" s="768"/>
      <c r="BX772" s="768"/>
      <c r="BY772" s="768"/>
      <c r="BZ772" s="768"/>
      <c r="CA772" s="768"/>
      <c r="CB772" s="768"/>
      <c r="CC772" s="768"/>
      <c r="CD772" s="768"/>
      <c r="CE772" s="768"/>
      <c r="CF772" s="768"/>
      <c r="CG772" s="768"/>
      <c r="CH772" s="768"/>
      <c r="CI772" s="768"/>
      <c r="CJ772" s="768"/>
      <c r="CK772" s="768"/>
      <c r="CL772" s="768"/>
      <c r="CM772" s="768"/>
      <c r="CN772" s="768"/>
      <c r="CO772" s="768"/>
      <c r="CP772" s="768"/>
      <c r="CQ772" s="768"/>
      <c r="CR772" s="768"/>
      <c r="CS772" s="768"/>
      <c r="CT772" s="768"/>
      <c r="CU772" s="768"/>
      <c r="CV772" s="768"/>
      <c r="CW772" s="768"/>
      <c r="CX772" s="768"/>
      <c r="CY772" s="768"/>
      <c r="CZ772" s="768"/>
      <c r="DA772" s="768"/>
      <c r="DB772" s="768"/>
      <c r="DC772" s="768"/>
      <c r="DD772" s="768"/>
      <c r="DE772" s="768"/>
      <c r="DF772" s="768"/>
      <c r="DG772" s="768"/>
      <c r="DH772" s="768"/>
      <c r="DI772" s="768"/>
      <c r="DJ772" s="768"/>
      <c r="DK772" s="768"/>
      <c r="DL772" s="768"/>
      <c r="DM772" s="768"/>
      <c r="DN772" s="768"/>
      <c r="DO772" s="768"/>
      <c r="DP772" s="768"/>
      <c r="DQ772" s="768"/>
      <c r="DR772" s="768"/>
      <c r="DS772" s="768"/>
      <c r="DT772" s="768"/>
      <c r="DU772" s="768"/>
      <c r="DV772" s="768"/>
      <c r="DW772" s="768"/>
      <c r="DX772" s="768"/>
      <c r="DY772" s="768"/>
      <c r="DZ772" s="768"/>
      <c r="EA772" s="768"/>
      <c r="EB772" s="768"/>
      <c r="EC772" s="768"/>
      <c r="ED772" s="768"/>
      <c r="EE772" s="768"/>
      <c r="EF772" s="768"/>
      <c r="EG772" s="768"/>
      <c r="EH772" s="768"/>
      <c r="EI772" s="768"/>
      <c r="EJ772" s="768"/>
      <c r="EK772" s="768"/>
      <c r="EL772" s="768"/>
      <c r="EM772" s="768"/>
      <c r="EN772" s="768"/>
      <c r="EO772" s="768"/>
      <c r="EP772" s="768"/>
      <c r="EQ772" s="768"/>
      <c r="ER772" s="768"/>
      <c r="ES772" s="768"/>
      <c r="ET772" s="768"/>
      <c r="EU772" s="768"/>
      <c r="EV772" s="768"/>
      <c r="EW772" s="768"/>
      <c r="EX772" s="768"/>
      <c r="EY772" s="768"/>
      <c r="EZ772" s="768"/>
      <c r="FA772" s="768"/>
      <c r="FB772" s="768"/>
      <c r="FC772" s="768"/>
      <c r="FD772" s="768"/>
      <c r="FE772" s="768"/>
      <c r="FF772" s="768"/>
      <c r="FG772" s="768"/>
      <c r="FH772" s="768"/>
      <c r="FI772" s="768"/>
      <c r="FJ772" s="768"/>
      <c r="FK772" s="768"/>
      <c r="FL772" s="768"/>
      <c r="FM772" s="768"/>
      <c r="FN772" s="768"/>
      <c r="FO772" s="768"/>
      <c r="FP772" s="768"/>
      <c r="FQ772" s="768"/>
      <c r="FR772" s="768"/>
      <c r="FS772" s="768"/>
      <c r="FT772" s="768"/>
      <c r="FU772" s="768"/>
      <c r="FV772" s="768"/>
      <c r="FW772" s="768"/>
    </row>
    <row r="773" spans="4:179" x14ac:dyDescent="0.25">
      <c r="D773" s="731"/>
      <c r="J773" s="62"/>
      <c r="O773" s="766"/>
      <c r="P773" s="766"/>
      <c r="Q773" s="766"/>
      <c r="R773" s="766"/>
      <c r="U773" s="767"/>
      <c r="Y773" s="768"/>
      <c r="Z773" s="768"/>
      <c r="AA773" s="768"/>
      <c r="AB773" s="768"/>
      <c r="AC773" s="768"/>
      <c r="AD773" s="768"/>
      <c r="AE773" s="768"/>
      <c r="AF773" s="768"/>
      <c r="AG773" s="768"/>
      <c r="AH773" s="768"/>
      <c r="AI773" s="768"/>
      <c r="AJ773" s="768"/>
      <c r="AK773" s="768"/>
      <c r="AL773" s="768"/>
      <c r="AM773" s="768"/>
      <c r="AN773" s="768"/>
      <c r="AO773" s="768"/>
      <c r="AP773" s="768"/>
      <c r="AQ773" s="768"/>
      <c r="AR773" s="768"/>
      <c r="AS773" s="768"/>
      <c r="AT773" s="768"/>
      <c r="AU773" s="768"/>
      <c r="AV773" s="768"/>
      <c r="AW773" s="768"/>
      <c r="AX773" s="768"/>
      <c r="AY773" s="768"/>
      <c r="AZ773" s="768"/>
      <c r="BA773" s="768"/>
      <c r="BB773" s="768"/>
      <c r="BC773" s="768"/>
      <c r="BD773" s="768"/>
      <c r="BE773" s="768"/>
      <c r="BF773" s="768"/>
      <c r="BG773" s="768"/>
      <c r="BH773" s="768"/>
      <c r="BI773" s="768"/>
      <c r="BJ773" s="768"/>
      <c r="BK773" s="768"/>
      <c r="BL773" s="768"/>
      <c r="BM773" s="768"/>
      <c r="BN773" s="768"/>
      <c r="BO773" s="768"/>
      <c r="BP773" s="768"/>
      <c r="BQ773" s="768"/>
      <c r="BR773" s="768"/>
      <c r="BS773" s="768"/>
      <c r="BT773" s="768"/>
      <c r="BU773" s="768"/>
      <c r="BV773" s="768"/>
      <c r="BW773" s="768"/>
      <c r="BX773" s="768"/>
      <c r="BY773" s="768"/>
      <c r="BZ773" s="768"/>
      <c r="CA773" s="768"/>
      <c r="CB773" s="768"/>
      <c r="CC773" s="768"/>
      <c r="CD773" s="768"/>
      <c r="CE773" s="768"/>
      <c r="CF773" s="768"/>
      <c r="CG773" s="768"/>
      <c r="CH773" s="768"/>
      <c r="CI773" s="768"/>
      <c r="CJ773" s="768"/>
      <c r="CK773" s="768"/>
      <c r="CL773" s="768"/>
      <c r="CM773" s="768"/>
      <c r="CN773" s="768"/>
      <c r="CO773" s="768"/>
      <c r="CP773" s="768"/>
      <c r="CQ773" s="768"/>
      <c r="CR773" s="768"/>
      <c r="CS773" s="768"/>
      <c r="CT773" s="768"/>
      <c r="CU773" s="768"/>
      <c r="CV773" s="768"/>
      <c r="CW773" s="768"/>
      <c r="CX773" s="768"/>
      <c r="CY773" s="768"/>
      <c r="CZ773" s="768"/>
      <c r="DA773" s="768"/>
      <c r="DB773" s="768"/>
      <c r="DC773" s="768"/>
      <c r="DD773" s="768"/>
      <c r="DE773" s="768"/>
      <c r="DF773" s="768"/>
      <c r="DG773" s="768"/>
      <c r="DH773" s="768"/>
      <c r="DI773" s="768"/>
      <c r="DJ773" s="768"/>
      <c r="DK773" s="768"/>
      <c r="DL773" s="768"/>
      <c r="DM773" s="768"/>
      <c r="DN773" s="768"/>
      <c r="DO773" s="768"/>
      <c r="DP773" s="768"/>
      <c r="DQ773" s="768"/>
      <c r="DR773" s="768"/>
      <c r="DS773" s="768"/>
      <c r="DT773" s="768"/>
      <c r="DU773" s="768"/>
      <c r="DV773" s="768"/>
      <c r="DW773" s="768"/>
      <c r="DX773" s="768"/>
      <c r="DY773" s="768"/>
      <c r="DZ773" s="768"/>
      <c r="EA773" s="768"/>
      <c r="EB773" s="768"/>
      <c r="EC773" s="768"/>
      <c r="ED773" s="768"/>
      <c r="EE773" s="768"/>
      <c r="EF773" s="768"/>
      <c r="EG773" s="768"/>
      <c r="EH773" s="768"/>
      <c r="EI773" s="768"/>
      <c r="EJ773" s="768"/>
      <c r="EK773" s="768"/>
      <c r="EL773" s="768"/>
      <c r="EM773" s="768"/>
      <c r="EN773" s="768"/>
      <c r="EO773" s="768"/>
      <c r="EP773" s="768"/>
      <c r="EQ773" s="768"/>
      <c r="ER773" s="768"/>
      <c r="ES773" s="768"/>
      <c r="ET773" s="768"/>
      <c r="EU773" s="768"/>
      <c r="EV773" s="768"/>
      <c r="EW773" s="768"/>
      <c r="EX773" s="768"/>
      <c r="EY773" s="768"/>
      <c r="EZ773" s="768"/>
      <c r="FA773" s="768"/>
      <c r="FB773" s="768"/>
      <c r="FC773" s="768"/>
      <c r="FD773" s="768"/>
      <c r="FE773" s="768"/>
      <c r="FF773" s="768"/>
      <c r="FG773" s="768"/>
      <c r="FH773" s="768"/>
      <c r="FI773" s="768"/>
      <c r="FJ773" s="768"/>
      <c r="FK773" s="768"/>
      <c r="FL773" s="768"/>
      <c r="FM773" s="768"/>
      <c r="FN773" s="768"/>
      <c r="FO773" s="768"/>
      <c r="FP773" s="768"/>
      <c r="FQ773" s="768"/>
      <c r="FR773" s="768"/>
      <c r="FS773" s="768"/>
      <c r="FT773" s="768"/>
      <c r="FU773" s="768"/>
      <c r="FV773" s="768"/>
      <c r="FW773" s="768"/>
    </row>
    <row r="774" spans="4:179" x14ac:dyDescent="0.25">
      <c r="D774" s="731"/>
      <c r="J774" s="62"/>
      <c r="O774" s="766"/>
      <c r="P774" s="766"/>
      <c r="Q774" s="766"/>
      <c r="R774" s="766"/>
      <c r="U774" s="767"/>
      <c r="Y774" s="768"/>
      <c r="Z774" s="768"/>
      <c r="AA774" s="768"/>
      <c r="AB774" s="768"/>
      <c r="AC774" s="768"/>
      <c r="AD774" s="768"/>
      <c r="AE774" s="768"/>
      <c r="AF774" s="768"/>
      <c r="AG774" s="768"/>
      <c r="AH774" s="768"/>
      <c r="AI774" s="768"/>
      <c r="AJ774" s="768"/>
      <c r="AK774" s="768"/>
      <c r="AL774" s="768"/>
      <c r="AM774" s="768"/>
      <c r="AN774" s="768"/>
      <c r="AO774" s="768"/>
      <c r="AP774" s="768"/>
      <c r="AQ774" s="768"/>
      <c r="AR774" s="768"/>
      <c r="AS774" s="768"/>
      <c r="AT774" s="768"/>
      <c r="AU774" s="768"/>
      <c r="AV774" s="768"/>
      <c r="AW774" s="768"/>
      <c r="AX774" s="768"/>
      <c r="AY774" s="768"/>
      <c r="AZ774" s="768"/>
      <c r="BA774" s="768"/>
      <c r="BB774" s="768"/>
      <c r="BC774" s="768"/>
      <c r="BD774" s="768"/>
      <c r="BE774" s="768"/>
      <c r="BF774" s="768"/>
      <c r="BG774" s="768"/>
      <c r="BH774" s="768"/>
      <c r="BI774" s="768"/>
      <c r="BJ774" s="768"/>
      <c r="BK774" s="768"/>
      <c r="BL774" s="768"/>
      <c r="BM774" s="768"/>
      <c r="BN774" s="768"/>
      <c r="BO774" s="768"/>
      <c r="BP774" s="768"/>
      <c r="BQ774" s="768"/>
      <c r="BR774" s="768"/>
      <c r="BS774" s="768"/>
      <c r="BT774" s="768"/>
      <c r="BU774" s="768"/>
      <c r="BV774" s="768"/>
      <c r="BW774" s="768"/>
      <c r="BX774" s="768"/>
      <c r="BY774" s="768"/>
      <c r="BZ774" s="768"/>
      <c r="CA774" s="768"/>
      <c r="CB774" s="768"/>
      <c r="CC774" s="768"/>
      <c r="CD774" s="768"/>
      <c r="CE774" s="768"/>
      <c r="CF774" s="768"/>
      <c r="CG774" s="768"/>
      <c r="CH774" s="768"/>
      <c r="CI774" s="768"/>
      <c r="CJ774" s="768"/>
      <c r="CK774" s="768"/>
      <c r="CL774" s="768"/>
      <c r="CM774" s="768"/>
      <c r="CN774" s="768"/>
      <c r="CO774" s="768"/>
      <c r="CP774" s="768"/>
      <c r="CQ774" s="768"/>
      <c r="CR774" s="768"/>
      <c r="CS774" s="768"/>
      <c r="CT774" s="768"/>
      <c r="CU774" s="768"/>
      <c r="CV774" s="768"/>
      <c r="CW774" s="768"/>
      <c r="CX774" s="768"/>
      <c r="CY774" s="768"/>
      <c r="CZ774" s="768"/>
      <c r="DA774" s="768"/>
      <c r="DB774" s="768"/>
      <c r="DC774" s="768"/>
      <c r="DD774" s="768"/>
      <c r="DE774" s="768"/>
      <c r="DF774" s="768"/>
      <c r="DG774" s="768"/>
      <c r="DH774" s="768"/>
      <c r="DI774" s="768"/>
      <c r="DJ774" s="768"/>
      <c r="DK774" s="768"/>
      <c r="DL774" s="768"/>
      <c r="DM774" s="768"/>
      <c r="DN774" s="768"/>
      <c r="DO774" s="768"/>
      <c r="DP774" s="768"/>
      <c r="DQ774" s="768"/>
      <c r="DR774" s="768"/>
      <c r="DS774" s="768"/>
      <c r="DT774" s="768"/>
      <c r="DU774" s="768"/>
      <c r="DV774" s="768"/>
      <c r="DW774" s="768"/>
      <c r="DX774" s="768"/>
      <c r="DY774" s="768"/>
      <c r="DZ774" s="768"/>
      <c r="EA774" s="768"/>
      <c r="EB774" s="768"/>
      <c r="EC774" s="768"/>
      <c r="ED774" s="768"/>
      <c r="EE774" s="768"/>
      <c r="EF774" s="768"/>
      <c r="EG774" s="768"/>
      <c r="EH774" s="768"/>
      <c r="EI774" s="768"/>
      <c r="EJ774" s="768"/>
      <c r="EK774" s="768"/>
      <c r="EL774" s="768"/>
      <c r="EM774" s="768"/>
      <c r="EN774" s="768"/>
      <c r="EO774" s="768"/>
      <c r="EP774" s="768"/>
      <c r="EQ774" s="768"/>
      <c r="ER774" s="768"/>
      <c r="ES774" s="768"/>
      <c r="ET774" s="768"/>
      <c r="EU774" s="768"/>
      <c r="EV774" s="768"/>
      <c r="EW774" s="768"/>
      <c r="EX774" s="768"/>
      <c r="EY774" s="768"/>
      <c r="EZ774" s="768"/>
      <c r="FA774" s="768"/>
      <c r="FB774" s="768"/>
      <c r="FC774" s="768"/>
      <c r="FD774" s="768"/>
      <c r="FE774" s="768"/>
      <c r="FF774" s="768"/>
      <c r="FG774" s="768"/>
      <c r="FH774" s="768"/>
      <c r="FI774" s="768"/>
      <c r="FJ774" s="768"/>
      <c r="FK774" s="768"/>
      <c r="FL774" s="768"/>
      <c r="FM774" s="768"/>
      <c r="FN774" s="768"/>
      <c r="FO774" s="768"/>
      <c r="FP774" s="768"/>
      <c r="FQ774" s="768"/>
      <c r="FR774" s="768"/>
      <c r="FS774" s="768"/>
      <c r="FT774" s="768"/>
      <c r="FU774" s="768"/>
      <c r="FV774" s="768"/>
      <c r="FW774" s="768"/>
    </row>
    <row r="775" spans="4:179" x14ac:dyDescent="0.25">
      <c r="D775" s="731"/>
      <c r="J775" s="62"/>
      <c r="O775" s="766"/>
      <c r="P775" s="766"/>
      <c r="Q775" s="766"/>
      <c r="R775" s="766"/>
      <c r="U775" s="767"/>
      <c r="Y775" s="768"/>
      <c r="Z775" s="768"/>
      <c r="AA775" s="768"/>
      <c r="AB775" s="768"/>
      <c r="AC775" s="768"/>
      <c r="AD775" s="768"/>
      <c r="AE775" s="768"/>
      <c r="AF775" s="768"/>
      <c r="AG775" s="768"/>
      <c r="AH775" s="768"/>
      <c r="AI775" s="768"/>
      <c r="AJ775" s="768"/>
      <c r="AK775" s="768"/>
      <c r="AL775" s="768"/>
      <c r="AM775" s="768"/>
      <c r="AN775" s="768"/>
      <c r="AO775" s="768"/>
      <c r="AP775" s="768"/>
      <c r="AQ775" s="768"/>
      <c r="AR775" s="768"/>
      <c r="AS775" s="768"/>
      <c r="AT775" s="768"/>
      <c r="AU775" s="768"/>
      <c r="AV775" s="768"/>
      <c r="AW775" s="768"/>
      <c r="AX775" s="768"/>
      <c r="AY775" s="768"/>
      <c r="AZ775" s="768"/>
      <c r="BA775" s="768"/>
      <c r="BB775" s="768"/>
      <c r="BC775" s="768"/>
      <c r="BD775" s="768"/>
      <c r="BE775" s="768"/>
      <c r="BF775" s="768"/>
      <c r="BG775" s="768"/>
      <c r="BH775" s="768"/>
      <c r="BI775" s="768"/>
      <c r="BJ775" s="768"/>
      <c r="BK775" s="768"/>
      <c r="BL775" s="768"/>
      <c r="BM775" s="768"/>
      <c r="BN775" s="768"/>
      <c r="BO775" s="768"/>
      <c r="BP775" s="768"/>
      <c r="BQ775" s="768"/>
      <c r="BR775" s="768"/>
      <c r="BS775" s="768"/>
      <c r="BT775" s="768"/>
      <c r="BU775" s="768"/>
      <c r="BV775" s="768"/>
      <c r="BW775" s="768"/>
      <c r="BX775" s="768"/>
      <c r="BY775" s="768"/>
      <c r="BZ775" s="768"/>
      <c r="CA775" s="768"/>
      <c r="CB775" s="768"/>
      <c r="CC775" s="768"/>
      <c r="CD775" s="768"/>
      <c r="CE775" s="768"/>
      <c r="CF775" s="768"/>
      <c r="CG775" s="768"/>
      <c r="CH775" s="768"/>
      <c r="CI775" s="768"/>
      <c r="CJ775" s="768"/>
      <c r="CK775" s="768"/>
      <c r="CL775" s="768"/>
      <c r="CM775" s="768"/>
      <c r="CN775" s="768"/>
      <c r="CO775" s="768"/>
      <c r="CP775" s="768"/>
      <c r="CQ775" s="768"/>
      <c r="CR775" s="768"/>
      <c r="CS775" s="768"/>
      <c r="CT775" s="768"/>
      <c r="CU775" s="768"/>
      <c r="CV775" s="768"/>
      <c r="CW775" s="768"/>
      <c r="CX775" s="768"/>
      <c r="CY775" s="768"/>
      <c r="CZ775" s="768"/>
      <c r="DA775" s="768"/>
      <c r="DB775" s="768"/>
      <c r="DC775" s="768"/>
      <c r="DD775" s="768"/>
      <c r="DE775" s="768"/>
      <c r="DF775" s="768"/>
      <c r="DG775" s="768"/>
      <c r="DH775" s="768"/>
      <c r="DI775" s="768"/>
      <c r="DJ775" s="768"/>
      <c r="DK775" s="768"/>
      <c r="DL775" s="768"/>
      <c r="DM775" s="768"/>
      <c r="DN775" s="768"/>
      <c r="DO775" s="768"/>
      <c r="DP775" s="768"/>
      <c r="DQ775" s="768"/>
      <c r="DR775" s="768"/>
      <c r="DS775" s="768"/>
      <c r="DT775" s="768"/>
      <c r="DU775" s="768"/>
      <c r="DV775" s="768"/>
      <c r="DW775" s="768"/>
      <c r="DX775" s="768"/>
      <c r="DY775" s="768"/>
      <c r="DZ775" s="768"/>
      <c r="EA775" s="768"/>
      <c r="EB775" s="768"/>
      <c r="EC775" s="768"/>
      <c r="ED775" s="768"/>
      <c r="EE775" s="768"/>
      <c r="EF775" s="768"/>
      <c r="EG775" s="768"/>
      <c r="EH775" s="768"/>
      <c r="EI775" s="768"/>
      <c r="EJ775" s="768"/>
      <c r="EK775" s="768"/>
      <c r="EL775" s="768"/>
      <c r="EM775" s="768"/>
      <c r="EN775" s="768"/>
      <c r="EO775" s="768"/>
      <c r="EP775" s="768"/>
      <c r="EQ775" s="768"/>
      <c r="ER775" s="768"/>
      <c r="ES775" s="768"/>
      <c r="ET775" s="768"/>
      <c r="EU775" s="768"/>
      <c r="EV775" s="768"/>
      <c r="EW775" s="768"/>
      <c r="EX775" s="768"/>
      <c r="EY775" s="768"/>
      <c r="EZ775" s="768"/>
      <c r="FA775" s="768"/>
      <c r="FB775" s="768"/>
      <c r="FC775" s="768"/>
      <c r="FD775" s="768"/>
      <c r="FE775" s="768"/>
      <c r="FF775" s="768"/>
      <c r="FG775" s="768"/>
      <c r="FH775" s="768"/>
      <c r="FI775" s="768"/>
      <c r="FJ775" s="768"/>
      <c r="FK775" s="768"/>
      <c r="FL775" s="768"/>
      <c r="FM775" s="768"/>
      <c r="FN775" s="768"/>
      <c r="FO775" s="768"/>
      <c r="FP775" s="768"/>
      <c r="FQ775" s="768"/>
      <c r="FR775" s="768"/>
      <c r="FS775" s="768"/>
      <c r="FT775" s="768"/>
      <c r="FU775" s="768"/>
      <c r="FV775" s="768"/>
      <c r="FW775" s="768"/>
    </row>
    <row r="776" spans="4:179" x14ac:dyDescent="0.25">
      <c r="D776" s="731"/>
      <c r="J776" s="62"/>
      <c r="O776" s="766"/>
      <c r="P776" s="766"/>
      <c r="Q776" s="766"/>
      <c r="R776" s="766"/>
      <c r="U776" s="767"/>
      <c r="Y776" s="768"/>
      <c r="Z776" s="768"/>
      <c r="AA776" s="768"/>
      <c r="AB776" s="768"/>
      <c r="AC776" s="768"/>
      <c r="AD776" s="768"/>
      <c r="AE776" s="768"/>
      <c r="AF776" s="768"/>
      <c r="AG776" s="768"/>
      <c r="AH776" s="768"/>
      <c r="AI776" s="768"/>
      <c r="AJ776" s="768"/>
      <c r="AK776" s="768"/>
      <c r="AL776" s="768"/>
      <c r="AM776" s="768"/>
      <c r="AN776" s="768"/>
      <c r="AO776" s="768"/>
      <c r="AP776" s="768"/>
      <c r="AQ776" s="768"/>
      <c r="AR776" s="768"/>
      <c r="AS776" s="768"/>
      <c r="AT776" s="768"/>
      <c r="AU776" s="768"/>
      <c r="AV776" s="768"/>
      <c r="AW776" s="768"/>
      <c r="AX776" s="768"/>
      <c r="AY776" s="768"/>
      <c r="AZ776" s="768"/>
      <c r="BA776" s="768"/>
      <c r="BB776" s="768"/>
      <c r="BC776" s="768"/>
      <c r="BD776" s="768"/>
      <c r="BE776" s="768"/>
      <c r="BF776" s="768"/>
      <c r="BG776" s="768"/>
      <c r="BH776" s="768"/>
      <c r="BI776" s="768"/>
      <c r="BJ776" s="768"/>
      <c r="BK776" s="768"/>
      <c r="BL776" s="768"/>
      <c r="BM776" s="768"/>
      <c r="BN776" s="768"/>
      <c r="BO776" s="768"/>
      <c r="BP776" s="768"/>
      <c r="BQ776" s="768"/>
      <c r="BR776" s="768"/>
      <c r="BS776" s="768"/>
      <c r="BT776" s="768"/>
      <c r="BU776" s="768"/>
      <c r="BV776" s="768"/>
      <c r="BW776" s="768"/>
      <c r="BX776" s="768"/>
      <c r="BY776" s="768"/>
      <c r="BZ776" s="768"/>
      <c r="CA776" s="768"/>
      <c r="CB776" s="768"/>
      <c r="CC776" s="768"/>
      <c r="CD776" s="768"/>
      <c r="CE776" s="768"/>
      <c r="CF776" s="768"/>
      <c r="CG776" s="768"/>
      <c r="CH776" s="768"/>
      <c r="CI776" s="768"/>
      <c r="CJ776" s="768"/>
      <c r="CK776" s="768"/>
      <c r="CL776" s="768"/>
      <c r="CM776" s="768"/>
      <c r="CN776" s="768"/>
      <c r="CO776" s="768"/>
      <c r="CP776" s="768"/>
      <c r="CQ776" s="768"/>
      <c r="CR776" s="768"/>
      <c r="CS776" s="768"/>
      <c r="CT776" s="768"/>
      <c r="CU776" s="768"/>
      <c r="CV776" s="768"/>
      <c r="CW776" s="768"/>
      <c r="CX776" s="768"/>
      <c r="CY776" s="768"/>
      <c r="CZ776" s="768"/>
      <c r="DA776" s="768"/>
      <c r="DB776" s="768"/>
      <c r="DC776" s="768"/>
      <c r="DD776" s="768"/>
      <c r="DE776" s="768"/>
      <c r="DF776" s="768"/>
      <c r="DG776" s="768"/>
      <c r="DH776" s="768"/>
      <c r="DI776" s="768"/>
      <c r="DJ776" s="768"/>
      <c r="DK776" s="768"/>
      <c r="DL776" s="768"/>
      <c r="DM776" s="768"/>
      <c r="DN776" s="768"/>
      <c r="DO776" s="768"/>
      <c r="DP776" s="768"/>
      <c r="DQ776" s="768"/>
      <c r="DR776" s="768"/>
      <c r="DS776" s="768"/>
      <c r="DT776" s="768"/>
      <c r="DU776" s="768"/>
      <c r="DV776" s="768"/>
      <c r="DW776" s="768"/>
      <c r="DX776" s="768"/>
      <c r="DY776" s="768"/>
      <c r="DZ776" s="768"/>
      <c r="EA776" s="768"/>
      <c r="EB776" s="768"/>
      <c r="EC776" s="768"/>
      <c r="ED776" s="768"/>
      <c r="EE776" s="768"/>
      <c r="EF776" s="768"/>
      <c r="EG776" s="768"/>
      <c r="EH776" s="768"/>
      <c r="EI776" s="768"/>
      <c r="EJ776" s="768"/>
      <c r="EK776" s="768"/>
      <c r="EL776" s="768"/>
      <c r="EM776" s="768"/>
      <c r="EN776" s="768"/>
      <c r="EO776" s="768"/>
      <c r="EP776" s="768"/>
      <c r="EQ776" s="768"/>
      <c r="ER776" s="768"/>
      <c r="ES776" s="768"/>
      <c r="ET776" s="768"/>
      <c r="EU776" s="768"/>
      <c r="EV776" s="768"/>
      <c r="EW776" s="768"/>
      <c r="EX776" s="768"/>
      <c r="EY776" s="768"/>
      <c r="EZ776" s="768"/>
      <c r="FA776" s="768"/>
      <c r="FB776" s="768"/>
      <c r="FC776" s="768"/>
      <c r="FD776" s="768"/>
      <c r="FE776" s="768"/>
      <c r="FF776" s="768"/>
      <c r="FG776" s="768"/>
      <c r="FH776" s="768"/>
      <c r="FI776" s="768"/>
      <c r="FJ776" s="768"/>
      <c r="FK776" s="768"/>
      <c r="FL776" s="768"/>
      <c r="FM776" s="768"/>
      <c r="FN776" s="768"/>
      <c r="FO776" s="768"/>
      <c r="FP776" s="768"/>
      <c r="FQ776" s="768"/>
      <c r="FR776" s="768"/>
      <c r="FS776" s="768"/>
      <c r="FT776" s="768"/>
      <c r="FU776" s="768"/>
      <c r="FV776" s="768"/>
      <c r="FW776" s="768"/>
    </row>
    <row r="777" spans="4:179" x14ac:dyDescent="0.25">
      <c r="D777" s="731"/>
      <c r="J777" s="62"/>
      <c r="O777" s="766"/>
      <c r="P777" s="766"/>
      <c r="Q777" s="766"/>
      <c r="R777" s="766"/>
      <c r="U777" s="767"/>
      <c r="Y777" s="768"/>
      <c r="Z777" s="768"/>
      <c r="AA777" s="768"/>
      <c r="AB777" s="768"/>
      <c r="AC777" s="768"/>
      <c r="AD777" s="768"/>
      <c r="AE777" s="768"/>
      <c r="AF777" s="768"/>
      <c r="AG777" s="768"/>
      <c r="AH777" s="768"/>
      <c r="AI777" s="768"/>
      <c r="AJ777" s="768"/>
      <c r="AK777" s="768"/>
      <c r="AL777" s="768"/>
      <c r="AM777" s="768"/>
      <c r="AN777" s="768"/>
      <c r="AO777" s="768"/>
      <c r="AP777" s="768"/>
      <c r="AQ777" s="768"/>
      <c r="AR777" s="768"/>
      <c r="AS777" s="768"/>
      <c r="AT777" s="768"/>
      <c r="AU777" s="768"/>
      <c r="AV777" s="768"/>
      <c r="AW777" s="768"/>
      <c r="AX777" s="768"/>
      <c r="AY777" s="768"/>
      <c r="AZ777" s="768"/>
      <c r="BA777" s="768"/>
      <c r="BB777" s="768"/>
      <c r="BC777" s="768"/>
      <c r="BD777" s="768"/>
      <c r="BE777" s="768"/>
      <c r="BF777" s="768"/>
      <c r="BG777" s="768"/>
      <c r="BH777" s="768"/>
      <c r="BI777" s="768"/>
      <c r="BJ777" s="768"/>
      <c r="BK777" s="768"/>
      <c r="BL777" s="768"/>
      <c r="BM777" s="768"/>
      <c r="BN777" s="768"/>
      <c r="BO777" s="768"/>
      <c r="BP777" s="768"/>
      <c r="BQ777" s="768"/>
      <c r="BR777" s="768"/>
      <c r="BS777" s="768"/>
      <c r="BT777" s="768"/>
      <c r="BU777" s="768"/>
      <c r="BV777" s="768"/>
      <c r="BW777" s="768"/>
      <c r="BX777" s="768"/>
      <c r="BY777" s="768"/>
      <c r="BZ777" s="768"/>
      <c r="CA777" s="768"/>
      <c r="CB777" s="768"/>
      <c r="CC777" s="768"/>
      <c r="CD777" s="768"/>
      <c r="CE777" s="768"/>
      <c r="CF777" s="768"/>
      <c r="CG777" s="768"/>
      <c r="CH777" s="768"/>
      <c r="CI777" s="768"/>
      <c r="CJ777" s="768"/>
      <c r="CK777" s="768"/>
      <c r="CL777" s="768"/>
      <c r="CM777" s="768"/>
      <c r="CN777" s="768"/>
      <c r="CO777" s="768"/>
      <c r="CP777" s="768"/>
      <c r="CQ777" s="768"/>
      <c r="CR777" s="768"/>
      <c r="CS777" s="768"/>
      <c r="CT777" s="768"/>
      <c r="CU777" s="768"/>
      <c r="CV777" s="768"/>
      <c r="CW777" s="768"/>
      <c r="CX777" s="768"/>
      <c r="CY777" s="768"/>
      <c r="CZ777" s="768"/>
      <c r="DA777" s="768"/>
      <c r="DB777" s="768"/>
      <c r="DC777" s="768"/>
      <c r="DD777" s="768"/>
      <c r="DE777" s="768"/>
      <c r="DF777" s="768"/>
      <c r="DG777" s="768"/>
      <c r="DH777" s="768"/>
      <c r="DI777" s="768"/>
      <c r="DJ777" s="768"/>
      <c r="DK777" s="768"/>
      <c r="DL777" s="768"/>
      <c r="DM777" s="768"/>
      <c r="DN777" s="768"/>
      <c r="DO777" s="768"/>
      <c r="DP777" s="768"/>
      <c r="DQ777" s="768"/>
      <c r="DR777" s="768"/>
      <c r="DS777" s="768"/>
      <c r="DT777" s="768"/>
      <c r="DU777" s="768"/>
      <c r="DV777" s="768"/>
      <c r="DW777" s="768"/>
      <c r="DX777" s="768"/>
      <c r="DY777" s="768"/>
      <c r="DZ777" s="768"/>
      <c r="EA777" s="768"/>
      <c r="EB777" s="768"/>
      <c r="EC777" s="768"/>
      <c r="ED777" s="768"/>
      <c r="EE777" s="768"/>
      <c r="EF777" s="768"/>
      <c r="EG777" s="768"/>
      <c r="EH777" s="768"/>
      <c r="EI777" s="768"/>
      <c r="EJ777" s="768"/>
      <c r="EK777" s="768"/>
      <c r="EL777" s="768"/>
      <c r="EM777" s="768"/>
      <c r="EN777" s="768"/>
      <c r="EO777" s="768"/>
      <c r="EP777" s="768"/>
      <c r="EQ777" s="768"/>
      <c r="ER777" s="768"/>
      <c r="ES777" s="768"/>
      <c r="ET777" s="768"/>
      <c r="EU777" s="768"/>
      <c r="EV777" s="768"/>
      <c r="EW777" s="768"/>
      <c r="EX777" s="768"/>
      <c r="EY777" s="768"/>
      <c r="EZ777" s="768"/>
      <c r="FA777" s="768"/>
      <c r="FB777" s="768"/>
      <c r="FC777" s="768"/>
      <c r="FD777" s="768"/>
      <c r="FE777" s="768"/>
      <c r="FF777" s="768"/>
      <c r="FG777" s="768"/>
      <c r="FH777" s="768"/>
      <c r="FI777" s="768"/>
      <c r="FJ777" s="768"/>
      <c r="FK777" s="768"/>
      <c r="FL777" s="768"/>
      <c r="FM777" s="768"/>
      <c r="FN777" s="768"/>
      <c r="FO777" s="768"/>
      <c r="FP777" s="768"/>
      <c r="FQ777" s="768"/>
      <c r="FR777" s="768"/>
      <c r="FS777" s="768"/>
      <c r="FT777" s="768"/>
      <c r="FU777" s="768"/>
      <c r="FV777" s="768"/>
      <c r="FW777" s="768"/>
    </row>
    <row r="778" spans="4:179" x14ac:dyDescent="0.25">
      <c r="D778" s="731"/>
      <c r="J778" s="62"/>
      <c r="O778" s="766"/>
      <c r="P778" s="766"/>
      <c r="Q778" s="766"/>
      <c r="R778" s="766"/>
      <c r="U778" s="767"/>
      <c r="Y778" s="768"/>
      <c r="Z778" s="768"/>
      <c r="AA778" s="768"/>
      <c r="AB778" s="768"/>
      <c r="AC778" s="768"/>
      <c r="AD778" s="768"/>
      <c r="AE778" s="768"/>
      <c r="AF778" s="768"/>
      <c r="AG778" s="768"/>
      <c r="AH778" s="768"/>
      <c r="AI778" s="768"/>
      <c r="AJ778" s="768"/>
      <c r="AK778" s="768"/>
      <c r="AL778" s="768"/>
      <c r="AM778" s="768"/>
      <c r="AN778" s="768"/>
      <c r="AO778" s="768"/>
      <c r="AP778" s="768"/>
      <c r="AQ778" s="768"/>
      <c r="AR778" s="768"/>
      <c r="AS778" s="768"/>
      <c r="AT778" s="768"/>
      <c r="AU778" s="768"/>
      <c r="AV778" s="768"/>
      <c r="AW778" s="768"/>
      <c r="AX778" s="768"/>
      <c r="AY778" s="768"/>
      <c r="AZ778" s="768"/>
      <c r="BA778" s="768"/>
      <c r="BB778" s="768"/>
      <c r="BC778" s="768"/>
      <c r="BD778" s="768"/>
      <c r="BE778" s="768"/>
      <c r="BF778" s="768"/>
      <c r="BG778" s="768"/>
      <c r="BH778" s="768"/>
      <c r="BI778" s="768"/>
      <c r="BJ778" s="768"/>
      <c r="BK778" s="768"/>
      <c r="BL778" s="768"/>
      <c r="BM778" s="768"/>
      <c r="BN778" s="768"/>
      <c r="BO778" s="768"/>
      <c r="BP778" s="768"/>
      <c r="BQ778" s="768"/>
      <c r="BR778" s="768"/>
      <c r="BS778" s="768"/>
      <c r="BT778" s="768"/>
      <c r="BU778" s="768"/>
      <c r="BV778" s="768"/>
      <c r="BW778" s="768"/>
      <c r="BX778" s="768"/>
      <c r="BY778" s="768"/>
      <c r="BZ778" s="768"/>
      <c r="CA778" s="768"/>
      <c r="CB778" s="768"/>
      <c r="CC778" s="768"/>
      <c r="CD778" s="768"/>
      <c r="CE778" s="768"/>
      <c r="CF778" s="768"/>
      <c r="CG778" s="768"/>
      <c r="CH778" s="768"/>
      <c r="CI778" s="768"/>
      <c r="CJ778" s="768"/>
      <c r="CK778" s="768"/>
      <c r="CL778" s="768"/>
      <c r="CM778" s="768"/>
      <c r="CN778" s="768"/>
      <c r="CO778" s="768"/>
      <c r="CP778" s="768"/>
      <c r="CQ778" s="768"/>
      <c r="CR778" s="768"/>
      <c r="CS778" s="768"/>
      <c r="CT778" s="768"/>
      <c r="CU778" s="768"/>
      <c r="CV778" s="768"/>
      <c r="CW778" s="768"/>
      <c r="CX778" s="768"/>
      <c r="CY778" s="768"/>
      <c r="CZ778" s="768"/>
      <c r="DA778" s="768"/>
      <c r="DB778" s="768"/>
      <c r="DC778" s="768"/>
      <c r="DD778" s="768"/>
      <c r="DE778" s="768"/>
      <c r="DF778" s="768"/>
      <c r="DG778" s="768"/>
      <c r="DH778" s="768"/>
      <c r="DI778" s="768"/>
      <c r="DJ778" s="768"/>
      <c r="DK778" s="768"/>
      <c r="DL778" s="768"/>
      <c r="DM778" s="768"/>
      <c r="DN778" s="768"/>
      <c r="DO778" s="768"/>
      <c r="DP778" s="768"/>
      <c r="DQ778" s="768"/>
      <c r="DR778" s="768"/>
      <c r="DS778" s="768"/>
      <c r="DT778" s="768"/>
      <c r="DU778" s="768"/>
      <c r="DV778" s="768"/>
      <c r="DW778" s="768"/>
      <c r="DX778" s="768"/>
      <c r="DY778" s="768"/>
      <c r="DZ778" s="768"/>
      <c r="EA778" s="768"/>
      <c r="EB778" s="768"/>
      <c r="EC778" s="768"/>
      <c r="ED778" s="768"/>
      <c r="EE778" s="768"/>
      <c r="EF778" s="768"/>
      <c r="EG778" s="768"/>
      <c r="EH778" s="768"/>
      <c r="EI778" s="768"/>
      <c r="EJ778" s="768"/>
      <c r="EK778" s="768"/>
      <c r="EL778" s="768"/>
      <c r="EM778" s="768"/>
      <c r="EN778" s="768"/>
      <c r="EO778" s="768"/>
      <c r="EP778" s="768"/>
      <c r="EQ778" s="768"/>
      <c r="ER778" s="768"/>
      <c r="ES778" s="768"/>
      <c r="ET778" s="768"/>
      <c r="EU778" s="768"/>
      <c r="EV778" s="768"/>
      <c r="EW778" s="768"/>
      <c r="EX778" s="768"/>
      <c r="EY778" s="768"/>
      <c r="EZ778" s="768"/>
      <c r="FA778" s="768"/>
      <c r="FB778" s="768"/>
      <c r="FC778" s="768"/>
      <c r="FD778" s="768"/>
      <c r="FE778" s="768"/>
      <c r="FF778" s="768"/>
      <c r="FG778" s="768"/>
      <c r="FH778" s="768"/>
      <c r="FI778" s="768"/>
      <c r="FJ778" s="768"/>
      <c r="FK778" s="768"/>
      <c r="FL778" s="768"/>
      <c r="FM778" s="768"/>
      <c r="FN778" s="768"/>
      <c r="FO778" s="768"/>
      <c r="FP778" s="768"/>
      <c r="FQ778" s="768"/>
      <c r="FR778" s="768"/>
      <c r="FS778" s="768"/>
      <c r="FT778" s="768"/>
      <c r="FU778" s="768"/>
      <c r="FV778" s="768"/>
      <c r="FW778" s="768"/>
    </row>
    <row r="779" spans="4:179" x14ac:dyDescent="0.25">
      <c r="D779" s="731"/>
      <c r="J779" s="62"/>
      <c r="O779" s="766"/>
      <c r="P779" s="766"/>
      <c r="Q779" s="766"/>
      <c r="R779" s="766"/>
      <c r="U779" s="767"/>
      <c r="Y779" s="768"/>
      <c r="Z779" s="768"/>
      <c r="AA779" s="768"/>
      <c r="AB779" s="768"/>
      <c r="AC779" s="768"/>
      <c r="AD779" s="768"/>
      <c r="AE779" s="768"/>
      <c r="AF779" s="768"/>
      <c r="AG779" s="768"/>
      <c r="AH779" s="768"/>
      <c r="AI779" s="768"/>
      <c r="AJ779" s="768"/>
      <c r="AK779" s="768"/>
      <c r="AL779" s="768"/>
      <c r="AM779" s="768"/>
      <c r="AN779" s="768"/>
      <c r="AO779" s="768"/>
      <c r="AP779" s="768"/>
      <c r="AQ779" s="768"/>
      <c r="AR779" s="768"/>
      <c r="AS779" s="768"/>
      <c r="AT779" s="768"/>
      <c r="AU779" s="768"/>
      <c r="AV779" s="768"/>
      <c r="AW779" s="768"/>
      <c r="AX779" s="768"/>
      <c r="AY779" s="768"/>
      <c r="AZ779" s="768"/>
      <c r="BA779" s="768"/>
      <c r="BB779" s="768"/>
      <c r="BC779" s="768"/>
      <c r="BD779" s="768"/>
      <c r="BE779" s="768"/>
      <c r="BF779" s="768"/>
      <c r="BG779" s="768"/>
      <c r="BH779" s="768"/>
      <c r="BI779" s="768"/>
      <c r="BJ779" s="768"/>
      <c r="BK779" s="768"/>
      <c r="BL779" s="768"/>
      <c r="BM779" s="768"/>
      <c r="BN779" s="768"/>
      <c r="BO779" s="768"/>
      <c r="BP779" s="768"/>
      <c r="BQ779" s="768"/>
      <c r="BR779" s="768"/>
      <c r="BS779" s="768"/>
      <c r="BT779" s="768"/>
      <c r="BU779" s="768"/>
      <c r="BV779" s="768"/>
      <c r="BW779" s="768"/>
      <c r="BX779" s="768"/>
      <c r="BY779" s="768"/>
      <c r="BZ779" s="768"/>
      <c r="CA779" s="768"/>
      <c r="CB779" s="768"/>
      <c r="CC779" s="768"/>
      <c r="CD779" s="768"/>
      <c r="CE779" s="768"/>
      <c r="CF779" s="768"/>
      <c r="CG779" s="768"/>
      <c r="CH779" s="768"/>
      <c r="CI779" s="768"/>
      <c r="CJ779" s="768"/>
      <c r="CK779" s="768"/>
      <c r="CL779" s="768"/>
      <c r="CM779" s="768"/>
      <c r="CN779" s="768"/>
      <c r="CO779" s="768"/>
      <c r="CP779" s="768"/>
      <c r="CQ779" s="768"/>
      <c r="CR779" s="768"/>
      <c r="CS779" s="768"/>
      <c r="CT779" s="768"/>
      <c r="CU779" s="768"/>
      <c r="CV779" s="768"/>
      <c r="CW779" s="768"/>
      <c r="CX779" s="768"/>
      <c r="CY779" s="768"/>
      <c r="CZ779" s="768"/>
      <c r="DA779" s="768"/>
      <c r="DB779" s="768"/>
      <c r="DC779" s="768"/>
      <c r="DD779" s="768"/>
      <c r="DE779" s="768"/>
      <c r="DF779" s="768"/>
      <c r="DG779" s="768"/>
      <c r="DH779" s="768"/>
      <c r="DI779" s="768"/>
      <c r="DJ779" s="768"/>
      <c r="DK779" s="768"/>
      <c r="DL779" s="768"/>
      <c r="DM779" s="768"/>
      <c r="DN779" s="768"/>
      <c r="DO779" s="768"/>
      <c r="DP779" s="768"/>
      <c r="DQ779" s="768"/>
      <c r="DR779" s="768"/>
      <c r="DS779" s="768"/>
      <c r="DT779" s="768"/>
      <c r="DU779" s="768"/>
      <c r="DV779" s="768"/>
      <c r="DW779" s="768"/>
      <c r="DX779" s="768"/>
      <c r="DY779" s="768"/>
      <c r="DZ779" s="768"/>
      <c r="EA779" s="768"/>
      <c r="EB779" s="768"/>
      <c r="EC779" s="768"/>
      <c r="ED779" s="768"/>
      <c r="EE779" s="768"/>
      <c r="EF779" s="768"/>
      <c r="EG779" s="768"/>
      <c r="EH779" s="768"/>
      <c r="EI779" s="768"/>
      <c r="EJ779" s="768"/>
      <c r="EK779" s="768"/>
      <c r="EL779" s="768"/>
      <c r="EM779" s="768"/>
      <c r="EN779" s="768"/>
      <c r="EO779" s="768"/>
      <c r="EP779" s="768"/>
      <c r="EQ779" s="768"/>
      <c r="ER779" s="768"/>
      <c r="ES779" s="768"/>
      <c r="ET779" s="768"/>
      <c r="EU779" s="768"/>
      <c r="EV779" s="768"/>
      <c r="EW779" s="768"/>
      <c r="EX779" s="768"/>
      <c r="EY779" s="768"/>
      <c r="EZ779" s="768"/>
      <c r="FA779" s="768"/>
      <c r="FB779" s="768"/>
      <c r="FC779" s="768"/>
      <c r="FD779" s="768"/>
      <c r="FE779" s="768"/>
      <c r="FF779" s="768"/>
      <c r="FG779" s="768"/>
      <c r="FH779" s="768"/>
      <c r="FI779" s="768"/>
      <c r="FJ779" s="768"/>
      <c r="FK779" s="768"/>
      <c r="FL779" s="768"/>
      <c r="FM779" s="768"/>
      <c r="FN779" s="768"/>
      <c r="FO779" s="768"/>
      <c r="FP779" s="768"/>
      <c r="FQ779" s="768"/>
      <c r="FR779" s="768"/>
      <c r="FS779" s="768"/>
      <c r="FT779" s="768"/>
      <c r="FU779" s="768"/>
      <c r="FV779" s="768"/>
      <c r="FW779" s="768"/>
    </row>
    <row r="780" spans="4:179" x14ac:dyDescent="0.25">
      <c r="D780" s="731"/>
      <c r="J780" s="62"/>
      <c r="O780" s="766"/>
      <c r="P780" s="766"/>
      <c r="Q780" s="766"/>
      <c r="R780" s="766"/>
      <c r="U780" s="767"/>
      <c r="Y780" s="768"/>
      <c r="Z780" s="768"/>
      <c r="AA780" s="768"/>
      <c r="AB780" s="768"/>
      <c r="AC780" s="768"/>
      <c r="AD780" s="768"/>
      <c r="AE780" s="768"/>
      <c r="AF780" s="768"/>
      <c r="AG780" s="768"/>
      <c r="AH780" s="768"/>
      <c r="AI780" s="768"/>
      <c r="AJ780" s="768"/>
      <c r="AK780" s="768"/>
      <c r="AL780" s="768"/>
      <c r="AM780" s="768"/>
      <c r="AN780" s="768"/>
      <c r="AO780" s="768"/>
      <c r="AP780" s="768"/>
      <c r="AQ780" s="768"/>
      <c r="AR780" s="768"/>
      <c r="AS780" s="768"/>
      <c r="AT780" s="768"/>
      <c r="AU780" s="768"/>
      <c r="AV780" s="768"/>
      <c r="AW780" s="768"/>
      <c r="AX780" s="768"/>
      <c r="AY780" s="768"/>
      <c r="AZ780" s="768"/>
      <c r="BA780" s="768"/>
      <c r="BB780" s="768"/>
      <c r="BC780" s="768"/>
      <c r="BD780" s="768"/>
      <c r="BE780" s="768"/>
      <c r="BF780" s="768"/>
      <c r="BG780" s="768"/>
      <c r="BH780" s="768"/>
      <c r="BI780" s="768"/>
      <c r="BJ780" s="768"/>
      <c r="BK780" s="768"/>
      <c r="BL780" s="768"/>
      <c r="BM780" s="768"/>
      <c r="BN780" s="768"/>
      <c r="BO780" s="768"/>
      <c r="BP780" s="768"/>
      <c r="BQ780" s="768"/>
      <c r="BR780" s="768"/>
      <c r="BS780" s="768"/>
      <c r="BT780" s="768"/>
      <c r="BU780" s="768"/>
      <c r="BV780" s="768"/>
      <c r="BW780" s="768"/>
      <c r="BX780" s="768"/>
      <c r="BY780" s="768"/>
      <c r="BZ780" s="768"/>
      <c r="CA780" s="768"/>
      <c r="CB780" s="768"/>
      <c r="CC780" s="768"/>
      <c r="CD780" s="768"/>
      <c r="CE780" s="768"/>
      <c r="CF780" s="768"/>
      <c r="CG780" s="768"/>
      <c r="CH780" s="768"/>
      <c r="CI780" s="768"/>
      <c r="CJ780" s="768"/>
      <c r="CK780" s="768"/>
      <c r="CL780" s="768"/>
      <c r="CM780" s="768"/>
      <c r="CN780" s="768"/>
      <c r="CO780" s="768"/>
      <c r="CP780" s="768"/>
      <c r="CQ780" s="768"/>
      <c r="CR780" s="768"/>
      <c r="CS780" s="768"/>
      <c r="CT780" s="768"/>
      <c r="CU780" s="768"/>
      <c r="CV780" s="768"/>
      <c r="CW780" s="768"/>
      <c r="CX780" s="768"/>
      <c r="CY780" s="768"/>
      <c r="CZ780" s="768"/>
      <c r="DA780" s="768"/>
      <c r="DB780" s="768"/>
      <c r="DC780" s="768"/>
      <c r="DD780" s="768"/>
      <c r="DE780" s="768"/>
      <c r="DF780" s="768"/>
      <c r="DG780" s="768"/>
      <c r="DH780" s="768"/>
      <c r="DI780" s="768"/>
      <c r="DJ780" s="768"/>
      <c r="DK780" s="768"/>
      <c r="DL780" s="768"/>
      <c r="DM780" s="768"/>
      <c r="DN780" s="768"/>
      <c r="DO780" s="768"/>
      <c r="DP780" s="768"/>
      <c r="DQ780" s="768"/>
      <c r="DR780" s="768"/>
      <c r="DS780" s="768"/>
      <c r="DT780" s="768"/>
      <c r="DU780" s="768"/>
      <c r="DV780" s="768"/>
      <c r="DW780" s="768"/>
      <c r="DX780" s="768"/>
      <c r="DY780" s="768"/>
      <c r="DZ780" s="768"/>
      <c r="EA780" s="768"/>
      <c r="EB780" s="768"/>
      <c r="EC780" s="768"/>
      <c r="ED780" s="768"/>
      <c r="EE780" s="768"/>
      <c r="EF780" s="768"/>
      <c r="EG780" s="768"/>
      <c r="EH780" s="768"/>
      <c r="EI780" s="768"/>
      <c r="EJ780" s="768"/>
      <c r="EK780" s="768"/>
      <c r="EL780" s="768"/>
      <c r="EM780" s="768"/>
      <c r="EN780" s="768"/>
      <c r="EO780" s="768"/>
      <c r="EP780" s="768"/>
      <c r="EQ780" s="768"/>
      <c r="ER780" s="768"/>
      <c r="ES780" s="768"/>
      <c r="ET780" s="768"/>
      <c r="EU780" s="768"/>
      <c r="EV780" s="768"/>
      <c r="EW780" s="768"/>
      <c r="EX780" s="768"/>
      <c r="EY780" s="768"/>
      <c r="EZ780" s="768"/>
      <c r="FA780" s="768"/>
      <c r="FB780" s="768"/>
      <c r="FC780" s="768"/>
      <c r="FD780" s="768"/>
      <c r="FE780" s="768"/>
      <c r="FF780" s="768"/>
      <c r="FG780" s="768"/>
      <c r="FH780" s="768"/>
      <c r="FI780" s="768"/>
      <c r="FJ780" s="768"/>
      <c r="FK780" s="768"/>
      <c r="FL780" s="768"/>
      <c r="FM780" s="768"/>
      <c r="FN780" s="768"/>
      <c r="FO780" s="768"/>
      <c r="FP780" s="768"/>
      <c r="FQ780" s="768"/>
      <c r="FR780" s="768"/>
      <c r="FS780" s="768"/>
      <c r="FT780" s="768"/>
      <c r="FU780" s="768"/>
      <c r="FV780" s="768"/>
      <c r="FW780" s="768"/>
    </row>
    <row r="781" spans="4:179" x14ac:dyDescent="0.25">
      <c r="D781" s="731"/>
      <c r="J781" s="62"/>
      <c r="O781" s="766"/>
      <c r="P781" s="766"/>
      <c r="Q781" s="766"/>
      <c r="R781" s="766"/>
      <c r="U781" s="767"/>
      <c r="Y781" s="768"/>
      <c r="Z781" s="768"/>
      <c r="AA781" s="768"/>
      <c r="AB781" s="768"/>
      <c r="AC781" s="768"/>
      <c r="AD781" s="768"/>
      <c r="AE781" s="768"/>
      <c r="AF781" s="768"/>
      <c r="AG781" s="768"/>
      <c r="AH781" s="768"/>
      <c r="AI781" s="768"/>
      <c r="AJ781" s="768"/>
      <c r="AK781" s="768"/>
      <c r="AL781" s="768"/>
      <c r="AM781" s="768"/>
      <c r="AN781" s="768"/>
      <c r="AO781" s="768"/>
      <c r="AP781" s="768"/>
      <c r="AQ781" s="768"/>
      <c r="AR781" s="768"/>
      <c r="AS781" s="768"/>
      <c r="AT781" s="768"/>
      <c r="AU781" s="768"/>
      <c r="AV781" s="768"/>
      <c r="AW781" s="768"/>
      <c r="AX781" s="768"/>
      <c r="AY781" s="768"/>
      <c r="AZ781" s="768"/>
      <c r="BA781" s="768"/>
      <c r="BB781" s="768"/>
      <c r="BC781" s="768"/>
      <c r="BD781" s="768"/>
      <c r="BE781" s="768"/>
      <c r="BF781" s="768"/>
      <c r="BG781" s="768"/>
      <c r="BH781" s="768"/>
      <c r="BI781" s="768"/>
      <c r="BJ781" s="768"/>
      <c r="BK781" s="768"/>
      <c r="BL781" s="768"/>
      <c r="BM781" s="768"/>
      <c r="BN781" s="768"/>
      <c r="BO781" s="768"/>
      <c r="BP781" s="768"/>
      <c r="BQ781" s="768"/>
      <c r="BR781" s="768"/>
      <c r="BS781" s="768"/>
      <c r="BT781" s="768"/>
      <c r="BU781" s="768"/>
      <c r="BV781" s="768"/>
      <c r="BW781" s="768"/>
      <c r="BX781" s="768"/>
      <c r="BY781" s="768"/>
      <c r="BZ781" s="768"/>
      <c r="CA781" s="768"/>
      <c r="CB781" s="768"/>
      <c r="CC781" s="768"/>
      <c r="CD781" s="768"/>
      <c r="CE781" s="768"/>
      <c r="CF781" s="768"/>
      <c r="CG781" s="768"/>
      <c r="CH781" s="768"/>
      <c r="CI781" s="768"/>
      <c r="CJ781" s="768"/>
      <c r="CK781" s="768"/>
      <c r="CL781" s="768"/>
      <c r="CM781" s="768"/>
      <c r="CN781" s="768"/>
      <c r="CO781" s="768"/>
      <c r="CP781" s="768"/>
      <c r="CQ781" s="768"/>
      <c r="CR781" s="768"/>
      <c r="CS781" s="768"/>
      <c r="CT781" s="768"/>
      <c r="CU781" s="768"/>
      <c r="CV781" s="768"/>
      <c r="CW781" s="768"/>
      <c r="CX781" s="768"/>
      <c r="CY781" s="768"/>
      <c r="CZ781" s="768"/>
      <c r="DA781" s="768"/>
      <c r="DB781" s="768"/>
      <c r="DC781" s="768"/>
      <c r="DD781" s="768"/>
      <c r="DE781" s="768"/>
      <c r="DF781" s="768"/>
      <c r="DG781" s="768"/>
      <c r="DH781" s="768"/>
      <c r="DI781" s="768"/>
      <c r="DJ781" s="768"/>
      <c r="DK781" s="768"/>
      <c r="DL781" s="768"/>
      <c r="DM781" s="768"/>
      <c r="DN781" s="768"/>
      <c r="DO781" s="768"/>
      <c r="DP781" s="768"/>
      <c r="DQ781" s="768"/>
      <c r="DR781" s="768"/>
      <c r="DS781" s="768"/>
      <c r="DT781" s="768"/>
      <c r="DU781" s="768"/>
      <c r="DV781" s="768"/>
      <c r="DW781" s="768"/>
      <c r="DX781" s="768"/>
      <c r="DY781" s="768"/>
      <c r="DZ781" s="768"/>
      <c r="EA781" s="768"/>
      <c r="EB781" s="768"/>
      <c r="EC781" s="768"/>
      <c r="ED781" s="768"/>
      <c r="EE781" s="768"/>
      <c r="EF781" s="768"/>
      <c r="EG781" s="768"/>
      <c r="EH781" s="768"/>
      <c r="EI781" s="768"/>
      <c r="EJ781" s="768"/>
      <c r="EK781" s="768"/>
      <c r="EL781" s="768"/>
      <c r="EM781" s="768"/>
      <c r="EN781" s="768"/>
      <c r="EO781" s="768"/>
      <c r="EP781" s="768"/>
      <c r="EQ781" s="768"/>
      <c r="ER781" s="768"/>
      <c r="ES781" s="768"/>
      <c r="ET781" s="768"/>
      <c r="EU781" s="768"/>
      <c r="EV781" s="768"/>
      <c r="EW781" s="768"/>
      <c r="EX781" s="768"/>
      <c r="EY781" s="768"/>
      <c r="EZ781" s="768"/>
      <c r="FA781" s="768"/>
      <c r="FB781" s="768"/>
      <c r="FC781" s="768"/>
      <c r="FD781" s="768"/>
      <c r="FE781" s="768"/>
      <c r="FF781" s="768"/>
      <c r="FG781" s="768"/>
      <c r="FH781" s="768"/>
      <c r="FI781" s="768"/>
      <c r="FJ781" s="768"/>
      <c r="FK781" s="768"/>
      <c r="FL781" s="768"/>
      <c r="FM781" s="768"/>
      <c r="FN781" s="768"/>
      <c r="FO781" s="768"/>
      <c r="FP781" s="768"/>
      <c r="FQ781" s="768"/>
      <c r="FR781" s="768"/>
      <c r="FS781" s="768"/>
      <c r="FT781" s="768"/>
      <c r="FU781" s="768"/>
      <c r="FV781" s="768"/>
      <c r="FW781" s="768"/>
    </row>
    <row r="782" spans="4:179" x14ac:dyDescent="0.25">
      <c r="D782" s="731"/>
      <c r="J782" s="62"/>
      <c r="O782" s="766"/>
      <c r="P782" s="766"/>
      <c r="Q782" s="766"/>
      <c r="R782" s="766"/>
      <c r="U782" s="767"/>
      <c r="Y782" s="768"/>
      <c r="Z782" s="768"/>
      <c r="AA782" s="768"/>
      <c r="AB782" s="768"/>
      <c r="AC782" s="768"/>
      <c r="AD782" s="768"/>
      <c r="AE782" s="768"/>
      <c r="AF782" s="768"/>
      <c r="AG782" s="768"/>
      <c r="AH782" s="768"/>
      <c r="AI782" s="768"/>
      <c r="AJ782" s="768"/>
      <c r="AK782" s="768"/>
      <c r="AL782" s="768"/>
      <c r="AM782" s="768"/>
      <c r="AN782" s="768"/>
      <c r="AO782" s="768"/>
      <c r="AP782" s="768"/>
      <c r="AQ782" s="768"/>
      <c r="AR782" s="768"/>
      <c r="AS782" s="768"/>
      <c r="AT782" s="768"/>
      <c r="AU782" s="768"/>
      <c r="AV782" s="768"/>
      <c r="AW782" s="768"/>
      <c r="AX782" s="768"/>
      <c r="AY782" s="768"/>
      <c r="AZ782" s="768"/>
      <c r="BA782" s="768"/>
      <c r="BB782" s="768"/>
      <c r="BC782" s="768"/>
      <c r="BD782" s="768"/>
      <c r="BE782" s="768"/>
      <c r="BF782" s="768"/>
      <c r="BG782" s="768"/>
      <c r="BH782" s="768"/>
      <c r="BI782" s="768"/>
      <c r="BJ782" s="768"/>
      <c r="BK782" s="768"/>
      <c r="BL782" s="768"/>
      <c r="BM782" s="768"/>
      <c r="BN782" s="768"/>
      <c r="BO782" s="768"/>
      <c r="BP782" s="768"/>
      <c r="BQ782" s="768"/>
      <c r="BR782" s="768"/>
      <c r="BS782" s="768"/>
      <c r="BT782" s="768"/>
      <c r="BU782" s="768"/>
      <c r="BV782" s="768"/>
      <c r="BW782" s="768"/>
      <c r="BX782" s="768"/>
      <c r="BY782" s="768"/>
      <c r="BZ782" s="768"/>
      <c r="CA782" s="768"/>
      <c r="CB782" s="768"/>
      <c r="CC782" s="768"/>
      <c r="CD782" s="768"/>
      <c r="CE782" s="768"/>
      <c r="CF782" s="768"/>
      <c r="CG782" s="768"/>
      <c r="CH782" s="768"/>
      <c r="CI782" s="768"/>
      <c r="CJ782" s="768"/>
      <c r="CK782" s="768"/>
      <c r="CL782" s="768"/>
      <c r="CM782" s="768"/>
      <c r="CN782" s="768"/>
      <c r="CO782" s="768"/>
      <c r="CP782" s="768"/>
      <c r="CQ782" s="768"/>
      <c r="CR782" s="768"/>
      <c r="CS782" s="768"/>
      <c r="CT782" s="768"/>
      <c r="CU782" s="768"/>
      <c r="CV782" s="768"/>
      <c r="CW782" s="768"/>
      <c r="CX782" s="768"/>
      <c r="CY782" s="768"/>
      <c r="CZ782" s="768"/>
      <c r="DA782" s="768"/>
      <c r="DB782" s="768"/>
      <c r="DC782" s="768"/>
      <c r="DD782" s="768"/>
      <c r="DE782" s="768"/>
      <c r="DF782" s="768"/>
      <c r="DG782" s="768"/>
      <c r="DH782" s="768"/>
      <c r="DI782" s="768"/>
      <c r="DJ782" s="768"/>
      <c r="DK782" s="768"/>
      <c r="DL782" s="768"/>
      <c r="DM782" s="768"/>
      <c r="DN782" s="768"/>
      <c r="DO782" s="768"/>
      <c r="DP782" s="768"/>
      <c r="DQ782" s="768"/>
      <c r="DR782" s="768"/>
      <c r="DS782" s="768"/>
      <c r="DT782" s="768"/>
      <c r="DU782" s="768"/>
      <c r="DV782" s="768"/>
      <c r="DW782" s="768"/>
      <c r="DX782" s="768"/>
      <c r="DY782" s="768"/>
      <c r="DZ782" s="768"/>
      <c r="EA782" s="768"/>
      <c r="EB782" s="768"/>
      <c r="EC782" s="768"/>
      <c r="ED782" s="768"/>
      <c r="EE782" s="768"/>
      <c r="EF782" s="768"/>
      <c r="EG782" s="768"/>
      <c r="EH782" s="768"/>
      <c r="EI782" s="768"/>
      <c r="EJ782" s="768"/>
      <c r="EK782" s="768"/>
      <c r="EL782" s="768"/>
      <c r="EM782" s="768"/>
      <c r="EN782" s="768"/>
      <c r="EO782" s="768"/>
      <c r="EP782" s="768"/>
      <c r="EQ782" s="768"/>
      <c r="ER782" s="768"/>
      <c r="ES782" s="768"/>
      <c r="ET782" s="768"/>
      <c r="EU782" s="768"/>
      <c r="EV782" s="768"/>
      <c r="EW782" s="768"/>
      <c r="EX782" s="768"/>
      <c r="EY782" s="768"/>
      <c r="EZ782" s="768"/>
      <c r="FA782" s="768"/>
      <c r="FB782" s="768"/>
      <c r="FC782" s="768"/>
      <c r="FD782" s="768"/>
      <c r="FE782" s="768"/>
      <c r="FF782" s="768"/>
      <c r="FG782" s="768"/>
      <c r="FH782" s="768"/>
      <c r="FI782" s="768"/>
      <c r="FJ782" s="768"/>
      <c r="FK782" s="768"/>
      <c r="FL782" s="768"/>
      <c r="FM782" s="768"/>
      <c r="FN782" s="768"/>
      <c r="FO782" s="768"/>
      <c r="FP782" s="768"/>
      <c r="FQ782" s="768"/>
      <c r="FR782" s="768"/>
      <c r="FS782" s="768"/>
      <c r="FT782" s="768"/>
      <c r="FU782" s="768"/>
      <c r="FV782" s="768"/>
      <c r="FW782" s="768"/>
    </row>
    <row r="783" spans="4:179" x14ac:dyDescent="0.25">
      <c r="D783" s="731"/>
      <c r="J783" s="62"/>
      <c r="O783" s="766"/>
      <c r="P783" s="766"/>
      <c r="Q783" s="766"/>
      <c r="R783" s="766"/>
      <c r="U783" s="767"/>
      <c r="Y783" s="768"/>
      <c r="Z783" s="768"/>
      <c r="AA783" s="768"/>
      <c r="AB783" s="768"/>
      <c r="AC783" s="768"/>
      <c r="AD783" s="768"/>
      <c r="AE783" s="768"/>
      <c r="AF783" s="768"/>
      <c r="AG783" s="768"/>
      <c r="AH783" s="768"/>
      <c r="AI783" s="768"/>
      <c r="AJ783" s="768"/>
      <c r="AK783" s="768"/>
      <c r="AL783" s="768"/>
      <c r="AM783" s="768"/>
      <c r="AN783" s="768"/>
      <c r="AO783" s="768"/>
      <c r="AP783" s="768"/>
      <c r="AQ783" s="768"/>
      <c r="AR783" s="768"/>
      <c r="AS783" s="768"/>
      <c r="AT783" s="768"/>
      <c r="AU783" s="768"/>
      <c r="AV783" s="768"/>
      <c r="AW783" s="768"/>
      <c r="AX783" s="768"/>
      <c r="AY783" s="768"/>
      <c r="AZ783" s="768"/>
      <c r="BA783" s="768"/>
      <c r="BB783" s="768"/>
      <c r="BC783" s="768"/>
      <c r="BD783" s="768"/>
      <c r="BE783" s="768"/>
      <c r="BF783" s="768"/>
      <c r="BG783" s="768"/>
      <c r="BH783" s="768"/>
      <c r="BI783" s="768"/>
      <c r="BJ783" s="768"/>
      <c r="BK783" s="768"/>
      <c r="BL783" s="768"/>
      <c r="BM783" s="768"/>
      <c r="BN783" s="768"/>
      <c r="BO783" s="768"/>
      <c r="BP783" s="768"/>
      <c r="BQ783" s="768"/>
      <c r="BR783" s="768"/>
      <c r="BS783" s="768"/>
      <c r="BT783" s="768"/>
      <c r="BU783" s="768"/>
      <c r="BV783" s="768"/>
      <c r="BW783" s="768"/>
      <c r="BX783" s="768"/>
      <c r="BY783" s="768"/>
      <c r="BZ783" s="768"/>
      <c r="CA783" s="768"/>
      <c r="CB783" s="768"/>
      <c r="CC783" s="768"/>
      <c r="CD783" s="768"/>
      <c r="CE783" s="768"/>
      <c r="CF783" s="768"/>
      <c r="CG783" s="768"/>
      <c r="CH783" s="768"/>
      <c r="CI783" s="768"/>
      <c r="CJ783" s="768"/>
      <c r="CK783" s="768"/>
      <c r="CL783" s="768"/>
      <c r="CM783" s="768"/>
      <c r="CN783" s="768"/>
      <c r="CO783" s="768"/>
      <c r="CP783" s="768"/>
      <c r="CQ783" s="768"/>
      <c r="CR783" s="768"/>
      <c r="CS783" s="768"/>
      <c r="CT783" s="768"/>
      <c r="CU783" s="768"/>
      <c r="CV783" s="768"/>
      <c r="CW783" s="768"/>
      <c r="CX783" s="768"/>
      <c r="CY783" s="768"/>
      <c r="CZ783" s="768"/>
      <c r="DA783" s="768"/>
      <c r="DB783" s="768"/>
      <c r="DC783" s="768"/>
      <c r="DD783" s="768"/>
      <c r="DE783" s="768"/>
      <c r="DF783" s="768"/>
      <c r="DG783" s="768"/>
      <c r="DH783" s="768"/>
      <c r="DI783" s="768"/>
      <c r="DJ783" s="768"/>
      <c r="DK783" s="768"/>
      <c r="DL783" s="768"/>
      <c r="DM783" s="768"/>
      <c r="DN783" s="768"/>
      <c r="DO783" s="768"/>
      <c r="DP783" s="768"/>
      <c r="DQ783" s="768"/>
      <c r="DR783" s="768"/>
      <c r="DS783" s="768"/>
      <c r="DT783" s="768"/>
      <c r="DU783" s="768"/>
      <c r="DV783" s="768"/>
      <c r="DW783" s="768"/>
      <c r="DX783" s="768"/>
      <c r="DY783" s="768"/>
      <c r="DZ783" s="768"/>
      <c r="EA783" s="768"/>
      <c r="EB783" s="768"/>
      <c r="EC783" s="768"/>
      <c r="ED783" s="768"/>
      <c r="EE783" s="768"/>
      <c r="EF783" s="768"/>
      <c r="EG783" s="768"/>
      <c r="EH783" s="768"/>
      <c r="EI783" s="768"/>
      <c r="EJ783" s="768"/>
      <c r="EK783" s="768"/>
      <c r="EL783" s="768"/>
      <c r="EM783" s="768"/>
      <c r="EN783" s="768"/>
      <c r="EO783" s="768"/>
      <c r="EP783" s="768"/>
      <c r="EQ783" s="768"/>
      <c r="ER783" s="768"/>
      <c r="ES783" s="768"/>
      <c r="ET783" s="768"/>
      <c r="EU783" s="768"/>
      <c r="EV783" s="768"/>
      <c r="EW783" s="768"/>
      <c r="EX783" s="768"/>
      <c r="EY783" s="768"/>
      <c r="EZ783" s="768"/>
      <c r="FA783" s="768"/>
      <c r="FB783" s="768"/>
      <c r="FC783" s="768"/>
      <c r="FD783" s="768"/>
      <c r="FE783" s="768"/>
      <c r="FF783" s="768"/>
      <c r="FG783" s="768"/>
      <c r="FH783" s="768"/>
      <c r="FI783" s="768"/>
      <c r="FJ783" s="768"/>
      <c r="FK783" s="768"/>
      <c r="FL783" s="768"/>
      <c r="FM783" s="768"/>
      <c r="FN783" s="768"/>
      <c r="FO783" s="768"/>
      <c r="FP783" s="768"/>
      <c r="FQ783" s="768"/>
      <c r="FR783" s="768"/>
      <c r="FS783" s="768"/>
      <c r="FT783" s="768"/>
      <c r="FU783" s="768"/>
      <c r="FV783" s="768"/>
      <c r="FW783" s="768"/>
    </row>
    <row r="784" spans="4:179" x14ac:dyDescent="0.25">
      <c r="D784" s="731"/>
      <c r="J784" s="62"/>
      <c r="O784" s="766"/>
      <c r="P784" s="766"/>
      <c r="Q784" s="766"/>
      <c r="R784" s="766"/>
      <c r="U784" s="767"/>
      <c r="Y784" s="768"/>
      <c r="Z784" s="768"/>
      <c r="AA784" s="768"/>
      <c r="AB784" s="768"/>
      <c r="AC784" s="768"/>
      <c r="AD784" s="768"/>
      <c r="AE784" s="768"/>
      <c r="AF784" s="768"/>
      <c r="AG784" s="768"/>
      <c r="AH784" s="768"/>
      <c r="AI784" s="768"/>
      <c r="AJ784" s="768"/>
      <c r="AK784" s="768"/>
      <c r="AL784" s="768"/>
      <c r="AM784" s="768"/>
      <c r="AN784" s="768"/>
      <c r="AO784" s="768"/>
      <c r="AP784" s="768"/>
      <c r="AQ784" s="768"/>
      <c r="AR784" s="768"/>
      <c r="AS784" s="768"/>
      <c r="AT784" s="768"/>
      <c r="AU784" s="768"/>
      <c r="AV784" s="768"/>
      <c r="AW784" s="768"/>
      <c r="AX784" s="768"/>
      <c r="AY784" s="768"/>
      <c r="AZ784" s="768"/>
      <c r="BA784" s="768"/>
      <c r="BB784" s="768"/>
      <c r="BC784" s="768"/>
      <c r="BD784" s="768"/>
      <c r="BE784" s="768"/>
      <c r="BF784" s="768"/>
      <c r="BG784" s="768"/>
      <c r="BH784" s="768"/>
      <c r="BI784" s="768"/>
      <c r="BJ784" s="768"/>
      <c r="BK784" s="768"/>
      <c r="BL784" s="768"/>
      <c r="BM784" s="768"/>
      <c r="BN784" s="768"/>
      <c r="BO784" s="768"/>
      <c r="BP784" s="768"/>
      <c r="BQ784" s="768"/>
      <c r="BR784" s="768"/>
      <c r="BS784" s="768"/>
      <c r="BT784" s="768"/>
      <c r="BU784" s="768"/>
      <c r="BV784" s="768"/>
      <c r="BW784" s="768"/>
      <c r="BX784" s="768"/>
      <c r="BY784" s="768"/>
      <c r="BZ784" s="768"/>
      <c r="CA784" s="768"/>
      <c r="CB784" s="768"/>
      <c r="CC784" s="768"/>
      <c r="CD784" s="768"/>
      <c r="CE784" s="768"/>
      <c r="CF784" s="768"/>
      <c r="CG784" s="768"/>
      <c r="CH784" s="768"/>
      <c r="CI784" s="768"/>
      <c r="CJ784" s="768"/>
      <c r="CK784" s="768"/>
      <c r="CL784" s="768"/>
      <c r="CM784" s="768"/>
      <c r="CN784" s="768"/>
      <c r="CO784" s="768"/>
      <c r="CP784" s="768"/>
      <c r="CQ784" s="768"/>
      <c r="CR784" s="768"/>
      <c r="CS784" s="768"/>
      <c r="CT784" s="768"/>
      <c r="CU784" s="768"/>
      <c r="CV784" s="768"/>
      <c r="CW784" s="768"/>
      <c r="CX784" s="768"/>
      <c r="CY784" s="768"/>
      <c r="CZ784" s="768"/>
      <c r="DA784" s="768"/>
      <c r="DB784" s="768"/>
      <c r="DC784" s="768"/>
      <c r="DD784" s="768"/>
      <c r="DE784" s="768"/>
      <c r="DF784" s="768"/>
      <c r="DG784" s="768"/>
      <c r="DH784" s="768"/>
      <c r="DI784" s="768"/>
      <c r="DJ784" s="768"/>
      <c r="DK784" s="768"/>
      <c r="DL784" s="768"/>
      <c r="DM784" s="768"/>
      <c r="DN784" s="768"/>
      <c r="DO784" s="768"/>
      <c r="DP784" s="768"/>
      <c r="DQ784" s="768"/>
      <c r="DR784" s="768"/>
      <c r="DS784" s="768"/>
      <c r="DT784" s="768"/>
      <c r="DU784" s="768"/>
      <c r="DV784" s="768"/>
      <c r="DW784" s="768"/>
      <c r="DX784" s="768"/>
      <c r="DY784" s="768"/>
      <c r="DZ784" s="768"/>
      <c r="EA784" s="768"/>
      <c r="EB784" s="768"/>
      <c r="EC784" s="768"/>
      <c r="ED784" s="768"/>
      <c r="EE784" s="768"/>
      <c r="EF784" s="768"/>
      <c r="EG784" s="768"/>
      <c r="EH784" s="768"/>
      <c r="EI784" s="768"/>
      <c r="EJ784" s="768"/>
      <c r="EK784" s="768"/>
      <c r="EL784" s="768"/>
      <c r="EM784" s="768"/>
      <c r="EN784" s="768"/>
      <c r="EO784" s="768"/>
      <c r="EP784" s="768"/>
      <c r="EQ784" s="768"/>
      <c r="ER784" s="768"/>
      <c r="ES784" s="768"/>
      <c r="ET784" s="768"/>
      <c r="EU784" s="768"/>
      <c r="EV784" s="768"/>
      <c r="EW784" s="768"/>
      <c r="EX784" s="768"/>
      <c r="EY784" s="768"/>
      <c r="EZ784" s="768"/>
      <c r="FA784" s="768"/>
      <c r="FB784" s="768"/>
      <c r="FC784" s="768"/>
      <c r="FD784" s="768"/>
      <c r="FE784" s="768"/>
      <c r="FF784" s="768"/>
      <c r="FG784" s="768"/>
      <c r="FH784" s="768"/>
      <c r="FI784" s="768"/>
      <c r="FJ784" s="768"/>
      <c r="FK784" s="768"/>
      <c r="FL784" s="768"/>
      <c r="FM784" s="768"/>
      <c r="FN784" s="768"/>
      <c r="FO784" s="768"/>
      <c r="FP784" s="768"/>
      <c r="FQ784" s="768"/>
      <c r="FR784" s="768"/>
      <c r="FS784" s="768"/>
      <c r="FT784" s="768"/>
      <c r="FU784" s="768"/>
      <c r="FV784" s="768"/>
      <c r="FW784" s="768"/>
    </row>
    <row r="785" spans="4:179" x14ac:dyDescent="0.25">
      <c r="D785" s="731"/>
      <c r="J785" s="62"/>
      <c r="O785" s="766"/>
      <c r="P785" s="766"/>
      <c r="Q785" s="766"/>
      <c r="R785" s="766"/>
      <c r="U785" s="767"/>
      <c r="Y785" s="768"/>
      <c r="Z785" s="768"/>
      <c r="AA785" s="768"/>
      <c r="AB785" s="768"/>
      <c r="AC785" s="768"/>
      <c r="AD785" s="768"/>
      <c r="AE785" s="768"/>
      <c r="AF785" s="768"/>
      <c r="AG785" s="768"/>
      <c r="AH785" s="768"/>
      <c r="AI785" s="768"/>
      <c r="AJ785" s="768"/>
      <c r="AK785" s="768"/>
      <c r="AL785" s="768"/>
      <c r="AM785" s="768"/>
      <c r="AN785" s="768"/>
      <c r="AO785" s="768"/>
      <c r="AP785" s="768"/>
      <c r="AQ785" s="768"/>
      <c r="AR785" s="768"/>
      <c r="AS785" s="768"/>
      <c r="AT785" s="768"/>
      <c r="AU785" s="768"/>
      <c r="AV785" s="768"/>
      <c r="AW785" s="768"/>
      <c r="AX785" s="768"/>
      <c r="AY785" s="768"/>
      <c r="AZ785" s="768"/>
      <c r="BA785" s="768"/>
      <c r="BB785" s="768"/>
      <c r="BC785" s="768"/>
      <c r="BD785" s="768"/>
      <c r="BE785" s="768"/>
      <c r="BF785" s="768"/>
      <c r="BG785" s="768"/>
      <c r="BH785" s="768"/>
      <c r="BI785" s="768"/>
      <c r="BJ785" s="768"/>
      <c r="BK785" s="768"/>
      <c r="BL785" s="768"/>
      <c r="BM785" s="768"/>
      <c r="BN785" s="768"/>
      <c r="BO785" s="768"/>
      <c r="BP785" s="768"/>
      <c r="BQ785" s="768"/>
      <c r="BR785" s="768"/>
      <c r="BS785" s="768"/>
      <c r="BT785" s="768"/>
      <c r="BU785" s="768"/>
      <c r="BV785" s="768"/>
      <c r="BW785" s="768"/>
      <c r="BX785" s="768"/>
      <c r="BY785" s="768"/>
      <c r="BZ785" s="768"/>
      <c r="CA785" s="768"/>
      <c r="CB785" s="768"/>
      <c r="CC785" s="768"/>
      <c r="CD785" s="768"/>
      <c r="CE785" s="768"/>
      <c r="CF785" s="768"/>
      <c r="CG785" s="768"/>
      <c r="CH785" s="768"/>
      <c r="CI785" s="768"/>
      <c r="CJ785" s="768"/>
      <c r="CK785" s="768"/>
      <c r="CL785" s="768"/>
      <c r="CM785" s="768"/>
      <c r="CN785" s="768"/>
      <c r="CO785" s="768"/>
      <c r="CP785" s="768"/>
      <c r="CQ785" s="768"/>
      <c r="CR785" s="768"/>
      <c r="CS785" s="768"/>
      <c r="CT785" s="768"/>
      <c r="CU785" s="768"/>
      <c r="CV785" s="768"/>
      <c r="CW785" s="768"/>
      <c r="CX785" s="768"/>
      <c r="CY785" s="768"/>
      <c r="CZ785" s="768"/>
      <c r="DA785" s="768"/>
      <c r="DB785" s="768"/>
      <c r="DC785" s="768"/>
      <c r="DD785" s="768"/>
      <c r="DE785" s="768"/>
      <c r="DF785" s="768"/>
      <c r="DG785" s="768"/>
      <c r="DH785" s="768"/>
      <c r="DI785" s="768"/>
      <c r="DJ785" s="768"/>
      <c r="DK785" s="768"/>
      <c r="DL785" s="768"/>
      <c r="DM785" s="768"/>
      <c r="DN785" s="768"/>
      <c r="DO785" s="768"/>
      <c r="DP785" s="768"/>
      <c r="DQ785" s="768"/>
      <c r="DR785" s="768"/>
      <c r="DS785" s="768"/>
      <c r="DT785" s="768"/>
      <c r="DU785" s="768"/>
      <c r="DV785" s="768"/>
      <c r="DW785" s="768"/>
      <c r="DX785" s="768"/>
      <c r="DY785" s="768"/>
      <c r="DZ785" s="768"/>
      <c r="EA785" s="768"/>
      <c r="EB785" s="768"/>
      <c r="EC785" s="768"/>
      <c r="ED785" s="768"/>
      <c r="EE785" s="768"/>
      <c r="EF785" s="768"/>
      <c r="EG785" s="768"/>
      <c r="EH785" s="768"/>
      <c r="EI785" s="768"/>
      <c r="EJ785" s="768"/>
      <c r="EK785" s="768"/>
      <c r="EL785" s="768"/>
      <c r="EM785" s="768"/>
      <c r="EN785" s="768"/>
      <c r="EO785" s="768"/>
      <c r="EP785" s="768"/>
      <c r="EQ785" s="768"/>
      <c r="ER785" s="768"/>
      <c r="ES785" s="768"/>
      <c r="ET785" s="768"/>
      <c r="EU785" s="768"/>
      <c r="EV785" s="768"/>
      <c r="EW785" s="768"/>
      <c r="EX785" s="768"/>
      <c r="EY785" s="768"/>
      <c r="EZ785" s="768"/>
      <c r="FA785" s="768"/>
      <c r="FB785" s="768"/>
      <c r="FC785" s="768"/>
      <c r="FD785" s="768"/>
      <c r="FE785" s="768"/>
      <c r="FF785" s="768"/>
      <c r="FG785" s="768"/>
      <c r="FH785" s="768"/>
      <c r="FI785" s="768"/>
      <c r="FJ785" s="768"/>
      <c r="FK785" s="768"/>
      <c r="FL785" s="768"/>
      <c r="FM785" s="768"/>
      <c r="FN785" s="768"/>
      <c r="FO785" s="768"/>
      <c r="FP785" s="768"/>
      <c r="FQ785" s="768"/>
      <c r="FR785" s="768"/>
      <c r="FS785" s="768"/>
      <c r="FT785" s="768"/>
      <c r="FU785" s="768"/>
      <c r="FV785" s="768"/>
      <c r="FW785" s="768"/>
    </row>
    <row r="786" spans="4:179" x14ac:dyDescent="0.25">
      <c r="D786" s="731"/>
      <c r="J786" s="62"/>
      <c r="O786" s="766"/>
      <c r="P786" s="766"/>
      <c r="Q786" s="766"/>
      <c r="R786" s="766"/>
      <c r="U786" s="767"/>
      <c r="Y786" s="768"/>
      <c r="Z786" s="768"/>
      <c r="AA786" s="768"/>
      <c r="AB786" s="768"/>
      <c r="AC786" s="768"/>
      <c r="AD786" s="768"/>
      <c r="AE786" s="768"/>
      <c r="AF786" s="768"/>
      <c r="AG786" s="768"/>
      <c r="AH786" s="768"/>
      <c r="AI786" s="768"/>
      <c r="AJ786" s="768"/>
      <c r="AK786" s="768"/>
      <c r="AL786" s="768"/>
      <c r="AM786" s="768"/>
      <c r="AN786" s="768"/>
      <c r="AO786" s="768"/>
      <c r="AP786" s="768"/>
      <c r="AQ786" s="768"/>
      <c r="AR786" s="768"/>
      <c r="AS786" s="768"/>
      <c r="AT786" s="768"/>
      <c r="AU786" s="768"/>
      <c r="AV786" s="768"/>
      <c r="AW786" s="768"/>
      <c r="AX786" s="768"/>
      <c r="AY786" s="768"/>
      <c r="AZ786" s="768"/>
      <c r="BA786" s="768"/>
      <c r="BB786" s="768"/>
      <c r="BC786" s="768"/>
      <c r="BD786" s="768"/>
      <c r="BE786" s="768"/>
      <c r="BF786" s="768"/>
      <c r="BG786" s="768"/>
      <c r="BH786" s="768"/>
      <c r="BI786" s="768"/>
      <c r="BJ786" s="768"/>
      <c r="BK786" s="768"/>
      <c r="BL786" s="768"/>
      <c r="BM786" s="768"/>
      <c r="BN786" s="768"/>
      <c r="BO786" s="768"/>
      <c r="BP786" s="768"/>
      <c r="BQ786" s="768"/>
      <c r="BR786" s="768"/>
      <c r="BS786" s="768"/>
      <c r="BT786" s="768"/>
      <c r="BU786" s="768"/>
      <c r="BV786" s="768"/>
      <c r="BW786" s="768"/>
      <c r="BX786" s="768"/>
      <c r="BY786" s="768"/>
      <c r="BZ786" s="768"/>
      <c r="CA786" s="768"/>
      <c r="CB786" s="768"/>
      <c r="CC786" s="768"/>
      <c r="CD786" s="768"/>
      <c r="CE786" s="768"/>
      <c r="CF786" s="768"/>
      <c r="CG786" s="768"/>
      <c r="CH786" s="768"/>
      <c r="CI786" s="768"/>
      <c r="CJ786" s="768"/>
      <c r="CK786" s="768"/>
      <c r="CL786" s="768"/>
      <c r="CM786" s="768"/>
      <c r="CN786" s="768"/>
      <c r="CO786" s="768"/>
      <c r="CP786" s="768"/>
      <c r="CQ786" s="768"/>
      <c r="CR786" s="768"/>
      <c r="CS786" s="768"/>
      <c r="CT786" s="768"/>
      <c r="CU786" s="768"/>
      <c r="CV786" s="768"/>
      <c r="CW786" s="768"/>
      <c r="CX786" s="768"/>
      <c r="CY786" s="768"/>
      <c r="CZ786" s="768"/>
      <c r="DA786" s="768"/>
      <c r="DB786" s="768"/>
      <c r="DC786" s="768"/>
      <c r="DD786" s="768"/>
      <c r="DE786" s="768"/>
      <c r="DF786" s="768"/>
      <c r="DG786" s="768"/>
      <c r="DH786" s="768"/>
      <c r="DI786" s="768"/>
      <c r="DJ786" s="768"/>
      <c r="DK786" s="768"/>
      <c r="DL786" s="768"/>
      <c r="DM786" s="768"/>
      <c r="DN786" s="768"/>
      <c r="DO786" s="768"/>
      <c r="DP786" s="768"/>
      <c r="DQ786" s="768"/>
      <c r="DR786" s="768"/>
      <c r="DS786" s="768"/>
      <c r="DT786" s="768"/>
      <c r="DU786" s="768"/>
      <c r="DV786" s="768"/>
      <c r="DW786" s="768"/>
      <c r="DX786" s="768"/>
      <c r="DY786" s="768"/>
      <c r="DZ786" s="768"/>
      <c r="EA786" s="768"/>
      <c r="EB786" s="768"/>
      <c r="EC786" s="768"/>
      <c r="ED786" s="768"/>
      <c r="EE786" s="768"/>
      <c r="EF786" s="768"/>
      <c r="EG786" s="768"/>
      <c r="EH786" s="768"/>
      <c r="EI786" s="768"/>
      <c r="EJ786" s="768"/>
      <c r="EK786" s="768"/>
      <c r="EL786" s="768"/>
      <c r="EM786" s="768"/>
      <c r="EN786" s="768"/>
      <c r="EO786" s="768"/>
      <c r="EP786" s="768"/>
      <c r="EQ786" s="768"/>
      <c r="ER786" s="768"/>
      <c r="ES786" s="768"/>
      <c r="ET786" s="768"/>
      <c r="EU786" s="768"/>
      <c r="EV786" s="768"/>
      <c r="EW786" s="768"/>
      <c r="EX786" s="768"/>
      <c r="EY786" s="768"/>
      <c r="EZ786" s="768"/>
      <c r="FA786" s="768"/>
      <c r="FB786" s="768"/>
      <c r="FC786" s="768"/>
      <c r="FD786" s="768"/>
      <c r="FE786" s="768"/>
      <c r="FF786" s="768"/>
      <c r="FG786" s="768"/>
      <c r="FH786" s="768"/>
      <c r="FI786" s="768"/>
      <c r="FJ786" s="768"/>
      <c r="FK786" s="768"/>
      <c r="FL786" s="768"/>
      <c r="FM786" s="768"/>
      <c r="FN786" s="768"/>
      <c r="FO786" s="768"/>
      <c r="FP786" s="768"/>
      <c r="FQ786" s="768"/>
      <c r="FR786" s="768"/>
      <c r="FS786" s="768"/>
      <c r="FT786" s="768"/>
      <c r="FU786" s="768"/>
      <c r="FV786" s="768"/>
      <c r="FW786" s="768"/>
    </row>
    <row r="787" spans="4:179" x14ac:dyDescent="0.25">
      <c r="D787" s="731"/>
      <c r="J787" s="62"/>
      <c r="O787" s="766"/>
      <c r="P787" s="766"/>
      <c r="Q787" s="766"/>
      <c r="R787" s="766"/>
      <c r="U787" s="767"/>
      <c r="Y787" s="768"/>
      <c r="Z787" s="768"/>
      <c r="AA787" s="768"/>
      <c r="AB787" s="768"/>
      <c r="AC787" s="768"/>
      <c r="AD787" s="768"/>
      <c r="AE787" s="768"/>
      <c r="AF787" s="768"/>
      <c r="AG787" s="768"/>
      <c r="AH787" s="768"/>
      <c r="AI787" s="768"/>
      <c r="AJ787" s="768"/>
      <c r="AK787" s="768"/>
      <c r="AL787" s="768"/>
      <c r="AM787" s="768"/>
      <c r="AN787" s="768"/>
      <c r="AO787" s="768"/>
      <c r="AP787" s="768"/>
      <c r="AQ787" s="768"/>
      <c r="AR787" s="768"/>
      <c r="AS787" s="768"/>
      <c r="AT787" s="768"/>
      <c r="AU787" s="768"/>
      <c r="AV787" s="768"/>
      <c r="AW787" s="768"/>
      <c r="AX787" s="768"/>
      <c r="AY787" s="768"/>
      <c r="AZ787" s="768"/>
      <c r="BA787" s="768"/>
      <c r="BB787" s="768"/>
      <c r="BC787" s="768"/>
      <c r="BD787" s="768"/>
      <c r="BE787" s="768"/>
      <c r="BF787" s="768"/>
      <c r="BG787" s="768"/>
      <c r="BH787" s="768"/>
      <c r="BI787" s="768"/>
      <c r="BJ787" s="768"/>
      <c r="BK787" s="768"/>
      <c r="BL787" s="768"/>
      <c r="BM787" s="768"/>
      <c r="BN787" s="768"/>
      <c r="BO787" s="768"/>
      <c r="BP787" s="768"/>
      <c r="BQ787" s="768"/>
      <c r="BR787" s="768"/>
      <c r="BS787" s="768"/>
      <c r="BT787" s="768"/>
      <c r="BU787" s="768"/>
      <c r="BV787" s="768"/>
      <c r="BW787" s="768"/>
      <c r="BX787" s="768"/>
      <c r="BY787" s="768"/>
      <c r="BZ787" s="768"/>
      <c r="CA787" s="768"/>
      <c r="CB787" s="768"/>
      <c r="CC787" s="768"/>
      <c r="CD787" s="768"/>
      <c r="CE787" s="768"/>
      <c r="CF787" s="768"/>
      <c r="CG787" s="768"/>
      <c r="CH787" s="768"/>
      <c r="CI787" s="768"/>
      <c r="CJ787" s="768"/>
      <c r="CK787" s="768"/>
      <c r="CL787" s="768"/>
      <c r="CM787" s="768"/>
      <c r="CN787" s="768"/>
      <c r="CO787" s="768"/>
      <c r="CP787" s="768"/>
      <c r="CQ787" s="768"/>
      <c r="CR787" s="768"/>
      <c r="CS787" s="768"/>
      <c r="CT787" s="768"/>
      <c r="CU787" s="768"/>
      <c r="CV787" s="768"/>
      <c r="CW787" s="768"/>
      <c r="CX787" s="768"/>
      <c r="CY787" s="768"/>
      <c r="CZ787" s="768"/>
      <c r="DA787" s="768"/>
      <c r="DB787" s="768"/>
      <c r="DC787" s="768"/>
      <c r="DD787" s="768"/>
      <c r="DE787" s="768"/>
      <c r="DF787" s="768"/>
      <c r="DG787" s="768"/>
      <c r="DH787" s="768"/>
      <c r="DI787" s="768"/>
      <c r="DJ787" s="768"/>
      <c r="DK787" s="768"/>
      <c r="DL787" s="768"/>
      <c r="DM787" s="768"/>
      <c r="DN787" s="768"/>
      <c r="DO787" s="768"/>
      <c r="DP787" s="768"/>
      <c r="DQ787" s="768"/>
      <c r="DR787" s="768"/>
      <c r="DS787" s="768"/>
      <c r="DT787" s="768"/>
      <c r="DU787" s="768"/>
      <c r="DV787" s="768"/>
      <c r="DW787" s="768"/>
      <c r="DX787" s="768"/>
      <c r="DY787" s="768"/>
      <c r="DZ787" s="768"/>
      <c r="EA787" s="768"/>
      <c r="EB787" s="768"/>
      <c r="EC787" s="768"/>
      <c r="ED787" s="768"/>
      <c r="EE787" s="768"/>
      <c r="EF787" s="768"/>
      <c r="EG787" s="768"/>
      <c r="EH787" s="768"/>
      <c r="EI787" s="768"/>
      <c r="EJ787" s="768"/>
      <c r="EK787" s="768"/>
      <c r="EL787" s="768"/>
      <c r="EM787" s="768"/>
      <c r="EN787" s="768"/>
      <c r="EO787" s="768"/>
      <c r="EP787" s="768"/>
      <c r="EQ787" s="768"/>
      <c r="ER787" s="768"/>
      <c r="ES787" s="768"/>
      <c r="ET787" s="768"/>
      <c r="EU787" s="768"/>
      <c r="EV787" s="768"/>
      <c r="EW787" s="768"/>
      <c r="EX787" s="768"/>
      <c r="EY787" s="768"/>
      <c r="EZ787" s="768"/>
      <c r="FA787" s="768"/>
      <c r="FB787" s="768"/>
      <c r="FC787" s="768"/>
      <c r="FD787" s="768"/>
      <c r="FE787" s="768"/>
      <c r="FF787" s="768"/>
      <c r="FG787" s="768"/>
      <c r="FH787" s="768"/>
      <c r="FI787" s="768"/>
      <c r="FJ787" s="768"/>
      <c r="FK787" s="768"/>
      <c r="FL787" s="768"/>
      <c r="FM787" s="768"/>
      <c r="FN787" s="768"/>
      <c r="FO787" s="768"/>
      <c r="FP787" s="768"/>
      <c r="FQ787" s="768"/>
      <c r="FR787" s="768"/>
      <c r="FS787" s="768"/>
      <c r="FT787" s="768"/>
      <c r="FU787" s="768"/>
      <c r="FV787" s="768"/>
      <c r="FW787" s="768"/>
    </row>
    <row r="788" spans="4:179" x14ac:dyDescent="0.25">
      <c r="D788" s="731"/>
      <c r="J788" s="62"/>
      <c r="O788" s="766"/>
      <c r="P788" s="766"/>
      <c r="Q788" s="766"/>
      <c r="R788" s="766"/>
      <c r="U788" s="767"/>
      <c r="Y788" s="768"/>
      <c r="Z788" s="768"/>
      <c r="AA788" s="768"/>
      <c r="AB788" s="768"/>
      <c r="AC788" s="768"/>
      <c r="AD788" s="768"/>
      <c r="AE788" s="768"/>
      <c r="AF788" s="768"/>
      <c r="AG788" s="768"/>
      <c r="AH788" s="768"/>
      <c r="AI788" s="768"/>
      <c r="AJ788" s="768"/>
      <c r="AK788" s="768"/>
      <c r="AL788" s="768"/>
      <c r="AM788" s="768"/>
      <c r="AN788" s="768"/>
      <c r="AO788" s="768"/>
      <c r="AP788" s="768"/>
      <c r="AQ788" s="768"/>
      <c r="AR788" s="768"/>
      <c r="AS788" s="768"/>
      <c r="AT788" s="768"/>
      <c r="AU788" s="768"/>
      <c r="AV788" s="768"/>
      <c r="AW788" s="768"/>
      <c r="AX788" s="768"/>
      <c r="AY788" s="768"/>
      <c r="AZ788" s="768"/>
      <c r="BA788" s="768"/>
      <c r="BB788" s="768"/>
      <c r="BC788" s="768"/>
      <c r="BD788" s="768"/>
      <c r="BE788" s="768"/>
      <c r="BF788" s="768"/>
      <c r="BG788" s="768"/>
      <c r="BH788" s="768"/>
      <c r="BI788" s="768"/>
      <c r="BJ788" s="768"/>
      <c r="BK788" s="768"/>
      <c r="BL788" s="768"/>
      <c r="BM788" s="768"/>
      <c r="BN788" s="768"/>
      <c r="BO788" s="768"/>
      <c r="BP788" s="768"/>
      <c r="BQ788" s="768"/>
      <c r="BR788" s="768"/>
      <c r="BS788" s="768"/>
      <c r="BT788" s="768"/>
      <c r="BU788" s="768"/>
      <c r="BV788" s="768"/>
      <c r="BW788" s="768"/>
      <c r="BX788" s="768"/>
      <c r="BY788" s="768"/>
      <c r="BZ788" s="768"/>
      <c r="CA788" s="768"/>
      <c r="CB788" s="768"/>
      <c r="CC788" s="768"/>
      <c r="CD788" s="768"/>
      <c r="CE788" s="768"/>
      <c r="CF788" s="768"/>
      <c r="CG788" s="768"/>
      <c r="CH788" s="768"/>
      <c r="CI788" s="768"/>
      <c r="CJ788" s="768"/>
      <c r="CK788" s="768"/>
      <c r="CL788" s="768"/>
      <c r="CM788" s="768"/>
      <c r="CN788" s="768"/>
      <c r="CO788" s="768"/>
      <c r="CP788" s="768"/>
      <c r="CQ788" s="768"/>
      <c r="CR788" s="768"/>
      <c r="CS788" s="768"/>
      <c r="CT788" s="768"/>
      <c r="CU788" s="768"/>
      <c r="CV788" s="768"/>
      <c r="CW788" s="768"/>
      <c r="CX788" s="768"/>
      <c r="CY788" s="768"/>
      <c r="CZ788" s="768"/>
      <c r="DA788" s="768"/>
      <c r="DB788" s="768"/>
      <c r="DC788" s="768"/>
      <c r="DD788" s="768"/>
      <c r="DE788" s="768"/>
      <c r="DF788" s="768"/>
      <c r="DG788" s="768"/>
      <c r="DH788" s="768"/>
      <c r="DI788" s="768"/>
      <c r="DJ788" s="768"/>
      <c r="DK788" s="768"/>
      <c r="DL788" s="768"/>
      <c r="DM788" s="768"/>
      <c r="DN788" s="768"/>
      <c r="DO788" s="768"/>
      <c r="DP788" s="768"/>
      <c r="DQ788" s="768"/>
      <c r="DR788" s="768"/>
      <c r="DS788" s="768"/>
      <c r="DT788" s="768"/>
      <c r="DU788" s="768"/>
      <c r="DV788" s="768"/>
      <c r="DW788" s="768"/>
      <c r="DX788" s="768"/>
      <c r="DY788" s="768"/>
      <c r="DZ788" s="768"/>
      <c r="EA788" s="768"/>
      <c r="EB788" s="768"/>
      <c r="EC788" s="768"/>
      <c r="ED788" s="768"/>
      <c r="EE788" s="768"/>
      <c r="EF788" s="768"/>
      <c r="EG788" s="768"/>
      <c r="EH788" s="768"/>
      <c r="EI788" s="768"/>
      <c r="EJ788" s="768"/>
      <c r="EK788" s="768"/>
      <c r="EL788" s="768"/>
      <c r="EM788" s="768"/>
      <c r="EN788" s="768"/>
      <c r="EO788" s="768"/>
      <c r="EP788" s="768"/>
      <c r="EQ788" s="768"/>
      <c r="ER788" s="768"/>
      <c r="ES788" s="768"/>
      <c r="ET788" s="768"/>
      <c r="EU788" s="768"/>
      <c r="EV788" s="768"/>
      <c r="EW788" s="768"/>
      <c r="EX788" s="768"/>
      <c r="EY788" s="768"/>
      <c r="EZ788" s="768"/>
      <c r="FA788" s="768"/>
      <c r="FB788" s="768"/>
      <c r="FC788" s="768"/>
      <c r="FD788" s="768"/>
      <c r="FE788" s="768"/>
      <c r="FF788" s="768"/>
      <c r="FG788" s="768"/>
      <c r="FH788" s="768"/>
      <c r="FI788" s="768"/>
      <c r="FJ788" s="768"/>
      <c r="FK788" s="768"/>
      <c r="FL788" s="768"/>
      <c r="FM788" s="768"/>
      <c r="FN788" s="768"/>
      <c r="FO788" s="768"/>
      <c r="FP788" s="768"/>
      <c r="FQ788" s="768"/>
      <c r="FR788" s="768"/>
      <c r="FS788" s="768"/>
      <c r="FT788" s="768"/>
      <c r="FU788" s="768"/>
      <c r="FV788" s="768"/>
      <c r="FW788" s="768"/>
    </row>
    <row r="789" spans="4:179" x14ac:dyDescent="0.25">
      <c r="D789" s="731"/>
      <c r="J789" s="62"/>
      <c r="O789" s="766"/>
      <c r="P789" s="766"/>
      <c r="Q789" s="766"/>
      <c r="R789" s="766"/>
      <c r="U789" s="767"/>
      <c r="Y789" s="768"/>
      <c r="Z789" s="768"/>
      <c r="AA789" s="768"/>
      <c r="AB789" s="768"/>
      <c r="AC789" s="768"/>
      <c r="AD789" s="768"/>
      <c r="AE789" s="768"/>
      <c r="AF789" s="768"/>
      <c r="AG789" s="768"/>
      <c r="AH789" s="768"/>
      <c r="AI789" s="768"/>
      <c r="AJ789" s="768"/>
      <c r="AK789" s="768"/>
      <c r="AL789" s="768"/>
      <c r="AM789" s="768"/>
      <c r="AN789" s="768"/>
      <c r="AO789" s="768"/>
      <c r="AP789" s="768"/>
      <c r="AQ789" s="768"/>
      <c r="AR789" s="768"/>
      <c r="AS789" s="768"/>
      <c r="AT789" s="768"/>
      <c r="AU789" s="768"/>
      <c r="AV789" s="768"/>
      <c r="AW789" s="768"/>
      <c r="AX789" s="768"/>
      <c r="AY789" s="768"/>
      <c r="AZ789" s="768"/>
      <c r="BA789" s="768"/>
      <c r="BB789" s="768"/>
      <c r="BC789" s="768"/>
      <c r="BD789" s="768"/>
      <c r="BE789" s="768"/>
      <c r="BF789" s="768"/>
      <c r="BG789" s="768"/>
      <c r="BH789" s="768"/>
      <c r="BI789" s="768"/>
      <c r="BJ789" s="768"/>
      <c r="BK789" s="768"/>
      <c r="BL789" s="768"/>
      <c r="BM789" s="768"/>
      <c r="BN789" s="768"/>
      <c r="BO789" s="768"/>
      <c r="BP789" s="768"/>
      <c r="BQ789" s="768"/>
      <c r="BR789" s="768"/>
      <c r="BS789" s="768"/>
      <c r="BT789" s="768"/>
      <c r="BU789" s="768"/>
      <c r="BV789" s="768"/>
      <c r="BW789" s="768"/>
      <c r="BX789" s="768"/>
      <c r="BY789" s="768"/>
      <c r="BZ789" s="768"/>
      <c r="CA789" s="768"/>
      <c r="CB789" s="768"/>
      <c r="CC789" s="768"/>
      <c r="CD789" s="768"/>
      <c r="CE789" s="768"/>
      <c r="CF789" s="768"/>
      <c r="CG789" s="768"/>
      <c r="CH789" s="768"/>
      <c r="CI789" s="768"/>
      <c r="CJ789" s="768"/>
      <c r="CK789" s="768"/>
      <c r="CL789" s="768"/>
      <c r="CM789" s="768"/>
      <c r="CN789" s="768"/>
      <c r="CO789" s="768"/>
      <c r="CP789" s="768"/>
      <c r="CQ789" s="768"/>
      <c r="CR789" s="768"/>
      <c r="CS789" s="768"/>
      <c r="CT789" s="768"/>
      <c r="CU789" s="768"/>
      <c r="CV789" s="768"/>
      <c r="CW789" s="768"/>
      <c r="CX789" s="768"/>
      <c r="CY789" s="768"/>
      <c r="CZ789" s="768"/>
      <c r="DA789" s="768"/>
      <c r="DB789" s="768"/>
      <c r="DC789" s="768"/>
      <c r="DD789" s="768"/>
      <c r="DE789" s="768"/>
      <c r="DF789" s="768"/>
      <c r="DG789" s="768"/>
      <c r="DH789" s="768"/>
      <c r="DI789" s="768"/>
      <c r="DJ789" s="768"/>
      <c r="DK789" s="768"/>
      <c r="DL789" s="768"/>
      <c r="DM789" s="768"/>
      <c r="DN789" s="768"/>
      <c r="DO789" s="768"/>
      <c r="DP789" s="768"/>
      <c r="DQ789" s="768"/>
      <c r="DR789" s="768"/>
      <c r="DS789" s="768"/>
      <c r="DT789" s="768"/>
      <c r="DU789" s="768"/>
      <c r="DV789" s="768"/>
      <c r="DW789" s="768"/>
      <c r="DX789" s="768"/>
      <c r="DY789" s="768"/>
      <c r="DZ789" s="768"/>
      <c r="EA789" s="768"/>
      <c r="EB789" s="768"/>
      <c r="EC789" s="768"/>
      <c r="ED789" s="768"/>
      <c r="EE789" s="768"/>
      <c r="EF789" s="768"/>
      <c r="EG789" s="768"/>
      <c r="EH789" s="768"/>
      <c r="EI789" s="768"/>
      <c r="EJ789" s="768"/>
      <c r="EK789" s="768"/>
      <c r="EL789" s="768"/>
      <c r="EM789" s="768"/>
      <c r="EN789" s="768"/>
      <c r="EO789" s="768"/>
      <c r="EP789" s="768"/>
      <c r="EQ789" s="768"/>
      <c r="ER789" s="768"/>
      <c r="ES789" s="768"/>
      <c r="ET789" s="768"/>
      <c r="EU789" s="768"/>
      <c r="EV789" s="768"/>
      <c r="EW789" s="768"/>
      <c r="EX789" s="768"/>
      <c r="EY789" s="768"/>
      <c r="EZ789" s="768"/>
      <c r="FA789" s="768"/>
      <c r="FB789" s="768"/>
      <c r="FC789" s="768"/>
      <c r="FD789" s="768"/>
      <c r="FE789" s="768"/>
      <c r="FF789" s="768"/>
      <c r="FG789" s="768"/>
      <c r="FH789" s="768"/>
      <c r="FI789" s="768"/>
      <c r="FJ789" s="768"/>
      <c r="FK789" s="768"/>
      <c r="FL789" s="768"/>
      <c r="FM789" s="768"/>
      <c r="FN789" s="768"/>
      <c r="FO789" s="768"/>
      <c r="FP789" s="768"/>
      <c r="FQ789" s="768"/>
      <c r="FR789" s="768"/>
      <c r="FS789" s="768"/>
      <c r="FT789" s="768"/>
      <c r="FU789" s="768"/>
      <c r="FV789" s="768"/>
      <c r="FW789" s="768"/>
    </row>
    <row r="790" spans="4:179" x14ac:dyDescent="0.25">
      <c r="D790" s="731"/>
      <c r="J790" s="62"/>
      <c r="O790" s="766"/>
      <c r="P790" s="766"/>
      <c r="Q790" s="766"/>
      <c r="R790" s="766"/>
      <c r="U790" s="767"/>
      <c r="Y790" s="768"/>
      <c r="Z790" s="768"/>
      <c r="AA790" s="768"/>
      <c r="AB790" s="768"/>
      <c r="AC790" s="768"/>
      <c r="AD790" s="768"/>
      <c r="AE790" s="768"/>
      <c r="AF790" s="768"/>
      <c r="AG790" s="768"/>
      <c r="AH790" s="768"/>
      <c r="AI790" s="768"/>
      <c r="AJ790" s="768"/>
      <c r="AK790" s="768"/>
      <c r="AL790" s="768"/>
      <c r="AM790" s="768"/>
      <c r="AN790" s="768"/>
      <c r="AO790" s="768"/>
      <c r="AP790" s="768"/>
      <c r="AQ790" s="768"/>
      <c r="AR790" s="768"/>
      <c r="AS790" s="768"/>
      <c r="AT790" s="768"/>
      <c r="AU790" s="768"/>
      <c r="AV790" s="768"/>
      <c r="AW790" s="768"/>
      <c r="AX790" s="768"/>
      <c r="AY790" s="768"/>
      <c r="AZ790" s="768"/>
      <c r="BA790" s="768"/>
      <c r="BB790" s="768"/>
      <c r="BC790" s="768"/>
      <c r="BD790" s="768"/>
      <c r="BE790" s="768"/>
      <c r="BF790" s="768"/>
      <c r="BG790" s="768"/>
      <c r="BH790" s="768"/>
      <c r="BI790" s="768"/>
      <c r="BJ790" s="768"/>
      <c r="BK790" s="768"/>
      <c r="BL790" s="768"/>
      <c r="BM790" s="768"/>
      <c r="BN790" s="768"/>
      <c r="BO790" s="768"/>
      <c r="BP790" s="768"/>
      <c r="BQ790" s="768"/>
      <c r="BR790" s="768"/>
      <c r="BS790" s="768"/>
      <c r="BT790" s="768"/>
      <c r="BU790" s="768"/>
      <c r="BV790" s="768"/>
      <c r="BW790" s="768"/>
      <c r="BX790" s="768"/>
      <c r="BY790" s="768"/>
      <c r="BZ790" s="768"/>
      <c r="CA790" s="768"/>
      <c r="CB790" s="768"/>
      <c r="CC790" s="768"/>
      <c r="CD790" s="768"/>
      <c r="CE790" s="768"/>
      <c r="CF790" s="768"/>
      <c r="CG790" s="768"/>
      <c r="CH790" s="768"/>
      <c r="CI790" s="768"/>
      <c r="CJ790" s="768"/>
      <c r="CK790" s="768"/>
      <c r="CL790" s="768"/>
      <c r="CM790" s="768"/>
      <c r="CN790" s="768"/>
      <c r="CO790" s="768"/>
      <c r="CP790" s="768"/>
      <c r="CQ790" s="768"/>
      <c r="CR790" s="768"/>
      <c r="CS790" s="768"/>
      <c r="CT790" s="768"/>
      <c r="CU790" s="768"/>
      <c r="CV790" s="768"/>
      <c r="CW790" s="768"/>
      <c r="CX790" s="768"/>
      <c r="CY790" s="768"/>
      <c r="CZ790" s="768"/>
      <c r="DA790" s="768"/>
      <c r="DB790" s="768"/>
      <c r="DC790" s="768"/>
      <c r="DD790" s="768"/>
      <c r="DE790" s="768"/>
      <c r="DF790" s="768"/>
      <c r="DG790" s="768"/>
      <c r="DH790" s="768"/>
      <c r="DI790" s="768"/>
      <c r="DJ790" s="768"/>
      <c r="DK790" s="768"/>
      <c r="DL790" s="768"/>
      <c r="DM790" s="768"/>
      <c r="DN790" s="768"/>
      <c r="DO790" s="768"/>
      <c r="DP790" s="768"/>
      <c r="DQ790" s="768"/>
      <c r="DR790" s="768"/>
      <c r="DS790" s="768"/>
      <c r="DT790" s="768"/>
      <c r="DU790" s="768"/>
      <c r="DV790" s="768"/>
      <c r="DW790" s="768"/>
      <c r="DX790" s="768"/>
      <c r="DY790" s="768"/>
      <c r="DZ790" s="768"/>
      <c r="EA790" s="768"/>
      <c r="EB790" s="768"/>
      <c r="EC790" s="768"/>
      <c r="ED790" s="768"/>
      <c r="EE790" s="768"/>
      <c r="EF790" s="768"/>
      <c r="EG790" s="768"/>
      <c r="EH790" s="768"/>
      <c r="EI790" s="768"/>
      <c r="EJ790" s="768"/>
      <c r="EK790" s="768"/>
      <c r="EL790" s="768"/>
      <c r="EM790" s="768"/>
      <c r="EN790" s="768"/>
      <c r="EO790" s="768"/>
      <c r="EP790" s="768"/>
      <c r="EQ790" s="768"/>
      <c r="ER790" s="768"/>
      <c r="ES790" s="768"/>
      <c r="ET790" s="768"/>
      <c r="EU790" s="768"/>
      <c r="EV790" s="768"/>
      <c r="EW790" s="768"/>
      <c r="EX790" s="768"/>
      <c r="EY790" s="768"/>
      <c r="EZ790" s="768"/>
      <c r="FA790" s="768"/>
      <c r="FB790" s="768"/>
      <c r="FC790" s="768"/>
      <c r="FD790" s="768"/>
      <c r="FE790" s="768"/>
      <c r="FF790" s="768"/>
      <c r="FG790" s="768"/>
      <c r="FH790" s="768"/>
      <c r="FI790" s="768"/>
      <c r="FJ790" s="768"/>
      <c r="FK790" s="768"/>
      <c r="FL790" s="768"/>
      <c r="FM790" s="768"/>
      <c r="FN790" s="768"/>
      <c r="FO790" s="768"/>
      <c r="FP790" s="768"/>
      <c r="FQ790" s="768"/>
      <c r="FR790" s="768"/>
      <c r="FS790" s="768"/>
      <c r="FT790" s="768"/>
      <c r="FU790" s="768"/>
      <c r="FV790" s="768"/>
      <c r="FW790" s="768"/>
    </row>
    <row r="791" spans="4:179" x14ac:dyDescent="0.25">
      <c r="D791" s="731"/>
      <c r="J791" s="62"/>
      <c r="O791" s="766"/>
      <c r="P791" s="766"/>
      <c r="Q791" s="766"/>
      <c r="R791" s="766"/>
      <c r="U791" s="767"/>
      <c r="Y791" s="768"/>
      <c r="Z791" s="768"/>
      <c r="AA791" s="768"/>
      <c r="AB791" s="768"/>
      <c r="AC791" s="768"/>
      <c r="AD791" s="768"/>
      <c r="AE791" s="768"/>
      <c r="AF791" s="768"/>
      <c r="AG791" s="768"/>
      <c r="AH791" s="768"/>
      <c r="AI791" s="768"/>
      <c r="AJ791" s="768"/>
      <c r="AK791" s="768"/>
      <c r="AL791" s="768"/>
      <c r="AM791" s="768"/>
      <c r="AN791" s="768"/>
      <c r="AO791" s="768"/>
      <c r="AP791" s="768"/>
      <c r="AQ791" s="768"/>
      <c r="AR791" s="768"/>
      <c r="AS791" s="768"/>
      <c r="AT791" s="768"/>
      <c r="AU791" s="768"/>
      <c r="AV791" s="768"/>
      <c r="AW791" s="768"/>
      <c r="AX791" s="768"/>
      <c r="AY791" s="768"/>
      <c r="AZ791" s="768"/>
      <c r="BA791" s="768"/>
      <c r="BB791" s="768"/>
      <c r="BC791" s="768"/>
      <c r="BD791" s="768"/>
      <c r="BE791" s="768"/>
      <c r="BF791" s="768"/>
      <c r="BG791" s="768"/>
      <c r="BH791" s="768"/>
      <c r="BI791" s="768"/>
      <c r="BJ791" s="768"/>
      <c r="BK791" s="768"/>
      <c r="BL791" s="768"/>
      <c r="BM791" s="768"/>
      <c r="BN791" s="768"/>
      <c r="BO791" s="768"/>
      <c r="BP791" s="768"/>
      <c r="BQ791" s="768"/>
      <c r="BR791" s="768"/>
      <c r="BS791" s="768"/>
      <c r="BT791" s="768"/>
      <c r="BU791" s="768"/>
      <c r="BV791" s="768"/>
      <c r="BW791" s="768"/>
      <c r="BX791" s="768"/>
      <c r="BY791" s="768"/>
      <c r="BZ791" s="768"/>
      <c r="CA791" s="768"/>
      <c r="CB791" s="768"/>
      <c r="CC791" s="768"/>
      <c r="CD791" s="768"/>
      <c r="CE791" s="768"/>
      <c r="CF791" s="768"/>
      <c r="CG791" s="768"/>
      <c r="CH791" s="768"/>
      <c r="CI791" s="768"/>
      <c r="CJ791" s="768"/>
      <c r="CK791" s="768"/>
      <c r="CL791" s="768"/>
      <c r="CM791" s="768"/>
      <c r="CN791" s="768"/>
      <c r="CO791" s="768"/>
      <c r="CP791" s="768"/>
      <c r="CQ791" s="768"/>
      <c r="CR791" s="768"/>
      <c r="CS791" s="768"/>
      <c r="CT791" s="768"/>
      <c r="CU791" s="768"/>
      <c r="CV791" s="768"/>
      <c r="CW791" s="768"/>
      <c r="CX791" s="768"/>
      <c r="CY791" s="768"/>
      <c r="CZ791" s="768"/>
      <c r="DA791" s="768"/>
      <c r="DB791" s="768"/>
      <c r="DC791" s="768"/>
      <c r="DD791" s="768"/>
      <c r="DE791" s="768"/>
      <c r="DF791" s="768"/>
      <c r="DG791" s="768"/>
      <c r="DH791" s="768"/>
      <c r="DI791" s="768"/>
      <c r="DJ791" s="768"/>
      <c r="DK791" s="768"/>
      <c r="DL791" s="768"/>
      <c r="DM791" s="768"/>
      <c r="DN791" s="768"/>
      <c r="DO791" s="768"/>
      <c r="DP791" s="768"/>
      <c r="DQ791" s="768"/>
      <c r="DR791" s="768"/>
      <c r="DS791" s="768"/>
      <c r="DT791" s="768"/>
      <c r="DU791" s="768"/>
      <c r="DV791" s="768"/>
      <c r="DW791" s="768"/>
      <c r="DX791" s="768"/>
      <c r="DY791" s="768"/>
      <c r="DZ791" s="768"/>
      <c r="EA791" s="768"/>
      <c r="EB791" s="768"/>
      <c r="EC791" s="768"/>
      <c r="ED791" s="768"/>
      <c r="EE791" s="768"/>
      <c r="EF791" s="768"/>
      <c r="EG791" s="768"/>
      <c r="EH791" s="768"/>
      <c r="EI791" s="768"/>
      <c r="EJ791" s="768"/>
      <c r="EK791" s="768"/>
      <c r="EL791" s="768"/>
      <c r="EM791" s="768"/>
      <c r="EN791" s="768"/>
      <c r="EO791" s="768"/>
      <c r="EP791" s="768"/>
      <c r="EQ791" s="768"/>
      <c r="ER791" s="768"/>
      <c r="ES791" s="768"/>
      <c r="ET791" s="768"/>
      <c r="EU791" s="768"/>
      <c r="EV791" s="768"/>
      <c r="EW791" s="768"/>
      <c r="EX791" s="768"/>
      <c r="EY791" s="768"/>
      <c r="EZ791" s="768"/>
      <c r="FA791" s="768"/>
      <c r="FB791" s="768"/>
      <c r="FC791" s="768"/>
      <c r="FD791" s="768"/>
      <c r="FE791" s="768"/>
      <c r="FF791" s="768"/>
      <c r="FG791" s="768"/>
      <c r="FH791" s="768"/>
      <c r="FI791" s="768"/>
      <c r="FJ791" s="768"/>
      <c r="FK791" s="768"/>
      <c r="FL791" s="768"/>
      <c r="FM791" s="768"/>
      <c r="FN791" s="768"/>
      <c r="FO791" s="768"/>
      <c r="FP791" s="768"/>
      <c r="FQ791" s="768"/>
      <c r="FR791" s="768"/>
      <c r="FS791" s="768"/>
      <c r="FT791" s="768"/>
      <c r="FU791" s="768"/>
      <c r="FV791" s="768"/>
      <c r="FW791" s="768"/>
    </row>
    <row r="792" spans="4:179" x14ac:dyDescent="0.25">
      <c r="D792" s="731"/>
      <c r="J792" s="62"/>
      <c r="O792" s="766"/>
      <c r="P792" s="766"/>
      <c r="Q792" s="766"/>
      <c r="R792" s="766"/>
      <c r="U792" s="767"/>
      <c r="Y792" s="768"/>
      <c r="Z792" s="768"/>
      <c r="AA792" s="768"/>
      <c r="AB792" s="768"/>
      <c r="AC792" s="768"/>
      <c r="AD792" s="768"/>
      <c r="AE792" s="768"/>
      <c r="AF792" s="768"/>
      <c r="AG792" s="768"/>
      <c r="AH792" s="768"/>
      <c r="AI792" s="768"/>
      <c r="AJ792" s="768"/>
      <c r="AK792" s="768"/>
      <c r="AL792" s="768"/>
      <c r="AM792" s="768"/>
      <c r="AN792" s="768"/>
      <c r="AO792" s="768"/>
      <c r="AP792" s="768"/>
      <c r="AQ792" s="768"/>
      <c r="AR792" s="768"/>
      <c r="AS792" s="768"/>
      <c r="AT792" s="768"/>
      <c r="AU792" s="768"/>
      <c r="AV792" s="768"/>
      <c r="AW792" s="768"/>
      <c r="AX792" s="768"/>
      <c r="AY792" s="768"/>
      <c r="AZ792" s="768"/>
      <c r="BA792" s="768"/>
      <c r="BB792" s="768"/>
      <c r="BC792" s="768"/>
      <c r="BD792" s="768"/>
      <c r="BE792" s="768"/>
      <c r="BF792" s="768"/>
      <c r="BG792" s="768"/>
      <c r="BH792" s="768"/>
      <c r="BI792" s="768"/>
      <c r="BJ792" s="768"/>
      <c r="BK792" s="768"/>
      <c r="BL792" s="768"/>
      <c r="BM792" s="768"/>
      <c r="BN792" s="768"/>
      <c r="BO792" s="768"/>
      <c r="BP792" s="768"/>
      <c r="BQ792" s="768"/>
      <c r="BR792" s="768"/>
      <c r="BS792" s="768"/>
      <c r="BT792" s="768"/>
      <c r="BU792" s="768"/>
      <c r="BV792" s="768"/>
      <c r="BW792" s="768"/>
      <c r="BX792" s="768"/>
      <c r="BY792" s="768"/>
      <c r="BZ792" s="768"/>
      <c r="CA792" s="768"/>
      <c r="CB792" s="768"/>
      <c r="CC792" s="768"/>
      <c r="CD792" s="768"/>
      <c r="CE792" s="768"/>
      <c r="CF792" s="768"/>
      <c r="CG792" s="768"/>
      <c r="CH792" s="768"/>
      <c r="CI792" s="768"/>
      <c r="CJ792" s="768"/>
      <c r="CK792" s="768"/>
      <c r="CL792" s="768"/>
      <c r="CM792" s="768"/>
      <c r="CN792" s="768"/>
      <c r="CO792" s="768"/>
      <c r="CP792" s="768"/>
      <c r="CQ792" s="768"/>
      <c r="CR792" s="768"/>
      <c r="CS792" s="768"/>
      <c r="CT792" s="768"/>
      <c r="CU792" s="768"/>
      <c r="CV792" s="768"/>
      <c r="CW792" s="768"/>
      <c r="CX792" s="768"/>
      <c r="CY792" s="768"/>
      <c r="CZ792" s="768"/>
      <c r="DA792" s="768"/>
      <c r="DB792" s="768"/>
      <c r="DC792" s="768"/>
      <c r="DD792" s="768"/>
      <c r="DE792" s="768"/>
      <c r="DF792" s="768"/>
      <c r="DG792" s="768"/>
      <c r="DH792" s="768"/>
      <c r="DI792" s="768"/>
      <c r="DJ792" s="768"/>
      <c r="DK792" s="768"/>
      <c r="DL792" s="768"/>
      <c r="DM792" s="768"/>
      <c r="DN792" s="768"/>
      <c r="DO792" s="768"/>
      <c r="DP792" s="768"/>
      <c r="DQ792" s="768"/>
      <c r="DR792" s="768"/>
      <c r="DS792" s="768"/>
      <c r="DT792" s="768"/>
      <c r="DU792" s="768"/>
      <c r="DV792" s="768"/>
      <c r="DW792" s="768"/>
      <c r="DX792" s="768"/>
      <c r="DY792" s="768"/>
      <c r="DZ792" s="768"/>
      <c r="EA792" s="768"/>
      <c r="EB792" s="768"/>
      <c r="EC792" s="768"/>
      <c r="ED792" s="768"/>
      <c r="EE792" s="768"/>
      <c r="EF792" s="768"/>
      <c r="EG792" s="768"/>
      <c r="EH792" s="768"/>
      <c r="EI792" s="768"/>
      <c r="EJ792" s="768"/>
      <c r="EK792" s="768"/>
      <c r="EL792" s="768"/>
      <c r="EM792" s="768"/>
      <c r="EN792" s="768"/>
      <c r="EO792" s="768"/>
      <c r="EP792" s="768"/>
      <c r="EQ792" s="768"/>
      <c r="ER792" s="768"/>
      <c r="ES792" s="768"/>
      <c r="ET792" s="768"/>
      <c r="EU792" s="768"/>
      <c r="EV792" s="768"/>
      <c r="EW792" s="768"/>
      <c r="EX792" s="768"/>
      <c r="EY792" s="768"/>
      <c r="EZ792" s="768"/>
      <c r="FA792" s="768"/>
      <c r="FB792" s="768"/>
      <c r="FC792" s="768"/>
      <c r="FD792" s="768"/>
      <c r="FE792" s="768"/>
      <c r="FF792" s="768"/>
      <c r="FG792" s="768"/>
      <c r="FH792" s="768"/>
      <c r="FI792" s="768"/>
      <c r="FJ792" s="768"/>
      <c r="FK792" s="768"/>
      <c r="FL792" s="768"/>
      <c r="FM792" s="768"/>
      <c r="FN792" s="768"/>
      <c r="FO792" s="768"/>
      <c r="FP792" s="768"/>
      <c r="FQ792" s="768"/>
      <c r="FR792" s="768"/>
      <c r="FS792" s="768"/>
      <c r="FT792" s="768"/>
      <c r="FU792" s="768"/>
      <c r="FV792" s="768"/>
      <c r="FW792" s="768"/>
    </row>
    <row r="793" spans="4:179" x14ac:dyDescent="0.25">
      <c r="D793" s="731"/>
      <c r="J793" s="62"/>
      <c r="O793" s="766"/>
      <c r="P793" s="766"/>
      <c r="Q793" s="766"/>
      <c r="R793" s="766"/>
      <c r="U793" s="767"/>
      <c r="Y793" s="768"/>
      <c r="Z793" s="768"/>
      <c r="AA793" s="768"/>
      <c r="AB793" s="768"/>
      <c r="AC793" s="768"/>
      <c r="AD793" s="768"/>
      <c r="AE793" s="768"/>
      <c r="AF793" s="768"/>
      <c r="AG793" s="768"/>
      <c r="AH793" s="768"/>
      <c r="AI793" s="768"/>
      <c r="AJ793" s="768"/>
      <c r="AK793" s="768"/>
      <c r="AL793" s="768"/>
      <c r="AM793" s="768"/>
      <c r="AN793" s="768"/>
      <c r="AO793" s="768"/>
      <c r="AP793" s="768"/>
      <c r="AQ793" s="768"/>
      <c r="AR793" s="768"/>
      <c r="AS793" s="768"/>
      <c r="AT793" s="768"/>
      <c r="AU793" s="768"/>
      <c r="AV793" s="768"/>
      <c r="AW793" s="768"/>
      <c r="AX793" s="768"/>
      <c r="AY793" s="768"/>
      <c r="AZ793" s="768"/>
      <c r="BA793" s="768"/>
      <c r="BB793" s="768"/>
      <c r="BC793" s="768"/>
      <c r="BD793" s="768"/>
      <c r="BE793" s="768"/>
      <c r="BF793" s="768"/>
      <c r="BG793" s="768"/>
      <c r="BH793" s="768"/>
      <c r="BI793" s="768"/>
      <c r="BJ793" s="768"/>
      <c r="BK793" s="768"/>
      <c r="BL793" s="768"/>
      <c r="BM793" s="768"/>
      <c r="BN793" s="768"/>
      <c r="BO793" s="768"/>
      <c r="BP793" s="768"/>
      <c r="BQ793" s="768"/>
      <c r="BR793" s="768"/>
      <c r="BS793" s="768"/>
      <c r="BT793" s="768"/>
      <c r="BU793" s="768"/>
      <c r="BV793" s="768"/>
      <c r="BW793" s="768"/>
      <c r="BX793" s="768"/>
      <c r="BY793" s="768"/>
      <c r="BZ793" s="768"/>
      <c r="CA793" s="768"/>
      <c r="CB793" s="768"/>
      <c r="CC793" s="768"/>
      <c r="CD793" s="768"/>
      <c r="CE793" s="768"/>
      <c r="CF793" s="768"/>
      <c r="CG793" s="768"/>
      <c r="CH793" s="768"/>
      <c r="CI793" s="768"/>
      <c r="CJ793" s="768"/>
      <c r="CK793" s="768"/>
      <c r="CL793" s="768"/>
      <c r="CM793" s="768"/>
      <c r="CN793" s="768"/>
      <c r="CO793" s="768"/>
      <c r="CP793" s="768"/>
      <c r="CQ793" s="768"/>
      <c r="CR793" s="768"/>
      <c r="CS793" s="768"/>
      <c r="CT793" s="768"/>
      <c r="CU793" s="768"/>
      <c r="CV793" s="768"/>
      <c r="CW793" s="768"/>
      <c r="CX793" s="768"/>
      <c r="CY793" s="768"/>
      <c r="CZ793" s="768"/>
      <c r="DA793" s="768"/>
      <c r="DB793" s="768"/>
      <c r="DC793" s="768"/>
      <c r="DD793" s="768"/>
      <c r="DE793" s="768"/>
      <c r="DF793" s="768"/>
      <c r="DG793" s="768"/>
      <c r="DH793" s="768"/>
      <c r="DI793" s="768"/>
      <c r="DJ793" s="768"/>
      <c r="DK793" s="768"/>
      <c r="DL793" s="768"/>
      <c r="DM793" s="768"/>
      <c r="DN793" s="768"/>
      <c r="DO793" s="768"/>
      <c r="DP793" s="768"/>
      <c r="DQ793" s="768"/>
      <c r="DR793" s="768"/>
      <c r="DS793" s="768"/>
      <c r="DT793" s="768"/>
      <c r="DU793" s="768"/>
      <c r="DV793" s="768"/>
      <c r="DW793" s="768"/>
      <c r="DX793" s="768"/>
      <c r="DY793" s="768"/>
      <c r="DZ793" s="768"/>
      <c r="EA793" s="768"/>
      <c r="EB793" s="768"/>
      <c r="EC793" s="768"/>
      <c r="ED793" s="768"/>
      <c r="EE793" s="768"/>
      <c r="EF793" s="768"/>
      <c r="EG793" s="768"/>
      <c r="EH793" s="768"/>
      <c r="EI793" s="768"/>
      <c r="EJ793" s="768"/>
      <c r="EK793" s="768"/>
      <c r="EL793" s="768"/>
      <c r="EM793" s="768"/>
      <c r="EN793" s="768"/>
      <c r="EO793" s="768"/>
      <c r="EP793" s="768"/>
      <c r="EQ793" s="768"/>
      <c r="ER793" s="768"/>
      <c r="ES793" s="768"/>
      <c r="ET793" s="768"/>
      <c r="EU793" s="768"/>
      <c r="EV793" s="768"/>
      <c r="EW793" s="768"/>
      <c r="EX793" s="768"/>
      <c r="EY793" s="768"/>
      <c r="EZ793" s="768"/>
      <c r="FA793" s="768"/>
      <c r="FB793" s="768"/>
      <c r="FC793" s="768"/>
      <c r="FD793" s="768"/>
      <c r="FE793" s="768"/>
      <c r="FF793" s="768"/>
      <c r="FG793" s="768"/>
      <c r="FH793" s="768"/>
      <c r="FI793" s="768"/>
      <c r="FJ793" s="768"/>
      <c r="FK793" s="768"/>
      <c r="FL793" s="768"/>
      <c r="FM793" s="768"/>
      <c r="FN793" s="768"/>
      <c r="FO793" s="768"/>
      <c r="FP793" s="768"/>
      <c r="FQ793" s="768"/>
      <c r="FR793" s="768"/>
      <c r="FS793" s="768"/>
      <c r="FT793" s="768"/>
      <c r="FU793" s="768"/>
      <c r="FV793" s="768"/>
      <c r="FW793" s="768"/>
    </row>
    <row r="794" spans="4:179" x14ac:dyDescent="0.25">
      <c r="D794" s="731"/>
      <c r="J794" s="62"/>
      <c r="O794" s="766"/>
      <c r="P794" s="766"/>
      <c r="Q794" s="766"/>
      <c r="R794" s="766"/>
      <c r="U794" s="767"/>
      <c r="Y794" s="768"/>
      <c r="Z794" s="768"/>
      <c r="AA794" s="768"/>
      <c r="AB794" s="768"/>
      <c r="AC794" s="768"/>
      <c r="AD794" s="768"/>
      <c r="AE794" s="768"/>
      <c r="AF794" s="768"/>
      <c r="AG794" s="768"/>
      <c r="AH794" s="768"/>
      <c r="AI794" s="768"/>
      <c r="AJ794" s="768"/>
      <c r="AK794" s="768"/>
      <c r="AL794" s="768"/>
      <c r="AM794" s="768"/>
      <c r="AN794" s="768"/>
      <c r="AO794" s="768"/>
      <c r="AP794" s="768"/>
      <c r="AQ794" s="768"/>
      <c r="AR794" s="768"/>
      <c r="AS794" s="768"/>
      <c r="AT794" s="768"/>
      <c r="AU794" s="768"/>
      <c r="AV794" s="768"/>
      <c r="AW794" s="768"/>
      <c r="AX794" s="768"/>
      <c r="AY794" s="768"/>
      <c r="AZ794" s="768"/>
      <c r="BA794" s="768"/>
      <c r="BB794" s="768"/>
      <c r="BC794" s="768"/>
      <c r="BD794" s="768"/>
      <c r="BE794" s="768"/>
      <c r="BF794" s="768"/>
      <c r="BG794" s="768"/>
      <c r="BH794" s="768"/>
      <c r="BI794" s="768"/>
      <c r="BJ794" s="768"/>
      <c r="BK794" s="768"/>
      <c r="BL794" s="768"/>
      <c r="BM794" s="768"/>
      <c r="BN794" s="768"/>
      <c r="BO794" s="768"/>
      <c r="BP794" s="768"/>
      <c r="BQ794" s="768"/>
      <c r="BR794" s="768"/>
      <c r="BS794" s="768"/>
      <c r="BT794" s="768"/>
      <c r="BU794" s="768"/>
      <c r="BV794" s="768"/>
      <c r="BW794" s="768"/>
      <c r="BX794" s="768"/>
      <c r="BY794" s="768"/>
      <c r="BZ794" s="768"/>
      <c r="CA794" s="768"/>
      <c r="CB794" s="768"/>
      <c r="CC794" s="768"/>
      <c r="CD794" s="768"/>
      <c r="CE794" s="768"/>
      <c r="CF794" s="768"/>
      <c r="CG794" s="768"/>
      <c r="CH794" s="768"/>
      <c r="CI794" s="768"/>
      <c r="CJ794" s="768"/>
      <c r="CK794" s="768"/>
      <c r="CL794" s="768"/>
      <c r="CM794" s="768"/>
      <c r="CN794" s="768"/>
      <c r="CO794" s="768"/>
      <c r="CP794" s="768"/>
      <c r="CQ794" s="768"/>
      <c r="CR794" s="768"/>
      <c r="CS794" s="768"/>
      <c r="CT794" s="768"/>
      <c r="CU794" s="768"/>
      <c r="CV794" s="768"/>
      <c r="CW794" s="768"/>
      <c r="CX794" s="768"/>
      <c r="CY794" s="768"/>
      <c r="CZ794" s="768"/>
      <c r="DA794" s="768"/>
      <c r="DB794" s="768"/>
      <c r="DC794" s="768"/>
      <c r="DD794" s="768"/>
      <c r="DE794" s="768"/>
      <c r="DF794" s="768"/>
      <c r="DG794" s="768"/>
      <c r="DH794" s="768"/>
      <c r="DI794" s="768"/>
      <c r="DJ794" s="768"/>
      <c r="DK794" s="768"/>
      <c r="DL794" s="768"/>
      <c r="DM794" s="768"/>
      <c r="DN794" s="768"/>
      <c r="DO794" s="768"/>
      <c r="DP794" s="768"/>
      <c r="DQ794" s="768"/>
      <c r="DR794" s="768"/>
      <c r="DS794" s="768"/>
      <c r="DT794" s="768"/>
      <c r="DU794" s="768"/>
      <c r="DV794" s="768"/>
      <c r="DW794" s="768"/>
      <c r="DX794" s="768"/>
      <c r="DY794" s="768"/>
      <c r="DZ794" s="768"/>
      <c r="EA794" s="768"/>
      <c r="EB794" s="768"/>
      <c r="EC794" s="768"/>
      <c r="ED794" s="768"/>
      <c r="EE794" s="768"/>
      <c r="EF794" s="768"/>
      <c r="EG794" s="768"/>
      <c r="EH794" s="768"/>
      <c r="EI794" s="768"/>
      <c r="EJ794" s="768"/>
      <c r="EK794" s="768"/>
      <c r="EL794" s="768"/>
      <c r="EM794" s="768"/>
      <c r="EN794" s="768"/>
      <c r="EO794" s="768"/>
      <c r="EP794" s="768"/>
      <c r="EQ794" s="768"/>
      <c r="ER794" s="768"/>
      <c r="ES794" s="768"/>
      <c r="ET794" s="768"/>
      <c r="EU794" s="768"/>
      <c r="EV794" s="768"/>
      <c r="EW794" s="768"/>
      <c r="EX794" s="768"/>
      <c r="EY794" s="768"/>
      <c r="EZ794" s="768"/>
      <c r="FA794" s="768"/>
      <c r="FB794" s="768"/>
      <c r="FC794" s="768"/>
      <c r="FD794" s="768"/>
      <c r="FE794" s="768"/>
      <c r="FF794" s="768"/>
      <c r="FG794" s="768"/>
      <c r="FH794" s="768"/>
      <c r="FI794" s="768"/>
      <c r="FJ794" s="768"/>
      <c r="FK794" s="768"/>
      <c r="FL794" s="768"/>
      <c r="FM794" s="768"/>
      <c r="FN794" s="768"/>
      <c r="FO794" s="768"/>
      <c r="FP794" s="768"/>
      <c r="FQ794" s="768"/>
      <c r="FR794" s="768"/>
      <c r="FS794" s="768"/>
      <c r="FT794" s="768"/>
      <c r="FU794" s="768"/>
      <c r="FV794" s="768"/>
      <c r="FW794" s="768"/>
    </row>
    <row r="795" spans="4:179" x14ac:dyDescent="0.25">
      <c r="D795" s="731"/>
      <c r="J795" s="62"/>
      <c r="O795" s="766"/>
      <c r="P795" s="766"/>
      <c r="Q795" s="766"/>
      <c r="R795" s="766"/>
      <c r="U795" s="767"/>
      <c r="Y795" s="768"/>
      <c r="Z795" s="768"/>
      <c r="AA795" s="768"/>
      <c r="AB795" s="768"/>
      <c r="AC795" s="768"/>
      <c r="AD795" s="768"/>
      <c r="AE795" s="768"/>
      <c r="AF795" s="768"/>
      <c r="AG795" s="768"/>
      <c r="AH795" s="768"/>
      <c r="AI795" s="768"/>
      <c r="AJ795" s="768"/>
      <c r="AK795" s="768"/>
      <c r="AL795" s="768"/>
      <c r="AM795" s="768"/>
      <c r="AN795" s="768"/>
      <c r="AO795" s="768"/>
      <c r="AP795" s="768"/>
      <c r="AQ795" s="768"/>
      <c r="AR795" s="768"/>
      <c r="AS795" s="768"/>
      <c r="AT795" s="768"/>
      <c r="AU795" s="768"/>
      <c r="AV795" s="768"/>
      <c r="AW795" s="768"/>
      <c r="AX795" s="768"/>
      <c r="AY795" s="768"/>
      <c r="AZ795" s="768"/>
      <c r="BA795" s="768"/>
      <c r="BB795" s="768"/>
      <c r="BC795" s="768"/>
      <c r="BD795" s="768"/>
      <c r="BE795" s="768"/>
      <c r="BF795" s="768"/>
      <c r="BG795" s="768"/>
      <c r="BH795" s="768"/>
      <c r="BI795" s="768"/>
      <c r="BJ795" s="768"/>
      <c r="BK795" s="768"/>
      <c r="BL795" s="768"/>
      <c r="BM795" s="768"/>
      <c r="BN795" s="768"/>
      <c r="BO795" s="768"/>
      <c r="BP795" s="768"/>
      <c r="BQ795" s="768"/>
      <c r="BR795" s="768"/>
      <c r="BS795" s="768"/>
      <c r="BT795" s="768"/>
      <c r="BU795" s="768"/>
      <c r="BV795" s="768"/>
      <c r="BW795" s="768"/>
      <c r="BX795" s="768"/>
      <c r="BY795" s="768"/>
      <c r="BZ795" s="768"/>
      <c r="CA795" s="768"/>
      <c r="CB795" s="768"/>
      <c r="CC795" s="768"/>
      <c r="CD795" s="768"/>
      <c r="CE795" s="768"/>
      <c r="CF795" s="768"/>
      <c r="CG795" s="768"/>
      <c r="CH795" s="768"/>
      <c r="CI795" s="768"/>
      <c r="CJ795" s="768"/>
      <c r="CK795" s="768"/>
      <c r="CL795" s="768"/>
      <c r="CM795" s="768"/>
      <c r="CN795" s="768"/>
      <c r="CO795" s="768"/>
      <c r="CP795" s="768"/>
      <c r="CQ795" s="768"/>
      <c r="CR795" s="768"/>
      <c r="CS795" s="768"/>
      <c r="CT795" s="768"/>
      <c r="CU795" s="768"/>
      <c r="CV795" s="768"/>
      <c r="CW795" s="768"/>
      <c r="CX795" s="768"/>
      <c r="CY795" s="768"/>
      <c r="CZ795" s="768"/>
      <c r="DA795" s="768"/>
      <c r="DB795" s="768"/>
      <c r="DC795" s="768"/>
      <c r="DD795" s="768"/>
      <c r="DE795" s="768"/>
      <c r="DF795" s="768"/>
      <c r="DG795" s="768"/>
      <c r="DH795" s="768"/>
      <c r="DI795" s="768"/>
      <c r="DJ795" s="768"/>
      <c r="DK795" s="768"/>
      <c r="DL795" s="768"/>
      <c r="DM795" s="768"/>
      <c r="DN795" s="768"/>
      <c r="DO795" s="768"/>
      <c r="DP795" s="768"/>
      <c r="DQ795" s="768"/>
      <c r="DR795" s="768"/>
      <c r="DS795" s="768"/>
      <c r="DT795" s="768"/>
      <c r="DU795" s="768"/>
      <c r="DV795" s="768"/>
      <c r="DW795" s="768"/>
      <c r="DX795" s="768"/>
      <c r="DY795" s="768"/>
      <c r="DZ795" s="768"/>
      <c r="EA795" s="768"/>
      <c r="EB795" s="768"/>
      <c r="EC795" s="768"/>
      <c r="ED795" s="768"/>
      <c r="EE795" s="768"/>
      <c r="EF795" s="768"/>
      <c r="EG795" s="768"/>
      <c r="EH795" s="768"/>
      <c r="EI795" s="768"/>
      <c r="EJ795" s="768"/>
      <c r="EK795" s="768"/>
      <c r="EL795" s="768"/>
      <c r="EM795" s="768"/>
      <c r="EN795" s="768"/>
      <c r="EO795" s="768"/>
      <c r="EP795" s="768"/>
      <c r="EQ795" s="768"/>
      <c r="ER795" s="768"/>
      <c r="ES795" s="768"/>
      <c r="ET795" s="768"/>
      <c r="EU795" s="768"/>
      <c r="EV795" s="768"/>
      <c r="EW795" s="768"/>
      <c r="EX795" s="768"/>
      <c r="EY795" s="768"/>
      <c r="EZ795" s="768"/>
      <c r="FA795" s="768"/>
      <c r="FB795" s="768"/>
      <c r="FC795" s="768"/>
      <c r="FD795" s="768"/>
      <c r="FE795" s="768"/>
      <c r="FF795" s="768"/>
      <c r="FG795" s="768"/>
      <c r="FH795" s="768"/>
      <c r="FI795" s="768"/>
      <c r="FJ795" s="768"/>
      <c r="FK795" s="768"/>
      <c r="FL795" s="768"/>
      <c r="FM795" s="768"/>
      <c r="FN795" s="768"/>
      <c r="FO795" s="768"/>
      <c r="FP795" s="768"/>
      <c r="FQ795" s="768"/>
      <c r="FR795" s="768"/>
      <c r="FS795" s="768"/>
      <c r="FT795" s="768"/>
      <c r="FU795" s="768"/>
      <c r="FV795" s="768"/>
      <c r="FW795" s="768"/>
    </row>
    <row r="796" spans="4:179" x14ac:dyDescent="0.25">
      <c r="D796" s="731"/>
      <c r="J796" s="62"/>
      <c r="O796" s="766"/>
      <c r="P796" s="766"/>
      <c r="Q796" s="766"/>
      <c r="R796" s="766"/>
      <c r="U796" s="767"/>
      <c r="Y796" s="768"/>
      <c r="Z796" s="768"/>
      <c r="AA796" s="768"/>
      <c r="AB796" s="768"/>
      <c r="AC796" s="768"/>
      <c r="AD796" s="768"/>
      <c r="AE796" s="768"/>
      <c r="AF796" s="768"/>
      <c r="AG796" s="768"/>
      <c r="AH796" s="768"/>
      <c r="AI796" s="768"/>
      <c r="AJ796" s="768"/>
      <c r="AK796" s="768"/>
      <c r="AL796" s="768"/>
      <c r="AM796" s="768"/>
      <c r="AN796" s="768"/>
      <c r="AO796" s="768"/>
      <c r="AP796" s="768"/>
      <c r="AQ796" s="768"/>
      <c r="AR796" s="768"/>
      <c r="AS796" s="768"/>
      <c r="AT796" s="768"/>
      <c r="AU796" s="768"/>
      <c r="AV796" s="768"/>
      <c r="AW796" s="768"/>
      <c r="AX796" s="768"/>
      <c r="AY796" s="768"/>
      <c r="AZ796" s="768"/>
      <c r="BA796" s="768"/>
      <c r="BB796" s="768"/>
      <c r="BC796" s="768"/>
      <c r="BD796" s="768"/>
      <c r="BE796" s="768"/>
      <c r="BF796" s="768"/>
      <c r="BG796" s="768"/>
      <c r="BH796" s="768"/>
      <c r="BI796" s="768"/>
      <c r="BJ796" s="768"/>
      <c r="BK796" s="768"/>
      <c r="BL796" s="768"/>
      <c r="BM796" s="768"/>
      <c r="BN796" s="768"/>
      <c r="BO796" s="768"/>
      <c r="BP796" s="768"/>
      <c r="BQ796" s="768"/>
      <c r="BR796" s="768"/>
      <c r="BS796" s="768"/>
      <c r="BT796" s="768"/>
      <c r="BU796" s="768"/>
      <c r="BV796" s="768"/>
      <c r="BW796" s="768"/>
      <c r="BX796" s="768"/>
      <c r="BY796" s="768"/>
      <c r="BZ796" s="768"/>
      <c r="CA796" s="768"/>
      <c r="CB796" s="768"/>
      <c r="CC796" s="768"/>
      <c r="CD796" s="768"/>
      <c r="CE796" s="768"/>
      <c r="CF796" s="768"/>
      <c r="CG796" s="768"/>
      <c r="CH796" s="768"/>
      <c r="CI796" s="768"/>
      <c r="CJ796" s="768"/>
      <c r="CK796" s="768"/>
      <c r="CL796" s="768"/>
      <c r="CM796" s="768"/>
      <c r="CN796" s="768"/>
      <c r="CO796" s="768"/>
      <c r="CP796" s="768"/>
      <c r="CQ796" s="768"/>
      <c r="CR796" s="768"/>
      <c r="CS796" s="768"/>
      <c r="CT796" s="768"/>
      <c r="CU796" s="768"/>
      <c r="CV796" s="768"/>
      <c r="CW796" s="768"/>
      <c r="CX796" s="768"/>
      <c r="CY796" s="768"/>
      <c r="CZ796" s="768"/>
      <c r="DA796" s="768"/>
      <c r="DB796" s="768"/>
      <c r="DC796" s="768"/>
      <c r="DD796" s="768"/>
      <c r="DE796" s="768"/>
      <c r="DF796" s="768"/>
      <c r="DG796" s="768"/>
      <c r="DH796" s="768"/>
      <c r="DI796" s="768"/>
      <c r="DJ796" s="768"/>
      <c r="DK796" s="768"/>
      <c r="DL796" s="768"/>
      <c r="DM796" s="768"/>
      <c r="DN796" s="768"/>
      <c r="DO796" s="768"/>
      <c r="DP796" s="768"/>
      <c r="DQ796" s="768"/>
      <c r="DR796" s="768"/>
      <c r="DS796" s="768"/>
      <c r="DT796" s="768"/>
      <c r="DU796" s="768"/>
      <c r="DV796" s="768"/>
      <c r="DW796" s="768"/>
      <c r="DX796" s="768"/>
      <c r="DY796" s="768"/>
      <c r="DZ796" s="768"/>
      <c r="EA796" s="768"/>
      <c r="EB796" s="768"/>
      <c r="EC796" s="768"/>
      <c r="ED796" s="768"/>
      <c r="EE796" s="768"/>
      <c r="EF796" s="768"/>
      <c r="EG796" s="768"/>
      <c r="EH796" s="768"/>
      <c r="EI796" s="768"/>
      <c r="EJ796" s="768"/>
      <c r="EK796" s="768"/>
      <c r="EL796" s="768"/>
      <c r="EM796" s="768"/>
      <c r="EN796" s="768"/>
      <c r="EO796" s="768"/>
      <c r="EP796" s="768"/>
      <c r="EQ796" s="768"/>
      <c r="ER796" s="768"/>
      <c r="ES796" s="768"/>
      <c r="ET796" s="768"/>
      <c r="EU796" s="768"/>
      <c r="EV796" s="768"/>
      <c r="EW796" s="768"/>
      <c r="EX796" s="768"/>
      <c r="EY796" s="768"/>
      <c r="EZ796" s="768"/>
      <c r="FA796" s="768"/>
      <c r="FB796" s="768"/>
      <c r="FC796" s="768"/>
      <c r="FD796" s="768"/>
      <c r="FE796" s="768"/>
      <c r="FF796" s="768"/>
      <c r="FG796" s="768"/>
      <c r="FH796" s="768"/>
      <c r="FI796" s="768"/>
      <c r="FJ796" s="768"/>
      <c r="FK796" s="768"/>
      <c r="FL796" s="768"/>
      <c r="FM796" s="768"/>
      <c r="FN796" s="768"/>
      <c r="FO796" s="768"/>
      <c r="FP796" s="768"/>
      <c r="FQ796" s="768"/>
      <c r="FR796" s="768"/>
      <c r="FS796" s="768"/>
      <c r="FT796" s="768"/>
      <c r="FU796" s="768"/>
      <c r="FV796" s="768"/>
      <c r="FW796" s="768"/>
    </row>
    <row r="797" spans="4:179" x14ac:dyDescent="0.25">
      <c r="D797" s="731"/>
      <c r="J797" s="62"/>
      <c r="O797" s="766"/>
      <c r="P797" s="766"/>
      <c r="Q797" s="766"/>
      <c r="R797" s="766"/>
      <c r="U797" s="767"/>
      <c r="Y797" s="768"/>
      <c r="Z797" s="768"/>
      <c r="AA797" s="768"/>
      <c r="AB797" s="768"/>
      <c r="AC797" s="768"/>
      <c r="AD797" s="768"/>
      <c r="AE797" s="768"/>
      <c r="AF797" s="768"/>
      <c r="AG797" s="768"/>
      <c r="AH797" s="768"/>
      <c r="AI797" s="768"/>
      <c r="AJ797" s="768"/>
      <c r="AK797" s="768"/>
      <c r="AL797" s="768"/>
      <c r="AM797" s="768"/>
      <c r="AN797" s="768"/>
      <c r="AO797" s="768"/>
      <c r="AP797" s="768"/>
      <c r="AQ797" s="768"/>
      <c r="AR797" s="768"/>
      <c r="AS797" s="768"/>
      <c r="AT797" s="768"/>
      <c r="AU797" s="768"/>
      <c r="AV797" s="768"/>
      <c r="AW797" s="768"/>
      <c r="AX797" s="768"/>
      <c r="AY797" s="768"/>
      <c r="AZ797" s="768"/>
      <c r="BA797" s="768"/>
      <c r="BB797" s="768"/>
      <c r="BC797" s="768"/>
      <c r="BD797" s="768"/>
      <c r="BE797" s="768"/>
      <c r="BF797" s="768"/>
      <c r="BG797" s="768"/>
      <c r="BH797" s="768"/>
      <c r="BI797" s="768"/>
      <c r="BJ797" s="768"/>
      <c r="BK797" s="768"/>
      <c r="BL797" s="768"/>
      <c r="BM797" s="768"/>
      <c r="BN797" s="768"/>
      <c r="BO797" s="768"/>
      <c r="BP797" s="768"/>
      <c r="BQ797" s="768"/>
      <c r="BR797" s="768"/>
      <c r="BS797" s="768"/>
      <c r="BT797" s="768"/>
      <c r="BU797" s="768"/>
      <c r="BV797" s="768"/>
      <c r="BW797" s="768"/>
      <c r="BX797" s="768"/>
      <c r="BY797" s="768"/>
      <c r="BZ797" s="768"/>
      <c r="CA797" s="768"/>
      <c r="CB797" s="768"/>
      <c r="CC797" s="768"/>
      <c r="CD797" s="768"/>
      <c r="CE797" s="768"/>
      <c r="CF797" s="768"/>
      <c r="CG797" s="768"/>
      <c r="CH797" s="768"/>
      <c r="CI797" s="768"/>
      <c r="CJ797" s="768"/>
      <c r="CK797" s="768"/>
      <c r="CL797" s="768"/>
      <c r="CM797" s="768"/>
      <c r="CN797" s="768"/>
      <c r="CO797" s="768"/>
      <c r="CP797" s="768"/>
      <c r="CQ797" s="768"/>
      <c r="CR797" s="768"/>
      <c r="CS797" s="768"/>
      <c r="CT797" s="768"/>
      <c r="CU797" s="768"/>
      <c r="CV797" s="768"/>
      <c r="CW797" s="768"/>
      <c r="CX797" s="768"/>
      <c r="CY797" s="768"/>
      <c r="CZ797" s="768"/>
      <c r="DA797" s="768"/>
      <c r="DB797" s="768"/>
      <c r="DC797" s="768"/>
      <c r="DD797" s="768"/>
      <c r="DE797" s="768"/>
      <c r="DF797" s="768"/>
      <c r="DG797" s="768"/>
      <c r="DH797" s="768"/>
      <c r="DI797" s="768"/>
      <c r="DJ797" s="768"/>
      <c r="DK797" s="768"/>
      <c r="DL797" s="768"/>
      <c r="DM797" s="768"/>
      <c r="DN797" s="768"/>
      <c r="DO797" s="768"/>
      <c r="DP797" s="768"/>
      <c r="DQ797" s="768"/>
      <c r="DR797" s="768"/>
      <c r="DS797" s="768"/>
      <c r="DT797" s="768"/>
      <c r="DU797" s="768"/>
      <c r="DV797" s="768"/>
      <c r="DW797" s="768"/>
      <c r="DX797" s="768"/>
      <c r="DY797" s="768"/>
      <c r="DZ797" s="768"/>
      <c r="EA797" s="768"/>
      <c r="EB797" s="768"/>
      <c r="EC797" s="768"/>
      <c r="ED797" s="768"/>
      <c r="EE797" s="768"/>
      <c r="EF797" s="768"/>
      <c r="EG797" s="768"/>
      <c r="EH797" s="768"/>
      <c r="EI797" s="768"/>
      <c r="EJ797" s="768"/>
      <c r="EK797" s="768"/>
      <c r="EL797" s="768"/>
      <c r="EM797" s="768"/>
      <c r="EN797" s="768"/>
      <c r="EO797" s="768"/>
      <c r="EP797" s="768"/>
      <c r="EQ797" s="768"/>
      <c r="ER797" s="768"/>
      <c r="ES797" s="768"/>
      <c r="ET797" s="768"/>
      <c r="EU797" s="768"/>
      <c r="EV797" s="768"/>
      <c r="EW797" s="768"/>
      <c r="EX797" s="768"/>
      <c r="EY797" s="768"/>
      <c r="EZ797" s="768"/>
      <c r="FA797" s="768"/>
      <c r="FB797" s="768"/>
      <c r="FC797" s="768"/>
      <c r="FD797" s="768"/>
      <c r="FE797" s="768"/>
      <c r="FF797" s="768"/>
      <c r="FG797" s="768"/>
      <c r="FH797" s="768"/>
      <c r="FI797" s="768"/>
      <c r="FJ797" s="768"/>
      <c r="FK797" s="768"/>
      <c r="FL797" s="768"/>
      <c r="FM797" s="768"/>
      <c r="FN797" s="768"/>
      <c r="FO797" s="768"/>
      <c r="FP797" s="768"/>
      <c r="FQ797" s="768"/>
      <c r="FR797" s="768"/>
      <c r="FS797" s="768"/>
      <c r="FT797" s="768"/>
      <c r="FU797" s="768"/>
      <c r="FV797" s="768"/>
      <c r="FW797" s="768"/>
    </row>
    <row r="798" spans="4:179" x14ac:dyDescent="0.25">
      <c r="D798" s="731"/>
      <c r="J798" s="62"/>
      <c r="O798" s="766"/>
      <c r="P798" s="766"/>
      <c r="Q798" s="766"/>
      <c r="R798" s="766"/>
      <c r="U798" s="767"/>
      <c r="Y798" s="768"/>
      <c r="Z798" s="768"/>
      <c r="AA798" s="768"/>
      <c r="AB798" s="768"/>
      <c r="AC798" s="768"/>
      <c r="AD798" s="768"/>
      <c r="AE798" s="768"/>
      <c r="AF798" s="768"/>
      <c r="AG798" s="768"/>
      <c r="AH798" s="768"/>
      <c r="AI798" s="768"/>
      <c r="AJ798" s="768"/>
      <c r="AK798" s="768"/>
      <c r="AL798" s="768"/>
      <c r="AM798" s="768"/>
      <c r="AN798" s="768"/>
      <c r="AO798" s="768"/>
      <c r="AP798" s="768"/>
      <c r="AQ798" s="768"/>
      <c r="AR798" s="768"/>
      <c r="AS798" s="768"/>
      <c r="AT798" s="768"/>
      <c r="AU798" s="768"/>
      <c r="AV798" s="768"/>
      <c r="AW798" s="768"/>
      <c r="AX798" s="768"/>
      <c r="AY798" s="768"/>
      <c r="AZ798" s="768"/>
      <c r="BA798" s="768"/>
      <c r="BB798" s="768"/>
      <c r="BC798" s="768"/>
      <c r="BD798" s="768"/>
      <c r="BE798" s="768"/>
      <c r="BF798" s="768"/>
      <c r="BG798" s="768"/>
      <c r="BH798" s="768"/>
      <c r="BI798" s="768"/>
      <c r="BJ798" s="768"/>
      <c r="BK798" s="768"/>
      <c r="BL798" s="768"/>
      <c r="BM798" s="768"/>
      <c r="BN798" s="768"/>
      <c r="BO798" s="768"/>
      <c r="BP798" s="768"/>
      <c r="BQ798" s="768"/>
      <c r="BR798" s="768"/>
      <c r="BS798" s="768"/>
      <c r="BT798" s="768"/>
      <c r="BU798" s="768"/>
      <c r="BV798" s="768"/>
      <c r="BW798" s="768"/>
      <c r="BX798" s="768"/>
      <c r="BY798" s="768"/>
      <c r="BZ798" s="768"/>
      <c r="CA798" s="768"/>
      <c r="CB798" s="768"/>
      <c r="CC798" s="768"/>
      <c r="CD798" s="768"/>
      <c r="CE798" s="768"/>
      <c r="CF798" s="768"/>
      <c r="CG798" s="768"/>
      <c r="CH798" s="768"/>
      <c r="CI798" s="768"/>
      <c r="CJ798" s="768"/>
      <c r="CK798" s="768"/>
      <c r="CL798" s="768"/>
      <c r="CM798" s="768"/>
      <c r="CN798" s="768"/>
      <c r="CO798" s="768"/>
      <c r="CP798" s="768"/>
      <c r="CQ798" s="768"/>
      <c r="CR798" s="768"/>
      <c r="CS798" s="768"/>
      <c r="CT798" s="768"/>
      <c r="CU798" s="768"/>
      <c r="CV798" s="768"/>
      <c r="CW798" s="768"/>
      <c r="CX798" s="768"/>
      <c r="CY798" s="768"/>
      <c r="CZ798" s="768"/>
      <c r="DA798" s="768"/>
      <c r="DB798" s="768"/>
      <c r="DC798" s="768"/>
      <c r="DD798" s="768"/>
      <c r="DE798" s="768"/>
      <c r="DF798" s="768"/>
      <c r="DG798" s="768"/>
      <c r="DH798" s="768"/>
      <c r="DI798" s="768"/>
      <c r="DJ798" s="768"/>
      <c r="DK798" s="768"/>
      <c r="DL798" s="768"/>
      <c r="DM798" s="768"/>
      <c r="DN798" s="768"/>
      <c r="DO798" s="768"/>
      <c r="DP798" s="768"/>
      <c r="DQ798" s="768"/>
      <c r="DR798" s="768"/>
      <c r="DS798" s="768"/>
      <c r="DT798" s="768"/>
      <c r="DU798" s="768"/>
      <c r="DV798" s="768"/>
      <c r="DW798" s="768"/>
      <c r="DX798" s="768"/>
      <c r="DY798" s="768"/>
      <c r="DZ798" s="768"/>
      <c r="EA798" s="768"/>
      <c r="EB798" s="768"/>
      <c r="EC798" s="768"/>
      <c r="ED798" s="768"/>
      <c r="EE798" s="768"/>
      <c r="EF798" s="768"/>
      <c r="EG798" s="768"/>
      <c r="EH798" s="768"/>
      <c r="EI798" s="768"/>
      <c r="EJ798" s="768"/>
      <c r="EK798" s="768"/>
      <c r="EL798" s="768"/>
      <c r="EM798" s="768"/>
      <c r="EN798" s="768"/>
      <c r="EO798" s="768"/>
      <c r="EP798" s="768"/>
      <c r="EQ798" s="768"/>
      <c r="ER798" s="768"/>
      <c r="ES798" s="768"/>
      <c r="ET798" s="768"/>
      <c r="EU798" s="768"/>
      <c r="EV798" s="768"/>
      <c r="EW798" s="768"/>
      <c r="EX798" s="768"/>
      <c r="EY798" s="768"/>
      <c r="EZ798" s="768"/>
      <c r="FA798" s="768"/>
      <c r="FB798" s="768"/>
      <c r="FC798" s="768"/>
      <c r="FD798" s="768"/>
      <c r="FE798" s="768"/>
      <c r="FF798" s="768"/>
      <c r="FG798" s="768"/>
      <c r="FH798" s="768"/>
      <c r="FI798" s="768"/>
      <c r="FJ798" s="768"/>
      <c r="FK798" s="768"/>
      <c r="FL798" s="768"/>
      <c r="FM798" s="768"/>
      <c r="FN798" s="768"/>
      <c r="FO798" s="768"/>
      <c r="FP798" s="768"/>
      <c r="FQ798" s="768"/>
      <c r="FR798" s="768"/>
      <c r="FS798" s="768"/>
      <c r="FT798" s="768"/>
      <c r="FU798" s="768"/>
      <c r="FV798" s="768"/>
      <c r="FW798" s="768"/>
    </row>
    <row r="799" spans="4:179" x14ac:dyDescent="0.25">
      <c r="D799" s="731"/>
      <c r="J799" s="62"/>
      <c r="O799" s="766"/>
      <c r="P799" s="766"/>
      <c r="Q799" s="766"/>
      <c r="R799" s="766"/>
      <c r="U799" s="767"/>
      <c r="Y799" s="768"/>
      <c r="Z799" s="768"/>
      <c r="AA799" s="768"/>
      <c r="AB799" s="768"/>
      <c r="AC799" s="768"/>
      <c r="AD799" s="768"/>
      <c r="AE799" s="768"/>
      <c r="AF799" s="768"/>
      <c r="AG799" s="768"/>
      <c r="AH799" s="768"/>
      <c r="AI799" s="768"/>
      <c r="AJ799" s="768"/>
      <c r="AK799" s="768"/>
      <c r="AL799" s="768"/>
      <c r="AM799" s="768"/>
      <c r="AN799" s="768"/>
      <c r="AO799" s="768"/>
      <c r="AP799" s="768"/>
      <c r="AQ799" s="768"/>
      <c r="AR799" s="768"/>
      <c r="AS799" s="768"/>
      <c r="AT799" s="768"/>
      <c r="AU799" s="768"/>
      <c r="AV799" s="768"/>
      <c r="AW799" s="768"/>
      <c r="AX799" s="768"/>
      <c r="AY799" s="768"/>
      <c r="AZ799" s="768"/>
      <c r="BA799" s="768"/>
      <c r="BB799" s="768"/>
      <c r="BC799" s="768"/>
      <c r="BD799" s="768"/>
      <c r="BE799" s="768"/>
      <c r="BF799" s="768"/>
      <c r="BG799" s="768"/>
      <c r="BH799" s="768"/>
      <c r="BI799" s="768"/>
      <c r="BJ799" s="768"/>
      <c r="BK799" s="768"/>
      <c r="BL799" s="768"/>
      <c r="BM799" s="768"/>
      <c r="BN799" s="768"/>
      <c r="BO799" s="768"/>
      <c r="BP799" s="768"/>
      <c r="BQ799" s="768"/>
      <c r="BR799" s="768"/>
      <c r="BS799" s="768"/>
      <c r="BT799" s="768"/>
      <c r="BU799" s="768"/>
      <c r="BV799" s="768"/>
      <c r="BW799" s="768"/>
      <c r="BX799" s="768"/>
      <c r="BY799" s="768"/>
      <c r="BZ799" s="768"/>
      <c r="CA799" s="768"/>
      <c r="CB799" s="768"/>
      <c r="CC799" s="768"/>
      <c r="CD799" s="768"/>
      <c r="CE799" s="768"/>
      <c r="CF799" s="768"/>
      <c r="CG799" s="768"/>
      <c r="CH799" s="768"/>
      <c r="CI799" s="768"/>
      <c r="CJ799" s="768"/>
      <c r="CK799" s="768"/>
      <c r="CL799" s="768"/>
      <c r="CM799" s="768"/>
      <c r="CN799" s="768"/>
      <c r="CO799" s="768"/>
      <c r="CP799" s="768"/>
      <c r="CQ799" s="768"/>
      <c r="CR799" s="768"/>
      <c r="CS799" s="768"/>
      <c r="CT799" s="768"/>
      <c r="CU799" s="768"/>
      <c r="CV799" s="768"/>
      <c r="CW799" s="768"/>
      <c r="CX799" s="768"/>
      <c r="CY799" s="768"/>
      <c r="CZ799" s="768"/>
      <c r="DA799" s="768"/>
      <c r="DB799" s="768"/>
      <c r="DC799" s="768"/>
      <c r="DD799" s="768"/>
      <c r="DE799" s="768"/>
      <c r="DF799" s="768"/>
      <c r="DG799" s="768"/>
      <c r="DH799" s="768"/>
      <c r="DI799" s="768"/>
      <c r="DJ799" s="768"/>
      <c r="DK799" s="768"/>
      <c r="DL799" s="768"/>
      <c r="DM799" s="768"/>
      <c r="DN799" s="768"/>
      <c r="DO799" s="768"/>
      <c r="DP799" s="768"/>
      <c r="DQ799" s="768"/>
      <c r="DR799" s="768"/>
      <c r="DS799" s="768"/>
      <c r="DT799" s="768"/>
      <c r="DU799" s="768"/>
      <c r="DV799" s="768"/>
      <c r="DW799" s="768"/>
      <c r="DX799" s="768"/>
      <c r="DY799" s="768"/>
      <c r="DZ799" s="768"/>
      <c r="EA799" s="768"/>
      <c r="EB799" s="768"/>
      <c r="EC799" s="768"/>
      <c r="ED799" s="768"/>
      <c r="EE799" s="768"/>
      <c r="EF799" s="768"/>
      <c r="EG799" s="768"/>
      <c r="EH799" s="768"/>
      <c r="EI799" s="768"/>
      <c r="EJ799" s="768"/>
      <c r="EK799" s="768"/>
      <c r="EL799" s="768"/>
      <c r="EM799" s="768"/>
      <c r="EN799" s="768"/>
      <c r="EO799" s="768"/>
      <c r="EP799" s="768"/>
      <c r="EQ799" s="768"/>
      <c r="ER799" s="768"/>
      <c r="ES799" s="768"/>
      <c r="ET799" s="768"/>
      <c r="EU799" s="768"/>
      <c r="EV799" s="768"/>
      <c r="EW799" s="768"/>
      <c r="EX799" s="768"/>
      <c r="EY799" s="768"/>
      <c r="EZ799" s="768"/>
      <c r="FA799" s="768"/>
      <c r="FB799" s="768"/>
      <c r="FC799" s="768"/>
      <c r="FD799" s="768"/>
      <c r="FE799" s="768"/>
      <c r="FF799" s="768"/>
      <c r="FG799" s="768"/>
      <c r="FH799" s="768"/>
      <c r="FI799" s="768"/>
      <c r="FJ799" s="768"/>
      <c r="FK799" s="768"/>
      <c r="FL799" s="768"/>
      <c r="FM799" s="768"/>
      <c r="FN799" s="768"/>
      <c r="FO799" s="768"/>
      <c r="FP799" s="768"/>
      <c r="FQ799" s="768"/>
      <c r="FR799" s="768"/>
      <c r="FS799" s="768"/>
      <c r="FT799" s="768"/>
      <c r="FU799" s="768"/>
      <c r="FV799" s="768"/>
      <c r="FW799" s="768"/>
    </row>
    <row r="800" spans="4:179" x14ac:dyDescent="0.25">
      <c r="D800" s="731"/>
      <c r="J800" s="62"/>
      <c r="O800" s="766"/>
      <c r="P800" s="766"/>
      <c r="Q800" s="766"/>
      <c r="R800" s="766"/>
      <c r="U800" s="767"/>
      <c r="Y800" s="768"/>
      <c r="Z800" s="768"/>
      <c r="AA800" s="768"/>
      <c r="AB800" s="768"/>
      <c r="AC800" s="768"/>
      <c r="AD800" s="768"/>
      <c r="AE800" s="768"/>
      <c r="AF800" s="768"/>
      <c r="AG800" s="768"/>
      <c r="AH800" s="768"/>
      <c r="AI800" s="768"/>
      <c r="AJ800" s="768"/>
      <c r="AK800" s="768"/>
      <c r="AL800" s="768"/>
      <c r="AM800" s="768"/>
      <c r="AN800" s="768"/>
      <c r="AO800" s="768"/>
      <c r="AP800" s="768"/>
      <c r="AQ800" s="768"/>
      <c r="AR800" s="768"/>
      <c r="AS800" s="768"/>
      <c r="AT800" s="768"/>
      <c r="AU800" s="768"/>
      <c r="AV800" s="768"/>
      <c r="AW800" s="768"/>
      <c r="AX800" s="768"/>
      <c r="AY800" s="768"/>
      <c r="AZ800" s="768"/>
      <c r="BA800" s="768"/>
      <c r="BB800" s="768"/>
      <c r="BC800" s="768"/>
      <c r="BD800" s="768"/>
      <c r="BE800" s="768"/>
      <c r="BF800" s="768"/>
      <c r="BG800" s="768"/>
      <c r="BH800" s="768"/>
      <c r="BI800" s="768"/>
      <c r="BJ800" s="768"/>
      <c r="BK800" s="768"/>
      <c r="BL800" s="768"/>
      <c r="BM800" s="768"/>
      <c r="BN800" s="768"/>
      <c r="BO800" s="768"/>
      <c r="BP800" s="768"/>
      <c r="BQ800" s="768"/>
      <c r="BR800" s="768"/>
      <c r="BS800" s="768"/>
      <c r="BT800" s="768"/>
      <c r="BU800" s="768"/>
      <c r="BV800" s="768"/>
      <c r="BW800" s="768"/>
      <c r="BX800" s="768"/>
      <c r="BY800" s="768"/>
      <c r="BZ800" s="768"/>
      <c r="CA800" s="768"/>
      <c r="CB800" s="768"/>
      <c r="CC800" s="768"/>
      <c r="CD800" s="768"/>
      <c r="CE800" s="768"/>
      <c r="CF800" s="768"/>
      <c r="CG800" s="768"/>
      <c r="CH800" s="768"/>
      <c r="CI800" s="768"/>
      <c r="CJ800" s="768"/>
      <c r="CK800" s="768"/>
      <c r="CL800" s="768"/>
      <c r="CM800" s="768"/>
      <c r="CN800" s="768"/>
      <c r="CO800" s="768"/>
      <c r="CP800" s="768"/>
      <c r="CQ800" s="768"/>
      <c r="CR800" s="768"/>
      <c r="CS800" s="768"/>
      <c r="CT800" s="768"/>
      <c r="CU800" s="768"/>
      <c r="CV800" s="768"/>
      <c r="CW800" s="768"/>
      <c r="CX800" s="768"/>
      <c r="CY800" s="768"/>
      <c r="CZ800" s="768"/>
      <c r="DA800" s="768"/>
      <c r="DB800" s="768"/>
      <c r="DC800" s="768"/>
      <c r="DD800" s="768"/>
      <c r="DE800" s="768"/>
      <c r="DF800" s="768"/>
      <c r="DG800" s="768"/>
      <c r="DH800" s="768"/>
      <c r="DI800" s="768"/>
      <c r="DJ800" s="768"/>
      <c r="DK800" s="768"/>
      <c r="DL800" s="768"/>
      <c r="DM800" s="768"/>
      <c r="DN800" s="768"/>
      <c r="DO800" s="768"/>
      <c r="DP800" s="768"/>
      <c r="DQ800" s="768"/>
      <c r="DR800" s="768"/>
      <c r="DS800" s="768"/>
      <c r="DT800" s="768"/>
      <c r="DU800" s="768"/>
      <c r="DV800" s="768"/>
      <c r="DW800" s="768"/>
      <c r="DX800" s="768"/>
      <c r="DY800" s="768"/>
      <c r="DZ800" s="768"/>
      <c r="EA800" s="768"/>
      <c r="EB800" s="768"/>
      <c r="EC800" s="768"/>
      <c r="ED800" s="768"/>
      <c r="EE800" s="768"/>
      <c r="EF800" s="768"/>
      <c r="EG800" s="768"/>
      <c r="EH800" s="768"/>
      <c r="EI800" s="768"/>
      <c r="EJ800" s="768"/>
      <c r="EK800" s="768"/>
      <c r="EL800" s="768"/>
      <c r="EM800" s="768"/>
      <c r="EN800" s="768"/>
      <c r="EO800" s="768"/>
      <c r="EP800" s="768"/>
      <c r="EQ800" s="768"/>
      <c r="ER800" s="768"/>
      <c r="ES800" s="768"/>
      <c r="ET800" s="768"/>
      <c r="EU800" s="768"/>
      <c r="EV800" s="768"/>
      <c r="EW800" s="768"/>
      <c r="EX800" s="768"/>
      <c r="EY800" s="768"/>
      <c r="EZ800" s="768"/>
      <c r="FA800" s="768"/>
      <c r="FB800" s="768"/>
      <c r="FC800" s="768"/>
      <c r="FD800" s="768"/>
      <c r="FE800" s="768"/>
      <c r="FF800" s="768"/>
      <c r="FG800" s="768"/>
      <c r="FH800" s="768"/>
      <c r="FI800" s="768"/>
      <c r="FJ800" s="768"/>
      <c r="FK800" s="768"/>
      <c r="FL800" s="768"/>
      <c r="FM800" s="768"/>
      <c r="FN800" s="768"/>
      <c r="FO800" s="768"/>
      <c r="FP800" s="768"/>
      <c r="FQ800" s="768"/>
      <c r="FR800" s="768"/>
      <c r="FS800" s="768"/>
      <c r="FT800" s="768"/>
      <c r="FU800" s="768"/>
      <c r="FV800" s="768"/>
      <c r="FW800" s="768"/>
    </row>
    <row r="801" spans="4:179" x14ac:dyDescent="0.25">
      <c r="D801" s="731"/>
      <c r="J801" s="62"/>
      <c r="O801" s="766"/>
      <c r="P801" s="766"/>
      <c r="Q801" s="766"/>
      <c r="R801" s="766"/>
      <c r="U801" s="767"/>
      <c r="Y801" s="768"/>
      <c r="Z801" s="768"/>
      <c r="AA801" s="768"/>
      <c r="AB801" s="768"/>
      <c r="AC801" s="768"/>
      <c r="AD801" s="768"/>
      <c r="AE801" s="768"/>
      <c r="AF801" s="768"/>
      <c r="AG801" s="768"/>
      <c r="AH801" s="768"/>
      <c r="AI801" s="768"/>
      <c r="AJ801" s="768"/>
      <c r="AK801" s="768"/>
      <c r="AL801" s="768"/>
      <c r="AM801" s="768"/>
      <c r="AN801" s="768"/>
      <c r="AO801" s="768"/>
      <c r="AP801" s="768"/>
      <c r="AQ801" s="768"/>
      <c r="AR801" s="768"/>
      <c r="AS801" s="768"/>
      <c r="AT801" s="768"/>
      <c r="AU801" s="768"/>
      <c r="AV801" s="768"/>
      <c r="AW801" s="768"/>
      <c r="AX801" s="768"/>
      <c r="AY801" s="768"/>
      <c r="AZ801" s="768"/>
      <c r="BA801" s="768"/>
      <c r="BB801" s="768"/>
      <c r="BC801" s="768"/>
      <c r="BD801" s="768"/>
      <c r="BE801" s="768"/>
      <c r="BF801" s="768"/>
      <c r="BG801" s="768"/>
      <c r="BH801" s="768"/>
      <c r="BI801" s="768"/>
      <c r="BJ801" s="768"/>
      <c r="BK801" s="768"/>
      <c r="BL801" s="768"/>
      <c r="BM801" s="768"/>
      <c r="BN801" s="768"/>
      <c r="BO801" s="768"/>
      <c r="BP801" s="768"/>
      <c r="BQ801" s="768"/>
      <c r="BR801" s="768"/>
      <c r="BS801" s="768"/>
      <c r="BT801" s="768"/>
      <c r="BU801" s="768"/>
      <c r="BV801" s="768"/>
      <c r="BW801" s="768"/>
      <c r="BX801" s="768"/>
      <c r="BY801" s="768"/>
      <c r="BZ801" s="768"/>
      <c r="CA801" s="768"/>
      <c r="CB801" s="768"/>
      <c r="CC801" s="768"/>
      <c r="CD801" s="768"/>
      <c r="CE801" s="768"/>
      <c r="CF801" s="768"/>
      <c r="CG801" s="768"/>
      <c r="CH801" s="768"/>
      <c r="CI801" s="768"/>
      <c r="CJ801" s="768"/>
      <c r="CK801" s="768"/>
      <c r="CL801" s="768"/>
      <c r="CM801" s="768"/>
      <c r="CN801" s="768"/>
      <c r="CO801" s="768"/>
      <c r="CP801" s="768"/>
      <c r="CQ801" s="768"/>
      <c r="CR801" s="768"/>
      <c r="CS801" s="768"/>
      <c r="CT801" s="768"/>
      <c r="CU801" s="768"/>
      <c r="CV801" s="768"/>
      <c r="CW801" s="768"/>
      <c r="CX801" s="768"/>
      <c r="CY801" s="768"/>
      <c r="CZ801" s="768"/>
      <c r="DA801" s="768"/>
      <c r="DB801" s="768"/>
      <c r="DC801" s="768"/>
      <c r="DD801" s="768"/>
      <c r="DE801" s="768"/>
      <c r="DF801" s="768"/>
      <c r="DG801" s="768"/>
      <c r="DH801" s="768"/>
      <c r="DI801" s="768"/>
      <c r="DJ801" s="768"/>
      <c r="DK801" s="768"/>
      <c r="DL801" s="768"/>
      <c r="DM801" s="768"/>
      <c r="DN801" s="768"/>
      <c r="DO801" s="768"/>
      <c r="DP801" s="768"/>
      <c r="DQ801" s="768"/>
      <c r="DR801" s="768"/>
      <c r="DS801" s="768"/>
      <c r="DT801" s="768"/>
      <c r="DU801" s="768"/>
      <c r="DV801" s="768"/>
      <c r="DW801" s="768"/>
      <c r="DX801" s="768"/>
      <c r="DY801" s="768"/>
      <c r="DZ801" s="768"/>
      <c r="EA801" s="768"/>
      <c r="EB801" s="768"/>
      <c r="EC801" s="768"/>
      <c r="ED801" s="768"/>
      <c r="EE801" s="768"/>
      <c r="EF801" s="768"/>
      <c r="EG801" s="768"/>
      <c r="EH801" s="768"/>
      <c r="EI801" s="768"/>
      <c r="EJ801" s="768"/>
      <c r="EK801" s="768"/>
      <c r="EL801" s="768"/>
      <c r="EM801" s="768"/>
      <c r="EN801" s="768"/>
      <c r="EO801" s="768"/>
      <c r="EP801" s="768"/>
      <c r="EQ801" s="768"/>
      <c r="ER801" s="768"/>
      <c r="ES801" s="768"/>
      <c r="ET801" s="768"/>
      <c r="EU801" s="768"/>
      <c r="EV801" s="768"/>
      <c r="EW801" s="768"/>
      <c r="EX801" s="768"/>
      <c r="EY801" s="768"/>
      <c r="EZ801" s="768"/>
      <c r="FA801" s="768"/>
      <c r="FB801" s="768"/>
      <c r="FC801" s="768"/>
      <c r="FD801" s="768"/>
      <c r="FE801" s="768"/>
      <c r="FF801" s="768"/>
      <c r="FG801" s="768"/>
      <c r="FH801" s="768"/>
      <c r="FI801" s="768"/>
      <c r="FJ801" s="768"/>
      <c r="FK801" s="768"/>
      <c r="FL801" s="768"/>
      <c r="FM801" s="768"/>
      <c r="FN801" s="768"/>
      <c r="FO801" s="768"/>
      <c r="FP801" s="768"/>
      <c r="FQ801" s="768"/>
      <c r="FR801" s="768"/>
      <c r="FS801" s="768"/>
      <c r="FT801" s="768"/>
      <c r="FU801" s="768"/>
      <c r="FV801" s="768"/>
      <c r="FW801" s="768"/>
    </row>
    <row r="802" spans="4:179" x14ac:dyDescent="0.25">
      <c r="D802" s="731"/>
      <c r="J802" s="62"/>
      <c r="O802" s="766"/>
      <c r="P802" s="766"/>
      <c r="Q802" s="766"/>
      <c r="R802" s="766"/>
      <c r="U802" s="767"/>
      <c r="Y802" s="768"/>
      <c r="Z802" s="768"/>
      <c r="AA802" s="768"/>
      <c r="AB802" s="768"/>
      <c r="AC802" s="768"/>
      <c r="AD802" s="768"/>
      <c r="AE802" s="768"/>
      <c r="AF802" s="768"/>
      <c r="AG802" s="768"/>
      <c r="AH802" s="768"/>
      <c r="AI802" s="768"/>
      <c r="AJ802" s="768"/>
      <c r="AK802" s="768"/>
      <c r="AL802" s="768"/>
      <c r="AM802" s="768"/>
      <c r="AN802" s="768"/>
      <c r="AO802" s="768"/>
      <c r="AP802" s="768"/>
      <c r="AQ802" s="768"/>
      <c r="AR802" s="768"/>
      <c r="AS802" s="768"/>
      <c r="AT802" s="768"/>
      <c r="AU802" s="768"/>
      <c r="AV802" s="768"/>
      <c r="AW802" s="768"/>
      <c r="AX802" s="768"/>
      <c r="AY802" s="768"/>
      <c r="AZ802" s="768"/>
      <c r="BA802" s="768"/>
      <c r="BB802" s="768"/>
      <c r="BC802" s="768"/>
      <c r="BD802" s="768"/>
      <c r="BE802" s="768"/>
      <c r="BF802" s="768"/>
      <c r="BG802" s="768"/>
      <c r="BH802" s="768"/>
      <c r="BI802" s="768"/>
      <c r="BJ802" s="768"/>
      <c r="BK802" s="768"/>
      <c r="BL802" s="768"/>
      <c r="BM802" s="768"/>
      <c r="BN802" s="768"/>
      <c r="BO802" s="768"/>
      <c r="BP802" s="768"/>
      <c r="BQ802" s="768"/>
      <c r="BR802" s="768"/>
      <c r="BS802" s="768"/>
      <c r="BT802" s="768"/>
      <c r="BU802" s="768"/>
      <c r="BV802" s="768"/>
      <c r="BW802" s="768"/>
      <c r="BX802" s="768"/>
      <c r="BY802" s="768"/>
      <c r="BZ802" s="768"/>
      <c r="CA802" s="768"/>
      <c r="CB802" s="768"/>
      <c r="CC802" s="768"/>
      <c r="CD802" s="768"/>
      <c r="CE802" s="768"/>
      <c r="CF802" s="768"/>
      <c r="CG802" s="768"/>
      <c r="CH802" s="768"/>
      <c r="CI802" s="768"/>
      <c r="CJ802" s="768"/>
      <c r="CK802" s="768"/>
      <c r="CL802" s="768"/>
      <c r="CM802" s="768"/>
      <c r="CN802" s="768"/>
      <c r="CO802" s="768"/>
      <c r="CP802" s="768"/>
      <c r="CQ802" s="768"/>
      <c r="CR802" s="768"/>
      <c r="CS802" s="768"/>
      <c r="CT802" s="768"/>
      <c r="CU802" s="768"/>
      <c r="CV802" s="768"/>
      <c r="CW802" s="768"/>
      <c r="CX802" s="768"/>
      <c r="CY802" s="768"/>
      <c r="CZ802" s="768"/>
      <c r="DA802" s="768"/>
      <c r="DB802" s="768"/>
      <c r="DC802" s="768"/>
      <c r="DD802" s="768"/>
      <c r="DE802" s="768"/>
      <c r="DF802" s="768"/>
      <c r="DG802" s="768"/>
      <c r="DH802" s="768"/>
      <c r="DI802" s="768"/>
      <c r="DJ802" s="768"/>
      <c r="DK802" s="768"/>
      <c r="DL802" s="768"/>
      <c r="DM802" s="768"/>
      <c r="DN802" s="768"/>
      <c r="DO802" s="768"/>
      <c r="DP802" s="768"/>
      <c r="DQ802" s="768"/>
      <c r="DR802" s="768"/>
      <c r="DS802" s="768"/>
      <c r="DT802" s="768"/>
      <c r="DU802" s="768"/>
      <c r="DV802" s="768"/>
      <c r="DW802" s="768"/>
      <c r="DX802" s="768"/>
      <c r="DY802" s="768"/>
      <c r="DZ802" s="768"/>
      <c r="EA802" s="768"/>
      <c r="EB802" s="768"/>
      <c r="EC802" s="768"/>
      <c r="ED802" s="768"/>
      <c r="EE802" s="768"/>
      <c r="EF802" s="768"/>
      <c r="EG802" s="768"/>
      <c r="EH802" s="768"/>
      <c r="EI802" s="768"/>
      <c r="EJ802" s="768"/>
      <c r="EK802" s="768"/>
      <c r="EL802" s="768"/>
      <c r="EM802" s="768"/>
      <c r="EN802" s="768"/>
      <c r="EO802" s="768"/>
      <c r="EP802" s="768"/>
      <c r="EQ802" s="768"/>
      <c r="ER802" s="768"/>
      <c r="ES802" s="768"/>
      <c r="ET802" s="768"/>
      <c r="EU802" s="768"/>
      <c r="EV802" s="768"/>
      <c r="EW802" s="768"/>
      <c r="EX802" s="768"/>
      <c r="EY802" s="768"/>
      <c r="EZ802" s="768"/>
      <c r="FA802" s="768"/>
      <c r="FB802" s="768"/>
      <c r="FC802" s="768"/>
      <c r="FD802" s="768"/>
      <c r="FE802" s="768"/>
      <c r="FF802" s="768"/>
      <c r="FG802" s="768"/>
      <c r="FH802" s="768"/>
      <c r="FI802" s="768"/>
      <c r="FJ802" s="768"/>
      <c r="FK802" s="768"/>
      <c r="FL802" s="768"/>
      <c r="FM802" s="768"/>
      <c r="FN802" s="768"/>
      <c r="FO802" s="768"/>
      <c r="FP802" s="768"/>
      <c r="FQ802" s="768"/>
      <c r="FR802" s="768"/>
      <c r="FS802" s="768"/>
      <c r="FT802" s="768"/>
      <c r="FU802" s="768"/>
      <c r="FV802" s="768"/>
      <c r="FW802" s="768"/>
    </row>
    <row r="803" spans="4:179" x14ac:dyDescent="0.25">
      <c r="D803" s="731"/>
      <c r="J803" s="62"/>
      <c r="O803" s="766"/>
      <c r="P803" s="766"/>
      <c r="Q803" s="766"/>
      <c r="R803" s="766"/>
      <c r="U803" s="767"/>
      <c r="Y803" s="768"/>
      <c r="Z803" s="768"/>
      <c r="AA803" s="768"/>
      <c r="AB803" s="768"/>
      <c r="AC803" s="768"/>
      <c r="AD803" s="768"/>
      <c r="AE803" s="768"/>
      <c r="AF803" s="768"/>
      <c r="AG803" s="768"/>
      <c r="AH803" s="768"/>
      <c r="AI803" s="768"/>
      <c r="AJ803" s="768"/>
      <c r="AK803" s="768"/>
      <c r="AL803" s="768"/>
      <c r="AM803" s="768"/>
      <c r="AN803" s="768"/>
      <c r="AO803" s="768"/>
      <c r="AP803" s="768"/>
      <c r="AQ803" s="768"/>
      <c r="AR803" s="768"/>
      <c r="AS803" s="768"/>
      <c r="AT803" s="768"/>
      <c r="AU803" s="768"/>
      <c r="AV803" s="768"/>
      <c r="AW803" s="768"/>
      <c r="AX803" s="768"/>
      <c r="AY803" s="768"/>
      <c r="AZ803" s="768"/>
      <c r="BA803" s="768"/>
      <c r="BB803" s="768"/>
      <c r="BC803" s="768"/>
      <c r="BD803" s="768"/>
      <c r="BE803" s="768"/>
      <c r="BF803" s="768"/>
      <c r="BG803" s="768"/>
      <c r="BH803" s="768"/>
      <c r="BI803" s="768"/>
      <c r="BJ803" s="768"/>
      <c r="BK803" s="768"/>
      <c r="BL803" s="768"/>
      <c r="BM803" s="768"/>
      <c r="BN803" s="768"/>
      <c r="BO803" s="768"/>
      <c r="BP803" s="768"/>
      <c r="BQ803" s="768"/>
      <c r="BR803" s="768"/>
      <c r="BS803" s="768"/>
      <c r="BT803" s="768"/>
      <c r="BU803" s="768"/>
      <c r="BV803" s="768"/>
      <c r="BW803" s="768"/>
      <c r="BX803" s="768"/>
      <c r="BY803" s="768"/>
      <c r="BZ803" s="768"/>
      <c r="CA803" s="768"/>
      <c r="CB803" s="768"/>
      <c r="CC803" s="768"/>
      <c r="CD803" s="768"/>
      <c r="CE803" s="768"/>
      <c r="CF803" s="768"/>
      <c r="CG803" s="768"/>
      <c r="CH803" s="768"/>
      <c r="CI803" s="768"/>
      <c r="CJ803" s="768"/>
      <c r="CK803" s="768"/>
      <c r="CL803" s="768"/>
      <c r="CM803" s="768"/>
      <c r="CN803" s="768"/>
      <c r="CO803" s="768"/>
      <c r="CP803" s="768"/>
      <c r="CQ803" s="768"/>
      <c r="CR803" s="768"/>
      <c r="CS803" s="768"/>
      <c r="CT803" s="768"/>
      <c r="CU803" s="768"/>
      <c r="CV803" s="768"/>
      <c r="CW803" s="768"/>
      <c r="CX803" s="768"/>
      <c r="CY803" s="768"/>
      <c r="CZ803" s="768"/>
      <c r="DA803" s="768"/>
      <c r="DB803" s="768"/>
      <c r="DC803" s="768"/>
      <c r="DD803" s="768"/>
      <c r="DE803" s="768"/>
      <c r="DF803" s="768"/>
      <c r="DG803" s="768"/>
      <c r="DH803" s="768"/>
      <c r="DI803" s="768"/>
      <c r="DJ803" s="768"/>
      <c r="DK803" s="768"/>
      <c r="DL803" s="768"/>
      <c r="DM803" s="768"/>
      <c r="DN803" s="768"/>
      <c r="DO803" s="768"/>
      <c r="DP803" s="768"/>
      <c r="DQ803" s="768"/>
      <c r="DR803" s="768"/>
      <c r="DS803" s="768"/>
      <c r="DT803" s="768"/>
      <c r="DU803" s="768"/>
      <c r="DV803" s="768"/>
      <c r="DW803" s="768"/>
      <c r="DX803" s="768"/>
      <c r="DY803" s="768"/>
      <c r="DZ803" s="768"/>
      <c r="EA803" s="768"/>
      <c r="EB803" s="768"/>
      <c r="EC803" s="768"/>
      <c r="ED803" s="768"/>
      <c r="EE803" s="768"/>
      <c r="EF803" s="768"/>
      <c r="EG803" s="768"/>
      <c r="EH803" s="768"/>
      <c r="EI803" s="768"/>
      <c r="EJ803" s="768"/>
      <c r="EK803" s="768"/>
      <c r="EL803" s="768"/>
      <c r="EM803" s="768"/>
      <c r="EN803" s="768"/>
      <c r="EO803" s="768"/>
      <c r="EP803" s="768"/>
      <c r="EQ803" s="768"/>
      <c r="ER803" s="768"/>
      <c r="ES803" s="768"/>
      <c r="ET803" s="768"/>
      <c r="EU803" s="768"/>
      <c r="EV803" s="768"/>
      <c r="EW803" s="768"/>
      <c r="EX803" s="768"/>
      <c r="EY803" s="768"/>
      <c r="EZ803" s="768"/>
      <c r="FA803" s="768"/>
      <c r="FB803" s="768"/>
      <c r="FC803" s="768"/>
      <c r="FD803" s="768"/>
      <c r="FE803" s="768"/>
      <c r="FF803" s="768"/>
      <c r="FG803" s="768"/>
      <c r="FH803" s="768"/>
      <c r="FI803" s="768"/>
      <c r="FJ803" s="768"/>
      <c r="FK803" s="768"/>
      <c r="FL803" s="768"/>
      <c r="FM803" s="768"/>
      <c r="FN803" s="768"/>
      <c r="FO803" s="768"/>
      <c r="FP803" s="768"/>
      <c r="FQ803" s="768"/>
      <c r="FR803" s="768"/>
      <c r="FS803" s="768"/>
      <c r="FT803" s="768"/>
      <c r="FU803" s="768"/>
      <c r="FV803" s="768"/>
      <c r="FW803" s="768"/>
    </row>
    <row r="804" spans="4:179" x14ac:dyDescent="0.25">
      <c r="D804" s="731"/>
      <c r="J804" s="62"/>
      <c r="O804" s="766"/>
      <c r="P804" s="766"/>
      <c r="Q804" s="766"/>
      <c r="R804" s="766"/>
      <c r="U804" s="767"/>
      <c r="Y804" s="768"/>
      <c r="Z804" s="768"/>
      <c r="AA804" s="768"/>
      <c r="AB804" s="768"/>
      <c r="AC804" s="768"/>
      <c r="AD804" s="768"/>
      <c r="AE804" s="768"/>
      <c r="AF804" s="768"/>
      <c r="AG804" s="768"/>
      <c r="AH804" s="768"/>
      <c r="AI804" s="768"/>
      <c r="AJ804" s="768"/>
      <c r="AK804" s="768"/>
      <c r="AL804" s="768"/>
      <c r="AM804" s="768"/>
      <c r="AN804" s="768"/>
      <c r="AO804" s="768"/>
      <c r="AP804" s="768"/>
      <c r="AQ804" s="768"/>
      <c r="AR804" s="768"/>
      <c r="AS804" s="768"/>
      <c r="AT804" s="768"/>
      <c r="AU804" s="768"/>
      <c r="AV804" s="768"/>
      <c r="AW804" s="768"/>
      <c r="AX804" s="768"/>
      <c r="AY804" s="768"/>
      <c r="AZ804" s="768"/>
      <c r="BA804" s="768"/>
      <c r="BB804" s="768"/>
      <c r="BC804" s="768"/>
      <c r="BD804" s="768"/>
      <c r="BE804" s="768"/>
      <c r="BF804" s="768"/>
      <c r="BG804" s="768"/>
      <c r="BH804" s="768"/>
      <c r="BI804" s="768"/>
      <c r="BJ804" s="768"/>
      <c r="BK804" s="768"/>
      <c r="BL804" s="768"/>
      <c r="BM804" s="768"/>
      <c r="BN804" s="768"/>
      <c r="BO804" s="768"/>
      <c r="BP804" s="768"/>
      <c r="BQ804" s="768"/>
      <c r="BR804" s="768"/>
      <c r="BS804" s="768"/>
      <c r="BT804" s="768"/>
      <c r="BU804" s="768"/>
      <c r="BV804" s="768"/>
      <c r="BW804" s="768"/>
      <c r="BX804" s="768"/>
      <c r="BY804" s="768"/>
      <c r="BZ804" s="768"/>
      <c r="CA804" s="768"/>
      <c r="CB804" s="768"/>
      <c r="CC804" s="768"/>
      <c r="CD804" s="768"/>
      <c r="CE804" s="768"/>
      <c r="CF804" s="768"/>
      <c r="CG804" s="768"/>
      <c r="CH804" s="768"/>
      <c r="CI804" s="768"/>
      <c r="CJ804" s="768"/>
      <c r="CK804" s="768"/>
      <c r="CL804" s="768"/>
      <c r="CM804" s="768"/>
      <c r="CN804" s="768"/>
      <c r="CO804" s="768"/>
      <c r="CP804" s="768"/>
      <c r="CQ804" s="768"/>
      <c r="CR804" s="768"/>
      <c r="CS804" s="768"/>
      <c r="CT804" s="768"/>
      <c r="CU804" s="768"/>
      <c r="CV804" s="768"/>
      <c r="CW804" s="768"/>
      <c r="CX804" s="768"/>
      <c r="CY804" s="768"/>
      <c r="CZ804" s="768"/>
      <c r="DA804" s="768"/>
      <c r="DB804" s="768"/>
      <c r="DC804" s="768"/>
      <c r="DD804" s="768"/>
      <c r="DE804" s="768"/>
      <c r="DF804" s="768"/>
      <c r="DG804" s="768"/>
      <c r="DH804" s="768"/>
      <c r="DI804" s="768"/>
      <c r="DJ804" s="768"/>
      <c r="DK804" s="768"/>
      <c r="DL804" s="768"/>
      <c r="DM804" s="768"/>
      <c r="DN804" s="768"/>
      <c r="DO804" s="768"/>
      <c r="DP804" s="768"/>
      <c r="DQ804" s="768"/>
      <c r="DR804" s="768"/>
      <c r="DS804" s="768"/>
      <c r="DT804" s="768"/>
      <c r="DU804" s="768"/>
      <c r="DV804" s="768"/>
      <c r="DW804" s="768"/>
      <c r="DX804" s="768"/>
      <c r="DY804" s="768"/>
      <c r="DZ804" s="768"/>
      <c r="EA804" s="768"/>
      <c r="EB804" s="768"/>
      <c r="EC804" s="768"/>
      <c r="ED804" s="768"/>
      <c r="EE804" s="768"/>
      <c r="EF804" s="768"/>
      <c r="EG804" s="768"/>
      <c r="EH804" s="768"/>
      <c r="EI804" s="768"/>
      <c r="EJ804" s="768"/>
      <c r="EK804" s="768"/>
      <c r="EL804" s="768"/>
      <c r="EM804" s="768"/>
      <c r="EN804" s="768"/>
      <c r="EO804" s="768"/>
      <c r="EP804" s="768"/>
      <c r="EQ804" s="768"/>
      <c r="ER804" s="768"/>
      <c r="ES804" s="768"/>
      <c r="ET804" s="768"/>
      <c r="EU804" s="768"/>
      <c r="EV804" s="768"/>
      <c r="EW804" s="768"/>
      <c r="EX804" s="768"/>
      <c r="EY804" s="768"/>
      <c r="EZ804" s="768"/>
      <c r="FA804" s="768"/>
      <c r="FB804" s="768"/>
      <c r="FC804" s="768"/>
      <c r="FD804" s="768"/>
      <c r="FE804" s="768"/>
      <c r="FF804" s="768"/>
      <c r="FG804" s="768"/>
      <c r="FH804" s="768"/>
      <c r="FI804" s="768"/>
      <c r="FJ804" s="768"/>
      <c r="FK804" s="768"/>
      <c r="FL804" s="768"/>
      <c r="FM804" s="768"/>
      <c r="FN804" s="768"/>
      <c r="FO804" s="768"/>
      <c r="FP804" s="768"/>
      <c r="FQ804" s="768"/>
      <c r="FR804" s="768"/>
      <c r="FS804" s="768"/>
      <c r="FT804" s="768"/>
      <c r="FU804" s="768"/>
      <c r="FV804" s="768"/>
      <c r="FW804" s="768"/>
    </row>
    <row r="805" spans="4:179" x14ac:dyDescent="0.25">
      <c r="D805" s="731"/>
      <c r="J805" s="62"/>
      <c r="O805" s="766"/>
      <c r="P805" s="766"/>
      <c r="Q805" s="766"/>
      <c r="R805" s="766"/>
      <c r="U805" s="767"/>
      <c r="Y805" s="768"/>
      <c r="Z805" s="768"/>
      <c r="AA805" s="768"/>
      <c r="AB805" s="768"/>
      <c r="AC805" s="768"/>
      <c r="AD805" s="768"/>
      <c r="AE805" s="768"/>
      <c r="AF805" s="768"/>
      <c r="AG805" s="768"/>
      <c r="AH805" s="768"/>
      <c r="AI805" s="768"/>
      <c r="AJ805" s="768"/>
      <c r="AK805" s="768"/>
      <c r="AL805" s="768"/>
      <c r="AM805" s="768"/>
      <c r="AN805" s="768"/>
      <c r="AO805" s="768"/>
      <c r="AP805" s="768"/>
      <c r="AQ805" s="768"/>
      <c r="AR805" s="768"/>
      <c r="AS805" s="768"/>
      <c r="AT805" s="768"/>
      <c r="AU805" s="768"/>
      <c r="AV805" s="768"/>
      <c r="AW805" s="768"/>
      <c r="AX805" s="768"/>
      <c r="AY805" s="768"/>
      <c r="AZ805" s="768"/>
      <c r="BA805" s="768"/>
      <c r="BB805" s="768"/>
      <c r="BC805" s="768"/>
      <c r="BD805" s="768"/>
      <c r="BE805" s="768"/>
      <c r="BF805" s="768"/>
      <c r="BG805" s="768"/>
      <c r="BH805" s="768"/>
      <c r="BI805" s="768"/>
      <c r="BJ805" s="768"/>
      <c r="BK805" s="768"/>
      <c r="BL805" s="768"/>
      <c r="BM805" s="768"/>
      <c r="BN805" s="768"/>
      <c r="BO805" s="768"/>
      <c r="BP805" s="768"/>
      <c r="BQ805" s="768"/>
      <c r="BR805" s="768"/>
      <c r="BS805" s="768"/>
      <c r="BT805" s="768"/>
      <c r="BU805" s="768"/>
      <c r="BV805" s="768"/>
      <c r="BW805" s="768"/>
      <c r="BX805" s="768"/>
      <c r="BY805" s="768"/>
      <c r="BZ805" s="768"/>
      <c r="CA805" s="768"/>
      <c r="CB805" s="768"/>
      <c r="CC805" s="768"/>
      <c r="CD805" s="768"/>
      <c r="CE805" s="768"/>
      <c r="CF805" s="768"/>
      <c r="CG805" s="768"/>
      <c r="CH805" s="768"/>
      <c r="CI805" s="768"/>
      <c r="CJ805" s="768"/>
      <c r="CK805" s="768"/>
      <c r="CL805" s="768"/>
      <c r="CM805" s="768"/>
      <c r="CN805" s="768"/>
      <c r="CO805" s="768"/>
      <c r="CP805" s="768"/>
      <c r="CQ805" s="768"/>
      <c r="CR805" s="768"/>
      <c r="CS805" s="768"/>
      <c r="CT805" s="768"/>
      <c r="CU805" s="768"/>
      <c r="CV805" s="768"/>
      <c r="CW805" s="768"/>
      <c r="CX805" s="768"/>
      <c r="CY805" s="768"/>
      <c r="CZ805" s="768"/>
      <c r="DA805" s="768"/>
      <c r="DB805" s="768"/>
      <c r="DC805" s="768"/>
      <c r="DD805" s="768"/>
      <c r="DE805" s="768"/>
      <c r="DF805" s="768"/>
      <c r="DG805" s="768"/>
      <c r="DH805" s="768"/>
      <c r="DI805" s="768"/>
      <c r="DJ805" s="768"/>
      <c r="DK805" s="768"/>
      <c r="DL805" s="768"/>
      <c r="DM805" s="768"/>
      <c r="DN805" s="768"/>
      <c r="DO805" s="768"/>
      <c r="DP805" s="768"/>
      <c r="DQ805" s="768"/>
      <c r="DR805" s="768"/>
      <c r="DS805" s="768"/>
      <c r="DT805" s="768"/>
      <c r="DU805" s="768"/>
      <c r="DV805" s="768"/>
      <c r="DW805" s="768"/>
      <c r="DX805" s="768"/>
      <c r="DY805" s="768"/>
      <c r="DZ805" s="768"/>
      <c r="EA805" s="768"/>
      <c r="EB805" s="768"/>
      <c r="EC805" s="768"/>
      <c r="ED805" s="768"/>
      <c r="EE805" s="768"/>
      <c r="EF805" s="768"/>
      <c r="EG805" s="768"/>
      <c r="EH805" s="768"/>
      <c r="EI805" s="768"/>
      <c r="EJ805" s="768"/>
      <c r="EK805" s="768"/>
      <c r="EL805" s="768"/>
      <c r="EM805" s="768"/>
      <c r="EN805" s="768"/>
      <c r="EO805" s="768"/>
      <c r="EP805" s="768"/>
      <c r="EQ805" s="768"/>
      <c r="ER805" s="768"/>
      <c r="ES805" s="768"/>
      <c r="ET805" s="768"/>
      <c r="EU805" s="768"/>
      <c r="EV805" s="768"/>
      <c r="EW805" s="768"/>
      <c r="EX805" s="768"/>
      <c r="EY805" s="768"/>
      <c r="EZ805" s="768"/>
      <c r="FA805" s="768"/>
      <c r="FB805" s="768"/>
      <c r="FC805" s="768"/>
      <c r="FD805" s="768"/>
      <c r="FE805" s="768"/>
      <c r="FF805" s="768"/>
      <c r="FG805" s="768"/>
      <c r="FH805" s="768"/>
      <c r="FI805" s="768"/>
      <c r="FJ805" s="768"/>
      <c r="FK805" s="768"/>
      <c r="FL805" s="768"/>
      <c r="FM805" s="768"/>
      <c r="FN805" s="768"/>
      <c r="FO805" s="768"/>
      <c r="FP805" s="768"/>
      <c r="FQ805" s="768"/>
      <c r="FR805" s="768"/>
      <c r="FS805" s="768"/>
      <c r="FT805" s="768"/>
      <c r="FU805" s="768"/>
      <c r="FV805" s="768"/>
      <c r="FW805" s="768"/>
    </row>
    <row r="806" spans="4:179" x14ac:dyDescent="0.25">
      <c r="D806" s="731"/>
      <c r="J806" s="62"/>
      <c r="O806" s="766"/>
      <c r="P806" s="766"/>
      <c r="Q806" s="766"/>
      <c r="R806" s="766"/>
      <c r="U806" s="767"/>
      <c r="Y806" s="768"/>
      <c r="Z806" s="768"/>
      <c r="AA806" s="768"/>
      <c r="AB806" s="768"/>
      <c r="AC806" s="768"/>
      <c r="AD806" s="768"/>
      <c r="AE806" s="768"/>
      <c r="AF806" s="768"/>
      <c r="AG806" s="768"/>
      <c r="AH806" s="768"/>
      <c r="AI806" s="768"/>
      <c r="AJ806" s="768"/>
      <c r="AK806" s="768"/>
      <c r="AL806" s="768"/>
      <c r="AM806" s="768"/>
      <c r="AN806" s="768"/>
      <c r="AO806" s="768"/>
      <c r="AP806" s="768"/>
      <c r="AQ806" s="768"/>
      <c r="AR806" s="768"/>
      <c r="AS806" s="768"/>
      <c r="AT806" s="768"/>
      <c r="AU806" s="768"/>
      <c r="AV806" s="768"/>
      <c r="AW806" s="768"/>
      <c r="AX806" s="768"/>
      <c r="AY806" s="768"/>
      <c r="AZ806" s="768"/>
      <c r="BA806" s="768"/>
      <c r="BB806" s="768"/>
      <c r="BC806" s="768"/>
      <c r="BD806" s="768"/>
      <c r="BE806" s="768"/>
      <c r="BF806" s="768"/>
      <c r="BG806" s="768"/>
      <c r="BH806" s="768"/>
      <c r="BI806" s="768"/>
      <c r="BJ806" s="768"/>
      <c r="BK806" s="768"/>
      <c r="BL806" s="768"/>
      <c r="BM806" s="768"/>
      <c r="BN806" s="768"/>
      <c r="BO806" s="768"/>
      <c r="BP806" s="768"/>
      <c r="BQ806" s="768"/>
      <c r="BR806" s="768"/>
      <c r="BS806" s="768"/>
      <c r="BT806" s="768"/>
      <c r="BU806" s="768"/>
      <c r="BV806" s="768"/>
      <c r="BW806" s="768"/>
      <c r="BX806" s="768"/>
      <c r="BY806" s="768"/>
      <c r="BZ806" s="768"/>
      <c r="CA806" s="768"/>
      <c r="CB806" s="768"/>
      <c r="CC806" s="768"/>
      <c r="CD806" s="768"/>
      <c r="CE806" s="768"/>
      <c r="CF806" s="768"/>
      <c r="CG806" s="768"/>
      <c r="CH806" s="768"/>
      <c r="CI806" s="768"/>
      <c r="CJ806" s="768"/>
      <c r="CK806" s="768"/>
      <c r="CL806" s="768"/>
      <c r="CM806" s="768"/>
      <c r="CN806" s="768"/>
      <c r="CO806" s="768"/>
      <c r="CP806" s="768"/>
      <c r="CQ806" s="768"/>
      <c r="CR806" s="768"/>
      <c r="CS806" s="768"/>
      <c r="CT806" s="768"/>
      <c r="CU806" s="768"/>
      <c r="CV806" s="768"/>
      <c r="CW806" s="768"/>
      <c r="CX806" s="768"/>
      <c r="CY806" s="768"/>
      <c r="CZ806" s="768"/>
      <c r="DA806" s="768"/>
      <c r="DB806" s="768"/>
      <c r="DC806" s="768"/>
      <c r="DD806" s="768"/>
      <c r="DE806" s="768"/>
      <c r="DF806" s="768"/>
      <c r="DG806" s="768"/>
      <c r="DH806" s="768"/>
      <c r="DI806" s="768"/>
      <c r="DJ806" s="768"/>
      <c r="DK806" s="768"/>
      <c r="DL806" s="768"/>
      <c r="DM806" s="768"/>
      <c r="DN806" s="768"/>
      <c r="DO806" s="768"/>
      <c r="DP806" s="768"/>
      <c r="DQ806" s="768"/>
      <c r="DR806" s="768"/>
      <c r="DS806" s="768"/>
      <c r="DT806" s="768"/>
      <c r="DU806" s="768"/>
      <c r="DV806" s="768"/>
      <c r="DW806" s="768"/>
      <c r="DX806" s="768"/>
      <c r="DY806" s="768"/>
      <c r="DZ806" s="768"/>
      <c r="EA806" s="768"/>
      <c r="EB806" s="768"/>
      <c r="EC806" s="768"/>
      <c r="ED806" s="768"/>
      <c r="EE806" s="768"/>
      <c r="EF806" s="768"/>
      <c r="EG806" s="768"/>
      <c r="EH806" s="768"/>
      <c r="EI806" s="768"/>
      <c r="EJ806" s="768"/>
      <c r="EK806" s="768"/>
      <c r="EL806" s="768"/>
      <c r="EM806" s="768"/>
      <c r="EN806" s="768"/>
      <c r="EO806" s="768"/>
      <c r="EP806" s="768"/>
      <c r="EQ806" s="768"/>
      <c r="ER806" s="768"/>
      <c r="ES806" s="768"/>
      <c r="ET806" s="768"/>
      <c r="EU806" s="768"/>
      <c r="EV806" s="768"/>
      <c r="EW806" s="768"/>
      <c r="EX806" s="768"/>
      <c r="EY806" s="768"/>
      <c r="EZ806" s="768"/>
      <c r="FA806" s="768"/>
      <c r="FB806" s="768"/>
      <c r="FC806" s="768"/>
      <c r="FD806" s="768"/>
      <c r="FE806" s="768"/>
      <c r="FF806" s="768"/>
      <c r="FG806" s="768"/>
      <c r="FH806" s="768"/>
      <c r="FI806" s="768"/>
      <c r="FJ806" s="768"/>
      <c r="FK806" s="768"/>
      <c r="FL806" s="768"/>
      <c r="FM806" s="768"/>
      <c r="FN806" s="768"/>
      <c r="FO806" s="768"/>
      <c r="FP806" s="768"/>
      <c r="FQ806" s="768"/>
      <c r="FR806" s="768"/>
      <c r="FS806" s="768"/>
      <c r="FT806" s="768"/>
      <c r="FU806" s="768"/>
      <c r="FV806" s="768"/>
      <c r="FW806" s="768"/>
    </row>
    <row r="807" spans="4:179" x14ac:dyDescent="0.25">
      <c r="D807" s="731"/>
      <c r="J807" s="62"/>
      <c r="O807" s="766"/>
      <c r="P807" s="766"/>
      <c r="Q807" s="766"/>
      <c r="R807" s="766"/>
      <c r="U807" s="767"/>
      <c r="Y807" s="768"/>
      <c r="Z807" s="768"/>
      <c r="AA807" s="768"/>
      <c r="AB807" s="768"/>
      <c r="AC807" s="768"/>
      <c r="AD807" s="768"/>
      <c r="AE807" s="768"/>
      <c r="AF807" s="768"/>
      <c r="AG807" s="768"/>
      <c r="AH807" s="768"/>
      <c r="AI807" s="768"/>
      <c r="AJ807" s="768"/>
      <c r="AK807" s="768"/>
      <c r="AL807" s="768"/>
      <c r="AM807" s="768"/>
      <c r="AN807" s="768"/>
      <c r="AO807" s="768"/>
      <c r="AP807" s="768"/>
      <c r="AQ807" s="768"/>
      <c r="AR807" s="768"/>
      <c r="AS807" s="768"/>
      <c r="AT807" s="768"/>
      <c r="AU807" s="768"/>
      <c r="AV807" s="768"/>
      <c r="AW807" s="768"/>
      <c r="AX807" s="768"/>
      <c r="AY807" s="768"/>
      <c r="AZ807" s="768"/>
      <c r="BA807" s="768"/>
      <c r="BB807" s="768"/>
      <c r="BC807" s="768"/>
      <c r="BD807" s="768"/>
      <c r="BE807" s="768"/>
      <c r="BF807" s="768"/>
      <c r="BG807" s="768"/>
      <c r="BH807" s="768"/>
      <c r="BI807" s="768"/>
      <c r="BJ807" s="768"/>
      <c r="BK807" s="768"/>
      <c r="BL807" s="768"/>
      <c r="BM807" s="768"/>
      <c r="BN807" s="768"/>
      <c r="BO807" s="768"/>
      <c r="BP807" s="768"/>
      <c r="BQ807" s="768"/>
      <c r="BR807" s="768"/>
      <c r="BS807" s="768"/>
      <c r="BT807" s="768"/>
      <c r="BU807" s="768"/>
      <c r="BV807" s="768"/>
      <c r="BW807" s="768"/>
      <c r="BX807" s="768"/>
      <c r="BY807" s="768"/>
      <c r="BZ807" s="768"/>
      <c r="CA807" s="768"/>
      <c r="CB807" s="768"/>
      <c r="CC807" s="768"/>
      <c r="CD807" s="768"/>
      <c r="CE807" s="768"/>
      <c r="CF807" s="768"/>
      <c r="CG807" s="768"/>
      <c r="CH807" s="768"/>
      <c r="CI807" s="768"/>
      <c r="CJ807" s="768"/>
      <c r="CK807" s="768"/>
      <c r="CL807" s="768"/>
      <c r="CM807" s="768"/>
      <c r="CN807" s="768"/>
      <c r="CO807" s="768"/>
      <c r="CP807" s="768"/>
      <c r="CQ807" s="768"/>
      <c r="CR807" s="768"/>
      <c r="CS807" s="768"/>
      <c r="CT807" s="768"/>
      <c r="CU807" s="768"/>
      <c r="CV807" s="768"/>
      <c r="CW807" s="768"/>
      <c r="CX807" s="768"/>
      <c r="CY807" s="768"/>
      <c r="CZ807" s="768"/>
      <c r="DA807" s="768"/>
      <c r="DB807" s="768"/>
      <c r="DC807" s="768"/>
      <c r="DD807" s="768"/>
      <c r="DE807" s="768"/>
      <c r="DF807" s="768"/>
      <c r="DG807" s="768"/>
      <c r="DH807" s="768"/>
      <c r="DI807" s="768"/>
      <c r="DJ807" s="768"/>
      <c r="DK807" s="768"/>
      <c r="DL807" s="768"/>
      <c r="DM807" s="768"/>
      <c r="DN807" s="768"/>
      <c r="DO807" s="768"/>
      <c r="DP807" s="768"/>
      <c r="DQ807" s="768"/>
      <c r="DR807" s="768"/>
      <c r="DS807" s="768"/>
      <c r="DT807" s="768"/>
      <c r="DU807" s="768"/>
      <c r="DV807" s="768"/>
      <c r="DW807" s="768"/>
      <c r="DX807" s="768"/>
      <c r="DY807" s="768"/>
      <c r="DZ807" s="768"/>
      <c r="EA807" s="768"/>
      <c r="EB807" s="768"/>
      <c r="EC807" s="768"/>
      <c r="ED807" s="768"/>
      <c r="EE807" s="768"/>
      <c r="EF807" s="768"/>
      <c r="EG807" s="768"/>
      <c r="EH807" s="768"/>
      <c r="EI807" s="768"/>
      <c r="EJ807" s="768"/>
      <c r="EK807" s="768"/>
      <c r="EL807" s="768"/>
      <c r="EM807" s="768"/>
      <c r="EN807" s="768"/>
      <c r="EO807" s="768"/>
      <c r="EP807" s="768"/>
      <c r="EQ807" s="768"/>
      <c r="ER807" s="768"/>
      <c r="ES807" s="768"/>
      <c r="ET807" s="768"/>
      <c r="EU807" s="768"/>
      <c r="EV807" s="768"/>
      <c r="EW807" s="768"/>
      <c r="EX807" s="768"/>
      <c r="EY807" s="768"/>
      <c r="EZ807" s="768"/>
      <c r="FA807" s="768"/>
      <c r="FB807" s="768"/>
      <c r="FC807" s="768"/>
      <c r="FD807" s="768"/>
      <c r="FE807" s="768"/>
      <c r="FF807" s="768"/>
      <c r="FG807" s="768"/>
      <c r="FH807" s="768"/>
      <c r="FI807" s="768"/>
      <c r="FJ807" s="768"/>
      <c r="FK807" s="768"/>
      <c r="FL807" s="768"/>
      <c r="FM807" s="768"/>
      <c r="FN807" s="768"/>
      <c r="FO807" s="768"/>
      <c r="FP807" s="768"/>
      <c r="FQ807" s="768"/>
      <c r="FR807" s="768"/>
      <c r="FS807" s="768"/>
      <c r="FT807" s="768"/>
      <c r="FU807" s="768"/>
      <c r="FV807" s="768"/>
      <c r="FW807" s="768"/>
    </row>
    <row r="808" spans="4:179" x14ac:dyDescent="0.25">
      <c r="D808" s="731"/>
      <c r="J808" s="62"/>
      <c r="O808" s="766"/>
      <c r="P808" s="766"/>
      <c r="Q808" s="766"/>
      <c r="R808" s="766"/>
      <c r="U808" s="767"/>
      <c r="Y808" s="768"/>
      <c r="Z808" s="768"/>
      <c r="AA808" s="768"/>
      <c r="AB808" s="768"/>
      <c r="AC808" s="768"/>
      <c r="AD808" s="768"/>
      <c r="AE808" s="768"/>
      <c r="AF808" s="768"/>
      <c r="AG808" s="768"/>
      <c r="AH808" s="768"/>
      <c r="AI808" s="768"/>
      <c r="AJ808" s="768"/>
      <c r="AK808" s="768"/>
      <c r="AL808" s="768"/>
      <c r="AM808" s="768"/>
      <c r="AN808" s="768"/>
      <c r="AO808" s="768"/>
      <c r="AP808" s="768"/>
      <c r="AQ808" s="768"/>
      <c r="AR808" s="768"/>
      <c r="AS808" s="768"/>
      <c r="AT808" s="768"/>
      <c r="AU808" s="768"/>
      <c r="AV808" s="768"/>
      <c r="AW808" s="768"/>
      <c r="AX808" s="768"/>
      <c r="AY808" s="768"/>
      <c r="AZ808" s="768"/>
      <c r="BA808" s="768"/>
      <c r="BB808" s="768"/>
      <c r="BC808" s="768"/>
      <c r="BD808" s="768"/>
      <c r="BE808" s="768"/>
      <c r="BF808" s="768"/>
      <c r="BG808" s="768"/>
      <c r="BH808" s="768"/>
      <c r="BI808" s="768"/>
      <c r="BJ808" s="768"/>
      <c r="BK808" s="768"/>
      <c r="BL808" s="768"/>
      <c r="BM808" s="768"/>
      <c r="BN808" s="768"/>
      <c r="BO808" s="768"/>
      <c r="BP808" s="768"/>
      <c r="BQ808" s="768"/>
      <c r="BR808" s="768"/>
      <c r="BS808" s="768"/>
      <c r="BT808" s="768"/>
      <c r="BU808" s="768"/>
      <c r="BV808" s="768"/>
      <c r="BW808" s="768"/>
      <c r="BX808" s="768"/>
      <c r="BY808" s="768"/>
      <c r="BZ808" s="768"/>
      <c r="CA808" s="768"/>
      <c r="CB808" s="768"/>
      <c r="CC808" s="768"/>
      <c r="CD808" s="768"/>
      <c r="CE808" s="768"/>
      <c r="CF808" s="768"/>
      <c r="CG808" s="768"/>
      <c r="CH808" s="768"/>
      <c r="CI808" s="768"/>
      <c r="CJ808" s="768"/>
      <c r="CK808" s="768"/>
      <c r="CL808" s="768"/>
      <c r="CM808" s="768"/>
      <c r="CN808" s="768"/>
      <c r="CO808" s="768"/>
      <c r="CP808" s="768"/>
      <c r="CQ808" s="768"/>
      <c r="CR808" s="768"/>
      <c r="CS808" s="768"/>
      <c r="CT808" s="768"/>
      <c r="CU808" s="768"/>
      <c r="CV808" s="768"/>
      <c r="CW808" s="768"/>
      <c r="CX808" s="768"/>
      <c r="CY808" s="768"/>
      <c r="CZ808" s="768"/>
      <c r="DA808" s="768"/>
      <c r="DB808" s="768"/>
      <c r="DC808" s="768"/>
      <c r="DD808" s="768"/>
      <c r="DE808" s="768"/>
      <c r="DF808" s="768"/>
      <c r="DG808" s="768"/>
      <c r="DH808" s="768"/>
      <c r="DI808" s="768"/>
      <c r="DJ808" s="768"/>
      <c r="DK808" s="768"/>
      <c r="DL808" s="768"/>
      <c r="DM808" s="768"/>
      <c r="DN808" s="768"/>
      <c r="DO808" s="768"/>
      <c r="DP808" s="768"/>
      <c r="DQ808" s="768"/>
      <c r="DR808" s="768"/>
      <c r="DS808" s="768"/>
      <c r="DT808" s="768"/>
      <c r="DU808" s="768"/>
      <c r="DV808" s="768"/>
      <c r="DW808" s="768"/>
      <c r="DX808" s="768"/>
      <c r="DY808" s="768"/>
      <c r="DZ808" s="768"/>
      <c r="EA808" s="768"/>
      <c r="EB808" s="768"/>
      <c r="EC808" s="768"/>
      <c r="ED808" s="768"/>
      <c r="EE808" s="768"/>
      <c r="EF808" s="768"/>
      <c r="EG808" s="768"/>
      <c r="EH808" s="768"/>
      <c r="EI808" s="768"/>
      <c r="EJ808" s="768"/>
      <c r="EK808" s="768"/>
      <c r="EL808" s="768"/>
      <c r="EM808" s="768"/>
      <c r="EN808" s="768"/>
      <c r="EO808" s="768"/>
      <c r="EP808" s="768"/>
      <c r="EQ808" s="768"/>
      <c r="ER808" s="768"/>
      <c r="ES808" s="768"/>
      <c r="ET808" s="768"/>
      <c r="EU808" s="768"/>
      <c r="EV808" s="768"/>
      <c r="EW808" s="768"/>
      <c r="EX808" s="768"/>
      <c r="EY808" s="768"/>
      <c r="EZ808" s="768"/>
      <c r="FA808" s="768"/>
      <c r="FB808" s="768"/>
      <c r="FC808" s="768"/>
      <c r="FD808" s="768"/>
      <c r="FE808" s="768"/>
      <c r="FF808" s="768"/>
      <c r="FG808" s="768"/>
      <c r="FH808" s="768"/>
      <c r="FI808" s="768"/>
      <c r="FJ808" s="768"/>
      <c r="FK808" s="768"/>
      <c r="FL808" s="768"/>
      <c r="FM808" s="768"/>
      <c r="FN808" s="768"/>
      <c r="FO808" s="768"/>
      <c r="FP808" s="768"/>
      <c r="FQ808" s="768"/>
      <c r="FR808" s="768"/>
      <c r="FS808" s="768"/>
      <c r="FT808" s="768"/>
      <c r="FU808" s="768"/>
      <c r="FV808" s="768"/>
      <c r="FW808" s="768"/>
    </row>
    <row r="809" spans="4:179" x14ac:dyDescent="0.25">
      <c r="D809" s="731"/>
      <c r="J809" s="62"/>
      <c r="O809" s="766"/>
      <c r="P809" s="766"/>
      <c r="Q809" s="766"/>
      <c r="R809" s="766"/>
      <c r="U809" s="767"/>
      <c r="Y809" s="768"/>
      <c r="Z809" s="768"/>
      <c r="AA809" s="768"/>
      <c r="AB809" s="768"/>
      <c r="AC809" s="768"/>
      <c r="AD809" s="768"/>
      <c r="AE809" s="768"/>
      <c r="AF809" s="768"/>
      <c r="AG809" s="768"/>
      <c r="AH809" s="768"/>
      <c r="AI809" s="768"/>
      <c r="AJ809" s="768"/>
      <c r="AK809" s="768"/>
      <c r="AL809" s="768"/>
      <c r="AM809" s="768"/>
      <c r="AN809" s="768"/>
      <c r="AO809" s="768"/>
      <c r="AP809" s="768"/>
      <c r="AQ809" s="768"/>
      <c r="AR809" s="768"/>
      <c r="AS809" s="768"/>
      <c r="AT809" s="768"/>
      <c r="AU809" s="768"/>
      <c r="AV809" s="768"/>
      <c r="AW809" s="768"/>
      <c r="AX809" s="768"/>
      <c r="AY809" s="768"/>
      <c r="AZ809" s="768"/>
      <c r="BA809" s="768"/>
      <c r="BB809" s="768"/>
      <c r="BC809" s="768"/>
      <c r="BD809" s="768"/>
      <c r="BE809" s="768"/>
      <c r="BF809" s="768"/>
      <c r="BG809" s="768"/>
      <c r="BH809" s="768"/>
      <c r="BI809" s="768"/>
      <c r="BJ809" s="768"/>
      <c r="BK809" s="768"/>
      <c r="BL809" s="768"/>
      <c r="BM809" s="768"/>
      <c r="BN809" s="768"/>
      <c r="BO809" s="768"/>
      <c r="BP809" s="768"/>
      <c r="BQ809" s="768"/>
      <c r="BR809" s="768"/>
      <c r="BS809" s="768"/>
      <c r="BT809" s="768"/>
      <c r="BU809" s="768"/>
      <c r="BV809" s="768"/>
      <c r="BW809" s="768"/>
      <c r="BX809" s="768"/>
      <c r="BY809" s="768"/>
      <c r="BZ809" s="768"/>
      <c r="CA809" s="768"/>
      <c r="CB809" s="768"/>
      <c r="CC809" s="768"/>
      <c r="CD809" s="768"/>
      <c r="CE809" s="768"/>
      <c r="CF809" s="768"/>
      <c r="CG809" s="768"/>
      <c r="CH809" s="768"/>
      <c r="CI809" s="768"/>
      <c r="CJ809" s="768"/>
      <c r="CK809" s="768"/>
      <c r="CL809" s="768"/>
      <c r="CM809" s="768"/>
      <c r="CN809" s="768"/>
      <c r="CO809" s="768"/>
      <c r="CP809" s="768"/>
      <c r="CQ809" s="768"/>
      <c r="CR809" s="768"/>
      <c r="CS809" s="768"/>
      <c r="CT809" s="768"/>
      <c r="CU809" s="768"/>
      <c r="CV809" s="768"/>
      <c r="CW809" s="768"/>
      <c r="CX809" s="768"/>
      <c r="CY809" s="768"/>
      <c r="CZ809" s="768"/>
      <c r="DA809" s="768"/>
      <c r="DB809" s="768"/>
      <c r="DC809" s="768"/>
      <c r="DD809" s="768"/>
      <c r="DE809" s="768"/>
      <c r="DF809" s="768"/>
      <c r="DG809" s="768"/>
      <c r="DH809" s="768"/>
      <c r="DI809" s="768"/>
      <c r="DJ809" s="768"/>
      <c r="DK809" s="768"/>
      <c r="DL809" s="768"/>
      <c r="DM809" s="768"/>
      <c r="DN809" s="768"/>
      <c r="DO809" s="768"/>
      <c r="DP809" s="768"/>
      <c r="DQ809" s="768"/>
      <c r="DR809" s="768"/>
      <c r="DS809" s="768"/>
      <c r="DT809" s="768"/>
      <c r="DU809" s="768"/>
      <c r="DV809" s="768"/>
      <c r="DW809" s="768"/>
      <c r="DX809" s="768"/>
      <c r="DY809" s="768"/>
      <c r="DZ809" s="768"/>
      <c r="EA809" s="768"/>
      <c r="EB809" s="768"/>
      <c r="EC809" s="768"/>
      <c r="ED809" s="768"/>
      <c r="EE809" s="768"/>
      <c r="EF809" s="768"/>
      <c r="EG809" s="768"/>
      <c r="EH809" s="768"/>
      <c r="EI809" s="768"/>
      <c r="EJ809" s="768"/>
      <c r="EK809" s="768"/>
      <c r="EL809" s="768"/>
      <c r="EM809" s="768"/>
      <c r="EN809" s="768"/>
      <c r="EO809" s="768"/>
      <c r="EP809" s="768"/>
      <c r="EQ809" s="768"/>
      <c r="ER809" s="768"/>
      <c r="ES809" s="768"/>
      <c r="ET809" s="768"/>
      <c r="EU809" s="768"/>
      <c r="EV809" s="768"/>
      <c r="EW809" s="768"/>
      <c r="EX809" s="768"/>
      <c r="EY809" s="768"/>
      <c r="EZ809" s="768"/>
      <c r="FA809" s="768"/>
      <c r="FB809" s="768"/>
      <c r="FC809" s="768"/>
      <c r="FD809" s="768"/>
      <c r="FE809" s="768"/>
      <c r="FF809" s="768"/>
      <c r="FG809" s="768"/>
      <c r="FH809" s="768"/>
      <c r="FI809" s="768"/>
      <c r="FJ809" s="768"/>
      <c r="FK809" s="768"/>
      <c r="FL809" s="768"/>
      <c r="FM809" s="768"/>
      <c r="FN809" s="768"/>
      <c r="FO809" s="768"/>
      <c r="FP809" s="768"/>
      <c r="FQ809" s="768"/>
      <c r="FR809" s="768"/>
      <c r="FS809" s="768"/>
      <c r="FT809" s="768"/>
      <c r="FU809" s="768"/>
      <c r="FV809" s="768"/>
      <c r="FW809" s="768"/>
    </row>
    <row r="810" spans="4:179" x14ac:dyDescent="0.25">
      <c r="D810" s="731"/>
      <c r="J810" s="62"/>
      <c r="O810" s="766"/>
      <c r="P810" s="766"/>
      <c r="Q810" s="766"/>
      <c r="R810" s="766"/>
      <c r="U810" s="767"/>
      <c r="Y810" s="768"/>
      <c r="Z810" s="768"/>
      <c r="AA810" s="768"/>
      <c r="AB810" s="768"/>
      <c r="AC810" s="768"/>
      <c r="AD810" s="768"/>
      <c r="AE810" s="768"/>
      <c r="AF810" s="768"/>
      <c r="AG810" s="768"/>
      <c r="AH810" s="768"/>
      <c r="AI810" s="768"/>
      <c r="AJ810" s="768"/>
      <c r="AK810" s="768"/>
      <c r="AL810" s="768"/>
      <c r="AM810" s="768"/>
      <c r="AN810" s="768"/>
      <c r="AO810" s="768"/>
      <c r="AP810" s="768"/>
      <c r="AQ810" s="768"/>
      <c r="AR810" s="768"/>
      <c r="AS810" s="768"/>
      <c r="AT810" s="768"/>
      <c r="AU810" s="768"/>
      <c r="AV810" s="768"/>
      <c r="AW810" s="768"/>
      <c r="AX810" s="768"/>
      <c r="AY810" s="768"/>
      <c r="AZ810" s="768"/>
      <c r="BA810" s="768"/>
      <c r="BB810" s="768"/>
      <c r="BC810" s="768"/>
      <c r="BD810" s="768"/>
      <c r="BE810" s="768"/>
      <c r="BF810" s="768"/>
      <c r="BG810" s="768"/>
      <c r="BH810" s="768"/>
      <c r="BI810" s="768"/>
      <c r="BJ810" s="768"/>
      <c r="BK810" s="768"/>
      <c r="BL810" s="768"/>
      <c r="BM810" s="768"/>
      <c r="BN810" s="768"/>
      <c r="BO810" s="768"/>
      <c r="BP810" s="768"/>
      <c r="BQ810" s="768"/>
      <c r="BR810" s="768"/>
      <c r="BS810" s="768"/>
      <c r="BT810" s="768"/>
      <c r="BU810" s="768"/>
      <c r="BV810" s="768"/>
      <c r="BW810" s="768"/>
      <c r="BX810" s="768"/>
      <c r="BY810" s="768"/>
      <c r="BZ810" s="768"/>
      <c r="CA810" s="768"/>
      <c r="CB810" s="768"/>
      <c r="CC810" s="768"/>
      <c r="CD810" s="768"/>
      <c r="CE810" s="768"/>
      <c r="CF810" s="768"/>
      <c r="CG810" s="768"/>
      <c r="CH810" s="768"/>
      <c r="CI810" s="768"/>
      <c r="CJ810" s="768"/>
      <c r="CK810" s="768"/>
      <c r="CL810" s="768"/>
      <c r="CM810" s="768"/>
      <c r="CN810" s="768"/>
      <c r="CO810" s="768"/>
      <c r="CP810" s="768"/>
      <c r="CQ810" s="768"/>
      <c r="CR810" s="768"/>
      <c r="CS810" s="768"/>
      <c r="CT810" s="768"/>
      <c r="CU810" s="768"/>
      <c r="CV810" s="768"/>
      <c r="CW810" s="768"/>
      <c r="CX810" s="768"/>
      <c r="CY810" s="768"/>
      <c r="CZ810" s="768"/>
      <c r="DA810" s="768"/>
      <c r="DB810" s="768"/>
      <c r="DC810" s="768"/>
      <c r="DD810" s="768"/>
      <c r="DE810" s="768"/>
      <c r="DF810" s="768"/>
      <c r="DG810" s="768"/>
      <c r="DH810" s="768"/>
      <c r="DI810" s="768"/>
      <c r="DJ810" s="768"/>
      <c r="DK810" s="768"/>
      <c r="DL810" s="768"/>
      <c r="DM810" s="768"/>
      <c r="DN810" s="768"/>
      <c r="DO810" s="768"/>
      <c r="DP810" s="768"/>
      <c r="DQ810" s="768"/>
      <c r="DR810" s="768"/>
      <c r="DS810" s="768"/>
      <c r="DT810" s="768"/>
      <c r="DU810" s="768"/>
      <c r="DV810" s="768"/>
      <c r="DW810" s="768"/>
      <c r="DX810" s="768"/>
      <c r="DY810" s="768"/>
      <c r="DZ810" s="768"/>
      <c r="EA810" s="768"/>
      <c r="EB810" s="768"/>
      <c r="EC810" s="768"/>
      <c r="ED810" s="768"/>
      <c r="EE810" s="768"/>
      <c r="EF810" s="768"/>
      <c r="EG810" s="768"/>
      <c r="EH810" s="768"/>
      <c r="EI810" s="768"/>
      <c r="EJ810" s="768"/>
      <c r="EK810" s="768"/>
      <c r="EL810" s="768"/>
      <c r="EM810" s="768"/>
      <c r="EN810" s="768"/>
      <c r="EO810" s="768"/>
      <c r="EP810" s="768"/>
      <c r="EQ810" s="768"/>
      <c r="ER810" s="768"/>
      <c r="ES810" s="768"/>
      <c r="ET810" s="768"/>
      <c r="EU810" s="768"/>
      <c r="EV810" s="768"/>
      <c r="EW810" s="768"/>
      <c r="EX810" s="768"/>
      <c r="EY810" s="768"/>
      <c r="EZ810" s="768"/>
      <c r="FA810" s="768"/>
      <c r="FB810" s="768"/>
      <c r="FC810" s="768"/>
      <c r="FD810" s="768"/>
      <c r="FE810" s="768"/>
      <c r="FF810" s="768"/>
      <c r="FG810" s="768"/>
      <c r="FH810" s="768"/>
      <c r="FI810" s="768"/>
      <c r="FJ810" s="768"/>
      <c r="FK810" s="768"/>
      <c r="FL810" s="768"/>
      <c r="FM810" s="768"/>
      <c r="FN810" s="768"/>
      <c r="FO810" s="768"/>
      <c r="FP810" s="768"/>
      <c r="FQ810" s="768"/>
      <c r="FR810" s="768"/>
      <c r="FS810" s="768"/>
      <c r="FT810" s="768"/>
      <c r="FU810" s="768"/>
      <c r="FV810" s="768"/>
      <c r="FW810" s="768"/>
    </row>
    <row r="811" spans="4:179" x14ac:dyDescent="0.25">
      <c r="D811" s="731"/>
      <c r="J811" s="62"/>
      <c r="O811" s="766"/>
      <c r="P811" s="766"/>
      <c r="Q811" s="766"/>
      <c r="R811" s="766"/>
      <c r="U811" s="767"/>
      <c r="Y811" s="768"/>
      <c r="Z811" s="768"/>
      <c r="AA811" s="768"/>
      <c r="AB811" s="768"/>
      <c r="AC811" s="768"/>
      <c r="AD811" s="768"/>
      <c r="AE811" s="768"/>
      <c r="AF811" s="768"/>
      <c r="AG811" s="768"/>
      <c r="AH811" s="768"/>
      <c r="AI811" s="768"/>
      <c r="AJ811" s="768"/>
      <c r="AK811" s="768"/>
      <c r="AL811" s="768"/>
      <c r="AM811" s="768"/>
      <c r="AN811" s="768"/>
      <c r="AO811" s="768"/>
      <c r="AP811" s="768"/>
      <c r="AQ811" s="768"/>
      <c r="AR811" s="768"/>
      <c r="AS811" s="768"/>
      <c r="AT811" s="768"/>
      <c r="AU811" s="768"/>
      <c r="AV811" s="768"/>
      <c r="AW811" s="768"/>
      <c r="AX811" s="768"/>
      <c r="AY811" s="768"/>
      <c r="AZ811" s="768"/>
      <c r="BA811" s="768"/>
      <c r="BB811" s="768"/>
      <c r="BC811" s="768"/>
      <c r="BD811" s="768"/>
      <c r="BE811" s="768"/>
      <c r="BF811" s="768"/>
      <c r="BG811" s="768"/>
      <c r="BH811" s="768"/>
      <c r="BI811" s="768"/>
      <c r="BJ811" s="768"/>
      <c r="BK811" s="768"/>
      <c r="BL811" s="768"/>
      <c r="BM811" s="768"/>
      <c r="BN811" s="768"/>
      <c r="BO811" s="768"/>
      <c r="BP811" s="768"/>
      <c r="BQ811" s="768"/>
      <c r="BR811" s="768"/>
      <c r="BS811" s="768"/>
      <c r="BT811" s="768"/>
      <c r="BU811" s="768"/>
      <c r="BV811" s="768"/>
      <c r="BW811" s="768"/>
      <c r="BX811" s="768"/>
      <c r="BY811" s="768"/>
      <c r="BZ811" s="768"/>
      <c r="CA811" s="768"/>
      <c r="CB811" s="768"/>
      <c r="CC811" s="768"/>
      <c r="CD811" s="768"/>
      <c r="CE811" s="768"/>
      <c r="CF811" s="768"/>
      <c r="CG811" s="768"/>
      <c r="CH811" s="768"/>
      <c r="CI811" s="768"/>
      <c r="CJ811" s="768"/>
      <c r="CK811" s="768"/>
      <c r="CL811" s="768"/>
      <c r="CM811" s="768"/>
      <c r="CN811" s="768"/>
      <c r="CO811" s="768"/>
      <c r="CP811" s="768"/>
      <c r="CQ811" s="768"/>
      <c r="CR811" s="768"/>
      <c r="CS811" s="768"/>
      <c r="CT811" s="768"/>
      <c r="CU811" s="768"/>
      <c r="CV811" s="768"/>
      <c r="CW811" s="768"/>
      <c r="CX811" s="768"/>
      <c r="CY811" s="768"/>
      <c r="CZ811" s="768"/>
      <c r="DA811" s="768"/>
      <c r="DB811" s="768"/>
      <c r="DC811" s="768"/>
      <c r="DD811" s="768"/>
      <c r="DE811" s="768"/>
      <c r="DF811" s="768"/>
      <c r="DG811" s="768"/>
      <c r="DH811" s="768"/>
      <c r="DI811" s="768"/>
      <c r="DJ811" s="768"/>
      <c r="DK811" s="768"/>
      <c r="DL811" s="768"/>
      <c r="DM811" s="768"/>
      <c r="DN811" s="768"/>
      <c r="DO811" s="768"/>
      <c r="DP811" s="768"/>
      <c r="DQ811" s="768"/>
      <c r="DR811" s="768"/>
      <c r="DS811" s="768"/>
      <c r="DT811" s="768"/>
      <c r="DU811" s="768"/>
      <c r="DV811" s="768"/>
      <c r="DW811" s="768"/>
      <c r="DX811" s="768"/>
      <c r="DY811" s="768"/>
      <c r="DZ811" s="768"/>
      <c r="EA811" s="768"/>
      <c r="EB811" s="768"/>
      <c r="EC811" s="768"/>
      <c r="ED811" s="768"/>
      <c r="EE811" s="768"/>
      <c r="EF811" s="768"/>
      <c r="EG811" s="768"/>
      <c r="EH811" s="768"/>
      <c r="EI811" s="768"/>
      <c r="EJ811" s="768"/>
      <c r="EK811" s="768"/>
      <c r="EL811" s="768"/>
      <c r="EM811" s="768"/>
      <c r="EN811" s="768"/>
      <c r="EO811" s="768"/>
      <c r="EP811" s="768"/>
      <c r="EQ811" s="768"/>
      <c r="ER811" s="768"/>
      <c r="ES811" s="768"/>
      <c r="ET811" s="768"/>
      <c r="EU811" s="768"/>
      <c r="EV811" s="768"/>
      <c r="EW811" s="768"/>
      <c r="EX811" s="768"/>
      <c r="EY811" s="768"/>
      <c r="EZ811" s="768"/>
      <c r="FA811" s="768"/>
      <c r="FB811" s="768"/>
      <c r="FC811" s="768"/>
      <c r="FD811" s="768"/>
      <c r="FE811" s="768"/>
      <c r="FF811" s="768"/>
      <c r="FG811" s="768"/>
      <c r="FH811" s="768"/>
      <c r="FI811" s="768"/>
      <c r="FJ811" s="768"/>
      <c r="FK811" s="768"/>
      <c r="FL811" s="768"/>
      <c r="FM811" s="768"/>
      <c r="FN811" s="768"/>
      <c r="FO811" s="768"/>
      <c r="FP811" s="768"/>
      <c r="FQ811" s="768"/>
      <c r="FR811" s="768"/>
      <c r="FS811" s="768"/>
      <c r="FT811" s="768"/>
      <c r="FU811" s="768"/>
      <c r="FV811" s="768"/>
      <c r="FW811" s="768"/>
    </row>
    <row r="812" spans="4:179" x14ac:dyDescent="0.25">
      <c r="D812" s="731"/>
      <c r="J812" s="62"/>
      <c r="O812" s="766"/>
      <c r="P812" s="766"/>
      <c r="Q812" s="766"/>
      <c r="R812" s="766"/>
      <c r="U812" s="767"/>
      <c r="Y812" s="768"/>
      <c r="Z812" s="768"/>
      <c r="AA812" s="768"/>
      <c r="AB812" s="768"/>
      <c r="AC812" s="768"/>
      <c r="AD812" s="768"/>
      <c r="AE812" s="768"/>
      <c r="AF812" s="768"/>
      <c r="AG812" s="768"/>
      <c r="AH812" s="768"/>
      <c r="AI812" s="768"/>
      <c r="AJ812" s="768"/>
      <c r="AK812" s="768"/>
      <c r="AL812" s="768"/>
      <c r="AM812" s="768"/>
      <c r="AN812" s="768"/>
      <c r="AO812" s="768"/>
      <c r="AP812" s="768"/>
      <c r="AQ812" s="768"/>
      <c r="AR812" s="768"/>
      <c r="AS812" s="768"/>
      <c r="AT812" s="768"/>
      <c r="AU812" s="768"/>
      <c r="AV812" s="768"/>
      <c r="AW812" s="768"/>
      <c r="AX812" s="768"/>
      <c r="AY812" s="768"/>
      <c r="AZ812" s="768"/>
      <c r="BA812" s="768"/>
      <c r="BB812" s="768"/>
      <c r="BC812" s="768"/>
      <c r="BD812" s="768"/>
      <c r="BE812" s="768"/>
      <c r="BF812" s="768"/>
      <c r="BG812" s="768"/>
      <c r="BH812" s="768"/>
      <c r="BI812" s="768"/>
      <c r="BJ812" s="768"/>
      <c r="BK812" s="768"/>
      <c r="BL812" s="768"/>
      <c r="BM812" s="768"/>
      <c r="BN812" s="768"/>
      <c r="BO812" s="768"/>
      <c r="BP812" s="768"/>
      <c r="BQ812" s="768"/>
      <c r="BR812" s="768"/>
      <c r="BS812" s="768"/>
      <c r="BT812" s="768"/>
      <c r="BU812" s="768"/>
      <c r="BV812" s="768"/>
      <c r="BW812" s="768"/>
      <c r="BX812" s="768"/>
      <c r="BY812" s="768"/>
      <c r="BZ812" s="768"/>
      <c r="CA812" s="768"/>
      <c r="CB812" s="768"/>
      <c r="CC812" s="768"/>
      <c r="CD812" s="768"/>
      <c r="CE812" s="768"/>
      <c r="CF812" s="768"/>
      <c r="CG812" s="768"/>
      <c r="CH812" s="768"/>
      <c r="CI812" s="768"/>
      <c r="CJ812" s="768"/>
      <c r="CK812" s="768"/>
      <c r="CL812" s="768"/>
      <c r="CM812" s="768"/>
      <c r="CN812" s="768"/>
      <c r="CO812" s="768"/>
      <c r="CP812" s="768"/>
      <c r="CQ812" s="768"/>
      <c r="CR812" s="768"/>
      <c r="CS812" s="768"/>
      <c r="CT812" s="768"/>
      <c r="CU812" s="768"/>
      <c r="CV812" s="768"/>
      <c r="CW812" s="768"/>
      <c r="CX812" s="768"/>
      <c r="CY812" s="768"/>
      <c r="CZ812" s="768"/>
      <c r="DA812" s="768"/>
      <c r="DB812" s="768"/>
      <c r="DC812" s="768"/>
      <c r="DD812" s="768"/>
      <c r="DE812" s="768"/>
      <c r="DF812" s="768"/>
      <c r="DG812" s="768"/>
      <c r="DH812" s="768"/>
      <c r="DI812" s="768"/>
      <c r="DJ812" s="768"/>
      <c r="DK812" s="768"/>
      <c r="DL812" s="768"/>
      <c r="DM812" s="768"/>
      <c r="DN812" s="768"/>
      <c r="DO812" s="768"/>
      <c r="DP812" s="768"/>
      <c r="DQ812" s="768"/>
      <c r="DR812" s="768"/>
      <c r="DS812" s="768"/>
      <c r="DT812" s="768"/>
      <c r="DU812" s="768"/>
      <c r="DV812" s="768"/>
      <c r="DW812" s="768"/>
      <c r="DX812" s="768"/>
      <c r="DY812" s="768"/>
      <c r="DZ812" s="768"/>
      <c r="EA812" s="768"/>
      <c r="EB812" s="768"/>
      <c r="EC812" s="768"/>
      <c r="ED812" s="768"/>
      <c r="EE812" s="768"/>
      <c r="EF812" s="768"/>
      <c r="EG812" s="768"/>
      <c r="EH812" s="768"/>
      <c r="EI812" s="768"/>
      <c r="EJ812" s="768"/>
      <c r="EK812" s="768"/>
      <c r="EL812" s="768"/>
      <c r="EM812" s="768"/>
      <c r="EN812" s="768"/>
      <c r="EO812" s="768"/>
      <c r="EP812" s="768"/>
      <c r="EQ812" s="768"/>
      <c r="ER812" s="768"/>
      <c r="ES812" s="768"/>
      <c r="ET812" s="768"/>
      <c r="EU812" s="768"/>
      <c r="EV812" s="768"/>
      <c r="EW812" s="768"/>
      <c r="EX812" s="768"/>
      <c r="EY812" s="768"/>
      <c r="EZ812" s="768"/>
      <c r="FA812" s="768"/>
      <c r="FB812" s="768"/>
      <c r="FC812" s="768"/>
      <c r="FD812" s="768"/>
      <c r="FE812" s="768"/>
      <c r="FF812" s="768"/>
      <c r="FG812" s="768"/>
      <c r="FH812" s="768"/>
      <c r="FI812" s="768"/>
      <c r="FJ812" s="768"/>
      <c r="FK812" s="768"/>
      <c r="FL812" s="768"/>
      <c r="FM812" s="768"/>
      <c r="FN812" s="768"/>
      <c r="FO812" s="768"/>
      <c r="FP812" s="768"/>
      <c r="FQ812" s="768"/>
      <c r="FR812" s="768"/>
      <c r="FS812" s="768"/>
      <c r="FT812" s="768"/>
      <c r="FU812" s="768"/>
      <c r="FV812" s="768"/>
      <c r="FW812" s="768"/>
    </row>
    <row r="813" spans="4:179" x14ac:dyDescent="0.25">
      <c r="D813" s="731"/>
      <c r="J813" s="62"/>
      <c r="O813" s="766"/>
      <c r="P813" s="766"/>
      <c r="Q813" s="766"/>
      <c r="R813" s="766"/>
      <c r="U813" s="767"/>
      <c r="Y813" s="768"/>
      <c r="Z813" s="768"/>
      <c r="AA813" s="768"/>
      <c r="AB813" s="768"/>
      <c r="AC813" s="768"/>
      <c r="AD813" s="768"/>
      <c r="AE813" s="768"/>
      <c r="AF813" s="768"/>
      <c r="AG813" s="768"/>
      <c r="AH813" s="768"/>
      <c r="AI813" s="768"/>
      <c r="AJ813" s="768"/>
      <c r="AK813" s="768"/>
      <c r="AL813" s="768"/>
      <c r="AM813" s="768"/>
      <c r="AN813" s="768"/>
      <c r="AO813" s="768"/>
      <c r="AP813" s="768"/>
      <c r="AQ813" s="768"/>
      <c r="AR813" s="768"/>
      <c r="AS813" s="768"/>
      <c r="AT813" s="768"/>
      <c r="AU813" s="768"/>
      <c r="AV813" s="768"/>
      <c r="AW813" s="768"/>
      <c r="AX813" s="768"/>
      <c r="AY813" s="768"/>
      <c r="AZ813" s="768"/>
      <c r="BA813" s="768"/>
      <c r="BB813" s="768"/>
      <c r="BC813" s="768"/>
      <c r="BD813" s="768"/>
      <c r="BE813" s="768"/>
      <c r="BF813" s="768"/>
      <c r="BG813" s="768"/>
      <c r="BH813" s="768"/>
      <c r="BI813" s="768"/>
      <c r="BJ813" s="768"/>
      <c r="BK813" s="768"/>
      <c r="BL813" s="768"/>
      <c r="BM813" s="768"/>
      <c r="BN813" s="768"/>
      <c r="BO813" s="768"/>
      <c r="BP813" s="768"/>
      <c r="BQ813" s="768"/>
      <c r="BR813" s="768"/>
      <c r="BS813" s="768"/>
      <c r="BT813" s="768"/>
      <c r="BU813" s="768"/>
      <c r="BV813" s="768"/>
      <c r="BW813" s="768"/>
      <c r="BX813" s="768"/>
      <c r="BY813" s="768"/>
      <c r="BZ813" s="768"/>
      <c r="CA813" s="768"/>
      <c r="CB813" s="768"/>
      <c r="CC813" s="768"/>
      <c r="CD813" s="768"/>
      <c r="CE813" s="768"/>
      <c r="CF813" s="768"/>
      <c r="CG813" s="768"/>
      <c r="CH813" s="768"/>
      <c r="CI813" s="768"/>
      <c r="CJ813" s="768"/>
      <c r="CK813" s="768"/>
      <c r="CL813" s="768"/>
      <c r="CM813" s="768"/>
      <c r="CN813" s="768"/>
      <c r="CO813" s="768"/>
      <c r="CP813" s="768"/>
      <c r="CQ813" s="768"/>
      <c r="CR813" s="768"/>
      <c r="CS813" s="768"/>
      <c r="CT813" s="768"/>
      <c r="CU813" s="768"/>
      <c r="CV813" s="768"/>
      <c r="CW813" s="768"/>
      <c r="CX813" s="768"/>
      <c r="CY813" s="768"/>
      <c r="CZ813" s="768"/>
      <c r="DA813" s="768"/>
      <c r="DB813" s="768"/>
      <c r="DC813" s="768"/>
      <c r="DD813" s="768"/>
      <c r="DE813" s="768"/>
      <c r="DF813" s="768"/>
      <c r="DG813" s="768"/>
      <c r="DH813" s="768"/>
      <c r="DI813" s="768"/>
      <c r="DJ813" s="768"/>
      <c r="DK813" s="768"/>
      <c r="DL813" s="768"/>
      <c r="DM813" s="768"/>
      <c r="DN813" s="768"/>
      <c r="DO813" s="768"/>
      <c r="DP813" s="768"/>
      <c r="DQ813" s="768"/>
      <c r="DR813" s="768"/>
      <c r="DS813" s="768"/>
      <c r="DT813" s="768"/>
      <c r="DU813" s="768"/>
      <c r="DV813" s="768"/>
      <c r="DW813" s="768"/>
      <c r="DX813" s="768"/>
      <c r="DY813" s="768"/>
      <c r="DZ813" s="768"/>
      <c r="EA813" s="768"/>
      <c r="EB813" s="768"/>
      <c r="EC813" s="768"/>
      <c r="ED813" s="768"/>
      <c r="EE813" s="768"/>
      <c r="EF813" s="768"/>
      <c r="EG813" s="768"/>
      <c r="EH813" s="768"/>
      <c r="EI813" s="768"/>
      <c r="EJ813" s="768"/>
      <c r="EK813" s="768"/>
      <c r="EL813" s="768"/>
      <c r="EM813" s="768"/>
      <c r="EN813" s="768"/>
      <c r="EO813" s="768"/>
      <c r="EP813" s="768"/>
      <c r="EQ813" s="768"/>
      <c r="ER813" s="768"/>
      <c r="ES813" s="768"/>
      <c r="ET813" s="768"/>
      <c r="EU813" s="768"/>
      <c r="EV813" s="768"/>
      <c r="EW813" s="768"/>
      <c r="EX813" s="768"/>
      <c r="EY813" s="768"/>
      <c r="EZ813" s="768"/>
      <c r="FA813" s="768"/>
      <c r="FB813" s="768"/>
      <c r="FC813" s="768"/>
      <c r="FD813" s="768"/>
      <c r="FE813" s="768"/>
      <c r="FF813" s="768"/>
      <c r="FG813" s="768"/>
      <c r="FH813" s="768"/>
      <c r="FI813" s="768"/>
      <c r="FJ813" s="768"/>
      <c r="FK813" s="768"/>
      <c r="FL813" s="768"/>
      <c r="FM813" s="768"/>
      <c r="FN813" s="768"/>
      <c r="FO813" s="768"/>
      <c r="FP813" s="768"/>
      <c r="FQ813" s="768"/>
      <c r="FR813" s="768"/>
      <c r="FS813" s="768"/>
      <c r="FT813" s="768"/>
      <c r="FU813" s="768"/>
      <c r="FV813" s="768"/>
      <c r="FW813" s="768"/>
    </row>
    <row r="814" spans="4:179" x14ac:dyDescent="0.25">
      <c r="D814" s="731"/>
      <c r="J814" s="62"/>
      <c r="O814" s="766"/>
      <c r="P814" s="766"/>
      <c r="Q814" s="766"/>
      <c r="R814" s="766"/>
      <c r="U814" s="767"/>
      <c r="Y814" s="768"/>
      <c r="Z814" s="768"/>
      <c r="AA814" s="768"/>
      <c r="AB814" s="768"/>
      <c r="AC814" s="768"/>
      <c r="AD814" s="768"/>
      <c r="AE814" s="768"/>
      <c r="AF814" s="768"/>
      <c r="AG814" s="768"/>
      <c r="AH814" s="768"/>
      <c r="AI814" s="768"/>
      <c r="AJ814" s="768"/>
      <c r="AK814" s="768"/>
      <c r="AL814" s="768"/>
      <c r="AM814" s="768"/>
      <c r="AN814" s="768"/>
      <c r="AO814" s="768"/>
      <c r="AP814" s="768"/>
      <c r="AQ814" s="768"/>
      <c r="AR814" s="768"/>
      <c r="AS814" s="768"/>
      <c r="AT814" s="768"/>
      <c r="AU814" s="768"/>
      <c r="AV814" s="768"/>
      <c r="AW814" s="768"/>
      <c r="AX814" s="768"/>
      <c r="AY814" s="768"/>
      <c r="AZ814" s="768"/>
      <c r="BA814" s="768"/>
      <c r="BB814" s="768"/>
      <c r="BC814" s="768"/>
      <c r="BD814" s="768"/>
      <c r="BE814" s="768"/>
      <c r="BF814" s="768"/>
      <c r="BG814" s="768"/>
      <c r="BH814" s="768"/>
      <c r="BI814" s="768"/>
      <c r="BJ814" s="768"/>
      <c r="BK814" s="768"/>
      <c r="BL814" s="768"/>
      <c r="BM814" s="768"/>
      <c r="BN814" s="768"/>
      <c r="BO814" s="768"/>
      <c r="BP814" s="768"/>
      <c r="BQ814" s="768"/>
      <c r="BR814" s="768"/>
      <c r="BS814" s="768"/>
      <c r="BT814" s="768"/>
      <c r="BU814" s="768"/>
      <c r="BV814" s="768"/>
      <c r="BW814" s="768"/>
      <c r="BX814" s="768"/>
      <c r="BY814" s="768"/>
      <c r="BZ814" s="768"/>
      <c r="CA814" s="768"/>
      <c r="CB814" s="768"/>
      <c r="CC814" s="768"/>
      <c r="CD814" s="768"/>
      <c r="CE814" s="768"/>
      <c r="CF814" s="768"/>
      <c r="CG814" s="768"/>
      <c r="CH814" s="768"/>
      <c r="CI814" s="768"/>
      <c r="CJ814" s="768"/>
      <c r="CK814" s="768"/>
      <c r="CL814" s="768"/>
      <c r="CM814" s="768"/>
      <c r="CN814" s="768"/>
      <c r="CO814" s="768"/>
      <c r="CP814" s="768"/>
      <c r="CQ814" s="768"/>
      <c r="CR814" s="768"/>
      <c r="CS814" s="768"/>
      <c r="CT814" s="768"/>
      <c r="CU814" s="768"/>
      <c r="CV814" s="768"/>
      <c r="CW814" s="768"/>
      <c r="CX814" s="768"/>
      <c r="CY814" s="768"/>
      <c r="CZ814" s="768"/>
      <c r="DA814" s="768"/>
      <c r="DB814" s="768"/>
      <c r="DC814" s="768"/>
      <c r="DD814" s="768"/>
      <c r="DE814" s="768"/>
      <c r="DF814" s="768"/>
      <c r="DG814" s="768"/>
      <c r="DH814" s="768"/>
      <c r="DI814" s="768"/>
      <c r="DJ814" s="768"/>
      <c r="DK814" s="768"/>
      <c r="DL814" s="768"/>
      <c r="DM814" s="768"/>
      <c r="DN814" s="768"/>
      <c r="DO814" s="768"/>
      <c r="DP814" s="768"/>
      <c r="DQ814" s="768"/>
      <c r="DR814" s="768"/>
      <c r="DS814" s="768"/>
      <c r="DT814" s="768"/>
      <c r="DU814" s="768"/>
      <c r="DV814" s="768"/>
      <c r="DW814" s="768"/>
      <c r="DX814" s="768"/>
      <c r="DY814" s="768"/>
      <c r="DZ814" s="768"/>
      <c r="EA814" s="768"/>
      <c r="EB814" s="768"/>
      <c r="EC814" s="768"/>
      <c r="ED814" s="768"/>
      <c r="EE814" s="768"/>
      <c r="EF814" s="768"/>
      <c r="EG814" s="768"/>
      <c r="EH814" s="768"/>
      <c r="EI814" s="768"/>
      <c r="EJ814" s="768"/>
      <c r="EK814" s="768"/>
      <c r="EL814" s="768"/>
      <c r="EM814" s="768"/>
      <c r="EN814" s="768"/>
      <c r="EO814" s="768"/>
      <c r="EP814" s="768"/>
      <c r="EQ814" s="768"/>
      <c r="ER814" s="768"/>
      <c r="ES814" s="768"/>
      <c r="ET814" s="768"/>
      <c r="EU814" s="768"/>
      <c r="EV814" s="768"/>
      <c r="EW814" s="768"/>
      <c r="EX814" s="768"/>
      <c r="EY814" s="768"/>
      <c r="EZ814" s="768"/>
      <c r="FA814" s="768"/>
      <c r="FB814" s="768"/>
      <c r="FC814" s="768"/>
      <c r="FD814" s="768"/>
      <c r="FE814" s="768"/>
      <c r="FF814" s="768"/>
      <c r="FG814" s="768"/>
      <c r="FH814" s="768"/>
      <c r="FI814" s="768"/>
      <c r="FJ814" s="768"/>
      <c r="FK814" s="768"/>
      <c r="FL814" s="768"/>
      <c r="FM814" s="768"/>
      <c r="FN814" s="768"/>
      <c r="FO814" s="768"/>
      <c r="FP814" s="768"/>
      <c r="FQ814" s="768"/>
      <c r="FR814" s="768"/>
      <c r="FS814" s="768"/>
      <c r="FT814" s="768"/>
      <c r="FU814" s="768"/>
      <c r="FV814" s="768"/>
      <c r="FW814" s="768"/>
    </row>
    <row r="815" spans="4:179" x14ac:dyDescent="0.25">
      <c r="D815" s="731"/>
      <c r="J815" s="62"/>
      <c r="O815" s="766"/>
      <c r="P815" s="766"/>
      <c r="Q815" s="766"/>
      <c r="R815" s="766"/>
      <c r="U815" s="767"/>
      <c r="Y815" s="768"/>
      <c r="Z815" s="768"/>
      <c r="AA815" s="768"/>
      <c r="AB815" s="768"/>
      <c r="AC815" s="768"/>
      <c r="AD815" s="768"/>
      <c r="AE815" s="768"/>
      <c r="AF815" s="768"/>
      <c r="AG815" s="768"/>
      <c r="AH815" s="768"/>
      <c r="AI815" s="768"/>
      <c r="AJ815" s="768"/>
      <c r="AK815" s="768"/>
      <c r="AL815" s="768"/>
      <c r="AM815" s="768"/>
      <c r="AN815" s="768"/>
      <c r="AO815" s="768"/>
      <c r="AP815" s="768"/>
      <c r="AQ815" s="768"/>
      <c r="AR815" s="768"/>
      <c r="AS815" s="768"/>
      <c r="AT815" s="768"/>
      <c r="AU815" s="768"/>
      <c r="AV815" s="768"/>
      <c r="AW815" s="768"/>
      <c r="AX815" s="768"/>
      <c r="AY815" s="768"/>
      <c r="AZ815" s="768"/>
      <c r="BA815" s="768"/>
      <c r="BB815" s="768"/>
      <c r="BC815" s="768"/>
      <c r="BD815" s="768"/>
      <c r="BE815" s="768"/>
      <c r="BF815" s="768"/>
      <c r="BG815" s="768"/>
      <c r="BH815" s="768"/>
      <c r="BI815" s="768"/>
      <c r="BJ815" s="768"/>
      <c r="BK815" s="768"/>
      <c r="BL815" s="768"/>
      <c r="BM815" s="768"/>
      <c r="BN815" s="768"/>
      <c r="BO815" s="768"/>
      <c r="BP815" s="768"/>
      <c r="BQ815" s="768"/>
      <c r="BR815" s="768"/>
      <c r="BS815" s="768"/>
      <c r="BT815" s="768"/>
      <c r="BU815" s="768"/>
      <c r="BV815" s="768"/>
      <c r="BW815" s="768"/>
      <c r="BX815" s="768"/>
      <c r="BY815" s="768"/>
      <c r="BZ815" s="768"/>
      <c r="CA815" s="768"/>
      <c r="CB815" s="768"/>
      <c r="CC815" s="768"/>
      <c r="CD815" s="768"/>
      <c r="CE815" s="768"/>
      <c r="CF815" s="768"/>
      <c r="CG815" s="768"/>
      <c r="CH815" s="768"/>
      <c r="CI815" s="768"/>
      <c r="CJ815" s="768"/>
      <c r="CK815" s="768"/>
      <c r="CL815" s="768"/>
      <c r="CM815" s="768"/>
      <c r="CN815" s="768"/>
      <c r="CO815" s="768"/>
      <c r="CP815" s="768"/>
      <c r="CQ815" s="768"/>
      <c r="CR815" s="768"/>
      <c r="CS815" s="768"/>
      <c r="CT815" s="768"/>
      <c r="CU815" s="768"/>
      <c r="CV815" s="768"/>
      <c r="CW815" s="768"/>
      <c r="CX815" s="768"/>
      <c r="CY815" s="768"/>
      <c r="CZ815" s="768"/>
      <c r="DA815" s="768"/>
      <c r="DB815" s="768"/>
      <c r="DC815" s="768"/>
      <c r="DD815" s="768"/>
      <c r="DE815" s="768"/>
      <c r="DF815" s="768"/>
      <c r="DG815" s="768"/>
      <c r="DH815" s="768"/>
      <c r="DI815" s="768"/>
      <c r="DJ815" s="768"/>
      <c r="DK815" s="768"/>
      <c r="DL815" s="768"/>
      <c r="DM815" s="768"/>
      <c r="DN815" s="768"/>
      <c r="DO815" s="768"/>
      <c r="DP815" s="768"/>
      <c r="DQ815" s="768"/>
      <c r="DR815" s="768"/>
      <c r="DS815" s="768"/>
      <c r="DT815" s="768"/>
      <c r="DU815" s="768"/>
      <c r="DV815" s="768"/>
      <c r="DW815" s="768"/>
      <c r="DX815" s="768"/>
      <c r="DY815" s="768"/>
      <c r="DZ815" s="768"/>
      <c r="EA815" s="768"/>
      <c r="EB815" s="768"/>
      <c r="EC815" s="768"/>
      <c r="ED815" s="768"/>
      <c r="EE815" s="768"/>
      <c r="EF815" s="768"/>
      <c r="EG815" s="768"/>
      <c r="EH815" s="768"/>
      <c r="EI815" s="768"/>
      <c r="EJ815" s="768"/>
      <c r="EK815" s="768"/>
      <c r="EL815" s="768"/>
      <c r="EM815" s="768"/>
      <c r="EN815" s="768"/>
      <c r="EO815" s="768"/>
      <c r="EP815" s="768"/>
      <c r="EQ815" s="768"/>
      <c r="ER815" s="768"/>
      <c r="ES815" s="768"/>
      <c r="ET815" s="768"/>
      <c r="EU815" s="768"/>
      <c r="EV815" s="768"/>
      <c r="EW815" s="768"/>
      <c r="EX815" s="768"/>
      <c r="EY815" s="768"/>
      <c r="EZ815" s="768"/>
      <c r="FA815" s="768"/>
      <c r="FB815" s="768"/>
      <c r="FC815" s="768"/>
      <c r="FD815" s="768"/>
      <c r="FE815" s="768"/>
      <c r="FF815" s="768"/>
      <c r="FG815" s="768"/>
      <c r="FH815" s="768"/>
      <c r="FI815" s="768"/>
      <c r="FJ815" s="768"/>
      <c r="FK815" s="768"/>
      <c r="FL815" s="768"/>
      <c r="FM815" s="768"/>
      <c r="FN815" s="768"/>
      <c r="FO815" s="768"/>
      <c r="FP815" s="768"/>
      <c r="FQ815" s="768"/>
      <c r="FR815" s="768"/>
      <c r="FS815" s="768"/>
      <c r="FT815" s="768"/>
      <c r="FU815" s="768"/>
      <c r="FV815" s="768"/>
      <c r="FW815" s="768"/>
    </row>
    <row r="816" spans="4:179" x14ac:dyDescent="0.25">
      <c r="D816" s="731"/>
      <c r="J816" s="62"/>
      <c r="O816" s="766"/>
      <c r="P816" s="766"/>
      <c r="Q816" s="766"/>
      <c r="R816" s="766"/>
      <c r="U816" s="767"/>
      <c r="Y816" s="768"/>
      <c r="Z816" s="768"/>
      <c r="AA816" s="768"/>
      <c r="AB816" s="768"/>
      <c r="AC816" s="768"/>
      <c r="AD816" s="768"/>
      <c r="AE816" s="768"/>
      <c r="AF816" s="768"/>
      <c r="AG816" s="768"/>
      <c r="AH816" s="768"/>
      <c r="AI816" s="768"/>
      <c r="AJ816" s="768"/>
      <c r="AK816" s="768"/>
      <c r="AL816" s="768"/>
      <c r="AM816" s="768"/>
      <c r="AN816" s="768"/>
      <c r="AO816" s="768"/>
      <c r="AP816" s="768"/>
      <c r="AQ816" s="768"/>
      <c r="AR816" s="768"/>
      <c r="AS816" s="768"/>
      <c r="AT816" s="768"/>
      <c r="AU816" s="768"/>
      <c r="AV816" s="768"/>
      <c r="AW816" s="768"/>
      <c r="AX816" s="768"/>
      <c r="AY816" s="768"/>
      <c r="AZ816" s="768"/>
      <c r="BA816" s="768"/>
      <c r="BB816" s="768"/>
      <c r="BC816" s="768"/>
      <c r="BD816" s="768"/>
      <c r="BE816" s="768"/>
      <c r="BF816" s="768"/>
      <c r="BG816" s="768"/>
      <c r="BH816" s="768"/>
      <c r="BI816" s="768"/>
      <c r="BJ816" s="768"/>
      <c r="BK816" s="768"/>
      <c r="BL816" s="768"/>
      <c r="BM816" s="768"/>
      <c r="BN816" s="768"/>
      <c r="BO816" s="768"/>
      <c r="BP816" s="768"/>
      <c r="BQ816" s="768"/>
      <c r="BR816" s="768"/>
      <c r="BS816" s="768"/>
      <c r="BT816" s="768"/>
      <c r="BU816" s="768"/>
      <c r="BV816" s="768"/>
      <c r="BW816" s="768"/>
      <c r="BX816" s="768"/>
      <c r="BY816" s="768"/>
      <c r="BZ816" s="768"/>
      <c r="CA816" s="768"/>
      <c r="CB816" s="768"/>
      <c r="CC816" s="768"/>
      <c r="CD816" s="768"/>
      <c r="CE816" s="768"/>
      <c r="CF816" s="768"/>
      <c r="CG816" s="768"/>
      <c r="CH816" s="768"/>
      <c r="CI816" s="768"/>
      <c r="CJ816" s="768"/>
      <c r="CK816" s="768"/>
      <c r="CL816" s="768"/>
      <c r="CM816" s="768"/>
      <c r="CN816" s="768"/>
      <c r="CO816" s="768"/>
      <c r="CP816" s="768"/>
      <c r="CQ816" s="768"/>
      <c r="CR816" s="768"/>
      <c r="CS816" s="768"/>
      <c r="CT816" s="768"/>
      <c r="CU816" s="768"/>
      <c r="CV816" s="768"/>
      <c r="CW816" s="768"/>
      <c r="CX816" s="768"/>
      <c r="CY816" s="768"/>
      <c r="CZ816" s="768"/>
      <c r="DA816" s="768"/>
      <c r="DB816" s="768"/>
      <c r="DC816" s="768"/>
      <c r="DD816" s="768"/>
      <c r="DE816" s="768"/>
      <c r="DF816" s="768"/>
      <c r="DG816" s="768"/>
      <c r="DH816" s="768"/>
      <c r="DI816" s="768"/>
      <c r="DJ816" s="768"/>
      <c r="DK816" s="768"/>
      <c r="DL816" s="768"/>
      <c r="DM816" s="768"/>
      <c r="DN816" s="768"/>
      <c r="DO816" s="768"/>
      <c r="DP816" s="768"/>
      <c r="DQ816" s="768"/>
      <c r="DR816" s="768"/>
      <c r="DS816" s="768"/>
      <c r="DT816" s="768"/>
      <c r="DU816" s="768"/>
      <c r="DV816" s="768"/>
      <c r="DW816" s="768"/>
      <c r="DX816" s="768"/>
      <c r="DY816" s="768"/>
      <c r="DZ816" s="768"/>
      <c r="EA816" s="768"/>
      <c r="EB816" s="768"/>
      <c r="EC816" s="768"/>
      <c r="ED816" s="768"/>
      <c r="EE816" s="768"/>
      <c r="EF816" s="768"/>
      <c r="EG816" s="768"/>
      <c r="EH816" s="768"/>
      <c r="EI816" s="768"/>
      <c r="EJ816" s="768"/>
      <c r="EK816" s="768"/>
      <c r="EL816" s="768"/>
      <c r="EM816" s="768"/>
      <c r="EN816" s="768"/>
      <c r="EO816" s="768"/>
      <c r="EP816" s="768"/>
      <c r="EQ816" s="768"/>
      <c r="ER816" s="768"/>
      <c r="ES816" s="768"/>
      <c r="ET816" s="768"/>
      <c r="EU816" s="768"/>
      <c r="EV816" s="768"/>
      <c r="EW816" s="768"/>
      <c r="EX816" s="768"/>
      <c r="EY816" s="768"/>
      <c r="EZ816" s="768"/>
      <c r="FA816" s="768"/>
      <c r="FB816" s="768"/>
      <c r="FC816" s="768"/>
      <c r="FD816" s="768"/>
      <c r="FE816" s="768"/>
      <c r="FF816" s="768"/>
      <c r="FG816" s="768"/>
      <c r="FH816" s="768"/>
      <c r="FI816" s="768"/>
      <c r="FJ816" s="768"/>
      <c r="FK816" s="768"/>
      <c r="FL816" s="768"/>
      <c r="FM816" s="768"/>
      <c r="FN816" s="768"/>
      <c r="FO816" s="768"/>
      <c r="FP816" s="768"/>
      <c r="FQ816" s="768"/>
      <c r="FR816" s="768"/>
      <c r="FS816" s="768"/>
      <c r="FT816" s="768"/>
      <c r="FU816" s="768"/>
      <c r="FV816" s="768"/>
      <c r="FW816" s="768"/>
    </row>
    <row r="817" spans="4:179" x14ac:dyDescent="0.25">
      <c r="D817" s="731"/>
      <c r="J817" s="62"/>
      <c r="O817" s="766"/>
      <c r="P817" s="766"/>
      <c r="Q817" s="766"/>
      <c r="R817" s="766"/>
      <c r="U817" s="767"/>
      <c r="Y817" s="768"/>
      <c r="Z817" s="768"/>
      <c r="AA817" s="768"/>
      <c r="AB817" s="768"/>
      <c r="AC817" s="768"/>
      <c r="AD817" s="768"/>
      <c r="AE817" s="768"/>
      <c r="AF817" s="768"/>
      <c r="AG817" s="768"/>
      <c r="AH817" s="768"/>
      <c r="AI817" s="768"/>
      <c r="AJ817" s="768"/>
      <c r="AK817" s="768"/>
      <c r="AL817" s="768"/>
      <c r="AM817" s="768"/>
      <c r="AN817" s="768"/>
      <c r="AO817" s="768"/>
      <c r="AP817" s="768"/>
      <c r="AQ817" s="768"/>
      <c r="AR817" s="768"/>
      <c r="AS817" s="768"/>
      <c r="AT817" s="768"/>
      <c r="AU817" s="768"/>
      <c r="AV817" s="768"/>
      <c r="AW817" s="768"/>
      <c r="AX817" s="768"/>
      <c r="AY817" s="768"/>
      <c r="AZ817" s="768"/>
      <c r="BA817" s="768"/>
      <c r="BB817" s="768"/>
      <c r="BC817" s="768"/>
      <c r="BD817" s="768"/>
      <c r="BE817" s="768"/>
      <c r="BF817" s="768"/>
      <c r="BG817" s="768"/>
      <c r="BH817" s="768"/>
      <c r="BI817" s="768"/>
      <c r="BJ817" s="768"/>
      <c r="BK817" s="768"/>
      <c r="BL817" s="768"/>
      <c r="BM817" s="768"/>
      <c r="BN817" s="768"/>
      <c r="BO817" s="768"/>
      <c r="BP817" s="768"/>
      <c r="BQ817" s="768"/>
      <c r="BR817" s="768"/>
      <c r="BS817" s="768"/>
      <c r="BT817" s="768"/>
      <c r="BU817" s="768"/>
      <c r="BV817" s="768"/>
      <c r="BW817" s="768"/>
      <c r="BX817" s="768"/>
      <c r="BY817" s="768"/>
      <c r="BZ817" s="768"/>
      <c r="CA817" s="768"/>
      <c r="CB817" s="768"/>
      <c r="CC817" s="768"/>
      <c r="CD817" s="768"/>
      <c r="CE817" s="768"/>
      <c r="CF817" s="768"/>
      <c r="CG817" s="768"/>
      <c r="CH817" s="768"/>
      <c r="CI817" s="768"/>
      <c r="CJ817" s="768"/>
      <c r="CK817" s="768"/>
      <c r="CL817" s="768"/>
      <c r="CM817" s="768"/>
      <c r="CN817" s="768"/>
      <c r="CO817" s="768"/>
      <c r="CP817" s="768"/>
      <c r="CQ817" s="768"/>
      <c r="CR817" s="768"/>
      <c r="CS817" s="768"/>
      <c r="CT817" s="768"/>
      <c r="CU817" s="768"/>
      <c r="CV817" s="768"/>
      <c r="CW817" s="768"/>
      <c r="CX817" s="768"/>
      <c r="CY817" s="768"/>
      <c r="CZ817" s="768"/>
      <c r="DA817" s="768"/>
      <c r="DB817" s="768"/>
      <c r="DC817" s="768"/>
      <c r="DD817" s="768"/>
      <c r="DE817" s="768"/>
      <c r="DF817" s="768"/>
      <c r="DG817" s="768"/>
      <c r="DH817" s="768"/>
      <c r="DI817" s="768"/>
      <c r="DJ817" s="768"/>
      <c r="DK817" s="768"/>
      <c r="DL817" s="768"/>
      <c r="DM817" s="768"/>
      <c r="DN817" s="768"/>
      <c r="DO817" s="768"/>
      <c r="DP817" s="768"/>
      <c r="DQ817" s="768"/>
      <c r="DR817" s="768"/>
      <c r="DS817" s="768"/>
      <c r="DT817" s="768"/>
      <c r="DU817" s="768"/>
      <c r="DV817" s="768"/>
      <c r="DW817" s="768"/>
      <c r="DX817" s="768"/>
      <c r="DY817" s="768"/>
      <c r="DZ817" s="768"/>
      <c r="EA817" s="768"/>
      <c r="EB817" s="768"/>
      <c r="EC817" s="768"/>
      <c r="ED817" s="768"/>
      <c r="EE817" s="768"/>
      <c r="EF817" s="768"/>
      <c r="EG817" s="768"/>
      <c r="EH817" s="768"/>
      <c r="EI817" s="768"/>
      <c r="EJ817" s="768"/>
      <c r="EK817" s="768"/>
      <c r="EL817" s="768"/>
      <c r="EM817" s="768"/>
      <c r="EN817" s="768"/>
      <c r="EO817" s="768"/>
      <c r="EP817" s="768"/>
      <c r="EQ817" s="768"/>
      <c r="ER817" s="768"/>
      <c r="ES817" s="768"/>
      <c r="ET817" s="768"/>
      <c r="EU817" s="768"/>
      <c r="EV817" s="768"/>
      <c r="EW817" s="768"/>
      <c r="EX817" s="768"/>
      <c r="EY817" s="768"/>
      <c r="EZ817" s="768"/>
      <c r="FA817" s="768"/>
      <c r="FB817" s="768"/>
      <c r="FC817" s="768"/>
      <c r="FD817" s="768"/>
      <c r="FE817" s="768"/>
      <c r="FF817" s="768"/>
      <c r="FG817" s="768"/>
      <c r="FH817" s="768"/>
      <c r="FI817" s="768"/>
      <c r="FJ817" s="768"/>
      <c r="FK817" s="768"/>
      <c r="FL817" s="768"/>
      <c r="FM817" s="768"/>
      <c r="FN817" s="768"/>
      <c r="FO817" s="768"/>
      <c r="FP817" s="768"/>
      <c r="FQ817" s="768"/>
      <c r="FR817" s="768"/>
      <c r="FS817" s="768"/>
      <c r="FT817" s="768"/>
      <c r="FU817" s="768"/>
      <c r="FV817" s="768"/>
      <c r="FW817" s="768"/>
    </row>
    <row r="818" spans="4:179" x14ac:dyDescent="0.25">
      <c r="D818" s="731"/>
      <c r="J818" s="62"/>
      <c r="O818" s="766"/>
      <c r="P818" s="766"/>
      <c r="Q818" s="766"/>
      <c r="R818" s="766"/>
      <c r="U818" s="767"/>
      <c r="Y818" s="768"/>
      <c r="Z818" s="768"/>
      <c r="AA818" s="768"/>
      <c r="AB818" s="768"/>
      <c r="AC818" s="768"/>
      <c r="AD818" s="768"/>
      <c r="AE818" s="768"/>
      <c r="AF818" s="768"/>
      <c r="AG818" s="768"/>
      <c r="AH818" s="768"/>
      <c r="AI818" s="768"/>
      <c r="AJ818" s="768"/>
      <c r="AK818" s="768"/>
      <c r="AL818" s="768"/>
      <c r="AM818" s="768"/>
      <c r="AN818" s="768"/>
      <c r="AO818" s="768"/>
      <c r="AP818" s="768"/>
      <c r="AQ818" s="768"/>
      <c r="AR818" s="768"/>
      <c r="AS818" s="768"/>
      <c r="AT818" s="768"/>
      <c r="AU818" s="768"/>
      <c r="AV818" s="768"/>
      <c r="AW818" s="768"/>
      <c r="AX818" s="768"/>
      <c r="AY818" s="768"/>
      <c r="AZ818" s="768"/>
      <c r="BA818" s="768"/>
      <c r="BB818" s="768"/>
      <c r="BC818" s="768"/>
      <c r="BD818" s="768"/>
      <c r="BE818" s="768"/>
      <c r="BF818" s="768"/>
      <c r="BG818" s="768"/>
      <c r="BH818" s="768"/>
      <c r="BI818" s="768"/>
      <c r="BJ818" s="768"/>
      <c r="BK818" s="768"/>
      <c r="BL818" s="768"/>
      <c r="BM818" s="768"/>
      <c r="BN818" s="768"/>
      <c r="BO818" s="768"/>
      <c r="BP818" s="768"/>
      <c r="BQ818" s="768"/>
      <c r="BR818" s="768"/>
      <c r="BS818" s="768"/>
      <c r="BT818" s="768"/>
      <c r="BU818" s="768"/>
      <c r="BV818" s="768"/>
      <c r="BW818" s="768"/>
      <c r="BX818" s="768"/>
      <c r="BY818" s="768"/>
      <c r="BZ818" s="768"/>
      <c r="CA818" s="768"/>
      <c r="CB818" s="768"/>
      <c r="CC818" s="768"/>
      <c r="CD818" s="768"/>
      <c r="CE818" s="768"/>
      <c r="CF818" s="768"/>
      <c r="CG818" s="768"/>
      <c r="CH818" s="768"/>
      <c r="CI818" s="768"/>
      <c r="CJ818" s="768"/>
      <c r="CK818" s="768"/>
      <c r="CL818" s="768"/>
      <c r="CM818" s="768"/>
      <c r="CN818" s="768"/>
      <c r="CO818" s="768"/>
      <c r="CP818" s="768"/>
      <c r="CQ818" s="768"/>
      <c r="CR818" s="768"/>
      <c r="CS818" s="768"/>
      <c r="CT818" s="768"/>
      <c r="CU818" s="768"/>
      <c r="CV818" s="768"/>
      <c r="CW818" s="768"/>
      <c r="CX818" s="768"/>
      <c r="CY818" s="768"/>
      <c r="CZ818" s="768"/>
      <c r="DA818" s="768"/>
      <c r="DB818" s="768"/>
      <c r="DC818" s="768"/>
      <c r="DD818" s="768"/>
      <c r="DE818" s="768"/>
      <c r="DF818" s="768"/>
      <c r="DG818" s="768"/>
      <c r="DH818" s="768"/>
      <c r="DI818" s="768"/>
      <c r="DJ818" s="768"/>
      <c r="DK818" s="768"/>
      <c r="DL818" s="768"/>
      <c r="DM818" s="768"/>
      <c r="DN818" s="768"/>
      <c r="DO818" s="768"/>
      <c r="DP818" s="768"/>
      <c r="DQ818" s="768"/>
      <c r="DR818" s="768"/>
      <c r="DS818" s="768"/>
      <c r="DT818" s="768"/>
      <c r="DU818" s="768"/>
      <c r="DV818" s="768"/>
      <c r="DW818" s="768"/>
      <c r="DX818" s="768"/>
      <c r="DY818" s="768"/>
      <c r="DZ818" s="768"/>
      <c r="EA818" s="768"/>
      <c r="EB818" s="768"/>
      <c r="EC818" s="768"/>
      <c r="ED818" s="768"/>
      <c r="EE818" s="768"/>
      <c r="EF818" s="768"/>
      <c r="EG818" s="768"/>
      <c r="EH818" s="768"/>
      <c r="EI818" s="768"/>
      <c r="EJ818" s="768"/>
      <c r="EK818" s="768"/>
      <c r="EL818" s="768"/>
      <c r="EM818" s="768"/>
      <c r="EN818" s="768"/>
      <c r="EO818" s="768"/>
      <c r="EP818" s="768"/>
      <c r="EQ818" s="768"/>
      <c r="ER818" s="768"/>
      <c r="ES818" s="768"/>
      <c r="ET818" s="768"/>
      <c r="EU818" s="768"/>
      <c r="EV818" s="768"/>
      <c r="EW818" s="768"/>
      <c r="EX818" s="768"/>
      <c r="EY818" s="768"/>
      <c r="EZ818" s="768"/>
      <c r="FA818" s="768"/>
      <c r="FB818" s="768"/>
      <c r="FC818" s="768"/>
      <c r="FD818" s="768"/>
      <c r="FE818" s="768"/>
      <c r="FF818" s="768"/>
      <c r="FG818" s="768"/>
      <c r="FH818" s="768"/>
      <c r="FI818" s="768"/>
      <c r="FJ818" s="768"/>
      <c r="FK818" s="768"/>
      <c r="FL818" s="768"/>
      <c r="FM818" s="768"/>
      <c r="FN818" s="768"/>
      <c r="FO818" s="768"/>
      <c r="FP818" s="768"/>
      <c r="FQ818" s="768"/>
      <c r="FR818" s="768"/>
      <c r="FS818" s="768"/>
      <c r="FT818" s="768"/>
      <c r="FU818" s="768"/>
      <c r="FV818" s="768"/>
      <c r="FW818" s="768"/>
    </row>
    <row r="819" spans="4:179" x14ac:dyDescent="0.25">
      <c r="D819" s="731"/>
      <c r="J819" s="62"/>
      <c r="O819" s="766"/>
      <c r="P819" s="766"/>
      <c r="Q819" s="766"/>
      <c r="R819" s="766"/>
      <c r="U819" s="767"/>
      <c r="Y819" s="768"/>
      <c r="Z819" s="768"/>
      <c r="AA819" s="768"/>
      <c r="AB819" s="768"/>
      <c r="AC819" s="768"/>
      <c r="AD819" s="768"/>
      <c r="AE819" s="768"/>
      <c r="AF819" s="768"/>
      <c r="AG819" s="768"/>
      <c r="AH819" s="768"/>
      <c r="AI819" s="768"/>
      <c r="AJ819" s="768"/>
      <c r="AK819" s="768"/>
      <c r="AL819" s="768"/>
      <c r="AM819" s="768"/>
      <c r="AN819" s="768"/>
      <c r="AO819" s="768"/>
      <c r="AP819" s="768"/>
      <c r="AQ819" s="768"/>
      <c r="AR819" s="768"/>
      <c r="AS819" s="768"/>
      <c r="AT819" s="768"/>
      <c r="AU819" s="768"/>
      <c r="AV819" s="768"/>
      <c r="AW819" s="768"/>
      <c r="AX819" s="768"/>
      <c r="AY819" s="768"/>
      <c r="AZ819" s="768"/>
      <c r="BA819" s="768"/>
      <c r="BB819" s="768"/>
      <c r="BC819" s="768"/>
      <c r="BD819" s="768"/>
      <c r="BE819" s="768"/>
      <c r="BF819" s="768"/>
      <c r="BG819" s="768"/>
      <c r="BH819" s="768"/>
      <c r="BI819" s="768"/>
      <c r="BJ819" s="768"/>
      <c r="BK819" s="768"/>
      <c r="BL819" s="768"/>
      <c r="BM819" s="768"/>
      <c r="BN819" s="768"/>
      <c r="BO819" s="768"/>
      <c r="BP819" s="768"/>
      <c r="BQ819" s="768"/>
      <c r="BR819" s="768"/>
      <c r="BS819" s="768"/>
      <c r="BT819" s="768"/>
      <c r="BU819" s="768"/>
      <c r="BV819" s="768"/>
      <c r="BW819" s="768"/>
      <c r="BX819" s="768"/>
      <c r="BY819" s="768"/>
      <c r="BZ819" s="768"/>
      <c r="CA819" s="768"/>
      <c r="CB819" s="768"/>
      <c r="CC819" s="768"/>
      <c r="CD819" s="768"/>
      <c r="CE819" s="768"/>
      <c r="CF819" s="768"/>
      <c r="CG819" s="768"/>
      <c r="CH819" s="768"/>
      <c r="CI819" s="768"/>
      <c r="CJ819" s="768"/>
      <c r="CK819" s="768"/>
      <c r="CL819" s="768"/>
      <c r="CM819" s="768"/>
      <c r="CN819" s="768"/>
      <c r="CO819" s="768"/>
      <c r="CP819" s="768"/>
      <c r="CQ819" s="768"/>
      <c r="CR819" s="768"/>
      <c r="CS819" s="768"/>
      <c r="CT819" s="768"/>
      <c r="CU819" s="768"/>
      <c r="CV819" s="768"/>
      <c r="CW819" s="768"/>
      <c r="CX819" s="768"/>
      <c r="CY819" s="768"/>
      <c r="CZ819" s="768"/>
      <c r="DA819" s="768"/>
      <c r="DB819" s="768"/>
      <c r="DC819" s="768"/>
      <c r="DD819" s="768"/>
      <c r="DE819" s="768"/>
      <c r="DF819" s="768"/>
      <c r="DG819" s="768"/>
      <c r="DH819" s="768"/>
      <c r="DI819" s="768"/>
      <c r="DJ819" s="768"/>
      <c r="DK819" s="768"/>
      <c r="DL819" s="768"/>
      <c r="DM819" s="768"/>
      <c r="DN819" s="768"/>
      <c r="DO819" s="768"/>
      <c r="DP819" s="768"/>
      <c r="DQ819" s="768"/>
      <c r="DR819" s="768"/>
      <c r="DS819" s="768"/>
      <c r="DT819" s="768"/>
      <c r="DU819" s="768"/>
      <c r="DV819" s="768"/>
      <c r="DW819" s="768"/>
      <c r="DX819" s="768"/>
      <c r="DY819" s="768"/>
      <c r="DZ819" s="768"/>
      <c r="EA819" s="768"/>
      <c r="EB819" s="768"/>
      <c r="EC819" s="768"/>
      <c r="ED819" s="768"/>
      <c r="EE819" s="768"/>
      <c r="EF819" s="768"/>
      <c r="EG819" s="768"/>
      <c r="EH819" s="768"/>
      <c r="EI819" s="768"/>
      <c r="EJ819" s="768"/>
      <c r="EK819" s="768"/>
      <c r="EL819" s="768"/>
      <c r="EM819" s="768"/>
      <c r="EN819" s="768"/>
      <c r="EO819" s="768"/>
      <c r="EP819" s="768"/>
      <c r="EQ819" s="768"/>
      <c r="ER819" s="768"/>
      <c r="ES819" s="768"/>
      <c r="ET819" s="768"/>
      <c r="EU819" s="768"/>
      <c r="EV819" s="768"/>
      <c r="EW819" s="768"/>
      <c r="EX819" s="768"/>
      <c r="EY819" s="768"/>
      <c r="EZ819" s="768"/>
      <c r="FA819" s="768"/>
      <c r="FB819" s="768"/>
      <c r="FC819" s="768"/>
      <c r="FD819" s="768"/>
      <c r="FE819" s="768"/>
      <c r="FF819" s="768"/>
      <c r="FG819" s="768"/>
      <c r="FH819" s="768"/>
      <c r="FI819" s="768"/>
      <c r="FJ819" s="768"/>
      <c r="FK819" s="768"/>
      <c r="FL819" s="768"/>
      <c r="FM819" s="768"/>
      <c r="FN819" s="768"/>
      <c r="FO819" s="768"/>
      <c r="FP819" s="768"/>
      <c r="FQ819" s="768"/>
      <c r="FR819" s="768"/>
      <c r="FS819" s="768"/>
      <c r="FT819" s="768"/>
      <c r="FU819" s="768"/>
      <c r="FV819" s="768"/>
      <c r="FW819" s="768"/>
    </row>
    <row r="820" spans="4:179" x14ac:dyDescent="0.25">
      <c r="D820" s="731"/>
      <c r="J820" s="62"/>
      <c r="O820" s="766"/>
      <c r="P820" s="766"/>
      <c r="Q820" s="766"/>
      <c r="R820" s="766"/>
      <c r="U820" s="767"/>
      <c r="Y820" s="768"/>
      <c r="Z820" s="768"/>
      <c r="AA820" s="768"/>
      <c r="AB820" s="768"/>
      <c r="AC820" s="768"/>
      <c r="AD820" s="768"/>
      <c r="AE820" s="768"/>
      <c r="AF820" s="768"/>
      <c r="AG820" s="768"/>
      <c r="AH820" s="768"/>
      <c r="AI820" s="768"/>
      <c r="AJ820" s="768"/>
      <c r="AK820" s="768"/>
      <c r="AL820" s="768"/>
      <c r="AM820" s="768"/>
      <c r="AN820" s="768"/>
      <c r="AO820" s="768"/>
      <c r="AP820" s="768"/>
      <c r="AQ820" s="768"/>
      <c r="AR820" s="768"/>
      <c r="AS820" s="768"/>
      <c r="AT820" s="768"/>
      <c r="AU820" s="768"/>
      <c r="AV820" s="768"/>
      <c r="AW820" s="768"/>
      <c r="AX820" s="768"/>
      <c r="AY820" s="768"/>
      <c r="AZ820" s="768"/>
      <c r="BA820" s="768"/>
      <c r="BB820" s="768"/>
      <c r="BC820" s="768"/>
      <c r="BD820" s="768"/>
      <c r="BE820" s="768"/>
      <c r="BF820" s="768"/>
      <c r="BG820" s="768"/>
      <c r="BH820" s="768"/>
      <c r="BI820" s="768"/>
      <c r="BJ820" s="768"/>
      <c r="BK820" s="768"/>
      <c r="BL820" s="768"/>
      <c r="BM820" s="768"/>
      <c r="BN820" s="768"/>
      <c r="BO820" s="768"/>
      <c r="BP820" s="768"/>
      <c r="BQ820" s="768"/>
      <c r="BR820" s="768"/>
      <c r="BS820" s="768"/>
      <c r="BT820" s="768"/>
      <c r="BU820" s="768"/>
      <c r="BV820" s="768"/>
      <c r="BW820" s="768"/>
      <c r="BX820" s="768"/>
      <c r="BY820" s="768"/>
      <c r="BZ820" s="768"/>
      <c r="CA820" s="768"/>
      <c r="CB820" s="768"/>
      <c r="CC820" s="768"/>
      <c r="CD820" s="768"/>
      <c r="CE820" s="768"/>
      <c r="CF820" s="768"/>
      <c r="CG820" s="768"/>
      <c r="CH820" s="768"/>
      <c r="CI820" s="768"/>
      <c r="CJ820" s="768"/>
      <c r="CK820" s="768"/>
      <c r="CL820" s="768"/>
      <c r="CM820" s="768"/>
      <c r="CN820" s="768"/>
      <c r="CO820" s="768"/>
      <c r="CP820" s="768"/>
      <c r="CQ820" s="768"/>
      <c r="CR820" s="768"/>
      <c r="CS820" s="768"/>
      <c r="CT820" s="768"/>
      <c r="CU820" s="768"/>
      <c r="CV820" s="768"/>
      <c r="CW820" s="768"/>
      <c r="CX820" s="768"/>
      <c r="CY820" s="768"/>
      <c r="CZ820" s="768"/>
      <c r="DA820" s="768"/>
      <c r="DB820" s="768"/>
      <c r="DC820" s="768"/>
      <c r="DD820" s="768"/>
      <c r="DE820" s="768"/>
      <c r="DF820" s="768"/>
      <c r="DG820" s="768"/>
      <c r="DH820" s="768"/>
      <c r="DI820" s="768"/>
      <c r="DJ820" s="768"/>
      <c r="DK820" s="768"/>
      <c r="DL820" s="768"/>
      <c r="DM820" s="768"/>
      <c r="DN820" s="768"/>
      <c r="DO820" s="768"/>
      <c r="DP820" s="768"/>
      <c r="DQ820" s="768"/>
      <c r="DR820" s="768"/>
      <c r="DS820" s="768"/>
      <c r="DT820" s="768"/>
      <c r="DU820" s="768"/>
      <c r="DV820" s="768"/>
      <c r="DW820" s="768"/>
      <c r="DX820" s="768"/>
      <c r="DY820" s="768"/>
      <c r="DZ820" s="768"/>
      <c r="EA820" s="768"/>
      <c r="EB820" s="768"/>
      <c r="EC820" s="768"/>
      <c r="ED820" s="768"/>
      <c r="EE820" s="768"/>
      <c r="EF820" s="768"/>
      <c r="EG820" s="768"/>
      <c r="EH820" s="768"/>
      <c r="EI820" s="768"/>
      <c r="EJ820" s="768"/>
      <c r="EK820" s="768"/>
      <c r="EL820" s="768"/>
      <c r="EM820" s="768"/>
      <c r="EN820" s="768"/>
      <c r="EO820" s="768"/>
      <c r="EP820" s="768"/>
      <c r="EQ820" s="768"/>
      <c r="ER820" s="768"/>
      <c r="ES820" s="768"/>
      <c r="ET820" s="768"/>
      <c r="EU820" s="768"/>
      <c r="EV820" s="768"/>
      <c r="EW820" s="768"/>
      <c r="EX820" s="768"/>
      <c r="EY820" s="768"/>
      <c r="EZ820" s="768"/>
      <c r="FA820" s="768"/>
      <c r="FB820" s="768"/>
      <c r="FC820" s="768"/>
      <c r="FD820" s="768"/>
      <c r="FE820" s="768"/>
      <c r="FF820" s="768"/>
      <c r="FG820" s="768"/>
      <c r="FH820" s="768"/>
      <c r="FI820" s="768"/>
      <c r="FJ820" s="768"/>
      <c r="FK820" s="768"/>
      <c r="FL820" s="768"/>
      <c r="FM820" s="768"/>
      <c r="FN820" s="768"/>
      <c r="FO820" s="768"/>
      <c r="FP820" s="768"/>
      <c r="FQ820" s="768"/>
      <c r="FR820" s="768"/>
      <c r="FS820" s="768"/>
      <c r="FT820" s="768"/>
      <c r="FU820" s="768"/>
      <c r="FV820" s="768"/>
      <c r="FW820" s="768"/>
    </row>
    <row r="821" spans="4:179" x14ac:dyDescent="0.25">
      <c r="D821" s="731"/>
      <c r="J821" s="62"/>
      <c r="O821" s="766"/>
      <c r="P821" s="766"/>
      <c r="Q821" s="766"/>
      <c r="R821" s="766"/>
      <c r="U821" s="767"/>
      <c r="Y821" s="768"/>
      <c r="Z821" s="768"/>
      <c r="AA821" s="768"/>
      <c r="AB821" s="768"/>
      <c r="AC821" s="768"/>
      <c r="AD821" s="768"/>
      <c r="AE821" s="768"/>
      <c r="AF821" s="768"/>
      <c r="AG821" s="768"/>
      <c r="AH821" s="768"/>
      <c r="AI821" s="768"/>
      <c r="AJ821" s="768"/>
      <c r="AK821" s="768"/>
      <c r="AL821" s="768"/>
      <c r="AM821" s="768"/>
      <c r="AN821" s="768"/>
      <c r="AO821" s="768"/>
      <c r="AP821" s="768"/>
      <c r="AQ821" s="768"/>
      <c r="AR821" s="768"/>
      <c r="AS821" s="768"/>
      <c r="AT821" s="768"/>
      <c r="AU821" s="768"/>
      <c r="AV821" s="768"/>
      <c r="AW821" s="768"/>
      <c r="AX821" s="768"/>
      <c r="AY821" s="768"/>
      <c r="AZ821" s="768"/>
      <c r="BA821" s="768"/>
      <c r="BB821" s="768"/>
      <c r="BC821" s="768"/>
      <c r="BD821" s="768"/>
      <c r="BE821" s="768"/>
      <c r="BF821" s="768"/>
      <c r="BG821" s="768"/>
      <c r="BH821" s="768"/>
      <c r="BI821" s="768"/>
      <c r="BJ821" s="768"/>
      <c r="BK821" s="768"/>
      <c r="BL821" s="768"/>
      <c r="BM821" s="768"/>
      <c r="BN821" s="768"/>
      <c r="BO821" s="768"/>
      <c r="BP821" s="768"/>
      <c r="BQ821" s="768"/>
      <c r="BR821" s="768"/>
      <c r="BS821" s="768"/>
      <c r="BT821" s="768"/>
      <c r="BU821" s="768"/>
      <c r="BV821" s="768"/>
      <c r="BW821" s="768"/>
      <c r="BX821" s="768"/>
      <c r="BY821" s="768"/>
      <c r="BZ821" s="768"/>
      <c r="CA821" s="768"/>
      <c r="CB821" s="768"/>
      <c r="CC821" s="768"/>
      <c r="CD821" s="768"/>
      <c r="CE821" s="768"/>
      <c r="CF821" s="768"/>
      <c r="CG821" s="768"/>
      <c r="CH821" s="768"/>
      <c r="CI821" s="768"/>
      <c r="CJ821" s="768"/>
      <c r="CK821" s="768"/>
      <c r="CL821" s="768"/>
      <c r="CM821" s="768"/>
      <c r="CN821" s="768"/>
      <c r="CO821" s="768"/>
      <c r="CP821" s="768"/>
      <c r="CQ821" s="768"/>
      <c r="CR821" s="768"/>
      <c r="CS821" s="768"/>
      <c r="CT821" s="768"/>
      <c r="CU821" s="768"/>
      <c r="CV821" s="768"/>
      <c r="CW821" s="768"/>
      <c r="CX821" s="768"/>
      <c r="CY821" s="768"/>
      <c r="CZ821" s="768"/>
      <c r="DA821" s="768"/>
      <c r="DB821" s="768"/>
      <c r="DC821" s="768"/>
      <c r="DD821" s="768"/>
      <c r="DE821" s="768"/>
      <c r="DF821" s="768"/>
      <c r="DG821" s="768"/>
      <c r="DH821" s="768"/>
      <c r="DI821" s="768"/>
      <c r="DJ821" s="768"/>
      <c r="DK821" s="768"/>
      <c r="DL821" s="768"/>
      <c r="DM821" s="768"/>
      <c r="DN821" s="768"/>
      <c r="DO821" s="768"/>
      <c r="DP821" s="768"/>
      <c r="DQ821" s="768"/>
      <c r="DR821" s="768"/>
      <c r="DS821" s="768"/>
      <c r="DT821" s="768"/>
      <c r="DU821" s="768"/>
      <c r="DV821" s="768"/>
      <c r="DW821" s="768"/>
      <c r="DX821" s="768"/>
      <c r="DY821" s="768"/>
      <c r="DZ821" s="768"/>
      <c r="EA821" s="768"/>
      <c r="EB821" s="768"/>
      <c r="EC821" s="768"/>
      <c r="ED821" s="768"/>
      <c r="EE821" s="768"/>
      <c r="EF821" s="768"/>
      <c r="EG821" s="768"/>
      <c r="EH821" s="768"/>
      <c r="EI821" s="768"/>
      <c r="EJ821" s="768"/>
      <c r="EK821" s="768"/>
      <c r="EL821" s="768"/>
      <c r="EM821" s="768"/>
      <c r="EN821" s="768"/>
      <c r="EO821" s="768"/>
      <c r="EP821" s="768"/>
      <c r="EQ821" s="768"/>
      <c r="ER821" s="768"/>
      <c r="ES821" s="768"/>
      <c r="ET821" s="768"/>
      <c r="EU821" s="768"/>
      <c r="EV821" s="768"/>
      <c r="EW821" s="768"/>
      <c r="EX821" s="768"/>
      <c r="EY821" s="768"/>
      <c r="EZ821" s="768"/>
      <c r="FA821" s="768"/>
      <c r="FB821" s="768"/>
      <c r="FC821" s="768"/>
      <c r="FD821" s="768"/>
      <c r="FE821" s="768"/>
      <c r="FF821" s="768"/>
      <c r="FG821" s="768"/>
      <c r="FH821" s="768"/>
      <c r="FI821" s="768"/>
      <c r="FJ821" s="768"/>
      <c r="FK821" s="768"/>
      <c r="FL821" s="768"/>
      <c r="FM821" s="768"/>
      <c r="FN821" s="768"/>
      <c r="FO821" s="768"/>
      <c r="FP821" s="768"/>
      <c r="FQ821" s="768"/>
      <c r="FR821" s="768"/>
      <c r="FS821" s="768"/>
      <c r="FT821" s="768"/>
      <c r="FU821" s="768"/>
      <c r="FV821" s="768"/>
      <c r="FW821" s="768"/>
    </row>
    <row r="822" spans="4:179" x14ac:dyDescent="0.25">
      <c r="D822" s="731"/>
      <c r="J822" s="62"/>
      <c r="O822" s="766"/>
      <c r="P822" s="766"/>
      <c r="Q822" s="766"/>
      <c r="R822" s="766"/>
      <c r="U822" s="767"/>
      <c r="Y822" s="768"/>
      <c r="Z822" s="768"/>
      <c r="AA822" s="768"/>
      <c r="AB822" s="768"/>
      <c r="AC822" s="768"/>
      <c r="AD822" s="768"/>
      <c r="AE822" s="768"/>
      <c r="AF822" s="768"/>
      <c r="AG822" s="768"/>
      <c r="AH822" s="768"/>
      <c r="AI822" s="768"/>
      <c r="AJ822" s="768"/>
      <c r="AK822" s="768"/>
      <c r="AL822" s="768"/>
      <c r="AM822" s="768"/>
      <c r="AN822" s="768"/>
      <c r="AO822" s="768"/>
      <c r="AP822" s="768"/>
      <c r="AQ822" s="768"/>
      <c r="AR822" s="768"/>
      <c r="AS822" s="768"/>
      <c r="AT822" s="768"/>
      <c r="AU822" s="768"/>
      <c r="AV822" s="768"/>
      <c r="AW822" s="768"/>
      <c r="AX822" s="768"/>
      <c r="AY822" s="768"/>
      <c r="AZ822" s="768"/>
      <c r="BA822" s="768"/>
      <c r="BB822" s="768"/>
      <c r="BC822" s="768"/>
      <c r="BD822" s="768"/>
      <c r="BE822" s="768"/>
      <c r="BF822" s="768"/>
      <c r="BG822" s="768"/>
      <c r="BH822" s="768"/>
      <c r="BI822" s="768"/>
      <c r="BJ822" s="768"/>
      <c r="BK822" s="768"/>
      <c r="BL822" s="768"/>
      <c r="BM822" s="768"/>
      <c r="BN822" s="768"/>
      <c r="BO822" s="768"/>
      <c r="BP822" s="768"/>
      <c r="BQ822" s="768"/>
      <c r="BR822" s="768"/>
      <c r="BS822" s="768"/>
      <c r="BT822" s="768"/>
      <c r="BU822" s="768"/>
      <c r="BV822" s="768"/>
      <c r="BW822" s="768"/>
      <c r="BX822" s="768"/>
      <c r="BY822" s="768"/>
      <c r="BZ822" s="768"/>
      <c r="CA822" s="768"/>
      <c r="CB822" s="768"/>
      <c r="CC822" s="768"/>
      <c r="CD822" s="768"/>
      <c r="CE822" s="768"/>
      <c r="CF822" s="768"/>
      <c r="CG822" s="768"/>
      <c r="CH822" s="768"/>
      <c r="CI822" s="768"/>
      <c r="CJ822" s="768"/>
      <c r="CK822" s="768"/>
      <c r="CL822" s="768"/>
      <c r="CM822" s="768"/>
      <c r="CN822" s="768"/>
      <c r="CO822" s="768"/>
      <c r="CP822" s="768"/>
      <c r="CQ822" s="768"/>
      <c r="CR822" s="768"/>
      <c r="CS822" s="768"/>
      <c r="CT822" s="768"/>
      <c r="CU822" s="768"/>
      <c r="CV822" s="768"/>
      <c r="CW822" s="768"/>
      <c r="CX822" s="768"/>
      <c r="CY822" s="768"/>
      <c r="CZ822" s="768"/>
      <c r="DA822" s="768"/>
      <c r="DB822" s="768"/>
      <c r="DC822" s="768"/>
      <c r="DD822" s="768"/>
      <c r="DE822" s="768"/>
      <c r="DF822" s="768"/>
      <c r="DG822" s="768"/>
      <c r="DH822" s="768"/>
      <c r="DI822" s="768"/>
      <c r="DJ822" s="768"/>
      <c r="DK822" s="768"/>
      <c r="DL822" s="768"/>
      <c r="DM822" s="768"/>
      <c r="DN822" s="768"/>
      <c r="DO822" s="768"/>
      <c r="DP822" s="768"/>
      <c r="DQ822" s="768"/>
      <c r="DR822" s="768"/>
      <c r="DS822" s="768"/>
      <c r="DT822" s="768"/>
      <c r="DU822" s="768"/>
      <c r="DV822" s="768"/>
      <c r="DW822" s="768"/>
      <c r="DX822" s="768"/>
      <c r="DY822" s="768"/>
      <c r="DZ822" s="768"/>
      <c r="EA822" s="768"/>
      <c r="EB822" s="768"/>
      <c r="EC822" s="768"/>
      <c r="ED822" s="768"/>
      <c r="EE822" s="768"/>
      <c r="EF822" s="768"/>
      <c r="EG822" s="768"/>
      <c r="EH822" s="768"/>
      <c r="EI822" s="768"/>
      <c r="EJ822" s="768"/>
      <c r="EK822" s="768"/>
      <c r="EL822" s="768"/>
      <c r="EM822" s="768"/>
      <c r="EN822" s="768"/>
      <c r="EO822" s="768"/>
      <c r="EP822" s="768"/>
      <c r="EQ822" s="768"/>
      <c r="ER822" s="768"/>
      <c r="ES822" s="768"/>
      <c r="ET822" s="768"/>
      <c r="EU822" s="768"/>
      <c r="EV822" s="768"/>
      <c r="EW822" s="768"/>
      <c r="EX822" s="768"/>
      <c r="EY822" s="768"/>
      <c r="EZ822" s="768"/>
      <c r="FA822" s="768"/>
      <c r="FB822" s="768"/>
      <c r="FC822" s="768"/>
      <c r="FD822" s="768"/>
      <c r="FE822" s="768"/>
      <c r="FF822" s="768"/>
      <c r="FG822" s="768"/>
      <c r="FH822" s="768"/>
      <c r="FI822" s="768"/>
      <c r="FJ822" s="768"/>
      <c r="FK822" s="768"/>
      <c r="FL822" s="768"/>
      <c r="FM822" s="768"/>
      <c r="FN822" s="768"/>
      <c r="FO822" s="768"/>
      <c r="FP822" s="768"/>
      <c r="FQ822" s="768"/>
      <c r="FR822" s="768"/>
      <c r="FS822" s="768"/>
      <c r="FT822" s="768"/>
      <c r="FU822" s="768"/>
      <c r="FV822" s="768"/>
      <c r="FW822" s="768"/>
    </row>
    <row r="823" spans="4:179" x14ac:dyDescent="0.25">
      <c r="D823" s="731"/>
      <c r="J823" s="62"/>
      <c r="O823" s="766"/>
      <c r="P823" s="766"/>
      <c r="Q823" s="766"/>
      <c r="R823" s="766"/>
      <c r="U823" s="767"/>
      <c r="Y823" s="768"/>
      <c r="Z823" s="768"/>
      <c r="AA823" s="768"/>
      <c r="AB823" s="768"/>
      <c r="AC823" s="768"/>
      <c r="AD823" s="768"/>
      <c r="AE823" s="768"/>
      <c r="AF823" s="768"/>
      <c r="AG823" s="768"/>
      <c r="AH823" s="768"/>
      <c r="AI823" s="768"/>
      <c r="AJ823" s="768"/>
      <c r="AK823" s="768"/>
      <c r="AL823" s="768"/>
      <c r="AM823" s="768"/>
      <c r="AN823" s="768"/>
      <c r="AO823" s="768"/>
      <c r="AP823" s="768"/>
      <c r="AQ823" s="768"/>
      <c r="AR823" s="768"/>
      <c r="AS823" s="768"/>
      <c r="AT823" s="768"/>
      <c r="AU823" s="768"/>
      <c r="AV823" s="768"/>
      <c r="AW823" s="768"/>
      <c r="AX823" s="768"/>
      <c r="AY823" s="768"/>
      <c r="AZ823" s="768"/>
      <c r="BA823" s="768"/>
      <c r="BB823" s="768"/>
      <c r="BC823" s="768"/>
      <c r="BD823" s="768"/>
      <c r="BE823" s="768"/>
      <c r="BF823" s="768"/>
      <c r="BG823" s="768"/>
      <c r="BH823" s="768"/>
      <c r="BI823" s="768"/>
      <c r="BJ823" s="768"/>
      <c r="BK823" s="768"/>
      <c r="BL823" s="768"/>
      <c r="BM823" s="768"/>
      <c r="BN823" s="768"/>
      <c r="BO823" s="768"/>
      <c r="BP823" s="768"/>
      <c r="BQ823" s="768"/>
      <c r="BR823" s="768"/>
      <c r="BS823" s="768"/>
      <c r="BT823" s="768"/>
      <c r="BU823" s="768"/>
      <c r="BV823" s="768"/>
      <c r="BW823" s="768"/>
      <c r="BX823" s="768"/>
      <c r="BY823" s="768"/>
      <c r="BZ823" s="768"/>
      <c r="CA823" s="768"/>
      <c r="CB823" s="768"/>
      <c r="CC823" s="768"/>
      <c r="CD823" s="768"/>
      <c r="CE823" s="768"/>
      <c r="CF823" s="768"/>
      <c r="CG823" s="768"/>
      <c r="CH823" s="768"/>
      <c r="CI823" s="768"/>
      <c r="CJ823" s="768"/>
      <c r="CK823" s="768"/>
      <c r="CL823" s="768"/>
      <c r="CM823" s="768"/>
      <c r="CN823" s="768"/>
      <c r="CO823" s="768"/>
      <c r="CP823" s="768"/>
      <c r="CQ823" s="768"/>
      <c r="CR823" s="768"/>
      <c r="CS823" s="768"/>
      <c r="CT823" s="768"/>
      <c r="CU823" s="768"/>
      <c r="CV823" s="768"/>
      <c r="CW823" s="768"/>
      <c r="CX823" s="768"/>
      <c r="CY823" s="768"/>
      <c r="CZ823" s="768"/>
      <c r="DA823" s="768"/>
      <c r="DB823" s="768"/>
      <c r="DC823" s="768"/>
      <c r="DD823" s="768"/>
      <c r="DE823" s="768"/>
      <c r="DF823" s="768"/>
      <c r="DG823" s="768"/>
      <c r="DH823" s="768"/>
      <c r="DI823" s="768"/>
      <c r="DJ823" s="768"/>
      <c r="DK823" s="768"/>
      <c r="DL823" s="768"/>
      <c r="DM823" s="768"/>
      <c r="DN823" s="768"/>
      <c r="DO823" s="768"/>
      <c r="DP823" s="768"/>
      <c r="DQ823" s="768"/>
      <c r="DR823" s="768"/>
      <c r="DS823" s="768"/>
      <c r="DT823" s="768"/>
      <c r="DU823" s="768"/>
      <c r="DV823" s="768"/>
      <c r="DW823" s="768"/>
      <c r="DX823" s="768"/>
      <c r="DY823" s="768"/>
      <c r="DZ823" s="768"/>
      <c r="EA823" s="768"/>
      <c r="EB823" s="768"/>
      <c r="EC823" s="768"/>
      <c r="ED823" s="768"/>
      <c r="EE823" s="768"/>
      <c r="EF823" s="768"/>
      <c r="EG823" s="768"/>
      <c r="EH823" s="768"/>
      <c r="EI823" s="768"/>
      <c r="EJ823" s="768"/>
      <c r="EK823" s="768"/>
      <c r="EL823" s="768"/>
      <c r="EM823" s="768"/>
      <c r="EN823" s="768"/>
      <c r="EO823" s="768"/>
      <c r="EP823" s="768"/>
      <c r="EQ823" s="768"/>
      <c r="ER823" s="768"/>
      <c r="ES823" s="768"/>
      <c r="ET823" s="768"/>
      <c r="EU823" s="768"/>
      <c r="EV823" s="768"/>
      <c r="EW823" s="768"/>
      <c r="EX823" s="768"/>
      <c r="EY823" s="768"/>
      <c r="EZ823" s="768"/>
      <c r="FA823" s="768"/>
      <c r="FB823" s="768"/>
      <c r="FC823" s="768"/>
      <c r="FD823" s="768"/>
      <c r="FE823" s="768"/>
      <c r="FF823" s="768"/>
      <c r="FG823" s="768"/>
      <c r="FH823" s="768"/>
      <c r="FI823" s="768"/>
      <c r="FJ823" s="768"/>
      <c r="FK823" s="768"/>
      <c r="FL823" s="768"/>
      <c r="FM823" s="768"/>
      <c r="FN823" s="768"/>
      <c r="FO823" s="768"/>
      <c r="FP823" s="768"/>
      <c r="FQ823" s="768"/>
      <c r="FR823" s="768"/>
      <c r="FS823" s="768"/>
      <c r="FT823" s="768"/>
      <c r="FU823" s="768"/>
      <c r="FV823" s="768"/>
      <c r="FW823" s="768"/>
    </row>
    <row r="824" spans="4:179" x14ac:dyDescent="0.25">
      <c r="D824" s="731"/>
      <c r="J824" s="62"/>
      <c r="O824" s="766"/>
      <c r="P824" s="766"/>
      <c r="Q824" s="766"/>
      <c r="R824" s="766"/>
      <c r="U824" s="767"/>
      <c r="Y824" s="768"/>
      <c r="Z824" s="768"/>
      <c r="AA824" s="768"/>
      <c r="AB824" s="768"/>
      <c r="AC824" s="768"/>
      <c r="AD824" s="768"/>
      <c r="AE824" s="768"/>
      <c r="AF824" s="768"/>
      <c r="AG824" s="768"/>
      <c r="AH824" s="768"/>
      <c r="AI824" s="768"/>
      <c r="AJ824" s="768"/>
      <c r="AK824" s="768"/>
      <c r="AL824" s="768"/>
      <c r="AM824" s="768"/>
      <c r="AN824" s="768"/>
      <c r="AO824" s="768"/>
      <c r="AP824" s="768"/>
      <c r="AQ824" s="768"/>
      <c r="AR824" s="768"/>
      <c r="AS824" s="768"/>
      <c r="AT824" s="768"/>
      <c r="AU824" s="768"/>
      <c r="AV824" s="768"/>
      <c r="AW824" s="768"/>
      <c r="AX824" s="768"/>
      <c r="AY824" s="768"/>
      <c r="AZ824" s="768"/>
      <c r="BA824" s="768"/>
      <c r="BB824" s="768"/>
      <c r="BC824" s="768"/>
      <c r="BD824" s="768"/>
      <c r="BE824" s="768"/>
      <c r="BF824" s="768"/>
      <c r="BG824" s="768"/>
      <c r="BH824" s="768"/>
      <c r="BI824" s="768"/>
      <c r="BJ824" s="768"/>
      <c r="BK824" s="768"/>
      <c r="BL824" s="768"/>
      <c r="BM824" s="768"/>
      <c r="BN824" s="768"/>
      <c r="BO824" s="768"/>
      <c r="BP824" s="768"/>
      <c r="BQ824" s="768"/>
      <c r="BR824" s="768"/>
      <c r="BS824" s="768"/>
      <c r="BT824" s="768"/>
      <c r="BU824" s="768"/>
      <c r="BV824" s="768"/>
      <c r="BW824" s="768"/>
      <c r="BX824" s="768"/>
      <c r="BY824" s="768"/>
      <c r="BZ824" s="768"/>
      <c r="CA824" s="768"/>
      <c r="CB824" s="768"/>
      <c r="CC824" s="768"/>
      <c r="CD824" s="768"/>
      <c r="CE824" s="768"/>
      <c r="CF824" s="768"/>
      <c r="CG824" s="768"/>
      <c r="CH824" s="768"/>
      <c r="CI824" s="768"/>
      <c r="CJ824" s="768"/>
      <c r="CK824" s="768"/>
      <c r="CL824" s="768"/>
      <c r="CM824" s="768"/>
      <c r="CN824" s="768"/>
      <c r="CO824" s="768"/>
      <c r="CP824" s="768"/>
      <c r="CQ824" s="768"/>
      <c r="CR824" s="768"/>
      <c r="CS824" s="768"/>
      <c r="CT824" s="768"/>
      <c r="CU824" s="768"/>
      <c r="CV824" s="768"/>
      <c r="CW824" s="768"/>
      <c r="CX824" s="768"/>
      <c r="CY824" s="768"/>
      <c r="CZ824" s="768"/>
      <c r="DA824" s="768"/>
      <c r="DB824" s="768"/>
      <c r="DC824" s="768"/>
      <c r="DD824" s="768"/>
      <c r="DE824" s="768"/>
      <c r="DF824" s="768"/>
      <c r="DG824" s="768"/>
      <c r="DH824" s="768"/>
      <c r="DI824" s="768"/>
      <c r="DJ824" s="768"/>
      <c r="DK824" s="768"/>
      <c r="DL824" s="768"/>
      <c r="DM824" s="768"/>
      <c r="DN824" s="768"/>
      <c r="DO824" s="768"/>
      <c r="DP824" s="768"/>
      <c r="DQ824" s="768"/>
      <c r="DR824" s="768"/>
      <c r="DS824" s="768"/>
      <c r="DT824" s="768"/>
      <c r="DU824" s="768"/>
      <c r="DV824" s="768"/>
      <c r="DW824" s="768"/>
      <c r="DX824" s="768"/>
      <c r="DY824" s="768"/>
      <c r="DZ824" s="768"/>
      <c r="EA824" s="768"/>
      <c r="EB824" s="768"/>
      <c r="EC824" s="768"/>
      <c r="ED824" s="768"/>
      <c r="EE824" s="768"/>
      <c r="EF824" s="768"/>
      <c r="EG824" s="768"/>
      <c r="EH824" s="768"/>
      <c r="EI824" s="768"/>
      <c r="EJ824" s="768"/>
      <c r="EK824" s="768"/>
      <c r="EL824" s="768"/>
      <c r="EM824" s="768"/>
      <c r="EN824" s="768"/>
      <c r="EO824" s="768"/>
      <c r="EP824" s="768"/>
      <c r="EQ824" s="768"/>
      <c r="ER824" s="768"/>
      <c r="ES824" s="768"/>
      <c r="ET824" s="768"/>
      <c r="EU824" s="768"/>
      <c r="EV824" s="768"/>
      <c r="EW824" s="768"/>
      <c r="EX824" s="768"/>
      <c r="EY824" s="768"/>
      <c r="EZ824" s="768"/>
      <c r="FA824" s="768"/>
      <c r="FB824" s="768"/>
      <c r="FC824" s="768"/>
      <c r="FD824" s="768"/>
      <c r="FE824" s="768"/>
      <c r="FF824" s="768"/>
      <c r="FG824" s="768"/>
      <c r="FH824" s="768"/>
      <c r="FI824" s="768"/>
      <c r="FJ824" s="768"/>
      <c r="FK824" s="768"/>
      <c r="FL824" s="768"/>
      <c r="FM824" s="768"/>
      <c r="FN824" s="768"/>
      <c r="FO824" s="768"/>
      <c r="FP824" s="768"/>
      <c r="FQ824" s="768"/>
      <c r="FR824" s="768"/>
      <c r="FS824" s="768"/>
      <c r="FT824" s="768"/>
      <c r="FU824" s="768"/>
      <c r="FV824" s="768"/>
      <c r="FW824" s="768"/>
    </row>
    <row r="825" spans="4:179" x14ac:dyDescent="0.25">
      <c r="D825" s="731"/>
      <c r="J825" s="62"/>
      <c r="O825" s="766"/>
      <c r="P825" s="766"/>
      <c r="Q825" s="766"/>
      <c r="R825" s="766"/>
      <c r="U825" s="767"/>
      <c r="Y825" s="768"/>
      <c r="Z825" s="768"/>
      <c r="AA825" s="768"/>
      <c r="AB825" s="768"/>
      <c r="AC825" s="768"/>
      <c r="AD825" s="768"/>
      <c r="AE825" s="768"/>
      <c r="AF825" s="768"/>
      <c r="AG825" s="768"/>
      <c r="AH825" s="768"/>
      <c r="AI825" s="768"/>
      <c r="AJ825" s="768"/>
      <c r="AK825" s="768"/>
      <c r="AL825" s="768"/>
      <c r="AM825" s="768"/>
      <c r="AN825" s="768"/>
      <c r="AO825" s="768"/>
      <c r="AP825" s="768"/>
      <c r="AQ825" s="768"/>
      <c r="AR825" s="768"/>
      <c r="AS825" s="768"/>
      <c r="AT825" s="768"/>
      <c r="AU825" s="768"/>
      <c r="AV825" s="768"/>
      <c r="AW825" s="768"/>
      <c r="AX825" s="768"/>
      <c r="AY825" s="768"/>
      <c r="AZ825" s="768"/>
      <c r="BA825" s="768"/>
      <c r="BB825" s="768"/>
      <c r="BC825" s="768"/>
      <c r="BD825" s="768"/>
      <c r="BE825" s="768"/>
      <c r="BF825" s="768"/>
      <c r="BG825" s="768"/>
      <c r="BH825" s="768"/>
      <c r="BI825" s="768"/>
      <c r="BJ825" s="768"/>
      <c r="BK825" s="768"/>
      <c r="BL825" s="768"/>
      <c r="BM825" s="768"/>
      <c r="BN825" s="768"/>
      <c r="BO825" s="768"/>
      <c r="BP825" s="768"/>
      <c r="BQ825" s="768"/>
      <c r="BR825" s="768"/>
      <c r="BS825" s="768"/>
      <c r="BT825" s="768"/>
      <c r="BU825" s="768"/>
      <c r="BV825" s="768"/>
      <c r="BW825" s="768"/>
      <c r="BX825" s="768"/>
      <c r="BY825" s="768"/>
      <c r="BZ825" s="768"/>
      <c r="CA825" s="768"/>
      <c r="CB825" s="768"/>
      <c r="CC825" s="768"/>
      <c r="CD825" s="768"/>
      <c r="CE825" s="768"/>
      <c r="CF825" s="768"/>
      <c r="CG825" s="768"/>
      <c r="CH825" s="768"/>
      <c r="CI825" s="768"/>
      <c r="CJ825" s="768"/>
      <c r="CK825" s="768"/>
      <c r="CL825" s="768"/>
      <c r="CM825" s="768"/>
      <c r="CN825" s="768"/>
      <c r="CO825" s="768"/>
      <c r="CP825" s="768"/>
      <c r="CQ825" s="768"/>
      <c r="CR825" s="768"/>
      <c r="CS825" s="768"/>
      <c r="CT825" s="768"/>
      <c r="CU825" s="768"/>
      <c r="CV825" s="768"/>
      <c r="CW825" s="768"/>
      <c r="CX825" s="768"/>
      <c r="CY825" s="768"/>
      <c r="CZ825" s="768"/>
      <c r="DA825" s="768"/>
      <c r="DB825" s="768"/>
      <c r="DC825" s="768"/>
      <c r="DD825" s="768"/>
      <c r="DE825" s="768"/>
      <c r="DF825" s="768"/>
      <c r="DG825" s="768"/>
      <c r="DH825" s="768"/>
      <c r="DI825" s="768"/>
      <c r="DJ825" s="768"/>
      <c r="DK825" s="768"/>
      <c r="DL825" s="768"/>
      <c r="DM825" s="768"/>
      <c r="DN825" s="768"/>
      <c r="DO825" s="768"/>
      <c r="DP825" s="768"/>
      <c r="DQ825" s="768"/>
      <c r="DR825" s="768"/>
      <c r="DS825" s="768"/>
      <c r="DT825" s="768"/>
      <c r="DU825" s="768"/>
      <c r="DV825" s="768"/>
      <c r="DW825" s="768"/>
      <c r="DX825" s="768"/>
      <c r="DY825" s="768"/>
      <c r="DZ825" s="768"/>
      <c r="EA825" s="768"/>
      <c r="EB825" s="768"/>
      <c r="EC825" s="768"/>
      <c r="ED825" s="768"/>
      <c r="EE825" s="768"/>
      <c r="EF825" s="768"/>
      <c r="EG825" s="768"/>
      <c r="EH825" s="768"/>
      <c r="EI825" s="768"/>
      <c r="EJ825" s="768"/>
      <c r="EK825" s="768"/>
      <c r="EL825" s="768"/>
      <c r="EM825" s="768"/>
      <c r="EN825" s="768"/>
      <c r="EO825" s="768"/>
      <c r="EP825" s="768"/>
      <c r="EQ825" s="768"/>
      <c r="ER825" s="768"/>
      <c r="ES825" s="768"/>
      <c r="ET825" s="768"/>
      <c r="EU825" s="768"/>
      <c r="EV825" s="768"/>
      <c r="EW825" s="768"/>
      <c r="EX825" s="768"/>
      <c r="EY825" s="768"/>
      <c r="EZ825" s="768"/>
      <c r="FA825" s="768"/>
      <c r="FB825" s="768"/>
      <c r="FC825" s="768"/>
      <c r="FD825" s="768"/>
      <c r="FE825" s="768"/>
      <c r="FF825" s="768"/>
      <c r="FG825" s="768"/>
      <c r="FH825" s="768"/>
      <c r="FI825" s="768"/>
      <c r="FJ825" s="768"/>
      <c r="FK825" s="768"/>
      <c r="FL825" s="768"/>
      <c r="FM825" s="768"/>
      <c r="FN825" s="768"/>
      <c r="FO825" s="768"/>
      <c r="FP825" s="768"/>
      <c r="FQ825" s="768"/>
      <c r="FR825" s="768"/>
      <c r="FS825" s="768"/>
      <c r="FT825" s="768"/>
      <c r="FU825" s="768"/>
      <c r="FV825" s="768"/>
      <c r="FW825" s="768"/>
    </row>
    <row r="826" spans="4:179" x14ac:dyDescent="0.25">
      <c r="D826" s="731"/>
      <c r="J826" s="62"/>
      <c r="O826" s="766"/>
      <c r="P826" s="766"/>
      <c r="Q826" s="766"/>
      <c r="R826" s="766"/>
      <c r="U826" s="767"/>
      <c r="Y826" s="768"/>
      <c r="Z826" s="768"/>
      <c r="AA826" s="768"/>
      <c r="AB826" s="768"/>
      <c r="AC826" s="768"/>
      <c r="AD826" s="768"/>
      <c r="AE826" s="768"/>
      <c r="AF826" s="768"/>
      <c r="AG826" s="768"/>
      <c r="AH826" s="768"/>
      <c r="AI826" s="768"/>
      <c r="AJ826" s="768"/>
      <c r="AK826" s="768"/>
      <c r="AL826" s="768"/>
      <c r="AM826" s="768"/>
      <c r="AN826" s="768"/>
      <c r="AO826" s="768"/>
      <c r="AP826" s="768"/>
      <c r="AQ826" s="768"/>
      <c r="AR826" s="768"/>
      <c r="AS826" s="768"/>
      <c r="AT826" s="768"/>
      <c r="AU826" s="768"/>
      <c r="AV826" s="768"/>
      <c r="AW826" s="768"/>
      <c r="AX826" s="768"/>
      <c r="AY826" s="768"/>
      <c r="AZ826" s="768"/>
      <c r="BA826" s="768"/>
      <c r="BB826" s="768"/>
      <c r="BC826" s="768"/>
      <c r="BD826" s="768"/>
      <c r="BE826" s="768"/>
      <c r="BF826" s="768"/>
      <c r="BG826" s="768"/>
      <c r="BH826" s="768"/>
      <c r="BI826" s="768"/>
      <c r="BJ826" s="768"/>
      <c r="BK826" s="768"/>
      <c r="BL826" s="768"/>
      <c r="BM826" s="768"/>
      <c r="BN826" s="768"/>
      <c r="BO826" s="768"/>
      <c r="BP826" s="768"/>
      <c r="BQ826" s="768"/>
      <c r="BR826" s="768"/>
      <c r="BS826" s="768"/>
      <c r="BT826" s="768"/>
      <c r="BU826" s="768"/>
      <c r="BV826" s="768"/>
      <c r="BW826" s="768"/>
      <c r="BX826" s="768"/>
      <c r="BY826" s="768"/>
      <c r="BZ826" s="768"/>
      <c r="CA826" s="768"/>
      <c r="CB826" s="768"/>
      <c r="CC826" s="768"/>
      <c r="CD826" s="768"/>
      <c r="CE826" s="768"/>
      <c r="CF826" s="768"/>
      <c r="CG826" s="768"/>
      <c r="CH826" s="768"/>
      <c r="CI826" s="768"/>
      <c r="CJ826" s="768"/>
      <c r="CK826" s="768"/>
      <c r="CL826" s="768"/>
      <c r="CM826" s="768"/>
      <c r="CN826" s="768"/>
      <c r="CO826" s="768"/>
      <c r="CP826" s="768"/>
      <c r="CQ826" s="768"/>
      <c r="CR826" s="768"/>
      <c r="CS826" s="768"/>
      <c r="CT826" s="768"/>
      <c r="CU826" s="768"/>
      <c r="CV826" s="768"/>
      <c r="CW826" s="768"/>
      <c r="CX826" s="768"/>
      <c r="CY826" s="768"/>
      <c r="CZ826" s="768"/>
      <c r="DA826" s="768"/>
      <c r="DB826" s="768"/>
      <c r="DC826" s="768"/>
      <c r="DD826" s="768"/>
      <c r="DE826" s="768"/>
      <c r="DF826" s="768"/>
      <c r="DG826" s="768"/>
      <c r="DH826" s="768"/>
      <c r="DI826" s="768"/>
      <c r="DJ826" s="768"/>
      <c r="DK826" s="768"/>
      <c r="DL826" s="768"/>
      <c r="DM826" s="768"/>
      <c r="DN826" s="768"/>
      <c r="DO826" s="768"/>
      <c r="DP826" s="768"/>
      <c r="DQ826" s="768"/>
      <c r="DR826" s="768"/>
      <c r="DS826" s="768"/>
      <c r="DT826" s="768"/>
      <c r="DU826" s="768"/>
      <c r="DV826" s="768"/>
      <c r="DW826" s="768"/>
      <c r="DX826" s="768"/>
      <c r="DY826" s="768"/>
      <c r="DZ826" s="768"/>
      <c r="EA826" s="768"/>
      <c r="EB826" s="768"/>
      <c r="EC826" s="768"/>
      <c r="ED826" s="768"/>
      <c r="EE826" s="768"/>
      <c r="EF826" s="768"/>
      <c r="EG826" s="768"/>
      <c r="EH826" s="768"/>
      <c r="EI826" s="768"/>
      <c r="EJ826" s="768"/>
      <c r="EK826" s="768"/>
      <c r="EL826" s="768"/>
      <c r="EM826" s="768"/>
      <c r="EN826" s="768"/>
      <c r="EO826" s="768"/>
      <c r="EP826" s="768"/>
      <c r="EQ826" s="768"/>
      <c r="ER826" s="768"/>
      <c r="ES826" s="768"/>
      <c r="ET826" s="768"/>
      <c r="EU826" s="768"/>
      <c r="EV826" s="768"/>
      <c r="EW826" s="768"/>
      <c r="EX826" s="768"/>
      <c r="EY826" s="768"/>
      <c r="EZ826" s="768"/>
      <c r="FA826" s="768"/>
      <c r="FB826" s="768"/>
      <c r="FC826" s="768"/>
      <c r="FD826" s="768"/>
      <c r="FE826" s="768"/>
      <c r="FF826" s="768"/>
      <c r="FG826" s="768"/>
      <c r="FH826" s="768"/>
      <c r="FI826" s="768"/>
      <c r="FJ826" s="768"/>
      <c r="FK826" s="768"/>
      <c r="FL826" s="768"/>
      <c r="FM826" s="768"/>
      <c r="FN826" s="768"/>
      <c r="FO826" s="768"/>
      <c r="FP826" s="768"/>
      <c r="FQ826" s="768"/>
      <c r="FR826" s="768"/>
      <c r="FS826" s="768"/>
      <c r="FT826" s="768"/>
      <c r="FU826" s="768"/>
      <c r="FV826" s="768"/>
      <c r="FW826" s="768"/>
    </row>
    <row r="827" spans="4:179" x14ac:dyDescent="0.25">
      <c r="D827" s="731"/>
      <c r="J827" s="62"/>
      <c r="O827" s="766"/>
      <c r="P827" s="766"/>
      <c r="Q827" s="766"/>
      <c r="R827" s="766"/>
      <c r="U827" s="767"/>
      <c r="Y827" s="768"/>
      <c r="Z827" s="768"/>
      <c r="AA827" s="768"/>
      <c r="AB827" s="768"/>
      <c r="AC827" s="768"/>
      <c r="AD827" s="768"/>
      <c r="AE827" s="768"/>
      <c r="AF827" s="768"/>
      <c r="AG827" s="768"/>
      <c r="AH827" s="768"/>
      <c r="AI827" s="768"/>
      <c r="AJ827" s="768"/>
      <c r="AK827" s="768"/>
      <c r="AL827" s="768"/>
      <c r="AM827" s="768"/>
      <c r="AN827" s="768"/>
      <c r="AO827" s="768"/>
      <c r="AP827" s="768"/>
      <c r="AQ827" s="768"/>
      <c r="AR827" s="768"/>
      <c r="AS827" s="768"/>
      <c r="AT827" s="768"/>
      <c r="AU827" s="768"/>
      <c r="AV827" s="768"/>
      <c r="AW827" s="768"/>
      <c r="AX827" s="768"/>
      <c r="AY827" s="768"/>
      <c r="AZ827" s="768"/>
      <c r="BA827" s="768"/>
      <c r="BB827" s="768"/>
      <c r="BC827" s="768"/>
      <c r="BD827" s="768"/>
      <c r="BE827" s="768"/>
      <c r="BF827" s="768"/>
      <c r="BG827" s="768"/>
      <c r="BH827" s="768"/>
      <c r="BI827" s="768"/>
      <c r="BJ827" s="768"/>
      <c r="BK827" s="768"/>
      <c r="BL827" s="768"/>
      <c r="BM827" s="768"/>
      <c r="BN827" s="768"/>
      <c r="BO827" s="768"/>
      <c r="BP827" s="768"/>
      <c r="BQ827" s="768"/>
      <c r="BR827" s="768"/>
      <c r="BS827" s="768"/>
      <c r="BT827" s="768"/>
      <c r="BU827" s="768"/>
      <c r="BV827" s="768"/>
      <c r="BW827" s="768"/>
      <c r="BX827" s="768"/>
      <c r="BY827" s="768"/>
      <c r="BZ827" s="768"/>
      <c r="CA827" s="768"/>
      <c r="CB827" s="768"/>
      <c r="CC827" s="768"/>
      <c r="CD827" s="768"/>
      <c r="CE827" s="768"/>
      <c r="CF827" s="768"/>
      <c r="CG827" s="768"/>
      <c r="CH827" s="768"/>
      <c r="CI827" s="768"/>
      <c r="CJ827" s="768"/>
      <c r="CK827" s="768"/>
      <c r="CL827" s="768"/>
      <c r="CM827" s="768"/>
      <c r="CN827" s="768"/>
      <c r="CO827" s="768"/>
      <c r="CP827" s="768"/>
      <c r="CQ827" s="768"/>
      <c r="CR827" s="768"/>
      <c r="CS827" s="768"/>
      <c r="CT827" s="768"/>
      <c r="CU827" s="768"/>
      <c r="CV827" s="768"/>
      <c r="CW827" s="768"/>
      <c r="CX827" s="768"/>
      <c r="CY827" s="768"/>
      <c r="CZ827" s="768"/>
      <c r="DA827" s="768"/>
      <c r="DB827" s="768"/>
      <c r="DC827" s="768"/>
      <c r="DD827" s="768"/>
      <c r="DE827" s="768"/>
      <c r="DF827" s="768"/>
      <c r="DG827" s="768"/>
      <c r="DH827" s="768"/>
      <c r="DI827" s="768"/>
      <c r="DJ827" s="768"/>
      <c r="DK827" s="768"/>
      <c r="DL827" s="768"/>
      <c r="DM827" s="768"/>
      <c r="DN827" s="768"/>
      <c r="DO827" s="768"/>
      <c r="DP827" s="768"/>
      <c r="DQ827" s="768"/>
      <c r="DR827" s="768"/>
      <c r="DS827" s="768"/>
      <c r="DT827" s="768"/>
      <c r="DU827" s="768"/>
      <c r="DV827" s="768"/>
      <c r="DW827" s="768"/>
      <c r="DX827" s="768"/>
      <c r="DY827" s="768"/>
      <c r="DZ827" s="768"/>
      <c r="EA827" s="768"/>
      <c r="EB827" s="768"/>
      <c r="EC827" s="768"/>
      <c r="ED827" s="768"/>
      <c r="EE827" s="768"/>
      <c r="EF827" s="768"/>
      <c r="EG827" s="768"/>
      <c r="EH827" s="768"/>
      <c r="EI827" s="768"/>
      <c r="EJ827" s="768"/>
      <c r="EK827" s="768"/>
      <c r="EL827" s="768"/>
      <c r="EM827" s="768"/>
      <c r="EN827" s="768"/>
      <c r="EO827" s="768"/>
      <c r="EP827" s="768"/>
      <c r="EQ827" s="768"/>
      <c r="ER827" s="768"/>
      <c r="ES827" s="768"/>
      <c r="ET827" s="768"/>
      <c r="EU827" s="768"/>
      <c r="EV827" s="768"/>
      <c r="EW827" s="768"/>
      <c r="EX827" s="768"/>
      <c r="EY827" s="768"/>
      <c r="EZ827" s="768"/>
      <c r="FA827" s="768"/>
      <c r="FB827" s="768"/>
      <c r="FC827" s="768"/>
      <c r="FD827" s="768"/>
      <c r="FE827" s="768"/>
      <c r="FF827" s="768"/>
      <c r="FG827" s="768"/>
      <c r="FH827" s="768"/>
      <c r="FI827" s="768"/>
      <c r="FJ827" s="768"/>
      <c r="FK827" s="768"/>
      <c r="FL827" s="768"/>
      <c r="FM827" s="768"/>
      <c r="FN827" s="768"/>
      <c r="FO827" s="768"/>
      <c r="FP827" s="768"/>
      <c r="FQ827" s="768"/>
      <c r="FR827" s="768"/>
      <c r="FS827" s="768"/>
      <c r="FT827" s="768"/>
      <c r="FU827" s="768"/>
      <c r="FV827" s="768"/>
      <c r="FW827" s="768"/>
    </row>
    <row r="828" spans="4:179" x14ac:dyDescent="0.25">
      <c r="D828" s="731"/>
      <c r="J828" s="62"/>
      <c r="O828" s="766"/>
      <c r="P828" s="766"/>
      <c r="Q828" s="766"/>
      <c r="R828" s="766"/>
      <c r="U828" s="767"/>
      <c r="Y828" s="768"/>
      <c r="Z828" s="768"/>
      <c r="AA828" s="768"/>
      <c r="AB828" s="768"/>
      <c r="AC828" s="768"/>
      <c r="AD828" s="768"/>
      <c r="AE828" s="768"/>
      <c r="AF828" s="768"/>
      <c r="AG828" s="768"/>
      <c r="AH828" s="768"/>
      <c r="AI828" s="768"/>
      <c r="AJ828" s="768"/>
      <c r="AK828" s="768"/>
      <c r="AL828" s="768"/>
      <c r="AM828" s="768"/>
      <c r="AN828" s="768"/>
      <c r="AO828" s="768"/>
      <c r="AP828" s="768"/>
      <c r="AQ828" s="768"/>
      <c r="AR828" s="768"/>
      <c r="AS828" s="768"/>
      <c r="AT828" s="768"/>
      <c r="AU828" s="768"/>
      <c r="AV828" s="768"/>
      <c r="AW828" s="768"/>
      <c r="AX828" s="768"/>
      <c r="AY828" s="768"/>
      <c r="AZ828" s="768"/>
      <c r="BA828" s="768"/>
      <c r="BB828" s="768"/>
      <c r="BC828" s="768"/>
      <c r="BD828" s="768"/>
      <c r="BE828" s="768"/>
      <c r="BF828" s="768"/>
      <c r="BG828" s="768"/>
      <c r="BH828" s="768"/>
      <c r="BI828" s="768"/>
      <c r="BJ828" s="768"/>
      <c r="BK828" s="768"/>
      <c r="BL828" s="768"/>
      <c r="BM828" s="768"/>
      <c r="BN828" s="768"/>
      <c r="BO828" s="768"/>
      <c r="BP828" s="768"/>
      <c r="BQ828" s="768"/>
      <c r="BR828" s="768"/>
      <c r="BS828" s="768"/>
      <c r="BT828" s="768"/>
      <c r="BU828" s="768"/>
      <c r="BV828" s="768"/>
      <c r="BW828" s="768"/>
      <c r="BX828" s="768"/>
      <c r="BY828" s="768"/>
      <c r="BZ828" s="768"/>
      <c r="CA828" s="768"/>
      <c r="CB828" s="768"/>
      <c r="CC828" s="768"/>
      <c r="CD828" s="768"/>
      <c r="CE828" s="768"/>
      <c r="CF828" s="768"/>
      <c r="CG828" s="768"/>
      <c r="CH828" s="768"/>
      <c r="CI828" s="768"/>
      <c r="CJ828" s="768"/>
      <c r="CK828" s="768"/>
      <c r="CL828" s="768"/>
      <c r="CM828" s="768"/>
      <c r="CN828" s="768"/>
      <c r="CO828" s="768"/>
      <c r="CP828" s="768"/>
      <c r="CQ828" s="768"/>
      <c r="CR828" s="768"/>
      <c r="CS828" s="768"/>
      <c r="CT828" s="768"/>
      <c r="CU828" s="768"/>
      <c r="CV828" s="768"/>
      <c r="CW828" s="768"/>
      <c r="CX828" s="768"/>
      <c r="CY828" s="768"/>
      <c r="CZ828" s="768"/>
      <c r="DA828" s="768"/>
      <c r="DB828" s="768"/>
      <c r="DC828" s="768"/>
      <c r="DD828" s="768"/>
      <c r="DE828" s="768"/>
      <c r="DF828" s="768"/>
      <c r="DG828" s="768"/>
      <c r="DH828" s="768"/>
      <c r="DI828" s="768"/>
      <c r="DJ828" s="768"/>
      <c r="DK828" s="768"/>
      <c r="DL828" s="768"/>
      <c r="DM828" s="768"/>
      <c r="DN828" s="768"/>
      <c r="DO828" s="768"/>
      <c r="DP828" s="768"/>
      <c r="DQ828" s="768"/>
      <c r="DR828" s="768"/>
      <c r="DS828" s="768"/>
      <c r="DT828" s="768"/>
      <c r="DU828" s="768"/>
      <c r="DV828" s="768"/>
      <c r="DW828" s="768"/>
      <c r="DX828" s="768"/>
      <c r="DY828" s="768"/>
      <c r="DZ828" s="768"/>
      <c r="EA828" s="768"/>
      <c r="EB828" s="768"/>
      <c r="EC828" s="768"/>
      <c r="ED828" s="768"/>
      <c r="EE828" s="768"/>
      <c r="EF828" s="768"/>
      <c r="EG828" s="768"/>
      <c r="EH828" s="768"/>
      <c r="EI828" s="768"/>
      <c r="EJ828" s="768"/>
      <c r="EK828" s="768"/>
      <c r="EL828" s="768"/>
      <c r="EM828" s="768"/>
      <c r="EN828" s="768"/>
      <c r="EO828" s="768"/>
      <c r="EP828" s="768"/>
      <c r="EQ828" s="768"/>
      <c r="ER828" s="768"/>
      <c r="ES828" s="768"/>
      <c r="ET828" s="768"/>
      <c r="EU828" s="768"/>
      <c r="EV828" s="768"/>
      <c r="EW828" s="768"/>
      <c r="EX828" s="768"/>
      <c r="EY828" s="768"/>
      <c r="EZ828" s="768"/>
      <c r="FA828" s="768"/>
      <c r="FB828" s="768"/>
      <c r="FC828" s="768"/>
      <c r="FD828" s="768"/>
      <c r="FE828" s="768"/>
      <c r="FF828" s="768"/>
      <c r="FG828" s="768"/>
      <c r="FH828" s="768"/>
      <c r="FI828" s="768"/>
      <c r="FJ828" s="768"/>
      <c r="FK828" s="768"/>
      <c r="FL828" s="768"/>
      <c r="FM828" s="768"/>
      <c r="FN828" s="768"/>
      <c r="FO828" s="768"/>
      <c r="FP828" s="768"/>
      <c r="FQ828" s="768"/>
      <c r="FR828" s="768"/>
      <c r="FS828" s="768"/>
      <c r="FT828" s="768"/>
      <c r="FU828" s="768"/>
      <c r="FV828" s="768"/>
      <c r="FW828" s="768"/>
    </row>
    <row r="829" spans="4:179" x14ac:dyDescent="0.25">
      <c r="D829" s="731"/>
      <c r="J829" s="62"/>
      <c r="O829" s="766"/>
      <c r="P829" s="766"/>
      <c r="Q829" s="766"/>
      <c r="R829" s="766"/>
      <c r="U829" s="767"/>
      <c r="Y829" s="768"/>
      <c r="Z829" s="768"/>
      <c r="AA829" s="768"/>
      <c r="AB829" s="768"/>
      <c r="AC829" s="768"/>
      <c r="AD829" s="768"/>
      <c r="AE829" s="768"/>
      <c r="AF829" s="768"/>
      <c r="AG829" s="768"/>
      <c r="AH829" s="768"/>
      <c r="AI829" s="768"/>
      <c r="AJ829" s="768"/>
      <c r="AK829" s="768"/>
      <c r="AL829" s="768"/>
      <c r="AM829" s="768"/>
      <c r="AN829" s="768"/>
      <c r="AO829" s="768"/>
      <c r="AP829" s="768"/>
      <c r="AQ829" s="768"/>
      <c r="AR829" s="768"/>
      <c r="AS829" s="768"/>
      <c r="AT829" s="768"/>
      <c r="AU829" s="768"/>
      <c r="AV829" s="768"/>
      <c r="AW829" s="768"/>
      <c r="AX829" s="768"/>
      <c r="AY829" s="768"/>
      <c r="AZ829" s="768"/>
      <c r="BA829" s="768"/>
      <c r="BB829" s="768"/>
      <c r="BC829" s="768"/>
      <c r="BD829" s="768"/>
      <c r="BE829" s="768"/>
      <c r="BF829" s="768"/>
      <c r="BG829" s="768"/>
      <c r="BH829" s="768"/>
      <c r="BI829" s="768"/>
      <c r="BJ829" s="768"/>
      <c r="BK829" s="768"/>
      <c r="BL829" s="768"/>
      <c r="BM829" s="768"/>
      <c r="BN829" s="768"/>
      <c r="BO829" s="768"/>
      <c r="BP829" s="768"/>
      <c r="BQ829" s="768"/>
      <c r="BR829" s="768"/>
      <c r="BS829" s="768"/>
      <c r="BT829" s="768"/>
      <c r="BU829" s="768"/>
      <c r="BV829" s="768"/>
      <c r="BW829" s="768"/>
      <c r="BX829" s="768"/>
      <c r="BY829" s="768"/>
      <c r="BZ829" s="768"/>
      <c r="CA829" s="768"/>
      <c r="CB829" s="768"/>
      <c r="CC829" s="768"/>
      <c r="CD829" s="768"/>
      <c r="CE829" s="768"/>
      <c r="CF829" s="768"/>
      <c r="CG829" s="768"/>
      <c r="CH829" s="768"/>
      <c r="CI829" s="768"/>
      <c r="CJ829" s="768"/>
      <c r="CK829" s="768"/>
      <c r="CL829" s="768"/>
      <c r="CM829" s="768"/>
      <c r="CN829" s="768"/>
      <c r="CO829" s="768"/>
      <c r="CP829" s="768"/>
      <c r="CQ829" s="768"/>
      <c r="CR829" s="768"/>
      <c r="CS829" s="768"/>
      <c r="CT829" s="768"/>
      <c r="CU829" s="768"/>
      <c r="CV829" s="768"/>
      <c r="CW829" s="768"/>
      <c r="CX829" s="768"/>
      <c r="CY829" s="768"/>
      <c r="CZ829" s="768"/>
      <c r="DA829" s="768"/>
      <c r="DB829" s="768"/>
      <c r="DC829" s="768"/>
      <c r="DD829" s="768"/>
      <c r="DE829" s="768"/>
      <c r="DF829" s="768"/>
      <c r="DG829" s="768"/>
      <c r="DH829" s="768"/>
      <c r="DI829" s="768"/>
      <c r="DJ829" s="768"/>
      <c r="DK829" s="768"/>
      <c r="DL829" s="768"/>
      <c r="DM829" s="768"/>
      <c r="DN829" s="768"/>
      <c r="DO829" s="768"/>
      <c r="DP829" s="768"/>
      <c r="DQ829" s="768"/>
      <c r="DR829" s="768"/>
      <c r="DS829" s="768"/>
      <c r="DT829" s="768"/>
      <c r="DU829" s="768"/>
      <c r="DV829" s="768"/>
      <c r="DW829" s="768"/>
      <c r="DX829" s="768"/>
      <c r="DY829" s="768"/>
      <c r="DZ829" s="768"/>
      <c r="EA829" s="768"/>
      <c r="EB829" s="768"/>
      <c r="EC829" s="768"/>
      <c r="ED829" s="768"/>
      <c r="EE829" s="768"/>
      <c r="EF829" s="768"/>
      <c r="EG829" s="768"/>
      <c r="EH829" s="768"/>
      <c r="EI829" s="768"/>
      <c r="EJ829" s="768"/>
      <c r="EK829" s="768"/>
      <c r="EL829" s="768"/>
      <c r="EM829" s="768"/>
      <c r="EN829" s="768"/>
      <c r="EO829" s="768"/>
      <c r="EP829" s="768"/>
      <c r="EQ829" s="768"/>
      <c r="ER829" s="768"/>
      <c r="ES829" s="768"/>
      <c r="ET829" s="768"/>
      <c r="EU829" s="768"/>
      <c r="EV829" s="768"/>
      <c r="EW829" s="768"/>
      <c r="EX829" s="768"/>
      <c r="EY829" s="768"/>
      <c r="EZ829" s="768"/>
      <c r="FA829" s="768"/>
      <c r="FB829" s="768"/>
      <c r="FC829" s="768"/>
      <c r="FD829" s="768"/>
      <c r="FE829" s="768"/>
      <c r="FF829" s="768"/>
      <c r="FG829" s="768"/>
      <c r="FH829" s="768"/>
      <c r="FI829" s="768"/>
      <c r="FJ829" s="768"/>
      <c r="FK829" s="768"/>
      <c r="FL829" s="768"/>
      <c r="FM829" s="768"/>
      <c r="FN829" s="768"/>
      <c r="FO829" s="768"/>
      <c r="FP829" s="768"/>
      <c r="FQ829" s="768"/>
      <c r="FR829" s="768"/>
      <c r="FS829" s="768"/>
      <c r="FT829" s="768"/>
      <c r="FU829" s="768"/>
      <c r="FV829" s="768"/>
      <c r="FW829" s="768"/>
    </row>
    <row r="830" spans="4:179" x14ac:dyDescent="0.25">
      <c r="D830" s="731"/>
      <c r="J830" s="62"/>
      <c r="O830" s="766"/>
      <c r="P830" s="766"/>
      <c r="Q830" s="766"/>
      <c r="R830" s="766"/>
      <c r="U830" s="767"/>
      <c r="Y830" s="768"/>
      <c r="Z830" s="768"/>
      <c r="AA830" s="768"/>
      <c r="AB830" s="768"/>
      <c r="AC830" s="768"/>
      <c r="AD830" s="768"/>
      <c r="AE830" s="768"/>
      <c r="AF830" s="768"/>
      <c r="AG830" s="768"/>
      <c r="AH830" s="768"/>
      <c r="AI830" s="768"/>
      <c r="AJ830" s="768"/>
      <c r="AK830" s="768"/>
      <c r="AL830" s="768"/>
      <c r="AM830" s="768"/>
      <c r="AN830" s="768"/>
      <c r="AO830" s="768"/>
      <c r="AP830" s="768"/>
      <c r="AQ830" s="768"/>
      <c r="AR830" s="768"/>
      <c r="AS830" s="768"/>
      <c r="AT830" s="768"/>
      <c r="AU830" s="768"/>
      <c r="AV830" s="768"/>
      <c r="AW830" s="768"/>
      <c r="AX830" s="768"/>
      <c r="AY830" s="768"/>
      <c r="AZ830" s="768"/>
      <c r="BA830" s="768"/>
      <c r="BB830" s="768"/>
      <c r="BC830" s="768"/>
      <c r="BD830" s="768"/>
      <c r="BE830" s="768"/>
      <c r="BF830" s="768"/>
      <c r="BG830" s="768"/>
      <c r="BH830" s="768"/>
      <c r="BI830" s="768"/>
      <c r="BJ830" s="768"/>
      <c r="BK830" s="768"/>
      <c r="BL830" s="768"/>
      <c r="BM830" s="768"/>
      <c r="BN830" s="768"/>
      <c r="BO830" s="768"/>
      <c r="BP830" s="768"/>
      <c r="BQ830" s="768"/>
      <c r="BR830" s="768"/>
      <c r="BS830" s="768"/>
      <c r="BT830" s="768"/>
      <c r="BU830" s="768"/>
      <c r="BV830" s="768"/>
      <c r="BW830" s="768"/>
      <c r="BX830" s="768"/>
      <c r="BY830" s="768"/>
      <c r="BZ830" s="768"/>
      <c r="CA830" s="768"/>
      <c r="CB830" s="768"/>
      <c r="CC830" s="768"/>
      <c r="CD830" s="768"/>
      <c r="CE830" s="768"/>
      <c r="CF830" s="768"/>
      <c r="CG830" s="768"/>
      <c r="CH830" s="768"/>
      <c r="CI830" s="768"/>
      <c r="CJ830" s="768"/>
      <c r="CK830" s="768"/>
      <c r="CL830" s="768"/>
      <c r="CM830" s="768"/>
      <c r="CN830" s="768"/>
      <c r="CO830" s="768"/>
      <c r="CP830" s="768"/>
      <c r="CQ830" s="768"/>
      <c r="CR830" s="768"/>
      <c r="CS830" s="768"/>
      <c r="CT830" s="768"/>
      <c r="CU830" s="768"/>
      <c r="CV830" s="768"/>
      <c r="CW830" s="768"/>
      <c r="CX830" s="768"/>
      <c r="CY830" s="768"/>
      <c r="CZ830" s="768"/>
      <c r="DA830" s="768"/>
      <c r="DB830" s="768"/>
      <c r="DC830" s="768"/>
      <c r="DD830" s="768"/>
      <c r="DE830" s="768"/>
      <c r="DF830" s="768"/>
      <c r="DG830" s="768"/>
      <c r="DH830" s="768"/>
      <c r="DI830" s="768"/>
      <c r="DJ830" s="768"/>
      <c r="DK830" s="768"/>
      <c r="DL830" s="768"/>
      <c r="DM830" s="768"/>
      <c r="DN830" s="768"/>
      <c r="DO830" s="768"/>
      <c r="DP830" s="768"/>
      <c r="DQ830" s="768"/>
      <c r="DR830" s="768"/>
      <c r="DS830" s="768"/>
      <c r="DT830" s="768"/>
      <c r="DU830" s="768"/>
      <c r="DV830" s="768"/>
      <c r="DW830" s="768"/>
      <c r="DX830" s="768"/>
      <c r="DY830" s="768"/>
      <c r="DZ830" s="768"/>
      <c r="EA830" s="768"/>
      <c r="EB830" s="768"/>
      <c r="EC830" s="768"/>
      <c r="ED830" s="768"/>
      <c r="EE830" s="768"/>
      <c r="EF830" s="768"/>
      <c r="EG830" s="768"/>
      <c r="EH830" s="768"/>
      <c r="EI830" s="768"/>
      <c r="EJ830" s="768"/>
      <c r="EK830" s="768"/>
      <c r="EL830" s="768"/>
      <c r="EM830" s="768"/>
      <c r="EN830" s="768"/>
      <c r="EO830" s="768"/>
      <c r="EP830" s="768"/>
      <c r="EQ830" s="768"/>
      <c r="ER830" s="768"/>
      <c r="ES830" s="768"/>
      <c r="ET830" s="768"/>
      <c r="EU830" s="768"/>
      <c r="EV830" s="768"/>
      <c r="EW830" s="768"/>
      <c r="EX830" s="768"/>
      <c r="EY830" s="768"/>
      <c r="EZ830" s="768"/>
      <c r="FA830" s="768"/>
      <c r="FB830" s="768"/>
      <c r="FC830" s="768"/>
      <c r="FD830" s="768"/>
      <c r="FE830" s="768"/>
      <c r="FF830" s="768"/>
      <c r="FG830" s="768"/>
      <c r="FH830" s="768"/>
      <c r="FI830" s="768"/>
      <c r="FJ830" s="768"/>
      <c r="FK830" s="768"/>
      <c r="FL830" s="768"/>
      <c r="FM830" s="768"/>
      <c r="FN830" s="768"/>
      <c r="FO830" s="768"/>
      <c r="FP830" s="768"/>
      <c r="FQ830" s="768"/>
      <c r="FR830" s="768"/>
      <c r="FS830" s="768"/>
      <c r="FT830" s="768"/>
      <c r="FU830" s="768"/>
      <c r="FV830" s="768"/>
      <c r="FW830" s="768"/>
    </row>
    <row r="831" spans="4:179" x14ac:dyDescent="0.25">
      <c r="D831" s="731"/>
      <c r="J831" s="62"/>
      <c r="O831" s="766"/>
      <c r="P831" s="766"/>
      <c r="Q831" s="766"/>
      <c r="R831" s="766"/>
      <c r="U831" s="767"/>
      <c r="Y831" s="768"/>
      <c r="Z831" s="768"/>
      <c r="AA831" s="768"/>
      <c r="AB831" s="768"/>
      <c r="AC831" s="768"/>
      <c r="AD831" s="768"/>
      <c r="AE831" s="768"/>
      <c r="AF831" s="768"/>
      <c r="AG831" s="768"/>
      <c r="AH831" s="768"/>
      <c r="AI831" s="768"/>
      <c r="AJ831" s="768"/>
      <c r="AK831" s="768"/>
      <c r="AL831" s="768"/>
      <c r="AM831" s="768"/>
      <c r="AN831" s="768"/>
      <c r="AO831" s="768"/>
      <c r="AP831" s="768"/>
      <c r="AQ831" s="768"/>
      <c r="AR831" s="768"/>
      <c r="AS831" s="768"/>
      <c r="AT831" s="768"/>
      <c r="AU831" s="768"/>
      <c r="AV831" s="768"/>
      <c r="AW831" s="768"/>
      <c r="AX831" s="768"/>
      <c r="AY831" s="768"/>
      <c r="AZ831" s="768"/>
      <c r="BA831" s="768"/>
      <c r="BB831" s="768"/>
      <c r="BC831" s="768"/>
      <c r="BD831" s="768"/>
      <c r="BE831" s="768"/>
      <c r="BF831" s="768"/>
      <c r="BG831" s="768"/>
      <c r="BH831" s="768"/>
      <c r="BI831" s="768"/>
      <c r="BJ831" s="768"/>
      <c r="BK831" s="768"/>
      <c r="BL831" s="768"/>
      <c r="BM831" s="768"/>
      <c r="BN831" s="768"/>
      <c r="BO831" s="768"/>
      <c r="BP831" s="768"/>
      <c r="BQ831" s="768"/>
      <c r="BR831" s="768"/>
      <c r="BS831" s="768"/>
      <c r="BT831" s="768"/>
      <c r="BU831" s="768"/>
      <c r="BV831" s="768"/>
      <c r="BW831" s="768"/>
      <c r="BX831" s="768"/>
      <c r="BY831" s="768"/>
      <c r="BZ831" s="768"/>
      <c r="CA831" s="768"/>
      <c r="CB831" s="768"/>
      <c r="CC831" s="768"/>
      <c r="CD831" s="768"/>
      <c r="CE831" s="768"/>
      <c r="CF831" s="768"/>
      <c r="CG831" s="768"/>
      <c r="CH831" s="768"/>
      <c r="CI831" s="768"/>
      <c r="CJ831" s="768"/>
      <c r="CK831" s="768"/>
      <c r="CL831" s="768"/>
      <c r="CM831" s="768"/>
      <c r="CN831" s="768"/>
      <c r="CO831" s="768"/>
      <c r="CP831" s="768"/>
      <c r="CQ831" s="768"/>
      <c r="CR831" s="768"/>
      <c r="CS831" s="768"/>
      <c r="CT831" s="768"/>
      <c r="CU831" s="768"/>
      <c r="CV831" s="768"/>
      <c r="CW831" s="768"/>
      <c r="CX831" s="768"/>
      <c r="CY831" s="768"/>
      <c r="CZ831" s="768"/>
      <c r="DA831" s="768"/>
      <c r="DB831" s="768"/>
      <c r="DC831" s="768"/>
      <c r="DD831" s="768"/>
      <c r="DE831" s="768"/>
      <c r="DF831" s="768"/>
      <c r="DG831" s="768"/>
      <c r="DH831" s="768"/>
      <c r="DI831" s="768"/>
      <c r="DJ831" s="768"/>
      <c r="DK831" s="768"/>
      <c r="DL831" s="768"/>
      <c r="DM831" s="768"/>
      <c r="DN831" s="768"/>
      <c r="DO831" s="768"/>
      <c r="DP831" s="768"/>
      <c r="DQ831" s="768"/>
      <c r="DR831" s="768"/>
      <c r="DS831" s="768"/>
      <c r="DT831" s="768"/>
      <c r="DU831" s="768"/>
      <c r="DV831" s="768"/>
      <c r="DW831" s="768"/>
      <c r="DX831" s="768"/>
      <c r="DY831" s="768"/>
      <c r="DZ831" s="768"/>
      <c r="EA831" s="768"/>
      <c r="EB831" s="768"/>
      <c r="EC831" s="768"/>
      <c r="ED831" s="768"/>
      <c r="EE831" s="768"/>
      <c r="EF831" s="768"/>
      <c r="EG831" s="768"/>
      <c r="EH831" s="768"/>
      <c r="EI831" s="768"/>
      <c r="EJ831" s="768"/>
      <c r="EK831" s="768"/>
      <c r="EL831" s="768"/>
      <c r="EM831" s="768"/>
      <c r="EN831" s="768"/>
      <c r="EO831" s="768"/>
      <c r="EP831" s="768"/>
      <c r="EQ831" s="768"/>
      <c r="ER831" s="768"/>
      <c r="ES831" s="768"/>
      <c r="ET831" s="768"/>
      <c r="EU831" s="768"/>
      <c r="EV831" s="768"/>
      <c r="EW831" s="768"/>
      <c r="EX831" s="768"/>
      <c r="EY831" s="768"/>
      <c r="EZ831" s="768"/>
      <c r="FA831" s="768"/>
      <c r="FB831" s="768"/>
      <c r="FC831" s="768"/>
      <c r="FD831" s="768"/>
      <c r="FE831" s="768"/>
      <c r="FF831" s="768"/>
      <c r="FG831" s="768"/>
      <c r="FH831" s="768"/>
      <c r="FI831" s="768"/>
      <c r="FJ831" s="768"/>
      <c r="FK831" s="768"/>
      <c r="FL831" s="768"/>
      <c r="FM831" s="768"/>
      <c r="FN831" s="768"/>
      <c r="FO831" s="768"/>
      <c r="FP831" s="768"/>
      <c r="FQ831" s="768"/>
      <c r="FR831" s="768"/>
      <c r="FS831" s="768"/>
      <c r="FT831" s="768"/>
      <c r="FU831" s="768"/>
      <c r="FV831" s="768"/>
      <c r="FW831" s="768"/>
    </row>
    <row r="832" spans="4:179" x14ac:dyDescent="0.25">
      <c r="D832" s="731"/>
      <c r="J832" s="62"/>
      <c r="O832" s="766"/>
      <c r="P832" s="766"/>
      <c r="Q832" s="766"/>
      <c r="R832" s="766"/>
      <c r="U832" s="767"/>
      <c r="Y832" s="768"/>
      <c r="Z832" s="768"/>
      <c r="AA832" s="768"/>
      <c r="AB832" s="768"/>
      <c r="AC832" s="768"/>
      <c r="AD832" s="768"/>
      <c r="AE832" s="768"/>
      <c r="AF832" s="768"/>
      <c r="AG832" s="768"/>
      <c r="AH832" s="768"/>
      <c r="AI832" s="768"/>
      <c r="AJ832" s="768"/>
      <c r="AK832" s="768"/>
      <c r="AL832" s="768"/>
      <c r="AM832" s="768"/>
      <c r="AN832" s="768"/>
      <c r="AO832" s="768"/>
      <c r="AP832" s="768"/>
      <c r="AQ832" s="768"/>
      <c r="AR832" s="768"/>
      <c r="AS832" s="768"/>
      <c r="AT832" s="768"/>
      <c r="AU832" s="768"/>
      <c r="AV832" s="768"/>
      <c r="AW832" s="768"/>
      <c r="AX832" s="768"/>
      <c r="AY832" s="768"/>
      <c r="AZ832" s="768"/>
      <c r="BA832" s="768"/>
      <c r="BB832" s="768"/>
      <c r="BC832" s="768"/>
      <c r="BD832" s="768"/>
      <c r="BE832" s="768"/>
      <c r="BF832" s="768"/>
      <c r="BG832" s="768"/>
      <c r="BH832" s="768"/>
      <c r="BI832" s="768"/>
      <c r="BJ832" s="768"/>
      <c r="BK832" s="768"/>
      <c r="BL832" s="768"/>
      <c r="BM832" s="768"/>
      <c r="BN832" s="768"/>
      <c r="BO832" s="768"/>
      <c r="BP832" s="768"/>
      <c r="BQ832" s="768"/>
      <c r="BR832" s="768"/>
      <c r="BS832" s="768"/>
      <c r="BT832" s="768"/>
      <c r="BU832" s="768"/>
      <c r="BV832" s="768"/>
      <c r="BW832" s="768"/>
      <c r="BX832" s="768"/>
      <c r="BY832" s="768"/>
      <c r="BZ832" s="768"/>
      <c r="CA832" s="768"/>
      <c r="CB832" s="768"/>
      <c r="CC832" s="768"/>
      <c r="CD832" s="768"/>
      <c r="CE832" s="768"/>
      <c r="CF832" s="768"/>
      <c r="CG832" s="768"/>
      <c r="CH832" s="768"/>
      <c r="CI832" s="768"/>
      <c r="CJ832" s="768"/>
      <c r="CK832" s="768"/>
      <c r="CL832" s="768"/>
      <c r="CM832" s="768"/>
      <c r="CN832" s="768"/>
      <c r="CO832" s="768"/>
      <c r="CP832" s="768"/>
      <c r="CQ832" s="768"/>
      <c r="CR832" s="768"/>
      <c r="CS832" s="768"/>
      <c r="CT832" s="768"/>
      <c r="CU832" s="768"/>
      <c r="CV832" s="768"/>
      <c r="CW832" s="768"/>
      <c r="CX832" s="768"/>
      <c r="CY832" s="768"/>
      <c r="CZ832" s="768"/>
      <c r="DA832" s="768"/>
      <c r="DB832" s="768"/>
      <c r="DC832" s="768"/>
      <c r="DD832" s="768"/>
      <c r="DE832" s="768"/>
      <c r="DF832" s="768"/>
      <c r="DG832" s="768"/>
      <c r="DH832" s="768"/>
      <c r="DI832" s="768"/>
      <c r="DJ832" s="768"/>
      <c r="DK832" s="768"/>
      <c r="DL832" s="768"/>
      <c r="DM832" s="768"/>
      <c r="DN832" s="768"/>
      <c r="DO832" s="768"/>
      <c r="DP832" s="768"/>
      <c r="DQ832" s="768"/>
      <c r="DR832" s="768"/>
      <c r="DS832" s="768"/>
      <c r="DT832" s="768"/>
      <c r="DU832" s="768"/>
      <c r="DV832" s="768"/>
      <c r="DW832" s="768"/>
      <c r="DX832" s="768"/>
      <c r="DY832" s="768"/>
      <c r="DZ832" s="768"/>
      <c r="EA832" s="768"/>
      <c r="EB832" s="768"/>
      <c r="EC832" s="768"/>
      <c r="ED832" s="768"/>
      <c r="EE832" s="768"/>
      <c r="EF832" s="768"/>
      <c r="EG832" s="768"/>
      <c r="EH832" s="768"/>
      <c r="EI832" s="768"/>
      <c r="EJ832" s="768"/>
      <c r="EK832" s="768"/>
      <c r="EL832" s="768"/>
      <c r="EM832" s="768"/>
      <c r="EN832" s="768"/>
      <c r="EO832" s="768"/>
      <c r="EP832" s="768"/>
      <c r="EQ832" s="768"/>
      <c r="ER832" s="768"/>
      <c r="ES832" s="768"/>
      <c r="ET832" s="768"/>
      <c r="EU832" s="768"/>
      <c r="EV832" s="768"/>
      <c r="EW832" s="768"/>
      <c r="EX832" s="768"/>
      <c r="EY832" s="768"/>
      <c r="EZ832" s="768"/>
      <c r="FA832" s="768"/>
      <c r="FB832" s="768"/>
      <c r="FC832" s="768"/>
      <c r="FD832" s="768"/>
      <c r="FE832" s="768"/>
      <c r="FF832" s="768"/>
      <c r="FG832" s="768"/>
      <c r="FH832" s="768"/>
      <c r="FI832" s="768"/>
      <c r="FJ832" s="768"/>
      <c r="FK832" s="768"/>
      <c r="FL832" s="768"/>
      <c r="FM832" s="768"/>
      <c r="FN832" s="768"/>
      <c r="FO832" s="768"/>
      <c r="FP832" s="768"/>
      <c r="FQ832" s="768"/>
      <c r="FR832" s="768"/>
      <c r="FS832" s="768"/>
      <c r="FT832" s="768"/>
      <c r="FU832" s="768"/>
      <c r="FV832" s="768"/>
      <c r="FW832" s="768"/>
    </row>
    <row r="833" spans="4:179" x14ac:dyDescent="0.25">
      <c r="D833" s="731"/>
      <c r="J833" s="62"/>
      <c r="O833" s="766"/>
      <c r="P833" s="766"/>
      <c r="Q833" s="766"/>
      <c r="R833" s="766"/>
      <c r="U833" s="767"/>
      <c r="Y833" s="768"/>
      <c r="Z833" s="768"/>
      <c r="AA833" s="768"/>
      <c r="AB833" s="768"/>
      <c r="AC833" s="768"/>
      <c r="AD833" s="768"/>
      <c r="AE833" s="768"/>
      <c r="AF833" s="768"/>
      <c r="AG833" s="768"/>
      <c r="AH833" s="768"/>
      <c r="AI833" s="768"/>
      <c r="AJ833" s="768"/>
      <c r="AK833" s="768"/>
      <c r="AL833" s="768"/>
      <c r="AM833" s="768"/>
      <c r="AN833" s="768"/>
      <c r="AO833" s="768"/>
      <c r="AP833" s="768"/>
      <c r="AQ833" s="768"/>
      <c r="AR833" s="768"/>
      <c r="AS833" s="768"/>
      <c r="AT833" s="768"/>
      <c r="AU833" s="768"/>
      <c r="AV833" s="768"/>
      <c r="AW833" s="768"/>
      <c r="AX833" s="768"/>
      <c r="AY833" s="768"/>
      <c r="AZ833" s="768"/>
      <c r="BA833" s="768"/>
      <c r="BB833" s="768"/>
      <c r="BC833" s="768"/>
      <c r="BD833" s="768"/>
      <c r="BE833" s="768"/>
      <c r="BF833" s="768"/>
      <c r="BG833" s="768"/>
      <c r="BH833" s="768"/>
      <c r="BI833" s="768"/>
      <c r="BJ833" s="768"/>
      <c r="BK833" s="768"/>
      <c r="BL833" s="768"/>
      <c r="BM833" s="768"/>
      <c r="BN833" s="768"/>
      <c r="BO833" s="768"/>
      <c r="BP833" s="768"/>
      <c r="BQ833" s="768"/>
      <c r="BR833" s="768"/>
      <c r="BS833" s="768"/>
      <c r="BT833" s="768"/>
      <c r="BU833" s="768"/>
      <c r="BV833" s="768"/>
      <c r="BW833" s="768"/>
      <c r="BX833" s="768"/>
      <c r="BY833" s="768"/>
      <c r="BZ833" s="768"/>
      <c r="CA833" s="768"/>
      <c r="CB833" s="768"/>
      <c r="CC833" s="768"/>
      <c r="CD833" s="768"/>
      <c r="CE833" s="768"/>
      <c r="CF833" s="768"/>
      <c r="CG833" s="768"/>
      <c r="CH833" s="768"/>
      <c r="CI833" s="768"/>
      <c r="CJ833" s="768"/>
      <c r="CK833" s="768"/>
      <c r="CL833" s="768"/>
      <c r="CM833" s="768"/>
      <c r="CN833" s="768"/>
      <c r="CO833" s="768"/>
      <c r="CP833" s="768"/>
      <c r="CQ833" s="768"/>
      <c r="CR833" s="768"/>
      <c r="CS833" s="768"/>
      <c r="CT833" s="768"/>
      <c r="CU833" s="768"/>
      <c r="CV833" s="768"/>
      <c r="CW833" s="768"/>
      <c r="CX833" s="768"/>
      <c r="CY833" s="768"/>
      <c r="CZ833" s="768"/>
      <c r="DA833" s="768"/>
      <c r="DB833" s="768"/>
      <c r="DC833" s="768"/>
      <c r="DD833" s="768"/>
      <c r="DE833" s="768"/>
      <c r="DF833" s="768"/>
      <c r="DG833" s="768"/>
      <c r="DH833" s="768"/>
      <c r="DI833" s="768"/>
      <c r="DJ833" s="768"/>
      <c r="DK833" s="768"/>
      <c r="DL833" s="768"/>
      <c r="DM833" s="768"/>
      <c r="DN833" s="768"/>
      <c r="DO833" s="768"/>
      <c r="DP833" s="768"/>
      <c r="DQ833" s="768"/>
      <c r="DR833" s="768"/>
      <c r="DS833" s="768"/>
      <c r="DT833" s="768"/>
      <c r="DU833" s="768"/>
      <c r="DV833" s="768"/>
      <c r="DW833" s="768"/>
      <c r="DX833" s="768"/>
      <c r="DY833" s="768"/>
      <c r="DZ833" s="768"/>
      <c r="EA833" s="768"/>
      <c r="EB833" s="768"/>
      <c r="EC833" s="768"/>
      <c r="ED833" s="768"/>
      <c r="EE833" s="768"/>
      <c r="EF833" s="768"/>
      <c r="EG833" s="768"/>
      <c r="EH833" s="768"/>
      <c r="EI833" s="768"/>
      <c r="EJ833" s="768"/>
      <c r="EK833" s="768"/>
      <c r="EL833" s="768"/>
      <c r="EM833" s="768"/>
      <c r="EN833" s="768"/>
      <c r="EO833" s="768"/>
      <c r="EP833" s="768"/>
      <c r="EQ833" s="768"/>
      <c r="ER833" s="768"/>
      <c r="ES833" s="768"/>
      <c r="ET833" s="768"/>
      <c r="EU833" s="768"/>
      <c r="EV833" s="768"/>
      <c r="EW833" s="768"/>
      <c r="EX833" s="768"/>
      <c r="EY833" s="768"/>
      <c r="EZ833" s="768"/>
      <c r="FA833" s="768"/>
      <c r="FB833" s="768"/>
      <c r="FC833" s="768"/>
      <c r="FD833" s="768"/>
      <c r="FE833" s="768"/>
      <c r="FF833" s="768"/>
      <c r="FG833" s="768"/>
      <c r="FH833" s="768"/>
      <c r="FI833" s="768"/>
      <c r="FJ833" s="768"/>
      <c r="FK833" s="768"/>
      <c r="FL833" s="768"/>
      <c r="FM833" s="768"/>
      <c r="FN833" s="768"/>
      <c r="FO833" s="768"/>
      <c r="FP833" s="768"/>
      <c r="FQ833" s="768"/>
      <c r="FR833" s="768"/>
      <c r="FS833" s="768"/>
      <c r="FT833" s="768"/>
      <c r="FU833" s="768"/>
      <c r="FV833" s="768"/>
      <c r="FW833" s="768"/>
    </row>
    <row r="834" spans="4:179" x14ac:dyDescent="0.25">
      <c r="D834" s="731"/>
      <c r="J834" s="62"/>
      <c r="O834" s="766"/>
      <c r="P834" s="766"/>
      <c r="Q834" s="766"/>
      <c r="R834" s="766"/>
      <c r="U834" s="767"/>
      <c r="Y834" s="768"/>
      <c r="Z834" s="768"/>
      <c r="AA834" s="768"/>
      <c r="AB834" s="768"/>
      <c r="AC834" s="768"/>
      <c r="AD834" s="768"/>
      <c r="AE834" s="768"/>
      <c r="AF834" s="768"/>
      <c r="AG834" s="768"/>
      <c r="AH834" s="768"/>
      <c r="AI834" s="768"/>
      <c r="AJ834" s="768"/>
      <c r="AK834" s="768"/>
      <c r="AL834" s="768"/>
      <c r="AM834" s="768"/>
      <c r="AN834" s="768"/>
      <c r="AO834" s="768"/>
      <c r="AP834" s="768"/>
      <c r="AQ834" s="768"/>
      <c r="AR834" s="768"/>
      <c r="AS834" s="768"/>
      <c r="AT834" s="768"/>
      <c r="AU834" s="768"/>
      <c r="AV834" s="768"/>
      <c r="AW834" s="768"/>
      <c r="AX834" s="768"/>
      <c r="AY834" s="768"/>
      <c r="AZ834" s="768"/>
      <c r="BA834" s="768"/>
      <c r="BB834" s="768"/>
      <c r="BC834" s="768"/>
      <c r="BD834" s="768"/>
      <c r="BE834" s="768"/>
      <c r="BF834" s="768"/>
      <c r="BG834" s="768"/>
      <c r="BH834" s="768"/>
      <c r="BI834" s="768"/>
      <c r="BJ834" s="768"/>
      <c r="BK834" s="768"/>
      <c r="BL834" s="768"/>
      <c r="BM834" s="768"/>
      <c r="BN834" s="768"/>
      <c r="BO834" s="768"/>
      <c r="BP834" s="768"/>
      <c r="BQ834" s="768"/>
      <c r="BR834" s="768"/>
      <c r="BS834" s="768"/>
      <c r="BT834" s="768"/>
      <c r="BU834" s="768"/>
      <c r="BV834" s="768"/>
      <c r="BW834" s="768"/>
      <c r="BX834" s="768"/>
      <c r="BY834" s="768"/>
      <c r="BZ834" s="768"/>
      <c r="CA834" s="768"/>
      <c r="CB834" s="768"/>
      <c r="CC834" s="768"/>
      <c r="CD834" s="768"/>
      <c r="CE834" s="768"/>
      <c r="CF834" s="768"/>
      <c r="CG834" s="768"/>
      <c r="CH834" s="768"/>
      <c r="CI834" s="768"/>
      <c r="CJ834" s="768"/>
      <c r="CK834" s="768"/>
      <c r="CL834" s="768"/>
      <c r="CM834" s="768"/>
      <c r="CN834" s="768"/>
      <c r="CO834" s="768"/>
      <c r="CP834" s="768"/>
      <c r="CQ834" s="768"/>
      <c r="CR834" s="768"/>
      <c r="CS834" s="768"/>
      <c r="CT834" s="768"/>
      <c r="CU834" s="768"/>
      <c r="CV834" s="768"/>
      <c r="CW834" s="768"/>
      <c r="CX834" s="768"/>
      <c r="CY834" s="768"/>
      <c r="CZ834" s="768"/>
      <c r="DA834" s="768"/>
      <c r="DB834" s="768"/>
      <c r="DC834" s="768"/>
      <c r="DD834" s="768"/>
      <c r="DE834" s="768"/>
      <c r="DF834" s="768"/>
      <c r="DG834" s="768"/>
      <c r="DH834" s="768"/>
      <c r="DI834" s="768"/>
      <c r="DJ834" s="768"/>
      <c r="DK834" s="768"/>
      <c r="DL834" s="768"/>
      <c r="DM834" s="768"/>
      <c r="DN834" s="768"/>
      <c r="DO834" s="768"/>
      <c r="DP834" s="768"/>
      <c r="DQ834" s="768"/>
      <c r="DR834" s="768"/>
      <c r="DS834" s="768"/>
      <c r="DT834" s="768"/>
      <c r="DU834" s="768"/>
      <c r="DV834" s="768"/>
      <c r="DW834" s="768"/>
      <c r="DX834" s="768"/>
      <c r="DY834" s="768"/>
      <c r="DZ834" s="768"/>
      <c r="EA834" s="768"/>
      <c r="EB834" s="768"/>
      <c r="EC834" s="768"/>
      <c r="ED834" s="768"/>
      <c r="EE834" s="768"/>
      <c r="EF834" s="768"/>
      <c r="EG834" s="768"/>
      <c r="EH834" s="768"/>
      <c r="EI834" s="768"/>
      <c r="EJ834" s="768"/>
      <c r="EK834" s="768"/>
      <c r="EL834" s="768"/>
      <c r="EM834" s="768"/>
      <c r="EN834" s="768"/>
      <c r="EO834" s="768"/>
      <c r="EP834" s="768"/>
      <c r="EQ834" s="768"/>
      <c r="ER834" s="768"/>
      <c r="ES834" s="768"/>
      <c r="ET834" s="768"/>
      <c r="EU834" s="768"/>
      <c r="EV834" s="768"/>
      <c r="EW834" s="768"/>
      <c r="EX834" s="768"/>
      <c r="EY834" s="768"/>
      <c r="EZ834" s="768"/>
      <c r="FA834" s="768"/>
      <c r="FB834" s="768"/>
      <c r="FC834" s="768"/>
      <c r="FD834" s="768"/>
      <c r="FE834" s="768"/>
      <c r="FF834" s="768"/>
      <c r="FG834" s="768"/>
      <c r="FH834" s="768"/>
      <c r="FI834" s="768"/>
      <c r="FJ834" s="768"/>
      <c r="FK834" s="768"/>
      <c r="FL834" s="768"/>
      <c r="FM834" s="768"/>
      <c r="FN834" s="768"/>
      <c r="FO834" s="768"/>
      <c r="FP834" s="768"/>
      <c r="FQ834" s="768"/>
      <c r="FR834" s="768"/>
      <c r="FS834" s="768"/>
      <c r="FT834" s="768"/>
      <c r="FU834" s="768"/>
      <c r="FV834" s="768"/>
      <c r="FW834" s="768"/>
    </row>
    <row r="835" spans="4:179" x14ac:dyDescent="0.25">
      <c r="D835" s="731"/>
      <c r="J835" s="62"/>
      <c r="O835" s="766"/>
      <c r="P835" s="766"/>
      <c r="Q835" s="766"/>
      <c r="R835" s="766"/>
      <c r="U835" s="767"/>
      <c r="Y835" s="768"/>
      <c r="Z835" s="768"/>
      <c r="AA835" s="768"/>
      <c r="AB835" s="768"/>
      <c r="AC835" s="768"/>
      <c r="AD835" s="768"/>
      <c r="AE835" s="768"/>
      <c r="AF835" s="768"/>
      <c r="AG835" s="768"/>
      <c r="AH835" s="768"/>
      <c r="AI835" s="768"/>
      <c r="AJ835" s="768"/>
      <c r="AK835" s="768"/>
      <c r="AL835" s="768"/>
      <c r="AM835" s="768"/>
      <c r="AN835" s="768"/>
      <c r="AO835" s="768"/>
      <c r="AP835" s="768"/>
      <c r="AQ835" s="768"/>
      <c r="AR835" s="768"/>
      <c r="AS835" s="768"/>
      <c r="AT835" s="768"/>
      <c r="AU835" s="768"/>
      <c r="AV835" s="768"/>
      <c r="AW835" s="768"/>
      <c r="AX835" s="768"/>
      <c r="AY835" s="768"/>
      <c r="AZ835" s="768"/>
      <c r="BA835" s="768"/>
      <c r="BB835" s="768"/>
      <c r="BC835" s="768"/>
      <c r="BD835" s="768"/>
      <c r="BE835" s="768"/>
      <c r="BF835" s="768"/>
      <c r="BG835" s="768"/>
      <c r="BH835" s="768"/>
      <c r="BI835" s="768"/>
      <c r="BJ835" s="768"/>
      <c r="BK835" s="768"/>
      <c r="BL835" s="768"/>
      <c r="BM835" s="768"/>
      <c r="BN835" s="768"/>
      <c r="BO835" s="768"/>
      <c r="BP835" s="768"/>
      <c r="BQ835" s="768"/>
      <c r="BR835" s="768"/>
      <c r="BS835" s="768"/>
      <c r="BT835" s="768"/>
      <c r="BU835" s="768"/>
      <c r="BV835" s="768"/>
      <c r="BW835" s="768"/>
      <c r="BX835" s="768"/>
      <c r="BY835" s="768"/>
      <c r="BZ835" s="768"/>
      <c r="CA835" s="768"/>
      <c r="CB835" s="768"/>
      <c r="CC835" s="768"/>
      <c r="CD835" s="768"/>
      <c r="CE835" s="768"/>
      <c r="CF835" s="768"/>
      <c r="CG835" s="768"/>
      <c r="CH835" s="768"/>
      <c r="CI835" s="768"/>
      <c r="CJ835" s="768"/>
      <c r="CK835" s="768"/>
      <c r="CL835" s="768"/>
      <c r="CM835" s="768"/>
      <c r="CN835" s="768"/>
      <c r="CO835" s="768"/>
      <c r="CP835" s="768"/>
      <c r="CQ835" s="768"/>
      <c r="CR835" s="768"/>
      <c r="CS835" s="768"/>
      <c r="CT835" s="768"/>
      <c r="CU835" s="768"/>
      <c r="CV835" s="768"/>
      <c r="CW835" s="768"/>
      <c r="CX835" s="768"/>
      <c r="CY835" s="768"/>
      <c r="CZ835" s="768"/>
      <c r="DA835" s="768"/>
      <c r="DB835" s="768"/>
      <c r="DC835" s="768"/>
      <c r="DD835" s="768"/>
      <c r="DE835" s="768"/>
      <c r="DF835" s="768"/>
      <c r="DG835" s="768"/>
      <c r="DH835" s="768"/>
      <c r="DI835" s="768"/>
      <c r="DJ835" s="768"/>
      <c r="DK835" s="768"/>
      <c r="DL835" s="768"/>
      <c r="DM835" s="768"/>
      <c r="DN835" s="768"/>
      <c r="DO835" s="768"/>
      <c r="DP835" s="768"/>
      <c r="DQ835" s="768"/>
      <c r="DR835" s="768"/>
      <c r="DS835" s="768"/>
      <c r="DT835" s="768"/>
      <c r="DU835" s="768"/>
      <c r="DV835" s="768"/>
      <c r="DW835" s="768"/>
      <c r="DX835" s="768"/>
      <c r="DY835" s="768"/>
      <c r="DZ835" s="768"/>
      <c r="EA835" s="768"/>
      <c r="EB835" s="768"/>
      <c r="EC835" s="768"/>
      <c r="ED835" s="768"/>
      <c r="EE835" s="768"/>
      <c r="EF835" s="768"/>
      <c r="EG835" s="768"/>
      <c r="EH835" s="768"/>
      <c r="EI835" s="768"/>
      <c r="EJ835" s="768"/>
      <c r="EK835" s="768"/>
      <c r="EL835" s="768"/>
      <c r="EM835" s="768"/>
      <c r="EN835" s="768"/>
      <c r="EO835" s="768"/>
      <c r="EP835" s="768"/>
      <c r="EQ835" s="768"/>
      <c r="ER835" s="768"/>
      <c r="ES835" s="768"/>
      <c r="ET835" s="768"/>
      <c r="EU835" s="768"/>
      <c r="EV835" s="768"/>
      <c r="EW835" s="768"/>
      <c r="EX835" s="768"/>
      <c r="EY835" s="768"/>
      <c r="EZ835" s="768"/>
      <c r="FA835" s="768"/>
      <c r="FB835" s="768"/>
      <c r="FC835" s="768"/>
      <c r="FD835" s="768"/>
      <c r="FE835" s="768"/>
      <c r="FF835" s="768"/>
      <c r="FG835" s="768"/>
      <c r="FH835" s="768"/>
      <c r="FI835" s="768"/>
      <c r="FJ835" s="768"/>
      <c r="FK835" s="768"/>
      <c r="FL835" s="768"/>
      <c r="FM835" s="768"/>
      <c r="FN835" s="768"/>
      <c r="FO835" s="768"/>
      <c r="FP835" s="768"/>
      <c r="FQ835" s="768"/>
      <c r="FR835" s="768"/>
      <c r="FS835" s="768"/>
      <c r="FT835" s="768"/>
      <c r="FU835" s="768"/>
      <c r="FV835" s="768"/>
      <c r="FW835" s="768"/>
    </row>
    <row r="836" spans="4:179" x14ac:dyDescent="0.25">
      <c r="D836" s="731"/>
      <c r="J836" s="62"/>
      <c r="O836" s="766"/>
      <c r="P836" s="766"/>
      <c r="Q836" s="766"/>
      <c r="R836" s="766"/>
      <c r="U836" s="767"/>
      <c r="Y836" s="768"/>
      <c r="Z836" s="768"/>
      <c r="AA836" s="768"/>
      <c r="AB836" s="768"/>
      <c r="AC836" s="768"/>
      <c r="AD836" s="768"/>
      <c r="AE836" s="768"/>
      <c r="AF836" s="768"/>
      <c r="AG836" s="768"/>
      <c r="AH836" s="768"/>
      <c r="AI836" s="768"/>
      <c r="AJ836" s="768"/>
      <c r="AK836" s="768"/>
      <c r="AL836" s="768"/>
      <c r="AM836" s="768"/>
      <c r="AN836" s="768"/>
      <c r="AO836" s="768"/>
      <c r="AP836" s="768"/>
      <c r="AQ836" s="768"/>
      <c r="AR836" s="768"/>
      <c r="AS836" s="768"/>
      <c r="AT836" s="768"/>
      <c r="AU836" s="768"/>
      <c r="AV836" s="768"/>
      <c r="AW836" s="768"/>
      <c r="AX836" s="768"/>
      <c r="AY836" s="768"/>
      <c r="AZ836" s="768"/>
      <c r="BA836" s="768"/>
      <c r="BB836" s="768"/>
      <c r="BC836" s="768"/>
      <c r="BD836" s="768"/>
      <c r="BE836" s="768"/>
      <c r="BF836" s="768"/>
      <c r="BG836" s="768"/>
      <c r="BH836" s="768"/>
      <c r="BI836" s="768"/>
      <c r="BJ836" s="768"/>
      <c r="BK836" s="768"/>
      <c r="BL836" s="768"/>
      <c r="BM836" s="768"/>
      <c r="BN836" s="768"/>
      <c r="BO836" s="768"/>
      <c r="BP836" s="768"/>
      <c r="BQ836" s="768"/>
      <c r="BR836" s="768"/>
      <c r="BS836" s="768"/>
      <c r="BT836" s="768"/>
      <c r="BU836" s="768"/>
      <c r="BV836" s="768"/>
      <c r="BW836" s="768"/>
      <c r="BX836" s="768"/>
      <c r="BY836" s="768"/>
      <c r="BZ836" s="768"/>
      <c r="CA836" s="768"/>
      <c r="CB836" s="768"/>
      <c r="CC836" s="768"/>
      <c r="CD836" s="768"/>
      <c r="CE836" s="768"/>
      <c r="CF836" s="768"/>
      <c r="CG836" s="768"/>
      <c r="CH836" s="768"/>
      <c r="CI836" s="768"/>
      <c r="CJ836" s="768"/>
      <c r="CK836" s="768"/>
      <c r="CL836" s="768"/>
      <c r="CM836" s="768"/>
      <c r="CN836" s="768"/>
      <c r="CO836" s="768"/>
      <c r="CP836" s="768"/>
      <c r="CQ836" s="768"/>
      <c r="CR836" s="768"/>
      <c r="CS836" s="768"/>
      <c r="CT836" s="768"/>
      <c r="CU836" s="768"/>
      <c r="CV836" s="768"/>
      <c r="CW836" s="768"/>
      <c r="CX836" s="768"/>
      <c r="CY836" s="768"/>
      <c r="CZ836" s="768"/>
      <c r="DA836" s="768"/>
      <c r="DB836" s="768"/>
      <c r="DC836" s="768"/>
      <c r="DD836" s="768"/>
      <c r="DE836" s="768"/>
      <c r="DF836" s="768"/>
      <c r="DG836" s="768"/>
      <c r="DH836" s="768"/>
      <c r="DI836" s="768"/>
      <c r="DJ836" s="768"/>
      <c r="DK836" s="768"/>
      <c r="DL836" s="768"/>
      <c r="DM836" s="768"/>
      <c r="DN836" s="768"/>
      <c r="DO836" s="768"/>
      <c r="DP836" s="768"/>
      <c r="DQ836" s="768"/>
      <c r="DR836" s="768"/>
      <c r="DS836" s="768"/>
      <c r="DT836" s="768"/>
      <c r="DU836" s="768"/>
      <c r="DV836" s="768"/>
      <c r="DW836" s="768"/>
      <c r="DX836" s="768"/>
      <c r="DY836" s="768"/>
      <c r="DZ836" s="768"/>
      <c r="EA836" s="768"/>
      <c r="EB836" s="768"/>
      <c r="EC836" s="768"/>
      <c r="ED836" s="768"/>
      <c r="EE836" s="768"/>
      <c r="EF836" s="768"/>
      <c r="EG836" s="768"/>
      <c r="EH836" s="768"/>
      <c r="EI836" s="768"/>
      <c r="EJ836" s="768"/>
      <c r="EK836" s="768"/>
      <c r="EL836" s="768"/>
      <c r="EM836" s="768"/>
      <c r="EN836" s="768"/>
      <c r="EO836" s="768"/>
      <c r="EP836" s="768"/>
      <c r="EQ836" s="768"/>
      <c r="ER836" s="768"/>
      <c r="ES836" s="768"/>
      <c r="ET836" s="768"/>
      <c r="EU836" s="768"/>
      <c r="EV836" s="768"/>
      <c r="EW836" s="768"/>
      <c r="EX836" s="768"/>
      <c r="EY836" s="768"/>
      <c r="EZ836" s="768"/>
      <c r="FA836" s="768"/>
      <c r="FB836" s="768"/>
      <c r="FC836" s="768"/>
      <c r="FD836" s="768"/>
      <c r="FE836" s="768"/>
      <c r="FF836" s="768"/>
      <c r="FG836" s="768"/>
      <c r="FH836" s="768"/>
      <c r="FI836" s="768"/>
      <c r="FJ836" s="768"/>
      <c r="FK836" s="768"/>
      <c r="FL836" s="768"/>
      <c r="FM836" s="768"/>
      <c r="FN836" s="768"/>
      <c r="FO836" s="768"/>
      <c r="FP836" s="768"/>
      <c r="FQ836" s="768"/>
      <c r="FR836" s="768"/>
      <c r="FS836" s="768"/>
      <c r="FT836" s="768"/>
      <c r="FU836" s="768"/>
      <c r="FV836" s="768"/>
      <c r="FW836" s="768"/>
    </row>
    <row r="837" spans="4:179" x14ac:dyDescent="0.25">
      <c r="D837" s="731"/>
      <c r="J837" s="62"/>
      <c r="O837" s="766"/>
      <c r="P837" s="766"/>
      <c r="Q837" s="766"/>
      <c r="R837" s="766"/>
      <c r="U837" s="767"/>
      <c r="Y837" s="768"/>
      <c r="Z837" s="768"/>
      <c r="AA837" s="768"/>
      <c r="AB837" s="768"/>
      <c r="AC837" s="768"/>
      <c r="AD837" s="768"/>
      <c r="AE837" s="768"/>
      <c r="AF837" s="768"/>
      <c r="AG837" s="768"/>
      <c r="AH837" s="768"/>
      <c r="AI837" s="768"/>
      <c r="AJ837" s="768"/>
      <c r="AK837" s="768"/>
      <c r="AL837" s="768"/>
      <c r="AM837" s="768"/>
      <c r="AN837" s="768"/>
      <c r="AO837" s="768"/>
      <c r="AP837" s="768"/>
      <c r="AQ837" s="768"/>
      <c r="AR837" s="768"/>
      <c r="AS837" s="768"/>
      <c r="AT837" s="768"/>
      <c r="AU837" s="768"/>
      <c r="AV837" s="768"/>
      <c r="AW837" s="768"/>
      <c r="AX837" s="768"/>
      <c r="AY837" s="768"/>
      <c r="AZ837" s="768"/>
      <c r="BA837" s="768"/>
      <c r="BB837" s="768"/>
      <c r="BC837" s="768"/>
      <c r="BD837" s="768"/>
      <c r="BE837" s="768"/>
      <c r="BF837" s="768"/>
      <c r="BG837" s="768"/>
      <c r="BH837" s="768"/>
      <c r="BI837" s="768"/>
      <c r="BJ837" s="768"/>
      <c r="BK837" s="768"/>
      <c r="BL837" s="768"/>
      <c r="BM837" s="768"/>
      <c r="BN837" s="768"/>
      <c r="BO837" s="768"/>
      <c r="BP837" s="768"/>
      <c r="BQ837" s="768"/>
      <c r="BR837" s="768"/>
      <c r="BS837" s="768"/>
      <c r="BT837" s="768"/>
      <c r="BU837" s="768"/>
      <c r="BV837" s="768"/>
      <c r="BW837" s="768"/>
      <c r="BX837" s="768"/>
      <c r="BY837" s="768"/>
      <c r="BZ837" s="768"/>
      <c r="CA837" s="768"/>
      <c r="CB837" s="768"/>
      <c r="CC837" s="768"/>
      <c r="CD837" s="768"/>
      <c r="CE837" s="768"/>
      <c r="CF837" s="768"/>
      <c r="CG837" s="768"/>
      <c r="CH837" s="768"/>
      <c r="CI837" s="768"/>
      <c r="CJ837" s="768"/>
      <c r="CK837" s="768"/>
      <c r="CL837" s="768"/>
      <c r="CM837" s="768"/>
      <c r="CN837" s="768"/>
      <c r="CO837" s="768"/>
      <c r="CP837" s="768"/>
      <c r="CQ837" s="768"/>
      <c r="CR837" s="768"/>
      <c r="CS837" s="768"/>
      <c r="CT837" s="768"/>
      <c r="CU837" s="768"/>
      <c r="CV837" s="768"/>
      <c r="CW837" s="768"/>
      <c r="CX837" s="768"/>
      <c r="CY837" s="768"/>
      <c r="CZ837" s="768"/>
      <c r="DA837" s="768"/>
      <c r="DB837" s="768"/>
      <c r="DC837" s="768"/>
      <c r="DD837" s="768"/>
      <c r="DE837" s="768"/>
      <c r="DF837" s="768"/>
      <c r="DG837" s="768"/>
      <c r="DH837" s="768"/>
      <c r="DI837" s="768"/>
      <c r="DJ837" s="768"/>
      <c r="DK837" s="768"/>
      <c r="DL837" s="768"/>
      <c r="DM837" s="768"/>
      <c r="DN837" s="768"/>
      <c r="DO837" s="768"/>
      <c r="DP837" s="768"/>
      <c r="DQ837" s="768"/>
      <c r="DR837" s="768"/>
      <c r="DS837" s="768"/>
      <c r="DT837" s="768"/>
      <c r="DU837" s="768"/>
      <c r="DV837" s="768"/>
      <c r="DW837" s="768"/>
      <c r="DX837" s="768"/>
      <c r="DY837" s="768"/>
      <c r="DZ837" s="768"/>
      <c r="EA837" s="768"/>
      <c r="EB837" s="768"/>
      <c r="EC837" s="768"/>
      <c r="ED837" s="768"/>
      <c r="EE837" s="768"/>
      <c r="EF837" s="768"/>
      <c r="EG837" s="768"/>
      <c r="EH837" s="768"/>
      <c r="EI837" s="768"/>
      <c r="EJ837" s="768"/>
      <c r="EK837" s="768"/>
      <c r="EL837" s="768"/>
      <c r="EM837" s="768"/>
      <c r="EN837" s="768"/>
      <c r="EO837" s="768"/>
      <c r="EP837" s="768"/>
      <c r="EQ837" s="768"/>
      <c r="ER837" s="768"/>
      <c r="ES837" s="768"/>
      <c r="ET837" s="768"/>
      <c r="EU837" s="768"/>
      <c r="EV837" s="768"/>
      <c r="EW837" s="768"/>
      <c r="EX837" s="768"/>
      <c r="EY837" s="768"/>
      <c r="EZ837" s="768"/>
      <c r="FA837" s="768"/>
      <c r="FB837" s="768"/>
      <c r="FC837" s="768"/>
      <c r="FD837" s="768"/>
      <c r="FE837" s="768"/>
      <c r="FF837" s="768"/>
      <c r="FG837" s="768"/>
      <c r="FH837" s="768"/>
      <c r="FI837" s="768"/>
      <c r="FJ837" s="768"/>
      <c r="FK837" s="768"/>
      <c r="FL837" s="768"/>
      <c r="FM837" s="768"/>
      <c r="FN837" s="768"/>
      <c r="FO837" s="768"/>
      <c r="FP837" s="768"/>
      <c r="FQ837" s="768"/>
      <c r="FR837" s="768"/>
      <c r="FS837" s="768"/>
      <c r="FT837" s="768"/>
      <c r="FU837" s="768"/>
      <c r="FV837" s="768"/>
      <c r="FW837" s="768"/>
    </row>
    <row r="838" spans="4:179" x14ac:dyDescent="0.25">
      <c r="D838" s="731"/>
      <c r="J838" s="62"/>
      <c r="O838" s="766"/>
      <c r="P838" s="766"/>
      <c r="Q838" s="766"/>
      <c r="R838" s="766"/>
      <c r="U838" s="767"/>
      <c r="Y838" s="768"/>
      <c r="Z838" s="768"/>
      <c r="AA838" s="768"/>
      <c r="AB838" s="768"/>
      <c r="AC838" s="768"/>
      <c r="AD838" s="768"/>
      <c r="AE838" s="768"/>
      <c r="AF838" s="768"/>
      <c r="AG838" s="768"/>
      <c r="AH838" s="768"/>
      <c r="AI838" s="768"/>
      <c r="AJ838" s="768"/>
      <c r="AK838" s="768"/>
      <c r="AL838" s="768"/>
      <c r="AM838" s="768"/>
      <c r="AN838" s="768"/>
      <c r="AO838" s="768"/>
      <c r="AP838" s="768"/>
      <c r="AQ838" s="768"/>
      <c r="AR838" s="768"/>
      <c r="AS838" s="768"/>
      <c r="AT838" s="768"/>
      <c r="AU838" s="768"/>
      <c r="AV838" s="768"/>
      <c r="AW838" s="768"/>
      <c r="AX838" s="768"/>
      <c r="AY838" s="768"/>
      <c r="AZ838" s="768"/>
      <c r="BA838" s="768"/>
      <c r="BB838" s="768"/>
      <c r="BC838" s="768"/>
      <c r="BD838" s="768"/>
      <c r="BE838" s="768"/>
      <c r="BF838" s="768"/>
      <c r="BG838" s="768"/>
      <c r="BH838" s="768"/>
      <c r="BI838" s="768"/>
      <c r="BJ838" s="768"/>
      <c r="BK838" s="768"/>
      <c r="BL838" s="768"/>
      <c r="BM838" s="768"/>
      <c r="BN838" s="768"/>
      <c r="BO838" s="768"/>
      <c r="BP838" s="768"/>
      <c r="BQ838" s="768"/>
      <c r="BR838" s="768"/>
      <c r="BS838" s="768"/>
      <c r="BT838" s="768"/>
      <c r="BU838" s="768"/>
      <c r="BV838" s="768"/>
      <c r="BW838" s="768"/>
      <c r="BX838" s="768"/>
      <c r="BY838" s="768"/>
      <c r="BZ838" s="768"/>
      <c r="CA838" s="768"/>
      <c r="CB838" s="768"/>
      <c r="CC838" s="768"/>
      <c r="CD838" s="768"/>
      <c r="CE838" s="768"/>
      <c r="CF838" s="768"/>
      <c r="CG838" s="768"/>
      <c r="CH838" s="768"/>
      <c r="CI838" s="768"/>
      <c r="CJ838" s="768"/>
      <c r="CK838" s="768"/>
      <c r="CL838" s="768"/>
      <c r="CM838" s="768"/>
      <c r="CN838" s="768"/>
      <c r="CO838" s="768"/>
      <c r="CP838" s="768"/>
      <c r="CQ838" s="768"/>
      <c r="CR838" s="768"/>
      <c r="CS838" s="768"/>
      <c r="CT838" s="768"/>
      <c r="CU838" s="768"/>
      <c r="CV838" s="768"/>
      <c r="CW838" s="768"/>
      <c r="CX838" s="768"/>
      <c r="CY838" s="768"/>
      <c r="CZ838" s="768"/>
      <c r="DA838" s="768"/>
      <c r="DB838" s="768"/>
      <c r="DC838" s="768"/>
      <c r="DD838" s="768"/>
      <c r="DE838" s="768"/>
      <c r="DF838" s="768"/>
      <c r="DG838" s="768"/>
      <c r="DH838" s="768"/>
      <c r="DI838" s="768"/>
      <c r="DJ838" s="768"/>
      <c r="DK838" s="768"/>
      <c r="DL838" s="768"/>
      <c r="DM838" s="768"/>
      <c r="DN838" s="768"/>
      <c r="DO838" s="768"/>
      <c r="DP838" s="768"/>
      <c r="DQ838" s="768"/>
      <c r="DR838" s="768"/>
      <c r="DS838" s="768"/>
      <c r="DT838" s="768"/>
      <c r="DU838" s="768"/>
      <c r="DV838" s="768"/>
      <c r="DW838" s="768"/>
      <c r="DX838" s="768"/>
      <c r="DY838" s="768"/>
      <c r="DZ838" s="768"/>
      <c r="EA838" s="768"/>
      <c r="EB838" s="768"/>
      <c r="EC838" s="768"/>
      <c r="ED838" s="768"/>
      <c r="EE838" s="768"/>
      <c r="EF838" s="768"/>
      <c r="EG838" s="768"/>
      <c r="EH838" s="768"/>
      <c r="EI838" s="768"/>
      <c r="EJ838" s="768"/>
      <c r="EK838" s="768"/>
      <c r="EL838" s="768"/>
      <c r="EM838" s="768"/>
      <c r="EN838" s="768"/>
      <c r="EO838" s="768"/>
      <c r="EP838" s="768"/>
      <c r="EQ838" s="768"/>
      <c r="ER838" s="768"/>
      <c r="ES838" s="768"/>
      <c r="ET838" s="768"/>
      <c r="EU838" s="768"/>
      <c r="EV838" s="768"/>
      <c r="EW838" s="768"/>
      <c r="EX838" s="768"/>
      <c r="EY838" s="768"/>
      <c r="EZ838" s="768"/>
      <c r="FA838" s="768"/>
      <c r="FB838" s="768"/>
      <c r="FC838" s="768"/>
      <c r="FD838" s="768"/>
      <c r="FE838" s="768"/>
      <c r="FF838" s="768"/>
      <c r="FG838" s="768"/>
      <c r="FH838" s="768"/>
      <c r="FI838" s="768"/>
      <c r="FJ838" s="768"/>
      <c r="FK838" s="768"/>
      <c r="FL838" s="768"/>
      <c r="FM838" s="768"/>
      <c r="FN838" s="768"/>
      <c r="FO838" s="768"/>
      <c r="FP838" s="768"/>
      <c r="FQ838" s="768"/>
      <c r="FR838" s="768"/>
      <c r="FS838" s="768"/>
      <c r="FT838" s="768"/>
      <c r="FU838" s="768"/>
      <c r="FV838" s="768"/>
      <c r="FW838" s="768"/>
    </row>
    <row r="839" spans="4:179" x14ac:dyDescent="0.25">
      <c r="D839" s="731"/>
      <c r="J839" s="62"/>
      <c r="O839" s="766"/>
      <c r="P839" s="766"/>
      <c r="Q839" s="766"/>
      <c r="R839" s="766"/>
      <c r="U839" s="767"/>
      <c r="Y839" s="768"/>
      <c r="Z839" s="768"/>
      <c r="AA839" s="768"/>
      <c r="AB839" s="768"/>
      <c r="AC839" s="768"/>
      <c r="AD839" s="768"/>
      <c r="AE839" s="768"/>
      <c r="AF839" s="768"/>
      <c r="AG839" s="768"/>
      <c r="AH839" s="768"/>
      <c r="AI839" s="768"/>
      <c r="AJ839" s="768"/>
      <c r="AK839" s="768"/>
      <c r="AL839" s="768"/>
      <c r="AM839" s="768"/>
      <c r="AN839" s="768"/>
      <c r="AO839" s="768"/>
      <c r="AP839" s="768"/>
      <c r="AQ839" s="768"/>
      <c r="AR839" s="768"/>
      <c r="AS839" s="768"/>
      <c r="AT839" s="768"/>
      <c r="AU839" s="768"/>
      <c r="AV839" s="768"/>
      <c r="AW839" s="768"/>
      <c r="AX839" s="768"/>
      <c r="AY839" s="768"/>
      <c r="AZ839" s="768"/>
      <c r="BA839" s="768"/>
      <c r="BB839" s="768"/>
      <c r="BC839" s="768"/>
      <c r="BD839" s="768"/>
      <c r="BE839" s="768"/>
      <c r="BF839" s="768"/>
      <c r="BG839" s="768"/>
      <c r="BH839" s="768"/>
      <c r="BI839" s="768"/>
      <c r="BJ839" s="768"/>
      <c r="BK839" s="768"/>
      <c r="BL839" s="768"/>
      <c r="BM839" s="768"/>
      <c r="BN839" s="768"/>
      <c r="BO839" s="768"/>
      <c r="BP839" s="768"/>
      <c r="BQ839" s="768"/>
      <c r="BR839" s="768"/>
      <c r="BS839" s="768"/>
      <c r="BT839" s="768"/>
      <c r="BU839" s="768"/>
      <c r="BV839" s="768"/>
      <c r="BW839" s="768"/>
      <c r="BX839" s="768"/>
      <c r="BY839" s="768"/>
      <c r="BZ839" s="768"/>
      <c r="CA839" s="768"/>
      <c r="CB839" s="768"/>
      <c r="CC839" s="768"/>
      <c r="CD839" s="768"/>
      <c r="CE839" s="768"/>
      <c r="CF839" s="768"/>
      <c r="CG839" s="768"/>
      <c r="CH839" s="768"/>
      <c r="CI839" s="768"/>
      <c r="CJ839" s="768"/>
      <c r="CK839" s="768"/>
      <c r="CL839" s="768"/>
      <c r="CM839" s="768"/>
      <c r="CN839" s="768"/>
      <c r="CO839" s="768"/>
      <c r="CP839" s="768"/>
      <c r="CQ839" s="768"/>
      <c r="CR839" s="768"/>
      <c r="CS839" s="768"/>
      <c r="CT839" s="768"/>
      <c r="CU839" s="768"/>
      <c r="CV839" s="768"/>
      <c r="CW839" s="768"/>
      <c r="CX839" s="768"/>
      <c r="CY839" s="768"/>
      <c r="CZ839" s="768"/>
      <c r="DA839" s="768"/>
      <c r="DB839" s="768"/>
      <c r="DC839" s="768"/>
      <c r="DD839" s="768"/>
      <c r="DE839" s="768"/>
      <c r="DF839" s="768"/>
      <c r="DG839" s="768"/>
      <c r="DH839" s="768"/>
      <c r="DI839" s="768"/>
      <c r="DJ839" s="768"/>
      <c r="DK839" s="768"/>
      <c r="DL839" s="768"/>
      <c r="DM839" s="768"/>
      <c r="DN839" s="768"/>
      <c r="DO839" s="768"/>
      <c r="DP839" s="768"/>
      <c r="DQ839" s="768"/>
      <c r="DR839" s="768"/>
      <c r="DS839" s="768"/>
      <c r="DT839" s="768"/>
      <c r="DU839" s="768"/>
      <c r="DV839" s="768"/>
      <c r="DW839" s="768"/>
      <c r="DX839" s="768"/>
      <c r="DY839" s="768"/>
      <c r="DZ839" s="768"/>
      <c r="EA839" s="768"/>
      <c r="EB839" s="768"/>
      <c r="EC839" s="768"/>
      <c r="ED839" s="768"/>
      <c r="EE839" s="768"/>
      <c r="EF839" s="768"/>
      <c r="EG839" s="768"/>
      <c r="EH839" s="768"/>
      <c r="EI839" s="768"/>
      <c r="EJ839" s="768"/>
      <c r="EK839" s="768"/>
      <c r="EL839" s="768"/>
      <c r="EM839" s="768"/>
      <c r="EN839" s="768"/>
      <c r="EO839" s="768"/>
      <c r="EP839" s="768"/>
      <c r="EQ839" s="768"/>
      <c r="ER839" s="768"/>
      <c r="ES839" s="768"/>
      <c r="ET839" s="768"/>
      <c r="EU839" s="768"/>
      <c r="EV839" s="768"/>
      <c r="EW839" s="768"/>
      <c r="EX839" s="768"/>
      <c r="EY839" s="768"/>
      <c r="EZ839" s="768"/>
      <c r="FA839" s="768"/>
      <c r="FB839" s="768"/>
      <c r="FC839" s="768"/>
      <c r="FD839" s="768"/>
      <c r="FE839" s="768"/>
      <c r="FF839" s="768"/>
      <c r="FG839" s="768"/>
      <c r="FH839" s="768"/>
      <c r="FI839" s="768"/>
      <c r="FJ839" s="768"/>
      <c r="FK839" s="768"/>
      <c r="FL839" s="768"/>
      <c r="FM839" s="768"/>
      <c r="FN839" s="768"/>
      <c r="FO839" s="768"/>
      <c r="FP839" s="768"/>
      <c r="FQ839" s="768"/>
      <c r="FR839" s="768"/>
      <c r="FS839" s="768"/>
      <c r="FT839" s="768"/>
      <c r="FU839" s="768"/>
      <c r="FV839" s="768"/>
      <c r="FW839" s="768"/>
    </row>
    <row r="840" spans="4:179" x14ac:dyDescent="0.25">
      <c r="D840" s="731"/>
      <c r="J840" s="62"/>
      <c r="O840" s="766"/>
      <c r="P840" s="766"/>
      <c r="Q840" s="766"/>
      <c r="R840" s="766"/>
      <c r="U840" s="767"/>
      <c r="Y840" s="768"/>
      <c r="Z840" s="768"/>
      <c r="AA840" s="768"/>
      <c r="AB840" s="768"/>
      <c r="AC840" s="768"/>
      <c r="AD840" s="768"/>
      <c r="AE840" s="768"/>
      <c r="AF840" s="768"/>
      <c r="AG840" s="768"/>
      <c r="AH840" s="768"/>
      <c r="AI840" s="768"/>
      <c r="AJ840" s="768"/>
      <c r="AK840" s="768"/>
      <c r="AL840" s="768"/>
      <c r="AM840" s="768"/>
      <c r="AN840" s="768"/>
      <c r="AO840" s="768"/>
      <c r="AP840" s="768"/>
      <c r="AQ840" s="768"/>
      <c r="AR840" s="768"/>
      <c r="AS840" s="768"/>
      <c r="AT840" s="768"/>
      <c r="AU840" s="768"/>
      <c r="AV840" s="768"/>
      <c r="AW840" s="768"/>
      <c r="AX840" s="768"/>
      <c r="AY840" s="768"/>
      <c r="AZ840" s="768"/>
      <c r="BA840" s="768"/>
      <c r="BB840" s="768"/>
      <c r="BC840" s="768"/>
      <c r="BD840" s="768"/>
      <c r="BE840" s="768"/>
      <c r="BF840" s="768"/>
      <c r="BG840" s="768"/>
      <c r="BH840" s="768"/>
      <c r="BI840" s="768"/>
      <c r="BJ840" s="768"/>
      <c r="BK840" s="768"/>
      <c r="BL840" s="768"/>
      <c r="BM840" s="768"/>
      <c r="BN840" s="768"/>
      <c r="BO840" s="768"/>
      <c r="BP840" s="768"/>
      <c r="BQ840" s="768"/>
      <c r="BR840" s="768"/>
      <c r="BS840" s="768"/>
      <c r="BT840" s="768"/>
      <c r="BU840" s="768"/>
      <c r="BV840" s="768"/>
      <c r="BW840" s="768"/>
      <c r="BX840" s="768"/>
      <c r="BY840" s="768"/>
      <c r="BZ840" s="768"/>
      <c r="CA840" s="768"/>
      <c r="CB840" s="768"/>
      <c r="CC840" s="768"/>
      <c r="CD840" s="768"/>
      <c r="CE840" s="768"/>
      <c r="CF840" s="768"/>
      <c r="CG840" s="768"/>
      <c r="CH840" s="768"/>
      <c r="CI840" s="768"/>
      <c r="CJ840" s="768"/>
      <c r="CK840" s="768"/>
      <c r="CL840" s="768"/>
      <c r="CM840" s="768"/>
      <c r="CN840" s="768"/>
      <c r="CO840" s="768"/>
      <c r="CP840" s="768"/>
      <c r="CQ840" s="768"/>
      <c r="CR840" s="768"/>
      <c r="CS840" s="768"/>
      <c r="CT840" s="768"/>
      <c r="CU840" s="768"/>
      <c r="CV840" s="768"/>
      <c r="CW840" s="768"/>
      <c r="CX840" s="768"/>
      <c r="CY840" s="768"/>
      <c r="CZ840" s="768"/>
      <c r="DA840" s="768"/>
      <c r="DB840" s="768"/>
      <c r="DC840" s="768"/>
      <c r="DD840" s="768"/>
      <c r="DE840" s="768"/>
      <c r="DF840" s="768"/>
      <c r="DG840" s="768"/>
      <c r="DH840" s="768"/>
      <c r="DI840" s="768"/>
      <c r="DJ840" s="768"/>
      <c r="DK840" s="768"/>
      <c r="DL840" s="768"/>
      <c r="DM840" s="768"/>
      <c r="DN840" s="768"/>
      <c r="DO840" s="768"/>
      <c r="DP840" s="768"/>
      <c r="DQ840" s="768"/>
      <c r="DR840" s="768"/>
      <c r="DS840" s="768"/>
      <c r="DT840" s="768"/>
      <c r="DU840" s="768"/>
      <c r="DV840" s="768"/>
      <c r="DW840" s="768"/>
      <c r="DX840" s="768"/>
      <c r="DY840" s="768"/>
      <c r="DZ840" s="768"/>
      <c r="EA840" s="768"/>
      <c r="EB840" s="768"/>
      <c r="EC840" s="768"/>
      <c r="ED840" s="768"/>
      <c r="EE840" s="768"/>
      <c r="EF840" s="768"/>
      <c r="EG840" s="768"/>
      <c r="EH840" s="768"/>
      <c r="EI840" s="768"/>
      <c r="EJ840" s="768"/>
      <c r="EK840" s="768"/>
      <c r="EL840" s="768"/>
      <c r="EM840" s="768"/>
      <c r="EN840" s="768"/>
      <c r="EO840" s="768"/>
      <c r="EP840" s="768"/>
      <c r="EQ840" s="768"/>
      <c r="ER840" s="768"/>
      <c r="ES840" s="768"/>
      <c r="ET840" s="768"/>
      <c r="EU840" s="768"/>
      <c r="EV840" s="768"/>
      <c r="EW840" s="768"/>
      <c r="EX840" s="768"/>
      <c r="EY840" s="768"/>
      <c r="EZ840" s="768"/>
      <c r="FA840" s="768"/>
      <c r="FB840" s="768"/>
      <c r="FC840" s="768"/>
      <c r="FD840" s="768"/>
      <c r="FE840" s="768"/>
      <c r="FF840" s="768"/>
      <c r="FG840" s="768"/>
      <c r="FH840" s="768"/>
      <c r="FI840" s="768"/>
      <c r="FJ840" s="768"/>
      <c r="FK840" s="768"/>
      <c r="FL840" s="768"/>
      <c r="FM840" s="768"/>
      <c r="FN840" s="768"/>
      <c r="FO840" s="768"/>
      <c r="FP840" s="768"/>
      <c r="FQ840" s="768"/>
      <c r="FR840" s="768"/>
      <c r="FS840" s="768"/>
      <c r="FT840" s="768"/>
      <c r="FU840" s="768"/>
      <c r="FV840" s="768"/>
      <c r="FW840" s="768"/>
    </row>
    <row r="841" spans="4:179" x14ac:dyDescent="0.25">
      <c r="D841" s="731"/>
      <c r="J841" s="62"/>
      <c r="O841" s="766"/>
      <c r="P841" s="766"/>
      <c r="Q841" s="766"/>
      <c r="R841" s="766"/>
      <c r="U841" s="767"/>
      <c r="Y841" s="768"/>
      <c r="Z841" s="768"/>
      <c r="AA841" s="768"/>
      <c r="AB841" s="768"/>
      <c r="AC841" s="768"/>
      <c r="AD841" s="768"/>
      <c r="AE841" s="768"/>
      <c r="AF841" s="768"/>
      <c r="AG841" s="768"/>
      <c r="AH841" s="768"/>
      <c r="AI841" s="768"/>
      <c r="AJ841" s="768"/>
      <c r="AK841" s="768"/>
      <c r="AL841" s="768"/>
      <c r="AM841" s="768"/>
      <c r="AN841" s="768"/>
      <c r="AO841" s="768"/>
      <c r="AP841" s="768"/>
      <c r="AQ841" s="768"/>
      <c r="AR841" s="768"/>
      <c r="AS841" s="768"/>
      <c r="AT841" s="768"/>
      <c r="AU841" s="768"/>
      <c r="AV841" s="768"/>
      <c r="AW841" s="768"/>
      <c r="AX841" s="768"/>
      <c r="AY841" s="768"/>
      <c r="AZ841" s="768"/>
      <c r="BA841" s="768"/>
      <c r="BB841" s="768"/>
      <c r="BC841" s="768"/>
      <c r="BD841" s="768"/>
      <c r="BE841" s="768"/>
      <c r="BF841" s="768"/>
      <c r="BG841" s="768"/>
      <c r="BH841" s="768"/>
      <c r="BI841" s="768"/>
      <c r="BJ841" s="768"/>
      <c r="BK841" s="768"/>
      <c r="BL841" s="768"/>
      <c r="BM841" s="768"/>
      <c r="BN841" s="768"/>
      <c r="BO841" s="768"/>
      <c r="BP841" s="768"/>
      <c r="BQ841" s="768"/>
      <c r="BR841" s="768"/>
      <c r="BS841" s="768"/>
      <c r="BT841" s="768"/>
      <c r="BU841" s="768"/>
      <c r="BV841" s="768"/>
      <c r="BW841" s="768"/>
      <c r="BX841" s="768"/>
      <c r="BY841" s="768"/>
      <c r="BZ841" s="768"/>
      <c r="CA841" s="768"/>
      <c r="CB841" s="768"/>
      <c r="CC841" s="768"/>
      <c r="CD841" s="768"/>
      <c r="CE841" s="768"/>
      <c r="CF841" s="768"/>
      <c r="CG841" s="768"/>
      <c r="CH841" s="768"/>
      <c r="CI841" s="768"/>
      <c r="CJ841" s="768"/>
      <c r="CK841" s="768"/>
      <c r="CL841" s="768"/>
      <c r="CM841" s="768"/>
      <c r="CN841" s="768"/>
      <c r="CO841" s="768"/>
      <c r="CP841" s="768"/>
      <c r="CQ841" s="768"/>
      <c r="CR841" s="768"/>
      <c r="CS841" s="768"/>
      <c r="CT841" s="768"/>
      <c r="CU841" s="768"/>
      <c r="CV841" s="768"/>
      <c r="CW841" s="768"/>
      <c r="CX841" s="768"/>
      <c r="CY841" s="768"/>
      <c r="CZ841" s="768"/>
      <c r="DA841" s="768"/>
      <c r="DB841" s="768"/>
      <c r="DC841" s="768"/>
      <c r="DD841" s="768"/>
      <c r="DE841" s="768"/>
      <c r="DF841" s="768"/>
      <c r="DG841" s="768"/>
      <c r="DH841" s="768"/>
      <c r="DI841" s="768"/>
      <c r="DJ841" s="768"/>
      <c r="DK841" s="768"/>
      <c r="DL841" s="768"/>
      <c r="DM841" s="768"/>
      <c r="DN841" s="768"/>
      <c r="DO841" s="768"/>
      <c r="DP841" s="768"/>
      <c r="DQ841" s="768"/>
      <c r="DR841" s="768"/>
      <c r="DS841" s="768"/>
      <c r="DT841" s="768"/>
      <c r="DU841" s="768"/>
      <c r="DV841" s="768"/>
      <c r="DW841" s="768"/>
      <c r="DX841" s="768"/>
      <c r="DY841" s="768"/>
      <c r="DZ841" s="768"/>
      <c r="EA841" s="768"/>
      <c r="EB841" s="768"/>
      <c r="EC841" s="768"/>
      <c r="ED841" s="768"/>
      <c r="EE841" s="768"/>
      <c r="EF841" s="768"/>
      <c r="EG841" s="768"/>
      <c r="EH841" s="768"/>
      <c r="EI841" s="768"/>
      <c r="EJ841" s="768"/>
      <c r="EK841" s="768"/>
      <c r="EL841" s="768"/>
      <c r="EM841" s="768"/>
      <c r="EN841" s="768"/>
      <c r="EO841" s="768"/>
      <c r="EP841" s="768"/>
      <c r="EQ841" s="768"/>
      <c r="ER841" s="768"/>
      <c r="ES841" s="768"/>
      <c r="ET841" s="768"/>
      <c r="EU841" s="768"/>
      <c r="EV841" s="768"/>
      <c r="EW841" s="768"/>
      <c r="EX841" s="768"/>
      <c r="EY841" s="768"/>
      <c r="EZ841" s="768"/>
      <c r="FA841" s="768"/>
      <c r="FB841" s="768"/>
      <c r="FC841" s="768"/>
      <c r="FD841" s="768"/>
      <c r="FE841" s="768"/>
      <c r="FF841" s="768"/>
      <c r="FG841" s="768"/>
      <c r="FH841" s="768"/>
      <c r="FI841" s="768"/>
      <c r="FJ841" s="768"/>
      <c r="FK841" s="768"/>
      <c r="FL841" s="768"/>
      <c r="FM841" s="768"/>
      <c r="FN841" s="768"/>
      <c r="FO841" s="768"/>
      <c r="FP841" s="768"/>
      <c r="FQ841" s="768"/>
      <c r="FR841" s="768"/>
      <c r="FS841" s="768"/>
      <c r="FT841" s="768"/>
      <c r="FU841" s="768"/>
      <c r="FV841" s="768"/>
      <c r="FW841" s="768"/>
    </row>
    <row r="842" spans="4:179" x14ac:dyDescent="0.25">
      <c r="D842" s="731"/>
      <c r="J842" s="62"/>
      <c r="O842" s="766"/>
      <c r="P842" s="766"/>
      <c r="Q842" s="766"/>
      <c r="R842" s="766"/>
      <c r="U842" s="767"/>
      <c r="Y842" s="768"/>
      <c r="Z842" s="768"/>
      <c r="AA842" s="768"/>
      <c r="AB842" s="768"/>
      <c r="AC842" s="768"/>
      <c r="AD842" s="768"/>
      <c r="AE842" s="768"/>
      <c r="AF842" s="768"/>
      <c r="AG842" s="768"/>
      <c r="AH842" s="768"/>
      <c r="AI842" s="768"/>
      <c r="AJ842" s="768"/>
      <c r="AK842" s="768"/>
      <c r="AL842" s="768"/>
      <c r="AM842" s="768"/>
      <c r="AN842" s="768"/>
      <c r="AO842" s="768"/>
      <c r="AP842" s="768"/>
      <c r="AQ842" s="768"/>
      <c r="AR842" s="768"/>
      <c r="AS842" s="768"/>
      <c r="AT842" s="768"/>
      <c r="AU842" s="768"/>
      <c r="AV842" s="768"/>
      <c r="AW842" s="768"/>
      <c r="AX842" s="768"/>
      <c r="AY842" s="768"/>
      <c r="AZ842" s="768"/>
      <c r="BA842" s="768"/>
      <c r="BB842" s="768"/>
      <c r="BC842" s="768"/>
      <c r="BD842" s="768"/>
      <c r="BE842" s="768"/>
      <c r="BF842" s="768"/>
      <c r="BG842" s="768"/>
      <c r="BH842" s="768"/>
      <c r="BI842" s="768"/>
      <c r="BJ842" s="768"/>
      <c r="BK842" s="768"/>
      <c r="BL842" s="768"/>
      <c r="BM842" s="768"/>
      <c r="BN842" s="768"/>
      <c r="BO842" s="768"/>
      <c r="BP842" s="768"/>
      <c r="BQ842" s="768"/>
      <c r="BR842" s="768"/>
      <c r="BS842" s="768"/>
      <c r="BT842" s="768"/>
      <c r="BU842" s="768"/>
      <c r="BV842" s="768"/>
      <c r="BW842" s="768"/>
      <c r="BX842" s="768"/>
      <c r="BY842" s="768"/>
      <c r="BZ842" s="768"/>
      <c r="CA842" s="768"/>
      <c r="CB842" s="768"/>
      <c r="CC842" s="768"/>
      <c r="CD842" s="768"/>
      <c r="CE842" s="768"/>
      <c r="CF842" s="768"/>
      <c r="CG842" s="768"/>
      <c r="CH842" s="768"/>
      <c r="CI842" s="768"/>
      <c r="CJ842" s="768"/>
      <c r="CK842" s="768"/>
      <c r="CL842" s="768"/>
      <c r="CM842" s="768"/>
      <c r="CN842" s="768"/>
      <c r="CO842" s="768"/>
      <c r="CP842" s="768"/>
      <c r="CQ842" s="768"/>
      <c r="CR842" s="768"/>
      <c r="CS842" s="768"/>
      <c r="CT842" s="768"/>
      <c r="CU842" s="768"/>
      <c r="CV842" s="768"/>
      <c r="CW842" s="768"/>
      <c r="CX842" s="768"/>
      <c r="CY842" s="768"/>
      <c r="CZ842" s="768"/>
      <c r="DA842" s="768"/>
      <c r="DB842" s="768"/>
      <c r="DC842" s="768"/>
      <c r="DD842" s="768"/>
      <c r="DE842" s="768"/>
      <c r="DF842" s="768"/>
      <c r="DG842" s="768"/>
      <c r="DH842" s="768"/>
      <c r="DI842" s="768"/>
      <c r="DJ842" s="768"/>
      <c r="DK842" s="768"/>
      <c r="DL842" s="768"/>
      <c r="DM842" s="768"/>
      <c r="DN842" s="768"/>
      <c r="DO842" s="768"/>
      <c r="DP842" s="768"/>
      <c r="DQ842" s="768"/>
      <c r="DR842" s="768"/>
      <c r="DS842" s="768"/>
      <c r="DT842" s="768"/>
      <c r="DU842" s="768"/>
      <c r="DV842" s="768"/>
      <c r="DW842" s="768"/>
      <c r="DX842" s="768"/>
      <c r="DY842" s="768"/>
      <c r="DZ842" s="768"/>
      <c r="EA842" s="768"/>
      <c r="EB842" s="768"/>
      <c r="EC842" s="768"/>
      <c r="ED842" s="768"/>
      <c r="EE842" s="768"/>
      <c r="EF842" s="768"/>
      <c r="EG842" s="768"/>
      <c r="EH842" s="768"/>
      <c r="EI842" s="768"/>
      <c r="EJ842" s="768"/>
      <c r="EK842" s="768"/>
      <c r="EL842" s="768"/>
      <c r="EM842" s="768"/>
      <c r="EN842" s="768"/>
      <c r="EO842" s="768"/>
      <c r="EP842" s="768"/>
      <c r="EQ842" s="768"/>
      <c r="ER842" s="768"/>
      <c r="ES842" s="768"/>
      <c r="ET842" s="768"/>
      <c r="EU842" s="768"/>
      <c r="EV842" s="768"/>
      <c r="EW842" s="768"/>
      <c r="EX842" s="768"/>
      <c r="EY842" s="768"/>
      <c r="EZ842" s="768"/>
      <c r="FA842" s="768"/>
      <c r="FB842" s="768"/>
      <c r="FC842" s="768"/>
      <c r="FD842" s="768"/>
      <c r="FE842" s="768"/>
      <c r="FF842" s="768"/>
      <c r="FG842" s="768"/>
      <c r="FH842" s="768"/>
      <c r="FI842" s="768"/>
      <c r="FJ842" s="768"/>
      <c r="FK842" s="768"/>
      <c r="FL842" s="768"/>
      <c r="FM842" s="768"/>
      <c r="FN842" s="768"/>
      <c r="FO842" s="768"/>
      <c r="FP842" s="768"/>
      <c r="FQ842" s="768"/>
      <c r="FR842" s="768"/>
      <c r="FS842" s="768"/>
      <c r="FT842" s="768"/>
      <c r="FU842" s="768"/>
      <c r="FV842" s="768"/>
      <c r="FW842" s="768"/>
    </row>
    <row r="843" spans="4:179" x14ac:dyDescent="0.25">
      <c r="D843" s="731"/>
      <c r="J843" s="62"/>
      <c r="O843" s="766"/>
      <c r="P843" s="766"/>
      <c r="Q843" s="766"/>
      <c r="R843" s="766"/>
      <c r="U843" s="767"/>
      <c r="Y843" s="768"/>
      <c r="Z843" s="768"/>
      <c r="AA843" s="768"/>
      <c r="AB843" s="768"/>
      <c r="AC843" s="768"/>
      <c r="AD843" s="768"/>
      <c r="AE843" s="768"/>
      <c r="AF843" s="768"/>
      <c r="AG843" s="768"/>
      <c r="AH843" s="768"/>
      <c r="AI843" s="768"/>
      <c r="AJ843" s="768"/>
      <c r="AK843" s="768"/>
      <c r="AL843" s="768"/>
      <c r="AM843" s="768"/>
      <c r="AN843" s="768"/>
      <c r="AO843" s="768"/>
      <c r="AP843" s="768"/>
      <c r="AQ843" s="768"/>
      <c r="AR843" s="768"/>
      <c r="AS843" s="768"/>
      <c r="AT843" s="768"/>
      <c r="AU843" s="768"/>
      <c r="AV843" s="768"/>
      <c r="AW843" s="768"/>
      <c r="AX843" s="768"/>
      <c r="AY843" s="768"/>
      <c r="AZ843" s="768"/>
      <c r="BA843" s="768"/>
      <c r="BB843" s="768"/>
      <c r="BC843" s="768"/>
      <c r="BD843" s="768"/>
      <c r="BE843" s="768"/>
      <c r="BF843" s="768"/>
      <c r="BG843" s="768"/>
      <c r="BH843" s="768"/>
      <c r="BI843" s="768"/>
      <c r="BJ843" s="768"/>
      <c r="BK843" s="768"/>
      <c r="BL843" s="768"/>
      <c r="BM843" s="768"/>
      <c r="BN843" s="768"/>
      <c r="BO843" s="768"/>
      <c r="BP843" s="768"/>
      <c r="BQ843" s="768"/>
      <c r="BR843" s="768"/>
      <c r="BS843" s="768"/>
      <c r="BT843" s="768"/>
      <c r="BU843" s="768"/>
      <c r="BV843" s="768"/>
      <c r="BW843" s="768"/>
      <c r="BX843" s="768"/>
      <c r="BY843" s="768"/>
      <c r="BZ843" s="768"/>
      <c r="CA843" s="768"/>
      <c r="CB843" s="768"/>
      <c r="CC843" s="768"/>
      <c r="CD843" s="768"/>
      <c r="CE843" s="768"/>
      <c r="CF843" s="768"/>
      <c r="CG843" s="768"/>
      <c r="CH843" s="768"/>
      <c r="CI843" s="768"/>
      <c r="CJ843" s="768"/>
      <c r="CK843" s="768"/>
      <c r="CL843" s="768"/>
      <c r="CM843" s="768"/>
      <c r="CN843" s="768"/>
      <c r="CO843" s="768"/>
      <c r="CP843" s="768"/>
      <c r="CQ843" s="768"/>
      <c r="CR843" s="768"/>
      <c r="CS843" s="768"/>
      <c r="CT843" s="768"/>
      <c r="CU843" s="768"/>
      <c r="CV843" s="768"/>
      <c r="CW843" s="768"/>
      <c r="CX843" s="768"/>
      <c r="CY843" s="768"/>
      <c r="CZ843" s="768"/>
      <c r="DA843" s="768"/>
      <c r="DB843" s="768"/>
      <c r="DC843" s="768"/>
      <c r="DD843" s="768"/>
      <c r="DE843" s="768"/>
      <c r="DF843" s="768"/>
      <c r="DG843" s="768"/>
      <c r="DH843" s="768"/>
      <c r="DI843" s="768"/>
      <c r="DJ843" s="768"/>
      <c r="DK843" s="768"/>
      <c r="DL843" s="768"/>
      <c r="DM843" s="768"/>
      <c r="DN843" s="768"/>
      <c r="DO843" s="768"/>
      <c r="DP843" s="768"/>
      <c r="DQ843" s="768"/>
      <c r="DR843" s="768"/>
      <c r="DS843" s="768"/>
      <c r="DT843" s="768"/>
      <c r="DU843" s="768"/>
      <c r="DV843" s="768"/>
      <c r="DW843" s="768"/>
      <c r="DX843" s="768"/>
      <c r="DY843" s="768"/>
      <c r="DZ843" s="768"/>
      <c r="EA843" s="768"/>
      <c r="EB843" s="768"/>
      <c r="EC843" s="768"/>
      <c r="ED843" s="768"/>
      <c r="EE843" s="768"/>
      <c r="EF843" s="768"/>
      <c r="EG843" s="768"/>
      <c r="EH843" s="768"/>
      <c r="EI843" s="768"/>
      <c r="EJ843" s="768"/>
      <c r="EK843" s="768"/>
      <c r="EL843" s="768"/>
      <c r="EM843" s="768"/>
      <c r="EN843" s="768"/>
      <c r="EO843" s="768"/>
      <c r="EP843" s="768"/>
      <c r="EQ843" s="768"/>
      <c r="ER843" s="768"/>
      <c r="ES843" s="768"/>
      <c r="ET843" s="768"/>
      <c r="EU843" s="768"/>
      <c r="EV843" s="768"/>
      <c r="EW843" s="768"/>
      <c r="EX843" s="768"/>
      <c r="EY843" s="768"/>
      <c r="EZ843" s="768"/>
      <c r="FA843" s="768"/>
      <c r="FB843" s="768"/>
      <c r="FC843" s="768"/>
      <c r="FD843" s="768"/>
      <c r="FE843" s="768"/>
      <c r="FF843" s="768"/>
      <c r="FG843" s="768"/>
      <c r="FH843" s="768"/>
      <c r="FI843" s="768"/>
      <c r="FJ843" s="768"/>
      <c r="FK843" s="768"/>
      <c r="FL843" s="768"/>
      <c r="FM843" s="768"/>
      <c r="FN843" s="768"/>
      <c r="FO843" s="768"/>
      <c r="FP843" s="768"/>
      <c r="FQ843" s="768"/>
      <c r="FR843" s="768"/>
      <c r="FS843" s="768"/>
      <c r="FT843" s="768"/>
      <c r="FU843" s="768"/>
      <c r="FV843" s="768"/>
      <c r="FW843" s="768"/>
    </row>
    <row r="844" spans="4:179" x14ac:dyDescent="0.25">
      <c r="D844" s="731"/>
      <c r="J844" s="62"/>
      <c r="O844" s="766"/>
      <c r="P844" s="766"/>
      <c r="Q844" s="766"/>
      <c r="R844" s="766"/>
      <c r="U844" s="767"/>
      <c r="Y844" s="768"/>
      <c r="Z844" s="768"/>
      <c r="AA844" s="768"/>
      <c r="AB844" s="768"/>
      <c r="AC844" s="768"/>
      <c r="AD844" s="768"/>
      <c r="AE844" s="768"/>
      <c r="AF844" s="768"/>
      <c r="AG844" s="768"/>
      <c r="AH844" s="768"/>
      <c r="AI844" s="768"/>
      <c r="AJ844" s="768"/>
      <c r="AK844" s="768"/>
      <c r="AL844" s="768"/>
      <c r="AM844" s="768"/>
      <c r="AN844" s="768"/>
      <c r="AO844" s="768"/>
      <c r="AP844" s="768"/>
      <c r="AQ844" s="768"/>
      <c r="AR844" s="768"/>
      <c r="AS844" s="768"/>
      <c r="AT844" s="768"/>
      <c r="AU844" s="768"/>
      <c r="AV844" s="768"/>
      <c r="AW844" s="768"/>
      <c r="AX844" s="768"/>
      <c r="AY844" s="768"/>
      <c r="AZ844" s="768"/>
      <c r="BA844" s="768"/>
      <c r="BB844" s="768"/>
      <c r="BC844" s="768"/>
      <c r="BD844" s="768"/>
      <c r="BE844" s="768"/>
      <c r="BF844" s="768"/>
      <c r="BG844" s="768"/>
      <c r="BH844" s="768"/>
      <c r="BI844" s="768"/>
      <c r="BJ844" s="768"/>
      <c r="BK844" s="768"/>
      <c r="BL844" s="768"/>
      <c r="BM844" s="768"/>
      <c r="BN844" s="768"/>
      <c r="BO844" s="768"/>
      <c r="BP844" s="768"/>
      <c r="BQ844" s="768"/>
      <c r="BR844" s="768"/>
      <c r="BS844" s="768"/>
      <c r="BT844" s="768"/>
      <c r="BU844" s="768"/>
      <c r="BV844" s="768"/>
      <c r="BW844" s="768"/>
      <c r="BX844" s="768"/>
      <c r="BY844" s="768"/>
      <c r="BZ844" s="768"/>
      <c r="CA844" s="768"/>
      <c r="CB844" s="768"/>
      <c r="CC844" s="768"/>
      <c r="CD844" s="768"/>
      <c r="CE844" s="768"/>
      <c r="CF844" s="768"/>
      <c r="CG844" s="768"/>
      <c r="CH844" s="768"/>
      <c r="CI844" s="768"/>
      <c r="CJ844" s="768"/>
      <c r="CK844" s="768"/>
      <c r="CL844" s="768"/>
      <c r="CM844" s="768"/>
      <c r="CN844" s="768"/>
      <c r="CO844" s="768"/>
      <c r="CP844" s="768"/>
      <c r="CQ844" s="768"/>
      <c r="CR844" s="768"/>
      <c r="CS844" s="768"/>
      <c r="CT844" s="768"/>
      <c r="CU844" s="768"/>
      <c r="CV844" s="768"/>
      <c r="CW844" s="768"/>
      <c r="CX844" s="768"/>
      <c r="CY844" s="768"/>
      <c r="CZ844" s="768"/>
      <c r="DA844" s="768"/>
      <c r="DB844" s="768"/>
      <c r="DC844" s="768"/>
      <c r="DD844" s="768"/>
      <c r="DE844" s="768"/>
      <c r="DF844" s="768"/>
      <c r="DG844" s="768"/>
      <c r="DH844" s="768"/>
      <c r="DI844" s="768"/>
      <c r="DJ844" s="768"/>
      <c r="DK844" s="768"/>
      <c r="DL844" s="768"/>
      <c r="DM844" s="768"/>
      <c r="DN844" s="768"/>
      <c r="DO844" s="768"/>
      <c r="DP844" s="768"/>
      <c r="DQ844" s="768"/>
      <c r="DR844" s="768"/>
      <c r="DS844" s="768"/>
      <c r="DT844" s="768"/>
      <c r="DU844" s="768"/>
      <c r="DV844" s="768"/>
      <c r="DW844" s="768"/>
      <c r="DX844" s="768"/>
      <c r="DY844" s="768"/>
      <c r="DZ844" s="768"/>
      <c r="EA844" s="768"/>
      <c r="EB844" s="768"/>
      <c r="EC844" s="768"/>
      <c r="ED844" s="768"/>
      <c r="EE844" s="768"/>
      <c r="EF844" s="768"/>
      <c r="EG844" s="768"/>
      <c r="EH844" s="768"/>
      <c r="EI844" s="768"/>
      <c r="EJ844" s="768"/>
      <c r="EK844" s="768"/>
      <c r="EL844" s="768"/>
      <c r="EM844" s="768"/>
      <c r="EN844" s="768"/>
      <c r="EO844" s="768"/>
      <c r="EP844" s="768"/>
      <c r="EQ844" s="768"/>
      <c r="ER844" s="768"/>
      <c r="ES844" s="768"/>
      <c r="ET844" s="768"/>
      <c r="EU844" s="768"/>
      <c r="EV844" s="768"/>
      <c r="EW844" s="768"/>
      <c r="EX844" s="768"/>
      <c r="EY844" s="768"/>
      <c r="EZ844" s="768"/>
      <c r="FA844" s="768"/>
      <c r="FB844" s="768"/>
      <c r="FC844" s="768"/>
      <c r="FD844" s="768"/>
      <c r="FE844" s="768"/>
      <c r="FF844" s="768"/>
      <c r="FG844" s="768"/>
      <c r="FH844" s="768"/>
      <c r="FI844" s="768"/>
      <c r="FJ844" s="768"/>
      <c r="FK844" s="768"/>
      <c r="FL844" s="768"/>
      <c r="FM844" s="768"/>
      <c r="FN844" s="768"/>
      <c r="FO844" s="768"/>
      <c r="FP844" s="768"/>
      <c r="FQ844" s="768"/>
      <c r="FR844" s="768"/>
      <c r="FS844" s="768"/>
      <c r="FT844" s="768"/>
      <c r="FU844" s="768"/>
      <c r="FV844" s="768"/>
      <c r="FW844" s="768"/>
    </row>
    <row r="845" spans="4:179" x14ac:dyDescent="0.25">
      <c r="D845" s="731"/>
      <c r="J845" s="62"/>
      <c r="O845" s="766"/>
      <c r="P845" s="766"/>
      <c r="Q845" s="766"/>
      <c r="R845" s="766"/>
      <c r="U845" s="767"/>
      <c r="Y845" s="768"/>
      <c r="Z845" s="768"/>
      <c r="AA845" s="768"/>
      <c r="AB845" s="768"/>
      <c r="AC845" s="768"/>
      <c r="AD845" s="768"/>
      <c r="AE845" s="768"/>
      <c r="AF845" s="768"/>
      <c r="AG845" s="768"/>
      <c r="AH845" s="768"/>
      <c r="AI845" s="768"/>
      <c r="AJ845" s="768"/>
      <c r="AK845" s="768"/>
      <c r="AL845" s="768"/>
      <c r="AM845" s="768"/>
      <c r="AN845" s="768"/>
      <c r="AO845" s="768"/>
      <c r="AP845" s="768"/>
      <c r="AQ845" s="768"/>
      <c r="AR845" s="768"/>
      <c r="AS845" s="768"/>
      <c r="AT845" s="768"/>
      <c r="AU845" s="768"/>
      <c r="AV845" s="768"/>
      <c r="AW845" s="768"/>
      <c r="AX845" s="768"/>
      <c r="AY845" s="768"/>
      <c r="AZ845" s="768"/>
      <c r="BA845" s="768"/>
      <c r="BB845" s="768"/>
      <c r="BC845" s="768"/>
      <c r="BD845" s="768"/>
      <c r="BE845" s="768"/>
      <c r="BF845" s="768"/>
      <c r="BG845" s="768"/>
      <c r="BH845" s="768"/>
      <c r="BI845" s="768"/>
      <c r="BJ845" s="768"/>
      <c r="BK845" s="768"/>
      <c r="BL845" s="768"/>
      <c r="BM845" s="768"/>
      <c r="BN845" s="768"/>
      <c r="BO845" s="768"/>
      <c r="BP845" s="768"/>
      <c r="BQ845" s="768"/>
      <c r="BR845" s="768"/>
      <c r="BS845" s="768"/>
      <c r="BT845" s="768"/>
      <c r="BU845" s="768"/>
      <c r="BV845" s="768"/>
      <c r="BW845" s="768"/>
      <c r="BX845" s="768"/>
      <c r="BY845" s="768"/>
      <c r="BZ845" s="768"/>
      <c r="CA845" s="768"/>
      <c r="CB845" s="768"/>
      <c r="CC845" s="768"/>
      <c r="CD845" s="768"/>
      <c r="CE845" s="768"/>
      <c r="CF845" s="768"/>
      <c r="CG845" s="768"/>
      <c r="CH845" s="768"/>
      <c r="CI845" s="768"/>
      <c r="CJ845" s="768"/>
      <c r="CK845" s="768"/>
      <c r="CL845" s="768"/>
      <c r="CM845" s="768"/>
      <c r="CN845" s="768"/>
      <c r="CO845" s="768"/>
      <c r="CP845" s="768"/>
      <c r="CQ845" s="768"/>
      <c r="CR845" s="768"/>
      <c r="CS845" s="768"/>
      <c r="CT845" s="768"/>
      <c r="CU845" s="768"/>
      <c r="CV845" s="768"/>
      <c r="CW845" s="768"/>
      <c r="CX845" s="768"/>
      <c r="CY845" s="768"/>
      <c r="CZ845" s="768"/>
      <c r="DA845" s="768"/>
      <c r="DB845" s="768"/>
      <c r="DC845" s="768"/>
      <c r="DD845" s="768"/>
      <c r="DE845" s="768"/>
      <c r="DF845" s="768"/>
      <c r="DG845" s="768"/>
      <c r="DH845" s="768"/>
      <c r="DI845" s="768"/>
      <c r="DJ845" s="768"/>
      <c r="DK845" s="768"/>
      <c r="DL845" s="768"/>
      <c r="DM845" s="768"/>
      <c r="DN845" s="768"/>
      <c r="DO845" s="768"/>
      <c r="DP845" s="768"/>
      <c r="DQ845" s="768"/>
      <c r="DR845" s="768"/>
      <c r="DS845" s="768"/>
      <c r="DT845" s="768"/>
      <c r="DU845" s="768"/>
      <c r="DV845" s="768"/>
      <c r="DW845" s="768"/>
      <c r="DX845" s="768"/>
      <c r="DY845" s="768"/>
      <c r="DZ845" s="768"/>
      <c r="EA845" s="768"/>
      <c r="EB845" s="768"/>
      <c r="EC845" s="768"/>
      <c r="ED845" s="768"/>
      <c r="EE845" s="768"/>
      <c r="EF845" s="768"/>
      <c r="EG845" s="768"/>
      <c r="EH845" s="768"/>
      <c r="EI845" s="768"/>
      <c r="EJ845" s="768"/>
      <c r="EK845" s="768"/>
      <c r="EL845" s="768"/>
      <c r="EM845" s="768"/>
      <c r="EN845" s="768"/>
      <c r="EO845" s="768"/>
      <c r="EP845" s="768"/>
      <c r="EQ845" s="768"/>
      <c r="ER845" s="768"/>
      <c r="ES845" s="768"/>
      <c r="ET845" s="768"/>
      <c r="EU845" s="768"/>
      <c r="EV845" s="768"/>
      <c r="EW845" s="768"/>
      <c r="EX845" s="768"/>
      <c r="EY845" s="768"/>
      <c r="EZ845" s="768"/>
      <c r="FA845" s="768"/>
      <c r="FB845" s="768"/>
      <c r="FC845" s="768"/>
      <c r="FD845" s="768"/>
      <c r="FE845" s="768"/>
      <c r="FF845" s="768"/>
      <c r="FG845" s="768"/>
      <c r="FH845" s="768"/>
      <c r="FI845" s="768"/>
      <c r="FJ845" s="768"/>
      <c r="FK845" s="768"/>
      <c r="FL845" s="768"/>
      <c r="FM845" s="768"/>
      <c r="FN845" s="768"/>
      <c r="FO845" s="768"/>
      <c r="FP845" s="768"/>
      <c r="FQ845" s="768"/>
      <c r="FR845" s="768"/>
      <c r="FS845" s="768"/>
      <c r="FT845" s="768"/>
      <c r="FU845" s="768"/>
      <c r="FV845" s="768"/>
      <c r="FW845" s="768"/>
    </row>
    <row r="846" spans="4:179" x14ac:dyDescent="0.25">
      <c r="D846" s="731"/>
      <c r="J846" s="62"/>
      <c r="O846" s="766"/>
      <c r="P846" s="766"/>
      <c r="Q846" s="766"/>
      <c r="R846" s="766"/>
      <c r="U846" s="767"/>
      <c r="Y846" s="768"/>
      <c r="Z846" s="768"/>
      <c r="AA846" s="768"/>
      <c r="AB846" s="768"/>
      <c r="AC846" s="768"/>
      <c r="AD846" s="768"/>
      <c r="AE846" s="768"/>
      <c r="AF846" s="768"/>
      <c r="AG846" s="768"/>
      <c r="AH846" s="768"/>
      <c r="AI846" s="768"/>
      <c r="AJ846" s="768"/>
      <c r="AK846" s="768"/>
      <c r="AL846" s="768"/>
      <c r="AM846" s="768"/>
      <c r="AN846" s="768"/>
      <c r="AO846" s="768"/>
      <c r="AP846" s="768"/>
      <c r="AQ846" s="768"/>
      <c r="AR846" s="768"/>
      <c r="AS846" s="768"/>
      <c r="AT846" s="768"/>
      <c r="AU846" s="768"/>
      <c r="AV846" s="768"/>
      <c r="AW846" s="768"/>
      <c r="AX846" s="768"/>
      <c r="AY846" s="768"/>
      <c r="AZ846" s="768"/>
      <c r="BA846" s="768"/>
      <c r="BB846" s="768"/>
      <c r="BC846" s="768"/>
      <c r="BD846" s="768"/>
      <c r="BE846" s="768"/>
      <c r="BF846" s="768"/>
      <c r="BG846" s="768"/>
      <c r="BH846" s="768"/>
      <c r="BI846" s="768"/>
      <c r="BJ846" s="768"/>
      <c r="BK846" s="768"/>
      <c r="BL846" s="768"/>
      <c r="BM846" s="768"/>
      <c r="BN846" s="768"/>
      <c r="BO846" s="768"/>
      <c r="BP846" s="768"/>
      <c r="BQ846" s="768"/>
      <c r="BR846" s="768"/>
      <c r="BS846" s="768"/>
      <c r="BT846" s="768"/>
      <c r="BU846" s="768"/>
      <c r="BV846" s="768"/>
      <c r="BW846" s="768"/>
      <c r="BX846" s="768"/>
      <c r="BY846" s="768"/>
      <c r="BZ846" s="768"/>
      <c r="CA846" s="768"/>
      <c r="CB846" s="768"/>
      <c r="CC846" s="768"/>
      <c r="CD846" s="768"/>
      <c r="CE846" s="768"/>
      <c r="CF846" s="768"/>
      <c r="CG846" s="768"/>
      <c r="CH846" s="768"/>
      <c r="CI846" s="768"/>
      <c r="CJ846" s="768"/>
      <c r="CK846" s="768"/>
      <c r="CL846" s="768"/>
      <c r="CM846" s="768"/>
      <c r="CN846" s="768"/>
      <c r="CO846" s="768"/>
      <c r="CP846" s="768"/>
      <c r="CQ846" s="768"/>
      <c r="CR846" s="768"/>
      <c r="CS846" s="768"/>
      <c r="CT846" s="768"/>
      <c r="CU846" s="768"/>
      <c r="CV846" s="768"/>
      <c r="CW846" s="768"/>
      <c r="CX846" s="768"/>
      <c r="CY846" s="768"/>
      <c r="CZ846" s="768"/>
      <c r="DA846" s="768"/>
      <c r="DB846" s="768"/>
      <c r="DC846" s="768"/>
      <c r="DD846" s="768"/>
      <c r="DE846" s="768"/>
      <c r="DF846" s="768"/>
      <c r="DG846" s="768"/>
      <c r="DH846" s="768"/>
      <c r="DI846" s="768"/>
      <c r="DJ846" s="768"/>
      <c r="DK846" s="768"/>
      <c r="DL846" s="768"/>
      <c r="DM846" s="768"/>
      <c r="DN846" s="768"/>
      <c r="DO846" s="768"/>
      <c r="DP846" s="768"/>
      <c r="DQ846" s="768"/>
      <c r="DR846" s="768"/>
      <c r="DS846" s="768"/>
      <c r="DT846" s="768"/>
      <c r="DU846" s="768"/>
      <c r="DV846" s="768"/>
      <c r="DW846" s="768"/>
      <c r="DX846" s="768"/>
      <c r="DY846" s="768"/>
      <c r="DZ846" s="768"/>
      <c r="EA846" s="768"/>
      <c r="EB846" s="768"/>
      <c r="EC846" s="768"/>
      <c r="ED846" s="768"/>
      <c r="EE846" s="768"/>
      <c r="EF846" s="768"/>
      <c r="EG846" s="768"/>
      <c r="EH846" s="768"/>
      <c r="EI846" s="768"/>
      <c r="EJ846" s="768"/>
      <c r="EK846" s="768"/>
      <c r="EL846" s="768"/>
      <c r="EM846" s="768"/>
      <c r="EN846" s="768"/>
      <c r="EO846" s="768"/>
      <c r="EP846" s="768"/>
      <c r="EQ846" s="768"/>
      <c r="ER846" s="768"/>
      <c r="ES846" s="768"/>
      <c r="ET846" s="768"/>
      <c r="EU846" s="768"/>
      <c r="EV846" s="768"/>
      <c r="EW846" s="768"/>
      <c r="EX846" s="768"/>
      <c r="EY846" s="768"/>
      <c r="EZ846" s="768"/>
      <c r="FA846" s="768"/>
      <c r="FB846" s="768"/>
      <c r="FC846" s="768"/>
      <c r="FD846" s="768"/>
      <c r="FE846" s="768"/>
      <c r="FF846" s="768"/>
      <c r="FG846" s="768"/>
      <c r="FH846" s="768"/>
      <c r="FI846" s="768"/>
      <c r="FJ846" s="768"/>
      <c r="FK846" s="768"/>
      <c r="FL846" s="768"/>
      <c r="FM846" s="768"/>
      <c r="FN846" s="768"/>
      <c r="FO846" s="768"/>
      <c r="FP846" s="768"/>
      <c r="FQ846" s="768"/>
      <c r="FR846" s="768"/>
      <c r="FS846" s="768"/>
      <c r="FT846" s="768"/>
      <c r="FU846" s="768"/>
      <c r="FV846" s="768"/>
      <c r="FW846" s="768"/>
    </row>
    <row r="847" spans="4:179" x14ac:dyDescent="0.25">
      <c r="D847" s="731"/>
      <c r="J847" s="62"/>
      <c r="O847" s="766"/>
      <c r="P847" s="766"/>
      <c r="Q847" s="766"/>
      <c r="R847" s="766"/>
      <c r="U847" s="767"/>
      <c r="Y847" s="768"/>
      <c r="Z847" s="768"/>
      <c r="AA847" s="768"/>
      <c r="AB847" s="768"/>
      <c r="AC847" s="768"/>
      <c r="AD847" s="768"/>
      <c r="AE847" s="768"/>
      <c r="AF847" s="768"/>
      <c r="AG847" s="768"/>
      <c r="AH847" s="768"/>
      <c r="AI847" s="768"/>
      <c r="AJ847" s="768"/>
      <c r="AK847" s="768"/>
      <c r="AL847" s="768"/>
      <c r="AM847" s="768"/>
      <c r="AN847" s="768"/>
      <c r="AO847" s="768"/>
      <c r="AP847" s="768"/>
      <c r="AQ847" s="768"/>
      <c r="AR847" s="768"/>
      <c r="AS847" s="768"/>
      <c r="AT847" s="768"/>
      <c r="AU847" s="768"/>
      <c r="AV847" s="768"/>
      <c r="AW847" s="768"/>
      <c r="AX847" s="768"/>
      <c r="AY847" s="768"/>
      <c r="AZ847" s="768"/>
      <c r="BA847" s="768"/>
      <c r="BB847" s="768"/>
      <c r="BC847" s="768"/>
      <c r="BD847" s="768"/>
      <c r="BE847" s="768"/>
      <c r="BF847" s="768"/>
      <c r="BG847" s="768"/>
      <c r="BH847" s="768"/>
      <c r="BI847" s="768"/>
      <c r="BJ847" s="768"/>
      <c r="BK847" s="768"/>
      <c r="BL847" s="768"/>
      <c r="BM847" s="768"/>
      <c r="BN847" s="768"/>
      <c r="BO847" s="768"/>
      <c r="BP847" s="768"/>
      <c r="BQ847" s="768"/>
      <c r="BR847" s="768"/>
      <c r="BS847" s="768"/>
      <c r="BT847" s="768"/>
      <c r="BU847" s="768"/>
      <c r="BV847" s="768"/>
      <c r="BW847" s="768"/>
      <c r="BX847" s="768"/>
      <c r="BY847" s="768"/>
      <c r="BZ847" s="768"/>
      <c r="CA847" s="768"/>
      <c r="CB847" s="768"/>
      <c r="CC847" s="768"/>
      <c r="CD847" s="768"/>
      <c r="CE847" s="768"/>
      <c r="CF847" s="768"/>
      <c r="CG847" s="768"/>
      <c r="CH847" s="768"/>
      <c r="CI847" s="768"/>
      <c r="CJ847" s="768"/>
      <c r="CK847" s="768"/>
      <c r="CL847" s="768"/>
      <c r="CM847" s="768"/>
      <c r="CN847" s="768"/>
      <c r="CO847" s="768"/>
      <c r="CP847" s="768"/>
      <c r="CQ847" s="768"/>
      <c r="CR847" s="768"/>
      <c r="CS847" s="768"/>
      <c r="CT847" s="768"/>
      <c r="CU847" s="768"/>
      <c r="CV847" s="768"/>
      <c r="CW847" s="768"/>
      <c r="CX847" s="768"/>
      <c r="CY847" s="768"/>
      <c r="CZ847" s="768"/>
      <c r="DA847" s="768"/>
      <c r="DB847" s="768"/>
      <c r="DC847" s="768"/>
      <c r="DD847" s="768"/>
      <c r="DE847" s="768"/>
      <c r="DF847" s="768"/>
      <c r="DG847" s="768"/>
      <c r="DH847" s="768"/>
      <c r="DI847" s="768"/>
      <c r="DJ847" s="768"/>
      <c r="DK847" s="768"/>
      <c r="DL847" s="768"/>
      <c r="DM847" s="768"/>
      <c r="DN847" s="768"/>
      <c r="DO847" s="768"/>
      <c r="DP847" s="768"/>
      <c r="DQ847" s="768"/>
      <c r="DR847" s="768"/>
      <c r="DS847" s="768"/>
      <c r="DT847" s="768"/>
      <c r="DU847" s="768"/>
      <c r="DV847" s="768"/>
      <c r="DW847" s="768"/>
      <c r="DX847" s="768"/>
      <c r="DY847" s="768"/>
      <c r="DZ847" s="768"/>
      <c r="EA847" s="768"/>
      <c r="EB847" s="768"/>
      <c r="EC847" s="768"/>
      <c r="ED847" s="768"/>
      <c r="EE847" s="768"/>
      <c r="EF847" s="768"/>
      <c r="EG847" s="768"/>
      <c r="EH847" s="768"/>
      <c r="EI847" s="768"/>
      <c r="EJ847" s="768"/>
      <c r="EK847" s="768"/>
      <c r="EL847" s="768"/>
      <c r="EM847" s="768"/>
      <c r="EN847" s="768"/>
      <c r="EO847" s="768"/>
      <c r="EP847" s="768"/>
      <c r="EQ847" s="768"/>
      <c r="ER847" s="768"/>
      <c r="ES847" s="768"/>
      <c r="ET847" s="768"/>
      <c r="EU847" s="768"/>
      <c r="EV847" s="768"/>
      <c r="EW847" s="768"/>
      <c r="EX847" s="768"/>
      <c r="EY847" s="768"/>
      <c r="EZ847" s="768"/>
      <c r="FA847" s="768"/>
      <c r="FB847" s="768"/>
      <c r="FC847" s="768"/>
      <c r="FD847" s="768"/>
      <c r="FE847" s="768"/>
      <c r="FF847" s="768"/>
      <c r="FG847" s="768"/>
      <c r="FH847" s="768"/>
      <c r="FI847" s="768"/>
      <c r="FJ847" s="768"/>
      <c r="FK847" s="768"/>
      <c r="FL847" s="768"/>
      <c r="FM847" s="768"/>
      <c r="FN847" s="768"/>
      <c r="FO847" s="768"/>
      <c r="FP847" s="768"/>
      <c r="FQ847" s="768"/>
      <c r="FR847" s="768"/>
      <c r="FS847" s="768"/>
      <c r="FT847" s="768"/>
      <c r="FU847" s="768"/>
      <c r="FV847" s="768"/>
      <c r="FW847" s="768"/>
    </row>
    <row r="848" spans="4:179" x14ac:dyDescent="0.25">
      <c r="D848" s="731"/>
      <c r="J848" s="62"/>
      <c r="O848" s="766"/>
      <c r="P848" s="766"/>
      <c r="Q848" s="766"/>
      <c r="R848" s="766"/>
      <c r="U848" s="767"/>
      <c r="Y848" s="768"/>
      <c r="Z848" s="768"/>
      <c r="AA848" s="768"/>
      <c r="AB848" s="768"/>
      <c r="AC848" s="768"/>
      <c r="AD848" s="768"/>
      <c r="AE848" s="768"/>
      <c r="AF848" s="768"/>
      <c r="AG848" s="768"/>
      <c r="AH848" s="768"/>
      <c r="AI848" s="768"/>
      <c r="AJ848" s="768"/>
      <c r="AK848" s="768"/>
      <c r="AL848" s="768"/>
      <c r="AM848" s="768"/>
      <c r="AN848" s="768"/>
      <c r="AO848" s="768"/>
      <c r="AP848" s="768"/>
      <c r="AQ848" s="768"/>
      <c r="AR848" s="768"/>
      <c r="AS848" s="768"/>
      <c r="AT848" s="768"/>
      <c r="AU848" s="768"/>
      <c r="AV848" s="768"/>
      <c r="AW848" s="768"/>
      <c r="AX848" s="768"/>
      <c r="AY848" s="768"/>
      <c r="AZ848" s="768"/>
      <c r="BA848" s="768"/>
      <c r="BB848" s="768"/>
      <c r="BC848" s="768"/>
      <c r="BD848" s="768"/>
      <c r="BE848" s="768"/>
      <c r="BF848" s="768"/>
      <c r="BG848" s="768"/>
      <c r="BH848" s="768"/>
      <c r="BI848" s="768"/>
      <c r="BJ848" s="768"/>
      <c r="BK848" s="768"/>
      <c r="BL848" s="768"/>
      <c r="BM848" s="768"/>
      <c r="BN848" s="768"/>
      <c r="BO848" s="768"/>
      <c r="BP848" s="768"/>
      <c r="BQ848" s="768"/>
      <c r="BR848" s="768"/>
      <c r="BS848" s="768"/>
      <c r="BT848" s="768"/>
      <c r="BU848" s="768"/>
      <c r="BV848" s="768"/>
      <c r="BW848" s="768"/>
      <c r="BX848" s="768"/>
      <c r="BY848" s="768"/>
      <c r="BZ848" s="768"/>
      <c r="CA848" s="768"/>
      <c r="CB848" s="768"/>
      <c r="CC848" s="768"/>
      <c r="CD848" s="768"/>
      <c r="CE848" s="768"/>
      <c r="CF848" s="768"/>
      <c r="CG848" s="768"/>
      <c r="CH848" s="768"/>
      <c r="CI848" s="768"/>
      <c r="CJ848" s="768"/>
      <c r="CK848" s="768"/>
      <c r="CL848" s="768"/>
      <c r="CM848" s="768"/>
      <c r="CN848" s="768"/>
      <c r="CO848" s="768"/>
      <c r="CP848" s="768"/>
      <c r="CQ848" s="768"/>
      <c r="CR848" s="768"/>
      <c r="CS848" s="768"/>
      <c r="CT848" s="768"/>
      <c r="CU848" s="768"/>
      <c r="CV848" s="768"/>
      <c r="CW848" s="768"/>
      <c r="CX848" s="768"/>
      <c r="CY848" s="768"/>
      <c r="CZ848" s="768"/>
      <c r="DA848" s="768"/>
      <c r="DB848" s="768"/>
      <c r="DC848" s="768"/>
      <c r="DD848" s="768"/>
      <c r="DE848" s="768"/>
      <c r="DF848" s="768"/>
      <c r="DG848" s="768"/>
      <c r="DH848" s="768"/>
      <c r="DI848" s="768"/>
      <c r="DJ848" s="768"/>
      <c r="DK848" s="768"/>
      <c r="DL848" s="768"/>
      <c r="DM848" s="768"/>
      <c r="DN848" s="768"/>
      <c r="DO848" s="768"/>
      <c r="DP848" s="768"/>
      <c r="DQ848" s="768"/>
      <c r="DR848" s="768"/>
      <c r="DS848" s="768"/>
      <c r="DT848" s="768"/>
      <c r="DU848" s="768"/>
      <c r="DV848" s="768"/>
      <c r="DW848" s="768"/>
      <c r="DX848" s="768"/>
      <c r="DY848" s="768"/>
      <c r="DZ848" s="768"/>
      <c r="EA848" s="768"/>
      <c r="EB848" s="768"/>
      <c r="EC848" s="768"/>
      <c r="ED848" s="768"/>
      <c r="EE848" s="768"/>
      <c r="EF848" s="768"/>
      <c r="EG848" s="768"/>
      <c r="EH848" s="768"/>
      <c r="EI848" s="768"/>
      <c r="EJ848" s="768"/>
      <c r="EK848" s="768"/>
      <c r="EL848" s="768"/>
      <c r="EM848" s="768"/>
      <c r="EN848" s="768"/>
      <c r="EO848" s="768"/>
      <c r="EP848" s="768"/>
      <c r="EQ848" s="768"/>
      <c r="ER848" s="768"/>
      <c r="ES848" s="768"/>
      <c r="ET848" s="768"/>
      <c r="EU848" s="768"/>
      <c r="EV848" s="768"/>
      <c r="EW848" s="768"/>
      <c r="EX848" s="768"/>
      <c r="EY848" s="768"/>
      <c r="EZ848" s="768"/>
      <c r="FA848" s="768"/>
      <c r="FB848" s="768"/>
      <c r="FC848" s="768"/>
      <c r="FD848" s="768"/>
      <c r="FE848" s="768"/>
      <c r="FF848" s="768"/>
      <c r="FG848" s="768"/>
      <c r="FH848" s="768"/>
      <c r="FI848" s="768"/>
      <c r="FJ848" s="768"/>
      <c r="FK848" s="768"/>
      <c r="FL848" s="768"/>
      <c r="FM848" s="768"/>
      <c r="FN848" s="768"/>
      <c r="FO848" s="768"/>
      <c r="FP848" s="768"/>
      <c r="FQ848" s="768"/>
      <c r="FR848" s="768"/>
      <c r="FS848" s="768"/>
      <c r="FT848" s="768"/>
      <c r="FU848" s="768"/>
      <c r="FV848" s="768"/>
      <c r="FW848" s="768"/>
    </row>
    <row r="849" spans="10:179" x14ac:dyDescent="0.25">
      <c r="J849" s="62"/>
      <c r="U849" s="767"/>
      <c r="Y849" s="768"/>
      <c r="Z849" s="768"/>
      <c r="AA849" s="768"/>
      <c r="AB849" s="768"/>
      <c r="AC849" s="768"/>
      <c r="AD849" s="768"/>
      <c r="AE849" s="768"/>
      <c r="AF849" s="768"/>
      <c r="AG849" s="768"/>
      <c r="AH849" s="768"/>
      <c r="AI849" s="768"/>
      <c r="AJ849" s="768"/>
      <c r="AK849" s="768"/>
      <c r="AL849" s="768"/>
      <c r="AM849" s="768"/>
      <c r="AN849" s="768"/>
      <c r="AO849" s="768"/>
      <c r="AP849" s="768"/>
      <c r="AQ849" s="768"/>
      <c r="AR849" s="768"/>
      <c r="AS849" s="768"/>
      <c r="AT849" s="768"/>
      <c r="AU849" s="768"/>
      <c r="AV849" s="768"/>
      <c r="AW849" s="768"/>
      <c r="AX849" s="768"/>
      <c r="AY849" s="768"/>
      <c r="AZ849" s="768"/>
      <c r="BA849" s="768"/>
      <c r="BB849" s="768"/>
      <c r="BC849" s="768"/>
      <c r="BD849" s="768"/>
      <c r="BE849" s="768"/>
      <c r="BF849" s="768"/>
      <c r="BG849" s="768"/>
      <c r="BH849" s="768"/>
      <c r="BI849" s="768"/>
      <c r="BJ849" s="768"/>
      <c r="BK849" s="768"/>
      <c r="BL849" s="768"/>
      <c r="BM849" s="768"/>
      <c r="BN849" s="768"/>
      <c r="BO849" s="768"/>
      <c r="BP849" s="768"/>
      <c r="BQ849" s="768"/>
      <c r="BR849" s="768"/>
      <c r="BS849" s="768"/>
      <c r="BT849" s="768"/>
      <c r="BU849" s="768"/>
      <c r="BV849" s="768"/>
      <c r="BW849" s="768"/>
      <c r="BX849" s="768"/>
      <c r="BY849" s="768"/>
      <c r="BZ849" s="768"/>
      <c r="CA849" s="768"/>
      <c r="CB849" s="768"/>
      <c r="CC849" s="768"/>
      <c r="CD849" s="768"/>
      <c r="CE849" s="768"/>
      <c r="CF849" s="768"/>
      <c r="CG849" s="768"/>
      <c r="CH849" s="768"/>
      <c r="CI849" s="768"/>
      <c r="CJ849" s="768"/>
      <c r="CK849" s="768"/>
      <c r="CL849" s="768"/>
      <c r="CM849" s="768"/>
      <c r="CN849" s="768"/>
      <c r="CO849" s="768"/>
      <c r="CP849" s="768"/>
      <c r="CQ849" s="768"/>
      <c r="CR849" s="768"/>
      <c r="CS849" s="768"/>
      <c r="CT849" s="768"/>
      <c r="CU849" s="768"/>
      <c r="CV849" s="768"/>
      <c r="CW849" s="768"/>
      <c r="CX849" s="768"/>
      <c r="CY849" s="768"/>
      <c r="CZ849" s="768"/>
      <c r="DA849" s="768"/>
      <c r="DB849" s="768"/>
      <c r="DC849" s="768"/>
      <c r="DD849" s="768"/>
      <c r="DE849" s="768"/>
      <c r="DF849" s="768"/>
      <c r="DG849" s="768"/>
      <c r="DH849" s="768"/>
      <c r="DI849" s="768"/>
      <c r="DJ849" s="768"/>
      <c r="DK849" s="768"/>
      <c r="DL849" s="768"/>
      <c r="DM849" s="768"/>
      <c r="DN849" s="768"/>
      <c r="DO849" s="768"/>
      <c r="DP849" s="768"/>
      <c r="DQ849" s="768"/>
      <c r="DR849" s="768"/>
      <c r="DS849" s="768"/>
      <c r="DT849" s="768"/>
      <c r="DU849" s="768"/>
      <c r="DV849" s="768"/>
      <c r="DW849" s="768"/>
      <c r="DX849" s="768"/>
      <c r="DY849" s="768"/>
      <c r="DZ849" s="768"/>
      <c r="EA849" s="768"/>
      <c r="EB849" s="768"/>
      <c r="EC849" s="768"/>
      <c r="ED849" s="768"/>
      <c r="EE849" s="768"/>
      <c r="EF849" s="768"/>
      <c r="EG849" s="768"/>
      <c r="EH849" s="768"/>
      <c r="EI849" s="768"/>
      <c r="EJ849" s="768"/>
      <c r="EK849" s="768"/>
      <c r="EL849" s="768"/>
      <c r="EM849" s="768"/>
      <c r="EN849" s="768"/>
      <c r="EO849" s="768"/>
      <c r="EP849" s="768"/>
      <c r="EQ849" s="768"/>
      <c r="ER849" s="768"/>
      <c r="ES849" s="768"/>
      <c r="ET849" s="768"/>
      <c r="EU849" s="768"/>
      <c r="EV849" s="768"/>
      <c r="EW849" s="768"/>
      <c r="EX849" s="768"/>
      <c r="EY849" s="768"/>
      <c r="EZ849" s="768"/>
      <c r="FA849" s="768"/>
      <c r="FB849" s="768"/>
      <c r="FC849" s="768"/>
      <c r="FD849" s="768"/>
      <c r="FE849" s="768"/>
      <c r="FF849" s="768"/>
      <c r="FG849" s="768"/>
      <c r="FH849" s="768"/>
      <c r="FI849" s="768"/>
      <c r="FJ849" s="768"/>
      <c r="FK849" s="768"/>
      <c r="FL849" s="768"/>
      <c r="FM849" s="768"/>
      <c r="FN849" s="768"/>
      <c r="FO849" s="768"/>
      <c r="FP849" s="768"/>
      <c r="FQ849" s="768"/>
      <c r="FR849" s="768"/>
      <c r="FS849" s="768"/>
      <c r="FT849" s="768"/>
      <c r="FU849" s="768"/>
      <c r="FV849" s="768"/>
      <c r="FW849" s="768"/>
    </row>
    <row r="850" spans="10:179" x14ac:dyDescent="0.25">
      <c r="J850" s="62"/>
      <c r="U850" s="767"/>
      <c r="Y850" s="768"/>
      <c r="Z850" s="768"/>
      <c r="AA850" s="768"/>
      <c r="AB850" s="768"/>
      <c r="AC850" s="768"/>
      <c r="AD850" s="768"/>
      <c r="AE850" s="768"/>
      <c r="AF850" s="768"/>
      <c r="AG850" s="768"/>
      <c r="AH850" s="768"/>
      <c r="AI850" s="768"/>
      <c r="AJ850" s="768"/>
      <c r="AK850" s="768"/>
      <c r="AL850" s="768"/>
      <c r="AM850" s="768"/>
      <c r="AN850" s="768"/>
      <c r="AO850" s="768"/>
      <c r="AP850" s="768"/>
      <c r="AQ850" s="768"/>
      <c r="AR850" s="768"/>
      <c r="AS850" s="768"/>
      <c r="AT850" s="768"/>
      <c r="AU850" s="768"/>
      <c r="AV850" s="768"/>
      <c r="AW850" s="768"/>
      <c r="AX850" s="768"/>
      <c r="AY850" s="768"/>
      <c r="AZ850" s="768"/>
      <c r="BA850" s="768"/>
      <c r="BB850" s="768"/>
      <c r="BC850" s="768"/>
      <c r="BD850" s="768"/>
      <c r="BE850" s="768"/>
      <c r="BF850" s="768"/>
      <c r="BG850" s="768"/>
      <c r="BH850" s="768"/>
      <c r="BI850" s="768"/>
      <c r="BJ850" s="768"/>
      <c r="BK850" s="768"/>
      <c r="BL850" s="768"/>
      <c r="BM850" s="768"/>
      <c r="BN850" s="768"/>
      <c r="BO850" s="768"/>
      <c r="BP850" s="768"/>
      <c r="BQ850" s="768"/>
      <c r="BR850" s="768"/>
      <c r="BS850" s="768"/>
      <c r="BT850" s="768"/>
      <c r="BU850" s="768"/>
      <c r="BV850" s="768"/>
      <c r="BW850" s="768"/>
      <c r="BX850" s="768"/>
      <c r="BY850" s="768"/>
      <c r="BZ850" s="768"/>
      <c r="CA850" s="768"/>
      <c r="CB850" s="768"/>
      <c r="CC850" s="768"/>
      <c r="CD850" s="768"/>
      <c r="CE850" s="768"/>
      <c r="CF850" s="768"/>
      <c r="CG850" s="768"/>
      <c r="CH850" s="768"/>
      <c r="CI850" s="768"/>
      <c r="CJ850" s="768"/>
      <c r="CK850" s="768"/>
      <c r="CL850" s="768"/>
      <c r="CM850" s="768"/>
      <c r="CN850" s="768"/>
      <c r="CO850" s="768"/>
      <c r="CP850" s="768"/>
      <c r="CQ850" s="768"/>
      <c r="CR850" s="768"/>
      <c r="CS850" s="768"/>
      <c r="CT850" s="768"/>
      <c r="CU850" s="768"/>
      <c r="CV850" s="768"/>
      <c r="CW850" s="768"/>
      <c r="CX850" s="768"/>
      <c r="CY850" s="768"/>
      <c r="CZ850" s="768"/>
      <c r="DA850" s="768"/>
      <c r="DB850" s="768"/>
      <c r="DC850" s="768"/>
      <c r="DD850" s="768"/>
      <c r="DE850" s="768"/>
      <c r="DF850" s="768"/>
      <c r="DG850" s="768"/>
      <c r="DH850" s="768"/>
      <c r="DI850" s="768"/>
      <c r="DJ850" s="768"/>
      <c r="DK850" s="768"/>
      <c r="DL850" s="768"/>
      <c r="DM850" s="768"/>
      <c r="DN850" s="768"/>
      <c r="DO850" s="768"/>
      <c r="DP850" s="768"/>
      <c r="DQ850" s="768"/>
      <c r="DR850" s="768"/>
      <c r="DS850" s="768"/>
      <c r="DT850" s="768"/>
      <c r="DU850" s="768"/>
      <c r="DV850" s="768"/>
      <c r="DW850" s="768"/>
      <c r="DX850" s="768"/>
      <c r="DY850" s="768"/>
      <c r="DZ850" s="768"/>
      <c r="EA850" s="768"/>
      <c r="EB850" s="768"/>
      <c r="EC850" s="768"/>
      <c r="ED850" s="768"/>
      <c r="EE850" s="768"/>
      <c r="EF850" s="768"/>
      <c r="EG850" s="768"/>
      <c r="EH850" s="768"/>
      <c r="EI850" s="768"/>
      <c r="EJ850" s="768"/>
      <c r="EK850" s="768"/>
      <c r="EL850" s="768"/>
      <c r="EM850" s="768"/>
      <c r="EN850" s="768"/>
      <c r="EO850" s="768"/>
      <c r="EP850" s="768"/>
      <c r="EQ850" s="768"/>
      <c r="ER850" s="768"/>
      <c r="ES850" s="768"/>
      <c r="ET850" s="768"/>
      <c r="EU850" s="768"/>
      <c r="EV850" s="768"/>
      <c r="EW850" s="768"/>
      <c r="EX850" s="768"/>
      <c r="EY850" s="768"/>
      <c r="EZ850" s="768"/>
      <c r="FA850" s="768"/>
      <c r="FB850" s="768"/>
      <c r="FC850" s="768"/>
      <c r="FD850" s="768"/>
      <c r="FE850" s="768"/>
      <c r="FF850" s="768"/>
      <c r="FG850" s="768"/>
      <c r="FH850" s="768"/>
      <c r="FI850" s="768"/>
      <c r="FJ850" s="768"/>
      <c r="FK850" s="768"/>
      <c r="FL850" s="768"/>
      <c r="FM850" s="768"/>
      <c r="FN850" s="768"/>
      <c r="FO850" s="768"/>
      <c r="FP850" s="768"/>
      <c r="FQ850" s="768"/>
      <c r="FR850" s="768"/>
      <c r="FS850" s="768"/>
      <c r="FT850" s="768"/>
      <c r="FU850" s="768"/>
      <c r="FV850" s="768"/>
      <c r="FW850" s="768"/>
    </row>
  </sheetData>
  <autoFilter ref="B10:FW850" xr:uid="{00000000-0009-0000-0000-000014000000}"/>
  <mergeCells count="2">
    <mergeCell ref="B3:O3"/>
    <mergeCell ref="Y4:FW4"/>
  </mergeCells>
  <conditionalFormatting sqref="J11:J850">
    <cfRule type="cellIs" dxfId="421" priority="2" operator="equal">
      <formula>"N"</formula>
    </cfRule>
    <cfRule type="cellIs" dxfId="420" priority="3" operator="equal">
      <formula>"Y"</formula>
    </cfRule>
  </conditionalFormatting>
  <conditionalFormatting sqref="U11:U850">
    <cfRule type="cellIs" dxfId="419" priority="1" operator="equal">
      <formula>1</formula>
    </cfRule>
  </conditionalFormatting>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3DCD58"/>
    <pageSetUpPr autoPageBreaks="0"/>
  </sheetPr>
  <dimension ref="B1:HJ564"/>
  <sheetViews>
    <sheetView showGridLines="0" tabSelected="1" topLeftCell="B28" zoomScaleNormal="100" zoomScaleSheetLayoutView="50" workbookViewId="0">
      <selection activeCell="E33" sqref="E33"/>
    </sheetView>
  </sheetViews>
  <sheetFormatPr defaultColWidth="9.140625" defaultRowHeight="12.75" x14ac:dyDescent="0.25"/>
  <cols>
    <col min="1" max="1" width="2" style="28" customWidth="1"/>
    <col min="2" max="2" width="12.28515625" style="237" customWidth="1"/>
    <col min="3" max="3" width="9" style="33" customWidth="1"/>
    <col min="4" max="4" width="12.42578125" style="30" customWidth="1"/>
    <col min="5" max="5" width="16.140625" style="30" customWidth="1"/>
    <col min="6" max="6" width="24.28515625" style="31" customWidth="1"/>
    <col min="7" max="7" width="65.7109375" style="31" bestFit="1" customWidth="1"/>
    <col min="8" max="8" width="119" style="31" customWidth="1"/>
    <col min="9" max="9" width="11.5703125" style="32" customWidth="1"/>
    <col min="10" max="10" width="17.140625" style="32" customWidth="1"/>
    <col min="11" max="11" width="15.28515625" style="29" customWidth="1"/>
    <col min="12" max="12" width="17" style="29" customWidth="1"/>
    <col min="13" max="13" width="14.7109375" style="29" customWidth="1"/>
    <col min="14" max="14" width="14.140625" style="29" customWidth="1"/>
    <col min="15" max="15" width="15.5703125" style="29" customWidth="1"/>
    <col min="16" max="16" width="14.140625" style="29" customWidth="1"/>
    <col min="17" max="17" width="18.85546875" style="33" customWidth="1"/>
    <col min="18" max="18" width="22.28515625" style="33" customWidth="1"/>
    <col min="19" max="20" width="19.28515625" style="34" customWidth="1"/>
    <col min="21" max="21" width="20.28515625" style="34" customWidth="1"/>
    <col min="22" max="22" width="30" style="35" customWidth="1"/>
    <col min="23" max="23" width="29.85546875" style="36" customWidth="1"/>
    <col min="24" max="24" width="11.5703125" style="35" customWidth="1"/>
    <col min="25" max="25" width="2.7109375" style="35" customWidth="1"/>
    <col min="26" max="182" width="9.7109375" style="35" customWidth="1"/>
    <col min="183" max="192" width="9.7109375" style="35" hidden="1" customWidth="1"/>
    <col min="193" max="218" width="9.7109375" style="28" hidden="1" customWidth="1"/>
    <col min="219" max="16384" width="9.140625" style="28"/>
  </cols>
  <sheetData>
    <row r="1" spans="2:218" ht="3" customHeight="1" x14ac:dyDescent="0.25"/>
    <row r="2" spans="2:218" s="24" customFormat="1" ht="48" customHeight="1" x14ac:dyDescent="0.15">
      <c r="B2" s="2873" t="s">
        <v>8378</v>
      </c>
      <c r="C2" s="2873"/>
      <c r="D2" s="2873"/>
      <c r="E2" s="2873"/>
      <c r="F2" s="2873"/>
      <c r="G2" s="2873"/>
      <c r="H2" s="2873"/>
      <c r="I2" s="2873"/>
      <c r="J2" s="2873"/>
      <c r="K2" s="2873"/>
      <c r="L2" s="2873"/>
      <c r="M2" s="2873"/>
      <c r="N2" s="2873"/>
      <c r="O2" s="2873"/>
      <c r="P2" s="2873"/>
      <c r="Q2" s="2873"/>
      <c r="R2" s="2873"/>
      <c r="S2" s="996"/>
      <c r="T2" s="996"/>
      <c r="U2" s="996"/>
      <c r="V2" s="1984" t="s">
        <v>7392</v>
      </c>
      <c r="W2" s="1985">
        <v>43403</v>
      </c>
      <c r="X2" s="1009"/>
      <c r="Y2" s="1009"/>
      <c r="Z2" s="1010"/>
      <c r="AA2" s="1010"/>
      <c r="AB2" s="1010"/>
      <c r="AC2" s="1010"/>
      <c r="AD2" s="1010"/>
      <c r="AE2" s="1010"/>
      <c r="AF2" s="1010"/>
      <c r="AG2" s="1010"/>
      <c r="AH2" s="1010"/>
      <c r="AI2" s="1010"/>
      <c r="AJ2" s="1010"/>
      <c r="AK2" s="1010"/>
      <c r="AL2" s="1010"/>
      <c r="AM2" s="1010"/>
      <c r="AN2" s="1010"/>
      <c r="AO2" s="1010"/>
      <c r="AP2" s="1010"/>
      <c r="AQ2" s="1010"/>
      <c r="AR2" s="1011"/>
      <c r="AS2" s="1011"/>
      <c r="AT2" s="1011"/>
      <c r="AU2" s="1011"/>
      <c r="AV2" s="1011"/>
      <c r="AW2" s="1011"/>
      <c r="AX2" s="1011"/>
      <c r="AY2" s="1011"/>
      <c r="AZ2" s="1011"/>
      <c r="BA2" s="1011"/>
      <c r="BB2" s="1011"/>
      <c r="BC2" s="1011"/>
      <c r="BD2" s="1011"/>
      <c r="BE2" s="1012" t="s">
        <v>905</v>
      </c>
      <c r="BF2" s="1011"/>
      <c r="BG2" s="1011"/>
      <c r="BH2" s="1011"/>
      <c r="BI2" s="1011"/>
      <c r="BJ2" s="1011"/>
      <c r="BK2" s="1011"/>
      <c r="BL2" s="1011"/>
      <c r="BM2" s="1011"/>
      <c r="BN2" s="1011"/>
      <c r="BO2" s="1011"/>
      <c r="BP2" s="1011"/>
      <c r="BQ2" s="1011"/>
      <c r="BR2" s="1011"/>
      <c r="BS2" s="1011"/>
      <c r="BT2" s="1011"/>
      <c r="BU2" s="1011"/>
      <c r="BV2" s="1011"/>
      <c r="BW2" s="1011"/>
      <c r="BX2" s="1011"/>
      <c r="BY2" s="1011"/>
      <c r="BZ2" s="1011"/>
      <c r="CA2" s="1011"/>
      <c r="CB2" s="1011"/>
      <c r="CC2" s="1011"/>
      <c r="CD2" s="1011"/>
      <c r="CE2" s="1011"/>
      <c r="CF2" s="1011"/>
      <c r="CG2" s="1011"/>
      <c r="CH2" s="1011"/>
      <c r="CI2" s="1011"/>
      <c r="CJ2" s="1011"/>
      <c r="CK2" s="1011"/>
      <c r="CL2" s="1011"/>
      <c r="CM2" s="1011"/>
      <c r="CN2" s="1011"/>
      <c r="CO2" s="1011"/>
      <c r="CP2" s="1011"/>
      <c r="CQ2" s="1011"/>
      <c r="CR2" s="1011"/>
      <c r="CS2" s="1011"/>
      <c r="CT2" s="1011"/>
      <c r="CU2" s="1011"/>
      <c r="CV2" s="1011"/>
      <c r="CW2" s="1011"/>
      <c r="CX2" s="1011"/>
      <c r="CY2" s="1011"/>
      <c r="CZ2" s="1011"/>
      <c r="DA2" s="1011"/>
      <c r="DB2" s="1011"/>
      <c r="DC2" s="1011"/>
      <c r="DD2" s="1011"/>
      <c r="DE2" s="1011"/>
      <c r="DF2" s="1011"/>
      <c r="DG2" s="1011"/>
      <c r="DH2" s="1011"/>
      <c r="DI2" s="1011"/>
      <c r="DJ2" s="1011"/>
      <c r="DK2" s="1011"/>
      <c r="DL2" s="1011"/>
      <c r="DM2" s="1011"/>
      <c r="DN2" s="1011"/>
      <c r="DO2" s="1011"/>
      <c r="DP2" s="1011"/>
      <c r="DQ2" s="1011"/>
      <c r="DR2" s="1011"/>
      <c r="DS2" s="1011"/>
      <c r="DT2" s="1011"/>
      <c r="DU2" s="1011"/>
      <c r="DV2" s="1011"/>
      <c r="DW2" s="1011"/>
      <c r="DX2" s="1011"/>
      <c r="DY2" s="1011"/>
      <c r="DZ2" s="1011"/>
      <c r="EA2" s="1011"/>
      <c r="EB2" s="1011"/>
      <c r="EC2" s="1011"/>
      <c r="ED2" s="1011"/>
      <c r="EE2" s="1011"/>
      <c r="EF2" s="1011"/>
      <c r="EG2" s="1011"/>
      <c r="EH2" s="1011"/>
      <c r="EI2" s="1011"/>
      <c r="EJ2" s="1011"/>
      <c r="EK2" s="1011"/>
      <c r="EL2" s="1011"/>
      <c r="EM2" s="1011"/>
      <c r="EN2" s="1011"/>
      <c r="EO2" s="1011"/>
      <c r="EP2" s="1011"/>
      <c r="EQ2" s="1011"/>
      <c r="ER2" s="1011"/>
      <c r="ES2" s="1011"/>
      <c r="ET2" s="1011"/>
      <c r="EU2" s="1011"/>
      <c r="EV2" s="1011"/>
      <c r="EW2" s="1011"/>
      <c r="EX2" s="1011"/>
      <c r="EY2" s="1011"/>
      <c r="EZ2" s="1011"/>
      <c r="FA2" s="1011"/>
      <c r="FB2" s="1011"/>
      <c r="FC2" s="1011"/>
      <c r="FD2" s="1011"/>
      <c r="FE2" s="1011"/>
      <c r="FF2" s="1011"/>
      <c r="FG2" s="1011"/>
      <c r="FH2" s="1011"/>
      <c r="FI2" s="1011"/>
      <c r="FJ2" s="1011"/>
      <c r="FK2" s="1011"/>
      <c r="FL2" s="1011"/>
      <c r="FM2" s="1011"/>
      <c r="FN2" s="1011"/>
      <c r="FO2" s="1011"/>
      <c r="FP2" s="1011"/>
      <c r="FQ2" s="1011"/>
      <c r="FR2" s="1011"/>
      <c r="FS2" s="1011"/>
      <c r="FT2" s="1011"/>
      <c r="FU2" s="1011"/>
      <c r="FV2" s="1011"/>
      <c r="FW2" s="1011"/>
      <c r="FX2" s="1011"/>
      <c r="FY2" s="1011"/>
      <c r="FZ2" s="1011"/>
      <c r="GA2" s="23"/>
      <c r="GB2" s="23"/>
      <c r="GC2" s="23"/>
      <c r="GD2" s="23"/>
      <c r="GE2" s="23"/>
      <c r="GF2" s="23"/>
      <c r="GG2" s="23"/>
      <c r="GH2" s="23"/>
      <c r="GI2" s="23"/>
      <c r="GJ2" s="23"/>
    </row>
    <row r="3" spans="2:218" s="24" customFormat="1" ht="9" hidden="1" customHeight="1" x14ac:dyDescent="0.15">
      <c r="B3" s="1002"/>
      <c r="C3" s="1581"/>
      <c r="D3" s="1581"/>
      <c r="E3" s="1581"/>
      <c r="F3" s="1581"/>
      <c r="G3" s="1581"/>
      <c r="H3" s="1581"/>
      <c r="I3" s="1581"/>
      <c r="J3" s="1581"/>
      <c r="K3" s="1581"/>
      <c r="L3" s="1581"/>
      <c r="M3" s="1581"/>
      <c r="N3" s="1581"/>
      <c r="O3" s="1581"/>
      <c r="P3" s="1581"/>
      <c r="Q3" s="1581"/>
      <c r="R3" s="1581"/>
      <c r="S3" s="1581"/>
      <c r="T3" s="1581"/>
      <c r="U3" s="1581"/>
      <c r="V3" s="1581"/>
      <c r="W3" s="1581">
        <v>0</v>
      </c>
      <c r="X3" s="2193">
        <v>0</v>
      </c>
      <c r="Y3" s="1009"/>
      <c r="Z3" s="1010"/>
      <c r="AA3" s="1010"/>
      <c r="AB3" s="1010"/>
      <c r="AC3" s="1010"/>
      <c r="AD3" s="1010"/>
      <c r="AE3" s="1010"/>
      <c r="AF3" s="1010"/>
      <c r="AG3" s="1010"/>
      <c r="AH3" s="1010"/>
      <c r="AI3" s="1010"/>
      <c r="AJ3" s="1010"/>
      <c r="AK3" s="1010"/>
      <c r="AL3" s="1010"/>
      <c r="AM3" s="1010"/>
      <c r="AN3" s="1010"/>
      <c r="AO3" s="1010"/>
      <c r="AP3" s="1010"/>
      <c r="AQ3" s="1010"/>
      <c r="AR3" s="1011"/>
      <c r="AS3" s="1011"/>
      <c r="AT3" s="1011"/>
      <c r="AU3" s="1011"/>
      <c r="AV3" s="1011"/>
      <c r="AW3" s="1011"/>
      <c r="AX3" s="1011"/>
      <c r="AY3" s="1011"/>
      <c r="AZ3" s="1011"/>
      <c r="BA3" s="1011"/>
      <c r="BB3" s="1011"/>
      <c r="BC3" s="1011"/>
      <c r="BD3" s="1011"/>
      <c r="BE3" s="1012"/>
      <c r="BF3" s="1011"/>
      <c r="BG3" s="1011"/>
      <c r="BH3" s="1011"/>
      <c r="BI3" s="1011"/>
      <c r="BJ3" s="1011"/>
      <c r="BK3" s="1011"/>
      <c r="BL3" s="1011"/>
      <c r="BM3" s="1011"/>
      <c r="BN3" s="1011"/>
      <c r="BO3" s="1011"/>
      <c r="BP3" s="1011"/>
      <c r="BQ3" s="1011"/>
      <c r="BR3" s="1011"/>
      <c r="BS3" s="1011"/>
      <c r="BT3" s="1011"/>
      <c r="BU3" s="1011"/>
      <c r="BV3" s="1011"/>
      <c r="BW3" s="1011"/>
      <c r="BX3" s="1011"/>
      <c r="BY3" s="1011"/>
      <c r="BZ3" s="1011"/>
      <c r="CA3" s="1011"/>
      <c r="CB3" s="1011"/>
      <c r="CC3" s="1011"/>
      <c r="CD3" s="1011"/>
      <c r="CE3" s="1011"/>
      <c r="CF3" s="1011"/>
      <c r="CG3" s="1011"/>
      <c r="CH3" s="1011"/>
      <c r="CI3" s="1011"/>
      <c r="CJ3" s="1011"/>
      <c r="CK3" s="1011"/>
      <c r="CL3" s="1011"/>
      <c r="CM3" s="1011"/>
      <c r="CN3" s="1011"/>
      <c r="CO3" s="1011"/>
      <c r="CP3" s="1011"/>
      <c r="CQ3" s="1011"/>
      <c r="CR3" s="1011"/>
      <c r="CS3" s="1011"/>
      <c r="CT3" s="1011"/>
      <c r="CU3" s="1011"/>
      <c r="CV3" s="1011"/>
      <c r="CW3" s="1011"/>
      <c r="CX3" s="1011"/>
      <c r="CY3" s="1011"/>
      <c r="CZ3" s="1011"/>
      <c r="DA3" s="1011"/>
      <c r="DB3" s="1011"/>
      <c r="DC3" s="1011"/>
      <c r="DD3" s="1011"/>
      <c r="DE3" s="1011"/>
      <c r="DF3" s="1011"/>
      <c r="DG3" s="1011"/>
      <c r="DH3" s="1011"/>
      <c r="DI3" s="1011"/>
      <c r="DJ3" s="1011"/>
      <c r="DK3" s="1011"/>
      <c r="DL3" s="1011"/>
      <c r="DM3" s="1011"/>
      <c r="DN3" s="1011"/>
      <c r="DO3" s="1011"/>
      <c r="DP3" s="1011"/>
      <c r="DQ3" s="1011"/>
      <c r="DR3" s="1011"/>
      <c r="DS3" s="1011"/>
      <c r="DT3" s="1011"/>
      <c r="DU3" s="1011"/>
      <c r="DV3" s="1011"/>
      <c r="DW3" s="1011"/>
      <c r="DX3" s="1011"/>
      <c r="DY3" s="1011"/>
      <c r="DZ3" s="1011"/>
      <c r="EA3" s="1011"/>
      <c r="EB3" s="1011"/>
      <c r="EC3" s="1011"/>
      <c r="ED3" s="1011"/>
      <c r="EE3" s="1011"/>
      <c r="EF3" s="1011"/>
      <c r="EG3" s="1011"/>
      <c r="EH3" s="1011"/>
      <c r="EI3" s="1011"/>
      <c r="EJ3" s="1011"/>
      <c r="EK3" s="1011"/>
      <c r="EL3" s="1011"/>
      <c r="EM3" s="1011"/>
      <c r="EN3" s="1011"/>
      <c r="EO3" s="1011"/>
      <c r="EP3" s="1011"/>
      <c r="EQ3" s="1011"/>
      <c r="ER3" s="1011"/>
      <c r="ES3" s="1011"/>
      <c r="ET3" s="1011"/>
      <c r="EU3" s="1011"/>
      <c r="EV3" s="1011"/>
      <c r="EW3" s="1011"/>
      <c r="EX3" s="1011"/>
      <c r="EY3" s="1011"/>
      <c r="EZ3" s="1011"/>
      <c r="FA3" s="1011"/>
      <c r="FB3" s="1011"/>
      <c r="FC3" s="1011"/>
      <c r="FD3" s="1011"/>
      <c r="FE3" s="1011"/>
      <c r="FF3" s="1011"/>
      <c r="FG3" s="1011"/>
      <c r="FH3" s="1011"/>
      <c r="FI3" s="1011"/>
      <c r="FJ3" s="1011"/>
      <c r="FK3" s="1011"/>
      <c r="FL3" s="1011"/>
      <c r="FM3" s="1011"/>
      <c r="FN3" s="1011"/>
      <c r="FO3" s="1011"/>
      <c r="FP3" s="1011"/>
      <c r="FQ3" s="1011"/>
      <c r="FR3" s="1011"/>
      <c r="FS3" s="1011"/>
      <c r="FT3" s="1011"/>
      <c r="FU3" s="1011"/>
      <c r="FV3" s="1011"/>
      <c r="FW3" s="1011"/>
      <c r="FX3" s="1011"/>
      <c r="FY3" s="1011"/>
      <c r="FZ3" s="1011"/>
      <c r="GA3" s="23"/>
      <c r="GB3" s="23"/>
      <c r="GC3" s="23"/>
      <c r="GD3" s="23"/>
      <c r="GE3" s="23"/>
      <c r="GF3" s="23"/>
      <c r="GG3" s="23"/>
      <c r="GH3" s="23"/>
      <c r="GI3" s="23"/>
      <c r="GJ3" s="23"/>
    </row>
    <row r="4" spans="2:218" s="24" customFormat="1" ht="9.75" hidden="1" customHeight="1" x14ac:dyDescent="0.15">
      <c r="B4" s="2077">
        <v>1</v>
      </c>
      <c r="C4" s="1581"/>
      <c r="D4" s="1581"/>
      <c r="E4" s="1581"/>
      <c r="F4" s="1581"/>
      <c r="G4" s="1581"/>
      <c r="H4" s="1581"/>
      <c r="I4" s="1581"/>
      <c r="J4" s="1581"/>
      <c r="K4" s="1581"/>
      <c r="L4" s="1581"/>
      <c r="M4" s="1581"/>
      <c r="N4" s="1581"/>
      <c r="O4" s="1581"/>
      <c r="P4" s="1581"/>
      <c r="Q4" s="1581"/>
      <c r="R4" s="1581"/>
      <c r="S4" s="1581"/>
      <c r="T4" s="1581"/>
      <c r="U4" s="1581"/>
      <c r="V4" s="1581"/>
      <c r="W4" s="1581"/>
      <c r="X4" s="1009"/>
      <c r="Y4" s="1009"/>
      <c r="Z4" s="1010"/>
      <c r="AA4" s="1010"/>
      <c r="AB4" s="1010"/>
      <c r="AC4" s="1010"/>
      <c r="AD4" s="1010"/>
      <c r="AE4" s="1010"/>
      <c r="AF4" s="1010"/>
      <c r="AG4" s="1010"/>
      <c r="AH4" s="1010"/>
      <c r="AI4" s="1010"/>
      <c r="AJ4" s="1010"/>
      <c r="AK4" s="1010"/>
      <c r="AL4" s="1010"/>
      <c r="AM4" s="1010"/>
      <c r="AN4" s="1010"/>
      <c r="AO4" s="1010"/>
      <c r="AP4" s="1010"/>
      <c r="AQ4" s="1010"/>
      <c r="AR4" s="1011"/>
      <c r="AS4" s="1011"/>
      <c r="AT4" s="1011"/>
      <c r="AU4" s="1011"/>
      <c r="AV4" s="1011"/>
      <c r="AW4" s="1011"/>
      <c r="AX4" s="1011"/>
      <c r="AY4" s="1011"/>
      <c r="AZ4" s="1011"/>
      <c r="BA4" s="1011"/>
      <c r="BB4" s="1011"/>
      <c r="BC4" s="1011"/>
      <c r="BD4" s="1011"/>
      <c r="BE4" s="1012"/>
      <c r="BF4" s="1011"/>
      <c r="BG4" s="1011"/>
      <c r="BH4" s="1011"/>
      <c r="BI4" s="1011"/>
      <c r="BJ4" s="1011"/>
      <c r="BK4" s="1011"/>
      <c r="BL4" s="1011"/>
      <c r="BM4" s="1011"/>
      <c r="BN4" s="1011"/>
      <c r="BO4" s="1011"/>
      <c r="BP4" s="1011"/>
      <c r="BQ4" s="1011"/>
      <c r="BR4" s="1011"/>
      <c r="BS4" s="1011"/>
      <c r="BT4" s="1011"/>
      <c r="BU4" s="1011"/>
      <c r="BV4" s="1011"/>
      <c r="BW4" s="1011"/>
      <c r="BX4" s="1011"/>
      <c r="BY4" s="1011"/>
      <c r="BZ4" s="1011"/>
      <c r="CA4" s="1011"/>
      <c r="CB4" s="1011"/>
      <c r="CC4" s="1011"/>
      <c r="CD4" s="1011"/>
      <c r="CE4" s="1011"/>
      <c r="CF4" s="1011"/>
      <c r="CG4" s="1011"/>
      <c r="CH4" s="1011"/>
      <c r="CI4" s="1011"/>
      <c r="CJ4" s="1011"/>
      <c r="CK4" s="1011"/>
      <c r="CL4" s="1011"/>
      <c r="CM4" s="1011"/>
      <c r="CN4" s="1011"/>
      <c r="CO4" s="1011"/>
      <c r="CP4" s="1011"/>
      <c r="CQ4" s="1011"/>
      <c r="CR4" s="1011"/>
      <c r="CS4" s="1011"/>
      <c r="CT4" s="1011"/>
      <c r="CU4" s="1011"/>
      <c r="CV4" s="1011"/>
      <c r="CW4" s="1011"/>
      <c r="CX4" s="1011"/>
      <c r="CY4" s="1011"/>
      <c r="CZ4" s="1011"/>
      <c r="DA4" s="1011"/>
      <c r="DB4" s="1011"/>
      <c r="DC4" s="1011"/>
      <c r="DD4" s="1011"/>
      <c r="DE4" s="1011"/>
      <c r="DF4" s="1011"/>
      <c r="DG4" s="1011"/>
      <c r="DH4" s="1011"/>
      <c r="DI4" s="1011"/>
      <c r="DJ4" s="1011"/>
      <c r="DK4" s="1011"/>
      <c r="DL4" s="1011"/>
      <c r="DM4" s="1011"/>
      <c r="DN4" s="1011"/>
      <c r="DO4" s="1011"/>
      <c r="DP4" s="1011"/>
      <c r="DQ4" s="1011"/>
      <c r="DR4" s="1011"/>
      <c r="DS4" s="1011"/>
      <c r="DT4" s="1011"/>
      <c r="DU4" s="1011"/>
      <c r="DV4" s="1011"/>
      <c r="DW4" s="1011"/>
      <c r="DX4" s="1011"/>
      <c r="DY4" s="1011"/>
      <c r="DZ4" s="1011"/>
      <c r="EA4" s="1011"/>
      <c r="EB4" s="1011"/>
      <c r="EC4" s="1011"/>
      <c r="ED4" s="1011"/>
      <c r="EE4" s="1011"/>
      <c r="EF4" s="1011"/>
      <c r="EG4" s="1011"/>
      <c r="EH4" s="1011"/>
      <c r="EI4" s="1011"/>
      <c r="EJ4" s="1011"/>
      <c r="EK4" s="1011"/>
      <c r="EL4" s="1011"/>
      <c r="EM4" s="1011"/>
      <c r="EN4" s="1011"/>
      <c r="EO4" s="1011"/>
      <c r="EP4" s="1011"/>
      <c r="EQ4" s="1011"/>
      <c r="ER4" s="1011"/>
      <c r="ES4" s="1011"/>
      <c r="ET4" s="1011"/>
      <c r="EU4" s="1011"/>
      <c r="EV4" s="1011"/>
      <c r="EW4" s="1011"/>
      <c r="EX4" s="1011"/>
      <c r="EY4" s="1011"/>
      <c r="EZ4" s="1011"/>
      <c r="FA4" s="1011"/>
      <c r="FB4" s="1011"/>
      <c r="FC4" s="1011"/>
      <c r="FD4" s="1011"/>
      <c r="FE4" s="1011"/>
      <c r="FF4" s="1011"/>
      <c r="FG4" s="1011"/>
      <c r="FH4" s="1011"/>
      <c r="FI4" s="1011"/>
      <c r="FJ4" s="1011"/>
      <c r="FK4" s="1011"/>
      <c r="FL4" s="1011"/>
      <c r="FM4" s="1011"/>
      <c r="FN4" s="1011"/>
      <c r="FO4" s="1011"/>
      <c r="FP4" s="1011"/>
      <c r="FQ4" s="1011"/>
      <c r="FR4" s="1011"/>
      <c r="FS4" s="1011"/>
      <c r="FT4" s="1011"/>
      <c r="FU4" s="1011"/>
      <c r="FV4" s="1011"/>
      <c r="FW4" s="1011"/>
      <c r="FX4" s="1011"/>
      <c r="FY4" s="1011"/>
      <c r="FZ4" s="1011"/>
      <c r="GA4" s="23"/>
      <c r="GB4" s="23"/>
      <c r="GC4" s="23"/>
      <c r="GD4" s="23"/>
      <c r="GE4" s="23"/>
      <c r="GF4" s="23"/>
      <c r="GG4" s="23"/>
      <c r="GH4" s="23"/>
      <c r="GI4" s="23"/>
      <c r="GJ4" s="23"/>
    </row>
    <row r="5" spans="2:218" s="77" customFormat="1" ht="13.5" hidden="1" customHeight="1" x14ac:dyDescent="0.2">
      <c r="B5" s="1003"/>
      <c r="C5" s="2868"/>
      <c r="D5" s="2868"/>
      <c r="E5" s="2868"/>
      <c r="F5" s="2868"/>
      <c r="G5" s="2868"/>
      <c r="H5" s="2868"/>
      <c r="I5" s="2868"/>
      <c r="J5" s="2868"/>
      <c r="K5" s="2868"/>
      <c r="L5" s="2868"/>
      <c r="M5" s="2868"/>
      <c r="N5" s="2868"/>
      <c r="O5" s="2868"/>
      <c r="P5" s="2868"/>
      <c r="Q5" s="2868"/>
      <c r="R5" s="2868"/>
      <c r="S5" s="2868"/>
      <c r="T5" s="2868"/>
      <c r="U5" s="2868"/>
      <c r="V5" s="2868"/>
      <c r="W5" s="2868"/>
      <c r="X5" s="78"/>
    </row>
    <row r="6" spans="2:218" s="77" customFormat="1" ht="15" hidden="1" customHeight="1" x14ac:dyDescent="0.2">
      <c r="B6" s="1003"/>
      <c r="C6" s="1574"/>
      <c r="D6" s="1574"/>
      <c r="E6" s="2397"/>
      <c r="F6" s="1574"/>
      <c r="G6" s="1574"/>
      <c r="H6" s="1574"/>
      <c r="I6" s="1574"/>
      <c r="J6" s="1574"/>
      <c r="K6" s="1574"/>
      <c r="L6" s="1574"/>
      <c r="M6" s="1574"/>
      <c r="N6" s="1574"/>
      <c r="O6" s="1574"/>
      <c r="P6" s="1574"/>
      <c r="Q6" s="1574"/>
      <c r="R6" s="1574"/>
      <c r="S6" s="1574"/>
      <c r="T6" s="1574"/>
      <c r="U6" s="1574"/>
      <c r="V6" s="1574"/>
      <c r="W6" s="1574"/>
      <c r="X6" s="78"/>
    </row>
    <row r="7" spans="2:218" s="77" customFormat="1" ht="13.5" hidden="1" customHeight="1" x14ac:dyDescent="0.2">
      <c r="B7" s="1003"/>
      <c r="C7" s="1574"/>
      <c r="D7" s="1574"/>
      <c r="E7" s="2397"/>
      <c r="F7" s="1574"/>
      <c r="G7" s="1574"/>
      <c r="H7" s="1574"/>
      <c r="I7" s="1574"/>
      <c r="J7" s="1574"/>
      <c r="K7" s="1574"/>
      <c r="L7" s="1574"/>
      <c r="M7" s="1574"/>
      <c r="N7" s="1574"/>
      <c r="O7" s="1574"/>
      <c r="P7" s="1574"/>
      <c r="Q7" s="1574"/>
      <c r="R7" s="1574"/>
      <c r="S7" s="1574"/>
      <c r="T7" s="2242">
        <v>0</v>
      </c>
      <c r="U7" s="1574"/>
      <c r="V7" s="1574"/>
      <c r="W7" s="1574"/>
      <c r="X7" s="78"/>
    </row>
    <row r="8" spans="2:218" s="24" customFormat="1" ht="18.75" hidden="1" customHeight="1" x14ac:dyDescent="0.2">
      <c r="B8" s="1002"/>
      <c r="C8" s="1002"/>
      <c r="D8" s="1002"/>
      <c r="E8" s="1002"/>
      <c r="F8" s="1002"/>
      <c r="G8" s="1002"/>
      <c r="H8" s="1002"/>
      <c r="I8" s="1002"/>
      <c r="J8" s="1002"/>
      <c r="K8" s="1002"/>
      <c r="L8" s="1002"/>
      <c r="M8" s="1002"/>
      <c r="N8" s="1002"/>
      <c r="O8" s="1002"/>
      <c r="P8" s="1002"/>
      <c r="Q8" s="1002"/>
      <c r="R8" s="1002"/>
      <c r="S8" s="1587"/>
      <c r="T8" s="1587"/>
      <c r="U8" s="1587"/>
      <c r="V8" s="1002"/>
      <c r="W8" s="1002"/>
      <c r="X8" s="23"/>
      <c r="Y8" s="22"/>
      <c r="Z8" s="2869" t="s">
        <v>909</v>
      </c>
      <c r="AA8" s="2870"/>
      <c r="AB8" s="2871">
        <v>43342</v>
      </c>
      <c r="AC8" s="2872"/>
      <c r="AD8" s="1010"/>
      <c r="AE8" s="1028"/>
      <c r="AF8" s="1034" t="s">
        <v>60</v>
      </c>
      <c r="AG8" s="1029"/>
      <c r="AH8" s="1034" t="s">
        <v>146</v>
      </c>
      <c r="AI8" s="1030"/>
      <c r="AJ8" s="1034" t="s">
        <v>147</v>
      </c>
      <c r="AK8" s="1031"/>
      <c r="AL8" s="1034" t="s">
        <v>203</v>
      </c>
      <c r="AM8" s="1032"/>
      <c r="AN8" s="1034" t="s">
        <v>202</v>
      </c>
      <c r="AO8" s="1033"/>
      <c r="AP8" s="1034" t="s">
        <v>700</v>
      </c>
      <c r="AQ8" s="77"/>
      <c r="AR8" s="77"/>
      <c r="AS8" s="77"/>
      <c r="AT8" s="77"/>
      <c r="AU8" s="77"/>
      <c r="AV8" s="77"/>
      <c r="AW8" s="77"/>
      <c r="AX8" s="77"/>
      <c r="AY8" s="77"/>
      <c r="AZ8" s="77"/>
      <c r="BA8" s="77"/>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1028"/>
      <c r="GB8" s="1034" t="s">
        <v>60</v>
      </c>
      <c r="GC8" s="1029"/>
      <c r="GD8" s="1034" t="s">
        <v>146</v>
      </c>
      <c r="GE8" s="1030"/>
      <c r="GF8" s="1034" t="s">
        <v>147</v>
      </c>
      <c r="GG8" s="1031"/>
      <c r="GH8" s="1034" t="s">
        <v>203</v>
      </c>
      <c r="GI8" s="1032"/>
      <c r="GJ8" s="1034" t="s">
        <v>202</v>
      </c>
      <c r="GK8" s="1033"/>
      <c r="GL8" s="1034" t="s">
        <v>700</v>
      </c>
      <c r="GM8" s="77"/>
      <c r="GN8" s="23"/>
      <c r="GO8" s="77"/>
      <c r="GP8" s="77"/>
    </row>
    <row r="9" spans="2:218" s="24" customFormat="1" ht="3.75" hidden="1" customHeight="1" x14ac:dyDescent="0.15">
      <c r="B9" s="1002"/>
      <c r="C9" s="1002"/>
      <c r="D9" s="1002"/>
      <c r="E9" s="1002"/>
      <c r="F9" s="1002"/>
      <c r="G9" s="1002"/>
      <c r="H9" s="1002"/>
      <c r="I9" s="1002"/>
      <c r="J9" s="1002"/>
      <c r="K9" s="1002"/>
      <c r="L9" s="1002"/>
      <c r="M9" s="1002"/>
      <c r="N9" s="1002"/>
      <c r="O9" s="1002"/>
      <c r="P9" s="1006"/>
      <c r="Q9" s="1006"/>
      <c r="R9" s="1006"/>
      <c r="S9" s="1007"/>
      <c r="T9" s="1007"/>
      <c r="U9" s="1007"/>
      <c r="V9" s="1007"/>
      <c r="W9" s="1007"/>
      <c r="X9" s="23"/>
      <c r="Y9" s="22"/>
      <c r="Z9" s="1027">
        <f>Z13</f>
        <v>0</v>
      </c>
      <c r="AA9" s="1027">
        <f xml:space="preserve"> IF(AND(MONTH(AA13)=1,DAY(AA13)&lt;=7),AA13,"")</f>
        <v>7</v>
      </c>
      <c r="AB9" s="1027" t="str">
        <f t="shared" ref="AB9:CM9" si="0" xml:space="preserve"> IF(AND(MONTH(AB13)=1,DAY(AB13)&lt;=7),AB13,"")</f>
        <v/>
      </c>
      <c r="AC9" s="1027" t="str">
        <f t="shared" si="0"/>
        <v/>
      </c>
      <c r="AD9" s="1027" t="str">
        <f t="shared" si="0"/>
        <v/>
      </c>
      <c r="AE9" s="1027" t="str">
        <f t="shared" si="0"/>
        <v/>
      </c>
      <c r="AF9" s="1027" t="str">
        <f t="shared" si="0"/>
        <v/>
      </c>
      <c r="AG9" s="1027" t="str">
        <f t="shared" si="0"/>
        <v/>
      </c>
      <c r="AH9" s="1027" t="str">
        <f t="shared" si="0"/>
        <v/>
      </c>
      <c r="AI9" s="1027" t="str">
        <f t="shared" si="0"/>
        <v/>
      </c>
      <c r="AJ9" s="1027" t="str">
        <f t="shared" si="0"/>
        <v/>
      </c>
      <c r="AK9" s="1027" t="str">
        <f t="shared" si="0"/>
        <v/>
      </c>
      <c r="AL9" s="1027" t="str">
        <f t="shared" si="0"/>
        <v/>
      </c>
      <c r="AM9" s="1027" t="str">
        <f t="shared" si="0"/>
        <v/>
      </c>
      <c r="AN9" s="1027" t="str">
        <f t="shared" si="0"/>
        <v/>
      </c>
      <c r="AO9" s="1027" t="str">
        <f t="shared" si="0"/>
        <v/>
      </c>
      <c r="AP9" s="1027" t="str">
        <f t="shared" si="0"/>
        <v/>
      </c>
      <c r="AQ9" s="1027" t="str">
        <f t="shared" si="0"/>
        <v/>
      </c>
      <c r="AR9" s="1027" t="str">
        <f t="shared" si="0"/>
        <v/>
      </c>
      <c r="AS9" s="1027" t="str">
        <f t="shared" si="0"/>
        <v/>
      </c>
      <c r="AT9" s="1027" t="str">
        <f t="shared" si="0"/>
        <v/>
      </c>
      <c r="AU9" s="1027" t="str">
        <f t="shared" si="0"/>
        <v/>
      </c>
      <c r="AV9" s="1027" t="str">
        <f t="shared" si="0"/>
        <v/>
      </c>
      <c r="AW9" s="1027" t="str">
        <f t="shared" si="0"/>
        <v/>
      </c>
      <c r="AX9" s="1027" t="str">
        <f t="shared" si="0"/>
        <v/>
      </c>
      <c r="AY9" s="1027" t="str">
        <f t="shared" si="0"/>
        <v/>
      </c>
      <c r="AZ9" s="1027" t="str">
        <f t="shared" si="0"/>
        <v/>
      </c>
      <c r="BA9" s="1027" t="str">
        <f t="shared" si="0"/>
        <v/>
      </c>
      <c r="BB9" s="1027" t="str">
        <f t="shared" si="0"/>
        <v/>
      </c>
      <c r="BC9" s="1027" t="str">
        <f t="shared" si="0"/>
        <v/>
      </c>
      <c r="BD9" s="1027" t="str">
        <f t="shared" si="0"/>
        <v/>
      </c>
      <c r="BE9" s="1027" t="str">
        <f t="shared" si="0"/>
        <v/>
      </c>
      <c r="BF9" s="1027" t="str">
        <f t="shared" si="0"/>
        <v/>
      </c>
      <c r="BG9" s="1027" t="str">
        <f t="shared" si="0"/>
        <v/>
      </c>
      <c r="BH9" s="1027" t="str">
        <f t="shared" si="0"/>
        <v/>
      </c>
      <c r="BI9" s="1027" t="str">
        <f t="shared" si="0"/>
        <v/>
      </c>
      <c r="BJ9" s="1027" t="str">
        <f t="shared" si="0"/>
        <v/>
      </c>
      <c r="BK9" s="1027" t="str">
        <f t="shared" si="0"/>
        <v/>
      </c>
      <c r="BL9" s="1027" t="str">
        <f t="shared" si="0"/>
        <v/>
      </c>
      <c r="BM9" s="1027" t="str">
        <f t="shared" si="0"/>
        <v/>
      </c>
      <c r="BN9" s="1027" t="str">
        <f t="shared" si="0"/>
        <v/>
      </c>
      <c r="BO9" s="1027" t="str">
        <f t="shared" si="0"/>
        <v/>
      </c>
      <c r="BP9" s="1027" t="str">
        <f t="shared" si="0"/>
        <v/>
      </c>
      <c r="BQ9" s="1027" t="str">
        <f t="shared" si="0"/>
        <v/>
      </c>
      <c r="BR9" s="1027" t="str">
        <f t="shared" si="0"/>
        <v/>
      </c>
      <c r="BS9" s="1027" t="str">
        <f t="shared" si="0"/>
        <v/>
      </c>
      <c r="BT9" s="1027" t="str">
        <f t="shared" si="0"/>
        <v/>
      </c>
      <c r="BU9" s="1027" t="str">
        <f t="shared" si="0"/>
        <v/>
      </c>
      <c r="BV9" s="1027" t="str">
        <f t="shared" si="0"/>
        <v/>
      </c>
      <c r="BW9" s="1027" t="str">
        <f t="shared" si="0"/>
        <v/>
      </c>
      <c r="BX9" s="1027" t="str">
        <f t="shared" si="0"/>
        <v/>
      </c>
      <c r="BY9" s="1027" t="str">
        <f t="shared" si="0"/>
        <v/>
      </c>
      <c r="BZ9" s="1027" t="str">
        <f t="shared" si="0"/>
        <v/>
      </c>
      <c r="CA9" s="1027">
        <f t="shared" si="0"/>
        <v>371</v>
      </c>
      <c r="CB9" s="1027" t="str">
        <f t="shared" si="0"/>
        <v/>
      </c>
      <c r="CC9" s="1027" t="str">
        <f t="shared" si="0"/>
        <v/>
      </c>
      <c r="CD9" s="1027" t="str">
        <f t="shared" si="0"/>
        <v/>
      </c>
      <c r="CE9" s="1027" t="str">
        <f t="shared" si="0"/>
        <v/>
      </c>
      <c r="CF9" s="1027" t="str">
        <f t="shared" si="0"/>
        <v/>
      </c>
      <c r="CG9" s="1027" t="str">
        <f t="shared" si="0"/>
        <v/>
      </c>
      <c r="CH9" s="1027" t="str">
        <f t="shared" si="0"/>
        <v/>
      </c>
      <c r="CI9" s="1027" t="str">
        <f t="shared" si="0"/>
        <v/>
      </c>
      <c r="CJ9" s="1027" t="str">
        <f t="shared" si="0"/>
        <v/>
      </c>
      <c r="CK9" s="1027" t="str">
        <f t="shared" si="0"/>
        <v/>
      </c>
      <c r="CL9" s="1027" t="str">
        <f t="shared" si="0"/>
        <v/>
      </c>
      <c r="CM9" s="1027" t="str">
        <f t="shared" si="0"/>
        <v/>
      </c>
      <c r="CN9" s="1027" t="str">
        <f t="shared" ref="CN9:EY9" si="1" xml:space="preserve"> IF(AND(MONTH(CN13)=1,DAY(CN13)&lt;=7),CN13,"")</f>
        <v/>
      </c>
      <c r="CO9" s="1027" t="str">
        <f t="shared" si="1"/>
        <v/>
      </c>
      <c r="CP9" s="1027" t="str">
        <f t="shared" si="1"/>
        <v/>
      </c>
      <c r="CQ9" s="1027" t="str">
        <f t="shared" si="1"/>
        <v/>
      </c>
      <c r="CR9" s="1027" t="str">
        <f t="shared" si="1"/>
        <v/>
      </c>
      <c r="CS9" s="1027" t="str">
        <f t="shared" si="1"/>
        <v/>
      </c>
      <c r="CT9" s="1027" t="str">
        <f t="shared" si="1"/>
        <v/>
      </c>
      <c r="CU9" s="1027" t="str">
        <f t="shared" si="1"/>
        <v/>
      </c>
      <c r="CV9" s="1027" t="str">
        <f t="shared" si="1"/>
        <v/>
      </c>
      <c r="CW9" s="1027" t="str">
        <f t="shared" si="1"/>
        <v/>
      </c>
      <c r="CX9" s="1027" t="str">
        <f t="shared" si="1"/>
        <v/>
      </c>
      <c r="CY9" s="1027" t="str">
        <f t="shared" si="1"/>
        <v/>
      </c>
      <c r="CZ9" s="1027" t="str">
        <f t="shared" si="1"/>
        <v/>
      </c>
      <c r="DA9" s="1027" t="str">
        <f t="shared" si="1"/>
        <v/>
      </c>
      <c r="DB9" s="1027" t="str">
        <f t="shared" si="1"/>
        <v/>
      </c>
      <c r="DC9" s="1027" t="str">
        <f t="shared" si="1"/>
        <v/>
      </c>
      <c r="DD9" s="1027" t="str">
        <f t="shared" si="1"/>
        <v/>
      </c>
      <c r="DE9" s="1027" t="str">
        <f t="shared" si="1"/>
        <v/>
      </c>
      <c r="DF9" s="1027" t="str">
        <f t="shared" si="1"/>
        <v/>
      </c>
      <c r="DG9" s="1027" t="str">
        <f t="shared" si="1"/>
        <v/>
      </c>
      <c r="DH9" s="1027" t="str">
        <f t="shared" si="1"/>
        <v/>
      </c>
      <c r="DI9" s="1027" t="str">
        <f t="shared" si="1"/>
        <v/>
      </c>
      <c r="DJ9" s="1027" t="str">
        <f t="shared" si="1"/>
        <v/>
      </c>
      <c r="DK9" s="1027" t="str">
        <f t="shared" si="1"/>
        <v/>
      </c>
      <c r="DL9" s="1027" t="str">
        <f t="shared" si="1"/>
        <v/>
      </c>
      <c r="DM9" s="1027" t="str">
        <f t="shared" si="1"/>
        <v/>
      </c>
      <c r="DN9" s="1027" t="str">
        <f t="shared" si="1"/>
        <v/>
      </c>
      <c r="DO9" s="1027" t="str">
        <f t="shared" si="1"/>
        <v/>
      </c>
      <c r="DP9" s="1027" t="str">
        <f t="shared" si="1"/>
        <v/>
      </c>
      <c r="DQ9" s="1027" t="str">
        <f t="shared" si="1"/>
        <v/>
      </c>
      <c r="DR9" s="1027" t="str">
        <f t="shared" si="1"/>
        <v/>
      </c>
      <c r="DS9" s="1027" t="str">
        <f t="shared" si="1"/>
        <v/>
      </c>
      <c r="DT9" s="1027" t="str">
        <f t="shared" si="1"/>
        <v/>
      </c>
      <c r="DU9" s="1027" t="str">
        <f t="shared" si="1"/>
        <v/>
      </c>
      <c r="DV9" s="1027" t="str">
        <f t="shared" si="1"/>
        <v/>
      </c>
      <c r="DW9" s="1027" t="str">
        <f t="shared" si="1"/>
        <v/>
      </c>
      <c r="DX9" s="1027" t="str">
        <f t="shared" si="1"/>
        <v/>
      </c>
      <c r="DY9" s="1027" t="str">
        <f t="shared" si="1"/>
        <v/>
      </c>
      <c r="DZ9" s="1027" t="str">
        <f t="shared" si="1"/>
        <v/>
      </c>
      <c r="EA9" s="1027">
        <f t="shared" si="1"/>
        <v>735</v>
      </c>
      <c r="EB9" s="1027" t="str">
        <f t="shared" si="1"/>
        <v/>
      </c>
      <c r="EC9" s="1027" t="str">
        <f t="shared" si="1"/>
        <v/>
      </c>
      <c r="ED9" s="1027" t="str">
        <f t="shared" si="1"/>
        <v/>
      </c>
      <c r="EE9" s="1027" t="str">
        <f t="shared" si="1"/>
        <v/>
      </c>
      <c r="EF9" s="1027" t="str">
        <f t="shared" si="1"/>
        <v/>
      </c>
      <c r="EG9" s="1027" t="str">
        <f t="shared" si="1"/>
        <v/>
      </c>
      <c r="EH9" s="1027" t="str">
        <f t="shared" si="1"/>
        <v/>
      </c>
      <c r="EI9" s="1027" t="str">
        <f t="shared" si="1"/>
        <v/>
      </c>
      <c r="EJ9" s="1027" t="str">
        <f t="shared" si="1"/>
        <v/>
      </c>
      <c r="EK9" s="1027" t="str">
        <f t="shared" si="1"/>
        <v/>
      </c>
      <c r="EL9" s="1027" t="str">
        <f t="shared" si="1"/>
        <v/>
      </c>
      <c r="EM9" s="1027" t="str">
        <f t="shared" si="1"/>
        <v/>
      </c>
      <c r="EN9" s="1027" t="str">
        <f t="shared" si="1"/>
        <v/>
      </c>
      <c r="EO9" s="1027" t="str">
        <f t="shared" si="1"/>
        <v/>
      </c>
      <c r="EP9" s="1027" t="str">
        <f t="shared" si="1"/>
        <v/>
      </c>
      <c r="EQ9" s="1027" t="str">
        <f t="shared" si="1"/>
        <v/>
      </c>
      <c r="ER9" s="1027" t="str">
        <f t="shared" si="1"/>
        <v/>
      </c>
      <c r="ES9" s="1027" t="str">
        <f t="shared" si="1"/>
        <v/>
      </c>
      <c r="ET9" s="1027" t="str">
        <f t="shared" si="1"/>
        <v/>
      </c>
      <c r="EU9" s="1027" t="str">
        <f t="shared" si="1"/>
        <v/>
      </c>
      <c r="EV9" s="1027" t="str">
        <f t="shared" si="1"/>
        <v/>
      </c>
      <c r="EW9" s="1027" t="str">
        <f t="shared" si="1"/>
        <v/>
      </c>
      <c r="EX9" s="1027" t="str">
        <f t="shared" si="1"/>
        <v/>
      </c>
      <c r="EY9" s="1027" t="str">
        <f t="shared" si="1"/>
        <v/>
      </c>
      <c r="EZ9" s="1027" t="str">
        <f t="shared" ref="EZ9:FZ9" si="2" xml:space="preserve"> IF(AND(MONTH(EZ13)=1,DAY(EZ13)&lt;=7),EZ13,"")</f>
        <v/>
      </c>
      <c r="FA9" s="1027" t="str">
        <f t="shared" si="2"/>
        <v/>
      </c>
      <c r="FB9" s="1027" t="str">
        <f t="shared" si="2"/>
        <v/>
      </c>
      <c r="FC9" s="1027" t="str">
        <f t="shared" si="2"/>
        <v/>
      </c>
      <c r="FD9" s="1027" t="str">
        <f t="shared" si="2"/>
        <v/>
      </c>
      <c r="FE9" s="1027" t="str">
        <f t="shared" si="2"/>
        <v/>
      </c>
      <c r="FF9" s="1027" t="str">
        <f t="shared" si="2"/>
        <v/>
      </c>
      <c r="FG9" s="1027" t="str">
        <f t="shared" si="2"/>
        <v/>
      </c>
      <c r="FH9" s="1027" t="str">
        <f t="shared" si="2"/>
        <v/>
      </c>
      <c r="FI9" s="1027" t="str">
        <f t="shared" si="2"/>
        <v/>
      </c>
      <c r="FJ9" s="1027" t="str">
        <f t="shared" si="2"/>
        <v/>
      </c>
      <c r="FK9" s="1027" t="str">
        <f t="shared" si="2"/>
        <v/>
      </c>
      <c r="FL9" s="1027" t="str">
        <f t="shared" si="2"/>
        <v/>
      </c>
      <c r="FM9" s="1027" t="str">
        <f t="shared" si="2"/>
        <v/>
      </c>
      <c r="FN9" s="1027" t="str">
        <f t="shared" si="2"/>
        <v/>
      </c>
      <c r="FO9" s="1027" t="str">
        <f t="shared" si="2"/>
        <v/>
      </c>
      <c r="FP9" s="1027" t="str">
        <f t="shared" si="2"/>
        <v/>
      </c>
      <c r="FQ9" s="1027" t="str">
        <f t="shared" si="2"/>
        <v/>
      </c>
      <c r="FR9" s="1027" t="str">
        <f t="shared" si="2"/>
        <v/>
      </c>
      <c r="FS9" s="1027" t="str">
        <f t="shared" si="2"/>
        <v/>
      </c>
      <c r="FT9" s="1027" t="str">
        <f t="shared" si="2"/>
        <v/>
      </c>
      <c r="FU9" s="1027" t="str">
        <f t="shared" si="2"/>
        <v/>
      </c>
      <c r="FV9" s="1027" t="str">
        <f t="shared" si="2"/>
        <v/>
      </c>
      <c r="FW9" s="1027" t="str">
        <f t="shared" si="2"/>
        <v/>
      </c>
      <c r="FX9" s="1027" t="str">
        <f t="shared" si="2"/>
        <v/>
      </c>
      <c r="FY9" s="1027" t="str">
        <f t="shared" si="2"/>
        <v/>
      </c>
      <c r="FZ9" s="1027" t="str">
        <f t="shared" si="2"/>
        <v/>
      </c>
      <c r="GA9" s="1027">
        <f>GA13</f>
        <v>0</v>
      </c>
      <c r="GB9" s="1027">
        <f xml:space="preserve"> IF((MONTH(GB13)=1),GB13,"")</f>
        <v>31</v>
      </c>
      <c r="GC9" s="1027" t="str">
        <f t="shared" ref="GC9:HJ9" si="3" xml:space="preserve"> IF((MONTH(GC13)=1),GC13,"")</f>
        <v/>
      </c>
      <c r="GD9" s="1027" t="str">
        <f t="shared" si="3"/>
        <v/>
      </c>
      <c r="GE9" s="1027" t="str">
        <f t="shared" si="3"/>
        <v/>
      </c>
      <c r="GF9" s="1027" t="str">
        <f t="shared" si="3"/>
        <v/>
      </c>
      <c r="GG9" s="1027" t="str">
        <f t="shared" si="3"/>
        <v/>
      </c>
      <c r="GH9" s="1027" t="str">
        <f t="shared" si="3"/>
        <v/>
      </c>
      <c r="GI9" s="1027" t="str">
        <f t="shared" si="3"/>
        <v/>
      </c>
      <c r="GJ9" s="1027" t="str">
        <f t="shared" si="3"/>
        <v/>
      </c>
      <c r="GK9" s="1027" t="str">
        <f t="shared" si="3"/>
        <v/>
      </c>
      <c r="GL9" s="1027" t="str">
        <f t="shared" si="3"/>
        <v/>
      </c>
      <c r="GM9" s="1027" t="str">
        <f t="shared" si="3"/>
        <v/>
      </c>
      <c r="GN9" s="1027">
        <f t="shared" si="3"/>
        <v>394</v>
      </c>
      <c r="GO9" s="1027" t="str">
        <f t="shared" si="3"/>
        <v/>
      </c>
      <c r="GP9" s="1027" t="str">
        <f t="shared" si="3"/>
        <v/>
      </c>
      <c r="GQ9" s="1027" t="str">
        <f t="shared" si="3"/>
        <v/>
      </c>
      <c r="GR9" s="1027" t="str">
        <f t="shared" si="3"/>
        <v/>
      </c>
      <c r="GS9" s="1027" t="str">
        <f t="shared" si="3"/>
        <v/>
      </c>
      <c r="GT9" s="1027" t="str">
        <f t="shared" si="3"/>
        <v/>
      </c>
      <c r="GU9" s="1027" t="str">
        <f t="shared" si="3"/>
        <v/>
      </c>
      <c r="GV9" s="1027" t="str">
        <f t="shared" si="3"/>
        <v/>
      </c>
      <c r="GW9" s="1027" t="str">
        <f t="shared" si="3"/>
        <v/>
      </c>
      <c r="GX9" s="1027" t="str">
        <f t="shared" si="3"/>
        <v/>
      </c>
      <c r="GY9" s="1027" t="str">
        <f t="shared" si="3"/>
        <v/>
      </c>
      <c r="GZ9" s="1027">
        <f t="shared" si="3"/>
        <v>759</v>
      </c>
      <c r="HA9" s="1027" t="str">
        <f t="shared" si="3"/>
        <v/>
      </c>
      <c r="HB9" s="1027" t="str">
        <f t="shared" si="3"/>
        <v/>
      </c>
      <c r="HC9" s="1027" t="str">
        <f t="shared" si="3"/>
        <v/>
      </c>
      <c r="HD9" s="1027" t="str">
        <f t="shared" si="3"/>
        <v/>
      </c>
      <c r="HE9" s="1027" t="str">
        <f t="shared" si="3"/>
        <v/>
      </c>
      <c r="HF9" s="1027" t="str">
        <f t="shared" si="3"/>
        <v/>
      </c>
      <c r="HG9" s="1027" t="str">
        <f t="shared" si="3"/>
        <v/>
      </c>
      <c r="HH9" s="1027" t="str">
        <f t="shared" si="3"/>
        <v/>
      </c>
      <c r="HI9" s="1027" t="str">
        <f t="shared" si="3"/>
        <v/>
      </c>
      <c r="HJ9" s="1027" t="str">
        <f t="shared" si="3"/>
        <v/>
      </c>
    </row>
    <row r="10" spans="2:218" s="77" customFormat="1" ht="41.25" customHeight="1" x14ac:dyDescent="0.2">
      <c r="B10" s="1003"/>
      <c r="C10" s="1002"/>
      <c r="D10" s="1002"/>
      <c r="E10" s="1002"/>
      <c r="F10" s="1002"/>
      <c r="G10" s="1002"/>
      <c r="H10" s="1002"/>
      <c r="I10" s="1002"/>
      <c r="J10" s="1002"/>
      <c r="K10" s="1002"/>
      <c r="L10" s="1002"/>
      <c r="M10" s="1002"/>
      <c r="N10" s="1002"/>
      <c r="O10" s="1002"/>
      <c r="P10" s="1005"/>
      <c r="Q10" s="1006"/>
      <c r="R10" s="1006"/>
      <c r="S10" s="1006"/>
      <c r="T10" s="1006"/>
      <c r="U10" s="1007"/>
      <c r="V10" s="1007"/>
      <c r="W10" s="1007"/>
      <c r="X10" s="78"/>
      <c r="Z10" s="1570" t="str">
        <f>IF(INT(MONTH(Z13))=12,"Q4" &amp;" "&amp; YEAR(Z13),"Q"&amp;INT((MONTH(Z13)/3)+1) &amp;" "&amp;YEAR(Z13))</f>
        <v>Q1 1900</v>
      </c>
      <c r="AA10" s="1570" t="str">
        <f>IF(AND(OR(MONTH(AA13)=1,MONTH(AA13)=4,MONTH(AA13)=7,MONTH(AA13)=10),DAY(AA13)&lt;=7),"Q"&amp;INT((MONTH(AA13)/3)+1) &amp;" "&amp;YEAR(AA13)," ")</f>
        <v>Q1 1900</v>
      </c>
      <c r="AB10" s="1570" t="str">
        <f t="shared" ref="AB10:AF10" si="4">IF(AND(OR(MONTH(AB13)=1,MONTH(AB13)=4,MONTH(AB13)=7,MONTH(AB13)=10),DAY(AB13)&lt;=7),"Q"&amp;INT((MONTH(AB13)/3)+1) &amp;" "&amp;YEAR(AB13)," ")</f>
        <v xml:space="preserve"> </v>
      </c>
      <c r="AC10" s="1570" t="str">
        <f t="shared" si="4"/>
        <v xml:space="preserve"> </v>
      </c>
      <c r="AD10" s="1570" t="str">
        <f t="shared" si="4"/>
        <v xml:space="preserve"> </v>
      </c>
      <c r="AE10" s="1570" t="str">
        <f t="shared" si="4"/>
        <v xml:space="preserve"> </v>
      </c>
      <c r="AF10" s="1570" t="str">
        <f t="shared" si="4"/>
        <v xml:space="preserve"> </v>
      </c>
      <c r="AG10" s="1570" t="str">
        <f t="shared" ref="AG10:BL10" si="5">IF(AND(OR(MONTH(AG13)=1,MONTH(AG13)=4,MONTH(AG13)=7,MONTH(AG13)=10),DAY(AG13)&lt;=7),"Q"&amp;INT((MONTH(AG13)/3)+1) &amp;" "&amp;YEAR(AG13),"")</f>
        <v/>
      </c>
      <c r="AH10" s="1570" t="str">
        <f t="shared" si="5"/>
        <v/>
      </c>
      <c r="AI10" s="1570" t="str">
        <f t="shared" si="5"/>
        <v/>
      </c>
      <c r="AJ10" s="1570" t="str">
        <f t="shared" si="5"/>
        <v/>
      </c>
      <c r="AK10" s="1570" t="str">
        <f t="shared" si="5"/>
        <v/>
      </c>
      <c r="AL10" s="1570" t="str">
        <f t="shared" si="5"/>
        <v/>
      </c>
      <c r="AM10" s="1570" t="str">
        <f t="shared" si="5"/>
        <v/>
      </c>
      <c r="AN10" s="1570" t="str">
        <f t="shared" si="5"/>
        <v>Q2 1900</v>
      </c>
      <c r="AO10" s="1570" t="str">
        <f t="shared" si="5"/>
        <v/>
      </c>
      <c r="AP10" s="1570" t="str">
        <f t="shared" si="5"/>
        <v/>
      </c>
      <c r="AQ10" s="1570" t="str">
        <f t="shared" si="5"/>
        <v/>
      </c>
      <c r="AR10" s="1570" t="str">
        <f t="shared" si="5"/>
        <v/>
      </c>
      <c r="AS10" s="1570" t="str">
        <f t="shared" si="5"/>
        <v/>
      </c>
      <c r="AT10" s="1570" t="str">
        <f t="shared" si="5"/>
        <v/>
      </c>
      <c r="AU10" s="1570" t="str">
        <f t="shared" si="5"/>
        <v/>
      </c>
      <c r="AV10" s="1570" t="str">
        <f t="shared" si="5"/>
        <v/>
      </c>
      <c r="AW10" s="1570" t="str">
        <f t="shared" si="5"/>
        <v/>
      </c>
      <c r="AX10" s="1570" t="str">
        <f t="shared" si="5"/>
        <v/>
      </c>
      <c r="AY10" s="1570" t="str">
        <f t="shared" si="5"/>
        <v/>
      </c>
      <c r="AZ10" s="1570" t="str">
        <f t="shared" si="5"/>
        <v/>
      </c>
      <c r="BA10" s="1570" t="str">
        <f t="shared" si="5"/>
        <v>Q3 1900</v>
      </c>
      <c r="BB10" s="1570" t="str">
        <f t="shared" si="5"/>
        <v/>
      </c>
      <c r="BC10" s="1570" t="str">
        <f t="shared" si="5"/>
        <v/>
      </c>
      <c r="BD10" s="1570" t="str">
        <f t="shared" si="5"/>
        <v/>
      </c>
      <c r="BE10" s="1570" t="str">
        <f t="shared" si="5"/>
        <v/>
      </c>
      <c r="BF10" s="1570" t="str">
        <f t="shared" si="5"/>
        <v/>
      </c>
      <c r="BG10" s="1570" t="str">
        <f t="shared" si="5"/>
        <v/>
      </c>
      <c r="BH10" s="1570" t="str">
        <f t="shared" si="5"/>
        <v/>
      </c>
      <c r="BI10" s="1570" t="str">
        <f t="shared" si="5"/>
        <v/>
      </c>
      <c r="BJ10" s="1570" t="str">
        <f t="shared" si="5"/>
        <v/>
      </c>
      <c r="BK10" s="1570" t="str">
        <f t="shared" si="5"/>
        <v/>
      </c>
      <c r="BL10" s="1570" t="str">
        <f t="shared" si="5"/>
        <v/>
      </c>
      <c r="BM10" s="1570" t="str">
        <f t="shared" ref="BM10:CR10" si="6">IF(AND(OR(MONTH(BM13)=1,MONTH(BM13)=4,MONTH(BM13)=7,MONTH(BM13)=10),DAY(BM13)&lt;=7),"Q"&amp;INT((MONTH(BM13)/3)+1) &amp;" "&amp;YEAR(BM13),"")</f>
        <v/>
      </c>
      <c r="BN10" s="1570" t="str">
        <f t="shared" si="6"/>
        <v>Q4 1900</v>
      </c>
      <c r="BO10" s="1570" t="str">
        <f t="shared" si="6"/>
        <v/>
      </c>
      <c r="BP10" s="1570" t="str">
        <f t="shared" si="6"/>
        <v/>
      </c>
      <c r="BQ10" s="1570" t="str">
        <f t="shared" si="6"/>
        <v/>
      </c>
      <c r="BR10" s="1570" t="str">
        <f t="shared" si="6"/>
        <v/>
      </c>
      <c r="BS10" s="1570" t="str">
        <f t="shared" si="6"/>
        <v/>
      </c>
      <c r="BT10" s="1570" t="str">
        <f t="shared" si="6"/>
        <v/>
      </c>
      <c r="BU10" s="1570" t="str">
        <f t="shared" si="6"/>
        <v/>
      </c>
      <c r="BV10" s="1570" t="str">
        <f t="shared" si="6"/>
        <v/>
      </c>
      <c r="BW10" s="1570" t="str">
        <f t="shared" si="6"/>
        <v/>
      </c>
      <c r="BX10" s="1570" t="str">
        <f t="shared" si="6"/>
        <v/>
      </c>
      <c r="BY10" s="1570" t="str">
        <f t="shared" si="6"/>
        <v/>
      </c>
      <c r="BZ10" s="1570" t="str">
        <f t="shared" si="6"/>
        <v/>
      </c>
      <c r="CA10" s="1570" t="str">
        <f t="shared" si="6"/>
        <v>Q1 1901</v>
      </c>
      <c r="CB10" s="1570" t="str">
        <f t="shared" si="6"/>
        <v/>
      </c>
      <c r="CC10" s="1570" t="str">
        <f t="shared" si="6"/>
        <v/>
      </c>
      <c r="CD10" s="1570" t="str">
        <f t="shared" si="6"/>
        <v/>
      </c>
      <c r="CE10" s="1570" t="str">
        <f t="shared" si="6"/>
        <v/>
      </c>
      <c r="CF10" s="1570" t="str">
        <f t="shared" si="6"/>
        <v/>
      </c>
      <c r="CG10" s="1570" t="str">
        <f t="shared" si="6"/>
        <v/>
      </c>
      <c r="CH10" s="1570" t="str">
        <f t="shared" si="6"/>
        <v/>
      </c>
      <c r="CI10" s="1570" t="str">
        <f t="shared" si="6"/>
        <v/>
      </c>
      <c r="CJ10" s="1570" t="str">
        <f t="shared" si="6"/>
        <v/>
      </c>
      <c r="CK10" s="1570" t="str">
        <f t="shared" si="6"/>
        <v/>
      </c>
      <c r="CL10" s="1570" t="str">
        <f t="shared" si="6"/>
        <v/>
      </c>
      <c r="CM10" s="1570" t="str">
        <f t="shared" si="6"/>
        <v/>
      </c>
      <c r="CN10" s="1570" t="str">
        <f t="shared" si="6"/>
        <v>Q2 1901</v>
      </c>
      <c r="CO10" s="1570" t="str">
        <f t="shared" si="6"/>
        <v/>
      </c>
      <c r="CP10" s="1570" t="str">
        <f t="shared" si="6"/>
        <v/>
      </c>
      <c r="CQ10" s="1570" t="str">
        <f t="shared" si="6"/>
        <v/>
      </c>
      <c r="CR10" s="1570" t="str">
        <f t="shared" si="6"/>
        <v/>
      </c>
      <c r="CS10" s="1570" t="str">
        <f t="shared" ref="CS10:DX10" si="7">IF(AND(OR(MONTH(CS13)=1,MONTH(CS13)=4,MONTH(CS13)=7,MONTH(CS13)=10),DAY(CS13)&lt;=7),"Q"&amp;INT((MONTH(CS13)/3)+1) &amp;" "&amp;YEAR(CS13),"")</f>
        <v/>
      </c>
      <c r="CT10" s="1570" t="str">
        <f t="shared" si="7"/>
        <v/>
      </c>
      <c r="CU10" s="1570" t="str">
        <f t="shared" si="7"/>
        <v/>
      </c>
      <c r="CV10" s="1570" t="str">
        <f t="shared" si="7"/>
        <v/>
      </c>
      <c r="CW10" s="1570" t="str">
        <f t="shared" si="7"/>
        <v/>
      </c>
      <c r="CX10" s="1570" t="str">
        <f t="shared" si="7"/>
        <v/>
      </c>
      <c r="CY10" s="1570" t="str">
        <f t="shared" si="7"/>
        <v/>
      </c>
      <c r="CZ10" s="1570" t="str">
        <f t="shared" si="7"/>
        <v/>
      </c>
      <c r="DA10" s="1570" t="str">
        <f t="shared" si="7"/>
        <v>Q3 1901</v>
      </c>
      <c r="DB10" s="1570" t="str">
        <f t="shared" si="7"/>
        <v/>
      </c>
      <c r="DC10" s="1570" t="str">
        <f t="shared" si="7"/>
        <v/>
      </c>
      <c r="DD10" s="1570" t="str">
        <f t="shared" si="7"/>
        <v/>
      </c>
      <c r="DE10" s="1570" t="str">
        <f t="shared" si="7"/>
        <v/>
      </c>
      <c r="DF10" s="1570" t="str">
        <f t="shared" si="7"/>
        <v/>
      </c>
      <c r="DG10" s="1570" t="str">
        <f t="shared" si="7"/>
        <v/>
      </c>
      <c r="DH10" s="1570" t="str">
        <f t="shared" si="7"/>
        <v/>
      </c>
      <c r="DI10" s="1570" t="str">
        <f t="shared" si="7"/>
        <v/>
      </c>
      <c r="DJ10" s="1570" t="str">
        <f t="shared" si="7"/>
        <v/>
      </c>
      <c r="DK10" s="1570" t="str">
        <f t="shared" si="7"/>
        <v/>
      </c>
      <c r="DL10" s="1570" t="str">
        <f t="shared" si="7"/>
        <v/>
      </c>
      <c r="DM10" s="1570" t="str">
        <f t="shared" si="7"/>
        <v/>
      </c>
      <c r="DN10" s="1570" t="str">
        <f t="shared" si="7"/>
        <v>Q4 1901</v>
      </c>
      <c r="DO10" s="1570" t="str">
        <f t="shared" si="7"/>
        <v/>
      </c>
      <c r="DP10" s="1570" t="str">
        <f t="shared" si="7"/>
        <v/>
      </c>
      <c r="DQ10" s="1570" t="str">
        <f t="shared" si="7"/>
        <v/>
      </c>
      <c r="DR10" s="1570" t="str">
        <f t="shared" si="7"/>
        <v/>
      </c>
      <c r="DS10" s="1570" t="str">
        <f t="shared" si="7"/>
        <v/>
      </c>
      <c r="DT10" s="1570" t="str">
        <f t="shared" si="7"/>
        <v/>
      </c>
      <c r="DU10" s="1570" t="str">
        <f t="shared" si="7"/>
        <v/>
      </c>
      <c r="DV10" s="1570" t="str">
        <f t="shared" si="7"/>
        <v/>
      </c>
      <c r="DW10" s="1570" t="str">
        <f t="shared" si="7"/>
        <v/>
      </c>
      <c r="DX10" s="1570" t="str">
        <f t="shared" si="7"/>
        <v/>
      </c>
      <c r="DY10" s="1570" t="str">
        <f t="shared" ref="DY10:FD10" si="8">IF(AND(OR(MONTH(DY13)=1,MONTH(DY13)=4,MONTH(DY13)=7,MONTH(DY13)=10),DAY(DY13)&lt;=7),"Q"&amp;INT((MONTH(DY13)/3)+1) &amp;" "&amp;YEAR(DY13),"")</f>
        <v/>
      </c>
      <c r="DZ10" s="1570" t="str">
        <f t="shared" si="8"/>
        <v/>
      </c>
      <c r="EA10" s="1570" t="str">
        <f t="shared" si="8"/>
        <v>Q1 1902</v>
      </c>
      <c r="EB10" s="1570" t="str">
        <f t="shared" si="8"/>
        <v/>
      </c>
      <c r="EC10" s="1570" t="str">
        <f t="shared" si="8"/>
        <v/>
      </c>
      <c r="ED10" s="1570" t="str">
        <f t="shared" si="8"/>
        <v/>
      </c>
      <c r="EE10" s="1570" t="str">
        <f t="shared" si="8"/>
        <v/>
      </c>
      <c r="EF10" s="1570" t="str">
        <f t="shared" si="8"/>
        <v/>
      </c>
      <c r="EG10" s="1570" t="str">
        <f t="shared" si="8"/>
        <v/>
      </c>
      <c r="EH10" s="1570" t="str">
        <f t="shared" si="8"/>
        <v/>
      </c>
      <c r="EI10" s="1570" t="str">
        <f t="shared" si="8"/>
        <v/>
      </c>
      <c r="EJ10" s="1570" t="str">
        <f t="shared" si="8"/>
        <v/>
      </c>
      <c r="EK10" s="1570" t="str">
        <f t="shared" si="8"/>
        <v/>
      </c>
      <c r="EL10" s="1570" t="str">
        <f t="shared" si="8"/>
        <v/>
      </c>
      <c r="EM10" s="1570" t="str">
        <f t="shared" si="8"/>
        <v/>
      </c>
      <c r="EN10" s="1570" t="str">
        <f t="shared" si="8"/>
        <v>Q2 1902</v>
      </c>
      <c r="EO10" s="1570" t="str">
        <f t="shared" si="8"/>
        <v/>
      </c>
      <c r="EP10" s="1570" t="str">
        <f t="shared" si="8"/>
        <v/>
      </c>
      <c r="EQ10" s="1570" t="str">
        <f t="shared" si="8"/>
        <v/>
      </c>
      <c r="ER10" s="1570" t="str">
        <f t="shared" si="8"/>
        <v/>
      </c>
      <c r="ES10" s="1570" t="str">
        <f t="shared" si="8"/>
        <v/>
      </c>
      <c r="ET10" s="1570" t="str">
        <f t="shared" si="8"/>
        <v/>
      </c>
      <c r="EU10" s="1570" t="str">
        <f t="shared" si="8"/>
        <v/>
      </c>
      <c r="EV10" s="1570" t="str">
        <f t="shared" si="8"/>
        <v/>
      </c>
      <c r="EW10" s="1570" t="str">
        <f t="shared" si="8"/>
        <v/>
      </c>
      <c r="EX10" s="1570" t="str">
        <f t="shared" si="8"/>
        <v/>
      </c>
      <c r="EY10" s="1570" t="str">
        <f t="shared" si="8"/>
        <v/>
      </c>
      <c r="EZ10" s="1570" t="str">
        <f t="shared" si="8"/>
        <v/>
      </c>
      <c r="FA10" s="1570" t="str">
        <f t="shared" si="8"/>
        <v>Q3 1902</v>
      </c>
      <c r="FB10" s="1570" t="str">
        <f t="shared" si="8"/>
        <v/>
      </c>
      <c r="FC10" s="1570" t="str">
        <f t="shared" si="8"/>
        <v/>
      </c>
      <c r="FD10" s="1570" t="str">
        <f t="shared" si="8"/>
        <v/>
      </c>
      <c r="FE10" s="1570" t="str">
        <f t="shared" ref="FE10:FZ10" si="9">IF(AND(OR(MONTH(FE13)=1,MONTH(FE13)=4,MONTH(FE13)=7,MONTH(FE13)=10),DAY(FE13)&lt;=7),"Q"&amp;INT((MONTH(FE13)/3)+1) &amp;" "&amp;YEAR(FE13),"")</f>
        <v/>
      </c>
      <c r="FF10" s="1570" t="str">
        <f t="shared" si="9"/>
        <v/>
      </c>
      <c r="FG10" s="1570" t="str">
        <f t="shared" si="9"/>
        <v/>
      </c>
      <c r="FH10" s="1570" t="str">
        <f t="shared" si="9"/>
        <v/>
      </c>
      <c r="FI10" s="1570" t="str">
        <f t="shared" si="9"/>
        <v/>
      </c>
      <c r="FJ10" s="1570" t="str">
        <f t="shared" si="9"/>
        <v/>
      </c>
      <c r="FK10" s="1570" t="str">
        <f t="shared" si="9"/>
        <v/>
      </c>
      <c r="FL10" s="1570" t="str">
        <f t="shared" si="9"/>
        <v/>
      </c>
      <c r="FM10" s="1570" t="str">
        <f t="shared" si="9"/>
        <v/>
      </c>
      <c r="FN10" s="1570" t="str">
        <f t="shared" si="9"/>
        <v>Q4 1902</v>
      </c>
      <c r="FO10" s="1570" t="str">
        <f t="shared" si="9"/>
        <v/>
      </c>
      <c r="FP10" s="1570" t="str">
        <f t="shared" si="9"/>
        <v/>
      </c>
      <c r="FQ10" s="1570" t="str">
        <f t="shared" si="9"/>
        <v/>
      </c>
      <c r="FR10" s="1570" t="str">
        <f t="shared" si="9"/>
        <v/>
      </c>
      <c r="FS10" s="1570" t="str">
        <f t="shared" si="9"/>
        <v/>
      </c>
      <c r="FT10" s="1570" t="str">
        <f t="shared" si="9"/>
        <v/>
      </c>
      <c r="FU10" s="1570" t="str">
        <f t="shared" si="9"/>
        <v/>
      </c>
      <c r="FV10" s="1570" t="str">
        <f t="shared" si="9"/>
        <v/>
      </c>
      <c r="FW10" s="1570" t="str">
        <f t="shared" si="9"/>
        <v/>
      </c>
      <c r="FX10" s="1570" t="str">
        <f t="shared" si="9"/>
        <v/>
      </c>
      <c r="FY10" s="1570" t="str">
        <f t="shared" si="9"/>
        <v/>
      </c>
      <c r="FZ10" s="1570" t="str">
        <f t="shared" si="9"/>
        <v/>
      </c>
      <c r="GA10" s="1570" t="str">
        <f>IF(INT(MONTH(GA13))=12,"Q4" &amp;" "&amp; YEAR(GA13),"Q"&amp;INT((MONTH(GA13)/3)+1) &amp;" "&amp;YEAR(GA13))</f>
        <v>Q1 1900</v>
      </c>
      <c r="GB10" s="1570" t="str">
        <f>IF(OR(MONTH(GB13)=1,MONTH(GB13)=4,MONTH(GB13)=7,MONTH(GB13)=10),"Q"&amp;INT((MONTH(GB13)/3)+1) &amp;" "&amp;YEAR(GB13)," ")</f>
        <v>Q1 1900</v>
      </c>
      <c r="GC10" s="1570" t="str">
        <f>IF(OR(MONTH(GC13)=1,MONTH(GC13)=4,MONTH(GC13)=7,MONTH(GC13)=10),"Q"&amp;INT((MONTH(GC13)/3)+1) &amp;" "&amp;YEAR(GC13)," ")</f>
        <v xml:space="preserve"> </v>
      </c>
      <c r="GD10" s="1570" t="str">
        <f>IF(OR(MONTH(GD13)=1,MONTH(GD13)=4,MONTH(GD13)=7,MONTH(GD13)=10),"Q"&amp;INT((MONTH(GD13)/3)+1) &amp;" "&amp;YEAR(GD13)," ")</f>
        <v xml:space="preserve"> </v>
      </c>
      <c r="GE10" s="1570" t="str">
        <f>IF(OR(MONTH(GE13)=1,MONTH(GE13)=4,MONTH(GE13)=7,MONTH(GE13)=10),"Q"&amp;INT((MONTH(GE13)/3)+1) &amp;" "&amp;YEAR(GE13)," ")</f>
        <v>Q2 1900</v>
      </c>
      <c r="GF10" s="1570" t="str">
        <f>IF(OR(MONTH(GF13)=1,MONTH(GF13)=4,MONTH(GF13)=7,MONTH(GF13)=10),"Q"&amp;INT((MONTH(GF13)/3)+1) &amp;" "&amp;YEAR(GF13)," ")</f>
        <v xml:space="preserve"> </v>
      </c>
      <c r="GG10" s="1570" t="str">
        <f t="shared" ref="GG10:HJ10" si="10">IF(OR(MONTH(GG13)=1,MONTH(GG13)=4,MONTH(GG13)=7,MONTH(GG13)=10),"Q"&amp;INT((MONTH(GG13)/3)+1) &amp;" "&amp;YEAR(GG13)," ")</f>
        <v xml:space="preserve"> </v>
      </c>
      <c r="GH10" s="1570" t="str">
        <f t="shared" si="10"/>
        <v>Q3 1900</v>
      </c>
      <c r="GI10" s="1570" t="str">
        <f t="shared" si="10"/>
        <v xml:space="preserve"> </v>
      </c>
      <c r="GJ10" s="1570" t="str">
        <f t="shared" si="10"/>
        <v xml:space="preserve"> </v>
      </c>
      <c r="GK10" s="1570" t="str">
        <f t="shared" si="10"/>
        <v>Q4 1900</v>
      </c>
      <c r="GL10" s="1570" t="str">
        <f t="shared" si="10"/>
        <v xml:space="preserve"> </v>
      </c>
      <c r="GM10" s="1570" t="str">
        <f t="shared" si="10"/>
        <v xml:space="preserve"> </v>
      </c>
      <c r="GN10" s="1570" t="str">
        <f t="shared" si="10"/>
        <v>Q1 1901</v>
      </c>
      <c r="GO10" s="1570" t="str">
        <f t="shared" si="10"/>
        <v xml:space="preserve"> </v>
      </c>
      <c r="GP10" s="1570" t="str">
        <f t="shared" si="10"/>
        <v xml:space="preserve"> </v>
      </c>
      <c r="GQ10" s="1570" t="str">
        <f t="shared" si="10"/>
        <v>Q2 1901</v>
      </c>
      <c r="GR10" s="1570" t="str">
        <f t="shared" si="10"/>
        <v xml:space="preserve"> </v>
      </c>
      <c r="GS10" s="1570" t="str">
        <f t="shared" si="10"/>
        <v xml:space="preserve"> </v>
      </c>
      <c r="GT10" s="1570" t="str">
        <f t="shared" si="10"/>
        <v>Q3 1901</v>
      </c>
      <c r="GU10" s="1570" t="str">
        <f t="shared" si="10"/>
        <v xml:space="preserve"> </v>
      </c>
      <c r="GV10" s="1570" t="str">
        <f t="shared" si="10"/>
        <v xml:space="preserve"> </v>
      </c>
      <c r="GW10" s="1570" t="str">
        <f t="shared" si="10"/>
        <v>Q4 1901</v>
      </c>
      <c r="GX10" s="1570" t="str">
        <f t="shared" si="10"/>
        <v xml:space="preserve"> </v>
      </c>
      <c r="GY10" s="1570" t="str">
        <f t="shared" si="10"/>
        <v xml:space="preserve"> </v>
      </c>
      <c r="GZ10" s="1570" t="str">
        <f t="shared" si="10"/>
        <v>Q1 1902</v>
      </c>
      <c r="HA10" s="1570" t="str">
        <f t="shared" si="10"/>
        <v xml:space="preserve"> </v>
      </c>
      <c r="HB10" s="1570" t="str">
        <f t="shared" si="10"/>
        <v xml:space="preserve"> </v>
      </c>
      <c r="HC10" s="1570" t="str">
        <f t="shared" si="10"/>
        <v>Q2 1902</v>
      </c>
      <c r="HD10" s="1570" t="str">
        <f t="shared" si="10"/>
        <v xml:space="preserve"> </v>
      </c>
      <c r="HE10" s="1570" t="str">
        <f t="shared" si="10"/>
        <v xml:space="preserve"> </v>
      </c>
      <c r="HF10" s="1570" t="str">
        <f t="shared" si="10"/>
        <v>Q3 1902</v>
      </c>
      <c r="HG10" s="1570" t="str">
        <f t="shared" si="10"/>
        <v xml:space="preserve"> </v>
      </c>
      <c r="HH10" s="1570" t="str">
        <f t="shared" si="10"/>
        <v xml:space="preserve"> </v>
      </c>
      <c r="HI10" s="1570" t="str">
        <f t="shared" si="10"/>
        <v>Q4 1902</v>
      </c>
      <c r="HJ10" s="1570" t="str">
        <f t="shared" si="10"/>
        <v xml:space="preserve"> </v>
      </c>
    </row>
    <row r="11" spans="2:218" s="24" customFormat="1" ht="19.5" customHeight="1" x14ac:dyDescent="0.15">
      <c r="B11" s="1002"/>
      <c r="C11" s="1002"/>
      <c r="D11" s="1002"/>
      <c r="E11" s="1002"/>
      <c r="F11" s="1002"/>
      <c r="G11" s="1002"/>
      <c r="H11" s="1002"/>
      <c r="I11" s="1002"/>
      <c r="J11" s="1002"/>
      <c r="K11" s="1002"/>
      <c r="L11" s="1002"/>
      <c r="M11" s="1002"/>
      <c r="N11" s="1002"/>
      <c r="O11" s="1002"/>
      <c r="P11" s="1006"/>
      <c r="Q11" s="1006"/>
      <c r="R11" s="1006"/>
      <c r="S11" s="1007"/>
      <c r="T11" s="1007"/>
      <c r="U11" s="1007"/>
      <c r="V11" s="2008" t="s">
        <v>7586</v>
      </c>
      <c r="W11" s="2009" t="s">
        <v>52</v>
      </c>
      <c r="X11" s="23"/>
      <c r="Y11" s="22"/>
      <c r="Z11" s="1021">
        <f xml:space="preserve"> Z13</f>
        <v>0</v>
      </c>
      <c r="AA11" s="1021">
        <f xml:space="preserve"> IF(DAY(AA13) &lt;= 7,AA13, " ")</f>
        <v>7</v>
      </c>
      <c r="AB11" s="1021" t="str">
        <f t="shared" ref="AB11:BF11" si="11" xml:space="preserve"> IF(DAY(AB13) &lt;= 7,AB13, " ")</f>
        <v xml:space="preserve"> </v>
      </c>
      <c r="AC11" s="1021" t="str">
        <f t="shared" si="11"/>
        <v xml:space="preserve"> </v>
      </c>
      <c r="AD11" s="1021" t="str">
        <f t="shared" si="11"/>
        <v xml:space="preserve"> </v>
      </c>
      <c r="AE11" s="1021">
        <f t="shared" si="11"/>
        <v>35</v>
      </c>
      <c r="AF11" s="1021" t="str">
        <f t="shared" si="11"/>
        <v xml:space="preserve"> </v>
      </c>
      <c r="AG11" s="1021" t="str">
        <f t="shared" si="11"/>
        <v xml:space="preserve"> </v>
      </c>
      <c r="AH11" s="1021" t="str">
        <f t="shared" si="11"/>
        <v xml:space="preserve"> </v>
      </c>
      <c r="AI11" s="1021">
        <f t="shared" si="11"/>
        <v>63</v>
      </c>
      <c r="AJ11" s="1021" t="str">
        <f t="shared" si="11"/>
        <v xml:space="preserve"> </v>
      </c>
      <c r="AK11" s="1021" t="str">
        <f t="shared" si="11"/>
        <v xml:space="preserve"> </v>
      </c>
      <c r="AL11" s="1021" t="str">
        <f t="shared" si="11"/>
        <v xml:space="preserve"> </v>
      </c>
      <c r="AM11" s="1021" t="str">
        <f t="shared" si="11"/>
        <v xml:space="preserve"> </v>
      </c>
      <c r="AN11" s="1021">
        <f t="shared" si="11"/>
        <v>98</v>
      </c>
      <c r="AO11" s="1021" t="str">
        <f t="shared" si="11"/>
        <v xml:space="preserve"> </v>
      </c>
      <c r="AP11" s="1021" t="str">
        <f t="shared" si="11"/>
        <v xml:space="preserve"> </v>
      </c>
      <c r="AQ11" s="1021" t="str">
        <f t="shared" si="11"/>
        <v xml:space="preserve"> </v>
      </c>
      <c r="AR11" s="1021">
        <f t="shared" si="11"/>
        <v>126</v>
      </c>
      <c r="AS11" s="1021" t="str">
        <f t="shared" si="11"/>
        <v xml:space="preserve"> </v>
      </c>
      <c r="AT11" s="1021" t="str">
        <f t="shared" si="11"/>
        <v xml:space="preserve"> </v>
      </c>
      <c r="AU11" s="1021" t="str">
        <f t="shared" si="11"/>
        <v xml:space="preserve"> </v>
      </c>
      <c r="AV11" s="1021">
        <f t="shared" si="11"/>
        <v>154</v>
      </c>
      <c r="AW11" s="1021" t="str">
        <f t="shared" si="11"/>
        <v xml:space="preserve"> </v>
      </c>
      <c r="AX11" s="1021" t="str">
        <f t="shared" si="11"/>
        <v xml:space="preserve"> </v>
      </c>
      <c r="AY11" s="1021" t="str">
        <f t="shared" si="11"/>
        <v xml:space="preserve"> </v>
      </c>
      <c r="AZ11" s="1021" t="str">
        <f t="shared" si="11"/>
        <v xml:space="preserve"> </v>
      </c>
      <c r="BA11" s="1021">
        <f t="shared" si="11"/>
        <v>189</v>
      </c>
      <c r="BB11" s="1021" t="str">
        <f t="shared" si="11"/>
        <v xml:space="preserve"> </v>
      </c>
      <c r="BC11" s="1021" t="str">
        <f t="shared" si="11"/>
        <v xml:space="preserve"> </v>
      </c>
      <c r="BD11" s="1021" t="str">
        <f t="shared" si="11"/>
        <v xml:space="preserve"> </v>
      </c>
      <c r="BE11" s="1021">
        <f t="shared" si="11"/>
        <v>217</v>
      </c>
      <c r="BF11" s="1021" t="str">
        <f t="shared" si="11"/>
        <v xml:space="preserve"> </v>
      </c>
      <c r="BG11" s="1021" t="str">
        <f t="shared" ref="BG11:CL11" si="12" xml:space="preserve"> IF(DAY(BG13) &lt;= 7,BG13, " ")</f>
        <v xml:space="preserve"> </v>
      </c>
      <c r="BH11" s="1021" t="str">
        <f t="shared" si="12"/>
        <v xml:space="preserve"> </v>
      </c>
      <c r="BI11" s="1021">
        <f t="shared" si="12"/>
        <v>245</v>
      </c>
      <c r="BJ11" s="1021" t="str">
        <f t="shared" si="12"/>
        <v xml:space="preserve"> </v>
      </c>
      <c r="BK11" s="1021" t="str">
        <f t="shared" si="12"/>
        <v xml:space="preserve"> </v>
      </c>
      <c r="BL11" s="1021" t="str">
        <f t="shared" si="12"/>
        <v xml:space="preserve"> </v>
      </c>
      <c r="BM11" s="1021" t="str">
        <f t="shared" si="12"/>
        <v xml:space="preserve"> </v>
      </c>
      <c r="BN11" s="1021">
        <f t="shared" si="12"/>
        <v>280</v>
      </c>
      <c r="BO11" s="1021" t="str">
        <f t="shared" si="12"/>
        <v xml:space="preserve"> </v>
      </c>
      <c r="BP11" s="1021" t="str">
        <f t="shared" si="12"/>
        <v xml:space="preserve"> </v>
      </c>
      <c r="BQ11" s="1021" t="str">
        <f t="shared" si="12"/>
        <v xml:space="preserve"> </v>
      </c>
      <c r="BR11" s="1021">
        <f t="shared" si="12"/>
        <v>308</v>
      </c>
      <c r="BS11" s="1021" t="str">
        <f t="shared" si="12"/>
        <v xml:space="preserve"> </v>
      </c>
      <c r="BT11" s="1021" t="str">
        <f t="shared" si="12"/>
        <v xml:space="preserve"> </v>
      </c>
      <c r="BU11" s="1021" t="str">
        <f t="shared" si="12"/>
        <v xml:space="preserve"> </v>
      </c>
      <c r="BV11" s="1021">
        <f t="shared" si="12"/>
        <v>336</v>
      </c>
      <c r="BW11" s="1021" t="str">
        <f t="shared" si="12"/>
        <v xml:space="preserve"> </v>
      </c>
      <c r="BX11" s="1021" t="str">
        <f t="shared" si="12"/>
        <v xml:space="preserve"> </v>
      </c>
      <c r="BY11" s="1021" t="str">
        <f t="shared" si="12"/>
        <v xml:space="preserve"> </v>
      </c>
      <c r="BZ11" s="1021" t="str">
        <f t="shared" si="12"/>
        <v xml:space="preserve"> </v>
      </c>
      <c r="CA11" s="1021">
        <f t="shared" si="12"/>
        <v>371</v>
      </c>
      <c r="CB11" s="1021" t="str">
        <f t="shared" si="12"/>
        <v xml:space="preserve"> </v>
      </c>
      <c r="CC11" s="1021" t="str">
        <f t="shared" si="12"/>
        <v xml:space="preserve"> </v>
      </c>
      <c r="CD11" s="1021" t="str">
        <f t="shared" si="12"/>
        <v xml:space="preserve"> </v>
      </c>
      <c r="CE11" s="1021">
        <f t="shared" si="12"/>
        <v>399</v>
      </c>
      <c r="CF11" s="1021" t="str">
        <f t="shared" si="12"/>
        <v xml:space="preserve"> </v>
      </c>
      <c r="CG11" s="1021" t="str">
        <f t="shared" si="12"/>
        <v xml:space="preserve"> </v>
      </c>
      <c r="CH11" s="1021" t="str">
        <f t="shared" si="12"/>
        <v xml:space="preserve"> </v>
      </c>
      <c r="CI11" s="1021">
        <f t="shared" si="12"/>
        <v>427</v>
      </c>
      <c r="CJ11" s="1021" t="str">
        <f t="shared" si="12"/>
        <v xml:space="preserve"> </v>
      </c>
      <c r="CK11" s="1021" t="str">
        <f t="shared" si="12"/>
        <v xml:space="preserve"> </v>
      </c>
      <c r="CL11" s="1021" t="str">
        <f t="shared" si="12"/>
        <v xml:space="preserve"> </v>
      </c>
      <c r="CM11" s="1021" t="str">
        <f t="shared" ref="CM11:DR11" si="13" xml:space="preserve"> IF(DAY(CM13) &lt;= 7,CM13, " ")</f>
        <v xml:space="preserve"> </v>
      </c>
      <c r="CN11" s="1021">
        <f t="shared" si="13"/>
        <v>462</v>
      </c>
      <c r="CO11" s="1021" t="str">
        <f t="shared" si="13"/>
        <v xml:space="preserve"> </v>
      </c>
      <c r="CP11" s="1021" t="str">
        <f t="shared" si="13"/>
        <v xml:space="preserve"> </v>
      </c>
      <c r="CQ11" s="1021" t="str">
        <f t="shared" si="13"/>
        <v xml:space="preserve"> </v>
      </c>
      <c r="CR11" s="1021">
        <f t="shared" si="13"/>
        <v>490</v>
      </c>
      <c r="CS11" s="1021" t="str">
        <f t="shared" si="13"/>
        <v xml:space="preserve"> </v>
      </c>
      <c r="CT11" s="1021" t="str">
        <f t="shared" si="13"/>
        <v xml:space="preserve"> </v>
      </c>
      <c r="CU11" s="1021" t="str">
        <f t="shared" si="13"/>
        <v xml:space="preserve"> </v>
      </c>
      <c r="CV11" s="1021">
        <f t="shared" si="13"/>
        <v>518</v>
      </c>
      <c r="CW11" s="1021" t="str">
        <f t="shared" si="13"/>
        <v xml:space="preserve"> </v>
      </c>
      <c r="CX11" s="1021" t="str">
        <f t="shared" si="13"/>
        <v xml:space="preserve"> </v>
      </c>
      <c r="CY11" s="1021" t="str">
        <f t="shared" si="13"/>
        <v xml:space="preserve"> </v>
      </c>
      <c r="CZ11" s="1021" t="str">
        <f t="shared" si="13"/>
        <v xml:space="preserve"> </v>
      </c>
      <c r="DA11" s="1021">
        <f t="shared" si="13"/>
        <v>553</v>
      </c>
      <c r="DB11" s="1021" t="str">
        <f t="shared" si="13"/>
        <v xml:space="preserve"> </v>
      </c>
      <c r="DC11" s="1021" t="str">
        <f t="shared" si="13"/>
        <v xml:space="preserve"> </v>
      </c>
      <c r="DD11" s="1021" t="str">
        <f t="shared" si="13"/>
        <v xml:space="preserve"> </v>
      </c>
      <c r="DE11" s="1021">
        <f t="shared" si="13"/>
        <v>581</v>
      </c>
      <c r="DF11" s="1021" t="str">
        <f t="shared" si="13"/>
        <v xml:space="preserve"> </v>
      </c>
      <c r="DG11" s="1021" t="str">
        <f t="shared" si="13"/>
        <v xml:space="preserve"> </v>
      </c>
      <c r="DH11" s="1021" t="str">
        <f t="shared" si="13"/>
        <v xml:space="preserve"> </v>
      </c>
      <c r="DI11" s="1021" t="str">
        <f t="shared" si="13"/>
        <v xml:space="preserve"> </v>
      </c>
      <c r="DJ11" s="1021">
        <f t="shared" si="13"/>
        <v>616</v>
      </c>
      <c r="DK11" s="1021" t="str">
        <f t="shared" si="13"/>
        <v xml:space="preserve"> </v>
      </c>
      <c r="DL11" s="1021" t="str">
        <f t="shared" si="13"/>
        <v xml:space="preserve"> </v>
      </c>
      <c r="DM11" s="1021" t="str">
        <f t="shared" si="13"/>
        <v xml:space="preserve"> </v>
      </c>
      <c r="DN11" s="1021">
        <f t="shared" si="13"/>
        <v>644</v>
      </c>
      <c r="DO11" s="1021" t="str">
        <f t="shared" si="13"/>
        <v xml:space="preserve"> </v>
      </c>
      <c r="DP11" s="1021" t="str">
        <f t="shared" si="13"/>
        <v xml:space="preserve"> </v>
      </c>
      <c r="DQ11" s="1021" t="str">
        <f t="shared" si="13"/>
        <v xml:space="preserve"> </v>
      </c>
      <c r="DR11" s="1021">
        <f t="shared" si="13"/>
        <v>672</v>
      </c>
      <c r="DS11" s="1021" t="str">
        <f t="shared" ref="DS11:EX11" si="14" xml:space="preserve"> IF(DAY(DS13) &lt;= 7,DS13, " ")</f>
        <v xml:space="preserve"> </v>
      </c>
      <c r="DT11" s="1021" t="str">
        <f t="shared" si="14"/>
        <v xml:space="preserve"> </v>
      </c>
      <c r="DU11" s="1021" t="str">
        <f t="shared" si="14"/>
        <v xml:space="preserve"> </v>
      </c>
      <c r="DV11" s="1021" t="str">
        <f t="shared" si="14"/>
        <v xml:space="preserve"> </v>
      </c>
      <c r="DW11" s="1021">
        <f t="shared" si="14"/>
        <v>707</v>
      </c>
      <c r="DX11" s="1021" t="str">
        <f t="shared" si="14"/>
        <v xml:space="preserve"> </v>
      </c>
      <c r="DY11" s="1021" t="str">
        <f t="shared" si="14"/>
        <v xml:space="preserve"> </v>
      </c>
      <c r="DZ11" s="1021" t="str">
        <f t="shared" si="14"/>
        <v xml:space="preserve"> </v>
      </c>
      <c r="EA11" s="1021">
        <f t="shared" si="14"/>
        <v>735</v>
      </c>
      <c r="EB11" s="1021" t="str">
        <f t="shared" si="14"/>
        <v xml:space="preserve"> </v>
      </c>
      <c r="EC11" s="1021" t="str">
        <f t="shared" si="14"/>
        <v xml:space="preserve"> </v>
      </c>
      <c r="ED11" s="1021" t="str">
        <f t="shared" si="14"/>
        <v xml:space="preserve"> </v>
      </c>
      <c r="EE11" s="1021">
        <f t="shared" si="14"/>
        <v>763</v>
      </c>
      <c r="EF11" s="1021" t="str">
        <f t="shared" si="14"/>
        <v xml:space="preserve"> </v>
      </c>
      <c r="EG11" s="1021" t="str">
        <f t="shared" si="14"/>
        <v xml:space="preserve"> </v>
      </c>
      <c r="EH11" s="1021" t="str">
        <f t="shared" si="14"/>
        <v xml:space="preserve"> </v>
      </c>
      <c r="EI11" s="1021">
        <f t="shared" si="14"/>
        <v>791</v>
      </c>
      <c r="EJ11" s="1021" t="str">
        <f t="shared" si="14"/>
        <v xml:space="preserve"> </v>
      </c>
      <c r="EK11" s="1021" t="str">
        <f t="shared" si="14"/>
        <v xml:space="preserve"> </v>
      </c>
      <c r="EL11" s="1021" t="str">
        <f t="shared" si="14"/>
        <v xml:space="preserve"> </v>
      </c>
      <c r="EM11" s="1021" t="str">
        <f t="shared" si="14"/>
        <v xml:space="preserve"> </v>
      </c>
      <c r="EN11" s="1021">
        <f t="shared" si="14"/>
        <v>826</v>
      </c>
      <c r="EO11" s="1021" t="str">
        <f t="shared" si="14"/>
        <v xml:space="preserve"> </v>
      </c>
      <c r="EP11" s="1021" t="str">
        <f t="shared" si="14"/>
        <v xml:space="preserve"> </v>
      </c>
      <c r="EQ11" s="1021" t="str">
        <f t="shared" si="14"/>
        <v xml:space="preserve"> </v>
      </c>
      <c r="ER11" s="1021">
        <f t="shared" si="14"/>
        <v>854</v>
      </c>
      <c r="ES11" s="1021" t="str">
        <f t="shared" si="14"/>
        <v xml:space="preserve"> </v>
      </c>
      <c r="ET11" s="1021" t="str">
        <f t="shared" si="14"/>
        <v xml:space="preserve"> </v>
      </c>
      <c r="EU11" s="1021" t="str">
        <f t="shared" si="14"/>
        <v xml:space="preserve"> </v>
      </c>
      <c r="EV11" s="1021" t="str">
        <f t="shared" si="14"/>
        <v xml:space="preserve"> </v>
      </c>
      <c r="EW11" s="1021">
        <f t="shared" si="14"/>
        <v>889</v>
      </c>
      <c r="EX11" s="1021" t="str">
        <f t="shared" si="14"/>
        <v xml:space="preserve"> </v>
      </c>
      <c r="EY11" s="1021" t="str">
        <f t="shared" ref="EY11:FZ11" si="15" xml:space="preserve"> IF(DAY(EY13) &lt;= 7,EY13, " ")</f>
        <v xml:space="preserve"> </v>
      </c>
      <c r="EZ11" s="1021" t="str">
        <f t="shared" si="15"/>
        <v xml:space="preserve"> </v>
      </c>
      <c r="FA11" s="1021">
        <f t="shared" si="15"/>
        <v>917</v>
      </c>
      <c r="FB11" s="1021" t="str">
        <f t="shared" si="15"/>
        <v xml:space="preserve"> </v>
      </c>
      <c r="FC11" s="1021" t="str">
        <f t="shared" si="15"/>
        <v xml:space="preserve"> </v>
      </c>
      <c r="FD11" s="1021" t="str">
        <f t="shared" si="15"/>
        <v xml:space="preserve"> </v>
      </c>
      <c r="FE11" s="1021">
        <f t="shared" si="15"/>
        <v>945</v>
      </c>
      <c r="FF11" s="1021" t="str">
        <f t="shared" si="15"/>
        <v xml:space="preserve"> </v>
      </c>
      <c r="FG11" s="1021" t="str">
        <f t="shared" si="15"/>
        <v xml:space="preserve"> </v>
      </c>
      <c r="FH11" s="1021" t="str">
        <f t="shared" si="15"/>
        <v xml:space="preserve"> </v>
      </c>
      <c r="FI11" s="1021" t="str">
        <f t="shared" si="15"/>
        <v xml:space="preserve"> </v>
      </c>
      <c r="FJ11" s="1021">
        <f t="shared" si="15"/>
        <v>980</v>
      </c>
      <c r="FK11" s="1021" t="str">
        <f t="shared" si="15"/>
        <v xml:space="preserve"> </v>
      </c>
      <c r="FL11" s="1021" t="str">
        <f t="shared" si="15"/>
        <v xml:space="preserve"> </v>
      </c>
      <c r="FM11" s="1021" t="str">
        <f t="shared" si="15"/>
        <v xml:space="preserve"> </v>
      </c>
      <c r="FN11" s="1021">
        <f t="shared" si="15"/>
        <v>1008</v>
      </c>
      <c r="FO11" s="1021" t="str">
        <f t="shared" si="15"/>
        <v xml:space="preserve"> </v>
      </c>
      <c r="FP11" s="1021" t="str">
        <f t="shared" si="15"/>
        <v xml:space="preserve"> </v>
      </c>
      <c r="FQ11" s="1021" t="str">
        <f t="shared" si="15"/>
        <v xml:space="preserve"> </v>
      </c>
      <c r="FR11" s="1021">
        <f t="shared" si="15"/>
        <v>1036</v>
      </c>
      <c r="FS11" s="1021" t="str">
        <f t="shared" si="15"/>
        <v xml:space="preserve"> </v>
      </c>
      <c r="FT11" s="1021" t="str">
        <f t="shared" si="15"/>
        <v xml:space="preserve"> </v>
      </c>
      <c r="FU11" s="1021" t="str">
        <f t="shared" si="15"/>
        <v xml:space="preserve"> </v>
      </c>
      <c r="FV11" s="1021" t="str">
        <f t="shared" si="15"/>
        <v xml:space="preserve"> </v>
      </c>
      <c r="FW11" s="1021">
        <f t="shared" si="15"/>
        <v>1071</v>
      </c>
      <c r="FX11" s="1021" t="str">
        <f t="shared" si="15"/>
        <v xml:space="preserve"> </v>
      </c>
      <c r="FY11" s="1021" t="str">
        <f t="shared" si="15"/>
        <v xml:space="preserve"> </v>
      </c>
      <c r="FZ11" s="1021" t="str">
        <f t="shared" si="15"/>
        <v xml:space="preserve"> </v>
      </c>
      <c r="GA11" s="2120"/>
      <c r="GB11" s="1158"/>
      <c r="GC11" s="1158"/>
      <c r="GD11" s="1158"/>
      <c r="GE11" s="1158"/>
      <c r="GF11" s="1158"/>
      <c r="GG11" s="1158"/>
      <c r="GH11" s="1158"/>
      <c r="GI11" s="1158"/>
      <c r="GJ11" s="1158"/>
      <c r="GK11" s="1158"/>
      <c r="GL11" s="1158"/>
      <c r="GM11" s="1158"/>
      <c r="GN11" s="1158"/>
      <c r="GO11" s="1158"/>
      <c r="GP11" s="1158"/>
      <c r="GQ11" s="1158"/>
      <c r="GR11" s="1158"/>
      <c r="GS11" s="1158"/>
      <c r="GT11" s="1158"/>
      <c r="GU11" s="1158"/>
      <c r="GV11" s="1158"/>
      <c r="GW11" s="1158"/>
      <c r="GX11" s="1158"/>
      <c r="GY11" s="1158"/>
      <c r="GZ11" s="1158"/>
      <c r="HA11" s="1158"/>
      <c r="HB11" s="1158"/>
      <c r="HC11" s="1158"/>
      <c r="HD11" s="1158"/>
      <c r="HE11" s="1158"/>
      <c r="HF11" s="1158"/>
      <c r="HG11" s="1158"/>
      <c r="HH11" s="1158"/>
      <c r="HI11" s="1158"/>
      <c r="HJ11" s="1158"/>
    </row>
    <row r="12" spans="2:218" s="77" customFormat="1" ht="31.5" customHeight="1" x14ac:dyDescent="0.2">
      <c r="B12" s="1003"/>
      <c r="C12" s="1004"/>
      <c r="D12" s="1005"/>
      <c r="E12" s="1005"/>
      <c r="F12" s="1008"/>
      <c r="G12" s="1008"/>
      <c r="H12" s="1008"/>
      <c r="I12" s="1008"/>
      <c r="J12" s="1008"/>
      <c r="K12" s="1005"/>
      <c r="L12" s="1005"/>
      <c r="M12" s="1005"/>
      <c r="N12" s="1005"/>
      <c r="O12" s="1005"/>
      <c r="P12" s="1005"/>
      <c r="Q12" s="1005"/>
      <c r="R12" s="1005"/>
      <c r="S12" s="1005"/>
      <c r="T12" s="1005"/>
      <c r="U12" s="1005"/>
      <c r="V12" s="1005"/>
      <c r="W12" s="1005"/>
      <c r="X12" s="78"/>
      <c r="Z12" s="1022" t="str">
        <f>"W" &amp; WEEKNUM(Z13,1)</f>
        <v>W0</v>
      </c>
      <c r="AA12" s="1023" t="str">
        <f t="shared" ref="AA12:BE12" si="16">"W" &amp; WEEKNUM(AA13,1)</f>
        <v>W1</v>
      </c>
      <c r="AB12" s="1023" t="str">
        <f t="shared" si="16"/>
        <v>W2</v>
      </c>
      <c r="AC12" s="1023" t="str">
        <f t="shared" si="16"/>
        <v>W3</v>
      </c>
      <c r="AD12" s="1023" t="str">
        <f t="shared" si="16"/>
        <v>W4</v>
      </c>
      <c r="AE12" s="1023" t="str">
        <f t="shared" si="16"/>
        <v>W5</v>
      </c>
      <c r="AF12" s="1023" t="str">
        <f t="shared" si="16"/>
        <v>W6</v>
      </c>
      <c r="AG12" s="1023" t="str">
        <f t="shared" si="16"/>
        <v>W7</v>
      </c>
      <c r="AH12" s="1023" t="str">
        <f t="shared" si="16"/>
        <v>W8</v>
      </c>
      <c r="AI12" s="1023" t="str">
        <f t="shared" si="16"/>
        <v>W9</v>
      </c>
      <c r="AJ12" s="1023" t="str">
        <f t="shared" si="16"/>
        <v>W10</v>
      </c>
      <c r="AK12" s="1023" t="str">
        <f t="shared" si="16"/>
        <v>W11</v>
      </c>
      <c r="AL12" s="1023" t="str">
        <f t="shared" si="16"/>
        <v>W12</v>
      </c>
      <c r="AM12" s="1023" t="str">
        <f t="shared" si="16"/>
        <v>W13</v>
      </c>
      <c r="AN12" s="1023" t="str">
        <f t="shared" si="16"/>
        <v>W14</v>
      </c>
      <c r="AO12" s="1023" t="str">
        <f t="shared" si="16"/>
        <v>W15</v>
      </c>
      <c r="AP12" s="1023" t="str">
        <f t="shared" si="16"/>
        <v>W16</v>
      </c>
      <c r="AQ12" s="1023" t="str">
        <f t="shared" si="16"/>
        <v>W17</v>
      </c>
      <c r="AR12" s="1023" t="str">
        <f t="shared" si="16"/>
        <v>W18</v>
      </c>
      <c r="AS12" s="1023" t="str">
        <f t="shared" si="16"/>
        <v>W19</v>
      </c>
      <c r="AT12" s="1023" t="str">
        <f t="shared" si="16"/>
        <v>W20</v>
      </c>
      <c r="AU12" s="1023" t="str">
        <f t="shared" si="16"/>
        <v>W21</v>
      </c>
      <c r="AV12" s="1023" t="str">
        <f t="shared" si="16"/>
        <v>W22</v>
      </c>
      <c r="AW12" s="1023" t="str">
        <f t="shared" si="16"/>
        <v>W23</v>
      </c>
      <c r="AX12" s="1023" t="str">
        <f t="shared" si="16"/>
        <v>W24</v>
      </c>
      <c r="AY12" s="1023" t="str">
        <f t="shared" si="16"/>
        <v>W25</v>
      </c>
      <c r="AZ12" s="1023" t="str">
        <f t="shared" si="16"/>
        <v>W26</v>
      </c>
      <c r="BA12" s="1023" t="str">
        <f t="shared" si="16"/>
        <v>W27</v>
      </c>
      <c r="BB12" s="1023" t="str">
        <f t="shared" si="16"/>
        <v>W28</v>
      </c>
      <c r="BC12" s="1023" t="str">
        <f t="shared" si="16"/>
        <v>W29</v>
      </c>
      <c r="BD12" s="1023" t="str">
        <f t="shared" si="16"/>
        <v>W30</v>
      </c>
      <c r="BE12" s="1023" t="str">
        <f t="shared" si="16"/>
        <v>W31</v>
      </c>
      <c r="BF12" s="1023" t="str">
        <f t="shared" ref="BF12:CK12" si="17">"W" &amp; WEEKNUM(BF13,1)</f>
        <v>W32</v>
      </c>
      <c r="BG12" s="1023" t="str">
        <f t="shared" si="17"/>
        <v>W33</v>
      </c>
      <c r="BH12" s="1023" t="str">
        <f t="shared" si="17"/>
        <v>W34</v>
      </c>
      <c r="BI12" s="1023" t="str">
        <f t="shared" si="17"/>
        <v>W35</v>
      </c>
      <c r="BJ12" s="1023" t="str">
        <f t="shared" si="17"/>
        <v>W36</v>
      </c>
      <c r="BK12" s="1023" t="str">
        <f t="shared" si="17"/>
        <v>W37</v>
      </c>
      <c r="BL12" s="1023" t="str">
        <f t="shared" si="17"/>
        <v>W38</v>
      </c>
      <c r="BM12" s="1023" t="str">
        <f t="shared" si="17"/>
        <v>W39</v>
      </c>
      <c r="BN12" s="1023" t="str">
        <f t="shared" si="17"/>
        <v>W40</v>
      </c>
      <c r="BO12" s="1023" t="str">
        <f t="shared" si="17"/>
        <v>W41</v>
      </c>
      <c r="BP12" s="1023" t="str">
        <f t="shared" si="17"/>
        <v>W42</v>
      </c>
      <c r="BQ12" s="1023" t="str">
        <f t="shared" si="17"/>
        <v>W43</v>
      </c>
      <c r="BR12" s="1023" t="str">
        <f t="shared" si="17"/>
        <v>W44</v>
      </c>
      <c r="BS12" s="1023" t="str">
        <f t="shared" si="17"/>
        <v>W45</v>
      </c>
      <c r="BT12" s="1023" t="str">
        <f t="shared" si="17"/>
        <v>W46</v>
      </c>
      <c r="BU12" s="1023" t="str">
        <f t="shared" si="17"/>
        <v>W47</v>
      </c>
      <c r="BV12" s="1023" t="str">
        <f t="shared" si="17"/>
        <v>W48</v>
      </c>
      <c r="BW12" s="1023" t="str">
        <f t="shared" si="17"/>
        <v>W49</v>
      </c>
      <c r="BX12" s="1023" t="str">
        <f t="shared" si="17"/>
        <v>W50</v>
      </c>
      <c r="BY12" s="1023" t="str">
        <f t="shared" si="17"/>
        <v>W51</v>
      </c>
      <c r="BZ12" s="1023" t="str">
        <f t="shared" si="17"/>
        <v>W52</v>
      </c>
      <c r="CA12" s="1023" t="str">
        <f t="shared" si="17"/>
        <v>W1</v>
      </c>
      <c r="CB12" s="1023" t="str">
        <f t="shared" si="17"/>
        <v>W2</v>
      </c>
      <c r="CC12" s="1023" t="str">
        <f t="shared" si="17"/>
        <v>W3</v>
      </c>
      <c r="CD12" s="1023" t="str">
        <f t="shared" si="17"/>
        <v>W4</v>
      </c>
      <c r="CE12" s="1023" t="str">
        <f t="shared" si="17"/>
        <v>W5</v>
      </c>
      <c r="CF12" s="1023" t="str">
        <f t="shared" si="17"/>
        <v>W6</v>
      </c>
      <c r="CG12" s="1023" t="str">
        <f t="shared" si="17"/>
        <v>W7</v>
      </c>
      <c r="CH12" s="1023" t="str">
        <f t="shared" si="17"/>
        <v>W8</v>
      </c>
      <c r="CI12" s="1023" t="str">
        <f t="shared" si="17"/>
        <v>W9</v>
      </c>
      <c r="CJ12" s="1023" t="str">
        <f t="shared" si="17"/>
        <v>W10</v>
      </c>
      <c r="CK12" s="1023" t="str">
        <f t="shared" si="17"/>
        <v>W11</v>
      </c>
      <c r="CL12" s="1023" t="str">
        <f t="shared" ref="CL12:DQ12" si="18">"W" &amp; WEEKNUM(CL13,1)</f>
        <v>W12</v>
      </c>
      <c r="CM12" s="1023" t="str">
        <f t="shared" si="18"/>
        <v>W13</v>
      </c>
      <c r="CN12" s="1023" t="str">
        <f t="shared" si="18"/>
        <v>W14</v>
      </c>
      <c r="CO12" s="1023" t="str">
        <f t="shared" si="18"/>
        <v>W15</v>
      </c>
      <c r="CP12" s="1023" t="str">
        <f t="shared" si="18"/>
        <v>W16</v>
      </c>
      <c r="CQ12" s="1023" t="str">
        <f t="shared" si="18"/>
        <v>W17</v>
      </c>
      <c r="CR12" s="1023" t="str">
        <f t="shared" si="18"/>
        <v>W18</v>
      </c>
      <c r="CS12" s="1023" t="str">
        <f t="shared" si="18"/>
        <v>W19</v>
      </c>
      <c r="CT12" s="1023" t="str">
        <f t="shared" si="18"/>
        <v>W20</v>
      </c>
      <c r="CU12" s="1023" t="str">
        <f t="shared" si="18"/>
        <v>W21</v>
      </c>
      <c r="CV12" s="1023" t="str">
        <f t="shared" si="18"/>
        <v>W22</v>
      </c>
      <c r="CW12" s="1023" t="str">
        <f t="shared" si="18"/>
        <v>W23</v>
      </c>
      <c r="CX12" s="1023" t="str">
        <f t="shared" si="18"/>
        <v>W24</v>
      </c>
      <c r="CY12" s="1023" t="str">
        <f t="shared" si="18"/>
        <v>W25</v>
      </c>
      <c r="CZ12" s="1023" t="str">
        <f t="shared" si="18"/>
        <v>W26</v>
      </c>
      <c r="DA12" s="1023" t="str">
        <f t="shared" si="18"/>
        <v>W27</v>
      </c>
      <c r="DB12" s="1023" t="str">
        <f t="shared" si="18"/>
        <v>W28</v>
      </c>
      <c r="DC12" s="1023" t="str">
        <f t="shared" si="18"/>
        <v>W29</v>
      </c>
      <c r="DD12" s="1023" t="str">
        <f t="shared" si="18"/>
        <v>W30</v>
      </c>
      <c r="DE12" s="1023" t="str">
        <f t="shared" si="18"/>
        <v>W31</v>
      </c>
      <c r="DF12" s="1023" t="str">
        <f t="shared" si="18"/>
        <v>W32</v>
      </c>
      <c r="DG12" s="1023" t="str">
        <f t="shared" si="18"/>
        <v>W33</v>
      </c>
      <c r="DH12" s="1023" t="str">
        <f t="shared" si="18"/>
        <v>W34</v>
      </c>
      <c r="DI12" s="1023" t="str">
        <f t="shared" si="18"/>
        <v>W35</v>
      </c>
      <c r="DJ12" s="1023" t="str">
        <f t="shared" si="18"/>
        <v>W36</v>
      </c>
      <c r="DK12" s="1023" t="str">
        <f t="shared" si="18"/>
        <v>W37</v>
      </c>
      <c r="DL12" s="1023" t="str">
        <f t="shared" si="18"/>
        <v>W38</v>
      </c>
      <c r="DM12" s="1023" t="str">
        <f t="shared" si="18"/>
        <v>W39</v>
      </c>
      <c r="DN12" s="1023" t="str">
        <f t="shared" si="18"/>
        <v>W40</v>
      </c>
      <c r="DO12" s="1023" t="str">
        <f t="shared" si="18"/>
        <v>W41</v>
      </c>
      <c r="DP12" s="1023" t="str">
        <f t="shared" si="18"/>
        <v>W42</v>
      </c>
      <c r="DQ12" s="1023" t="str">
        <f t="shared" si="18"/>
        <v>W43</v>
      </c>
      <c r="DR12" s="1023" t="str">
        <f t="shared" ref="DR12:EW12" si="19">"W" &amp; WEEKNUM(DR13,1)</f>
        <v>W44</v>
      </c>
      <c r="DS12" s="1023" t="str">
        <f t="shared" si="19"/>
        <v>W45</v>
      </c>
      <c r="DT12" s="1023" t="str">
        <f t="shared" si="19"/>
        <v>W46</v>
      </c>
      <c r="DU12" s="1023" t="str">
        <f t="shared" si="19"/>
        <v>W47</v>
      </c>
      <c r="DV12" s="1023" t="str">
        <f t="shared" si="19"/>
        <v>W48</v>
      </c>
      <c r="DW12" s="1023" t="str">
        <f t="shared" si="19"/>
        <v>W49</v>
      </c>
      <c r="DX12" s="1023" t="str">
        <f t="shared" si="19"/>
        <v>W50</v>
      </c>
      <c r="DY12" s="1023" t="str">
        <f t="shared" si="19"/>
        <v>W51</v>
      </c>
      <c r="DZ12" s="1023" t="str">
        <f t="shared" si="19"/>
        <v>W52</v>
      </c>
      <c r="EA12" s="1023" t="str">
        <f t="shared" si="19"/>
        <v>W1</v>
      </c>
      <c r="EB12" s="1023" t="str">
        <f t="shared" si="19"/>
        <v>W2</v>
      </c>
      <c r="EC12" s="1023" t="str">
        <f t="shared" si="19"/>
        <v>W3</v>
      </c>
      <c r="ED12" s="1023" t="str">
        <f t="shared" si="19"/>
        <v>W4</v>
      </c>
      <c r="EE12" s="1023" t="str">
        <f t="shared" si="19"/>
        <v>W5</v>
      </c>
      <c r="EF12" s="1023" t="str">
        <f t="shared" si="19"/>
        <v>W6</v>
      </c>
      <c r="EG12" s="1023" t="str">
        <f t="shared" si="19"/>
        <v>W7</v>
      </c>
      <c r="EH12" s="1023" t="str">
        <f t="shared" si="19"/>
        <v>W8</v>
      </c>
      <c r="EI12" s="1023" t="str">
        <f t="shared" si="19"/>
        <v>W9</v>
      </c>
      <c r="EJ12" s="1023" t="str">
        <f t="shared" si="19"/>
        <v>W10</v>
      </c>
      <c r="EK12" s="1023" t="str">
        <f t="shared" si="19"/>
        <v>W11</v>
      </c>
      <c r="EL12" s="1023" t="str">
        <f t="shared" si="19"/>
        <v>W12</v>
      </c>
      <c r="EM12" s="1023" t="str">
        <f t="shared" si="19"/>
        <v>W13</v>
      </c>
      <c r="EN12" s="1023" t="str">
        <f t="shared" si="19"/>
        <v>W14</v>
      </c>
      <c r="EO12" s="1023" t="str">
        <f t="shared" si="19"/>
        <v>W15</v>
      </c>
      <c r="EP12" s="1023" t="str">
        <f t="shared" si="19"/>
        <v>W16</v>
      </c>
      <c r="EQ12" s="1023" t="str">
        <f t="shared" si="19"/>
        <v>W17</v>
      </c>
      <c r="ER12" s="1023" t="str">
        <f t="shared" si="19"/>
        <v>W18</v>
      </c>
      <c r="ES12" s="1023" t="str">
        <f t="shared" si="19"/>
        <v>W19</v>
      </c>
      <c r="ET12" s="1023" t="str">
        <f t="shared" si="19"/>
        <v>W20</v>
      </c>
      <c r="EU12" s="1023" t="str">
        <f t="shared" si="19"/>
        <v>W21</v>
      </c>
      <c r="EV12" s="1023" t="str">
        <f t="shared" si="19"/>
        <v>W22</v>
      </c>
      <c r="EW12" s="1023" t="str">
        <f t="shared" si="19"/>
        <v>W23</v>
      </c>
      <c r="EX12" s="1023" t="str">
        <f t="shared" ref="EX12:FZ12" si="20">"W" &amp; WEEKNUM(EX13,1)</f>
        <v>W24</v>
      </c>
      <c r="EY12" s="1023" t="str">
        <f t="shared" si="20"/>
        <v>W25</v>
      </c>
      <c r="EZ12" s="1023" t="str">
        <f t="shared" si="20"/>
        <v>W26</v>
      </c>
      <c r="FA12" s="1023" t="str">
        <f t="shared" si="20"/>
        <v>W27</v>
      </c>
      <c r="FB12" s="1023" t="str">
        <f t="shared" si="20"/>
        <v>W28</v>
      </c>
      <c r="FC12" s="1023" t="str">
        <f t="shared" si="20"/>
        <v>W29</v>
      </c>
      <c r="FD12" s="1023" t="str">
        <f t="shared" si="20"/>
        <v>W30</v>
      </c>
      <c r="FE12" s="1023" t="str">
        <f t="shared" si="20"/>
        <v>W31</v>
      </c>
      <c r="FF12" s="1023" t="str">
        <f t="shared" si="20"/>
        <v>W32</v>
      </c>
      <c r="FG12" s="1023" t="str">
        <f t="shared" si="20"/>
        <v>W33</v>
      </c>
      <c r="FH12" s="1023" t="str">
        <f t="shared" si="20"/>
        <v>W34</v>
      </c>
      <c r="FI12" s="1023" t="str">
        <f t="shared" si="20"/>
        <v>W35</v>
      </c>
      <c r="FJ12" s="1023" t="str">
        <f t="shared" si="20"/>
        <v>W36</v>
      </c>
      <c r="FK12" s="1023" t="str">
        <f t="shared" si="20"/>
        <v>W37</v>
      </c>
      <c r="FL12" s="1023" t="str">
        <f t="shared" si="20"/>
        <v>W38</v>
      </c>
      <c r="FM12" s="1023" t="str">
        <f t="shared" si="20"/>
        <v>W39</v>
      </c>
      <c r="FN12" s="1023" t="str">
        <f t="shared" si="20"/>
        <v>W40</v>
      </c>
      <c r="FO12" s="1023" t="str">
        <f t="shared" si="20"/>
        <v>W41</v>
      </c>
      <c r="FP12" s="1023" t="str">
        <f t="shared" si="20"/>
        <v>W42</v>
      </c>
      <c r="FQ12" s="1023" t="str">
        <f t="shared" si="20"/>
        <v>W43</v>
      </c>
      <c r="FR12" s="1023" t="str">
        <f t="shared" si="20"/>
        <v>W44</v>
      </c>
      <c r="FS12" s="1023" t="str">
        <f t="shared" si="20"/>
        <v>W45</v>
      </c>
      <c r="FT12" s="1023" t="str">
        <f t="shared" si="20"/>
        <v>W46</v>
      </c>
      <c r="FU12" s="1023" t="str">
        <f t="shared" si="20"/>
        <v>W47</v>
      </c>
      <c r="FV12" s="1023" t="str">
        <f t="shared" si="20"/>
        <v>W48</v>
      </c>
      <c r="FW12" s="1023" t="str">
        <f t="shared" si="20"/>
        <v>W49</v>
      </c>
      <c r="FX12" s="1023" t="str">
        <f t="shared" si="20"/>
        <v>W50</v>
      </c>
      <c r="FY12" s="1023" t="str">
        <f t="shared" si="20"/>
        <v>W51</v>
      </c>
      <c r="FZ12" s="1024" t="str">
        <f t="shared" si="20"/>
        <v>W52</v>
      </c>
      <c r="GA12" s="2121"/>
      <c r="GB12" s="1154"/>
      <c r="GC12" s="1154"/>
      <c r="GD12" s="1154"/>
      <c r="GE12" s="1154"/>
      <c r="GF12" s="1154"/>
      <c r="GG12" s="1154"/>
      <c r="GH12" s="1154"/>
      <c r="GI12" s="1154"/>
      <c r="GJ12" s="1154"/>
      <c r="GK12" s="1154"/>
      <c r="GL12" s="1154"/>
      <c r="GM12" s="1154"/>
      <c r="GN12" s="1154"/>
      <c r="GO12" s="1154"/>
      <c r="GP12" s="1154"/>
      <c r="GQ12" s="1154"/>
      <c r="GR12" s="1154"/>
      <c r="GS12" s="1154"/>
      <c r="GT12" s="1154"/>
      <c r="GU12" s="1154"/>
      <c r="GV12" s="1154"/>
      <c r="GW12" s="1154"/>
      <c r="GX12" s="1154"/>
      <c r="GY12" s="1154"/>
      <c r="GZ12" s="1154"/>
      <c r="HA12" s="1154"/>
      <c r="HB12" s="1154"/>
      <c r="HC12" s="1154"/>
      <c r="HD12" s="1154"/>
      <c r="HE12" s="1154"/>
      <c r="HF12" s="1154"/>
      <c r="HG12" s="1154"/>
      <c r="HH12" s="1154"/>
      <c r="HI12" s="1154"/>
      <c r="HJ12" s="1154"/>
    </row>
    <row r="13" spans="2:218" s="27" customFormat="1" ht="66" customHeight="1" thickBot="1" x14ac:dyDescent="0.25">
      <c r="B13" s="1013" t="s">
        <v>902</v>
      </c>
      <c r="C13" s="1014" t="s">
        <v>6</v>
      </c>
      <c r="D13" s="1015" t="s">
        <v>204</v>
      </c>
      <c r="E13" s="1015" t="s">
        <v>8384</v>
      </c>
      <c r="F13" s="1014" t="s">
        <v>344</v>
      </c>
      <c r="G13" s="1014" t="s">
        <v>702</v>
      </c>
      <c r="H13" s="1014" t="s">
        <v>205</v>
      </c>
      <c r="I13" s="1014" t="s">
        <v>343</v>
      </c>
      <c r="J13" s="1014" t="s">
        <v>206</v>
      </c>
      <c r="K13" s="1016" t="s">
        <v>123</v>
      </c>
      <c r="L13" s="1015" t="s">
        <v>207</v>
      </c>
      <c r="M13" s="1014" t="s">
        <v>822</v>
      </c>
      <c r="N13" s="1014" t="s">
        <v>823</v>
      </c>
      <c r="O13" s="1017" t="s">
        <v>824</v>
      </c>
      <c r="P13" s="1017" t="s">
        <v>825</v>
      </c>
      <c r="Q13" s="1015" t="s">
        <v>77</v>
      </c>
      <c r="R13" s="2099" t="s">
        <v>209</v>
      </c>
      <c r="S13" s="1018" t="s">
        <v>208</v>
      </c>
      <c r="T13" s="1018" t="s">
        <v>122</v>
      </c>
      <c r="U13" s="1019" t="s">
        <v>210</v>
      </c>
      <c r="V13" s="1604" t="s">
        <v>7312</v>
      </c>
      <c r="W13" s="1020" t="s">
        <v>7531</v>
      </c>
      <c r="X13" s="26"/>
      <c r="Y13" s="653">
        <f>Z13-7</f>
        <v>-7</v>
      </c>
      <c r="Z13" s="1571">
        <f>IFERROR(MIN('Status Report'!E53:E56),"1 Jan 2018")</f>
        <v>0</v>
      </c>
      <c r="AA13" s="1571">
        <f t="shared" ref="AA13:AO13" si="21">Z13 + 7</f>
        <v>7</v>
      </c>
      <c r="AB13" s="1571">
        <f t="shared" si="21"/>
        <v>14</v>
      </c>
      <c r="AC13" s="1571">
        <f t="shared" si="21"/>
        <v>21</v>
      </c>
      <c r="AD13" s="1571">
        <f t="shared" si="21"/>
        <v>28</v>
      </c>
      <c r="AE13" s="1571">
        <f t="shared" si="21"/>
        <v>35</v>
      </c>
      <c r="AF13" s="1571">
        <f t="shared" si="21"/>
        <v>42</v>
      </c>
      <c r="AG13" s="1571">
        <f t="shared" si="21"/>
        <v>49</v>
      </c>
      <c r="AH13" s="1571">
        <f t="shared" si="21"/>
        <v>56</v>
      </c>
      <c r="AI13" s="1571">
        <f t="shared" si="21"/>
        <v>63</v>
      </c>
      <c r="AJ13" s="1571">
        <f t="shared" si="21"/>
        <v>70</v>
      </c>
      <c r="AK13" s="1571">
        <f t="shared" si="21"/>
        <v>77</v>
      </c>
      <c r="AL13" s="1571">
        <f t="shared" si="21"/>
        <v>84</v>
      </c>
      <c r="AM13" s="1571">
        <f t="shared" si="21"/>
        <v>91</v>
      </c>
      <c r="AN13" s="1571">
        <f t="shared" si="21"/>
        <v>98</v>
      </c>
      <c r="AO13" s="1571">
        <f t="shared" si="21"/>
        <v>105</v>
      </c>
      <c r="AP13" s="1571">
        <f>AO13 + 7</f>
        <v>112</v>
      </c>
      <c r="AQ13" s="1571">
        <f t="shared" ref="AQ13:BV13" si="22">AP13 + 7</f>
        <v>119</v>
      </c>
      <c r="AR13" s="1571">
        <f t="shared" si="22"/>
        <v>126</v>
      </c>
      <c r="AS13" s="1571">
        <f t="shared" si="22"/>
        <v>133</v>
      </c>
      <c r="AT13" s="1571">
        <f t="shared" si="22"/>
        <v>140</v>
      </c>
      <c r="AU13" s="1571">
        <f t="shared" si="22"/>
        <v>147</v>
      </c>
      <c r="AV13" s="1571">
        <f t="shared" si="22"/>
        <v>154</v>
      </c>
      <c r="AW13" s="1571">
        <f t="shared" si="22"/>
        <v>161</v>
      </c>
      <c r="AX13" s="1571">
        <f t="shared" si="22"/>
        <v>168</v>
      </c>
      <c r="AY13" s="1571">
        <f t="shared" si="22"/>
        <v>175</v>
      </c>
      <c r="AZ13" s="1571">
        <f t="shared" si="22"/>
        <v>182</v>
      </c>
      <c r="BA13" s="1571">
        <f t="shared" si="22"/>
        <v>189</v>
      </c>
      <c r="BB13" s="1571">
        <f t="shared" si="22"/>
        <v>196</v>
      </c>
      <c r="BC13" s="1571">
        <f t="shared" si="22"/>
        <v>203</v>
      </c>
      <c r="BD13" s="1571">
        <f t="shared" si="22"/>
        <v>210</v>
      </c>
      <c r="BE13" s="1571">
        <f t="shared" si="22"/>
        <v>217</v>
      </c>
      <c r="BF13" s="1571">
        <f t="shared" si="22"/>
        <v>224</v>
      </c>
      <c r="BG13" s="1571">
        <f t="shared" si="22"/>
        <v>231</v>
      </c>
      <c r="BH13" s="1571">
        <f t="shared" si="22"/>
        <v>238</v>
      </c>
      <c r="BI13" s="1571">
        <f t="shared" si="22"/>
        <v>245</v>
      </c>
      <c r="BJ13" s="1571">
        <f t="shared" si="22"/>
        <v>252</v>
      </c>
      <c r="BK13" s="1571">
        <f t="shared" si="22"/>
        <v>259</v>
      </c>
      <c r="BL13" s="1571">
        <f t="shared" si="22"/>
        <v>266</v>
      </c>
      <c r="BM13" s="1571">
        <f t="shared" si="22"/>
        <v>273</v>
      </c>
      <c r="BN13" s="1571">
        <f t="shared" si="22"/>
        <v>280</v>
      </c>
      <c r="BO13" s="1571">
        <f t="shared" si="22"/>
        <v>287</v>
      </c>
      <c r="BP13" s="1571">
        <f t="shared" si="22"/>
        <v>294</v>
      </c>
      <c r="BQ13" s="1571">
        <f t="shared" si="22"/>
        <v>301</v>
      </c>
      <c r="BR13" s="1571">
        <f t="shared" si="22"/>
        <v>308</v>
      </c>
      <c r="BS13" s="1571">
        <f t="shared" si="22"/>
        <v>315</v>
      </c>
      <c r="BT13" s="1571">
        <f t="shared" si="22"/>
        <v>322</v>
      </c>
      <c r="BU13" s="1571">
        <f t="shared" si="22"/>
        <v>329</v>
      </c>
      <c r="BV13" s="1571">
        <f t="shared" si="22"/>
        <v>336</v>
      </c>
      <c r="BW13" s="1571">
        <f t="shared" ref="BW13:DB13" si="23">BV13 + 7</f>
        <v>343</v>
      </c>
      <c r="BX13" s="1571">
        <f t="shared" si="23"/>
        <v>350</v>
      </c>
      <c r="BY13" s="1571">
        <f t="shared" si="23"/>
        <v>357</v>
      </c>
      <c r="BZ13" s="1571">
        <f t="shared" si="23"/>
        <v>364</v>
      </c>
      <c r="CA13" s="1571">
        <f t="shared" si="23"/>
        <v>371</v>
      </c>
      <c r="CB13" s="1571">
        <f t="shared" si="23"/>
        <v>378</v>
      </c>
      <c r="CC13" s="1571">
        <f t="shared" si="23"/>
        <v>385</v>
      </c>
      <c r="CD13" s="1571">
        <f t="shared" si="23"/>
        <v>392</v>
      </c>
      <c r="CE13" s="1571">
        <f t="shared" si="23"/>
        <v>399</v>
      </c>
      <c r="CF13" s="1571">
        <f t="shared" si="23"/>
        <v>406</v>
      </c>
      <c r="CG13" s="1571">
        <f t="shared" si="23"/>
        <v>413</v>
      </c>
      <c r="CH13" s="1571">
        <f t="shared" si="23"/>
        <v>420</v>
      </c>
      <c r="CI13" s="1571">
        <f t="shared" si="23"/>
        <v>427</v>
      </c>
      <c r="CJ13" s="1571">
        <f t="shared" si="23"/>
        <v>434</v>
      </c>
      <c r="CK13" s="1571">
        <f t="shared" si="23"/>
        <v>441</v>
      </c>
      <c r="CL13" s="1571">
        <f t="shared" si="23"/>
        <v>448</v>
      </c>
      <c r="CM13" s="1571">
        <f t="shared" si="23"/>
        <v>455</v>
      </c>
      <c r="CN13" s="1571">
        <f t="shared" si="23"/>
        <v>462</v>
      </c>
      <c r="CO13" s="1571">
        <f t="shared" si="23"/>
        <v>469</v>
      </c>
      <c r="CP13" s="1571">
        <f t="shared" si="23"/>
        <v>476</v>
      </c>
      <c r="CQ13" s="1571">
        <f t="shared" si="23"/>
        <v>483</v>
      </c>
      <c r="CR13" s="1571">
        <f t="shared" si="23"/>
        <v>490</v>
      </c>
      <c r="CS13" s="1571">
        <f t="shared" si="23"/>
        <v>497</v>
      </c>
      <c r="CT13" s="1571">
        <f t="shared" si="23"/>
        <v>504</v>
      </c>
      <c r="CU13" s="1571">
        <f t="shared" si="23"/>
        <v>511</v>
      </c>
      <c r="CV13" s="1571">
        <f t="shared" si="23"/>
        <v>518</v>
      </c>
      <c r="CW13" s="1571">
        <f t="shared" si="23"/>
        <v>525</v>
      </c>
      <c r="CX13" s="1571">
        <f t="shared" si="23"/>
        <v>532</v>
      </c>
      <c r="CY13" s="1571">
        <f t="shared" si="23"/>
        <v>539</v>
      </c>
      <c r="CZ13" s="1571">
        <f t="shared" si="23"/>
        <v>546</v>
      </c>
      <c r="DA13" s="1571">
        <f t="shared" si="23"/>
        <v>553</v>
      </c>
      <c r="DB13" s="1571">
        <f t="shared" si="23"/>
        <v>560</v>
      </c>
      <c r="DC13" s="1571">
        <f t="shared" ref="DC13:EH13" si="24">DB13 + 7</f>
        <v>567</v>
      </c>
      <c r="DD13" s="1571">
        <f t="shared" si="24"/>
        <v>574</v>
      </c>
      <c r="DE13" s="1571">
        <f t="shared" si="24"/>
        <v>581</v>
      </c>
      <c r="DF13" s="1571">
        <f t="shared" si="24"/>
        <v>588</v>
      </c>
      <c r="DG13" s="1571">
        <f t="shared" si="24"/>
        <v>595</v>
      </c>
      <c r="DH13" s="1571">
        <f t="shared" si="24"/>
        <v>602</v>
      </c>
      <c r="DI13" s="1571">
        <f t="shared" si="24"/>
        <v>609</v>
      </c>
      <c r="DJ13" s="1571">
        <f t="shared" si="24"/>
        <v>616</v>
      </c>
      <c r="DK13" s="1571">
        <f t="shared" si="24"/>
        <v>623</v>
      </c>
      <c r="DL13" s="1571">
        <f t="shared" si="24"/>
        <v>630</v>
      </c>
      <c r="DM13" s="1571">
        <f t="shared" si="24"/>
        <v>637</v>
      </c>
      <c r="DN13" s="1571">
        <f t="shared" si="24"/>
        <v>644</v>
      </c>
      <c r="DO13" s="1571">
        <f t="shared" si="24"/>
        <v>651</v>
      </c>
      <c r="DP13" s="1571">
        <f t="shared" si="24"/>
        <v>658</v>
      </c>
      <c r="DQ13" s="1571">
        <f t="shared" si="24"/>
        <v>665</v>
      </c>
      <c r="DR13" s="1571">
        <f t="shared" si="24"/>
        <v>672</v>
      </c>
      <c r="DS13" s="1571">
        <f t="shared" si="24"/>
        <v>679</v>
      </c>
      <c r="DT13" s="1571">
        <f t="shared" si="24"/>
        <v>686</v>
      </c>
      <c r="DU13" s="1571">
        <f t="shared" si="24"/>
        <v>693</v>
      </c>
      <c r="DV13" s="1571">
        <f t="shared" si="24"/>
        <v>700</v>
      </c>
      <c r="DW13" s="1571">
        <f t="shared" si="24"/>
        <v>707</v>
      </c>
      <c r="DX13" s="1571">
        <f t="shared" si="24"/>
        <v>714</v>
      </c>
      <c r="DY13" s="1571">
        <f t="shared" si="24"/>
        <v>721</v>
      </c>
      <c r="DZ13" s="1571">
        <f t="shared" si="24"/>
        <v>728</v>
      </c>
      <c r="EA13" s="1571">
        <f t="shared" si="24"/>
        <v>735</v>
      </c>
      <c r="EB13" s="1571">
        <f t="shared" si="24"/>
        <v>742</v>
      </c>
      <c r="EC13" s="1571">
        <f t="shared" si="24"/>
        <v>749</v>
      </c>
      <c r="ED13" s="1571">
        <f t="shared" si="24"/>
        <v>756</v>
      </c>
      <c r="EE13" s="1571">
        <f t="shared" si="24"/>
        <v>763</v>
      </c>
      <c r="EF13" s="1571">
        <f t="shared" si="24"/>
        <v>770</v>
      </c>
      <c r="EG13" s="1571">
        <f t="shared" si="24"/>
        <v>777</v>
      </c>
      <c r="EH13" s="1571">
        <f t="shared" si="24"/>
        <v>784</v>
      </c>
      <c r="EI13" s="1571">
        <f t="shared" ref="EI13:FN13" si="25">EH13 + 7</f>
        <v>791</v>
      </c>
      <c r="EJ13" s="1571">
        <f t="shared" si="25"/>
        <v>798</v>
      </c>
      <c r="EK13" s="1571">
        <f t="shared" si="25"/>
        <v>805</v>
      </c>
      <c r="EL13" s="1571">
        <f t="shared" si="25"/>
        <v>812</v>
      </c>
      <c r="EM13" s="1571">
        <f t="shared" si="25"/>
        <v>819</v>
      </c>
      <c r="EN13" s="1571">
        <f t="shared" si="25"/>
        <v>826</v>
      </c>
      <c r="EO13" s="1571">
        <f t="shared" si="25"/>
        <v>833</v>
      </c>
      <c r="EP13" s="1571">
        <f t="shared" si="25"/>
        <v>840</v>
      </c>
      <c r="EQ13" s="1571">
        <f t="shared" si="25"/>
        <v>847</v>
      </c>
      <c r="ER13" s="1571">
        <f t="shared" si="25"/>
        <v>854</v>
      </c>
      <c r="ES13" s="1571">
        <f t="shared" si="25"/>
        <v>861</v>
      </c>
      <c r="ET13" s="1571">
        <f t="shared" si="25"/>
        <v>868</v>
      </c>
      <c r="EU13" s="1571">
        <f t="shared" si="25"/>
        <v>875</v>
      </c>
      <c r="EV13" s="1571">
        <f t="shared" si="25"/>
        <v>882</v>
      </c>
      <c r="EW13" s="1571">
        <f t="shared" si="25"/>
        <v>889</v>
      </c>
      <c r="EX13" s="1571">
        <f t="shared" si="25"/>
        <v>896</v>
      </c>
      <c r="EY13" s="1571">
        <f t="shared" si="25"/>
        <v>903</v>
      </c>
      <c r="EZ13" s="1571">
        <f t="shared" si="25"/>
        <v>910</v>
      </c>
      <c r="FA13" s="1571">
        <f t="shared" si="25"/>
        <v>917</v>
      </c>
      <c r="FB13" s="1571">
        <f t="shared" si="25"/>
        <v>924</v>
      </c>
      <c r="FC13" s="1571">
        <f t="shared" si="25"/>
        <v>931</v>
      </c>
      <c r="FD13" s="1571">
        <f t="shared" si="25"/>
        <v>938</v>
      </c>
      <c r="FE13" s="1571">
        <f t="shared" si="25"/>
        <v>945</v>
      </c>
      <c r="FF13" s="1571">
        <f t="shared" si="25"/>
        <v>952</v>
      </c>
      <c r="FG13" s="1571">
        <f t="shared" si="25"/>
        <v>959</v>
      </c>
      <c r="FH13" s="1571">
        <f t="shared" si="25"/>
        <v>966</v>
      </c>
      <c r="FI13" s="1571">
        <f t="shared" si="25"/>
        <v>973</v>
      </c>
      <c r="FJ13" s="1571">
        <f t="shared" si="25"/>
        <v>980</v>
      </c>
      <c r="FK13" s="1571">
        <f t="shared" si="25"/>
        <v>987</v>
      </c>
      <c r="FL13" s="1571">
        <f t="shared" si="25"/>
        <v>994</v>
      </c>
      <c r="FM13" s="1571">
        <f t="shared" si="25"/>
        <v>1001</v>
      </c>
      <c r="FN13" s="1571">
        <f t="shared" si="25"/>
        <v>1008</v>
      </c>
      <c r="FO13" s="1571">
        <f t="shared" ref="FO13:FZ13" si="26">FN13 + 7</f>
        <v>1015</v>
      </c>
      <c r="FP13" s="1571">
        <f t="shared" si="26"/>
        <v>1022</v>
      </c>
      <c r="FQ13" s="1571">
        <f t="shared" si="26"/>
        <v>1029</v>
      </c>
      <c r="FR13" s="1571">
        <f t="shared" si="26"/>
        <v>1036</v>
      </c>
      <c r="FS13" s="1571">
        <f t="shared" si="26"/>
        <v>1043</v>
      </c>
      <c r="FT13" s="1571">
        <f t="shared" si="26"/>
        <v>1050</v>
      </c>
      <c r="FU13" s="1571">
        <f t="shared" si="26"/>
        <v>1057</v>
      </c>
      <c r="FV13" s="1571">
        <f t="shared" si="26"/>
        <v>1064</v>
      </c>
      <c r="FW13" s="1571">
        <f t="shared" si="26"/>
        <v>1071</v>
      </c>
      <c r="FX13" s="1571">
        <f t="shared" si="26"/>
        <v>1078</v>
      </c>
      <c r="FY13" s="1571">
        <f t="shared" si="26"/>
        <v>1085</v>
      </c>
      <c r="FZ13" s="1571">
        <f t="shared" si="26"/>
        <v>1092</v>
      </c>
      <c r="GA13" s="1155">
        <f>Z13</f>
        <v>0</v>
      </c>
      <c r="GB13" s="1155">
        <f>EDATE(GA13,1)</f>
        <v>31</v>
      </c>
      <c r="GC13" s="1155">
        <f t="shared" ref="GC13:HJ13" si="27">EDATE(GB13,1)</f>
        <v>59</v>
      </c>
      <c r="GD13" s="1155">
        <f t="shared" si="27"/>
        <v>88</v>
      </c>
      <c r="GE13" s="1155">
        <f t="shared" si="27"/>
        <v>119</v>
      </c>
      <c r="GF13" s="1155">
        <f t="shared" si="27"/>
        <v>149</v>
      </c>
      <c r="GG13" s="1155">
        <f t="shared" si="27"/>
        <v>180</v>
      </c>
      <c r="GH13" s="1155">
        <f t="shared" si="27"/>
        <v>210</v>
      </c>
      <c r="GI13" s="1155">
        <f t="shared" si="27"/>
        <v>241</v>
      </c>
      <c r="GJ13" s="1155">
        <f t="shared" si="27"/>
        <v>272</v>
      </c>
      <c r="GK13" s="1155">
        <f t="shared" si="27"/>
        <v>302</v>
      </c>
      <c r="GL13" s="1155">
        <f t="shared" si="27"/>
        <v>333</v>
      </c>
      <c r="GM13" s="1155">
        <f t="shared" si="27"/>
        <v>363</v>
      </c>
      <c r="GN13" s="1155">
        <f t="shared" si="27"/>
        <v>394</v>
      </c>
      <c r="GO13" s="1155">
        <f t="shared" si="27"/>
        <v>425</v>
      </c>
      <c r="GP13" s="1155">
        <f t="shared" si="27"/>
        <v>453</v>
      </c>
      <c r="GQ13" s="1155">
        <f t="shared" si="27"/>
        <v>484</v>
      </c>
      <c r="GR13" s="1155">
        <f t="shared" si="27"/>
        <v>514</v>
      </c>
      <c r="GS13" s="1155">
        <f t="shared" si="27"/>
        <v>545</v>
      </c>
      <c r="GT13" s="1155">
        <f t="shared" si="27"/>
        <v>575</v>
      </c>
      <c r="GU13" s="1155">
        <f t="shared" si="27"/>
        <v>606</v>
      </c>
      <c r="GV13" s="1155">
        <f t="shared" si="27"/>
        <v>637</v>
      </c>
      <c r="GW13" s="1155">
        <f t="shared" si="27"/>
        <v>667</v>
      </c>
      <c r="GX13" s="1155">
        <f t="shared" si="27"/>
        <v>698</v>
      </c>
      <c r="GY13" s="1155">
        <f t="shared" si="27"/>
        <v>728</v>
      </c>
      <c r="GZ13" s="1155">
        <f t="shared" si="27"/>
        <v>759</v>
      </c>
      <c r="HA13" s="1155">
        <f t="shared" si="27"/>
        <v>790</v>
      </c>
      <c r="HB13" s="1155">
        <f t="shared" si="27"/>
        <v>818</v>
      </c>
      <c r="HC13" s="1155">
        <f t="shared" si="27"/>
        <v>849</v>
      </c>
      <c r="HD13" s="1155">
        <f t="shared" si="27"/>
        <v>879</v>
      </c>
      <c r="HE13" s="1155">
        <f t="shared" si="27"/>
        <v>910</v>
      </c>
      <c r="HF13" s="1155">
        <f t="shared" si="27"/>
        <v>940</v>
      </c>
      <c r="HG13" s="1155">
        <f t="shared" si="27"/>
        <v>971</v>
      </c>
      <c r="HH13" s="1155">
        <f t="shared" si="27"/>
        <v>1002</v>
      </c>
      <c r="HI13" s="1155">
        <f t="shared" si="27"/>
        <v>1032</v>
      </c>
      <c r="HJ13" s="1155">
        <f t="shared" si="27"/>
        <v>1063</v>
      </c>
    </row>
    <row r="14" spans="2:218" ht="24.95" customHeight="1" thickBot="1" x14ac:dyDescent="0.3">
      <c r="B14" s="1605"/>
      <c r="C14" s="707"/>
      <c r="D14" s="2076"/>
      <c r="E14" s="2398"/>
      <c r="F14" s="708"/>
      <c r="G14" s="709"/>
      <c r="H14" s="709"/>
      <c r="I14" s="710"/>
      <c r="J14" s="721"/>
      <c r="K14" s="711"/>
      <c r="L14" s="712"/>
      <c r="M14" s="713"/>
      <c r="N14" s="713"/>
      <c r="O14" s="713"/>
      <c r="P14" s="713"/>
      <c r="Q14" s="714"/>
      <c r="R14" s="715"/>
      <c r="S14" s="716"/>
      <c r="T14" s="717"/>
      <c r="U14" s="722"/>
      <c r="V14" s="718"/>
      <c r="W14" s="713"/>
      <c r="X14" s="2118"/>
      <c r="Y14" s="2119"/>
      <c r="Z14" s="2188"/>
      <c r="AA14" s="674"/>
      <c r="AB14" s="674"/>
      <c r="AC14" s="674"/>
      <c r="AD14" s="674"/>
      <c r="AE14" s="674"/>
      <c r="AF14" s="674"/>
      <c r="AG14" s="674"/>
      <c r="AH14" s="674"/>
      <c r="AI14" s="674"/>
      <c r="AJ14" s="674"/>
      <c r="AK14" s="674"/>
      <c r="AL14" s="674"/>
      <c r="AM14" s="674"/>
      <c r="AN14" s="674"/>
      <c r="AO14" s="674"/>
      <c r="AP14" s="674"/>
      <c r="AQ14" s="674"/>
      <c r="AR14" s="674"/>
      <c r="AS14" s="674"/>
      <c r="AT14" s="674"/>
      <c r="AU14" s="674"/>
      <c r="AV14" s="674"/>
      <c r="AW14" s="674"/>
      <c r="AX14" s="674"/>
      <c r="AY14" s="674"/>
      <c r="AZ14" s="674"/>
      <c r="BA14" s="674"/>
      <c r="BB14" s="674"/>
      <c r="BC14" s="674"/>
      <c r="BD14" s="674"/>
      <c r="BE14" s="674"/>
      <c r="BF14" s="674"/>
      <c r="BG14" s="674"/>
      <c r="BH14" s="674"/>
      <c r="BI14" s="674"/>
      <c r="BJ14" s="674"/>
      <c r="BK14" s="674"/>
      <c r="BL14" s="674"/>
      <c r="BM14" s="674"/>
      <c r="BN14" s="674"/>
      <c r="BO14" s="674"/>
      <c r="BP14" s="674"/>
      <c r="BQ14" s="674"/>
      <c r="BR14" s="674"/>
      <c r="BS14" s="674"/>
      <c r="BT14" s="674"/>
      <c r="BU14" s="674"/>
      <c r="BV14" s="674"/>
      <c r="BW14" s="674"/>
      <c r="BX14" s="674"/>
      <c r="BY14" s="674"/>
      <c r="BZ14" s="674"/>
      <c r="CA14" s="674"/>
      <c r="CB14" s="674"/>
      <c r="CC14" s="674"/>
      <c r="CD14" s="674"/>
      <c r="CE14" s="674"/>
      <c r="CF14" s="674"/>
      <c r="CG14" s="674"/>
      <c r="CH14" s="674"/>
      <c r="CI14" s="674"/>
      <c r="CJ14" s="674"/>
      <c r="CK14" s="674"/>
      <c r="CL14" s="674"/>
      <c r="CM14" s="674"/>
      <c r="CN14" s="674"/>
      <c r="CO14" s="674"/>
      <c r="CP14" s="674"/>
      <c r="CQ14" s="674"/>
      <c r="CR14" s="674"/>
      <c r="CS14" s="674"/>
      <c r="CT14" s="674"/>
      <c r="CU14" s="674"/>
      <c r="CV14" s="674"/>
      <c r="CW14" s="674"/>
      <c r="CX14" s="674"/>
      <c r="CY14" s="674"/>
      <c r="CZ14" s="674"/>
      <c r="DA14" s="674"/>
      <c r="DB14" s="674"/>
      <c r="DC14" s="674"/>
      <c r="DD14" s="674"/>
      <c r="DE14" s="674"/>
      <c r="DF14" s="674"/>
      <c r="DG14" s="674"/>
      <c r="DH14" s="674"/>
      <c r="DI14" s="674"/>
      <c r="DJ14" s="674"/>
      <c r="DK14" s="674"/>
      <c r="DL14" s="674"/>
      <c r="DM14" s="674"/>
      <c r="DN14" s="674"/>
      <c r="DO14" s="674"/>
      <c r="DP14" s="674"/>
      <c r="DQ14" s="674"/>
      <c r="DR14" s="674"/>
      <c r="DS14" s="674"/>
      <c r="DT14" s="674"/>
      <c r="DU14" s="674"/>
      <c r="DV14" s="674"/>
      <c r="DW14" s="674"/>
      <c r="DX14" s="674"/>
      <c r="DY14" s="674"/>
      <c r="DZ14" s="674"/>
      <c r="EA14" s="674"/>
      <c r="EB14" s="674"/>
      <c r="EC14" s="674"/>
      <c r="ED14" s="674"/>
      <c r="EE14" s="674"/>
      <c r="EF14" s="674"/>
      <c r="EG14" s="674"/>
      <c r="EH14" s="674"/>
      <c r="EI14" s="674"/>
      <c r="EJ14" s="674"/>
      <c r="EK14" s="674"/>
      <c r="EL14" s="674"/>
      <c r="EM14" s="674"/>
      <c r="EN14" s="674"/>
      <c r="EO14" s="674"/>
      <c r="EP14" s="674"/>
      <c r="EQ14" s="674"/>
      <c r="ER14" s="674"/>
      <c r="ES14" s="674"/>
      <c r="ET14" s="674"/>
      <c r="EU14" s="674"/>
      <c r="EV14" s="674"/>
      <c r="EW14" s="674"/>
      <c r="EX14" s="674"/>
      <c r="EY14" s="674"/>
      <c r="EZ14" s="674"/>
      <c r="FA14" s="674"/>
      <c r="FB14" s="674"/>
      <c r="FC14" s="674"/>
      <c r="FD14" s="674"/>
      <c r="FE14" s="674"/>
      <c r="FF14" s="674"/>
      <c r="FG14" s="674"/>
      <c r="FH14" s="674"/>
      <c r="FI14" s="674"/>
      <c r="FJ14" s="674"/>
      <c r="FK14" s="674"/>
      <c r="FL14" s="674"/>
      <c r="FM14" s="674"/>
      <c r="FN14" s="674"/>
      <c r="FO14" s="674"/>
      <c r="FP14" s="674"/>
      <c r="FQ14" s="674"/>
      <c r="FR14" s="674"/>
      <c r="FS14" s="674"/>
      <c r="FT14" s="674"/>
      <c r="FU14" s="674"/>
      <c r="FV14" s="674"/>
      <c r="FW14" s="674"/>
      <c r="FX14" s="674"/>
      <c r="FY14" s="674"/>
      <c r="FZ14" s="1313"/>
      <c r="GA14" s="1312"/>
      <c r="GB14" s="1156"/>
      <c r="GC14" s="1156"/>
      <c r="GD14" s="1156"/>
      <c r="GE14" s="1156"/>
      <c r="GF14" s="1156"/>
      <c r="GG14" s="1156"/>
      <c r="GH14" s="1156"/>
      <c r="GI14" s="1156"/>
      <c r="GJ14" s="1156"/>
      <c r="GK14" s="1157"/>
      <c r="GL14" s="1157"/>
      <c r="GM14" s="1157"/>
      <c r="GN14" s="1157"/>
      <c r="GO14" s="1157"/>
      <c r="GP14" s="1157"/>
      <c r="GQ14" s="1157"/>
      <c r="GR14" s="1157"/>
      <c r="GS14" s="1157"/>
      <c r="GT14" s="1157"/>
      <c r="GU14" s="1157"/>
      <c r="GV14" s="1157"/>
      <c r="GW14" s="1157"/>
      <c r="GX14" s="1157"/>
      <c r="GY14" s="1157"/>
      <c r="GZ14" s="1157"/>
      <c r="HA14" s="1157"/>
      <c r="HB14" s="1157"/>
      <c r="HC14" s="1157"/>
      <c r="HD14" s="1157"/>
      <c r="HE14" s="1157"/>
      <c r="HF14" s="1157"/>
      <c r="HG14" s="1157"/>
      <c r="HH14" s="1157"/>
      <c r="HI14" s="1157"/>
      <c r="HJ14" s="1026"/>
    </row>
    <row r="15" spans="2:218" ht="24.95" customHeight="1" x14ac:dyDescent="0.25">
      <c r="B15" s="1607"/>
      <c r="C15" s="684"/>
      <c r="D15" s="2410">
        <v>1</v>
      </c>
      <c r="E15" s="2411">
        <f>SUM(E16:E24)</f>
        <v>24</v>
      </c>
      <c r="F15" s="2405" t="s">
        <v>8279</v>
      </c>
      <c r="G15" s="686"/>
      <c r="H15" s="686"/>
      <c r="I15" s="687"/>
      <c r="J15" s="723"/>
      <c r="K15" s="688"/>
      <c r="L15" s="689"/>
      <c r="M15" s="690"/>
      <c r="N15" s="690"/>
      <c r="O15" s="690"/>
      <c r="P15" s="690"/>
      <c r="Q15" s="691"/>
      <c r="R15" s="692"/>
      <c r="S15" s="693"/>
      <c r="T15" s="694"/>
      <c r="U15" s="724"/>
      <c r="V15" s="695"/>
      <c r="W15" s="690"/>
      <c r="X15" s="2118"/>
      <c r="Y15" s="2119"/>
      <c r="Z15" s="2189"/>
      <c r="AA15" s="696"/>
      <c r="AB15" s="696"/>
      <c r="AC15" s="696"/>
      <c r="AD15" s="696"/>
      <c r="AE15" s="696"/>
      <c r="AF15" s="696"/>
      <c r="AG15" s="696"/>
      <c r="AH15" s="696"/>
      <c r="AI15" s="696"/>
      <c r="AJ15" s="696"/>
      <c r="AK15" s="696"/>
      <c r="AL15" s="696"/>
      <c r="AM15" s="696"/>
      <c r="AN15" s="696"/>
      <c r="AO15" s="696"/>
      <c r="AP15" s="696"/>
      <c r="AQ15" s="696"/>
      <c r="AR15" s="696"/>
      <c r="AS15" s="696"/>
      <c r="AT15" s="696"/>
      <c r="AU15" s="696"/>
      <c r="AV15" s="696"/>
      <c r="AW15" s="696"/>
      <c r="AX15" s="696"/>
      <c r="AY15" s="696"/>
      <c r="AZ15" s="696"/>
      <c r="BA15" s="696"/>
      <c r="BB15" s="696"/>
      <c r="BC15" s="696"/>
      <c r="BD15" s="696"/>
      <c r="BE15" s="696"/>
      <c r="BF15" s="696"/>
      <c r="BG15" s="696"/>
      <c r="BH15" s="696"/>
      <c r="BI15" s="696"/>
      <c r="BJ15" s="696"/>
      <c r="BK15" s="696"/>
      <c r="BL15" s="696"/>
      <c r="BM15" s="696"/>
      <c r="BN15" s="696"/>
      <c r="BO15" s="696"/>
      <c r="BP15" s="696"/>
      <c r="BQ15" s="696"/>
      <c r="BR15" s="696"/>
      <c r="BS15" s="696"/>
      <c r="BT15" s="696"/>
      <c r="BU15" s="696"/>
      <c r="BV15" s="696"/>
      <c r="BW15" s="696"/>
      <c r="BX15" s="696"/>
      <c r="BY15" s="696"/>
      <c r="BZ15" s="696"/>
      <c r="CA15" s="696"/>
      <c r="CB15" s="696"/>
      <c r="CC15" s="696"/>
      <c r="CD15" s="696"/>
      <c r="CE15" s="696"/>
      <c r="CF15" s="696"/>
      <c r="CG15" s="696"/>
      <c r="CH15" s="696"/>
      <c r="CI15" s="696"/>
      <c r="CJ15" s="696"/>
      <c r="CK15" s="696"/>
      <c r="CL15" s="696"/>
      <c r="CM15" s="696"/>
      <c r="CN15" s="696"/>
      <c r="CO15" s="696"/>
      <c r="CP15" s="696"/>
      <c r="CQ15" s="696"/>
      <c r="CR15" s="696"/>
      <c r="CS15" s="696"/>
      <c r="CT15" s="696"/>
      <c r="CU15" s="696"/>
      <c r="CV15" s="696"/>
      <c r="CW15" s="696"/>
      <c r="CX15" s="696"/>
      <c r="CY15" s="696"/>
      <c r="CZ15" s="696"/>
      <c r="DA15" s="696"/>
      <c r="DB15" s="696"/>
      <c r="DC15" s="696"/>
      <c r="DD15" s="696"/>
      <c r="DE15" s="696"/>
      <c r="DF15" s="696"/>
      <c r="DG15" s="696"/>
      <c r="DH15" s="696"/>
      <c r="DI15" s="696"/>
      <c r="DJ15" s="696"/>
      <c r="DK15" s="696"/>
      <c r="DL15" s="696"/>
      <c r="DM15" s="696"/>
      <c r="DN15" s="696"/>
      <c r="DO15" s="696"/>
      <c r="DP15" s="696"/>
      <c r="DQ15" s="696"/>
      <c r="DR15" s="696"/>
      <c r="DS15" s="696"/>
      <c r="DT15" s="696"/>
      <c r="DU15" s="696"/>
      <c r="DV15" s="696"/>
      <c r="DW15" s="696"/>
      <c r="DX15" s="696"/>
      <c r="DY15" s="696"/>
      <c r="DZ15" s="696"/>
      <c r="EA15" s="696"/>
      <c r="EB15" s="696"/>
      <c r="EC15" s="696"/>
      <c r="ED15" s="696"/>
      <c r="EE15" s="696"/>
      <c r="EF15" s="696"/>
      <c r="EG15" s="696"/>
      <c r="EH15" s="696"/>
      <c r="EI15" s="696"/>
      <c r="EJ15" s="696"/>
      <c r="EK15" s="696"/>
      <c r="EL15" s="696"/>
      <c r="EM15" s="696"/>
      <c r="EN15" s="696"/>
      <c r="EO15" s="696"/>
      <c r="EP15" s="696"/>
      <c r="EQ15" s="696"/>
      <c r="ER15" s="696"/>
      <c r="ES15" s="696"/>
      <c r="ET15" s="696"/>
      <c r="EU15" s="696"/>
      <c r="EV15" s="696"/>
      <c r="EW15" s="696"/>
      <c r="EX15" s="696"/>
      <c r="EY15" s="696"/>
      <c r="EZ15" s="696"/>
      <c r="FA15" s="696"/>
      <c r="FB15" s="696"/>
      <c r="FC15" s="696"/>
      <c r="FD15" s="696"/>
      <c r="FE15" s="696"/>
      <c r="FF15" s="696"/>
      <c r="FG15" s="696"/>
      <c r="FH15" s="696"/>
      <c r="FI15" s="696"/>
      <c r="FJ15" s="696"/>
      <c r="FK15" s="696"/>
      <c r="FL15" s="696"/>
      <c r="FM15" s="696"/>
      <c r="FN15" s="696"/>
      <c r="FO15" s="696"/>
      <c r="FP15" s="696"/>
      <c r="FQ15" s="696"/>
      <c r="FR15" s="696"/>
      <c r="FS15" s="696"/>
      <c r="FT15" s="696"/>
      <c r="FU15" s="696"/>
      <c r="FV15" s="696"/>
      <c r="FW15" s="696"/>
      <c r="FX15" s="696"/>
      <c r="FY15" s="696"/>
      <c r="FZ15" s="1314"/>
      <c r="GA15" s="1312"/>
      <c r="GB15" s="1156"/>
      <c r="GC15" s="1156"/>
      <c r="GD15" s="1156"/>
      <c r="GE15" s="1156"/>
      <c r="GF15" s="1156"/>
      <c r="GG15" s="1156"/>
      <c r="GH15" s="1156"/>
      <c r="GI15" s="1156"/>
      <c r="GJ15" s="1156"/>
      <c r="GK15" s="1157"/>
      <c r="GL15" s="1157"/>
      <c r="GM15" s="1157"/>
      <c r="GN15" s="1157"/>
      <c r="GO15" s="1157"/>
      <c r="GP15" s="1157"/>
      <c r="GQ15" s="1157"/>
      <c r="GR15" s="1157"/>
      <c r="GS15" s="1157"/>
      <c r="GT15" s="1157"/>
      <c r="GU15" s="1157"/>
      <c r="GV15" s="1157"/>
      <c r="GW15" s="1157"/>
      <c r="GX15" s="1157"/>
      <c r="GY15" s="1157"/>
      <c r="GZ15" s="1157"/>
      <c r="HA15" s="1157"/>
      <c r="HB15" s="1157"/>
      <c r="HC15" s="1157"/>
      <c r="HD15" s="1157"/>
      <c r="HE15" s="1157"/>
      <c r="HF15" s="1157"/>
      <c r="HG15" s="1157"/>
      <c r="HH15" s="1157"/>
      <c r="HI15" s="1157"/>
      <c r="HJ15" s="1026"/>
    </row>
    <row r="16" spans="2:218" ht="24.95" customHeight="1" x14ac:dyDescent="0.25">
      <c r="B16" s="1606"/>
      <c r="C16" s="229"/>
      <c r="D16" s="1316">
        <v>1.1000000000000001</v>
      </c>
      <c r="E16" s="1316">
        <v>7</v>
      </c>
      <c r="F16" s="215"/>
      <c r="G16" s="213" t="s">
        <v>8280</v>
      </c>
      <c r="H16" s="213"/>
      <c r="I16" s="214"/>
      <c r="J16" s="834"/>
      <c r="K16" s="234"/>
      <c r="L16" s="230"/>
      <c r="M16" s="231"/>
      <c r="N16" s="231"/>
      <c r="O16" s="231"/>
      <c r="P16" s="231"/>
      <c r="Q16" s="235"/>
      <c r="R16" s="233"/>
      <c r="S16" s="232"/>
      <c r="T16" s="219"/>
      <c r="U16" s="835"/>
      <c r="V16" s="212"/>
      <c r="W16" s="231"/>
      <c r="X16" s="2118"/>
      <c r="Y16" s="2119"/>
      <c r="Z16" s="2188"/>
      <c r="AA16" s="674"/>
      <c r="AB16" s="674"/>
      <c r="AC16" s="674"/>
      <c r="AD16" s="674"/>
      <c r="AE16" s="674"/>
      <c r="AF16" s="674"/>
      <c r="AG16" s="674"/>
      <c r="AH16" s="674"/>
      <c r="AI16" s="674"/>
      <c r="AJ16" s="674"/>
      <c r="AK16" s="674"/>
      <c r="AL16" s="674"/>
      <c r="AM16" s="674"/>
      <c r="AN16" s="674"/>
      <c r="AO16" s="674"/>
      <c r="AP16" s="674"/>
      <c r="AQ16" s="674"/>
      <c r="AR16" s="674"/>
      <c r="AS16" s="674"/>
      <c r="AT16" s="674"/>
      <c r="AU16" s="674"/>
      <c r="AV16" s="674"/>
      <c r="AW16" s="674"/>
      <c r="AX16" s="674"/>
      <c r="AY16" s="674"/>
      <c r="AZ16" s="674"/>
      <c r="BA16" s="674"/>
      <c r="BB16" s="674"/>
      <c r="BC16" s="674"/>
      <c r="BD16" s="674"/>
      <c r="BE16" s="674"/>
      <c r="BF16" s="674"/>
      <c r="BG16" s="674"/>
      <c r="BH16" s="674"/>
      <c r="BI16" s="674"/>
      <c r="BJ16" s="674"/>
      <c r="BK16" s="674"/>
      <c r="BL16" s="674"/>
      <c r="BM16" s="674"/>
      <c r="BN16" s="674"/>
      <c r="BO16" s="674"/>
      <c r="BP16" s="674"/>
      <c r="BQ16" s="674"/>
      <c r="BR16" s="674"/>
      <c r="BS16" s="674"/>
      <c r="BT16" s="674"/>
      <c r="BU16" s="674"/>
      <c r="BV16" s="674"/>
      <c r="BW16" s="674"/>
      <c r="BX16" s="674"/>
      <c r="BY16" s="674"/>
      <c r="BZ16" s="674"/>
      <c r="CA16" s="674"/>
      <c r="CB16" s="674"/>
      <c r="CC16" s="674"/>
      <c r="CD16" s="674"/>
      <c r="CE16" s="674"/>
      <c r="CF16" s="674"/>
      <c r="CG16" s="674"/>
      <c r="CH16" s="674"/>
      <c r="CI16" s="674"/>
      <c r="CJ16" s="674"/>
      <c r="CK16" s="674"/>
      <c r="CL16" s="674"/>
      <c r="CM16" s="674"/>
      <c r="CN16" s="674"/>
      <c r="CO16" s="674"/>
      <c r="CP16" s="674"/>
      <c r="CQ16" s="674"/>
      <c r="CR16" s="674"/>
      <c r="CS16" s="674"/>
      <c r="CT16" s="674"/>
      <c r="CU16" s="674"/>
      <c r="CV16" s="674"/>
      <c r="CW16" s="674"/>
      <c r="CX16" s="674"/>
      <c r="CY16" s="674"/>
      <c r="CZ16" s="674"/>
      <c r="DA16" s="674"/>
      <c r="DB16" s="674"/>
      <c r="DC16" s="674"/>
      <c r="DD16" s="674"/>
      <c r="DE16" s="674"/>
      <c r="DF16" s="674"/>
      <c r="DG16" s="674"/>
      <c r="DH16" s="674"/>
      <c r="DI16" s="674"/>
      <c r="DJ16" s="674"/>
      <c r="DK16" s="674"/>
      <c r="DL16" s="674"/>
      <c r="DM16" s="674"/>
      <c r="DN16" s="674"/>
      <c r="DO16" s="674"/>
      <c r="DP16" s="674"/>
      <c r="DQ16" s="674"/>
      <c r="DR16" s="674"/>
      <c r="DS16" s="674"/>
      <c r="DT16" s="674"/>
      <c r="DU16" s="674"/>
      <c r="DV16" s="674"/>
      <c r="DW16" s="674"/>
      <c r="DX16" s="674"/>
      <c r="DY16" s="674"/>
      <c r="DZ16" s="674"/>
      <c r="EA16" s="674"/>
      <c r="EB16" s="674"/>
      <c r="EC16" s="674"/>
      <c r="ED16" s="674"/>
      <c r="EE16" s="674"/>
      <c r="EF16" s="674"/>
      <c r="EG16" s="674"/>
      <c r="EH16" s="674"/>
      <c r="EI16" s="674"/>
      <c r="EJ16" s="674"/>
      <c r="EK16" s="674"/>
      <c r="EL16" s="674"/>
      <c r="EM16" s="674"/>
      <c r="EN16" s="674"/>
      <c r="EO16" s="674"/>
      <c r="EP16" s="674"/>
      <c r="EQ16" s="674"/>
      <c r="ER16" s="674"/>
      <c r="ES16" s="674"/>
      <c r="ET16" s="674"/>
      <c r="EU16" s="674"/>
      <c r="EV16" s="674"/>
      <c r="EW16" s="674"/>
      <c r="EX16" s="674"/>
      <c r="EY16" s="674"/>
      <c r="EZ16" s="674"/>
      <c r="FA16" s="674"/>
      <c r="FB16" s="674"/>
      <c r="FC16" s="674"/>
      <c r="FD16" s="674"/>
      <c r="FE16" s="674"/>
      <c r="FF16" s="674"/>
      <c r="FG16" s="674"/>
      <c r="FH16" s="674"/>
      <c r="FI16" s="674"/>
      <c r="FJ16" s="674"/>
      <c r="FK16" s="674"/>
      <c r="FL16" s="674"/>
      <c r="FM16" s="674"/>
      <c r="FN16" s="674"/>
      <c r="FO16" s="674"/>
      <c r="FP16" s="674"/>
      <c r="FQ16" s="674"/>
      <c r="FR16" s="674"/>
      <c r="FS16" s="674"/>
      <c r="FT16" s="674"/>
      <c r="FU16" s="674"/>
      <c r="FV16" s="674"/>
      <c r="FW16" s="674"/>
      <c r="FX16" s="674"/>
      <c r="FY16" s="674"/>
      <c r="FZ16" s="1313"/>
      <c r="GA16" s="1312"/>
      <c r="GB16" s="1156"/>
      <c r="GC16" s="1156"/>
      <c r="GD16" s="1156"/>
      <c r="GE16" s="1156"/>
      <c r="GF16" s="1156"/>
      <c r="GG16" s="1156"/>
      <c r="GH16" s="1156"/>
      <c r="GI16" s="1156"/>
      <c r="GJ16" s="1156"/>
      <c r="GK16" s="1157"/>
      <c r="GL16" s="1157"/>
      <c r="GM16" s="1157"/>
      <c r="GN16" s="1157"/>
      <c r="GO16" s="1157"/>
      <c r="GP16" s="1157"/>
      <c r="GQ16" s="1157"/>
      <c r="GR16" s="1157"/>
      <c r="GS16" s="1157"/>
      <c r="GT16" s="1157"/>
      <c r="GU16" s="1157"/>
      <c r="GV16" s="1157"/>
      <c r="GW16" s="1157"/>
      <c r="GX16" s="1157"/>
      <c r="GY16" s="1157"/>
      <c r="GZ16" s="1157"/>
      <c r="HA16" s="1157"/>
      <c r="HB16" s="1157"/>
      <c r="HC16" s="1157"/>
      <c r="HD16" s="1157"/>
      <c r="HE16" s="1157"/>
      <c r="HF16" s="1157"/>
      <c r="HG16" s="1157"/>
      <c r="HH16" s="1157"/>
      <c r="HI16" s="1157"/>
      <c r="HJ16" s="1026"/>
    </row>
    <row r="17" spans="2:218" ht="24.95" customHeight="1" x14ac:dyDescent="0.25">
      <c r="B17" s="1606"/>
      <c r="C17" s="229"/>
      <c r="D17" s="1316">
        <v>1.2</v>
      </c>
      <c r="E17" s="1316">
        <v>2</v>
      </c>
      <c r="F17" s="215"/>
      <c r="G17" s="213" t="s">
        <v>8282</v>
      </c>
      <c r="H17" s="213"/>
      <c r="I17" s="214"/>
      <c r="J17" s="834"/>
      <c r="K17" s="234"/>
      <c r="L17" s="230"/>
      <c r="M17" s="231"/>
      <c r="N17" s="231"/>
      <c r="O17" s="231"/>
      <c r="P17" s="231"/>
      <c r="Q17" s="235"/>
      <c r="R17" s="233"/>
      <c r="S17" s="232"/>
      <c r="T17" s="219"/>
      <c r="U17" s="835"/>
      <c r="V17" s="212"/>
      <c r="W17" s="231"/>
      <c r="X17" s="2118"/>
      <c r="Y17" s="2119"/>
      <c r="Z17" s="2188"/>
      <c r="AA17" s="674"/>
      <c r="AB17" s="674"/>
      <c r="AC17" s="674"/>
      <c r="AD17" s="674"/>
      <c r="AE17" s="674"/>
      <c r="AF17" s="674"/>
      <c r="AG17" s="674"/>
      <c r="AH17" s="674"/>
      <c r="AI17" s="674"/>
      <c r="AJ17" s="674"/>
      <c r="AK17" s="674"/>
      <c r="AL17" s="674"/>
      <c r="AM17" s="674"/>
      <c r="AN17" s="674"/>
      <c r="AO17" s="674"/>
      <c r="AP17" s="674"/>
      <c r="AQ17" s="674"/>
      <c r="AR17" s="674"/>
      <c r="AS17" s="674"/>
      <c r="AT17" s="674"/>
      <c r="AU17" s="674"/>
      <c r="AV17" s="674"/>
      <c r="AW17" s="674"/>
      <c r="AX17" s="674"/>
      <c r="AY17" s="674"/>
      <c r="AZ17" s="674"/>
      <c r="BA17" s="674"/>
      <c r="BB17" s="674"/>
      <c r="BC17" s="674"/>
      <c r="BD17" s="674"/>
      <c r="BE17" s="674"/>
      <c r="BF17" s="674"/>
      <c r="BG17" s="674"/>
      <c r="BH17" s="674"/>
      <c r="BI17" s="674"/>
      <c r="BJ17" s="674"/>
      <c r="BK17" s="674"/>
      <c r="BL17" s="674"/>
      <c r="BM17" s="674"/>
      <c r="BN17" s="674"/>
      <c r="BO17" s="674"/>
      <c r="BP17" s="674"/>
      <c r="BQ17" s="674"/>
      <c r="BR17" s="674"/>
      <c r="BS17" s="674"/>
      <c r="BT17" s="674"/>
      <c r="BU17" s="674"/>
      <c r="BV17" s="674"/>
      <c r="BW17" s="674"/>
      <c r="BX17" s="674"/>
      <c r="BY17" s="674"/>
      <c r="BZ17" s="674"/>
      <c r="CA17" s="674"/>
      <c r="CB17" s="674"/>
      <c r="CC17" s="674"/>
      <c r="CD17" s="674"/>
      <c r="CE17" s="674"/>
      <c r="CF17" s="674"/>
      <c r="CG17" s="674"/>
      <c r="CH17" s="674"/>
      <c r="CI17" s="674"/>
      <c r="CJ17" s="674"/>
      <c r="CK17" s="674"/>
      <c r="CL17" s="674"/>
      <c r="CM17" s="674"/>
      <c r="CN17" s="674"/>
      <c r="CO17" s="674"/>
      <c r="CP17" s="674"/>
      <c r="CQ17" s="674"/>
      <c r="CR17" s="674"/>
      <c r="CS17" s="674"/>
      <c r="CT17" s="674"/>
      <c r="CU17" s="674"/>
      <c r="CV17" s="674"/>
      <c r="CW17" s="674"/>
      <c r="CX17" s="674"/>
      <c r="CY17" s="674"/>
      <c r="CZ17" s="674"/>
      <c r="DA17" s="674"/>
      <c r="DB17" s="674"/>
      <c r="DC17" s="674"/>
      <c r="DD17" s="674"/>
      <c r="DE17" s="674"/>
      <c r="DF17" s="674"/>
      <c r="DG17" s="674"/>
      <c r="DH17" s="674"/>
      <c r="DI17" s="674"/>
      <c r="DJ17" s="674"/>
      <c r="DK17" s="674"/>
      <c r="DL17" s="674"/>
      <c r="DM17" s="674"/>
      <c r="DN17" s="674"/>
      <c r="DO17" s="674"/>
      <c r="DP17" s="674"/>
      <c r="DQ17" s="674"/>
      <c r="DR17" s="674"/>
      <c r="DS17" s="674"/>
      <c r="DT17" s="674"/>
      <c r="DU17" s="674"/>
      <c r="DV17" s="674"/>
      <c r="DW17" s="674"/>
      <c r="DX17" s="674"/>
      <c r="DY17" s="674"/>
      <c r="DZ17" s="674"/>
      <c r="EA17" s="674"/>
      <c r="EB17" s="674"/>
      <c r="EC17" s="674"/>
      <c r="ED17" s="674"/>
      <c r="EE17" s="674"/>
      <c r="EF17" s="674"/>
      <c r="EG17" s="674"/>
      <c r="EH17" s="674"/>
      <c r="EI17" s="674"/>
      <c r="EJ17" s="674"/>
      <c r="EK17" s="674"/>
      <c r="EL17" s="674"/>
      <c r="EM17" s="674"/>
      <c r="EN17" s="674"/>
      <c r="EO17" s="674"/>
      <c r="EP17" s="674"/>
      <c r="EQ17" s="674"/>
      <c r="ER17" s="674"/>
      <c r="ES17" s="674"/>
      <c r="ET17" s="674"/>
      <c r="EU17" s="674"/>
      <c r="EV17" s="674"/>
      <c r="EW17" s="674"/>
      <c r="EX17" s="674"/>
      <c r="EY17" s="674"/>
      <c r="EZ17" s="674"/>
      <c r="FA17" s="674"/>
      <c r="FB17" s="674"/>
      <c r="FC17" s="674"/>
      <c r="FD17" s="674"/>
      <c r="FE17" s="674"/>
      <c r="FF17" s="674"/>
      <c r="FG17" s="674"/>
      <c r="FH17" s="674"/>
      <c r="FI17" s="674"/>
      <c r="FJ17" s="674"/>
      <c r="FK17" s="674"/>
      <c r="FL17" s="674"/>
      <c r="FM17" s="674"/>
      <c r="FN17" s="674"/>
      <c r="FO17" s="674"/>
      <c r="FP17" s="674"/>
      <c r="FQ17" s="674"/>
      <c r="FR17" s="674"/>
      <c r="FS17" s="674"/>
      <c r="FT17" s="674"/>
      <c r="FU17" s="674"/>
      <c r="FV17" s="674"/>
      <c r="FW17" s="674"/>
      <c r="FX17" s="674"/>
      <c r="FY17" s="674"/>
      <c r="FZ17" s="1313"/>
      <c r="GA17" s="1312"/>
      <c r="GB17" s="1156"/>
      <c r="GC17" s="1156"/>
      <c r="GD17" s="1156"/>
      <c r="GE17" s="1156"/>
      <c r="GF17" s="1156"/>
      <c r="GG17" s="1156"/>
      <c r="GH17" s="1156"/>
      <c r="GI17" s="1156"/>
      <c r="GJ17" s="1156"/>
      <c r="GK17" s="1157"/>
      <c r="GL17" s="1157"/>
      <c r="GM17" s="1157"/>
      <c r="GN17" s="1157"/>
      <c r="GO17" s="1157"/>
      <c r="GP17" s="1157"/>
      <c r="GQ17" s="1157"/>
      <c r="GR17" s="1157"/>
      <c r="GS17" s="1157"/>
      <c r="GT17" s="1157"/>
      <c r="GU17" s="1157"/>
      <c r="GV17" s="1157"/>
      <c r="GW17" s="1157"/>
      <c r="GX17" s="1157"/>
      <c r="GY17" s="1157"/>
      <c r="GZ17" s="1157"/>
      <c r="HA17" s="1157"/>
      <c r="HB17" s="1157"/>
      <c r="HC17" s="1157"/>
      <c r="HD17" s="1157"/>
      <c r="HE17" s="1157"/>
      <c r="HF17" s="1157"/>
      <c r="HG17" s="1157"/>
      <c r="HH17" s="1157"/>
      <c r="HI17" s="1157"/>
      <c r="HJ17" s="1026"/>
    </row>
    <row r="18" spans="2:218" ht="24.95" customHeight="1" x14ac:dyDescent="0.25">
      <c r="B18" s="1606"/>
      <c r="C18" s="229"/>
      <c r="D18" s="1316">
        <v>1.3</v>
      </c>
      <c r="E18" s="1316">
        <v>3</v>
      </c>
      <c r="F18" s="215"/>
      <c r="G18" s="213" t="s">
        <v>8283</v>
      </c>
      <c r="H18" s="213"/>
      <c r="I18" s="214"/>
      <c r="J18" s="834"/>
      <c r="K18" s="234"/>
      <c r="L18" s="230"/>
      <c r="M18" s="231"/>
      <c r="N18" s="231"/>
      <c r="O18" s="231"/>
      <c r="P18" s="231"/>
      <c r="Q18" s="235"/>
      <c r="R18" s="233"/>
      <c r="S18" s="232"/>
      <c r="T18" s="219"/>
      <c r="U18" s="835"/>
      <c r="V18" s="212"/>
      <c r="W18" s="231"/>
      <c r="X18" s="2118"/>
      <c r="Y18" s="2119"/>
      <c r="Z18" s="2188"/>
      <c r="AA18" s="674"/>
      <c r="AB18" s="674"/>
      <c r="AC18" s="674"/>
      <c r="AD18" s="674"/>
      <c r="AE18" s="674"/>
      <c r="AF18" s="674"/>
      <c r="AG18" s="674"/>
      <c r="AH18" s="674"/>
      <c r="AI18" s="674"/>
      <c r="AJ18" s="674"/>
      <c r="AK18" s="674"/>
      <c r="AL18" s="674"/>
      <c r="AM18" s="674"/>
      <c r="AN18" s="674"/>
      <c r="AO18" s="674"/>
      <c r="AP18" s="674"/>
      <c r="AQ18" s="674"/>
      <c r="AR18" s="674"/>
      <c r="AS18" s="674"/>
      <c r="AT18" s="674"/>
      <c r="AU18" s="674"/>
      <c r="AV18" s="674"/>
      <c r="AW18" s="674"/>
      <c r="AX18" s="674"/>
      <c r="AY18" s="674"/>
      <c r="AZ18" s="674"/>
      <c r="BA18" s="674"/>
      <c r="BB18" s="674"/>
      <c r="BC18" s="674"/>
      <c r="BD18" s="674"/>
      <c r="BE18" s="674"/>
      <c r="BF18" s="674"/>
      <c r="BG18" s="674"/>
      <c r="BH18" s="674"/>
      <c r="BI18" s="674"/>
      <c r="BJ18" s="674"/>
      <c r="BK18" s="674"/>
      <c r="BL18" s="674"/>
      <c r="BM18" s="674"/>
      <c r="BN18" s="674"/>
      <c r="BO18" s="674"/>
      <c r="BP18" s="674"/>
      <c r="BQ18" s="674"/>
      <c r="BR18" s="674"/>
      <c r="BS18" s="674"/>
      <c r="BT18" s="674"/>
      <c r="BU18" s="674"/>
      <c r="BV18" s="674"/>
      <c r="BW18" s="674"/>
      <c r="BX18" s="674"/>
      <c r="BY18" s="674"/>
      <c r="BZ18" s="674"/>
      <c r="CA18" s="674"/>
      <c r="CB18" s="674"/>
      <c r="CC18" s="674"/>
      <c r="CD18" s="674"/>
      <c r="CE18" s="674"/>
      <c r="CF18" s="674"/>
      <c r="CG18" s="674"/>
      <c r="CH18" s="674"/>
      <c r="CI18" s="674"/>
      <c r="CJ18" s="674"/>
      <c r="CK18" s="674"/>
      <c r="CL18" s="674"/>
      <c r="CM18" s="674"/>
      <c r="CN18" s="674"/>
      <c r="CO18" s="674"/>
      <c r="CP18" s="674"/>
      <c r="CQ18" s="674"/>
      <c r="CR18" s="674"/>
      <c r="CS18" s="674"/>
      <c r="CT18" s="674"/>
      <c r="CU18" s="674"/>
      <c r="CV18" s="674"/>
      <c r="CW18" s="674"/>
      <c r="CX18" s="674"/>
      <c r="CY18" s="674"/>
      <c r="CZ18" s="674"/>
      <c r="DA18" s="674"/>
      <c r="DB18" s="674"/>
      <c r="DC18" s="674"/>
      <c r="DD18" s="674"/>
      <c r="DE18" s="674"/>
      <c r="DF18" s="674"/>
      <c r="DG18" s="674"/>
      <c r="DH18" s="674"/>
      <c r="DI18" s="674"/>
      <c r="DJ18" s="674"/>
      <c r="DK18" s="674"/>
      <c r="DL18" s="674"/>
      <c r="DM18" s="674"/>
      <c r="DN18" s="674"/>
      <c r="DO18" s="674"/>
      <c r="DP18" s="674"/>
      <c r="DQ18" s="674"/>
      <c r="DR18" s="674"/>
      <c r="DS18" s="674"/>
      <c r="DT18" s="674"/>
      <c r="DU18" s="674"/>
      <c r="DV18" s="674"/>
      <c r="DW18" s="674"/>
      <c r="DX18" s="674"/>
      <c r="DY18" s="674"/>
      <c r="DZ18" s="674"/>
      <c r="EA18" s="674"/>
      <c r="EB18" s="674"/>
      <c r="EC18" s="674"/>
      <c r="ED18" s="674"/>
      <c r="EE18" s="674"/>
      <c r="EF18" s="674"/>
      <c r="EG18" s="674"/>
      <c r="EH18" s="674"/>
      <c r="EI18" s="674"/>
      <c r="EJ18" s="674"/>
      <c r="EK18" s="674"/>
      <c r="EL18" s="674"/>
      <c r="EM18" s="674"/>
      <c r="EN18" s="674"/>
      <c r="EO18" s="674"/>
      <c r="EP18" s="674"/>
      <c r="EQ18" s="674"/>
      <c r="ER18" s="674"/>
      <c r="ES18" s="674"/>
      <c r="ET18" s="674"/>
      <c r="EU18" s="674"/>
      <c r="EV18" s="674"/>
      <c r="EW18" s="674"/>
      <c r="EX18" s="674"/>
      <c r="EY18" s="674"/>
      <c r="EZ18" s="674"/>
      <c r="FA18" s="674"/>
      <c r="FB18" s="674"/>
      <c r="FC18" s="674"/>
      <c r="FD18" s="674"/>
      <c r="FE18" s="674"/>
      <c r="FF18" s="674"/>
      <c r="FG18" s="674"/>
      <c r="FH18" s="674"/>
      <c r="FI18" s="674"/>
      <c r="FJ18" s="674"/>
      <c r="FK18" s="674"/>
      <c r="FL18" s="674"/>
      <c r="FM18" s="674"/>
      <c r="FN18" s="674"/>
      <c r="FO18" s="674"/>
      <c r="FP18" s="674"/>
      <c r="FQ18" s="674"/>
      <c r="FR18" s="674"/>
      <c r="FS18" s="674"/>
      <c r="FT18" s="674"/>
      <c r="FU18" s="674"/>
      <c r="FV18" s="674"/>
      <c r="FW18" s="674"/>
      <c r="FX18" s="674"/>
      <c r="FY18" s="674"/>
      <c r="FZ18" s="1313"/>
      <c r="GA18" s="1312"/>
      <c r="GB18" s="1156"/>
      <c r="GC18" s="1156"/>
      <c r="GD18" s="1156"/>
      <c r="GE18" s="1156"/>
      <c r="GF18" s="1156"/>
      <c r="GG18" s="1156"/>
      <c r="GH18" s="1156"/>
      <c r="GI18" s="1156"/>
      <c r="GJ18" s="1156"/>
      <c r="GK18" s="1157"/>
      <c r="GL18" s="1157"/>
      <c r="GM18" s="1157"/>
      <c r="GN18" s="1157"/>
      <c r="GO18" s="1157"/>
      <c r="GP18" s="1157"/>
      <c r="GQ18" s="1157"/>
      <c r="GR18" s="1157"/>
      <c r="GS18" s="1157"/>
      <c r="GT18" s="1157"/>
      <c r="GU18" s="1157"/>
      <c r="GV18" s="1157"/>
      <c r="GW18" s="1157"/>
      <c r="GX18" s="1157"/>
      <c r="GY18" s="1157"/>
      <c r="GZ18" s="1157"/>
      <c r="HA18" s="1157"/>
      <c r="HB18" s="1157"/>
      <c r="HC18" s="1157"/>
      <c r="HD18" s="1157"/>
      <c r="HE18" s="1157"/>
      <c r="HF18" s="1157"/>
      <c r="HG18" s="1157"/>
      <c r="HH18" s="1157"/>
      <c r="HI18" s="1157"/>
      <c r="HJ18" s="1026"/>
    </row>
    <row r="19" spans="2:218" ht="24.95" customHeight="1" x14ac:dyDescent="0.25">
      <c r="B19" s="1606"/>
      <c r="C19" s="229"/>
      <c r="D19" s="1316">
        <v>1.4</v>
      </c>
      <c r="E19" s="1316">
        <v>1</v>
      </c>
      <c r="F19" s="215"/>
      <c r="G19" s="213" t="s">
        <v>8335</v>
      </c>
      <c r="H19" s="213" t="s">
        <v>8287</v>
      </c>
      <c r="I19" s="214"/>
      <c r="J19" s="834"/>
      <c r="K19" s="234"/>
      <c r="L19" s="230"/>
      <c r="M19" s="231"/>
      <c r="N19" s="231"/>
      <c r="O19" s="231"/>
      <c r="P19" s="231"/>
      <c r="Q19" s="235"/>
      <c r="R19" s="233"/>
      <c r="S19" s="232"/>
      <c r="T19" s="219"/>
      <c r="U19" s="835"/>
      <c r="V19" s="212"/>
      <c r="W19" s="231"/>
      <c r="X19" s="2118"/>
      <c r="Y19" s="2119"/>
      <c r="Z19" s="2188"/>
      <c r="AA19" s="674"/>
      <c r="AB19" s="674"/>
      <c r="AC19" s="674"/>
      <c r="AD19" s="674"/>
      <c r="AE19" s="674"/>
      <c r="AF19" s="674"/>
      <c r="AG19" s="674"/>
      <c r="AH19" s="674"/>
      <c r="AI19" s="674"/>
      <c r="AJ19" s="674"/>
      <c r="AK19" s="674"/>
      <c r="AL19" s="674"/>
      <c r="AM19" s="674"/>
      <c r="AN19" s="674"/>
      <c r="AO19" s="674"/>
      <c r="AP19" s="674"/>
      <c r="AQ19" s="674"/>
      <c r="AR19" s="674"/>
      <c r="AS19" s="674"/>
      <c r="AT19" s="674"/>
      <c r="AU19" s="674"/>
      <c r="AV19" s="674"/>
      <c r="AW19" s="674"/>
      <c r="AX19" s="674"/>
      <c r="AY19" s="674"/>
      <c r="AZ19" s="674"/>
      <c r="BA19" s="674"/>
      <c r="BB19" s="674"/>
      <c r="BC19" s="674"/>
      <c r="BD19" s="674"/>
      <c r="BE19" s="674"/>
      <c r="BF19" s="674"/>
      <c r="BG19" s="674"/>
      <c r="BH19" s="674"/>
      <c r="BI19" s="674"/>
      <c r="BJ19" s="674"/>
      <c r="BK19" s="674"/>
      <c r="BL19" s="674"/>
      <c r="BM19" s="674"/>
      <c r="BN19" s="674"/>
      <c r="BO19" s="674"/>
      <c r="BP19" s="674"/>
      <c r="BQ19" s="674"/>
      <c r="BR19" s="674"/>
      <c r="BS19" s="674"/>
      <c r="BT19" s="674"/>
      <c r="BU19" s="674"/>
      <c r="BV19" s="674"/>
      <c r="BW19" s="674"/>
      <c r="BX19" s="674"/>
      <c r="BY19" s="674"/>
      <c r="BZ19" s="674"/>
      <c r="CA19" s="674"/>
      <c r="CB19" s="674"/>
      <c r="CC19" s="674"/>
      <c r="CD19" s="674"/>
      <c r="CE19" s="674"/>
      <c r="CF19" s="674"/>
      <c r="CG19" s="674"/>
      <c r="CH19" s="674"/>
      <c r="CI19" s="674"/>
      <c r="CJ19" s="674"/>
      <c r="CK19" s="674"/>
      <c r="CL19" s="674"/>
      <c r="CM19" s="674"/>
      <c r="CN19" s="674"/>
      <c r="CO19" s="674"/>
      <c r="CP19" s="674"/>
      <c r="CQ19" s="674"/>
      <c r="CR19" s="674"/>
      <c r="CS19" s="674"/>
      <c r="CT19" s="674"/>
      <c r="CU19" s="674"/>
      <c r="CV19" s="674"/>
      <c r="CW19" s="674"/>
      <c r="CX19" s="674"/>
      <c r="CY19" s="674"/>
      <c r="CZ19" s="674"/>
      <c r="DA19" s="674"/>
      <c r="DB19" s="674"/>
      <c r="DC19" s="674"/>
      <c r="DD19" s="674"/>
      <c r="DE19" s="674"/>
      <c r="DF19" s="674"/>
      <c r="DG19" s="674"/>
      <c r="DH19" s="674"/>
      <c r="DI19" s="674"/>
      <c r="DJ19" s="674"/>
      <c r="DK19" s="674"/>
      <c r="DL19" s="674"/>
      <c r="DM19" s="674"/>
      <c r="DN19" s="674"/>
      <c r="DO19" s="674"/>
      <c r="DP19" s="674"/>
      <c r="DQ19" s="674"/>
      <c r="DR19" s="674"/>
      <c r="DS19" s="674"/>
      <c r="DT19" s="674"/>
      <c r="DU19" s="674"/>
      <c r="DV19" s="674"/>
      <c r="DW19" s="674"/>
      <c r="DX19" s="674"/>
      <c r="DY19" s="674"/>
      <c r="DZ19" s="674"/>
      <c r="EA19" s="674"/>
      <c r="EB19" s="674"/>
      <c r="EC19" s="674"/>
      <c r="ED19" s="674"/>
      <c r="EE19" s="674"/>
      <c r="EF19" s="674"/>
      <c r="EG19" s="674"/>
      <c r="EH19" s="674"/>
      <c r="EI19" s="674"/>
      <c r="EJ19" s="674"/>
      <c r="EK19" s="674"/>
      <c r="EL19" s="674"/>
      <c r="EM19" s="674"/>
      <c r="EN19" s="674"/>
      <c r="EO19" s="674"/>
      <c r="EP19" s="674"/>
      <c r="EQ19" s="674"/>
      <c r="ER19" s="674"/>
      <c r="ES19" s="674"/>
      <c r="ET19" s="674"/>
      <c r="EU19" s="674"/>
      <c r="EV19" s="674"/>
      <c r="EW19" s="674"/>
      <c r="EX19" s="674"/>
      <c r="EY19" s="674"/>
      <c r="EZ19" s="674"/>
      <c r="FA19" s="674"/>
      <c r="FB19" s="674"/>
      <c r="FC19" s="674"/>
      <c r="FD19" s="674"/>
      <c r="FE19" s="674"/>
      <c r="FF19" s="674"/>
      <c r="FG19" s="674"/>
      <c r="FH19" s="674"/>
      <c r="FI19" s="674"/>
      <c r="FJ19" s="674"/>
      <c r="FK19" s="674"/>
      <c r="FL19" s="674"/>
      <c r="FM19" s="674"/>
      <c r="FN19" s="674"/>
      <c r="FO19" s="674"/>
      <c r="FP19" s="674"/>
      <c r="FQ19" s="674"/>
      <c r="FR19" s="674"/>
      <c r="FS19" s="674"/>
      <c r="FT19" s="674"/>
      <c r="FU19" s="674"/>
      <c r="FV19" s="674"/>
      <c r="FW19" s="674"/>
      <c r="FX19" s="674"/>
      <c r="FY19" s="674"/>
      <c r="FZ19" s="1313"/>
      <c r="GA19" s="1312"/>
      <c r="GB19" s="1156"/>
      <c r="GC19" s="1156"/>
      <c r="GD19" s="1156"/>
      <c r="GE19" s="1156"/>
      <c r="GF19" s="1156"/>
      <c r="GG19" s="1156"/>
      <c r="GH19" s="1156"/>
      <c r="GI19" s="1156"/>
      <c r="GJ19" s="1156"/>
      <c r="GK19" s="1157"/>
      <c r="GL19" s="1157"/>
      <c r="GM19" s="1157"/>
      <c r="GN19" s="1157"/>
      <c r="GO19" s="1157"/>
      <c r="GP19" s="1157"/>
      <c r="GQ19" s="1157"/>
      <c r="GR19" s="1157"/>
      <c r="GS19" s="1157"/>
      <c r="GT19" s="1157"/>
      <c r="GU19" s="1157"/>
      <c r="GV19" s="1157"/>
      <c r="GW19" s="1157"/>
      <c r="GX19" s="1157"/>
      <c r="GY19" s="1157"/>
      <c r="GZ19" s="1157"/>
      <c r="HA19" s="1157"/>
      <c r="HB19" s="1157"/>
      <c r="HC19" s="1157"/>
      <c r="HD19" s="1157"/>
      <c r="HE19" s="1157"/>
      <c r="HF19" s="1157"/>
      <c r="HG19" s="1157"/>
      <c r="HH19" s="1157"/>
      <c r="HI19" s="1157"/>
      <c r="HJ19" s="1026"/>
    </row>
    <row r="20" spans="2:218" ht="22.5" hidden="1" customHeight="1" x14ac:dyDescent="0.25">
      <c r="B20" s="1606"/>
      <c r="C20" s="229"/>
      <c r="D20" s="1316"/>
      <c r="E20" s="1316"/>
      <c r="F20" s="215"/>
      <c r="G20" s="213"/>
      <c r="H20" s="2394" t="s">
        <v>8333</v>
      </c>
      <c r="I20" s="214"/>
      <c r="J20" s="834"/>
      <c r="K20" s="234"/>
      <c r="L20" s="230"/>
      <c r="M20" s="231"/>
      <c r="N20" s="231"/>
      <c r="O20" s="231"/>
      <c r="P20" s="231"/>
      <c r="Q20" s="235"/>
      <c r="R20" s="233"/>
      <c r="S20" s="232"/>
      <c r="T20" s="219"/>
      <c r="U20" s="835"/>
      <c r="V20" s="212"/>
      <c r="W20" s="231"/>
      <c r="X20" s="2118"/>
      <c r="Y20" s="2119"/>
      <c r="Z20" s="2188"/>
      <c r="AA20" s="674"/>
      <c r="AB20" s="674"/>
      <c r="AC20" s="674"/>
      <c r="AD20" s="674"/>
      <c r="AE20" s="674"/>
      <c r="AF20" s="674"/>
      <c r="AG20" s="674"/>
      <c r="AH20" s="674"/>
      <c r="AI20" s="674"/>
      <c r="AJ20" s="674"/>
      <c r="AK20" s="674"/>
      <c r="AL20" s="674"/>
      <c r="AM20" s="674"/>
      <c r="AN20" s="674"/>
      <c r="AO20" s="674"/>
      <c r="AP20" s="674"/>
      <c r="AQ20" s="674"/>
      <c r="AR20" s="674"/>
      <c r="AS20" s="674"/>
      <c r="AT20" s="674"/>
      <c r="AU20" s="674"/>
      <c r="AV20" s="674"/>
      <c r="AW20" s="674"/>
      <c r="AX20" s="674"/>
      <c r="AY20" s="674"/>
      <c r="AZ20" s="674"/>
      <c r="BA20" s="674"/>
      <c r="BB20" s="674"/>
      <c r="BC20" s="674"/>
      <c r="BD20" s="674"/>
      <c r="BE20" s="674"/>
      <c r="BF20" s="674"/>
      <c r="BG20" s="674"/>
      <c r="BH20" s="674"/>
      <c r="BI20" s="674"/>
      <c r="BJ20" s="674"/>
      <c r="BK20" s="674"/>
      <c r="BL20" s="674"/>
      <c r="BM20" s="674"/>
      <c r="BN20" s="674"/>
      <c r="BO20" s="674"/>
      <c r="BP20" s="674"/>
      <c r="BQ20" s="674"/>
      <c r="BR20" s="674"/>
      <c r="BS20" s="674"/>
      <c r="BT20" s="674"/>
      <c r="BU20" s="674"/>
      <c r="BV20" s="674"/>
      <c r="BW20" s="674"/>
      <c r="BX20" s="674"/>
      <c r="BY20" s="674"/>
      <c r="BZ20" s="674"/>
      <c r="CA20" s="674"/>
      <c r="CB20" s="674"/>
      <c r="CC20" s="674"/>
      <c r="CD20" s="674"/>
      <c r="CE20" s="674"/>
      <c r="CF20" s="674"/>
      <c r="CG20" s="674"/>
      <c r="CH20" s="674"/>
      <c r="CI20" s="674"/>
      <c r="CJ20" s="674"/>
      <c r="CK20" s="674"/>
      <c r="CL20" s="674"/>
      <c r="CM20" s="674"/>
      <c r="CN20" s="674"/>
      <c r="CO20" s="674"/>
      <c r="CP20" s="674"/>
      <c r="CQ20" s="674"/>
      <c r="CR20" s="674"/>
      <c r="CS20" s="674"/>
      <c r="CT20" s="674"/>
      <c r="CU20" s="674"/>
      <c r="CV20" s="674"/>
      <c r="CW20" s="674"/>
      <c r="CX20" s="674"/>
      <c r="CY20" s="674"/>
      <c r="CZ20" s="674"/>
      <c r="DA20" s="674"/>
      <c r="DB20" s="674"/>
      <c r="DC20" s="674"/>
      <c r="DD20" s="674"/>
      <c r="DE20" s="674"/>
      <c r="DF20" s="674"/>
      <c r="DG20" s="674"/>
      <c r="DH20" s="674"/>
      <c r="DI20" s="674"/>
      <c r="DJ20" s="674"/>
      <c r="DK20" s="674"/>
      <c r="DL20" s="674"/>
      <c r="DM20" s="674"/>
      <c r="DN20" s="674"/>
      <c r="DO20" s="674"/>
      <c r="DP20" s="674"/>
      <c r="DQ20" s="674"/>
      <c r="DR20" s="674"/>
      <c r="DS20" s="674"/>
      <c r="DT20" s="674"/>
      <c r="DU20" s="674"/>
      <c r="DV20" s="674"/>
      <c r="DW20" s="674"/>
      <c r="DX20" s="674"/>
      <c r="DY20" s="674"/>
      <c r="DZ20" s="674"/>
      <c r="EA20" s="674"/>
      <c r="EB20" s="674"/>
      <c r="EC20" s="674"/>
      <c r="ED20" s="674"/>
      <c r="EE20" s="674"/>
      <c r="EF20" s="674"/>
      <c r="EG20" s="674"/>
      <c r="EH20" s="674"/>
      <c r="EI20" s="674"/>
      <c r="EJ20" s="674"/>
      <c r="EK20" s="674"/>
      <c r="EL20" s="674"/>
      <c r="EM20" s="674"/>
      <c r="EN20" s="674"/>
      <c r="EO20" s="674"/>
      <c r="EP20" s="674"/>
      <c r="EQ20" s="674"/>
      <c r="ER20" s="674"/>
      <c r="ES20" s="674"/>
      <c r="ET20" s="674"/>
      <c r="EU20" s="674"/>
      <c r="EV20" s="674"/>
      <c r="EW20" s="674"/>
      <c r="EX20" s="674"/>
      <c r="EY20" s="674"/>
      <c r="EZ20" s="674"/>
      <c r="FA20" s="674"/>
      <c r="FB20" s="674"/>
      <c r="FC20" s="674"/>
      <c r="FD20" s="674"/>
      <c r="FE20" s="674"/>
      <c r="FF20" s="674"/>
      <c r="FG20" s="674"/>
      <c r="FH20" s="674"/>
      <c r="FI20" s="674"/>
      <c r="FJ20" s="674"/>
      <c r="FK20" s="674"/>
      <c r="FL20" s="674"/>
      <c r="FM20" s="674"/>
      <c r="FN20" s="674"/>
      <c r="FO20" s="674"/>
      <c r="FP20" s="674"/>
      <c r="FQ20" s="674"/>
      <c r="FR20" s="674"/>
      <c r="FS20" s="674"/>
      <c r="FT20" s="674"/>
      <c r="FU20" s="674"/>
      <c r="FV20" s="674"/>
      <c r="FW20" s="674"/>
      <c r="FX20" s="674"/>
      <c r="FY20" s="674"/>
      <c r="FZ20" s="1313"/>
      <c r="GA20" s="1312"/>
      <c r="GB20" s="1156"/>
      <c r="GC20" s="1156"/>
      <c r="GD20" s="1156"/>
      <c r="GE20" s="1156"/>
      <c r="GF20" s="1156"/>
      <c r="GG20" s="1156"/>
      <c r="GH20" s="1156"/>
      <c r="GI20" s="1156"/>
      <c r="GJ20" s="1156"/>
      <c r="GK20" s="1157"/>
      <c r="GL20" s="1157"/>
      <c r="GM20" s="1157"/>
      <c r="GN20" s="1157"/>
      <c r="GO20" s="1157"/>
      <c r="GP20" s="1157"/>
      <c r="GQ20" s="1157"/>
      <c r="GR20" s="1157"/>
      <c r="GS20" s="1157"/>
      <c r="GT20" s="1157"/>
      <c r="GU20" s="1157"/>
      <c r="GV20" s="1157"/>
      <c r="GW20" s="1157"/>
      <c r="GX20" s="1157"/>
      <c r="GY20" s="1157"/>
      <c r="GZ20" s="1157"/>
      <c r="HA20" s="1157"/>
      <c r="HB20" s="1157"/>
      <c r="HC20" s="1157"/>
      <c r="HD20" s="1157"/>
      <c r="HE20" s="1157"/>
      <c r="HF20" s="1157"/>
      <c r="HG20" s="1157"/>
      <c r="HH20" s="1157"/>
      <c r="HI20" s="1157"/>
      <c r="HJ20" s="1026"/>
    </row>
    <row r="21" spans="2:218" ht="24.95" customHeight="1" x14ac:dyDescent="0.25">
      <c r="B21" s="1606"/>
      <c r="C21" s="229"/>
      <c r="D21" s="1316">
        <v>1.5</v>
      </c>
      <c r="E21" s="1316">
        <v>2</v>
      </c>
      <c r="F21" s="215"/>
      <c r="G21" s="213" t="s">
        <v>8281</v>
      </c>
      <c r="H21" s="2395" t="s">
        <v>8336</v>
      </c>
      <c r="I21" s="214"/>
      <c r="J21" s="834"/>
      <c r="K21" s="234"/>
      <c r="L21" s="230"/>
      <c r="M21" s="231"/>
      <c r="N21" s="231"/>
      <c r="O21" s="231"/>
      <c r="P21" s="231"/>
      <c r="Q21" s="235"/>
      <c r="R21" s="233"/>
      <c r="S21" s="232"/>
      <c r="T21" s="219"/>
      <c r="U21" s="835"/>
      <c r="V21" s="212"/>
      <c r="W21" s="231"/>
      <c r="X21" s="2118"/>
      <c r="Y21" s="2119"/>
      <c r="Z21" s="2188"/>
      <c r="AA21" s="674"/>
      <c r="AB21" s="674"/>
      <c r="AC21" s="674"/>
      <c r="AD21" s="674"/>
      <c r="AE21" s="674"/>
      <c r="AF21" s="674"/>
      <c r="AG21" s="674"/>
      <c r="AH21" s="674"/>
      <c r="AI21" s="674"/>
      <c r="AJ21" s="674"/>
      <c r="AK21" s="674"/>
      <c r="AL21" s="674"/>
      <c r="AM21" s="674"/>
      <c r="AN21" s="674"/>
      <c r="AO21" s="674"/>
      <c r="AP21" s="674"/>
      <c r="AQ21" s="674"/>
      <c r="AR21" s="674"/>
      <c r="AS21" s="674"/>
      <c r="AT21" s="674"/>
      <c r="AU21" s="674"/>
      <c r="AV21" s="674"/>
      <c r="AW21" s="674"/>
      <c r="AX21" s="674"/>
      <c r="AY21" s="674"/>
      <c r="AZ21" s="674"/>
      <c r="BA21" s="674"/>
      <c r="BB21" s="674"/>
      <c r="BC21" s="674"/>
      <c r="BD21" s="674"/>
      <c r="BE21" s="674"/>
      <c r="BF21" s="674"/>
      <c r="BG21" s="674"/>
      <c r="BH21" s="674"/>
      <c r="BI21" s="674"/>
      <c r="BJ21" s="674"/>
      <c r="BK21" s="674"/>
      <c r="BL21" s="674"/>
      <c r="BM21" s="674"/>
      <c r="BN21" s="674"/>
      <c r="BO21" s="674"/>
      <c r="BP21" s="674"/>
      <c r="BQ21" s="674"/>
      <c r="BR21" s="674"/>
      <c r="BS21" s="674"/>
      <c r="BT21" s="674"/>
      <c r="BU21" s="674"/>
      <c r="BV21" s="674"/>
      <c r="BW21" s="674"/>
      <c r="BX21" s="674"/>
      <c r="BY21" s="674"/>
      <c r="BZ21" s="674"/>
      <c r="CA21" s="674"/>
      <c r="CB21" s="674"/>
      <c r="CC21" s="674"/>
      <c r="CD21" s="674"/>
      <c r="CE21" s="674"/>
      <c r="CF21" s="674"/>
      <c r="CG21" s="674"/>
      <c r="CH21" s="674"/>
      <c r="CI21" s="674"/>
      <c r="CJ21" s="674"/>
      <c r="CK21" s="674"/>
      <c r="CL21" s="674"/>
      <c r="CM21" s="674"/>
      <c r="CN21" s="674"/>
      <c r="CO21" s="674"/>
      <c r="CP21" s="674"/>
      <c r="CQ21" s="674"/>
      <c r="CR21" s="674"/>
      <c r="CS21" s="674"/>
      <c r="CT21" s="674"/>
      <c r="CU21" s="674"/>
      <c r="CV21" s="674"/>
      <c r="CW21" s="674"/>
      <c r="CX21" s="674"/>
      <c r="CY21" s="674"/>
      <c r="CZ21" s="674"/>
      <c r="DA21" s="674"/>
      <c r="DB21" s="674"/>
      <c r="DC21" s="674"/>
      <c r="DD21" s="674"/>
      <c r="DE21" s="674"/>
      <c r="DF21" s="674"/>
      <c r="DG21" s="674"/>
      <c r="DH21" s="674"/>
      <c r="DI21" s="674"/>
      <c r="DJ21" s="674"/>
      <c r="DK21" s="674"/>
      <c r="DL21" s="674"/>
      <c r="DM21" s="674"/>
      <c r="DN21" s="674"/>
      <c r="DO21" s="674"/>
      <c r="DP21" s="674"/>
      <c r="DQ21" s="674"/>
      <c r="DR21" s="674"/>
      <c r="DS21" s="674"/>
      <c r="DT21" s="674"/>
      <c r="DU21" s="674"/>
      <c r="DV21" s="674"/>
      <c r="DW21" s="674"/>
      <c r="DX21" s="674"/>
      <c r="DY21" s="674"/>
      <c r="DZ21" s="674"/>
      <c r="EA21" s="674"/>
      <c r="EB21" s="674"/>
      <c r="EC21" s="674"/>
      <c r="ED21" s="674"/>
      <c r="EE21" s="674"/>
      <c r="EF21" s="674"/>
      <c r="EG21" s="674"/>
      <c r="EH21" s="674"/>
      <c r="EI21" s="674"/>
      <c r="EJ21" s="674"/>
      <c r="EK21" s="674"/>
      <c r="EL21" s="674"/>
      <c r="EM21" s="674"/>
      <c r="EN21" s="674"/>
      <c r="EO21" s="674"/>
      <c r="EP21" s="674"/>
      <c r="EQ21" s="674"/>
      <c r="ER21" s="674"/>
      <c r="ES21" s="674"/>
      <c r="ET21" s="674"/>
      <c r="EU21" s="674"/>
      <c r="EV21" s="674"/>
      <c r="EW21" s="674"/>
      <c r="EX21" s="674"/>
      <c r="EY21" s="674"/>
      <c r="EZ21" s="674"/>
      <c r="FA21" s="674"/>
      <c r="FB21" s="674"/>
      <c r="FC21" s="674"/>
      <c r="FD21" s="674"/>
      <c r="FE21" s="674"/>
      <c r="FF21" s="674"/>
      <c r="FG21" s="674"/>
      <c r="FH21" s="674"/>
      <c r="FI21" s="674"/>
      <c r="FJ21" s="674"/>
      <c r="FK21" s="674"/>
      <c r="FL21" s="674"/>
      <c r="FM21" s="674"/>
      <c r="FN21" s="674"/>
      <c r="FO21" s="674"/>
      <c r="FP21" s="674"/>
      <c r="FQ21" s="674"/>
      <c r="FR21" s="674"/>
      <c r="FS21" s="674"/>
      <c r="FT21" s="674"/>
      <c r="FU21" s="674"/>
      <c r="FV21" s="674"/>
      <c r="FW21" s="674"/>
      <c r="FX21" s="674"/>
      <c r="FY21" s="674"/>
      <c r="FZ21" s="1313"/>
      <c r="GA21" s="1312"/>
      <c r="GB21" s="1156"/>
      <c r="GC21" s="1156"/>
      <c r="GD21" s="1156"/>
      <c r="GE21" s="1156"/>
      <c r="GF21" s="1156"/>
      <c r="GG21" s="1156"/>
      <c r="GH21" s="1156"/>
      <c r="GI21" s="1156"/>
      <c r="GJ21" s="1156"/>
      <c r="GK21" s="1157"/>
      <c r="GL21" s="1157"/>
      <c r="GM21" s="1157"/>
      <c r="GN21" s="1157"/>
      <c r="GO21" s="1157"/>
      <c r="GP21" s="1157"/>
      <c r="GQ21" s="1157"/>
      <c r="GR21" s="1157"/>
      <c r="GS21" s="1157"/>
      <c r="GT21" s="1157"/>
      <c r="GU21" s="1157"/>
      <c r="GV21" s="1157"/>
      <c r="GW21" s="1157"/>
      <c r="GX21" s="1157"/>
      <c r="GY21" s="1157"/>
      <c r="GZ21" s="1157"/>
      <c r="HA21" s="1157"/>
      <c r="HB21" s="1157"/>
      <c r="HC21" s="1157"/>
      <c r="HD21" s="1157"/>
      <c r="HE21" s="1157"/>
      <c r="HF21" s="1157"/>
      <c r="HG21" s="1157"/>
      <c r="HH21" s="1157"/>
      <c r="HI21" s="1157"/>
      <c r="HJ21" s="1026"/>
    </row>
    <row r="22" spans="2:218" ht="24.95" customHeight="1" x14ac:dyDescent="0.25">
      <c r="B22" s="1606"/>
      <c r="C22" s="229"/>
      <c r="D22" s="1316">
        <v>1.6</v>
      </c>
      <c r="E22" s="1316">
        <v>3</v>
      </c>
      <c r="F22" s="215"/>
      <c r="G22" s="213" t="s">
        <v>8284</v>
      </c>
      <c r="H22" s="213"/>
      <c r="I22" s="214"/>
      <c r="J22" s="834"/>
      <c r="K22" s="234"/>
      <c r="L22" s="230"/>
      <c r="M22" s="231"/>
      <c r="N22" s="231"/>
      <c r="O22" s="231"/>
      <c r="P22" s="231"/>
      <c r="Q22" s="235"/>
      <c r="R22" s="233"/>
      <c r="S22" s="232"/>
      <c r="T22" s="219"/>
      <c r="U22" s="835"/>
      <c r="V22" s="212"/>
      <c r="W22" s="231"/>
      <c r="X22" s="2118"/>
      <c r="Y22" s="2119"/>
      <c r="Z22" s="2188"/>
      <c r="AA22" s="674"/>
      <c r="AB22" s="674"/>
      <c r="AC22" s="674"/>
      <c r="AD22" s="674"/>
      <c r="AE22" s="674"/>
      <c r="AF22" s="674"/>
      <c r="AG22" s="674"/>
      <c r="AH22" s="674"/>
      <c r="AI22" s="674"/>
      <c r="AJ22" s="674"/>
      <c r="AK22" s="674"/>
      <c r="AL22" s="674"/>
      <c r="AM22" s="674"/>
      <c r="AN22" s="674"/>
      <c r="AO22" s="674"/>
      <c r="AP22" s="674"/>
      <c r="AQ22" s="674"/>
      <c r="AR22" s="674"/>
      <c r="AS22" s="674"/>
      <c r="AT22" s="674"/>
      <c r="AU22" s="674"/>
      <c r="AV22" s="674"/>
      <c r="AW22" s="674"/>
      <c r="AX22" s="674"/>
      <c r="AY22" s="674"/>
      <c r="AZ22" s="674"/>
      <c r="BA22" s="674"/>
      <c r="BB22" s="674"/>
      <c r="BC22" s="674"/>
      <c r="BD22" s="674"/>
      <c r="BE22" s="674"/>
      <c r="BF22" s="674"/>
      <c r="BG22" s="674"/>
      <c r="BH22" s="674"/>
      <c r="BI22" s="674"/>
      <c r="BJ22" s="674"/>
      <c r="BK22" s="674"/>
      <c r="BL22" s="674"/>
      <c r="BM22" s="674"/>
      <c r="BN22" s="674"/>
      <c r="BO22" s="674"/>
      <c r="BP22" s="674"/>
      <c r="BQ22" s="674"/>
      <c r="BR22" s="674"/>
      <c r="BS22" s="674"/>
      <c r="BT22" s="674"/>
      <c r="BU22" s="674"/>
      <c r="BV22" s="674"/>
      <c r="BW22" s="674"/>
      <c r="BX22" s="674"/>
      <c r="BY22" s="674"/>
      <c r="BZ22" s="674"/>
      <c r="CA22" s="674"/>
      <c r="CB22" s="674"/>
      <c r="CC22" s="674"/>
      <c r="CD22" s="674"/>
      <c r="CE22" s="674"/>
      <c r="CF22" s="674"/>
      <c r="CG22" s="674"/>
      <c r="CH22" s="674"/>
      <c r="CI22" s="674"/>
      <c r="CJ22" s="674"/>
      <c r="CK22" s="674"/>
      <c r="CL22" s="674"/>
      <c r="CM22" s="674"/>
      <c r="CN22" s="674"/>
      <c r="CO22" s="674"/>
      <c r="CP22" s="674"/>
      <c r="CQ22" s="674"/>
      <c r="CR22" s="674"/>
      <c r="CS22" s="674"/>
      <c r="CT22" s="674"/>
      <c r="CU22" s="674"/>
      <c r="CV22" s="674"/>
      <c r="CW22" s="674"/>
      <c r="CX22" s="674"/>
      <c r="CY22" s="674"/>
      <c r="CZ22" s="674"/>
      <c r="DA22" s="674"/>
      <c r="DB22" s="674"/>
      <c r="DC22" s="674"/>
      <c r="DD22" s="674"/>
      <c r="DE22" s="674"/>
      <c r="DF22" s="674"/>
      <c r="DG22" s="674"/>
      <c r="DH22" s="674"/>
      <c r="DI22" s="674"/>
      <c r="DJ22" s="674"/>
      <c r="DK22" s="674"/>
      <c r="DL22" s="674"/>
      <c r="DM22" s="674"/>
      <c r="DN22" s="674"/>
      <c r="DO22" s="674"/>
      <c r="DP22" s="674"/>
      <c r="DQ22" s="674"/>
      <c r="DR22" s="674"/>
      <c r="DS22" s="674"/>
      <c r="DT22" s="674"/>
      <c r="DU22" s="674"/>
      <c r="DV22" s="674"/>
      <c r="DW22" s="674"/>
      <c r="DX22" s="674"/>
      <c r="DY22" s="674"/>
      <c r="DZ22" s="674"/>
      <c r="EA22" s="674"/>
      <c r="EB22" s="674"/>
      <c r="EC22" s="674"/>
      <c r="ED22" s="674"/>
      <c r="EE22" s="674"/>
      <c r="EF22" s="674"/>
      <c r="EG22" s="674"/>
      <c r="EH22" s="674"/>
      <c r="EI22" s="674"/>
      <c r="EJ22" s="674"/>
      <c r="EK22" s="674"/>
      <c r="EL22" s="674"/>
      <c r="EM22" s="674"/>
      <c r="EN22" s="674"/>
      <c r="EO22" s="674"/>
      <c r="EP22" s="674"/>
      <c r="EQ22" s="674"/>
      <c r="ER22" s="674"/>
      <c r="ES22" s="674"/>
      <c r="ET22" s="674"/>
      <c r="EU22" s="674"/>
      <c r="EV22" s="674"/>
      <c r="EW22" s="674"/>
      <c r="EX22" s="674"/>
      <c r="EY22" s="674"/>
      <c r="EZ22" s="674"/>
      <c r="FA22" s="674"/>
      <c r="FB22" s="674"/>
      <c r="FC22" s="674"/>
      <c r="FD22" s="674"/>
      <c r="FE22" s="674"/>
      <c r="FF22" s="674"/>
      <c r="FG22" s="674"/>
      <c r="FH22" s="674"/>
      <c r="FI22" s="674"/>
      <c r="FJ22" s="674"/>
      <c r="FK22" s="674"/>
      <c r="FL22" s="674"/>
      <c r="FM22" s="674"/>
      <c r="FN22" s="674"/>
      <c r="FO22" s="674"/>
      <c r="FP22" s="674"/>
      <c r="FQ22" s="674"/>
      <c r="FR22" s="674"/>
      <c r="FS22" s="674"/>
      <c r="FT22" s="674"/>
      <c r="FU22" s="674"/>
      <c r="FV22" s="674"/>
      <c r="FW22" s="674"/>
      <c r="FX22" s="674"/>
      <c r="FY22" s="674"/>
      <c r="FZ22" s="1313"/>
      <c r="GA22" s="1312"/>
      <c r="GB22" s="1156"/>
      <c r="GC22" s="1156"/>
      <c r="GD22" s="1156"/>
      <c r="GE22" s="1156"/>
      <c r="GF22" s="1156"/>
      <c r="GG22" s="1156"/>
      <c r="GH22" s="1156"/>
      <c r="GI22" s="1156"/>
      <c r="GJ22" s="1156"/>
      <c r="GK22" s="1157"/>
      <c r="GL22" s="1157"/>
      <c r="GM22" s="1157"/>
      <c r="GN22" s="1157"/>
      <c r="GO22" s="1157"/>
      <c r="GP22" s="1157"/>
      <c r="GQ22" s="1157"/>
      <c r="GR22" s="1157"/>
      <c r="GS22" s="1157"/>
      <c r="GT22" s="1157"/>
      <c r="GU22" s="1157"/>
      <c r="GV22" s="1157"/>
      <c r="GW22" s="1157"/>
      <c r="GX22" s="1157"/>
      <c r="GY22" s="1157"/>
      <c r="GZ22" s="1157"/>
      <c r="HA22" s="1157"/>
      <c r="HB22" s="1157"/>
      <c r="HC22" s="1157"/>
      <c r="HD22" s="1157"/>
      <c r="HE22" s="1157"/>
      <c r="HF22" s="1157"/>
      <c r="HG22" s="1157"/>
      <c r="HH22" s="1157"/>
      <c r="HI22" s="1157"/>
      <c r="HJ22" s="1026"/>
    </row>
    <row r="23" spans="2:218" ht="24.95" customHeight="1" x14ac:dyDescent="0.25">
      <c r="B23" s="1606"/>
      <c r="C23" s="229"/>
      <c r="D23" s="1316">
        <v>1.7</v>
      </c>
      <c r="E23" s="1316">
        <v>5</v>
      </c>
      <c r="F23" s="215"/>
      <c r="G23" s="213" t="s">
        <v>8362</v>
      </c>
      <c r="H23" s="213"/>
      <c r="I23" s="214"/>
      <c r="J23" s="834"/>
      <c r="K23" s="234"/>
      <c r="L23" s="230"/>
      <c r="M23" s="231"/>
      <c r="N23" s="231"/>
      <c r="O23" s="231"/>
      <c r="P23" s="231"/>
      <c r="Q23" s="235"/>
      <c r="R23" s="233"/>
      <c r="S23" s="232"/>
      <c r="T23" s="219"/>
      <c r="U23" s="835"/>
      <c r="V23" s="212"/>
      <c r="W23" s="231"/>
      <c r="X23" s="2118"/>
      <c r="Y23" s="2119"/>
      <c r="Z23" s="2188"/>
      <c r="AA23" s="674"/>
      <c r="AB23" s="674"/>
      <c r="AC23" s="674"/>
      <c r="AD23" s="674"/>
      <c r="AE23" s="674"/>
      <c r="AF23" s="674"/>
      <c r="AG23" s="674"/>
      <c r="AH23" s="674"/>
      <c r="AI23" s="674"/>
      <c r="AJ23" s="674"/>
      <c r="AK23" s="674"/>
      <c r="AL23" s="674"/>
      <c r="AM23" s="674"/>
      <c r="AN23" s="674"/>
      <c r="AO23" s="674"/>
      <c r="AP23" s="674"/>
      <c r="AQ23" s="674"/>
      <c r="AR23" s="674"/>
      <c r="AS23" s="674"/>
      <c r="AT23" s="674"/>
      <c r="AU23" s="674"/>
      <c r="AV23" s="674"/>
      <c r="AW23" s="674"/>
      <c r="AX23" s="674"/>
      <c r="AY23" s="674"/>
      <c r="AZ23" s="674"/>
      <c r="BA23" s="674"/>
      <c r="BB23" s="674"/>
      <c r="BC23" s="674"/>
      <c r="BD23" s="674"/>
      <c r="BE23" s="674"/>
      <c r="BF23" s="674"/>
      <c r="BG23" s="674"/>
      <c r="BH23" s="674"/>
      <c r="BI23" s="674"/>
      <c r="BJ23" s="674"/>
      <c r="BK23" s="674"/>
      <c r="BL23" s="674"/>
      <c r="BM23" s="674"/>
      <c r="BN23" s="674"/>
      <c r="BO23" s="674"/>
      <c r="BP23" s="674"/>
      <c r="BQ23" s="674"/>
      <c r="BR23" s="674"/>
      <c r="BS23" s="674"/>
      <c r="BT23" s="674"/>
      <c r="BU23" s="674"/>
      <c r="BV23" s="674"/>
      <c r="BW23" s="674"/>
      <c r="BX23" s="674"/>
      <c r="BY23" s="674"/>
      <c r="BZ23" s="674"/>
      <c r="CA23" s="674"/>
      <c r="CB23" s="674"/>
      <c r="CC23" s="674"/>
      <c r="CD23" s="674"/>
      <c r="CE23" s="674"/>
      <c r="CF23" s="674"/>
      <c r="CG23" s="674"/>
      <c r="CH23" s="674"/>
      <c r="CI23" s="674"/>
      <c r="CJ23" s="674"/>
      <c r="CK23" s="674"/>
      <c r="CL23" s="674"/>
      <c r="CM23" s="674"/>
      <c r="CN23" s="674"/>
      <c r="CO23" s="674"/>
      <c r="CP23" s="674"/>
      <c r="CQ23" s="674"/>
      <c r="CR23" s="674"/>
      <c r="CS23" s="674"/>
      <c r="CT23" s="674"/>
      <c r="CU23" s="674"/>
      <c r="CV23" s="674"/>
      <c r="CW23" s="674"/>
      <c r="CX23" s="674"/>
      <c r="CY23" s="674"/>
      <c r="CZ23" s="674"/>
      <c r="DA23" s="674"/>
      <c r="DB23" s="674"/>
      <c r="DC23" s="674"/>
      <c r="DD23" s="674"/>
      <c r="DE23" s="674"/>
      <c r="DF23" s="674"/>
      <c r="DG23" s="674"/>
      <c r="DH23" s="674"/>
      <c r="DI23" s="674"/>
      <c r="DJ23" s="674"/>
      <c r="DK23" s="674"/>
      <c r="DL23" s="674"/>
      <c r="DM23" s="674"/>
      <c r="DN23" s="674"/>
      <c r="DO23" s="674"/>
      <c r="DP23" s="674"/>
      <c r="DQ23" s="674"/>
      <c r="DR23" s="674"/>
      <c r="DS23" s="674"/>
      <c r="DT23" s="674"/>
      <c r="DU23" s="674"/>
      <c r="DV23" s="674"/>
      <c r="DW23" s="674"/>
      <c r="DX23" s="674"/>
      <c r="DY23" s="674"/>
      <c r="DZ23" s="674"/>
      <c r="EA23" s="674"/>
      <c r="EB23" s="674"/>
      <c r="EC23" s="674"/>
      <c r="ED23" s="674"/>
      <c r="EE23" s="674"/>
      <c r="EF23" s="674"/>
      <c r="EG23" s="674"/>
      <c r="EH23" s="674"/>
      <c r="EI23" s="674"/>
      <c r="EJ23" s="674"/>
      <c r="EK23" s="674"/>
      <c r="EL23" s="674"/>
      <c r="EM23" s="674"/>
      <c r="EN23" s="674"/>
      <c r="EO23" s="674"/>
      <c r="EP23" s="674"/>
      <c r="EQ23" s="674"/>
      <c r="ER23" s="674"/>
      <c r="ES23" s="674"/>
      <c r="ET23" s="674"/>
      <c r="EU23" s="674"/>
      <c r="EV23" s="674"/>
      <c r="EW23" s="674"/>
      <c r="EX23" s="674"/>
      <c r="EY23" s="674"/>
      <c r="EZ23" s="674"/>
      <c r="FA23" s="674"/>
      <c r="FB23" s="674"/>
      <c r="FC23" s="674"/>
      <c r="FD23" s="674"/>
      <c r="FE23" s="674"/>
      <c r="FF23" s="674"/>
      <c r="FG23" s="674"/>
      <c r="FH23" s="674"/>
      <c r="FI23" s="674"/>
      <c r="FJ23" s="674"/>
      <c r="FK23" s="674"/>
      <c r="FL23" s="674"/>
      <c r="FM23" s="674"/>
      <c r="FN23" s="674"/>
      <c r="FO23" s="674"/>
      <c r="FP23" s="674"/>
      <c r="FQ23" s="674"/>
      <c r="FR23" s="674"/>
      <c r="FS23" s="674"/>
      <c r="FT23" s="674"/>
      <c r="FU23" s="674"/>
      <c r="FV23" s="674"/>
      <c r="FW23" s="674"/>
      <c r="FX23" s="674"/>
      <c r="FY23" s="674"/>
      <c r="FZ23" s="1313"/>
      <c r="GA23" s="1312"/>
      <c r="GB23" s="1156"/>
      <c r="GC23" s="1156"/>
      <c r="GD23" s="1156"/>
      <c r="GE23" s="1156"/>
      <c r="GF23" s="1156"/>
      <c r="GG23" s="1156"/>
      <c r="GH23" s="1156"/>
      <c r="GI23" s="1156"/>
      <c r="GJ23" s="1156"/>
      <c r="GK23" s="1157"/>
      <c r="GL23" s="1157"/>
      <c r="GM23" s="1157"/>
      <c r="GN23" s="1157"/>
      <c r="GO23" s="1157"/>
      <c r="GP23" s="1157"/>
      <c r="GQ23" s="1157"/>
      <c r="GR23" s="1157"/>
      <c r="GS23" s="1157"/>
      <c r="GT23" s="1157"/>
      <c r="GU23" s="1157"/>
      <c r="GV23" s="1157"/>
      <c r="GW23" s="1157"/>
      <c r="GX23" s="1157"/>
      <c r="GY23" s="1157"/>
      <c r="GZ23" s="1157"/>
      <c r="HA23" s="1157"/>
      <c r="HB23" s="1157"/>
      <c r="HC23" s="1157"/>
      <c r="HD23" s="1157"/>
      <c r="HE23" s="1157"/>
      <c r="HF23" s="1157"/>
      <c r="HG23" s="1157"/>
      <c r="HH23" s="1157"/>
      <c r="HI23" s="1157"/>
      <c r="HJ23" s="1026"/>
    </row>
    <row r="24" spans="2:218" ht="24.95" customHeight="1" thickBot="1" x14ac:dyDescent="0.3">
      <c r="B24" s="1606"/>
      <c r="C24" s="229"/>
      <c r="D24" s="1316">
        <v>1.8</v>
      </c>
      <c r="E24" s="1316">
        <v>1</v>
      </c>
      <c r="F24" s="215"/>
      <c r="G24" s="213" t="s">
        <v>8285</v>
      </c>
      <c r="H24" s="213" t="s">
        <v>8286</v>
      </c>
      <c r="I24" s="214"/>
      <c r="J24" s="834"/>
      <c r="K24" s="234"/>
      <c r="L24" s="230"/>
      <c r="M24" s="231"/>
      <c r="N24" s="231"/>
      <c r="O24" s="231"/>
      <c r="P24" s="231"/>
      <c r="Q24" s="235"/>
      <c r="R24" s="233"/>
      <c r="S24" s="232"/>
      <c r="T24" s="219"/>
      <c r="U24" s="835"/>
      <c r="V24" s="212"/>
      <c r="W24" s="231"/>
      <c r="X24" s="2118"/>
      <c r="Y24" s="2119"/>
      <c r="Z24" s="2188"/>
      <c r="AA24" s="674"/>
      <c r="AB24" s="674"/>
      <c r="AC24" s="674"/>
      <c r="AD24" s="674"/>
      <c r="AE24" s="674"/>
      <c r="AF24" s="674"/>
      <c r="AG24" s="674"/>
      <c r="AH24" s="674"/>
      <c r="AI24" s="674"/>
      <c r="AJ24" s="674"/>
      <c r="AK24" s="674"/>
      <c r="AL24" s="674"/>
      <c r="AM24" s="674"/>
      <c r="AN24" s="674"/>
      <c r="AO24" s="674"/>
      <c r="AP24" s="674"/>
      <c r="AQ24" s="674"/>
      <c r="AR24" s="674"/>
      <c r="AS24" s="674"/>
      <c r="AT24" s="674"/>
      <c r="AU24" s="674"/>
      <c r="AV24" s="674"/>
      <c r="AW24" s="674"/>
      <c r="AX24" s="674"/>
      <c r="AY24" s="674"/>
      <c r="AZ24" s="674"/>
      <c r="BA24" s="674"/>
      <c r="BB24" s="674"/>
      <c r="BC24" s="674"/>
      <c r="BD24" s="674"/>
      <c r="BE24" s="674"/>
      <c r="BF24" s="674"/>
      <c r="BG24" s="674"/>
      <c r="BH24" s="674"/>
      <c r="BI24" s="674"/>
      <c r="BJ24" s="674"/>
      <c r="BK24" s="674"/>
      <c r="BL24" s="674"/>
      <c r="BM24" s="674"/>
      <c r="BN24" s="674"/>
      <c r="BO24" s="674"/>
      <c r="BP24" s="674"/>
      <c r="BQ24" s="674"/>
      <c r="BR24" s="674"/>
      <c r="BS24" s="674"/>
      <c r="BT24" s="674"/>
      <c r="BU24" s="674"/>
      <c r="BV24" s="674"/>
      <c r="BW24" s="674"/>
      <c r="BX24" s="674"/>
      <c r="BY24" s="674"/>
      <c r="BZ24" s="674"/>
      <c r="CA24" s="674"/>
      <c r="CB24" s="674"/>
      <c r="CC24" s="674"/>
      <c r="CD24" s="674"/>
      <c r="CE24" s="674"/>
      <c r="CF24" s="674"/>
      <c r="CG24" s="674"/>
      <c r="CH24" s="674"/>
      <c r="CI24" s="674"/>
      <c r="CJ24" s="674"/>
      <c r="CK24" s="674"/>
      <c r="CL24" s="674"/>
      <c r="CM24" s="674"/>
      <c r="CN24" s="674"/>
      <c r="CO24" s="674"/>
      <c r="CP24" s="674"/>
      <c r="CQ24" s="674"/>
      <c r="CR24" s="674"/>
      <c r="CS24" s="674"/>
      <c r="CT24" s="674"/>
      <c r="CU24" s="674"/>
      <c r="CV24" s="674"/>
      <c r="CW24" s="674"/>
      <c r="CX24" s="674"/>
      <c r="CY24" s="674"/>
      <c r="CZ24" s="674"/>
      <c r="DA24" s="674"/>
      <c r="DB24" s="674"/>
      <c r="DC24" s="674"/>
      <c r="DD24" s="674"/>
      <c r="DE24" s="674"/>
      <c r="DF24" s="674"/>
      <c r="DG24" s="674"/>
      <c r="DH24" s="674"/>
      <c r="DI24" s="674"/>
      <c r="DJ24" s="674"/>
      <c r="DK24" s="674"/>
      <c r="DL24" s="674"/>
      <c r="DM24" s="674"/>
      <c r="DN24" s="674"/>
      <c r="DO24" s="674"/>
      <c r="DP24" s="674"/>
      <c r="DQ24" s="674"/>
      <c r="DR24" s="674"/>
      <c r="DS24" s="674"/>
      <c r="DT24" s="674"/>
      <c r="DU24" s="674"/>
      <c r="DV24" s="674"/>
      <c r="DW24" s="674"/>
      <c r="DX24" s="674"/>
      <c r="DY24" s="674"/>
      <c r="DZ24" s="674"/>
      <c r="EA24" s="674"/>
      <c r="EB24" s="674"/>
      <c r="EC24" s="674"/>
      <c r="ED24" s="674"/>
      <c r="EE24" s="674"/>
      <c r="EF24" s="674"/>
      <c r="EG24" s="674"/>
      <c r="EH24" s="674"/>
      <c r="EI24" s="674"/>
      <c r="EJ24" s="674"/>
      <c r="EK24" s="674"/>
      <c r="EL24" s="674"/>
      <c r="EM24" s="674"/>
      <c r="EN24" s="674"/>
      <c r="EO24" s="674"/>
      <c r="EP24" s="674"/>
      <c r="EQ24" s="674"/>
      <c r="ER24" s="674"/>
      <c r="ES24" s="674"/>
      <c r="ET24" s="674"/>
      <c r="EU24" s="674"/>
      <c r="EV24" s="674"/>
      <c r="EW24" s="674"/>
      <c r="EX24" s="674"/>
      <c r="EY24" s="674"/>
      <c r="EZ24" s="674"/>
      <c r="FA24" s="674"/>
      <c r="FB24" s="674"/>
      <c r="FC24" s="674"/>
      <c r="FD24" s="674"/>
      <c r="FE24" s="674"/>
      <c r="FF24" s="674"/>
      <c r="FG24" s="674"/>
      <c r="FH24" s="674"/>
      <c r="FI24" s="674"/>
      <c r="FJ24" s="674"/>
      <c r="FK24" s="674"/>
      <c r="FL24" s="674"/>
      <c r="FM24" s="674"/>
      <c r="FN24" s="674"/>
      <c r="FO24" s="674"/>
      <c r="FP24" s="674"/>
      <c r="FQ24" s="674"/>
      <c r="FR24" s="674"/>
      <c r="FS24" s="674"/>
      <c r="FT24" s="674"/>
      <c r="FU24" s="674"/>
      <c r="FV24" s="674"/>
      <c r="FW24" s="674"/>
      <c r="FX24" s="674"/>
      <c r="FY24" s="674"/>
      <c r="FZ24" s="1313"/>
      <c r="GA24" s="1312"/>
      <c r="GB24" s="1156"/>
      <c r="GC24" s="1156"/>
      <c r="GD24" s="1156"/>
      <c r="GE24" s="1156"/>
      <c r="GF24" s="1156"/>
      <c r="GG24" s="1156"/>
      <c r="GH24" s="1156"/>
      <c r="GI24" s="1156"/>
      <c r="GJ24" s="1156"/>
      <c r="GK24" s="1157"/>
      <c r="GL24" s="1157"/>
      <c r="GM24" s="1157"/>
      <c r="GN24" s="1157"/>
      <c r="GO24" s="1157"/>
      <c r="GP24" s="1157"/>
      <c r="GQ24" s="1157"/>
      <c r="GR24" s="1157"/>
      <c r="GS24" s="1157"/>
      <c r="GT24" s="1157"/>
      <c r="GU24" s="1157"/>
      <c r="GV24" s="1157"/>
      <c r="GW24" s="1157"/>
      <c r="GX24" s="1157"/>
      <c r="GY24" s="1157"/>
      <c r="GZ24" s="1157"/>
      <c r="HA24" s="1157"/>
      <c r="HB24" s="1157"/>
      <c r="HC24" s="1157"/>
      <c r="HD24" s="1157"/>
      <c r="HE24" s="1157"/>
      <c r="HF24" s="1157"/>
      <c r="HG24" s="1157"/>
      <c r="HH24" s="1157"/>
      <c r="HI24" s="1157"/>
      <c r="HJ24" s="1026"/>
    </row>
    <row r="25" spans="2:218" ht="24.95" customHeight="1" x14ac:dyDescent="0.25">
      <c r="B25" s="1607"/>
      <c r="C25" s="684"/>
      <c r="D25" s="2410">
        <v>2</v>
      </c>
      <c r="E25" s="2410">
        <f>SUM(E26+E33+E38+E43+E46+E49)</f>
        <v>66</v>
      </c>
      <c r="F25" s="685" t="s">
        <v>8288</v>
      </c>
      <c r="G25" s="686"/>
      <c r="H25" s="686"/>
      <c r="I25" s="687"/>
      <c r="J25" s="723"/>
      <c r="K25" s="688"/>
      <c r="L25" s="689"/>
      <c r="M25" s="690"/>
      <c r="N25" s="690"/>
      <c r="O25" s="690"/>
      <c r="P25" s="690"/>
      <c r="Q25" s="691"/>
      <c r="R25" s="692"/>
      <c r="S25" s="693"/>
      <c r="T25" s="694"/>
      <c r="U25" s="724"/>
      <c r="V25" s="695"/>
      <c r="W25" s="690"/>
      <c r="X25" s="2118"/>
      <c r="Y25" s="2119"/>
      <c r="Z25" s="2189"/>
      <c r="AA25" s="696"/>
      <c r="AB25" s="696"/>
      <c r="AC25" s="696"/>
      <c r="AD25" s="696"/>
      <c r="AE25" s="696"/>
      <c r="AF25" s="696"/>
      <c r="AG25" s="696"/>
      <c r="AH25" s="696"/>
      <c r="AI25" s="696"/>
      <c r="AJ25" s="696"/>
      <c r="AK25" s="696"/>
      <c r="AL25" s="696"/>
      <c r="AM25" s="696"/>
      <c r="AN25" s="696"/>
      <c r="AO25" s="696"/>
      <c r="AP25" s="696"/>
      <c r="AQ25" s="696"/>
      <c r="AR25" s="696"/>
      <c r="AS25" s="696"/>
      <c r="AT25" s="696"/>
      <c r="AU25" s="696"/>
      <c r="AV25" s="696"/>
      <c r="AW25" s="696"/>
      <c r="AX25" s="696"/>
      <c r="AY25" s="696"/>
      <c r="AZ25" s="696"/>
      <c r="BA25" s="696"/>
      <c r="BB25" s="696"/>
      <c r="BC25" s="696"/>
      <c r="BD25" s="696"/>
      <c r="BE25" s="696"/>
      <c r="BF25" s="696"/>
      <c r="BG25" s="696"/>
      <c r="BH25" s="696"/>
      <c r="BI25" s="696"/>
      <c r="BJ25" s="696"/>
      <c r="BK25" s="696"/>
      <c r="BL25" s="696"/>
      <c r="BM25" s="696"/>
      <c r="BN25" s="696"/>
      <c r="BO25" s="696"/>
      <c r="BP25" s="696"/>
      <c r="BQ25" s="696"/>
      <c r="BR25" s="696"/>
      <c r="BS25" s="696"/>
      <c r="BT25" s="696"/>
      <c r="BU25" s="696"/>
      <c r="BV25" s="696"/>
      <c r="BW25" s="696"/>
      <c r="BX25" s="696"/>
      <c r="BY25" s="696"/>
      <c r="BZ25" s="696"/>
      <c r="CA25" s="696"/>
      <c r="CB25" s="696"/>
      <c r="CC25" s="696"/>
      <c r="CD25" s="696"/>
      <c r="CE25" s="696"/>
      <c r="CF25" s="696"/>
      <c r="CG25" s="696"/>
      <c r="CH25" s="696"/>
      <c r="CI25" s="696"/>
      <c r="CJ25" s="696"/>
      <c r="CK25" s="696"/>
      <c r="CL25" s="696"/>
      <c r="CM25" s="696"/>
      <c r="CN25" s="696"/>
      <c r="CO25" s="696"/>
      <c r="CP25" s="696"/>
      <c r="CQ25" s="696"/>
      <c r="CR25" s="696"/>
      <c r="CS25" s="696"/>
      <c r="CT25" s="696"/>
      <c r="CU25" s="696"/>
      <c r="CV25" s="696"/>
      <c r="CW25" s="696"/>
      <c r="CX25" s="696"/>
      <c r="CY25" s="696"/>
      <c r="CZ25" s="696"/>
      <c r="DA25" s="696"/>
      <c r="DB25" s="696"/>
      <c r="DC25" s="696"/>
      <c r="DD25" s="696"/>
      <c r="DE25" s="696"/>
      <c r="DF25" s="696"/>
      <c r="DG25" s="696"/>
      <c r="DH25" s="696"/>
      <c r="DI25" s="696"/>
      <c r="DJ25" s="696"/>
      <c r="DK25" s="696"/>
      <c r="DL25" s="696"/>
      <c r="DM25" s="696"/>
      <c r="DN25" s="696"/>
      <c r="DO25" s="696"/>
      <c r="DP25" s="696"/>
      <c r="DQ25" s="696"/>
      <c r="DR25" s="696"/>
      <c r="DS25" s="696"/>
      <c r="DT25" s="696"/>
      <c r="DU25" s="696"/>
      <c r="DV25" s="696"/>
      <c r="DW25" s="696"/>
      <c r="DX25" s="696"/>
      <c r="DY25" s="696"/>
      <c r="DZ25" s="696"/>
      <c r="EA25" s="696"/>
      <c r="EB25" s="696"/>
      <c r="EC25" s="696"/>
      <c r="ED25" s="696"/>
      <c r="EE25" s="696"/>
      <c r="EF25" s="696"/>
      <c r="EG25" s="696"/>
      <c r="EH25" s="696"/>
      <c r="EI25" s="696"/>
      <c r="EJ25" s="696"/>
      <c r="EK25" s="696"/>
      <c r="EL25" s="696"/>
      <c r="EM25" s="696"/>
      <c r="EN25" s="696"/>
      <c r="EO25" s="696"/>
      <c r="EP25" s="696"/>
      <c r="EQ25" s="696"/>
      <c r="ER25" s="696"/>
      <c r="ES25" s="696"/>
      <c r="ET25" s="696"/>
      <c r="EU25" s="696"/>
      <c r="EV25" s="696"/>
      <c r="EW25" s="696"/>
      <c r="EX25" s="696"/>
      <c r="EY25" s="696"/>
      <c r="EZ25" s="696"/>
      <c r="FA25" s="696"/>
      <c r="FB25" s="696"/>
      <c r="FC25" s="696"/>
      <c r="FD25" s="696"/>
      <c r="FE25" s="696"/>
      <c r="FF25" s="696"/>
      <c r="FG25" s="696"/>
      <c r="FH25" s="696"/>
      <c r="FI25" s="696"/>
      <c r="FJ25" s="696"/>
      <c r="FK25" s="696"/>
      <c r="FL25" s="696"/>
      <c r="FM25" s="696"/>
      <c r="FN25" s="696"/>
      <c r="FO25" s="696"/>
      <c r="FP25" s="696"/>
      <c r="FQ25" s="696"/>
      <c r="FR25" s="696"/>
      <c r="FS25" s="696"/>
      <c r="FT25" s="696"/>
      <c r="FU25" s="696"/>
      <c r="FV25" s="696"/>
      <c r="FW25" s="696"/>
      <c r="FX25" s="696"/>
      <c r="FY25" s="696"/>
      <c r="FZ25" s="1314"/>
      <c r="GA25" s="1312"/>
      <c r="GB25" s="1156"/>
      <c r="GC25" s="1156"/>
      <c r="GD25" s="1156"/>
      <c r="GE25" s="1156"/>
      <c r="GF25" s="1156"/>
      <c r="GG25" s="1156"/>
      <c r="GH25" s="1156"/>
      <c r="GI25" s="1156"/>
      <c r="GJ25" s="1156"/>
      <c r="GK25" s="1157"/>
      <c r="GL25" s="1157"/>
      <c r="GM25" s="1157"/>
      <c r="GN25" s="1157"/>
      <c r="GO25" s="1157"/>
      <c r="GP25" s="1157"/>
      <c r="GQ25" s="1157"/>
      <c r="GR25" s="1157"/>
      <c r="GS25" s="1157"/>
      <c r="GT25" s="1157"/>
      <c r="GU25" s="1157"/>
      <c r="GV25" s="1157"/>
      <c r="GW25" s="1157"/>
      <c r="GX25" s="1157"/>
      <c r="GY25" s="1157"/>
      <c r="GZ25" s="1157"/>
      <c r="HA25" s="1157"/>
      <c r="HB25" s="1157"/>
      <c r="HC25" s="1157"/>
      <c r="HD25" s="1157"/>
      <c r="HE25" s="1157"/>
      <c r="HF25" s="1157"/>
      <c r="HG25" s="1157"/>
      <c r="HH25" s="1157"/>
      <c r="HI25" s="1157"/>
      <c r="HJ25" s="1026"/>
    </row>
    <row r="26" spans="2:218" ht="24.95" customHeight="1" x14ac:dyDescent="0.25">
      <c r="B26" s="1606"/>
      <c r="C26" s="229"/>
      <c r="D26" s="1316">
        <v>2.1</v>
      </c>
      <c r="E26" s="2406">
        <f>SUM(E27:E32)</f>
        <v>13</v>
      </c>
      <c r="F26" s="2381"/>
      <c r="G26" s="213" t="s">
        <v>8289</v>
      </c>
      <c r="H26" s="213"/>
      <c r="I26" s="214"/>
      <c r="J26" s="834"/>
      <c r="K26" s="234"/>
      <c r="L26" s="230"/>
      <c r="M26" s="231"/>
      <c r="N26" s="231"/>
      <c r="O26" s="231"/>
      <c r="P26" s="231"/>
      <c r="Q26" s="235"/>
      <c r="R26" s="233"/>
      <c r="S26" s="232"/>
      <c r="T26" s="219"/>
      <c r="U26" s="835"/>
      <c r="V26" s="212"/>
      <c r="W26" s="231"/>
      <c r="X26" s="2118"/>
      <c r="Y26" s="2119"/>
      <c r="Z26" s="2188"/>
      <c r="AA26" s="674"/>
      <c r="AB26" s="674"/>
      <c r="AC26" s="674"/>
      <c r="AD26" s="674"/>
      <c r="AE26" s="674"/>
      <c r="AF26" s="674"/>
      <c r="AG26" s="674"/>
      <c r="AH26" s="674"/>
      <c r="AI26" s="674"/>
      <c r="AJ26" s="674"/>
      <c r="AK26" s="674"/>
      <c r="AL26" s="674"/>
      <c r="AM26" s="674"/>
      <c r="AN26" s="674"/>
      <c r="AO26" s="674"/>
      <c r="AP26" s="674"/>
      <c r="AQ26" s="674"/>
      <c r="AR26" s="674"/>
      <c r="AS26" s="674"/>
      <c r="AT26" s="674"/>
      <c r="AU26" s="674"/>
      <c r="AV26" s="674"/>
      <c r="AW26" s="674"/>
      <c r="AX26" s="674"/>
      <c r="AY26" s="674"/>
      <c r="AZ26" s="674"/>
      <c r="BA26" s="674"/>
      <c r="BB26" s="674"/>
      <c r="BC26" s="674"/>
      <c r="BD26" s="674"/>
      <c r="BE26" s="674"/>
      <c r="BF26" s="674"/>
      <c r="BG26" s="674"/>
      <c r="BH26" s="674"/>
      <c r="BI26" s="674"/>
      <c r="BJ26" s="674"/>
      <c r="BK26" s="674"/>
      <c r="BL26" s="674"/>
      <c r="BM26" s="674"/>
      <c r="BN26" s="674"/>
      <c r="BO26" s="674"/>
      <c r="BP26" s="674"/>
      <c r="BQ26" s="674"/>
      <c r="BR26" s="674"/>
      <c r="BS26" s="674"/>
      <c r="BT26" s="674"/>
      <c r="BU26" s="674"/>
      <c r="BV26" s="674"/>
      <c r="BW26" s="674"/>
      <c r="BX26" s="674"/>
      <c r="BY26" s="674"/>
      <c r="BZ26" s="674"/>
      <c r="CA26" s="674"/>
      <c r="CB26" s="674"/>
      <c r="CC26" s="674"/>
      <c r="CD26" s="674"/>
      <c r="CE26" s="674"/>
      <c r="CF26" s="674"/>
      <c r="CG26" s="674"/>
      <c r="CH26" s="674"/>
      <c r="CI26" s="674"/>
      <c r="CJ26" s="674"/>
      <c r="CK26" s="674"/>
      <c r="CL26" s="674"/>
      <c r="CM26" s="674"/>
      <c r="CN26" s="674"/>
      <c r="CO26" s="674"/>
      <c r="CP26" s="674"/>
      <c r="CQ26" s="674"/>
      <c r="CR26" s="674"/>
      <c r="CS26" s="674"/>
      <c r="CT26" s="674"/>
      <c r="CU26" s="674"/>
      <c r="CV26" s="674"/>
      <c r="CW26" s="674"/>
      <c r="CX26" s="674"/>
      <c r="CY26" s="674"/>
      <c r="CZ26" s="674"/>
      <c r="DA26" s="674"/>
      <c r="DB26" s="674"/>
      <c r="DC26" s="674"/>
      <c r="DD26" s="674"/>
      <c r="DE26" s="674"/>
      <c r="DF26" s="674"/>
      <c r="DG26" s="674"/>
      <c r="DH26" s="674"/>
      <c r="DI26" s="674"/>
      <c r="DJ26" s="674"/>
      <c r="DK26" s="674"/>
      <c r="DL26" s="674"/>
      <c r="DM26" s="674"/>
      <c r="DN26" s="674"/>
      <c r="DO26" s="674"/>
      <c r="DP26" s="674"/>
      <c r="DQ26" s="674"/>
      <c r="DR26" s="674"/>
      <c r="DS26" s="674"/>
      <c r="DT26" s="674"/>
      <c r="DU26" s="674"/>
      <c r="DV26" s="674"/>
      <c r="DW26" s="674"/>
      <c r="DX26" s="674"/>
      <c r="DY26" s="674"/>
      <c r="DZ26" s="674"/>
      <c r="EA26" s="674"/>
      <c r="EB26" s="674"/>
      <c r="EC26" s="674"/>
      <c r="ED26" s="674"/>
      <c r="EE26" s="674"/>
      <c r="EF26" s="674"/>
      <c r="EG26" s="674"/>
      <c r="EH26" s="674"/>
      <c r="EI26" s="674"/>
      <c r="EJ26" s="674"/>
      <c r="EK26" s="674"/>
      <c r="EL26" s="674"/>
      <c r="EM26" s="674"/>
      <c r="EN26" s="674"/>
      <c r="EO26" s="674"/>
      <c r="EP26" s="674"/>
      <c r="EQ26" s="674"/>
      <c r="ER26" s="674"/>
      <c r="ES26" s="674"/>
      <c r="ET26" s="674"/>
      <c r="EU26" s="674"/>
      <c r="EV26" s="674"/>
      <c r="EW26" s="674"/>
      <c r="EX26" s="674"/>
      <c r="EY26" s="674"/>
      <c r="EZ26" s="674"/>
      <c r="FA26" s="674"/>
      <c r="FB26" s="674"/>
      <c r="FC26" s="674"/>
      <c r="FD26" s="674"/>
      <c r="FE26" s="674"/>
      <c r="FF26" s="674"/>
      <c r="FG26" s="674"/>
      <c r="FH26" s="674"/>
      <c r="FI26" s="674"/>
      <c r="FJ26" s="674"/>
      <c r="FK26" s="674"/>
      <c r="FL26" s="674"/>
      <c r="FM26" s="674"/>
      <c r="FN26" s="674"/>
      <c r="FO26" s="674"/>
      <c r="FP26" s="674"/>
      <c r="FQ26" s="674"/>
      <c r="FR26" s="674"/>
      <c r="FS26" s="674"/>
      <c r="FT26" s="674"/>
      <c r="FU26" s="674"/>
      <c r="FV26" s="674"/>
      <c r="FW26" s="674"/>
      <c r="FX26" s="674"/>
      <c r="FY26" s="674"/>
      <c r="FZ26" s="1313"/>
      <c r="GA26" s="1312"/>
      <c r="GB26" s="1156"/>
      <c r="GC26" s="1156"/>
      <c r="GD26" s="1156"/>
      <c r="GE26" s="1156"/>
      <c r="GF26" s="1156"/>
      <c r="GG26" s="1156"/>
      <c r="GH26" s="1156"/>
      <c r="GI26" s="1156"/>
      <c r="GJ26" s="1156"/>
      <c r="GK26" s="1157"/>
      <c r="GL26" s="1157"/>
      <c r="GM26" s="1157"/>
      <c r="GN26" s="1157"/>
      <c r="GO26" s="1157"/>
      <c r="GP26" s="1157"/>
      <c r="GQ26" s="1157"/>
      <c r="GR26" s="1157"/>
      <c r="GS26" s="1157"/>
      <c r="GT26" s="1157"/>
      <c r="GU26" s="1157"/>
      <c r="GV26" s="1157"/>
      <c r="GW26" s="1157"/>
      <c r="GX26" s="1157"/>
      <c r="GY26" s="1157"/>
      <c r="GZ26" s="1157"/>
      <c r="HA26" s="1157"/>
      <c r="HB26" s="1157"/>
      <c r="HC26" s="1157"/>
      <c r="HD26" s="1157"/>
      <c r="HE26" s="1157"/>
      <c r="HF26" s="1157"/>
      <c r="HG26" s="1157"/>
      <c r="HH26" s="1157"/>
      <c r="HI26" s="1157"/>
      <c r="HJ26" s="1026"/>
    </row>
    <row r="27" spans="2:218" ht="24.95" customHeight="1" x14ac:dyDescent="0.25">
      <c r="B27" s="1606"/>
      <c r="C27" s="229"/>
      <c r="D27" s="1316" t="s">
        <v>8296</v>
      </c>
      <c r="E27" s="2407">
        <v>1</v>
      </c>
      <c r="F27" s="215"/>
      <c r="G27" s="213"/>
      <c r="H27" s="213" t="s">
        <v>8290</v>
      </c>
      <c r="I27" s="214"/>
      <c r="J27" s="834"/>
      <c r="K27" s="234"/>
      <c r="L27" s="230"/>
      <c r="M27" s="231"/>
      <c r="N27" s="231"/>
      <c r="O27" s="231"/>
      <c r="P27" s="231"/>
      <c r="Q27" s="235"/>
      <c r="R27" s="233"/>
      <c r="S27" s="232"/>
      <c r="T27" s="219"/>
      <c r="U27" s="835"/>
      <c r="V27" s="212"/>
      <c r="W27" s="231"/>
      <c r="X27" s="2118"/>
      <c r="Y27" s="2119"/>
      <c r="Z27" s="2188"/>
      <c r="AA27" s="674"/>
      <c r="AB27" s="674"/>
      <c r="AC27" s="674"/>
      <c r="AD27" s="674"/>
      <c r="AE27" s="674"/>
      <c r="AF27" s="674"/>
      <c r="AG27" s="674"/>
      <c r="AH27" s="674"/>
      <c r="AI27" s="674"/>
      <c r="AJ27" s="674"/>
      <c r="AK27" s="674"/>
      <c r="AL27" s="674"/>
      <c r="AM27" s="674"/>
      <c r="AN27" s="674"/>
      <c r="AO27" s="674"/>
      <c r="AP27" s="674"/>
      <c r="AQ27" s="674"/>
      <c r="AR27" s="674"/>
      <c r="AS27" s="674"/>
      <c r="AT27" s="674"/>
      <c r="AU27" s="674"/>
      <c r="AV27" s="674"/>
      <c r="AW27" s="674"/>
      <c r="AX27" s="674"/>
      <c r="AY27" s="674"/>
      <c r="AZ27" s="674"/>
      <c r="BA27" s="674"/>
      <c r="BB27" s="674"/>
      <c r="BC27" s="674"/>
      <c r="BD27" s="674"/>
      <c r="BE27" s="674"/>
      <c r="BF27" s="674"/>
      <c r="BG27" s="674"/>
      <c r="BH27" s="674"/>
      <c r="BI27" s="674"/>
      <c r="BJ27" s="674"/>
      <c r="BK27" s="674"/>
      <c r="BL27" s="674"/>
      <c r="BM27" s="674"/>
      <c r="BN27" s="674"/>
      <c r="BO27" s="674"/>
      <c r="BP27" s="674"/>
      <c r="BQ27" s="674"/>
      <c r="BR27" s="674"/>
      <c r="BS27" s="674"/>
      <c r="BT27" s="674"/>
      <c r="BU27" s="674"/>
      <c r="BV27" s="674"/>
      <c r="BW27" s="674"/>
      <c r="BX27" s="674"/>
      <c r="BY27" s="674"/>
      <c r="BZ27" s="674"/>
      <c r="CA27" s="674"/>
      <c r="CB27" s="674"/>
      <c r="CC27" s="674"/>
      <c r="CD27" s="674"/>
      <c r="CE27" s="674"/>
      <c r="CF27" s="674"/>
      <c r="CG27" s="674"/>
      <c r="CH27" s="674"/>
      <c r="CI27" s="674"/>
      <c r="CJ27" s="674"/>
      <c r="CK27" s="674"/>
      <c r="CL27" s="674"/>
      <c r="CM27" s="674"/>
      <c r="CN27" s="674"/>
      <c r="CO27" s="674"/>
      <c r="CP27" s="674"/>
      <c r="CQ27" s="674"/>
      <c r="CR27" s="674"/>
      <c r="CS27" s="674"/>
      <c r="CT27" s="674"/>
      <c r="CU27" s="674"/>
      <c r="CV27" s="674"/>
      <c r="CW27" s="674"/>
      <c r="CX27" s="674"/>
      <c r="CY27" s="674"/>
      <c r="CZ27" s="674"/>
      <c r="DA27" s="674"/>
      <c r="DB27" s="674"/>
      <c r="DC27" s="674"/>
      <c r="DD27" s="674"/>
      <c r="DE27" s="674"/>
      <c r="DF27" s="674"/>
      <c r="DG27" s="674"/>
      <c r="DH27" s="674"/>
      <c r="DI27" s="674"/>
      <c r="DJ27" s="674"/>
      <c r="DK27" s="674"/>
      <c r="DL27" s="674"/>
      <c r="DM27" s="674"/>
      <c r="DN27" s="674"/>
      <c r="DO27" s="674"/>
      <c r="DP27" s="674"/>
      <c r="DQ27" s="674"/>
      <c r="DR27" s="674"/>
      <c r="DS27" s="674"/>
      <c r="DT27" s="674"/>
      <c r="DU27" s="674"/>
      <c r="DV27" s="674"/>
      <c r="DW27" s="674"/>
      <c r="DX27" s="674"/>
      <c r="DY27" s="674"/>
      <c r="DZ27" s="674"/>
      <c r="EA27" s="674"/>
      <c r="EB27" s="674"/>
      <c r="EC27" s="674"/>
      <c r="ED27" s="674"/>
      <c r="EE27" s="674"/>
      <c r="EF27" s="674"/>
      <c r="EG27" s="674"/>
      <c r="EH27" s="674"/>
      <c r="EI27" s="674"/>
      <c r="EJ27" s="674"/>
      <c r="EK27" s="674"/>
      <c r="EL27" s="674"/>
      <c r="EM27" s="674"/>
      <c r="EN27" s="674"/>
      <c r="EO27" s="674"/>
      <c r="EP27" s="674"/>
      <c r="EQ27" s="674"/>
      <c r="ER27" s="674"/>
      <c r="ES27" s="674"/>
      <c r="ET27" s="674"/>
      <c r="EU27" s="674"/>
      <c r="EV27" s="674"/>
      <c r="EW27" s="674"/>
      <c r="EX27" s="674"/>
      <c r="EY27" s="674"/>
      <c r="EZ27" s="674"/>
      <c r="FA27" s="674"/>
      <c r="FB27" s="674"/>
      <c r="FC27" s="674"/>
      <c r="FD27" s="674"/>
      <c r="FE27" s="674"/>
      <c r="FF27" s="674"/>
      <c r="FG27" s="674"/>
      <c r="FH27" s="674"/>
      <c r="FI27" s="674"/>
      <c r="FJ27" s="674"/>
      <c r="FK27" s="674"/>
      <c r="FL27" s="674"/>
      <c r="FM27" s="674"/>
      <c r="FN27" s="674"/>
      <c r="FO27" s="674"/>
      <c r="FP27" s="674"/>
      <c r="FQ27" s="674"/>
      <c r="FR27" s="674"/>
      <c r="FS27" s="674"/>
      <c r="FT27" s="674"/>
      <c r="FU27" s="674"/>
      <c r="FV27" s="674"/>
      <c r="FW27" s="674"/>
      <c r="FX27" s="674"/>
      <c r="FY27" s="674"/>
      <c r="FZ27" s="1313"/>
      <c r="GA27" s="1312"/>
      <c r="GB27" s="1156"/>
      <c r="GC27" s="1156"/>
      <c r="GD27" s="1156"/>
      <c r="GE27" s="1156"/>
      <c r="GF27" s="1156"/>
      <c r="GG27" s="1156"/>
      <c r="GH27" s="1156"/>
      <c r="GI27" s="1156"/>
      <c r="GJ27" s="1156"/>
      <c r="GK27" s="1157"/>
      <c r="GL27" s="1157"/>
      <c r="GM27" s="1157"/>
      <c r="GN27" s="1157"/>
      <c r="GO27" s="1157"/>
      <c r="GP27" s="1157"/>
      <c r="GQ27" s="1157"/>
      <c r="GR27" s="1157"/>
      <c r="GS27" s="1157"/>
      <c r="GT27" s="1157"/>
      <c r="GU27" s="1157"/>
      <c r="GV27" s="1157"/>
      <c r="GW27" s="1157"/>
      <c r="GX27" s="1157"/>
      <c r="GY27" s="1157"/>
      <c r="GZ27" s="1157"/>
      <c r="HA27" s="1157"/>
      <c r="HB27" s="1157"/>
      <c r="HC27" s="1157"/>
      <c r="HD27" s="1157"/>
      <c r="HE27" s="1157"/>
      <c r="HF27" s="1157"/>
      <c r="HG27" s="1157"/>
      <c r="HH27" s="1157"/>
      <c r="HI27" s="1157"/>
      <c r="HJ27" s="1026"/>
    </row>
    <row r="28" spans="2:218" ht="24.95" customHeight="1" x14ac:dyDescent="0.25">
      <c r="B28" s="1606"/>
      <c r="C28" s="229"/>
      <c r="D28" s="1316" t="s">
        <v>8298</v>
      </c>
      <c r="E28" s="2407">
        <v>1</v>
      </c>
      <c r="F28" s="215"/>
      <c r="G28" s="213"/>
      <c r="H28" s="2395" t="s">
        <v>8363</v>
      </c>
      <c r="I28" s="214"/>
      <c r="J28" s="834"/>
      <c r="K28" s="234"/>
      <c r="L28" s="230"/>
      <c r="M28" s="231"/>
      <c r="N28" s="231"/>
      <c r="O28" s="231"/>
      <c r="P28" s="231"/>
      <c r="Q28" s="235"/>
      <c r="R28" s="233"/>
      <c r="S28" s="232"/>
      <c r="T28" s="219"/>
      <c r="U28" s="835"/>
      <c r="V28" s="212"/>
      <c r="W28" s="231"/>
      <c r="X28" s="2118"/>
      <c r="Y28" s="2119"/>
      <c r="Z28" s="2188"/>
      <c r="AA28" s="674"/>
      <c r="AB28" s="674"/>
      <c r="AC28" s="674"/>
      <c r="AD28" s="674"/>
      <c r="AE28" s="674"/>
      <c r="AF28" s="674"/>
      <c r="AG28" s="674"/>
      <c r="AH28" s="674"/>
      <c r="AI28" s="674"/>
      <c r="AJ28" s="674"/>
      <c r="AK28" s="674"/>
      <c r="AL28" s="674"/>
      <c r="AM28" s="674"/>
      <c r="AN28" s="674"/>
      <c r="AO28" s="674"/>
      <c r="AP28" s="674"/>
      <c r="AQ28" s="674"/>
      <c r="AR28" s="674"/>
      <c r="AS28" s="674"/>
      <c r="AT28" s="674"/>
      <c r="AU28" s="674"/>
      <c r="AV28" s="674"/>
      <c r="AW28" s="674"/>
      <c r="AX28" s="674"/>
      <c r="AY28" s="674"/>
      <c r="AZ28" s="674"/>
      <c r="BA28" s="674"/>
      <c r="BB28" s="674"/>
      <c r="BC28" s="674"/>
      <c r="BD28" s="674"/>
      <c r="BE28" s="674"/>
      <c r="BF28" s="674"/>
      <c r="BG28" s="674"/>
      <c r="BH28" s="674"/>
      <c r="BI28" s="674"/>
      <c r="BJ28" s="674"/>
      <c r="BK28" s="674"/>
      <c r="BL28" s="674"/>
      <c r="BM28" s="674"/>
      <c r="BN28" s="674"/>
      <c r="BO28" s="674"/>
      <c r="BP28" s="674"/>
      <c r="BQ28" s="674"/>
      <c r="BR28" s="674"/>
      <c r="BS28" s="674"/>
      <c r="BT28" s="674"/>
      <c r="BU28" s="674"/>
      <c r="BV28" s="674"/>
      <c r="BW28" s="674"/>
      <c r="BX28" s="674"/>
      <c r="BY28" s="674"/>
      <c r="BZ28" s="674"/>
      <c r="CA28" s="674"/>
      <c r="CB28" s="674"/>
      <c r="CC28" s="674"/>
      <c r="CD28" s="674"/>
      <c r="CE28" s="674"/>
      <c r="CF28" s="674"/>
      <c r="CG28" s="674"/>
      <c r="CH28" s="674"/>
      <c r="CI28" s="674"/>
      <c r="CJ28" s="674"/>
      <c r="CK28" s="674"/>
      <c r="CL28" s="674"/>
      <c r="CM28" s="674"/>
      <c r="CN28" s="674"/>
      <c r="CO28" s="674"/>
      <c r="CP28" s="674"/>
      <c r="CQ28" s="674"/>
      <c r="CR28" s="674"/>
      <c r="CS28" s="674"/>
      <c r="CT28" s="674"/>
      <c r="CU28" s="674"/>
      <c r="CV28" s="674"/>
      <c r="CW28" s="674"/>
      <c r="CX28" s="674"/>
      <c r="CY28" s="674"/>
      <c r="CZ28" s="674"/>
      <c r="DA28" s="674"/>
      <c r="DB28" s="674"/>
      <c r="DC28" s="674"/>
      <c r="DD28" s="674"/>
      <c r="DE28" s="674"/>
      <c r="DF28" s="674"/>
      <c r="DG28" s="674"/>
      <c r="DH28" s="674"/>
      <c r="DI28" s="674"/>
      <c r="DJ28" s="674"/>
      <c r="DK28" s="674"/>
      <c r="DL28" s="674"/>
      <c r="DM28" s="674"/>
      <c r="DN28" s="674"/>
      <c r="DO28" s="674"/>
      <c r="DP28" s="674"/>
      <c r="DQ28" s="674"/>
      <c r="DR28" s="674"/>
      <c r="DS28" s="674"/>
      <c r="DT28" s="674"/>
      <c r="DU28" s="674"/>
      <c r="DV28" s="674"/>
      <c r="DW28" s="674"/>
      <c r="DX28" s="674"/>
      <c r="DY28" s="674"/>
      <c r="DZ28" s="674"/>
      <c r="EA28" s="674"/>
      <c r="EB28" s="674"/>
      <c r="EC28" s="674"/>
      <c r="ED28" s="674"/>
      <c r="EE28" s="674"/>
      <c r="EF28" s="674"/>
      <c r="EG28" s="674"/>
      <c r="EH28" s="674"/>
      <c r="EI28" s="674"/>
      <c r="EJ28" s="674"/>
      <c r="EK28" s="674"/>
      <c r="EL28" s="674"/>
      <c r="EM28" s="674"/>
      <c r="EN28" s="674"/>
      <c r="EO28" s="674"/>
      <c r="EP28" s="674"/>
      <c r="EQ28" s="674"/>
      <c r="ER28" s="674"/>
      <c r="ES28" s="674"/>
      <c r="ET28" s="674"/>
      <c r="EU28" s="674"/>
      <c r="EV28" s="674"/>
      <c r="EW28" s="674"/>
      <c r="EX28" s="674"/>
      <c r="EY28" s="674"/>
      <c r="EZ28" s="674"/>
      <c r="FA28" s="674"/>
      <c r="FB28" s="674"/>
      <c r="FC28" s="674"/>
      <c r="FD28" s="674"/>
      <c r="FE28" s="674"/>
      <c r="FF28" s="674"/>
      <c r="FG28" s="674"/>
      <c r="FH28" s="674"/>
      <c r="FI28" s="674"/>
      <c r="FJ28" s="674"/>
      <c r="FK28" s="674"/>
      <c r="FL28" s="674"/>
      <c r="FM28" s="674"/>
      <c r="FN28" s="674"/>
      <c r="FO28" s="674"/>
      <c r="FP28" s="674"/>
      <c r="FQ28" s="674"/>
      <c r="FR28" s="674"/>
      <c r="FS28" s="674"/>
      <c r="FT28" s="674"/>
      <c r="FU28" s="674"/>
      <c r="FV28" s="674"/>
      <c r="FW28" s="674"/>
      <c r="FX28" s="674"/>
      <c r="FY28" s="674"/>
      <c r="FZ28" s="1313"/>
      <c r="GA28" s="1312"/>
      <c r="GB28" s="1156"/>
      <c r="GC28" s="1156"/>
      <c r="GD28" s="1156"/>
      <c r="GE28" s="1156"/>
      <c r="GF28" s="1156"/>
      <c r="GG28" s="1156"/>
      <c r="GH28" s="1156"/>
      <c r="GI28" s="1156"/>
      <c r="GJ28" s="1156"/>
      <c r="GK28" s="1157"/>
      <c r="GL28" s="1157"/>
      <c r="GM28" s="1157"/>
      <c r="GN28" s="1157"/>
      <c r="GO28" s="1157"/>
      <c r="GP28" s="1157"/>
      <c r="GQ28" s="1157"/>
      <c r="GR28" s="1157"/>
      <c r="GS28" s="1157"/>
      <c r="GT28" s="1157"/>
      <c r="GU28" s="1157"/>
      <c r="GV28" s="1157"/>
      <c r="GW28" s="1157"/>
      <c r="GX28" s="1157"/>
      <c r="GY28" s="1157"/>
      <c r="GZ28" s="1157"/>
      <c r="HA28" s="1157"/>
      <c r="HB28" s="1157"/>
      <c r="HC28" s="1157"/>
      <c r="HD28" s="1157"/>
      <c r="HE28" s="1157"/>
      <c r="HF28" s="1157"/>
      <c r="HG28" s="1157"/>
      <c r="HH28" s="1157"/>
      <c r="HI28" s="1157"/>
      <c r="HJ28" s="1026"/>
    </row>
    <row r="29" spans="2:218" ht="24.95" customHeight="1" x14ac:dyDescent="0.25">
      <c r="B29" s="1606"/>
      <c r="C29" s="229"/>
      <c r="D29" s="1316" t="s">
        <v>8299</v>
      </c>
      <c r="E29" s="2407">
        <v>1</v>
      </c>
      <c r="F29" s="215"/>
      <c r="G29" s="213"/>
      <c r="H29" s="2395" t="s">
        <v>8326</v>
      </c>
      <c r="I29" s="214"/>
      <c r="J29" s="834"/>
      <c r="K29" s="234"/>
      <c r="L29" s="230"/>
      <c r="M29" s="231"/>
      <c r="N29" s="231"/>
      <c r="O29" s="231"/>
      <c r="P29" s="231"/>
      <c r="Q29" s="235"/>
      <c r="R29" s="233"/>
      <c r="S29" s="232"/>
      <c r="T29" s="219"/>
      <c r="U29" s="835"/>
      <c r="V29" s="212"/>
      <c r="W29" s="231"/>
      <c r="X29" s="2118"/>
      <c r="Y29" s="2119"/>
      <c r="Z29" s="2188"/>
      <c r="AA29" s="674"/>
      <c r="AB29" s="674"/>
      <c r="AC29" s="674"/>
      <c r="AD29" s="674"/>
      <c r="AE29" s="674"/>
      <c r="AF29" s="674"/>
      <c r="AG29" s="674"/>
      <c r="AH29" s="674"/>
      <c r="AI29" s="674"/>
      <c r="AJ29" s="674"/>
      <c r="AK29" s="674"/>
      <c r="AL29" s="674"/>
      <c r="AM29" s="674"/>
      <c r="AN29" s="674"/>
      <c r="AO29" s="674"/>
      <c r="AP29" s="674"/>
      <c r="AQ29" s="674"/>
      <c r="AR29" s="674"/>
      <c r="AS29" s="674"/>
      <c r="AT29" s="674"/>
      <c r="AU29" s="674"/>
      <c r="AV29" s="674"/>
      <c r="AW29" s="674"/>
      <c r="AX29" s="674"/>
      <c r="AY29" s="674"/>
      <c r="AZ29" s="674"/>
      <c r="BA29" s="674"/>
      <c r="BB29" s="674"/>
      <c r="BC29" s="674"/>
      <c r="BD29" s="674"/>
      <c r="BE29" s="674"/>
      <c r="BF29" s="674"/>
      <c r="BG29" s="674"/>
      <c r="BH29" s="674"/>
      <c r="BI29" s="674"/>
      <c r="BJ29" s="674"/>
      <c r="BK29" s="674"/>
      <c r="BL29" s="674"/>
      <c r="BM29" s="674"/>
      <c r="BN29" s="674"/>
      <c r="BO29" s="674"/>
      <c r="BP29" s="674"/>
      <c r="BQ29" s="674"/>
      <c r="BR29" s="674"/>
      <c r="BS29" s="674"/>
      <c r="BT29" s="674"/>
      <c r="BU29" s="674"/>
      <c r="BV29" s="674"/>
      <c r="BW29" s="674"/>
      <c r="BX29" s="674"/>
      <c r="BY29" s="674"/>
      <c r="BZ29" s="674"/>
      <c r="CA29" s="674"/>
      <c r="CB29" s="674"/>
      <c r="CC29" s="674"/>
      <c r="CD29" s="674"/>
      <c r="CE29" s="674"/>
      <c r="CF29" s="674"/>
      <c r="CG29" s="674"/>
      <c r="CH29" s="674"/>
      <c r="CI29" s="674"/>
      <c r="CJ29" s="674"/>
      <c r="CK29" s="674"/>
      <c r="CL29" s="674"/>
      <c r="CM29" s="674"/>
      <c r="CN29" s="674"/>
      <c r="CO29" s="674"/>
      <c r="CP29" s="674"/>
      <c r="CQ29" s="674"/>
      <c r="CR29" s="674"/>
      <c r="CS29" s="674"/>
      <c r="CT29" s="674"/>
      <c r="CU29" s="674"/>
      <c r="CV29" s="674"/>
      <c r="CW29" s="674"/>
      <c r="CX29" s="674"/>
      <c r="CY29" s="674"/>
      <c r="CZ29" s="674"/>
      <c r="DA29" s="674"/>
      <c r="DB29" s="674"/>
      <c r="DC29" s="674"/>
      <c r="DD29" s="674"/>
      <c r="DE29" s="674"/>
      <c r="DF29" s="674"/>
      <c r="DG29" s="674"/>
      <c r="DH29" s="674"/>
      <c r="DI29" s="674"/>
      <c r="DJ29" s="674"/>
      <c r="DK29" s="674"/>
      <c r="DL29" s="674"/>
      <c r="DM29" s="674"/>
      <c r="DN29" s="674"/>
      <c r="DO29" s="674"/>
      <c r="DP29" s="674"/>
      <c r="DQ29" s="674"/>
      <c r="DR29" s="674"/>
      <c r="DS29" s="674"/>
      <c r="DT29" s="674"/>
      <c r="DU29" s="674"/>
      <c r="DV29" s="674"/>
      <c r="DW29" s="674"/>
      <c r="DX29" s="674"/>
      <c r="DY29" s="674"/>
      <c r="DZ29" s="674"/>
      <c r="EA29" s="674"/>
      <c r="EB29" s="674"/>
      <c r="EC29" s="674"/>
      <c r="ED29" s="674"/>
      <c r="EE29" s="674"/>
      <c r="EF29" s="674"/>
      <c r="EG29" s="674"/>
      <c r="EH29" s="674"/>
      <c r="EI29" s="674"/>
      <c r="EJ29" s="674"/>
      <c r="EK29" s="674"/>
      <c r="EL29" s="674"/>
      <c r="EM29" s="674"/>
      <c r="EN29" s="674"/>
      <c r="EO29" s="674"/>
      <c r="EP29" s="674"/>
      <c r="EQ29" s="674"/>
      <c r="ER29" s="674"/>
      <c r="ES29" s="674"/>
      <c r="ET29" s="674"/>
      <c r="EU29" s="674"/>
      <c r="EV29" s="674"/>
      <c r="EW29" s="674"/>
      <c r="EX29" s="674"/>
      <c r="EY29" s="674"/>
      <c r="EZ29" s="674"/>
      <c r="FA29" s="674"/>
      <c r="FB29" s="674"/>
      <c r="FC29" s="674"/>
      <c r="FD29" s="674"/>
      <c r="FE29" s="674"/>
      <c r="FF29" s="674"/>
      <c r="FG29" s="674"/>
      <c r="FH29" s="674"/>
      <c r="FI29" s="674"/>
      <c r="FJ29" s="674"/>
      <c r="FK29" s="674"/>
      <c r="FL29" s="674"/>
      <c r="FM29" s="674"/>
      <c r="FN29" s="674"/>
      <c r="FO29" s="674"/>
      <c r="FP29" s="674"/>
      <c r="FQ29" s="674"/>
      <c r="FR29" s="674"/>
      <c r="FS29" s="674"/>
      <c r="FT29" s="674"/>
      <c r="FU29" s="674"/>
      <c r="FV29" s="674"/>
      <c r="FW29" s="674"/>
      <c r="FX29" s="674"/>
      <c r="FY29" s="674"/>
      <c r="FZ29" s="1313"/>
      <c r="GA29" s="1312"/>
      <c r="GB29" s="1156"/>
      <c r="GC29" s="1156"/>
      <c r="GD29" s="1156"/>
      <c r="GE29" s="1156"/>
      <c r="GF29" s="1156"/>
      <c r="GG29" s="1156"/>
      <c r="GH29" s="1156"/>
      <c r="GI29" s="1156"/>
      <c r="GJ29" s="1156"/>
      <c r="GK29" s="1157"/>
      <c r="GL29" s="1157"/>
      <c r="GM29" s="1157"/>
      <c r="GN29" s="1157"/>
      <c r="GO29" s="1157"/>
      <c r="GP29" s="1157"/>
      <c r="GQ29" s="1157"/>
      <c r="GR29" s="1157"/>
      <c r="GS29" s="1157"/>
      <c r="GT29" s="1157"/>
      <c r="GU29" s="1157"/>
      <c r="GV29" s="1157"/>
      <c r="GW29" s="1157"/>
      <c r="GX29" s="1157"/>
      <c r="GY29" s="1157"/>
      <c r="GZ29" s="1157"/>
      <c r="HA29" s="1157"/>
      <c r="HB29" s="1157"/>
      <c r="HC29" s="1157"/>
      <c r="HD29" s="1157"/>
      <c r="HE29" s="1157"/>
      <c r="HF29" s="1157"/>
      <c r="HG29" s="1157"/>
      <c r="HH29" s="1157"/>
      <c r="HI29" s="1157"/>
      <c r="HJ29" s="1026"/>
    </row>
    <row r="30" spans="2:218" ht="24.95" customHeight="1" x14ac:dyDescent="0.25">
      <c r="B30" s="1606"/>
      <c r="C30" s="229"/>
      <c r="D30" s="1316" t="s">
        <v>8337</v>
      </c>
      <c r="E30" s="2407">
        <v>2</v>
      </c>
      <c r="F30" s="215"/>
      <c r="G30" s="213"/>
      <c r="H30" s="213" t="s">
        <v>8340</v>
      </c>
      <c r="I30" s="214"/>
      <c r="J30" s="834"/>
      <c r="K30" s="234"/>
      <c r="L30" s="230"/>
      <c r="M30" s="231"/>
      <c r="N30" s="231"/>
      <c r="O30" s="231"/>
      <c r="P30" s="231"/>
      <c r="Q30" s="235"/>
      <c r="R30" s="233"/>
      <c r="S30" s="232"/>
      <c r="T30" s="219"/>
      <c r="U30" s="835"/>
      <c r="V30" s="212"/>
      <c r="W30" s="231"/>
      <c r="X30" s="2118"/>
      <c r="Y30" s="2119"/>
      <c r="Z30" s="2188"/>
      <c r="AA30" s="674"/>
      <c r="AB30" s="674"/>
      <c r="AC30" s="674"/>
      <c r="AD30" s="674"/>
      <c r="AE30" s="674"/>
      <c r="AF30" s="674"/>
      <c r="AG30" s="674"/>
      <c r="AH30" s="674"/>
      <c r="AI30" s="674"/>
      <c r="AJ30" s="674"/>
      <c r="AK30" s="674"/>
      <c r="AL30" s="674"/>
      <c r="AM30" s="674"/>
      <c r="AN30" s="674"/>
      <c r="AO30" s="674"/>
      <c r="AP30" s="674"/>
      <c r="AQ30" s="674"/>
      <c r="AR30" s="674"/>
      <c r="AS30" s="674"/>
      <c r="AT30" s="674"/>
      <c r="AU30" s="674"/>
      <c r="AV30" s="674"/>
      <c r="AW30" s="674"/>
      <c r="AX30" s="674"/>
      <c r="AY30" s="674"/>
      <c r="AZ30" s="674"/>
      <c r="BA30" s="674"/>
      <c r="BB30" s="674"/>
      <c r="BC30" s="674"/>
      <c r="BD30" s="674"/>
      <c r="BE30" s="674"/>
      <c r="BF30" s="674"/>
      <c r="BG30" s="674"/>
      <c r="BH30" s="674"/>
      <c r="BI30" s="674"/>
      <c r="BJ30" s="674"/>
      <c r="BK30" s="674"/>
      <c r="BL30" s="674"/>
      <c r="BM30" s="674"/>
      <c r="BN30" s="674"/>
      <c r="BO30" s="674"/>
      <c r="BP30" s="674"/>
      <c r="BQ30" s="674"/>
      <c r="BR30" s="674"/>
      <c r="BS30" s="674"/>
      <c r="BT30" s="674"/>
      <c r="BU30" s="674"/>
      <c r="BV30" s="674"/>
      <c r="BW30" s="674"/>
      <c r="BX30" s="674"/>
      <c r="BY30" s="674"/>
      <c r="BZ30" s="674"/>
      <c r="CA30" s="674"/>
      <c r="CB30" s="674"/>
      <c r="CC30" s="674"/>
      <c r="CD30" s="674"/>
      <c r="CE30" s="674"/>
      <c r="CF30" s="674"/>
      <c r="CG30" s="674"/>
      <c r="CH30" s="674"/>
      <c r="CI30" s="674"/>
      <c r="CJ30" s="674"/>
      <c r="CK30" s="674"/>
      <c r="CL30" s="674"/>
      <c r="CM30" s="674"/>
      <c r="CN30" s="674"/>
      <c r="CO30" s="674"/>
      <c r="CP30" s="674"/>
      <c r="CQ30" s="674"/>
      <c r="CR30" s="674"/>
      <c r="CS30" s="674"/>
      <c r="CT30" s="674"/>
      <c r="CU30" s="674"/>
      <c r="CV30" s="674"/>
      <c r="CW30" s="674"/>
      <c r="CX30" s="674"/>
      <c r="CY30" s="674"/>
      <c r="CZ30" s="674"/>
      <c r="DA30" s="674"/>
      <c r="DB30" s="674"/>
      <c r="DC30" s="674"/>
      <c r="DD30" s="674"/>
      <c r="DE30" s="674"/>
      <c r="DF30" s="674"/>
      <c r="DG30" s="674"/>
      <c r="DH30" s="674"/>
      <c r="DI30" s="674"/>
      <c r="DJ30" s="674"/>
      <c r="DK30" s="674"/>
      <c r="DL30" s="674"/>
      <c r="DM30" s="674"/>
      <c r="DN30" s="674"/>
      <c r="DO30" s="674"/>
      <c r="DP30" s="674"/>
      <c r="DQ30" s="674"/>
      <c r="DR30" s="674"/>
      <c r="DS30" s="674"/>
      <c r="DT30" s="674"/>
      <c r="DU30" s="674"/>
      <c r="DV30" s="674"/>
      <c r="DW30" s="674"/>
      <c r="DX30" s="674"/>
      <c r="DY30" s="674"/>
      <c r="DZ30" s="674"/>
      <c r="EA30" s="674"/>
      <c r="EB30" s="674"/>
      <c r="EC30" s="674"/>
      <c r="ED30" s="674"/>
      <c r="EE30" s="674"/>
      <c r="EF30" s="674"/>
      <c r="EG30" s="674"/>
      <c r="EH30" s="674"/>
      <c r="EI30" s="674"/>
      <c r="EJ30" s="674"/>
      <c r="EK30" s="674"/>
      <c r="EL30" s="674"/>
      <c r="EM30" s="674"/>
      <c r="EN30" s="674"/>
      <c r="EO30" s="674"/>
      <c r="EP30" s="674"/>
      <c r="EQ30" s="674"/>
      <c r="ER30" s="674"/>
      <c r="ES30" s="674"/>
      <c r="ET30" s="674"/>
      <c r="EU30" s="674"/>
      <c r="EV30" s="674"/>
      <c r="EW30" s="674"/>
      <c r="EX30" s="674"/>
      <c r="EY30" s="674"/>
      <c r="EZ30" s="674"/>
      <c r="FA30" s="674"/>
      <c r="FB30" s="674"/>
      <c r="FC30" s="674"/>
      <c r="FD30" s="674"/>
      <c r="FE30" s="674"/>
      <c r="FF30" s="674"/>
      <c r="FG30" s="674"/>
      <c r="FH30" s="674"/>
      <c r="FI30" s="674"/>
      <c r="FJ30" s="674"/>
      <c r="FK30" s="674"/>
      <c r="FL30" s="674"/>
      <c r="FM30" s="674"/>
      <c r="FN30" s="674"/>
      <c r="FO30" s="674"/>
      <c r="FP30" s="674"/>
      <c r="FQ30" s="674"/>
      <c r="FR30" s="674"/>
      <c r="FS30" s="674"/>
      <c r="FT30" s="674"/>
      <c r="FU30" s="674"/>
      <c r="FV30" s="674"/>
      <c r="FW30" s="674"/>
      <c r="FX30" s="674"/>
      <c r="FY30" s="674"/>
      <c r="FZ30" s="1313"/>
      <c r="GA30" s="1312"/>
      <c r="GB30" s="1156"/>
      <c r="GC30" s="1156"/>
      <c r="GD30" s="1156"/>
      <c r="GE30" s="1156"/>
      <c r="GF30" s="1156"/>
      <c r="GG30" s="1156"/>
      <c r="GH30" s="1156"/>
      <c r="GI30" s="1156"/>
      <c r="GJ30" s="1156"/>
      <c r="GK30" s="1157"/>
      <c r="GL30" s="1157"/>
      <c r="GM30" s="1157"/>
      <c r="GN30" s="1157"/>
      <c r="GO30" s="1157"/>
      <c r="GP30" s="1157"/>
      <c r="GQ30" s="1157"/>
      <c r="GR30" s="1157"/>
      <c r="GS30" s="1157"/>
      <c r="GT30" s="1157"/>
      <c r="GU30" s="1157"/>
      <c r="GV30" s="1157"/>
      <c r="GW30" s="1157"/>
      <c r="GX30" s="1157"/>
      <c r="GY30" s="1157"/>
      <c r="GZ30" s="1157"/>
      <c r="HA30" s="1157"/>
      <c r="HB30" s="1157"/>
      <c r="HC30" s="1157"/>
      <c r="HD30" s="1157"/>
      <c r="HE30" s="1157"/>
      <c r="HF30" s="1157"/>
      <c r="HG30" s="1157"/>
      <c r="HH30" s="1157"/>
      <c r="HI30" s="1157"/>
      <c r="HJ30" s="1026"/>
    </row>
    <row r="31" spans="2:218" ht="24.95" customHeight="1" x14ac:dyDescent="0.25">
      <c r="B31" s="1606"/>
      <c r="C31" s="229"/>
      <c r="D31" s="1316" t="s">
        <v>8338</v>
      </c>
      <c r="E31" s="2407">
        <v>7</v>
      </c>
      <c r="F31" s="215"/>
      <c r="G31" s="213"/>
      <c r="H31" s="2395" t="s">
        <v>8341</v>
      </c>
      <c r="I31" s="214"/>
      <c r="J31" s="834"/>
      <c r="K31" s="234"/>
      <c r="L31" s="230"/>
      <c r="M31" s="231"/>
      <c r="N31" s="231"/>
      <c r="O31" s="231"/>
      <c r="P31" s="231"/>
      <c r="Q31" s="235"/>
      <c r="R31" s="233"/>
      <c r="S31" s="232"/>
      <c r="T31" s="219"/>
      <c r="U31" s="835"/>
      <c r="V31" s="212"/>
      <c r="W31" s="231"/>
      <c r="X31" s="2118"/>
      <c r="Y31" s="2119"/>
      <c r="Z31" s="2188"/>
      <c r="AA31" s="674"/>
      <c r="AB31" s="674"/>
      <c r="AC31" s="674"/>
      <c r="AD31" s="674"/>
      <c r="AE31" s="674"/>
      <c r="AF31" s="674"/>
      <c r="AG31" s="674"/>
      <c r="AH31" s="674"/>
      <c r="AI31" s="674"/>
      <c r="AJ31" s="674"/>
      <c r="AK31" s="674"/>
      <c r="AL31" s="674"/>
      <c r="AM31" s="674"/>
      <c r="AN31" s="674"/>
      <c r="AO31" s="674"/>
      <c r="AP31" s="674"/>
      <c r="AQ31" s="674"/>
      <c r="AR31" s="674"/>
      <c r="AS31" s="674"/>
      <c r="AT31" s="674"/>
      <c r="AU31" s="674"/>
      <c r="AV31" s="674"/>
      <c r="AW31" s="674"/>
      <c r="AX31" s="674"/>
      <c r="AY31" s="674"/>
      <c r="AZ31" s="674"/>
      <c r="BA31" s="674"/>
      <c r="BB31" s="674"/>
      <c r="BC31" s="674"/>
      <c r="BD31" s="674"/>
      <c r="BE31" s="674"/>
      <c r="BF31" s="674"/>
      <c r="BG31" s="674"/>
      <c r="BH31" s="674"/>
      <c r="BI31" s="674"/>
      <c r="BJ31" s="674"/>
      <c r="BK31" s="674"/>
      <c r="BL31" s="674"/>
      <c r="BM31" s="674"/>
      <c r="BN31" s="674"/>
      <c r="BO31" s="674"/>
      <c r="BP31" s="674"/>
      <c r="BQ31" s="674"/>
      <c r="BR31" s="674"/>
      <c r="BS31" s="674"/>
      <c r="BT31" s="674"/>
      <c r="BU31" s="674"/>
      <c r="BV31" s="674"/>
      <c r="BW31" s="674"/>
      <c r="BX31" s="674"/>
      <c r="BY31" s="674"/>
      <c r="BZ31" s="674"/>
      <c r="CA31" s="674"/>
      <c r="CB31" s="674"/>
      <c r="CC31" s="674"/>
      <c r="CD31" s="674"/>
      <c r="CE31" s="674"/>
      <c r="CF31" s="674"/>
      <c r="CG31" s="674"/>
      <c r="CH31" s="674"/>
      <c r="CI31" s="674"/>
      <c r="CJ31" s="674"/>
      <c r="CK31" s="674"/>
      <c r="CL31" s="674"/>
      <c r="CM31" s="674"/>
      <c r="CN31" s="674"/>
      <c r="CO31" s="674"/>
      <c r="CP31" s="674"/>
      <c r="CQ31" s="674"/>
      <c r="CR31" s="674"/>
      <c r="CS31" s="674"/>
      <c r="CT31" s="674"/>
      <c r="CU31" s="674"/>
      <c r="CV31" s="674"/>
      <c r="CW31" s="674"/>
      <c r="CX31" s="674"/>
      <c r="CY31" s="674"/>
      <c r="CZ31" s="674"/>
      <c r="DA31" s="674"/>
      <c r="DB31" s="674"/>
      <c r="DC31" s="674"/>
      <c r="DD31" s="674"/>
      <c r="DE31" s="674"/>
      <c r="DF31" s="674"/>
      <c r="DG31" s="674"/>
      <c r="DH31" s="674"/>
      <c r="DI31" s="674"/>
      <c r="DJ31" s="674"/>
      <c r="DK31" s="674"/>
      <c r="DL31" s="674"/>
      <c r="DM31" s="674"/>
      <c r="DN31" s="674"/>
      <c r="DO31" s="674"/>
      <c r="DP31" s="674"/>
      <c r="DQ31" s="674"/>
      <c r="DR31" s="674"/>
      <c r="DS31" s="674"/>
      <c r="DT31" s="674"/>
      <c r="DU31" s="674"/>
      <c r="DV31" s="674"/>
      <c r="DW31" s="674"/>
      <c r="DX31" s="674"/>
      <c r="DY31" s="674"/>
      <c r="DZ31" s="674"/>
      <c r="EA31" s="674"/>
      <c r="EB31" s="674"/>
      <c r="EC31" s="674"/>
      <c r="ED31" s="674"/>
      <c r="EE31" s="674"/>
      <c r="EF31" s="674"/>
      <c r="EG31" s="674"/>
      <c r="EH31" s="674"/>
      <c r="EI31" s="674"/>
      <c r="EJ31" s="674"/>
      <c r="EK31" s="674"/>
      <c r="EL31" s="674"/>
      <c r="EM31" s="674"/>
      <c r="EN31" s="674"/>
      <c r="EO31" s="674"/>
      <c r="EP31" s="674"/>
      <c r="EQ31" s="674"/>
      <c r="ER31" s="674"/>
      <c r="ES31" s="674"/>
      <c r="ET31" s="674"/>
      <c r="EU31" s="674"/>
      <c r="EV31" s="674"/>
      <c r="EW31" s="674"/>
      <c r="EX31" s="674"/>
      <c r="EY31" s="674"/>
      <c r="EZ31" s="674"/>
      <c r="FA31" s="674"/>
      <c r="FB31" s="674"/>
      <c r="FC31" s="674"/>
      <c r="FD31" s="674"/>
      <c r="FE31" s="674"/>
      <c r="FF31" s="674"/>
      <c r="FG31" s="674"/>
      <c r="FH31" s="674"/>
      <c r="FI31" s="674"/>
      <c r="FJ31" s="674"/>
      <c r="FK31" s="674"/>
      <c r="FL31" s="674"/>
      <c r="FM31" s="674"/>
      <c r="FN31" s="674"/>
      <c r="FO31" s="674"/>
      <c r="FP31" s="674"/>
      <c r="FQ31" s="674"/>
      <c r="FR31" s="674"/>
      <c r="FS31" s="674"/>
      <c r="FT31" s="674"/>
      <c r="FU31" s="674"/>
      <c r="FV31" s="674"/>
      <c r="FW31" s="674"/>
      <c r="FX31" s="674"/>
      <c r="FY31" s="674"/>
      <c r="FZ31" s="1313"/>
      <c r="GA31" s="1312"/>
      <c r="GB31" s="1156"/>
      <c r="GC31" s="1156"/>
      <c r="GD31" s="1156"/>
      <c r="GE31" s="1156"/>
      <c r="GF31" s="1156"/>
      <c r="GG31" s="1156"/>
      <c r="GH31" s="1156"/>
      <c r="GI31" s="1156"/>
      <c r="GJ31" s="1156"/>
      <c r="GK31" s="1157"/>
      <c r="GL31" s="1157"/>
      <c r="GM31" s="1157"/>
      <c r="GN31" s="1157"/>
      <c r="GO31" s="1157"/>
      <c r="GP31" s="1157"/>
      <c r="GQ31" s="1157"/>
      <c r="GR31" s="1157"/>
      <c r="GS31" s="1157"/>
      <c r="GT31" s="1157"/>
      <c r="GU31" s="1157"/>
      <c r="GV31" s="1157"/>
      <c r="GW31" s="1157"/>
      <c r="GX31" s="1157"/>
      <c r="GY31" s="1157"/>
      <c r="GZ31" s="1157"/>
      <c r="HA31" s="1157"/>
      <c r="HB31" s="1157"/>
      <c r="HC31" s="1157"/>
      <c r="HD31" s="1157"/>
      <c r="HE31" s="1157"/>
      <c r="HF31" s="1157"/>
      <c r="HG31" s="1157"/>
      <c r="HH31" s="1157"/>
      <c r="HI31" s="1157"/>
      <c r="HJ31" s="1026"/>
    </row>
    <row r="32" spans="2:218" ht="24.95" customHeight="1" x14ac:dyDescent="0.25">
      <c r="B32" s="1606"/>
      <c r="C32" s="229"/>
      <c r="D32" s="1316" t="s">
        <v>8339</v>
      </c>
      <c r="E32" s="2407">
        <v>1</v>
      </c>
      <c r="F32" s="215"/>
      <c r="G32" s="213"/>
      <c r="H32" s="2395" t="s">
        <v>8342</v>
      </c>
      <c r="I32" s="214"/>
      <c r="J32" s="834"/>
      <c r="K32" s="234"/>
      <c r="L32" s="230"/>
      <c r="M32" s="231"/>
      <c r="N32" s="231"/>
      <c r="O32" s="231"/>
      <c r="P32" s="231"/>
      <c r="Q32" s="235"/>
      <c r="R32" s="233"/>
      <c r="S32" s="232"/>
      <c r="T32" s="219"/>
      <c r="U32" s="835"/>
      <c r="V32" s="212"/>
      <c r="W32" s="231"/>
      <c r="X32" s="2118"/>
      <c r="Y32" s="2119"/>
      <c r="Z32" s="2188"/>
      <c r="AA32" s="674"/>
      <c r="AB32" s="674"/>
      <c r="AC32" s="674"/>
      <c r="AD32" s="674"/>
      <c r="AE32" s="674"/>
      <c r="AF32" s="674"/>
      <c r="AG32" s="674"/>
      <c r="AH32" s="674"/>
      <c r="AI32" s="674"/>
      <c r="AJ32" s="674"/>
      <c r="AK32" s="674"/>
      <c r="AL32" s="674"/>
      <c r="AM32" s="674"/>
      <c r="AN32" s="674"/>
      <c r="AO32" s="674"/>
      <c r="AP32" s="674"/>
      <c r="AQ32" s="674"/>
      <c r="AR32" s="674"/>
      <c r="AS32" s="674"/>
      <c r="AT32" s="674"/>
      <c r="AU32" s="674"/>
      <c r="AV32" s="674"/>
      <c r="AW32" s="674"/>
      <c r="AX32" s="674"/>
      <c r="AY32" s="674"/>
      <c r="AZ32" s="674"/>
      <c r="BA32" s="674"/>
      <c r="BB32" s="674"/>
      <c r="BC32" s="674"/>
      <c r="BD32" s="674"/>
      <c r="BE32" s="674"/>
      <c r="BF32" s="674"/>
      <c r="BG32" s="674"/>
      <c r="BH32" s="674"/>
      <c r="BI32" s="674"/>
      <c r="BJ32" s="674"/>
      <c r="BK32" s="674"/>
      <c r="BL32" s="674"/>
      <c r="BM32" s="674"/>
      <c r="BN32" s="674"/>
      <c r="BO32" s="674"/>
      <c r="BP32" s="674"/>
      <c r="BQ32" s="674"/>
      <c r="BR32" s="674"/>
      <c r="BS32" s="674"/>
      <c r="BT32" s="674"/>
      <c r="BU32" s="674"/>
      <c r="BV32" s="674"/>
      <c r="BW32" s="674"/>
      <c r="BX32" s="674"/>
      <c r="BY32" s="674"/>
      <c r="BZ32" s="674"/>
      <c r="CA32" s="674"/>
      <c r="CB32" s="674"/>
      <c r="CC32" s="674"/>
      <c r="CD32" s="674"/>
      <c r="CE32" s="674"/>
      <c r="CF32" s="674"/>
      <c r="CG32" s="674"/>
      <c r="CH32" s="674"/>
      <c r="CI32" s="674"/>
      <c r="CJ32" s="674"/>
      <c r="CK32" s="674"/>
      <c r="CL32" s="674"/>
      <c r="CM32" s="674"/>
      <c r="CN32" s="674"/>
      <c r="CO32" s="674"/>
      <c r="CP32" s="674"/>
      <c r="CQ32" s="674"/>
      <c r="CR32" s="674"/>
      <c r="CS32" s="674"/>
      <c r="CT32" s="674"/>
      <c r="CU32" s="674"/>
      <c r="CV32" s="674"/>
      <c r="CW32" s="674"/>
      <c r="CX32" s="674"/>
      <c r="CY32" s="674"/>
      <c r="CZ32" s="674"/>
      <c r="DA32" s="674"/>
      <c r="DB32" s="674"/>
      <c r="DC32" s="674"/>
      <c r="DD32" s="674"/>
      <c r="DE32" s="674"/>
      <c r="DF32" s="674"/>
      <c r="DG32" s="674"/>
      <c r="DH32" s="674"/>
      <c r="DI32" s="674"/>
      <c r="DJ32" s="674"/>
      <c r="DK32" s="674"/>
      <c r="DL32" s="674"/>
      <c r="DM32" s="674"/>
      <c r="DN32" s="674"/>
      <c r="DO32" s="674"/>
      <c r="DP32" s="674"/>
      <c r="DQ32" s="674"/>
      <c r="DR32" s="674"/>
      <c r="DS32" s="674"/>
      <c r="DT32" s="674"/>
      <c r="DU32" s="674"/>
      <c r="DV32" s="674"/>
      <c r="DW32" s="674"/>
      <c r="DX32" s="674"/>
      <c r="DY32" s="674"/>
      <c r="DZ32" s="674"/>
      <c r="EA32" s="674"/>
      <c r="EB32" s="674"/>
      <c r="EC32" s="674"/>
      <c r="ED32" s="674"/>
      <c r="EE32" s="674"/>
      <c r="EF32" s="674"/>
      <c r="EG32" s="674"/>
      <c r="EH32" s="674"/>
      <c r="EI32" s="674"/>
      <c r="EJ32" s="674"/>
      <c r="EK32" s="674"/>
      <c r="EL32" s="674"/>
      <c r="EM32" s="674"/>
      <c r="EN32" s="674"/>
      <c r="EO32" s="674"/>
      <c r="EP32" s="674"/>
      <c r="EQ32" s="674"/>
      <c r="ER32" s="674"/>
      <c r="ES32" s="674"/>
      <c r="ET32" s="674"/>
      <c r="EU32" s="674"/>
      <c r="EV32" s="674"/>
      <c r="EW32" s="674"/>
      <c r="EX32" s="674"/>
      <c r="EY32" s="674"/>
      <c r="EZ32" s="674"/>
      <c r="FA32" s="674"/>
      <c r="FB32" s="674"/>
      <c r="FC32" s="674"/>
      <c r="FD32" s="674"/>
      <c r="FE32" s="674"/>
      <c r="FF32" s="674"/>
      <c r="FG32" s="674"/>
      <c r="FH32" s="674"/>
      <c r="FI32" s="674"/>
      <c r="FJ32" s="674"/>
      <c r="FK32" s="674"/>
      <c r="FL32" s="674"/>
      <c r="FM32" s="674"/>
      <c r="FN32" s="674"/>
      <c r="FO32" s="674"/>
      <c r="FP32" s="674"/>
      <c r="FQ32" s="674"/>
      <c r="FR32" s="674"/>
      <c r="FS32" s="674"/>
      <c r="FT32" s="674"/>
      <c r="FU32" s="674"/>
      <c r="FV32" s="674"/>
      <c r="FW32" s="674"/>
      <c r="FX32" s="674"/>
      <c r="FY32" s="674"/>
      <c r="FZ32" s="1313"/>
      <c r="GA32" s="1312"/>
      <c r="GB32" s="1156"/>
      <c r="GC32" s="1156"/>
      <c r="GD32" s="1156"/>
      <c r="GE32" s="1156"/>
      <c r="GF32" s="1156"/>
      <c r="GG32" s="1156"/>
      <c r="GH32" s="1156"/>
      <c r="GI32" s="1156"/>
      <c r="GJ32" s="1156"/>
      <c r="GK32" s="1157"/>
      <c r="GL32" s="1157"/>
      <c r="GM32" s="1157"/>
      <c r="GN32" s="1157"/>
      <c r="GO32" s="1157"/>
      <c r="GP32" s="1157"/>
      <c r="GQ32" s="1157"/>
      <c r="GR32" s="1157"/>
      <c r="GS32" s="1157"/>
      <c r="GT32" s="1157"/>
      <c r="GU32" s="1157"/>
      <c r="GV32" s="1157"/>
      <c r="GW32" s="1157"/>
      <c r="GX32" s="1157"/>
      <c r="GY32" s="1157"/>
      <c r="GZ32" s="1157"/>
      <c r="HA32" s="1157"/>
      <c r="HB32" s="1157"/>
      <c r="HC32" s="1157"/>
      <c r="HD32" s="1157"/>
      <c r="HE32" s="1157"/>
      <c r="HF32" s="1157"/>
      <c r="HG32" s="1157"/>
      <c r="HH32" s="1157"/>
      <c r="HI32" s="1157"/>
      <c r="HJ32" s="1026"/>
    </row>
    <row r="33" spans="2:218" ht="24.95" customHeight="1" x14ac:dyDescent="0.25">
      <c r="B33" s="1606"/>
      <c r="C33" s="229"/>
      <c r="D33" s="1316">
        <v>2.2000000000000002</v>
      </c>
      <c r="E33" s="2406">
        <f>SUM(E34:E37)</f>
        <v>17</v>
      </c>
      <c r="F33" s="215"/>
      <c r="G33" s="213" t="s">
        <v>8291</v>
      </c>
      <c r="H33" s="213"/>
      <c r="I33" s="214"/>
      <c r="J33" s="834"/>
      <c r="K33" s="234"/>
      <c r="L33" s="230"/>
      <c r="M33" s="231"/>
      <c r="N33" s="231"/>
      <c r="O33" s="231"/>
      <c r="P33" s="231"/>
      <c r="Q33" s="235"/>
      <c r="R33" s="233"/>
      <c r="S33" s="232"/>
      <c r="T33" s="219"/>
      <c r="U33" s="835"/>
      <c r="V33" s="212"/>
      <c r="W33" s="231"/>
      <c r="X33" s="2118"/>
      <c r="Y33" s="2119"/>
      <c r="Z33" s="2188"/>
      <c r="AA33" s="674"/>
      <c r="AB33" s="674"/>
      <c r="AC33" s="674"/>
      <c r="AD33" s="674"/>
      <c r="AE33" s="674"/>
      <c r="AF33" s="674"/>
      <c r="AG33" s="674"/>
      <c r="AH33" s="674"/>
      <c r="AI33" s="674"/>
      <c r="AJ33" s="674"/>
      <c r="AK33" s="674"/>
      <c r="AL33" s="674"/>
      <c r="AM33" s="674"/>
      <c r="AN33" s="674"/>
      <c r="AO33" s="674"/>
      <c r="AP33" s="674"/>
      <c r="AQ33" s="674"/>
      <c r="AR33" s="674"/>
      <c r="AS33" s="674"/>
      <c r="AT33" s="674"/>
      <c r="AU33" s="674"/>
      <c r="AV33" s="674"/>
      <c r="AW33" s="674"/>
      <c r="AX33" s="674"/>
      <c r="AY33" s="674"/>
      <c r="AZ33" s="674"/>
      <c r="BA33" s="674"/>
      <c r="BB33" s="674"/>
      <c r="BC33" s="674"/>
      <c r="BD33" s="674"/>
      <c r="BE33" s="674"/>
      <c r="BF33" s="674"/>
      <c r="BG33" s="674"/>
      <c r="BH33" s="674"/>
      <c r="BI33" s="674"/>
      <c r="BJ33" s="674"/>
      <c r="BK33" s="674"/>
      <c r="BL33" s="674"/>
      <c r="BM33" s="674"/>
      <c r="BN33" s="674"/>
      <c r="BO33" s="674"/>
      <c r="BP33" s="674"/>
      <c r="BQ33" s="674"/>
      <c r="BR33" s="674"/>
      <c r="BS33" s="674"/>
      <c r="BT33" s="674"/>
      <c r="BU33" s="674"/>
      <c r="BV33" s="674"/>
      <c r="BW33" s="674"/>
      <c r="BX33" s="674"/>
      <c r="BY33" s="674"/>
      <c r="BZ33" s="674"/>
      <c r="CA33" s="674"/>
      <c r="CB33" s="674"/>
      <c r="CC33" s="674"/>
      <c r="CD33" s="674"/>
      <c r="CE33" s="674"/>
      <c r="CF33" s="674"/>
      <c r="CG33" s="674"/>
      <c r="CH33" s="674"/>
      <c r="CI33" s="674"/>
      <c r="CJ33" s="674"/>
      <c r="CK33" s="674"/>
      <c r="CL33" s="674"/>
      <c r="CM33" s="674"/>
      <c r="CN33" s="674"/>
      <c r="CO33" s="674"/>
      <c r="CP33" s="674"/>
      <c r="CQ33" s="674"/>
      <c r="CR33" s="674"/>
      <c r="CS33" s="674"/>
      <c r="CT33" s="674"/>
      <c r="CU33" s="674"/>
      <c r="CV33" s="674"/>
      <c r="CW33" s="674"/>
      <c r="CX33" s="674"/>
      <c r="CY33" s="674"/>
      <c r="CZ33" s="674"/>
      <c r="DA33" s="674"/>
      <c r="DB33" s="674"/>
      <c r="DC33" s="674"/>
      <c r="DD33" s="674"/>
      <c r="DE33" s="674"/>
      <c r="DF33" s="674"/>
      <c r="DG33" s="674"/>
      <c r="DH33" s="674"/>
      <c r="DI33" s="674"/>
      <c r="DJ33" s="674"/>
      <c r="DK33" s="674"/>
      <c r="DL33" s="674"/>
      <c r="DM33" s="674"/>
      <c r="DN33" s="674"/>
      <c r="DO33" s="674"/>
      <c r="DP33" s="674"/>
      <c r="DQ33" s="674"/>
      <c r="DR33" s="674"/>
      <c r="DS33" s="674"/>
      <c r="DT33" s="674"/>
      <c r="DU33" s="674"/>
      <c r="DV33" s="674"/>
      <c r="DW33" s="674"/>
      <c r="DX33" s="674"/>
      <c r="DY33" s="674"/>
      <c r="DZ33" s="674"/>
      <c r="EA33" s="674"/>
      <c r="EB33" s="674"/>
      <c r="EC33" s="674"/>
      <c r="ED33" s="674"/>
      <c r="EE33" s="674"/>
      <c r="EF33" s="674"/>
      <c r="EG33" s="674"/>
      <c r="EH33" s="674"/>
      <c r="EI33" s="674"/>
      <c r="EJ33" s="674"/>
      <c r="EK33" s="674"/>
      <c r="EL33" s="674"/>
      <c r="EM33" s="674"/>
      <c r="EN33" s="674"/>
      <c r="EO33" s="674"/>
      <c r="EP33" s="674"/>
      <c r="EQ33" s="674"/>
      <c r="ER33" s="674"/>
      <c r="ES33" s="674"/>
      <c r="ET33" s="674"/>
      <c r="EU33" s="674"/>
      <c r="EV33" s="674"/>
      <c r="EW33" s="674"/>
      <c r="EX33" s="674"/>
      <c r="EY33" s="674"/>
      <c r="EZ33" s="674"/>
      <c r="FA33" s="674"/>
      <c r="FB33" s="674"/>
      <c r="FC33" s="674"/>
      <c r="FD33" s="674"/>
      <c r="FE33" s="674"/>
      <c r="FF33" s="674"/>
      <c r="FG33" s="674"/>
      <c r="FH33" s="674"/>
      <c r="FI33" s="674"/>
      <c r="FJ33" s="674"/>
      <c r="FK33" s="674"/>
      <c r="FL33" s="674"/>
      <c r="FM33" s="674"/>
      <c r="FN33" s="674"/>
      <c r="FO33" s="674"/>
      <c r="FP33" s="674"/>
      <c r="FQ33" s="674"/>
      <c r="FR33" s="674"/>
      <c r="FS33" s="674"/>
      <c r="FT33" s="674"/>
      <c r="FU33" s="674"/>
      <c r="FV33" s="674"/>
      <c r="FW33" s="674"/>
      <c r="FX33" s="674"/>
      <c r="FY33" s="674"/>
      <c r="FZ33" s="1313"/>
      <c r="GA33" s="1312"/>
      <c r="GB33" s="1156"/>
      <c r="GC33" s="1156"/>
      <c r="GD33" s="1156"/>
      <c r="GE33" s="1156"/>
      <c r="GF33" s="1156"/>
      <c r="GG33" s="1156"/>
      <c r="GH33" s="1156"/>
      <c r="GI33" s="1156"/>
      <c r="GJ33" s="1156"/>
      <c r="GK33" s="1157"/>
      <c r="GL33" s="1157"/>
      <c r="GM33" s="1157"/>
      <c r="GN33" s="1157"/>
      <c r="GO33" s="1157"/>
      <c r="GP33" s="1157"/>
      <c r="GQ33" s="1157"/>
      <c r="GR33" s="1157"/>
      <c r="GS33" s="1157"/>
      <c r="GT33" s="1157"/>
      <c r="GU33" s="1157"/>
      <c r="GV33" s="1157"/>
      <c r="GW33" s="1157"/>
      <c r="GX33" s="1157"/>
      <c r="GY33" s="1157"/>
      <c r="GZ33" s="1157"/>
      <c r="HA33" s="1157"/>
      <c r="HB33" s="1157"/>
      <c r="HC33" s="1157"/>
      <c r="HD33" s="1157"/>
      <c r="HE33" s="1157"/>
      <c r="HF33" s="1157"/>
      <c r="HG33" s="1157"/>
      <c r="HH33" s="1157"/>
      <c r="HI33" s="1157"/>
      <c r="HJ33" s="1026"/>
    </row>
    <row r="34" spans="2:218" ht="24.95" customHeight="1" x14ac:dyDescent="0.25">
      <c r="B34" s="1606"/>
      <c r="C34" s="229"/>
      <c r="D34" s="1316" t="s">
        <v>8297</v>
      </c>
      <c r="E34" s="1316">
        <v>5</v>
      </c>
      <c r="F34" s="215"/>
      <c r="G34" s="213"/>
      <c r="H34" s="213" t="s">
        <v>8292</v>
      </c>
      <c r="I34" s="214"/>
      <c r="J34" s="834"/>
      <c r="K34" s="234"/>
      <c r="L34" s="230"/>
      <c r="M34" s="231"/>
      <c r="N34" s="231"/>
      <c r="O34" s="231"/>
      <c r="P34" s="231"/>
      <c r="Q34" s="235"/>
      <c r="R34" s="233"/>
      <c r="S34" s="232"/>
      <c r="T34" s="219"/>
      <c r="U34" s="835"/>
      <c r="V34" s="212"/>
      <c r="W34" s="231"/>
      <c r="X34" s="2118"/>
      <c r="Y34" s="2119"/>
      <c r="Z34" s="2188"/>
      <c r="AA34" s="674"/>
      <c r="AB34" s="674"/>
      <c r="AC34" s="674"/>
      <c r="AD34" s="674"/>
      <c r="AE34" s="674"/>
      <c r="AF34" s="674"/>
      <c r="AG34" s="674"/>
      <c r="AH34" s="674"/>
      <c r="AI34" s="674"/>
      <c r="AJ34" s="674"/>
      <c r="AK34" s="674"/>
      <c r="AL34" s="674"/>
      <c r="AM34" s="674"/>
      <c r="AN34" s="674"/>
      <c r="AO34" s="674"/>
      <c r="AP34" s="674"/>
      <c r="AQ34" s="674"/>
      <c r="AR34" s="674"/>
      <c r="AS34" s="674"/>
      <c r="AT34" s="674"/>
      <c r="AU34" s="674"/>
      <c r="AV34" s="674"/>
      <c r="AW34" s="674"/>
      <c r="AX34" s="674"/>
      <c r="AY34" s="674"/>
      <c r="AZ34" s="674"/>
      <c r="BA34" s="674"/>
      <c r="BB34" s="674"/>
      <c r="BC34" s="674"/>
      <c r="BD34" s="674"/>
      <c r="BE34" s="674"/>
      <c r="BF34" s="674"/>
      <c r="BG34" s="674"/>
      <c r="BH34" s="674"/>
      <c r="BI34" s="674"/>
      <c r="BJ34" s="674"/>
      <c r="BK34" s="674"/>
      <c r="BL34" s="674"/>
      <c r="BM34" s="674"/>
      <c r="BN34" s="674"/>
      <c r="BO34" s="674"/>
      <c r="BP34" s="674"/>
      <c r="BQ34" s="674"/>
      <c r="BR34" s="674"/>
      <c r="BS34" s="674"/>
      <c r="BT34" s="674"/>
      <c r="BU34" s="674"/>
      <c r="BV34" s="674"/>
      <c r="BW34" s="674"/>
      <c r="BX34" s="674"/>
      <c r="BY34" s="674"/>
      <c r="BZ34" s="674"/>
      <c r="CA34" s="674"/>
      <c r="CB34" s="674"/>
      <c r="CC34" s="674"/>
      <c r="CD34" s="674"/>
      <c r="CE34" s="674"/>
      <c r="CF34" s="674"/>
      <c r="CG34" s="674"/>
      <c r="CH34" s="674"/>
      <c r="CI34" s="674"/>
      <c r="CJ34" s="674"/>
      <c r="CK34" s="674"/>
      <c r="CL34" s="674"/>
      <c r="CM34" s="674"/>
      <c r="CN34" s="674"/>
      <c r="CO34" s="674"/>
      <c r="CP34" s="674"/>
      <c r="CQ34" s="674"/>
      <c r="CR34" s="674"/>
      <c r="CS34" s="674"/>
      <c r="CT34" s="674"/>
      <c r="CU34" s="674"/>
      <c r="CV34" s="674"/>
      <c r="CW34" s="674"/>
      <c r="CX34" s="674"/>
      <c r="CY34" s="674"/>
      <c r="CZ34" s="674"/>
      <c r="DA34" s="674"/>
      <c r="DB34" s="674"/>
      <c r="DC34" s="674"/>
      <c r="DD34" s="674"/>
      <c r="DE34" s="674"/>
      <c r="DF34" s="674"/>
      <c r="DG34" s="674"/>
      <c r="DH34" s="674"/>
      <c r="DI34" s="674"/>
      <c r="DJ34" s="674"/>
      <c r="DK34" s="674"/>
      <c r="DL34" s="674"/>
      <c r="DM34" s="674"/>
      <c r="DN34" s="674"/>
      <c r="DO34" s="674"/>
      <c r="DP34" s="674"/>
      <c r="DQ34" s="674"/>
      <c r="DR34" s="674"/>
      <c r="DS34" s="674"/>
      <c r="DT34" s="674"/>
      <c r="DU34" s="674"/>
      <c r="DV34" s="674"/>
      <c r="DW34" s="674"/>
      <c r="DX34" s="674"/>
      <c r="DY34" s="674"/>
      <c r="DZ34" s="674"/>
      <c r="EA34" s="674"/>
      <c r="EB34" s="674"/>
      <c r="EC34" s="674"/>
      <c r="ED34" s="674"/>
      <c r="EE34" s="674"/>
      <c r="EF34" s="674"/>
      <c r="EG34" s="674"/>
      <c r="EH34" s="674"/>
      <c r="EI34" s="674"/>
      <c r="EJ34" s="674"/>
      <c r="EK34" s="674"/>
      <c r="EL34" s="674"/>
      <c r="EM34" s="674"/>
      <c r="EN34" s="674"/>
      <c r="EO34" s="674"/>
      <c r="EP34" s="674"/>
      <c r="EQ34" s="674"/>
      <c r="ER34" s="674"/>
      <c r="ES34" s="674"/>
      <c r="ET34" s="674"/>
      <c r="EU34" s="674"/>
      <c r="EV34" s="674"/>
      <c r="EW34" s="674"/>
      <c r="EX34" s="674"/>
      <c r="EY34" s="674"/>
      <c r="EZ34" s="674"/>
      <c r="FA34" s="674"/>
      <c r="FB34" s="674"/>
      <c r="FC34" s="674"/>
      <c r="FD34" s="674"/>
      <c r="FE34" s="674"/>
      <c r="FF34" s="674"/>
      <c r="FG34" s="674"/>
      <c r="FH34" s="674"/>
      <c r="FI34" s="674"/>
      <c r="FJ34" s="674"/>
      <c r="FK34" s="674"/>
      <c r="FL34" s="674"/>
      <c r="FM34" s="674"/>
      <c r="FN34" s="674"/>
      <c r="FO34" s="674"/>
      <c r="FP34" s="674"/>
      <c r="FQ34" s="674"/>
      <c r="FR34" s="674"/>
      <c r="FS34" s="674"/>
      <c r="FT34" s="674"/>
      <c r="FU34" s="674"/>
      <c r="FV34" s="674"/>
      <c r="FW34" s="674"/>
      <c r="FX34" s="674"/>
      <c r="FY34" s="674"/>
      <c r="FZ34" s="1313"/>
      <c r="GA34" s="1312"/>
      <c r="GB34" s="1156"/>
      <c r="GC34" s="1156"/>
      <c r="GD34" s="1156"/>
      <c r="GE34" s="1156"/>
      <c r="GF34" s="1156"/>
      <c r="GG34" s="1156"/>
      <c r="GH34" s="1156"/>
      <c r="GI34" s="1156"/>
      <c r="GJ34" s="1156"/>
      <c r="GK34" s="1157"/>
      <c r="GL34" s="1157"/>
      <c r="GM34" s="1157"/>
      <c r="GN34" s="1157"/>
      <c r="GO34" s="1157"/>
      <c r="GP34" s="1157"/>
      <c r="GQ34" s="1157"/>
      <c r="GR34" s="1157"/>
      <c r="GS34" s="1157"/>
      <c r="GT34" s="1157"/>
      <c r="GU34" s="1157"/>
      <c r="GV34" s="1157"/>
      <c r="GW34" s="1157"/>
      <c r="GX34" s="1157"/>
      <c r="GY34" s="1157"/>
      <c r="GZ34" s="1157"/>
      <c r="HA34" s="1157"/>
      <c r="HB34" s="1157"/>
      <c r="HC34" s="1157"/>
      <c r="HD34" s="1157"/>
      <c r="HE34" s="1157"/>
      <c r="HF34" s="1157"/>
      <c r="HG34" s="1157"/>
      <c r="HH34" s="1157"/>
      <c r="HI34" s="1157"/>
      <c r="HJ34" s="1026"/>
    </row>
    <row r="35" spans="2:218" ht="24.95" customHeight="1" x14ac:dyDescent="0.25">
      <c r="B35" s="1606"/>
      <c r="C35" s="229"/>
      <c r="D35" s="1316" t="s">
        <v>8300</v>
      </c>
      <c r="E35" s="1316">
        <v>10</v>
      </c>
      <c r="F35" s="215"/>
      <c r="G35" s="213"/>
      <c r="H35" s="2395" t="s">
        <v>8364</v>
      </c>
      <c r="I35" s="214"/>
      <c r="J35" s="834"/>
      <c r="K35" s="234"/>
      <c r="L35" s="230"/>
      <c r="M35" s="231"/>
      <c r="N35" s="231"/>
      <c r="O35" s="231"/>
      <c r="P35" s="231"/>
      <c r="Q35" s="235"/>
      <c r="R35" s="233"/>
      <c r="S35" s="232"/>
      <c r="T35" s="219"/>
      <c r="U35" s="835"/>
      <c r="V35" s="212"/>
      <c r="W35" s="231"/>
      <c r="X35" s="2118"/>
      <c r="Y35" s="2119"/>
      <c r="Z35" s="2188"/>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4"/>
      <c r="BK35" s="674"/>
      <c r="BL35" s="674"/>
      <c r="BM35" s="674"/>
      <c r="BN35" s="674"/>
      <c r="BO35" s="674"/>
      <c r="BP35" s="674"/>
      <c r="BQ35" s="674"/>
      <c r="BR35" s="674"/>
      <c r="BS35" s="674"/>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c r="DG35" s="674"/>
      <c r="DH35" s="674"/>
      <c r="DI35" s="674"/>
      <c r="DJ35" s="674"/>
      <c r="DK35" s="674"/>
      <c r="DL35" s="674"/>
      <c r="DM35" s="674"/>
      <c r="DN35" s="674"/>
      <c r="DO35" s="674"/>
      <c r="DP35" s="674"/>
      <c r="DQ35" s="674"/>
      <c r="DR35" s="674"/>
      <c r="DS35" s="674"/>
      <c r="DT35" s="674"/>
      <c r="DU35" s="674"/>
      <c r="DV35" s="674"/>
      <c r="DW35" s="674"/>
      <c r="DX35" s="674"/>
      <c r="DY35" s="674"/>
      <c r="DZ35" s="674"/>
      <c r="EA35" s="674"/>
      <c r="EB35" s="674"/>
      <c r="EC35" s="674"/>
      <c r="ED35" s="674"/>
      <c r="EE35" s="674"/>
      <c r="EF35" s="674"/>
      <c r="EG35" s="674"/>
      <c r="EH35" s="674"/>
      <c r="EI35" s="674"/>
      <c r="EJ35" s="674"/>
      <c r="EK35" s="674"/>
      <c r="EL35" s="674"/>
      <c r="EM35" s="674"/>
      <c r="EN35" s="674"/>
      <c r="EO35" s="674"/>
      <c r="EP35" s="674"/>
      <c r="EQ35" s="674"/>
      <c r="ER35" s="674"/>
      <c r="ES35" s="674"/>
      <c r="ET35" s="674"/>
      <c r="EU35" s="674"/>
      <c r="EV35" s="674"/>
      <c r="EW35" s="674"/>
      <c r="EX35" s="674"/>
      <c r="EY35" s="674"/>
      <c r="EZ35" s="674"/>
      <c r="FA35" s="674"/>
      <c r="FB35" s="674"/>
      <c r="FC35" s="674"/>
      <c r="FD35" s="674"/>
      <c r="FE35" s="674"/>
      <c r="FF35" s="674"/>
      <c r="FG35" s="674"/>
      <c r="FH35" s="674"/>
      <c r="FI35" s="674"/>
      <c r="FJ35" s="674"/>
      <c r="FK35" s="674"/>
      <c r="FL35" s="674"/>
      <c r="FM35" s="674"/>
      <c r="FN35" s="674"/>
      <c r="FO35" s="674"/>
      <c r="FP35" s="674"/>
      <c r="FQ35" s="674"/>
      <c r="FR35" s="674"/>
      <c r="FS35" s="674"/>
      <c r="FT35" s="674"/>
      <c r="FU35" s="674"/>
      <c r="FV35" s="674"/>
      <c r="FW35" s="674"/>
      <c r="FX35" s="674"/>
      <c r="FY35" s="674"/>
      <c r="FZ35" s="1313"/>
      <c r="GA35" s="1312"/>
      <c r="GB35" s="1156"/>
      <c r="GC35" s="1156"/>
      <c r="GD35" s="1156"/>
      <c r="GE35" s="1156"/>
      <c r="GF35" s="1156"/>
      <c r="GG35" s="1156"/>
      <c r="GH35" s="1156"/>
      <c r="GI35" s="1156"/>
      <c r="GJ35" s="1156"/>
      <c r="GK35" s="1157"/>
      <c r="GL35" s="1157"/>
      <c r="GM35" s="1157"/>
      <c r="GN35" s="1157"/>
      <c r="GO35" s="1157"/>
      <c r="GP35" s="1157"/>
      <c r="GQ35" s="1157"/>
      <c r="GR35" s="1157"/>
      <c r="GS35" s="1157"/>
      <c r="GT35" s="1157"/>
      <c r="GU35" s="1157"/>
      <c r="GV35" s="1157"/>
      <c r="GW35" s="1157"/>
      <c r="GX35" s="1157"/>
      <c r="GY35" s="1157"/>
      <c r="GZ35" s="1157"/>
      <c r="HA35" s="1157"/>
      <c r="HB35" s="1157"/>
      <c r="HC35" s="1157"/>
      <c r="HD35" s="1157"/>
      <c r="HE35" s="1157"/>
      <c r="HF35" s="1157"/>
      <c r="HG35" s="1157"/>
      <c r="HH35" s="1157"/>
      <c r="HI35" s="1157"/>
      <c r="HJ35" s="1026"/>
    </row>
    <row r="36" spans="2:218" ht="24.95" customHeight="1" x14ac:dyDescent="0.25">
      <c r="B36" s="1606"/>
      <c r="C36" s="229"/>
      <c r="D36" s="1316" t="s">
        <v>8343</v>
      </c>
      <c r="E36" s="1316">
        <v>1</v>
      </c>
      <c r="F36" s="215"/>
      <c r="G36" s="213"/>
      <c r="H36" s="213" t="s">
        <v>8322</v>
      </c>
      <c r="I36" s="214"/>
      <c r="J36" s="834"/>
      <c r="K36" s="234"/>
      <c r="L36" s="230"/>
      <c r="M36" s="231"/>
      <c r="N36" s="231"/>
      <c r="O36" s="231"/>
      <c r="P36" s="231"/>
      <c r="Q36" s="235"/>
      <c r="R36" s="233"/>
      <c r="S36" s="232"/>
      <c r="T36" s="219"/>
      <c r="U36" s="835"/>
      <c r="V36" s="212"/>
      <c r="W36" s="231"/>
      <c r="X36" s="2118"/>
      <c r="Y36" s="2119"/>
      <c r="Z36" s="2188"/>
      <c r="AA36" s="674"/>
      <c r="AB36" s="674"/>
      <c r="AC36" s="674"/>
      <c r="AD36" s="674"/>
      <c r="AE36" s="674"/>
      <c r="AF36" s="674"/>
      <c r="AG36" s="674"/>
      <c r="AH36" s="674"/>
      <c r="AI36" s="674"/>
      <c r="AJ36" s="674"/>
      <c r="AK36" s="674"/>
      <c r="AL36" s="674"/>
      <c r="AM36" s="674"/>
      <c r="AN36" s="674"/>
      <c r="AO36" s="674"/>
      <c r="AP36" s="674"/>
      <c r="AQ36" s="674"/>
      <c r="AR36" s="674"/>
      <c r="AS36" s="674"/>
      <c r="AT36" s="674"/>
      <c r="AU36" s="674"/>
      <c r="AV36" s="674"/>
      <c r="AW36" s="674"/>
      <c r="AX36" s="674"/>
      <c r="AY36" s="674"/>
      <c r="AZ36" s="674"/>
      <c r="BA36" s="674"/>
      <c r="BB36" s="674"/>
      <c r="BC36" s="674"/>
      <c r="BD36" s="674"/>
      <c r="BE36" s="674"/>
      <c r="BF36" s="674"/>
      <c r="BG36" s="674"/>
      <c r="BH36" s="674"/>
      <c r="BI36" s="674"/>
      <c r="BJ36" s="674"/>
      <c r="BK36" s="674"/>
      <c r="BL36" s="674"/>
      <c r="BM36" s="674"/>
      <c r="BN36" s="674"/>
      <c r="BO36" s="674"/>
      <c r="BP36" s="674"/>
      <c r="BQ36" s="674"/>
      <c r="BR36" s="674"/>
      <c r="BS36" s="674"/>
      <c r="BT36" s="674"/>
      <c r="BU36" s="674"/>
      <c r="BV36" s="674"/>
      <c r="BW36" s="674"/>
      <c r="BX36" s="674"/>
      <c r="BY36" s="674"/>
      <c r="BZ36" s="674"/>
      <c r="CA36" s="674"/>
      <c r="CB36" s="674"/>
      <c r="CC36" s="674"/>
      <c r="CD36" s="674"/>
      <c r="CE36" s="674"/>
      <c r="CF36" s="674"/>
      <c r="CG36" s="674"/>
      <c r="CH36" s="674"/>
      <c r="CI36" s="674"/>
      <c r="CJ36" s="674"/>
      <c r="CK36" s="674"/>
      <c r="CL36" s="674"/>
      <c r="CM36" s="674"/>
      <c r="CN36" s="674"/>
      <c r="CO36" s="674"/>
      <c r="CP36" s="674"/>
      <c r="CQ36" s="674"/>
      <c r="CR36" s="674"/>
      <c r="CS36" s="674"/>
      <c r="CT36" s="674"/>
      <c r="CU36" s="674"/>
      <c r="CV36" s="674"/>
      <c r="CW36" s="674"/>
      <c r="CX36" s="674"/>
      <c r="CY36" s="674"/>
      <c r="CZ36" s="674"/>
      <c r="DA36" s="674"/>
      <c r="DB36" s="674"/>
      <c r="DC36" s="674"/>
      <c r="DD36" s="674"/>
      <c r="DE36" s="674"/>
      <c r="DF36" s="674"/>
      <c r="DG36" s="674"/>
      <c r="DH36" s="674"/>
      <c r="DI36" s="674"/>
      <c r="DJ36" s="674"/>
      <c r="DK36" s="674"/>
      <c r="DL36" s="674"/>
      <c r="DM36" s="674"/>
      <c r="DN36" s="674"/>
      <c r="DO36" s="674"/>
      <c r="DP36" s="674"/>
      <c r="DQ36" s="674"/>
      <c r="DR36" s="674"/>
      <c r="DS36" s="674"/>
      <c r="DT36" s="674"/>
      <c r="DU36" s="674"/>
      <c r="DV36" s="674"/>
      <c r="DW36" s="674"/>
      <c r="DX36" s="674"/>
      <c r="DY36" s="674"/>
      <c r="DZ36" s="674"/>
      <c r="EA36" s="674"/>
      <c r="EB36" s="674"/>
      <c r="EC36" s="674"/>
      <c r="ED36" s="674"/>
      <c r="EE36" s="674"/>
      <c r="EF36" s="674"/>
      <c r="EG36" s="674"/>
      <c r="EH36" s="674"/>
      <c r="EI36" s="674"/>
      <c r="EJ36" s="674"/>
      <c r="EK36" s="674"/>
      <c r="EL36" s="674"/>
      <c r="EM36" s="674"/>
      <c r="EN36" s="674"/>
      <c r="EO36" s="674"/>
      <c r="EP36" s="674"/>
      <c r="EQ36" s="674"/>
      <c r="ER36" s="674"/>
      <c r="ES36" s="674"/>
      <c r="ET36" s="674"/>
      <c r="EU36" s="674"/>
      <c r="EV36" s="674"/>
      <c r="EW36" s="674"/>
      <c r="EX36" s="674"/>
      <c r="EY36" s="674"/>
      <c r="EZ36" s="674"/>
      <c r="FA36" s="674"/>
      <c r="FB36" s="674"/>
      <c r="FC36" s="674"/>
      <c r="FD36" s="674"/>
      <c r="FE36" s="674"/>
      <c r="FF36" s="674"/>
      <c r="FG36" s="674"/>
      <c r="FH36" s="674"/>
      <c r="FI36" s="674"/>
      <c r="FJ36" s="674"/>
      <c r="FK36" s="674"/>
      <c r="FL36" s="674"/>
      <c r="FM36" s="674"/>
      <c r="FN36" s="674"/>
      <c r="FO36" s="674"/>
      <c r="FP36" s="674"/>
      <c r="FQ36" s="674"/>
      <c r="FR36" s="674"/>
      <c r="FS36" s="674"/>
      <c r="FT36" s="674"/>
      <c r="FU36" s="674"/>
      <c r="FV36" s="674"/>
      <c r="FW36" s="674"/>
      <c r="FX36" s="674"/>
      <c r="FY36" s="674"/>
      <c r="FZ36" s="1313"/>
      <c r="GA36" s="1312"/>
      <c r="GB36" s="1156"/>
      <c r="GC36" s="1156"/>
      <c r="GD36" s="1156"/>
      <c r="GE36" s="1156"/>
      <c r="GF36" s="1156"/>
      <c r="GG36" s="1156"/>
      <c r="GH36" s="1156"/>
      <c r="GI36" s="1156"/>
      <c r="GJ36" s="1156"/>
      <c r="GK36" s="1157"/>
      <c r="GL36" s="1157"/>
      <c r="GM36" s="1157"/>
      <c r="GN36" s="1157"/>
      <c r="GO36" s="1157"/>
      <c r="GP36" s="1157"/>
      <c r="GQ36" s="1157"/>
      <c r="GR36" s="1157"/>
      <c r="GS36" s="1157"/>
      <c r="GT36" s="1157"/>
      <c r="GU36" s="1157"/>
      <c r="GV36" s="1157"/>
      <c r="GW36" s="1157"/>
      <c r="GX36" s="1157"/>
      <c r="GY36" s="1157"/>
      <c r="GZ36" s="1157"/>
      <c r="HA36" s="1157"/>
      <c r="HB36" s="1157"/>
      <c r="HC36" s="1157"/>
      <c r="HD36" s="1157"/>
      <c r="HE36" s="1157"/>
      <c r="HF36" s="1157"/>
      <c r="HG36" s="1157"/>
      <c r="HH36" s="1157"/>
      <c r="HI36" s="1157"/>
      <c r="HJ36" s="1026"/>
    </row>
    <row r="37" spans="2:218" ht="24.95" customHeight="1" x14ac:dyDescent="0.25">
      <c r="B37" s="1606"/>
      <c r="C37" s="229"/>
      <c r="D37" s="1316" t="s">
        <v>8344</v>
      </c>
      <c r="E37" s="1316">
        <v>1</v>
      </c>
      <c r="F37" s="215"/>
      <c r="G37" s="213"/>
      <c r="H37" s="2395" t="s">
        <v>8323</v>
      </c>
      <c r="I37" s="214"/>
      <c r="J37" s="834"/>
      <c r="K37" s="234"/>
      <c r="L37" s="230"/>
      <c r="M37" s="231"/>
      <c r="N37" s="231"/>
      <c r="O37" s="231"/>
      <c r="P37" s="231"/>
      <c r="Q37" s="235"/>
      <c r="R37" s="233"/>
      <c r="S37" s="232"/>
      <c r="T37" s="219"/>
      <c r="U37" s="835"/>
      <c r="V37" s="212"/>
      <c r="W37" s="231"/>
      <c r="X37" s="2118"/>
      <c r="Y37" s="2119"/>
      <c r="Z37" s="2188"/>
      <c r="AA37" s="674"/>
      <c r="AB37" s="674"/>
      <c r="AC37" s="674"/>
      <c r="AD37" s="674"/>
      <c r="AE37" s="674"/>
      <c r="AF37" s="674"/>
      <c r="AG37" s="674"/>
      <c r="AH37" s="674"/>
      <c r="AI37" s="674"/>
      <c r="AJ37" s="674"/>
      <c r="AK37" s="674"/>
      <c r="AL37" s="674"/>
      <c r="AM37" s="674"/>
      <c r="AN37" s="674"/>
      <c r="AO37" s="674"/>
      <c r="AP37" s="674"/>
      <c r="AQ37" s="674"/>
      <c r="AR37" s="674"/>
      <c r="AS37" s="674"/>
      <c r="AT37" s="674"/>
      <c r="AU37" s="674"/>
      <c r="AV37" s="674"/>
      <c r="AW37" s="674"/>
      <c r="AX37" s="674"/>
      <c r="AY37" s="674"/>
      <c r="AZ37" s="674"/>
      <c r="BA37" s="674"/>
      <c r="BB37" s="674"/>
      <c r="BC37" s="674"/>
      <c r="BD37" s="674"/>
      <c r="BE37" s="674"/>
      <c r="BF37" s="674"/>
      <c r="BG37" s="674"/>
      <c r="BH37" s="674"/>
      <c r="BI37" s="674"/>
      <c r="BJ37" s="674"/>
      <c r="BK37" s="674"/>
      <c r="BL37" s="674"/>
      <c r="BM37" s="674"/>
      <c r="BN37" s="674"/>
      <c r="BO37" s="674"/>
      <c r="BP37" s="674"/>
      <c r="BQ37" s="674"/>
      <c r="BR37" s="674"/>
      <c r="BS37" s="674"/>
      <c r="BT37" s="674"/>
      <c r="BU37" s="674"/>
      <c r="BV37" s="674"/>
      <c r="BW37" s="674"/>
      <c r="BX37" s="674"/>
      <c r="BY37" s="674"/>
      <c r="BZ37" s="674"/>
      <c r="CA37" s="674"/>
      <c r="CB37" s="674"/>
      <c r="CC37" s="674"/>
      <c r="CD37" s="674"/>
      <c r="CE37" s="674"/>
      <c r="CF37" s="674"/>
      <c r="CG37" s="674"/>
      <c r="CH37" s="674"/>
      <c r="CI37" s="674"/>
      <c r="CJ37" s="674"/>
      <c r="CK37" s="674"/>
      <c r="CL37" s="674"/>
      <c r="CM37" s="674"/>
      <c r="CN37" s="674"/>
      <c r="CO37" s="674"/>
      <c r="CP37" s="674"/>
      <c r="CQ37" s="674"/>
      <c r="CR37" s="674"/>
      <c r="CS37" s="674"/>
      <c r="CT37" s="674"/>
      <c r="CU37" s="674"/>
      <c r="CV37" s="674"/>
      <c r="CW37" s="674"/>
      <c r="CX37" s="674"/>
      <c r="CY37" s="674"/>
      <c r="CZ37" s="674"/>
      <c r="DA37" s="674"/>
      <c r="DB37" s="674"/>
      <c r="DC37" s="674"/>
      <c r="DD37" s="674"/>
      <c r="DE37" s="674"/>
      <c r="DF37" s="674"/>
      <c r="DG37" s="674"/>
      <c r="DH37" s="674"/>
      <c r="DI37" s="674"/>
      <c r="DJ37" s="674"/>
      <c r="DK37" s="674"/>
      <c r="DL37" s="674"/>
      <c r="DM37" s="674"/>
      <c r="DN37" s="674"/>
      <c r="DO37" s="674"/>
      <c r="DP37" s="674"/>
      <c r="DQ37" s="674"/>
      <c r="DR37" s="674"/>
      <c r="DS37" s="674"/>
      <c r="DT37" s="674"/>
      <c r="DU37" s="674"/>
      <c r="DV37" s="674"/>
      <c r="DW37" s="674"/>
      <c r="DX37" s="674"/>
      <c r="DY37" s="674"/>
      <c r="DZ37" s="674"/>
      <c r="EA37" s="674"/>
      <c r="EB37" s="674"/>
      <c r="EC37" s="674"/>
      <c r="ED37" s="674"/>
      <c r="EE37" s="674"/>
      <c r="EF37" s="674"/>
      <c r="EG37" s="674"/>
      <c r="EH37" s="674"/>
      <c r="EI37" s="674"/>
      <c r="EJ37" s="674"/>
      <c r="EK37" s="674"/>
      <c r="EL37" s="674"/>
      <c r="EM37" s="674"/>
      <c r="EN37" s="674"/>
      <c r="EO37" s="674"/>
      <c r="EP37" s="674"/>
      <c r="EQ37" s="674"/>
      <c r="ER37" s="674"/>
      <c r="ES37" s="674"/>
      <c r="ET37" s="674"/>
      <c r="EU37" s="674"/>
      <c r="EV37" s="674"/>
      <c r="EW37" s="674"/>
      <c r="EX37" s="674"/>
      <c r="EY37" s="674"/>
      <c r="EZ37" s="674"/>
      <c r="FA37" s="674"/>
      <c r="FB37" s="674"/>
      <c r="FC37" s="674"/>
      <c r="FD37" s="674"/>
      <c r="FE37" s="674"/>
      <c r="FF37" s="674"/>
      <c r="FG37" s="674"/>
      <c r="FH37" s="674"/>
      <c r="FI37" s="674"/>
      <c r="FJ37" s="674"/>
      <c r="FK37" s="674"/>
      <c r="FL37" s="674"/>
      <c r="FM37" s="674"/>
      <c r="FN37" s="674"/>
      <c r="FO37" s="674"/>
      <c r="FP37" s="674"/>
      <c r="FQ37" s="674"/>
      <c r="FR37" s="674"/>
      <c r="FS37" s="674"/>
      <c r="FT37" s="674"/>
      <c r="FU37" s="674"/>
      <c r="FV37" s="674"/>
      <c r="FW37" s="674"/>
      <c r="FX37" s="674"/>
      <c r="FY37" s="674"/>
      <c r="FZ37" s="1313"/>
      <c r="GA37" s="1312"/>
      <c r="GB37" s="1156"/>
      <c r="GC37" s="1156"/>
      <c r="GD37" s="1156"/>
      <c r="GE37" s="1156"/>
      <c r="GF37" s="1156"/>
      <c r="GG37" s="1156"/>
      <c r="GH37" s="1156"/>
      <c r="GI37" s="1156"/>
      <c r="GJ37" s="1156"/>
      <c r="GK37" s="1157"/>
      <c r="GL37" s="1157"/>
      <c r="GM37" s="1157"/>
      <c r="GN37" s="1157"/>
      <c r="GO37" s="1157"/>
      <c r="GP37" s="1157"/>
      <c r="GQ37" s="1157"/>
      <c r="GR37" s="1157"/>
      <c r="GS37" s="1157"/>
      <c r="GT37" s="1157"/>
      <c r="GU37" s="1157"/>
      <c r="GV37" s="1157"/>
      <c r="GW37" s="1157"/>
      <c r="GX37" s="1157"/>
      <c r="GY37" s="1157"/>
      <c r="GZ37" s="1157"/>
      <c r="HA37" s="1157"/>
      <c r="HB37" s="1157"/>
      <c r="HC37" s="1157"/>
      <c r="HD37" s="1157"/>
      <c r="HE37" s="1157"/>
      <c r="HF37" s="1157"/>
      <c r="HG37" s="1157"/>
      <c r="HH37" s="1157"/>
      <c r="HI37" s="1157"/>
      <c r="HJ37" s="1026"/>
    </row>
    <row r="38" spans="2:218" ht="24.95" customHeight="1" x14ac:dyDescent="0.25">
      <c r="B38" s="1606"/>
      <c r="C38" s="229"/>
      <c r="D38" s="1316">
        <v>2.2999999999999998</v>
      </c>
      <c r="E38" s="2406">
        <f>SUM(E40:E42)</f>
        <v>14</v>
      </c>
      <c r="F38" s="215"/>
      <c r="G38" s="213" t="s">
        <v>8345</v>
      </c>
      <c r="H38" s="213"/>
      <c r="I38" s="214"/>
      <c r="J38" s="834"/>
      <c r="K38" s="234"/>
      <c r="L38" s="230"/>
      <c r="M38" s="231"/>
      <c r="N38" s="231"/>
      <c r="O38" s="231"/>
      <c r="P38" s="231"/>
      <c r="Q38" s="235"/>
      <c r="R38" s="233"/>
      <c r="S38" s="232"/>
      <c r="T38" s="219"/>
      <c r="U38" s="835"/>
      <c r="V38" s="212"/>
      <c r="W38" s="231"/>
      <c r="X38" s="2118"/>
      <c r="Y38" s="2119"/>
      <c r="Z38" s="2188"/>
      <c r="AA38" s="674"/>
      <c r="AB38" s="674"/>
      <c r="AC38" s="674"/>
      <c r="AD38" s="674"/>
      <c r="AE38" s="674"/>
      <c r="AF38" s="674"/>
      <c r="AG38" s="674"/>
      <c r="AH38" s="674"/>
      <c r="AI38" s="674"/>
      <c r="AJ38" s="674"/>
      <c r="AK38" s="674"/>
      <c r="AL38" s="674"/>
      <c r="AM38" s="674"/>
      <c r="AN38" s="674"/>
      <c r="AO38" s="674"/>
      <c r="AP38" s="674"/>
      <c r="AQ38" s="674"/>
      <c r="AR38" s="674"/>
      <c r="AS38" s="674"/>
      <c r="AT38" s="674"/>
      <c r="AU38" s="674"/>
      <c r="AV38" s="674"/>
      <c r="AW38" s="674"/>
      <c r="AX38" s="674"/>
      <c r="AY38" s="674"/>
      <c r="AZ38" s="674"/>
      <c r="BA38" s="674"/>
      <c r="BB38" s="674"/>
      <c r="BC38" s="674"/>
      <c r="BD38" s="674"/>
      <c r="BE38" s="674"/>
      <c r="BF38" s="674"/>
      <c r="BG38" s="674"/>
      <c r="BH38" s="674"/>
      <c r="BI38" s="674"/>
      <c r="BJ38" s="674"/>
      <c r="BK38" s="674"/>
      <c r="BL38" s="674"/>
      <c r="BM38" s="674"/>
      <c r="BN38" s="674"/>
      <c r="BO38" s="674"/>
      <c r="BP38" s="674"/>
      <c r="BQ38" s="674"/>
      <c r="BR38" s="674"/>
      <c r="BS38" s="674"/>
      <c r="BT38" s="674"/>
      <c r="BU38" s="674"/>
      <c r="BV38" s="674"/>
      <c r="BW38" s="674"/>
      <c r="BX38" s="674"/>
      <c r="BY38" s="674"/>
      <c r="BZ38" s="674"/>
      <c r="CA38" s="674"/>
      <c r="CB38" s="674"/>
      <c r="CC38" s="674"/>
      <c r="CD38" s="674"/>
      <c r="CE38" s="674"/>
      <c r="CF38" s="674"/>
      <c r="CG38" s="674"/>
      <c r="CH38" s="674"/>
      <c r="CI38" s="674"/>
      <c r="CJ38" s="674"/>
      <c r="CK38" s="674"/>
      <c r="CL38" s="674"/>
      <c r="CM38" s="674"/>
      <c r="CN38" s="674"/>
      <c r="CO38" s="674"/>
      <c r="CP38" s="674"/>
      <c r="CQ38" s="674"/>
      <c r="CR38" s="674"/>
      <c r="CS38" s="674"/>
      <c r="CT38" s="674"/>
      <c r="CU38" s="674"/>
      <c r="CV38" s="674"/>
      <c r="CW38" s="674"/>
      <c r="CX38" s="674"/>
      <c r="CY38" s="674"/>
      <c r="CZ38" s="674"/>
      <c r="DA38" s="674"/>
      <c r="DB38" s="674"/>
      <c r="DC38" s="674"/>
      <c r="DD38" s="674"/>
      <c r="DE38" s="674"/>
      <c r="DF38" s="674"/>
      <c r="DG38" s="674"/>
      <c r="DH38" s="674"/>
      <c r="DI38" s="674"/>
      <c r="DJ38" s="674"/>
      <c r="DK38" s="674"/>
      <c r="DL38" s="674"/>
      <c r="DM38" s="674"/>
      <c r="DN38" s="674"/>
      <c r="DO38" s="674"/>
      <c r="DP38" s="674"/>
      <c r="DQ38" s="674"/>
      <c r="DR38" s="674"/>
      <c r="DS38" s="674"/>
      <c r="DT38" s="674"/>
      <c r="DU38" s="674"/>
      <c r="DV38" s="674"/>
      <c r="DW38" s="674"/>
      <c r="DX38" s="674"/>
      <c r="DY38" s="674"/>
      <c r="DZ38" s="674"/>
      <c r="EA38" s="674"/>
      <c r="EB38" s="674"/>
      <c r="EC38" s="674"/>
      <c r="ED38" s="674"/>
      <c r="EE38" s="674"/>
      <c r="EF38" s="674"/>
      <c r="EG38" s="674"/>
      <c r="EH38" s="674"/>
      <c r="EI38" s="674"/>
      <c r="EJ38" s="674"/>
      <c r="EK38" s="674"/>
      <c r="EL38" s="674"/>
      <c r="EM38" s="674"/>
      <c r="EN38" s="674"/>
      <c r="EO38" s="674"/>
      <c r="EP38" s="674"/>
      <c r="EQ38" s="674"/>
      <c r="ER38" s="674"/>
      <c r="ES38" s="674"/>
      <c r="ET38" s="674"/>
      <c r="EU38" s="674"/>
      <c r="EV38" s="674"/>
      <c r="EW38" s="674"/>
      <c r="EX38" s="674"/>
      <c r="EY38" s="674"/>
      <c r="EZ38" s="674"/>
      <c r="FA38" s="674"/>
      <c r="FB38" s="674"/>
      <c r="FC38" s="674"/>
      <c r="FD38" s="674"/>
      <c r="FE38" s="674"/>
      <c r="FF38" s="674"/>
      <c r="FG38" s="674"/>
      <c r="FH38" s="674"/>
      <c r="FI38" s="674"/>
      <c r="FJ38" s="674"/>
      <c r="FK38" s="674"/>
      <c r="FL38" s="674"/>
      <c r="FM38" s="674"/>
      <c r="FN38" s="674"/>
      <c r="FO38" s="674"/>
      <c r="FP38" s="674"/>
      <c r="FQ38" s="674"/>
      <c r="FR38" s="674"/>
      <c r="FS38" s="674"/>
      <c r="FT38" s="674"/>
      <c r="FU38" s="674"/>
      <c r="FV38" s="674"/>
      <c r="FW38" s="674"/>
      <c r="FX38" s="674"/>
      <c r="FY38" s="674"/>
      <c r="FZ38" s="1313"/>
      <c r="GA38" s="1312"/>
      <c r="GB38" s="1156"/>
      <c r="GC38" s="1156"/>
      <c r="GD38" s="1156"/>
      <c r="GE38" s="1156"/>
      <c r="GF38" s="1156"/>
      <c r="GG38" s="1156"/>
      <c r="GH38" s="1156"/>
      <c r="GI38" s="1156"/>
      <c r="GJ38" s="1156"/>
      <c r="GK38" s="1157"/>
      <c r="GL38" s="1157"/>
      <c r="GM38" s="1157"/>
      <c r="GN38" s="1157"/>
      <c r="GO38" s="1157"/>
      <c r="GP38" s="1157"/>
      <c r="GQ38" s="1157"/>
      <c r="GR38" s="1157"/>
      <c r="GS38" s="1157"/>
      <c r="GT38" s="1157"/>
      <c r="GU38" s="1157"/>
      <c r="GV38" s="1157"/>
      <c r="GW38" s="1157"/>
      <c r="GX38" s="1157"/>
      <c r="GY38" s="1157"/>
      <c r="GZ38" s="1157"/>
      <c r="HA38" s="1157"/>
      <c r="HB38" s="1157"/>
      <c r="HC38" s="1157"/>
      <c r="HD38" s="1157"/>
      <c r="HE38" s="1157"/>
      <c r="HF38" s="1157"/>
      <c r="HG38" s="1157"/>
      <c r="HH38" s="1157"/>
      <c r="HI38" s="1157"/>
      <c r="HJ38" s="1026"/>
    </row>
    <row r="39" spans="2:218" ht="24.95" hidden="1" customHeight="1" x14ac:dyDescent="0.25">
      <c r="B39" s="1606"/>
      <c r="C39" s="229"/>
      <c r="D39" s="1316"/>
      <c r="E39" s="1316"/>
      <c r="F39" s="2396"/>
      <c r="G39" s="2395"/>
      <c r="H39" s="2394" t="s">
        <v>8324</v>
      </c>
      <c r="I39" s="214"/>
      <c r="J39" s="834"/>
      <c r="K39" s="234"/>
      <c r="L39" s="230"/>
      <c r="M39" s="231"/>
      <c r="N39" s="231"/>
      <c r="O39" s="231"/>
      <c r="P39" s="231"/>
      <c r="Q39" s="235"/>
      <c r="R39" s="233"/>
      <c r="S39" s="232"/>
      <c r="T39" s="219"/>
      <c r="U39" s="835"/>
      <c r="V39" s="212"/>
      <c r="W39" s="231"/>
      <c r="X39" s="2118"/>
      <c r="Y39" s="2119"/>
      <c r="Z39" s="2188"/>
      <c r="AA39" s="674"/>
      <c r="AB39" s="674"/>
      <c r="AC39" s="674"/>
      <c r="AD39" s="674"/>
      <c r="AE39" s="674"/>
      <c r="AF39" s="674"/>
      <c r="AG39" s="674"/>
      <c r="AH39" s="674"/>
      <c r="AI39" s="674"/>
      <c r="AJ39" s="674"/>
      <c r="AK39" s="674"/>
      <c r="AL39" s="674"/>
      <c r="AM39" s="674"/>
      <c r="AN39" s="674"/>
      <c r="AO39" s="674"/>
      <c r="AP39" s="674"/>
      <c r="AQ39" s="674"/>
      <c r="AR39" s="674"/>
      <c r="AS39" s="674"/>
      <c r="AT39" s="674"/>
      <c r="AU39" s="674"/>
      <c r="AV39" s="674"/>
      <c r="AW39" s="674"/>
      <c r="AX39" s="674"/>
      <c r="AY39" s="674"/>
      <c r="AZ39" s="674"/>
      <c r="BA39" s="674"/>
      <c r="BB39" s="674"/>
      <c r="BC39" s="674"/>
      <c r="BD39" s="674"/>
      <c r="BE39" s="674"/>
      <c r="BF39" s="674"/>
      <c r="BG39" s="674"/>
      <c r="BH39" s="674"/>
      <c r="BI39" s="674"/>
      <c r="BJ39" s="674"/>
      <c r="BK39" s="674"/>
      <c r="BL39" s="674"/>
      <c r="BM39" s="674"/>
      <c r="BN39" s="674"/>
      <c r="BO39" s="674"/>
      <c r="BP39" s="674"/>
      <c r="BQ39" s="674"/>
      <c r="BR39" s="674"/>
      <c r="BS39" s="674"/>
      <c r="BT39" s="674"/>
      <c r="BU39" s="674"/>
      <c r="BV39" s="674"/>
      <c r="BW39" s="674"/>
      <c r="BX39" s="674"/>
      <c r="BY39" s="674"/>
      <c r="BZ39" s="674"/>
      <c r="CA39" s="674"/>
      <c r="CB39" s="674"/>
      <c r="CC39" s="674"/>
      <c r="CD39" s="674"/>
      <c r="CE39" s="674"/>
      <c r="CF39" s="674"/>
      <c r="CG39" s="674"/>
      <c r="CH39" s="674"/>
      <c r="CI39" s="674"/>
      <c r="CJ39" s="674"/>
      <c r="CK39" s="674"/>
      <c r="CL39" s="674"/>
      <c r="CM39" s="674"/>
      <c r="CN39" s="674"/>
      <c r="CO39" s="674"/>
      <c r="CP39" s="674"/>
      <c r="CQ39" s="674"/>
      <c r="CR39" s="674"/>
      <c r="CS39" s="674"/>
      <c r="CT39" s="674"/>
      <c r="CU39" s="674"/>
      <c r="CV39" s="674"/>
      <c r="CW39" s="674"/>
      <c r="CX39" s="674"/>
      <c r="CY39" s="674"/>
      <c r="CZ39" s="674"/>
      <c r="DA39" s="674"/>
      <c r="DB39" s="674"/>
      <c r="DC39" s="674"/>
      <c r="DD39" s="674"/>
      <c r="DE39" s="674"/>
      <c r="DF39" s="674"/>
      <c r="DG39" s="674"/>
      <c r="DH39" s="674"/>
      <c r="DI39" s="674"/>
      <c r="DJ39" s="674"/>
      <c r="DK39" s="674"/>
      <c r="DL39" s="674"/>
      <c r="DM39" s="674"/>
      <c r="DN39" s="674"/>
      <c r="DO39" s="674"/>
      <c r="DP39" s="674"/>
      <c r="DQ39" s="674"/>
      <c r="DR39" s="674"/>
      <c r="DS39" s="674"/>
      <c r="DT39" s="674"/>
      <c r="DU39" s="674"/>
      <c r="DV39" s="674"/>
      <c r="DW39" s="674"/>
      <c r="DX39" s="674"/>
      <c r="DY39" s="674"/>
      <c r="DZ39" s="674"/>
      <c r="EA39" s="674"/>
      <c r="EB39" s="674"/>
      <c r="EC39" s="674"/>
      <c r="ED39" s="674"/>
      <c r="EE39" s="674"/>
      <c r="EF39" s="674"/>
      <c r="EG39" s="674"/>
      <c r="EH39" s="674"/>
      <c r="EI39" s="674"/>
      <c r="EJ39" s="674"/>
      <c r="EK39" s="674"/>
      <c r="EL39" s="674"/>
      <c r="EM39" s="674"/>
      <c r="EN39" s="674"/>
      <c r="EO39" s="674"/>
      <c r="EP39" s="674"/>
      <c r="EQ39" s="674"/>
      <c r="ER39" s="674"/>
      <c r="ES39" s="674"/>
      <c r="ET39" s="674"/>
      <c r="EU39" s="674"/>
      <c r="EV39" s="674"/>
      <c r="EW39" s="674"/>
      <c r="EX39" s="674"/>
      <c r="EY39" s="674"/>
      <c r="EZ39" s="674"/>
      <c r="FA39" s="674"/>
      <c r="FB39" s="674"/>
      <c r="FC39" s="674"/>
      <c r="FD39" s="674"/>
      <c r="FE39" s="674"/>
      <c r="FF39" s="674"/>
      <c r="FG39" s="674"/>
      <c r="FH39" s="674"/>
      <c r="FI39" s="674"/>
      <c r="FJ39" s="674"/>
      <c r="FK39" s="674"/>
      <c r="FL39" s="674"/>
      <c r="FM39" s="674"/>
      <c r="FN39" s="674"/>
      <c r="FO39" s="674"/>
      <c r="FP39" s="674"/>
      <c r="FQ39" s="674"/>
      <c r="FR39" s="674"/>
      <c r="FS39" s="674"/>
      <c r="FT39" s="674"/>
      <c r="FU39" s="674"/>
      <c r="FV39" s="674"/>
      <c r="FW39" s="674"/>
      <c r="FX39" s="674"/>
      <c r="FY39" s="674"/>
      <c r="FZ39" s="1313"/>
      <c r="GA39" s="1312"/>
      <c r="GB39" s="1156"/>
      <c r="GC39" s="1156"/>
      <c r="GD39" s="1156"/>
      <c r="GE39" s="1156"/>
      <c r="GF39" s="1156"/>
      <c r="GG39" s="1156"/>
      <c r="GH39" s="1156"/>
      <c r="GI39" s="1156"/>
      <c r="GJ39" s="1156"/>
      <c r="GK39" s="1157"/>
      <c r="GL39" s="1157"/>
      <c r="GM39" s="1157"/>
      <c r="GN39" s="1157"/>
      <c r="GO39" s="1157"/>
      <c r="GP39" s="1157"/>
      <c r="GQ39" s="1157"/>
      <c r="GR39" s="1157"/>
      <c r="GS39" s="1157"/>
      <c r="GT39" s="1157"/>
      <c r="GU39" s="1157"/>
      <c r="GV39" s="1157"/>
      <c r="GW39" s="1157"/>
      <c r="GX39" s="1157"/>
      <c r="GY39" s="1157"/>
      <c r="GZ39" s="1157"/>
      <c r="HA39" s="1157"/>
      <c r="HB39" s="1157"/>
      <c r="HC39" s="1157"/>
      <c r="HD39" s="1157"/>
      <c r="HE39" s="1157"/>
      <c r="HF39" s="1157"/>
      <c r="HG39" s="1157"/>
      <c r="HH39" s="1157"/>
      <c r="HI39" s="1157"/>
      <c r="HJ39" s="1026"/>
    </row>
    <row r="40" spans="2:218" ht="24.95" customHeight="1" x14ac:dyDescent="0.25">
      <c r="B40" s="1606"/>
      <c r="C40" s="229"/>
      <c r="D40" s="1316" t="s">
        <v>8245</v>
      </c>
      <c r="E40" s="2407">
        <v>5</v>
      </c>
      <c r="F40" s="215"/>
      <c r="G40" s="213"/>
      <c r="H40" s="2395" t="s">
        <v>8325</v>
      </c>
      <c r="I40" s="214"/>
      <c r="J40" s="834"/>
      <c r="K40" s="234"/>
      <c r="L40" s="230"/>
      <c r="M40" s="231"/>
      <c r="N40" s="231"/>
      <c r="O40" s="231"/>
      <c r="P40" s="231"/>
      <c r="Q40" s="235"/>
      <c r="R40" s="233"/>
      <c r="S40" s="232"/>
      <c r="T40" s="219"/>
      <c r="U40" s="835"/>
      <c r="V40" s="212"/>
      <c r="W40" s="231"/>
      <c r="X40" s="2118"/>
      <c r="Y40" s="2119"/>
      <c r="Z40" s="2188"/>
      <c r="AA40" s="674"/>
      <c r="AB40" s="674"/>
      <c r="AC40" s="674"/>
      <c r="AD40" s="674"/>
      <c r="AE40" s="674"/>
      <c r="AF40" s="674"/>
      <c r="AG40" s="674"/>
      <c r="AH40" s="674"/>
      <c r="AI40" s="674"/>
      <c r="AJ40" s="674"/>
      <c r="AK40" s="674"/>
      <c r="AL40" s="674"/>
      <c r="AM40" s="674"/>
      <c r="AN40" s="674"/>
      <c r="AO40" s="674"/>
      <c r="AP40" s="674"/>
      <c r="AQ40" s="674"/>
      <c r="AR40" s="674"/>
      <c r="AS40" s="674"/>
      <c r="AT40" s="674"/>
      <c r="AU40" s="674"/>
      <c r="AV40" s="674"/>
      <c r="AW40" s="674"/>
      <c r="AX40" s="674"/>
      <c r="AY40" s="674"/>
      <c r="AZ40" s="674"/>
      <c r="BA40" s="674"/>
      <c r="BB40" s="674"/>
      <c r="BC40" s="674"/>
      <c r="BD40" s="674"/>
      <c r="BE40" s="674"/>
      <c r="BF40" s="674"/>
      <c r="BG40" s="674"/>
      <c r="BH40" s="674"/>
      <c r="BI40" s="674"/>
      <c r="BJ40" s="674"/>
      <c r="BK40" s="674"/>
      <c r="BL40" s="674"/>
      <c r="BM40" s="674"/>
      <c r="BN40" s="674"/>
      <c r="BO40" s="674"/>
      <c r="BP40" s="674"/>
      <c r="BQ40" s="674"/>
      <c r="BR40" s="674"/>
      <c r="BS40" s="674"/>
      <c r="BT40" s="674"/>
      <c r="BU40" s="674"/>
      <c r="BV40" s="674"/>
      <c r="BW40" s="674"/>
      <c r="BX40" s="674"/>
      <c r="BY40" s="674"/>
      <c r="BZ40" s="674"/>
      <c r="CA40" s="674"/>
      <c r="CB40" s="674"/>
      <c r="CC40" s="674"/>
      <c r="CD40" s="674"/>
      <c r="CE40" s="674"/>
      <c r="CF40" s="674"/>
      <c r="CG40" s="674"/>
      <c r="CH40" s="674"/>
      <c r="CI40" s="674"/>
      <c r="CJ40" s="674"/>
      <c r="CK40" s="674"/>
      <c r="CL40" s="674"/>
      <c r="CM40" s="674"/>
      <c r="CN40" s="674"/>
      <c r="CO40" s="674"/>
      <c r="CP40" s="674"/>
      <c r="CQ40" s="674"/>
      <c r="CR40" s="674"/>
      <c r="CS40" s="674"/>
      <c r="CT40" s="674"/>
      <c r="CU40" s="674"/>
      <c r="CV40" s="674"/>
      <c r="CW40" s="674"/>
      <c r="CX40" s="674"/>
      <c r="CY40" s="674"/>
      <c r="CZ40" s="674"/>
      <c r="DA40" s="674"/>
      <c r="DB40" s="674"/>
      <c r="DC40" s="674"/>
      <c r="DD40" s="674"/>
      <c r="DE40" s="674"/>
      <c r="DF40" s="674"/>
      <c r="DG40" s="674"/>
      <c r="DH40" s="674"/>
      <c r="DI40" s="674"/>
      <c r="DJ40" s="674"/>
      <c r="DK40" s="674"/>
      <c r="DL40" s="674"/>
      <c r="DM40" s="674"/>
      <c r="DN40" s="674"/>
      <c r="DO40" s="674"/>
      <c r="DP40" s="674"/>
      <c r="DQ40" s="674"/>
      <c r="DR40" s="674"/>
      <c r="DS40" s="674"/>
      <c r="DT40" s="674"/>
      <c r="DU40" s="674"/>
      <c r="DV40" s="674"/>
      <c r="DW40" s="674"/>
      <c r="DX40" s="674"/>
      <c r="DY40" s="674"/>
      <c r="DZ40" s="674"/>
      <c r="EA40" s="674"/>
      <c r="EB40" s="674"/>
      <c r="EC40" s="674"/>
      <c r="ED40" s="674"/>
      <c r="EE40" s="674"/>
      <c r="EF40" s="674"/>
      <c r="EG40" s="674"/>
      <c r="EH40" s="674"/>
      <c r="EI40" s="674"/>
      <c r="EJ40" s="674"/>
      <c r="EK40" s="674"/>
      <c r="EL40" s="674"/>
      <c r="EM40" s="674"/>
      <c r="EN40" s="674"/>
      <c r="EO40" s="674"/>
      <c r="EP40" s="674"/>
      <c r="EQ40" s="674"/>
      <c r="ER40" s="674"/>
      <c r="ES40" s="674"/>
      <c r="ET40" s="674"/>
      <c r="EU40" s="674"/>
      <c r="EV40" s="674"/>
      <c r="EW40" s="674"/>
      <c r="EX40" s="674"/>
      <c r="EY40" s="674"/>
      <c r="EZ40" s="674"/>
      <c r="FA40" s="674"/>
      <c r="FB40" s="674"/>
      <c r="FC40" s="674"/>
      <c r="FD40" s="674"/>
      <c r="FE40" s="674"/>
      <c r="FF40" s="674"/>
      <c r="FG40" s="674"/>
      <c r="FH40" s="674"/>
      <c r="FI40" s="674"/>
      <c r="FJ40" s="674"/>
      <c r="FK40" s="674"/>
      <c r="FL40" s="674"/>
      <c r="FM40" s="674"/>
      <c r="FN40" s="674"/>
      <c r="FO40" s="674"/>
      <c r="FP40" s="674"/>
      <c r="FQ40" s="674"/>
      <c r="FR40" s="674"/>
      <c r="FS40" s="674"/>
      <c r="FT40" s="674"/>
      <c r="FU40" s="674"/>
      <c r="FV40" s="674"/>
      <c r="FW40" s="674"/>
      <c r="FX40" s="674"/>
      <c r="FY40" s="674"/>
      <c r="FZ40" s="1313"/>
      <c r="GA40" s="1312"/>
      <c r="GB40" s="1156"/>
      <c r="GC40" s="1156"/>
      <c r="GD40" s="1156"/>
      <c r="GE40" s="1156"/>
      <c r="GF40" s="1156"/>
      <c r="GG40" s="1156"/>
      <c r="GH40" s="1156"/>
      <c r="GI40" s="1156"/>
      <c r="GJ40" s="1156"/>
      <c r="GK40" s="1157"/>
      <c r="GL40" s="1157"/>
      <c r="GM40" s="1157"/>
      <c r="GN40" s="1157"/>
      <c r="GO40" s="1157"/>
      <c r="GP40" s="1157"/>
      <c r="GQ40" s="1157"/>
      <c r="GR40" s="1157"/>
      <c r="GS40" s="1157"/>
      <c r="GT40" s="1157"/>
      <c r="GU40" s="1157"/>
      <c r="GV40" s="1157"/>
      <c r="GW40" s="1157"/>
      <c r="GX40" s="1157"/>
      <c r="GY40" s="1157"/>
      <c r="GZ40" s="1157"/>
      <c r="HA40" s="1157"/>
      <c r="HB40" s="1157"/>
      <c r="HC40" s="1157"/>
      <c r="HD40" s="1157"/>
      <c r="HE40" s="1157"/>
      <c r="HF40" s="1157"/>
      <c r="HG40" s="1157"/>
      <c r="HH40" s="1157"/>
      <c r="HI40" s="1157"/>
      <c r="HJ40" s="1026"/>
    </row>
    <row r="41" spans="2:218" ht="24.95" customHeight="1" x14ac:dyDescent="0.25">
      <c r="B41" s="1606"/>
      <c r="C41" s="229"/>
      <c r="D41" s="1316" t="s">
        <v>8347</v>
      </c>
      <c r="E41" s="1316">
        <v>2</v>
      </c>
      <c r="F41" s="215"/>
      <c r="G41" s="213"/>
      <c r="H41" s="2395" t="s">
        <v>8366</v>
      </c>
      <c r="I41" s="214"/>
      <c r="J41" s="834"/>
      <c r="K41" s="234"/>
      <c r="L41" s="230"/>
      <c r="M41" s="231"/>
      <c r="N41" s="231"/>
      <c r="O41" s="231"/>
      <c r="P41" s="231"/>
      <c r="Q41" s="235"/>
      <c r="R41" s="233"/>
      <c r="S41" s="232"/>
      <c r="T41" s="219"/>
      <c r="U41" s="835"/>
      <c r="V41" s="212"/>
      <c r="W41" s="231"/>
      <c r="X41" s="2118"/>
      <c r="Y41" s="2119"/>
      <c r="Z41" s="2188"/>
      <c r="AA41" s="674"/>
      <c r="AB41" s="674"/>
      <c r="AC41" s="674"/>
      <c r="AD41" s="674"/>
      <c r="AE41" s="674"/>
      <c r="AF41" s="674"/>
      <c r="AG41" s="674"/>
      <c r="AH41" s="674"/>
      <c r="AI41" s="674"/>
      <c r="AJ41" s="674"/>
      <c r="AK41" s="674"/>
      <c r="AL41" s="674"/>
      <c r="AM41" s="674"/>
      <c r="AN41" s="674"/>
      <c r="AO41" s="674"/>
      <c r="AP41" s="674"/>
      <c r="AQ41" s="674"/>
      <c r="AR41" s="674"/>
      <c r="AS41" s="674"/>
      <c r="AT41" s="674"/>
      <c r="AU41" s="674"/>
      <c r="AV41" s="674"/>
      <c r="AW41" s="674"/>
      <c r="AX41" s="674"/>
      <c r="AY41" s="674"/>
      <c r="AZ41" s="674"/>
      <c r="BA41" s="674"/>
      <c r="BB41" s="674"/>
      <c r="BC41" s="674"/>
      <c r="BD41" s="674"/>
      <c r="BE41" s="674"/>
      <c r="BF41" s="674"/>
      <c r="BG41" s="674"/>
      <c r="BH41" s="674"/>
      <c r="BI41" s="674"/>
      <c r="BJ41" s="674"/>
      <c r="BK41" s="674"/>
      <c r="BL41" s="674"/>
      <c r="BM41" s="674"/>
      <c r="BN41" s="674"/>
      <c r="BO41" s="674"/>
      <c r="BP41" s="674"/>
      <c r="BQ41" s="674"/>
      <c r="BR41" s="674"/>
      <c r="BS41" s="674"/>
      <c r="BT41" s="674"/>
      <c r="BU41" s="674"/>
      <c r="BV41" s="674"/>
      <c r="BW41" s="674"/>
      <c r="BX41" s="674"/>
      <c r="BY41" s="674"/>
      <c r="BZ41" s="674"/>
      <c r="CA41" s="674"/>
      <c r="CB41" s="674"/>
      <c r="CC41" s="674"/>
      <c r="CD41" s="674"/>
      <c r="CE41" s="674"/>
      <c r="CF41" s="674"/>
      <c r="CG41" s="674"/>
      <c r="CH41" s="674"/>
      <c r="CI41" s="674"/>
      <c r="CJ41" s="674"/>
      <c r="CK41" s="674"/>
      <c r="CL41" s="674"/>
      <c r="CM41" s="674"/>
      <c r="CN41" s="674"/>
      <c r="CO41" s="674"/>
      <c r="CP41" s="674"/>
      <c r="CQ41" s="674"/>
      <c r="CR41" s="674"/>
      <c r="CS41" s="674"/>
      <c r="CT41" s="674"/>
      <c r="CU41" s="674"/>
      <c r="CV41" s="674"/>
      <c r="CW41" s="674"/>
      <c r="CX41" s="674"/>
      <c r="CY41" s="674"/>
      <c r="CZ41" s="674"/>
      <c r="DA41" s="674"/>
      <c r="DB41" s="674"/>
      <c r="DC41" s="674"/>
      <c r="DD41" s="674"/>
      <c r="DE41" s="674"/>
      <c r="DF41" s="674"/>
      <c r="DG41" s="674"/>
      <c r="DH41" s="674"/>
      <c r="DI41" s="674"/>
      <c r="DJ41" s="674"/>
      <c r="DK41" s="674"/>
      <c r="DL41" s="674"/>
      <c r="DM41" s="674"/>
      <c r="DN41" s="674"/>
      <c r="DO41" s="674"/>
      <c r="DP41" s="674"/>
      <c r="DQ41" s="674"/>
      <c r="DR41" s="674"/>
      <c r="DS41" s="674"/>
      <c r="DT41" s="674"/>
      <c r="DU41" s="674"/>
      <c r="DV41" s="674"/>
      <c r="DW41" s="674"/>
      <c r="DX41" s="674"/>
      <c r="DY41" s="674"/>
      <c r="DZ41" s="674"/>
      <c r="EA41" s="674"/>
      <c r="EB41" s="674"/>
      <c r="EC41" s="674"/>
      <c r="ED41" s="674"/>
      <c r="EE41" s="674"/>
      <c r="EF41" s="674"/>
      <c r="EG41" s="674"/>
      <c r="EH41" s="674"/>
      <c r="EI41" s="674"/>
      <c r="EJ41" s="674"/>
      <c r="EK41" s="674"/>
      <c r="EL41" s="674"/>
      <c r="EM41" s="674"/>
      <c r="EN41" s="674"/>
      <c r="EO41" s="674"/>
      <c r="EP41" s="674"/>
      <c r="EQ41" s="674"/>
      <c r="ER41" s="674"/>
      <c r="ES41" s="674"/>
      <c r="ET41" s="674"/>
      <c r="EU41" s="674"/>
      <c r="EV41" s="674"/>
      <c r="EW41" s="674"/>
      <c r="EX41" s="674"/>
      <c r="EY41" s="674"/>
      <c r="EZ41" s="674"/>
      <c r="FA41" s="674"/>
      <c r="FB41" s="674"/>
      <c r="FC41" s="674"/>
      <c r="FD41" s="674"/>
      <c r="FE41" s="674"/>
      <c r="FF41" s="674"/>
      <c r="FG41" s="674"/>
      <c r="FH41" s="674"/>
      <c r="FI41" s="674"/>
      <c r="FJ41" s="674"/>
      <c r="FK41" s="674"/>
      <c r="FL41" s="674"/>
      <c r="FM41" s="674"/>
      <c r="FN41" s="674"/>
      <c r="FO41" s="674"/>
      <c r="FP41" s="674"/>
      <c r="FQ41" s="674"/>
      <c r="FR41" s="674"/>
      <c r="FS41" s="674"/>
      <c r="FT41" s="674"/>
      <c r="FU41" s="674"/>
      <c r="FV41" s="674"/>
      <c r="FW41" s="674"/>
      <c r="FX41" s="674"/>
      <c r="FY41" s="674"/>
      <c r="FZ41" s="1313"/>
      <c r="GA41" s="1312"/>
      <c r="GB41" s="1156"/>
      <c r="GC41" s="1156"/>
      <c r="GD41" s="1156"/>
      <c r="GE41" s="1156"/>
      <c r="GF41" s="1156"/>
      <c r="GG41" s="1156"/>
      <c r="GH41" s="1156"/>
      <c r="GI41" s="1156"/>
      <c r="GJ41" s="1156"/>
      <c r="GK41" s="1157"/>
      <c r="GL41" s="1157"/>
      <c r="GM41" s="1157"/>
      <c r="GN41" s="1157"/>
      <c r="GO41" s="1157"/>
      <c r="GP41" s="1157"/>
      <c r="GQ41" s="1157"/>
      <c r="GR41" s="1157"/>
      <c r="GS41" s="1157"/>
      <c r="GT41" s="1157"/>
      <c r="GU41" s="1157"/>
      <c r="GV41" s="1157"/>
      <c r="GW41" s="1157"/>
      <c r="GX41" s="1157"/>
      <c r="GY41" s="1157"/>
      <c r="GZ41" s="1157"/>
      <c r="HA41" s="1157"/>
      <c r="HB41" s="1157"/>
      <c r="HC41" s="1157"/>
      <c r="HD41" s="1157"/>
      <c r="HE41" s="1157"/>
      <c r="HF41" s="1157"/>
      <c r="HG41" s="1157"/>
      <c r="HH41" s="1157"/>
      <c r="HI41" s="1157"/>
      <c r="HJ41" s="1026"/>
    </row>
    <row r="42" spans="2:218" ht="24.95" customHeight="1" x14ac:dyDescent="0.25">
      <c r="B42" s="1606"/>
      <c r="C42" s="229"/>
      <c r="D42" s="1316" t="s">
        <v>8379</v>
      </c>
      <c r="E42" s="1316">
        <v>7</v>
      </c>
      <c r="F42" s="215"/>
      <c r="G42" s="213"/>
      <c r="H42" s="2395" t="s">
        <v>8367</v>
      </c>
      <c r="I42" s="214"/>
      <c r="J42" s="834"/>
      <c r="K42" s="234"/>
      <c r="L42" s="230"/>
      <c r="M42" s="231"/>
      <c r="N42" s="231"/>
      <c r="O42" s="231"/>
      <c r="P42" s="231"/>
      <c r="Q42" s="235"/>
      <c r="R42" s="233"/>
      <c r="S42" s="232"/>
      <c r="T42" s="219"/>
      <c r="U42" s="835"/>
      <c r="V42" s="212"/>
      <c r="W42" s="231"/>
      <c r="X42" s="2118"/>
      <c r="Y42" s="2119"/>
      <c r="Z42" s="2188"/>
      <c r="AA42" s="674"/>
      <c r="AB42" s="674"/>
      <c r="AC42" s="674"/>
      <c r="AD42" s="674"/>
      <c r="AE42" s="674"/>
      <c r="AF42" s="674"/>
      <c r="AG42" s="674"/>
      <c r="AH42" s="674"/>
      <c r="AI42" s="674"/>
      <c r="AJ42" s="674"/>
      <c r="AK42" s="674"/>
      <c r="AL42" s="674"/>
      <c r="AM42" s="674"/>
      <c r="AN42" s="674"/>
      <c r="AO42" s="674"/>
      <c r="AP42" s="674"/>
      <c r="AQ42" s="674"/>
      <c r="AR42" s="674"/>
      <c r="AS42" s="674"/>
      <c r="AT42" s="674"/>
      <c r="AU42" s="674"/>
      <c r="AV42" s="674"/>
      <c r="AW42" s="674"/>
      <c r="AX42" s="674"/>
      <c r="AY42" s="674"/>
      <c r="AZ42" s="674"/>
      <c r="BA42" s="674"/>
      <c r="BB42" s="674"/>
      <c r="BC42" s="674"/>
      <c r="BD42" s="674"/>
      <c r="BE42" s="674"/>
      <c r="BF42" s="674"/>
      <c r="BG42" s="674"/>
      <c r="BH42" s="674"/>
      <c r="BI42" s="674"/>
      <c r="BJ42" s="674"/>
      <c r="BK42" s="674"/>
      <c r="BL42" s="674"/>
      <c r="BM42" s="674"/>
      <c r="BN42" s="674"/>
      <c r="BO42" s="674"/>
      <c r="BP42" s="674"/>
      <c r="BQ42" s="674"/>
      <c r="BR42" s="674"/>
      <c r="BS42" s="674"/>
      <c r="BT42" s="674"/>
      <c r="BU42" s="674"/>
      <c r="BV42" s="674"/>
      <c r="BW42" s="674"/>
      <c r="BX42" s="674"/>
      <c r="BY42" s="674"/>
      <c r="BZ42" s="674"/>
      <c r="CA42" s="674"/>
      <c r="CB42" s="674"/>
      <c r="CC42" s="674"/>
      <c r="CD42" s="674"/>
      <c r="CE42" s="674"/>
      <c r="CF42" s="674"/>
      <c r="CG42" s="674"/>
      <c r="CH42" s="674"/>
      <c r="CI42" s="674"/>
      <c r="CJ42" s="674"/>
      <c r="CK42" s="674"/>
      <c r="CL42" s="674"/>
      <c r="CM42" s="674"/>
      <c r="CN42" s="674"/>
      <c r="CO42" s="674"/>
      <c r="CP42" s="674"/>
      <c r="CQ42" s="674"/>
      <c r="CR42" s="674"/>
      <c r="CS42" s="674"/>
      <c r="CT42" s="674"/>
      <c r="CU42" s="674"/>
      <c r="CV42" s="674"/>
      <c r="CW42" s="674"/>
      <c r="CX42" s="674"/>
      <c r="CY42" s="674"/>
      <c r="CZ42" s="674"/>
      <c r="DA42" s="674"/>
      <c r="DB42" s="674"/>
      <c r="DC42" s="674"/>
      <c r="DD42" s="674"/>
      <c r="DE42" s="674"/>
      <c r="DF42" s="674"/>
      <c r="DG42" s="674"/>
      <c r="DH42" s="674"/>
      <c r="DI42" s="674"/>
      <c r="DJ42" s="674"/>
      <c r="DK42" s="674"/>
      <c r="DL42" s="674"/>
      <c r="DM42" s="674"/>
      <c r="DN42" s="674"/>
      <c r="DO42" s="674"/>
      <c r="DP42" s="674"/>
      <c r="DQ42" s="674"/>
      <c r="DR42" s="674"/>
      <c r="DS42" s="674"/>
      <c r="DT42" s="674"/>
      <c r="DU42" s="674"/>
      <c r="DV42" s="674"/>
      <c r="DW42" s="674"/>
      <c r="DX42" s="674"/>
      <c r="DY42" s="674"/>
      <c r="DZ42" s="674"/>
      <c r="EA42" s="674"/>
      <c r="EB42" s="674"/>
      <c r="EC42" s="674"/>
      <c r="ED42" s="674"/>
      <c r="EE42" s="674"/>
      <c r="EF42" s="674"/>
      <c r="EG42" s="674"/>
      <c r="EH42" s="674"/>
      <c r="EI42" s="674"/>
      <c r="EJ42" s="674"/>
      <c r="EK42" s="674"/>
      <c r="EL42" s="674"/>
      <c r="EM42" s="674"/>
      <c r="EN42" s="674"/>
      <c r="EO42" s="674"/>
      <c r="EP42" s="674"/>
      <c r="EQ42" s="674"/>
      <c r="ER42" s="674"/>
      <c r="ES42" s="674"/>
      <c r="ET42" s="674"/>
      <c r="EU42" s="674"/>
      <c r="EV42" s="674"/>
      <c r="EW42" s="674"/>
      <c r="EX42" s="674"/>
      <c r="EY42" s="674"/>
      <c r="EZ42" s="674"/>
      <c r="FA42" s="674"/>
      <c r="FB42" s="674"/>
      <c r="FC42" s="674"/>
      <c r="FD42" s="674"/>
      <c r="FE42" s="674"/>
      <c r="FF42" s="674"/>
      <c r="FG42" s="674"/>
      <c r="FH42" s="674"/>
      <c r="FI42" s="674"/>
      <c r="FJ42" s="674"/>
      <c r="FK42" s="674"/>
      <c r="FL42" s="674"/>
      <c r="FM42" s="674"/>
      <c r="FN42" s="674"/>
      <c r="FO42" s="674"/>
      <c r="FP42" s="674"/>
      <c r="FQ42" s="674"/>
      <c r="FR42" s="674"/>
      <c r="FS42" s="674"/>
      <c r="FT42" s="674"/>
      <c r="FU42" s="674"/>
      <c r="FV42" s="674"/>
      <c r="FW42" s="674"/>
      <c r="FX42" s="674"/>
      <c r="FY42" s="674"/>
      <c r="FZ42" s="1313"/>
      <c r="GA42" s="1312"/>
      <c r="GB42" s="1156"/>
      <c r="GC42" s="1156"/>
      <c r="GD42" s="1156"/>
      <c r="GE42" s="1156"/>
      <c r="GF42" s="1156"/>
      <c r="GG42" s="1156"/>
      <c r="GH42" s="1156"/>
      <c r="GI42" s="1156"/>
      <c r="GJ42" s="1156"/>
      <c r="GK42" s="1157"/>
      <c r="GL42" s="1157"/>
      <c r="GM42" s="1157"/>
      <c r="GN42" s="1157"/>
      <c r="GO42" s="1157"/>
      <c r="GP42" s="1157"/>
      <c r="GQ42" s="1157"/>
      <c r="GR42" s="1157"/>
      <c r="GS42" s="1157"/>
      <c r="GT42" s="1157"/>
      <c r="GU42" s="1157"/>
      <c r="GV42" s="1157"/>
      <c r="GW42" s="1157"/>
      <c r="GX42" s="1157"/>
      <c r="GY42" s="1157"/>
      <c r="GZ42" s="1157"/>
      <c r="HA42" s="1157"/>
      <c r="HB42" s="1157"/>
      <c r="HC42" s="1157"/>
      <c r="HD42" s="1157"/>
      <c r="HE42" s="1157"/>
      <c r="HF42" s="1157"/>
      <c r="HG42" s="1157"/>
      <c r="HH42" s="1157"/>
      <c r="HI42" s="1157"/>
      <c r="HJ42" s="1026"/>
    </row>
    <row r="43" spans="2:218" ht="24.95" customHeight="1" x14ac:dyDescent="0.25">
      <c r="B43" s="1606"/>
      <c r="C43" s="229"/>
      <c r="D43" s="1316">
        <v>2.4</v>
      </c>
      <c r="E43" s="2406">
        <f>SUM(E44:E45)</f>
        <v>10</v>
      </c>
      <c r="F43" s="2381"/>
      <c r="G43" s="213" t="s">
        <v>8293</v>
      </c>
      <c r="H43" s="2395"/>
      <c r="I43" s="214"/>
      <c r="J43" s="834"/>
      <c r="K43" s="234"/>
      <c r="L43" s="230"/>
      <c r="M43" s="231"/>
      <c r="N43" s="231"/>
      <c r="O43" s="231"/>
      <c r="P43" s="231"/>
      <c r="Q43" s="235"/>
      <c r="R43" s="233"/>
      <c r="S43" s="232"/>
      <c r="T43" s="219"/>
      <c r="U43" s="835"/>
      <c r="V43" s="212"/>
      <c r="W43" s="231"/>
      <c r="X43" s="2118"/>
      <c r="Y43" s="2119"/>
      <c r="Z43" s="2188"/>
      <c r="AA43" s="674"/>
      <c r="AB43" s="674"/>
      <c r="AC43" s="674"/>
      <c r="AD43" s="674"/>
      <c r="AE43" s="674"/>
      <c r="AF43" s="674"/>
      <c r="AG43" s="674"/>
      <c r="AH43" s="674"/>
      <c r="AI43" s="674"/>
      <c r="AJ43" s="674"/>
      <c r="AK43" s="674"/>
      <c r="AL43" s="674"/>
      <c r="AM43" s="674"/>
      <c r="AN43" s="674"/>
      <c r="AO43" s="674"/>
      <c r="AP43" s="674"/>
      <c r="AQ43" s="674"/>
      <c r="AR43" s="674"/>
      <c r="AS43" s="674"/>
      <c r="AT43" s="674"/>
      <c r="AU43" s="674"/>
      <c r="AV43" s="674"/>
      <c r="AW43" s="674"/>
      <c r="AX43" s="674"/>
      <c r="AY43" s="674"/>
      <c r="AZ43" s="674"/>
      <c r="BA43" s="674"/>
      <c r="BB43" s="674"/>
      <c r="BC43" s="674"/>
      <c r="BD43" s="674"/>
      <c r="BE43" s="674"/>
      <c r="BF43" s="674"/>
      <c r="BG43" s="674"/>
      <c r="BH43" s="674"/>
      <c r="BI43" s="674"/>
      <c r="BJ43" s="674"/>
      <c r="BK43" s="674"/>
      <c r="BL43" s="674"/>
      <c r="BM43" s="674"/>
      <c r="BN43" s="674"/>
      <c r="BO43" s="674"/>
      <c r="BP43" s="674"/>
      <c r="BQ43" s="674"/>
      <c r="BR43" s="674"/>
      <c r="BS43" s="674"/>
      <c r="BT43" s="674"/>
      <c r="BU43" s="674"/>
      <c r="BV43" s="674"/>
      <c r="BW43" s="674"/>
      <c r="BX43" s="674"/>
      <c r="BY43" s="674"/>
      <c r="BZ43" s="674"/>
      <c r="CA43" s="674"/>
      <c r="CB43" s="674"/>
      <c r="CC43" s="674"/>
      <c r="CD43" s="674"/>
      <c r="CE43" s="674"/>
      <c r="CF43" s="674"/>
      <c r="CG43" s="674"/>
      <c r="CH43" s="674"/>
      <c r="CI43" s="674"/>
      <c r="CJ43" s="674"/>
      <c r="CK43" s="674"/>
      <c r="CL43" s="674"/>
      <c r="CM43" s="674"/>
      <c r="CN43" s="674"/>
      <c r="CO43" s="674"/>
      <c r="CP43" s="674"/>
      <c r="CQ43" s="674"/>
      <c r="CR43" s="674"/>
      <c r="CS43" s="674"/>
      <c r="CT43" s="674"/>
      <c r="CU43" s="674"/>
      <c r="CV43" s="674"/>
      <c r="CW43" s="674"/>
      <c r="CX43" s="674"/>
      <c r="CY43" s="674"/>
      <c r="CZ43" s="674"/>
      <c r="DA43" s="674"/>
      <c r="DB43" s="674"/>
      <c r="DC43" s="674"/>
      <c r="DD43" s="674"/>
      <c r="DE43" s="674"/>
      <c r="DF43" s="674"/>
      <c r="DG43" s="674"/>
      <c r="DH43" s="674"/>
      <c r="DI43" s="674"/>
      <c r="DJ43" s="674"/>
      <c r="DK43" s="674"/>
      <c r="DL43" s="674"/>
      <c r="DM43" s="674"/>
      <c r="DN43" s="674"/>
      <c r="DO43" s="674"/>
      <c r="DP43" s="674"/>
      <c r="DQ43" s="674"/>
      <c r="DR43" s="674"/>
      <c r="DS43" s="674"/>
      <c r="DT43" s="674"/>
      <c r="DU43" s="674"/>
      <c r="DV43" s="674"/>
      <c r="DW43" s="674"/>
      <c r="DX43" s="674"/>
      <c r="DY43" s="674"/>
      <c r="DZ43" s="674"/>
      <c r="EA43" s="674"/>
      <c r="EB43" s="674"/>
      <c r="EC43" s="674"/>
      <c r="ED43" s="674"/>
      <c r="EE43" s="674"/>
      <c r="EF43" s="674"/>
      <c r="EG43" s="674"/>
      <c r="EH43" s="674"/>
      <c r="EI43" s="674"/>
      <c r="EJ43" s="674"/>
      <c r="EK43" s="674"/>
      <c r="EL43" s="674"/>
      <c r="EM43" s="674"/>
      <c r="EN43" s="674"/>
      <c r="EO43" s="674"/>
      <c r="EP43" s="674"/>
      <c r="EQ43" s="674"/>
      <c r="ER43" s="674"/>
      <c r="ES43" s="674"/>
      <c r="ET43" s="674"/>
      <c r="EU43" s="674"/>
      <c r="EV43" s="674"/>
      <c r="EW43" s="674"/>
      <c r="EX43" s="674"/>
      <c r="EY43" s="674"/>
      <c r="EZ43" s="674"/>
      <c r="FA43" s="674"/>
      <c r="FB43" s="674"/>
      <c r="FC43" s="674"/>
      <c r="FD43" s="674"/>
      <c r="FE43" s="674"/>
      <c r="FF43" s="674"/>
      <c r="FG43" s="674"/>
      <c r="FH43" s="674"/>
      <c r="FI43" s="674"/>
      <c r="FJ43" s="674"/>
      <c r="FK43" s="674"/>
      <c r="FL43" s="674"/>
      <c r="FM43" s="674"/>
      <c r="FN43" s="674"/>
      <c r="FO43" s="674"/>
      <c r="FP43" s="674"/>
      <c r="FQ43" s="674"/>
      <c r="FR43" s="674"/>
      <c r="FS43" s="674"/>
      <c r="FT43" s="674"/>
      <c r="FU43" s="674"/>
      <c r="FV43" s="674"/>
      <c r="FW43" s="674"/>
      <c r="FX43" s="674"/>
      <c r="FY43" s="674"/>
      <c r="FZ43" s="1313"/>
      <c r="GA43" s="1312"/>
      <c r="GB43" s="1156"/>
      <c r="GC43" s="1156"/>
      <c r="GD43" s="1156"/>
      <c r="GE43" s="1156"/>
      <c r="GF43" s="1156"/>
      <c r="GG43" s="1156"/>
      <c r="GH43" s="1156"/>
      <c r="GI43" s="1156"/>
      <c r="GJ43" s="1156"/>
      <c r="GK43" s="1157"/>
      <c r="GL43" s="1157"/>
      <c r="GM43" s="1157"/>
      <c r="GN43" s="1157"/>
      <c r="GO43" s="1157"/>
      <c r="GP43" s="1157"/>
      <c r="GQ43" s="1157"/>
      <c r="GR43" s="1157"/>
      <c r="GS43" s="1157"/>
      <c r="GT43" s="1157"/>
      <c r="GU43" s="1157"/>
      <c r="GV43" s="1157"/>
      <c r="GW43" s="1157"/>
      <c r="GX43" s="1157"/>
      <c r="GY43" s="1157"/>
      <c r="GZ43" s="1157"/>
      <c r="HA43" s="1157"/>
      <c r="HB43" s="1157"/>
      <c r="HC43" s="1157"/>
      <c r="HD43" s="1157"/>
      <c r="HE43" s="1157"/>
      <c r="HF43" s="1157"/>
      <c r="HG43" s="1157"/>
      <c r="HH43" s="1157"/>
      <c r="HI43" s="1157"/>
      <c r="HJ43" s="1026"/>
    </row>
    <row r="44" spans="2:218" ht="24.95" customHeight="1" x14ac:dyDescent="0.25">
      <c r="B44" s="1606"/>
      <c r="C44" s="229"/>
      <c r="D44" s="1316" t="s">
        <v>8346</v>
      </c>
      <c r="E44" s="1316">
        <v>5</v>
      </c>
      <c r="F44" s="2381"/>
      <c r="G44" s="213"/>
      <c r="H44" s="2395" t="s">
        <v>8365</v>
      </c>
      <c r="I44" s="214"/>
      <c r="J44" s="834"/>
      <c r="K44" s="234"/>
      <c r="L44" s="230"/>
      <c r="M44" s="231"/>
      <c r="N44" s="231"/>
      <c r="O44" s="231"/>
      <c r="P44" s="231"/>
      <c r="Q44" s="235"/>
      <c r="R44" s="233"/>
      <c r="S44" s="232"/>
      <c r="T44" s="219"/>
      <c r="U44" s="835"/>
      <c r="V44" s="212"/>
      <c r="W44" s="231"/>
      <c r="X44" s="2118"/>
      <c r="Y44" s="2119"/>
      <c r="Z44" s="2188"/>
      <c r="AA44" s="674"/>
      <c r="AB44" s="674"/>
      <c r="AC44" s="674"/>
      <c r="AD44" s="674"/>
      <c r="AE44" s="674"/>
      <c r="AF44" s="674"/>
      <c r="AG44" s="674"/>
      <c r="AH44" s="674"/>
      <c r="AI44" s="674"/>
      <c r="AJ44" s="674"/>
      <c r="AK44" s="674"/>
      <c r="AL44" s="674"/>
      <c r="AM44" s="674"/>
      <c r="AN44" s="674"/>
      <c r="AO44" s="674"/>
      <c r="AP44" s="674"/>
      <c r="AQ44" s="674"/>
      <c r="AR44" s="674"/>
      <c r="AS44" s="674"/>
      <c r="AT44" s="674"/>
      <c r="AU44" s="674"/>
      <c r="AV44" s="674"/>
      <c r="AW44" s="674"/>
      <c r="AX44" s="674"/>
      <c r="AY44" s="674"/>
      <c r="AZ44" s="674"/>
      <c r="BA44" s="674"/>
      <c r="BB44" s="674"/>
      <c r="BC44" s="674"/>
      <c r="BD44" s="674"/>
      <c r="BE44" s="674"/>
      <c r="BF44" s="674"/>
      <c r="BG44" s="674"/>
      <c r="BH44" s="674"/>
      <c r="BI44" s="674"/>
      <c r="BJ44" s="674"/>
      <c r="BK44" s="674"/>
      <c r="BL44" s="674"/>
      <c r="BM44" s="674"/>
      <c r="BN44" s="674"/>
      <c r="BO44" s="674"/>
      <c r="BP44" s="674"/>
      <c r="BQ44" s="674"/>
      <c r="BR44" s="674"/>
      <c r="BS44" s="674"/>
      <c r="BT44" s="674"/>
      <c r="BU44" s="674"/>
      <c r="BV44" s="674"/>
      <c r="BW44" s="674"/>
      <c r="BX44" s="674"/>
      <c r="BY44" s="674"/>
      <c r="BZ44" s="674"/>
      <c r="CA44" s="674"/>
      <c r="CB44" s="674"/>
      <c r="CC44" s="674"/>
      <c r="CD44" s="674"/>
      <c r="CE44" s="674"/>
      <c r="CF44" s="674"/>
      <c r="CG44" s="674"/>
      <c r="CH44" s="674"/>
      <c r="CI44" s="674"/>
      <c r="CJ44" s="674"/>
      <c r="CK44" s="674"/>
      <c r="CL44" s="674"/>
      <c r="CM44" s="674"/>
      <c r="CN44" s="674"/>
      <c r="CO44" s="674"/>
      <c r="CP44" s="674"/>
      <c r="CQ44" s="674"/>
      <c r="CR44" s="674"/>
      <c r="CS44" s="674"/>
      <c r="CT44" s="674"/>
      <c r="CU44" s="674"/>
      <c r="CV44" s="674"/>
      <c r="CW44" s="674"/>
      <c r="CX44" s="674"/>
      <c r="CY44" s="674"/>
      <c r="CZ44" s="674"/>
      <c r="DA44" s="674"/>
      <c r="DB44" s="674"/>
      <c r="DC44" s="674"/>
      <c r="DD44" s="674"/>
      <c r="DE44" s="674"/>
      <c r="DF44" s="674"/>
      <c r="DG44" s="674"/>
      <c r="DH44" s="674"/>
      <c r="DI44" s="674"/>
      <c r="DJ44" s="674"/>
      <c r="DK44" s="674"/>
      <c r="DL44" s="674"/>
      <c r="DM44" s="674"/>
      <c r="DN44" s="674"/>
      <c r="DO44" s="674"/>
      <c r="DP44" s="674"/>
      <c r="DQ44" s="674"/>
      <c r="DR44" s="674"/>
      <c r="DS44" s="674"/>
      <c r="DT44" s="674"/>
      <c r="DU44" s="674"/>
      <c r="DV44" s="674"/>
      <c r="DW44" s="674"/>
      <c r="DX44" s="674"/>
      <c r="DY44" s="674"/>
      <c r="DZ44" s="674"/>
      <c r="EA44" s="674"/>
      <c r="EB44" s="674"/>
      <c r="EC44" s="674"/>
      <c r="ED44" s="674"/>
      <c r="EE44" s="674"/>
      <c r="EF44" s="674"/>
      <c r="EG44" s="674"/>
      <c r="EH44" s="674"/>
      <c r="EI44" s="674"/>
      <c r="EJ44" s="674"/>
      <c r="EK44" s="674"/>
      <c r="EL44" s="674"/>
      <c r="EM44" s="674"/>
      <c r="EN44" s="674"/>
      <c r="EO44" s="674"/>
      <c r="EP44" s="674"/>
      <c r="EQ44" s="674"/>
      <c r="ER44" s="674"/>
      <c r="ES44" s="674"/>
      <c r="ET44" s="674"/>
      <c r="EU44" s="674"/>
      <c r="EV44" s="674"/>
      <c r="EW44" s="674"/>
      <c r="EX44" s="674"/>
      <c r="EY44" s="674"/>
      <c r="EZ44" s="674"/>
      <c r="FA44" s="674"/>
      <c r="FB44" s="674"/>
      <c r="FC44" s="674"/>
      <c r="FD44" s="674"/>
      <c r="FE44" s="674"/>
      <c r="FF44" s="674"/>
      <c r="FG44" s="674"/>
      <c r="FH44" s="674"/>
      <c r="FI44" s="674"/>
      <c r="FJ44" s="674"/>
      <c r="FK44" s="674"/>
      <c r="FL44" s="674"/>
      <c r="FM44" s="674"/>
      <c r="FN44" s="674"/>
      <c r="FO44" s="674"/>
      <c r="FP44" s="674"/>
      <c r="FQ44" s="674"/>
      <c r="FR44" s="674"/>
      <c r="FS44" s="674"/>
      <c r="FT44" s="674"/>
      <c r="FU44" s="674"/>
      <c r="FV44" s="674"/>
      <c r="FW44" s="674"/>
      <c r="FX44" s="674"/>
      <c r="FY44" s="674"/>
      <c r="FZ44" s="1313"/>
      <c r="GA44" s="1312"/>
      <c r="GB44" s="1156"/>
      <c r="GC44" s="1156"/>
      <c r="GD44" s="1156"/>
      <c r="GE44" s="1156"/>
      <c r="GF44" s="1156"/>
      <c r="GG44" s="1156"/>
      <c r="GH44" s="1156"/>
      <c r="GI44" s="1156"/>
      <c r="GJ44" s="1156"/>
      <c r="GK44" s="1157"/>
      <c r="GL44" s="1157"/>
      <c r="GM44" s="1157"/>
      <c r="GN44" s="1157"/>
      <c r="GO44" s="1157"/>
      <c r="GP44" s="1157"/>
      <c r="GQ44" s="1157"/>
      <c r="GR44" s="1157"/>
      <c r="GS44" s="1157"/>
      <c r="GT44" s="1157"/>
      <c r="GU44" s="1157"/>
      <c r="GV44" s="1157"/>
      <c r="GW44" s="1157"/>
      <c r="GX44" s="1157"/>
      <c r="GY44" s="1157"/>
      <c r="GZ44" s="1157"/>
      <c r="HA44" s="1157"/>
      <c r="HB44" s="1157"/>
      <c r="HC44" s="1157"/>
      <c r="HD44" s="1157"/>
      <c r="HE44" s="1157"/>
      <c r="HF44" s="1157"/>
      <c r="HG44" s="1157"/>
      <c r="HH44" s="1157"/>
      <c r="HI44" s="1157"/>
      <c r="HJ44" s="1026"/>
    </row>
    <row r="45" spans="2:218" ht="24.95" customHeight="1" x14ac:dyDescent="0.25">
      <c r="B45" s="1606"/>
      <c r="C45" s="229"/>
      <c r="D45" s="1316" t="s">
        <v>8349</v>
      </c>
      <c r="E45" s="1316">
        <v>5</v>
      </c>
      <c r="F45" s="2381"/>
      <c r="G45" s="213"/>
      <c r="H45" s="2395" t="s">
        <v>8348</v>
      </c>
      <c r="I45" s="214"/>
      <c r="J45" s="834"/>
      <c r="K45" s="234"/>
      <c r="L45" s="230"/>
      <c r="M45" s="231"/>
      <c r="N45" s="231"/>
      <c r="O45" s="231"/>
      <c r="P45" s="231"/>
      <c r="Q45" s="235"/>
      <c r="R45" s="233"/>
      <c r="S45" s="232"/>
      <c r="T45" s="219"/>
      <c r="U45" s="835"/>
      <c r="V45" s="212"/>
      <c r="W45" s="231"/>
      <c r="X45" s="2118"/>
      <c r="Y45" s="2119"/>
      <c r="Z45" s="2188"/>
      <c r="AA45" s="674"/>
      <c r="AB45" s="674"/>
      <c r="AC45" s="674"/>
      <c r="AD45" s="674"/>
      <c r="AE45" s="674"/>
      <c r="AF45" s="674"/>
      <c r="AG45" s="674"/>
      <c r="AH45" s="674"/>
      <c r="AI45" s="674"/>
      <c r="AJ45" s="674"/>
      <c r="AK45" s="674"/>
      <c r="AL45" s="674"/>
      <c r="AM45" s="674"/>
      <c r="AN45" s="674"/>
      <c r="AO45" s="674"/>
      <c r="AP45" s="674"/>
      <c r="AQ45" s="674"/>
      <c r="AR45" s="674"/>
      <c r="AS45" s="674"/>
      <c r="AT45" s="674"/>
      <c r="AU45" s="674"/>
      <c r="AV45" s="674"/>
      <c r="AW45" s="674"/>
      <c r="AX45" s="674"/>
      <c r="AY45" s="674"/>
      <c r="AZ45" s="674"/>
      <c r="BA45" s="674"/>
      <c r="BB45" s="674"/>
      <c r="BC45" s="674"/>
      <c r="BD45" s="674"/>
      <c r="BE45" s="674"/>
      <c r="BF45" s="674"/>
      <c r="BG45" s="674"/>
      <c r="BH45" s="674"/>
      <c r="BI45" s="674"/>
      <c r="BJ45" s="674"/>
      <c r="BK45" s="674"/>
      <c r="BL45" s="674"/>
      <c r="BM45" s="674"/>
      <c r="BN45" s="674"/>
      <c r="BO45" s="674"/>
      <c r="BP45" s="674"/>
      <c r="BQ45" s="674"/>
      <c r="BR45" s="674"/>
      <c r="BS45" s="674"/>
      <c r="BT45" s="674"/>
      <c r="BU45" s="674"/>
      <c r="BV45" s="674"/>
      <c r="BW45" s="674"/>
      <c r="BX45" s="674"/>
      <c r="BY45" s="674"/>
      <c r="BZ45" s="674"/>
      <c r="CA45" s="674"/>
      <c r="CB45" s="674"/>
      <c r="CC45" s="674"/>
      <c r="CD45" s="674"/>
      <c r="CE45" s="674"/>
      <c r="CF45" s="674"/>
      <c r="CG45" s="674"/>
      <c r="CH45" s="674"/>
      <c r="CI45" s="674"/>
      <c r="CJ45" s="674"/>
      <c r="CK45" s="674"/>
      <c r="CL45" s="674"/>
      <c r="CM45" s="674"/>
      <c r="CN45" s="674"/>
      <c r="CO45" s="674"/>
      <c r="CP45" s="674"/>
      <c r="CQ45" s="674"/>
      <c r="CR45" s="674"/>
      <c r="CS45" s="674"/>
      <c r="CT45" s="674"/>
      <c r="CU45" s="674"/>
      <c r="CV45" s="674"/>
      <c r="CW45" s="674"/>
      <c r="CX45" s="674"/>
      <c r="CY45" s="674"/>
      <c r="CZ45" s="674"/>
      <c r="DA45" s="674"/>
      <c r="DB45" s="674"/>
      <c r="DC45" s="674"/>
      <c r="DD45" s="674"/>
      <c r="DE45" s="674"/>
      <c r="DF45" s="674"/>
      <c r="DG45" s="674"/>
      <c r="DH45" s="674"/>
      <c r="DI45" s="674"/>
      <c r="DJ45" s="674"/>
      <c r="DK45" s="674"/>
      <c r="DL45" s="674"/>
      <c r="DM45" s="674"/>
      <c r="DN45" s="674"/>
      <c r="DO45" s="674"/>
      <c r="DP45" s="674"/>
      <c r="DQ45" s="674"/>
      <c r="DR45" s="674"/>
      <c r="DS45" s="674"/>
      <c r="DT45" s="674"/>
      <c r="DU45" s="674"/>
      <c r="DV45" s="674"/>
      <c r="DW45" s="674"/>
      <c r="DX45" s="674"/>
      <c r="DY45" s="674"/>
      <c r="DZ45" s="674"/>
      <c r="EA45" s="674"/>
      <c r="EB45" s="674"/>
      <c r="EC45" s="674"/>
      <c r="ED45" s="674"/>
      <c r="EE45" s="674"/>
      <c r="EF45" s="674"/>
      <c r="EG45" s="674"/>
      <c r="EH45" s="674"/>
      <c r="EI45" s="674"/>
      <c r="EJ45" s="674"/>
      <c r="EK45" s="674"/>
      <c r="EL45" s="674"/>
      <c r="EM45" s="674"/>
      <c r="EN45" s="674"/>
      <c r="EO45" s="674"/>
      <c r="EP45" s="674"/>
      <c r="EQ45" s="674"/>
      <c r="ER45" s="674"/>
      <c r="ES45" s="674"/>
      <c r="ET45" s="674"/>
      <c r="EU45" s="674"/>
      <c r="EV45" s="674"/>
      <c r="EW45" s="674"/>
      <c r="EX45" s="674"/>
      <c r="EY45" s="674"/>
      <c r="EZ45" s="674"/>
      <c r="FA45" s="674"/>
      <c r="FB45" s="674"/>
      <c r="FC45" s="674"/>
      <c r="FD45" s="674"/>
      <c r="FE45" s="674"/>
      <c r="FF45" s="674"/>
      <c r="FG45" s="674"/>
      <c r="FH45" s="674"/>
      <c r="FI45" s="674"/>
      <c r="FJ45" s="674"/>
      <c r="FK45" s="674"/>
      <c r="FL45" s="674"/>
      <c r="FM45" s="674"/>
      <c r="FN45" s="674"/>
      <c r="FO45" s="674"/>
      <c r="FP45" s="674"/>
      <c r="FQ45" s="674"/>
      <c r="FR45" s="674"/>
      <c r="FS45" s="674"/>
      <c r="FT45" s="674"/>
      <c r="FU45" s="674"/>
      <c r="FV45" s="674"/>
      <c r="FW45" s="674"/>
      <c r="FX45" s="674"/>
      <c r="FY45" s="674"/>
      <c r="FZ45" s="1313"/>
      <c r="GA45" s="1312"/>
      <c r="GB45" s="1156"/>
      <c r="GC45" s="1156"/>
      <c r="GD45" s="1156"/>
      <c r="GE45" s="1156"/>
      <c r="GF45" s="1156"/>
      <c r="GG45" s="1156"/>
      <c r="GH45" s="1156"/>
      <c r="GI45" s="1156"/>
      <c r="GJ45" s="1156"/>
      <c r="GK45" s="1157"/>
      <c r="GL45" s="1157"/>
      <c r="GM45" s="1157"/>
      <c r="GN45" s="1157"/>
      <c r="GO45" s="1157"/>
      <c r="GP45" s="1157"/>
      <c r="GQ45" s="1157"/>
      <c r="GR45" s="1157"/>
      <c r="GS45" s="1157"/>
      <c r="GT45" s="1157"/>
      <c r="GU45" s="1157"/>
      <c r="GV45" s="1157"/>
      <c r="GW45" s="1157"/>
      <c r="GX45" s="1157"/>
      <c r="GY45" s="1157"/>
      <c r="GZ45" s="1157"/>
      <c r="HA45" s="1157"/>
      <c r="HB45" s="1157"/>
      <c r="HC45" s="1157"/>
      <c r="HD45" s="1157"/>
      <c r="HE45" s="1157"/>
      <c r="HF45" s="1157"/>
      <c r="HG45" s="1157"/>
      <c r="HH45" s="1157"/>
      <c r="HI45" s="1157"/>
      <c r="HJ45" s="1026"/>
    </row>
    <row r="46" spans="2:218" ht="24.95" customHeight="1" x14ac:dyDescent="0.25">
      <c r="B46" s="1606"/>
      <c r="C46" s="229"/>
      <c r="D46" s="1316">
        <v>2.5</v>
      </c>
      <c r="E46" s="2406">
        <f>SUM(E47:E48)</f>
        <v>10</v>
      </c>
      <c r="F46" s="2381"/>
      <c r="G46" s="213" t="s">
        <v>8294</v>
      </c>
      <c r="H46" s="213"/>
      <c r="I46" s="214"/>
      <c r="J46" s="834"/>
      <c r="K46" s="234"/>
      <c r="L46" s="230"/>
      <c r="M46" s="231"/>
      <c r="N46" s="231"/>
      <c r="O46" s="231"/>
      <c r="P46" s="231"/>
      <c r="Q46" s="235"/>
      <c r="R46" s="233"/>
      <c r="S46" s="232"/>
      <c r="T46" s="219"/>
      <c r="U46" s="835"/>
      <c r="V46" s="212"/>
      <c r="W46" s="231"/>
      <c r="X46" s="2118"/>
      <c r="Y46" s="2119"/>
      <c r="Z46" s="2188"/>
      <c r="AA46" s="674"/>
      <c r="AB46" s="674"/>
      <c r="AC46" s="674"/>
      <c r="AD46" s="674"/>
      <c r="AE46" s="674"/>
      <c r="AF46" s="674"/>
      <c r="AG46" s="674"/>
      <c r="AH46" s="674"/>
      <c r="AI46" s="674"/>
      <c r="AJ46" s="674"/>
      <c r="AK46" s="674"/>
      <c r="AL46" s="674"/>
      <c r="AM46" s="674"/>
      <c r="AN46" s="674"/>
      <c r="AO46" s="674"/>
      <c r="AP46" s="674"/>
      <c r="AQ46" s="674"/>
      <c r="AR46" s="674"/>
      <c r="AS46" s="674"/>
      <c r="AT46" s="674"/>
      <c r="AU46" s="674"/>
      <c r="AV46" s="674"/>
      <c r="AW46" s="674"/>
      <c r="AX46" s="674"/>
      <c r="AY46" s="674"/>
      <c r="AZ46" s="674"/>
      <c r="BA46" s="674"/>
      <c r="BB46" s="674"/>
      <c r="BC46" s="674"/>
      <c r="BD46" s="674"/>
      <c r="BE46" s="674"/>
      <c r="BF46" s="674"/>
      <c r="BG46" s="674"/>
      <c r="BH46" s="674"/>
      <c r="BI46" s="674"/>
      <c r="BJ46" s="674"/>
      <c r="BK46" s="674"/>
      <c r="BL46" s="674"/>
      <c r="BM46" s="674"/>
      <c r="BN46" s="674"/>
      <c r="BO46" s="674"/>
      <c r="BP46" s="674"/>
      <c r="BQ46" s="674"/>
      <c r="BR46" s="674"/>
      <c r="BS46" s="674"/>
      <c r="BT46" s="674"/>
      <c r="BU46" s="674"/>
      <c r="BV46" s="674"/>
      <c r="BW46" s="674"/>
      <c r="BX46" s="674"/>
      <c r="BY46" s="674"/>
      <c r="BZ46" s="674"/>
      <c r="CA46" s="674"/>
      <c r="CB46" s="674"/>
      <c r="CC46" s="674"/>
      <c r="CD46" s="674"/>
      <c r="CE46" s="674"/>
      <c r="CF46" s="674"/>
      <c r="CG46" s="674"/>
      <c r="CH46" s="674"/>
      <c r="CI46" s="674"/>
      <c r="CJ46" s="674"/>
      <c r="CK46" s="674"/>
      <c r="CL46" s="674"/>
      <c r="CM46" s="674"/>
      <c r="CN46" s="674"/>
      <c r="CO46" s="674"/>
      <c r="CP46" s="674"/>
      <c r="CQ46" s="674"/>
      <c r="CR46" s="674"/>
      <c r="CS46" s="674"/>
      <c r="CT46" s="674"/>
      <c r="CU46" s="674"/>
      <c r="CV46" s="674"/>
      <c r="CW46" s="674"/>
      <c r="CX46" s="674"/>
      <c r="CY46" s="674"/>
      <c r="CZ46" s="674"/>
      <c r="DA46" s="674"/>
      <c r="DB46" s="674"/>
      <c r="DC46" s="674"/>
      <c r="DD46" s="674"/>
      <c r="DE46" s="674"/>
      <c r="DF46" s="674"/>
      <c r="DG46" s="674"/>
      <c r="DH46" s="674"/>
      <c r="DI46" s="674"/>
      <c r="DJ46" s="674"/>
      <c r="DK46" s="674"/>
      <c r="DL46" s="674"/>
      <c r="DM46" s="674"/>
      <c r="DN46" s="674"/>
      <c r="DO46" s="674"/>
      <c r="DP46" s="674"/>
      <c r="DQ46" s="674"/>
      <c r="DR46" s="674"/>
      <c r="DS46" s="674"/>
      <c r="DT46" s="674"/>
      <c r="DU46" s="674"/>
      <c r="DV46" s="674"/>
      <c r="DW46" s="674"/>
      <c r="DX46" s="674"/>
      <c r="DY46" s="674"/>
      <c r="DZ46" s="674"/>
      <c r="EA46" s="674"/>
      <c r="EB46" s="674"/>
      <c r="EC46" s="674"/>
      <c r="ED46" s="674"/>
      <c r="EE46" s="674"/>
      <c r="EF46" s="674"/>
      <c r="EG46" s="674"/>
      <c r="EH46" s="674"/>
      <c r="EI46" s="674"/>
      <c r="EJ46" s="674"/>
      <c r="EK46" s="674"/>
      <c r="EL46" s="674"/>
      <c r="EM46" s="674"/>
      <c r="EN46" s="674"/>
      <c r="EO46" s="674"/>
      <c r="EP46" s="674"/>
      <c r="EQ46" s="674"/>
      <c r="ER46" s="674"/>
      <c r="ES46" s="674"/>
      <c r="ET46" s="674"/>
      <c r="EU46" s="674"/>
      <c r="EV46" s="674"/>
      <c r="EW46" s="674"/>
      <c r="EX46" s="674"/>
      <c r="EY46" s="674"/>
      <c r="EZ46" s="674"/>
      <c r="FA46" s="674"/>
      <c r="FB46" s="674"/>
      <c r="FC46" s="674"/>
      <c r="FD46" s="674"/>
      <c r="FE46" s="674"/>
      <c r="FF46" s="674"/>
      <c r="FG46" s="674"/>
      <c r="FH46" s="674"/>
      <c r="FI46" s="674"/>
      <c r="FJ46" s="674"/>
      <c r="FK46" s="674"/>
      <c r="FL46" s="674"/>
      <c r="FM46" s="674"/>
      <c r="FN46" s="674"/>
      <c r="FO46" s="674"/>
      <c r="FP46" s="674"/>
      <c r="FQ46" s="674"/>
      <c r="FR46" s="674"/>
      <c r="FS46" s="674"/>
      <c r="FT46" s="674"/>
      <c r="FU46" s="674"/>
      <c r="FV46" s="674"/>
      <c r="FW46" s="674"/>
      <c r="FX46" s="674"/>
      <c r="FY46" s="674"/>
      <c r="FZ46" s="1313"/>
      <c r="GA46" s="1312"/>
      <c r="GB46" s="1156"/>
      <c r="GC46" s="1156"/>
      <c r="GD46" s="1156"/>
      <c r="GE46" s="1156"/>
      <c r="GF46" s="1156"/>
      <c r="GG46" s="1156"/>
      <c r="GH46" s="1156"/>
      <c r="GI46" s="1156"/>
      <c r="GJ46" s="1156"/>
      <c r="GK46" s="1157"/>
      <c r="GL46" s="1157"/>
      <c r="GM46" s="1157"/>
      <c r="GN46" s="1157"/>
      <c r="GO46" s="1157"/>
      <c r="GP46" s="1157"/>
      <c r="GQ46" s="1157"/>
      <c r="GR46" s="1157"/>
      <c r="GS46" s="1157"/>
      <c r="GT46" s="1157"/>
      <c r="GU46" s="1157"/>
      <c r="GV46" s="1157"/>
      <c r="GW46" s="1157"/>
      <c r="GX46" s="1157"/>
      <c r="GY46" s="1157"/>
      <c r="GZ46" s="1157"/>
      <c r="HA46" s="1157"/>
      <c r="HB46" s="1157"/>
      <c r="HC46" s="1157"/>
      <c r="HD46" s="1157"/>
      <c r="HE46" s="1157"/>
      <c r="HF46" s="1157"/>
      <c r="HG46" s="1157"/>
      <c r="HH46" s="1157"/>
      <c r="HI46" s="1157"/>
      <c r="HJ46" s="1026"/>
    </row>
    <row r="47" spans="2:218" ht="24.95" customHeight="1" x14ac:dyDescent="0.25">
      <c r="B47" s="1606"/>
      <c r="C47" s="229"/>
      <c r="D47" s="1316" t="s">
        <v>8301</v>
      </c>
      <c r="E47" s="1316">
        <v>7</v>
      </c>
      <c r="F47" s="2381"/>
      <c r="G47" s="213"/>
      <c r="H47" s="2395" t="s">
        <v>8350</v>
      </c>
      <c r="I47" s="214"/>
      <c r="J47" s="834"/>
      <c r="K47" s="234"/>
      <c r="L47" s="230"/>
      <c r="M47" s="231"/>
      <c r="N47" s="231"/>
      <c r="O47" s="231"/>
      <c r="P47" s="231"/>
      <c r="Q47" s="235"/>
      <c r="R47" s="233"/>
      <c r="S47" s="232"/>
      <c r="T47" s="219"/>
      <c r="U47" s="835"/>
      <c r="V47" s="212"/>
      <c r="W47" s="231"/>
      <c r="X47" s="2118"/>
      <c r="Y47" s="2119"/>
      <c r="Z47" s="2188"/>
      <c r="AA47" s="674"/>
      <c r="AB47" s="674"/>
      <c r="AC47" s="674"/>
      <c r="AD47" s="674"/>
      <c r="AE47" s="674"/>
      <c r="AF47" s="674"/>
      <c r="AG47" s="674"/>
      <c r="AH47" s="674"/>
      <c r="AI47" s="674"/>
      <c r="AJ47" s="674"/>
      <c r="AK47" s="674"/>
      <c r="AL47" s="674"/>
      <c r="AM47" s="674"/>
      <c r="AN47" s="674"/>
      <c r="AO47" s="674"/>
      <c r="AP47" s="674"/>
      <c r="AQ47" s="674"/>
      <c r="AR47" s="674"/>
      <c r="AS47" s="674"/>
      <c r="AT47" s="674"/>
      <c r="AU47" s="674"/>
      <c r="AV47" s="674"/>
      <c r="AW47" s="674"/>
      <c r="AX47" s="674"/>
      <c r="AY47" s="674"/>
      <c r="AZ47" s="674"/>
      <c r="BA47" s="674"/>
      <c r="BB47" s="674"/>
      <c r="BC47" s="674"/>
      <c r="BD47" s="674"/>
      <c r="BE47" s="674"/>
      <c r="BF47" s="674"/>
      <c r="BG47" s="674"/>
      <c r="BH47" s="674"/>
      <c r="BI47" s="674"/>
      <c r="BJ47" s="674"/>
      <c r="BK47" s="674"/>
      <c r="BL47" s="674"/>
      <c r="BM47" s="674"/>
      <c r="BN47" s="674"/>
      <c r="BO47" s="674"/>
      <c r="BP47" s="674"/>
      <c r="BQ47" s="674"/>
      <c r="BR47" s="674"/>
      <c r="BS47" s="674"/>
      <c r="BT47" s="674"/>
      <c r="BU47" s="674"/>
      <c r="BV47" s="674"/>
      <c r="BW47" s="674"/>
      <c r="BX47" s="674"/>
      <c r="BY47" s="674"/>
      <c r="BZ47" s="674"/>
      <c r="CA47" s="674"/>
      <c r="CB47" s="674"/>
      <c r="CC47" s="674"/>
      <c r="CD47" s="674"/>
      <c r="CE47" s="674"/>
      <c r="CF47" s="674"/>
      <c r="CG47" s="674"/>
      <c r="CH47" s="674"/>
      <c r="CI47" s="674"/>
      <c r="CJ47" s="674"/>
      <c r="CK47" s="674"/>
      <c r="CL47" s="674"/>
      <c r="CM47" s="674"/>
      <c r="CN47" s="674"/>
      <c r="CO47" s="674"/>
      <c r="CP47" s="674"/>
      <c r="CQ47" s="674"/>
      <c r="CR47" s="674"/>
      <c r="CS47" s="674"/>
      <c r="CT47" s="674"/>
      <c r="CU47" s="674"/>
      <c r="CV47" s="674"/>
      <c r="CW47" s="674"/>
      <c r="CX47" s="674"/>
      <c r="CY47" s="674"/>
      <c r="CZ47" s="674"/>
      <c r="DA47" s="674"/>
      <c r="DB47" s="674"/>
      <c r="DC47" s="674"/>
      <c r="DD47" s="674"/>
      <c r="DE47" s="674"/>
      <c r="DF47" s="674"/>
      <c r="DG47" s="674"/>
      <c r="DH47" s="674"/>
      <c r="DI47" s="674"/>
      <c r="DJ47" s="674"/>
      <c r="DK47" s="674"/>
      <c r="DL47" s="674"/>
      <c r="DM47" s="674"/>
      <c r="DN47" s="674"/>
      <c r="DO47" s="674"/>
      <c r="DP47" s="674"/>
      <c r="DQ47" s="674"/>
      <c r="DR47" s="674"/>
      <c r="DS47" s="674"/>
      <c r="DT47" s="674"/>
      <c r="DU47" s="674"/>
      <c r="DV47" s="674"/>
      <c r="DW47" s="674"/>
      <c r="DX47" s="674"/>
      <c r="DY47" s="674"/>
      <c r="DZ47" s="674"/>
      <c r="EA47" s="674"/>
      <c r="EB47" s="674"/>
      <c r="EC47" s="674"/>
      <c r="ED47" s="674"/>
      <c r="EE47" s="674"/>
      <c r="EF47" s="674"/>
      <c r="EG47" s="674"/>
      <c r="EH47" s="674"/>
      <c r="EI47" s="674"/>
      <c r="EJ47" s="674"/>
      <c r="EK47" s="674"/>
      <c r="EL47" s="674"/>
      <c r="EM47" s="674"/>
      <c r="EN47" s="674"/>
      <c r="EO47" s="674"/>
      <c r="EP47" s="674"/>
      <c r="EQ47" s="674"/>
      <c r="ER47" s="674"/>
      <c r="ES47" s="674"/>
      <c r="ET47" s="674"/>
      <c r="EU47" s="674"/>
      <c r="EV47" s="674"/>
      <c r="EW47" s="674"/>
      <c r="EX47" s="674"/>
      <c r="EY47" s="674"/>
      <c r="EZ47" s="674"/>
      <c r="FA47" s="674"/>
      <c r="FB47" s="674"/>
      <c r="FC47" s="674"/>
      <c r="FD47" s="674"/>
      <c r="FE47" s="674"/>
      <c r="FF47" s="674"/>
      <c r="FG47" s="674"/>
      <c r="FH47" s="674"/>
      <c r="FI47" s="674"/>
      <c r="FJ47" s="674"/>
      <c r="FK47" s="674"/>
      <c r="FL47" s="674"/>
      <c r="FM47" s="674"/>
      <c r="FN47" s="674"/>
      <c r="FO47" s="674"/>
      <c r="FP47" s="674"/>
      <c r="FQ47" s="674"/>
      <c r="FR47" s="674"/>
      <c r="FS47" s="674"/>
      <c r="FT47" s="674"/>
      <c r="FU47" s="674"/>
      <c r="FV47" s="674"/>
      <c r="FW47" s="674"/>
      <c r="FX47" s="674"/>
      <c r="FY47" s="674"/>
      <c r="FZ47" s="1313"/>
      <c r="GA47" s="1312"/>
      <c r="GB47" s="1156"/>
      <c r="GC47" s="1156"/>
      <c r="GD47" s="1156"/>
      <c r="GE47" s="1156"/>
      <c r="GF47" s="1156"/>
      <c r="GG47" s="1156"/>
      <c r="GH47" s="1156"/>
      <c r="GI47" s="1156"/>
      <c r="GJ47" s="1156"/>
      <c r="GK47" s="1157"/>
      <c r="GL47" s="1157"/>
      <c r="GM47" s="1157"/>
      <c r="GN47" s="1157"/>
      <c r="GO47" s="1157"/>
      <c r="GP47" s="1157"/>
      <c r="GQ47" s="1157"/>
      <c r="GR47" s="1157"/>
      <c r="GS47" s="1157"/>
      <c r="GT47" s="1157"/>
      <c r="GU47" s="1157"/>
      <c r="GV47" s="1157"/>
      <c r="GW47" s="1157"/>
      <c r="GX47" s="1157"/>
      <c r="GY47" s="1157"/>
      <c r="GZ47" s="1157"/>
      <c r="HA47" s="1157"/>
      <c r="HB47" s="1157"/>
      <c r="HC47" s="1157"/>
      <c r="HD47" s="1157"/>
      <c r="HE47" s="1157"/>
      <c r="HF47" s="1157"/>
      <c r="HG47" s="1157"/>
      <c r="HH47" s="1157"/>
      <c r="HI47" s="1157"/>
      <c r="HJ47" s="1026"/>
    </row>
    <row r="48" spans="2:218" ht="24.95" customHeight="1" x14ac:dyDescent="0.25">
      <c r="B48" s="1606"/>
      <c r="C48" s="229"/>
      <c r="D48" s="1316" t="s">
        <v>8380</v>
      </c>
      <c r="E48" s="1316">
        <v>3</v>
      </c>
      <c r="F48" s="2381"/>
      <c r="G48" s="213"/>
      <c r="H48" s="2395" t="s">
        <v>8368</v>
      </c>
      <c r="I48" s="214"/>
      <c r="J48" s="834"/>
      <c r="K48" s="234"/>
      <c r="L48" s="230"/>
      <c r="M48" s="231"/>
      <c r="N48" s="231"/>
      <c r="O48" s="231"/>
      <c r="P48" s="231"/>
      <c r="Q48" s="235"/>
      <c r="R48" s="233"/>
      <c r="S48" s="232"/>
      <c r="T48" s="219"/>
      <c r="U48" s="835"/>
      <c r="V48" s="212"/>
      <c r="W48" s="231"/>
      <c r="X48" s="2118"/>
      <c r="Y48" s="2119"/>
      <c r="Z48" s="2188"/>
      <c r="AA48" s="674"/>
      <c r="AB48" s="674"/>
      <c r="AC48" s="674"/>
      <c r="AD48" s="674"/>
      <c r="AE48" s="674"/>
      <c r="AF48" s="674"/>
      <c r="AG48" s="674"/>
      <c r="AH48" s="674"/>
      <c r="AI48" s="674"/>
      <c r="AJ48" s="674"/>
      <c r="AK48" s="674"/>
      <c r="AL48" s="674"/>
      <c r="AM48" s="674"/>
      <c r="AN48" s="674"/>
      <c r="AO48" s="674"/>
      <c r="AP48" s="674"/>
      <c r="AQ48" s="674"/>
      <c r="AR48" s="674"/>
      <c r="AS48" s="674"/>
      <c r="AT48" s="674"/>
      <c r="AU48" s="674"/>
      <c r="AV48" s="674"/>
      <c r="AW48" s="674"/>
      <c r="AX48" s="674"/>
      <c r="AY48" s="674"/>
      <c r="AZ48" s="674"/>
      <c r="BA48" s="674"/>
      <c r="BB48" s="674"/>
      <c r="BC48" s="674"/>
      <c r="BD48" s="674"/>
      <c r="BE48" s="674"/>
      <c r="BF48" s="674"/>
      <c r="BG48" s="674"/>
      <c r="BH48" s="674"/>
      <c r="BI48" s="674"/>
      <c r="BJ48" s="674"/>
      <c r="BK48" s="674"/>
      <c r="BL48" s="674"/>
      <c r="BM48" s="674"/>
      <c r="BN48" s="674"/>
      <c r="BO48" s="674"/>
      <c r="BP48" s="674"/>
      <c r="BQ48" s="674"/>
      <c r="BR48" s="674"/>
      <c r="BS48" s="674"/>
      <c r="BT48" s="674"/>
      <c r="BU48" s="674"/>
      <c r="BV48" s="674"/>
      <c r="BW48" s="674"/>
      <c r="BX48" s="674"/>
      <c r="BY48" s="674"/>
      <c r="BZ48" s="674"/>
      <c r="CA48" s="674"/>
      <c r="CB48" s="674"/>
      <c r="CC48" s="674"/>
      <c r="CD48" s="674"/>
      <c r="CE48" s="674"/>
      <c r="CF48" s="674"/>
      <c r="CG48" s="674"/>
      <c r="CH48" s="674"/>
      <c r="CI48" s="674"/>
      <c r="CJ48" s="674"/>
      <c r="CK48" s="674"/>
      <c r="CL48" s="674"/>
      <c r="CM48" s="674"/>
      <c r="CN48" s="674"/>
      <c r="CO48" s="674"/>
      <c r="CP48" s="674"/>
      <c r="CQ48" s="674"/>
      <c r="CR48" s="674"/>
      <c r="CS48" s="674"/>
      <c r="CT48" s="674"/>
      <c r="CU48" s="674"/>
      <c r="CV48" s="674"/>
      <c r="CW48" s="674"/>
      <c r="CX48" s="674"/>
      <c r="CY48" s="674"/>
      <c r="CZ48" s="674"/>
      <c r="DA48" s="674"/>
      <c r="DB48" s="674"/>
      <c r="DC48" s="674"/>
      <c r="DD48" s="674"/>
      <c r="DE48" s="674"/>
      <c r="DF48" s="674"/>
      <c r="DG48" s="674"/>
      <c r="DH48" s="674"/>
      <c r="DI48" s="674"/>
      <c r="DJ48" s="674"/>
      <c r="DK48" s="674"/>
      <c r="DL48" s="674"/>
      <c r="DM48" s="674"/>
      <c r="DN48" s="674"/>
      <c r="DO48" s="674"/>
      <c r="DP48" s="674"/>
      <c r="DQ48" s="674"/>
      <c r="DR48" s="674"/>
      <c r="DS48" s="674"/>
      <c r="DT48" s="674"/>
      <c r="DU48" s="674"/>
      <c r="DV48" s="674"/>
      <c r="DW48" s="674"/>
      <c r="DX48" s="674"/>
      <c r="DY48" s="674"/>
      <c r="DZ48" s="674"/>
      <c r="EA48" s="674"/>
      <c r="EB48" s="674"/>
      <c r="EC48" s="674"/>
      <c r="ED48" s="674"/>
      <c r="EE48" s="674"/>
      <c r="EF48" s="674"/>
      <c r="EG48" s="674"/>
      <c r="EH48" s="674"/>
      <c r="EI48" s="674"/>
      <c r="EJ48" s="674"/>
      <c r="EK48" s="674"/>
      <c r="EL48" s="674"/>
      <c r="EM48" s="674"/>
      <c r="EN48" s="674"/>
      <c r="EO48" s="674"/>
      <c r="EP48" s="674"/>
      <c r="EQ48" s="674"/>
      <c r="ER48" s="674"/>
      <c r="ES48" s="674"/>
      <c r="ET48" s="674"/>
      <c r="EU48" s="674"/>
      <c r="EV48" s="674"/>
      <c r="EW48" s="674"/>
      <c r="EX48" s="674"/>
      <c r="EY48" s="674"/>
      <c r="EZ48" s="674"/>
      <c r="FA48" s="674"/>
      <c r="FB48" s="674"/>
      <c r="FC48" s="674"/>
      <c r="FD48" s="674"/>
      <c r="FE48" s="674"/>
      <c r="FF48" s="674"/>
      <c r="FG48" s="674"/>
      <c r="FH48" s="674"/>
      <c r="FI48" s="674"/>
      <c r="FJ48" s="674"/>
      <c r="FK48" s="674"/>
      <c r="FL48" s="674"/>
      <c r="FM48" s="674"/>
      <c r="FN48" s="674"/>
      <c r="FO48" s="674"/>
      <c r="FP48" s="674"/>
      <c r="FQ48" s="674"/>
      <c r="FR48" s="674"/>
      <c r="FS48" s="674"/>
      <c r="FT48" s="674"/>
      <c r="FU48" s="674"/>
      <c r="FV48" s="674"/>
      <c r="FW48" s="674"/>
      <c r="FX48" s="674"/>
      <c r="FY48" s="674"/>
      <c r="FZ48" s="1313"/>
      <c r="GA48" s="1312"/>
      <c r="GB48" s="1156"/>
      <c r="GC48" s="1156"/>
      <c r="GD48" s="1156"/>
      <c r="GE48" s="1156"/>
      <c r="GF48" s="1156"/>
      <c r="GG48" s="1156"/>
      <c r="GH48" s="1156"/>
      <c r="GI48" s="1156"/>
      <c r="GJ48" s="1156"/>
      <c r="GK48" s="1157"/>
      <c r="GL48" s="1157"/>
      <c r="GM48" s="1157"/>
      <c r="GN48" s="1157"/>
      <c r="GO48" s="1157"/>
      <c r="GP48" s="1157"/>
      <c r="GQ48" s="1157"/>
      <c r="GR48" s="1157"/>
      <c r="GS48" s="1157"/>
      <c r="GT48" s="1157"/>
      <c r="GU48" s="1157"/>
      <c r="GV48" s="1157"/>
      <c r="GW48" s="1157"/>
      <c r="GX48" s="1157"/>
      <c r="GY48" s="1157"/>
      <c r="GZ48" s="1157"/>
      <c r="HA48" s="1157"/>
      <c r="HB48" s="1157"/>
      <c r="HC48" s="1157"/>
      <c r="HD48" s="1157"/>
      <c r="HE48" s="1157"/>
      <c r="HF48" s="1157"/>
      <c r="HG48" s="1157"/>
      <c r="HH48" s="1157"/>
      <c r="HI48" s="1157"/>
      <c r="HJ48" s="1026"/>
    </row>
    <row r="49" spans="2:218" ht="24.95" customHeight="1" thickBot="1" x14ac:dyDescent="0.3">
      <c r="B49" s="1606"/>
      <c r="C49" s="229"/>
      <c r="D49" s="1316">
        <v>2.6</v>
      </c>
      <c r="E49" s="2406">
        <v>2</v>
      </c>
      <c r="F49" s="754"/>
      <c r="G49" s="213" t="s">
        <v>8295</v>
      </c>
      <c r="H49" s="213"/>
      <c r="I49" s="214"/>
      <c r="J49" s="834"/>
      <c r="K49" s="234"/>
      <c r="L49" s="230"/>
      <c r="M49" s="231"/>
      <c r="N49" s="231"/>
      <c r="O49" s="231"/>
      <c r="P49" s="231"/>
      <c r="Q49" s="235"/>
      <c r="R49" s="233"/>
      <c r="S49" s="232"/>
      <c r="T49" s="219"/>
      <c r="U49" s="835"/>
      <c r="V49" s="212"/>
      <c r="W49" s="231"/>
      <c r="X49" s="2118"/>
      <c r="Y49" s="2119"/>
      <c r="Z49" s="2188"/>
      <c r="AA49" s="674"/>
      <c r="AB49" s="674"/>
      <c r="AC49" s="674"/>
      <c r="AD49" s="674"/>
      <c r="AE49" s="674"/>
      <c r="AF49" s="674"/>
      <c r="AG49" s="674"/>
      <c r="AH49" s="674"/>
      <c r="AI49" s="674"/>
      <c r="AJ49" s="674"/>
      <c r="AK49" s="674"/>
      <c r="AL49" s="674"/>
      <c r="AM49" s="674"/>
      <c r="AN49" s="674"/>
      <c r="AO49" s="674"/>
      <c r="AP49" s="674"/>
      <c r="AQ49" s="674"/>
      <c r="AR49" s="674"/>
      <c r="AS49" s="674"/>
      <c r="AT49" s="674"/>
      <c r="AU49" s="674"/>
      <c r="AV49" s="674"/>
      <c r="AW49" s="674"/>
      <c r="AX49" s="674"/>
      <c r="AY49" s="674"/>
      <c r="AZ49" s="674"/>
      <c r="BA49" s="674"/>
      <c r="BB49" s="674"/>
      <c r="BC49" s="674"/>
      <c r="BD49" s="674"/>
      <c r="BE49" s="674"/>
      <c r="BF49" s="674"/>
      <c r="BG49" s="674"/>
      <c r="BH49" s="674"/>
      <c r="BI49" s="674"/>
      <c r="BJ49" s="674"/>
      <c r="BK49" s="674"/>
      <c r="BL49" s="674"/>
      <c r="BM49" s="674"/>
      <c r="BN49" s="674"/>
      <c r="BO49" s="674"/>
      <c r="BP49" s="674"/>
      <c r="BQ49" s="674"/>
      <c r="BR49" s="674"/>
      <c r="BS49" s="674"/>
      <c r="BT49" s="674"/>
      <c r="BU49" s="674"/>
      <c r="BV49" s="674"/>
      <c r="BW49" s="674"/>
      <c r="BX49" s="674"/>
      <c r="BY49" s="674"/>
      <c r="BZ49" s="674"/>
      <c r="CA49" s="674"/>
      <c r="CB49" s="674"/>
      <c r="CC49" s="674"/>
      <c r="CD49" s="674"/>
      <c r="CE49" s="674"/>
      <c r="CF49" s="674"/>
      <c r="CG49" s="674"/>
      <c r="CH49" s="674"/>
      <c r="CI49" s="674"/>
      <c r="CJ49" s="674"/>
      <c r="CK49" s="674"/>
      <c r="CL49" s="674"/>
      <c r="CM49" s="674"/>
      <c r="CN49" s="674"/>
      <c r="CO49" s="674"/>
      <c r="CP49" s="674"/>
      <c r="CQ49" s="674"/>
      <c r="CR49" s="674"/>
      <c r="CS49" s="674"/>
      <c r="CT49" s="674"/>
      <c r="CU49" s="674"/>
      <c r="CV49" s="674"/>
      <c r="CW49" s="674"/>
      <c r="CX49" s="674"/>
      <c r="CY49" s="674"/>
      <c r="CZ49" s="674"/>
      <c r="DA49" s="674"/>
      <c r="DB49" s="674"/>
      <c r="DC49" s="674"/>
      <c r="DD49" s="674"/>
      <c r="DE49" s="674"/>
      <c r="DF49" s="674"/>
      <c r="DG49" s="674"/>
      <c r="DH49" s="674"/>
      <c r="DI49" s="674"/>
      <c r="DJ49" s="674"/>
      <c r="DK49" s="674"/>
      <c r="DL49" s="674"/>
      <c r="DM49" s="674"/>
      <c r="DN49" s="674"/>
      <c r="DO49" s="674"/>
      <c r="DP49" s="674"/>
      <c r="DQ49" s="674"/>
      <c r="DR49" s="674"/>
      <c r="DS49" s="674"/>
      <c r="DT49" s="674"/>
      <c r="DU49" s="674"/>
      <c r="DV49" s="674"/>
      <c r="DW49" s="674"/>
      <c r="DX49" s="674"/>
      <c r="DY49" s="674"/>
      <c r="DZ49" s="674"/>
      <c r="EA49" s="674"/>
      <c r="EB49" s="674"/>
      <c r="EC49" s="674"/>
      <c r="ED49" s="674"/>
      <c r="EE49" s="674"/>
      <c r="EF49" s="674"/>
      <c r="EG49" s="674"/>
      <c r="EH49" s="674"/>
      <c r="EI49" s="674"/>
      <c r="EJ49" s="674"/>
      <c r="EK49" s="674"/>
      <c r="EL49" s="674"/>
      <c r="EM49" s="674"/>
      <c r="EN49" s="674"/>
      <c r="EO49" s="674"/>
      <c r="EP49" s="674"/>
      <c r="EQ49" s="674"/>
      <c r="ER49" s="674"/>
      <c r="ES49" s="674"/>
      <c r="ET49" s="674"/>
      <c r="EU49" s="674"/>
      <c r="EV49" s="674"/>
      <c r="EW49" s="674"/>
      <c r="EX49" s="674"/>
      <c r="EY49" s="674"/>
      <c r="EZ49" s="674"/>
      <c r="FA49" s="674"/>
      <c r="FB49" s="674"/>
      <c r="FC49" s="674"/>
      <c r="FD49" s="674"/>
      <c r="FE49" s="674"/>
      <c r="FF49" s="674"/>
      <c r="FG49" s="674"/>
      <c r="FH49" s="674"/>
      <c r="FI49" s="674"/>
      <c r="FJ49" s="674"/>
      <c r="FK49" s="674"/>
      <c r="FL49" s="674"/>
      <c r="FM49" s="674"/>
      <c r="FN49" s="674"/>
      <c r="FO49" s="674"/>
      <c r="FP49" s="674"/>
      <c r="FQ49" s="674"/>
      <c r="FR49" s="674"/>
      <c r="FS49" s="674"/>
      <c r="FT49" s="674"/>
      <c r="FU49" s="674"/>
      <c r="FV49" s="674"/>
      <c r="FW49" s="674"/>
      <c r="FX49" s="674"/>
      <c r="FY49" s="674"/>
      <c r="FZ49" s="1313"/>
      <c r="GA49" s="1312"/>
      <c r="GB49" s="1156"/>
      <c r="GC49" s="1156"/>
      <c r="GD49" s="1156"/>
      <c r="GE49" s="1156"/>
      <c r="GF49" s="1156"/>
      <c r="GG49" s="1156"/>
      <c r="GH49" s="1156"/>
      <c r="GI49" s="1156"/>
      <c r="GJ49" s="1156"/>
      <c r="GK49" s="1157"/>
      <c r="GL49" s="1157"/>
      <c r="GM49" s="1157"/>
      <c r="GN49" s="1157"/>
      <c r="GO49" s="1157"/>
      <c r="GP49" s="1157"/>
      <c r="GQ49" s="1157"/>
      <c r="GR49" s="1157"/>
      <c r="GS49" s="1157"/>
      <c r="GT49" s="1157"/>
      <c r="GU49" s="1157"/>
      <c r="GV49" s="1157"/>
      <c r="GW49" s="1157"/>
      <c r="GX49" s="1157"/>
      <c r="GY49" s="1157"/>
      <c r="GZ49" s="1157"/>
      <c r="HA49" s="1157"/>
      <c r="HB49" s="1157"/>
      <c r="HC49" s="1157"/>
      <c r="HD49" s="1157"/>
      <c r="HE49" s="1157"/>
      <c r="HF49" s="1157"/>
      <c r="HG49" s="1157"/>
      <c r="HH49" s="1157"/>
      <c r="HI49" s="1157"/>
      <c r="HJ49" s="1026"/>
    </row>
    <row r="50" spans="2:218" ht="24.95" customHeight="1" x14ac:dyDescent="0.25">
      <c r="B50" s="1607"/>
      <c r="C50" s="684"/>
      <c r="D50" s="2410">
        <v>3</v>
      </c>
      <c r="E50" s="2410">
        <f>SUM(E51+E55+E57)</f>
        <v>41</v>
      </c>
      <c r="F50" s="685" t="s">
        <v>8302</v>
      </c>
      <c r="G50" s="686"/>
      <c r="H50" s="686"/>
      <c r="I50" s="687"/>
      <c r="J50" s="723"/>
      <c r="K50" s="688"/>
      <c r="L50" s="689"/>
      <c r="M50" s="690"/>
      <c r="N50" s="690"/>
      <c r="O50" s="690"/>
      <c r="P50" s="690"/>
      <c r="Q50" s="691"/>
      <c r="R50" s="692"/>
      <c r="S50" s="693"/>
      <c r="T50" s="694"/>
      <c r="U50" s="724"/>
      <c r="V50" s="695"/>
      <c r="W50" s="690"/>
      <c r="X50" s="2118"/>
      <c r="Y50" s="2119"/>
      <c r="Z50" s="2189"/>
      <c r="AA50" s="696"/>
      <c r="AB50" s="696"/>
      <c r="AC50" s="696"/>
      <c r="AD50" s="696"/>
      <c r="AE50" s="696"/>
      <c r="AF50" s="696"/>
      <c r="AG50" s="696"/>
      <c r="AH50" s="696"/>
      <c r="AI50" s="696"/>
      <c r="AJ50" s="696"/>
      <c r="AK50" s="696"/>
      <c r="AL50" s="696"/>
      <c r="AM50" s="696"/>
      <c r="AN50" s="696"/>
      <c r="AO50" s="696"/>
      <c r="AP50" s="696"/>
      <c r="AQ50" s="696"/>
      <c r="AR50" s="696"/>
      <c r="AS50" s="696"/>
      <c r="AT50" s="696"/>
      <c r="AU50" s="696"/>
      <c r="AV50" s="696"/>
      <c r="AW50" s="696"/>
      <c r="AX50" s="696"/>
      <c r="AY50" s="696"/>
      <c r="AZ50" s="696"/>
      <c r="BA50" s="696"/>
      <c r="BB50" s="696"/>
      <c r="BC50" s="696"/>
      <c r="BD50" s="696"/>
      <c r="BE50" s="696"/>
      <c r="BF50" s="696"/>
      <c r="BG50" s="696"/>
      <c r="BH50" s="696"/>
      <c r="BI50" s="696"/>
      <c r="BJ50" s="696"/>
      <c r="BK50" s="696"/>
      <c r="BL50" s="696"/>
      <c r="BM50" s="696"/>
      <c r="BN50" s="696"/>
      <c r="BO50" s="696"/>
      <c r="BP50" s="696"/>
      <c r="BQ50" s="696"/>
      <c r="BR50" s="696"/>
      <c r="BS50" s="696"/>
      <c r="BT50" s="696"/>
      <c r="BU50" s="696"/>
      <c r="BV50" s="696"/>
      <c r="BW50" s="696"/>
      <c r="BX50" s="696"/>
      <c r="BY50" s="696"/>
      <c r="BZ50" s="696"/>
      <c r="CA50" s="696"/>
      <c r="CB50" s="696"/>
      <c r="CC50" s="696"/>
      <c r="CD50" s="696"/>
      <c r="CE50" s="696"/>
      <c r="CF50" s="696"/>
      <c r="CG50" s="696"/>
      <c r="CH50" s="696"/>
      <c r="CI50" s="696"/>
      <c r="CJ50" s="696"/>
      <c r="CK50" s="696"/>
      <c r="CL50" s="696"/>
      <c r="CM50" s="696"/>
      <c r="CN50" s="696"/>
      <c r="CO50" s="696"/>
      <c r="CP50" s="696"/>
      <c r="CQ50" s="696"/>
      <c r="CR50" s="696"/>
      <c r="CS50" s="696"/>
      <c r="CT50" s="696"/>
      <c r="CU50" s="696"/>
      <c r="CV50" s="696"/>
      <c r="CW50" s="696"/>
      <c r="CX50" s="696"/>
      <c r="CY50" s="696"/>
      <c r="CZ50" s="696"/>
      <c r="DA50" s="696"/>
      <c r="DB50" s="696"/>
      <c r="DC50" s="696"/>
      <c r="DD50" s="696"/>
      <c r="DE50" s="696"/>
      <c r="DF50" s="696"/>
      <c r="DG50" s="696"/>
      <c r="DH50" s="696"/>
      <c r="DI50" s="696"/>
      <c r="DJ50" s="696"/>
      <c r="DK50" s="696"/>
      <c r="DL50" s="696"/>
      <c r="DM50" s="696"/>
      <c r="DN50" s="696"/>
      <c r="DO50" s="696"/>
      <c r="DP50" s="696"/>
      <c r="DQ50" s="696"/>
      <c r="DR50" s="696"/>
      <c r="DS50" s="696"/>
      <c r="DT50" s="696"/>
      <c r="DU50" s="696"/>
      <c r="DV50" s="696"/>
      <c r="DW50" s="696"/>
      <c r="DX50" s="696"/>
      <c r="DY50" s="696"/>
      <c r="DZ50" s="696"/>
      <c r="EA50" s="696"/>
      <c r="EB50" s="696"/>
      <c r="EC50" s="696"/>
      <c r="ED50" s="696"/>
      <c r="EE50" s="696"/>
      <c r="EF50" s="696"/>
      <c r="EG50" s="696"/>
      <c r="EH50" s="696"/>
      <c r="EI50" s="696"/>
      <c r="EJ50" s="696"/>
      <c r="EK50" s="696"/>
      <c r="EL50" s="696"/>
      <c r="EM50" s="696"/>
      <c r="EN50" s="696"/>
      <c r="EO50" s="696"/>
      <c r="EP50" s="696"/>
      <c r="EQ50" s="696"/>
      <c r="ER50" s="696"/>
      <c r="ES50" s="696"/>
      <c r="ET50" s="696"/>
      <c r="EU50" s="696"/>
      <c r="EV50" s="696"/>
      <c r="EW50" s="696"/>
      <c r="EX50" s="696"/>
      <c r="EY50" s="696"/>
      <c r="EZ50" s="696"/>
      <c r="FA50" s="696"/>
      <c r="FB50" s="696"/>
      <c r="FC50" s="696"/>
      <c r="FD50" s="696"/>
      <c r="FE50" s="696"/>
      <c r="FF50" s="696"/>
      <c r="FG50" s="696"/>
      <c r="FH50" s="696"/>
      <c r="FI50" s="696"/>
      <c r="FJ50" s="696"/>
      <c r="FK50" s="696"/>
      <c r="FL50" s="696"/>
      <c r="FM50" s="696"/>
      <c r="FN50" s="696"/>
      <c r="FO50" s="696"/>
      <c r="FP50" s="696"/>
      <c r="FQ50" s="696"/>
      <c r="FR50" s="696"/>
      <c r="FS50" s="696"/>
      <c r="FT50" s="696"/>
      <c r="FU50" s="696"/>
      <c r="FV50" s="696"/>
      <c r="FW50" s="696"/>
      <c r="FX50" s="696"/>
      <c r="FY50" s="696"/>
      <c r="FZ50" s="1314"/>
      <c r="GA50" s="1312"/>
      <c r="GB50" s="1156"/>
      <c r="GC50" s="1156"/>
      <c r="GD50" s="1156"/>
      <c r="GE50" s="1156"/>
      <c r="GF50" s="1156"/>
      <c r="GG50" s="1156"/>
      <c r="GH50" s="1156"/>
      <c r="GI50" s="1156"/>
      <c r="GJ50" s="1156"/>
      <c r="GK50" s="1157"/>
      <c r="GL50" s="1157"/>
      <c r="GM50" s="1157"/>
      <c r="GN50" s="1157"/>
      <c r="GO50" s="1157"/>
      <c r="GP50" s="1157"/>
      <c r="GQ50" s="1157"/>
      <c r="GR50" s="1157"/>
      <c r="GS50" s="1157"/>
      <c r="GT50" s="1157"/>
      <c r="GU50" s="1157"/>
      <c r="GV50" s="1157"/>
      <c r="GW50" s="1157"/>
      <c r="GX50" s="1157"/>
      <c r="GY50" s="1157"/>
      <c r="GZ50" s="1157"/>
      <c r="HA50" s="1157"/>
      <c r="HB50" s="1157"/>
      <c r="HC50" s="1157"/>
      <c r="HD50" s="1157"/>
      <c r="HE50" s="1157"/>
      <c r="HF50" s="1157"/>
      <c r="HG50" s="1157"/>
      <c r="HH50" s="1157"/>
      <c r="HI50" s="1157"/>
      <c r="HJ50" s="1026"/>
    </row>
    <row r="51" spans="2:218" ht="24.95" customHeight="1" x14ac:dyDescent="0.25">
      <c r="B51" s="1606"/>
      <c r="C51" s="229"/>
      <c r="D51" s="1316">
        <v>3.1</v>
      </c>
      <c r="E51" s="2406">
        <f>SUM(E52:E54)</f>
        <v>10</v>
      </c>
      <c r="F51" s="215"/>
      <c r="G51" s="2395" t="s">
        <v>8351</v>
      </c>
      <c r="H51" s="2395" t="s">
        <v>8327</v>
      </c>
      <c r="I51" s="214"/>
      <c r="J51" s="834"/>
      <c r="K51" s="234"/>
      <c r="L51" s="230"/>
      <c r="M51" s="231"/>
      <c r="N51" s="231"/>
      <c r="O51" s="231"/>
      <c r="P51" s="231"/>
      <c r="Q51" s="235"/>
      <c r="R51" s="233"/>
      <c r="S51" s="232"/>
      <c r="T51" s="219"/>
      <c r="U51" s="835"/>
      <c r="V51" s="212"/>
      <c r="W51" s="231"/>
      <c r="X51" s="2118"/>
      <c r="Y51" s="2119"/>
      <c r="Z51" s="2188"/>
      <c r="AA51" s="674"/>
      <c r="AB51" s="674"/>
      <c r="AC51" s="674"/>
      <c r="AD51" s="674"/>
      <c r="AE51" s="674"/>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1313"/>
      <c r="GA51" s="1312"/>
      <c r="GB51" s="1156"/>
      <c r="GC51" s="1156"/>
      <c r="GD51" s="1156"/>
      <c r="GE51" s="1156"/>
      <c r="GF51" s="1156"/>
      <c r="GG51" s="1156"/>
      <c r="GH51" s="1156"/>
      <c r="GI51" s="1156"/>
      <c r="GJ51" s="1156"/>
      <c r="GK51" s="1157"/>
      <c r="GL51" s="1157"/>
      <c r="GM51" s="1157"/>
      <c r="GN51" s="1157"/>
      <c r="GO51" s="1157"/>
      <c r="GP51" s="1157"/>
      <c r="GQ51" s="1157"/>
      <c r="GR51" s="1157"/>
      <c r="GS51" s="1157"/>
      <c r="GT51" s="1157"/>
      <c r="GU51" s="1157"/>
      <c r="GV51" s="1157"/>
      <c r="GW51" s="1157"/>
      <c r="GX51" s="1157"/>
      <c r="GY51" s="1157"/>
      <c r="GZ51" s="1157"/>
      <c r="HA51" s="1157"/>
      <c r="HB51" s="1157"/>
      <c r="HC51" s="1157"/>
      <c r="HD51" s="1157"/>
      <c r="HE51" s="1157"/>
      <c r="HF51" s="1157"/>
      <c r="HG51" s="1157"/>
      <c r="HH51" s="1157"/>
      <c r="HI51" s="1157"/>
      <c r="HJ51" s="1026"/>
    </row>
    <row r="52" spans="2:218" ht="24.95" customHeight="1" x14ac:dyDescent="0.25">
      <c r="B52" s="1606"/>
      <c r="C52" s="229"/>
      <c r="D52" s="1316" t="s">
        <v>8352</v>
      </c>
      <c r="E52" s="1316">
        <v>3</v>
      </c>
      <c r="F52" s="215"/>
      <c r="G52" s="213"/>
      <c r="H52" s="2395" t="s">
        <v>8353</v>
      </c>
      <c r="I52" s="214"/>
      <c r="J52" s="834"/>
      <c r="K52" s="234"/>
      <c r="L52" s="230"/>
      <c r="M52" s="231"/>
      <c r="N52" s="231"/>
      <c r="O52" s="231"/>
      <c r="P52" s="231"/>
      <c r="Q52" s="235"/>
      <c r="R52" s="233"/>
      <c r="S52" s="232"/>
      <c r="T52" s="219"/>
      <c r="U52" s="835"/>
      <c r="V52" s="212"/>
      <c r="W52" s="231"/>
      <c r="X52" s="2118"/>
      <c r="Y52" s="2119"/>
      <c r="Z52" s="2188"/>
      <c r="AA52" s="674"/>
      <c r="AB52" s="674"/>
      <c r="AC52" s="674"/>
      <c r="AD52" s="674"/>
      <c r="AE52" s="674"/>
      <c r="AF52" s="674"/>
      <c r="AG52" s="674"/>
      <c r="AH52" s="674"/>
      <c r="AI52" s="674"/>
      <c r="AJ52" s="674"/>
      <c r="AK52" s="674"/>
      <c r="AL52" s="674"/>
      <c r="AM52" s="674"/>
      <c r="AN52" s="674"/>
      <c r="AO52" s="674"/>
      <c r="AP52" s="674"/>
      <c r="AQ52" s="674"/>
      <c r="AR52" s="674"/>
      <c r="AS52" s="674"/>
      <c r="AT52" s="674"/>
      <c r="AU52" s="674"/>
      <c r="AV52" s="674"/>
      <c r="AW52" s="674"/>
      <c r="AX52" s="674"/>
      <c r="AY52" s="674"/>
      <c r="AZ52" s="674"/>
      <c r="BA52" s="674"/>
      <c r="BB52" s="674"/>
      <c r="BC52" s="674"/>
      <c r="BD52" s="674"/>
      <c r="BE52" s="674"/>
      <c r="BF52" s="674"/>
      <c r="BG52" s="674"/>
      <c r="BH52" s="674"/>
      <c r="BI52" s="674"/>
      <c r="BJ52" s="674"/>
      <c r="BK52" s="674"/>
      <c r="BL52" s="674"/>
      <c r="BM52" s="674"/>
      <c r="BN52" s="674"/>
      <c r="BO52" s="674"/>
      <c r="BP52" s="674"/>
      <c r="BQ52" s="674"/>
      <c r="BR52" s="674"/>
      <c r="BS52" s="674"/>
      <c r="BT52" s="674"/>
      <c r="BU52" s="674"/>
      <c r="BV52" s="674"/>
      <c r="BW52" s="674"/>
      <c r="BX52" s="674"/>
      <c r="BY52" s="674"/>
      <c r="BZ52" s="674"/>
      <c r="CA52" s="674"/>
      <c r="CB52" s="674"/>
      <c r="CC52" s="674"/>
      <c r="CD52" s="674"/>
      <c r="CE52" s="674"/>
      <c r="CF52" s="674"/>
      <c r="CG52" s="674"/>
      <c r="CH52" s="674"/>
      <c r="CI52" s="674"/>
      <c r="CJ52" s="674"/>
      <c r="CK52" s="674"/>
      <c r="CL52" s="674"/>
      <c r="CM52" s="674"/>
      <c r="CN52" s="674"/>
      <c r="CO52" s="674"/>
      <c r="CP52" s="674"/>
      <c r="CQ52" s="674"/>
      <c r="CR52" s="674"/>
      <c r="CS52" s="674"/>
      <c r="CT52" s="674"/>
      <c r="CU52" s="674"/>
      <c r="CV52" s="674"/>
      <c r="CW52" s="674"/>
      <c r="CX52" s="674"/>
      <c r="CY52" s="674"/>
      <c r="CZ52" s="674"/>
      <c r="DA52" s="674"/>
      <c r="DB52" s="674"/>
      <c r="DC52" s="674"/>
      <c r="DD52" s="674"/>
      <c r="DE52" s="674"/>
      <c r="DF52" s="674"/>
      <c r="DG52" s="674"/>
      <c r="DH52" s="674"/>
      <c r="DI52" s="674"/>
      <c r="DJ52" s="674"/>
      <c r="DK52" s="674"/>
      <c r="DL52" s="674"/>
      <c r="DM52" s="674"/>
      <c r="DN52" s="674"/>
      <c r="DO52" s="674"/>
      <c r="DP52" s="674"/>
      <c r="DQ52" s="674"/>
      <c r="DR52" s="674"/>
      <c r="DS52" s="674"/>
      <c r="DT52" s="674"/>
      <c r="DU52" s="674"/>
      <c r="DV52" s="674"/>
      <c r="DW52" s="674"/>
      <c r="DX52" s="674"/>
      <c r="DY52" s="674"/>
      <c r="DZ52" s="674"/>
      <c r="EA52" s="674"/>
      <c r="EB52" s="674"/>
      <c r="EC52" s="674"/>
      <c r="ED52" s="674"/>
      <c r="EE52" s="674"/>
      <c r="EF52" s="674"/>
      <c r="EG52" s="674"/>
      <c r="EH52" s="674"/>
      <c r="EI52" s="674"/>
      <c r="EJ52" s="674"/>
      <c r="EK52" s="674"/>
      <c r="EL52" s="674"/>
      <c r="EM52" s="674"/>
      <c r="EN52" s="674"/>
      <c r="EO52" s="674"/>
      <c r="EP52" s="674"/>
      <c r="EQ52" s="674"/>
      <c r="ER52" s="674"/>
      <c r="ES52" s="674"/>
      <c r="ET52" s="674"/>
      <c r="EU52" s="674"/>
      <c r="EV52" s="674"/>
      <c r="EW52" s="674"/>
      <c r="EX52" s="674"/>
      <c r="EY52" s="674"/>
      <c r="EZ52" s="674"/>
      <c r="FA52" s="674"/>
      <c r="FB52" s="674"/>
      <c r="FC52" s="674"/>
      <c r="FD52" s="674"/>
      <c r="FE52" s="674"/>
      <c r="FF52" s="674"/>
      <c r="FG52" s="674"/>
      <c r="FH52" s="674"/>
      <c r="FI52" s="674"/>
      <c r="FJ52" s="674"/>
      <c r="FK52" s="674"/>
      <c r="FL52" s="674"/>
      <c r="FM52" s="674"/>
      <c r="FN52" s="674"/>
      <c r="FO52" s="674"/>
      <c r="FP52" s="674"/>
      <c r="FQ52" s="674"/>
      <c r="FR52" s="674"/>
      <c r="FS52" s="674"/>
      <c r="FT52" s="674"/>
      <c r="FU52" s="674"/>
      <c r="FV52" s="674"/>
      <c r="FW52" s="674"/>
      <c r="FX52" s="674"/>
      <c r="FY52" s="674"/>
      <c r="FZ52" s="1313"/>
      <c r="GA52" s="1312"/>
      <c r="GB52" s="1156"/>
      <c r="GC52" s="1156"/>
      <c r="GD52" s="1156"/>
      <c r="GE52" s="1156"/>
      <c r="GF52" s="1156"/>
      <c r="GG52" s="1156"/>
      <c r="GH52" s="1156"/>
      <c r="GI52" s="1156"/>
      <c r="GJ52" s="1156"/>
      <c r="GK52" s="1157"/>
      <c r="GL52" s="1157"/>
      <c r="GM52" s="1157"/>
      <c r="GN52" s="1157"/>
      <c r="GO52" s="1157"/>
      <c r="GP52" s="1157"/>
      <c r="GQ52" s="1157"/>
      <c r="GR52" s="1157"/>
      <c r="GS52" s="1157"/>
      <c r="GT52" s="1157"/>
      <c r="GU52" s="1157"/>
      <c r="GV52" s="1157"/>
      <c r="GW52" s="1157"/>
      <c r="GX52" s="1157"/>
      <c r="GY52" s="1157"/>
      <c r="GZ52" s="1157"/>
      <c r="HA52" s="1157"/>
      <c r="HB52" s="1157"/>
      <c r="HC52" s="1157"/>
      <c r="HD52" s="1157"/>
      <c r="HE52" s="1157"/>
      <c r="HF52" s="1157"/>
      <c r="HG52" s="1157"/>
      <c r="HH52" s="1157"/>
      <c r="HI52" s="1157"/>
      <c r="HJ52" s="1026"/>
    </row>
    <row r="53" spans="2:218" ht="24.95" customHeight="1" x14ac:dyDescent="0.25">
      <c r="B53" s="1606"/>
      <c r="C53" s="229"/>
      <c r="D53" s="1316" t="s">
        <v>8381</v>
      </c>
      <c r="E53" s="1316">
        <v>2</v>
      </c>
      <c r="F53" s="215"/>
      <c r="G53" s="213" t="s">
        <v>8360</v>
      </c>
      <c r="H53" s="2395" t="s">
        <v>8361</v>
      </c>
      <c r="I53" s="214"/>
      <c r="J53" s="834"/>
      <c r="K53" s="234"/>
      <c r="L53" s="230"/>
      <c r="M53" s="231"/>
      <c r="N53" s="231"/>
      <c r="O53" s="231"/>
      <c r="P53" s="231"/>
      <c r="Q53" s="235"/>
      <c r="R53" s="233"/>
      <c r="S53" s="232"/>
      <c r="T53" s="219"/>
      <c r="U53" s="835"/>
      <c r="V53" s="212"/>
      <c r="W53" s="231"/>
      <c r="X53" s="2118"/>
      <c r="Y53" s="2119"/>
      <c r="Z53" s="2188"/>
      <c r="AA53" s="674"/>
      <c r="AB53" s="674"/>
      <c r="AC53" s="674"/>
      <c r="AD53" s="674"/>
      <c r="AE53" s="674"/>
      <c r="AF53" s="674"/>
      <c r="AG53" s="674"/>
      <c r="AH53" s="674"/>
      <c r="AI53" s="674"/>
      <c r="AJ53" s="674"/>
      <c r="AK53" s="674"/>
      <c r="AL53" s="674"/>
      <c r="AM53" s="674"/>
      <c r="AN53" s="674"/>
      <c r="AO53" s="674"/>
      <c r="AP53" s="674"/>
      <c r="AQ53" s="674"/>
      <c r="AR53" s="674"/>
      <c r="AS53" s="674"/>
      <c r="AT53" s="674"/>
      <c r="AU53" s="674"/>
      <c r="AV53" s="674"/>
      <c r="AW53" s="674"/>
      <c r="AX53" s="674"/>
      <c r="AY53" s="674"/>
      <c r="AZ53" s="674"/>
      <c r="BA53" s="674"/>
      <c r="BB53" s="674"/>
      <c r="BC53" s="674"/>
      <c r="BD53" s="674"/>
      <c r="BE53" s="674"/>
      <c r="BF53" s="674"/>
      <c r="BG53" s="674"/>
      <c r="BH53" s="674"/>
      <c r="BI53" s="674"/>
      <c r="BJ53" s="674"/>
      <c r="BK53" s="674"/>
      <c r="BL53" s="674"/>
      <c r="BM53" s="674"/>
      <c r="BN53" s="674"/>
      <c r="BO53" s="674"/>
      <c r="BP53" s="674"/>
      <c r="BQ53" s="674"/>
      <c r="BR53" s="674"/>
      <c r="BS53" s="674"/>
      <c r="BT53" s="674"/>
      <c r="BU53" s="674"/>
      <c r="BV53" s="674"/>
      <c r="BW53" s="674"/>
      <c r="BX53" s="674"/>
      <c r="BY53" s="674"/>
      <c r="BZ53" s="674"/>
      <c r="CA53" s="674"/>
      <c r="CB53" s="674"/>
      <c r="CC53" s="674"/>
      <c r="CD53" s="674"/>
      <c r="CE53" s="674"/>
      <c r="CF53" s="674"/>
      <c r="CG53" s="674"/>
      <c r="CH53" s="674"/>
      <c r="CI53" s="674"/>
      <c r="CJ53" s="674"/>
      <c r="CK53" s="674"/>
      <c r="CL53" s="674"/>
      <c r="CM53" s="674"/>
      <c r="CN53" s="674"/>
      <c r="CO53" s="674"/>
      <c r="CP53" s="674"/>
      <c r="CQ53" s="674"/>
      <c r="CR53" s="674"/>
      <c r="CS53" s="674"/>
      <c r="CT53" s="674"/>
      <c r="CU53" s="674"/>
      <c r="CV53" s="674"/>
      <c r="CW53" s="674"/>
      <c r="CX53" s="674"/>
      <c r="CY53" s="674"/>
      <c r="CZ53" s="674"/>
      <c r="DA53" s="674"/>
      <c r="DB53" s="674"/>
      <c r="DC53" s="674"/>
      <c r="DD53" s="674"/>
      <c r="DE53" s="674"/>
      <c r="DF53" s="674"/>
      <c r="DG53" s="674"/>
      <c r="DH53" s="674"/>
      <c r="DI53" s="674"/>
      <c r="DJ53" s="674"/>
      <c r="DK53" s="674"/>
      <c r="DL53" s="674"/>
      <c r="DM53" s="674"/>
      <c r="DN53" s="674"/>
      <c r="DO53" s="674"/>
      <c r="DP53" s="674"/>
      <c r="DQ53" s="674"/>
      <c r="DR53" s="674"/>
      <c r="DS53" s="674"/>
      <c r="DT53" s="674"/>
      <c r="DU53" s="674"/>
      <c r="DV53" s="674"/>
      <c r="DW53" s="674"/>
      <c r="DX53" s="674"/>
      <c r="DY53" s="674"/>
      <c r="DZ53" s="674"/>
      <c r="EA53" s="674"/>
      <c r="EB53" s="674"/>
      <c r="EC53" s="674"/>
      <c r="ED53" s="674"/>
      <c r="EE53" s="674"/>
      <c r="EF53" s="674"/>
      <c r="EG53" s="674"/>
      <c r="EH53" s="674"/>
      <c r="EI53" s="674"/>
      <c r="EJ53" s="674"/>
      <c r="EK53" s="674"/>
      <c r="EL53" s="674"/>
      <c r="EM53" s="674"/>
      <c r="EN53" s="674"/>
      <c r="EO53" s="674"/>
      <c r="EP53" s="674"/>
      <c r="EQ53" s="674"/>
      <c r="ER53" s="674"/>
      <c r="ES53" s="674"/>
      <c r="ET53" s="674"/>
      <c r="EU53" s="674"/>
      <c r="EV53" s="674"/>
      <c r="EW53" s="674"/>
      <c r="EX53" s="674"/>
      <c r="EY53" s="674"/>
      <c r="EZ53" s="674"/>
      <c r="FA53" s="674"/>
      <c r="FB53" s="674"/>
      <c r="FC53" s="674"/>
      <c r="FD53" s="674"/>
      <c r="FE53" s="674"/>
      <c r="FF53" s="674"/>
      <c r="FG53" s="674"/>
      <c r="FH53" s="674"/>
      <c r="FI53" s="674"/>
      <c r="FJ53" s="674"/>
      <c r="FK53" s="674"/>
      <c r="FL53" s="674"/>
      <c r="FM53" s="674"/>
      <c r="FN53" s="674"/>
      <c r="FO53" s="674"/>
      <c r="FP53" s="674"/>
      <c r="FQ53" s="674"/>
      <c r="FR53" s="674"/>
      <c r="FS53" s="674"/>
      <c r="FT53" s="674"/>
      <c r="FU53" s="674"/>
      <c r="FV53" s="674"/>
      <c r="FW53" s="674"/>
      <c r="FX53" s="674"/>
      <c r="FY53" s="674"/>
      <c r="FZ53" s="1313"/>
      <c r="GA53" s="1312"/>
      <c r="GB53" s="1156"/>
      <c r="GC53" s="1156"/>
      <c r="GD53" s="1156"/>
      <c r="GE53" s="1156"/>
      <c r="GF53" s="1156"/>
      <c r="GG53" s="1156"/>
      <c r="GH53" s="1156"/>
      <c r="GI53" s="1156"/>
      <c r="GJ53" s="1156"/>
      <c r="GK53" s="1157"/>
      <c r="GL53" s="1157"/>
      <c r="GM53" s="1157"/>
      <c r="GN53" s="1157"/>
      <c r="GO53" s="1157"/>
      <c r="GP53" s="1157"/>
      <c r="GQ53" s="1157"/>
      <c r="GR53" s="1157"/>
      <c r="GS53" s="1157"/>
      <c r="GT53" s="1157"/>
      <c r="GU53" s="1157"/>
      <c r="GV53" s="1157"/>
      <c r="GW53" s="1157"/>
      <c r="GX53" s="1157"/>
      <c r="GY53" s="1157"/>
      <c r="GZ53" s="1157"/>
      <c r="HA53" s="1157"/>
      <c r="HB53" s="1157"/>
      <c r="HC53" s="1157"/>
      <c r="HD53" s="1157"/>
      <c r="HE53" s="1157"/>
      <c r="HF53" s="1157"/>
      <c r="HG53" s="1157"/>
      <c r="HH53" s="1157"/>
      <c r="HI53" s="1157"/>
      <c r="HJ53" s="1026"/>
    </row>
    <row r="54" spans="2:218" ht="24.95" customHeight="1" x14ac:dyDescent="0.25">
      <c r="B54" s="1606"/>
      <c r="C54" s="229"/>
      <c r="D54" s="1316">
        <v>3.2</v>
      </c>
      <c r="E54" s="1316">
        <v>5</v>
      </c>
      <c r="F54" s="215"/>
      <c r="G54" s="213" t="s">
        <v>8354</v>
      </c>
      <c r="H54" s="213"/>
      <c r="I54" s="214"/>
      <c r="J54" s="834"/>
      <c r="K54" s="234"/>
      <c r="L54" s="230"/>
      <c r="M54" s="231"/>
      <c r="N54" s="231"/>
      <c r="O54" s="231"/>
      <c r="P54" s="231"/>
      <c r="Q54" s="235"/>
      <c r="R54" s="233"/>
      <c r="S54" s="232"/>
      <c r="T54" s="219"/>
      <c r="U54" s="835"/>
      <c r="V54" s="212"/>
      <c r="W54" s="231"/>
      <c r="X54" s="2118"/>
      <c r="Y54" s="2119"/>
      <c r="Z54" s="2188"/>
      <c r="AA54" s="674"/>
      <c r="AB54" s="674"/>
      <c r="AC54" s="674"/>
      <c r="AD54" s="674"/>
      <c r="AE54" s="674"/>
      <c r="AF54" s="674"/>
      <c r="AG54" s="674"/>
      <c r="AH54" s="674"/>
      <c r="AI54" s="674"/>
      <c r="AJ54" s="674"/>
      <c r="AK54" s="674"/>
      <c r="AL54" s="674"/>
      <c r="AM54" s="674"/>
      <c r="AN54" s="674"/>
      <c r="AO54" s="674"/>
      <c r="AP54" s="674"/>
      <c r="AQ54" s="674"/>
      <c r="AR54" s="674"/>
      <c r="AS54" s="674"/>
      <c r="AT54" s="674"/>
      <c r="AU54" s="674"/>
      <c r="AV54" s="674"/>
      <c r="AW54" s="674"/>
      <c r="AX54" s="674"/>
      <c r="AY54" s="674"/>
      <c r="AZ54" s="674"/>
      <c r="BA54" s="674"/>
      <c r="BB54" s="674"/>
      <c r="BC54" s="674"/>
      <c r="BD54" s="674"/>
      <c r="BE54" s="674"/>
      <c r="BF54" s="674"/>
      <c r="BG54" s="674"/>
      <c r="BH54" s="674"/>
      <c r="BI54" s="674"/>
      <c r="BJ54" s="674"/>
      <c r="BK54" s="674"/>
      <c r="BL54" s="674"/>
      <c r="BM54" s="674"/>
      <c r="BN54" s="674"/>
      <c r="BO54" s="674"/>
      <c r="BP54" s="674"/>
      <c r="BQ54" s="674"/>
      <c r="BR54" s="674"/>
      <c r="BS54" s="674"/>
      <c r="BT54" s="674"/>
      <c r="BU54" s="674"/>
      <c r="BV54" s="674"/>
      <c r="BW54" s="674"/>
      <c r="BX54" s="674"/>
      <c r="BY54" s="674"/>
      <c r="BZ54" s="674"/>
      <c r="CA54" s="674"/>
      <c r="CB54" s="674"/>
      <c r="CC54" s="674"/>
      <c r="CD54" s="674"/>
      <c r="CE54" s="674"/>
      <c r="CF54" s="674"/>
      <c r="CG54" s="674"/>
      <c r="CH54" s="674"/>
      <c r="CI54" s="674"/>
      <c r="CJ54" s="674"/>
      <c r="CK54" s="674"/>
      <c r="CL54" s="674"/>
      <c r="CM54" s="674"/>
      <c r="CN54" s="674"/>
      <c r="CO54" s="674"/>
      <c r="CP54" s="674"/>
      <c r="CQ54" s="674"/>
      <c r="CR54" s="674"/>
      <c r="CS54" s="674"/>
      <c r="CT54" s="674"/>
      <c r="CU54" s="674"/>
      <c r="CV54" s="674"/>
      <c r="CW54" s="674"/>
      <c r="CX54" s="674"/>
      <c r="CY54" s="674"/>
      <c r="CZ54" s="674"/>
      <c r="DA54" s="674"/>
      <c r="DB54" s="674"/>
      <c r="DC54" s="674"/>
      <c r="DD54" s="674"/>
      <c r="DE54" s="674"/>
      <c r="DF54" s="674"/>
      <c r="DG54" s="674"/>
      <c r="DH54" s="674"/>
      <c r="DI54" s="674"/>
      <c r="DJ54" s="674"/>
      <c r="DK54" s="674"/>
      <c r="DL54" s="674"/>
      <c r="DM54" s="674"/>
      <c r="DN54" s="674"/>
      <c r="DO54" s="674"/>
      <c r="DP54" s="674"/>
      <c r="DQ54" s="674"/>
      <c r="DR54" s="674"/>
      <c r="DS54" s="674"/>
      <c r="DT54" s="674"/>
      <c r="DU54" s="674"/>
      <c r="DV54" s="674"/>
      <c r="DW54" s="674"/>
      <c r="DX54" s="674"/>
      <c r="DY54" s="674"/>
      <c r="DZ54" s="674"/>
      <c r="EA54" s="674"/>
      <c r="EB54" s="674"/>
      <c r="EC54" s="674"/>
      <c r="ED54" s="674"/>
      <c r="EE54" s="674"/>
      <c r="EF54" s="674"/>
      <c r="EG54" s="674"/>
      <c r="EH54" s="674"/>
      <c r="EI54" s="674"/>
      <c r="EJ54" s="674"/>
      <c r="EK54" s="674"/>
      <c r="EL54" s="674"/>
      <c r="EM54" s="674"/>
      <c r="EN54" s="674"/>
      <c r="EO54" s="674"/>
      <c r="EP54" s="674"/>
      <c r="EQ54" s="674"/>
      <c r="ER54" s="674"/>
      <c r="ES54" s="674"/>
      <c r="ET54" s="674"/>
      <c r="EU54" s="674"/>
      <c r="EV54" s="674"/>
      <c r="EW54" s="674"/>
      <c r="EX54" s="674"/>
      <c r="EY54" s="674"/>
      <c r="EZ54" s="674"/>
      <c r="FA54" s="674"/>
      <c r="FB54" s="674"/>
      <c r="FC54" s="674"/>
      <c r="FD54" s="674"/>
      <c r="FE54" s="674"/>
      <c r="FF54" s="674"/>
      <c r="FG54" s="674"/>
      <c r="FH54" s="674"/>
      <c r="FI54" s="674"/>
      <c r="FJ54" s="674"/>
      <c r="FK54" s="674"/>
      <c r="FL54" s="674"/>
      <c r="FM54" s="674"/>
      <c r="FN54" s="674"/>
      <c r="FO54" s="674"/>
      <c r="FP54" s="674"/>
      <c r="FQ54" s="674"/>
      <c r="FR54" s="674"/>
      <c r="FS54" s="674"/>
      <c r="FT54" s="674"/>
      <c r="FU54" s="674"/>
      <c r="FV54" s="674"/>
      <c r="FW54" s="674"/>
      <c r="FX54" s="674"/>
      <c r="FY54" s="674"/>
      <c r="FZ54" s="1313"/>
      <c r="GA54" s="1312"/>
      <c r="GB54" s="1156"/>
      <c r="GC54" s="1156"/>
      <c r="GD54" s="1156"/>
      <c r="GE54" s="1156"/>
      <c r="GF54" s="1156"/>
      <c r="GG54" s="1156"/>
      <c r="GH54" s="1156"/>
      <c r="GI54" s="1156"/>
      <c r="GJ54" s="1156"/>
      <c r="GK54" s="1157"/>
      <c r="GL54" s="1157"/>
      <c r="GM54" s="1157"/>
      <c r="GN54" s="1157"/>
      <c r="GO54" s="1157"/>
      <c r="GP54" s="1157"/>
      <c r="GQ54" s="1157"/>
      <c r="GR54" s="1157"/>
      <c r="GS54" s="1157"/>
      <c r="GT54" s="1157"/>
      <c r="GU54" s="1157"/>
      <c r="GV54" s="1157"/>
      <c r="GW54" s="1157"/>
      <c r="GX54" s="1157"/>
      <c r="GY54" s="1157"/>
      <c r="GZ54" s="1157"/>
      <c r="HA54" s="1157"/>
      <c r="HB54" s="1157"/>
      <c r="HC54" s="1157"/>
      <c r="HD54" s="1157"/>
      <c r="HE54" s="1157"/>
      <c r="HF54" s="1157"/>
      <c r="HG54" s="1157"/>
      <c r="HH54" s="1157"/>
      <c r="HI54" s="1157"/>
      <c r="HJ54" s="1026"/>
    </row>
    <row r="55" spans="2:218" ht="24.95" customHeight="1" x14ac:dyDescent="0.25">
      <c r="B55" s="1606"/>
      <c r="C55" s="229"/>
      <c r="D55" s="1316">
        <v>3.3</v>
      </c>
      <c r="E55" s="2406">
        <f>E56</f>
        <v>21</v>
      </c>
      <c r="F55" s="215"/>
      <c r="G55" s="213" t="s">
        <v>8303</v>
      </c>
      <c r="H55" s="213"/>
      <c r="I55" s="214"/>
      <c r="J55" s="834"/>
      <c r="K55" s="234"/>
      <c r="L55" s="230"/>
      <c r="M55" s="231"/>
      <c r="N55" s="231"/>
      <c r="O55" s="231"/>
      <c r="P55" s="231"/>
      <c r="Q55" s="235"/>
      <c r="R55" s="233"/>
      <c r="S55" s="232"/>
      <c r="T55" s="219"/>
      <c r="U55" s="835"/>
      <c r="V55" s="212"/>
      <c r="W55" s="231"/>
      <c r="X55" s="2118"/>
      <c r="Y55" s="2119"/>
      <c r="Z55" s="2188"/>
      <c r="AA55" s="674"/>
      <c r="AB55" s="674"/>
      <c r="AC55" s="674"/>
      <c r="AD55" s="674"/>
      <c r="AE55" s="674"/>
      <c r="AF55" s="674"/>
      <c r="AG55" s="674"/>
      <c r="AH55" s="674"/>
      <c r="AI55" s="674"/>
      <c r="AJ55" s="674"/>
      <c r="AK55" s="674"/>
      <c r="AL55" s="674"/>
      <c r="AM55" s="674"/>
      <c r="AN55" s="674"/>
      <c r="AO55" s="674"/>
      <c r="AP55" s="674"/>
      <c r="AQ55" s="674"/>
      <c r="AR55" s="674"/>
      <c r="AS55" s="674"/>
      <c r="AT55" s="674"/>
      <c r="AU55" s="674"/>
      <c r="AV55" s="674"/>
      <c r="AW55" s="674"/>
      <c r="AX55" s="674"/>
      <c r="AY55" s="674"/>
      <c r="AZ55" s="674"/>
      <c r="BA55" s="674"/>
      <c r="BB55" s="674"/>
      <c r="BC55" s="674"/>
      <c r="BD55" s="674"/>
      <c r="BE55" s="674"/>
      <c r="BF55" s="674"/>
      <c r="BG55" s="674"/>
      <c r="BH55" s="674"/>
      <c r="BI55" s="674"/>
      <c r="BJ55" s="674"/>
      <c r="BK55" s="674"/>
      <c r="BL55" s="674"/>
      <c r="BM55" s="674"/>
      <c r="BN55" s="674"/>
      <c r="BO55" s="674"/>
      <c r="BP55" s="674"/>
      <c r="BQ55" s="674"/>
      <c r="BR55" s="674"/>
      <c r="BS55" s="674"/>
      <c r="BT55" s="674"/>
      <c r="BU55" s="674"/>
      <c r="BV55" s="674"/>
      <c r="BW55" s="674"/>
      <c r="BX55" s="674"/>
      <c r="BY55" s="674"/>
      <c r="BZ55" s="674"/>
      <c r="CA55" s="674"/>
      <c r="CB55" s="674"/>
      <c r="CC55" s="674"/>
      <c r="CD55" s="674"/>
      <c r="CE55" s="674"/>
      <c r="CF55" s="674"/>
      <c r="CG55" s="674"/>
      <c r="CH55" s="674"/>
      <c r="CI55" s="674"/>
      <c r="CJ55" s="674"/>
      <c r="CK55" s="674"/>
      <c r="CL55" s="674"/>
      <c r="CM55" s="674"/>
      <c r="CN55" s="674"/>
      <c r="CO55" s="674"/>
      <c r="CP55" s="674"/>
      <c r="CQ55" s="674"/>
      <c r="CR55" s="674"/>
      <c r="CS55" s="674"/>
      <c r="CT55" s="674"/>
      <c r="CU55" s="674"/>
      <c r="CV55" s="674"/>
      <c r="CW55" s="674"/>
      <c r="CX55" s="674"/>
      <c r="CY55" s="674"/>
      <c r="CZ55" s="674"/>
      <c r="DA55" s="674"/>
      <c r="DB55" s="674"/>
      <c r="DC55" s="674"/>
      <c r="DD55" s="674"/>
      <c r="DE55" s="674"/>
      <c r="DF55" s="674"/>
      <c r="DG55" s="674"/>
      <c r="DH55" s="674"/>
      <c r="DI55" s="674"/>
      <c r="DJ55" s="674"/>
      <c r="DK55" s="674"/>
      <c r="DL55" s="674"/>
      <c r="DM55" s="674"/>
      <c r="DN55" s="674"/>
      <c r="DO55" s="674"/>
      <c r="DP55" s="674"/>
      <c r="DQ55" s="674"/>
      <c r="DR55" s="674"/>
      <c r="DS55" s="674"/>
      <c r="DT55" s="674"/>
      <c r="DU55" s="674"/>
      <c r="DV55" s="674"/>
      <c r="DW55" s="674"/>
      <c r="DX55" s="674"/>
      <c r="DY55" s="674"/>
      <c r="DZ55" s="674"/>
      <c r="EA55" s="674"/>
      <c r="EB55" s="674"/>
      <c r="EC55" s="674"/>
      <c r="ED55" s="674"/>
      <c r="EE55" s="674"/>
      <c r="EF55" s="674"/>
      <c r="EG55" s="674"/>
      <c r="EH55" s="674"/>
      <c r="EI55" s="674"/>
      <c r="EJ55" s="674"/>
      <c r="EK55" s="674"/>
      <c r="EL55" s="674"/>
      <c r="EM55" s="674"/>
      <c r="EN55" s="674"/>
      <c r="EO55" s="674"/>
      <c r="EP55" s="674"/>
      <c r="EQ55" s="674"/>
      <c r="ER55" s="674"/>
      <c r="ES55" s="674"/>
      <c r="ET55" s="674"/>
      <c r="EU55" s="674"/>
      <c r="EV55" s="674"/>
      <c r="EW55" s="674"/>
      <c r="EX55" s="674"/>
      <c r="EY55" s="674"/>
      <c r="EZ55" s="674"/>
      <c r="FA55" s="674"/>
      <c r="FB55" s="674"/>
      <c r="FC55" s="674"/>
      <c r="FD55" s="674"/>
      <c r="FE55" s="674"/>
      <c r="FF55" s="674"/>
      <c r="FG55" s="674"/>
      <c r="FH55" s="674"/>
      <c r="FI55" s="674"/>
      <c r="FJ55" s="674"/>
      <c r="FK55" s="674"/>
      <c r="FL55" s="674"/>
      <c r="FM55" s="674"/>
      <c r="FN55" s="674"/>
      <c r="FO55" s="674"/>
      <c r="FP55" s="674"/>
      <c r="FQ55" s="674"/>
      <c r="FR55" s="674"/>
      <c r="FS55" s="674"/>
      <c r="FT55" s="674"/>
      <c r="FU55" s="674"/>
      <c r="FV55" s="674"/>
      <c r="FW55" s="674"/>
      <c r="FX55" s="674"/>
      <c r="FY55" s="674"/>
      <c r="FZ55" s="1313"/>
      <c r="GA55" s="1312"/>
      <c r="GB55" s="1156"/>
      <c r="GC55" s="1156"/>
      <c r="GD55" s="1156"/>
      <c r="GE55" s="1156"/>
      <c r="GF55" s="1156"/>
      <c r="GG55" s="1156"/>
      <c r="GH55" s="1156"/>
      <c r="GI55" s="1156"/>
      <c r="GJ55" s="1156"/>
      <c r="GK55" s="1157"/>
      <c r="GL55" s="1157"/>
      <c r="GM55" s="1157"/>
      <c r="GN55" s="1157"/>
      <c r="GO55" s="1157"/>
      <c r="GP55" s="1157"/>
      <c r="GQ55" s="1157"/>
      <c r="GR55" s="1157"/>
      <c r="GS55" s="1157"/>
      <c r="GT55" s="1157"/>
      <c r="GU55" s="1157"/>
      <c r="GV55" s="1157"/>
      <c r="GW55" s="1157"/>
      <c r="GX55" s="1157"/>
      <c r="GY55" s="1157"/>
      <c r="GZ55" s="1157"/>
      <c r="HA55" s="1157"/>
      <c r="HB55" s="1157"/>
      <c r="HC55" s="1157"/>
      <c r="HD55" s="1157"/>
      <c r="HE55" s="1157"/>
      <c r="HF55" s="1157"/>
      <c r="HG55" s="1157"/>
      <c r="HH55" s="1157"/>
      <c r="HI55" s="1157"/>
      <c r="HJ55" s="1026"/>
    </row>
    <row r="56" spans="2:218" ht="24.95" customHeight="1" x14ac:dyDescent="0.25">
      <c r="B56" s="1606"/>
      <c r="C56" s="229"/>
      <c r="D56" s="1316" t="s">
        <v>8272</v>
      </c>
      <c r="E56" s="1316">
        <v>21</v>
      </c>
      <c r="F56" s="215"/>
      <c r="G56" s="213"/>
      <c r="H56" s="213" t="s">
        <v>8304</v>
      </c>
      <c r="I56" s="214"/>
      <c r="J56" s="834"/>
      <c r="K56" s="234"/>
      <c r="L56" s="230"/>
      <c r="M56" s="231"/>
      <c r="N56" s="231"/>
      <c r="O56" s="231"/>
      <c r="P56" s="231"/>
      <c r="Q56" s="235"/>
      <c r="R56" s="233"/>
      <c r="S56" s="232"/>
      <c r="T56" s="219"/>
      <c r="U56" s="835"/>
      <c r="V56" s="212"/>
      <c r="W56" s="231"/>
      <c r="X56" s="2118"/>
      <c r="Y56" s="2119"/>
      <c r="Z56" s="2188"/>
      <c r="AA56" s="674"/>
      <c r="AB56" s="674"/>
      <c r="AC56" s="674"/>
      <c r="AD56" s="674"/>
      <c r="AE56" s="674"/>
      <c r="AF56" s="674"/>
      <c r="AG56" s="674"/>
      <c r="AH56" s="674"/>
      <c r="AI56" s="674"/>
      <c r="AJ56" s="674"/>
      <c r="AK56" s="674"/>
      <c r="AL56" s="674"/>
      <c r="AM56" s="674"/>
      <c r="AN56" s="674"/>
      <c r="AO56" s="674"/>
      <c r="AP56" s="674"/>
      <c r="AQ56" s="674"/>
      <c r="AR56" s="674"/>
      <c r="AS56" s="674"/>
      <c r="AT56" s="674"/>
      <c r="AU56" s="674"/>
      <c r="AV56" s="674"/>
      <c r="AW56" s="674"/>
      <c r="AX56" s="674"/>
      <c r="AY56" s="674"/>
      <c r="AZ56" s="674"/>
      <c r="BA56" s="674"/>
      <c r="BB56" s="674"/>
      <c r="BC56" s="674"/>
      <c r="BD56" s="674"/>
      <c r="BE56" s="674"/>
      <c r="BF56" s="674"/>
      <c r="BG56" s="674"/>
      <c r="BH56" s="674"/>
      <c r="BI56" s="674"/>
      <c r="BJ56" s="674"/>
      <c r="BK56" s="674"/>
      <c r="BL56" s="674"/>
      <c r="BM56" s="674"/>
      <c r="BN56" s="674"/>
      <c r="BO56" s="674"/>
      <c r="BP56" s="674"/>
      <c r="BQ56" s="674"/>
      <c r="BR56" s="674"/>
      <c r="BS56" s="674"/>
      <c r="BT56" s="674"/>
      <c r="BU56" s="674"/>
      <c r="BV56" s="674"/>
      <c r="BW56" s="674"/>
      <c r="BX56" s="674"/>
      <c r="BY56" s="674"/>
      <c r="BZ56" s="674"/>
      <c r="CA56" s="674"/>
      <c r="CB56" s="674"/>
      <c r="CC56" s="674"/>
      <c r="CD56" s="674"/>
      <c r="CE56" s="674"/>
      <c r="CF56" s="674"/>
      <c r="CG56" s="674"/>
      <c r="CH56" s="674"/>
      <c r="CI56" s="674"/>
      <c r="CJ56" s="674"/>
      <c r="CK56" s="674"/>
      <c r="CL56" s="674"/>
      <c r="CM56" s="674"/>
      <c r="CN56" s="674"/>
      <c r="CO56" s="674"/>
      <c r="CP56" s="674"/>
      <c r="CQ56" s="674"/>
      <c r="CR56" s="674"/>
      <c r="CS56" s="674"/>
      <c r="CT56" s="674"/>
      <c r="CU56" s="674"/>
      <c r="CV56" s="674"/>
      <c r="CW56" s="674"/>
      <c r="CX56" s="674"/>
      <c r="CY56" s="674"/>
      <c r="CZ56" s="674"/>
      <c r="DA56" s="674"/>
      <c r="DB56" s="674"/>
      <c r="DC56" s="674"/>
      <c r="DD56" s="674"/>
      <c r="DE56" s="674"/>
      <c r="DF56" s="674"/>
      <c r="DG56" s="674"/>
      <c r="DH56" s="674"/>
      <c r="DI56" s="674"/>
      <c r="DJ56" s="674"/>
      <c r="DK56" s="674"/>
      <c r="DL56" s="674"/>
      <c r="DM56" s="674"/>
      <c r="DN56" s="674"/>
      <c r="DO56" s="674"/>
      <c r="DP56" s="674"/>
      <c r="DQ56" s="674"/>
      <c r="DR56" s="674"/>
      <c r="DS56" s="674"/>
      <c r="DT56" s="674"/>
      <c r="DU56" s="674"/>
      <c r="DV56" s="674"/>
      <c r="DW56" s="674"/>
      <c r="DX56" s="674"/>
      <c r="DY56" s="674"/>
      <c r="DZ56" s="674"/>
      <c r="EA56" s="674"/>
      <c r="EB56" s="674"/>
      <c r="EC56" s="674"/>
      <c r="ED56" s="674"/>
      <c r="EE56" s="674"/>
      <c r="EF56" s="674"/>
      <c r="EG56" s="674"/>
      <c r="EH56" s="674"/>
      <c r="EI56" s="674"/>
      <c r="EJ56" s="674"/>
      <c r="EK56" s="674"/>
      <c r="EL56" s="674"/>
      <c r="EM56" s="674"/>
      <c r="EN56" s="674"/>
      <c r="EO56" s="674"/>
      <c r="EP56" s="674"/>
      <c r="EQ56" s="674"/>
      <c r="ER56" s="674"/>
      <c r="ES56" s="674"/>
      <c r="ET56" s="674"/>
      <c r="EU56" s="674"/>
      <c r="EV56" s="674"/>
      <c r="EW56" s="674"/>
      <c r="EX56" s="674"/>
      <c r="EY56" s="674"/>
      <c r="EZ56" s="674"/>
      <c r="FA56" s="674"/>
      <c r="FB56" s="674"/>
      <c r="FC56" s="674"/>
      <c r="FD56" s="674"/>
      <c r="FE56" s="674"/>
      <c r="FF56" s="674"/>
      <c r="FG56" s="674"/>
      <c r="FH56" s="674"/>
      <c r="FI56" s="674"/>
      <c r="FJ56" s="674"/>
      <c r="FK56" s="674"/>
      <c r="FL56" s="674"/>
      <c r="FM56" s="674"/>
      <c r="FN56" s="674"/>
      <c r="FO56" s="674"/>
      <c r="FP56" s="674"/>
      <c r="FQ56" s="674"/>
      <c r="FR56" s="674"/>
      <c r="FS56" s="674"/>
      <c r="FT56" s="674"/>
      <c r="FU56" s="674"/>
      <c r="FV56" s="674"/>
      <c r="FW56" s="674"/>
      <c r="FX56" s="674"/>
      <c r="FY56" s="674"/>
      <c r="FZ56" s="1313"/>
      <c r="GA56" s="1312"/>
      <c r="GB56" s="1156"/>
      <c r="GC56" s="1156"/>
      <c r="GD56" s="1156"/>
      <c r="GE56" s="1156"/>
      <c r="GF56" s="1156"/>
      <c r="GG56" s="1156"/>
      <c r="GH56" s="1156"/>
      <c r="GI56" s="1156"/>
      <c r="GJ56" s="1156"/>
      <c r="GK56" s="1157"/>
      <c r="GL56" s="1157"/>
      <c r="GM56" s="1157"/>
      <c r="GN56" s="1157"/>
      <c r="GO56" s="1157"/>
      <c r="GP56" s="1157"/>
      <c r="GQ56" s="1157"/>
      <c r="GR56" s="1157"/>
      <c r="GS56" s="1157"/>
      <c r="GT56" s="1157"/>
      <c r="GU56" s="1157"/>
      <c r="GV56" s="1157"/>
      <c r="GW56" s="1157"/>
      <c r="GX56" s="1157"/>
      <c r="GY56" s="1157"/>
      <c r="GZ56" s="1157"/>
      <c r="HA56" s="1157"/>
      <c r="HB56" s="1157"/>
      <c r="HC56" s="1157"/>
      <c r="HD56" s="1157"/>
      <c r="HE56" s="1157"/>
      <c r="HF56" s="1157"/>
      <c r="HG56" s="1157"/>
      <c r="HH56" s="1157"/>
      <c r="HI56" s="1157"/>
      <c r="HJ56" s="1026"/>
    </row>
    <row r="57" spans="2:218" ht="24.95" customHeight="1" x14ac:dyDescent="0.25">
      <c r="B57" s="1606"/>
      <c r="C57" s="229"/>
      <c r="D57" s="1316">
        <v>3.4</v>
      </c>
      <c r="E57" s="2406">
        <f>SUM(E58:E59)</f>
        <v>10</v>
      </c>
      <c r="F57" s="215"/>
      <c r="G57" s="213" t="s">
        <v>8305</v>
      </c>
      <c r="H57" s="213"/>
      <c r="I57" s="214"/>
      <c r="J57" s="834"/>
      <c r="K57" s="234"/>
      <c r="L57" s="230"/>
      <c r="M57" s="231"/>
      <c r="N57" s="231"/>
      <c r="O57" s="231"/>
      <c r="P57" s="231"/>
      <c r="Q57" s="235"/>
      <c r="R57" s="233"/>
      <c r="S57" s="232"/>
      <c r="T57" s="219"/>
      <c r="U57" s="835"/>
      <c r="V57" s="212"/>
      <c r="W57" s="231"/>
      <c r="X57" s="2118"/>
      <c r="Y57" s="2119"/>
      <c r="Z57" s="2188"/>
      <c r="AA57" s="674"/>
      <c r="AB57" s="674"/>
      <c r="AC57" s="674"/>
      <c r="AD57" s="674"/>
      <c r="AE57" s="674"/>
      <c r="AF57" s="674"/>
      <c r="AG57" s="674"/>
      <c r="AH57" s="674"/>
      <c r="AI57" s="674"/>
      <c r="AJ57" s="674"/>
      <c r="AK57" s="674"/>
      <c r="AL57" s="674"/>
      <c r="AM57" s="674"/>
      <c r="AN57" s="674"/>
      <c r="AO57" s="674"/>
      <c r="AP57" s="674"/>
      <c r="AQ57" s="674"/>
      <c r="AR57" s="674"/>
      <c r="AS57" s="674"/>
      <c r="AT57" s="674"/>
      <c r="AU57" s="674"/>
      <c r="AV57" s="674"/>
      <c r="AW57" s="674"/>
      <c r="AX57" s="674"/>
      <c r="AY57" s="674"/>
      <c r="AZ57" s="674"/>
      <c r="BA57" s="674"/>
      <c r="BB57" s="674"/>
      <c r="BC57" s="674"/>
      <c r="BD57" s="674"/>
      <c r="BE57" s="674"/>
      <c r="BF57" s="674"/>
      <c r="BG57" s="674"/>
      <c r="BH57" s="674"/>
      <c r="BI57" s="674"/>
      <c r="BJ57" s="674"/>
      <c r="BK57" s="674"/>
      <c r="BL57" s="674"/>
      <c r="BM57" s="674"/>
      <c r="BN57" s="674"/>
      <c r="BO57" s="674"/>
      <c r="BP57" s="674"/>
      <c r="BQ57" s="674"/>
      <c r="BR57" s="674"/>
      <c r="BS57" s="674"/>
      <c r="BT57" s="674"/>
      <c r="BU57" s="674"/>
      <c r="BV57" s="674"/>
      <c r="BW57" s="674"/>
      <c r="BX57" s="674"/>
      <c r="BY57" s="674"/>
      <c r="BZ57" s="674"/>
      <c r="CA57" s="674"/>
      <c r="CB57" s="674"/>
      <c r="CC57" s="674"/>
      <c r="CD57" s="674"/>
      <c r="CE57" s="674"/>
      <c r="CF57" s="674"/>
      <c r="CG57" s="674"/>
      <c r="CH57" s="674"/>
      <c r="CI57" s="674"/>
      <c r="CJ57" s="674"/>
      <c r="CK57" s="674"/>
      <c r="CL57" s="674"/>
      <c r="CM57" s="674"/>
      <c r="CN57" s="674"/>
      <c r="CO57" s="674"/>
      <c r="CP57" s="674"/>
      <c r="CQ57" s="674"/>
      <c r="CR57" s="674"/>
      <c r="CS57" s="674"/>
      <c r="CT57" s="674"/>
      <c r="CU57" s="674"/>
      <c r="CV57" s="674"/>
      <c r="CW57" s="674"/>
      <c r="CX57" s="674"/>
      <c r="CY57" s="674"/>
      <c r="CZ57" s="674"/>
      <c r="DA57" s="674"/>
      <c r="DB57" s="674"/>
      <c r="DC57" s="674"/>
      <c r="DD57" s="674"/>
      <c r="DE57" s="674"/>
      <c r="DF57" s="674"/>
      <c r="DG57" s="674"/>
      <c r="DH57" s="674"/>
      <c r="DI57" s="674"/>
      <c r="DJ57" s="674"/>
      <c r="DK57" s="674"/>
      <c r="DL57" s="674"/>
      <c r="DM57" s="674"/>
      <c r="DN57" s="674"/>
      <c r="DO57" s="674"/>
      <c r="DP57" s="674"/>
      <c r="DQ57" s="674"/>
      <c r="DR57" s="674"/>
      <c r="DS57" s="674"/>
      <c r="DT57" s="674"/>
      <c r="DU57" s="674"/>
      <c r="DV57" s="674"/>
      <c r="DW57" s="674"/>
      <c r="DX57" s="674"/>
      <c r="DY57" s="674"/>
      <c r="DZ57" s="674"/>
      <c r="EA57" s="674"/>
      <c r="EB57" s="674"/>
      <c r="EC57" s="674"/>
      <c r="ED57" s="674"/>
      <c r="EE57" s="674"/>
      <c r="EF57" s="674"/>
      <c r="EG57" s="674"/>
      <c r="EH57" s="674"/>
      <c r="EI57" s="674"/>
      <c r="EJ57" s="674"/>
      <c r="EK57" s="674"/>
      <c r="EL57" s="674"/>
      <c r="EM57" s="674"/>
      <c r="EN57" s="674"/>
      <c r="EO57" s="674"/>
      <c r="EP57" s="674"/>
      <c r="EQ57" s="674"/>
      <c r="ER57" s="674"/>
      <c r="ES57" s="674"/>
      <c r="ET57" s="674"/>
      <c r="EU57" s="674"/>
      <c r="EV57" s="674"/>
      <c r="EW57" s="674"/>
      <c r="EX57" s="674"/>
      <c r="EY57" s="674"/>
      <c r="EZ57" s="674"/>
      <c r="FA57" s="674"/>
      <c r="FB57" s="674"/>
      <c r="FC57" s="674"/>
      <c r="FD57" s="674"/>
      <c r="FE57" s="674"/>
      <c r="FF57" s="674"/>
      <c r="FG57" s="674"/>
      <c r="FH57" s="674"/>
      <c r="FI57" s="674"/>
      <c r="FJ57" s="674"/>
      <c r="FK57" s="674"/>
      <c r="FL57" s="674"/>
      <c r="FM57" s="674"/>
      <c r="FN57" s="674"/>
      <c r="FO57" s="674"/>
      <c r="FP57" s="674"/>
      <c r="FQ57" s="674"/>
      <c r="FR57" s="674"/>
      <c r="FS57" s="674"/>
      <c r="FT57" s="674"/>
      <c r="FU57" s="674"/>
      <c r="FV57" s="674"/>
      <c r="FW57" s="674"/>
      <c r="FX57" s="674"/>
      <c r="FY57" s="674"/>
      <c r="FZ57" s="1313"/>
      <c r="GA57" s="1312"/>
      <c r="GB57" s="1156"/>
      <c r="GC57" s="1156"/>
      <c r="GD57" s="1156"/>
      <c r="GE57" s="1156"/>
      <c r="GF57" s="1156"/>
      <c r="GG57" s="1156"/>
      <c r="GH57" s="1156"/>
      <c r="GI57" s="1156"/>
      <c r="GJ57" s="1156"/>
      <c r="GK57" s="1157"/>
      <c r="GL57" s="1157"/>
      <c r="GM57" s="1157"/>
      <c r="GN57" s="1157"/>
      <c r="GO57" s="1157"/>
      <c r="GP57" s="1157"/>
      <c r="GQ57" s="1157"/>
      <c r="GR57" s="1157"/>
      <c r="GS57" s="1157"/>
      <c r="GT57" s="1157"/>
      <c r="GU57" s="1157"/>
      <c r="GV57" s="1157"/>
      <c r="GW57" s="1157"/>
      <c r="GX57" s="1157"/>
      <c r="GY57" s="1157"/>
      <c r="GZ57" s="1157"/>
      <c r="HA57" s="1157"/>
      <c r="HB57" s="1157"/>
      <c r="HC57" s="1157"/>
      <c r="HD57" s="1157"/>
      <c r="HE57" s="1157"/>
      <c r="HF57" s="1157"/>
      <c r="HG57" s="1157"/>
      <c r="HH57" s="1157"/>
      <c r="HI57" s="1157"/>
      <c r="HJ57" s="1026"/>
    </row>
    <row r="58" spans="2:218" ht="24.95" customHeight="1" x14ac:dyDescent="0.25">
      <c r="B58" s="1606"/>
      <c r="C58" s="229"/>
      <c r="D58" s="1316" t="s">
        <v>8306</v>
      </c>
      <c r="E58" s="1316">
        <v>7</v>
      </c>
      <c r="F58" s="215"/>
      <c r="G58" s="213"/>
      <c r="H58" s="2395" t="s">
        <v>8328</v>
      </c>
      <c r="I58" s="214"/>
      <c r="J58" s="834"/>
      <c r="K58" s="234"/>
      <c r="L58" s="230"/>
      <c r="M58" s="231"/>
      <c r="N58" s="231"/>
      <c r="O58" s="231"/>
      <c r="P58" s="231"/>
      <c r="Q58" s="235"/>
      <c r="R58" s="233"/>
      <c r="S58" s="232"/>
      <c r="T58" s="219"/>
      <c r="U58" s="835"/>
      <c r="V58" s="212"/>
      <c r="W58" s="231"/>
      <c r="X58" s="2118"/>
      <c r="Y58" s="2119"/>
      <c r="Z58" s="2188"/>
      <c r="AA58" s="674"/>
      <c r="AB58" s="674"/>
      <c r="AC58" s="674"/>
      <c r="AD58" s="674"/>
      <c r="AE58" s="674"/>
      <c r="AF58" s="674"/>
      <c r="AG58" s="674"/>
      <c r="AH58" s="674"/>
      <c r="AI58" s="674"/>
      <c r="AJ58" s="674"/>
      <c r="AK58" s="674"/>
      <c r="AL58" s="674"/>
      <c r="AM58" s="674"/>
      <c r="AN58" s="674"/>
      <c r="AO58" s="674"/>
      <c r="AP58" s="674"/>
      <c r="AQ58" s="674"/>
      <c r="AR58" s="674"/>
      <c r="AS58" s="674"/>
      <c r="AT58" s="674"/>
      <c r="AU58" s="674"/>
      <c r="AV58" s="674"/>
      <c r="AW58" s="674"/>
      <c r="AX58" s="674"/>
      <c r="AY58" s="674"/>
      <c r="AZ58" s="674"/>
      <c r="BA58" s="674"/>
      <c r="BB58" s="674"/>
      <c r="BC58" s="674"/>
      <c r="BD58" s="674"/>
      <c r="BE58" s="674"/>
      <c r="BF58" s="674"/>
      <c r="BG58" s="674"/>
      <c r="BH58" s="674"/>
      <c r="BI58" s="674"/>
      <c r="BJ58" s="674"/>
      <c r="BK58" s="674"/>
      <c r="BL58" s="674"/>
      <c r="BM58" s="674"/>
      <c r="BN58" s="674"/>
      <c r="BO58" s="674"/>
      <c r="BP58" s="674"/>
      <c r="BQ58" s="674"/>
      <c r="BR58" s="674"/>
      <c r="BS58" s="674"/>
      <c r="BT58" s="674"/>
      <c r="BU58" s="674"/>
      <c r="BV58" s="674"/>
      <c r="BW58" s="674"/>
      <c r="BX58" s="674"/>
      <c r="BY58" s="674"/>
      <c r="BZ58" s="674"/>
      <c r="CA58" s="674"/>
      <c r="CB58" s="674"/>
      <c r="CC58" s="674"/>
      <c r="CD58" s="674"/>
      <c r="CE58" s="674"/>
      <c r="CF58" s="674"/>
      <c r="CG58" s="674"/>
      <c r="CH58" s="674"/>
      <c r="CI58" s="674"/>
      <c r="CJ58" s="674"/>
      <c r="CK58" s="674"/>
      <c r="CL58" s="674"/>
      <c r="CM58" s="674"/>
      <c r="CN58" s="674"/>
      <c r="CO58" s="674"/>
      <c r="CP58" s="674"/>
      <c r="CQ58" s="674"/>
      <c r="CR58" s="674"/>
      <c r="CS58" s="674"/>
      <c r="CT58" s="674"/>
      <c r="CU58" s="674"/>
      <c r="CV58" s="674"/>
      <c r="CW58" s="674"/>
      <c r="CX58" s="674"/>
      <c r="CY58" s="674"/>
      <c r="CZ58" s="674"/>
      <c r="DA58" s="674"/>
      <c r="DB58" s="674"/>
      <c r="DC58" s="674"/>
      <c r="DD58" s="674"/>
      <c r="DE58" s="674"/>
      <c r="DF58" s="674"/>
      <c r="DG58" s="674"/>
      <c r="DH58" s="674"/>
      <c r="DI58" s="674"/>
      <c r="DJ58" s="674"/>
      <c r="DK58" s="674"/>
      <c r="DL58" s="674"/>
      <c r="DM58" s="674"/>
      <c r="DN58" s="674"/>
      <c r="DO58" s="674"/>
      <c r="DP58" s="674"/>
      <c r="DQ58" s="674"/>
      <c r="DR58" s="674"/>
      <c r="DS58" s="674"/>
      <c r="DT58" s="674"/>
      <c r="DU58" s="674"/>
      <c r="DV58" s="674"/>
      <c r="DW58" s="674"/>
      <c r="DX58" s="674"/>
      <c r="DY58" s="674"/>
      <c r="DZ58" s="674"/>
      <c r="EA58" s="674"/>
      <c r="EB58" s="674"/>
      <c r="EC58" s="674"/>
      <c r="ED58" s="674"/>
      <c r="EE58" s="674"/>
      <c r="EF58" s="674"/>
      <c r="EG58" s="674"/>
      <c r="EH58" s="674"/>
      <c r="EI58" s="674"/>
      <c r="EJ58" s="674"/>
      <c r="EK58" s="674"/>
      <c r="EL58" s="674"/>
      <c r="EM58" s="674"/>
      <c r="EN58" s="674"/>
      <c r="EO58" s="674"/>
      <c r="EP58" s="674"/>
      <c r="EQ58" s="674"/>
      <c r="ER58" s="674"/>
      <c r="ES58" s="674"/>
      <c r="ET58" s="674"/>
      <c r="EU58" s="674"/>
      <c r="EV58" s="674"/>
      <c r="EW58" s="674"/>
      <c r="EX58" s="674"/>
      <c r="EY58" s="674"/>
      <c r="EZ58" s="674"/>
      <c r="FA58" s="674"/>
      <c r="FB58" s="674"/>
      <c r="FC58" s="674"/>
      <c r="FD58" s="674"/>
      <c r="FE58" s="674"/>
      <c r="FF58" s="674"/>
      <c r="FG58" s="674"/>
      <c r="FH58" s="674"/>
      <c r="FI58" s="674"/>
      <c r="FJ58" s="674"/>
      <c r="FK58" s="674"/>
      <c r="FL58" s="674"/>
      <c r="FM58" s="674"/>
      <c r="FN58" s="674"/>
      <c r="FO58" s="674"/>
      <c r="FP58" s="674"/>
      <c r="FQ58" s="674"/>
      <c r="FR58" s="674"/>
      <c r="FS58" s="674"/>
      <c r="FT58" s="674"/>
      <c r="FU58" s="674"/>
      <c r="FV58" s="674"/>
      <c r="FW58" s="674"/>
      <c r="FX58" s="674"/>
      <c r="FY58" s="674"/>
      <c r="FZ58" s="1313"/>
      <c r="GA58" s="1312"/>
      <c r="GB58" s="1156"/>
      <c r="GC58" s="1156"/>
      <c r="GD58" s="1156"/>
      <c r="GE58" s="1156"/>
      <c r="GF58" s="1156"/>
      <c r="GG58" s="1156"/>
      <c r="GH58" s="1156"/>
      <c r="GI58" s="1156"/>
      <c r="GJ58" s="1156"/>
      <c r="GK58" s="1157"/>
      <c r="GL58" s="1157"/>
      <c r="GM58" s="1157"/>
      <c r="GN58" s="1157"/>
      <c r="GO58" s="1157"/>
      <c r="GP58" s="1157"/>
      <c r="GQ58" s="1157"/>
      <c r="GR58" s="1157"/>
      <c r="GS58" s="1157"/>
      <c r="GT58" s="1157"/>
      <c r="GU58" s="1157"/>
      <c r="GV58" s="1157"/>
      <c r="GW58" s="1157"/>
      <c r="GX58" s="1157"/>
      <c r="GY58" s="1157"/>
      <c r="GZ58" s="1157"/>
      <c r="HA58" s="1157"/>
      <c r="HB58" s="1157"/>
      <c r="HC58" s="1157"/>
      <c r="HD58" s="1157"/>
      <c r="HE58" s="1157"/>
      <c r="HF58" s="1157"/>
      <c r="HG58" s="1157"/>
      <c r="HH58" s="1157"/>
      <c r="HI58" s="1157"/>
      <c r="HJ58" s="1026"/>
    </row>
    <row r="59" spans="2:218" ht="24.95" customHeight="1" thickBot="1" x14ac:dyDescent="0.3">
      <c r="B59" s="1606"/>
      <c r="C59" s="229"/>
      <c r="D59" s="1316" t="s">
        <v>8386</v>
      </c>
      <c r="E59" s="1316">
        <v>3</v>
      </c>
      <c r="F59" s="215"/>
      <c r="G59" s="213" t="s">
        <v>8355</v>
      </c>
      <c r="H59" s="2395"/>
      <c r="I59" s="214"/>
      <c r="J59" s="834"/>
      <c r="K59" s="234"/>
      <c r="L59" s="230"/>
      <c r="M59" s="231"/>
      <c r="N59" s="231"/>
      <c r="O59" s="231"/>
      <c r="P59" s="231"/>
      <c r="Q59" s="235"/>
      <c r="R59" s="233"/>
      <c r="S59" s="232"/>
      <c r="T59" s="219"/>
      <c r="U59" s="835"/>
      <c r="V59" s="212"/>
      <c r="W59" s="231"/>
      <c r="X59" s="2118"/>
      <c r="Y59" s="2119"/>
      <c r="Z59" s="2188"/>
      <c r="AA59" s="674"/>
      <c r="AB59" s="674"/>
      <c r="AC59" s="674"/>
      <c r="AD59" s="674"/>
      <c r="AE59" s="674"/>
      <c r="AF59" s="674"/>
      <c r="AG59" s="674"/>
      <c r="AH59" s="674"/>
      <c r="AI59" s="674"/>
      <c r="AJ59" s="674"/>
      <c r="AK59" s="674"/>
      <c r="AL59" s="674"/>
      <c r="AM59" s="674"/>
      <c r="AN59" s="674"/>
      <c r="AO59" s="674"/>
      <c r="AP59" s="674"/>
      <c r="AQ59" s="674"/>
      <c r="AR59" s="674"/>
      <c r="AS59" s="674"/>
      <c r="AT59" s="674"/>
      <c r="AU59" s="674"/>
      <c r="AV59" s="674"/>
      <c r="AW59" s="674"/>
      <c r="AX59" s="674"/>
      <c r="AY59" s="674"/>
      <c r="AZ59" s="674"/>
      <c r="BA59" s="674"/>
      <c r="BB59" s="674"/>
      <c r="BC59" s="674"/>
      <c r="BD59" s="674"/>
      <c r="BE59" s="674"/>
      <c r="BF59" s="674"/>
      <c r="BG59" s="674"/>
      <c r="BH59" s="674"/>
      <c r="BI59" s="674"/>
      <c r="BJ59" s="674"/>
      <c r="BK59" s="674"/>
      <c r="BL59" s="674"/>
      <c r="BM59" s="674"/>
      <c r="BN59" s="674"/>
      <c r="BO59" s="674"/>
      <c r="BP59" s="674"/>
      <c r="BQ59" s="674"/>
      <c r="BR59" s="674"/>
      <c r="BS59" s="674"/>
      <c r="BT59" s="674"/>
      <c r="BU59" s="674"/>
      <c r="BV59" s="674"/>
      <c r="BW59" s="674"/>
      <c r="BX59" s="674"/>
      <c r="BY59" s="674"/>
      <c r="BZ59" s="674"/>
      <c r="CA59" s="674"/>
      <c r="CB59" s="674"/>
      <c r="CC59" s="674"/>
      <c r="CD59" s="674"/>
      <c r="CE59" s="674"/>
      <c r="CF59" s="674"/>
      <c r="CG59" s="674"/>
      <c r="CH59" s="674"/>
      <c r="CI59" s="674"/>
      <c r="CJ59" s="674"/>
      <c r="CK59" s="674"/>
      <c r="CL59" s="674"/>
      <c r="CM59" s="674"/>
      <c r="CN59" s="674"/>
      <c r="CO59" s="674"/>
      <c r="CP59" s="674"/>
      <c r="CQ59" s="674"/>
      <c r="CR59" s="674"/>
      <c r="CS59" s="674"/>
      <c r="CT59" s="674"/>
      <c r="CU59" s="674"/>
      <c r="CV59" s="674"/>
      <c r="CW59" s="674"/>
      <c r="CX59" s="674"/>
      <c r="CY59" s="674"/>
      <c r="CZ59" s="674"/>
      <c r="DA59" s="674"/>
      <c r="DB59" s="674"/>
      <c r="DC59" s="674"/>
      <c r="DD59" s="674"/>
      <c r="DE59" s="674"/>
      <c r="DF59" s="674"/>
      <c r="DG59" s="674"/>
      <c r="DH59" s="674"/>
      <c r="DI59" s="674"/>
      <c r="DJ59" s="674"/>
      <c r="DK59" s="674"/>
      <c r="DL59" s="674"/>
      <c r="DM59" s="674"/>
      <c r="DN59" s="674"/>
      <c r="DO59" s="674"/>
      <c r="DP59" s="674"/>
      <c r="DQ59" s="674"/>
      <c r="DR59" s="674"/>
      <c r="DS59" s="674"/>
      <c r="DT59" s="674"/>
      <c r="DU59" s="674"/>
      <c r="DV59" s="674"/>
      <c r="DW59" s="674"/>
      <c r="DX59" s="674"/>
      <c r="DY59" s="674"/>
      <c r="DZ59" s="674"/>
      <c r="EA59" s="674"/>
      <c r="EB59" s="674"/>
      <c r="EC59" s="674"/>
      <c r="ED59" s="674"/>
      <c r="EE59" s="674"/>
      <c r="EF59" s="674"/>
      <c r="EG59" s="674"/>
      <c r="EH59" s="674"/>
      <c r="EI59" s="674"/>
      <c r="EJ59" s="674"/>
      <c r="EK59" s="674"/>
      <c r="EL59" s="674"/>
      <c r="EM59" s="674"/>
      <c r="EN59" s="674"/>
      <c r="EO59" s="674"/>
      <c r="EP59" s="674"/>
      <c r="EQ59" s="674"/>
      <c r="ER59" s="674"/>
      <c r="ES59" s="674"/>
      <c r="ET59" s="674"/>
      <c r="EU59" s="674"/>
      <c r="EV59" s="674"/>
      <c r="EW59" s="674"/>
      <c r="EX59" s="674"/>
      <c r="EY59" s="674"/>
      <c r="EZ59" s="674"/>
      <c r="FA59" s="674"/>
      <c r="FB59" s="674"/>
      <c r="FC59" s="674"/>
      <c r="FD59" s="674"/>
      <c r="FE59" s="674"/>
      <c r="FF59" s="674"/>
      <c r="FG59" s="674"/>
      <c r="FH59" s="674"/>
      <c r="FI59" s="674"/>
      <c r="FJ59" s="674"/>
      <c r="FK59" s="674"/>
      <c r="FL59" s="674"/>
      <c r="FM59" s="674"/>
      <c r="FN59" s="674"/>
      <c r="FO59" s="674"/>
      <c r="FP59" s="674"/>
      <c r="FQ59" s="674"/>
      <c r="FR59" s="674"/>
      <c r="FS59" s="674"/>
      <c r="FT59" s="674"/>
      <c r="FU59" s="674"/>
      <c r="FV59" s="674"/>
      <c r="FW59" s="674"/>
      <c r="FX59" s="674"/>
      <c r="FY59" s="674"/>
      <c r="FZ59" s="1313"/>
      <c r="GA59" s="1312"/>
      <c r="GB59" s="1156"/>
      <c r="GC59" s="1156"/>
      <c r="GD59" s="1156"/>
      <c r="GE59" s="1156"/>
      <c r="GF59" s="1156"/>
      <c r="GG59" s="1156"/>
      <c r="GH59" s="1156"/>
      <c r="GI59" s="1156"/>
      <c r="GJ59" s="1156"/>
      <c r="GK59" s="1157"/>
      <c r="GL59" s="1157"/>
      <c r="GM59" s="1157"/>
      <c r="GN59" s="1157"/>
      <c r="GO59" s="1157"/>
      <c r="GP59" s="1157"/>
      <c r="GQ59" s="1157"/>
      <c r="GR59" s="1157"/>
      <c r="GS59" s="1157"/>
      <c r="GT59" s="1157"/>
      <c r="GU59" s="1157"/>
      <c r="GV59" s="1157"/>
      <c r="GW59" s="1157"/>
      <c r="GX59" s="1157"/>
      <c r="GY59" s="1157"/>
      <c r="GZ59" s="1157"/>
      <c r="HA59" s="1157"/>
      <c r="HB59" s="1157"/>
      <c r="HC59" s="1157"/>
      <c r="HD59" s="1157"/>
      <c r="HE59" s="1157"/>
      <c r="HF59" s="1157"/>
      <c r="HG59" s="1157"/>
      <c r="HH59" s="1157"/>
      <c r="HI59" s="1157"/>
      <c r="HJ59" s="1026"/>
    </row>
    <row r="60" spans="2:218" ht="24.95" customHeight="1" x14ac:dyDescent="0.25">
      <c r="B60" s="1607"/>
      <c r="C60" s="684"/>
      <c r="D60" s="2410">
        <v>4</v>
      </c>
      <c r="E60" s="2410">
        <f>E61+E67+E72</f>
        <v>44</v>
      </c>
      <c r="F60" s="685" t="s">
        <v>8307</v>
      </c>
      <c r="G60" s="686"/>
      <c r="H60" s="686"/>
      <c r="I60" s="687"/>
      <c r="J60" s="723"/>
      <c r="K60" s="688"/>
      <c r="L60" s="689"/>
      <c r="M60" s="690"/>
      <c r="N60" s="690"/>
      <c r="O60" s="690"/>
      <c r="P60" s="690"/>
      <c r="Q60" s="691"/>
      <c r="R60" s="692"/>
      <c r="S60" s="693"/>
      <c r="T60" s="694"/>
      <c r="U60" s="724"/>
      <c r="V60" s="695"/>
      <c r="W60" s="690"/>
      <c r="X60" s="2118"/>
      <c r="Y60" s="2119"/>
      <c r="Z60" s="2189"/>
      <c r="AA60" s="696"/>
      <c r="AB60" s="696"/>
      <c r="AC60" s="696"/>
      <c r="AD60" s="696"/>
      <c r="AE60" s="696"/>
      <c r="AF60" s="696"/>
      <c r="AG60" s="696"/>
      <c r="AH60" s="696"/>
      <c r="AI60" s="696"/>
      <c r="AJ60" s="696"/>
      <c r="AK60" s="696"/>
      <c r="AL60" s="696"/>
      <c r="AM60" s="696"/>
      <c r="AN60" s="696"/>
      <c r="AO60" s="696"/>
      <c r="AP60" s="696"/>
      <c r="AQ60" s="696"/>
      <c r="AR60" s="696"/>
      <c r="AS60" s="696"/>
      <c r="AT60" s="696"/>
      <c r="AU60" s="696"/>
      <c r="AV60" s="696"/>
      <c r="AW60" s="696"/>
      <c r="AX60" s="696"/>
      <c r="AY60" s="696"/>
      <c r="AZ60" s="696"/>
      <c r="BA60" s="696"/>
      <c r="BB60" s="696"/>
      <c r="BC60" s="696"/>
      <c r="BD60" s="696"/>
      <c r="BE60" s="696"/>
      <c r="BF60" s="696"/>
      <c r="BG60" s="696"/>
      <c r="BH60" s="696"/>
      <c r="BI60" s="696"/>
      <c r="BJ60" s="696"/>
      <c r="BK60" s="696"/>
      <c r="BL60" s="696"/>
      <c r="BM60" s="696"/>
      <c r="BN60" s="696"/>
      <c r="BO60" s="696"/>
      <c r="BP60" s="696"/>
      <c r="BQ60" s="696"/>
      <c r="BR60" s="696"/>
      <c r="BS60" s="696"/>
      <c r="BT60" s="696"/>
      <c r="BU60" s="696"/>
      <c r="BV60" s="696"/>
      <c r="BW60" s="696"/>
      <c r="BX60" s="696"/>
      <c r="BY60" s="696"/>
      <c r="BZ60" s="696"/>
      <c r="CA60" s="696"/>
      <c r="CB60" s="696"/>
      <c r="CC60" s="696"/>
      <c r="CD60" s="696"/>
      <c r="CE60" s="696"/>
      <c r="CF60" s="696"/>
      <c r="CG60" s="696"/>
      <c r="CH60" s="696"/>
      <c r="CI60" s="696"/>
      <c r="CJ60" s="696"/>
      <c r="CK60" s="696"/>
      <c r="CL60" s="696"/>
      <c r="CM60" s="696"/>
      <c r="CN60" s="696"/>
      <c r="CO60" s="696"/>
      <c r="CP60" s="696"/>
      <c r="CQ60" s="696"/>
      <c r="CR60" s="696"/>
      <c r="CS60" s="696"/>
      <c r="CT60" s="696"/>
      <c r="CU60" s="696"/>
      <c r="CV60" s="696"/>
      <c r="CW60" s="696"/>
      <c r="CX60" s="696"/>
      <c r="CY60" s="696"/>
      <c r="CZ60" s="696"/>
      <c r="DA60" s="696"/>
      <c r="DB60" s="696"/>
      <c r="DC60" s="696"/>
      <c r="DD60" s="696"/>
      <c r="DE60" s="696"/>
      <c r="DF60" s="696"/>
      <c r="DG60" s="696"/>
      <c r="DH60" s="696"/>
      <c r="DI60" s="696"/>
      <c r="DJ60" s="696"/>
      <c r="DK60" s="696"/>
      <c r="DL60" s="696"/>
      <c r="DM60" s="696"/>
      <c r="DN60" s="696"/>
      <c r="DO60" s="696"/>
      <c r="DP60" s="696"/>
      <c r="DQ60" s="696"/>
      <c r="DR60" s="696"/>
      <c r="DS60" s="696"/>
      <c r="DT60" s="696"/>
      <c r="DU60" s="696"/>
      <c r="DV60" s="696"/>
      <c r="DW60" s="696"/>
      <c r="DX60" s="696"/>
      <c r="DY60" s="696"/>
      <c r="DZ60" s="696"/>
      <c r="EA60" s="696"/>
      <c r="EB60" s="696"/>
      <c r="EC60" s="696"/>
      <c r="ED60" s="696"/>
      <c r="EE60" s="696"/>
      <c r="EF60" s="696"/>
      <c r="EG60" s="696"/>
      <c r="EH60" s="696"/>
      <c r="EI60" s="696"/>
      <c r="EJ60" s="696"/>
      <c r="EK60" s="696"/>
      <c r="EL60" s="696"/>
      <c r="EM60" s="696"/>
      <c r="EN60" s="696"/>
      <c r="EO60" s="696"/>
      <c r="EP60" s="696"/>
      <c r="EQ60" s="696"/>
      <c r="ER60" s="696"/>
      <c r="ES60" s="696"/>
      <c r="ET60" s="696"/>
      <c r="EU60" s="696"/>
      <c r="EV60" s="696"/>
      <c r="EW60" s="696"/>
      <c r="EX60" s="696"/>
      <c r="EY60" s="696"/>
      <c r="EZ60" s="696"/>
      <c r="FA60" s="696"/>
      <c r="FB60" s="696"/>
      <c r="FC60" s="696"/>
      <c r="FD60" s="696"/>
      <c r="FE60" s="696"/>
      <c r="FF60" s="696"/>
      <c r="FG60" s="696"/>
      <c r="FH60" s="696"/>
      <c r="FI60" s="696"/>
      <c r="FJ60" s="696"/>
      <c r="FK60" s="696"/>
      <c r="FL60" s="696"/>
      <c r="FM60" s="696"/>
      <c r="FN60" s="696"/>
      <c r="FO60" s="696"/>
      <c r="FP60" s="696"/>
      <c r="FQ60" s="696"/>
      <c r="FR60" s="696"/>
      <c r="FS60" s="696"/>
      <c r="FT60" s="696"/>
      <c r="FU60" s="696"/>
      <c r="FV60" s="696"/>
      <c r="FW60" s="696"/>
      <c r="FX60" s="696"/>
      <c r="FY60" s="696"/>
      <c r="FZ60" s="1314"/>
      <c r="GA60" s="1312"/>
      <c r="GB60" s="1156"/>
      <c r="GC60" s="1156"/>
      <c r="GD60" s="1156"/>
      <c r="GE60" s="1156"/>
      <c r="GF60" s="1156"/>
      <c r="GG60" s="1156"/>
      <c r="GH60" s="1156"/>
      <c r="GI60" s="1156"/>
      <c r="GJ60" s="1156"/>
      <c r="GK60" s="1157"/>
      <c r="GL60" s="1157"/>
      <c r="GM60" s="1157"/>
      <c r="GN60" s="1157"/>
      <c r="GO60" s="1157"/>
      <c r="GP60" s="1157"/>
      <c r="GQ60" s="1157"/>
      <c r="GR60" s="1157"/>
      <c r="GS60" s="1157"/>
      <c r="GT60" s="1157"/>
      <c r="GU60" s="1157"/>
      <c r="GV60" s="1157"/>
      <c r="GW60" s="1157"/>
      <c r="GX60" s="1157"/>
      <c r="GY60" s="1157"/>
      <c r="GZ60" s="1157"/>
      <c r="HA60" s="1157"/>
      <c r="HB60" s="1157"/>
      <c r="HC60" s="1157"/>
      <c r="HD60" s="1157"/>
      <c r="HE60" s="1157"/>
      <c r="HF60" s="1157"/>
      <c r="HG60" s="1157"/>
      <c r="HH60" s="1157"/>
      <c r="HI60" s="1157"/>
      <c r="HJ60" s="1026"/>
    </row>
    <row r="61" spans="2:218" ht="24.95" customHeight="1" x14ac:dyDescent="0.25">
      <c r="B61" s="1606"/>
      <c r="C61" s="229"/>
      <c r="D61" s="1316">
        <v>4.0999999999999996</v>
      </c>
      <c r="E61" s="2408">
        <f>SUM(E62:E66)</f>
        <v>8</v>
      </c>
      <c r="F61" s="215"/>
      <c r="G61" s="213" t="s">
        <v>8308</v>
      </c>
      <c r="H61" s="213"/>
      <c r="I61" s="214"/>
      <c r="J61" s="834"/>
      <c r="K61" s="234"/>
      <c r="L61" s="230"/>
      <c r="M61" s="231"/>
      <c r="N61" s="231"/>
      <c r="O61" s="231"/>
      <c r="P61" s="231"/>
      <c r="Q61" s="235"/>
      <c r="R61" s="233"/>
      <c r="S61" s="232"/>
      <c r="T61" s="219"/>
      <c r="U61" s="835"/>
      <c r="V61" s="212"/>
      <c r="W61" s="231"/>
      <c r="X61" s="2118"/>
      <c r="Y61" s="2119"/>
      <c r="Z61" s="2188"/>
      <c r="AA61" s="674"/>
      <c r="AB61" s="674"/>
      <c r="AC61" s="674"/>
      <c r="AD61" s="674"/>
      <c r="AE61" s="674"/>
      <c r="AF61" s="674"/>
      <c r="AG61" s="674"/>
      <c r="AH61" s="674"/>
      <c r="AI61" s="674"/>
      <c r="AJ61" s="674"/>
      <c r="AK61" s="674"/>
      <c r="AL61" s="674"/>
      <c r="AM61" s="674"/>
      <c r="AN61" s="674"/>
      <c r="AO61" s="674"/>
      <c r="AP61" s="674"/>
      <c r="AQ61" s="674"/>
      <c r="AR61" s="674"/>
      <c r="AS61" s="674"/>
      <c r="AT61" s="674"/>
      <c r="AU61" s="674"/>
      <c r="AV61" s="674"/>
      <c r="AW61" s="674"/>
      <c r="AX61" s="674"/>
      <c r="AY61" s="674"/>
      <c r="AZ61" s="674"/>
      <c r="BA61" s="674"/>
      <c r="BB61" s="674"/>
      <c r="BC61" s="674"/>
      <c r="BD61" s="674"/>
      <c r="BE61" s="674"/>
      <c r="BF61" s="674"/>
      <c r="BG61" s="674"/>
      <c r="BH61" s="674"/>
      <c r="BI61" s="674"/>
      <c r="BJ61" s="674"/>
      <c r="BK61" s="674"/>
      <c r="BL61" s="674"/>
      <c r="BM61" s="674"/>
      <c r="BN61" s="674"/>
      <c r="BO61" s="674"/>
      <c r="BP61" s="674"/>
      <c r="BQ61" s="674"/>
      <c r="BR61" s="674"/>
      <c r="BS61" s="674"/>
      <c r="BT61" s="674"/>
      <c r="BU61" s="674"/>
      <c r="BV61" s="674"/>
      <c r="BW61" s="674"/>
      <c r="BX61" s="674"/>
      <c r="BY61" s="674"/>
      <c r="BZ61" s="674"/>
      <c r="CA61" s="674"/>
      <c r="CB61" s="674"/>
      <c r="CC61" s="674"/>
      <c r="CD61" s="674"/>
      <c r="CE61" s="674"/>
      <c r="CF61" s="674"/>
      <c r="CG61" s="674"/>
      <c r="CH61" s="674"/>
      <c r="CI61" s="674"/>
      <c r="CJ61" s="674"/>
      <c r="CK61" s="674"/>
      <c r="CL61" s="674"/>
      <c r="CM61" s="674"/>
      <c r="CN61" s="674"/>
      <c r="CO61" s="674"/>
      <c r="CP61" s="674"/>
      <c r="CQ61" s="674"/>
      <c r="CR61" s="674"/>
      <c r="CS61" s="674"/>
      <c r="CT61" s="674"/>
      <c r="CU61" s="674"/>
      <c r="CV61" s="674"/>
      <c r="CW61" s="674"/>
      <c r="CX61" s="674"/>
      <c r="CY61" s="674"/>
      <c r="CZ61" s="674"/>
      <c r="DA61" s="674"/>
      <c r="DB61" s="674"/>
      <c r="DC61" s="674"/>
      <c r="DD61" s="674"/>
      <c r="DE61" s="674"/>
      <c r="DF61" s="674"/>
      <c r="DG61" s="674"/>
      <c r="DH61" s="674"/>
      <c r="DI61" s="674"/>
      <c r="DJ61" s="674"/>
      <c r="DK61" s="674"/>
      <c r="DL61" s="674"/>
      <c r="DM61" s="674"/>
      <c r="DN61" s="674"/>
      <c r="DO61" s="674"/>
      <c r="DP61" s="674"/>
      <c r="DQ61" s="674"/>
      <c r="DR61" s="674"/>
      <c r="DS61" s="674"/>
      <c r="DT61" s="674"/>
      <c r="DU61" s="674"/>
      <c r="DV61" s="674"/>
      <c r="DW61" s="674"/>
      <c r="DX61" s="674"/>
      <c r="DY61" s="674"/>
      <c r="DZ61" s="674"/>
      <c r="EA61" s="674"/>
      <c r="EB61" s="674"/>
      <c r="EC61" s="674"/>
      <c r="ED61" s="674"/>
      <c r="EE61" s="674"/>
      <c r="EF61" s="674"/>
      <c r="EG61" s="674"/>
      <c r="EH61" s="674"/>
      <c r="EI61" s="674"/>
      <c r="EJ61" s="674"/>
      <c r="EK61" s="674"/>
      <c r="EL61" s="674"/>
      <c r="EM61" s="674"/>
      <c r="EN61" s="674"/>
      <c r="EO61" s="674"/>
      <c r="EP61" s="674"/>
      <c r="EQ61" s="674"/>
      <c r="ER61" s="674"/>
      <c r="ES61" s="674"/>
      <c r="ET61" s="674"/>
      <c r="EU61" s="674"/>
      <c r="EV61" s="674"/>
      <c r="EW61" s="674"/>
      <c r="EX61" s="674"/>
      <c r="EY61" s="674"/>
      <c r="EZ61" s="674"/>
      <c r="FA61" s="674"/>
      <c r="FB61" s="674"/>
      <c r="FC61" s="674"/>
      <c r="FD61" s="674"/>
      <c r="FE61" s="674"/>
      <c r="FF61" s="674"/>
      <c r="FG61" s="674"/>
      <c r="FH61" s="674"/>
      <c r="FI61" s="674"/>
      <c r="FJ61" s="674"/>
      <c r="FK61" s="674"/>
      <c r="FL61" s="674"/>
      <c r="FM61" s="674"/>
      <c r="FN61" s="674"/>
      <c r="FO61" s="674"/>
      <c r="FP61" s="674"/>
      <c r="FQ61" s="674"/>
      <c r="FR61" s="674"/>
      <c r="FS61" s="674"/>
      <c r="FT61" s="674"/>
      <c r="FU61" s="674"/>
      <c r="FV61" s="674"/>
      <c r="FW61" s="674"/>
      <c r="FX61" s="674"/>
      <c r="FY61" s="674"/>
      <c r="FZ61" s="1313"/>
      <c r="GA61" s="1312"/>
      <c r="GB61" s="1156"/>
      <c r="GC61" s="1156"/>
      <c r="GD61" s="1156"/>
      <c r="GE61" s="1156"/>
      <c r="GF61" s="1156"/>
      <c r="GG61" s="1156"/>
      <c r="GH61" s="1156"/>
      <c r="GI61" s="1156"/>
      <c r="GJ61" s="1156"/>
      <c r="GK61" s="1157"/>
      <c r="GL61" s="1157"/>
      <c r="GM61" s="1157"/>
      <c r="GN61" s="1157"/>
      <c r="GO61" s="1157"/>
      <c r="GP61" s="1157"/>
      <c r="GQ61" s="1157"/>
      <c r="GR61" s="1157"/>
      <c r="GS61" s="1157"/>
      <c r="GT61" s="1157"/>
      <c r="GU61" s="1157"/>
      <c r="GV61" s="1157"/>
      <c r="GW61" s="1157"/>
      <c r="GX61" s="1157"/>
      <c r="GY61" s="1157"/>
      <c r="GZ61" s="1157"/>
      <c r="HA61" s="1157"/>
      <c r="HB61" s="1157"/>
      <c r="HC61" s="1157"/>
      <c r="HD61" s="1157"/>
      <c r="HE61" s="1157"/>
      <c r="HF61" s="1157"/>
      <c r="HG61" s="1157"/>
      <c r="HH61" s="1157"/>
      <c r="HI61" s="1157"/>
      <c r="HJ61" s="1026"/>
    </row>
    <row r="62" spans="2:218" ht="24.95" customHeight="1" x14ac:dyDescent="0.25">
      <c r="B62" s="1606"/>
      <c r="C62" s="229"/>
      <c r="D62" s="1316" t="s">
        <v>8314</v>
      </c>
      <c r="E62" s="1316">
        <v>1</v>
      </c>
      <c r="F62" s="215"/>
      <c r="G62" s="213"/>
      <c r="H62" s="213" t="s">
        <v>8309</v>
      </c>
      <c r="I62" s="214"/>
      <c r="J62" s="834"/>
      <c r="K62" s="234"/>
      <c r="L62" s="230"/>
      <c r="M62" s="231"/>
      <c r="N62" s="231"/>
      <c r="O62" s="231"/>
      <c r="P62" s="231"/>
      <c r="Q62" s="235"/>
      <c r="R62" s="233"/>
      <c r="S62" s="232"/>
      <c r="T62" s="219"/>
      <c r="U62" s="835"/>
      <c r="V62" s="212"/>
      <c r="W62" s="231"/>
      <c r="X62" s="2118"/>
      <c r="Y62" s="2119"/>
      <c r="Z62" s="2188"/>
      <c r="AA62" s="674"/>
      <c r="AB62" s="674"/>
      <c r="AC62" s="674"/>
      <c r="AD62" s="674"/>
      <c r="AE62" s="674"/>
      <c r="AF62" s="674"/>
      <c r="AG62" s="674"/>
      <c r="AH62" s="674"/>
      <c r="AI62" s="674"/>
      <c r="AJ62" s="674"/>
      <c r="AK62" s="674"/>
      <c r="AL62" s="674"/>
      <c r="AM62" s="674"/>
      <c r="AN62" s="674"/>
      <c r="AO62" s="674"/>
      <c r="AP62" s="674"/>
      <c r="AQ62" s="674"/>
      <c r="AR62" s="674"/>
      <c r="AS62" s="674"/>
      <c r="AT62" s="674"/>
      <c r="AU62" s="674"/>
      <c r="AV62" s="674"/>
      <c r="AW62" s="674"/>
      <c r="AX62" s="674"/>
      <c r="AY62" s="674"/>
      <c r="AZ62" s="674"/>
      <c r="BA62" s="674"/>
      <c r="BB62" s="674"/>
      <c r="BC62" s="674"/>
      <c r="BD62" s="674"/>
      <c r="BE62" s="674"/>
      <c r="BF62" s="674"/>
      <c r="BG62" s="674"/>
      <c r="BH62" s="674"/>
      <c r="BI62" s="674"/>
      <c r="BJ62" s="674"/>
      <c r="BK62" s="674"/>
      <c r="BL62" s="674"/>
      <c r="BM62" s="674"/>
      <c r="BN62" s="674"/>
      <c r="BO62" s="674"/>
      <c r="BP62" s="674"/>
      <c r="BQ62" s="674"/>
      <c r="BR62" s="674"/>
      <c r="BS62" s="674"/>
      <c r="BT62" s="674"/>
      <c r="BU62" s="674"/>
      <c r="BV62" s="674"/>
      <c r="BW62" s="674"/>
      <c r="BX62" s="674"/>
      <c r="BY62" s="674"/>
      <c r="BZ62" s="674"/>
      <c r="CA62" s="674"/>
      <c r="CB62" s="674"/>
      <c r="CC62" s="674"/>
      <c r="CD62" s="674"/>
      <c r="CE62" s="674"/>
      <c r="CF62" s="674"/>
      <c r="CG62" s="674"/>
      <c r="CH62" s="674"/>
      <c r="CI62" s="674"/>
      <c r="CJ62" s="674"/>
      <c r="CK62" s="674"/>
      <c r="CL62" s="674"/>
      <c r="CM62" s="674"/>
      <c r="CN62" s="674"/>
      <c r="CO62" s="674"/>
      <c r="CP62" s="674"/>
      <c r="CQ62" s="674"/>
      <c r="CR62" s="674"/>
      <c r="CS62" s="674"/>
      <c r="CT62" s="674"/>
      <c r="CU62" s="674"/>
      <c r="CV62" s="674"/>
      <c r="CW62" s="674"/>
      <c r="CX62" s="674"/>
      <c r="CY62" s="674"/>
      <c r="CZ62" s="674"/>
      <c r="DA62" s="674"/>
      <c r="DB62" s="674"/>
      <c r="DC62" s="674"/>
      <c r="DD62" s="674"/>
      <c r="DE62" s="674"/>
      <c r="DF62" s="674"/>
      <c r="DG62" s="674"/>
      <c r="DH62" s="674"/>
      <c r="DI62" s="674"/>
      <c r="DJ62" s="674"/>
      <c r="DK62" s="674"/>
      <c r="DL62" s="674"/>
      <c r="DM62" s="674"/>
      <c r="DN62" s="674"/>
      <c r="DO62" s="674"/>
      <c r="DP62" s="674"/>
      <c r="DQ62" s="674"/>
      <c r="DR62" s="674"/>
      <c r="DS62" s="674"/>
      <c r="DT62" s="674"/>
      <c r="DU62" s="674"/>
      <c r="DV62" s="674"/>
      <c r="DW62" s="674"/>
      <c r="DX62" s="674"/>
      <c r="DY62" s="674"/>
      <c r="DZ62" s="674"/>
      <c r="EA62" s="674"/>
      <c r="EB62" s="674"/>
      <c r="EC62" s="674"/>
      <c r="ED62" s="674"/>
      <c r="EE62" s="674"/>
      <c r="EF62" s="674"/>
      <c r="EG62" s="674"/>
      <c r="EH62" s="674"/>
      <c r="EI62" s="674"/>
      <c r="EJ62" s="674"/>
      <c r="EK62" s="674"/>
      <c r="EL62" s="674"/>
      <c r="EM62" s="674"/>
      <c r="EN62" s="674"/>
      <c r="EO62" s="674"/>
      <c r="EP62" s="674"/>
      <c r="EQ62" s="674"/>
      <c r="ER62" s="674"/>
      <c r="ES62" s="674"/>
      <c r="ET62" s="674"/>
      <c r="EU62" s="674"/>
      <c r="EV62" s="674"/>
      <c r="EW62" s="674"/>
      <c r="EX62" s="674"/>
      <c r="EY62" s="674"/>
      <c r="EZ62" s="674"/>
      <c r="FA62" s="674"/>
      <c r="FB62" s="674"/>
      <c r="FC62" s="674"/>
      <c r="FD62" s="674"/>
      <c r="FE62" s="674"/>
      <c r="FF62" s="674"/>
      <c r="FG62" s="674"/>
      <c r="FH62" s="674"/>
      <c r="FI62" s="674"/>
      <c r="FJ62" s="674"/>
      <c r="FK62" s="674"/>
      <c r="FL62" s="674"/>
      <c r="FM62" s="674"/>
      <c r="FN62" s="674"/>
      <c r="FO62" s="674"/>
      <c r="FP62" s="674"/>
      <c r="FQ62" s="674"/>
      <c r="FR62" s="674"/>
      <c r="FS62" s="674"/>
      <c r="FT62" s="674"/>
      <c r="FU62" s="674"/>
      <c r="FV62" s="674"/>
      <c r="FW62" s="674"/>
      <c r="FX62" s="674"/>
      <c r="FY62" s="674"/>
      <c r="FZ62" s="1313"/>
      <c r="GA62" s="1312"/>
      <c r="GB62" s="1156"/>
      <c r="GC62" s="1156"/>
      <c r="GD62" s="1156"/>
      <c r="GE62" s="1156"/>
      <c r="GF62" s="1156"/>
      <c r="GG62" s="1156"/>
      <c r="GH62" s="1156"/>
      <c r="GI62" s="1156"/>
      <c r="GJ62" s="1156"/>
      <c r="GK62" s="1157"/>
      <c r="GL62" s="1157"/>
      <c r="GM62" s="1157"/>
      <c r="GN62" s="1157"/>
      <c r="GO62" s="1157"/>
      <c r="GP62" s="1157"/>
      <c r="GQ62" s="1157"/>
      <c r="GR62" s="1157"/>
      <c r="GS62" s="1157"/>
      <c r="GT62" s="1157"/>
      <c r="GU62" s="1157"/>
      <c r="GV62" s="1157"/>
      <c r="GW62" s="1157"/>
      <c r="GX62" s="1157"/>
      <c r="GY62" s="1157"/>
      <c r="GZ62" s="1157"/>
      <c r="HA62" s="1157"/>
      <c r="HB62" s="1157"/>
      <c r="HC62" s="1157"/>
      <c r="HD62" s="1157"/>
      <c r="HE62" s="1157"/>
      <c r="HF62" s="1157"/>
      <c r="HG62" s="1157"/>
      <c r="HH62" s="1157"/>
      <c r="HI62" s="1157"/>
      <c r="HJ62" s="1026"/>
    </row>
    <row r="63" spans="2:218" ht="24.95" customHeight="1" x14ac:dyDescent="0.25">
      <c r="B63" s="1606"/>
      <c r="C63" s="229"/>
      <c r="D63" s="1316" t="s">
        <v>8315</v>
      </c>
      <c r="E63" s="1316">
        <v>2</v>
      </c>
      <c r="F63" s="215"/>
      <c r="G63" s="213"/>
      <c r="H63" s="213" t="s">
        <v>8310</v>
      </c>
      <c r="I63" s="214"/>
      <c r="J63" s="834"/>
      <c r="K63" s="234"/>
      <c r="L63" s="230"/>
      <c r="M63" s="231"/>
      <c r="N63" s="231"/>
      <c r="O63" s="231"/>
      <c r="P63" s="231"/>
      <c r="Q63" s="235"/>
      <c r="R63" s="233"/>
      <c r="S63" s="232"/>
      <c r="T63" s="219"/>
      <c r="U63" s="835"/>
      <c r="V63" s="212"/>
      <c r="W63" s="231"/>
      <c r="X63" s="2118"/>
      <c r="Y63" s="2119"/>
      <c r="Z63" s="2188"/>
      <c r="AA63" s="674"/>
      <c r="AB63" s="674"/>
      <c r="AC63" s="674"/>
      <c r="AD63" s="674"/>
      <c r="AE63" s="674"/>
      <c r="AF63" s="674"/>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1313"/>
      <c r="GA63" s="1312"/>
      <c r="GB63" s="1156"/>
      <c r="GC63" s="1156"/>
      <c r="GD63" s="1156"/>
      <c r="GE63" s="1156"/>
      <c r="GF63" s="1156"/>
      <c r="GG63" s="1156"/>
      <c r="GH63" s="1156"/>
      <c r="GI63" s="1156"/>
      <c r="GJ63" s="1156"/>
      <c r="GK63" s="1157"/>
      <c r="GL63" s="1157"/>
      <c r="GM63" s="1157"/>
      <c r="GN63" s="1157"/>
      <c r="GO63" s="1157"/>
      <c r="GP63" s="1157"/>
      <c r="GQ63" s="1157"/>
      <c r="GR63" s="1157"/>
      <c r="GS63" s="1157"/>
      <c r="GT63" s="1157"/>
      <c r="GU63" s="1157"/>
      <c r="GV63" s="1157"/>
      <c r="GW63" s="1157"/>
      <c r="GX63" s="1157"/>
      <c r="GY63" s="1157"/>
      <c r="GZ63" s="1157"/>
      <c r="HA63" s="1157"/>
      <c r="HB63" s="1157"/>
      <c r="HC63" s="1157"/>
      <c r="HD63" s="1157"/>
      <c r="HE63" s="1157"/>
      <c r="HF63" s="1157"/>
      <c r="HG63" s="1157"/>
      <c r="HH63" s="1157"/>
      <c r="HI63" s="1157"/>
      <c r="HJ63" s="1026"/>
    </row>
    <row r="64" spans="2:218" ht="24.95" customHeight="1" x14ac:dyDescent="0.25">
      <c r="B64" s="1606"/>
      <c r="C64" s="229"/>
      <c r="D64" s="1316" t="s">
        <v>8316</v>
      </c>
      <c r="E64" s="1316">
        <v>2</v>
      </c>
      <c r="F64" s="215"/>
      <c r="G64" s="213"/>
      <c r="H64" s="2395" t="s">
        <v>8356</v>
      </c>
      <c r="I64" s="214"/>
      <c r="J64" s="834"/>
      <c r="K64" s="234"/>
      <c r="L64" s="230"/>
      <c r="M64" s="231"/>
      <c r="N64" s="231"/>
      <c r="O64" s="231"/>
      <c r="P64" s="231"/>
      <c r="Q64" s="235"/>
      <c r="R64" s="233"/>
      <c r="S64" s="232"/>
      <c r="T64" s="219"/>
      <c r="U64" s="835"/>
      <c r="V64" s="212"/>
      <c r="W64" s="231"/>
      <c r="X64" s="2118"/>
      <c r="Y64" s="2119"/>
      <c r="Z64" s="2188"/>
      <c r="AA64" s="674"/>
      <c r="AB64" s="674"/>
      <c r="AC64" s="674"/>
      <c r="AD64" s="674"/>
      <c r="AE64" s="674"/>
      <c r="AF64" s="674"/>
      <c r="AG64" s="674"/>
      <c r="AH64" s="674"/>
      <c r="AI64" s="674"/>
      <c r="AJ64" s="674"/>
      <c r="AK64" s="674"/>
      <c r="AL64" s="674"/>
      <c r="AM64" s="674"/>
      <c r="AN64" s="674"/>
      <c r="AO64" s="674"/>
      <c r="AP64" s="674"/>
      <c r="AQ64" s="674"/>
      <c r="AR64" s="674"/>
      <c r="AS64" s="674"/>
      <c r="AT64" s="674"/>
      <c r="AU64" s="674"/>
      <c r="AV64" s="674"/>
      <c r="AW64" s="674"/>
      <c r="AX64" s="674"/>
      <c r="AY64" s="674"/>
      <c r="AZ64" s="674"/>
      <c r="BA64" s="674"/>
      <c r="BB64" s="674"/>
      <c r="BC64" s="674"/>
      <c r="BD64" s="674"/>
      <c r="BE64" s="674"/>
      <c r="BF64" s="674"/>
      <c r="BG64" s="674"/>
      <c r="BH64" s="674"/>
      <c r="BI64" s="674"/>
      <c r="BJ64" s="674"/>
      <c r="BK64" s="674"/>
      <c r="BL64" s="674"/>
      <c r="BM64" s="674"/>
      <c r="BN64" s="674"/>
      <c r="BO64" s="674"/>
      <c r="BP64" s="674"/>
      <c r="BQ64" s="674"/>
      <c r="BR64" s="674"/>
      <c r="BS64" s="674"/>
      <c r="BT64" s="674"/>
      <c r="BU64" s="674"/>
      <c r="BV64" s="674"/>
      <c r="BW64" s="674"/>
      <c r="BX64" s="674"/>
      <c r="BY64" s="674"/>
      <c r="BZ64" s="674"/>
      <c r="CA64" s="674"/>
      <c r="CB64" s="674"/>
      <c r="CC64" s="674"/>
      <c r="CD64" s="674"/>
      <c r="CE64" s="674"/>
      <c r="CF64" s="674"/>
      <c r="CG64" s="674"/>
      <c r="CH64" s="674"/>
      <c r="CI64" s="674"/>
      <c r="CJ64" s="674"/>
      <c r="CK64" s="674"/>
      <c r="CL64" s="674"/>
      <c r="CM64" s="674"/>
      <c r="CN64" s="674"/>
      <c r="CO64" s="674"/>
      <c r="CP64" s="674"/>
      <c r="CQ64" s="674"/>
      <c r="CR64" s="674"/>
      <c r="CS64" s="674"/>
      <c r="CT64" s="674"/>
      <c r="CU64" s="674"/>
      <c r="CV64" s="674"/>
      <c r="CW64" s="674"/>
      <c r="CX64" s="674"/>
      <c r="CY64" s="674"/>
      <c r="CZ64" s="674"/>
      <c r="DA64" s="674"/>
      <c r="DB64" s="674"/>
      <c r="DC64" s="674"/>
      <c r="DD64" s="674"/>
      <c r="DE64" s="674"/>
      <c r="DF64" s="674"/>
      <c r="DG64" s="674"/>
      <c r="DH64" s="674"/>
      <c r="DI64" s="674"/>
      <c r="DJ64" s="674"/>
      <c r="DK64" s="674"/>
      <c r="DL64" s="674"/>
      <c r="DM64" s="674"/>
      <c r="DN64" s="674"/>
      <c r="DO64" s="674"/>
      <c r="DP64" s="674"/>
      <c r="DQ64" s="674"/>
      <c r="DR64" s="674"/>
      <c r="DS64" s="674"/>
      <c r="DT64" s="674"/>
      <c r="DU64" s="674"/>
      <c r="DV64" s="674"/>
      <c r="DW64" s="674"/>
      <c r="DX64" s="674"/>
      <c r="DY64" s="674"/>
      <c r="DZ64" s="674"/>
      <c r="EA64" s="674"/>
      <c r="EB64" s="674"/>
      <c r="EC64" s="674"/>
      <c r="ED64" s="674"/>
      <c r="EE64" s="674"/>
      <c r="EF64" s="674"/>
      <c r="EG64" s="674"/>
      <c r="EH64" s="674"/>
      <c r="EI64" s="674"/>
      <c r="EJ64" s="674"/>
      <c r="EK64" s="674"/>
      <c r="EL64" s="674"/>
      <c r="EM64" s="674"/>
      <c r="EN64" s="674"/>
      <c r="EO64" s="674"/>
      <c r="EP64" s="674"/>
      <c r="EQ64" s="674"/>
      <c r="ER64" s="674"/>
      <c r="ES64" s="674"/>
      <c r="ET64" s="674"/>
      <c r="EU64" s="674"/>
      <c r="EV64" s="674"/>
      <c r="EW64" s="674"/>
      <c r="EX64" s="674"/>
      <c r="EY64" s="674"/>
      <c r="EZ64" s="674"/>
      <c r="FA64" s="674"/>
      <c r="FB64" s="674"/>
      <c r="FC64" s="674"/>
      <c r="FD64" s="674"/>
      <c r="FE64" s="674"/>
      <c r="FF64" s="674"/>
      <c r="FG64" s="674"/>
      <c r="FH64" s="674"/>
      <c r="FI64" s="674"/>
      <c r="FJ64" s="674"/>
      <c r="FK64" s="674"/>
      <c r="FL64" s="674"/>
      <c r="FM64" s="674"/>
      <c r="FN64" s="674"/>
      <c r="FO64" s="674"/>
      <c r="FP64" s="674"/>
      <c r="FQ64" s="674"/>
      <c r="FR64" s="674"/>
      <c r="FS64" s="674"/>
      <c r="FT64" s="674"/>
      <c r="FU64" s="674"/>
      <c r="FV64" s="674"/>
      <c r="FW64" s="674"/>
      <c r="FX64" s="674"/>
      <c r="FY64" s="674"/>
      <c r="FZ64" s="1313"/>
      <c r="GA64" s="1312"/>
      <c r="GB64" s="1156"/>
      <c r="GC64" s="1156"/>
      <c r="GD64" s="1156"/>
      <c r="GE64" s="1156"/>
      <c r="GF64" s="1156"/>
      <c r="GG64" s="1156"/>
      <c r="GH64" s="1156"/>
      <c r="GI64" s="1156"/>
      <c r="GJ64" s="1156"/>
      <c r="GK64" s="1157"/>
      <c r="GL64" s="1157"/>
      <c r="GM64" s="1157"/>
      <c r="GN64" s="1157"/>
      <c r="GO64" s="1157"/>
      <c r="GP64" s="1157"/>
      <c r="GQ64" s="1157"/>
      <c r="GR64" s="1157"/>
      <c r="GS64" s="1157"/>
      <c r="GT64" s="1157"/>
      <c r="GU64" s="1157"/>
      <c r="GV64" s="1157"/>
      <c r="GW64" s="1157"/>
      <c r="GX64" s="1157"/>
      <c r="GY64" s="1157"/>
      <c r="GZ64" s="1157"/>
      <c r="HA64" s="1157"/>
      <c r="HB64" s="1157"/>
      <c r="HC64" s="1157"/>
      <c r="HD64" s="1157"/>
      <c r="HE64" s="1157"/>
      <c r="HF64" s="1157"/>
      <c r="HG64" s="1157"/>
      <c r="HH64" s="1157"/>
      <c r="HI64" s="1157"/>
      <c r="HJ64" s="1026"/>
    </row>
    <row r="65" spans="2:218" ht="24.95" customHeight="1" x14ac:dyDescent="0.25">
      <c r="B65" s="1606"/>
      <c r="C65" s="229"/>
      <c r="D65" s="1316" t="s">
        <v>8317</v>
      </c>
      <c r="E65" s="1316">
        <v>1</v>
      </c>
      <c r="F65" s="215"/>
      <c r="G65" s="213"/>
      <c r="H65" s="2395" t="s">
        <v>8369</v>
      </c>
      <c r="I65" s="214"/>
      <c r="J65" s="834"/>
      <c r="K65" s="234"/>
      <c r="L65" s="230"/>
      <c r="M65" s="231"/>
      <c r="N65" s="231"/>
      <c r="O65" s="231"/>
      <c r="P65" s="231"/>
      <c r="Q65" s="235"/>
      <c r="R65" s="233"/>
      <c r="S65" s="232"/>
      <c r="T65" s="219"/>
      <c r="U65" s="835"/>
      <c r="V65" s="212"/>
      <c r="W65" s="231"/>
      <c r="X65" s="2118"/>
      <c r="Y65" s="2119"/>
      <c r="Z65" s="2188"/>
      <c r="AA65" s="674"/>
      <c r="AB65" s="674"/>
      <c r="AC65" s="674"/>
      <c r="AD65" s="674"/>
      <c r="AE65" s="674"/>
      <c r="AF65" s="674"/>
      <c r="AG65" s="674"/>
      <c r="AH65" s="674"/>
      <c r="AI65" s="674"/>
      <c r="AJ65" s="674"/>
      <c r="AK65" s="674"/>
      <c r="AL65" s="674"/>
      <c r="AM65" s="674"/>
      <c r="AN65" s="674"/>
      <c r="AO65" s="674"/>
      <c r="AP65" s="674"/>
      <c r="AQ65" s="674"/>
      <c r="AR65" s="674"/>
      <c r="AS65" s="674"/>
      <c r="AT65" s="674"/>
      <c r="AU65" s="674"/>
      <c r="AV65" s="674"/>
      <c r="AW65" s="674"/>
      <c r="AX65" s="674"/>
      <c r="AY65" s="674"/>
      <c r="AZ65" s="674"/>
      <c r="BA65" s="674"/>
      <c r="BB65" s="674"/>
      <c r="BC65" s="674"/>
      <c r="BD65" s="674"/>
      <c r="BE65" s="674"/>
      <c r="BF65" s="674"/>
      <c r="BG65" s="674"/>
      <c r="BH65" s="674"/>
      <c r="BI65" s="674"/>
      <c r="BJ65" s="674"/>
      <c r="BK65" s="674"/>
      <c r="BL65" s="674"/>
      <c r="BM65" s="674"/>
      <c r="BN65" s="674"/>
      <c r="BO65" s="674"/>
      <c r="BP65" s="674"/>
      <c r="BQ65" s="674"/>
      <c r="BR65" s="674"/>
      <c r="BS65" s="674"/>
      <c r="BT65" s="674"/>
      <c r="BU65" s="674"/>
      <c r="BV65" s="674"/>
      <c r="BW65" s="674"/>
      <c r="BX65" s="674"/>
      <c r="BY65" s="674"/>
      <c r="BZ65" s="674"/>
      <c r="CA65" s="674"/>
      <c r="CB65" s="674"/>
      <c r="CC65" s="674"/>
      <c r="CD65" s="674"/>
      <c r="CE65" s="674"/>
      <c r="CF65" s="674"/>
      <c r="CG65" s="674"/>
      <c r="CH65" s="674"/>
      <c r="CI65" s="674"/>
      <c r="CJ65" s="674"/>
      <c r="CK65" s="674"/>
      <c r="CL65" s="674"/>
      <c r="CM65" s="674"/>
      <c r="CN65" s="674"/>
      <c r="CO65" s="674"/>
      <c r="CP65" s="674"/>
      <c r="CQ65" s="674"/>
      <c r="CR65" s="674"/>
      <c r="CS65" s="674"/>
      <c r="CT65" s="674"/>
      <c r="CU65" s="674"/>
      <c r="CV65" s="674"/>
      <c r="CW65" s="674"/>
      <c r="CX65" s="674"/>
      <c r="CY65" s="674"/>
      <c r="CZ65" s="674"/>
      <c r="DA65" s="674"/>
      <c r="DB65" s="674"/>
      <c r="DC65" s="674"/>
      <c r="DD65" s="674"/>
      <c r="DE65" s="674"/>
      <c r="DF65" s="674"/>
      <c r="DG65" s="674"/>
      <c r="DH65" s="674"/>
      <c r="DI65" s="674"/>
      <c r="DJ65" s="674"/>
      <c r="DK65" s="674"/>
      <c r="DL65" s="674"/>
      <c r="DM65" s="674"/>
      <c r="DN65" s="674"/>
      <c r="DO65" s="674"/>
      <c r="DP65" s="674"/>
      <c r="DQ65" s="674"/>
      <c r="DR65" s="674"/>
      <c r="DS65" s="674"/>
      <c r="DT65" s="674"/>
      <c r="DU65" s="674"/>
      <c r="DV65" s="674"/>
      <c r="DW65" s="674"/>
      <c r="DX65" s="674"/>
      <c r="DY65" s="674"/>
      <c r="DZ65" s="674"/>
      <c r="EA65" s="674"/>
      <c r="EB65" s="674"/>
      <c r="EC65" s="674"/>
      <c r="ED65" s="674"/>
      <c r="EE65" s="674"/>
      <c r="EF65" s="674"/>
      <c r="EG65" s="674"/>
      <c r="EH65" s="674"/>
      <c r="EI65" s="674"/>
      <c r="EJ65" s="674"/>
      <c r="EK65" s="674"/>
      <c r="EL65" s="674"/>
      <c r="EM65" s="674"/>
      <c r="EN65" s="674"/>
      <c r="EO65" s="674"/>
      <c r="EP65" s="674"/>
      <c r="EQ65" s="674"/>
      <c r="ER65" s="674"/>
      <c r="ES65" s="674"/>
      <c r="ET65" s="674"/>
      <c r="EU65" s="674"/>
      <c r="EV65" s="674"/>
      <c r="EW65" s="674"/>
      <c r="EX65" s="674"/>
      <c r="EY65" s="674"/>
      <c r="EZ65" s="674"/>
      <c r="FA65" s="674"/>
      <c r="FB65" s="674"/>
      <c r="FC65" s="674"/>
      <c r="FD65" s="674"/>
      <c r="FE65" s="674"/>
      <c r="FF65" s="674"/>
      <c r="FG65" s="674"/>
      <c r="FH65" s="674"/>
      <c r="FI65" s="674"/>
      <c r="FJ65" s="674"/>
      <c r="FK65" s="674"/>
      <c r="FL65" s="674"/>
      <c r="FM65" s="674"/>
      <c r="FN65" s="674"/>
      <c r="FO65" s="674"/>
      <c r="FP65" s="674"/>
      <c r="FQ65" s="674"/>
      <c r="FR65" s="674"/>
      <c r="FS65" s="674"/>
      <c r="FT65" s="674"/>
      <c r="FU65" s="674"/>
      <c r="FV65" s="674"/>
      <c r="FW65" s="674"/>
      <c r="FX65" s="674"/>
      <c r="FY65" s="674"/>
      <c r="FZ65" s="1313"/>
      <c r="GA65" s="1312"/>
      <c r="GB65" s="1156"/>
      <c r="GC65" s="1156"/>
      <c r="GD65" s="1156"/>
      <c r="GE65" s="1156"/>
      <c r="GF65" s="1156"/>
      <c r="GG65" s="1156"/>
      <c r="GH65" s="1156"/>
      <c r="GI65" s="1156"/>
      <c r="GJ65" s="1156"/>
      <c r="GK65" s="1157"/>
      <c r="GL65" s="1157"/>
      <c r="GM65" s="1157"/>
      <c r="GN65" s="1157"/>
      <c r="GO65" s="1157"/>
      <c r="GP65" s="1157"/>
      <c r="GQ65" s="1157"/>
      <c r="GR65" s="1157"/>
      <c r="GS65" s="1157"/>
      <c r="GT65" s="1157"/>
      <c r="GU65" s="1157"/>
      <c r="GV65" s="1157"/>
      <c r="GW65" s="1157"/>
      <c r="GX65" s="1157"/>
      <c r="GY65" s="1157"/>
      <c r="GZ65" s="1157"/>
      <c r="HA65" s="1157"/>
      <c r="HB65" s="1157"/>
      <c r="HC65" s="1157"/>
      <c r="HD65" s="1157"/>
      <c r="HE65" s="1157"/>
      <c r="HF65" s="1157"/>
      <c r="HG65" s="1157"/>
      <c r="HH65" s="1157"/>
      <c r="HI65" s="1157"/>
      <c r="HJ65" s="1026"/>
    </row>
    <row r="66" spans="2:218" ht="24.95" customHeight="1" x14ac:dyDescent="0.25">
      <c r="B66" s="1606"/>
      <c r="C66" s="229"/>
      <c r="D66" s="1316" t="s">
        <v>8358</v>
      </c>
      <c r="E66" s="1316">
        <v>2</v>
      </c>
      <c r="F66" s="215"/>
      <c r="G66" s="213"/>
      <c r="H66" s="213" t="s">
        <v>8312</v>
      </c>
      <c r="I66" s="214"/>
      <c r="J66" s="834"/>
      <c r="K66" s="234"/>
      <c r="L66" s="230"/>
      <c r="M66" s="231"/>
      <c r="N66" s="231"/>
      <c r="O66" s="231"/>
      <c r="P66" s="231"/>
      <c r="Q66" s="235"/>
      <c r="R66" s="233"/>
      <c r="S66" s="232"/>
      <c r="T66" s="219"/>
      <c r="U66" s="835"/>
      <c r="V66" s="212"/>
      <c r="W66" s="231"/>
      <c r="X66" s="2118"/>
      <c r="Y66" s="2119"/>
      <c r="Z66" s="2188"/>
      <c r="AA66" s="674"/>
      <c r="AB66" s="674"/>
      <c r="AC66" s="674"/>
      <c r="AD66" s="674"/>
      <c r="AE66" s="674"/>
      <c r="AF66" s="674"/>
      <c r="AG66" s="674"/>
      <c r="AH66" s="674"/>
      <c r="AI66" s="674"/>
      <c r="AJ66" s="674"/>
      <c r="AK66" s="674"/>
      <c r="AL66" s="674"/>
      <c r="AM66" s="674"/>
      <c r="AN66" s="674"/>
      <c r="AO66" s="674"/>
      <c r="AP66" s="674"/>
      <c r="AQ66" s="674"/>
      <c r="AR66" s="674"/>
      <c r="AS66" s="674"/>
      <c r="AT66" s="674"/>
      <c r="AU66" s="674"/>
      <c r="AV66" s="674"/>
      <c r="AW66" s="674"/>
      <c r="AX66" s="674"/>
      <c r="AY66" s="674"/>
      <c r="AZ66" s="674"/>
      <c r="BA66" s="674"/>
      <c r="BB66" s="674"/>
      <c r="BC66" s="674"/>
      <c r="BD66" s="674"/>
      <c r="BE66" s="674"/>
      <c r="BF66" s="674"/>
      <c r="BG66" s="674"/>
      <c r="BH66" s="674"/>
      <c r="BI66" s="674"/>
      <c r="BJ66" s="674"/>
      <c r="BK66" s="674"/>
      <c r="BL66" s="674"/>
      <c r="BM66" s="674"/>
      <c r="BN66" s="674"/>
      <c r="BO66" s="674"/>
      <c r="BP66" s="674"/>
      <c r="BQ66" s="674"/>
      <c r="BR66" s="674"/>
      <c r="BS66" s="674"/>
      <c r="BT66" s="674"/>
      <c r="BU66" s="674"/>
      <c r="BV66" s="674"/>
      <c r="BW66" s="674"/>
      <c r="BX66" s="674"/>
      <c r="BY66" s="674"/>
      <c r="BZ66" s="674"/>
      <c r="CA66" s="674"/>
      <c r="CB66" s="674"/>
      <c r="CC66" s="674"/>
      <c r="CD66" s="674"/>
      <c r="CE66" s="674"/>
      <c r="CF66" s="674"/>
      <c r="CG66" s="674"/>
      <c r="CH66" s="674"/>
      <c r="CI66" s="674"/>
      <c r="CJ66" s="674"/>
      <c r="CK66" s="674"/>
      <c r="CL66" s="674"/>
      <c r="CM66" s="674"/>
      <c r="CN66" s="674"/>
      <c r="CO66" s="674"/>
      <c r="CP66" s="674"/>
      <c r="CQ66" s="674"/>
      <c r="CR66" s="674"/>
      <c r="CS66" s="674"/>
      <c r="CT66" s="674"/>
      <c r="CU66" s="674"/>
      <c r="CV66" s="674"/>
      <c r="CW66" s="674"/>
      <c r="CX66" s="674"/>
      <c r="CY66" s="674"/>
      <c r="CZ66" s="674"/>
      <c r="DA66" s="674"/>
      <c r="DB66" s="674"/>
      <c r="DC66" s="674"/>
      <c r="DD66" s="674"/>
      <c r="DE66" s="674"/>
      <c r="DF66" s="674"/>
      <c r="DG66" s="674"/>
      <c r="DH66" s="674"/>
      <c r="DI66" s="674"/>
      <c r="DJ66" s="674"/>
      <c r="DK66" s="674"/>
      <c r="DL66" s="674"/>
      <c r="DM66" s="674"/>
      <c r="DN66" s="674"/>
      <c r="DO66" s="674"/>
      <c r="DP66" s="674"/>
      <c r="DQ66" s="674"/>
      <c r="DR66" s="674"/>
      <c r="DS66" s="674"/>
      <c r="DT66" s="674"/>
      <c r="DU66" s="674"/>
      <c r="DV66" s="674"/>
      <c r="DW66" s="674"/>
      <c r="DX66" s="674"/>
      <c r="DY66" s="674"/>
      <c r="DZ66" s="674"/>
      <c r="EA66" s="674"/>
      <c r="EB66" s="674"/>
      <c r="EC66" s="674"/>
      <c r="ED66" s="674"/>
      <c r="EE66" s="674"/>
      <c r="EF66" s="674"/>
      <c r="EG66" s="674"/>
      <c r="EH66" s="674"/>
      <c r="EI66" s="674"/>
      <c r="EJ66" s="674"/>
      <c r="EK66" s="674"/>
      <c r="EL66" s="674"/>
      <c r="EM66" s="674"/>
      <c r="EN66" s="674"/>
      <c r="EO66" s="674"/>
      <c r="EP66" s="674"/>
      <c r="EQ66" s="674"/>
      <c r="ER66" s="674"/>
      <c r="ES66" s="674"/>
      <c r="ET66" s="674"/>
      <c r="EU66" s="674"/>
      <c r="EV66" s="674"/>
      <c r="EW66" s="674"/>
      <c r="EX66" s="674"/>
      <c r="EY66" s="674"/>
      <c r="EZ66" s="674"/>
      <c r="FA66" s="674"/>
      <c r="FB66" s="674"/>
      <c r="FC66" s="674"/>
      <c r="FD66" s="674"/>
      <c r="FE66" s="674"/>
      <c r="FF66" s="674"/>
      <c r="FG66" s="674"/>
      <c r="FH66" s="674"/>
      <c r="FI66" s="674"/>
      <c r="FJ66" s="674"/>
      <c r="FK66" s="674"/>
      <c r="FL66" s="674"/>
      <c r="FM66" s="674"/>
      <c r="FN66" s="674"/>
      <c r="FO66" s="674"/>
      <c r="FP66" s="674"/>
      <c r="FQ66" s="674"/>
      <c r="FR66" s="674"/>
      <c r="FS66" s="674"/>
      <c r="FT66" s="674"/>
      <c r="FU66" s="674"/>
      <c r="FV66" s="674"/>
      <c r="FW66" s="674"/>
      <c r="FX66" s="674"/>
      <c r="FY66" s="674"/>
      <c r="FZ66" s="1313"/>
      <c r="GA66" s="1312"/>
      <c r="GB66" s="1156"/>
      <c r="GC66" s="1156"/>
      <c r="GD66" s="1156"/>
      <c r="GE66" s="1156"/>
      <c r="GF66" s="1156"/>
      <c r="GG66" s="1156"/>
      <c r="GH66" s="1156"/>
      <c r="GI66" s="1156"/>
      <c r="GJ66" s="1156"/>
      <c r="GK66" s="1157"/>
      <c r="GL66" s="1157"/>
      <c r="GM66" s="1157"/>
      <c r="GN66" s="1157"/>
      <c r="GO66" s="1157"/>
      <c r="GP66" s="1157"/>
      <c r="GQ66" s="1157"/>
      <c r="GR66" s="1157"/>
      <c r="GS66" s="1157"/>
      <c r="GT66" s="1157"/>
      <c r="GU66" s="1157"/>
      <c r="GV66" s="1157"/>
      <c r="GW66" s="1157"/>
      <c r="GX66" s="1157"/>
      <c r="GY66" s="1157"/>
      <c r="GZ66" s="1157"/>
      <c r="HA66" s="1157"/>
      <c r="HB66" s="1157"/>
      <c r="HC66" s="1157"/>
      <c r="HD66" s="1157"/>
      <c r="HE66" s="1157"/>
      <c r="HF66" s="1157"/>
      <c r="HG66" s="1157"/>
      <c r="HH66" s="1157"/>
      <c r="HI66" s="1157"/>
      <c r="HJ66" s="1026"/>
    </row>
    <row r="67" spans="2:218" ht="24.95" customHeight="1" x14ac:dyDescent="0.25">
      <c r="B67" s="1606"/>
      <c r="C67" s="229"/>
      <c r="D67" s="1316">
        <v>4.2</v>
      </c>
      <c r="E67" s="2408">
        <v>34</v>
      </c>
      <c r="F67" s="2381"/>
      <c r="G67" s="213" t="s">
        <v>8357</v>
      </c>
      <c r="H67" s="213"/>
      <c r="I67" s="214"/>
      <c r="J67" s="834"/>
      <c r="K67" s="234"/>
      <c r="L67" s="230"/>
      <c r="M67" s="231"/>
      <c r="N67" s="231"/>
      <c r="O67" s="231"/>
      <c r="P67" s="231"/>
      <c r="Q67" s="235"/>
      <c r="R67" s="233"/>
      <c r="S67" s="232"/>
      <c r="T67" s="219"/>
      <c r="U67" s="835"/>
      <c r="V67" s="212"/>
      <c r="W67" s="231"/>
      <c r="X67" s="2118"/>
      <c r="Y67" s="2119"/>
      <c r="Z67" s="2188"/>
      <c r="AA67" s="674"/>
      <c r="AB67" s="674"/>
      <c r="AC67" s="674"/>
      <c r="AD67" s="674"/>
      <c r="AE67" s="674"/>
      <c r="AF67" s="674"/>
      <c r="AG67" s="674"/>
      <c r="AH67" s="674"/>
      <c r="AI67" s="674"/>
      <c r="AJ67" s="674"/>
      <c r="AK67" s="674"/>
      <c r="AL67" s="674"/>
      <c r="AM67" s="674"/>
      <c r="AN67" s="674"/>
      <c r="AO67" s="674"/>
      <c r="AP67" s="674"/>
      <c r="AQ67" s="674"/>
      <c r="AR67" s="674"/>
      <c r="AS67" s="674"/>
      <c r="AT67" s="674"/>
      <c r="AU67" s="674"/>
      <c r="AV67" s="674"/>
      <c r="AW67" s="674"/>
      <c r="AX67" s="674"/>
      <c r="AY67" s="674"/>
      <c r="AZ67" s="674"/>
      <c r="BA67" s="674"/>
      <c r="BB67" s="674"/>
      <c r="BC67" s="674"/>
      <c r="BD67" s="674"/>
      <c r="BE67" s="674"/>
      <c r="BF67" s="674"/>
      <c r="BG67" s="674"/>
      <c r="BH67" s="674"/>
      <c r="BI67" s="674"/>
      <c r="BJ67" s="674"/>
      <c r="BK67" s="674"/>
      <c r="BL67" s="674"/>
      <c r="BM67" s="674"/>
      <c r="BN67" s="674"/>
      <c r="BO67" s="674"/>
      <c r="BP67" s="674"/>
      <c r="BQ67" s="674"/>
      <c r="BR67" s="674"/>
      <c r="BS67" s="674"/>
      <c r="BT67" s="674"/>
      <c r="BU67" s="674"/>
      <c r="BV67" s="674"/>
      <c r="BW67" s="674"/>
      <c r="BX67" s="674"/>
      <c r="BY67" s="674"/>
      <c r="BZ67" s="674"/>
      <c r="CA67" s="674"/>
      <c r="CB67" s="674"/>
      <c r="CC67" s="674"/>
      <c r="CD67" s="674"/>
      <c r="CE67" s="674"/>
      <c r="CF67" s="674"/>
      <c r="CG67" s="674"/>
      <c r="CH67" s="674"/>
      <c r="CI67" s="674"/>
      <c r="CJ67" s="674"/>
      <c r="CK67" s="674"/>
      <c r="CL67" s="674"/>
      <c r="CM67" s="674"/>
      <c r="CN67" s="674"/>
      <c r="CO67" s="674"/>
      <c r="CP67" s="674"/>
      <c r="CQ67" s="674"/>
      <c r="CR67" s="674"/>
      <c r="CS67" s="674"/>
      <c r="CT67" s="674"/>
      <c r="CU67" s="674"/>
      <c r="CV67" s="674"/>
      <c r="CW67" s="674"/>
      <c r="CX67" s="674"/>
      <c r="CY67" s="674"/>
      <c r="CZ67" s="674"/>
      <c r="DA67" s="674"/>
      <c r="DB67" s="674"/>
      <c r="DC67" s="674"/>
      <c r="DD67" s="674"/>
      <c r="DE67" s="674"/>
      <c r="DF67" s="674"/>
      <c r="DG67" s="674"/>
      <c r="DH67" s="674"/>
      <c r="DI67" s="674"/>
      <c r="DJ67" s="674"/>
      <c r="DK67" s="674"/>
      <c r="DL67" s="674"/>
      <c r="DM67" s="674"/>
      <c r="DN67" s="674"/>
      <c r="DO67" s="674"/>
      <c r="DP67" s="674"/>
      <c r="DQ67" s="674"/>
      <c r="DR67" s="674"/>
      <c r="DS67" s="674"/>
      <c r="DT67" s="674"/>
      <c r="DU67" s="674"/>
      <c r="DV67" s="674"/>
      <c r="DW67" s="674"/>
      <c r="DX67" s="674"/>
      <c r="DY67" s="674"/>
      <c r="DZ67" s="674"/>
      <c r="EA67" s="674"/>
      <c r="EB67" s="674"/>
      <c r="EC67" s="674"/>
      <c r="ED67" s="674"/>
      <c r="EE67" s="674"/>
      <c r="EF67" s="674"/>
      <c r="EG67" s="674"/>
      <c r="EH67" s="674"/>
      <c r="EI67" s="674"/>
      <c r="EJ67" s="674"/>
      <c r="EK67" s="674"/>
      <c r="EL67" s="674"/>
      <c r="EM67" s="674"/>
      <c r="EN67" s="674"/>
      <c r="EO67" s="674"/>
      <c r="EP67" s="674"/>
      <c r="EQ67" s="674"/>
      <c r="ER67" s="674"/>
      <c r="ES67" s="674"/>
      <c r="ET67" s="674"/>
      <c r="EU67" s="674"/>
      <c r="EV67" s="674"/>
      <c r="EW67" s="674"/>
      <c r="EX67" s="674"/>
      <c r="EY67" s="674"/>
      <c r="EZ67" s="674"/>
      <c r="FA67" s="674"/>
      <c r="FB67" s="674"/>
      <c r="FC67" s="674"/>
      <c r="FD67" s="674"/>
      <c r="FE67" s="674"/>
      <c r="FF67" s="674"/>
      <c r="FG67" s="674"/>
      <c r="FH67" s="674"/>
      <c r="FI67" s="674"/>
      <c r="FJ67" s="674"/>
      <c r="FK67" s="674"/>
      <c r="FL67" s="674"/>
      <c r="FM67" s="674"/>
      <c r="FN67" s="674"/>
      <c r="FO67" s="674"/>
      <c r="FP67" s="674"/>
      <c r="FQ67" s="674"/>
      <c r="FR67" s="674"/>
      <c r="FS67" s="674"/>
      <c r="FT67" s="674"/>
      <c r="FU67" s="674"/>
      <c r="FV67" s="674"/>
      <c r="FW67" s="674"/>
      <c r="FX67" s="674"/>
      <c r="FY67" s="674"/>
      <c r="FZ67" s="1313"/>
      <c r="GA67" s="1312"/>
      <c r="GB67" s="1156"/>
      <c r="GC67" s="1156"/>
      <c r="GD67" s="1156"/>
      <c r="GE67" s="1156"/>
      <c r="GF67" s="1156"/>
      <c r="GG67" s="1156"/>
      <c r="GH67" s="1156"/>
      <c r="GI67" s="1156"/>
      <c r="GJ67" s="1156"/>
      <c r="GK67" s="1157"/>
      <c r="GL67" s="1157"/>
      <c r="GM67" s="1157"/>
      <c r="GN67" s="1157"/>
      <c r="GO67" s="1157"/>
      <c r="GP67" s="1157"/>
      <c r="GQ67" s="1157"/>
      <c r="GR67" s="1157"/>
      <c r="GS67" s="1157"/>
      <c r="GT67" s="1157"/>
      <c r="GU67" s="1157"/>
      <c r="GV67" s="1157"/>
      <c r="GW67" s="1157"/>
      <c r="GX67" s="1157"/>
      <c r="GY67" s="1157"/>
      <c r="GZ67" s="1157"/>
      <c r="HA67" s="1157"/>
      <c r="HB67" s="1157"/>
      <c r="HC67" s="1157"/>
      <c r="HD67" s="1157"/>
      <c r="HE67" s="1157"/>
      <c r="HF67" s="1157"/>
      <c r="HG67" s="1157"/>
      <c r="HH67" s="1157"/>
      <c r="HI67" s="1157"/>
      <c r="HJ67" s="1026"/>
    </row>
    <row r="68" spans="2:218" ht="24.95" customHeight="1" x14ac:dyDescent="0.25">
      <c r="B68" s="1606"/>
      <c r="C68" s="229"/>
      <c r="D68" s="1316" t="s">
        <v>8318</v>
      </c>
      <c r="E68" s="1316">
        <v>2</v>
      </c>
      <c r="F68" s="2381"/>
      <c r="G68" s="213"/>
      <c r="H68" s="213" t="s">
        <v>8311</v>
      </c>
      <c r="I68" s="214"/>
      <c r="J68" s="834"/>
      <c r="K68" s="234"/>
      <c r="L68" s="230"/>
      <c r="M68" s="231"/>
      <c r="N68" s="231"/>
      <c r="O68" s="231"/>
      <c r="P68" s="231"/>
      <c r="Q68" s="235"/>
      <c r="R68" s="233"/>
      <c r="S68" s="232"/>
      <c r="T68" s="219"/>
      <c r="U68" s="835"/>
      <c r="V68" s="212"/>
      <c r="W68" s="231"/>
      <c r="X68" s="2118"/>
      <c r="Y68" s="2119"/>
      <c r="Z68" s="2188"/>
      <c r="AA68" s="674"/>
      <c r="AB68" s="674"/>
      <c r="AC68" s="674"/>
      <c r="AD68" s="674"/>
      <c r="AE68" s="674"/>
      <c r="AF68" s="674"/>
      <c r="AG68" s="674"/>
      <c r="AH68" s="674"/>
      <c r="AI68" s="674"/>
      <c r="AJ68" s="674"/>
      <c r="AK68" s="674"/>
      <c r="AL68" s="674"/>
      <c r="AM68" s="674"/>
      <c r="AN68" s="674"/>
      <c r="AO68" s="674"/>
      <c r="AP68" s="674"/>
      <c r="AQ68" s="674"/>
      <c r="AR68" s="674"/>
      <c r="AS68" s="674"/>
      <c r="AT68" s="674"/>
      <c r="AU68" s="674"/>
      <c r="AV68" s="674"/>
      <c r="AW68" s="674"/>
      <c r="AX68" s="674"/>
      <c r="AY68" s="674"/>
      <c r="AZ68" s="674"/>
      <c r="BA68" s="674"/>
      <c r="BB68" s="674"/>
      <c r="BC68" s="674"/>
      <c r="BD68" s="674"/>
      <c r="BE68" s="674"/>
      <c r="BF68" s="674"/>
      <c r="BG68" s="674"/>
      <c r="BH68" s="674"/>
      <c r="BI68" s="674"/>
      <c r="BJ68" s="674"/>
      <c r="BK68" s="674"/>
      <c r="BL68" s="674"/>
      <c r="BM68" s="674"/>
      <c r="BN68" s="674"/>
      <c r="BO68" s="674"/>
      <c r="BP68" s="674"/>
      <c r="BQ68" s="674"/>
      <c r="BR68" s="674"/>
      <c r="BS68" s="674"/>
      <c r="BT68" s="674"/>
      <c r="BU68" s="674"/>
      <c r="BV68" s="674"/>
      <c r="BW68" s="674"/>
      <c r="BX68" s="674"/>
      <c r="BY68" s="674"/>
      <c r="BZ68" s="674"/>
      <c r="CA68" s="674"/>
      <c r="CB68" s="674"/>
      <c r="CC68" s="674"/>
      <c r="CD68" s="674"/>
      <c r="CE68" s="674"/>
      <c r="CF68" s="674"/>
      <c r="CG68" s="674"/>
      <c r="CH68" s="674"/>
      <c r="CI68" s="674"/>
      <c r="CJ68" s="674"/>
      <c r="CK68" s="674"/>
      <c r="CL68" s="674"/>
      <c r="CM68" s="674"/>
      <c r="CN68" s="674"/>
      <c r="CO68" s="674"/>
      <c r="CP68" s="674"/>
      <c r="CQ68" s="674"/>
      <c r="CR68" s="674"/>
      <c r="CS68" s="674"/>
      <c r="CT68" s="674"/>
      <c r="CU68" s="674"/>
      <c r="CV68" s="674"/>
      <c r="CW68" s="674"/>
      <c r="CX68" s="674"/>
      <c r="CY68" s="674"/>
      <c r="CZ68" s="674"/>
      <c r="DA68" s="674"/>
      <c r="DB68" s="674"/>
      <c r="DC68" s="674"/>
      <c r="DD68" s="674"/>
      <c r="DE68" s="674"/>
      <c r="DF68" s="674"/>
      <c r="DG68" s="674"/>
      <c r="DH68" s="674"/>
      <c r="DI68" s="674"/>
      <c r="DJ68" s="674"/>
      <c r="DK68" s="674"/>
      <c r="DL68" s="674"/>
      <c r="DM68" s="674"/>
      <c r="DN68" s="674"/>
      <c r="DO68" s="674"/>
      <c r="DP68" s="674"/>
      <c r="DQ68" s="674"/>
      <c r="DR68" s="674"/>
      <c r="DS68" s="674"/>
      <c r="DT68" s="674"/>
      <c r="DU68" s="674"/>
      <c r="DV68" s="674"/>
      <c r="DW68" s="674"/>
      <c r="DX68" s="674"/>
      <c r="DY68" s="674"/>
      <c r="DZ68" s="674"/>
      <c r="EA68" s="674"/>
      <c r="EB68" s="674"/>
      <c r="EC68" s="674"/>
      <c r="ED68" s="674"/>
      <c r="EE68" s="674"/>
      <c r="EF68" s="674"/>
      <c r="EG68" s="674"/>
      <c r="EH68" s="674"/>
      <c r="EI68" s="674"/>
      <c r="EJ68" s="674"/>
      <c r="EK68" s="674"/>
      <c r="EL68" s="674"/>
      <c r="EM68" s="674"/>
      <c r="EN68" s="674"/>
      <c r="EO68" s="674"/>
      <c r="EP68" s="674"/>
      <c r="EQ68" s="674"/>
      <c r="ER68" s="674"/>
      <c r="ES68" s="674"/>
      <c r="ET68" s="674"/>
      <c r="EU68" s="674"/>
      <c r="EV68" s="674"/>
      <c r="EW68" s="674"/>
      <c r="EX68" s="674"/>
      <c r="EY68" s="674"/>
      <c r="EZ68" s="674"/>
      <c r="FA68" s="674"/>
      <c r="FB68" s="674"/>
      <c r="FC68" s="674"/>
      <c r="FD68" s="674"/>
      <c r="FE68" s="674"/>
      <c r="FF68" s="674"/>
      <c r="FG68" s="674"/>
      <c r="FH68" s="674"/>
      <c r="FI68" s="674"/>
      <c r="FJ68" s="674"/>
      <c r="FK68" s="674"/>
      <c r="FL68" s="674"/>
      <c r="FM68" s="674"/>
      <c r="FN68" s="674"/>
      <c r="FO68" s="674"/>
      <c r="FP68" s="674"/>
      <c r="FQ68" s="674"/>
      <c r="FR68" s="674"/>
      <c r="FS68" s="674"/>
      <c r="FT68" s="674"/>
      <c r="FU68" s="674"/>
      <c r="FV68" s="674"/>
      <c r="FW68" s="674"/>
      <c r="FX68" s="674"/>
      <c r="FY68" s="674"/>
      <c r="FZ68" s="1313"/>
      <c r="GA68" s="1312"/>
      <c r="GB68" s="1156"/>
      <c r="GC68" s="1156"/>
      <c r="GD68" s="1156"/>
      <c r="GE68" s="1156"/>
      <c r="GF68" s="1156"/>
      <c r="GG68" s="1156"/>
      <c r="GH68" s="1156"/>
      <c r="GI68" s="1156"/>
      <c r="GJ68" s="1156"/>
      <c r="GK68" s="1157"/>
      <c r="GL68" s="1157"/>
      <c r="GM68" s="1157"/>
      <c r="GN68" s="1157"/>
      <c r="GO68" s="1157"/>
      <c r="GP68" s="1157"/>
      <c r="GQ68" s="1157"/>
      <c r="GR68" s="1157"/>
      <c r="GS68" s="1157"/>
      <c r="GT68" s="1157"/>
      <c r="GU68" s="1157"/>
      <c r="GV68" s="1157"/>
      <c r="GW68" s="1157"/>
      <c r="GX68" s="1157"/>
      <c r="GY68" s="1157"/>
      <c r="GZ68" s="1157"/>
      <c r="HA68" s="1157"/>
      <c r="HB68" s="1157"/>
      <c r="HC68" s="1157"/>
      <c r="HD68" s="1157"/>
      <c r="HE68" s="1157"/>
      <c r="HF68" s="1157"/>
      <c r="HG68" s="1157"/>
      <c r="HH68" s="1157"/>
      <c r="HI68" s="1157"/>
      <c r="HJ68" s="1026"/>
    </row>
    <row r="69" spans="2:218" ht="24.95" hidden="1" customHeight="1" x14ac:dyDescent="0.25">
      <c r="B69" s="1606"/>
      <c r="C69" s="229"/>
      <c r="D69" s="1316" t="s">
        <v>8319</v>
      </c>
      <c r="E69" s="1316"/>
      <c r="F69" s="2381"/>
      <c r="G69" s="213" t="s">
        <v>8334</v>
      </c>
      <c r="H69" s="2394" t="s">
        <v>8330</v>
      </c>
      <c r="I69" s="214"/>
      <c r="J69" s="834"/>
      <c r="K69" s="234"/>
      <c r="L69" s="230"/>
      <c r="M69" s="231"/>
      <c r="N69" s="231"/>
      <c r="O69" s="231"/>
      <c r="P69" s="231"/>
      <c r="Q69" s="235"/>
      <c r="R69" s="233"/>
      <c r="S69" s="232"/>
      <c r="T69" s="219"/>
      <c r="U69" s="835"/>
      <c r="V69" s="212"/>
      <c r="W69" s="231"/>
      <c r="X69" s="2118"/>
      <c r="Y69" s="2119"/>
      <c r="Z69" s="2188"/>
      <c r="AA69" s="674"/>
      <c r="AB69" s="674"/>
      <c r="AC69" s="674"/>
      <c r="AD69" s="674"/>
      <c r="AE69" s="674"/>
      <c r="AF69" s="674"/>
      <c r="AG69" s="674"/>
      <c r="AH69" s="674"/>
      <c r="AI69" s="674"/>
      <c r="AJ69" s="674"/>
      <c r="AK69" s="674"/>
      <c r="AL69" s="674"/>
      <c r="AM69" s="674"/>
      <c r="AN69" s="674"/>
      <c r="AO69" s="674"/>
      <c r="AP69" s="674"/>
      <c r="AQ69" s="674"/>
      <c r="AR69" s="674"/>
      <c r="AS69" s="674"/>
      <c r="AT69" s="674"/>
      <c r="AU69" s="674"/>
      <c r="AV69" s="674"/>
      <c r="AW69" s="674"/>
      <c r="AX69" s="674"/>
      <c r="AY69" s="674"/>
      <c r="AZ69" s="674"/>
      <c r="BA69" s="674"/>
      <c r="BB69" s="674"/>
      <c r="BC69" s="674"/>
      <c r="BD69" s="674"/>
      <c r="BE69" s="674"/>
      <c r="BF69" s="674"/>
      <c r="BG69" s="674"/>
      <c r="BH69" s="674"/>
      <c r="BI69" s="674"/>
      <c r="BJ69" s="674"/>
      <c r="BK69" s="674"/>
      <c r="BL69" s="674"/>
      <c r="BM69" s="674"/>
      <c r="BN69" s="674"/>
      <c r="BO69" s="674"/>
      <c r="BP69" s="674"/>
      <c r="BQ69" s="674"/>
      <c r="BR69" s="674"/>
      <c r="BS69" s="674"/>
      <c r="BT69" s="674"/>
      <c r="BU69" s="674"/>
      <c r="BV69" s="674"/>
      <c r="BW69" s="674"/>
      <c r="BX69" s="674"/>
      <c r="BY69" s="674"/>
      <c r="BZ69" s="674"/>
      <c r="CA69" s="674"/>
      <c r="CB69" s="674"/>
      <c r="CC69" s="674"/>
      <c r="CD69" s="674"/>
      <c r="CE69" s="674"/>
      <c r="CF69" s="674"/>
      <c r="CG69" s="674"/>
      <c r="CH69" s="674"/>
      <c r="CI69" s="674"/>
      <c r="CJ69" s="674"/>
      <c r="CK69" s="674"/>
      <c r="CL69" s="674"/>
      <c r="CM69" s="674"/>
      <c r="CN69" s="674"/>
      <c r="CO69" s="674"/>
      <c r="CP69" s="674"/>
      <c r="CQ69" s="674"/>
      <c r="CR69" s="674"/>
      <c r="CS69" s="674"/>
      <c r="CT69" s="674"/>
      <c r="CU69" s="674"/>
      <c r="CV69" s="674"/>
      <c r="CW69" s="674"/>
      <c r="CX69" s="674"/>
      <c r="CY69" s="674"/>
      <c r="CZ69" s="674"/>
      <c r="DA69" s="674"/>
      <c r="DB69" s="674"/>
      <c r="DC69" s="674"/>
      <c r="DD69" s="674"/>
      <c r="DE69" s="674"/>
      <c r="DF69" s="674"/>
      <c r="DG69" s="674"/>
      <c r="DH69" s="674"/>
      <c r="DI69" s="674"/>
      <c r="DJ69" s="674"/>
      <c r="DK69" s="674"/>
      <c r="DL69" s="674"/>
      <c r="DM69" s="674"/>
      <c r="DN69" s="674"/>
      <c r="DO69" s="674"/>
      <c r="DP69" s="674"/>
      <c r="DQ69" s="674"/>
      <c r="DR69" s="674"/>
      <c r="DS69" s="674"/>
      <c r="DT69" s="674"/>
      <c r="DU69" s="674"/>
      <c r="DV69" s="674"/>
      <c r="DW69" s="674"/>
      <c r="DX69" s="674"/>
      <c r="DY69" s="674"/>
      <c r="DZ69" s="674"/>
      <c r="EA69" s="674"/>
      <c r="EB69" s="674"/>
      <c r="EC69" s="674"/>
      <c r="ED69" s="674"/>
      <c r="EE69" s="674"/>
      <c r="EF69" s="674"/>
      <c r="EG69" s="674"/>
      <c r="EH69" s="674"/>
      <c r="EI69" s="674"/>
      <c r="EJ69" s="674"/>
      <c r="EK69" s="674"/>
      <c r="EL69" s="674"/>
      <c r="EM69" s="674"/>
      <c r="EN69" s="674"/>
      <c r="EO69" s="674"/>
      <c r="EP69" s="674"/>
      <c r="EQ69" s="674"/>
      <c r="ER69" s="674"/>
      <c r="ES69" s="674"/>
      <c r="ET69" s="674"/>
      <c r="EU69" s="674"/>
      <c r="EV69" s="674"/>
      <c r="EW69" s="674"/>
      <c r="EX69" s="674"/>
      <c r="EY69" s="674"/>
      <c r="EZ69" s="674"/>
      <c r="FA69" s="674"/>
      <c r="FB69" s="674"/>
      <c r="FC69" s="674"/>
      <c r="FD69" s="674"/>
      <c r="FE69" s="674"/>
      <c r="FF69" s="674"/>
      <c r="FG69" s="674"/>
      <c r="FH69" s="674"/>
      <c r="FI69" s="674"/>
      <c r="FJ69" s="674"/>
      <c r="FK69" s="674"/>
      <c r="FL69" s="674"/>
      <c r="FM69" s="674"/>
      <c r="FN69" s="674"/>
      <c r="FO69" s="674"/>
      <c r="FP69" s="674"/>
      <c r="FQ69" s="674"/>
      <c r="FR69" s="674"/>
      <c r="FS69" s="674"/>
      <c r="FT69" s="674"/>
      <c r="FU69" s="674"/>
      <c r="FV69" s="674"/>
      <c r="FW69" s="674"/>
      <c r="FX69" s="674"/>
      <c r="FY69" s="674"/>
      <c r="FZ69" s="1313"/>
      <c r="GA69" s="1312"/>
      <c r="GB69" s="1156"/>
      <c r="GC69" s="1156"/>
      <c r="GD69" s="1156"/>
      <c r="GE69" s="1156"/>
      <c r="GF69" s="1156"/>
      <c r="GG69" s="1156"/>
      <c r="GH69" s="1156"/>
      <c r="GI69" s="1156"/>
      <c r="GJ69" s="1156"/>
      <c r="GK69" s="1157"/>
      <c r="GL69" s="1157"/>
      <c r="GM69" s="1157"/>
      <c r="GN69" s="1157"/>
      <c r="GO69" s="1157"/>
      <c r="GP69" s="1157"/>
      <c r="GQ69" s="1157"/>
      <c r="GR69" s="1157"/>
      <c r="GS69" s="1157"/>
      <c r="GT69" s="1157"/>
      <c r="GU69" s="1157"/>
      <c r="GV69" s="1157"/>
      <c r="GW69" s="1157"/>
      <c r="GX69" s="1157"/>
      <c r="GY69" s="1157"/>
      <c r="GZ69" s="1157"/>
      <c r="HA69" s="1157"/>
      <c r="HB69" s="1157"/>
      <c r="HC69" s="1157"/>
      <c r="HD69" s="1157"/>
      <c r="HE69" s="1157"/>
      <c r="HF69" s="1157"/>
      <c r="HG69" s="1157"/>
      <c r="HH69" s="1157"/>
      <c r="HI69" s="1157"/>
      <c r="HJ69" s="1026"/>
    </row>
    <row r="70" spans="2:218" ht="24.95" customHeight="1" x14ac:dyDescent="0.25">
      <c r="B70" s="1606"/>
      <c r="C70" s="229"/>
      <c r="D70" s="1316" t="s">
        <v>8320</v>
      </c>
      <c r="E70" s="1316">
        <v>2</v>
      </c>
      <c r="F70" s="2381"/>
      <c r="G70" s="213"/>
      <c r="H70" s="2395" t="s">
        <v>8370</v>
      </c>
      <c r="I70" s="214"/>
      <c r="J70" s="834"/>
      <c r="K70" s="234"/>
      <c r="L70" s="230"/>
      <c r="M70" s="231"/>
      <c r="N70" s="231"/>
      <c r="O70" s="231"/>
      <c r="P70" s="231"/>
      <c r="Q70" s="235"/>
      <c r="R70" s="233"/>
      <c r="S70" s="232"/>
      <c r="T70" s="219"/>
      <c r="U70" s="835"/>
      <c r="V70" s="212"/>
      <c r="W70" s="231"/>
      <c r="X70" s="2118"/>
      <c r="Y70" s="2119"/>
      <c r="Z70" s="2188"/>
      <c r="AA70" s="674"/>
      <c r="AB70" s="674"/>
      <c r="AC70" s="674"/>
      <c r="AD70" s="674"/>
      <c r="AE70" s="674"/>
      <c r="AF70" s="674"/>
      <c r="AG70" s="674"/>
      <c r="AH70" s="674"/>
      <c r="AI70" s="674"/>
      <c r="AJ70" s="674"/>
      <c r="AK70" s="674"/>
      <c r="AL70" s="674"/>
      <c r="AM70" s="674"/>
      <c r="AN70" s="674"/>
      <c r="AO70" s="674"/>
      <c r="AP70" s="674"/>
      <c r="AQ70" s="674"/>
      <c r="AR70" s="674"/>
      <c r="AS70" s="674"/>
      <c r="AT70" s="674"/>
      <c r="AU70" s="674"/>
      <c r="AV70" s="674"/>
      <c r="AW70" s="674"/>
      <c r="AX70" s="674"/>
      <c r="AY70" s="674"/>
      <c r="AZ70" s="674"/>
      <c r="BA70" s="674"/>
      <c r="BB70" s="674"/>
      <c r="BC70" s="674"/>
      <c r="BD70" s="674"/>
      <c r="BE70" s="674"/>
      <c r="BF70" s="674"/>
      <c r="BG70" s="674"/>
      <c r="BH70" s="674"/>
      <c r="BI70" s="674"/>
      <c r="BJ70" s="674"/>
      <c r="BK70" s="674"/>
      <c r="BL70" s="674"/>
      <c r="BM70" s="674"/>
      <c r="BN70" s="674"/>
      <c r="BO70" s="674"/>
      <c r="BP70" s="674"/>
      <c r="BQ70" s="674"/>
      <c r="BR70" s="674"/>
      <c r="BS70" s="674"/>
      <c r="BT70" s="674"/>
      <c r="BU70" s="674"/>
      <c r="BV70" s="674"/>
      <c r="BW70" s="674"/>
      <c r="BX70" s="674"/>
      <c r="BY70" s="674"/>
      <c r="BZ70" s="674"/>
      <c r="CA70" s="674"/>
      <c r="CB70" s="674"/>
      <c r="CC70" s="674"/>
      <c r="CD70" s="674"/>
      <c r="CE70" s="674"/>
      <c r="CF70" s="674"/>
      <c r="CG70" s="674"/>
      <c r="CH70" s="674"/>
      <c r="CI70" s="674"/>
      <c r="CJ70" s="674"/>
      <c r="CK70" s="674"/>
      <c r="CL70" s="674"/>
      <c r="CM70" s="674"/>
      <c r="CN70" s="674"/>
      <c r="CO70" s="674"/>
      <c r="CP70" s="674"/>
      <c r="CQ70" s="674"/>
      <c r="CR70" s="674"/>
      <c r="CS70" s="674"/>
      <c r="CT70" s="674"/>
      <c r="CU70" s="674"/>
      <c r="CV70" s="674"/>
      <c r="CW70" s="674"/>
      <c r="CX70" s="674"/>
      <c r="CY70" s="674"/>
      <c r="CZ70" s="674"/>
      <c r="DA70" s="674"/>
      <c r="DB70" s="674"/>
      <c r="DC70" s="674"/>
      <c r="DD70" s="674"/>
      <c r="DE70" s="674"/>
      <c r="DF70" s="674"/>
      <c r="DG70" s="674"/>
      <c r="DH70" s="674"/>
      <c r="DI70" s="674"/>
      <c r="DJ70" s="674"/>
      <c r="DK70" s="674"/>
      <c r="DL70" s="674"/>
      <c r="DM70" s="674"/>
      <c r="DN70" s="674"/>
      <c r="DO70" s="674"/>
      <c r="DP70" s="674"/>
      <c r="DQ70" s="674"/>
      <c r="DR70" s="674"/>
      <c r="DS70" s="674"/>
      <c r="DT70" s="674"/>
      <c r="DU70" s="674"/>
      <c r="DV70" s="674"/>
      <c r="DW70" s="674"/>
      <c r="DX70" s="674"/>
      <c r="DY70" s="674"/>
      <c r="DZ70" s="674"/>
      <c r="EA70" s="674"/>
      <c r="EB70" s="674"/>
      <c r="EC70" s="674"/>
      <c r="ED70" s="674"/>
      <c r="EE70" s="674"/>
      <c r="EF70" s="674"/>
      <c r="EG70" s="674"/>
      <c r="EH70" s="674"/>
      <c r="EI70" s="674"/>
      <c r="EJ70" s="674"/>
      <c r="EK70" s="674"/>
      <c r="EL70" s="674"/>
      <c r="EM70" s="674"/>
      <c r="EN70" s="674"/>
      <c r="EO70" s="674"/>
      <c r="EP70" s="674"/>
      <c r="EQ70" s="674"/>
      <c r="ER70" s="674"/>
      <c r="ES70" s="674"/>
      <c r="ET70" s="674"/>
      <c r="EU70" s="674"/>
      <c r="EV70" s="674"/>
      <c r="EW70" s="674"/>
      <c r="EX70" s="674"/>
      <c r="EY70" s="674"/>
      <c r="EZ70" s="674"/>
      <c r="FA70" s="674"/>
      <c r="FB70" s="674"/>
      <c r="FC70" s="674"/>
      <c r="FD70" s="674"/>
      <c r="FE70" s="674"/>
      <c r="FF70" s="674"/>
      <c r="FG70" s="674"/>
      <c r="FH70" s="674"/>
      <c r="FI70" s="674"/>
      <c r="FJ70" s="674"/>
      <c r="FK70" s="674"/>
      <c r="FL70" s="674"/>
      <c r="FM70" s="674"/>
      <c r="FN70" s="674"/>
      <c r="FO70" s="674"/>
      <c r="FP70" s="674"/>
      <c r="FQ70" s="674"/>
      <c r="FR70" s="674"/>
      <c r="FS70" s="674"/>
      <c r="FT70" s="674"/>
      <c r="FU70" s="674"/>
      <c r="FV70" s="674"/>
      <c r="FW70" s="674"/>
      <c r="FX70" s="674"/>
      <c r="FY70" s="674"/>
      <c r="FZ70" s="1313"/>
      <c r="GA70" s="1312"/>
      <c r="GB70" s="1156"/>
      <c r="GC70" s="1156"/>
      <c r="GD70" s="1156"/>
      <c r="GE70" s="1156"/>
      <c r="GF70" s="1156"/>
      <c r="GG70" s="1156"/>
      <c r="GH70" s="1156"/>
      <c r="GI70" s="1156"/>
      <c r="GJ70" s="1156"/>
      <c r="GK70" s="1157"/>
      <c r="GL70" s="1157"/>
      <c r="GM70" s="1157"/>
      <c r="GN70" s="1157"/>
      <c r="GO70" s="1157"/>
      <c r="GP70" s="1157"/>
      <c r="GQ70" s="1157"/>
      <c r="GR70" s="1157"/>
      <c r="GS70" s="1157"/>
      <c r="GT70" s="1157"/>
      <c r="GU70" s="1157"/>
      <c r="GV70" s="1157"/>
      <c r="GW70" s="1157"/>
      <c r="GX70" s="1157"/>
      <c r="GY70" s="1157"/>
      <c r="GZ70" s="1157"/>
      <c r="HA70" s="1157"/>
      <c r="HB70" s="1157"/>
      <c r="HC70" s="1157"/>
      <c r="HD70" s="1157"/>
      <c r="HE70" s="1157"/>
      <c r="HF70" s="1157"/>
      <c r="HG70" s="1157"/>
      <c r="HH70" s="1157"/>
      <c r="HI70" s="1157"/>
      <c r="HJ70" s="1026"/>
    </row>
    <row r="71" spans="2:218" ht="24.95" customHeight="1" x14ac:dyDescent="0.25">
      <c r="B71" s="1606"/>
      <c r="C71" s="229"/>
      <c r="D71" s="1316" t="s">
        <v>8382</v>
      </c>
      <c r="E71" s="1316">
        <v>30</v>
      </c>
      <c r="F71" s="2381"/>
      <c r="G71" s="213" t="s">
        <v>8372</v>
      </c>
      <c r="H71" s="2395"/>
      <c r="I71" s="214"/>
      <c r="J71" s="834"/>
      <c r="K71" s="234"/>
      <c r="L71" s="230"/>
      <c r="M71" s="231"/>
      <c r="N71" s="231"/>
      <c r="O71" s="231"/>
      <c r="P71" s="231"/>
      <c r="Q71" s="235"/>
      <c r="R71" s="233"/>
      <c r="S71" s="232"/>
      <c r="T71" s="219"/>
      <c r="U71" s="835"/>
      <c r="V71" s="212"/>
      <c r="W71" s="231"/>
      <c r="X71" s="2118"/>
      <c r="Y71" s="2119"/>
      <c r="Z71" s="2188"/>
      <c r="AA71" s="674"/>
      <c r="AB71" s="674"/>
      <c r="AC71" s="674"/>
      <c r="AD71" s="674"/>
      <c r="AE71" s="674"/>
      <c r="AF71" s="674"/>
      <c r="AG71" s="674"/>
      <c r="AH71" s="674"/>
      <c r="AI71" s="674"/>
      <c r="AJ71" s="674"/>
      <c r="AK71" s="674"/>
      <c r="AL71" s="674"/>
      <c r="AM71" s="674"/>
      <c r="AN71" s="674"/>
      <c r="AO71" s="674"/>
      <c r="AP71" s="674"/>
      <c r="AQ71" s="674"/>
      <c r="AR71" s="674"/>
      <c r="AS71" s="674"/>
      <c r="AT71" s="674"/>
      <c r="AU71" s="674"/>
      <c r="AV71" s="674"/>
      <c r="AW71" s="674"/>
      <c r="AX71" s="674"/>
      <c r="AY71" s="674"/>
      <c r="AZ71" s="674"/>
      <c r="BA71" s="674"/>
      <c r="BB71" s="674"/>
      <c r="BC71" s="674"/>
      <c r="BD71" s="674"/>
      <c r="BE71" s="674"/>
      <c r="BF71" s="674"/>
      <c r="BG71" s="674"/>
      <c r="BH71" s="674"/>
      <c r="BI71" s="674"/>
      <c r="BJ71" s="674"/>
      <c r="BK71" s="674"/>
      <c r="BL71" s="674"/>
      <c r="BM71" s="674"/>
      <c r="BN71" s="674"/>
      <c r="BO71" s="674"/>
      <c r="BP71" s="674"/>
      <c r="BQ71" s="674"/>
      <c r="BR71" s="674"/>
      <c r="BS71" s="674"/>
      <c r="BT71" s="674"/>
      <c r="BU71" s="674"/>
      <c r="BV71" s="674"/>
      <c r="BW71" s="674"/>
      <c r="BX71" s="674"/>
      <c r="BY71" s="674"/>
      <c r="BZ71" s="674"/>
      <c r="CA71" s="674"/>
      <c r="CB71" s="674"/>
      <c r="CC71" s="674"/>
      <c r="CD71" s="674"/>
      <c r="CE71" s="674"/>
      <c r="CF71" s="674"/>
      <c r="CG71" s="674"/>
      <c r="CH71" s="674"/>
      <c r="CI71" s="674"/>
      <c r="CJ71" s="674"/>
      <c r="CK71" s="674"/>
      <c r="CL71" s="674"/>
      <c r="CM71" s="674"/>
      <c r="CN71" s="674"/>
      <c r="CO71" s="674"/>
      <c r="CP71" s="674"/>
      <c r="CQ71" s="674"/>
      <c r="CR71" s="674"/>
      <c r="CS71" s="674"/>
      <c r="CT71" s="674"/>
      <c r="CU71" s="674"/>
      <c r="CV71" s="674"/>
      <c r="CW71" s="674"/>
      <c r="CX71" s="674"/>
      <c r="CY71" s="674"/>
      <c r="CZ71" s="674"/>
      <c r="DA71" s="674"/>
      <c r="DB71" s="674"/>
      <c r="DC71" s="674"/>
      <c r="DD71" s="674"/>
      <c r="DE71" s="674"/>
      <c r="DF71" s="674"/>
      <c r="DG71" s="674"/>
      <c r="DH71" s="674"/>
      <c r="DI71" s="674"/>
      <c r="DJ71" s="674"/>
      <c r="DK71" s="674"/>
      <c r="DL71" s="674"/>
      <c r="DM71" s="674"/>
      <c r="DN71" s="674"/>
      <c r="DO71" s="674"/>
      <c r="DP71" s="674"/>
      <c r="DQ71" s="674"/>
      <c r="DR71" s="674"/>
      <c r="DS71" s="674"/>
      <c r="DT71" s="674"/>
      <c r="DU71" s="674"/>
      <c r="DV71" s="674"/>
      <c r="DW71" s="674"/>
      <c r="DX71" s="674"/>
      <c r="DY71" s="674"/>
      <c r="DZ71" s="674"/>
      <c r="EA71" s="674"/>
      <c r="EB71" s="674"/>
      <c r="EC71" s="674"/>
      <c r="ED71" s="674"/>
      <c r="EE71" s="674"/>
      <c r="EF71" s="674"/>
      <c r="EG71" s="674"/>
      <c r="EH71" s="674"/>
      <c r="EI71" s="674"/>
      <c r="EJ71" s="674"/>
      <c r="EK71" s="674"/>
      <c r="EL71" s="674"/>
      <c r="EM71" s="674"/>
      <c r="EN71" s="674"/>
      <c r="EO71" s="674"/>
      <c r="EP71" s="674"/>
      <c r="EQ71" s="674"/>
      <c r="ER71" s="674"/>
      <c r="ES71" s="674"/>
      <c r="ET71" s="674"/>
      <c r="EU71" s="674"/>
      <c r="EV71" s="674"/>
      <c r="EW71" s="674"/>
      <c r="EX71" s="674"/>
      <c r="EY71" s="674"/>
      <c r="EZ71" s="674"/>
      <c r="FA71" s="674"/>
      <c r="FB71" s="674"/>
      <c r="FC71" s="674"/>
      <c r="FD71" s="674"/>
      <c r="FE71" s="674"/>
      <c r="FF71" s="674"/>
      <c r="FG71" s="674"/>
      <c r="FH71" s="674"/>
      <c r="FI71" s="674"/>
      <c r="FJ71" s="674"/>
      <c r="FK71" s="674"/>
      <c r="FL71" s="674"/>
      <c r="FM71" s="674"/>
      <c r="FN71" s="674"/>
      <c r="FO71" s="674"/>
      <c r="FP71" s="674"/>
      <c r="FQ71" s="674"/>
      <c r="FR71" s="674"/>
      <c r="FS71" s="674"/>
      <c r="FT71" s="674"/>
      <c r="FU71" s="674"/>
      <c r="FV71" s="674"/>
      <c r="FW71" s="674"/>
      <c r="FX71" s="674"/>
      <c r="FY71" s="674"/>
      <c r="FZ71" s="1313"/>
      <c r="GA71" s="1312"/>
      <c r="GB71" s="1156"/>
      <c r="GC71" s="1156"/>
      <c r="GD71" s="1156"/>
      <c r="GE71" s="1156"/>
      <c r="GF71" s="1156"/>
      <c r="GG71" s="1156"/>
      <c r="GH71" s="1156"/>
      <c r="GI71" s="1156"/>
      <c r="GJ71" s="1156"/>
      <c r="GK71" s="1157"/>
      <c r="GL71" s="1157"/>
      <c r="GM71" s="1157"/>
      <c r="GN71" s="1157"/>
      <c r="GO71" s="1157"/>
      <c r="GP71" s="1157"/>
      <c r="GQ71" s="1157"/>
      <c r="GR71" s="1157"/>
      <c r="GS71" s="1157"/>
      <c r="GT71" s="1157"/>
      <c r="GU71" s="1157"/>
      <c r="GV71" s="1157"/>
      <c r="GW71" s="1157"/>
      <c r="GX71" s="1157"/>
      <c r="GY71" s="1157"/>
      <c r="GZ71" s="1157"/>
      <c r="HA71" s="1157"/>
      <c r="HB71" s="1157"/>
      <c r="HC71" s="1157"/>
      <c r="HD71" s="1157"/>
      <c r="HE71" s="1157"/>
      <c r="HF71" s="1157"/>
      <c r="HG71" s="1157"/>
      <c r="HH71" s="1157"/>
      <c r="HI71" s="1157"/>
      <c r="HJ71" s="1026"/>
    </row>
    <row r="72" spans="2:218" ht="24.95" customHeight="1" thickBot="1" x14ac:dyDescent="0.3">
      <c r="B72" s="1606"/>
      <c r="C72" s="229"/>
      <c r="D72" s="1316">
        <v>4.3</v>
      </c>
      <c r="E72" s="2408">
        <v>2</v>
      </c>
      <c r="F72" s="754"/>
      <c r="G72" s="213" t="s">
        <v>8371</v>
      </c>
      <c r="H72" s="213"/>
      <c r="I72" s="214"/>
      <c r="J72" s="834"/>
      <c r="K72" s="234"/>
      <c r="L72" s="230"/>
      <c r="M72" s="231"/>
      <c r="N72" s="231"/>
      <c r="O72" s="231"/>
      <c r="P72" s="231"/>
      <c r="Q72" s="235"/>
      <c r="R72" s="233"/>
      <c r="S72" s="232"/>
      <c r="T72" s="219"/>
      <c r="U72" s="835"/>
      <c r="V72" s="212"/>
      <c r="W72" s="231"/>
      <c r="X72" s="2118"/>
      <c r="Y72" s="2119"/>
      <c r="Z72" s="2188"/>
      <c r="AA72" s="674"/>
      <c r="AB72" s="674"/>
      <c r="AC72" s="674"/>
      <c r="AD72" s="674"/>
      <c r="AE72" s="674"/>
      <c r="AF72" s="674"/>
      <c r="AG72" s="674"/>
      <c r="AH72" s="674"/>
      <c r="AI72" s="674"/>
      <c r="AJ72" s="674"/>
      <c r="AK72" s="674"/>
      <c r="AL72" s="674"/>
      <c r="AM72" s="674"/>
      <c r="AN72" s="674"/>
      <c r="AO72" s="674"/>
      <c r="AP72" s="674"/>
      <c r="AQ72" s="674"/>
      <c r="AR72" s="674"/>
      <c r="AS72" s="674"/>
      <c r="AT72" s="674"/>
      <c r="AU72" s="674"/>
      <c r="AV72" s="674"/>
      <c r="AW72" s="674"/>
      <c r="AX72" s="674"/>
      <c r="AY72" s="674"/>
      <c r="AZ72" s="674"/>
      <c r="BA72" s="674"/>
      <c r="BB72" s="674"/>
      <c r="BC72" s="674"/>
      <c r="BD72" s="674"/>
      <c r="BE72" s="674"/>
      <c r="BF72" s="674"/>
      <c r="BG72" s="674"/>
      <c r="BH72" s="674"/>
      <c r="BI72" s="674"/>
      <c r="BJ72" s="674"/>
      <c r="BK72" s="674"/>
      <c r="BL72" s="674"/>
      <c r="BM72" s="674"/>
      <c r="BN72" s="674"/>
      <c r="BO72" s="674"/>
      <c r="BP72" s="674"/>
      <c r="BQ72" s="674"/>
      <c r="BR72" s="674"/>
      <c r="BS72" s="674"/>
      <c r="BT72" s="674"/>
      <c r="BU72" s="674"/>
      <c r="BV72" s="674"/>
      <c r="BW72" s="674"/>
      <c r="BX72" s="674"/>
      <c r="BY72" s="674"/>
      <c r="BZ72" s="674"/>
      <c r="CA72" s="674"/>
      <c r="CB72" s="674"/>
      <c r="CC72" s="674"/>
      <c r="CD72" s="674"/>
      <c r="CE72" s="674"/>
      <c r="CF72" s="674"/>
      <c r="CG72" s="674"/>
      <c r="CH72" s="674"/>
      <c r="CI72" s="674"/>
      <c r="CJ72" s="674"/>
      <c r="CK72" s="674"/>
      <c r="CL72" s="674"/>
      <c r="CM72" s="674"/>
      <c r="CN72" s="674"/>
      <c r="CO72" s="674"/>
      <c r="CP72" s="674"/>
      <c r="CQ72" s="674"/>
      <c r="CR72" s="674"/>
      <c r="CS72" s="674"/>
      <c r="CT72" s="674"/>
      <c r="CU72" s="674"/>
      <c r="CV72" s="674"/>
      <c r="CW72" s="674"/>
      <c r="CX72" s="674"/>
      <c r="CY72" s="674"/>
      <c r="CZ72" s="674"/>
      <c r="DA72" s="674"/>
      <c r="DB72" s="674"/>
      <c r="DC72" s="674"/>
      <c r="DD72" s="674"/>
      <c r="DE72" s="674"/>
      <c r="DF72" s="674"/>
      <c r="DG72" s="674"/>
      <c r="DH72" s="674"/>
      <c r="DI72" s="674"/>
      <c r="DJ72" s="674"/>
      <c r="DK72" s="674"/>
      <c r="DL72" s="674"/>
      <c r="DM72" s="674"/>
      <c r="DN72" s="674"/>
      <c r="DO72" s="674"/>
      <c r="DP72" s="674"/>
      <c r="DQ72" s="674"/>
      <c r="DR72" s="674"/>
      <c r="DS72" s="674"/>
      <c r="DT72" s="674"/>
      <c r="DU72" s="674"/>
      <c r="DV72" s="674"/>
      <c r="DW72" s="674"/>
      <c r="DX72" s="674"/>
      <c r="DY72" s="674"/>
      <c r="DZ72" s="674"/>
      <c r="EA72" s="674"/>
      <c r="EB72" s="674"/>
      <c r="EC72" s="674"/>
      <c r="ED72" s="674"/>
      <c r="EE72" s="674"/>
      <c r="EF72" s="674"/>
      <c r="EG72" s="674"/>
      <c r="EH72" s="674"/>
      <c r="EI72" s="674"/>
      <c r="EJ72" s="674"/>
      <c r="EK72" s="674"/>
      <c r="EL72" s="674"/>
      <c r="EM72" s="674"/>
      <c r="EN72" s="674"/>
      <c r="EO72" s="674"/>
      <c r="EP72" s="674"/>
      <c r="EQ72" s="674"/>
      <c r="ER72" s="674"/>
      <c r="ES72" s="674"/>
      <c r="ET72" s="674"/>
      <c r="EU72" s="674"/>
      <c r="EV72" s="674"/>
      <c r="EW72" s="674"/>
      <c r="EX72" s="674"/>
      <c r="EY72" s="674"/>
      <c r="EZ72" s="674"/>
      <c r="FA72" s="674"/>
      <c r="FB72" s="674"/>
      <c r="FC72" s="674"/>
      <c r="FD72" s="674"/>
      <c r="FE72" s="674"/>
      <c r="FF72" s="674"/>
      <c r="FG72" s="674"/>
      <c r="FH72" s="674"/>
      <c r="FI72" s="674"/>
      <c r="FJ72" s="674"/>
      <c r="FK72" s="674"/>
      <c r="FL72" s="674"/>
      <c r="FM72" s="674"/>
      <c r="FN72" s="674"/>
      <c r="FO72" s="674"/>
      <c r="FP72" s="674"/>
      <c r="FQ72" s="674"/>
      <c r="FR72" s="674"/>
      <c r="FS72" s="674"/>
      <c r="FT72" s="674"/>
      <c r="FU72" s="674"/>
      <c r="FV72" s="674"/>
      <c r="FW72" s="674"/>
      <c r="FX72" s="674"/>
      <c r="FY72" s="674"/>
      <c r="FZ72" s="1313"/>
      <c r="GA72" s="1312"/>
      <c r="GB72" s="1156"/>
      <c r="GC72" s="1156"/>
      <c r="GD72" s="1156"/>
      <c r="GE72" s="1156"/>
      <c r="GF72" s="1156"/>
      <c r="GG72" s="1156"/>
      <c r="GH72" s="1156"/>
      <c r="GI72" s="1156"/>
      <c r="GJ72" s="1156"/>
      <c r="GK72" s="1157"/>
      <c r="GL72" s="1157"/>
      <c r="GM72" s="1157"/>
      <c r="GN72" s="1157"/>
      <c r="GO72" s="1157"/>
      <c r="GP72" s="1157"/>
      <c r="GQ72" s="1157"/>
      <c r="GR72" s="1157"/>
      <c r="GS72" s="1157"/>
      <c r="GT72" s="1157"/>
      <c r="GU72" s="1157"/>
      <c r="GV72" s="1157"/>
      <c r="GW72" s="1157"/>
      <c r="GX72" s="1157"/>
      <c r="GY72" s="1157"/>
      <c r="GZ72" s="1157"/>
      <c r="HA72" s="1157"/>
      <c r="HB72" s="1157"/>
      <c r="HC72" s="1157"/>
      <c r="HD72" s="1157"/>
      <c r="HE72" s="1157"/>
      <c r="HF72" s="1157"/>
      <c r="HG72" s="1157"/>
      <c r="HH72" s="1157"/>
      <c r="HI72" s="1157"/>
      <c r="HJ72" s="1026"/>
    </row>
    <row r="73" spans="2:218" ht="24.95" customHeight="1" x14ac:dyDescent="0.25">
      <c r="B73" s="1607"/>
      <c r="C73" s="684"/>
      <c r="D73" s="2410">
        <v>5</v>
      </c>
      <c r="E73" s="2410">
        <f>SUM(E74+E76+E78+E79+E80+E81)</f>
        <v>36</v>
      </c>
      <c r="F73" s="685" t="s">
        <v>8313</v>
      </c>
      <c r="G73" s="686"/>
      <c r="H73" s="686"/>
      <c r="I73" s="687"/>
      <c r="J73" s="723"/>
      <c r="K73" s="688"/>
      <c r="L73" s="689"/>
      <c r="M73" s="690"/>
      <c r="N73" s="690"/>
      <c r="O73" s="690"/>
      <c r="P73" s="690"/>
      <c r="Q73" s="691"/>
      <c r="R73" s="692"/>
      <c r="S73" s="693"/>
      <c r="T73" s="694"/>
      <c r="U73" s="724"/>
      <c r="V73" s="695"/>
      <c r="W73" s="690"/>
      <c r="X73" s="2118"/>
      <c r="Y73" s="2119"/>
      <c r="Z73" s="2189"/>
      <c r="AA73" s="696"/>
      <c r="AB73" s="696"/>
      <c r="AC73" s="696"/>
      <c r="AD73" s="696"/>
      <c r="AE73" s="696"/>
      <c r="AF73" s="696"/>
      <c r="AG73" s="696"/>
      <c r="AH73" s="696"/>
      <c r="AI73" s="696"/>
      <c r="AJ73" s="696"/>
      <c r="AK73" s="696"/>
      <c r="AL73" s="696"/>
      <c r="AM73" s="696"/>
      <c r="AN73" s="696"/>
      <c r="AO73" s="696"/>
      <c r="AP73" s="696"/>
      <c r="AQ73" s="696"/>
      <c r="AR73" s="696"/>
      <c r="AS73" s="696"/>
      <c r="AT73" s="696"/>
      <c r="AU73" s="696"/>
      <c r="AV73" s="696"/>
      <c r="AW73" s="696"/>
      <c r="AX73" s="696"/>
      <c r="AY73" s="696"/>
      <c r="AZ73" s="696"/>
      <c r="BA73" s="696"/>
      <c r="BB73" s="696"/>
      <c r="BC73" s="696"/>
      <c r="BD73" s="696"/>
      <c r="BE73" s="696"/>
      <c r="BF73" s="696"/>
      <c r="BG73" s="696"/>
      <c r="BH73" s="696"/>
      <c r="BI73" s="696"/>
      <c r="BJ73" s="696"/>
      <c r="BK73" s="696"/>
      <c r="BL73" s="696"/>
      <c r="BM73" s="696"/>
      <c r="BN73" s="696"/>
      <c r="BO73" s="696"/>
      <c r="BP73" s="696"/>
      <c r="BQ73" s="696"/>
      <c r="BR73" s="696"/>
      <c r="BS73" s="696"/>
      <c r="BT73" s="696"/>
      <c r="BU73" s="696"/>
      <c r="BV73" s="696"/>
      <c r="BW73" s="696"/>
      <c r="BX73" s="696"/>
      <c r="BY73" s="696"/>
      <c r="BZ73" s="696"/>
      <c r="CA73" s="696"/>
      <c r="CB73" s="696"/>
      <c r="CC73" s="696"/>
      <c r="CD73" s="696"/>
      <c r="CE73" s="696"/>
      <c r="CF73" s="696"/>
      <c r="CG73" s="696"/>
      <c r="CH73" s="696"/>
      <c r="CI73" s="696"/>
      <c r="CJ73" s="696"/>
      <c r="CK73" s="696"/>
      <c r="CL73" s="696"/>
      <c r="CM73" s="696"/>
      <c r="CN73" s="696"/>
      <c r="CO73" s="696"/>
      <c r="CP73" s="696"/>
      <c r="CQ73" s="696"/>
      <c r="CR73" s="696"/>
      <c r="CS73" s="696"/>
      <c r="CT73" s="696"/>
      <c r="CU73" s="696"/>
      <c r="CV73" s="696"/>
      <c r="CW73" s="696"/>
      <c r="CX73" s="696"/>
      <c r="CY73" s="696"/>
      <c r="CZ73" s="696"/>
      <c r="DA73" s="696"/>
      <c r="DB73" s="696"/>
      <c r="DC73" s="696"/>
      <c r="DD73" s="696"/>
      <c r="DE73" s="696"/>
      <c r="DF73" s="696"/>
      <c r="DG73" s="696"/>
      <c r="DH73" s="696"/>
      <c r="DI73" s="696"/>
      <c r="DJ73" s="696"/>
      <c r="DK73" s="696"/>
      <c r="DL73" s="696"/>
      <c r="DM73" s="696"/>
      <c r="DN73" s="696"/>
      <c r="DO73" s="696"/>
      <c r="DP73" s="696"/>
      <c r="DQ73" s="696"/>
      <c r="DR73" s="696"/>
      <c r="DS73" s="696"/>
      <c r="DT73" s="696"/>
      <c r="DU73" s="696"/>
      <c r="DV73" s="696"/>
      <c r="DW73" s="696"/>
      <c r="DX73" s="696"/>
      <c r="DY73" s="696"/>
      <c r="DZ73" s="696"/>
      <c r="EA73" s="696"/>
      <c r="EB73" s="696"/>
      <c r="EC73" s="696"/>
      <c r="ED73" s="696"/>
      <c r="EE73" s="696"/>
      <c r="EF73" s="696"/>
      <c r="EG73" s="696"/>
      <c r="EH73" s="696"/>
      <c r="EI73" s="696"/>
      <c r="EJ73" s="696"/>
      <c r="EK73" s="696"/>
      <c r="EL73" s="696"/>
      <c r="EM73" s="696"/>
      <c r="EN73" s="696"/>
      <c r="EO73" s="696"/>
      <c r="EP73" s="696"/>
      <c r="EQ73" s="696"/>
      <c r="ER73" s="696"/>
      <c r="ES73" s="696"/>
      <c r="ET73" s="696"/>
      <c r="EU73" s="696"/>
      <c r="EV73" s="696"/>
      <c r="EW73" s="696"/>
      <c r="EX73" s="696"/>
      <c r="EY73" s="696"/>
      <c r="EZ73" s="696"/>
      <c r="FA73" s="696"/>
      <c r="FB73" s="696"/>
      <c r="FC73" s="696"/>
      <c r="FD73" s="696"/>
      <c r="FE73" s="696"/>
      <c r="FF73" s="696"/>
      <c r="FG73" s="696"/>
      <c r="FH73" s="696"/>
      <c r="FI73" s="696"/>
      <c r="FJ73" s="696"/>
      <c r="FK73" s="696"/>
      <c r="FL73" s="696"/>
      <c r="FM73" s="696"/>
      <c r="FN73" s="696"/>
      <c r="FO73" s="696"/>
      <c r="FP73" s="696"/>
      <c r="FQ73" s="696"/>
      <c r="FR73" s="696"/>
      <c r="FS73" s="696"/>
      <c r="FT73" s="696"/>
      <c r="FU73" s="696"/>
      <c r="FV73" s="696"/>
      <c r="FW73" s="696"/>
      <c r="FX73" s="696"/>
      <c r="FY73" s="696"/>
      <c r="FZ73" s="1314"/>
      <c r="GA73" s="1312"/>
      <c r="GB73" s="1156"/>
      <c r="GC73" s="1156"/>
      <c r="GD73" s="1156"/>
      <c r="GE73" s="1156"/>
      <c r="GF73" s="1156"/>
      <c r="GG73" s="1156"/>
      <c r="GH73" s="1156"/>
      <c r="GI73" s="1156"/>
      <c r="GJ73" s="1156"/>
      <c r="GK73" s="1157"/>
      <c r="GL73" s="1157"/>
      <c r="GM73" s="1157"/>
      <c r="GN73" s="1157"/>
      <c r="GO73" s="1157"/>
      <c r="GP73" s="1157"/>
      <c r="GQ73" s="1157"/>
      <c r="GR73" s="1157"/>
      <c r="GS73" s="1157"/>
      <c r="GT73" s="1157"/>
      <c r="GU73" s="1157"/>
      <c r="GV73" s="1157"/>
      <c r="GW73" s="1157"/>
      <c r="GX73" s="1157"/>
      <c r="GY73" s="1157"/>
      <c r="GZ73" s="1157"/>
      <c r="HA73" s="1157"/>
      <c r="HB73" s="1157"/>
      <c r="HC73" s="1157"/>
      <c r="HD73" s="1157"/>
      <c r="HE73" s="1157"/>
      <c r="HF73" s="1157"/>
      <c r="HG73" s="1157"/>
      <c r="HH73" s="1157"/>
      <c r="HI73" s="1157"/>
      <c r="HJ73" s="1026"/>
    </row>
    <row r="74" spans="2:218" ht="24.95" customHeight="1" x14ac:dyDescent="0.25">
      <c r="B74" s="1606"/>
      <c r="C74" s="229"/>
      <c r="D74" s="1316">
        <v>5.0999999999999996</v>
      </c>
      <c r="E74" s="2406">
        <v>7</v>
      </c>
      <c r="F74" s="215"/>
      <c r="G74" s="213" t="s">
        <v>8329</v>
      </c>
      <c r="H74" s="213"/>
      <c r="I74" s="214"/>
      <c r="J74" s="834"/>
      <c r="K74" s="234"/>
      <c r="L74" s="230"/>
      <c r="M74" s="231"/>
      <c r="N74" s="231"/>
      <c r="O74" s="231"/>
      <c r="P74" s="231"/>
      <c r="Q74" s="235"/>
      <c r="R74" s="233"/>
      <c r="S74" s="232"/>
      <c r="T74" s="219"/>
      <c r="U74" s="835"/>
      <c r="V74" s="212"/>
      <c r="W74" s="231"/>
      <c r="X74" s="2118"/>
      <c r="Y74" s="2119"/>
      <c r="Z74" s="2188"/>
      <c r="AA74" s="674"/>
      <c r="AB74" s="674"/>
      <c r="AC74" s="674"/>
      <c r="AD74" s="674"/>
      <c r="AE74" s="674"/>
      <c r="AF74" s="674"/>
      <c r="AG74" s="674"/>
      <c r="AH74" s="674"/>
      <c r="AI74" s="674"/>
      <c r="AJ74" s="674"/>
      <c r="AK74" s="674"/>
      <c r="AL74" s="674"/>
      <c r="AM74" s="674"/>
      <c r="AN74" s="674"/>
      <c r="AO74" s="674"/>
      <c r="AP74" s="674"/>
      <c r="AQ74" s="674"/>
      <c r="AR74" s="674"/>
      <c r="AS74" s="674"/>
      <c r="AT74" s="674"/>
      <c r="AU74" s="674"/>
      <c r="AV74" s="674"/>
      <c r="AW74" s="674"/>
      <c r="AX74" s="674"/>
      <c r="AY74" s="674"/>
      <c r="AZ74" s="674"/>
      <c r="BA74" s="674"/>
      <c r="BB74" s="674"/>
      <c r="BC74" s="674"/>
      <c r="BD74" s="674"/>
      <c r="BE74" s="674"/>
      <c r="BF74" s="674"/>
      <c r="BG74" s="674"/>
      <c r="BH74" s="674"/>
      <c r="BI74" s="674"/>
      <c r="BJ74" s="674"/>
      <c r="BK74" s="674"/>
      <c r="BL74" s="674"/>
      <c r="BM74" s="674"/>
      <c r="BN74" s="674"/>
      <c r="BO74" s="674"/>
      <c r="BP74" s="674"/>
      <c r="BQ74" s="674"/>
      <c r="BR74" s="674"/>
      <c r="BS74" s="674"/>
      <c r="BT74" s="674"/>
      <c r="BU74" s="674"/>
      <c r="BV74" s="674"/>
      <c r="BW74" s="674"/>
      <c r="BX74" s="674"/>
      <c r="BY74" s="674"/>
      <c r="BZ74" s="674"/>
      <c r="CA74" s="674"/>
      <c r="CB74" s="674"/>
      <c r="CC74" s="674"/>
      <c r="CD74" s="674"/>
      <c r="CE74" s="674"/>
      <c r="CF74" s="674"/>
      <c r="CG74" s="674"/>
      <c r="CH74" s="674"/>
      <c r="CI74" s="674"/>
      <c r="CJ74" s="674"/>
      <c r="CK74" s="674"/>
      <c r="CL74" s="674"/>
      <c r="CM74" s="674"/>
      <c r="CN74" s="674"/>
      <c r="CO74" s="674"/>
      <c r="CP74" s="674"/>
      <c r="CQ74" s="674"/>
      <c r="CR74" s="674"/>
      <c r="CS74" s="674"/>
      <c r="CT74" s="674"/>
      <c r="CU74" s="674"/>
      <c r="CV74" s="674"/>
      <c r="CW74" s="674"/>
      <c r="CX74" s="674"/>
      <c r="CY74" s="674"/>
      <c r="CZ74" s="674"/>
      <c r="DA74" s="674"/>
      <c r="DB74" s="674"/>
      <c r="DC74" s="674"/>
      <c r="DD74" s="674"/>
      <c r="DE74" s="674"/>
      <c r="DF74" s="674"/>
      <c r="DG74" s="674"/>
      <c r="DH74" s="674"/>
      <c r="DI74" s="674"/>
      <c r="DJ74" s="674"/>
      <c r="DK74" s="674"/>
      <c r="DL74" s="674"/>
      <c r="DM74" s="674"/>
      <c r="DN74" s="674"/>
      <c r="DO74" s="674"/>
      <c r="DP74" s="674"/>
      <c r="DQ74" s="674"/>
      <c r="DR74" s="674"/>
      <c r="DS74" s="674"/>
      <c r="DT74" s="674"/>
      <c r="DU74" s="674"/>
      <c r="DV74" s="674"/>
      <c r="DW74" s="674"/>
      <c r="DX74" s="674"/>
      <c r="DY74" s="674"/>
      <c r="DZ74" s="674"/>
      <c r="EA74" s="674"/>
      <c r="EB74" s="674"/>
      <c r="EC74" s="674"/>
      <c r="ED74" s="674"/>
      <c r="EE74" s="674"/>
      <c r="EF74" s="674"/>
      <c r="EG74" s="674"/>
      <c r="EH74" s="674"/>
      <c r="EI74" s="674"/>
      <c r="EJ74" s="674"/>
      <c r="EK74" s="674"/>
      <c r="EL74" s="674"/>
      <c r="EM74" s="674"/>
      <c r="EN74" s="674"/>
      <c r="EO74" s="674"/>
      <c r="EP74" s="674"/>
      <c r="EQ74" s="674"/>
      <c r="ER74" s="674"/>
      <c r="ES74" s="674"/>
      <c r="ET74" s="674"/>
      <c r="EU74" s="674"/>
      <c r="EV74" s="674"/>
      <c r="EW74" s="674"/>
      <c r="EX74" s="674"/>
      <c r="EY74" s="674"/>
      <c r="EZ74" s="674"/>
      <c r="FA74" s="674"/>
      <c r="FB74" s="674"/>
      <c r="FC74" s="674"/>
      <c r="FD74" s="674"/>
      <c r="FE74" s="674"/>
      <c r="FF74" s="674"/>
      <c r="FG74" s="674"/>
      <c r="FH74" s="674"/>
      <c r="FI74" s="674"/>
      <c r="FJ74" s="674"/>
      <c r="FK74" s="674"/>
      <c r="FL74" s="674"/>
      <c r="FM74" s="674"/>
      <c r="FN74" s="674"/>
      <c r="FO74" s="674"/>
      <c r="FP74" s="674"/>
      <c r="FQ74" s="674"/>
      <c r="FR74" s="674"/>
      <c r="FS74" s="674"/>
      <c r="FT74" s="674"/>
      <c r="FU74" s="674"/>
      <c r="FV74" s="674"/>
      <c r="FW74" s="674"/>
      <c r="FX74" s="674"/>
      <c r="FY74" s="674"/>
      <c r="FZ74" s="1313"/>
      <c r="GA74" s="1312"/>
      <c r="GB74" s="1156"/>
      <c r="GC74" s="1156"/>
      <c r="GD74" s="1156"/>
      <c r="GE74" s="1156"/>
      <c r="GF74" s="1156"/>
      <c r="GG74" s="1156"/>
      <c r="GH74" s="1156"/>
      <c r="GI74" s="1156"/>
      <c r="GJ74" s="1156"/>
      <c r="GK74" s="1157"/>
      <c r="GL74" s="1157"/>
      <c r="GM74" s="1157"/>
      <c r="GN74" s="1157"/>
      <c r="GO74" s="1157"/>
      <c r="GP74" s="1157"/>
      <c r="GQ74" s="1157"/>
      <c r="GR74" s="1157"/>
      <c r="GS74" s="1157"/>
      <c r="GT74" s="1157"/>
      <c r="GU74" s="1157"/>
      <c r="GV74" s="1157"/>
      <c r="GW74" s="1157"/>
      <c r="GX74" s="1157"/>
      <c r="GY74" s="1157"/>
      <c r="GZ74" s="1157"/>
      <c r="HA74" s="1157"/>
      <c r="HB74" s="1157"/>
      <c r="HC74" s="1157"/>
      <c r="HD74" s="1157"/>
      <c r="HE74" s="1157"/>
      <c r="HF74" s="1157"/>
      <c r="HG74" s="1157"/>
      <c r="HH74" s="1157"/>
      <c r="HI74" s="1157"/>
      <c r="HJ74" s="1026"/>
    </row>
    <row r="75" spans="2:218" ht="24.95" customHeight="1" x14ac:dyDescent="0.25">
      <c r="B75" s="1606"/>
      <c r="C75" s="229"/>
      <c r="D75" s="1316" t="s">
        <v>8321</v>
      </c>
      <c r="E75" s="1316">
        <v>1</v>
      </c>
      <c r="F75" s="215"/>
      <c r="G75" s="213"/>
      <c r="H75" s="2395" t="s">
        <v>8359</v>
      </c>
      <c r="I75" s="214"/>
      <c r="J75" s="834"/>
      <c r="K75" s="234"/>
      <c r="L75" s="230"/>
      <c r="M75" s="231"/>
      <c r="N75" s="231"/>
      <c r="O75" s="231"/>
      <c r="P75" s="231"/>
      <c r="Q75" s="235"/>
      <c r="R75" s="233"/>
      <c r="S75" s="232"/>
      <c r="T75" s="219"/>
      <c r="U75" s="835"/>
      <c r="V75" s="212"/>
      <c r="W75" s="231"/>
      <c r="X75" s="2118"/>
      <c r="Y75" s="2119"/>
      <c r="Z75" s="2188"/>
      <c r="AA75" s="674"/>
      <c r="AB75" s="674"/>
      <c r="AC75" s="674"/>
      <c r="AD75" s="674"/>
      <c r="AE75" s="674"/>
      <c r="AF75" s="674"/>
      <c r="AG75" s="674"/>
      <c r="AH75" s="674"/>
      <c r="AI75" s="674"/>
      <c r="AJ75" s="674"/>
      <c r="AK75" s="674"/>
      <c r="AL75" s="674"/>
      <c r="AM75" s="674"/>
      <c r="AN75" s="674"/>
      <c r="AO75" s="674"/>
      <c r="AP75" s="674"/>
      <c r="AQ75" s="674"/>
      <c r="AR75" s="674"/>
      <c r="AS75" s="674"/>
      <c r="AT75" s="674"/>
      <c r="AU75" s="674"/>
      <c r="AV75" s="674"/>
      <c r="AW75" s="674"/>
      <c r="AX75" s="674"/>
      <c r="AY75" s="674"/>
      <c r="AZ75" s="674"/>
      <c r="BA75" s="674"/>
      <c r="BB75" s="674"/>
      <c r="BC75" s="674"/>
      <c r="BD75" s="674"/>
      <c r="BE75" s="674"/>
      <c r="BF75" s="674"/>
      <c r="BG75" s="674"/>
      <c r="BH75" s="674"/>
      <c r="BI75" s="674"/>
      <c r="BJ75" s="674"/>
      <c r="BK75" s="674"/>
      <c r="BL75" s="674"/>
      <c r="BM75" s="674"/>
      <c r="BN75" s="674"/>
      <c r="BO75" s="674"/>
      <c r="BP75" s="674"/>
      <c r="BQ75" s="674"/>
      <c r="BR75" s="674"/>
      <c r="BS75" s="674"/>
      <c r="BT75" s="674"/>
      <c r="BU75" s="674"/>
      <c r="BV75" s="674"/>
      <c r="BW75" s="674"/>
      <c r="BX75" s="674"/>
      <c r="BY75" s="674"/>
      <c r="BZ75" s="674"/>
      <c r="CA75" s="674"/>
      <c r="CB75" s="674"/>
      <c r="CC75" s="674"/>
      <c r="CD75" s="674"/>
      <c r="CE75" s="674"/>
      <c r="CF75" s="674"/>
      <c r="CG75" s="674"/>
      <c r="CH75" s="674"/>
      <c r="CI75" s="674"/>
      <c r="CJ75" s="674"/>
      <c r="CK75" s="674"/>
      <c r="CL75" s="674"/>
      <c r="CM75" s="674"/>
      <c r="CN75" s="674"/>
      <c r="CO75" s="674"/>
      <c r="CP75" s="674"/>
      <c r="CQ75" s="674"/>
      <c r="CR75" s="674"/>
      <c r="CS75" s="674"/>
      <c r="CT75" s="674"/>
      <c r="CU75" s="674"/>
      <c r="CV75" s="674"/>
      <c r="CW75" s="674"/>
      <c r="CX75" s="674"/>
      <c r="CY75" s="674"/>
      <c r="CZ75" s="674"/>
      <c r="DA75" s="674"/>
      <c r="DB75" s="674"/>
      <c r="DC75" s="674"/>
      <c r="DD75" s="674"/>
      <c r="DE75" s="674"/>
      <c r="DF75" s="674"/>
      <c r="DG75" s="674"/>
      <c r="DH75" s="674"/>
      <c r="DI75" s="674"/>
      <c r="DJ75" s="674"/>
      <c r="DK75" s="674"/>
      <c r="DL75" s="674"/>
      <c r="DM75" s="674"/>
      <c r="DN75" s="674"/>
      <c r="DO75" s="674"/>
      <c r="DP75" s="674"/>
      <c r="DQ75" s="674"/>
      <c r="DR75" s="674"/>
      <c r="DS75" s="674"/>
      <c r="DT75" s="674"/>
      <c r="DU75" s="674"/>
      <c r="DV75" s="674"/>
      <c r="DW75" s="674"/>
      <c r="DX75" s="674"/>
      <c r="DY75" s="674"/>
      <c r="DZ75" s="674"/>
      <c r="EA75" s="674"/>
      <c r="EB75" s="674"/>
      <c r="EC75" s="674"/>
      <c r="ED75" s="674"/>
      <c r="EE75" s="674"/>
      <c r="EF75" s="674"/>
      <c r="EG75" s="674"/>
      <c r="EH75" s="674"/>
      <c r="EI75" s="674"/>
      <c r="EJ75" s="674"/>
      <c r="EK75" s="674"/>
      <c r="EL75" s="674"/>
      <c r="EM75" s="674"/>
      <c r="EN75" s="674"/>
      <c r="EO75" s="674"/>
      <c r="EP75" s="674"/>
      <c r="EQ75" s="674"/>
      <c r="ER75" s="674"/>
      <c r="ES75" s="674"/>
      <c r="ET75" s="674"/>
      <c r="EU75" s="674"/>
      <c r="EV75" s="674"/>
      <c r="EW75" s="674"/>
      <c r="EX75" s="674"/>
      <c r="EY75" s="674"/>
      <c r="EZ75" s="674"/>
      <c r="FA75" s="674"/>
      <c r="FB75" s="674"/>
      <c r="FC75" s="674"/>
      <c r="FD75" s="674"/>
      <c r="FE75" s="674"/>
      <c r="FF75" s="674"/>
      <c r="FG75" s="674"/>
      <c r="FH75" s="674"/>
      <c r="FI75" s="674"/>
      <c r="FJ75" s="674"/>
      <c r="FK75" s="674"/>
      <c r="FL75" s="674"/>
      <c r="FM75" s="674"/>
      <c r="FN75" s="674"/>
      <c r="FO75" s="674"/>
      <c r="FP75" s="674"/>
      <c r="FQ75" s="674"/>
      <c r="FR75" s="674"/>
      <c r="FS75" s="674"/>
      <c r="FT75" s="674"/>
      <c r="FU75" s="674"/>
      <c r="FV75" s="674"/>
      <c r="FW75" s="674"/>
      <c r="FX75" s="674"/>
      <c r="FY75" s="674"/>
      <c r="FZ75" s="1313"/>
      <c r="GA75" s="1312"/>
      <c r="GB75" s="1156"/>
      <c r="GC75" s="1156"/>
      <c r="GD75" s="1156"/>
      <c r="GE75" s="1156"/>
      <c r="GF75" s="1156"/>
      <c r="GG75" s="1156"/>
      <c r="GH75" s="1156"/>
      <c r="GI75" s="1156"/>
      <c r="GJ75" s="1156"/>
      <c r="GK75" s="1157"/>
      <c r="GL75" s="1157"/>
      <c r="GM75" s="1157"/>
      <c r="GN75" s="1157"/>
      <c r="GO75" s="1157"/>
      <c r="GP75" s="1157"/>
      <c r="GQ75" s="1157"/>
      <c r="GR75" s="1157"/>
      <c r="GS75" s="1157"/>
      <c r="GT75" s="1157"/>
      <c r="GU75" s="1157"/>
      <c r="GV75" s="1157"/>
      <c r="GW75" s="1157"/>
      <c r="GX75" s="1157"/>
      <c r="GY75" s="1157"/>
      <c r="GZ75" s="1157"/>
      <c r="HA75" s="1157"/>
      <c r="HB75" s="1157"/>
      <c r="HC75" s="1157"/>
      <c r="HD75" s="1157"/>
      <c r="HE75" s="1157"/>
      <c r="HF75" s="1157"/>
      <c r="HG75" s="1157"/>
      <c r="HH75" s="1157"/>
      <c r="HI75" s="1157"/>
      <c r="HJ75" s="1026"/>
    </row>
    <row r="76" spans="2:218" ht="24.95" customHeight="1" x14ac:dyDescent="0.25">
      <c r="B76" s="1606"/>
      <c r="C76" s="229"/>
      <c r="D76" s="1316">
        <v>5.2</v>
      </c>
      <c r="E76" s="2406">
        <v>2</v>
      </c>
      <c r="F76" s="215"/>
      <c r="G76" s="213" t="s">
        <v>8376</v>
      </c>
      <c r="H76" s="2395"/>
      <c r="I76" s="214"/>
      <c r="J76" s="834"/>
      <c r="K76" s="234"/>
      <c r="L76" s="230"/>
      <c r="M76" s="231"/>
      <c r="N76" s="231"/>
      <c r="O76" s="231"/>
      <c r="P76" s="231"/>
      <c r="Q76" s="235"/>
      <c r="R76" s="233"/>
      <c r="S76" s="232"/>
      <c r="T76" s="219"/>
      <c r="U76" s="835"/>
      <c r="V76" s="212"/>
      <c r="W76" s="231"/>
      <c r="X76" s="2118"/>
      <c r="Y76" s="2119"/>
      <c r="Z76" s="2188"/>
      <c r="AA76" s="674"/>
      <c r="AB76" s="674"/>
      <c r="AC76" s="674"/>
      <c r="AD76" s="674"/>
      <c r="AE76" s="674"/>
      <c r="AF76" s="674"/>
      <c r="AG76" s="674"/>
      <c r="AH76" s="674"/>
      <c r="AI76" s="674"/>
      <c r="AJ76" s="674"/>
      <c r="AK76" s="674"/>
      <c r="AL76" s="674"/>
      <c r="AM76" s="674"/>
      <c r="AN76" s="674"/>
      <c r="AO76" s="674"/>
      <c r="AP76" s="674"/>
      <c r="AQ76" s="674"/>
      <c r="AR76" s="674"/>
      <c r="AS76" s="674"/>
      <c r="AT76" s="674"/>
      <c r="AU76" s="674"/>
      <c r="AV76" s="674"/>
      <c r="AW76" s="674"/>
      <c r="AX76" s="674"/>
      <c r="AY76" s="674"/>
      <c r="AZ76" s="674"/>
      <c r="BA76" s="674"/>
      <c r="BB76" s="674"/>
      <c r="BC76" s="674"/>
      <c r="BD76" s="674"/>
      <c r="BE76" s="674"/>
      <c r="BF76" s="674"/>
      <c r="BG76" s="674"/>
      <c r="BH76" s="674"/>
      <c r="BI76" s="674"/>
      <c r="BJ76" s="674"/>
      <c r="BK76" s="674"/>
      <c r="BL76" s="674"/>
      <c r="BM76" s="674"/>
      <c r="BN76" s="674"/>
      <c r="BO76" s="674"/>
      <c r="BP76" s="674"/>
      <c r="BQ76" s="674"/>
      <c r="BR76" s="674"/>
      <c r="BS76" s="674"/>
      <c r="BT76" s="674"/>
      <c r="BU76" s="674"/>
      <c r="BV76" s="674"/>
      <c r="BW76" s="674"/>
      <c r="BX76" s="674"/>
      <c r="BY76" s="674"/>
      <c r="BZ76" s="674"/>
      <c r="CA76" s="674"/>
      <c r="CB76" s="674"/>
      <c r="CC76" s="674"/>
      <c r="CD76" s="674"/>
      <c r="CE76" s="674"/>
      <c r="CF76" s="674"/>
      <c r="CG76" s="674"/>
      <c r="CH76" s="674"/>
      <c r="CI76" s="674"/>
      <c r="CJ76" s="674"/>
      <c r="CK76" s="674"/>
      <c r="CL76" s="674"/>
      <c r="CM76" s="674"/>
      <c r="CN76" s="674"/>
      <c r="CO76" s="674"/>
      <c r="CP76" s="674"/>
      <c r="CQ76" s="674"/>
      <c r="CR76" s="674"/>
      <c r="CS76" s="674"/>
      <c r="CT76" s="674"/>
      <c r="CU76" s="674"/>
      <c r="CV76" s="674"/>
      <c r="CW76" s="674"/>
      <c r="CX76" s="674"/>
      <c r="CY76" s="674"/>
      <c r="CZ76" s="674"/>
      <c r="DA76" s="674"/>
      <c r="DB76" s="674"/>
      <c r="DC76" s="674"/>
      <c r="DD76" s="674"/>
      <c r="DE76" s="674"/>
      <c r="DF76" s="674"/>
      <c r="DG76" s="674"/>
      <c r="DH76" s="674"/>
      <c r="DI76" s="674"/>
      <c r="DJ76" s="674"/>
      <c r="DK76" s="674"/>
      <c r="DL76" s="674"/>
      <c r="DM76" s="674"/>
      <c r="DN76" s="674"/>
      <c r="DO76" s="674"/>
      <c r="DP76" s="674"/>
      <c r="DQ76" s="674"/>
      <c r="DR76" s="674"/>
      <c r="DS76" s="674"/>
      <c r="DT76" s="674"/>
      <c r="DU76" s="674"/>
      <c r="DV76" s="674"/>
      <c r="DW76" s="674"/>
      <c r="DX76" s="674"/>
      <c r="DY76" s="674"/>
      <c r="DZ76" s="674"/>
      <c r="EA76" s="674"/>
      <c r="EB76" s="674"/>
      <c r="EC76" s="674"/>
      <c r="ED76" s="674"/>
      <c r="EE76" s="674"/>
      <c r="EF76" s="674"/>
      <c r="EG76" s="674"/>
      <c r="EH76" s="674"/>
      <c r="EI76" s="674"/>
      <c r="EJ76" s="674"/>
      <c r="EK76" s="674"/>
      <c r="EL76" s="674"/>
      <c r="EM76" s="674"/>
      <c r="EN76" s="674"/>
      <c r="EO76" s="674"/>
      <c r="EP76" s="674"/>
      <c r="EQ76" s="674"/>
      <c r="ER76" s="674"/>
      <c r="ES76" s="674"/>
      <c r="ET76" s="674"/>
      <c r="EU76" s="674"/>
      <c r="EV76" s="674"/>
      <c r="EW76" s="674"/>
      <c r="EX76" s="674"/>
      <c r="EY76" s="674"/>
      <c r="EZ76" s="674"/>
      <c r="FA76" s="674"/>
      <c r="FB76" s="674"/>
      <c r="FC76" s="674"/>
      <c r="FD76" s="674"/>
      <c r="FE76" s="674"/>
      <c r="FF76" s="674"/>
      <c r="FG76" s="674"/>
      <c r="FH76" s="674"/>
      <c r="FI76" s="674"/>
      <c r="FJ76" s="674"/>
      <c r="FK76" s="674"/>
      <c r="FL76" s="674"/>
      <c r="FM76" s="674"/>
      <c r="FN76" s="674"/>
      <c r="FO76" s="674"/>
      <c r="FP76" s="674"/>
      <c r="FQ76" s="674"/>
      <c r="FR76" s="674"/>
      <c r="FS76" s="674"/>
      <c r="FT76" s="674"/>
      <c r="FU76" s="674"/>
      <c r="FV76" s="674"/>
      <c r="FW76" s="674"/>
      <c r="FX76" s="674"/>
      <c r="FY76" s="674"/>
      <c r="FZ76" s="1313"/>
      <c r="GA76" s="1312"/>
      <c r="GB76" s="1156"/>
      <c r="GC76" s="1156"/>
      <c r="GD76" s="1156"/>
      <c r="GE76" s="1156"/>
      <c r="GF76" s="1156"/>
      <c r="GG76" s="1156"/>
      <c r="GH76" s="1156"/>
      <c r="GI76" s="1156"/>
      <c r="GJ76" s="1156"/>
      <c r="GK76" s="1157"/>
      <c r="GL76" s="1157"/>
      <c r="GM76" s="1157"/>
      <c r="GN76" s="1157"/>
      <c r="GO76" s="1157"/>
      <c r="GP76" s="1157"/>
      <c r="GQ76" s="1157"/>
      <c r="GR76" s="1157"/>
      <c r="GS76" s="1157"/>
      <c r="GT76" s="1157"/>
      <c r="GU76" s="1157"/>
      <c r="GV76" s="1157"/>
      <c r="GW76" s="1157"/>
      <c r="GX76" s="1157"/>
      <c r="GY76" s="1157"/>
      <c r="GZ76" s="1157"/>
      <c r="HA76" s="1157"/>
      <c r="HB76" s="1157"/>
      <c r="HC76" s="1157"/>
      <c r="HD76" s="1157"/>
      <c r="HE76" s="1157"/>
      <c r="HF76" s="1157"/>
      <c r="HG76" s="1157"/>
      <c r="HH76" s="1157"/>
      <c r="HI76" s="1157"/>
      <c r="HJ76" s="1026"/>
    </row>
    <row r="77" spans="2:218" ht="24.95" customHeight="1" x14ac:dyDescent="0.25">
      <c r="B77" s="1606"/>
      <c r="C77" s="229"/>
      <c r="D77" s="1316" t="s">
        <v>8383</v>
      </c>
      <c r="E77" s="1316">
        <v>2</v>
      </c>
      <c r="F77" s="215"/>
      <c r="G77" s="213" t="s">
        <v>8375</v>
      </c>
      <c r="H77" s="2395"/>
      <c r="I77" s="214"/>
      <c r="J77" s="834"/>
      <c r="K77" s="234"/>
      <c r="L77" s="230"/>
      <c r="M77" s="231"/>
      <c r="N77" s="231"/>
      <c r="O77" s="231"/>
      <c r="P77" s="231"/>
      <c r="Q77" s="235"/>
      <c r="R77" s="233"/>
      <c r="S77" s="232"/>
      <c r="T77" s="219"/>
      <c r="U77" s="835"/>
      <c r="V77" s="212"/>
      <c r="W77" s="231"/>
      <c r="X77" s="2118"/>
      <c r="Y77" s="2119"/>
      <c r="Z77" s="2188"/>
      <c r="AA77" s="674"/>
      <c r="AB77" s="674"/>
      <c r="AC77" s="674"/>
      <c r="AD77" s="674"/>
      <c r="AE77" s="674"/>
      <c r="AF77" s="674"/>
      <c r="AG77" s="674"/>
      <c r="AH77" s="674"/>
      <c r="AI77" s="674"/>
      <c r="AJ77" s="674"/>
      <c r="AK77" s="674"/>
      <c r="AL77" s="674"/>
      <c r="AM77" s="674"/>
      <c r="AN77" s="674"/>
      <c r="AO77" s="674"/>
      <c r="AP77" s="674"/>
      <c r="AQ77" s="674"/>
      <c r="AR77" s="674"/>
      <c r="AS77" s="674"/>
      <c r="AT77" s="674"/>
      <c r="AU77" s="674"/>
      <c r="AV77" s="674"/>
      <c r="AW77" s="674"/>
      <c r="AX77" s="674"/>
      <c r="AY77" s="674"/>
      <c r="AZ77" s="674"/>
      <c r="BA77" s="674"/>
      <c r="BB77" s="674"/>
      <c r="BC77" s="674"/>
      <c r="BD77" s="674"/>
      <c r="BE77" s="674"/>
      <c r="BF77" s="674"/>
      <c r="BG77" s="674"/>
      <c r="BH77" s="674"/>
      <c r="BI77" s="674"/>
      <c r="BJ77" s="674"/>
      <c r="BK77" s="674"/>
      <c r="BL77" s="674"/>
      <c r="BM77" s="674"/>
      <c r="BN77" s="674"/>
      <c r="BO77" s="674"/>
      <c r="BP77" s="674"/>
      <c r="BQ77" s="674"/>
      <c r="BR77" s="674"/>
      <c r="BS77" s="674"/>
      <c r="BT77" s="674"/>
      <c r="BU77" s="674"/>
      <c r="BV77" s="674"/>
      <c r="BW77" s="674"/>
      <c r="BX77" s="674"/>
      <c r="BY77" s="674"/>
      <c r="BZ77" s="674"/>
      <c r="CA77" s="674"/>
      <c r="CB77" s="674"/>
      <c r="CC77" s="674"/>
      <c r="CD77" s="674"/>
      <c r="CE77" s="674"/>
      <c r="CF77" s="674"/>
      <c r="CG77" s="674"/>
      <c r="CH77" s="674"/>
      <c r="CI77" s="674"/>
      <c r="CJ77" s="674"/>
      <c r="CK77" s="674"/>
      <c r="CL77" s="674"/>
      <c r="CM77" s="674"/>
      <c r="CN77" s="674"/>
      <c r="CO77" s="674"/>
      <c r="CP77" s="674"/>
      <c r="CQ77" s="674"/>
      <c r="CR77" s="674"/>
      <c r="CS77" s="674"/>
      <c r="CT77" s="674"/>
      <c r="CU77" s="674"/>
      <c r="CV77" s="674"/>
      <c r="CW77" s="674"/>
      <c r="CX77" s="674"/>
      <c r="CY77" s="674"/>
      <c r="CZ77" s="674"/>
      <c r="DA77" s="674"/>
      <c r="DB77" s="674"/>
      <c r="DC77" s="674"/>
      <c r="DD77" s="674"/>
      <c r="DE77" s="674"/>
      <c r="DF77" s="674"/>
      <c r="DG77" s="674"/>
      <c r="DH77" s="674"/>
      <c r="DI77" s="674"/>
      <c r="DJ77" s="674"/>
      <c r="DK77" s="674"/>
      <c r="DL77" s="674"/>
      <c r="DM77" s="674"/>
      <c r="DN77" s="674"/>
      <c r="DO77" s="674"/>
      <c r="DP77" s="674"/>
      <c r="DQ77" s="674"/>
      <c r="DR77" s="674"/>
      <c r="DS77" s="674"/>
      <c r="DT77" s="674"/>
      <c r="DU77" s="674"/>
      <c r="DV77" s="674"/>
      <c r="DW77" s="674"/>
      <c r="DX77" s="674"/>
      <c r="DY77" s="674"/>
      <c r="DZ77" s="674"/>
      <c r="EA77" s="674"/>
      <c r="EB77" s="674"/>
      <c r="EC77" s="674"/>
      <c r="ED77" s="674"/>
      <c r="EE77" s="674"/>
      <c r="EF77" s="674"/>
      <c r="EG77" s="674"/>
      <c r="EH77" s="674"/>
      <c r="EI77" s="674"/>
      <c r="EJ77" s="674"/>
      <c r="EK77" s="674"/>
      <c r="EL77" s="674"/>
      <c r="EM77" s="674"/>
      <c r="EN77" s="674"/>
      <c r="EO77" s="674"/>
      <c r="EP77" s="674"/>
      <c r="EQ77" s="674"/>
      <c r="ER77" s="674"/>
      <c r="ES77" s="674"/>
      <c r="ET77" s="674"/>
      <c r="EU77" s="674"/>
      <c r="EV77" s="674"/>
      <c r="EW77" s="674"/>
      <c r="EX77" s="674"/>
      <c r="EY77" s="674"/>
      <c r="EZ77" s="674"/>
      <c r="FA77" s="674"/>
      <c r="FB77" s="674"/>
      <c r="FC77" s="674"/>
      <c r="FD77" s="674"/>
      <c r="FE77" s="674"/>
      <c r="FF77" s="674"/>
      <c r="FG77" s="674"/>
      <c r="FH77" s="674"/>
      <c r="FI77" s="674"/>
      <c r="FJ77" s="674"/>
      <c r="FK77" s="674"/>
      <c r="FL77" s="674"/>
      <c r="FM77" s="674"/>
      <c r="FN77" s="674"/>
      <c r="FO77" s="674"/>
      <c r="FP77" s="674"/>
      <c r="FQ77" s="674"/>
      <c r="FR77" s="674"/>
      <c r="FS77" s="674"/>
      <c r="FT77" s="674"/>
      <c r="FU77" s="674"/>
      <c r="FV77" s="674"/>
      <c r="FW77" s="674"/>
      <c r="FX77" s="674"/>
      <c r="FY77" s="674"/>
      <c r="FZ77" s="1313"/>
      <c r="GA77" s="1312"/>
      <c r="GB77" s="1156"/>
      <c r="GC77" s="1156"/>
      <c r="GD77" s="1156"/>
      <c r="GE77" s="1156"/>
      <c r="GF77" s="1156"/>
      <c r="GG77" s="1156"/>
      <c r="GH77" s="1156"/>
      <c r="GI77" s="1156"/>
      <c r="GJ77" s="1156"/>
      <c r="GK77" s="1157"/>
      <c r="GL77" s="1157"/>
      <c r="GM77" s="1157"/>
      <c r="GN77" s="1157"/>
      <c r="GO77" s="1157"/>
      <c r="GP77" s="1157"/>
      <c r="GQ77" s="1157"/>
      <c r="GR77" s="1157"/>
      <c r="GS77" s="1157"/>
      <c r="GT77" s="1157"/>
      <c r="GU77" s="1157"/>
      <c r="GV77" s="1157"/>
      <c r="GW77" s="1157"/>
      <c r="GX77" s="1157"/>
      <c r="GY77" s="1157"/>
      <c r="GZ77" s="1157"/>
      <c r="HA77" s="1157"/>
      <c r="HB77" s="1157"/>
      <c r="HC77" s="1157"/>
      <c r="HD77" s="1157"/>
      <c r="HE77" s="1157"/>
      <c r="HF77" s="1157"/>
      <c r="HG77" s="1157"/>
      <c r="HH77" s="1157"/>
      <c r="HI77" s="1157"/>
      <c r="HJ77" s="1026"/>
    </row>
    <row r="78" spans="2:218" ht="24.95" customHeight="1" x14ac:dyDescent="0.25">
      <c r="B78" s="1606"/>
      <c r="C78" s="229"/>
      <c r="D78" s="1316">
        <v>5.3</v>
      </c>
      <c r="E78" s="2406">
        <v>5</v>
      </c>
      <c r="F78" s="2381"/>
      <c r="G78" s="213" t="s">
        <v>8331</v>
      </c>
      <c r="H78" s="213"/>
      <c r="I78" s="214"/>
      <c r="J78" s="834"/>
      <c r="K78" s="234"/>
      <c r="L78" s="230"/>
      <c r="M78" s="231"/>
      <c r="N78" s="231"/>
      <c r="O78" s="231"/>
      <c r="P78" s="231"/>
      <c r="Q78" s="235"/>
      <c r="R78" s="233"/>
      <c r="S78" s="232"/>
      <c r="T78" s="219"/>
      <c r="U78" s="835"/>
      <c r="V78" s="212"/>
      <c r="W78" s="231"/>
      <c r="X78" s="2118"/>
      <c r="Y78" s="2119"/>
      <c r="Z78" s="2188"/>
      <c r="AA78" s="674"/>
      <c r="AB78" s="674"/>
      <c r="AC78" s="674"/>
      <c r="AD78" s="674"/>
      <c r="AE78" s="674"/>
      <c r="AF78" s="674"/>
      <c r="AG78" s="674"/>
      <c r="AH78" s="674"/>
      <c r="AI78" s="674"/>
      <c r="AJ78" s="674"/>
      <c r="AK78" s="674"/>
      <c r="AL78" s="674"/>
      <c r="AM78" s="674"/>
      <c r="AN78" s="674"/>
      <c r="AO78" s="674"/>
      <c r="AP78" s="674"/>
      <c r="AQ78" s="674"/>
      <c r="AR78" s="674"/>
      <c r="AS78" s="674"/>
      <c r="AT78" s="674"/>
      <c r="AU78" s="674"/>
      <c r="AV78" s="674"/>
      <c r="AW78" s="674"/>
      <c r="AX78" s="674"/>
      <c r="AY78" s="674"/>
      <c r="AZ78" s="674"/>
      <c r="BA78" s="674"/>
      <c r="BB78" s="674"/>
      <c r="BC78" s="674"/>
      <c r="BD78" s="674"/>
      <c r="BE78" s="674"/>
      <c r="BF78" s="674"/>
      <c r="BG78" s="674"/>
      <c r="BH78" s="674"/>
      <c r="BI78" s="674"/>
      <c r="BJ78" s="674"/>
      <c r="BK78" s="674"/>
      <c r="BL78" s="674"/>
      <c r="BM78" s="674"/>
      <c r="BN78" s="674"/>
      <c r="BO78" s="674"/>
      <c r="BP78" s="674"/>
      <c r="BQ78" s="674"/>
      <c r="BR78" s="674"/>
      <c r="BS78" s="674"/>
      <c r="BT78" s="674"/>
      <c r="BU78" s="674"/>
      <c r="BV78" s="674"/>
      <c r="BW78" s="674"/>
      <c r="BX78" s="674"/>
      <c r="BY78" s="674"/>
      <c r="BZ78" s="674"/>
      <c r="CA78" s="674"/>
      <c r="CB78" s="674"/>
      <c r="CC78" s="674"/>
      <c r="CD78" s="674"/>
      <c r="CE78" s="674"/>
      <c r="CF78" s="674"/>
      <c r="CG78" s="674"/>
      <c r="CH78" s="674"/>
      <c r="CI78" s="674"/>
      <c r="CJ78" s="674"/>
      <c r="CK78" s="674"/>
      <c r="CL78" s="674"/>
      <c r="CM78" s="674"/>
      <c r="CN78" s="674"/>
      <c r="CO78" s="674"/>
      <c r="CP78" s="674"/>
      <c r="CQ78" s="674"/>
      <c r="CR78" s="674"/>
      <c r="CS78" s="674"/>
      <c r="CT78" s="674"/>
      <c r="CU78" s="674"/>
      <c r="CV78" s="674"/>
      <c r="CW78" s="674"/>
      <c r="CX78" s="674"/>
      <c r="CY78" s="674"/>
      <c r="CZ78" s="674"/>
      <c r="DA78" s="674"/>
      <c r="DB78" s="674"/>
      <c r="DC78" s="674"/>
      <c r="DD78" s="674"/>
      <c r="DE78" s="674"/>
      <c r="DF78" s="674"/>
      <c r="DG78" s="674"/>
      <c r="DH78" s="674"/>
      <c r="DI78" s="674"/>
      <c r="DJ78" s="674"/>
      <c r="DK78" s="674"/>
      <c r="DL78" s="674"/>
      <c r="DM78" s="674"/>
      <c r="DN78" s="674"/>
      <c r="DO78" s="674"/>
      <c r="DP78" s="674"/>
      <c r="DQ78" s="674"/>
      <c r="DR78" s="674"/>
      <c r="DS78" s="674"/>
      <c r="DT78" s="674"/>
      <c r="DU78" s="674"/>
      <c r="DV78" s="674"/>
      <c r="DW78" s="674"/>
      <c r="DX78" s="674"/>
      <c r="DY78" s="674"/>
      <c r="DZ78" s="674"/>
      <c r="EA78" s="674"/>
      <c r="EB78" s="674"/>
      <c r="EC78" s="674"/>
      <c r="ED78" s="674"/>
      <c r="EE78" s="674"/>
      <c r="EF78" s="674"/>
      <c r="EG78" s="674"/>
      <c r="EH78" s="674"/>
      <c r="EI78" s="674"/>
      <c r="EJ78" s="674"/>
      <c r="EK78" s="674"/>
      <c r="EL78" s="674"/>
      <c r="EM78" s="674"/>
      <c r="EN78" s="674"/>
      <c r="EO78" s="674"/>
      <c r="EP78" s="674"/>
      <c r="EQ78" s="674"/>
      <c r="ER78" s="674"/>
      <c r="ES78" s="674"/>
      <c r="ET78" s="674"/>
      <c r="EU78" s="674"/>
      <c r="EV78" s="674"/>
      <c r="EW78" s="674"/>
      <c r="EX78" s="674"/>
      <c r="EY78" s="674"/>
      <c r="EZ78" s="674"/>
      <c r="FA78" s="674"/>
      <c r="FB78" s="674"/>
      <c r="FC78" s="674"/>
      <c r="FD78" s="674"/>
      <c r="FE78" s="674"/>
      <c r="FF78" s="674"/>
      <c r="FG78" s="674"/>
      <c r="FH78" s="674"/>
      <c r="FI78" s="674"/>
      <c r="FJ78" s="674"/>
      <c r="FK78" s="674"/>
      <c r="FL78" s="674"/>
      <c r="FM78" s="674"/>
      <c r="FN78" s="674"/>
      <c r="FO78" s="674"/>
      <c r="FP78" s="674"/>
      <c r="FQ78" s="674"/>
      <c r="FR78" s="674"/>
      <c r="FS78" s="674"/>
      <c r="FT78" s="674"/>
      <c r="FU78" s="674"/>
      <c r="FV78" s="674"/>
      <c r="FW78" s="674"/>
      <c r="FX78" s="674"/>
      <c r="FY78" s="674"/>
      <c r="FZ78" s="1313"/>
      <c r="GA78" s="1312"/>
      <c r="GB78" s="1156"/>
      <c r="GC78" s="1156"/>
      <c r="GD78" s="1156"/>
      <c r="GE78" s="1156"/>
      <c r="GF78" s="1156"/>
      <c r="GG78" s="1156"/>
      <c r="GH78" s="1156"/>
      <c r="GI78" s="1156"/>
      <c r="GJ78" s="1156"/>
      <c r="GK78" s="1157"/>
      <c r="GL78" s="1157"/>
      <c r="GM78" s="1157"/>
      <c r="GN78" s="1157"/>
      <c r="GO78" s="1157"/>
      <c r="GP78" s="1157"/>
      <c r="GQ78" s="1157"/>
      <c r="GR78" s="1157"/>
      <c r="GS78" s="1157"/>
      <c r="GT78" s="1157"/>
      <c r="GU78" s="1157"/>
      <c r="GV78" s="1157"/>
      <c r="GW78" s="1157"/>
      <c r="GX78" s="1157"/>
      <c r="GY78" s="1157"/>
      <c r="GZ78" s="1157"/>
      <c r="HA78" s="1157"/>
      <c r="HB78" s="1157"/>
      <c r="HC78" s="1157"/>
      <c r="HD78" s="1157"/>
      <c r="HE78" s="1157"/>
      <c r="HF78" s="1157"/>
      <c r="HG78" s="1157"/>
      <c r="HH78" s="1157"/>
      <c r="HI78" s="1157"/>
      <c r="HJ78" s="1026"/>
    </row>
    <row r="79" spans="2:218" ht="24.95" customHeight="1" x14ac:dyDescent="0.25">
      <c r="B79" s="1606"/>
      <c r="C79" s="229"/>
      <c r="D79" s="1316">
        <v>5.4</v>
      </c>
      <c r="E79" s="2406">
        <v>15</v>
      </c>
      <c r="F79" s="2381"/>
      <c r="G79" s="2395" t="s">
        <v>8332</v>
      </c>
      <c r="H79" s="213"/>
      <c r="I79" s="214"/>
      <c r="J79" s="834"/>
      <c r="K79" s="234"/>
      <c r="L79" s="230"/>
      <c r="M79" s="231"/>
      <c r="N79" s="231"/>
      <c r="O79" s="231"/>
      <c r="P79" s="231"/>
      <c r="Q79" s="235"/>
      <c r="R79" s="233"/>
      <c r="S79" s="232"/>
      <c r="T79" s="219"/>
      <c r="U79" s="835"/>
      <c r="V79" s="212"/>
      <c r="W79" s="231"/>
      <c r="X79" s="2118"/>
      <c r="Y79" s="2119"/>
      <c r="Z79" s="2188"/>
      <c r="AA79" s="674"/>
      <c r="AB79" s="674"/>
      <c r="AC79" s="674"/>
      <c r="AD79" s="674"/>
      <c r="AE79" s="674"/>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1313"/>
      <c r="GA79" s="1312"/>
      <c r="GB79" s="1156"/>
      <c r="GC79" s="1156"/>
      <c r="GD79" s="1156"/>
      <c r="GE79" s="1156"/>
      <c r="GF79" s="1156"/>
      <c r="GG79" s="1156"/>
      <c r="GH79" s="1156"/>
      <c r="GI79" s="1156"/>
      <c r="GJ79" s="1156"/>
      <c r="GK79" s="1157"/>
      <c r="GL79" s="1157"/>
      <c r="GM79" s="1157"/>
      <c r="GN79" s="1157"/>
      <c r="GO79" s="1157"/>
      <c r="GP79" s="1157"/>
      <c r="GQ79" s="1157"/>
      <c r="GR79" s="1157"/>
      <c r="GS79" s="1157"/>
      <c r="GT79" s="1157"/>
      <c r="GU79" s="1157"/>
      <c r="GV79" s="1157"/>
      <c r="GW79" s="1157"/>
      <c r="GX79" s="1157"/>
      <c r="GY79" s="1157"/>
      <c r="GZ79" s="1157"/>
      <c r="HA79" s="1157"/>
      <c r="HB79" s="1157"/>
      <c r="HC79" s="1157"/>
      <c r="HD79" s="1157"/>
      <c r="HE79" s="1157"/>
      <c r="HF79" s="1157"/>
      <c r="HG79" s="1157"/>
      <c r="HH79" s="1157"/>
      <c r="HI79" s="1157"/>
      <c r="HJ79" s="1026"/>
    </row>
    <row r="80" spans="2:218" ht="24.95" customHeight="1" x14ac:dyDescent="0.25">
      <c r="B80" s="1606"/>
      <c r="C80" s="229"/>
      <c r="D80" s="1316">
        <v>5.5</v>
      </c>
      <c r="E80" s="2406">
        <v>5</v>
      </c>
      <c r="F80" s="215"/>
      <c r="G80" s="213" t="s">
        <v>8373</v>
      </c>
      <c r="H80" s="213"/>
      <c r="I80" s="214"/>
      <c r="J80" s="834"/>
      <c r="K80" s="234"/>
      <c r="L80" s="230"/>
      <c r="M80" s="231"/>
      <c r="N80" s="231"/>
      <c r="O80" s="231"/>
      <c r="P80" s="231"/>
      <c r="Q80" s="235"/>
      <c r="R80" s="233"/>
      <c r="S80" s="232"/>
      <c r="T80" s="219"/>
      <c r="U80" s="835"/>
      <c r="V80" s="212"/>
      <c r="W80" s="231"/>
      <c r="X80" s="2118"/>
      <c r="Y80" s="2119"/>
      <c r="Z80" s="2188"/>
      <c r="AA80" s="674"/>
      <c r="AB80" s="674"/>
      <c r="AC80" s="674"/>
      <c r="AD80" s="674"/>
      <c r="AE80" s="674"/>
      <c r="AF80" s="674"/>
      <c r="AG80" s="674"/>
      <c r="AH80" s="674"/>
      <c r="AI80" s="674"/>
      <c r="AJ80" s="674"/>
      <c r="AK80" s="674"/>
      <c r="AL80" s="674"/>
      <c r="AM80" s="674"/>
      <c r="AN80" s="674"/>
      <c r="AO80" s="674"/>
      <c r="AP80" s="674"/>
      <c r="AQ80" s="674"/>
      <c r="AR80" s="674"/>
      <c r="AS80" s="674"/>
      <c r="AT80" s="674"/>
      <c r="AU80" s="674"/>
      <c r="AV80" s="674"/>
      <c r="AW80" s="674"/>
      <c r="AX80" s="674"/>
      <c r="AY80" s="674"/>
      <c r="AZ80" s="674"/>
      <c r="BA80" s="674"/>
      <c r="BB80" s="674"/>
      <c r="BC80" s="674"/>
      <c r="BD80" s="674"/>
      <c r="BE80" s="674"/>
      <c r="BF80" s="674"/>
      <c r="BG80" s="674"/>
      <c r="BH80" s="674"/>
      <c r="BI80" s="674"/>
      <c r="BJ80" s="674"/>
      <c r="BK80" s="674"/>
      <c r="BL80" s="674"/>
      <c r="BM80" s="674"/>
      <c r="BN80" s="674"/>
      <c r="BO80" s="674"/>
      <c r="BP80" s="674"/>
      <c r="BQ80" s="674"/>
      <c r="BR80" s="674"/>
      <c r="BS80" s="674"/>
      <c r="BT80" s="674"/>
      <c r="BU80" s="674"/>
      <c r="BV80" s="674"/>
      <c r="BW80" s="674"/>
      <c r="BX80" s="674"/>
      <c r="BY80" s="674"/>
      <c r="BZ80" s="674"/>
      <c r="CA80" s="674"/>
      <c r="CB80" s="674"/>
      <c r="CC80" s="674"/>
      <c r="CD80" s="674"/>
      <c r="CE80" s="674"/>
      <c r="CF80" s="674"/>
      <c r="CG80" s="674"/>
      <c r="CH80" s="674"/>
      <c r="CI80" s="674"/>
      <c r="CJ80" s="674"/>
      <c r="CK80" s="674"/>
      <c r="CL80" s="674"/>
      <c r="CM80" s="674"/>
      <c r="CN80" s="674"/>
      <c r="CO80" s="674"/>
      <c r="CP80" s="674"/>
      <c r="CQ80" s="674"/>
      <c r="CR80" s="674"/>
      <c r="CS80" s="674"/>
      <c r="CT80" s="674"/>
      <c r="CU80" s="674"/>
      <c r="CV80" s="674"/>
      <c r="CW80" s="674"/>
      <c r="CX80" s="674"/>
      <c r="CY80" s="674"/>
      <c r="CZ80" s="674"/>
      <c r="DA80" s="674"/>
      <c r="DB80" s="674"/>
      <c r="DC80" s="674"/>
      <c r="DD80" s="674"/>
      <c r="DE80" s="674"/>
      <c r="DF80" s="674"/>
      <c r="DG80" s="674"/>
      <c r="DH80" s="674"/>
      <c r="DI80" s="674"/>
      <c r="DJ80" s="674"/>
      <c r="DK80" s="674"/>
      <c r="DL80" s="674"/>
      <c r="DM80" s="674"/>
      <c r="DN80" s="674"/>
      <c r="DO80" s="674"/>
      <c r="DP80" s="674"/>
      <c r="DQ80" s="674"/>
      <c r="DR80" s="674"/>
      <c r="DS80" s="674"/>
      <c r="DT80" s="674"/>
      <c r="DU80" s="674"/>
      <c r="DV80" s="674"/>
      <c r="DW80" s="674"/>
      <c r="DX80" s="674"/>
      <c r="DY80" s="674"/>
      <c r="DZ80" s="674"/>
      <c r="EA80" s="674"/>
      <c r="EB80" s="674"/>
      <c r="EC80" s="674"/>
      <c r="ED80" s="674"/>
      <c r="EE80" s="674"/>
      <c r="EF80" s="674"/>
      <c r="EG80" s="674"/>
      <c r="EH80" s="674"/>
      <c r="EI80" s="674"/>
      <c r="EJ80" s="674"/>
      <c r="EK80" s="674"/>
      <c r="EL80" s="674"/>
      <c r="EM80" s="674"/>
      <c r="EN80" s="674"/>
      <c r="EO80" s="674"/>
      <c r="EP80" s="674"/>
      <c r="EQ80" s="674"/>
      <c r="ER80" s="674"/>
      <c r="ES80" s="674"/>
      <c r="ET80" s="674"/>
      <c r="EU80" s="674"/>
      <c r="EV80" s="674"/>
      <c r="EW80" s="674"/>
      <c r="EX80" s="674"/>
      <c r="EY80" s="674"/>
      <c r="EZ80" s="674"/>
      <c r="FA80" s="674"/>
      <c r="FB80" s="674"/>
      <c r="FC80" s="674"/>
      <c r="FD80" s="674"/>
      <c r="FE80" s="674"/>
      <c r="FF80" s="674"/>
      <c r="FG80" s="674"/>
      <c r="FH80" s="674"/>
      <c r="FI80" s="674"/>
      <c r="FJ80" s="674"/>
      <c r="FK80" s="674"/>
      <c r="FL80" s="674"/>
      <c r="FM80" s="674"/>
      <c r="FN80" s="674"/>
      <c r="FO80" s="674"/>
      <c r="FP80" s="674"/>
      <c r="FQ80" s="674"/>
      <c r="FR80" s="674"/>
      <c r="FS80" s="674"/>
      <c r="FT80" s="674"/>
      <c r="FU80" s="674"/>
      <c r="FV80" s="674"/>
      <c r="FW80" s="674"/>
      <c r="FX80" s="674"/>
      <c r="FY80" s="674"/>
      <c r="FZ80" s="1313"/>
      <c r="GA80" s="1312"/>
      <c r="GB80" s="1156"/>
      <c r="GC80" s="1156"/>
      <c r="GD80" s="1156"/>
      <c r="GE80" s="1156"/>
      <c r="GF80" s="1156"/>
      <c r="GG80" s="1156"/>
      <c r="GH80" s="1156"/>
      <c r="GI80" s="1156"/>
      <c r="GJ80" s="1156"/>
      <c r="GK80" s="1157"/>
      <c r="GL80" s="1157"/>
      <c r="GM80" s="1157"/>
      <c r="GN80" s="1157"/>
      <c r="GO80" s="1157"/>
      <c r="GP80" s="1157"/>
      <c r="GQ80" s="1157"/>
      <c r="GR80" s="1157"/>
      <c r="GS80" s="1157"/>
      <c r="GT80" s="1157"/>
      <c r="GU80" s="1157"/>
      <c r="GV80" s="1157"/>
      <c r="GW80" s="1157"/>
      <c r="GX80" s="1157"/>
      <c r="GY80" s="1157"/>
      <c r="GZ80" s="1157"/>
      <c r="HA80" s="1157"/>
      <c r="HB80" s="1157"/>
      <c r="HC80" s="1157"/>
      <c r="HD80" s="1157"/>
      <c r="HE80" s="1157"/>
      <c r="HF80" s="1157"/>
      <c r="HG80" s="1157"/>
      <c r="HH80" s="1157"/>
      <c r="HI80" s="1157"/>
      <c r="HJ80" s="1026"/>
    </row>
    <row r="81" spans="2:218" ht="24.95" customHeight="1" x14ac:dyDescent="0.25">
      <c r="B81" s="1606"/>
      <c r="C81" s="229"/>
      <c r="D81" s="1316">
        <v>5.6</v>
      </c>
      <c r="E81" s="2409">
        <v>2</v>
      </c>
      <c r="F81" s="215"/>
      <c r="G81" s="2395" t="s">
        <v>8374</v>
      </c>
      <c r="H81" s="213"/>
      <c r="I81" s="214"/>
      <c r="J81" s="834"/>
      <c r="K81" s="234"/>
      <c r="L81" s="230"/>
      <c r="M81" s="231"/>
      <c r="N81" s="231"/>
      <c r="O81" s="231"/>
      <c r="P81" s="231"/>
      <c r="Q81" s="235"/>
      <c r="R81" s="233"/>
      <c r="S81" s="232"/>
      <c r="T81" s="219"/>
      <c r="U81" s="835"/>
      <c r="V81" s="212"/>
      <c r="W81" s="231"/>
      <c r="X81" s="2118"/>
      <c r="Y81" s="2119"/>
      <c r="Z81" s="2188"/>
      <c r="AA81" s="674"/>
      <c r="AB81" s="674"/>
      <c r="AC81" s="674"/>
      <c r="AD81" s="674"/>
      <c r="AE81" s="674"/>
      <c r="AF81" s="674"/>
      <c r="AG81" s="674"/>
      <c r="AH81" s="674"/>
      <c r="AI81" s="674"/>
      <c r="AJ81" s="674"/>
      <c r="AK81" s="674"/>
      <c r="AL81" s="674"/>
      <c r="AM81" s="674"/>
      <c r="AN81" s="674"/>
      <c r="AO81" s="674"/>
      <c r="AP81" s="674"/>
      <c r="AQ81" s="674"/>
      <c r="AR81" s="674"/>
      <c r="AS81" s="674"/>
      <c r="AT81" s="674"/>
      <c r="AU81" s="674"/>
      <c r="AV81" s="674"/>
      <c r="AW81" s="674"/>
      <c r="AX81" s="674"/>
      <c r="AY81" s="674"/>
      <c r="AZ81" s="674"/>
      <c r="BA81" s="674"/>
      <c r="BB81" s="674"/>
      <c r="BC81" s="674"/>
      <c r="BD81" s="674"/>
      <c r="BE81" s="674"/>
      <c r="BF81" s="674"/>
      <c r="BG81" s="674"/>
      <c r="BH81" s="674"/>
      <c r="BI81" s="674"/>
      <c r="BJ81" s="674"/>
      <c r="BK81" s="674"/>
      <c r="BL81" s="674"/>
      <c r="BM81" s="674"/>
      <c r="BN81" s="674"/>
      <c r="BO81" s="674"/>
      <c r="BP81" s="674"/>
      <c r="BQ81" s="674"/>
      <c r="BR81" s="674"/>
      <c r="BS81" s="674"/>
      <c r="BT81" s="674"/>
      <c r="BU81" s="674"/>
      <c r="BV81" s="674"/>
      <c r="BW81" s="674"/>
      <c r="BX81" s="674"/>
      <c r="BY81" s="674"/>
      <c r="BZ81" s="674"/>
      <c r="CA81" s="674"/>
      <c r="CB81" s="674"/>
      <c r="CC81" s="674"/>
      <c r="CD81" s="674"/>
      <c r="CE81" s="674"/>
      <c r="CF81" s="674"/>
      <c r="CG81" s="674"/>
      <c r="CH81" s="674"/>
      <c r="CI81" s="674"/>
      <c r="CJ81" s="674"/>
      <c r="CK81" s="674"/>
      <c r="CL81" s="674"/>
      <c r="CM81" s="674"/>
      <c r="CN81" s="674"/>
      <c r="CO81" s="674"/>
      <c r="CP81" s="674"/>
      <c r="CQ81" s="674"/>
      <c r="CR81" s="674"/>
      <c r="CS81" s="674"/>
      <c r="CT81" s="674"/>
      <c r="CU81" s="674"/>
      <c r="CV81" s="674"/>
      <c r="CW81" s="674"/>
      <c r="CX81" s="674"/>
      <c r="CY81" s="674"/>
      <c r="CZ81" s="674"/>
      <c r="DA81" s="674"/>
      <c r="DB81" s="674"/>
      <c r="DC81" s="674"/>
      <c r="DD81" s="674"/>
      <c r="DE81" s="674"/>
      <c r="DF81" s="674"/>
      <c r="DG81" s="674"/>
      <c r="DH81" s="674"/>
      <c r="DI81" s="674"/>
      <c r="DJ81" s="674"/>
      <c r="DK81" s="674"/>
      <c r="DL81" s="674"/>
      <c r="DM81" s="674"/>
      <c r="DN81" s="674"/>
      <c r="DO81" s="674"/>
      <c r="DP81" s="674"/>
      <c r="DQ81" s="674"/>
      <c r="DR81" s="674"/>
      <c r="DS81" s="674"/>
      <c r="DT81" s="674"/>
      <c r="DU81" s="674"/>
      <c r="DV81" s="674"/>
      <c r="DW81" s="674"/>
      <c r="DX81" s="674"/>
      <c r="DY81" s="674"/>
      <c r="DZ81" s="674"/>
      <c r="EA81" s="674"/>
      <c r="EB81" s="674"/>
      <c r="EC81" s="674"/>
      <c r="ED81" s="674"/>
      <c r="EE81" s="674"/>
      <c r="EF81" s="674"/>
      <c r="EG81" s="674"/>
      <c r="EH81" s="674"/>
      <c r="EI81" s="674"/>
      <c r="EJ81" s="674"/>
      <c r="EK81" s="674"/>
      <c r="EL81" s="674"/>
      <c r="EM81" s="674"/>
      <c r="EN81" s="674"/>
      <c r="EO81" s="674"/>
      <c r="EP81" s="674"/>
      <c r="EQ81" s="674"/>
      <c r="ER81" s="674"/>
      <c r="ES81" s="674"/>
      <c r="ET81" s="674"/>
      <c r="EU81" s="674"/>
      <c r="EV81" s="674"/>
      <c r="EW81" s="674"/>
      <c r="EX81" s="674"/>
      <c r="EY81" s="674"/>
      <c r="EZ81" s="674"/>
      <c r="FA81" s="674"/>
      <c r="FB81" s="674"/>
      <c r="FC81" s="674"/>
      <c r="FD81" s="674"/>
      <c r="FE81" s="674"/>
      <c r="FF81" s="674"/>
      <c r="FG81" s="674"/>
      <c r="FH81" s="674"/>
      <c r="FI81" s="674"/>
      <c r="FJ81" s="674"/>
      <c r="FK81" s="674"/>
      <c r="FL81" s="674"/>
      <c r="FM81" s="674"/>
      <c r="FN81" s="674"/>
      <c r="FO81" s="674"/>
      <c r="FP81" s="674"/>
      <c r="FQ81" s="674"/>
      <c r="FR81" s="674"/>
      <c r="FS81" s="674"/>
      <c r="FT81" s="674"/>
      <c r="FU81" s="674"/>
      <c r="FV81" s="674"/>
      <c r="FW81" s="674"/>
      <c r="FX81" s="674"/>
      <c r="FY81" s="674"/>
      <c r="FZ81" s="1313"/>
      <c r="GA81" s="1312"/>
      <c r="GB81" s="1156"/>
      <c r="GC81" s="1156"/>
      <c r="GD81" s="1156"/>
      <c r="GE81" s="1156"/>
      <c r="GF81" s="1156"/>
      <c r="GG81" s="1156"/>
      <c r="GH81" s="1156"/>
      <c r="GI81" s="1156"/>
      <c r="GJ81" s="1156"/>
      <c r="GK81" s="1157"/>
      <c r="GL81" s="1157"/>
      <c r="GM81" s="1157"/>
      <c r="GN81" s="1157"/>
      <c r="GO81" s="1157"/>
      <c r="GP81" s="1157"/>
      <c r="GQ81" s="1157"/>
      <c r="GR81" s="1157"/>
      <c r="GS81" s="1157"/>
      <c r="GT81" s="1157"/>
      <c r="GU81" s="1157"/>
      <c r="GV81" s="1157"/>
      <c r="GW81" s="1157"/>
      <c r="GX81" s="1157"/>
      <c r="GY81" s="1157"/>
      <c r="GZ81" s="1157"/>
      <c r="HA81" s="1157"/>
      <c r="HB81" s="1157"/>
      <c r="HC81" s="1157"/>
      <c r="HD81" s="1157"/>
      <c r="HE81" s="1157"/>
      <c r="HF81" s="1157"/>
      <c r="HG81" s="1157"/>
      <c r="HH81" s="1157"/>
      <c r="HI81" s="1157"/>
      <c r="HJ81" s="1026"/>
    </row>
    <row r="82" spans="2:218" ht="24.95" customHeight="1" x14ac:dyDescent="0.25">
      <c r="B82" s="1606"/>
      <c r="C82" s="229"/>
      <c r="D82" s="1316" t="s">
        <v>8385</v>
      </c>
      <c r="E82" s="2412">
        <f>SUM(E15+E25+E60+E50+E74+E75+E76)</f>
        <v>185</v>
      </c>
      <c r="F82" s="215"/>
      <c r="G82" s="213"/>
      <c r="H82" s="213"/>
      <c r="I82" s="214"/>
      <c r="J82" s="834"/>
      <c r="K82" s="234"/>
      <c r="L82" s="230"/>
      <c r="M82" s="231"/>
      <c r="N82" s="231"/>
      <c r="O82" s="231"/>
      <c r="P82" s="231"/>
      <c r="Q82" s="235"/>
      <c r="R82" s="233"/>
      <c r="S82" s="232"/>
      <c r="T82" s="219"/>
      <c r="U82" s="835"/>
      <c r="V82" s="212"/>
      <c r="W82" s="231"/>
      <c r="X82" s="2118"/>
      <c r="Y82" s="2119"/>
      <c r="Z82" s="2188"/>
      <c r="AA82" s="674"/>
      <c r="AB82" s="674"/>
      <c r="AC82" s="674"/>
      <c r="AD82" s="674"/>
      <c r="AE82" s="674"/>
      <c r="AF82" s="674"/>
      <c r="AG82" s="674"/>
      <c r="AH82" s="674"/>
      <c r="AI82" s="674"/>
      <c r="AJ82" s="674"/>
      <c r="AK82" s="674"/>
      <c r="AL82" s="674"/>
      <c r="AM82" s="674"/>
      <c r="AN82" s="674"/>
      <c r="AO82" s="674"/>
      <c r="AP82" s="674"/>
      <c r="AQ82" s="674"/>
      <c r="AR82" s="674"/>
      <c r="AS82" s="674"/>
      <c r="AT82" s="674"/>
      <c r="AU82" s="674"/>
      <c r="AV82" s="674"/>
      <c r="AW82" s="674"/>
      <c r="AX82" s="674"/>
      <c r="AY82" s="674"/>
      <c r="AZ82" s="674"/>
      <c r="BA82" s="674"/>
      <c r="BB82" s="674"/>
      <c r="BC82" s="674"/>
      <c r="BD82" s="674"/>
      <c r="BE82" s="674"/>
      <c r="BF82" s="674"/>
      <c r="BG82" s="674"/>
      <c r="BH82" s="674"/>
      <c r="BI82" s="674"/>
      <c r="BJ82" s="674"/>
      <c r="BK82" s="674"/>
      <c r="BL82" s="674"/>
      <c r="BM82" s="674"/>
      <c r="BN82" s="674"/>
      <c r="BO82" s="674"/>
      <c r="BP82" s="674"/>
      <c r="BQ82" s="674"/>
      <c r="BR82" s="674"/>
      <c r="BS82" s="674"/>
      <c r="BT82" s="674"/>
      <c r="BU82" s="674"/>
      <c r="BV82" s="674"/>
      <c r="BW82" s="674"/>
      <c r="BX82" s="674"/>
      <c r="BY82" s="674"/>
      <c r="BZ82" s="674"/>
      <c r="CA82" s="674"/>
      <c r="CB82" s="674"/>
      <c r="CC82" s="674"/>
      <c r="CD82" s="674"/>
      <c r="CE82" s="674"/>
      <c r="CF82" s="674"/>
      <c r="CG82" s="674"/>
      <c r="CH82" s="674"/>
      <c r="CI82" s="674"/>
      <c r="CJ82" s="674"/>
      <c r="CK82" s="674"/>
      <c r="CL82" s="674"/>
      <c r="CM82" s="674"/>
      <c r="CN82" s="674"/>
      <c r="CO82" s="674"/>
      <c r="CP82" s="674"/>
      <c r="CQ82" s="674"/>
      <c r="CR82" s="674"/>
      <c r="CS82" s="674"/>
      <c r="CT82" s="674"/>
      <c r="CU82" s="674"/>
      <c r="CV82" s="674"/>
      <c r="CW82" s="674"/>
      <c r="CX82" s="674"/>
      <c r="CY82" s="674"/>
      <c r="CZ82" s="674"/>
      <c r="DA82" s="674"/>
      <c r="DB82" s="674"/>
      <c r="DC82" s="674"/>
      <c r="DD82" s="674"/>
      <c r="DE82" s="674"/>
      <c r="DF82" s="674"/>
      <c r="DG82" s="674"/>
      <c r="DH82" s="674"/>
      <c r="DI82" s="674"/>
      <c r="DJ82" s="674"/>
      <c r="DK82" s="674"/>
      <c r="DL82" s="674"/>
      <c r="DM82" s="674"/>
      <c r="DN82" s="674"/>
      <c r="DO82" s="674"/>
      <c r="DP82" s="674"/>
      <c r="DQ82" s="674"/>
      <c r="DR82" s="674"/>
      <c r="DS82" s="674"/>
      <c r="DT82" s="674"/>
      <c r="DU82" s="674"/>
      <c r="DV82" s="674"/>
      <c r="DW82" s="674"/>
      <c r="DX82" s="674"/>
      <c r="DY82" s="674"/>
      <c r="DZ82" s="674"/>
      <c r="EA82" s="674"/>
      <c r="EB82" s="674"/>
      <c r="EC82" s="674"/>
      <c r="ED82" s="674"/>
      <c r="EE82" s="674"/>
      <c r="EF82" s="674"/>
      <c r="EG82" s="674"/>
      <c r="EH82" s="674"/>
      <c r="EI82" s="674"/>
      <c r="EJ82" s="674"/>
      <c r="EK82" s="674"/>
      <c r="EL82" s="674"/>
      <c r="EM82" s="674"/>
      <c r="EN82" s="674"/>
      <c r="EO82" s="674"/>
      <c r="EP82" s="674"/>
      <c r="EQ82" s="674"/>
      <c r="ER82" s="674"/>
      <c r="ES82" s="674"/>
      <c r="ET82" s="674"/>
      <c r="EU82" s="674"/>
      <c r="EV82" s="674"/>
      <c r="EW82" s="674"/>
      <c r="EX82" s="674"/>
      <c r="EY82" s="674"/>
      <c r="EZ82" s="674"/>
      <c r="FA82" s="674"/>
      <c r="FB82" s="674"/>
      <c r="FC82" s="674"/>
      <c r="FD82" s="674"/>
      <c r="FE82" s="674"/>
      <c r="FF82" s="674"/>
      <c r="FG82" s="674"/>
      <c r="FH82" s="674"/>
      <c r="FI82" s="674"/>
      <c r="FJ82" s="674"/>
      <c r="FK82" s="674"/>
      <c r="FL82" s="674"/>
      <c r="FM82" s="674"/>
      <c r="FN82" s="674"/>
      <c r="FO82" s="674"/>
      <c r="FP82" s="674"/>
      <c r="FQ82" s="674"/>
      <c r="FR82" s="674"/>
      <c r="FS82" s="674"/>
      <c r="FT82" s="674"/>
      <c r="FU82" s="674"/>
      <c r="FV82" s="674"/>
      <c r="FW82" s="674"/>
      <c r="FX82" s="674"/>
      <c r="FY82" s="674"/>
      <c r="FZ82" s="1313"/>
      <c r="GA82" s="1312"/>
      <c r="GB82" s="1156"/>
      <c r="GC82" s="1156"/>
      <c r="GD82" s="1156"/>
      <c r="GE82" s="1156"/>
      <c r="GF82" s="1156"/>
      <c r="GG82" s="1156"/>
      <c r="GH82" s="1156"/>
      <c r="GI82" s="1156"/>
      <c r="GJ82" s="1156"/>
      <c r="GK82" s="1157"/>
      <c r="GL82" s="1157"/>
      <c r="GM82" s="1157"/>
      <c r="GN82" s="1157"/>
      <c r="GO82" s="1157"/>
      <c r="GP82" s="1157"/>
      <c r="GQ82" s="1157"/>
      <c r="GR82" s="1157"/>
      <c r="GS82" s="1157"/>
      <c r="GT82" s="1157"/>
      <c r="GU82" s="1157"/>
      <c r="GV82" s="1157"/>
      <c r="GW82" s="1157"/>
      <c r="GX82" s="1157"/>
      <c r="GY82" s="1157"/>
      <c r="GZ82" s="1157"/>
      <c r="HA82" s="1157"/>
      <c r="HB82" s="1157"/>
      <c r="HC82" s="1157"/>
      <c r="HD82" s="1157"/>
      <c r="HE82" s="1157"/>
      <c r="HF82" s="1157"/>
      <c r="HG82" s="1157"/>
      <c r="HH82" s="1157"/>
      <c r="HI82" s="1157"/>
      <c r="HJ82" s="1026"/>
    </row>
    <row r="83" spans="2:218" ht="24.95" customHeight="1" x14ac:dyDescent="0.25">
      <c r="B83" s="1606"/>
      <c r="C83" s="229"/>
      <c r="D83" s="1316"/>
      <c r="E83" s="2413">
        <f>E82/30</f>
        <v>6.166666666666667</v>
      </c>
      <c r="F83" s="215"/>
      <c r="G83" s="213"/>
      <c r="H83" s="213"/>
      <c r="I83" s="214"/>
      <c r="J83" s="834"/>
      <c r="K83" s="234"/>
      <c r="L83" s="230"/>
      <c r="M83" s="231"/>
      <c r="N83" s="231"/>
      <c r="O83" s="231"/>
      <c r="P83" s="231"/>
      <c r="Q83" s="235"/>
      <c r="R83" s="233"/>
      <c r="S83" s="232"/>
      <c r="T83" s="219"/>
      <c r="U83" s="835"/>
      <c r="V83" s="212"/>
      <c r="W83" s="231"/>
      <c r="X83" s="2118"/>
      <c r="Y83" s="2119"/>
      <c r="Z83" s="2188"/>
      <c r="AA83" s="674"/>
      <c r="AB83" s="674"/>
      <c r="AC83" s="674"/>
      <c r="AD83" s="674"/>
      <c r="AE83" s="674"/>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1313"/>
      <c r="GA83" s="1312"/>
      <c r="GB83" s="1156"/>
      <c r="GC83" s="1156"/>
      <c r="GD83" s="1156"/>
      <c r="GE83" s="1156"/>
      <c r="GF83" s="1156"/>
      <c r="GG83" s="1156"/>
      <c r="GH83" s="1156"/>
      <c r="GI83" s="1156"/>
      <c r="GJ83" s="1156"/>
      <c r="GK83" s="1157"/>
      <c r="GL83" s="1157"/>
      <c r="GM83" s="1157"/>
      <c r="GN83" s="1157"/>
      <c r="GO83" s="1157"/>
      <c r="GP83" s="1157"/>
      <c r="GQ83" s="1157"/>
      <c r="GR83" s="1157"/>
      <c r="GS83" s="1157"/>
      <c r="GT83" s="1157"/>
      <c r="GU83" s="1157"/>
      <c r="GV83" s="1157"/>
      <c r="GW83" s="1157"/>
      <c r="GX83" s="1157"/>
      <c r="GY83" s="1157"/>
      <c r="GZ83" s="1157"/>
      <c r="HA83" s="1157"/>
      <c r="HB83" s="1157"/>
      <c r="HC83" s="1157"/>
      <c r="HD83" s="1157"/>
      <c r="HE83" s="1157"/>
      <c r="HF83" s="1157"/>
      <c r="HG83" s="1157"/>
      <c r="HH83" s="1157"/>
      <c r="HI83" s="1157"/>
      <c r="HJ83" s="1026"/>
    </row>
    <row r="84" spans="2:218" ht="24.95" customHeight="1" x14ac:dyDescent="0.25">
      <c r="B84" s="1606"/>
      <c r="C84" s="229"/>
      <c r="D84" s="1316"/>
      <c r="E84" s="2400"/>
      <c r="F84" s="215"/>
      <c r="G84" s="213"/>
      <c r="H84" s="213"/>
      <c r="I84" s="214"/>
      <c r="J84" s="834"/>
      <c r="K84" s="234"/>
      <c r="L84" s="230"/>
      <c r="M84" s="231"/>
      <c r="N84" s="231"/>
      <c r="O84" s="231"/>
      <c r="P84" s="231"/>
      <c r="Q84" s="235"/>
      <c r="R84" s="233"/>
      <c r="S84" s="232"/>
      <c r="T84" s="219"/>
      <c r="U84" s="835"/>
      <c r="V84" s="212"/>
      <c r="W84" s="231"/>
      <c r="X84" s="2118"/>
      <c r="Y84" s="2119"/>
      <c r="Z84" s="2188"/>
      <c r="AA84" s="674"/>
      <c r="AB84" s="674"/>
      <c r="AC84" s="674"/>
      <c r="AD84" s="674"/>
      <c r="AE84" s="674"/>
      <c r="AF84" s="674"/>
      <c r="AG84" s="674"/>
      <c r="AH84" s="674"/>
      <c r="AI84" s="674"/>
      <c r="AJ84" s="674"/>
      <c r="AK84" s="674"/>
      <c r="AL84" s="674"/>
      <c r="AM84" s="674"/>
      <c r="AN84" s="674"/>
      <c r="AO84" s="674"/>
      <c r="AP84" s="674"/>
      <c r="AQ84" s="674"/>
      <c r="AR84" s="674"/>
      <c r="AS84" s="674"/>
      <c r="AT84" s="674"/>
      <c r="AU84" s="674"/>
      <c r="AV84" s="674"/>
      <c r="AW84" s="674"/>
      <c r="AX84" s="674"/>
      <c r="AY84" s="674"/>
      <c r="AZ84" s="674"/>
      <c r="BA84" s="674"/>
      <c r="BB84" s="674"/>
      <c r="BC84" s="674"/>
      <c r="BD84" s="674"/>
      <c r="BE84" s="674"/>
      <c r="BF84" s="674"/>
      <c r="BG84" s="674"/>
      <c r="BH84" s="674"/>
      <c r="BI84" s="674"/>
      <c r="BJ84" s="674"/>
      <c r="BK84" s="674"/>
      <c r="BL84" s="674"/>
      <c r="BM84" s="674"/>
      <c r="BN84" s="674"/>
      <c r="BO84" s="674"/>
      <c r="BP84" s="674"/>
      <c r="BQ84" s="674"/>
      <c r="BR84" s="674"/>
      <c r="BS84" s="674"/>
      <c r="BT84" s="674"/>
      <c r="BU84" s="674"/>
      <c r="BV84" s="674"/>
      <c r="BW84" s="674"/>
      <c r="BX84" s="674"/>
      <c r="BY84" s="674"/>
      <c r="BZ84" s="674"/>
      <c r="CA84" s="674"/>
      <c r="CB84" s="674"/>
      <c r="CC84" s="674"/>
      <c r="CD84" s="674"/>
      <c r="CE84" s="674"/>
      <c r="CF84" s="674"/>
      <c r="CG84" s="674"/>
      <c r="CH84" s="674"/>
      <c r="CI84" s="674"/>
      <c r="CJ84" s="674"/>
      <c r="CK84" s="674"/>
      <c r="CL84" s="674"/>
      <c r="CM84" s="674"/>
      <c r="CN84" s="674"/>
      <c r="CO84" s="674"/>
      <c r="CP84" s="674"/>
      <c r="CQ84" s="674"/>
      <c r="CR84" s="674"/>
      <c r="CS84" s="674"/>
      <c r="CT84" s="674"/>
      <c r="CU84" s="674"/>
      <c r="CV84" s="674"/>
      <c r="CW84" s="674"/>
      <c r="CX84" s="674"/>
      <c r="CY84" s="674"/>
      <c r="CZ84" s="674"/>
      <c r="DA84" s="674"/>
      <c r="DB84" s="674"/>
      <c r="DC84" s="674"/>
      <c r="DD84" s="674"/>
      <c r="DE84" s="674"/>
      <c r="DF84" s="674"/>
      <c r="DG84" s="674"/>
      <c r="DH84" s="674"/>
      <c r="DI84" s="674"/>
      <c r="DJ84" s="674"/>
      <c r="DK84" s="674"/>
      <c r="DL84" s="674"/>
      <c r="DM84" s="674"/>
      <c r="DN84" s="674"/>
      <c r="DO84" s="674"/>
      <c r="DP84" s="674"/>
      <c r="DQ84" s="674"/>
      <c r="DR84" s="674"/>
      <c r="DS84" s="674"/>
      <c r="DT84" s="674"/>
      <c r="DU84" s="674"/>
      <c r="DV84" s="674"/>
      <c r="DW84" s="674"/>
      <c r="DX84" s="674"/>
      <c r="DY84" s="674"/>
      <c r="DZ84" s="674"/>
      <c r="EA84" s="674"/>
      <c r="EB84" s="674"/>
      <c r="EC84" s="674"/>
      <c r="ED84" s="674"/>
      <c r="EE84" s="674"/>
      <c r="EF84" s="674"/>
      <c r="EG84" s="674"/>
      <c r="EH84" s="674"/>
      <c r="EI84" s="674"/>
      <c r="EJ84" s="674"/>
      <c r="EK84" s="674"/>
      <c r="EL84" s="674"/>
      <c r="EM84" s="674"/>
      <c r="EN84" s="674"/>
      <c r="EO84" s="674"/>
      <c r="EP84" s="674"/>
      <c r="EQ84" s="674"/>
      <c r="ER84" s="674"/>
      <c r="ES84" s="674"/>
      <c r="ET84" s="674"/>
      <c r="EU84" s="674"/>
      <c r="EV84" s="674"/>
      <c r="EW84" s="674"/>
      <c r="EX84" s="674"/>
      <c r="EY84" s="674"/>
      <c r="EZ84" s="674"/>
      <c r="FA84" s="674"/>
      <c r="FB84" s="674"/>
      <c r="FC84" s="674"/>
      <c r="FD84" s="674"/>
      <c r="FE84" s="674"/>
      <c r="FF84" s="674"/>
      <c r="FG84" s="674"/>
      <c r="FH84" s="674"/>
      <c r="FI84" s="674"/>
      <c r="FJ84" s="674"/>
      <c r="FK84" s="674"/>
      <c r="FL84" s="674"/>
      <c r="FM84" s="674"/>
      <c r="FN84" s="674"/>
      <c r="FO84" s="674"/>
      <c r="FP84" s="674"/>
      <c r="FQ84" s="674"/>
      <c r="FR84" s="674"/>
      <c r="FS84" s="674"/>
      <c r="FT84" s="674"/>
      <c r="FU84" s="674"/>
      <c r="FV84" s="674"/>
      <c r="FW84" s="674"/>
      <c r="FX84" s="674"/>
      <c r="FY84" s="674"/>
      <c r="FZ84" s="1313"/>
      <c r="GA84" s="1312"/>
      <c r="GB84" s="1156"/>
      <c r="GC84" s="1156"/>
      <c r="GD84" s="1156"/>
      <c r="GE84" s="1156"/>
      <c r="GF84" s="1156"/>
      <c r="GG84" s="1156"/>
      <c r="GH84" s="1156"/>
      <c r="GI84" s="1156"/>
      <c r="GJ84" s="1156"/>
      <c r="GK84" s="1157"/>
      <c r="GL84" s="1157"/>
      <c r="GM84" s="1157"/>
      <c r="GN84" s="1157"/>
      <c r="GO84" s="1157"/>
      <c r="GP84" s="1157"/>
      <c r="GQ84" s="1157"/>
      <c r="GR84" s="1157"/>
      <c r="GS84" s="1157"/>
      <c r="GT84" s="1157"/>
      <c r="GU84" s="1157"/>
      <c r="GV84" s="1157"/>
      <c r="GW84" s="1157"/>
      <c r="GX84" s="1157"/>
      <c r="GY84" s="1157"/>
      <c r="GZ84" s="1157"/>
      <c r="HA84" s="1157"/>
      <c r="HB84" s="1157"/>
      <c r="HC84" s="1157"/>
      <c r="HD84" s="1157"/>
      <c r="HE84" s="1157"/>
      <c r="HF84" s="1157"/>
      <c r="HG84" s="1157"/>
      <c r="HH84" s="1157"/>
      <c r="HI84" s="1157"/>
      <c r="HJ84" s="1026"/>
    </row>
    <row r="85" spans="2:218" ht="24.95" customHeight="1" x14ac:dyDescent="0.25">
      <c r="B85" s="1606"/>
      <c r="C85" s="229"/>
      <c r="D85" s="1316"/>
      <c r="E85" s="2400"/>
      <c r="F85" s="215"/>
      <c r="G85" s="213"/>
      <c r="H85" s="213"/>
      <c r="I85" s="214"/>
      <c r="J85" s="834"/>
      <c r="K85" s="234"/>
      <c r="L85" s="230"/>
      <c r="M85" s="231"/>
      <c r="N85" s="231"/>
      <c r="O85" s="231"/>
      <c r="P85" s="231"/>
      <c r="Q85" s="235"/>
      <c r="R85" s="233"/>
      <c r="S85" s="232"/>
      <c r="T85" s="219"/>
      <c r="U85" s="835"/>
      <c r="V85" s="212"/>
      <c r="W85" s="231"/>
      <c r="X85" s="2118"/>
      <c r="Y85" s="2119"/>
      <c r="Z85" s="2188"/>
      <c r="AA85" s="674"/>
      <c r="AB85" s="674"/>
      <c r="AC85" s="674"/>
      <c r="AD85" s="674"/>
      <c r="AE85" s="674"/>
      <c r="AF85" s="674"/>
      <c r="AG85" s="674"/>
      <c r="AH85" s="674"/>
      <c r="AI85" s="674"/>
      <c r="AJ85" s="674"/>
      <c r="AK85" s="674"/>
      <c r="AL85" s="674"/>
      <c r="AM85" s="674"/>
      <c r="AN85" s="674"/>
      <c r="AO85" s="674"/>
      <c r="AP85" s="674"/>
      <c r="AQ85" s="674"/>
      <c r="AR85" s="674"/>
      <c r="AS85" s="674"/>
      <c r="AT85" s="674"/>
      <c r="AU85" s="674"/>
      <c r="AV85" s="674"/>
      <c r="AW85" s="674"/>
      <c r="AX85" s="674"/>
      <c r="AY85" s="674"/>
      <c r="AZ85" s="674"/>
      <c r="BA85" s="674"/>
      <c r="BB85" s="674"/>
      <c r="BC85" s="674"/>
      <c r="BD85" s="674"/>
      <c r="BE85" s="674"/>
      <c r="BF85" s="674"/>
      <c r="BG85" s="674"/>
      <c r="BH85" s="674"/>
      <c r="BI85" s="674"/>
      <c r="BJ85" s="674"/>
      <c r="BK85" s="674"/>
      <c r="BL85" s="674"/>
      <c r="BM85" s="674"/>
      <c r="BN85" s="674"/>
      <c r="BO85" s="674"/>
      <c r="BP85" s="674"/>
      <c r="BQ85" s="674"/>
      <c r="BR85" s="674"/>
      <c r="BS85" s="674"/>
      <c r="BT85" s="674"/>
      <c r="BU85" s="674"/>
      <c r="BV85" s="674"/>
      <c r="BW85" s="674"/>
      <c r="BX85" s="674"/>
      <c r="BY85" s="674"/>
      <c r="BZ85" s="674"/>
      <c r="CA85" s="674"/>
      <c r="CB85" s="674"/>
      <c r="CC85" s="674"/>
      <c r="CD85" s="674"/>
      <c r="CE85" s="674"/>
      <c r="CF85" s="674"/>
      <c r="CG85" s="674"/>
      <c r="CH85" s="674"/>
      <c r="CI85" s="674"/>
      <c r="CJ85" s="674"/>
      <c r="CK85" s="674"/>
      <c r="CL85" s="674"/>
      <c r="CM85" s="674"/>
      <c r="CN85" s="674"/>
      <c r="CO85" s="674"/>
      <c r="CP85" s="674"/>
      <c r="CQ85" s="674"/>
      <c r="CR85" s="674"/>
      <c r="CS85" s="674"/>
      <c r="CT85" s="674"/>
      <c r="CU85" s="674"/>
      <c r="CV85" s="674"/>
      <c r="CW85" s="674"/>
      <c r="CX85" s="674"/>
      <c r="CY85" s="674"/>
      <c r="CZ85" s="674"/>
      <c r="DA85" s="674"/>
      <c r="DB85" s="674"/>
      <c r="DC85" s="674"/>
      <c r="DD85" s="674"/>
      <c r="DE85" s="674"/>
      <c r="DF85" s="674"/>
      <c r="DG85" s="674"/>
      <c r="DH85" s="674"/>
      <c r="DI85" s="674"/>
      <c r="DJ85" s="674"/>
      <c r="DK85" s="674"/>
      <c r="DL85" s="674"/>
      <c r="DM85" s="674"/>
      <c r="DN85" s="674"/>
      <c r="DO85" s="674"/>
      <c r="DP85" s="674"/>
      <c r="DQ85" s="674"/>
      <c r="DR85" s="674"/>
      <c r="DS85" s="674"/>
      <c r="DT85" s="674"/>
      <c r="DU85" s="674"/>
      <c r="DV85" s="674"/>
      <c r="DW85" s="674"/>
      <c r="DX85" s="674"/>
      <c r="DY85" s="674"/>
      <c r="DZ85" s="674"/>
      <c r="EA85" s="674"/>
      <c r="EB85" s="674"/>
      <c r="EC85" s="674"/>
      <c r="ED85" s="674"/>
      <c r="EE85" s="674"/>
      <c r="EF85" s="674"/>
      <c r="EG85" s="674"/>
      <c r="EH85" s="674"/>
      <c r="EI85" s="674"/>
      <c r="EJ85" s="674"/>
      <c r="EK85" s="674"/>
      <c r="EL85" s="674"/>
      <c r="EM85" s="674"/>
      <c r="EN85" s="674"/>
      <c r="EO85" s="674"/>
      <c r="EP85" s="674"/>
      <c r="EQ85" s="674"/>
      <c r="ER85" s="674"/>
      <c r="ES85" s="674"/>
      <c r="ET85" s="674"/>
      <c r="EU85" s="674"/>
      <c r="EV85" s="674"/>
      <c r="EW85" s="674"/>
      <c r="EX85" s="674"/>
      <c r="EY85" s="674"/>
      <c r="EZ85" s="674"/>
      <c r="FA85" s="674"/>
      <c r="FB85" s="674"/>
      <c r="FC85" s="674"/>
      <c r="FD85" s="674"/>
      <c r="FE85" s="674"/>
      <c r="FF85" s="674"/>
      <c r="FG85" s="674"/>
      <c r="FH85" s="674"/>
      <c r="FI85" s="674"/>
      <c r="FJ85" s="674"/>
      <c r="FK85" s="674"/>
      <c r="FL85" s="674"/>
      <c r="FM85" s="674"/>
      <c r="FN85" s="674"/>
      <c r="FO85" s="674"/>
      <c r="FP85" s="674"/>
      <c r="FQ85" s="674"/>
      <c r="FR85" s="674"/>
      <c r="FS85" s="674"/>
      <c r="FT85" s="674"/>
      <c r="FU85" s="674"/>
      <c r="FV85" s="674"/>
      <c r="FW85" s="674"/>
      <c r="FX85" s="674"/>
      <c r="FY85" s="674"/>
      <c r="FZ85" s="1313"/>
      <c r="GA85" s="1312"/>
      <c r="GB85" s="1156"/>
      <c r="GC85" s="1156"/>
      <c r="GD85" s="1156"/>
      <c r="GE85" s="1156"/>
      <c r="GF85" s="1156"/>
      <c r="GG85" s="1156"/>
      <c r="GH85" s="1156"/>
      <c r="GI85" s="1156"/>
      <c r="GJ85" s="1156"/>
      <c r="GK85" s="1157"/>
      <c r="GL85" s="1157"/>
      <c r="GM85" s="1157"/>
      <c r="GN85" s="1157"/>
      <c r="GO85" s="1157"/>
      <c r="GP85" s="1157"/>
      <c r="GQ85" s="1157"/>
      <c r="GR85" s="1157"/>
      <c r="GS85" s="1157"/>
      <c r="GT85" s="1157"/>
      <c r="GU85" s="1157"/>
      <c r="GV85" s="1157"/>
      <c r="GW85" s="1157"/>
      <c r="GX85" s="1157"/>
      <c r="GY85" s="1157"/>
      <c r="GZ85" s="1157"/>
      <c r="HA85" s="1157"/>
      <c r="HB85" s="1157"/>
      <c r="HC85" s="1157"/>
      <c r="HD85" s="1157"/>
      <c r="HE85" s="1157"/>
      <c r="HF85" s="1157"/>
      <c r="HG85" s="1157"/>
      <c r="HH85" s="1157"/>
      <c r="HI85" s="1157"/>
      <c r="HJ85" s="1026"/>
    </row>
    <row r="86" spans="2:218" ht="24.95" customHeight="1" x14ac:dyDescent="0.25">
      <c r="B86" s="1606"/>
      <c r="C86" s="229"/>
      <c r="D86" s="1316"/>
      <c r="E86" s="2400"/>
      <c r="F86" s="215"/>
      <c r="G86" s="213"/>
      <c r="H86" s="213"/>
      <c r="I86" s="214"/>
      <c r="J86" s="834"/>
      <c r="K86" s="234"/>
      <c r="L86" s="230"/>
      <c r="M86" s="231"/>
      <c r="N86" s="231"/>
      <c r="O86" s="231"/>
      <c r="P86" s="231"/>
      <c r="Q86" s="235"/>
      <c r="R86" s="233"/>
      <c r="S86" s="232"/>
      <c r="T86" s="219"/>
      <c r="U86" s="835"/>
      <c r="V86" s="212"/>
      <c r="W86" s="231"/>
      <c r="X86" s="2118"/>
      <c r="Y86" s="2119"/>
      <c r="Z86" s="2188"/>
      <c r="AA86" s="674"/>
      <c r="AB86" s="674"/>
      <c r="AC86" s="674"/>
      <c r="AD86" s="674"/>
      <c r="AE86" s="674"/>
      <c r="AF86" s="674"/>
      <c r="AG86" s="674"/>
      <c r="AH86" s="674"/>
      <c r="AI86" s="674"/>
      <c r="AJ86" s="674"/>
      <c r="AK86" s="674"/>
      <c r="AL86" s="674"/>
      <c r="AM86" s="674"/>
      <c r="AN86" s="674"/>
      <c r="AO86" s="674"/>
      <c r="AP86" s="674"/>
      <c r="AQ86" s="674"/>
      <c r="AR86" s="674"/>
      <c r="AS86" s="674"/>
      <c r="AT86" s="674"/>
      <c r="AU86" s="674"/>
      <c r="AV86" s="674"/>
      <c r="AW86" s="674"/>
      <c r="AX86" s="674"/>
      <c r="AY86" s="674"/>
      <c r="AZ86" s="674"/>
      <c r="BA86" s="674"/>
      <c r="BB86" s="674"/>
      <c r="BC86" s="674"/>
      <c r="BD86" s="674"/>
      <c r="BE86" s="674"/>
      <c r="BF86" s="674"/>
      <c r="BG86" s="674"/>
      <c r="BH86" s="674"/>
      <c r="BI86" s="674"/>
      <c r="BJ86" s="674"/>
      <c r="BK86" s="674"/>
      <c r="BL86" s="674"/>
      <c r="BM86" s="674"/>
      <c r="BN86" s="674"/>
      <c r="BO86" s="674"/>
      <c r="BP86" s="674"/>
      <c r="BQ86" s="674"/>
      <c r="BR86" s="674"/>
      <c r="BS86" s="674"/>
      <c r="BT86" s="674"/>
      <c r="BU86" s="674"/>
      <c r="BV86" s="674"/>
      <c r="BW86" s="674"/>
      <c r="BX86" s="674"/>
      <c r="BY86" s="674"/>
      <c r="BZ86" s="674"/>
      <c r="CA86" s="674"/>
      <c r="CB86" s="674"/>
      <c r="CC86" s="674"/>
      <c r="CD86" s="674"/>
      <c r="CE86" s="674"/>
      <c r="CF86" s="674"/>
      <c r="CG86" s="674"/>
      <c r="CH86" s="674"/>
      <c r="CI86" s="674"/>
      <c r="CJ86" s="674"/>
      <c r="CK86" s="674"/>
      <c r="CL86" s="674"/>
      <c r="CM86" s="674"/>
      <c r="CN86" s="674"/>
      <c r="CO86" s="674"/>
      <c r="CP86" s="674"/>
      <c r="CQ86" s="674"/>
      <c r="CR86" s="674"/>
      <c r="CS86" s="674"/>
      <c r="CT86" s="674"/>
      <c r="CU86" s="674"/>
      <c r="CV86" s="674"/>
      <c r="CW86" s="674"/>
      <c r="CX86" s="674"/>
      <c r="CY86" s="674"/>
      <c r="CZ86" s="674"/>
      <c r="DA86" s="674"/>
      <c r="DB86" s="674"/>
      <c r="DC86" s="674"/>
      <c r="DD86" s="674"/>
      <c r="DE86" s="674"/>
      <c r="DF86" s="674"/>
      <c r="DG86" s="674"/>
      <c r="DH86" s="674"/>
      <c r="DI86" s="674"/>
      <c r="DJ86" s="674"/>
      <c r="DK86" s="674"/>
      <c r="DL86" s="674"/>
      <c r="DM86" s="674"/>
      <c r="DN86" s="674"/>
      <c r="DO86" s="674"/>
      <c r="DP86" s="674"/>
      <c r="DQ86" s="674"/>
      <c r="DR86" s="674"/>
      <c r="DS86" s="674"/>
      <c r="DT86" s="674"/>
      <c r="DU86" s="674"/>
      <c r="DV86" s="674"/>
      <c r="DW86" s="674"/>
      <c r="DX86" s="674"/>
      <c r="DY86" s="674"/>
      <c r="DZ86" s="674"/>
      <c r="EA86" s="674"/>
      <c r="EB86" s="674"/>
      <c r="EC86" s="674"/>
      <c r="ED86" s="674"/>
      <c r="EE86" s="674"/>
      <c r="EF86" s="674"/>
      <c r="EG86" s="674"/>
      <c r="EH86" s="674"/>
      <c r="EI86" s="674"/>
      <c r="EJ86" s="674"/>
      <c r="EK86" s="674"/>
      <c r="EL86" s="674"/>
      <c r="EM86" s="674"/>
      <c r="EN86" s="674"/>
      <c r="EO86" s="674"/>
      <c r="EP86" s="674"/>
      <c r="EQ86" s="674"/>
      <c r="ER86" s="674"/>
      <c r="ES86" s="674"/>
      <c r="ET86" s="674"/>
      <c r="EU86" s="674"/>
      <c r="EV86" s="674"/>
      <c r="EW86" s="674"/>
      <c r="EX86" s="674"/>
      <c r="EY86" s="674"/>
      <c r="EZ86" s="674"/>
      <c r="FA86" s="674"/>
      <c r="FB86" s="674"/>
      <c r="FC86" s="674"/>
      <c r="FD86" s="674"/>
      <c r="FE86" s="674"/>
      <c r="FF86" s="674"/>
      <c r="FG86" s="674"/>
      <c r="FH86" s="674"/>
      <c r="FI86" s="674"/>
      <c r="FJ86" s="674"/>
      <c r="FK86" s="674"/>
      <c r="FL86" s="674"/>
      <c r="FM86" s="674"/>
      <c r="FN86" s="674"/>
      <c r="FO86" s="674"/>
      <c r="FP86" s="674"/>
      <c r="FQ86" s="674"/>
      <c r="FR86" s="674"/>
      <c r="FS86" s="674"/>
      <c r="FT86" s="674"/>
      <c r="FU86" s="674"/>
      <c r="FV86" s="674"/>
      <c r="FW86" s="674"/>
      <c r="FX86" s="674"/>
      <c r="FY86" s="674"/>
      <c r="FZ86" s="1313"/>
      <c r="GA86" s="1312"/>
      <c r="GB86" s="1156"/>
      <c r="GC86" s="1156"/>
      <c r="GD86" s="1156"/>
      <c r="GE86" s="1156"/>
      <c r="GF86" s="1156"/>
      <c r="GG86" s="1156"/>
      <c r="GH86" s="1156"/>
      <c r="GI86" s="1156"/>
      <c r="GJ86" s="1156"/>
      <c r="GK86" s="1157"/>
      <c r="GL86" s="1157"/>
      <c r="GM86" s="1157"/>
      <c r="GN86" s="1157"/>
      <c r="GO86" s="1157"/>
      <c r="GP86" s="1157"/>
      <c r="GQ86" s="1157"/>
      <c r="GR86" s="1157"/>
      <c r="GS86" s="1157"/>
      <c r="GT86" s="1157"/>
      <c r="GU86" s="1157"/>
      <c r="GV86" s="1157"/>
      <c r="GW86" s="1157"/>
      <c r="GX86" s="1157"/>
      <c r="GY86" s="1157"/>
      <c r="GZ86" s="1157"/>
      <c r="HA86" s="1157"/>
      <c r="HB86" s="1157"/>
      <c r="HC86" s="1157"/>
      <c r="HD86" s="1157"/>
      <c r="HE86" s="1157"/>
      <c r="HF86" s="1157"/>
      <c r="HG86" s="1157"/>
      <c r="HH86" s="1157"/>
      <c r="HI86" s="1157"/>
      <c r="HJ86" s="1026"/>
    </row>
    <row r="87" spans="2:218" ht="24.95" customHeight="1" x14ac:dyDescent="0.25">
      <c r="B87" s="1606"/>
      <c r="C87" s="229"/>
      <c r="D87" s="1316"/>
      <c r="E87" s="2400"/>
      <c r="F87" s="215"/>
      <c r="G87" s="213"/>
      <c r="H87" s="213"/>
      <c r="I87" s="214"/>
      <c r="J87" s="834"/>
      <c r="K87" s="234"/>
      <c r="L87" s="230"/>
      <c r="M87" s="231"/>
      <c r="N87" s="231"/>
      <c r="O87" s="231"/>
      <c r="P87" s="231"/>
      <c r="Q87" s="235"/>
      <c r="R87" s="233"/>
      <c r="S87" s="232"/>
      <c r="T87" s="219"/>
      <c r="U87" s="835"/>
      <c r="V87" s="212"/>
      <c r="W87" s="231"/>
      <c r="X87" s="2118"/>
      <c r="Y87" s="2119"/>
      <c r="Z87" s="2188"/>
      <c r="AA87" s="674"/>
      <c r="AB87" s="674"/>
      <c r="AC87" s="674"/>
      <c r="AD87" s="674"/>
      <c r="AE87" s="674"/>
      <c r="AF87" s="674"/>
      <c r="AG87" s="674"/>
      <c r="AH87" s="674"/>
      <c r="AI87" s="674"/>
      <c r="AJ87" s="674"/>
      <c r="AK87" s="674"/>
      <c r="AL87" s="674"/>
      <c r="AM87" s="674"/>
      <c r="AN87" s="674"/>
      <c r="AO87" s="674"/>
      <c r="AP87" s="674"/>
      <c r="AQ87" s="674"/>
      <c r="AR87" s="674"/>
      <c r="AS87" s="674"/>
      <c r="AT87" s="674"/>
      <c r="AU87" s="674"/>
      <c r="AV87" s="674"/>
      <c r="AW87" s="674"/>
      <c r="AX87" s="674"/>
      <c r="AY87" s="674"/>
      <c r="AZ87" s="674"/>
      <c r="BA87" s="674"/>
      <c r="BB87" s="674"/>
      <c r="BC87" s="674"/>
      <c r="BD87" s="674"/>
      <c r="BE87" s="674"/>
      <c r="BF87" s="674"/>
      <c r="BG87" s="674"/>
      <c r="BH87" s="674"/>
      <c r="BI87" s="674"/>
      <c r="BJ87" s="674"/>
      <c r="BK87" s="674"/>
      <c r="BL87" s="674"/>
      <c r="BM87" s="674"/>
      <c r="BN87" s="674"/>
      <c r="BO87" s="674"/>
      <c r="BP87" s="674"/>
      <c r="BQ87" s="674"/>
      <c r="BR87" s="674"/>
      <c r="BS87" s="674"/>
      <c r="BT87" s="674"/>
      <c r="BU87" s="674"/>
      <c r="BV87" s="674"/>
      <c r="BW87" s="674"/>
      <c r="BX87" s="674"/>
      <c r="BY87" s="674"/>
      <c r="BZ87" s="674"/>
      <c r="CA87" s="674"/>
      <c r="CB87" s="674"/>
      <c r="CC87" s="674"/>
      <c r="CD87" s="674"/>
      <c r="CE87" s="674"/>
      <c r="CF87" s="674"/>
      <c r="CG87" s="674"/>
      <c r="CH87" s="674"/>
      <c r="CI87" s="674"/>
      <c r="CJ87" s="674"/>
      <c r="CK87" s="674"/>
      <c r="CL87" s="674"/>
      <c r="CM87" s="674"/>
      <c r="CN87" s="674"/>
      <c r="CO87" s="674"/>
      <c r="CP87" s="674"/>
      <c r="CQ87" s="674"/>
      <c r="CR87" s="674"/>
      <c r="CS87" s="674"/>
      <c r="CT87" s="674"/>
      <c r="CU87" s="674"/>
      <c r="CV87" s="674"/>
      <c r="CW87" s="674"/>
      <c r="CX87" s="674"/>
      <c r="CY87" s="674"/>
      <c r="CZ87" s="674"/>
      <c r="DA87" s="674"/>
      <c r="DB87" s="674"/>
      <c r="DC87" s="674"/>
      <c r="DD87" s="674"/>
      <c r="DE87" s="674"/>
      <c r="DF87" s="674"/>
      <c r="DG87" s="674"/>
      <c r="DH87" s="674"/>
      <c r="DI87" s="674"/>
      <c r="DJ87" s="674"/>
      <c r="DK87" s="674"/>
      <c r="DL87" s="674"/>
      <c r="DM87" s="674"/>
      <c r="DN87" s="674"/>
      <c r="DO87" s="674"/>
      <c r="DP87" s="674"/>
      <c r="DQ87" s="674"/>
      <c r="DR87" s="674"/>
      <c r="DS87" s="674"/>
      <c r="DT87" s="674"/>
      <c r="DU87" s="674"/>
      <c r="DV87" s="674"/>
      <c r="DW87" s="674"/>
      <c r="DX87" s="674"/>
      <c r="DY87" s="674"/>
      <c r="DZ87" s="674"/>
      <c r="EA87" s="674"/>
      <c r="EB87" s="674"/>
      <c r="EC87" s="674"/>
      <c r="ED87" s="674"/>
      <c r="EE87" s="674"/>
      <c r="EF87" s="674"/>
      <c r="EG87" s="674"/>
      <c r="EH87" s="674"/>
      <c r="EI87" s="674"/>
      <c r="EJ87" s="674"/>
      <c r="EK87" s="674"/>
      <c r="EL87" s="674"/>
      <c r="EM87" s="674"/>
      <c r="EN87" s="674"/>
      <c r="EO87" s="674"/>
      <c r="EP87" s="674"/>
      <c r="EQ87" s="674"/>
      <c r="ER87" s="674"/>
      <c r="ES87" s="674"/>
      <c r="ET87" s="674"/>
      <c r="EU87" s="674"/>
      <c r="EV87" s="674"/>
      <c r="EW87" s="674"/>
      <c r="EX87" s="674"/>
      <c r="EY87" s="674"/>
      <c r="EZ87" s="674"/>
      <c r="FA87" s="674"/>
      <c r="FB87" s="674"/>
      <c r="FC87" s="674"/>
      <c r="FD87" s="674"/>
      <c r="FE87" s="674"/>
      <c r="FF87" s="674"/>
      <c r="FG87" s="674"/>
      <c r="FH87" s="674"/>
      <c r="FI87" s="674"/>
      <c r="FJ87" s="674"/>
      <c r="FK87" s="674"/>
      <c r="FL87" s="674"/>
      <c r="FM87" s="674"/>
      <c r="FN87" s="674"/>
      <c r="FO87" s="674"/>
      <c r="FP87" s="674"/>
      <c r="FQ87" s="674"/>
      <c r="FR87" s="674"/>
      <c r="FS87" s="674"/>
      <c r="FT87" s="674"/>
      <c r="FU87" s="674"/>
      <c r="FV87" s="674"/>
      <c r="FW87" s="674"/>
      <c r="FX87" s="674"/>
      <c r="FY87" s="674"/>
      <c r="FZ87" s="1313"/>
      <c r="GA87" s="1312"/>
      <c r="GB87" s="1156"/>
      <c r="GC87" s="1156"/>
      <c r="GD87" s="1156"/>
      <c r="GE87" s="1156"/>
      <c r="GF87" s="1156"/>
      <c r="GG87" s="1156"/>
      <c r="GH87" s="1156"/>
      <c r="GI87" s="1156"/>
      <c r="GJ87" s="1156"/>
      <c r="GK87" s="1157"/>
      <c r="GL87" s="1157"/>
      <c r="GM87" s="1157"/>
      <c r="GN87" s="1157"/>
      <c r="GO87" s="1157"/>
      <c r="GP87" s="1157"/>
      <c r="GQ87" s="1157"/>
      <c r="GR87" s="1157"/>
      <c r="GS87" s="1157"/>
      <c r="GT87" s="1157"/>
      <c r="GU87" s="1157"/>
      <c r="GV87" s="1157"/>
      <c r="GW87" s="1157"/>
      <c r="GX87" s="1157"/>
      <c r="GY87" s="1157"/>
      <c r="GZ87" s="1157"/>
      <c r="HA87" s="1157"/>
      <c r="HB87" s="1157"/>
      <c r="HC87" s="1157"/>
      <c r="HD87" s="1157"/>
      <c r="HE87" s="1157"/>
      <c r="HF87" s="1157"/>
      <c r="HG87" s="1157"/>
      <c r="HH87" s="1157"/>
      <c r="HI87" s="1157"/>
      <c r="HJ87" s="1026"/>
    </row>
    <row r="88" spans="2:218" ht="24.95" customHeight="1" x14ac:dyDescent="0.25">
      <c r="B88" s="1606"/>
      <c r="C88" s="229"/>
      <c r="D88" s="1316"/>
      <c r="E88" s="2400"/>
      <c r="F88" s="2381"/>
      <c r="G88" s="213"/>
      <c r="H88" s="213"/>
      <c r="I88" s="214"/>
      <c r="J88" s="834"/>
      <c r="K88" s="234"/>
      <c r="L88" s="230"/>
      <c r="M88" s="231"/>
      <c r="N88" s="231"/>
      <c r="O88" s="231"/>
      <c r="P88" s="231"/>
      <c r="Q88" s="235"/>
      <c r="R88" s="233"/>
      <c r="S88" s="232"/>
      <c r="T88" s="219"/>
      <c r="U88" s="835"/>
      <c r="V88" s="212"/>
      <c r="W88" s="231"/>
      <c r="X88" s="2118"/>
      <c r="Y88" s="2119"/>
      <c r="Z88" s="2188"/>
      <c r="AA88" s="674"/>
      <c r="AB88" s="674"/>
      <c r="AC88" s="674"/>
      <c r="AD88" s="674"/>
      <c r="AE88" s="674"/>
      <c r="AF88" s="674"/>
      <c r="AG88" s="674"/>
      <c r="AH88" s="674"/>
      <c r="AI88" s="674"/>
      <c r="AJ88" s="674"/>
      <c r="AK88" s="674"/>
      <c r="AL88" s="674"/>
      <c r="AM88" s="674"/>
      <c r="AN88" s="674"/>
      <c r="AO88" s="674"/>
      <c r="AP88" s="674"/>
      <c r="AQ88" s="674"/>
      <c r="AR88" s="674"/>
      <c r="AS88" s="674"/>
      <c r="AT88" s="674"/>
      <c r="AU88" s="674"/>
      <c r="AV88" s="674"/>
      <c r="AW88" s="674"/>
      <c r="AX88" s="674"/>
      <c r="AY88" s="674"/>
      <c r="AZ88" s="674"/>
      <c r="BA88" s="674"/>
      <c r="BB88" s="674"/>
      <c r="BC88" s="674"/>
      <c r="BD88" s="674"/>
      <c r="BE88" s="674"/>
      <c r="BF88" s="674"/>
      <c r="BG88" s="674"/>
      <c r="BH88" s="674"/>
      <c r="BI88" s="674"/>
      <c r="BJ88" s="674"/>
      <c r="BK88" s="674"/>
      <c r="BL88" s="674"/>
      <c r="BM88" s="674"/>
      <c r="BN88" s="674"/>
      <c r="BO88" s="674"/>
      <c r="BP88" s="674"/>
      <c r="BQ88" s="674"/>
      <c r="BR88" s="674"/>
      <c r="BS88" s="674"/>
      <c r="BT88" s="674"/>
      <c r="BU88" s="674"/>
      <c r="BV88" s="674"/>
      <c r="BW88" s="674"/>
      <c r="BX88" s="674"/>
      <c r="BY88" s="674"/>
      <c r="BZ88" s="674"/>
      <c r="CA88" s="674"/>
      <c r="CB88" s="674"/>
      <c r="CC88" s="674"/>
      <c r="CD88" s="674"/>
      <c r="CE88" s="674"/>
      <c r="CF88" s="674"/>
      <c r="CG88" s="674"/>
      <c r="CH88" s="674"/>
      <c r="CI88" s="674"/>
      <c r="CJ88" s="674"/>
      <c r="CK88" s="674"/>
      <c r="CL88" s="674"/>
      <c r="CM88" s="674"/>
      <c r="CN88" s="674"/>
      <c r="CO88" s="674"/>
      <c r="CP88" s="674"/>
      <c r="CQ88" s="674"/>
      <c r="CR88" s="674"/>
      <c r="CS88" s="674"/>
      <c r="CT88" s="674"/>
      <c r="CU88" s="674"/>
      <c r="CV88" s="674"/>
      <c r="CW88" s="674"/>
      <c r="CX88" s="674"/>
      <c r="CY88" s="674"/>
      <c r="CZ88" s="674"/>
      <c r="DA88" s="674"/>
      <c r="DB88" s="674"/>
      <c r="DC88" s="674"/>
      <c r="DD88" s="674"/>
      <c r="DE88" s="674"/>
      <c r="DF88" s="674"/>
      <c r="DG88" s="674"/>
      <c r="DH88" s="674"/>
      <c r="DI88" s="674"/>
      <c r="DJ88" s="674"/>
      <c r="DK88" s="674"/>
      <c r="DL88" s="674"/>
      <c r="DM88" s="674"/>
      <c r="DN88" s="674"/>
      <c r="DO88" s="674"/>
      <c r="DP88" s="674"/>
      <c r="DQ88" s="674"/>
      <c r="DR88" s="674"/>
      <c r="DS88" s="674"/>
      <c r="DT88" s="674"/>
      <c r="DU88" s="674"/>
      <c r="DV88" s="674"/>
      <c r="DW88" s="674"/>
      <c r="DX88" s="674"/>
      <c r="DY88" s="674"/>
      <c r="DZ88" s="674"/>
      <c r="EA88" s="674"/>
      <c r="EB88" s="674"/>
      <c r="EC88" s="674"/>
      <c r="ED88" s="674"/>
      <c r="EE88" s="674"/>
      <c r="EF88" s="674"/>
      <c r="EG88" s="674"/>
      <c r="EH88" s="674"/>
      <c r="EI88" s="674"/>
      <c r="EJ88" s="674"/>
      <c r="EK88" s="674"/>
      <c r="EL88" s="674"/>
      <c r="EM88" s="674"/>
      <c r="EN88" s="674"/>
      <c r="EO88" s="674"/>
      <c r="EP88" s="674"/>
      <c r="EQ88" s="674"/>
      <c r="ER88" s="674"/>
      <c r="ES88" s="674"/>
      <c r="ET88" s="674"/>
      <c r="EU88" s="674"/>
      <c r="EV88" s="674"/>
      <c r="EW88" s="674"/>
      <c r="EX88" s="674"/>
      <c r="EY88" s="674"/>
      <c r="EZ88" s="674"/>
      <c r="FA88" s="674"/>
      <c r="FB88" s="674"/>
      <c r="FC88" s="674"/>
      <c r="FD88" s="674"/>
      <c r="FE88" s="674"/>
      <c r="FF88" s="674"/>
      <c r="FG88" s="674"/>
      <c r="FH88" s="674"/>
      <c r="FI88" s="674"/>
      <c r="FJ88" s="674"/>
      <c r="FK88" s="674"/>
      <c r="FL88" s="674"/>
      <c r="FM88" s="674"/>
      <c r="FN88" s="674"/>
      <c r="FO88" s="674"/>
      <c r="FP88" s="674"/>
      <c r="FQ88" s="674"/>
      <c r="FR88" s="674"/>
      <c r="FS88" s="674"/>
      <c r="FT88" s="674"/>
      <c r="FU88" s="674"/>
      <c r="FV88" s="674"/>
      <c r="FW88" s="674"/>
      <c r="FX88" s="674"/>
      <c r="FY88" s="674"/>
      <c r="FZ88" s="1313"/>
      <c r="GA88" s="1312"/>
      <c r="GB88" s="1156"/>
      <c r="GC88" s="1156"/>
      <c r="GD88" s="1156"/>
      <c r="GE88" s="1156"/>
      <c r="GF88" s="1156"/>
      <c r="GG88" s="1156"/>
      <c r="GH88" s="1156"/>
      <c r="GI88" s="1156"/>
      <c r="GJ88" s="1156"/>
      <c r="GK88" s="1157"/>
      <c r="GL88" s="1157"/>
      <c r="GM88" s="1157"/>
      <c r="GN88" s="1157"/>
      <c r="GO88" s="1157"/>
      <c r="GP88" s="1157"/>
      <c r="GQ88" s="1157"/>
      <c r="GR88" s="1157"/>
      <c r="GS88" s="1157"/>
      <c r="GT88" s="1157"/>
      <c r="GU88" s="1157"/>
      <c r="GV88" s="1157"/>
      <c r="GW88" s="1157"/>
      <c r="GX88" s="1157"/>
      <c r="GY88" s="1157"/>
      <c r="GZ88" s="1157"/>
      <c r="HA88" s="1157"/>
      <c r="HB88" s="1157"/>
      <c r="HC88" s="1157"/>
      <c r="HD88" s="1157"/>
      <c r="HE88" s="1157"/>
      <c r="HF88" s="1157"/>
      <c r="HG88" s="1157"/>
      <c r="HH88" s="1157"/>
      <c r="HI88" s="1157"/>
      <c r="HJ88" s="1026"/>
    </row>
    <row r="89" spans="2:218" ht="24.95" customHeight="1" x14ac:dyDescent="0.25">
      <c r="B89" s="1606"/>
      <c r="C89" s="229"/>
      <c r="D89" s="1316"/>
      <c r="E89" s="2400"/>
      <c r="F89" s="2381"/>
      <c r="G89" s="213"/>
      <c r="H89" s="213"/>
      <c r="I89" s="214"/>
      <c r="J89" s="834"/>
      <c r="K89" s="234"/>
      <c r="L89" s="230"/>
      <c r="M89" s="231"/>
      <c r="N89" s="231"/>
      <c r="O89" s="231"/>
      <c r="P89" s="231"/>
      <c r="Q89" s="235"/>
      <c r="R89" s="233"/>
      <c r="S89" s="232"/>
      <c r="T89" s="219"/>
      <c r="U89" s="835"/>
      <c r="V89" s="212"/>
      <c r="W89" s="231"/>
      <c r="X89" s="2118"/>
      <c r="Y89" s="2119"/>
      <c r="Z89" s="2188"/>
      <c r="AA89" s="674"/>
      <c r="AB89" s="674"/>
      <c r="AC89" s="674"/>
      <c r="AD89" s="674"/>
      <c r="AE89" s="674"/>
      <c r="AF89" s="674"/>
      <c r="AG89" s="674"/>
      <c r="AH89" s="674"/>
      <c r="AI89" s="674"/>
      <c r="AJ89" s="674"/>
      <c r="AK89" s="674"/>
      <c r="AL89" s="674"/>
      <c r="AM89" s="674"/>
      <c r="AN89" s="674"/>
      <c r="AO89" s="674"/>
      <c r="AP89" s="674"/>
      <c r="AQ89" s="674"/>
      <c r="AR89" s="674"/>
      <c r="AS89" s="674"/>
      <c r="AT89" s="674"/>
      <c r="AU89" s="674"/>
      <c r="AV89" s="674"/>
      <c r="AW89" s="674"/>
      <c r="AX89" s="674"/>
      <c r="AY89" s="674"/>
      <c r="AZ89" s="674"/>
      <c r="BA89" s="674"/>
      <c r="BB89" s="674"/>
      <c r="BC89" s="674"/>
      <c r="BD89" s="674"/>
      <c r="BE89" s="674"/>
      <c r="BF89" s="674"/>
      <c r="BG89" s="674"/>
      <c r="BH89" s="674"/>
      <c r="BI89" s="674"/>
      <c r="BJ89" s="674"/>
      <c r="BK89" s="674"/>
      <c r="BL89" s="674"/>
      <c r="BM89" s="674"/>
      <c r="BN89" s="674"/>
      <c r="BO89" s="674"/>
      <c r="BP89" s="674"/>
      <c r="BQ89" s="674"/>
      <c r="BR89" s="674"/>
      <c r="BS89" s="674"/>
      <c r="BT89" s="674"/>
      <c r="BU89" s="674"/>
      <c r="BV89" s="674"/>
      <c r="BW89" s="674"/>
      <c r="BX89" s="674"/>
      <c r="BY89" s="674"/>
      <c r="BZ89" s="674"/>
      <c r="CA89" s="674"/>
      <c r="CB89" s="674"/>
      <c r="CC89" s="674"/>
      <c r="CD89" s="674"/>
      <c r="CE89" s="674"/>
      <c r="CF89" s="674"/>
      <c r="CG89" s="674"/>
      <c r="CH89" s="674"/>
      <c r="CI89" s="674"/>
      <c r="CJ89" s="674"/>
      <c r="CK89" s="674"/>
      <c r="CL89" s="674"/>
      <c r="CM89" s="674"/>
      <c r="CN89" s="674"/>
      <c r="CO89" s="674"/>
      <c r="CP89" s="674"/>
      <c r="CQ89" s="674"/>
      <c r="CR89" s="674"/>
      <c r="CS89" s="674"/>
      <c r="CT89" s="674"/>
      <c r="CU89" s="674"/>
      <c r="CV89" s="674"/>
      <c r="CW89" s="674"/>
      <c r="CX89" s="674"/>
      <c r="CY89" s="674"/>
      <c r="CZ89" s="674"/>
      <c r="DA89" s="674"/>
      <c r="DB89" s="674"/>
      <c r="DC89" s="674"/>
      <c r="DD89" s="674"/>
      <c r="DE89" s="674"/>
      <c r="DF89" s="674"/>
      <c r="DG89" s="674"/>
      <c r="DH89" s="674"/>
      <c r="DI89" s="674"/>
      <c r="DJ89" s="674"/>
      <c r="DK89" s="674"/>
      <c r="DL89" s="674"/>
      <c r="DM89" s="674"/>
      <c r="DN89" s="674"/>
      <c r="DO89" s="674"/>
      <c r="DP89" s="674"/>
      <c r="DQ89" s="674"/>
      <c r="DR89" s="674"/>
      <c r="DS89" s="674"/>
      <c r="DT89" s="674"/>
      <c r="DU89" s="674"/>
      <c r="DV89" s="674"/>
      <c r="DW89" s="674"/>
      <c r="DX89" s="674"/>
      <c r="DY89" s="674"/>
      <c r="DZ89" s="674"/>
      <c r="EA89" s="674"/>
      <c r="EB89" s="674"/>
      <c r="EC89" s="674"/>
      <c r="ED89" s="674"/>
      <c r="EE89" s="674"/>
      <c r="EF89" s="674"/>
      <c r="EG89" s="674"/>
      <c r="EH89" s="674"/>
      <c r="EI89" s="674"/>
      <c r="EJ89" s="674"/>
      <c r="EK89" s="674"/>
      <c r="EL89" s="674"/>
      <c r="EM89" s="674"/>
      <c r="EN89" s="674"/>
      <c r="EO89" s="674"/>
      <c r="EP89" s="674"/>
      <c r="EQ89" s="674"/>
      <c r="ER89" s="674"/>
      <c r="ES89" s="674"/>
      <c r="ET89" s="674"/>
      <c r="EU89" s="674"/>
      <c r="EV89" s="674"/>
      <c r="EW89" s="674"/>
      <c r="EX89" s="674"/>
      <c r="EY89" s="674"/>
      <c r="EZ89" s="674"/>
      <c r="FA89" s="674"/>
      <c r="FB89" s="674"/>
      <c r="FC89" s="674"/>
      <c r="FD89" s="674"/>
      <c r="FE89" s="674"/>
      <c r="FF89" s="674"/>
      <c r="FG89" s="674"/>
      <c r="FH89" s="674"/>
      <c r="FI89" s="674"/>
      <c r="FJ89" s="674"/>
      <c r="FK89" s="674"/>
      <c r="FL89" s="674"/>
      <c r="FM89" s="674"/>
      <c r="FN89" s="674"/>
      <c r="FO89" s="674"/>
      <c r="FP89" s="674"/>
      <c r="FQ89" s="674"/>
      <c r="FR89" s="674"/>
      <c r="FS89" s="674"/>
      <c r="FT89" s="674"/>
      <c r="FU89" s="674"/>
      <c r="FV89" s="674"/>
      <c r="FW89" s="674"/>
      <c r="FX89" s="674"/>
      <c r="FY89" s="674"/>
      <c r="FZ89" s="1313"/>
      <c r="GA89" s="1312"/>
      <c r="GB89" s="1156"/>
      <c r="GC89" s="1156"/>
      <c r="GD89" s="1156"/>
      <c r="GE89" s="1156"/>
      <c r="GF89" s="1156"/>
      <c r="GG89" s="1156"/>
      <c r="GH89" s="1156"/>
      <c r="GI89" s="1156"/>
      <c r="GJ89" s="1156"/>
      <c r="GK89" s="1157"/>
      <c r="GL89" s="1157"/>
      <c r="GM89" s="1157"/>
      <c r="GN89" s="1157"/>
      <c r="GO89" s="1157"/>
      <c r="GP89" s="1157"/>
      <c r="GQ89" s="1157"/>
      <c r="GR89" s="1157"/>
      <c r="GS89" s="1157"/>
      <c r="GT89" s="1157"/>
      <c r="GU89" s="1157"/>
      <c r="GV89" s="1157"/>
      <c r="GW89" s="1157"/>
      <c r="GX89" s="1157"/>
      <c r="GY89" s="1157"/>
      <c r="GZ89" s="1157"/>
      <c r="HA89" s="1157"/>
      <c r="HB89" s="1157"/>
      <c r="HC89" s="1157"/>
      <c r="HD89" s="1157"/>
      <c r="HE89" s="1157"/>
      <c r="HF89" s="1157"/>
      <c r="HG89" s="1157"/>
      <c r="HH89" s="1157"/>
      <c r="HI89" s="1157"/>
      <c r="HJ89" s="1026"/>
    </row>
    <row r="90" spans="2:218" ht="24.95" customHeight="1" x14ac:dyDescent="0.25">
      <c r="B90" s="1606"/>
      <c r="C90" s="229"/>
      <c r="D90" s="1316"/>
      <c r="E90" s="2400"/>
      <c r="F90" s="215"/>
      <c r="G90" s="213"/>
      <c r="H90" s="213"/>
      <c r="I90" s="214"/>
      <c r="J90" s="834"/>
      <c r="K90" s="234"/>
      <c r="L90" s="230"/>
      <c r="M90" s="231"/>
      <c r="N90" s="231"/>
      <c r="O90" s="231"/>
      <c r="P90" s="231"/>
      <c r="Q90" s="235"/>
      <c r="R90" s="233"/>
      <c r="S90" s="232"/>
      <c r="T90" s="219"/>
      <c r="U90" s="835"/>
      <c r="V90" s="212"/>
      <c r="W90" s="231"/>
      <c r="X90" s="2118"/>
      <c r="Y90" s="2119"/>
      <c r="Z90" s="2188"/>
      <c r="AA90" s="674"/>
      <c r="AB90" s="674"/>
      <c r="AC90" s="674"/>
      <c r="AD90" s="674"/>
      <c r="AE90" s="674"/>
      <c r="AF90" s="674"/>
      <c r="AG90" s="674"/>
      <c r="AH90" s="674"/>
      <c r="AI90" s="674"/>
      <c r="AJ90" s="674"/>
      <c r="AK90" s="674"/>
      <c r="AL90" s="674"/>
      <c r="AM90" s="674"/>
      <c r="AN90" s="674"/>
      <c r="AO90" s="674"/>
      <c r="AP90" s="674"/>
      <c r="AQ90" s="674"/>
      <c r="AR90" s="674"/>
      <c r="AS90" s="674"/>
      <c r="AT90" s="674"/>
      <c r="AU90" s="674"/>
      <c r="AV90" s="674"/>
      <c r="AW90" s="674"/>
      <c r="AX90" s="674"/>
      <c r="AY90" s="674"/>
      <c r="AZ90" s="674"/>
      <c r="BA90" s="674"/>
      <c r="BB90" s="674"/>
      <c r="BC90" s="674"/>
      <c r="BD90" s="674"/>
      <c r="BE90" s="674"/>
      <c r="BF90" s="674"/>
      <c r="BG90" s="674"/>
      <c r="BH90" s="674"/>
      <c r="BI90" s="674"/>
      <c r="BJ90" s="674"/>
      <c r="BK90" s="674"/>
      <c r="BL90" s="674"/>
      <c r="BM90" s="674"/>
      <c r="BN90" s="674"/>
      <c r="BO90" s="674"/>
      <c r="BP90" s="674"/>
      <c r="BQ90" s="674"/>
      <c r="BR90" s="674"/>
      <c r="BS90" s="674"/>
      <c r="BT90" s="674"/>
      <c r="BU90" s="674"/>
      <c r="BV90" s="674"/>
      <c r="BW90" s="674"/>
      <c r="BX90" s="674"/>
      <c r="BY90" s="674"/>
      <c r="BZ90" s="674"/>
      <c r="CA90" s="674"/>
      <c r="CB90" s="674"/>
      <c r="CC90" s="674"/>
      <c r="CD90" s="674"/>
      <c r="CE90" s="674"/>
      <c r="CF90" s="674"/>
      <c r="CG90" s="674"/>
      <c r="CH90" s="674"/>
      <c r="CI90" s="674"/>
      <c r="CJ90" s="674"/>
      <c r="CK90" s="674"/>
      <c r="CL90" s="674"/>
      <c r="CM90" s="674"/>
      <c r="CN90" s="674"/>
      <c r="CO90" s="674"/>
      <c r="CP90" s="674"/>
      <c r="CQ90" s="674"/>
      <c r="CR90" s="674"/>
      <c r="CS90" s="674"/>
      <c r="CT90" s="674"/>
      <c r="CU90" s="674"/>
      <c r="CV90" s="674"/>
      <c r="CW90" s="674"/>
      <c r="CX90" s="674"/>
      <c r="CY90" s="674"/>
      <c r="CZ90" s="674"/>
      <c r="DA90" s="674"/>
      <c r="DB90" s="674"/>
      <c r="DC90" s="674"/>
      <c r="DD90" s="674"/>
      <c r="DE90" s="674"/>
      <c r="DF90" s="674"/>
      <c r="DG90" s="674"/>
      <c r="DH90" s="674"/>
      <c r="DI90" s="674"/>
      <c r="DJ90" s="674"/>
      <c r="DK90" s="674"/>
      <c r="DL90" s="674"/>
      <c r="DM90" s="674"/>
      <c r="DN90" s="674"/>
      <c r="DO90" s="674"/>
      <c r="DP90" s="674"/>
      <c r="DQ90" s="674"/>
      <c r="DR90" s="674"/>
      <c r="DS90" s="674"/>
      <c r="DT90" s="674"/>
      <c r="DU90" s="674"/>
      <c r="DV90" s="674"/>
      <c r="DW90" s="674"/>
      <c r="DX90" s="674"/>
      <c r="DY90" s="674"/>
      <c r="DZ90" s="674"/>
      <c r="EA90" s="674"/>
      <c r="EB90" s="674"/>
      <c r="EC90" s="674"/>
      <c r="ED90" s="674"/>
      <c r="EE90" s="674"/>
      <c r="EF90" s="674"/>
      <c r="EG90" s="674"/>
      <c r="EH90" s="674"/>
      <c r="EI90" s="674"/>
      <c r="EJ90" s="674"/>
      <c r="EK90" s="674"/>
      <c r="EL90" s="674"/>
      <c r="EM90" s="674"/>
      <c r="EN90" s="674"/>
      <c r="EO90" s="674"/>
      <c r="EP90" s="674"/>
      <c r="EQ90" s="674"/>
      <c r="ER90" s="674"/>
      <c r="ES90" s="674"/>
      <c r="ET90" s="674"/>
      <c r="EU90" s="674"/>
      <c r="EV90" s="674"/>
      <c r="EW90" s="674"/>
      <c r="EX90" s="674"/>
      <c r="EY90" s="674"/>
      <c r="EZ90" s="674"/>
      <c r="FA90" s="674"/>
      <c r="FB90" s="674"/>
      <c r="FC90" s="674"/>
      <c r="FD90" s="674"/>
      <c r="FE90" s="674"/>
      <c r="FF90" s="674"/>
      <c r="FG90" s="674"/>
      <c r="FH90" s="674"/>
      <c r="FI90" s="674"/>
      <c r="FJ90" s="674"/>
      <c r="FK90" s="674"/>
      <c r="FL90" s="674"/>
      <c r="FM90" s="674"/>
      <c r="FN90" s="674"/>
      <c r="FO90" s="674"/>
      <c r="FP90" s="674"/>
      <c r="FQ90" s="674"/>
      <c r="FR90" s="674"/>
      <c r="FS90" s="674"/>
      <c r="FT90" s="674"/>
      <c r="FU90" s="674"/>
      <c r="FV90" s="674"/>
      <c r="FW90" s="674"/>
      <c r="FX90" s="674"/>
      <c r="FY90" s="674"/>
      <c r="FZ90" s="1313"/>
      <c r="GA90" s="1312"/>
      <c r="GB90" s="1156"/>
      <c r="GC90" s="1156"/>
      <c r="GD90" s="1156"/>
      <c r="GE90" s="1156"/>
      <c r="GF90" s="1156"/>
      <c r="GG90" s="1156"/>
      <c r="GH90" s="1156"/>
      <c r="GI90" s="1156"/>
      <c r="GJ90" s="1156"/>
      <c r="GK90" s="1157"/>
      <c r="GL90" s="1157"/>
      <c r="GM90" s="1157"/>
      <c r="GN90" s="1157"/>
      <c r="GO90" s="1157"/>
      <c r="GP90" s="1157"/>
      <c r="GQ90" s="1157"/>
      <c r="GR90" s="1157"/>
      <c r="GS90" s="1157"/>
      <c r="GT90" s="1157"/>
      <c r="GU90" s="1157"/>
      <c r="GV90" s="1157"/>
      <c r="GW90" s="1157"/>
      <c r="GX90" s="1157"/>
      <c r="GY90" s="1157"/>
      <c r="GZ90" s="1157"/>
      <c r="HA90" s="1157"/>
      <c r="HB90" s="1157"/>
      <c r="HC90" s="1157"/>
      <c r="HD90" s="1157"/>
      <c r="HE90" s="1157"/>
      <c r="HF90" s="1157"/>
      <c r="HG90" s="1157"/>
      <c r="HH90" s="1157"/>
      <c r="HI90" s="1157"/>
      <c r="HJ90" s="1026"/>
    </row>
    <row r="91" spans="2:218" ht="24.95" customHeight="1" x14ac:dyDescent="0.25">
      <c r="B91" s="1606"/>
      <c r="C91" s="229"/>
      <c r="D91" s="1316"/>
      <c r="E91" s="2400"/>
      <c r="F91" s="215"/>
      <c r="G91" s="213"/>
      <c r="H91" s="213"/>
      <c r="I91" s="214"/>
      <c r="J91" s="834"/>
      <c r="K91" s="234"/>
      <c r="L91" s="230"/>
      <c r="M91" s="231"/>
      <c r="N91" s="231"/>
      <c r="O91" s="231"/>
      <c r="P91" s="231"/>
      <c r="Q91" s="235"/>
      <c r="R91" s="233"/>
      <c r="S91" s="232"/>
      <c r="T91" s="219"/>
      <c r="U91" s="835"/>
      <c r="V91" s="212"/>
      <c r="W91" s="231"/>
      <c r="X91" s="2118"/>
      <c r="Y91" s="2119"/>
      <c r="Z91" s="2188"/>
      <c r="AA91" s="674"/>
      <c r="AB91" s="674"/>
      <c r="AC91" s="674"/>
      <c r="AD91" s="674"/>
      <c r="AE91" s="674"/>
      <c r="AF91" s="674"/>
      <c r="AG91" s="674"/>
      <c r="AH91" s="674"/>
      <c r="AI91" s="674"/>
      <c r="AJ91" s="674"/>
      <c r="AK91" s="674"/>
      <c r="AL91" s="674"/>
      <c r="AM91" s="674"/>
      <c r="AN91" s="674"/>
      <c r="AO91" s="674"/>
      <c r="AP91" s="674"/>
      <c r="AQ91" s="674"/>
      <c r="AR91" s="674"/>
      <c r="AS91" s="674"/>
      <c r="AT91" s="674"/>
      <c r="AU91" s="674"/>
      <c r="AV91" s="674"/>
      <c r="AW91" s="674"/>
      <c r="AX91" s="674"/>
      <c r="AY91" s="674"/>
      <c r="AZ91" s="674"/>
      <c r="BA91" s="674"/>
      <c r="BB91" s="674"/>
      <c r="BC91" s="674"/>
      <c r="BD91" s="674"/>
      <c r="BE91" s="674"/>
      <c r="BF91" s="674"/>
      <c r="BG91" s="674"/>
      <c r="BH91" s="674"/>
      <c r="BI91" s="674"/>
      <c r="BJ91" s="674"/>
      <c r="BK91" s="674"/>
      <c r="BL91" s="674"/>
      <c r="BM91" s="674"/>
      <c r="BN91" s="674"/>
      <c r="BO91" s="674"/>
      <c r="BP91" s="674"/>
      <c r="BQ91" s="674"/>
      <c r="BR91" s="674"/>
      <c r="BS91" s="674"/>
      <c r="BT91" s="674"/>
      <c r="BU91" s="674"/>
      <c r="BV91" s="674"/>
      <c r="BW91" s="674"/>
      <c r="BX91" s="674"/>
      <c r="BY91" s="674"/>
      <c r="BZ91" s="674"/>
      <c r="CA91" s="674"/>
      <c r="CB91" s="674"/>
      <c r="CC91" s="674"/>
      <c r="CD91" s="674"/>
      <c r="CE91" s="674"/>
      <c r="CF91" s="674"/>
      <c r="CG91" s="674"/>
      <c r="CH91" s="674"/>
      <c r="CI91" s="674"/>
      <c r="CJ91" s="674"/>
      <c r="CK91" s="674"/>
      <c r="CL91" s="674"/>
      <c r="CM91" s="674"/>
      <c r="CN91" s="674"/>
      <c r="CO91" s="674"/>
      <c r="CP91" s="674"/>
      <c r="CQ91" s="674"/>
      <c r="CR91" s="674"/>
      <c r="CS91" s="674"/>
      <c r="CT91" s="674"/>
      <c r="CU91" s="674"/>
      <c r="CV91" s="674"/>
      <c r="CW91" s="674"/>
      <c r="CX91" s="674"/>
      <c r="CY91" s="674"/>
      <c r="CZ91" s="674"/>
      <c r="DA91" s="674"/>
      <c r="DB91" s="674"/>
      <c r="DC91" s="674"/>
      <c r="DD91" s="674"/>
      <c r="DE91" s="674"/>
      <c r="DF91" s="674"/>
      <c r="DG91" s="674"/>
      <c r="DH91" s="674"/>
      <c r="DI91" s="674"/>
      <c r="DJ91" s="674"/>
      <c r="DK91" s="674"/>
      <c r="DL91" s="674"/>
      <c r="DM91" s="674"/>
      <c r="DN91" s="674"/>
      <c r="DO91" s="674"/>
      <c r="DP91" s="674"/>
      <c r="DQ91" s="674"/>
      <c r="DR91" s="674"/>
      <c r="DS91" s="674"/>
      <c r="DT91" s="674"/>
      <c r="DU91" s="674"/>
      <c r="DV91" s="674"/>
      <c r="DW91" s="674"/>
      <c r="DX91" s="674"/>
      <c r="DY91" s="674"/>
      <c r="DZ91" s="674"/>
      <c r="EA91" s="674"/>
      <c r="EB91" s="674"/>
      <c r="EC91" s="674"/>
      <c r="ED91" s="674"/>
      <c r="EE91" s="674"/>
      <c r="EF91" s="674"/>
      <c r="EG91" s="674"/>
      <c r="EH91" s="674"/>
      <c r="EI91" s="674"/>
      <c r="EJ91" s="674"/>
      <c r="EK91" s="674"/>
      <c r="EL91" s="674"/>
      <c r="EM91" s="674"/>
      <c r="EN91" s="674"/>
      <c r="EO91" s="674"/>
      <c r="EP91" s="674"/>
      <c r="EQ91" s="674"/>
      <c r="ER91" s="674"/>
      <c r="ES91" s="674"/>
      <c r="ET91" s="674"/>
      <c r="EU91" s="674"/>
      <c r="EV91" s="674"/>
      <c r="EW91" s="674"/>
      <c r="EX91" s="674"/>
      <c r="EY91" s="674"/>
      <c r="EZ91" s="674"/>
      <c r="FA91" s="674"/>
      <c r="FB91" s="674"/>
      <c r="FC91" s="674"/>
      <c r="FD91" s="674"/>
      <c r="FE91" s="674"/>
      <c r="FF91" s="674"/>
      <c r="FG91" s="674"/>
      <c r="FH91" s="674"/>
      <c r="FI91" s="674"/>
      <c r="FJ91" s="674"/>
      <c r="FK91" s="674"/>
      <c r="FL91" s="674"/>
      <c r="FM91" s="674"/>
      <c r="FN91" s="674"/>
      <c r="FO91" s="674"/>
      <c r="FP91" s="674"/>
      <c r="FQ91" s="674"/>
      <c r="FR91" s="674"/>
      <c r="FS91" s="674"/>
      <c r="FT91" s="674"/>
      <c r="FU91" s="674"/>
      <c r="FV91" s="674"/>
      <c r="FW91" s="674"/>
      <c r="FX91" s="674"/>
      <c r="FY91" s="674"/>
      <c r="FZ91" s="1313"/>
      <c r="GA91" s="1312"/>
      <c r="GB91" s="1156"/>
      <c r="GC91" s="1156"/>
      <c r="GD91" s="1156"/>
      <c r="GE91" s="1156"/>
      <c r="GF91" s="1156"/>
      <c r="GG91" s="1156"/>
      <c r="GH91" s="1156"/>
      <c r="GI91" s="1156"/>
      <c r="GJ91" s="1156"/>
      <c r="GK91" s="1157"/>
      <c r="GL91" s="1157"/>
      <c r="GM91" s="1157"/>
      <c r="GN91" s="1157"/>
      <c r="GO91" s="1157"/>
      <c r="GP91" s="1157"/>
      <c r="GQ91" s="1157"/>
      <c r="GR91" s="1157"/>
      <c r="GS91" s="1157"/>
      <c r="GT91" s="1157"/>
      <c r="GU91" s="1157"/>
      <c r="GV91" s="1157"/>
      <c r="GW91" s="1157"/>
      <c r="GX91" s="1157"/>
      <c r="GY91" s="1157"/>
      <c r="GZ91" s="1157"/>
      <c r="HA91" s="1157"/>
      <c r="HB91" s="1157"/>
      <c r="HC91" s="1157"/>
      <c r="HD91" s="1157"/>
      <c r="HE91" s="1157"/>
      <c r="HF91" s="1157"/>
      <c r="HG91" s="1157"/>
      <c r="HH91" s="1157"/>
      <c r="HI91" s="1157"/>
      <c r="HJ91" s="1026"/>
    </row>
    <row r="92" spans="2:218" ht="24.95" customHeight="1" x14ac:dyDescent="0.25">
      <c r="B92" s="1606"/>
      <c r="C92" s="229"/>
      <c r="D92" s="1316"/>
      <c r="E92" s="2400"/>
      <c r="F92" s="215"/>
      <c r="G92" s="213"/>
      <c r="H92" s="213"/>
      <c r="I92" s="214"/>
      <c r="J92" s="834"/>
      <c r="K92" s="234"/>
      <c r="L92" s="230"/>
      <c r="M92" s="231"/>
      <c r="N92" s="231"/>
      <c r="O92" s="231"/>
      <c r="P92" s="231"/>
      <c r="Q92" s="235"/>
      <c r="R92" s="233"/>
      <c r="S92" s="232"/>
      <c r="T92" s="219"/>
      <c r="U92" s="835"/>
      <c r="V92" s="212"/>
      <c r="W92" s="231"/>
      <c r="X92" s="2118"/>
      <c r="Y92" s="2119"/>
      <c r="Z92" s="2188"/>
      <c r="AA92" s="674"/>
      <c r="AB92" s="674"/>
      <c r="AC92" s="674"/>
      <c r="AD92" s="674"/>
      <c r="AE92" s="674"/>
      <c r="AF92" s="674"/>
      <c r="AG92" s="674"/>
      <c r="AH92" s="674"/>
      <c r="AI92" s="674"/>
      <c r="AJ92" s="674"/>
      <c r="AK92" s="674"/>
      <c r="AL92" s="674"/>
      <c r="AM92" s="674"/>
      <c r="AN92" s="674"/>
      <c r="AO92" s="674"/>
      <c r="AP92" s="674"/>
      <c r="AQ92" s="674"/>
      <c r="AR92" s="674"/>
      <c r="AS92" s="674"/>
      <c r="AT92" s="674"/>
      <c r="AU92" s="674"/>
      <c r="AV92" s="674"/>
      <c r="AW92" s="674"/>
      <c r="AX92" s="674"/>
      <c r="AY92" s="674"/>
      <c r="AZ92" s="674"/>
      <c r="BA92" s="674"/>
      <c r="BB92" s="674"/>
      <c r="BC92" s="674"/>
      <c r="BD92" s="674"/>
      <c r="BE92" s="674"/>
      <c r="BF92" s="674"/>
      <c r="BG92" s="674"/>
      <c r="BH92" s="674"/>
      <c r="BI92" s="674"/>
      <c r="BJ92" s="674"/>
      <c r="BK92" s="674"/>
      <c r="BL92" s="674"/>
      <c r="BM92" s="674"/>
      <c r="BN92" s="674"/>
      <c r="BO92" s="674"/>
      <c r="BP92" s="674"/>
      <c r="BQ92" s="674"/>
      <c r="BR92" s="674"/>
      <c r="BS92" s="674"/>
      <c r="BT92" s="674"/>
      <c r="BU92" s="674"/>
      <c r="BV92" s="674"/>
      <c r="BW92" s="674"/>
      <c r="BX92" s="674"/>
      <c r="BY92" s="674"/>
      <c r="BZ92" s="674"/>
      <c r="CA92" s="674"/>
      <c r="CB92" s="674"/>
      <c r="CC92" s="674"/>
      <c r="CD92" s="674"/>
      <c r="CE92" s="674"/>
      <c r="CF92" s="674"/>
      <c r="CG92" s="674"/>
      <c r="CH92" s="674"/>
      <c r="CI92" s="674"/>
      <c r="CJ92" s="674"/>
      <c r="CK92" s="674"/>
      <c r="CL92" s="674"/>
      <c r="CM92" s="674"/>
      <c r="CN92" s="674"/>
      <c r="CO92" s="674"/>
      <c r="CP92" s="674"/>
      <c r="CQ92" s="674"/>
      <c r="CR92" s="674"/>
      <c r="CS92" s="674"/>
      <c r="CT92" s="674"/>
      <c r="CU92" s="674"/>
      <c r="CV92" s="674"/>
      <c r="CW92" s="674"/>
      <c r="CX92" s="674"/>
      <c r="CY92" s="674"/>
      <c r="CZ92" s="674"/>
      <c r="DA92" s="674"/>
      <c r="DB92" s="674"/>
      <c r="DC92" s="674"/>
      <c r="DD92" s="674"/>
      <c r="DE92" s="674"/>
      <c r="DF92" s="674"/>
      <c r="DG92" s="674"/>
      <c r="DH92" s="674"/>
      <c r="DI92" s="674"/>
      <c r="DJ92" s="674"/>
      <c r="DK92" s="674"/>
      <c r="DL92" s="674"/>
      <c r="DM92" s="674"/>
      <c r="DN92" s="674"/>
      <c r="DO92" s="674"/>
      <c r="DP92" s="674"/>
      <c r="DQ92" s="674"/>
      <c r="DR92" s="674"/>
      <c r="DS92" s="674"/>
      <c r="DT92" s="674"/>
      <c r="DU92" s="674"/>
      <c r="DV92" s="674"/>
      <c r="DW92" s="674"/>
      <c r="DX92" s="674"/>
      <c r="DY92" s="674"/>
      <c r="DZ92" s="674"/>
      <c r="EA92" s="674"/>
      <c r="EB92" s="674"/>
      <c r="EC92" s="674"/>
      <c r="ED92" s="674"/>
      <c r="EE92" s="674"/>
      <c r="EF92" s="674"/>
      <c r="EG92" s="674"/>
      <c r="EH92" s="674"/>
      <c r="EI92" s="674"/>
      <c r="EJ92" s="674"/>
      <c r="EK92" s="674"/>
      <c r="EL92" s="674"/>
      <c r="EM92" s="674"/>
      <c r="EN92" s="674"/>
      <c r="EO92" s="674"/>
      <c r="EP92" s="674"/>
      <c r="EQ92" s="674"/>
      <c r="ER92" s="674"/>
      <c r="ES92" s="674"/>
      <c r="ET92" s="674"/>
      <c r="EU92" s="674"/>
      <c r="EV92" s="674"/>
      <c r="EW92" s="674"/>
      <c r="EX92" s="674"/>
      <c r="EY92" s="674"/>
      <c r="EZ92" s="674"/>
      <c r="FA92" s="674"/>
      <c r="FB92" s="674"/>
      <c r="FC92" s="674"/>
      <c r="FD92" s="674"/>
      <c r="FE92" s="674"/>
      <c r="FF92" s="674"/>
      <c r="FG92" s="674"/>
      <c r="FH92" s="674"/>
      <c r="FI92" s="674"/>
      <c r="FJ92" s="674"/>
      <c r="FK92" s="674"/>
      <c r="FL92" s="674"/>
      <c r="FM92" s="674"/>
      <c r="FN92" s="674"/>
      <c r="FO92" s="674"/>
      <c r="FP92" s="674"/>
      <c r="FQ92" s="674"/>
      <c r="FR92" s="674"/>
      <c r="FS92" s="674"/>
      <c r="FT92" s="674"/>
      <c r="FU92" s="674"/>
      <c r="FV92" s="674"/>
      <c r="FW92" s="674"/>
      <c r="FX92" s="674"/>
      <c r="FY92" s="674"/>
      <c r="FZ92" s="1313"/>
      <c r="GA92" s="1312"/>
      <c r="GB92" s="1156"/>
      <c r="GC92" s="1156"/>
      <c r="GD92" s="1156"/>
      <c r="GE92" s="1156"/>
      <c r="GF92" s="1156"/>
      <c r="GG92" s="1156"/>
      <c r="GH92" s="1156"/>
      <c r="GI92" s="1156"/>
      <c r="GJ92" s="1156"/>
      <c r="GK92" s="1157"/>
      <c r="GL92" s="1157"/>
      <c r="GM92" s="1157"/>
      <c r="GN92" s="1157"/>
      <c r="GO92" s="1157"/>
      <c r="GP92" s="1157"/>
      <c r="GQ92" s="1157"/>
      <c r="GR92" s="1157"/>
      <c r="GS92" s="1157"/>
      <c r="GT92" s="1157"/>
      <c r="GU92" s="1157"/>
      <c r="GV92" s="1157"/>
      <c r="GW92" s="1157"/>
      <c r="GX92" s="1157"/>
      <c r="GY92" s="1157"/>
      <c r="GZ92" s="1157"/>
      <c r="HA92" s="1157"/>
      <c r="HB92" s="1157"/>
      <c r="HC92" s="1157"/>
      <c r="HD92" s="1157"/>
      <c r="HE92" s="1157"/>
      <c r="HF92" s="1157"/>
      <c r="HG92" s="1157"/>
      <c r="HH92" s="1157"/>
      <c r="HI92" s="1157"/>
      <c r="HJ92" s="1026"/>
    </row>
    <row r="93" spans="2:218" ht="24.95" customHeight="1" x14ac:dyDescent="0.25">
      <c r="B93" s="1606"/>
      <c r="C93" s="229"/>
      <c r="D93" s="1316"/>
      <c r="E93" s="2400"/>
      <c r="F93" s="2381"/>
      <c r="G93" s="213"/>
      <c r="H93" s="213"/>
      <c r="I93" s="214"/>
      <c r="J93" s="834"/>
      <c r="K93" s="234"/>
      <c r="L93" s="230"/>
      <c r="M93" s="231"/>
      <c r="N93" s="231"/>
      <c r="O93" s="231"/>
      <c r="P93" s="231"/>
      <c r="Q93" s="235"/>
      <c r="R93" s="233"/>
      <c r="S93" s="232"/>
      <c r="T93" s="219"/>
      <c r="U93" s="835"/>
      <c r="V93" s="212"/>
      <c r="W93" s="231"/>
      <c r="X93" s="2118"/>
      <c r="Y93" s="2119"/>
      <c r="Z93" s="2188"/>
      <c r="AA93" s="674"/>
      <c r="AB93" s="674"/>
      <c r="AC93" s="674"/>
      <c r="AD93" s="674"/>
      <c r="AE93" s="674"/>
      <c r="AF93" s="674"/>
      <c r="AG93" s="674"/>
      <c r="AH93" s="674"/>
      <c r="AI93" s="674"/>
      <c r="AJ93" s="674"/>
      <c r="AK93" s="674"/>
      <c r="AL93" s="674"/>
      <c r="AM93" s="674"/>
      <c r="AN93" s="674"/>
      <c r="AO93" s="674"/>
      <c r="AP93" s="674"/>
      <c r="AQ93" s="674"/>
      <c r="AR93" s="674"/>
      <c r="AS93" s="674"/>
      <c r="AT93" s="674"/>
      <c r="AU93" s="674"/>
      <c r="AV93" s="674"/>
      <c r="AW93" s="674"/>
      <c r="AX93" s="674"/>
      <c r="AY93" s="674"/>
      <c r="AZ93" s="674"/>
      <c r="BA93" s="674"/>
      <c r="BB93" s="674"/>
      <c r="BC93" s="674"/>
      <c r="BD93" s="674"/>
      <c r="BE93" s="674"/>
      <c r="BF93" s="674"/>
      <c r="BG93" s="674"/>
      <c r="BH93" s="674"/>
      <c r="BI93" s="674"/>
      <c r="BJ93" s="674"/>
      <c r="BK93" s="674"/>
      <c r="BL93" s="674"/>
      <c r="BM93" s="674"/>
      <c r="BN93" s="674"/>
      <c r="BO93" s="674"/>
      <c r="BP93" s="674"/>
      <c r="BQ93" s="674"/>
      <c r="BR93" s="674"/>
      <c r="BS93" s="674"/>
      <c r="BT93" s="674"/>
      <c r="BU93" s="674"/>
      <c r="BV93" s="674"/>
      <c r="BW93" s="674"/>
      <c r="BX93" s="674"/>
      <c r="BY93" s="674"/>
      <c r="BZ93" s="674"/>
      <c r="CA93" s="674"/>
      <c r="CB93" s="674"/>
      <c r="CC93" s="674"/>
      <c r="CD93" s="674"/>
      <c r="CE93" s="674"/>
      <c r="CF93" s="674"/>
      <c r="CG93" s="674"/>
      <c r="CH93" s="674"/>
      <c r="CI93" s="674"/>
      <c r="CJ93" s="674"/>
      <c r="CK93" s="674"/>
      <c r="CL93" s="674"/>
      <c r="CM93" s="674"/>
      <c r="CN93" s="674"/>
      <c r="CO93" s="674"/>
      <c r="CP93" s="674"/>
      <c r="CQ93" s="674"/>
      <c r="CR93" s="674"/>
      <c r="CS93" s="674"/>
      <c r="CT93" s="674"/>
      <c r="CU93" s="674"/>
      <c r="CV93" s="674"/>
      <c r="CW93" s="674"/>
      <c r="CX93" s="674"/>
      <c r="CY93" s="674"/>
      <c r="CZ93" s="674"/>
      <c r="DA93" s="674"/>
      <c r="DB93" s="674"/>
      <c r="DC93" s="674"/>
      <c r="DD93" s="674"/>
      <c r="DE93" s="674"/>
      <c r="DF93" s="674"/>
      <c r="DG93" s="674"/>
      <c r="DH93" s="674"/>
      <c r="DI93" s="674"/>
      <c r="DJ93" s="674"/>
      <c r="DK93" s="674"/>
      <c r="DL93" s="674"/>
      <c r="DM93" s="674"/>
      <c r="DN93" s="674"/>
      <c r="DO93" s="674"/>
      <c r="DP93" s="674"/>
      <c r="DQ93" s="674"/>
      <c r="DR93" s="674"/>
      <c r="DS93" s="674"/>
      <c r="DT93" s="674"/>
      <c r="DU93" s="674"/>
      <c r="DV93" s="674"/>
      <c r="DW93" s="674"/>
      <c r="DX93" s="674"/>
      <c r="DY93" s="674"/>
      <c r="DZ93" s="674"/>
      <c r="EA93" s="674"/>
      <c r="EB93" s="674"/>
      <c r="EC93" s="674"/>
      <c r="ED93" s="674"/>
      <c r="EE93" s="674"/>
      <c r="EF93" s="674"/>
      <c r="EG93" s="674"/>
      <c r="EH93" s="674"/>
      <c r="EI93" s="674"/>
      <c r="EJ93" s="674"/>
      <c r="EK93" s="674"/>
      <c r="EL93" s="674"/>
      <c r="EM93" s="674"/>
      <c r="EN93" s="674"/>
      <c r="EO93" s="674"/>
      <c r="EP93" s="674"/>
      <c r="EQ93" s="674"/>
      <c r="ER93" s="674"/>
      <c r="ES93" s="674"/>
      <c r="ET93" s="674"/>
      <c r="EU93" s="674"/>
      <c r="EV93" s="674"/>
      <c r="EW93" s="674"/>
      <c r="EX93" s="674"/>
      <c r="EY93" s="674"/>
      <c r="EZ93" s="674"/>
      <c r="FA93" s="674"/>
      <c r="FB93" s="674"/>
      <c r="FC93" s="674"/>
      <c r="FD93" s="674"/>
      <c r="FE93" s="674"/>
      <c r="FF93" s="674"/>
      <c r="FG93" s="674"/>
      <c r="FH93" s="674"/>
      <c r="FI93" s="674"/>
      <c r="FJ93" s="674"/>
      <c r="FK93" s="674"/>
      <c r="FL93" s="674"/>
      <c r="FM93" s="674"/>
      <c r="FN93" s="674"/>
      <c r="FO93" s="674"/>
      <c r="FP93" s="674"/>
      <c r="FQ93" s="674"/>
      <c r="FR93" s="674"/>
      <c r="FS93" s="674"/>
      <c r="FT93" s="674"/>
      <c r="FU93" s="674"/>
      <c r="FV93" s="674"/>
      <c r="FW93" s="674"/>
      <c r="FX93" s="674"/>
      <c r="FY93" s="674"/>
      <c r="FZ93" s="1313"/>
      <c r="GA93" s="1312"/>
      <c r="GB93" s="1156"/>
      <c r="GC93" s="1156"/>
      <c r="GD93" s="1156"/>
      <c r="GE93" s="1156"/>
      <c r="GF93" s="1156"/>
      <c r="GG93" s="1156"/>
      <c r="GH93" s="1156"/>
      <c r="GI93" s="1156"/>
      <c r="GJ93" s="1156"/>
      <c r="GK93" s="1157"/>
      <c r="GL93" s="1157"/>
      <c r="GM93" s="1157"/>
      <c r="GN93" s="1157"/>
      <c r="GO93" s="1157"/>
      <c r="GP93" s="1157"/>
      <c r="GQ93" s="1157"/>
      <c r="GR93" s="1157"/>
      <c r="GS93" s="1157"/>
      <c r="GT93" s="1157"/>
      <c r="GU93" s="1157"/>
      <c r="GV93" s="1157"/>
      <c r="GW93" s="1157"/>
      <c r="GX93" s="1157"/>
      <c r="GY93" s="1157"/>
      <c r="GZ93" s="1157"/>
      <c r="HA93" s="1157"/>
      <c r="HB93" s="1157"/>
      <c r="HC93" s="1157"/>
      <c r="HD93" s="1157"/>
      <c r="HE93" s="1157"/>
      <c r="HF93" s="1157"/>
      <c r="HG93" s="1157"/>
      <c r="HH93" s="1157"/>
      <c r="HI93" s="1157"/>
      <c r="HJ93" s="1026"/>
    </row>
    <row r="94" spans="2:218" ht="24.95" customHeight="1" x14ac:dyDescent="0.25">
      <c r="B94" s="1606"/>
      <c r="C94" s="229"/>
      <c r="D94" s="1316"/>
      <c r="E94" s="2400"/>
      <c r="F94" s="2381"/>
      <c r="G94" s="213"/>
      <c r="H94" s="213"/>
      <c r="I94" s="214"/>
      <c r="J94" s="834"/>
      <c r="K94" s="234"/>
      <c r="L94" s="230"/>
      <c r="M94" s="231"/>
      <c r="N94" s="231"/>
      <c r="O94" s="231"/>
      <c r="P94" s="231"/>
      <c r="Q94" s="235"/>
      <c r="R94" s="233"/>
      <c r="S94" s="232"/>
      <c r="T94" s="219"/>
      <c r="U94" s="835"/>
      <c r="V94" s="212"/>
      <c r="W94" s="231"/>
      <c r="X94" s="2118"/>
      <c r="Y94" s="2119"/>
      <c r="Z94" s="2188"/>
      <c r="AA94" s="674"/>
      <c r="AB94" s="674"/>
      <c r="AC94" s="674"/>
      <c r="AD94" s="674"/>
      <c r="AE94" s="674"/>
      <c r="AF94" s="674"/>
      <c r="AG94" s="674"/>
      <c r="AH94" s="674"/>
      <c r="AI94" s="674"/>
      <c r="AJ94" s="674"/>
      <c r="AK94" s="674"/>
      <c r="AL94" s="674"/>
      <c r="AM94" s="674"/>
      <c r="AN94" s="674"/>
      <c r="AO94" s="674"/>
      <c r="AP94" s="674"/>
      <c r="AQ94" s="674"/>
      <c r="AR94" s="674"/>
      <c r="AS94" s="674"/>
      <c r="AT94" s="674"/>
      <c r="AU94" s="674"/>
      <c r="AV94" s="674"/>
      <c r="AW94" s="674"/>
      <c r="AX94" s="674"/>
      <c r="AY94" s="674"/>
      <c r="AZ94" s="674"/>
      <c r="BA94" s="674"/>
      <c r="BB94" s="674"/>
      <c r="BC94" s="674"/>
      <c r="BD94" s="674"/>
      <c r="BE94" s="674"/>
      <c r="BF94" s="674"/>
      <c r="BG94" s="674"/>
      <c r="BH94" s="674"/>
      <c r="BI94" s="674"/>
      <c r="BJ94" s="674"/>
      <c r="BK94" s="674"/>
      <c r="BL94" s="674"/>
      <c r="BM94" s="674"/>
      <c r="BN94" s="674"/>
      <c r="BO94" s="674"/>
      <c r="BP94" s="674"/>
      <c r="BQ94" s="674"/>
      <c r="BR94" s="674"/>
      <c r="BS94" s="674"/>
      <c r="BT94" s="674"/>
      <c r="BU94" s="674"/>
      <c r="BV94" s="674"/>
      <c r="BW94" s="674"/>
      <c r="BX94" s="674"/>
      <c r="BY94" s="674"/>
      <c r="BZ94" s="674"/>
      <c r="CA94" s="674"/>
      <c r="CB94" s="674"/>
      <c r="CC94" s="674"/>
      <c r="CD94" s="674"/>
      <c r="CE94" s="674"/>
      <c r="CF94" s="674"/>
      <c r="CG94" s="674"/>
      <c r="CH94" s="674"/>
      <c r="CI94" s="674"/>
      <c r="CJ94" s="674"/>
      <c r="CK94" s="674"/>
      <c r="CL94" s="674"/>
      <c r="CM94" s="674"/>
      <c r="CN94" s="674"/>
      <c r="CO94" s="674"/>
      <c r="CP94" s="674"/>
      <c r="CQ94" s="674"/>
      <c r="CR94" s="674"/>
      <c r="CS94" s="674"/>
      <c r="CT94" s="674"/>
      <c r="CU94" s="674"/>
      <c r="CV94" s="674"/>
      <c r="CW94" s="674"/>
      <c r="CX94" s="674"/>
      <c r="CY94" s="674"/>
      <c r="CZ94" s="674"/>
      <c r="DA94" s="674"/>
      <c r="DB94" s="674"/>
      <c r="DC94" s="674"/>
      <c r="DD94" s="674"/>
      <c r="DE94" s="674"/>
      <c r="DF94" s="674"/>
      <c r="DG94" s="674"/>
      <c r="DH94" s="674"/>
      <c r="DI94" s="674"/>
      <c r="DJ94" s="674"/>
      <c r="DK94" s="674"/>
      <c r="DL94" s="674"/>
      <c r="DM94" s="674"/>
      <c r="DN94" s="674"/>
      <c r="DO94" s="674"/>
      <c r="DP94" s="674"/>
      <c r="DQ94" s="674"/>
      <c r="DR94" s="674"/>
      <c r="DS94" s="674"/>
      <c r="DT94" s="674"/>
      <c r="DU94" s="674"/>
      <c r="DV94" s="674"/>
      <c r="DW94" s="674"/>
      <c r="DX94" s="674"/>
      <c r="DY94" s="674"/>
      <c r="DZ94" s="674"/>
      <c r="EA94" s="674"/>
      <c r="EB94" s="674"/>
      <c r="EC94" s="674"/>
      <c r="ED94" s="674"/>
      <c r="EE94" s="674"/>
      <c r="EF94" s="674"/>
      <c r="EG94" s="674"/>
      <c r="EH94" s="674"/>
      <c r="EI94" s="674"/>
      <c r="EJ94" s="674"/>
      <c r="EK94" s="674"/>
      <c r="EL94" s="674"/>
      <c r="EM94" s="674"/>
      <c r="EN94" s="674"/>
      <c r="EO94" s="674"/>
      <c r="EP94" s="674"/>
      <c r="EQ94" s="674"/>
      <c r="ER94" s="674"/>
      <c r="ES94" s="674"/>
      <c r="ET94" s="674"/>
      <c r="EU94" s="674"/>
      <c r="EV94" s="674"/>
      <c r="EW94" s="674"/>
      <c r="EX94" s="674"/>
      <c r="EY94" s="674"/>
      <c r="EZ94" s="674"/>
      <c r="FA94" s="674"/>
      <c r="FB94" s="674"/>
      <c r="FC94" s="674"/>
      <c r="FD94" s="674"/>
      <c r="FE94" s="674"/>
      <c r="FF94" s="674"/>
      <c r="FG94" s="674"/>
      <c r="FH94" s="674"/>
      <c r="FI94" s="674"/>
      <c r="FJ94" s="674"/>
      <c r="FK94" s="674"/>
      <c r="FL94" s="674"/>
      <c r="FM94" s="674"/>
      <c r="FN94" s="674"/>
      <c r="FO94" s="674"/>
      <c r="FP94" s="674"/>
      <c r="FQ94" s="674"/>
      <c r="FR94" s="674"/>
      <c r="FS94" s="674"/>
      <c r="FT94" s="674"/>
      <c r="FU94" s="674"/>
      <c r="FV94" s="674"/>
      <c r="FW94" s="674"/>
      <c r="FX94" s="674"/>
      <c r="FY94" s="674"/>
      <c r="FZ94" s="1313"/>
      <c r="GA94" s="1312"/>
      <c r="GB94" s="1156"/>
      <c r="GC94" s="1156"/>
      <c r="GD94" s="1156"/>
      <c r="GE94" s="1156"/>
      <c r="GF94" s="1156"/>
      <c r="GG94" s="1156"/>
      <c r="GH94" s="1156"/>
      <c r="GI94" s="1156"/>
      <c r="GJ94" s="1156"/>
      <c r="GK94" s="1157"/>
      <c r="GL94" s="1157"/>
      <c r="GM94" s="1157"/>
      <c r="GN94" s="1157"/>
      <c r="GO94" s="1157"/>
      <c r="GP94" s="1157"/>
      <c r="GQ94" s="1157"/>
      <c r="GR94" s="1157"/>
      <c r="GS94" s="1157"/>
      <c r="GT94" s="1157"/>
      <c r="GU94" s="1157"/>
      <c r="GV94" s="1157"/>
      <c r="GW94" s="1157"/>
      <c r="GX94" s="1157"/>
      <c r="GY94" s="1157"/>
      <c r="GZ94" s="1157"/>
      <c r="HA94" s="1157"/>
      <c r="HB94" s="1157"/>
      <c r="HC94" s="1157"/>
      <c r="HD94" s="1157"/>
      <c r="HE94" s="1157"/>
      <c r="HF94" s="1157"/>
      <c r="HG94" s="1157"/>
      <c r="HH94" s="1157"/>
      <c r="HI94" s="1157"/>
      <c r="HJ94" s="1026"/>
    </row>
    <row r="95" spans="2:218" ht="24.95" customHeight="1" x14ac:dyDescent="0.25">
      <c r="B95" s="1606"/>
      <c r="C95" s="229"/>
      <c r="D95" s="1316"/>
      <c r="E95" s="2400"/>
      <c r="F95" s="215"/>
      <c r="G95" s="213"/>
      <c r="H95" s="213"/>
      <c r="I95" s="214"/>
      <c r="J95" s="834"/>
      <c r="K95" s="234"/>
      <c r="L95" s="230"/>
      <c r="M95" s="231"/>
      <c r="N95" s="231"/>
      <c r="O95" s="231"/>
      <c r="P95" s="231"/>
      <c r="Q95" s="235"/>
      <c r="R95" s="233"/>
      <c r="S95" s="232"/>
      <c r="T95" s="219"/>
      <c r="U95" s="835"/>
      <c r="V95" s="212"/>
      <c r="W95" s="231"/>
      <c r="X95" s="2118"/>
      <c r="Y95" s="2119"/>
      <c r="Z95" s="2188"/>
      <c r="AA95" s="674"/>
      <c r="AB95" s="674"/>
      <c r="AC95" s="674"/>
      <c r="AD95" s="674"/>
      <c r="AE95" s="674"/>
      <c r="AF95" s="674"/>
      <c r="AG95" s="674"/>
      <c r="AH95" s="674"/>
      <c r="AI95" s="674"/>
      <c r="AJ95" s="674"/>
      <c r="AK95" s="674"/>
      <c r="AL95" s="674"/>
      <c r="AM95" s="674"/>
      <c r="AN95" s="674"/>
      <c r="AO95" s="674"/>
      <c r="AP95" s="674"/>
      <c r="AQ95" s="674"/>
      <c r="AR95" s="674"/>
      <c r="AS95" s="674"/>
      <c r="AT95" s="674"/>
      <c r="AU95" s="674"/>
      <c r="AV95" s="674"/>
      <c r="AW95" s="674"/>
      <c r="AX95" s="674"/>
      <c r="AY95" s="674"/>
      <c r="AZ95" s="674"/>
      <c r="BA95" s="674"/>
      <c r="BB95" s="674"/>
      <c r="BC95" s="674"/>
      <c r="BD95" s="674"/>
      <c r="BE95" s="674"/>
      <c r="BF95" s="674"/>
      <c r="BG95" s="674"/>
      <c r="BH95" s="674"/>
      <c r="BI95" s="674"/>
      <c r="BJ95" s="674"/>
      <c r="BK95" s="674"/>
      <c r="BL95" s="674"/>
      <c r="BM95" s="674"/>
      <c r="BN95" s="674"/>
      <c r="BO95" s="674"/>
      <c r="BP95" s="674"/>
      <c r="BQ95" s="674"/>
      <c r="BR95" s="674"/>
      <c r="BS95" s="674"/>
      <c r="BT95" s="674"/>
      <c r="BU95" s="674"/>
      <c r="BV95" s="674"/>
      <c r="BW95" s="674"/>
      <c r="BX95" s="674"/>
      <c r="BY95" s="674"/>
      <c r="BZ95" s="674"/>
      <c r="CA95" s="674"/>
      <c r="CB95" s="674"/>
      <c r="CC95" s="674"/>
      <c r="CD95" s="674"/>
      <c r="CE95" s="674"/>
      <c r="CF95" s="674"/>
      <c r="CG95" s="674"/>
      <c r="CH95" s="674"/>
      <c r="CI95" s="674"/>
      <c r="CJ95" s="674"/>
      <c r="CK95" s="674"/>
      <c r="CL95" s="674"/>
      <c r="CM95" s="674"/>
      <c r="CN95" s="674"/>
      <c r="CO95" s="674"/>
      <c r="CP95" s="674"/>
      <c r="CQ95" s="674"/>
      <c r="CR95" s="674"/>
      <c r="CS95" s="674"/>
      <c r="CT95" s="674"/>
      <c r="CU95" s="674"/>
      <c r="CV95" s="674"/>
      <c r="CW95" s="674"/>
      <c r="CX95" s="674"/>
      <c r="CY95" s="674"/>
      <c r="CZ95" s="674"/>
      <c r="DA95" s="674"/>
      <c r="DB95" s="674"/>
      <c r="DC95" s="674"/>
      <c r="DD95" s="674"/>
      <c r="DE95" s="674"/>
      <c r="DF95" s="674"/>
      <c r="DG95" s="674"/>
      <c r="DH95" s="674"/>
      <c r="DI95" s="674"/>
      <c r="DJ95" s="674"/>
      <c r="DK95" s="674"/>
      <c r="DL95" s="674"/>
      <c r="DM95" s="674"/>
      <c r="DN95" s="674"/>
      <c r="DO95" s="674"/>
      <c r="DP95" s="674"/>
      <c r="DQ95" s="674"/>
      <c r="DR95" s="674"/>
      <c r="DS95" s="674"/>
      <c r="DT95" s="674"/>
      <c r="DU95" s="674"/>
      <c r="DV95" s="674"/>
      <c r="DW95" s="674"/>
      <c r="DX95" s="674"/>
      <c r="DY95" s="674"/>
      <c r="DZ95" s="674"/>
      <c r="EA95" s="674"/>
      <c r="EB95" s="674"/>
      <c r="EC95" s="674"/>
      <c r="ED95" s="674"/>
      <c r="EE95" s="674"/>
      <c r="EF95" s="674"/>
      <c r="EG95" s="674"/>
      <c r="EH95" s="674"/>
      <c r="EI95" s="674"/>
      <c r="EJ95" s="674"/>
      <c r="EK95" s="674"/>
      <c r="EL95" s="674"/>
      <c r="EM95" s="674"/>
      <c r="EN95" s="674"/>
      <c r="EO95" s="674"/>
      <c r="EP95" s="674"/>
      <c r="EQ95" s="674"/>
      <c r="ER95" s="674"/>
      <c r="ES95" s="674"/>
      <c r="ET95" s="674"/>
      <c r="EU95" s="674"/>
      <c r="EV95" s="674"/>
      <c r="EW95" s="674"/>
      <c r="EX95" s="674"/>
      <c r="EY95" s="674"/>
      <c r="EZ95" s="674"/>
      <c r="FA95" s="674"/>
      <c r="FB95" s="674"/>
      <c r="FC95" s="674"/>
      <c r="FD95" s="674"/>
      <c r="FE95" s="674"/>
      <c r="FF95" s="674"/>
      <c r="FG95" s="674"/>
      <c r="FH95" s="674"/>
      <c r="FI95" s="674"/>
      <c r="FJ95" s="674"/>
      <c r="FK95" s="674"/>
      <c r="FL95" s="674"/>
      <c r="FM95" s="674"/>
      <c r="FN95" s="674"/>
      <c r="FO95" s="674"/>
      <c r="FP95" s="674"/>
      <c r="FQ95" s="674"/>
      <c r="FR95" s="674"/>
      <c r="FS95" s="674"/>
      <c r="FT95" s="674"/>
      <c r="FU95" s="674"/>
      <c r="FV95" s="674"/>
      <c r="FW95" s="674"/>
      <c r="FX95" s="674"/>
      <c r="FY95" s="674"/>
      <c r="FZ95" s="1313"/>
      <c r="GA95" s="1312"/>
      <c r="GB95" s="1156"/>
      <c r="GC95" s="1156"/>
      <c r="GD95" s="1156"/>
      <c r="GE95" s="1156"/>
      <c r="GF95" s="1156"/>
      <c r="GG95" s="1156"/>
      <c r="GH95" s="1156"/>
      <c r="GI95" s="1156"/>
      <c r="GJ95" s="1156"/>
      <c r="GK95" s="1157"/>
      <c r="GL95" s="1157"/>
      <c r="GM95" s="1157"/>
      <c r="GN95" s="1157"/>
      <c r="GO95" s="1157"/>
      <c r="GP95" s="1157"/>
      <c r="GQ95" s="1157"/>
      <c r="GR95" s="1157"/>
      <c r="GS95" s="1157"/>
      <c r="GT95" s="1157"/>
      <c r="GU95" s="1157"/>
      <c r="GV95" s="1157"/>
      <c r="GW95" s="1157"/>
      <c r="GX95" s="1157"/>
      <c r="GY95" s="1157"/>
      <c r="GZ95" s="1157"/>
      <c r="HA95" s="1157"/>
      <c r="HB95" s="1157"/>
      <c r="HC95" s="1157"/>
      <c r="HD95" s="1157"/>
      <c r="HE95" s="1157"/>
      <c r="HF95" s="1157"/>
      <c r="HG95" s="1157"/>
      <c r="HH95" s="1157"/>
      <c r="HI95" s="1157"/>
      <c r="HJ95" s="1026"/>
    </row>
    <row r="96" spans="2:218" ht="24.95" customHeight="1" x14ac:dyDescent="0.25">
      <c r="B96" s="1606"/>
      <c r="C96" s="229"/>
      <c r="D96" s="1316"/>
      <c r="E96" s="2400"/>
      <c r="F96" s="215"/>
      <c r="G96" s="213"/>
      <c r="H96" s="213"/>
      <c r="I96" s="214"/>
      <c r="J96" s="834"/>
      <c r="K96" s="234"/>
      <c r="L96" s="230"/>
      <c r="M96" s="231"/>
      <c r="N96" s="231"/>
      <c r="O96" s="231"/>
      <c r="P96" s="231"/>
      <c r="Q96" s="235"/>
      <c r="R96" s="233"/>
      <c r="S96" s="232"/>
      <c r="T96" s="219"/>
      <c r="U96" s="835"/>
      <c r="V96" s="212"/>
      <c r="W96" s="231"/>
      <c r="X96" s="2118"/>
      <c r="Y96" s="2119"/>
      <c r="Z96" s="2188"/>
      <c r="AA96" s="674"/>
      <c r="AB96" s="674"/>
      <c r="AC96" s="674"/>
      <c r="AD96" s="674"/>
      <c r="AE96" s="674"/>
      <c r="AF96" s="674"/>
      <c r="AG96" s="674"/>
      <c r="AH96" s="674"/>
      <c r="AI96" s="674"/>
      <c r="AJ96" s="674"/>
      <c r="AK96" s="674"/>
      <c r="AL96" s="674"/>
      <c r="AM96" s="674"/>
      <c r="AN96" s="674"/>
      <c r="AO96" s="674"/>
      <c r="AP96" s="674"/>
      <c r="AQ96" s="674"/>
      <c r="AR96" s="674"/>
      <c r="AS96" s="674"/>
      <c r="AT96" s="674"/>
      <c r="AU96" s="674"/>
      <c r="AV96" s="674"/>
      <c r="AW96" s="674"/>
      <c r="AX96" s="674"/>
      <c r="AY96" s="674"/>
      <c r="AZ96" s="674"/>
      <c r="BA96" s="674"/>
      <c r="BB96" s="674"/>
      <c r="BC96" s="674"/>
      <c r="BD96" s="674"/>
      <c r="BE96" s="674"/>
      <c r="BF96" s="674"/>
      <c r="BG96" s="674"/>
      <c r="BH96" s="674"/>
      <c r="BI96" s="674"/>
      <c r="BJ96" s="674"/>
      <c r="BK96" s="674"/>
      <c r="BL96" s="674"/>
      <c r="BM96" s="674"/>
      <c r="BN96" s="674"/>
      <c r="BO96" s="674"/>
      <c r="BP96" s="674"/>
      <c r="BQ96" s="674"/>
      <c r="BR96" s="674"/>
      <c r="BS96" s="674"/>
      <c r="BT96" s="674"/>
      <c r="BU96" s="674"/>
      <c r="BV96" s="674"/>
      <c r="BW96" s="674"/>
      <c r="BX96" s="674"/>
      <c r="BY96" s="674"/>
      <c r="BZ96" s="674"/>
      <c r="CA96" s="674"/>
      <c r="CB96" s="674"/>
      <c r="CC96" s="674"/>
      <c r="CD96" s="674"/>
      <c r="CE96" s="674"/>
      <c r="CF96" s="674"/>
      <c r="CG96" s="674"/>
      <c r="CH96" s="674"/>
      <c r="CI96" s="674"/>
      <c r="CJ96" s="674"/>
      <c r="CK96" s="674"/>
      <c r="CL96" s="674"/>
      <c r="CM96" s="674"/>
      <c r="CN96" s="674"/>
      <c r="CO96" s="674"/>
      <c r="CP96" s="674"/>
      <c r="CQ96" s="674"/>
      <c r="CR96" s="674"/>
      <c r="CS96" s="674"/>
      <c r="CT96" s="674"/>
      <c r="CU96" s="674"/>
      <c r="CV96" s="674"/>
      <c r="CW96" s="674"/>
      <c r="CX96" s="674"/>
      <c r="CY96" s="674"/>
      <c r="CZ96" s="674"/>
      <c r="DA96" s="674"/>
      <c r="DB96" s="674"/>
      <c r="DC96" s="674"/>
      <c r="DD96" s="674"/>
      <c r="DE96" s="674"/>
      <c r="DF96" s="674"/>
      <c r="DG96" s="674"/>
      <c r="DH96" s="674"/>
      <c r="DI96" s="674"/>
      <c r="DJ96" s="674"/>
      <c r="DK96" s="674"/>
      <c r="DL96" s="674"/>
      <c r="DM96" s="674"/>
      <c r="DN96" s="674"/>
      <c r="DO96" s="674"/>
      <c r="DP96" s="674"/>
      <c r="DQ96" s="674"/>
      <c r="DR96" s="674"/>
      <c r="DS96" s="674"/>
      <c r="DT96" s="674"/>
      <c r="DU96" s="674"/>
      <c r="DV96" s="674"/>
      <c r="DW96" s="674"/>
      <c r="DX96" s="674"/>
      <c r="DY96" s="674"/>
      <c r="DZ96" s="674"/>
      <c r="EA96" s="674"/>
      <c r="EB96" s="674"/>
      <c r="EC96" s="674"/>
      <c r="ED96" s="674"/>
      <c r="EE96" s="674"/>
      <c r="EF96" s="674"/>
      <c r="EG96" s="674"/>
      <c r="EH96" s="674"/>
      <c r="EI96" s="674"/>
      <c r="EJ96" s="674"/>
      <c r="EK96" s="674"/>
      <c r="EL96" s="674"/>
      <c r="EM96" s="674"/>
      <c r="EN96" s="674"/>
      <c r="EO96" s="674"/>
      <c r="EP96" s="674"/>
      <c r="EQ96" s="674"/>
      <c r="ER96" s="674"/>
      <c r="ES96" s="674"/>
      <c r="ET96" s="674"/>
      <c r="EU96" s="674"/>
      <c r="EV96" s="674"/>
      <c r="EW96" s="674"/>
      <c r="EX96" s="674"/>
      <c r="EY96" s="674"/>
      <c r="EZ96" s="674"/>
      <c r="FA96" s="674"/>
      <c r="FB96" s="674"/>
      <c r="FC96" s="674"/>
      <c r="FD96" s="674"/>
      <c r="FE96" s="674"/>
      <c r="FF96" s="674"/>
      <c r="FG96" s="674"/>
      <c r="FH96" s="674"/>
      <c r="FI96" s="674"/>
      <c r="FJ96" s="674"/>
      <c r="FK96" s="674"/>
      <c r="FL96" s="674"/>
      <c r="FM96" s="674"/>
      <c r="FN96" s="674"/>
      <c r="FO96" s="674"/>
      <c r="FP96" s="674"/>
      <c r="FQ96" s="674"/>
      <c r="FR96" s="674"/>
      <c r="FS96" s="674"/>
      <c r="FT96" s="674"/>
      <c r="FU96" s="674"/>
      <c r="FV96" s="674"/>
      <c r="FW96" s="674"/>
      <c r="FX96" s="674"/>
      <c r="FY96" s="674"/>
      <c r="FZ96" s="1313"/>
      <c r="GA96" s="1312"/>
      <c r="GB96" s="1156"/>
      <c r="GC96" s="1156"/>
      <c r="GD96" s="1156"/>
      <c r="GE96" s="1156"/>
      <c r="GF96" s="1156"/>
      <c r="GG96" s="1156"/>
      <c r="GH96" s="1156"/>
      <c r="GI96" s="1156"/>
      <c r="GJ96" s="1156"/>
      <c r="GK96" s="1157"/>
      <c r="GL96" s="1157"/>
      <c r="GM96" s="1157"/>
      <c r="GN96" s="1157"/>
      <c r="GO96" s="1157"/>
      <c r="GP96" s="1157"/>
      <c r="GQ96" s="1157"/>
      <c r="GR96" s="1157"/>
      <c r="GS96" s="1157"/>
      <c r="GT96" s="1157"/>
      <c r="GU96" s="1157"/>
      <c r="GV96" s="1157"/>
      <c r="GW96" s="1157"/>
      <c r="GX96" s="1157"/>
      <c r="GY96" s="1157"/>
      <c r="GZ96" s="1157"/>
      <c r="HA96" s="1157"/>
      <c r="HB96" s="1157"/>
      <c r="HC96" s="1157"/>
      <c r="HD96" s="1157"/>
      <c r="HE96" s="1157"/>
      <c r="HF96" s="1157"/>
      <c r="HG96" s="1157"/>
      <c r="HH96" s="1157"/>
      <c r="HI96" s="1157"/>
      <c r="HJ96" s="1026"/>
    </row>
    <row r="97" spans="2:218" ht="24.95" customHeight="1" x14ac:dyDescent="0.25">
      <c r="B97" s="1606"/>
      <c r="C97" s="229"/>
      <c r="D97" s="1316"/>
      <c r="E97" s="2400"/>
      <c r="F97" s="215"/>
      <c r="G97" s="213"/>
      <c r="H97" s="213"/>
      <c r="I97" s="214"/>
      <c r="J97" s="834"/>
      <c r="K97" s="234"/>
      <c r="L97" s="230"/>
      <c r="M97" s="231"/>
      <c r="N97" s="231"/>
      <c r="O97" s="231"/>
      <c r="P97" s="231"/>
      <c r="Q97" s="235"/>
      <c r="R97" s="233"/>
      <c r="S97" s="232"/>
      <c r="T97" s="219"/>
      <c r="U97" s="835"/>
      <c r="V97" s="212"/>
      <c r="W97" s="231"/>
      <c r="X97" s="2118"/>
      <c r="Y97" s="2119"/>
      <c r="Z97" s="2188"/>
      <c r="AA97" s="674"/>
      <c r="AB97" s="674"/>
      <c r="AC97" s="674"/>
      <c r="AD97" s="674"/>
      <c r="AE97" s="674"/>
      <c r="AF97" s="674"/>
      <c r="AG97" s="674"/>
      <c r="AH97" s="674"/>
      <c r="AI97" s="674"/>
      <c r="AJ97" s="674"/>
      <c r="AK97" s="674"/>
      <c r="AL97" s="674"/>
      <c r="AM97" s="674"/>
      <c r="AN97" s="674"/>
      <c r="AO97" s="674"/>
      <c r="AP97" s="674"/>
      <c r="AQ97" s="674"/>
      <c r="AR97" s="674"/>
      <c r="AS97" s="674"/>
      <c r="AT97" s="674"/>
      <c r="AU97" s="674"/>
      <c r="AV97" s="674"/>
      <c r="AW97" s="674"/>
      <c r="AX97" s="674"/>
      <c r="AY97" s="674"/>
      <c r="AZ97" s="674"/>
      <c r="BA97" s="674"/>
      <c r="BB97" s="674"/>
      <c r="BC97" s="674"/>
      <c r="BD97" s="674"/>
      <c r="BE97" s="674"/>
      <c r="BF97" s="674"/>
      <c r="BG97" s="674"/>
      <c r="BH97" s="674"/>
      <c r="BI97" s="674"/>
      <c r="BJ97" s="674"/>
      <c r="BK97" s="674"/>
      <c r="BL97" s="674"/>
      <c r="BM97" s="674"/>
      <c r="BN97" s="674"/>
      <c r="BO97" s="674"/>
      <c r="BP97" s="674"/>
      <c r="BQ97" s="674"/>
      <c r="BR97" s="674"/>
      <c r="BS97" s="674"/>
      <c r="BT97" s="674"/>
      <c r="BU97" s="674"/>
      <c r="BV97" s="674"/>
      <c r="BW97" s="674"/>
      <c r="BX97" s="674"/>
      <c r="BY97" s="674"/>
      <c r="BZ97" s="674"/>
      <c r="CA97" s="674"/>
      <c r="CB97" s="674"/>
      <c r="CC97" s="674"/>
      <c r="CD97" s="674"/>
      <c r="CE97" s="674"/>
      <c r="CF97" s="674"/>
      <c r="CG97" s="674"/>
      <c r="CH97" s="674"/>
      <c r="CI97" s="674"/>
      <c r="CJ97" s="674"/>
      <c r="CK97" s="674"/>
      <c r="CL97" s="674"/>
      <c r="CM97" s="674"/>
      <c r="CN97" s="674"/>
      <c r="CO97" s="674"/>
      <c r="CP97" s="674"/>
      <c r="CQ97" s="674"/>
      <c r="CR97" s="674"/>
      <c r="CS97" s="674"/>
      <c r="CT97" s="674"/>
      <c r="CU97" s="674"/>
      <c r="CV97" s="674"/>
      <c r="CW97" s="674"/>
      <c r="CX97" s="674"/>
      <c r="CY97" s="674"/>
      <c r="CZ97" s="674"/>
      <c r="DA97" s="674"/>
      <c r="DB97" s="674"/>
      <c r="DC97" s="674"/>
      <c r="DD97" s="674"/>
      <c r="DE97" s="674"/>
      <c r="DF97" s="674"/>
      <c r="DG97" s="674"/>
      <c r="DH97" s="674"/>
      <c r="DI97" s="674"/>
      <c r="DJ97" s="674"/>
      <c r="DK97" s="674"/>
      <c r="DL97" s="674"/>
      <c r="DM97" s="674"/>
      <c r="DN97" s="674"/>
      <c r="DO97" s="674"/>
      <c r="DP97" s="674"/>
      <c r="DQ97" s="674"/>
      <c r="DR97" s="674"/>
      <c r="DS97" s="674"/>
      <c r="DT97" s="674"/>
      <c r="DU97" s="674"/>
      <c r="DV97" s="674"/>
      <c r="DW97" s="674"/>
      <c r="DX97" s="674"/>
      <c r="DY97" s="674"/>
      <c r="DZ97" s="674"/>
      <c r="EA97" s="674"/>
      <c r="EB97" s="674"/>
      <c r="EC97" s="674"/>
      <c r="ED97" s="674"/>
      <c r="EE97" s="674"/>
      <c r="EF97" s="674"/>
      <c r="EG97" s="674"/>
      <c r="EH97" s="674"/>
      <c r="EI97" s="674"/>
      <c r="EJ97" s="674"/>
      <c r="EK97" s="674"/>
      <c r="EL97" s="674"/>
      <c r="EM97" s="674"/>
      <c r="EN97" s="674"/>
      <c r="EO97" s="674"/>
      <c r="EP97" s="674"/>
      <c r="EQ97" s="674"/>
      <c r="ER97" s="674"/>
      <c r="ES97" s="674"/>
      <c r="ET97" s="674"/>
      <c r="EU97" s="674"/>
      <c r="EV97" s="674"/>
      <c r="EW97" s="674"/>
      <c r="EX97" s="674"/>
      <c r="EY97" s="674"/>
      <c r="EZ97" s="674"/>
      <c r="FA97" s="674"/>
      <c r="FB97" s="674"/>
      <c r="FC97" s="674"/>
      <c r="FD97" s="674"/>
      <c r="FE97" s="674"/>
      <c r="FF97" s="674"/>
      <c r="FG97" s="674"/>
      <c r="FH97" s="674"/>
      <c r="FI97" s="674"/>
      <c r="FJ97" s="674"/>
      <c r="FK97" s="674"/>
      <c r="FL97" s="674"/>
      <c r="FM97" s="674"/>
      <c r="FN97" s="674"/>
      <c r="FO97" s="674"/>
      <c r="FP97" s="674"/>
      <c r="FQ97" s="674"/>
      <c r="FR97" s="674"/>
      <c r="FS97" s="674"/>
      <c r="FT97" s="674"/>
      <c r="FU97" s="674"/>
      <c r="FV97" s="674"/>
      <c r="FW97" s="674"/>
      <c r="FX97" s="674"/>
      <c r="FY97" s="674"/>
      <c r="FZ97" s="1313"/>
      <c r="GA97" s="1312"/>
      <c r="GB97" s="1156"/>
      <c r="GC97" s="1156"/>
      <c r="GD97" s="1156"/>
      <c r="GE97" s="1156"/>
      <c r="GF97" s="1156"/>
      <c r="GG97" s="1156"/>
      <c r="GH97" s="1156"/>
      <c r="GI97" s="1156"/>
      <c r="GJ97" s="1156"/>
      <c r="GK97" s="1157"/>
      <c r="GL97" s="1157"/>
      <c r="GM97" s="1157"/>
      <c r="GN97" s="1157"/>
      <c r="GO97" s="1157"/>
      <c r="GP97" s="1157"/>
      <c r="GQ97" s="1157"/>
      <c r="GR97" s="1157"/>
      <c r="GS97" s="1157"/>
      <c r="GT97" s="1157"/>
      <c r="GU97" s="1157"/>
      <c r="GV97" s="1157"/>
      <c r="GW97" s="1157"/>
      <c r="GX97" s="1157"/>
      <c r="GY97" s="1157"/>
      <c r="GZ97" s="1157"/>
      <c r="HA97" s="1157"/>
      <c r="HB97" s="1157"/>
      <c r="HC97" s="1157"/>
      <c r="HD97" s="1157"/>
      <c r="HE97" s="1157"/>
      <c r="HF97" s="1157"/>
      <c r="HG97" s="1157"/>
      <c r="HH97" s="1157"/>
      <c r="HI97" s="1157"/>
      <c r="HJ97" s="1026"/>
    </row>
    <row r="98" spans="2:218" ht="24.95" customHeight="1" x14ac:dyDescent="0.25">
      <c r="B98" s="1606"/>
      <c r="C98" s="229"/>
      <c r="D98" s="1316"/>
      <c r="E98" s="2400"/>
      <c r="F98" s="215"/>
      <c r="G98" s="213"/>
      <c r="H98" s="213"/>
      <c r="I98" s="214"/>
      <c r="J98" s="834"/>
      <c r="K98" s="234"/>
      <c r="L98" s="230"/>
      <c r="M98" s="231"/>
      <c r="N98" s="231"/>
      <c r="O98" s="231"/>
      <c r="P98" s="231"/>
      <c r="Q98" s="235"/>
      <c r="R98" s="233"/>
      <c r="S98" s="232"/>
      <c r="T98" s="219"/>
      <c r="U98" s="835"/>
      <c r="V98" s="212"/>
      <c r="W98" s="231"/>
      <c r="X98" s="2118"/>
      <c r="Y98" s="2119"/>
      <c r="Z98" s="2188"/>
      <c r="AA98" s="674"/>
      <c r="AB98" s="674"/>
      <c r="AC98" s="674"/>
      <c r="AD98" s="674"/>
      <c r="AE98" s="674"/>
      <c r="AF98" s="674"/>
      <c r="AG98" s="674"/>
      <c r="AH98" s="674"/>
      <c r="AI98" s="674"/>
      <c r="AJ98" s="674"/>
      <c r="AK98" s="674"/>
      <c r="AL98" s="674"/>
      <c r="AM98" s="674"/>
      <c r="AN98" s="674"/>
      <c r="AO98" s="674"/>
      <c r="AP98" s="674"/>
      <c r="AQ98" s="674"/>
      <c r="AR98" s="674"/>
      <c r="AS98" s="674"/>
      <c r="AT98" s="674"/>
      <c r="AU98" s="674"/>
      <c r="AV98" s="674"/>
      <c r="AW98" s="674"/>
      <c r="AX98" s="674"/>
      <c r="AY98" s="674"/>
      <c r="AZ98" s="674"/>
      <c r="BA98" s="674"/>
      <c r="BB98" s="674"/>
      <c r="BC98" s="674"/>
      <c r="BD98" s="674"/>
      <c r="BE98" s="674"/>
      <c r="BF98" s="674"/>
      <c r="BG98" s="674"/>
      <c r="BH98" s="674"/>
      <c r="BI98" s="674"/>
      <c r="BJ98" s="674"/>
      <c r="BK98" s="674"/>
      <c r="BL98" s="674"/>
      <c r="BM98" s="674"/>
      <c r="BN98" s="674"/>
      <c r="BO98" s="674"/>
      <c r="BP98" s="674"/>
      <c r="BQ98" s="674"/>
      <c r="BR98" s="674"/>
      <c r="BS98" s="674"/>
      <c r="BT98" s="674"/>
      <c r="BU98" s="674"/>
      <c r="BV98" s="674"/>
      <c r="BW98" s="674"/>
      <c r="BX98" s="674"/>
      <c r="BY98" s="674"/>
      <c r="BZ98" s="674"/>
      <c r="CA98" s="674"/>
      <c r="CB98" s="674"/>
      <c r="CC98" s="674"/>
      <c r="CD98" s="674"/>
      <c r="CE98" s="674"/>
      <c r="CF98" s="674"/>
      <c r="CG98" s="674"/>
      <c r="CH98" s="674"/>
      <c r="CI98" s="674"/>
      <c r="CJ98" s="674"/>
      <c r="CK98" s="674"/>
      <c r="CL98" s="674"/>
      <c r="CM98" s="674"/>
      <c r="CN98" s="674"/>
      <c r="CO98" s="674"/>
      <c r="CP98" s="674"/>
      <c r="CQ98" s="674"/>
      <c r="CR98" s="674"/>
      <c r="CS98" s="674"/>
      <c r="CT98" s="674"/>
      <c r="CU98" s="674"/>
      <c r="CV98" s="674"/>
      <c r="CW98" s="674"/>
      <c r="CX98" s="674"/>
      <c r="CY98" s="674"/>
      <c r="CZ98" s="674"/>
      <c r="DA98" s="674"/>
      <c r="DB98" s="674"/>
      <c r="DC98" s="674"/>
      <c r="DD98" s="674"/>
      <c r="DE98" s="674"/>
      <c r="DF98" s="674"/>
      <c r="DG98" s="674"/>
      <c r="DH98" s="674"/>
      <c r="DI98" s="674"/>
      <c r="DJ98" s="674"/>
      <c r="DK98" s="674"/>
      <c r="DL98" s="674"/>
      <c r="DM98" s="674"/>
      <c r="DN98" s="674"/>
      <c r="DO98" s="674"/>
      <c r="DP98" s="674"/>
      <c r="DQ98" s="674"/>
      <c r="DR98" s="674"/>
      <c r="DS98" s="674"/>
      <c r="DT98" s="674"/>
      <c r="DU98" s="674"/>
      <c r="DV98" s="674"/>
      <c r="DW98" s="674"/>
      <c r="DX98" s="674"/>
      <c r="DY98" s="674"/>
      <c r="DZ98" s="674"/>
      <c r="EA98" s="674"/>
      <c r="EB98" s="674"/>
      <c r="EC98" s="674"/>
      <c r="ED98" s="674"/>
      <c r="EE98" s="674"/>
      <c r="EF98" s="674"/>
      <c r="EG98" s="674"/>
      <c r="EH98" s="674"/>
      <c r="EI98" s="674"/>
      <c r="EJ98" s="674"/>
      <c r="EK98" s="674"/>
      <c r="EL98" s="674"/>
      <c r="EM98" s="674"/>
      <c r="EN98" s="674"/>
      <c r="EO98" s="674"/>
      <c r="EP98" s="674"/>
      <c r="EQ98" s="674"/>
      <c r="ER98" s="674"/>
      <c r="ES98" s="674"/>
      <c r="ET98" s="674"/>
      <c r="EU98" s="674"/>
      <c r="EV98" s="674"/>
      <c r="EW98" s="674"/>
      <c r="EX98" s="674"/>
      <c r="EY98" s="674"/>
      <c r="EZ98" s="674"/>
      <c r="FA98" s="674"/>
      <c r="FB98" s="674"/>
      <c r="FC98" s="674"/>
      <c r="FD98" s="674"/>
      <c r="FE98" s="674"/>
      <c r="FF98" s="674"/>
      <c r="FG98" s="674"/>
      <c r="FH98" s="674"/>
      <c r="FI98" s="674"/>
      <c r="FJ98" s="674"/>
      <c r="FK98" s="674"/>
      <c r="FL98" s="674"/>
      <c r="FM98" s="674"/>
      <c r="FN98" s="674"/>
      <c r="FO98" s="674"/>
      <c r="FP98" s="674"/>
      <c r="FQ98" s="674"/>
      <c r="FR98" s="674"/>
      <c r="FS98" s="674"/>
      <c r="FT98" s="674"/>
      <c r="FU98" s="674"/>
      <c r="FV98" s="674"/>
      <c r="FW98" s="674"/>
      <c r="FX98" s="674"/>
      <c r="FY98" s="674"/>
      <c r="FZ98" s="1313"/>
      <c r="GA98" s="1312"/>
      <c r="GB98" s="1156"/>
      <c r="GC98" s="1156"/>
      <c r="GD98" s="1156"/>
      <c r="GE98" s="1156"/>
      <c r="GF98" s="1156"/>
      <c r="GG98" s="1156"/>
      <c r="GH98" s="1156"/>
      <c r="GI98" s="1156"/>
      <c r="GJ98" s="1156"/>
      <c r="GK98" s="1157"/>
      <c r="GL98" s="1157"/>
      <c r="GM98" s="1157"/>
      <c r="GN98" s="1157"/>
      <c r="GO98" s="1157"/>
      <c r="GP98" s="1157"/>
      <c r="GQ98" s="1157"/>
      <c r="GR98" s="1157"/>
      <c r="GS98" s="1157"/>
      <c r="GT98" s="1157"/>
      <c r="GU98" s="1157"/>
      <c r="GV98" s="1157"/>
      <c r="GW98" s="1157"/>
      <c r="GX98" s="1157"/>
      <c r="GY98" s="1157"/>
      <c r="GZ98" s="1157"/>
      <c r="HA98" s="1157"/>
      <c r="HB98" s="1157"/>
      <c r="HC98" s="1157"/>
      <c r="HD98" s="1157"/>
      <c r="HE98" s="1157"/>
      <c r="HF98" s="1157"/>
      <c r="HG98" s="1157"/>
      <c r="HH98" s="1157"/>
      <c r="HI98" s="1157"/>
      <c r="HJ98" s="1026"/>
    </row>
    <row r="99" spans="2:218" ht="24.95" customHeight="1" x14ac:dyDescent="0.25">
      <c r="B99" s="1606"/>
      <c r="C99" s="229"/>
      <c r="D99" s="1316"/>
      <c r="E99" s="2400"/>
      <c r="F99" s="215"/>
      <c r="G99" s="213"/>
      <c r="H99" s="213"/>
      <c r="I99" s="214"/>
      <c r="J99" s="834"/>
      <c r="K99" s="234"/>
      <c r="L99" s="230"/>
      <c r="M99" s="231"/>
      <c r="N99" s="231"/>
      <c r="O99" s="231"/>
      <c r="P99" s="231"/>
      <c r="Q99" s="235"/>
      <c r="R99" s="233"/>
      <c r="S99" s="232"/>
      <c r="T99" s="219"/>
      <c r="U99" s="835"/>
      <c r="V99" s="212"/>
      <c r="W99" s="231"/>
      <c r="X99" s="2118"/>
      <c r="Y99" s="2119"/>
      <c r="Z99" s="2188"/>
      <c r="AA99" s="674"/>
      <c r="AB99" s="674"/>
      <c r="AC99" s="674"/>
      <c r="AD99" s="674"/>
      <c r="AE99" s="674"/>
      <c r="AF99" s="674"/>
      <c r="AG99" s="674"/>
      <c r="AH99" s="674"/>
      <c r="AI99" s="674"/>
      <c r="AJ99" s="674"/>
      <c r="AK99" s="674"/>
      <c r="AL99" s="674"/>
      <c r="AM99" s="674"/>
      <c r="AN99" s="674"/>
      <c r="AO99" s="674"/>
      <c r="AP99" s="674"/>
      <c r="AQ99" s="674"/>
      <c r="AR99" s="674"/>
      <c r="AS99" s="674"/>
      <c r="AT99" s="674"/>
      <c r="AU99" s="674"/>
      <c r="AV99" s="674"/>
      <c r="AW99" s="674"/>
      <c r="AX99" s="674"/>
      <c r="AY99" s="674"/>
      <c r="AZ99" s="674"/>
      <c r="BA99" s="674"/>
      <c r="BB99" s="674"/>
      <c r="BC99" s="674"/>
      <c r="BD99" s="674"/>
      <c r="BE99" s="674"/>
      <c r="BF99" s="674"/>
      <c r="BG99" s="674"/>
      <c r="BH99" s="674"/>
      <c r="BI99" s="674"/>
      <c r="BJ99" s="674"/>
      <c r="BK99" s="674"/>
      <c r="BL99" s="674"/>
      <c r="BM99" s="674"/>
      <c r="BN99" s="674"/>
      <c r="BO99" s="674"/>
      <c r="BP99" s="674"/>
      <c r="BQ99" s="674"/>
      <c r="BR99" s="674"/>
      <c r="BS99" s="674"/>
      <c r="BT99" s="674"/>
      <c r="BU99" s="674"/>
      <c r="BV99" s="674"/>
      <c r="BW99" s="674"/>
      <c r="BX99" s="674"/>
      <c r="BY99" s="674"/>
      <c r="BZ99" s="674"/>
      <c r="CA99" s="674"/>
      <c r="CB99" s="674"/>
      <c r="CC99" s="674"/>
      <c r="CD99" s="674"/>
      <c r="CE99" s="674"/>
      <c r="CF99" s="674"/>
      <c r="CG99" s="674"/>
      <c r="CH99" s="674"/>
      <c r="CI99" s="674"/>
      <c r="CJ99" s="674"/>
      <c r="CK99" s="674"/>
      <c r="CL99" s="674"/>
      <c r="CM99" s="674"/>
      <c r="CN99" s="674"/>
      <c r="CO99" s="674"/>
      <c r="CP99" s="674"/>
      <c r="CQ99" s="674"/>
      <c r="CR99" s="674"/>
      <c r="CS99" s="674"/>
      <c r="CT99" s="674"/>
      <c r="CU99" s="674"/>
      <c r="CV99" s="674"/>
      <c r="CW99" s="674"/>
      <c r="CX99" s="674"/>
      <c r="CY99" s="674"/>
      <c r="CZ99" s="674"/>
      <c r="DA99" s="674"/>
      <c r="DB99" s="674"/>
      <c r="DC99" s="674"/>
      <c r="DD99" s="674"/>
      <c r="DE99" s="674"/>
      <c r="DF99" s="674"/>
      <c r="DG99" s="674"/>
      <c r="DH99" s="674"/>
      <c r="DI99" s="674"/>
      <c r="DJ99" s="674"/>
      <c r="DK99" s="674"/>
      <c r="DL99" s="674"/>
      <c r="DM99" s="674"/>
      <c r="DN99" s="674"/>
      <c r="DO99" s="674"/>
      <c r="DP99" s="674"/>
      <c r="DQ99" s="674"/>
      <c r="DR99" s="674"/>
      <c r="DS99" s="674"/>
      <c r="DT99" s="674"/>
      <c r="DU99" s="674"/>
      <c r="DV99" s="674"/>
      <c r="DW99" s="674"/>
      <c r="DX99" s="674"/>
      <c r="DY99" s="674"/>
      <c r="DZ99" s="674"/>
      <c r="EA99" s="674"/>
      <c r="EB99" s="674"/>
      <c r="EC99" s="674"/>
      <c r="ED99" s="674"/>
      <c r="EE99" s="674"/>
      <c r="EF99" s="674"/>
      <c r="EG99" s="674"/>
      <c r="EH99" s="674"/>
      <c r="EI99" s="674"/>
      <c r="EJ99" s="674"/>
      <c r="EK99" s="674"/>
      <c r="EL99" s="674"/>
      <c r="EM99" s="674"/>
      <c r="EN99" s="674"/>
      <c r="EO99" s="674"/>
      <c r="EP99" s="674"/>
      <c r="EQ99" s="674"/>
      <c r="ER99" s="674"/>
      <c r="ES99" s="674"/>
      <c r="ET99" s="674"/>
      <c r="EU99" s="674"/>
      <c r="EV99" s="674"/>
      <c r="EW99" s="674"/>
      <c r="EX99" s="674"/>
      <c r="EY99" s="674"/>
      <c r="EZ99" s="674"/>
      <c r="FA99" s="674"/>
      <c r="FB99" s="674"/>
      <c r="FC99" s="674"/>
      <c r="FD99" s="674"/>
      <c r="FE99" s="674"/>
      <c r="FF99" s="674"/>
      <c r="FG99" s="674"/>
      <c r="FH99" s="674"/>
      <c r="FI99" s="674"/>
      <c r="FJ99" s="674"/>
      <c r="FK99" s="674"/>
      <c r="FL99" s="674"/>
      <c r="FM99" s="674"/>
      <c r="FN99" s="674"/>
      <c r="FO99" s="674"/>
      <c r="FP99" s="674"/>
      <c r="FQ99" s="674"/>
      <c r="FR99" s="674"/>
      <c r="FS99" s="674"/>
      <c r="FT99" s="674"/>
      <c r="FU99" s="674"/>
      <c r="FV99" s="674"/>
      <c r="FW99" s="674"/>
      <c r="FX99" s="674"/>
      <c r="FY99" s="674"/>
      <c r="FZ99" s="1313"/>
      <c r="GA99" s="1312"/>
      <c r="GB99" s="1156"/>
      <c r="GC99" s="1156"/>
      <c r="GD99" s="1156"/>
      <c r="GE99" s="1156"/>
      <c r="GF99" s="1156"/>
      <c r="GG99" s="1156"/>
      <c r="GH99" s="1156"/>
      <c r="GI99" s="1156"/>
      <c r="GJ99" s="1156"/>
      <c r="GK99" s="1157"/>
      <c r="GL99" s="1157"/>
      <c r="GM99" s="1157"/>
      <c r="GN99" s="1157"/>
      <c r="GO99" s="1157"/>
      <c r="GP99" s="1157"/>
      <c r="GQ99" s="1157"/>
      <c r="GR99" s="1157"/>
      <c r="GS99" s="1157"/>
      <c r="GT99" s="1157"/>
      <c r="GU99" s="1157"/>
      <c r="GV99" s="1157"/>
      <c r="GW99" s="1157"/>
      <c r="GX99" s="1157"/>
      <c r="GY99" s="1157"/>
      <c r="GZ99" s="1157"/>
      <c r="HA99" s="1157"/>
      <c r="HB99" s="1157"/>
      <c r="HC99" s="1157"/>
      <c r="HD99" s="1157"/>
      <c r="HE99" s="1157"/>
      <c r="HF99" s="1157"/>
      <c r="HG99" s="1157"/>
      <c r="HH99" s="1157"/>
      <c r="HI99" s="1157"/>
      <c r="HJ99" s="1026"/>
    </row>
    <row r="100" spans="2:218" ht="24.95" customHeight="1" x14ac:dyDescent="0.25">
      <c r="B100" s="1606"/>
      <c r="C100" s="229"/>
      <c r="D100" s="1316"/>
      <c r="E100" s="2400"/>
      <c r="F100" s="215"/>
      <c r="G100" s="213"/>
      <c r="H100" s="213"/>
      <c r="I100" s="214"/>
      <c r="J100" s="834"/>
      <c r="K100" s="234"/>
      <c r="L100" s="230"/>
      <c r="M100" s="231"/>
      <c r="N100" s="231"/>
      <c r="O100" s="231"/>
      <c r="P100" s="231"/>
      <c r="Q100" s="235"/>
      <c r="R100" s="233"/>
      <c r="S100" s="232"/>
      <c r="T100" s="219"/>
      <c r="U100" s="835"/>
      <c r="V100" s="212"/>
      <c r="W100" s="231"/>
      <c r="X100" s="2118"/>
      <c r="Y100" s="2119"/>
      <c r="Z100" s="2188"/>
      <c r="AA100" s="674"/>
      <c r="AB100" s="674"/>
      <c r="AC100" s="674"/>
      <c r="AD100" s="674"/>
      <c r="AE100" s="674"/>
      <c r="AF100" s="674"/>
      <c r="AG100" s="674"/>
      <c r="AH100" s="674"/>
      <c r="AI100" s="674"/>
      <c r="AJ100" s="674"/>
      <c r="AK100" s="674"/>
      <c r="AL100" s="674"/>
      <c r="AM100" s="674"/>
      <c r="AN100" s="674"/>
      <c r="AO100" s="674"/>
      <c r="AP100" s="674"/>
      <c r="AQ100" s="674"/>
      <c r="AR100" s="674"/>
      <c r="AS100" s="674"/>
      <c r="AT100" s="674"/>
      <c r="AU100" s="674"/>
      <c r="AV100" s="674"/>
      <c r="AW100" s="674"/>
      <c r="AX100" s="674"/>
      <c r="AY100" s="674"/>
      <c r="AZ100" s="674"/>
      <c r="BA100" s="674"/>
      <c r="BB100" s="674"/>
      <c r="BC100" s="674"/>
      <c r="BD100" s="674"/>
      <c r="BE100" s="674"/>
      <c r="BF100" s="674"/>
      <c r="BG100" s="674"/>
      <c r="BH100" s="674"/>
      <c r="BI100" s="674"/>
      <c r="BJ100" s="674"/>
      <c r="BK100" s="674"/>
      <c r="BL100" s="674"/>
      <c r="BM100" s="674"/>
      <c r="BN100" s="674"/>
      <c r="BO100" s="674"/>
      <c r="BP100" s="674"/>
      <c r="BQ100" s="674"/>
      <c r="BR100" s="674"/>
      <c r="BS100" s="674"/>
      <c r="BT100" s="674"/>
      <c r="BU100" s="674"/>
      <c r="BV100" s="674"/>
      <c r="BW100" s="674"/>
      <c r="BX100" s="674"/>
      <c r="BY100" s="674"/>
      <c r="BZ100" s="674"/>
      <c r="CA100" s="674"/>
      <c r="CB100" s="674"/>
      <c r="CC100" s="674"/>
      <c r="CD100" s="674"/>
      <c r="CE100" s="674"/>
      <c r="CF100" s="674"/>
      <c r="CG100" s="674"/>
      <c r="CH100" s="674"/>
      <c r="CI100" s="674"/>
      <c r="CJ100" s="674"/>
      <c r="CK100" s="674"/>
      <c r="CL100" s="674"/>
      <c r="CM100" s="674"/>
      <c r="CN100" s="674"/>
      <c r="CO100" s="674"/>
      <c r="CP100" s="674"/>
      <c r="CQ100" s="674"/>
      <c r="CR100" s="674"/>
      <c r="CS100" s="674"/>
      <c r="CT100" s="674"/>
      <c r="CU100" s="674"/>
      <c r="CV100" s="674"/>
      <c r="CW100" s="674"/>
      <c r="CX100" s="674"/>
      <c r="CY100" s="674"/>
      <c r="CZ100" s="674"/>
      <c r="DA100" s="674"/>
      <c r="DB100" s="674"/>
      <c r="DC100" s="674"/>
      <c r="DD100" s="674"/>
      <c r="DE100" s="674"/>
      <c r="DF100" s="674"/>
      <c r="DG100" s="674"/>
      <c r="DH100" s="674"/>
      <c r="DI100" s="674"/>
      <c r="DJ100" s="674"/>
      <c r="DK100" s="674"/>
      <c r="DL100" s="674"/>
      <c r="DM100" s="674"/>
      <c r="DN100" s="674"/>
      <c r="DO100" s="674"/>
      <c r="DP100" s="674"/>
      <c r="DQ100" s="674"/>
      <c r="DR100" s="674"/>
      <c r="DS100" s="674"/>
      <c r="DT100" s="674"/>
      <c r="DU100" s="674"/>
      <c r="DV100" s="674"/>
      <c r="DW100" s="674"/>
      <c r="DX100" s="674"/>
      <c r="DY100" s="674"/>
      <c r="DZ100" s="674"/>
      <c r="EA100" s="674"/>
      <c r="EB100" s="674"/>
      <c r="EC100" s="674"/>
      <c r="ED100" s="674"/>
      <c r="EE100" s="674"/>
      <c r="EF100" s="674"/>
      <c r="EG100" s="674"/>
      <c r="EH100" s="674"/>
      <c r="EI100" s="674"/>
      <c r="EJ100" s="674"/>
      <c r="EK100" s="674"/>
      <c r="EL100" s="674"/>
      <c r="EM100" s="674"/>
      <c r="EN100" s="674"/>
      <c r="EO100" s="674"/>
      <c r="EP100" s="674"/>
      <c r="EQ100" s="674"/>
      <c r="ER100" s="674"/>
      <c r="ES100" s="674"/>
      <c r="ET100" s="674"/>
      <c r="EU100" s="674"/>
      <c r="EV100" s="674"/>
      <c r="EW100" s="674"/>
      <c r="EX100" s="674"/>
      <c r="EY100" s="674"/>
      <c r="EZ100" s="674"/>
      <c r="FA100" s="674"/>
      <c r="FB100" s="674"/>
      <c r="FC100" s="674"/>
      <c r="FD100" s="674"/>
      <c r="FE100" s="674"/>
      <c r="FF100" s="674"/>
      <c r="FG100" s="674"/>
      <c r="FH100" s="674"/>
      <c r="FI100" s="674"/>
      <c r="FJ100" s="674"/>
      <c r="FK100" s="674"/>
      <c r="FL100" s="674"/>
      <c r="FM100" s="674"/>
      <c r="FN100" s="674"/>
      <c r="FO100" s="674"/>
      <c r="FP100" s="674"/>
      <c r="FQ100" s="674"/>
      <c r="FR100" s="674"/>
      <c r="FS100" s="674"/>
      <c r="FT100" s="674"/>
      <c r="FU100" s="674"/>
      <c r="FV100" s="674"/>
      <c r="FW100" s="674"/>
      <c r="FX100" s="674"/>
      <c r="FY100" s="674"/>
      <c r="FZ100" s="1313"/>
      <c r="GA100" s="1312"/>
      <c r="GB100" s="1156"/>
      <c r="GC100" s="1156"/>
      <c r="GD100" s="1156"/>
      <c r="GE100" s="1156"/>
      <c r="GF100" s="1156"/>
      <c r="GG100" s="1156"/>
      <c r="GH100" s="1156"/>
      <c r="GI100" s="1156"/>
      <c r="GJ100" s="1156"/>
      <c r="GK100" s="1157"/>
      <c r="GL100" s="1157"/>
      <c r="GM100" s="1157"/>
      <c r="GN100" s="1157"/>
      <c r="GO100" s="1157"/>
      <c r="GP100" s="1157"/>
      <c r="GQ100" s="1157"/>
      <c r="GR100" s="1157"/>
      <c r="GS100" s="1157"/>
      <c r="GT100" s="1157"/>
      <c r="GU100" s="1157"/>
      <c r="GV100" s="1157"/>
      <c r="GW100" s="1157"/>
      <c r="GX100" s="1157"/>
      <c r="GY100" s="1157"/>
      <c r="GZ100" s="1157"/>
      <c r="HA100" s="1157"/>
      <c r="HB100" s="1157"/>
      <c r="HC100" s="1157"/>
      <c r="HD100" s="1157"/>
      <c r="HE100" s="1157"/>
      <c r="HF100" s="1157"/>
      <c r="HG100" s="1157"/>
      <c r="HH100" s="1157"/>
      <c r="HI100" s="1157"/>
      <c r="HJ100" s="1026"/>
    </row>
    <row r="101" spans="2:218" ht="24.95" customHeight="1" x14ac:dyDescent="0.25">
      <c r="B101" s="1606"/>
      <c r="C101" s="229"/>
      <c r="D101" s="2075"/>
      <c r="E101" s="2401"/>
      <c r="F101" s="2381"/>
      <c r="G101" s="213"/>
      <c r="H101" s="213"/>
      <c r="I101" s="214"/>
      <c r="J101" s="834"/>
      <c r="K101" s="234"/>
      <c r="L101" s="230"/>
      <c r="M101" s="231"/>
      <c r="N101" s="231"/>
      <c r="O101" s="231"/>
      <c r="P101" s="231"/>
      <c r="Q101" s="235"/>
      <c r="R101" s="233"/>
      <c r="S101" s="232"/>
      <c r="T101" s="219"/>
      <c r="U101" s="835"/>
      <c r="V101" s="212"/>
      <c r="W101" s="231"/>
      <c r="X101" s="2118"/>
      <c r="Y101" s="2119"/>
      <c r="Z101" s="2188"/>
      <c r="AA101" s="674"/>
      <c r="AB101" s="674"/>
      <c r="AC101" s="674"/>
      <c r="AD101" s="674"/>
      <c r="AE101" s="674"/>
      <c r="AF101" s="674"/>
      <c r="AG101" s="674"/>
      <c r="AH101" s="674"/>
      <c r="AI101" s="674"/>
      <c r="AJ101" s="674"/>
      <c r="AK101" s="674"/>
      <c r="AL101" s="674"/>
      <c r="AM101" s="674"/>
      <c r="AN101" s="674"/>
      <c r="AO101" s="674"/>
      <c r="AP101" s="674"/>
      <c r="AQ101" s="674"/>
      <c r="AR101" s="674"/>
      <c r="AS101" s="674"/>
      <c r="AT101" s="674"/>
      <c r="AU101" s="674"/>
      <c r="AV101" s="674"/>
      <c r="AW101" s="674"/>
      <c r="AX101" s="674"/>
      <c r="AY101" s="674"/>
      <c r="AZ101" s="674"/>
      <c r="BA101" s="674"/>
      <c r="BB101" s="674"/>
      <c r="BC101" s="674"/>
      <c r="BD101" s="674"/>
      <c r="BE101" s="674"/>
      <c r="BF101" s="674"/>
      <c r="BG101" s="674"/>
      <c r="BH101" s="674"/>
      <c r="BI101" s="674"/>
      <c r="BJ101" s="674"/>
      <c r="BK101" s="674"/>
      <c r="BL101" s="674"/>
      <c r="BM101" s="674"/>
      <c r="BN101" s="674"/>
      <c r="BO101" s="674"/>
      <c r="BP101" s="674"/>
      <c r="BQ101" s="674"/>
      <c r="BR101" s="674"/>
      <c r="BS101" s="674"/>
      <c r="BT101" s="674"/>
      <c r="BU101" s="674"/>
      <c r="BV101" s="674"/>
      <c r="BW101" s="674"/>
      <c r="BX101" s="674"/>
      <c r="BY101" s="674"/>
      <c r="BZ101" s="674"/>
      <c r="CA101" s="674"/>
      <c r="CB101" s="674"/>
      <c r="CC101" s="674"/>
      <c r="CD101" s="674"/>
      <c r="CE101" s="674"/>
      <c r="CF101" s="674"/>
      <c r="CG101" s="674"/>
      <c r="CH101" s="674"/>
      <c r="CI101" s="674"/>
      <c r="CJ101" s="674"/>
      <c r="CK101" s="674"/>
      <c r="CL101" s="674"/>
      <c r="CM101" s="674"/>
      <c r="CN101" s="674"/>
      <c r="CO101" s="674"/>
      <c r="CP101" s="674"/>
      <c r="CQ101" s="674"/>
      <c r="CR101" s="674"/>
      <c r="CS101" s="674"/>
      <c r="CT101" s="674"/>
      <c r="CU101" s="674"/>
      <c r="CV101" s="674"/>
      <c r="CW101" s="674"/>
      <c r="CX101" s="674"/>
      <c r="CY101" s="674"/>
      <c r="CZ101" s="674"/>
      <c r="DA101" s="674"/>
      <c r="DB101" s="674"/>
      <c r="DC101" s="674"/>
      <c r="DD101" s="674"/>
      <c r="DE101" s="674"/>
      <c r="DF101" s="674"/>
      <c r="DG101" s="674"/>
      <c r="DH101" s="674"/>
      <c r="DI101" s="674"/>
      <c r="DJ101" s="674"/>
      <c r="DK101" s="674"/>
      <c r="DL101" s="674"/>
      <c r="DM101" s="674"/>
      <c r="DN101" s="674"/>
      <c r="DO101" s="674"/>
      <c r="DP101" s="674"/>
      <c r="DQ101" s="674"/>
      <c r="DR101" s="674"/>
      <c r="DS101" s="674"/>
      <c r="DT101" s="674"/>
      <c r="DU101" s="674"/>
      <c r="DV101" s="674"/>
      <c r="DW101" s="674"/>
      <c r="DX101" s="674"/>
      <c r="DY101" s="674"/>
      <c r="DZ101" s="674"/>
      <c r="EA101" s="674"/>
      <c r="EB101" s="674"/>
      <c r="EC101" s="674"/>
      <c r="ED101" s="674"/>
      <c r="EE101" s="674"/>
      <c r="EF101" s="674"/>
      <c r="EG101" s="674"/>
      <c r="EH101" s="674"/>
      <c r="EI101" s="674"/>
      <c r="EJ101" s="674"/>
      <c r="EK101" s="674"/>
      <c r="EL101" s="674"/>
      <c r="EM101" s="674"/>
      <c r="EN101" s="674"/>
      <c r="EO101" s="674"/>
      <c r="EP101" s="674"/>
      <c r="EQ101" s="674"/>
      <c r="ER101" s="674"/>
      <c r="ES101" s="674"/>
      <c r="ET101" s="674"/>
      <c r="EU101" s="674"/>
      <c r="EV101" s="674"/>
      <c r="EW101" s="674"/>
      <c r="EX101" s="674"/>
      <c r="EY101" s="674"/>
      <c r="EZ101" s="674"/>
      <c r="FA101" s="674"/>
      <c r="FB101" s="674"/>
      <c r="FC101" s="674"/>
      <c r="FD101" s="674"/>
      <c r="FE101" s="674"/>
      <c r="FF101" s="674"/>
      <c r="FG101" s="674"/>
      <c r="FH101" s="674"/>
      <c r="FI101" s="674"/>
      <c r="FJ101" s="674"/>
      <c r="FK101" s="674"/>
      <c r="FL101" s="674"/>
      <c r="FM101" s="674"/>
      <c r="FN101" s="674"/>
      <c r="FO101" s="674"/>
      <c r="FP101" s="674"/>
      <c r="FQ101" s="674"/>
      <c r="FR101" s="674"/>
      <c r="FS101" s="674"/>
      <c r="FT101" s="674"/>
      <c r="FU101" s="674"/>
      <c r="FV101" s="674"/>
      <c r="FW101" s="674"/>
      <c r="FX101" s="674"/>
      <c r="FY101" s="674"/>
      <c r="FZ101" s="1313"/>
      <c r="GA101" s="1312"/>
      <c r="GB101" s="1156"/>
      <c r="GC101" s="1156"/>
      <c r="GD101" s="1156"/>
      <c r="GE101" s="1156"/>
      <c r="GF101" s="1156"/>
      <c r="GG101" s="1156"/>
      <c r="GH101" s="1156"/>
      <c r="GI101" s="1156"/>
      <c r="GJ101" s="1156"/>
      <c r="GK101" s="1157"/>
      <c r="GL101" s="1157"/>
      <c r="GM101" s="1157"/>
      <c r="GN101" s="1157"/>
      <c r="GO101" s="1157"/>
      <c r="GP101" s="1157"/>
      <c r="GQ101" s="1157"/>
      <c r="GR101" s="1157"/>
      <c r="GS101" s="1157"/>
      <c r="GT101" s="1157"/>
      <c r="GU101" s="1157"/>
      <c r="GV101" s="1157"/>
      <c r="GW101" s="1157"/>
      <c r="GX101" s="1157"/>
      <c r="GY101" s="1157"/>
      <c r="GZ101" s="1157"/>
      <c r="HA101" s="1157"/>
      <c r="HB101" s="1157"/>
      <c r="HC101" s="1157"/>
      <c r="HD101" s="1157"/>
      <c r="HE101" s="1157"/>
      <c r="HF101" s="1157"/>
      <c r="HG101" s="1157"/>
      <c r="HH101" s="1157"/>
      <c r="HI101" s="1157"/>
      <c r="HJ101" s="1026"/>
    </row>
    <row r="102" spans="2:218" ht="24.95" customHeight="1" x14ac:dyDescent="0.25">
      <c r="B102" s="1606"/>
      <c r="C102" s="229"/>
      <c r="D102" s="1316"/>
      <c r="E102" s="2400"/>
      <c r="F102" s="215"/>
      <c r="G102" s="213"/>
      <c r="H102" s="213"/>
      <c r="I102" s="214"/>
      <c r="J102" s="834"/>
      <c r="K102" s="234"/>
      <c r="L102" s="230"/>
      <c r="M102" s="231"/>
      <c r="N102" s="231"/>
      <c r="O102" s="231"/>
      <c r="P102" s="231"/>
      <c r="Q102" s="235"/>
      <c r="R102" s="233"/>
      <c r="S102" s="232"/>
      <c r="T102" s="219"/>
      <c r="U102" s="835"/>
      <c r="V102" s="212"/>
      <c r="W102" s="231"/>
      <c r="X102" s="2118"/>
      <c r="Y102" s="2119"/>
      <c r="Z102" s="2188"/>
      <c r="AA102" s="674"/>
      <c r="AB102" s="674"/>
      <c r="AC102" s="674"/>
      <c r="AD102" s="674"/>
      <c r="AE102" s="674"/>
      <c r="AF102" s="674"/>
      <c r="AG102" s="674"/>
      <c r="AH102" s="674"/>
      <c r="AI102" s="674"/>
      <c r="AJ102" s="674"/>
      <c r="AK102" s="674"/>
      <c r="AL102" s="674"/>
      <c r="AM102" s="674"/>
      <c r="AN102" s="674"/>
      <c r="AO102" s="674"/>
      <c r="AP102" s="674"/>
      <c r="AQ102" s="674"/>
      <c r="AR102" s="674"/>
      <c r="AS102" s="674"/>
      <c r="AT102" s="674"/>
      <c r="AU102" s="674"/>
      <c r="AV102" s="674"/>
      <c r="AW102" s="674"/>
      <c r="AX102" s="674"/>
      <c r="AY102" s="674"/>
      <c r="AZ102" s="674"/>
      <c r="BA102" s="674"/>
      <c r="BB102" s="674"/>
      <c r="BC102" s="674"/>
      <c r="BD102" s="674"/>
      <c r="BE102" s="674"/>
      <c r="BF102" s="674"/>
      <c r="BG102" s="674"/>
      <c r="BH102" s="674"/>
      <c r="BI102" s="674"/>
      <c r="BJ102" s="674"/>
      <c r="BK102" s="674"/>
      <c r="BL102" s="674"/>
      <c r="BM102" s="674"/>
      <c r="BN102" s="674"/>
      <c r="BO102" s="674"/>
      <c r="BP102" s="674"/>
      <c r="BQ102" s="674"/>
      <c r="BR102" s="674"/>
      <c r="BS102" s="674"/>
      <c r="BT102" s="674"/>
      <c r="BU102" s="674"/>
      <c r="BV102" s="674"/>
      <c r="BW102" s="674"/>
      <c r="BX102" s="674"/>
      <c r="BY102" s="674"/>
      <c r="BZ102" s="674"/>
      <c r="CA102" s="674"/>
      <c r="CB102" s="674"/>
      <c r="CC102" s="674"/>
      <c r="CD102" s="674"/>
      <c r="CE102" s="674"/>
      <c r="CF102" s="674"/>
      <c r="CG102" s="674"/>
      <c r="CH102" s="674"/>
      <c r="CI102" s="674"/>
      <c r="CJ102" s="674"/>
      <c r="CK102" s="674"/>
      <c r="CL102" s="674"/>
      <c r="CM102" s="674"/>
      <c r="CN102" s="674"/>
      <c r="CO102" s="674"/>
      <c r="CP102" s="674"/>
      <c r="CQ102" s="674"/>
      <c r="CR102" s="674"/>
      <c r="CS102" s="674"/>
      <c r="CT102" s="674"/>
      <c r="CU102" s="674"/>
      <c r="CV102" s="674"/>
      <c r="CW102" s="674"/>
      <c r="CX102" s="674"/>
      <c r="CY102" s="674"/>
      <c r="CZ102" s="674"/>
      <c r="DA102" s="674"/>
      <c r="DB102" s="674"/>
      <c r="DC102" s="674"/>
      <c r="DD102" s="674"/>
      <c r="DE102" s="674"/>
      <c r="DF102" s="674"/>
      <c r="DG102" s="674"/>
      <c r="DH102" s="674"/>
      <c r="DI102" s="674"/>
      <c r="DJ102" s="674"/>
      <c r="DK102" s="674"/>
      <c r="DL102" s="674"/>
      <c r="DM102" s="674"/>
      <c r="DN102" s="674"/>
      <c r="DO102" s="674"/>
      <c r="DP102" s="674"/>
      <c r="DQ102" s="674"/>
      <c r="DR102" s="674"/>
      <c r="DS102" s="674"/>
      <c r="DT102" s="674"/>
      <c r="DU102" s="674"/>
      <c r="DV102" s="674"/>
      <c r="DW102" s="674"/>
      <c r="DX102" s="674"/>
      <c r="DY102" s="674"/>
      <c r="DZ102" s="674"/>
      <c r="EA102" s="674"/>
      <c r="EB102" s="674"/>
      <c r="EC102" s="674"/>
      <c r="ED102" s="674"/>
      <c r="EE102" s="674"/>
      <c r="EF102" s="674"/>
      <c r="EG102" s="674"/>
      <c r="EH102" s="674"/>
      <c r="EI102" s="674"/>
      <c r="EJ102" s="674"/>
      <c r="EK102" s="674"/>
      <c r="EL102" s="674"/>
      <c r="EM102" s="674"/>
      <c r="EN102" s="674"/>
      <c r="EO102" s="674"/>
      <c r="EP102" s="674"/>
      <c r="EQ102" s="674"/>
      <c r="ER102" s="674"/>
      <c r="ES102" s="674"/>
      <c r="ET102" s="674"/>
      <c r="EU102" s="674"/>
      <c r="EV102" s="674"/>
      <c r="EW102" s="674"/>
      <c r="EX102" s="674"/>
      <c r="EY102" s="674"/>
      <c r="EZ102" s="674"/>
      <c r="FA102" s="674"/>
      <c r="FB102" s="674"/>
      <c r="FC102" s="674"/>
      <c r="FD102" s="674"/>
      <c r="FE102" s="674"/>
      <c r="FF102" s="674"/>
      <c r="FG102" s="674"/>
      <c r="FH102" s="674"/>
      <c r="FI102" s="674"/>
      <c r="FJ102" s="674"/>
      <c r="FK102" s="674"/>
      <c r="FL102" s="674"/>
      <c r="FM102" s="674"/>
      <c r="FN102" s="674"/>
      <c r="FO102" s="674"/>
      <c r="FP102" s="674"/>
      <c r="FQ102" s="674"/>
      <c r="FR102" s="674"/>
      <c r="FS102" s="674"/>
      <c r="FT102" s="674"/>
      <c r="FU102" s="674"/>
      <c r="FV102" s="674"/>
      <c r="FW102" s="674"/>
      <c r="FX102" s="674"/>
      <c r="FY102" s="674"/>
      <c r="FZ102" s="1313"/>
      <c r="GA102" s="1312"/>
      <c r="GB102" s="1156"/>
      <c r="GC102" s="1156"/>
      <c r="GD102" s="1156"/>
      <c r="GE102" s="1156"/>
      <c r="GF102" s="1156"/>
      <c r="GG102" s="1156"/>
      <c r="GH102" s="1156"/>
      <c r="GI102" s="1156"/>
      <c r="GJ102" s="1156"/>
      <c r="GK102" s="1157"/>
      <c r="GL102" s="1157"/>
      <c r="GM102" s="1157"/>
      <c r="GN102" s="1157"/>
      <c r="GO102" s="1157"/>
      <c r="GP102" s="1157"/>
      <c r="GQ102" s="1157"/>
      <c r="GR102" s="1157"/>
      <c r="GS102" s="1157"/>
      <c r="GT102" s="1157"/>
      <c r="GU102" s="1157"/>
      <c r="GV102" s="1157"/>
      <c r="GW102" s="1157"/>
      <c r="GX102" s="1157"/>
      <c r="GY102" s="1157"/>
      <c r="GZ102" s="1157"/>
      <c r="HA102" s="1157"/>
      <c r="HB102" s="1157"/>
      <c r="HC102" s="1157"/>
      <c r="HD102" s="1157"/>
      <c r="HE102" s="1157"/>
      <c r="HF102" s="1157"/>
      <c r="HG102" s="1157"/>
      <c r="HH102" s="1157"/>
      <c r="HI102" s="1157"/>
      <c r="HJ102" s="1026"/>
    </row>
    <row r="103" spans="2:218" ht="24.95" customHeight="1" x14ac:dyDescent="0.25">
      <c r="B103" s="1606"/>
      <c r="C103" s="229"/>
      <c r="D103" s="1316"/>
      <c r="E103" s="2400"/>
      <c r="F103" s="215"/>
      <c r="G103" s="213"/>
      <c r="H103" s="213"/>
      <c r="I103" s="214"/>
      <c r="J103" s="834"/>
      <c r="K103" s="234"/>
      <c r="L103" s="230"/>
      <c r="M103" s="231"/>
      <c r="N103" s="231"/>
      <c r="O103" s="231"/>
      <c r="P103" s="231"/>
      <c r="Q103" s="235"/>
      <c r="R103" s="233"/>
      <c r="S103" s="232"/>
      <c r="T103" s="219"/>
      <c r="U103" s="835"/>
      <c r="V103" s="212"/>
      <c r="W103" s="231"/>
      <c r="X103" s="2118"/>
      <c r="Y103" s="2119"/>
      <c r="Z103" s="2188"/>
      <c r="AA103" s="674"/>
      <c r="AB103" s="674"/>
      <c r="AC103" s="674"/>
      <c r="AD103" s="674"/>
      <c r="AE103" s="674"/>
      <c r="AF103" s="674"/>
      <c r="AG103" s="674"/>
      <c r="AH103" s="674"/>
      <c r="AI103" s="674"/>
      <c r="AJ103" s="674"/>
      <c r="AK103" s="674"/>
      <c r="AL103" s="674"/>
      <c r="AM103" s="674"/>
      <c r="AN103" s="674"/>
      <c r="AO103" s="674"/>
      <c r="AP103" s="674"/>
      <c r="AQ103" s="674"/>
      <c r="AR103" s="674"/>
      <c r="AS103" s="674"/>
      <c r="AT103" s="674"/>
      <c r="AU103" s="674"/>
      <c r="AV103" s="674"/>
      <c r="AW103" s="674"/>
      <c r="AX103" s="674"/>
      <c r="AY103" s="674"/>
      <c r="AZ103" s="674"/>
      <c r="BA103" s="674"/>
      <c r="BB103" s="674"/>
      <c r="BC103" s="674"/>
      <c r="BD103" s="674"/>
      <c r="BE103" s="674"/>
      <c r="BF103" s="674"/>
      <c r="BG103" s="674"/>
      <c r="BH103" s="674"/>
      <c r="BI103" s="674"/>
      <c r="BJ103" s="674"/>
      <c r="BK103" s="674"/>
      <c r="BL103" s="674"/>
      <c r="BM103" s="674"/>
      <c r="BN103" s="674"/>
      <c r="BO103" s="674"/>
      <c r="BP103" s="674"/>
      <c r="BQ103" s="674"/>
      <c r="BR103" s="674"/>
      <c r="BS103" s="674"/>
      <c r="BT103" s="674"/>
      <c r="BU103" s="674"/>
      <c r="BV103" s="674"/>
      <c r="BW103" s="674"/>
      <c r="BX103" s="674"/>
      <c r="BY103" s="674"/>
      <c r="BZ103" s="674"/>
      <c r="CA103" s="674"/>
      <c r="CB103" s="674"/>
      <c r="CC103" s="674"/>
      <c r="CD103" s="674"/>
      <c r="CE103" s="674"/>
      <c r="CF103" s="674"/>
      <c r="CG103" s="674"/>
      <c r="CH103" s="674"/>
      <c r="CI103" s="674"/>
      <c r="CJ103" s="674"/>
      <c r="CK103" s="674"/>
      <c r="CL103" s="674"/>
      <c r="CM103" s="674"/>
      <c r="CN103" s="674"/>
      <c r="CO103" s="674"/>
      <c r="CP103" s="674"/>
      <c r="CQ103" s="674"/>
      <c r="CR103" s="674"/>
      <c r="CS103" s="674"/>
      <c r="CT103" s="674"/>
      <c r="CU103" s="674"/>
      <c r="CV103" s="674"/>
      <c r="CW103" s="674"/>
      <c r="CX103" s="674"/>
      <c r="CY103" s="674"/>
      <c r="CZ103" s="674"/>
      <c r="DA103" s="674"/>
      <c r="DB103" s="674"/>
      <c r="DC103" s="674"/>
      <c r="DD103" s="674"/>
      <c r="DE103" s="674"/>
      <c r="DF103" s="674"/>
      <c r="DG103" s="674"/>
      <c r="DH103" s="674"/>
      <c r="DI103" s="674"/>
      <c r="DJ103" s="674"/>
      <c r="DK103" s="674"/>
      <c r="DL103" s="674"/>
      <c r="DM103" s="674"/>
      <c r="DN103" s="674"/>
      <c r="DO103" s="674"/>
      <c r="DP103" s="674"/>
      <c r="DQ103" s="674"/>
      <c r="DR103" s="674"/>
      <c r="DS103" s="674"/>
      <c r="DT103" s="674"/>
      <c r="DU103" s="674"/>
      <c r="DV103" s="674"/>
      <c r="DW103" s="674"/>
      <c r="DX103" s="674"/>
      <c r="DY103" s="674"/>
      <c r="DZ103" s="674"/>
      <c r="EA103" s="674"/>
      <c r="EB103" s="674"/>
      <c r="EC103" s="674"/>
      <c r="ED103" s="674"/>
      <c r="EE103" s="674"/>
      <c r="EF103" s="674"/>
      <c r="EG103" s="674"/>
      <c r="EH103" s="674"/>
      <c r="EI103" s="674"/>
      <c r="EJ103" s="674"/>
      <c r="EK103" s="674"/>
      <c r="EL103" s="674"/>
      <c r="EM103" s="674"/>
      <c r="EN103" s="674"/>
      <c r="EO103" s="674"/>
      <c r="EP103" s="674"/>
      <c r="EQ103" s="674"/>
      <c r="ER103" s="674"/>
      <c r="ES103" s="674"/>
      <c r="ET103" s="674"/>
      <c r="EU103" s="674"/>
      <c r="EV103" s="674"/>
      <c r="EW103" s="674"/>
      <c r="EX103" s="674"/>
      <c r="EY103" s="674"/>
      <c r="EZ103" s="674"/>
      <c r="FA103" s="674"/>
      <c r="FB103" s="674"/>
      <c r="FC103" s="674"/>
      <c r="FD103" s="674"/>
      <c r="FE103" s="674"/>
      <c r="FF103" s="674"/>
      <c r="FG103" s="674"/>
      <c r="FH103" s="674"/>
      <c r="FI103" s="674"/>
      <c r="FJ103" s="674"/>
      <c r="FK103" s="674"/>
      <c r="FL103" s="674"/>
      <c r="FM103" s="674"/>
      <c r="FN103" s="674"/>
      <c r="FO103" s="674"/>
      <c r="FP103" s="674"/>
      <c r="FQ103" s="674"/>
      <c r="FR103" s="674"/>
      <c r="FS103" s="674"/>
      <c r="FT103" s="674"/>
      <c r="FU103" s="674"/>
      <c r="FV103" s="674"/>
      <c r="FW103" s="674"/>
      <c r="FX103" s="674"/>
      <c r="FY103" s="674"/>
      <c r="FZ103" s="1313"/>
      <c r="GA103" s="1312"/>
      <c r="GB103" s="1156"/>
      <c r="GC103" s="1156"/>
      <c r="GD103" s="1156"/>
      <c r="GE103" s="1156"/>
      <c r="GF103" s="1156"/>
      <c r="GG103" s="1156"/>
      <c r="GH103" s="1156"/>
      <c r="GI103" s="1156"/>
      <c r="GJ103" s="1156"/>
      <c r="GK103" s="1157"/>
      <c r="GL103" s="1157"/>
      <c r="GM103" s="1157"/>
      <c r="GN103" s="1157"/>
      <c r="GO103" s="1157"/>
      <c r="GP103" s="1157"/>
      <c r="GQ103" s="1157"/>
      <c r="GR103" s="1157"/>
      <c r="GS103" s="1157"/>
      <c r="GT103" s="1157"/>
      <c r="GU103" s="1157"/>
      <c r="GV103" s="1157"/>
      <c r="GW103" s="1157"/>
      <c r="GX103" s="1157"/>
      <c r="GY103" s="1157"/>
      <c r="GZ103" s="1157"/>
      <c r="HA103" s="1157"/>
      <c r="HB103" s="1157"/>
      <c r="HC103" s="1157"/>
      <c r="HD103" s="1157"/>
      <c r="HE103" s="1157"/>
      <c r="HF103" s="1157"/>
      <c r="HG103" s="1157"/>
      <c r="HH103" s="1157"/>
      <c r="HI103" s="1157"/>
      <c r="HJ103" s="1026"/>
    </row>
    <row r="104" spans="2:218" ht="24.95" customHeight="1" x14ac:dyDescent="0.25">
      <c r="B104" s="1606"/>
      <c r="C104" s="229"/>
      <c r="D104" s="1316"/>
      <c r="E104" s="2400"/>
      <c r="F104" s="215"/>
      <c r="G104" s="213"/>
      <c r="H104" s="213"/>
      <c r="I104" s="214"/>
      <c r="J104" s="834"/>
      <c r="K104" s="234"/>
      <c r="L104" s="230"/>
      <c r="M104" s="231"/>
      <c r="N104" s="231"/>
      <c r="O104" s="231"/>
      <c r="P104" s="231"/>
      <c r="Q104" s="235"/>
      <c r="R104" s="233"/>
      <c r="S104" s="232"/>
      <c r="T104" s="219"/>
      <c r="U104" s="835"/>
      <c r="V104" s="212"/>
      <c r="W104" s="231"/>
      <c r="X104" s="2118"/>
      <c r="Y104" s="2119"/>
      <c r="Z104" s="2188"/>
      <c r="AA104" s="674"/>
      <c r="AB104" s="674"/>
      <c r="AC104" s="674"/>
      <c r="AD104" s="674"/>
      <c r="AE104" s="674"/>
      <c r="AF104" s="674"/>
      <c r="AG104" s="674"/>
      <c r="AH104" s="674"/>
      <c r="AI104" s="674"/>
      <c r="AJ104" s="674"/>
      <c r="AK104" s="674"/>
      <c r="AL104" s="674"/>
      <c r="AM104" s="674"/>
      <c r="AN104" s="674"/>
      <c r="AO104" s="674"/>
      <c r="AP104" s="674"/>
      <c r="AQ104" s="674"/>
      <c r="AR104" s="674"/>
      <c r="AS104" s="674"/>
      <c r="AT104" s="674"/>
      <c r="AU104" s="674"/>
      <c r="AV104" s="674"/>
      <c r="AW104" s="674"/>
      <c r="AX104" s="674"/>
      <c r="AY104" s="674"/>
      <c r="AZ104" s="674"/>
      <c r="BA104" s="674"/>
      <c r="BB104" s="674"/>
      <c r="BC104" s="674"/>
      <c r="BD104" s="674"/>
      <c r="BE104" s="674"/>
      <c r="BF104" s="674"/>
      <c r="BG104" s="674"/>
      <c r="BH104" s="674"/>
      <c r="BI104" s="674"/>
      <c r="BJ104" s="674"/>
      <c r="BK104" s="674"/>
      <c r="BL104" s="674"/>
      <c r="BM104" s="674"/>
      <c r="BN104" s="674"/>
      <c r="BO104" s="674"/>
      <c r="BP104" s="674"/>
      <c r="BQ104" s="674"/>
      <c r="BR104" s="674"/>
      <c r="BS104" s="674"/>
      <c r="BT104" s="674"/>
      <c r="BU104" s="674"/>
      <c r="BV104" s="674"/>
      <c r="BW104" s="674"/>
      <c r="BX104" s="674"/>
      <c r="BY104" s="674"/>
      <c r="BZ104" s="674"/>
      <c r="CA104" s="674"/>
      <c r="CB104" s="674"/>
      <c r="CC104" s="674"/>
      <c r="CD104" s="674"/>
      <c r="CE104" s="674"/>
      <c r="CF104" s="674"/>
      <c r="CG104" s="674"/>
      <c r="CH104" s="674"/>
      <c r="CI104" s="674"/>
      <c r="CJ104" s="674"/>
      <c r="CK104" s="674"/>
      <c r="CL104" s="674"/>
      <c r="CM104" s="674"/>
      <c r="CN104" s="674"/>
      <c r="CO104" s="674"/>
      <c r="CP104" s="674"/>
      <c r="CQ104" s="674"/>
      <c r="CR104" s="674"/>
      <c r="CS104" s="674"/>
      <c r="CT104" s="674"/>
      <c r="CU104" s="674"/>
      <c r="CV104" s="674"/>
      <c r="CW104" s="674"/>
      <c r="CX104" s="674"/>
      <c r="CY104" s="674"/>
      <c r="CZ104" s="674"/>
      <c r="DA104" s="674"/>
      <c r="DB104" s="674"/>
      <c r="DC104" s="674"/>
      <c r="DD104" s="674"/>
      <c r="DE104" s="674"/>
      <c r="DF104" s="674"/>
      <c r="DG104" s="674"/>
      <c r="DH104" s="674"/>
      <c r="DI104" s="674"/>
      <c r="DJ104" s="674"/>
      <c r="DK104" s="674"/>
      <c r="DL104" s="674"/>
      <c r="DM104" s="674"/>
      <c r="DN104" s="674"/>
      <c r="DO104" s="674"/>
      <c r="DP104" s="674"/>
      <c r="DQ104" s="674"/>
      <c r="DR104" s="674"/>
      <c r="DS104" s="674"/>
      <c r="DT104" s="674"/>
      <c r="DU104" s="674"/>
      <c r="DV104" s="674"/>
      <c r="DW104" s="674"/>
      <c r="DX104" s="674"/>
      <c r="DY104" s="674"/>
      <c r="DZ104" s="674"/>
      <c r="EA104" s="674"/>
      <c r="EB104" s="674"/>
      <c r="EC104" s="674"/>
      <c r="ED104" s="674"/>
      <c r="EE104" s="674"/>
      <c r="EF104" s="674"/>
      <c r="EG104" s="674"/>
      <c r="EH104" s="674"/>
      <c r="EI104" s="674"/>
      <c r="EJ104" s="674"/>
      <c r="EK104" s="674"/>
      <c r="EL104" s="674"/>
      <c r="EM104" s="674"/>
      <c r="EN104" s="674"/>
      <c r="EO104" s="674"/>
      <c r="EP104" s="674"/>
      <c r="EQ104" s="674"/>
      <c r="ER104" s="674"/>
      <c r="ES104" s="674"/>
      <c r="ET104" s="674"/>
      <c r="EU104" s="674"/>
      <c r="EV104" s="674"/>
      <c r="EW104" s="674"/>
      <c r="EX104" s="674"/>
      <c r="EY104" s="674"/>
      <c r="EZ104" s="674"/>
      <c r="FA104" s="674"/>
      <c r="FB104" s="674"/>
      <c r="FC104" s="674"/>
      <c r="FD104" s="674"/>
      <c r="FE104" s="674"/>
      <c r="FF104" s="674"/>
      <c r="FG104" s="674"/>
      <c r="FH104" s="674"/>
      <c r="FI104" s="674"/>
      <c r="FJ104" s="674"/>
      <c r="FK104" s="674"/>
      <c r="FL104" s="674"/>
      <c r="FM104" s="674"/>
      <c r="FN104" s="674"/>
      <c r="FO104" s="674"/>
      <c r="FP104" s="674"/>
      <c r="FQ104" s="674"/>
      <c r="FR104" s="674"/>
      <c r="FS104" s="674"/>
      <c r="FT104" s="674"/>
      <c r="FU104" s="674"/>
      <c r="FV104" s="674"/>
      <c r="FW104" s="674"/>
      <c r="FX104" s="674"/>
      <c r="FY104" s="674"/>
      <c r="FZ104" s="1313"/>
      <c r="GA104" s="1312"/>
      <c r="GB104" s="1156"/>
      <c r="GC104" s="1156"/>
      <c r="GD104" s="1156"/>
      <c r="GE104" s="1156"/>
      <c r="GF104" s="1156"/>
      <c r="GG104" s="1156"/>
      <c r="GH104" s="1156"/>
      <c r="GI104" s="1156"/>
      <c r="GJ104" s="1156"/>
      <c r="GK104" s="1157"/>
      <c r="GL104" s="1157"/>
      <c r="GM104" s="1157"/>
      <c r="GN104" s="1157"/>
      <c r="GO104" s="1157"/>
      <c r="GP104" s="1157"/>
      <c r="GQ104" s="1157"/>
      <c r="GR104" s="1157"/>
      <c r="GS104" s="1157"/>
      <c r="GT104" s="1157"/>
      <c r="GU104" s="1157"/>
      <c r="GV104" s="1157"/>
      <c r="GW104" s="1157"/>
      <c r="GX104" s="1157"/>
      <c r="GY104" s="1157"/>
      <c r="GZ104" s="1157"/>
      <c r="HA104" s="1157"/>
      <c r="HB104" s="1157"/>
      <c r="HC104" s="1157"/>
      <c r="HD104" s="1157"/>
      <c r="HE104" s="1157"/>
      <c r="HF104" s="1157"/>
      <c r="HG104" s="1157"/>
      <c r="HH104" s="1157"/>
      <c r="HI104" s="1157"/>
      <c r="HJ104" s="1026"/>
    </row>
    <row r="105" spans="2:218" ht="24.95" customHeight="1" x14ac:dyDescent="0.25">
      <c r="B105" s="1606"/>
      <c r="C105" s="229"/>
      <c r="D105" s="1316"/>
      <c r="E105" s="2400"/>
      <c r="F105" s="215"/>
      <c r="G105" s="213"/>
      <c r="H105" s="213"/>
      <c r="I105" s="214"/>
      <c r="J105" s="834"/>
      <c r="K105" s="234"/>
      <c r="L105" s="230"/>
      <c r="M105" s="231"/>
      <c r="N105" s="231"/>
      <c r="O105" s="231"/>
      <c r="P105" s="231"/>
      <c r="Q105" s="235"/>
      <c r="R105" s="233"/>
      <c r="S105" s="232"/>
      <c r="T105" s="219"/>
      <c r="U105" s="835"/>
      <c r="V105" s="212"/>
      <c r="W105" s="231"/>
      <c r="X105" s="2118"/>
      <c r="Y105" s="2119"/>
      <c r="Z105" s="2188"/>
      <c r="AA105" s="674"/>
      <c r="AB105" s="674"/>
      <c r="AC105" s="674"/>
      <c r="AD105" s="674"/>
      <c r="AE105" s="674"/>
      <c r="AF105" s="674"/>
      <c r="AG105" s="674"/>
      <c r="AH105" s="674"/>
      <c r="AI105" s="674"/>
      <c r="AJ105" s="674"/>
      <c r="AK105" s="674"/>
      <c r="AL105" s="674"/>
      <c r="AM105" s="674"/>
      <c r="AN105" s="674"/>
      <c r="AO105" s="674"/>
      <c r="AP105" s="674"/>
      <c r="AQ105" s="674"/>
      <c r="AR105" s="674"/>
      <c r="AS105" s="674"/>
      <c r="AT105" s="674"/>
      <c r="AU105" s="674"/>
      <c r="AV105" s="674"/>
      <c r="AW105" s="674"/>
      <c r="AX105" s="674"/>
      <c r="AY105" s="674"/>
      <c r="AZ105" s="674"/>
      <c r="BA105" s="674"/>
      <c r="BB105" s="674"/>
      <c r="BC105" s="674"/>
      <c r="BD105" s="674"/>
      <c r="BE105" s="674"/>
      <c r="BF105" s="674"/>
      <c r="BG105" s="674"/>
      <c r="BH105" s="674"/>
      <c r="BI105" s="674"/>
      <c r="BJ105" s="674"/>
      <c r="BK105" s="674"/>
      <c r="BL105" s="674"/>
      <c r="BM105" s="674"/>
      <c r="BN105" s="674"/>
      <c r="BO105" s="674"/>
      <c r="BP105" s="674"/>
      <c r="BQ105" s="674"/>
      <c r="BR105" s="674"/>
      <c r="BS105" s="674"/>
      <c r="BT105" s="674"/>
      <c r="BU105" s="674"/>
      <c r="BV105" s="674"/>
      <c r="BW105" s="674"/>
      <c r="BX105" s="674"/>
      <c r="BY105" s="674"/>
      <c r="BZ105" s="674"/>
      <c r="CA105" s="674"/>
      <c r="CB105" s="674"/>
      <c r="CC105" s="674"/>
      <c r="CD105" s="674"/>
      <c r="CE105" s="674"/>
      <c r="CF105" s="674"/>
      <c r="CG105" s="674"/>
      <c r="CH105" s="674"/>
      <c r="CI105" s="674"/>
      <c r="CJ105" s="674"/>
      <c r="CK105" s="674"/>
      <c r="CL105" s="674"/>
      <c r="CM105" s="674"/>
      <c r="CN105" s="674"/>
      <c r="CO105" s="674"/>
      <c r="CP105" s="674"/>
      <c r="CQ105" s="674"/>
      <c r="CR105" s="674"/>
      <c r="CS105" s="674"/>
      <c r="CT105" s="674"/>
      <c r="CU105" s="674"/>
      <c r="CV105" s="674"/>
      <c r="CW105" s="674"/>
      <c r="CX105" s="674"/>
      <c r="CY105" s="674"/>
      <c r="CZ105" s="674"/>
      <c r="DA105" s="674"/>
      <c r="DB105" s="674"/>
      <c r="DC105" s="674"/>
      <c r="DD105" s="674"/>
      <c r="DE105" s="674"/>
      <c r="DF105" s="674"/>
      <c r="DG105" s="674"/>
      <c r="DH105" s="674"/>
      <c r="DI105" s="674"/>
      <c r="DJ105" s="674"/>
      <c r="DK105" s="674"/>
      <c r="DL105" s="674"/>
      <c r="DM105" s="674"/>
      <c r="DN105" s="674"/>
      <c r="DO105" s="674"/>
      <c r="DP105" s="674"/>
      <c r="DQ105" s="674"/>
      <c r="DR105" s="674"/>
      <c r="DS105" s="674"/>
      <c r="DT105" s="674"/>
      <c r="DU105" s="674"/>
      <c r="DV105" s="674"/>
      <c r="DW105" s="674"/>
      <c r="DX105" s="674"/>
      <c r="DY105" s="674"/>
      <c r="DZ105" s="674"/>
      <c r="EA105" s="674"/>
      <c r="EB105" s="674"/>
      <c r="EC105" s="674"/>
      <c r="ED105" s="674"/>
      <c r="EE105" s="674"/>
      <c r="EF105" s="674"/>
      <c r="EG105" s="674"/>
      <c r="EH105" s="674"/>
      <c r="EI105" s="674"/>
      <c r="EJ105" s="674"/>
      <c r="EK105" s="674"/>
      <c r="EL105" s="674"/>
      <c r="EM105" s="674"/>
      <c r="EN105" s="674"/>
      <c r="EO105" s="674"/>
      <c r="EP105" s="674"/>
      <c r="EQ105" s="674"/>
      <c r="ER105" s="674"/>
      <c r="ES105" s="674"/>
      <c r="ET105" s="674"/>
      <c r="EU105" s="674"/>
      <c r="EV105" s="674"/>
      <c r="EW105" s="674"/>
      <c r="EX105" s="674"/>
      <c r="EY105" s="674"/>
      <c r="EZ105" s="674"/>
      <c r="FA105" s="674"/>
      <c r="FB105" s="674"/>
      <c r="FC105" s="674"/>
      <c r="FD105" s="674"/>
      <c r="FE105" s="674"/>
      <c r="FF105" s="674"/>
      <c r="FG105" s="674"/>
      <c r="FH105" s="674"/>
      <c r="FI105" s="674"/>
      <c r="FJ105" s="674"/>
      <c r="FK105" s="674"/>
      <c r="FL105" s="674"/>
      <c r="FM105" s="674"/>
      <c r="FN105" s="674"/>
      <c r="FO105" s="674"/>
      <c r="FP105" s="674"/>
      <c r="FQ105" s="674"/>
      <c r="FR105" s="674"/>
      <c r="FS105" s="674"/>
      <c r="FT105" s="674"/>
      <c r="FU105" s="674"/>
      <c r="FV105" s="674"/>
      <c r="FW105" s="674"/>
      <c r="FX105" s="674"/>
      <c r="FY105" s="674"/>
      <c r="FZ105" s="1313"/>
      <c r="GA105" s="1312"/>
      <c r="GB105" s="1156"/>
      <c r="GC105" s="1156"/>
      <c r="GD105" s="1156"/>
      <c r="GE105" s="1156"/>
      <c r="GF105" s="1156"/>
      <c r="GG105" s="1156"/>
      <c r="GH105" s="1156"/>
      <c r="GI105" s="1156"/>
      <c r="GJ105" s="1156"/>
      <c r="GK105" s="1157"/>
      <c r="GL105" s="1157"/>
      <c r="GM105" s="1157"/>
      <c r="GN105" s="1157"/>
      <c r="GO105" s="1157"/>
      <c r="GP105" s="1157"/>
      <c r="GQ105" s="1157"/>
      <c r="GR105" s="1157"/>
      <c r="GS105" s="1157"/>
      <c r="GT105" s="1157"/>
      <c r="GU105" s="1157"/>
      <c r="GV105" s="1157"/>
      <c r="GW105" s="1157"/>
      <c r="GX105" s="1157"/>
      <c r="GY105" s="1157"/>
      <c r="GZ105" s="1157"/>
      <c r="HA105" s="1157"/>
      <c r="HB105" s="1157"/>
      <c r="HC105" s="1157"/>
      <c r="HD105" s="1157"/>
      <c r="HE105" s="1157"/>
      <c r="HF105" s="1157"/>
      <c r="HG105" s="1157"/>
      <c r="HH105" s="1157"/>
      <c r="HI105" s="1157"/>
      <c r="HJ105" s="1026"/>
    </row>
    <row r="106" spans="2:218" ht="24.95" customHeight="1" x14ac:dyDescent="0.25">
      <c r="B106" s="1606"/>
      <c r="C106" s="229"/>
      <c r="D106" s="1316"/>
      <c r="E106" s="2400"/>
      <c r="F106" s="215"/>
      <c r="G106" s="213"/>
      <c r="H106" s="213"/>
      <c r="I106" s="214"/>
      <c r="J106" s="834"/>
      <c r="K106" s="234"/>
      <c r="L106" s="230"/>
      <c r="M106" s="231"/>
      <c r="N106" s="231"/>
      <c r="O106" s="231"/>
      <c r="P106" s="231"/>
      <c r="Q106" s="235"/>
      <c r="R106" s="233"/>
      <c r="S106" s="232"/>
      <c r="T106" s="219"/>
      <c r="U106" s="835"/>
      <c r="V106" s="212"/>
      <c r="W106" s="231"/>
      <c r="X106" s="2118"/>
      <c r="Y106" s="2119"/>
      <c r="Z106" s="2188"/>
      <c r="AA106" s="674"/>
      <c r="AB106" s="674"/>
      <c r="AC106" s="674"/>
      <c r="AD106" s="674"/>
      <c r="AE106" s="674"/>
      <c r="AF106" s="674"/>
      <c r="AG106" s="674"/>
      <c r="AH106" s="674"/>
      <c r="AI106" s="674"/>
      <c r="AJ106" s="674"/>
      <c r="AK106" s="674"/>
      <c r="AL106" s="674"/>
      <c r="AM106" s="674"/>
      <c r="AN106" s="674"/>
      <c r="AO106" s="674"/>
      <c r="AP106" s="674"/>
      <c r="AQ106" s="674"/>
      <c r="AR106" s="674"/>
      <c r="AS106" s="674"/>
      <c r="AT106" s="674"/>
      <c r="AU106" s="674"/>
      <c r="AV106" s="674"/>
      <c r="AW106" s="674"/>
      <c r="AX106" s="674"/>
      <c r="AY106" s="674"/>
      <c r="AZ106" s="674"/>
      <c r="BA106" s="674"/>
      <c r="BB106" s="674"/>
      <c r="BC106" s="674"/>
      <c r="BD106" s="674"/>
      <c r="BE106" s="674"/>
      <c r="BF106" s="674"/>
      <c r="BG106" s="674"/>
      <c r="BH106" s="674"/>
      <c r="BI106" s="674"/>
      <c r="BJ106" s="674"/>
      <c r="BK106" s="674"/>
      <c r="BL106" s="674"/>
      <c r="BM106" s="674"/>
      <c r="BN106" s="674"/>
      <c r="BO106" s="674"/>
      <c r="BP106" s="674"/>
      <c r="BQ106" s="674"/>
      <c r="BR106" s="674"/>
      <c r="BS106" s="674"/>
      <c r="BT106" s="674"/>
      <c r="BU106" s="674"/>
      <c r="BV106" s="674"/>
      <c r="BW106" s="674"/>
      <c r="BX106" s="674"/>
      <c r="BY106" s="674"/>
      <c r="BZ106" s="674"/>
      <c r="CA106" s="674"/>
      <c r="CB106" s="674"/>
      <c r="CC106" s="674"/>
      <c r="CD106" s="674"/>
      <c r="CE106" s="674"/>
      <c r="CF106" s="674"/>
      <c r="CG106" s="674"/>
      <c r="CH106" s="674"/>
      <c r="CI106" s="674"/>
      <c r="CJ106" s="674"/>
      <c r="CK106" s="674"/>
      <c r="CL106" s="674"/>
      <c r="CM106" s="674"/>
      <c r="CN106" s="674"/>
      <c r="CO106" s="674"/>
      <c r="CP106" s="674"/>
      <c r="CQ106" s="674"/>
      <c r="CR106" s="674"/>
      <c r="CS106" s="674"/>
      <c r="CT106" s="674"/>
      <c r="CU106" s="674"/>
      <c r="CV106" s="674"/>
      <c r="CW106" s="674"/>
      <c r="CX106" s="674"/>
      <c r="CY106" s="674"/>
      <c r="CZ106" s="674"/>
      <c r="DA106" s="674"/>
      <c r="DB106" s="674"/>
      <c r="DC106" s="674"/>
      <c r="DD106" s="674"/>
      <c r="DE106" s="674"/>
      <c r="DF106" s="674"/>
      <c r="DG106" s="674"/>
      <c r="DH106" s="674"/>
      <c r="DI106" s="674"/>
      <c r="DJ106" s="674"/>
      <c r="DK106" s="674"/>
      <c r="DL106" s="674"/>
      <c r="DM106" s="674"/>
      <c r="DN106" s="674"/>
      <c r="DO106" s="674"/>
      <c r="DP106" s="674"/>
      <c r="DQ106" s="674"/>
      <c r="DR106" s="674"/>
      <c r="DS106" s="674"/>
      <c r="DT106" s="674"/>
      <c r="DU106" s="674"/>
      <c r="DV106" s="674"/>
      <c r="DW106" s="674"/>
      <c r="DX106" s="674"/>
      <c r="DY106" s="674"/>
      <c r="DZ106" s="674"/>
      <c r="EA106" s="674"/>
      <c r="EB106" s="674"/>
      <c r="EC106" s="674"/>
      <c r="ED106" s="674"/>
      <c r="EE106" s="674"/>
      <c r="EF106" s="674"/>
      <c r="EG106" s="674"/>
      <c r="EH106" s="674"/>
      <c r="EI106" s="674"/>
      <c r="EJ106" s="674"/>
      <c r="EK106" s="674"/>
      <c r="EL106" s="674"/>
      <c r="EM106" s="674"/>
      <c r="EN106" s="674"/>
      <c r="EO106" s="674"/>
      <c r="EP106" s="674"/>
      <c r="EQ106" s="674"/>
      <c r="ER106" s="674"/>
      <c r="ES106" s="674"/>
      <c r="ET106" s="674"/>
      <c r="EU106" s="674"/>
      <c r="EV106" s="674"/>
      <c r="EW106" s="674"/>
      <c r="EX106" s="674"/>
      <c r="EY106" s="674"/>
      <c r="EZ106" s="674"/>
      <c r="FA106" s="674"/>
      <c r="FB106" s="674"/>
      <c r="FC106" s="674"/>
      <c r="FD106" s="674"/>
      <c r="FE106" s="674"/>
      <c r="FF106" s="674"/>
      <c r="FG106" s="674"/>
      <c r="FH106" s="674"/>
      <c r="FI106" s="674"/>
      <c r="FJ106" s="674"/>
      <c r="FK106" s="674"/>
      <c r="FL106" s="674"/>
      <c r="FM106" s="674"/>
      <c r="FN106" s="674"/>
      <c r="FO106" s="674"/>
      <c r="FP106" s="674"/>
      <c r="FQ106" s="674"/>
      <c r="FR106" s="674"/>
      <c r="FS106" s="674"/>
      <c r="FT106" s="674"/>
      <c r="FU106" s="674"/>
      <c r="FV106" s="674"/>
      <c r="FW106" s="674"/>
      <c r="FX106" s="674"/>
      <c r="FY106" s="674"/>
      <c r="FZ106" s="1313"/>
      <c r="GA106" s="1312"/>
      <c r="GB106" s="1156"/>
      <c r="GC106" s="1156"/>
      <c r="GD106" s="1156"/>
      <c r="GE106" s="1156"/>
      <c r="GF106" s="1156"/>
      <c r="GG106" s="1156"/>
      <c r="GH106" s="1156"/>
      <c r="GI106" s="1156"/>
      <c r="GJ106" s="1156"/>
      <c r="GK106" s="1157"/>
      <c r="GL106" s="1157"/>
      <c r="GM106" s="1157"/>
      <c r="GN106" s="1157"/>
      <c r="GO106" s="1157"/>
      <c r="GP106" s="1157"/>
      <c r="GQ106" s="1157"/>
      <c r="GR106" s="1157"/>
      <c r="GS106" s="1157"/>
      <c r="GT106" s="1157"/>
      <c r="GU106" s="1157"/>
      <c r="GV106" s="1157"/>
      <c r="GW106" s="1157"/>
      <c r="GX106" s="1157"/>
      <c r="GY106" s="1157"/>
      <c r="GZ106" s="1157"/>
      <c r="HA106" s="1157"/>
      <c r="HB106" s="1157"/>
      <c r="HC106" s="1157"/>
      <c r="HD106" s="1157"/>
      <c r="HE106" s="1157"/>
      <c r="HF106" s="1157"/>
      <c r="HG106" s="1157"/>
      <c r="HH106" s="1157"/>
      <c r="HI106" s="1157"/>
      <c r="HJ106" s="1026"/>
    </row>
    <row r="107" spans="2:218" ht="24.95" customHeight="1" x14ac:dyDescent="0.25">
      <c r="B107" s="1606"/>
      <c r="C107" s="229"/>
      <c r="D107" s="1316"/>
      <c r="E107" s="2400"/>
      <c r="F107" s="215"/>
      <c r="G107" s="213"/>
      <c r="H107" s="213"/>
      <c r="I107" s="214"/>
      <c r="J107" s="834"/>
      <c r="K107" s="234"/>
      <c r="L107" s="230"/>
      <c r="M107" s="231"/>
      <c r="N107" s="231"/>
      <c r="O107" s="231"/>
      <c r="P107" s="231"/>
      <c r="Q107" s="235"/>
      <c r="R107" s="233"/>
      <c r="S107" s="232"/>
      <c r="T107" s="219"/>
      <c r="U107" s="835"/>
      <c r="V107" s="212"/>
      <c r="W107" s="231"/>
      <c r="X107" s="2118"/>
      <c r="Y107" s="2119"/>
      <c r="Z107" s="2188"/>
      <c r="AA107" s="674"/>
      <c r="AB107" s="674"/>
      <c r="AC107" s="674"/>
      <c r="AD107" s="674"/>
      <c r="AE107" s="674"/>
      <c r="AF107" s="674"/>
      <c r="AG107" s="674"/>
      <c r="AH107" s="674"/>
      <c r="AI107" s="674"/>
      <c r="AJ107" s="674"/>
      <c r="AK107" s="674"/>
      <c r="AL107" s="674"/>
      <c r="AM107" s="674"/>
      <c r="AN107" s="674"/>
      <c r="AO107" s="674"/>
      <c r="AP107" s="674"/>
      <c r="AQ107" s="674"/>
      <c r="AR107" s="674"/>
      <c r="AS107" s="674"/>
      <c r="AT107" s="674"/>
      <c r="AU107" s="674"/>
      <c r="AV107" s="674"/>
      <c r="AW107" s="674"/>
      <c r="AX107" s="674"/>
      <c r="AY107" s="674"/>
      <c r="AZ107" s="674"/>
      <c r="BA107" s="674"/>
      <c r="BB107" s="674"/>
      <c r="BC107" s="674"/>
      <c r="BD107" s="674"/>
      <c r="BE107" s="674"/>
      <c r="BF107" s="674"/>
      <c r="BG107" s="674"/>
      <c r="BH107" s="674"/>
      <c r="BI107" s="674"/>
      <c r="BJ107" s="674"/>
      <c r="BK107" s="674"/>
      <c r="BL107" s="674"/>
      <c r="BM107" s="674"/>
      <c r="BN107" s="674"/>
      <c r="BO107" s="674"/>
      <c r="BP107" s="674"/>
      <c r="BQ107" s="674"/>
      <c r="BR107" s="674"/>
      <c r="BS107" s="674"/>
      <c r="BT107" s="674"/>
      <c r="BU107" s="674"/>
      <c r="BV107" s="674"/>
      <c r="BW107" s="674"/>
      <c r="BX107" s="674"/>
      <c r="BY107" s="674"/>
      <c r="BZ107" s="674"/>
      <c r="CA107" s="674"/>
      <c r="CB107" s="674"/>
      <c r="CC107" s="674"/>
      <c r="CD107" s="674"/>
      <c r="CE107" s="674"/>
      <c r="CF107" s="674"/>
      <c r="CG107" s="674"/>
      <c r="CH107" s="674"/>
      <c r="CI107" s="674"/>
      <c r="CJ107" s="674"/>
      <c r="CK107" s="674"/>
      <c r="CL107" s="674"/>
      <c r="CM107" s="674"/>
      <c r="CN107" s="674"/>
      <c r="CO107" s="674"/>
      <c r="CP107" s="674"/>
      <c r="CQ107" s="674"/>
      <c r="CR107" s="674"/>
      <c r="CS107" s="674"/>
      <c r="CT107" s="674"/>
      <c r="CU107" s="674"/>
      <c r="CV107" s="674"/>
      <c r="CW107" s="674"/>
      <c r="CX107" s="674"/>
      <c r="CY107" s="674"/>
      <c r="CZ107" s="674"/>
      <c r="DA107" s="674"/>
      <c r="DB107" s="674"/>
      <c r="DC107" s="674"/>
      <c r="DD107" s="674"/>
      <c r="DE107" s="674"/>
      <c r="DF107" s="674"/>
      <c r="DG107" s="674"/>
      <c r="DH107" s="674"/>
      <c r="DI107" s="674"/>
      <c r="DJ107" s="674"/>
      <c r="DK107" s="674"/>
      <c r="DL107" s="674"/>
      <c r="DM107" s="674"/>
      <c r="DN107" s="674"/>
      <c r="DO107" s="674"/>
      <c r="DP107" s="674"/>
      <c r="DQ107" s="674"/>
      <c r="DR107" s="674"/>
      <c r="DS107" s="674"/>
      <c r="DT107" s="674"/>
      <c r="DU107" s="674"/>
      <c r="DV107" s="674"/>
      <c r="DW107" s="674"/>
      <c r="DX107" s="674"/>
      <c r="DY107" s="674"/>
      <c r="DZ107" s="674"/>
      <c r="EA107" s="674"/>
      <c r="EB107" s="674"/>
      <c r="EC107" s="674"/>
      <c r="ED107" s="674"/>
      <c r="EE107" s="674"/>
      <c r="EF107" s="674"/>
      <c r="EG107" s="674"/>
      <c r="EH107" s="674"/>
      <c r="EI107" s="674"/>
      <c r="EJ107" s="674"/>
      <c r="EK107" s="674"/>
      <c r="EL107" s="674"/>
      <c r="EM107" s="674"/>
      <c r="EN107" s="674"/>
      <c r="EO107" s="674"/>
      <c r="EP107" s="674"/>
      <c r="EQ107" s="674"/>
      <c r="ER107" s="674"/>
      <c r="ES107" s="674"/>
      <c r="ET107" s="674"/>
      <c r="EU107" s="674"/>
      <c r="EV107" s="674"/>
      <c r="EW107" s="674"/>
      <c r="EX107" s="674"/>
      <c r="EY107" s="674"/>
      <c r="EZ107" s="674"/>
      <c r="FA107" s="674"/>
      <c r="FB107" s="674"/>
      <c r="FC107" s="674"/>
      <c r="FD107" s="674"/>
      <c r="FE107" s="674"/>
      <c r="FF107" s="674"/>
      <c r="FG107" s="674"/>
      <c r="FH107" s="674"/>
      <c r="FI107" s="674"/>
      <c r="FJ107" s="674"/>
      <c r="FK107" s="674"/>
      <c r="FL107" s="674"/>
      <c r="FM107" s="674"/>
      <c r="FN107" s="674"/>
      <c r="FO107" s="674"/>
      <c r="FP107" s="674"/>
      <c r="FQ107" s="674"/>
      <c r="FR107" s="674"/>
      <c r="FS107" s="674"/>
      <c r="FT107" s="674"/>
      <c r="FU107" s="674"/>
      <c r="FV107" s="674"/>
      <c r="FW107" s="674"/>
      <c r="FX107" s="674"/>
      <c r="FY107" s="674"/>
      <c r="FZ107" s="1313"/>
      <c r="GA107" s="1312"/>
      <c r="GB107" s="1156"/>
      <c r="GC107" s="1156"/>
      <c r="GD107" s="1156"/>
      <c r="GE107" s="1156"/>
      <c r="GF107" s="1156"/>
      <c r="GG107" s="1156"/>
      <c r="GH107" s="1156"/>
      <c r="GI107" s="1156"/>
      <c r="GJ107" s="1156"/>
      <c r="GK107" s="1157"/>
      <c r="GL107" s="1157"/>
      <c r="GM107" s="1157"/>
      <c r="GN107" s="1157"/>
      <c r="GO107" s="1157"/>
      <c r="GP107" s="1157"/>
      <c r="GQ107" s="1157"/>
      <c r="GR107" s="1157"/>
      <c r="GS107" s="1157"/>
      <c r="GT107" s="1157"/>
      <c r="GU107" s="1157"/>
      <c r="GV107" s="1157"/>
      <c r="GW107" s="1157"/>
      <c r="GX107" s="1157"/>
      <c r="GY107" s="1157"/>
      <c r="GZ107" s="1157"/>
      <c r="HA107" s="1157"/>
      <c r="HB107" s="1157"/>
      <c r="HC107" s="1157"/>
      <c r="HD107" s="1157"/>
      <c r="HE107" s="1157"/>
      <c r="HF107" s="1157"/>
      <c r="HG107" s="1157"/>
      <c r="HH107" s="1157"/>
      <c r="HI107" s="1157"/>
      <c r="HJ107" s="1026"/>
    </row>
    <row r="108" spans="2:218" ht="24.95" customHeight="1" x14ac:dyDescent="0.25">
      <c r="B108" s="1606"/>
      <c r="C108" s="229"/>
      <c r="D108" s="1316"/>
      <c r="E108" s="2400"/>
      <c r="F108" s="215"/>
      <c r="G108" s="213"/>
      <c r="H108" s="213"/>
      <c r="I108" s="214"/>
      <c r="J108" s="834"/>
      <c r="K108" s="234"/>
      <c r="L108" s="230"/>
      <c r="M108" s="231"/>
      <c r="N108" s="231"/>
      <c r="O108" s="231"/>
      <c r="P108" s="231"/>
      <c r="Q108" s="235"/>
      <c r="R108" s="233"/>
      <c r="S108" s="232"/>
      <c r="T108" s="219"/>
      <c r="U108" s="835"/>
      <c r="V108" s="212"/>
      <c r="W108" s="231"/>
      <c r="X108" s="2118"/>
      <c r="Y108" s="2119"/>
      <c r="Z108" s="2188"/>
      <c r="AA108" s="674"/>
      <c r="AB108" s="674"/>
      <c r="AC108" s="674"/>
      <c r="AD108" s="674"/>
      <c r="AE108" s="674"/>
      <c r="AF108" s="674"/>
      <c r="AG108" s="674"/>
      <c r="AH108" s="674"/>
      <c r="AI108" s="674"/>
      <c r="AJ108" s="674"/>
      <c r="AK108" s="674"/>
      <c r="AL108" s="674"/>
      <c r="AM108" s="674"/>
      <c r="AN108" s="674"/>
      <c r="AO108" s="674"/>
      <c r="AP108" s="674"/>
      <c r="AQ108" s="674"/>
      <c r="AR108" s="674"/>
      <c r="AS108" s="674"/>
      <c r="AT108" s="674"/>
      <c r="AU108" s="674"/>
      <c r="AV108" s="674"/>
      <c r="AW108" s="674"/>
      <c r="AX108" s="674"/>
      <c r="AY108" s="674"/>
      <c r="AZ108" s="674"/>
      <c r="BA108" s="674"/>
      <c r="BB108" s="674"/>
      <c r="BC108" s="674"/>
      <c r="BD108" s="674"/>
      <c r="BE108" s="674"/>
      <c r="BF108" s="674"/>
      <c r="BG108" s="674"/>
      <c r="BH108" s="674"/>
      <c r="BI108" s="674"/>
      <c r="BJ108" s="674"/>
      <c r="BK108" s="674"/>
      <c r="BL108" s="674"/>
      <c r="BM108" s="674"/>
      <c r="BN108" s="674"/>
      <c r="BO108" s="674"/>
      <c r="BP108" s="674"/>
      <c r="BQ108" s="674"/>
      <c r="BR108" s="674"/>
      <c r="BS108" s="674"/>
      <c r="BT108" s="674"/>
      <c r="BU108" s="674"/>
      <c r="BV108" s="674"/>
      <c r="BW108" s="674"/>
      <c r="BX108" s="674"/>
      <c r="BY108" s="674"/>
      <c r="BZ108" s="674"/>
      <c r="CA108" s="674"/>
      <c r="CB108" s="674"/>
      <c r="CC108" s="674"/>
      <c r="CD108" s="674"/>
      <c r="CE108" s="674"/>
      <c r="CF108" s="674"/>
      <c r="CG108" s="674"/>
      <c r="CH108" s="674"/>
      <c r="CI108" s="674"/>
      <c r="CJ108" s="674"/>
      <c r="CK108" s="674"/>
      <c r="CL108" s="674"/>
      <c r="CM108" s="674"/>
      <c r="CN108" s="674"/>
      <c r="CO108" s="674"/>
      <c r="CP108" s="674"/>
      <c r="CQ108" s="674"/>
      <c r="CR108" s="674"/>
      <c r="CS108" s="674"/>
      <c r="CT108" s="674"/>
      <c r="CU108" s="674"/>
      <c r="CV108" s="674"/>
      <c r="CW108" s="674"/>
      <c r="CX108" s="674"/>
      <c r="CY108" s="674"/>
      <c r="CZ108" s="674"/>
      <c r="DA108" s="674"/>
      <c r="DB108" s="674"/>
      <c r="DC108" s="674"/>
      <c r="DD108" s="674"/>
      <c r="DE108" s="674"/>
      <c r="DF108" s="674"/>
      <c r="DG108" s="674"/>
      <c r="DH108" s="674"/>
      <c r="DI108" s="674"/>
      <c r="DJ108" s="674"/>
      <c r="DK108" s="674"/>
      <c r="DL108" s="674"/>
      <c r="DM108" s="674"/>
      <c r="DN108" s="674"/>
      <c r="DO108" s="674"/>
      <c r="DP108" s="674"/>
      <c r="DQ108" s="674"/>
      <c r="DR108" s="674"/>
      <c r="DS108" s="674"/>
      <c r="DT108" s="674"/>
      <c r="DU108" s="674"/>
      <c r="DV108" s="674"/>
      <c r="DW108" s="674"/>
      <c r="DX108" s="674"/>
      <c r="DY108" s="674"/>
      <c r="DZ108" s="674"/>
      <c r="EA108" s="674"/>
      <c r="EB108" s="674"/>
      <c r="EC108" s="674"/>
      <c r="ED108" s="674"/>
      <c r="EE108" s="674"/>
      <c r="EF108" s="674"/>
      <c r="EG108" s="674"/>
      <c r="EH108" s="674"/>
      <c r="EI108" s="674"/>
      <c r="EJ108" s="674"/>
      <c r="EK108" s="674"/>
      <c r="EL108" s="674"/>
      <c r="EM108" s="674"/>
      <c r="EN108" s="674"/>
      <c r="EO108" s="674"/>
      <c r="EP108" s="674"/>
      <c r="EQ108" s="674"/>
      <c r="ER108" s="674"/>
      <c r="ES108" s="674"/>
      <c r="ET108" s="674"/>
      <c r="EU108" s="674"/>
      <c r="EV108" s="674"/>
      <c r="EW108" s="674"/>
      <c r="EX108" s="674"/>
      <c r="EY108" s="674"/>
      <c r="EZ108" s="674"/>
      <c r="FA108" s="674"/>
      <c r="FB108" s="674"/>
      <c r="FC108" s="674"/>
      <c r="FD108" s="674"/>
      <c r="FE108" s="674"/>
      <c r="FF108" s="674"/>
      <c r="FG108" s="674"/>
      <c r="FH108" s="674"/>
      <c r="FI108" s="674"/>
      <c r="FJ108" s="674"/>
      <c r="FK108" s="674"/>
      <c r="FL108" s="674"/>
      <c r="FM108" s="674"/>
      <c r="FN108" s="674"/>
      <c r="FO108" s="674"/>
      <c r="FP108" s="674"/>
      <c r="FQ108" s="674"/>
      <c r="FR108" s="674"/>
      <c r="FS108" s="674"/>
      <c r="FT108" s="674"/>
      <c r="FU108" s="674"/>
      <c r="FV108" s="674"/>
      <c r="FW108" s="674"/>
      <c r="FX108" s="674"/>
      <c r="FY108" s="674"/>
      <c r="FZ108" s="1313"/>
      <c r="GA108" s="1312"/>
      <c r="GB108" s="1156"/>
      <c r="GC108" s="1156"/>
      <c r="GD108" s="1156"/>
      <c r="GE108" s="1156"/>
      <c r="GF108" s="1156"/>
      <c r="GG108" s="1156"/>
      <c r="GH108" s="1156"/>
      <c r="GI108" s="1156"/>
      <c r="GJ108" s="1156"/>
      <c r="GK108" s="1157"/>
      <c r="GL108" s="1157"/>
      <c r="GM108" s="1157"/>
      <c r="GN108" s="1157"/>
      <c r="GO108" s="1157"/>
      <c r="GP108" s="1157"/>
      <c r="GQ108" s="1157"/>
      <c r="GR108" s="1157"/>
      <c r="GS108" s="1157"/>
      <c r="GT108" s="1157"/>
      <c r="GU108" s="1157"/>
      <c r="GV108" s="1157"/>
      <c r="GW108" s="1157"/>
      <c r="GX108" s="1157"/>
      <c r="GY108" s="1157"/>
      <c r="GZ108" s="1157"/>
      <c r="HA108" s="1157"/>
      <c r="HB108" s="1157"/>
      <c r="HC108" s="1157"/>
      <c r="HD108" s="1157"/>
      <c r="HE108" s="1157"/>
      <c r="HF108" s="1157"/>
      <c r="HG108" s="1157"/>
      <c r="HH108" s="1157"/>
      <c r="HI108" s="1157"/>
      <c r="HJ108" s="1026"/>
    </row>
    <row r="109" spans="2:218" ht="24.95" customHeight="1" x14ac:dyDescent="0.25">
      <c r="B109" s="1606"/>
      <c r="C109" s="229"/>
      <c r="D109" s="1316"/>
      <c r="E109" s="2400"/>
      <c r="F109" s="2381"/>
      <c r="G109" s="213"/>
      <c r="H109" s="213"/>
      <c r="I109" s="214"/>
      <c r="J109" s="834"/>
      <c r="K109" s="234"/>
      <c r="L109" s="230"/>
      <c r="M109" s="231"/>
      <c r="N109" s="231"/>
      <c r="O109" s="231"/>
      <c r="P109" s="231"/>
      <c r="Q109" s="235"/>
      <c r="R109" s="233"/>
      <c r="S109" s="232"/>
      <c r="T109" s="219"/>
      <c r="U109" s="835"/>
      <c r="V109" s="212"/>
      <c r="W109" s="231"/>
      <c r="X109" s="2118"/>
      <c r="Y109" s="2119"/>
      <c r="Z109" s="2188"/>
      <c r="AA109" s="674"/>
      <c r="AB109" s="674"/>
      <c r="AC109" s="674"/>
      <c r="AD109" s="674"/>
      <c r="AE109" s="674"/>
      <c r="AF109" s="674"/>
      <c r="AG109" s="674"/>
      <c r="AH109" s="674"/>
      <c r="AI109" s="674"/>
      <c r="AJ109" s="674"/>
      <c r="AK109" s="674"/>
      <c r="AL109" s="674"/>
      <c r="AM109" s="674"/>
      <c r="AN109" s="674"/>
      <c r="AO109" s="674"/>
      <c r="AP109" s="674"/>
      <c r="AQ109" s="674"/>
      <c r="AR109" s="674"/>
      <c r="AS109" s="674"/>
      <c r="AT109" s="674"/>
      <c r="AU109" s="674"/>
      <c r="AV109" s="674"/>
      <c r="AW109" s="674"/>
      <c r="AX109" s="674"/>
      <c r="AY109" s="674"/>
      <c r="AZ109" s="674"/>
      <c r="BA109" s="674"/>
      <c r="BB109" s="674"/>
      <c r="BC109" s="674"/>
      <c r="BD109" s="674"/>
      <c r="BE109" s="674"/>
      <c r="BF109" s="674"/>
      <c r="BG109" s="674"/>
      <c r="BH109" s="674"/>
      <c r="BI109" s="674"/>
      <c r="BJ109" s="674"/>
      <c r="BK109" s="674"/>
      <c r="BL109" s="674"/>
      <c r="BM109" s="674"/>
      <c r="BN109" s="674"/>
      <c r="BO109" s="674"/>
      <c r="BP109" s="674"/>
      <c r="BQ109" s="674"/>
      <c r="BR109" s="674"/>
      <c r="BS109" s="674"/>
      <c r="BT109" s="674"/>
      <c r="BU109" s="674"/>
      <c r="BV109" s="674"/>
      <c r="BW109" s="674"/>
      <c r="BX109" s="674"/>
      <c r="BY109" s="674"/>
      <c r="BZ109" s="674"/>
      <c r="CA109" s="674"/>
      <c r="CB109" s="674"/>
      <c r="CC109" s="674"/>
      <c r="CD109" s="674"/>
      <c r="CE109" s="674"/>
      <c r="CF109" s="674"/>
      <c r="CG109" s="674"/>
      <c r="CH109" s="674"/>
      <c r="CI109" s="674"/>
      <c r="CJ109" s="674"/>
      <c r="CK109" s="674"/>
      <c r="CL109" s="674"/>
      <c r="CM109" s="674"/>
      <c r="CN109" s="674"/>
      <c r="CO109" s="674"/>
      <c r="CP109" s="674"/>
      <c r="CQ109" s="674"/>
      <c r="CR109" s="674"/>
      <c r="CS109" s="674"/>
      <c r="CT109" s="674"/>
      <c r="CU109" s="674"/>
      <c r="CV109" s="674"/>
      <c r="CW109" s="674"/>
      <c r="CX109" s="674"/>
      <c r="CY109" s="674"/>
      <c r="CZ109" s="674"/>
      <c r="DA109" s="674"/>
      <c r="DB109" s="674"/>
      <c r="DC109" s="674"/>
      <c r="DD109" s="674"/>
      <c r="DE109" s="674"/>
      <c r="DF109" s="674"/>
      <c r="DG109" s="674"/>
      <c r="DH109" s="674"/>
      <c r="DI109" s="674"/>
      <c r="DJ109" s="674"/>
      <c r="DK109" s="674"/>
      <c r="DL109" s="674"/>
      <c r="DM109" s="674"/>
      <c r="DN109" s="674"/>
      <c r="DO109" s="674"/>
      <c r="DP109" s="674"/>
      <c r="DQ109" s="674"/>
      <c r="DR109" s="674"/>
      <c r="DS109" s="674"/>
      <c r="DT109" s="674"/>
      <c r="DU109" s="674"/>
      <c r="DV109" s="674"/>
      <c r="DW109" s="674"/>
      <c r="DX109" s="674"/>
      <c r="DY109" s="674"/>
      <c r="DZ109" s="674"/>
      <c r="EA109" s="674"/>
      <c r="EB109" s="674"/>
      <c r="EC109" s="674"/>
      <c r="ED109" s="674"/>
      <c r="EE109" s="674"/>
      <c r="EF109" s="674"/>
      <c r="EG109" s="674"/>
      <c r="EH109" s="674"/>
      <c r="EI109" s="674"/>
      <c r="EJ109" s="674"/>
      <c r="EK109" s="674"/>
      <c r="EL109" s="674"/>
      <c r="EM109" s="674"/>
      <c r="EN109" s="674"/>
      <c r="EO109" s="674"/>
      <c r="EP109" s="674"/>
      <c r="EQ109" s="674"/>
      <c r="ER109" s="674"/>
      <c r="ES109" s="674"/>
      <c r="ET109" s="674"/>
      <c r="EU109" s="674"/>
      <c r="EV109" s="674"/>
      <c r="EW109" s="674"/>
      <c r="EX109" s="674"/>
      <c r="EY109" s="674"/>
      <c r="EZ109" s="674"/>
      <c r="FA109" s="674"/>
      <c r="FB109" s="674"/>
      <c r="FC109" s="674"/>
      <c r="FD109" s="674"/>
      <c r="FE109" s="674"/>
      <c r="FF109" s="674"/>
      <c r="FG109" s="674"/>
      <c r="FH109" s="674"/>
      <c r="FI109" s="674"/>
      <c r="FJ109" s="674"/>
      <c r="FK109" s="674"/>
      <c r="FL109" s="674"/>
      <c r="FM109" s="674"/>
      <c r="FN109" s="674"/>
      <c r="FO109" s="674"/>
      <c r="FP109" s="674"/>
      <c r="FQ109" s="674"/>
      <c r="FR109" s="674"/>
      <c r="FS109" s="674"/>
      <c r="FT109" s="674"/>
      <c r="FU109" s="674"/>
      <c r="FV109" s="674"/>
      <c r="FW109" s="674"/>
      <c r="FX109" s="674"/>
      <c r="FY109" s="674"/>
      <c r="FZ109" s="1313"/>
      <c r="GA109" s="1312"/>
      <c r="GB109" s="1156"/>
      <c r="GC109" s="1156"/>
      <c r="GD109" s="1156"/>
      <c r="GE109" s="1156"/>
      <c r="GF109" s="1156"/>
      <c r="GG109" s="1156"/>
      <c r="GH109" s="1156"/>
      <c r="GI109" s="1156"/>
      <c r="GJ109" s="1156"/>
      <c r="GK109" s="1157"/>
      <c r="GL109" s="1157"/>
      <c r="GM109" s="1157"/>
      <c r="GN109" s="1157"/>
      <c r="GO109" s="1157"/>
      <c r="GP109" s="1157"/>
      <c r="GQ109" s="1157"/>
      <c r="GR109" s="1157"/>
      <c r="GS109" s="1157"/>
      <c r="GT109" s="1157"/>
      <c r="GU109" s="1157"/>
      <c r="GV109" s="1157"/>
      <c r="GW109" s="1157"/>
      <c r="GX109" s="1157"/>
      <c r="GY109" s="1157"/>
      <c r="GZ109" s="1157"/>
      <c r="HA109" s="1157"/>
      <c r="HB109" s="1157"/>
      <c r="HC109" s="1157"/>
      <c r="HD109" s="1157"/>
      <c r="HE109" s="1157"/>
      <c r="HF109" s="1157"/>
      <c r="HG109" s="1157"/>
      <c r="HH109" s="1157"/>
      <c r="HI109" s="1157"/>
      <c r="HJ109" s="1026"/>
    </row>
    <row r="110" spans="2:218" ht="24.95" customHeight="1" x14ac:dyDescent="0.25">
      <c r="B110" s="1606"/>
      <c r="C110" s="229"/>
      <c r="D110" s="1316"/>
      <c r="E110" s="2400"/>
      <c r="F110" s="215"/>
      <c r="G110" s="213"/>
      <c r="H110" s="213"/>
      <c r="I110" s="214"/>
      <c r="J110" s="834"/>
      <c r="K110" s="234"/>
      <c r="L110" s="230"/>
      <c r="M110" s="231"/>
      <c r="N110" s="231"/>
      <c r="O110" s="231"/>
      <c r="P110" s="231"/>
      <c r="Q110" s="235"/>
      <c r="R110" s="233"/>
      <c r="S110" s="232"/>
      <c r="T110" s="219"/>
      <c r="U110" s="835"/>
      <c r="V110" s="212"/>
      <c r="W110" s="231"/>
      <c r="X110" s="2118"/>
      <c r="Y110" s="2119"/>
      <c r="Z110" s="2188"/>
      <c r="AA110" s="674"/>
      <c r="AB110" s="674"/>
      <c r="AC110" s="674"/>
      <c r="AD110" s="674"/>
      <c r="AE110" s="674"/>
      <c r="AF110" s="674"/>
      <c r="AG110" s="674"/>
      <c r="AH110" s="674"/>
      <c r="AI110" s="674"/>
      <c r="AJ110" s="674"/>
      <c r="AK110" s="674"/>
      <c r="AL110" s="674"/>
      <c r="AM110" s="674"/>
      <c r="AN110" s="674"/>
      <c r="AO110" s="674"/>
      <c r="AP110" s="674"/>
      <c r="AQ110" s="674"/>
      <c r="AR110" s="674"/>
      <c r="AS110" s="674"/>
      <c r="AT110" s="674"/>
      <c r="AU110" s="674"/>
      <c r="AV110" s="674"/>
      <c r="AW110" s="674"/>
      <c r="AX110" s="674"/>
      <c r="AY110" s="674"/>
      <c r="AZ110" s="674"/>
      <c r="BA110" s="674"/>
      <c r="BB110" s="674"/>
      <c r="BC110" s="674"/>
      <c r="BD110" s="674"/>
      <c r="BE110" s="674"/>
      <c r="BF110" s="674"/>
      <c r="BG110" s="674"/>
      <c r="BH110" s="674"/>
      <c r="BI110" s="674"/>
      <c r="BJ110" s="674"/>
      <c r="BK110" s="674"/>
      <c r="BL110" s="674"/>
      <c r="BM110" s="674"/>
      <c r="BN110" s="674"/>
      <c r="BO110" s="674"/>
      <c r="BP110" s="674"/>
      <c r="BQ110" s="674"/>
      <c r="BR110" s="674"/>
      <c r="BS110" s="674"/>
      <c r="BT110" s="674"/>
      <c r="BU110" s="674"/>
      <c r="BV110" s="674"/>
      <c r="BW110" s="674"/>
      <c r="BX110" s="674"/>
      <c r="BY110" s="674"/>
      <c r="BZ110" s="674"/>
      <c r="CA110" s="674"/>
      <c r="CB110" s="674"/>
      <c r="CC110" s="674"/>
      <c r="CD110" s="674"/>
      <c r="CE110" s="674"/>
      <c r="CF110" s="674"/>
      <c r="CG110" s="674"/>
      <c r="CH110" s="674"/>
      <c r="CI110" s="674"/>
      <c r="CJ110" s="674"/>
      <c r="CK110" s="674"/>
      <c r="CL110" s="674"/>
      <c r="CM110" s="674"/>
      <c r="CN110" s="674"/>
      <c r="CO110" s="674"/>
      <c r="CP110" s="674"/>
      <c r="CQ110" s="674"/>
      <c r="CR110" s="674"/>
      <c r="CS110" s="674"/>
      <c r="CT110" s="674"/>
      <c r="CU110" s="674"/>
      <c r="CV110" s="674"/>
      <c r="CW110" s="674"/>
      <c r="CX110" s="674"/>
      <c r="CY110" s="674"/>
      <c r="CZ110" s="674"/>
      <c r="DA110" s="674"/>
      <c r="DB110" s="674"/>
      <c r="DC110" s="674"/>
      <c r="DD110" s="674"/>
      <c r="DE110" s="674"/>
      <c r="DF110" s="674"/>
      <c r="DG110" s="674"/>
      <c r="DH110" s="674"/>
      <c r="DI110" s="674"/>
      <c r="DJ110" s="674"/>
      <c r="DK110" s="674"/>
      <c r="DL110" s="674"/>
      <c r="DM110" s="674"/>
      <c r="DN110" s="674"/>
      <c r="DO110" s="674"/>
      <c r="DP110" s="674"/>
      <c r="DQ110" s="674"/>
      <c r="DR110" s="674"/>
      <c r="DS110" s="674"/>
      <c r="DT110" s="674"/>
      <c r="DU110" s="674"/>
      <c r="DV110" s="674"/>
      <c r="DW110" s="674"/>
      <c r="DX110" s="674"/>
      <c r="DY110" s="674"/>
      <c r="DZ110" s="674"/>
      <c r="EA110" s="674"/>
      <c r="EB110" s="674"/>
      <c r="EC110" s="674"/>
      <c r="ED110" s="674"/>
      <c r="EE110" s="674"/>
      <c r="EF110" s="674"/>
      <c r="EG110" s="674"/>
      <c r="EH110" s="674"/>
      <c r="EI110" s="674"/>
      <c r="EJ110" s="674"/>
      <c r="EK110" s="674"/>
      <c r="EL110" s="674"/>
      <c r="EM110" s="674"/>
      <c r="EN110" s="674"/>
      <c r="EO110" s="674"/>
      <c r="EP110" s="674"/>
      <c r="EQ110" s="674"/>
      <c r="ER110" s="674"/>
      <c r="ES110" s="674"/>
      <c r="ET110" s="674"/>
      <c r="EU110" s="674"/>
      <c r="EV110" s="674"/>
      <c r="EW110" s="674"/>
      <c r="EX110" s="674"/>
      <c r="EY110" s="674"/>
      <c r="EZ110" s="674"/>
      <c r="FA110" s="674"/>
      <c r="FB110" s="674"/>
      <c r="FC110" s="674"/>
      <c r="FD110" s="674"/>
      <c r="FE110" s="674"/>
      <c r="FF110" s="674"/>
      <c r="FG110" s="674"/>
      <c r="FH110" s="674"/>
      <c r="FI110" s="674"/>
      <c r="FJ110" s="674"/>
      <c r="FK110" s="674"/>
      <c r="FL110" s="674"/>
      <c r="FM110" s="674"/>
      <c r="FN110" s="674"/>
      <c r="FO110" s="674"/>
      <c r="FP110" s="674"/>
      <c r="FQ110" s="674"/>
      <c r="FR110" s="674"/>
      <c r="FS110" s="674"/>
      <c r="FT110" s="674"/>
      <c r="FU110" s="674"/>
      <c r="FV110" s="674"/>
      <c r="FW110" s="674"/>
      <c r="FX110" s="674"/>
      <c r="FY110" s="674"/>
      <c r="FZ110" s="1313"/>
      <c r="GA110" s="1312"/>
      <c r="GB110" s="1156"/>
      <c r="GC110" s="1156"/>
      <c r="GD110" s="1156"/>
      <c r="GE110" s="1156"/>
      <c r="GF110" s="1156"/>
      <c r="GG110" s="1156"/>
      <c r="GH110" s="1156"/>
      <c r="GI110" s="1156"/>
      <c r="GJ110" s="1156"/>
      <c r="GK110" s="1157"/>
      <c r="GL110" s="1157"/>
      <c r="GM110" s="1157"/>
      <c r="GN110" s="1157"/>
      <c r="GO110" s="1157"/>
      <c r="GP110" s="1157"/>
      <c r="GQ110" s="1157"/>
      <c r="GR110" s="1157"/>
      <c r="GS110" s="1157"/>
      <c r="GT110" s="1157"/>
      <c r="GU110" s="1157"/>
      <c r="GV110" s="1157"/>
      <c r="GW110" s="1157"/>
      <c r="GX110" s="1157"/>
      <c r="GY110" s="1157"/>
      <c r="GZ110" s="1157"/>
      <c r="HA110" s="1157"/>
      <c r="HB110" s="1157"/>
      <c r="HC110" s="1157"/>
      <c r="HD110" s="1157"/>
      <c r="HE110" s="1157"/>
      <c r="HF110" s="1157"/>
      <c r="HG110" s="1157"/>
      <c r="HH110" s="1157"/>
      <c r="HI110" s="1157"/>
      <c r="HJ110" s="1026"/>
    </row>
    <row r="111" spans="2:218" ht="24.95" customHeight="1" x14ac:dyDescent="0.25">
      <c r="B111" s="1606"/>
      <c r="C111" s="229"/>
      <c r="D111" s="1316"/>
      <c r="E111" s="2400"/>
      <c r="F111" s="215"/>
      <c r="G111" s="213"/>
      <c r="H111" s="213"/>
      <c r="I111" s="214"/>
      <c r="J111" s="834"/>
      <c r="K111" s="234"/>
      <c r="L111" s="230"/>
      <c r="M111" s="231"/>
      <c r="N111" s="231"/>
      <c r="O111" s="231"/>
      <c r="P111" s="231"/>
      <c r="Q111" s="235"/>
      <c r="R111" s="233"/>
      <c r="S111" s="232"/>
      <c r="T111" s="219"/>
      <c r="U111" s="835"/>
      <c r="V111" s="212"/>
      <c r="W111" s="231"/>
      <c r="X111" s="2118"/>
      <c r="Y111" s="2119"/>
      <c r="Z111" s="2188"/>
      <c r="AA111" s="674"/>
      <c r="AB111" s="674"/>
      <c r="AC111" s="674"/>
      <c r="AD111" s="674"/>
      <c r="AE111" s="674"/>
      <c r="AF111" s="674"/>
      <c r="AG111" s="674"/>
      <c r="AH111" s="674"/>
      <c r="AI111" s="674"/>
      <c r="AJ111" s="674"/>
      <c r="AK111" s="674"/>
      <c r="AL111" s="674"/>
      <c r="AM111" s="674"/>
      <c r="AN111" s="674"/>
      <c r="AO111" s="674"/>
      <c r="AP111" s="674"/>
      <c r="AQ111" s="674"/>
      <c r="AR111" s="674"/>
      <c r="AS111" s="674"/>
      <c r="AT111" s="674"/>
      <c r="AU111" s="674"/>
      <c r="AV111" s="674"/>
      <c r="AW111" s="674"/>
      <c r="AX111" s="674"/>
      <c r="AY111" s="674"/>
      <c r="AZ111" s="674"/>
      <c r="BA111" s="674"/>
      <c r="BB111" s="674"/>
      <c r="BC111" s="674"/>
      <c r="BD111" s="674"/>
      <c r="BE111" s="674"/>
      <c r="BF111" s="674"/>
      <c r="BG111" s="674"/>
      <c r="BH111" s="674"/>
      <c r="BI111" s="674"/>
      <c r="BJ111" s="674"/>
      <c r="BK111" s="674"/>
      <c r="BL111" s="674"/>
      <c r="BM111" s="674"/>
      <c r="BN111" s="674"/>
      <c r="BO111" s="674"/>
      <c r="BP111" s="674"/>
      <c r="BQ111" s="674"/>
      <c r="BR111" s="674"/>
      <c r="BS111" s="674"/>
      <c r="BT111" s="674"/>
      <c r="BU111" s="674"/>
      <c r="BV111" s="674"/>
      <c r="BW111" s="674"/>
      <c r="BX111" s="674"/>
      <c r="BY111" s="674"/>
      <c r="BZ111" s="674"/>
      <c r="CA111" s="674"/>
      <c r="CB111" s="674"/>
      <c r="CC111" s="674"/>
      <c r="CD111" s="674"/>
      <c r="CE111" s="674"/>
      <c r="CF111" s="674"/>
      <c r="CG111" s="674"/>
      <c r="CH111" s="674"/>
      <c r="CI111" s="674"/>
      <c r="CJ111" s="674"/>
      <c r="CK111" s="674"/>
      <c r="CL111" s="674"/>
      <c r="CM111" s="674"/>
      <c r="CN111" s="674"/>
      <c r="CO111" s="674"/>
      <c r="CP111" s="674"/>
      <c r="CQ111" s="674"/>
      <c r="CR111" s="674"/>
      <c r="CS111" s="674"/>
      <c r="CT111" s="674"/>
      <c r="CU111" s="674"/>
      <c r="CV111" s="674"/>
      <c r="CW111" s="674"/>
      <c r="CX111" s="674"/>
      <c r="CY111" s="674"/>
      <c r="CZ111" s="674"/>
      <c r="DA111" s="674"/>
      <c r="DB111" s="674"/>
      <c r="DC111" s="674"/>
      <c r="DD111" s="674"/>
      <c r="DE111" s="674"/>
      <c r="DF111" s="674"/>
      <c r="DG111" s="674"/>
      <c r="DH111" s="674"/>
      <c r="DI111" s="674"/>
      <c r="DJ111" s="674"/>
      <c r="DK111" s="674"/>
      <c r="DL111" s="674"/>
      <c r="DM111" s="674"/>
      <c r="DN111" s="674"/>
      <c r="DO111" s="674"/>
      <c r="DP111" s="674"/>
      <c r="DQ111" s="674"/>
      <c r="DR111" s="674"/>
      <c r="DS111" s="674"/>
      <c r="DT111" s="674"/>
      <c r="DU111" s="674"/>
      <c r="DV111" s="674"/>
      <c r="DW111" s="674"/>
      <c r="DX111" s="674"/>
      <c r="DY111" s="674"/>
      <c r="DZ111" s="674"/>
      <c r="EA111" s="674"/>
      <c r="EB111" s="674"/>
      <c r="EC111" s="674"/>
      <c r="ED111" s="674"/>
      <c r="EE111" s="674"/>
      <c r="EF111" s="674"/>
      <c r="EG111" s="674"/>
      <c r="EH111" s="674"/>
      <c r="EI111" s="674"/>
      <c r="EJ111" s="674"/>
      <c r="EK111" s="674"/>
      <c r="EL111" s="674"/>
      <c r="EM111" s="674"/>
      <c r="EN111" s="674"/>
      <c r="EO111" s="674"/>
      <c r="EP111" s="674"/>
      <c r="EQ111" s="674"/>
      <c r="ER111" s="674"/>
      <c r="ES111" s="674"/>
      <c r="ET111" s="674"/>
      <c r="EU111" s="674"/>
      <c r="EV111" s="674"/>
      <c r="EW111" s="674"/>
      <c r="EX111" s="674"/>
      <c r="EY111" s="674"/>
      <c r="EZ111" s="674"/>
      <c r="FA111" s="674"/>
      <c r="FB111" s="674"/>
      <c r="FC111" s="674"/>
      <c r="FD111" s="674"/>
      <c r="FE111" s="674"/>
      <c r="FF111" s="674"/>
      <c r="FG111" s="674"/>
      <c r="FH111" s="674"/>
      <c r="FI111" s="674"/>
      <c r="FJ111" s="674"/>
      <c r="FK111" s="674"/>
      <c r="FL111" s="674"/>
      <c r="FM111" s="674"/>
      <c r="FN111" s="674"/>
      <c r="FO111" s="674"/>
      <c r="FP111" s="674"/>
      <c r="FQ111" s="674"/>
      <c r="FR111" s="674"/>
      <c r="FS111" s="674"/>
      <c r="FT111" s="674"/>
      <c r="FU111" s="674"/>
      <c r="FV111" s="674"/>
      <c r="FW111" s="674"/>
      <c r="FX111" s="674"/>
      <c r="FY111" s="674"/>
      <c r="FZ111" s="1313"/>
      <c r="GA111" s="1312"/>
      <c r="GB111" s="1156"/>
      <c r="GC111" s="1156"/>
      <c r="GD111" s="1156"/>
      <c r="GE111" s="1156"/>
      <c r="GF111" s="1156"/>
      <c r="GG111" s="1156"/>
      <c r="GH111" s="1156"/>
      <c r="GI111" s="1156"/>
      <c r="GJ111" s="1156"/>
      <c r="GK111" s="1157"/>
      <c r="GL111" s="1157"/>
      <c r="GM111" s="1157"/>
      <c r="GN111" s="1157"/>
      <c r="GO111" s="1157"/>
      <c r="GP111" s="1157"/>
      <c r="GQ111" s="1157"/>
      <c r="GR111" s="1157"/>
      <c r="GS111" s="1157"/>
      <c r="GT111" s="1157"/>
      <c r="GU111" s="1157"/>
      <c r="GV111" s="1157"/>
      <c r="GW111" s="1157"/>
      <c r="GX111" s="1157"/>
      <c r="GY111" s="1157"/>
      <c r="GZ111" s="1157"/>
      <c r="HA111" s="1157"/>
      <c r="HB111" s="1157"/>
      <c r="HC111" s="1157"/>
      <c r="HD111" s="1157"/>
      <c r="HE111" s="1157"/>
      <c r="HF111" s="1157"/>
      <c r="HG111" s="1157"/>
      <c r="HH111" s="1157"/>
      <c r="HI111" s="1157"/>
      <c r="HJ111" s="1026"/>
    </row>
    <row r="112" spans="2:218" ht="24.95" customHeight="1" x14ac:dyDescent="0.25">
      <c r="B112" s="1606"/>
      <c r="C112" s="229"/>
      <c r="D112" s="1316"/>
      <c r="E112" s="2400"/>
      <c r="F112" s="215"/>
      <c r="G112" s="213"/>
      <c r="H112" s="213"/>
      <c r="I112" s="214"/>
      <c r="J112" s="834"/>
      <c r="K112" s="234"/>
      <c r="L112" s="230"/>
      <c r="M112" s="231"/>
      <c r="N112" s="231"/>
      <c r="O112" s="231"/>
      <c r="P112" s="231"/>
      <c r="Q112" s="235"/>
      <c r="R112" s="233"/>
      <c r="S112" s="232"/>
      <c r="T112" s="219"/>
      <c r="U112" s="835"/>
      <c r="V112" s="212"/>
      <c r="W112" s="231"/>
      <c r="X112" s="2118"/>
      <c r="Y112" s="2119"/>
      <c r="Z112" s="2188"/>
      <c r="AA112" s="674"/>
      <c r="AB112" s="674"/>
      <c r="AC112" s="674"/>
      <c r="AD112" s="674"/>
      <c r="AE112" s="674"/>
      <c r="AF112" s="674"/>
      <c r="AG112" s="674"/>
      <c r="AH112" s="674"/>
      <c r="AI112" s="674"/>
      <c r="AJ112" s="674"/>
      <c r="AK112" s="674"/>
      <c r="AL112" s="674"/>
      <c r="AM112" s="674"/>
      <c r="AN112" s="674"/>
      <c r="AO112" s="674"/>
      <c r="AP112" s="674"/>
      <c r="AQ112" s="674"/>
      <c r="AR112" s="674"/>
      <c r="AS112" s="674"/>
      <c r="AT112" s="674"/>
      <c r="AU112" s="674"/>
      <c r="AV112" s="674"/>
      <c r="AW112" s="674"/>
      <c r="AX112" s="674"/>
      <c r="AY112" s="674"/>
      <c r="AZ112" s="674"/>
      <c r="BA112" s="674"/>
      <c r="BB112" s="674"/>
      <c r="BC112" s="674"/>
      <c r="BD112" s="674"/>
      <c r="BE112" s="674"/>
      <c r="BF112" s="674"/>
      <c r="BG112" s="674"/>
      <c r="BH112" s="674"/>
      <c r="BI112" s="674"/>
      <c r="BJ112" s="674"/>
      <c r="BK112" s="674"/>
      <c r="BL112" s="674"/>
      <c r="BM112" s="674"/>
      <c r="BN112" s="674"/>
      <c r="BO112" s="674"/>
      <c r="BP112" s="674"/>
      <c r="BQ112" s="674"/>
      <c r="BR112" s="674"/>
      <c r="BS112" s="674"/>
      <c r="BT112" s="674"/>
      <c r="BU112" s="674"/>
      <c r="BV112" s="674"/>
      <c r="BW112" s="674"/>
      <c r="BX112" s="674"/>
      <c r="BY112" s="674"/>
      <c r="BZ112" s="674"/>
      <c r="CA112" s="674"/>
      <c r="CB112" s="674"/>
      <c r="CC112" s="674"/>
      <c r="CD112" s="674"/>
      <c r="CE112" s="674"/>
      <c r="CF112" s="674"/>
      <c r="CG112" s="674"/>
      <c r="CH112" s="674"/>
      <c r="CI112" s="674"/>
      <c r="CJ112" s="674"/>
      <c r="CK112" s="674"/>
      <c r="CL112" s="674"/>
      <c r="CM112" s="674"/>
      <c r="CN112" s="674"/>
      <c r="CO112" s="674"/>
      <c r="CP112" s="674"/>
      <c r="CQ112" s="674"/>
      <c r="CR112" s="674"/>
      <c r="CS112" s="674"/>
      <c r="CT112" s="674"/>
      <c r="CU112" s="674"/>
      <c r="CV112" s="674"/>
      <c r="CW112" s="674"/>
      <c r="CX112" s="674"/>
      <c r="CY112" s="674"/>
      <c r="CZ112" s="674"/>
      <c r="DA112" s="674"/>
      <c r="DB112" s="674"/>
      <c r="DC112" s="674"/>
      <c r="DD112" s="674"/>
      <c r="DE112" s="674"/>
      <c r="DF112" s="674"/>
      <c r="DG112" s="674"/>
      <c r="DH112" s="674"/>
      <c r="DI112" s="674"/>
      <c r="DJ112" s="674"/>
      <c r="DK112" s="674"/>
      <c r="DL112" s="674"/>
      <c r="DM112" s="674"/>
      <c r="DN112" s="674"/>
      <c r="DO112" s="674"/>
      <c r="DP112" s="674"/>
      <c r="DQ112" s="674"/>
      <c r="DR112" s="674"/>
      <c r="DS112" s="674"/>
      <c r="DT112" s="674"/>
      <c r="DU112" s="674"/>
      <c r="DV112" s="674"/>
      <c r="DW112" s="674"/>
      <c r="DX112" s="674"/>
      <c r="DY112" s="674"/>
      <c r="DZ112" s="674"/>
      <c r="EA112" s="674"/>
      <c r="EB112" s="674"/>
      <c r="EC112" s="674"/>
      <c r="ED112" s="674"/>
      <c r="EE112" s="674"/>
      <c r="EF112" s="674"/>
      <c r="EG112" s="674"/>
      <c r="EH112" s="674"/>
      <c r="EI112" s="674"/>
      <c r="EJ112" s="674"/>
      <c r="EK112" s="674"/>
      <c r="EL112" s="674"/>
      <c r="EM112" s="674"/>
      <c r="EN112" s="674"/>
      <c r="EO112" s="674"/>
      <c r="EP112" s="674"/>
      <c r="EQ112" s="674"/>
      <c r="ER112" s="674"/>
      <c r="ES112" s="674"/>
      <c r="ET112" s="674"/>
      <c r="EU112" s="674"/>
      <c r="EV112" s="674"/>
      <c r="EW112" s="674"/>
      <c r="EX112" s="674"/>
      <c r="EY112" s="674"/>
      <c r="EZ112" s="674"/>
      <c r="FA112" s="674"/>
      <c r="FB112" s="674"/>
      <c r="FC112" s="674"/>
      <c r="FD112" s="674"/>
      <c r="FE112" s="674"/>
      <c r="FF112" s="674"/>
      <c r="FG112" s="674"/>
      <c r="FH112" s="674"/>
      <c r="FI112" s="674"/>
      <c r="FJ112" s="674"/>
      <c r="FK112" s="674"/>
      <c r="FL112" s="674"/>
      <c r="FM112" s="674"/>
      <c r="FN112" s="674"/>
      <c r="FO112" s="674"/>
      <c r="FP112" s="674"/>
      <c r="FQ112" s="674"/>
      <c r="FR112" s="674"/>
      <c r="FS112" s="674"/>
      <c r="FT112" s="674"/>
      <c r="FU112" s="674"/>
      <c r="FV112" s="674"/>
      <c r="FW112" s="674"/>
      <c r="FX112" s="674"/>
      <c r="FY112" s="674"/>
      <c r="FZ112" s="1313"/>
      <c r="GA112" s="1312"/>
      <c r="GB112" s="1156"/>
      <c r="GC112" s="1156"/>
      <c r="GD112" s="1156"/>
      <c r="GE112" s="1156"/>
      <c r="GF112" s="1156"/>
      <c r="GG112" s="1156"/>
      <c r="GH112" s="1156"/>
      <c r="GI112" s="1156"/>
      <c r="GJ112" s="1156"/>
      <c r="GK112" s="1157"/>
      <c r="GL112" s="1157"/>
      <c r="GM112" s="1157"/>
      <c r="GN112" s="1157"/>
      <c r="GO112" s="1157"/>
      <c r="GP112" s="1157"/>
      <c r="GQ112" s="1157"/>
      <c r="GR112" s="1157"/>
      <c r="GS112" s="1157"/>
      <c r="GT112" s="1157"/>
      <c r="GU112" s="1157"/>
      <c r="GV112" s="1157"/>
      <c r="GW112" s="1157"/>
      <c r="GX112" s="1157"/>
      <c r="GY112" s="1157"/>
      <c r="GZ112" s="1157"/>
      <c r="HA112" s="1157"/>
      <c r="HB112" s="1157"/>
      <c r="HC112" s="1157"/>
      <c r="HD112" s="1157"/>
      <c r="HE112" s="1157"/>
      <c r="HF112" s="1157"/>
      <c r="HG112" s="1157"/>
      <c r="HH112" s="1157"/>
      <c r="HI112" s="1157"/>
      <c r="HJ112" s="1026"/>
    </row>
    <row r="113" spans="2:218" ht="24.95" customHeight="1" x14ac:dyDescent="0.25">
      <c r="B113" s="1606"/>
      <c r="C113" s="229"/>
      <c r="D113" s="1316"/>
      <c r="E113" s="2400"/>
      <c r="F113" s="215"/>
      <c r="G113" s="213"/>
      <c r="H113" s="213"/>
      <c r="I113" s="214"/>
      <c r="J113" s="834"/>
      <c r="K113" s="234"/>
      <c r="L113" s="230"/>
      <c r="M113" s="231"/>
      <c r="N113" s="231"/>
      <c r="O113" s="231"/>
      <c r="P113" s="231"/>
      <c r="Q113" s="235"/>
      <c r="R113" s="233"/>
      <c r="S113" s="232"/>
      <c r="T113" s="219"/>
      <c r="U113" s="835"/>
      <c r="V113" s="212"/>
      <c r="W113" s="231"/>
      <c r="X113" s="2118"/>
      <c r="Y113" s="2119"/>
      <c r="Z113" s="2188"/>
      <c r="AA113" s="674"/>
      <c r="AB113" s="674"/>
      <c r="AC113" s="674"/>
      <c r="AD113" s="674"/>
      <c r="AE113" s="674"/>
      <c r="AF113" s="674"/>
      <c r="AG113" s="674"/>
      <c r="AH113" s="674"/>
      <c r="AI113" s="674"/>
      <c r="AJ113" s="674"/>
      <c r="AK113" s="674"/>
      <c r="AL113" s="674"/>
      <c r="AM113" s="674"/>
      <c r="AN113" s="674"/>
      <c r="AO113" s="674"/>
      <c r="AP113" s="674"/>
      <c r="AQ113" s="674"/>
      <c r="AR113" s="674"/>
      <c r="AS113" s="674"/>
      <c r="AT113" s="674"/>
      <c r="AU113" s="674"/>
      <c r="AV113" s="674"/>
      <c r="AW113" s="674"/>
      <c r="AX113" s="674"/>
      <c r="AY113" s="674"/>
      <c r="AZ113" s="674"/>
      <c r="BA113" s="674"/>
      <c r="BB113" s="674"/>
      <c r="BC113" s="674"/>
      <c r="BD113" s="674"/>
      <c r="BE113" s="674"/>
      <c r="BF113" s="674"/>
      <c r="BG113" s="674"/>
      <c r="BH113" s="674"/>
      <c r="BI113" s="674"/>
      <c r="BJ113" s="674"/>
      <c r="BK113" s="674"/>
      <c r="BL113" s="674"/>
      <c r="BM113" s="674"/>
      <c r="BN113" s="674"/>
      <c r="BO113" s="674"/>
      <c r="BP113" s="674"/>
      <c r="BQ113" s="674"/>
      <c r="BR113" s="674"/>
      <c r="BS113" s="674"/>
      <c r="BT113" s="674"/>
      <c r="BU113" s="674"/>
      <c r="BV113" s="674"/>
      <c r="BW113" s="674"/>
      <c r="BX113" s="674"/>
      <c r="BY113" s="674"/>
      <c r="BZ113" s="674"/>
      <c r="CA113" s="674"/>
      <c r="CB113" s="674"/>
      <c r="CC113" s="674"/>
      <c r="CD113" s="674"/>
      <c r="CE113" s="674"/>
      <c r="CF113" s="674"/>
      <c r="CG113" s="674"/>
      <c r="CH113" s="674"/>
      <c r="CI113" s="674"/>
      <c r="CJ113" s="674"/>
      <c r="CK113" s="674"/>
      <c r="CL113" s="674"/>
      <c r="CM113" s="674"/>
      <c r="CN113" s="674"/>
      <c r="CO113" s="674"/>
      <c r="CP113" s="674"/>
      <c r="CQ113" s="674"/>
      <c r="CR113" s="674"/>
      <c r="CS113" s="674"/>
      <c r="CT113" s="674"/>
      <c r="CU113" s="674"/>
      <c r="CV113" s="674"/>
      <c r="CW113" s="674"/>
      <c r="CX113" s="674"/>
      <c r="CY113" s="674"/>
      <c r="CZ113" s="674"/>
      <c r="DA113" s="674"/>
      <c r="DB113" s="674"/>
      <c r="DC113" s="674"/>
      <c r="DD113" s="674"/>
      <c r="DE113" s="674"/>
      <c r="DF113" s="674"/>
      <c r="DG113" s="674"/>
      <c r="DH113" s="674"/>
      <c r="DI113" s="674"/>
      <c r="DJ113" s="674"/>
      <c r="DK113" s="674"/>
      <c r="DL113" s="674"/>
      <c r="DM113" s="674"/>
      <c r="DN113" s="674"/>
      <c r="DO113" s="674"/>
      <c r="DP113" s="674"/>
      <c r="DQ113" s="674"/>
      <c r="DR113" s="674"/>
      <c r="DS113" s="674"/>
      <c r="DT113" s="674"/>
      <c r="DU113" s="674"/>
      <c r="DV113" s="674"/>
      <c r="DW113" s="674"/>
      <c r="DX113" s="674"/>
      <c r="DY113" s="674"/>
      <c r="DZ113" s="674"/>
      <c r="EA113" s="674"/>
      <c r="EB113" s="674"/>
      <c r="EC113" s="674"/>
      <c r="ED113" s="674"/>
      <c r="EE113" s="674"/>
      <c r="EF113" s="674"/>
      <c r="EG113" s="674"/>
      <c r="EH113" s="674"/>
      <c r="EI113" s="674"/>
      <c r="EJ113" s="674"/>
      <c r="EK113" s="674"/>
      <c r="EL113" s="674"/>
      <c r="EM113" s="674"/>
      <c r="EN113" s="674"/>
      <c r="EO113" s="674"/>
      <c r="EP113" s="674"/>
      <c r="EQ113" s="674"/>
      <c r="ER113" s="674"/>
      <c r="ES113" s="674"/>
      <c r="ET113" s="674"/>
      <c r="EU113" s="674"/>
      <c r="EV113" s="674"/>
      <c r="EW113" s="674"/>
      <c r="EX113" s="674"/>
      <c r="EY113" s="674"/>
      <c r="EZ113" s="674"/>
      <c r="FA113" s="674"/>
      <c r="FB113" s="674"/>
      <c r="FC113" s="674"/>
      <c r="FD113" s="674"/>
      <c r="FE113" s="674"/>
      <c r="FF113" s="674"/>
      <c r="FG113" s="674"/>
      <c r="FH113" s="674"/>
      <c r="FI113" s="674"/>
      <c r="FJ113" s="674"/>
      <c r="FK113" s="674"/>
      <c r="FL113" s="674"/>
      <c r="FM113" s="674"/>
      <c r="FN113" s="674"/>
      <c r="FO113" s="674"/>
      <c r="FP113" s="674"/>
      <c r="FQ113" s="674"/>
      <c r="FR113" s="674"/>
      <c r="FS113" s="674"/>
      <c r="FT113" s="674"/>
      <c r="FU113" s="674"/>
      <c r="FV113" s="674"/>
      <c r="FW113" s="674"/>
      <c r="FX113" s="674"/>
      <c r="FY113" s="674"/>
      <c r="FZ113" s="1313"/>
      <c r="GA113" s="1312"/>
      <c r="GB113" s="1156"/>
      <c r="GC113" s="1156"/>
      <c r="GD113" s="1156"/>
      <c r="GE113" s="1156"/>
      <c r="GF113" s="1156"/>
      <c r="GG113" s="1156"/>
      <c r="GH113" s="1156"/>
      <c r="GI113" s="1156"/>
      <c r="GJ113" s="1156"/>
      <c r="GK113" s="1157"/>
      <c r="GL113" s="1157"/>
      <c r="GM113" s="1157"/>
      <c r="GN113" s="1157"/>
      <c r="GO113" s="1157"/>
      <c r="GP113" s="1157"/>
      <c r="GQ113" s="1157"/>
      <c r="GR113" s="1157"/>
      <c r="GS113" s="1157"/>
      <c r="GT113" s="1157"/>
      <c r="GU113" s="1157"/>
      <c r="GV113" s="1157"/>
      <c r="GW113" s="1157"/>
      <c r="GX113" s="1157"/>
      <c r="GY113" s="1157"/>
      <c r="GZ113" s="1157"/>
      <c r="HA113" s="1157"/>
      <c r="HB113" s="1157"/>
      <c r="HC113" s="1157"/>
      <c r="HD113" s="1157"/>
      <c r="HE113" s="1157"/>
      <c r="HF113" s="1157"/>
      <c r="HG113" s="1157"/>
      <c r="HH113" s="1157"/>
      <c r="HI113" s="1157"/>
      <c r="HJ113" s="1026"/>
    </row>
    <row r="114" spans="2:218" ht="24.95" customHeight="1" x14ac:dyDescent="0.25">
      <c r="B114" s="1606"/>
      <c r="C114" s="229"/>
      <c r="D114" s="1316"/>
      <c r="E114" s="2400"/>
      <c r="F114" s="215"/>
      <c r="G114" s="213"/>
      <c r="H114" s="213"/>
      <c r="I114" s="214"/>
      <c r="J114" s="834"/>
      <c r="K114" s="234"/>
      <c r="L114" s="230"/>
      <c r="M114" s="231"/>
      <c r="N114" s="231"/>
      <c r="O114" s="231"/>
      <c r="P114" s="231"/>
      <c r="Q114" s="235"/>
      <c r="R114" s="233"/>
      <c r="S114" s="232"/>
      <c r="T114" s="219"/>
      <c r="U114" s="835"/>
      <c r="V114" s="212"/>
      <c r="W114" s="231"/>
      <c r="X114" s="2118"/>
      <c r="Y114" s="2119"/>
      <c r="Z114" s="2188"/>
      <c r="AA114" s="674"/>
      <c r="AB114" s="674"/>
      <c r="AC114" s="674"/>
      <c r="AD114" s="674"/>
      <c r="AE114" s="674"/>
      <c r="AF114" s="674"/>
      <c r="AG114" s="674"/>
      <c r="AH114" s="674"/>
      <c r="AI114" s="674"/>
      <c r="AJ114" s="674"/>
      <c r="AK114" s="674"/>
      <c r="AL114" s="674"/>
      <c r="AM114" s="674"/>
      <c r="AN114" s="674"/>
      <c r="AO114" s="674"/>
      <c r="AP114" s="674"/>
      <c r="AQ114" s="674"/>
      <c r="AR114" s="674"/>
      <c r="AS114" s="674"/>
      <c r="AT114" s="674"/>
      <c r="AU114" s="674"/>
      <c r="AV114" s="674"/>
      <c r="AW114" s="674"/>
      <c r="AX114" s="674"/>
      <c r="AY114" s="674"/>
      <c r="AZ114" s="674"/>
      <c r="BA114" s="674"/>
      <c r="BB114" s="674"/>
      <c r="BC114" s="674"/>
      <c r="BD114" s="674"/>
      <c r="BE114" s="674"/>
      <c r="BF114" s="674"/>
      <c r="BG114" s="674"/>
      <c r="BH114" s="674"/>
      <c r="BI114" s="674"/>
      <c r="BJ114" s="674"/>
      <c r="BK114" s="674"/>
      <c r="BL114" s="674"/>
      <c r="BM114" s="674"/>
      <c r="BN114" s="674"/>
      <c r="BO114" s="674"/>
      <c r="BP114" s="674"/>
      <c r="BQ114" s="674"/>
      <c r="BR114" s="674"/>
      <c r="BS114" s="674"/>
      <c r="BT114" s="674"/>
      <c r="BU114" s="674"/>
      <c r="BV114" s="674"/>
      <c r="BW114" s="674"/>
      <c r="BX114" s="674"/>
      <c r="BY114" s="674"/>
      <c r="BZ114" s="674"/>
      <c r="CA114" s="674"/>
      <c r="CB114" s="674"/>
      <c r="CC114" s="674"/>
      <c r="CD114" s="674"/>
      <c r="CE114" s="674"/>
      <c r="CF114" s="674"/>
      <c r="CG114" s="674"/>
      <c r="CH114" s="674"/>
      <c r="CI114" s="674"/>
      <c r="CJ114" s="674"/>
      <c r="CK114" s="674"/>
      <c r="CL114" s="674"/>
      <c r="CM114" s="674"/>
      <c r="CN114" s="674"/>
      <c r="CO114" s="674"/>
      <c r="CP114" s="674"/>
      <c r="CQ114" s="674"/>
      <c r="CR114" s="674"/>
      <c r="CS114" s="674"/>
      <c r="CT114" s="674"/>
      <c r="CU114" s="674"/>
      <c r="CV114" s="674"/>
      <c r="CW114" s="674"/>
      <c r="CX114" s="674"/>
      <c r="CY114" s="674"/>
      <c r="CZ114" s="674"/>
      <c r="DA114" s="674"/>
      <c r="DB114" s="674"/>
      <c r="DC114" s="674"/>
      <c r="DD114" s="674"/>
      <c r="DE114" s="674"/>
      <c r="DF114" s="674"/>
      <c r="DG114" s="674"/>
      <c r="DH114" s="674"/>
      <c r="DI114" s="674"/>
      <c r="DJ114" s="674"/>
      <c r="DK114" s="674"/>
      <c r="DL114" s="674"/>
      <c r="DM114" s="674"/>
      <c r="DN114" s="674"/>
      <c r="DO114" s="674"/>
      <c r="DP114" s="674"/>
      <c r="DQ114" s="674"/>
      <c r="DR114" s="674"/>
      <c r="DS114" s="674"/>
      <c r="DT114" s="674"/>
      <c r="DU114" s="674"/>
      <c r="DV114" s="674"/>
      <c r="DW114" s="674"/>
      <c r="DX114" s="674"/>
      <c r="DY114" s="674"/>
      <c r="DZ114" s="674"/>
      <c r="EA114" s="674"/>
      <c r="EB114" s="674"/>
      <c r="EC114" s="674"/>
      <c r="ED114" s="674"/>
      <c r="EE114" s="674"/>
      <c r="EF114" s="674"/>
      <c r="EG114" s="674"/>
      <c r="EH114" s="674"/>
      <c r="EI114" s="674"/>
      <c r="EJ114" s="674"/>
      <c r="EK114" s="674"/>
      <c r="EL114" s="674"/>
      <c r="EM114" s="674"/>
      <c r="EN114" s="674"/>
      <c r="EO114" s="674"/>
      <c r="EP114" s="674"/>
      <c r="EQ114" s="674"/>
      <c r="ER114" s="674"/>
      <c r="ES114" s="674"/>
      <c r="ET114" s="674"/>
      <c r="EU114" s="674"/>
      <c r="EV114" s="674"/>
      <c r="EW114" s="674"/>
      <c r="EX114" s="674"/>
      <c r="EY114" s="674"/>
      <c r="EZ114" s="674"/>
      <c r="FA114" s="674"/>
      <c r="FB114" s="674"/>
      <c r="FC114" s="674"/>
      <c r="FD114" s="674"/>
      <c r="FE114" s="674"/>
      <c r="FF114" s="674"/>
      <c r="FG114" s="674"/>
      <c r="FH114" s="674"/>
      <c r="FI114" s="674"/>
      <c r="FJ114" s="674"/>
      <c r="FK114" s="674"/>
      <c r="FL114" s="674"/>
      <c r="FM114" s="674"/>
      <c r="FN114" s="674"/>
      <c r="FO114" s="674"/>
      <c r="FP114" s="674"/>
      <c r="FQ114" s="674"/>
      <c r="FR114" s="674"/>
      <c r="FS114" s="674"/>
      <c r="FT114" s="674"/>
      <c r="FU114" s="674"/>
      <c r="FV114" s="674"/>
      <c r="FW114" s="674"/>
      <c r="FX114" s="674"/>
      <c r="FY114" s="674"/>
      <c r="FZ114" s="1313"/>
      <c r="GA114" s="1312"/>
      <c r="GB114" s="1156"/>
      <c r="GC114" s="1156"/>
      <c r="GD114" s="1156"/>
      <c r="GE114" s="1156"/>
      <c r="GF114" s="1156"/>
      <c r="GG114" s="1156"/>
      <c r="GH114" s="1156"/>
      <c r="GI114" s="1156"/>
      <c r="GJ114" s="1156"/>
      <c r="GK114" s="1157"/>
      <c r="GL114" s="1157"/>
      <c r="GM114" s="1157"/>
      <c r="GN114" s="1157"/>
      <c r="GO114" s="1157"/>
      <c r="GP114" s="1157"/>
      <c r="GQ114" s="1157"/>
      <c r="GR114" s="1157"/>
      <c r="GS114" s="1157"/>
      <c r="GT114" s="1157"/>
      <c r="GU114" s="1157"/>
      <c r="GV114" s="1157"/>
      <c r="GW114" s="1157"/>
      <c r="GX114" s="1157"/>
      <c r="GY114" s="1157"/>
      <c r="GZ114" s="1157"/>
      <c r="HA114" s="1157"/>
      <c r="HB114" s="1157"/>
      <c r="HC114" s="1157"/>
      <c r="HD114" s="1157"/>
      <c r="HE114" s="1157"/>
      <c r="HF114" s="1157"/>
      <c r="HG114" s="1157"/>
      <c r="HH114" s="1157"/>
      <c r="HI114" s="1157"/>
      <c r="HJ114" s="1026"/>
    </row>
    <row r="115" spans="2:218" ht="24.95" customHeight="1" x14ac:dyDescent="0.25">
      <c r="B115" s="1606"/>
      <c r="C115" s="229"/>
      <c r="D115" s="1316"/>
      <c r="E115" s="2400"/>
      <c r="F115" s="215"/>
      <c r="G115" s="213"/>
      <c r="H115" s="213"/>
      <c r="I115" s="214"/>
      <c r="J115" s="834"/>
      <c r="K115" s="234"/>
      <c r="L115" s="230"/>
      <c r="M115" s="231"/>
      <c r="N115" s="231"/>
      <c r="O115" s="231"/>
      <c r="P115" s="231"/>
      <c r="Q115" s="235"/>
      <c r="R115" s="233"/>
      <c r="S115" s="232"/>
      <c r="T115" s="219"/>
      <c r="U115" s="835"/>
      <c r="V115" s="212"/>
      <c r="W115" s="231"/>
      <c r="X115" s="2118"/>
      <c r="Y115" s="2119"/>
      <c r="Z115" s="2188"/>
      <c r="AA115" s="674"/>
      <c r="AB115" s="674"/>
      <c r="AC115" s="674"/>
      <c r="AD115" s="674"/>
      <c r="AE115" s="674"/>
      <c r="AF115" s="674"/>
      <c r="AG115" s="674"/>
      <c r="AH115" s="674"/>
      <c r="AI115" s="674"/>
      <c r="AJ115" s="674"/>
      <c r="AK115" s="674"/>
      <c r="AL115" s="674"/>
      <c r="AM115" s="674"/>
      <c r="AN115" s="674"/>
      <c r="AO115" s="674"/>
      <c r="AP115" s="674"/>
      <c r="AQ115" s="674"/>
      <c r="AR115" s="674"/>
      <c r="AS115" s="674"/>
      <c r="AT115" s="674"/>
      <c r="AU115" s="674"/>
      <c r="AV115" s="674"/>
      <c r="AW115" s="674"/>
      <c r="AX115" s="674"/>
      <c r="AY115" s="674"/>
      <c r="AZ115" s="674"/>
      <c r="BA115" s="674"/>
      <c r="BB115" s="674"/>
      <c r="BC115" s="674"/>
      <c r="BD115" s="674"/>
      <c r="BE115" s="674"/>
      <c r="BF115" s="674"/>
      <c r="BG115" s="674"/>
      <c r="BH115" s="674"/>
      <c r="BI115" s="674"/>
      <c r="BJ115" s="674"/>
      <c r="BK115" s="674"/>
      <c r="BL115" s="674"/>
      <c r="BM115" s="674"/>
      <c r="BN115" s="674"/>
      <c r="BO115" s="674"/>
      <c r="BP115" s="674"/>
      <c r="BQ115" s="674"/>
      <c r="BR115" s="674"/>
      <c r="BS115" s="674"/>
      <c r="BT115" s="674"/>
      <c r="BU115" s="674"/>
      <c r="BV115" s="674"/>
      <c r="BW115" s="674"/>
      <c r="BX115" s="674"/>
      <c r="BY115" s="674"/>
      <c r="BZ115" s="674"/>
      <c r="CA115" s="674"/>
      <c r="CB115" s="674"/>
      <c r="CC115" s="674"/>
      <c r="CD115" s="674"/>
      <c r="CE115" s="674"/>
      <c r="CF115" s="674"/>
      <c r="CG115" s="674"/>
      <c r="CH115" s="674"/>
      <c r="CI115" s="674"/>
      <c r="CJ115" s="674"/>
      <c r="CK115" s="674"/>
      <c r="CL115" s="674"/>
      <c r="CM115" s="674"/>
      <c r="CN115" s="674"/>
      <c r="CO115" s="674"/>
      <c r="CP115" s="674"/>
      <c r="CQ115" s="674"/>
      <c r="CR115" s="674"/>
      <c r="CS115" s="674"/>
      <c r="CT115" s="674"/>
      <c r="CU115" s="674"/>
      <c r="CV115" s="674"/>
      <c r="CW115" s="674"/>
      <c r="CX115" s="674"/>
      <c r="CY115" s="674"/>
      <c r="CZ115" s="674"/>
      <c r="DA115" s="674"/>
      <c r="DB115" s="674"/>
      <c r="DC115" s="674"/>
      <c r="DD115" s="674"/>
      <c r="DE115" s="674"/>
      <c r="DF115" s="674"/>
      <c r="DG115" s="674"/>
      <c r="DH115" s="674"/>
      <c r="DI115" s="674"/>
      <c r="DJ115" s="674"/>
      <c r="DK115" s="674"/>
      <c r="DL115" s="674"/>
      <c r="DM115" s="674"/>
      <c r="DN115" s="674"/>
      <c r="DO115" s="674"/>
      <c r="DP115" s="674"/>
      <c r="DQ115" s="674"/>
      <c r="DR115" s="674"/>
      <c r="DS115" s="674"/>
      <c r="DT115" s="674"/>
      <c r="DU115" s="674"/>
      <c r="DV115" s="674"/>
      <c r="DW115" s="674"/>
      <c r="DX115" s="674"/>
      <c r="DY115" s="674"/>
      <c r="DZ115" s="674"/>
      <c r="EA115" s="674"/>
      <c r="EB115" s="674"/>
      <c r="EC115" s="674"/>
      <c r="ED115" s="674"/>
      <c r="EE115" s="674"/>
      <c r="EF115" s="674"/>
      <c r="EG115" s="674"/>
      <c r="EH115" s="674"/>
      <c r="EI115" s="674"/>
      <c r="EJ115" s="674"/>
      <c r="EK115" s="674"/>
      <c r="EL115" s="674"/>
      <c r="EM115" s="674"/>
      <c r="EN115" s="674"/>
      <c r="EO115" s="674"/>
      <c r="EP115" s="674"/>
      <c r="EQ115" s="674"/>
      <c r="ER115" s="674"/>
      <c r="ES115" s="674"/>
      <c r="ET115" s="674"/>
      <c r="EU115" s="674"/>
      <c r="EV115" s="674"/>
      <c r="EW115" s="674"/>
      <c r="EX115" s="674"/>
      <c r="EY115" s="674"/>
      <c r="EZ115" s="674"/>
      <c r="FA115" s="674"/>
      <c r="FB115" s="674"/>
      <c r="FC115" s="674"/>
      <c r="FD115" s="674"/>
      <c r="FE115" s="674"/>
      <c r="FF115" s="674"/>
      <c r="FG115" s="674"/>
      <c r="FH115" s="674"/>
      <c r="FI115" s="674"/>
      <c r="FJ115" s="674"/>
      <c r="FK115" s="674"/>
      <c r="FL115" s="674"/>
      <c r="FM115" s="674"/>
      <c r="FN115" s="674"/>
      <c r="FO115" s="674"/>
      <c r="FP115" s="674"/>
      <c r="FQ115" s="674"/>
      <c r="FR115" s="674"/>
      <c r="FS115" s="674"/>
      <c r="FT115" s="674"/>
      <c r="FU115" s="674"/>
      <c r="FV115" s="674"/>
      <c r="FW115" s="674"/>
      <c r="FX115" s="674"/>
      <c r="FY115" s="674"/>
      <c r="FZ115" s="1313"/>
      <c r="GA115" s="1312"/>
      <c r="GB115" s="1156"/>
      <c r="GC115" s="1156"/>
      <c r="GD115" s="1156"/>
      <c r="GE115" s="1156"/>
      <c r="GF115" s="1156"/>
      <c r="GG115" s="1156"/>
      <c r="GH115" s="1156"/>
      <c r="GI115" s="1156"/>
      <c r="GJ115" s="1156"/>
      <c r="GK115" s="1157"/>
      <c r="GL115" s="1157"/>
      <c r="GM115" s="1157"/>
      <c r="GN115" s="1157"/>
      <c r="GO115" s="1157"/>
      <c r="GP115" s="1157"/>
      <c r="GQ115" s="1157"/>
      <c r="GR115" s="1157"/>
      <c r="GS115" s="1157"/>
      <c r="GT115" s="1157"/>
      <c r="GU115" s="1157"/>
      <c r="GV115" s="1157"/>
      <c r="GW115" s="1157"/>
      <c r="GX115" s="1157"/>
      <c r="GY115" s="1157"/>
      <c r="GZ115" s="1157"/>
      <c r="HA115" s="1157"/>
      <c r="HB115" s="1157"/>
      <c r="HC115" s="1157"/>
      <c r="HD115" s="1157"/>
      <c r="HE115" s="1157"/>
      <c r="HF115" s="1157"/>
      <c r="HG115" s="1157"/>
      <c r="HH115" s="1157"/>
      <c r="HI115" s="1157"/>
      <c r="HJ115" s="1026"/>
    </row>
    <row r="116" spans="2:218" ht="24.95" customHeight="1" x14ac:dyDescent="0.25">
      <c r="B116" s="1606"/>
      <c r="C116" s="229"/>
      <c r="D116" s="1316"/>
      <c r="E116" s="2400"/>
      <c r="F116" s="215"/>
      <c r="G116" s="213"/>
      <c r="H116" s="213"/>
      <c r="I116" s="214"/>
      <c r="J116" s="834"/>
      <c r="K116" s="234"/>
      <c r="L116" s="230"/>
      <c r="M116" s="231"/>
      <c r="N116" s="231"/>
      <c r="O116" s="231"/>
      <c r="P116" s="231"/>
      <c r="Q116" s="235"/>
      <c r="R116" s="233"/>
      <c r="S116" s="232"/>
      <c r="T116" s="219"/>
      <c r="U116" s="835"/>
      <c r="V116" s="212"/>
      <c r="W116" s="231"/>
      <c r="X116" s="2118"/>
      <c r="Y116" s="2119"/>
      <c r="Z116" s="2188"/>
      <c r="AA116" s="674"/>
      <c r="AB116" s="674"/>
      <c r="AC116" s="674"/>
      <c r="AD116" s="674"/>
      <c r="AE116" s="674"/>
      <c r="AF116" s="674"/>
      <c r="AG116" s="674"/>
      <c r="AH116" s="674"/>
      <c r="AI116" s="674"/>
      <c r="AJ116" s="674"/>
      <c r="AK116" s="674"/>
      <c r="AL116" s="674"/>
      <c r="AM116" s="674"/>
      <c r="AN116" s="674"/>
      <c r="AO116" s="674"/>
      <c r="AP116" s="674"/>
      <c r="AQ116" s="674"/>
      <c r="AR116" s="674"/>
      <c r="AS116" s="674"/>
      <c r="AT116" s="674"/>
      <c r="AU116" s="674"/>
      <c r="AV116" s="674"/>
      <c r="AW116" s="674"/>
      <c r="AX116" s="674"/>
      <c r="AY116" s="674"/>
      <c r="AZ116" s="674"/>
      <c r="BA116" s="674"/>
      <c r="BB116" s="674"/>
      <c r="BC116" s="674"/>
      <c r="BD116" s="674"/>
      <c r="BE116" s="674"/>
      <c r="BF116" s="674"/>
      <c r="BG116" s="674"/>
      <c r="BH116" s="674"/>
      <c r="BI116" s="674"/>
      <c r="BJ116" s="674"/>
      <c r="BK116" s="674"/>
      <c r="BL116" s="674"/>
      <c r="BM116" s="674"/>
      <c r="BN116" s="674"/>
      <c r="BO116" s="674"/>
      <c r="BP116" s="674"/>
      <c r="BQ116" s="674"/>
      <c r="BR116" s="674"/>
      <c r="BS116" s="674"/>
      <c r="BT116" s="674"/>
      <c r="BU116" s="674"/>
      <c r="BV116" s="674"/>
      <c r="BW116" s="674"/>
      <c r="BX116" s="674"/>
      <c r="BY116" s="674"/>
      <c r="BZ116" s="674"/>
      <c r="CA116" s="674"/>
      <c r="CB116" s="674"/>
      <c r="CC116" s="674"/>
      <c r="CD116" s="674"/>
      <c r="CE116" s="674"/>
      <c r="CF116" s="674"/>
      <c r="CG116" s="674"/>
      <c r="CH116" s="674"/>
      <c r="CI116" s="674"/>
      <c r="CJ116" s="674"/>
      <c r="CK116" s="674"/>
      <c r="CL116" s="674"/>
      <c r="CM116" s="674"/>
      <c r="CN116" s="674"/>
      <c r="CO116" s="674"/>
      <c r="CP116" s="674"/>
      <c r="CQ116" s="674"/>
      <c r="CR116" s="674"/>
      <c r="CS116" s="674"/>
      <c r="CT116" s="674"/>
      <c r="CU116" s="674"/>
      <c r="CV116" s="674"/>
      <c r="CW116" s="674"/>
      <c r="CX116" s="674"/>
      <c r="CY116" s="674"/>
      <c r="CZ116" s="674"/>
      <c r="DA116" s="674"/>
      <c r="DB116" s="674"/>
      <c r="DC116" s="674"/>
      <c r="DD116" s="674"/>
      <c r="DE116" s="674"/>
      <c r="DF116" s="674"/>
      <c r="DG116" s="674"/>
      <c r="DH116" s="674"/>
      <c r="DI116" s="674"/>
      <c r="DJ116" s="674"/>
      <c r="DK116" s="674"/>
      <c r="DL116" s="674"/>
      <c r="DM116" s="674"/>
      <c r="DN116" s="674"/>
      <c r="DO116" s="674"/>
      <c r="DP116" s="674"/>
      <c r="DQ116" s="674"/>
      <c r="DR116" s="674"/>
      <c r="DS116" s="674"/>
      <c r="DT116" s="674"/>
      <c r="DU116" s="674"/>
      <c r="DV116" s="674"/>
      <c r="DW116" s="674"/>
      <c r="DX116" s="674"/>
      <c r="DY116" s="674"/>
      <c r="DZ116" s="674"/>
      <c r="EA116" s="674"/>
      <c r="EB116" s="674"/>
      <c r="EC116" s="674"/>
      <c r="ED116" s="674"/>
      <c r="EE116" s="674"/>
      <c r="EF116" s="674"/>
      <c r="EG116" s="674"/>
      <c r="EH116" s="674"/>
      <c r="EI116" s="674"/>
      <c r="EJ116" s="674"/>
      <c r="EK116" s="674"/>
      <c r="EL116" s="674"/>
      <c r="EM116" s="674"/>
      <c r="EN116" s="674"/>
      <c r="EO116" s="674"/>
      <c r="EP116" s="674"/>
      <c r="EQ116" s="674"/>
      <c r="ER116" s="674"/>
      <c r="ES116" s="674"/>
      <c r="ET116" s="674"/>
      <c r="EU116" s="674"/>
      <c r="EV116" s="674"/>
      <c r="EW116" s="674"/>
      <c r="EX116" s="674"/>
      <c r="EY116" s="674"/>
      <c r="EZ116" s="674"/>
      <c r="FA116" s="674"/>
      <c r="FB116" s="674"/>
      <c r="FC116" s="674"/>
      <c r="FD116" s="674"/>
      <c r="FE116" s="674"/>
      <c r="FF116" s="674"/>
      <c r="FG116" s="674"/>
      <c r="FH116" s="674"/>
      <c r="FI116" s="674"/>
      <c r="FJ116" s="674"/>
      <c r="FK116" s="674"/>
      <c r="FL116" s="674"/>
      <c r="FM116" s="674"/>
      <c r="FN116" s="674"/>
      <c r="FO116" s="674"/>
      <c r="FP116" s="674"/>
      <c r="FQ116" s="674"/>
      <c r="FR116" s="674"/>
      <c r="FS116" s="674"/>
      <c r="FT116" s="674"/>
      <c r="FU116" s="674"/>
      <c r="FV116" s="674"/>
      <c r="FW116" s="674"/>
      <c r="FX116" s="674"/>
      <c r="FY116" s="674"/>
      <c r="FZ116" s="1313"/>
      <c r="GA116" s="1312"/>
      <c r="GB116" s="1156"/>
      <c r="GC116" s="1156"/>
      <c r="GD116" s="1156"/>
      <c r="GE116" s="1156"/>
      <c r="GF116" s="1156"/>
      <c r="GG116" s="1156"/>
      <c r="GH116" s="1156"/>
      <c r="GI116" s="1156"/>
      <c r="GJ116" s="1156"/>
      <c r="GK116" s="1157"/>
      <c r="GL116" s="1157"/>
      <c r="GM116" s="1157"/>
      <c r="GN116" s="1157"/>
      <c r="GO116" s="1157"/>
      <c r="GP116" s="1157"/>
      <c r="GQ116" s="1157"/>
      <c r="GR116" s="1157"/>
      <c r="GS116" s="1157"/>
      <c r="GT116" s="1157"/>
      <c r="GU116" s="1157"/>
      <c r="GV116" s="1157"/>
      <c r="GW116" s="1157"/>
      <c r="GX116" s="1157"/>
      <c r="GY116" s="1157"/>
      <c r="GZ116" s="1157"/>
      <c r="HA116" s="1157"/>
      <c r="HB116" s="1157"/>
      <c r="HC116" s="1157"/>
      <c r="HD116" s="1157"/>
      <c r="HE116" s="1157"/>
      <c r="HF116" s="1157"/>
      <c r="HG116" s="1157"/>
      <c r="HH116" s="1157"/>
      <c r="HI116" s="1157"/>
      <c r="HJ116" s="1026"/>
    </row>
    <row r="117" spans="2:218" ht="24.95" customHeight="1" x14ac:dyDescent="0.25">
      <c r="B117" s="1606"/>
      <c r="C117" s="229"/>
      <c r="D117" s="1316"/>
      <c r="E117" s="2400"/>
      <c r="F117" s="215"/>
      <c r="G117" s="213"/>
      <c r="H117" s="213"/>
      <c r="I117" s="214"/>
      <c r="J117" s="834"/>
      <c r="K117" s="234"/>
      <c r="L117" s="230"/>
      <c r="M117" s="231"/>
      <c r="N117" s="231"/>
      <c r="O117" s="231"/>
      <c r="P117" s="231"/>
      <c r="Q117" s="235"/>
      <c r="R117" s="233"/>
      <c r="S117" s="232"/>
      <c r="T117" s="219"/>
      <c r="U117" s="835"/>
      <c r="V117" s="212"/>
      <c r="W117" s="231"/>
      <c r="X117" s="2118"/>
      <c r="Y117" s="2119"/>
      <c r="Z117" s="2188"/>
      <c r="AA117" s="674"/>
      <c r="AB117" s="674"/>
      <c r="AC117" s="674"/>
      <c r="AD117" s="674"/>
      <c r="AE117" s="674"/>
      <c r="AF117" s="674"/>
      <c r="AG117" s="674"/>
      <c r="AH117" s="674"/>
      <c r="AI117" s="674"/>
      <c r="AJ117" s="674"/>
      <c r="AK117" s="674"/>
      <c r="AL117" s="674"/>
      <c r="AM117" s="674"/>
      <c r="AN117" s="674"/>
      <c r="AO117" s="674"/>
      <c r="AP117" s="674"/>
      <c r="AQ117" s="674"/>
      <c r="AR117" s="674"/>
      <c r="AS117" s="674"/>
      <c r="AT117" s="674"/>
      <c r="AU117" s="674"/>
      <c r="AV117" s="674"/>
      <c r="AW117" s="674"/>
      <c r="AX117" s="674"/>
      <c r="AY117" s="674"/>
      <c r="AZ117" s="674"/>
      <c r="BA117" s="674"/>
      <c r="BB117" s="674"/>
      <c r="BC117" s="674"/>
      <c r="BD117" s="674"/>
      <c r="BE117" s="674"/>
      <c r="BF117" s="674"/>
      <c r="BG117" s="674"/>
      <c r="BH117" s="674"/>
      <c r="BI117" s="674"/>
      <c r="BJ117" s="674"/>
      <c r="BK117" s="674"/>
      <c r="BL117" s="674"/>
      <c r="BM117" s="674"/>
      <c r="BN117" s="674"/>
      <c r="BO117" s="674"/>
      <c r="BP117" s="674"/>
      <c r="BQ117" s="674"/>
      <c r="BR117" s="674"/>
      <c r="BS117" s="674"/>
      <c r="BT117" s="674"/>
      <c r="BU117" s="674"/>
      <c r="BV117" s="674"/>
      <c r="BW117" s="674"/>
      <c r="BX117" s="674"/>
      <c r="BY117" s="674"/>
      <c r="BZ117" s="674"/>
      <c r="CA117" s="674"/>
      <c r="CB117" s="674"/>
      <c r="CC117" s="674"/>
      <c r="CD117" s="674"/>
      <c r="CE117" s="674"/>
      <c r="CF117" s="674"/>
      <c r="CG117" s="674"/>
      <c r="CH117" s="674"/>
      <c r="CI117" s="674"/>
      <c r="CJ117" s="674"/>
      <c r="CK117" s="674"/>
      <c r="CL117" s="674"/>
      <c r="CM117" s="674"/>
      <c r="CN117" s="674"/>
      <c r="CO117" s="674"/>
      <c r="CP117" s="674"/>
      <c r="CQ117" s="674"/>
      <c r="CR117" s="674"/>
      <c r="CS117" s="674"/>
      <c r="CT117" s="674"/>
      <c r="CU117" s="674"/>
      <c r="CV117" s="674"/>
      <c r="CW117" s="674"/>
      <c r="CX117" s="674"/>
      <c r="CY117" s="674"/>
      <c r="CZ117" s="674"/>
      <c r="DA117" s="674"/>
      <c r="DB117" s="674"/>
      <c r="DC117" s="674"/>
      <c r="DD117" s="674"/>
      <c r="DE117" s="674"/>
      <c r="DF117" s="674"/>
      <c r="DG117" s="674"/>
      <c r="DH117" s="674"/>
      <c r="DI117" s="674"/>
      <c r="DJ117" s="674"/>
      <c r="DK117" s="674"/>
      <c r="DL117" s="674"/>
      <c r="DM117" s="674"/>
      <c r="DN117" s="674"/>
      <c r="DO117" s="674"/>
      <c r="DP117" s="674"/>
      <c r="DQ117" s="674"/>
      <c r="DR117" s="674"/>
      <c r="DS117" s="674"/>
      <c r="DT117" s="674"/>
      <c r="DU117" s="674"/>
      <c r="DV117" s="674"/>
      <c r="DW117" s="674"/>
      <c r="DX117" s="674"/>
      <c r="DY117" s="674"/>
      <c r="DZ117" s="674"/>
      <c r="EA117" s="674"/>
      <c r="EB117" s="674"/>
      <c r="EC117" s="674"/>
      <c r="ED117" s="674"/>
      <c r="EE117" s="674"/>
      <c r="EF117" s="674"/>
      <c r="EG117" s="674"/>
      <c r="EH117" s="674"/>
      <c r="EI117" s="674"/>
      <c r="EJ117" s="674"/>
      <c r="EK117" s="674"/>
      <c r="EL117" s="674"/>
      <c r="EM117" s="674"/>
      <c r="EN117" s="674"/>
      <c r="EO117" s="674"/>
      <c r="EP117" s="674"/>
      <c r="EQ117" s="674"/>
      <c r="ER117" s="674"/>
      <c r="ES117" s="674"/>
      <c r="ET117" s="674"/>
      <c r="EU117" s="674"/>
      <c r="EV117" s="674"/>
      <c r="EW117" s="674"/>
      <c r="EX117" s="674"/>
      <c r="EY117" s="674"/>
      <c r="EZ117" s="674"/>
      <c r="FA117" s="674"/>
      <c r="FB117" s="674"/>
      <c r="FC117" s="674"/>
      <c r="FD117" s="674"/>
      <c r="FE117" s="674"/>
      <c r="FF117" s="674"/>
      <c r="FG117" s="674"/>
      <c r="FH117" s="674"/>
      <c r="FI117" s="674"/>
      <c r="FJ117" s="674"/>
      <c r="FK117" s="674"/>
      <c r="FL117" s="674"/>
      <c r="FM117" s="674"/>
      <c r="FN117" s="674"/>
      <c r="FO117" s="674"/>
      <c r="FP117" s="674"/>
      <c r="FQ117" s="674"/>
      <c r="FR117" s="674"/>
      <c r="FS117" s="674"/>
      <c r="FT117" s="674"/>
      <c r="FU117" s="674"/>
      <c r="FV117" s="674"/>
      <c r="FW117" s="674"/>
      <c r="FX117" s="674"/>
      <c r="FY117" s="674"/>
      <c r="FZ117" s="1313"/>
      <c r="GA117" s="1312"/>
      <c r="GB117" s="1156"/>
      <c r="GC117" s="1156"/>
      <c r="GD117" s="1156"/>
      <c r="GE117" s="1156"/>
      <c r="GF117" s="1156"/>
      <c r="GG117" s="1156"/>
      <c r="GH117" s="1156"/>
      <c r="GI117" s="1156"/>
      <c r="GJ117" s="1156"/>
      <c r="GK117" s="1157"/>
      <c r="GL117" s="1157"/>
      <c r="GM117" s="1157"/>
      <c r="GN117" s="1157"/>
      <c r="GO117" s="1157"/>
      <c r="GP117" s="1157"/>
      <c r="GQ117" s="1157"/>
      <c r="GR117" s="1157"/>
      <c r="GS117" s="1157"/>
      <c r="GT117" s="1157"/>
      <c r="GU117" s="1157"/>
      <c r="GV117" s="1157"/>
      <c r="GW117" s="1157"/>
      <c r="GX117" s="1157"/>
      <c r="GY117" s="1157"/>
      <c r="GZ117" s="1157"/>
      <c r="HA117" s="1157"/>
      <c r="HB117" s="1157"/>
      <c r="HC117" s="1157"/>
      <c r="HD117" s="1157"/>
      <c r="HE117" s="1157"/>
      <c r="HF117" s="1157"/>
      <c r="HG117" s="1157"/>
      <c r="HH117" s="1157"/>
      <c r="HI117" s="1157"/>
      <c r="HJ117" s="1026"/>
    </row>
    <row r="118" spans="2:218" ht="24.95" customHeight="1" x14ac:dyDescent="0.25">
      <c r="B118" s="1606"/>
      <c r="C118" s="229"/>
      <c r="D118" s="1316"/>
      <c r="E118" s="2400"/>
      <c r="F118" s="2381"/>
      <c r="G118" s="213"/>
      <c r="H118" s="213"/>
      <c r="I118" s="214"/>
      <c r="J118" s="834"/>
      <c r="K118" s="234"/>
      <c r="L118" s="230"/>
      <c r="M118" s="231"/>
      <c r="N118" s="231"/>
      <c r="O118" s="231"/>
      <c r="P118" s="231"/>
      <c r="Q118" s="235"/>
      <c r="R118" s="233"/>
      <c r="S118" s="232"/>
      <c r="T118" s="219"/>
      <c r="U118" s="835"/>
      <c r="V118" s="212"/>
      <c r="W118" s="231"/>
      <c r="X118" s="2118"/>
      <c r="Y118" s="2119"/>
      <c r="Z118" s="2188"/>
      <c r="AA118" s="674"/>
      <c r="AB118" s="674"/>
      <c r="AC118" s="674"/>
      <c r="AD118" s="674"/>
      <c r="AE118" s="674"/>
      <c r="AF118" s="674"/>
      <c r="AG118" s="674"/>
      <c r="AH118" s="674"/>
      <c r="AI118" s="674"/>
      <c r="AJ118" s="674"/>
      <c r="AK118" s="674"/>
      <c r="AL118" s="674"/>
      <c r="AM118" s="674"/>
      <c r="AN118" s="674"/>
      <c r="AO118" s="674"/>
      <c r="AP118" s="674"/>
      <c r="AQ118" s="674"/>
      <c r="AR118" s="674"/>
      <c r="AS118" s="674"/>
      <c r="AT118" s="674"/>
      <c r="AU118" s="674"/>
      <c r="AV118" s="674"/>
      <c r="AW118" s="674"/>
      <c r="AX118" s="674"/>
      <c r="AY118" s="674"/>
      <c r="AZ118" s="674"/>
      <c r="BA118" s="674"/>
      <c r="BB118" s="674"/>
      <c r="BC118" s="674"/>
      <c r="BD118" s="674"/>
      <c r="BE118" s="674"/>
      <c r="BF118" s="674"/>
      <c r="BG118" s="674"/>
      <c r="BH118" s="674"/>
      <c r="BI118" s="674"/>
      <c r="BJ118" s="674"/>
      <c r="BK118" s="674"/>
      <c r="BL118" s="674"/>
      <c r="BM118" s="674"/>
      <c r="BN118" s="674"/>
      <c r="BO118" s="674"/>
      <c r="BP118" s="674"/>
      <c r="BQ118" s="674"/>
      <c r="BR118" s="674"/>
      <c r="BS118" s="674"/>
      <c r="BT118" s="674"/>
      <c r="BU118" s="674"/>
      <c r="BV118" s="674"/>
      <c r="BW118" s="674"/>
      <c r="BX118" s="674"/>
      <c r="BY118" s="674"/>
      <c r="BZ118" s="674"/>
      <c r="CA118" s="674"/>
      <c r="CB118" s="674"/>
      <c r="CC118" s="674"/>
      <c r="CD118" s="674"/>
      <c r="CE118" s="674"/>
      <c r="CF118" s="674"/>
      <c r="CG118" s="674"/>
      <c r="CH118" s="674"/>
      <c r="CI118" s="674"/>
      <c r="CJ118" s="674"/>
      <c r="CK118" s="674"/>
      <c r="CL118" s="674"/>
      <c r="CM118" s="674"/>
      <c r="CN118" s="674"/>
      <c r="CO118" s="674"/>
      <c r="CP118" s="674"/>
      <c r="CQ118" s="674"/>
      <c r="CR118" s="674"/>
      <c r="CS118" s="674"/>
      <c r="CT118" s="674"/>
      <c r="CU118" s="674"/>
      <c r="CV118" s="674"/>
      <c r="CW118" s="674"/>
      <c r="CX118" s="674"/>
      <c r="CY118" s="674"/>
      <c r="CZ118" s="674"/>
      <c r="DA118" s="674"/>
      <c r="DB118" s="674"/>
      <c r="DC118" s="674"/>
      <c r="DD118" s="674"/>
      <c r="DE118" s="674"/>
      <c r="DF118" s="674"/>
      <c r="DG118" s="674"/>
      <c r="DH118" s="674"/>
      <c r="DI118" s="674"/>
      <c r="DJ118" s="674"/>
      <c r="DK118" s="674"/>
      <c r="DL118" s="674"/>
      <c r="DM118" s="674"/>
      <c r="DN118" s="674"/>
      <c r="DO118" s="674"/>
      <c r="DP118" s="674"/>
      <c r="DQ118" s="674"/>
      <c r="DR118" s="674"/>
      <c r="DS118" s="674"/>
      <c r="DT118" s="674"/>
      <c r="DU118" s="674"/>
      <c r="DV118" s="674"/>
      <c r="DW118" s="674"/>
      <c r="DX118" s="674"/>
      <c r="DY118" s="674"/>
      <c r="DZ118" s="674"/>
      <c r="EA118" s="674"/>
      <c r="EB118" s="674"/>
      <c r="EC118" s="674"/>
      <c r="ED118" s="674"/>
      <c r="EE118" s="674"/>
      <c r="EF118" s="674"/>
      <c r="EG118" s="674"/>
      <c r="EH118" s="674"/>
      <c r="EI118" s="674"/>
      <c r="EJ118" s="674"/>
      <c r="EK118" s="674"/>
      <c r="EL118" s="674"/>
      <c r="EM118" s="674"/>
      <c r="EN118" s="674"/>
      <c r="EO118" s="674"/>
      <c r="EP118" s="674"/>
      <c r="EQ118" s="674"/>
      <c r="ER118" s="674"/>
      <c r="ES118" s="674"/>
      <c r="ET118" s="674"/>
      <c r="EU118" s="674"/>
      <c r="EV118" s="674"/>
      <c r="EW118" s="674"/>
      <c r="EX118" s="674"/>
      <c r="EY118" s="674"/>
      <c r="EZ118" s="674"/>
      <c r="FA118" s="674"/>
      <c r="FB118" s="674"/>
      <c r="FC118" s="674"/>
      <c r="FD118" s="674"/>
      <c r="FE118" s="674"/>
      <c r="FF118" s="674"/>
      <c r="FG118" s="674"/>
      <c r="FH118" s="674"/>
      <c r="FI118" s="674"/>
      <c r="FJ118" s="674"/>
      <c r="FK118" s="674"/>
      <c r="FL118" s="674"/>
      <c r="FM118" s="674"/>
      <c r="FN118" s="674"/>
      <c r="FO118" s="674"/>
      <c r="FP118" s="674"/>
      <c r="FQ118" s="674"/>
      <c r="FR118" s="674"/>
      <c r="FS118" s="674"/>
      <c r="FT118" s="674"/>
      <c r="FU118" s="674"/>
      <c r="FV118" s="674"/>
      <c r="FW118" s="674"/>
      <c r="FX118" s="674"/>
      <c r="FY118" s="674"/>
      <c r="FZ118" s="1313"/>
      <c r="GA118" s="1312"/>
      <c r="GB118" s="1156"/>
      <c r="GC118" s="1156"/>
      <c r="GD118" s="1156"/>
      <c r="GE118" s="1156"/>
      <c r="GF118" s="1156"/>
      <c r="GG118" s="1156"/>
      <c r="GH118" s="1156"/>
      <c r="GI118" s="1156"/>
      <c r="GJ118" s="1156"/>
      <c r="GK118" s="1157"/>
      <c r="GL118" s="1157"/>
      <c r="GM118" s="1157"/>
      <c r="GN118" s="1157"/>
      <c r="GO118" s="1157"/>
      <c r="GP118" s="1157"/>
      <c r="GQ118" s="1157"/>
      <c r="GR118" s="1157"/>
      <c r="GS118" s="1157"/>
      <c r="GT118" s="1157"/>
      <c r="GU118" s="1157"/>
      <c r="GV118" s="1157"/>
      <c r="GW118" s="1157"/>
      <c r="GX118" s="1157"/>
      <c r="GY118" s="1157"/>
      <c r="GZ118" s="1157"/>
      <c r="HA118" s="1157"/>
      <c r="HB118" s="1157"/>
      <c r="HC118" s="1157"/>
      <c r="HD118" s="1157"/>
      <c r="HE118" s="1157"/>
      <c r="HF118" s="1157"/>
      <c r="HG118" s="1157"/>
      <c r="HH118" s="1157"/>
      <c r="HI118" s="1157"/>
      <c r="HJ118" s="1026"/>
    </row>
    <row r="119" spans="2:218" ht="24.95" customHeight="1" x14ac:dyDescent="0.25">
      <c r="B119" s="1606"/>
      <c r="C119" s="229"/>
      <c r="D119" s="1316"/>
      <c r="E119" s="2400"/>
      <c r="F119" s="215"/>
      <c r="G119" s="213"/>
      <c r="H119" s="213"/>
      <c r="I119" s="214"/>
      <c r="J119" s="834"/>
      <c r="K119" s="234"/>
      <c r="L119" s="230"/>
      <c r="M119" s="231"/>
      <c r="N119" s="231"/>
      <c r="O119" s="231"/>
      <c r="P119" s="231"/>
      <c r="Q119" s="235"/>
      <c r="R119" s="233"/>
      <c r="S119" s="232"/>
      <c r="T119" s="219"/>
      <c r="U119" s="835"/>
      <c r="V119" s="212"/>
      <c r="W119" s="231"/>
      <c r="X119" s="2118"/>
      <c r="Y119" s="2119"/>
      <c r="Z119" s="2188"/>
      <c r="AA119" s="674"/>
      <c r="AB119" s="674"/>
      <c r="AC119" s="674"/>
      <c r="AD119" s="674"/>
      <c r="AE119" s="674"/>
      <c r="AF119" s="674"/>
      <c r="AG119" s="674"/>
      <c r="AH119" s="674"/>
      <c r="AI119" s="674"/>
      <c r="AJ119" s="674"/>
      <c r="AK119" s="674"/>
      <c r="AL119" s="674"/>
      <c r="AM119" s="674"/>
      <c r="AN119" s="674"/>
      <c r="AO119" s="674"/>
      <c r="AP119" s="674"/>
      <c r="AQ119" s="674"/>
      <c r="AR119" s="674"/>
      <c r="AS119" s="674"/>
      <c r="AT119" s="674"/>
      <c r="AU119" s="674"/>
      <c r="AV119" s="674"/>
      <c r="AW119" s="674"/>
      <c r="AX119" s="674"/>
      <c r="AY119" s="674"/>
      <c r="AZ119" s="674"/>
      <c r="BA119" s="674"/>
      <c r="BB119" s="674"/>
      <c r="BC119" s="674"/>
      <c r="BD119" s="674"/>
      <c r="BE119" s="674"/>
      <c r="BF119" s="674"/>
      <c r="BG119" s="674"/>
      <c r="BH119" s="674"/>
      <c r="BI119" s="674"/>
      <c r="BJ119" s="674"/>
      <c r="BK119" s="674"/>
      <c r="BL119" s="674"/>
      <c r="BM119" s="674"/>
      <c r="BN119" s="674"/>
      <c r="BO119" s="674"/>
      <c r="BP119" s="674"/>
      <c r="BQ119" s="674"/>
      <c r="BR119" s="674"/>
      <c r="BS119" s="674"/>
      <c r="BT119" s="674"/>
      <c r="BU119" s="674"/>
      <c r="BV119" s="674"/>
      <c r="BW119" s="674"/>
      <c r="BX119" s="674"/>
      <c r="BY119" s="674"/>
      <c r="BZ119" s="674"/>
      <c r="CA119" s="674"/>
      <c r="CB119" s="674"/>
      <c r="CC119" s="674"/>
      <c r="CD119" s="674"/>
      <c r="CE119" s="674"/>
      <c r="CF119" s="674"/>
      <c r="CG119" s="674"/>
      <c r="CH119" s="674"/>
      <c r="CI119" s="674"/>
      <c r="CJ119" s="674"/>
      <c r="CK119" s="674"/>
      <c r="CL119" s="674"/>
      <c r="CM119" s="674"/>
      <c r="CN119" s="674"/>
      <c r="CO119" s="674"/>
      <c r="CP119" s="674"/>
      <c r="CQ119" s="674"/>
      <c r="CR119" s="674"/>
      <c r="CS119" s="674"/>
      <c r="CT119" s="674"/>
      <c r="CU119" s="674"/>
      <c r="CV119" s="674"/>
      <c r="CW119" s="674"/>
      <c r="CX119" s="674"/>
      <c r="CY119" s="674"/>
      <c r="CZ119" s="674"/>
      <c r="DA119" s="674"/>
      <c r="DB119" s="674"/>
      <c r="DC119" s="674"/>
      <c r="DD119" s="674"/>
      <c r="DE119" s="674"/>
      <c r="DF119" s="674"/>
      <c r="DG119" s="674"/>
      <c r="DH119" s="674"/>
      <c r="DI119" s="674"/>
      <c r="DJ119" s="674"/>
      <c r="DK119" s="674"/>
      <c r="DL119" s="674"/>
      <c r="DM119" s="674"/>
      <c r="DN119" s="674"/>
      <c r="DO119" s="674"/>
      <c r="DP119" s="674"/>
      <c r="DQ119" s="674"/>
      <c r="DR119" s="674"/>
      <c r="DS119" s="674"/>
      <c r="DT119" s="674"/>
      <c r="DU119" s="674"/>
      <c r="DV119" s="674"/>
      <c r="DW119" s="674"/>
      <c r="DX119" s="674"/>
      <c r="DY119" s="674"/>
      <c r="DZ119" s="674"/>
      <c r="EA119" s="674"/>
      <c r="EB119" s="674"/>
      <c r="EC119" s="674"/>
      <c r="ED119" s="674"/>
      <c r="EE119" s="674"/>
      <c r="EF119" s="674"/>
      <c r="EG119" s="674"/>
      <c r="EH119" s="674"/>
      <c r="EI119" s="674"/>
      <c r="EJ119" s="674"/>
      <c r="EK119" s="674"/>
      <c r="EL119" s="674"/>
      <c r="EM119" s="674"/>
      <c r="EN119" s="674"/>
      <c r="EO119" s="674"/>
      <c r="EP119" s="674"/>
      <c r="EQ119" s="674"/>
      <c r="ER119" s="674"/>
      <c r="ES119" s="674"/>
      <c r="ET119" s="674"/>
      <c r="EU119" s="674"/>
      <c r="EV119" s="674"/>
      <c r="EW119" s="674"/>
      <c r="EX119" s="674"/>
      <c r="EY119" s="674"/>
      <c r="EZ119" s="674"/>
      <c r="FA119" s="674"/>
      <c r="FB119" s="674"/>
      <c r="FC119" s="674"/>
      <c r="FD119" s="674"/>
      <c r="FE119" s="674"/>
      <c r="FF119" s="674"/>
      <c r="FG119" s="674"/>
      <c r="FH119" s="674"/>
      <c r="FI119" s="674"/>
      <c r="FJ119" s="674"/>
      <c r="FK119" s="674"/>
      <c r="FL119" s="674"/>
      <c r="FM119" s="674"/>
      <c r="FN119" s="674"/>
      <c r="FO119" s="674"/>
      <c r="FP119" s="674"/>
      <c r="FQ119" s="674"/>
      <c r="FR119" s="674"/>
      <c r="FS119" s="674"/>
      <c r="FT119" s="674"/>
      <c r="FU119" s="674"/>
      <c r="FV119" s="674"/>
      <c r="FW119" s="674"/>
      <c r="FX119" s="674"/>
      <c r="FY119" s="674"/>
      <c r="FZ119" s="1313"/>
      <c r="GA119" s="1312"/>
      <c r="GB119" s="1156"/>
      <c r="GC119" s="1156"/>
      <c r="GD119" s="1156"/>
      <c r="GE119" s="1156"/>
      <c r="GF119" s="1156"/>
      <c r="GG119" s="1156"/>
      <c r="GH119" s="1156"/>
      <c r="GI119" s="1156"/>
      <c r="GJ119" s="1156"/>
      <c r="GK119" s="1157"/>
      <c r="GL119" s="1157"/>
      <c r="GM119" s="1157"/>
      <c r="GN119" s="1157"/>
      <c r="GO119" s="1157"/>
      <c r="GP119" s="1157"/>
      <c r="GQ119" s="1157"/>
      <c r="GR119" s="1157"/>
      <c r="GS119" s="1157"/>
      <c r="GT119" s="1157"/>
      <c r="GU119" s="1157"/>
      <c r="GV119" s="1157"/>
      <c r="GW119" s="1157"/>
      <c r="GX119" s="1157"/>
      <c r="GY119" s="1157"/>
      <c r="GZ119" s="1157"/>
      <c r="HA119" s="1157"/>
      <c r="HB119" s="1157"/>
      <c r="HC119" s="1157"/>
      <c r="HD119" s="1157"/>
      <c r="HE119" s="1157"/>
      <c r="HF119" s="1157"/>
      <c r="HG119" s="1157"/>
      <c r="HH119" s="1157"/>
      <c r="HI119" s="1157"/>
      <c r="HJ119" s="1026"/>
    </row>
    <row r="120" spans="2:218" ht="24.95" customHeight="1" x14ac:dyDescent="0.25">
      <c r="B120" s="1606"/>
      <c r="C120" s="229"/>
      <c r="D120" s="1316"/>
      <c r="E120" s="2400"/>
      <c r="F120" s="215"/>
      <c r="G120" s="213"/>
      <c r="H120" s="213"/>
      <c r="I120" s="214"/>
      <c r="J120" s="834"/>
      <c r="K120" s="234"/>
      <c r="L120" s="230"/>
      <c r="M120" s="231"/>
      <c r="N120" s="231"/>
      <c r="O120" s="231"/>
      <c r="P120" s="231"/>
      <c r="Q120" s="235"/>
      <c r="R120" s="233"/>
      <c r="S120" s="232"/>
      <c r="T120" s="219"/>
      <c r="U120" s="835"/>
      <c r="V120" s="212"/>
      <c r="W120" s="231"/>
      <c r="X120" s="2118"/>
      <c r="Y120" s="2119"/>
      <c r="Z120" s="2188"/>
      <c r="AA120" s="674"/>
      <c r="AB120" s="674"/>
      <c r="AC120" s="674"/>
      <c r="AD120" s="674"/>
      <c r="AE120" s="674"/>
      <c r="AF120" s="674"/>
      <c r="AG120" s="674"/>
      <c r="AH120" s="674"/>
      <c r="AI120" s="674"/>
      <c r="AJ120" s="674"/>
      <c r="AK120" s="674"/>
      <c r="AL120" s="674"/>
      <c r="AM120" s="674"/>
      <c r="AN120" s="674"/>
      <c r="AO120" s="674"/>
      <c r="AP120" s="674"/>
      <c r="AQ120" s="674"/>
      <c r="AR120" s="674"/>
      <c r="AS120" s="674"/>
      <c r="AT120" s="674"/>
      <c r="AU120" s="674"/>
      <c r="AV120" s="674"/>
      <c r="AW120" s="674"/>
      <c r="AX120" s="674"/>
      <c r="AY120" s="674"/>
      <c r="AZ120" s="674"/>
      <c r="BA120" s="674"/>
      <c r="BB120" s="674"/>
      <c r="BC120" s="674"/>
      <c r="BD120" s="674"/>
      <c r="BE120" s="674"/>
      <c r="BF120" s="674"/>
      <c r="BG120" s="674"/>
      <c r="BH120" s="674"/>
      <c r="BI120" s="674"/>
      <c r="BJ120" s="674"/>
      <c r="BK120" s="674"/>
      <c r="BL120" s="674"/>
      <c r="BM120" s="674"/>
      <c r="BN120" s="674"/>
      <c r="BO120" s="674"/>
      <c r="BP120" s="674"/>
      <c r="BQ120" s="674"/>
      <c r="BR120" s="674"/>
      <c r="BS120" s="674"/>
      <c r="BT120" s="674"/>
      <c r="BU120" s="674"/>
      <c r="BV120" s="674"/>
      <c r="BW120" s="674"/>
      <c r="BX120" s="674"/>
      <c r="BY120" s="674"/>
      <c r="BZ120" s="674"/>
      <c r="CA120" s="674"/>
      <c r="CB120" s="674"/>
      <c r="CC120" s="674"/>
      <c r="CD120" s="674"/>
      <c r="CE120" s="674"/>
      <c r="CF120" s="674"/>
      <c r="CG120" s="674"/>
      <c r="CH120" s="674"/>
      <c r="CI120" s="674"/>
      <c r="CJ120" s="674"/>
      <c r="CK120" s="674"/>
      <c r="CL120" s="674"/>
      <c r="CM120" s="674"/>
      <c r="CN120" s="674"/>
      <c r="CO120" s="674"/>
      <c r="CP120" s="674"/>
      <c r="CQ120" s="674"/>
      <c r="CR120" s="674"/>
      <c r="CS120" s="674"/>
      <c r="CT120" s="674"/>
      <c r="CU120" s="674"/>
      <c r="CV120" s="674"/>
      <c r="CW120" s="674"/>
      <c r="CX120" s="674"/>
      <c r="CY120" s="674"/>
      <c r="CZ120" s="674"/>
      <c r="DA120" s="674"/>
      <c r="DB120" s="674"/>
      <c r="DC120" s="674"/>
      <c r="DD120" s="674"/>
      <c r="DE120" s="674"/>
      <c r="DF120" s="674"/>
      <c r="DG120" s="674"/>
      <c r="DH120" s="674"/>
      <c r="DI120" s="674"/>
      <c r="DJ120" s="674"/>
      <c r="DK120" s="674"/>
      <c r="DL120" s="674"/>
      <c r="DM120" s="674"/>
      <c r="DN120" s="674"/>
      <c r="DO120" s="674"/>
      <c r="DP120" s="674"/>
      <c r="DQ120" s="674"/>
      <c r="DR120" s="674"/>
      <c r="DS120" s="674"/>
      <c r="DT120" s="674"/>
      <c r="DU120" s="674"/>
      <c r="DV120" s="674"/>
      <c r="DW120" s="674"/>
      <c r="DX120" s="674"/>
      <c r="DY120" s="674"/>
      <c r="DZ120" s="674"/>
      <c r="EA120" s="674"/>
      <c r="EB120" s="674"/>
      <c r="EC120" s="674"/>
      <c r="ED120" s="674"/>
      <c r="EE120" s="674"/>
      <c r="EF120" s="674"/>
      <c r="EG120" s="674"/>
      <c r="EH120" s="674"/>
      <c r="EI120" s="674"/>
      <c r="EJ120" s="674"/>
      <c r="EK120" s="674"/>
      <c r="EL120" s="674"/>
      <c r="EM120" s="674"/>
      <c r="EN120" s="674"/>
      <c r="EO120" s="674"/>
      <c r="EP120" s="674"/>
      <c r="EQ120" s="674"/>
      <c r="ER120" s="674"/>
      <c r="ES120" s="674"/>
      <c r="ET120" s="674"/>
      <c r="EU120" s="674"/>
      <c r="EV120" s="674"/>
      <c r="EW120" s="674"/>
      <c r="EX120" s="674"/>
      <c r="EY120" s="674"/>
      <c r="EZ120" s="674"/>
      <c r="FA120" s="674"/>
      <c r="FB120" s="674"/>
      <c r="FC120" s="674"/>
      <c r="FD120" s="674"/>
      <c r="FE120" s="674"/>
      <c r="FF120" s="674"/>
      <c r="FG120" s="674"/>
      <c r="FH120" s="674"/>
      <c r="FI120" s="674"/>
      <c r="FJ120" s="674"/>
      <c r="FK120" s="674"/>
      <c r="FL120" s="674"/>
      <c r="FM120" s="674"/>
      <c r="FN120" s="674"/>
      <c r="FO120" s="674"/>
      <c r="FP120" s="674"/>
      <c r="FQ120" s="674"/>
      <c r="FR120" s="674"/>
      <c r="FS120" s="674"/>
      <c r="FT120" s="674"/>
      <c r="FU120" s="674"/>
      <c r="FV120" s="674"/>
      <c r="FW120" s="674"/>
      <c r="FX120" s="674"/>
      <c r="FY120" s="674"/>
      <c r="FZ120" s="1313"/>
      <c r="GA120" s="1312"/>
      <c r="GB120" s="1156"/>
      <c r="GC120" s="1156"/>
      <c r="GD120" s="1156"/>
      <c r="GE120" s="1156"/>
      <c r="GF120" s="1156"/>
      <c r="GG120" s="1156"/>
      <c r="GH120" s="1156"/>
      <c r="GI120" s="1156"/>
      <c r="GJ120" s="1156"/>
      <c r="GK120" s="1157"/>
      <c r="GL120" s="1157"/>
      <c r="GM120" s="1157"/>
      <c r="GN120" s="1157"/>
      <c r="GO120" s="1157"/>
      <c r="GP120" s="1157"/>
      <c r="GQ120" s="1157"/>
      <c r="GR120" s="1157"/>
      <c r="GS120" s="1157"/>
      <c r="GT120" s="1157"/>
      <c r="GU120" s="1157"/>
      <c r="GV120" s="1157"/>
      <c r="GW120" s="1157"/>
      <c r="GX120" s="1157"/>
      <c r="GY120" s="1157"/>
      <c r="GZ120" s="1157"/>
      <c r="HA120" s="1157"/>
      <c r="HB120" s="1157"/>
      <c r="HC120" s="1157"/>
      <c r="HD120" s="1157"/>
      <c r="HE120" s="1157"/>
      <c r="HF120" s="1157"/>
      <c r="HG120" s="1157"/>
      <c r="HH120" s="1157"/>
      <c r="HI120" s="1157"/>
      <c r="HJ120" s="1026"/>
    </row>
    <row r="121" spans="2:218" ht="24.95" customHeight="1" x14ac:dyDescent="0.25">
      <c r="B121" s="1606"/>
      <c r="C121" s="229"/>
      <c r="D121" s="1316"/>
      <c r="E121" s="2400"/>
      <c r="F121" s="215"/>
      <c r="G121" s="213"/>
      <c r="H121" s="213"/>
      <c r="I121" s="214"/>
      <c r="J121" s="834"/>
      <c r="K121" s="234"/>
      <c r="L121" s="230"/>
      <c r="M121" s="231"/>
      <c r="N121" s="231"/>
      <c r="O121" s="231"/>
      <c r="P121" s="231"/>
      <c r="Q121" s="235"/>
      <c r="R121" s="233"/>
      <c r="S121" s="232"/>
      <c r="T121" s="219"/>
      <c r="U121" s="835"/>
      <c r="V121" s="212"/>
      <c r="W121" s="231"/>
      <c r="X121" s="2118"/>
      <c r="Y121" s="2119"/>
      <c r="Z121" s="2188"/>
      <c r="AA121" s="674"/>
      <c r="AB121" s="674"/>
      <c r="AC121" s="674"/>
      <c r="AD121" s="674"/>
      <c r="AE121" s="674"/>
      <c r="AF121" s="674"/>
      <c r="AG121" s="674"/>
      <c r="AH121" s="674"/>
      <c r="AI121" s="674"/>
      <c r="AJ121" s="674"/>
      <c r="AK121" s="674"/>
      <c r="AL121" s="674"/>
      <c r="AM121" s="674"/>
      <c r="AN121" s="674"/>
      <c r="AO121" s="674"/>
      <c r="AP121" s="674"/>
      <c r="AQ121" s="674"/>
      <c r="AR121" s="674"/>
      <c r="AS121" s="674"/>
      <c r="AT121" s="674"/>
      <c r="AU121" s="674"/>
      <c r="AV121" s="674"/>
      <c r="AW121" s="674"/>
      <c r="AX121" s="674"/>
      <c r="AY121" s="674"/>
      <c r="AZ121" s="674"/>
      <c r="BA121" s="674"/>
      <c r="BB121" s="674"/>
      <c r="BC121" s="674"/>
      <c r="BD121" s="674"/>
      <c r="BE121" s="674"/>
      <c r="BF121" s="674"/>
      <c r="BG121" s="674"/>
      <c r="BH121" s="674"/>
      <c r="BI121" s="674"/>
      <c r="BJ121" s="674"/>
      <c r="BK121" s="674"/>
      <c r="BL121" s="674"/>
      <c r="BM121" s="674"/>
      <c r="BN121" s="674"/>
      <c r="BO121" s="674"/>
      <c r="BP121" s="674"/>
      <c r="BQ121" s="674"/>
      <c r="BR121" s="674"/>
      <c r="BS121" s="674"/>
      <c r="BT121" s="674"/>
      <c r="BU121" s="674"/>
      <c r="BV121" s="674"/>
      <c r="BW121" s="674"/>
      <c r="BX121" s="674"/>
      <c r="BY121" s="674"/>
      <c r="BZ121" s="674"/>
      <c r="CA121" s="674"/>
      <c r="CB121" s="674"/>
      <c r="CC121" s="674"/>
      <c r="CD121" s="674"/>
      <c r="CE121" s="674"/>
      <c r="CF121" s="674"/>
      <c r="CG121" s="674"/>
      <c r="CH121" s="674"/>
      <c r="CI121" s="674"/>
      <c r="CJ121" s="674"/>
      <c r="CK121" s="674"/>
      <c r="CL121" s="674"/>
      <c r="CM121" s="674"/>
      <c r="CN121" s="674"/>
      <c r="CO121" s="674"/>
      <c r="CP121" s="674"/>
      <c r="CQ121" s="674"/>
      <c r="CR121" s="674"/>
      <c r="CS121" s="674"/>
      <c r="CT121" s="674"/>
      <c r="CU121" s="674"/>
      <c r="CV121" s="674"/>
      <c r="CW121" s="674"/>
      <c r="CX121" s="674"/>
      <c r="CY121" s="674"/>
      <c r="CZ121" s="674"/>
      <c r="DA121" s="674"/>
      <c r="DB121" s="674"/>
      <c r="DC121" s="674"/>
      <c r="DD121" s="674"/>
      <c r="DE121" s="674"/>
      <c r="DF121" s="674"/>
      <c r="DG121" s="674"/>
      <c r="DH121" s="674"/>
      <c r="DI121" s="674"/>
      <c r="DJ121" s="674"/>
      <c r="DK121" s="674"/>
      <c r="DL121" s="674"/>
      <c r="DM121" s="674"/>
      <c r="DN121" s="674"/>
      <c r="DO121" s="674"/>
      <c r="DP121" s="674"/>
      <c r="DQ121" s="674"/>
      <c r="DR121" s="674"/>
      <c r="DS121" s="674"/>
      <c r="DT121" s="674"/>
      <c r="DU121" s="674"/>
      <c r="DV121" s="674"/>
      <c r="DW121" s="674"/>
      <c r="DX121" s="674"/>
      <c r="DY121" s="674"/>
      <c r="DZ121" s="674"/>
      <c r="EA121" s="674"/>
      <c r="EB121" s="674"/>
      <c r="EC121" s="674"/>
      <c r="ED121" s="674"/>
      <c r="EE121" s="674"/>
      <c r="EF121" s="674"/>
      <c r="EG121" s="674"/>
      <c r="EH121" s="674"/>
      <c r="EI121" s="674"/>
      <c r="EJ121" s="674"/>
      <c r="EK121" s="674"/>
      <c r="EL121" s="674"/>
      <c r="EM121" s="674"/>
      <c r="EN121" s="674"/>
      <c r="EO121" s="674"/>
      <c r="EP121" s="674"/>
      <c r="EQ121" s="674"/>
      <c r="ER121" s="674"/>
      <c r="ES121" s="674"/>
      <c r="ET121" s="674"/>
      <c r="EU121" s="674"/>
      <c r="EV121" s="674"/>
      <c r="EW121" s="674"/>
      <c r="EX121" s="674"/>
      <c r="EY121" s="674"/>
      <c r="EZ121" s="674"/>
      <c r="FA121" s="674"/>
      <c r="FB121" s="674"/>
      <c r="FC121" s="674"/>
      <c r="FD121" s="674"/>
      <c r="FE121" s="674"/>
      <c r="FF121" s="674"/>
      <c r="FG121" s="674"/>
      <c r="FH121" s="674"/>
      <c r="FI121" s="674"/>
      <c r="FJ121" s="674"/>
      <c r="FK121" s="674"/>
      <c r="FL121" s="674"/>
      <c r="FM121" s="674"/>
      <c r="FN121" s="674"/>
      <c r="FO121" s="674"/>
      <c r="FP121" s="674"/>
      <c r="FQ121" s="674"/>
      <c r="FR121" s="674"/>
      <c r="FS121" s="674"/>
      <c r="FT121" s="674"/>
      <c r="FU121" s="674"/>
      <c r="FV121" s="674"/>
      <c r="FW121" s="674"/>
      <c r="FX121" s="674"/>
      <c r="FY121" s="674"/>
      <c r="FZ121" s="1313"/>
      <c r="GA121" s="1312"/>
      <c r="GB121" s="1156"/>
      <c r="GC121" s="1156"/>
      <c r="GD121" s="1156"/>
      <c r="GE121" s="1156"/>
      <c r="GF121" s="1156"/>
      <c r="GG121" s="1156"/>
      <c r="GH121" s="1156"/>
      <c r="GI121" s="1156"/>
      <c r="GJ121" s="1156"/>
      <c r="GK121" s="1157"/>
      <c r="GL121" s="1157"/>
      <c r="GM121" s="1157"/>
      <c r="GN121" s="1157"/>
      <c r="GO121" s="1157"/>
      <c r="GP121" s="1157"/>
      <c r="GQ121" s="1157"/>
      <c r="GR121" s="1157"/>
      <c r="GS121" s="1157"/>
      <c r="GT121" s="1157"/>
      <c r="GU121" s="1157"/>
      <c r="GV121" s="1157"/>
      <c r="GW121" s="1157"/>
      <c r="GX121" s="1157"/>
      <c r="GY121" s="1157"/>
      <c r="GZ121" s="1157"/>
      <c r="HA121" s="1157"/>
      <c r="HB121" s="1157"/>
      <c r="HC121" s="1157"/>
      <c r="HD121" s="1157"/>
      <c r="HE121" s="1157"/>
      <c r="HF121" s="1157"/>
      <c r="HG121" s="1157"/>
      <c r="HH121" s="1157"/>
      <c r="HI121" s="1157"/>
      <c r="HJ121" s="1026"/>
    </row>
    <row r="122" spans="2:218" ht="24.95" customHeight="1" x14ac:dyDescent="0.25">
      <c r="B122" s="1606"/>
      <c r="C122" s="229"/>
      <c r="D122" s="1316"/>
      <c r="E122" s="2400"/>
      <c r="F122" s="215"/>
      <c r="G122" s="213"/>
      <c r="H122" s="213"/>
      <c r="I122" s="214"/>
      <c r="J122" s="834"/>
      <c r="K122" s="234"/>
      <c r="L122" s="230"/>
      <c r="M122" s="231"/>
      <c r="N122" s="231"/>
      <c r="O122" s="231"/>
      <c r="P122" s="231"/>
      <c r="Q122" s="235"/>
      <c r="R122" s="233"/>
      <c r="S122" s="232"/>
      <c r="T122" s="219"/>
      <c r="U122" s="835"/>
      <c r="V122" s="212"/>
      <c r="W122" s="231"/>
      <c r="X122" s="2118"/>
      <c r="Y122" s="2119"/>
      <c r="Z122" s="2188"/>
      <c r="AA122" s="674"/>
      <c r="AB122" s="674"/>
      <c r="AC122" s="674"/>
      <c r="AD122" s="674"/>
      <c r="AE122" s="674"/>
      <c r="AF122" s="674"/>
      <c r="AG122" s="674"/>
      <c r="AH122" s="674"/>
      <c r="AI122" s="674"/>
      <c r="AJ122" s="674"/>
      <c r="AK122" s="674"/>
      <c r="AL122" s="674"/>
      <c r="AM122" s="674"/>
      <c r="AN122" s="674"/>
      <c r="AO122" s="674"/>
      <c r="AP122" s="674"/>
      <c r="AQ122" s="674"/>
      <c r="AR122" s="674"/>
      <c r="AS122" s="674"/>
      <c r="AT122" s="674"/>
      <c r="AU122" s="674"/>
      <c r="AV122" s="674"/>
      <c r="AW122" s="674"/>
      <c r="AX122" s="674"/>
      <c r="AY122" s="674"/>
      <c r="AZ122" s="674"/>
      <c r="BA122" s="674"/>
      <c r="BB122" s="674"/>
      <c r="BC122" s="674"/>
      <c r="BD122" s="674"/>
      <c r="BE122" s="674"/>
      <c r="BF122" s="674"/>
      <c r="BG122" s="674"/>
      <c r="BH122" s="674"/>
      <c r="BI122" s="674"/>
      <c r="BJ122" s="674"/>
      <c r="BK122" s="674"/>
      <c r="BL122" s="674"/>
      <c r="BM122" s="674"/>
      <c r="BN122" s="674"/>
      <c r="BO122" s="674"/>
      <c r="BP122" s="674"/>
      <c r="BQ122" s="674"/>
      <c r="BR122" s="674"/>
      <c r="BS122" s="674"/>
      <c r="BT122" s="674"/>
      <c r="BU122" s="674"/>
      <c r="BV122" s="674"/>
      <c r="BW122" s="674"/>
      <c r="BX122" s="674"/>
      <c r="BY122" s="674"/>
      <c r="BZ122" s="674"/>
      <c r="CA122" s="674"/>
      <c r="CB122" s="674"/>
      <c r="CC122" s="674"/>
      <c r="CD122" s="674"/>
      <c r="CE122" s="674"/>
      <c r="CF122" s="674"/>
      <c r="CG122" s="674"/>
      <c r="CH122" s="674"/>
      <c r="CI122" s="674"/>
      <c r="CJ122" s="674"/>
      <c r="CK122" s="674"/>
      <c r="CL122" s="674"/>
      <c r="CM122" s="674"/>
      <c r="CN122" s="674"/>
      <c r="CO122" s="674"/>
      <c r="CP122" s="674"/>
      <c r="CQ122" s="674"/>
      <c r="CR122" s="674"/>
      <c r="CS122" s="674"/>
      <c r="CT122" s="674"/>
      <c r="CU122" s="674"/>
      <c r="CV122" s="674"/>
      <c r="CW122" s="674"/>
      <c r="CX122" s="674"/>
      <c r="CY122" s="674"/>
      <c r="CZ122" s="674"/>
      <c r="DA122" s="674"/>
      <c r="DB122" s="674"/>
      <c r="DC122" s="674"/>
      <c r="DD122" s="674"/>
      <c r="DE122" s="674"/>
      <c r="DF122" s="674"/>
      <c r="DG122" s="674"/>
      <c r="DH122" s="674"/>
      <c r="DI122" s="674"/>
      <c r="DJ122" s="674"/>
      <c r="DK122" s="674"/>
      <c r="DL122" s="674"/>
      <c r="DM122" s="674"/>
      <c r="DN122" s="674"/>
      <c r="DO122" s="674"/>
      <c r="DP122" s="674"/>
      <c r="DQ122" s="674"/>
      <c r="DR122" s="674"/>
      <c r="DS122" s="674"/>
      <c r="DT122" s="674"/>
      <c r="DU122" s="674"/>
      <c r="DV122" s="674"/>
      <c r="DW122" s="674"/>
      <c r="DX122" s="674"/>
      <c r="DY122" s="674"/>
      <c r="DZ122" s="674"/>
      <c r="EA122" s="674"/>
      <c r="EB122" s="674"/>
      <c r="EC122" s="674"/>
      <c r="ED122" s="674"/>
      <c r="EE122" s="674"/>
      <c r="EF122" s="674"/>
      <c r="EG122" s="674"/>
      <c r="EH122" s="674"/>
      <c r="EI122" s="674"/>
      <c r="EJ122" s="674"/>
      <c r="EK122" s="674"/>
      <c r="EL122" s="674"/>
      <c r="EM122" s="674"/>
      <c r="EN122" s="674"/>
      <c r="EO122" s="674"/>
      <c r="EP122" s="674"/>
      <c r="EQ122" s="674"/>
      <c r="ER122" s="674"/>
      <c r="ES122" s="674"/>
      <c r="ET122" s="674"/>
      <c r="EU122" s="674"/>
      <c r="EV122" s="674"/>
      <c r="EW122" s="674"/>
      <c r="EX122" s="674"/>
      <c r="EY122" s="674"/>
      <c r="EZ122" s="674"/>
      <c r="FA122" s="674"/>
      <c r="FB122" s="674"/>
      <c r="FC122" s="674"/>
      <c r="FD122" s="674"/>
      <c r="FE122" s="674"/>
      <c r="FF122" s="674"/>
      <c r="FG122" s="674"/>
      <c r="FH122" s="674"/>
      <c r="FI122" s="674"/>
      <c r="FJ122" s="674"/>
      <c r="FK122" s="674"/>
      <c r="FL122" s="674"/>
      <c r="FM122" s="674"/>
      <c r="FN122" s="674"/>
      <c r="FO122" s="674"/>
      <c r="FP122" s="674"/>
      <c r="FQ122" s="674"/>
      <c r="FR122" s="674"/>
      <c r="FS122" s="674"/>
      <c r="FT122" s="674"/>
      <c r="FU122" s="674"/>
      <c r="FV122" s="674"/>
      <c r="FW122" s="674"/>
      <c r="FX122" s="674"/>
      <c r="FY122" s="674"/>
      <c r="FZ122" s="1313"/>
      <c r="GA122" s="1312"/>
      <c r="GB122" s="1156"/>
      <c r="GC122" s="1156"/>
      <c r="GD122" s="1156"/>
      <c r="GE122" s="1156"/>
      <c r="GF122" s="1156"/>
      <c r="GG122" s="1156"/>
      <c r="GH122" s="1156"/>
      <c r="GI122" s="1156"/>
      <c r="GJ122" s="1156"/>
      <c r="GK122" s="1157"/>
      <c r="GL122" s="1157"/>
      <c r="GM122" s="1157"/>
      <c r="GN122" s="1157"/>
      <c r="GO122" s="1157"/>
      <c r="GP122" s="1157"/>
      <c r="GQ122" s="1157"/>
      <c r="GR122" s="1157"/>
      <c r="GS122" s="1157"/>
      <c r="GT122" s="1157"/>
      <c r="GU122" s="1157"/>
      <c r="GV122" s="1157"/>
      <c r="GW122" s="1157"/>
      <c r="GX122" s="1157"/>
      <c r="GY122" s="1157"/>
      <c r="GZ122" s="1157"/>
      <c r="HA122" s="1157"/>
      <c r="HB122" s="1157"/>
      <c r="HC122" s="1157"/>
      <c r="HD122" s="1157"/>
      <c r="HE122" s="1157"/>
      <c r="HF122" s="1157"/>
      <c r="HG122" s="1157"/>
      <c r="HH122" s="1157"/>
      <c r="HI122" s="1157"/>
      <c r="HJ122" s="1026"/>
    </row>
    <row r="123" spans="2:218" ht="24.95" customHeight="1" x14ac:dyDescent="0.25">
      <c r="B123" s="1606"/>
      <c r="C123" s="229"/>
      <c r="D123" s="1316"/>
      <c r="E123" s="2400"/>
      <c r="F123" s="2381"/>
      <c r="G123" s="213"/>
      <c r="H123" s="213"/>
      <c r="I123" s="214"/>
      <c r="J123" s="834"/>
      <c r="K123" s="234"/>
      <c r="L123" s="230"/>
      <c r="M123" s="231"/>
      <c r="N123" s="231"/>
      <c r="O123" s="231"/>
      <c r="P123" s="231"/>
      <c r="Q123" s="235"/>
      <c r="R123" s="233"/>
      <c r="S123" s="232"/>
      <c r="T123" s="219"/>
      <c r="U123" s="835"/>
      <c r="V123" s="212"/>
      <c r="W123" s="231"/>
      <c r="X123" s="2118"/>
      <c r="Y123" s="2119"/>
      <c r="Z123" s="2188"/>
      <c r="AA123" s="674"/>
      <c r="AB123" s="674"/>
      <c r="AC123" s="674"/>
      <c r="AD123" s="674"/>
      <c r="AE123" s="674"/>
      <c r="AF123" s="674"/>
      <c r="AG123" s="674"/>
      <c r="AH123" s="674"/>
      <c r="AI123" s="674"/>
      <c r="AJ123" s="674"/>
      <c r="AK123" s="674"/>
      <c r="AL123" s="674"/>
      <c r="AM123" s="674"/>
      <c r="AN123" s="674"/>
      <c r="AO123" s="674"/>
      <c r="AP123" s="674"/>
      <c r="AQ123" s="674"/>
      <c r="AR123" s="674"/>
      <c r="AS123" s="674"/>
      <c r="AT123" s="674"/>
      <c r="AU123" s="674"/>
      <c r="AV123" s="674"/>
      <c r="AW123" s="674"/>
      <c r="AX123" s="674"/>
      <c r="AY123" s="674"/>
      <c r="AZ123" s="674"/>
      <c r="BA123" s="674"/>
      <c r="BB123" s="674"/>
      <c r="BC123" s="674"/>
      <c r="BD123" s="674"/>
      <c r="BE123" s="674"/>
      <c r="BF123" s="674"/>
      <c r="BG123" s="674"/>
      <c r="BH123" s="674"/>
      <c r="BI123" s="674"/>
      <c r="BJ123" s="674"/>
      <c r="BK123" s="674"/>
      <c r="BL123" s="674"/>
      <c r="BM123" s="674"/>
      <c r="BN123" s="674"/>
      <c r="BO123" s="674"/>
      <c r="BP123" s="674"/>
      <c r="BQ123" s="674"/>
      <c r="BR123" s="674"/>
      <c r="BS123" s="674"/>
      <c r="BT123" s="674"/>
      <c r="BU123" s="674"/>
      <c r="BV123" s="674"/>
      <c r="BW123" s="674"/>
      <c r="BX123" s="674"/>
      <c r="BY123" s="674"/>
      <c r="BZ123" s="674"/>
      <c r="CA123" s="674"/>
      <c r="CB123" s="674"/>
      <c r="CC123" s="674"/>
      <c r="CD123" s="674"/>
      <c r="CE123" s="674"/>
      <c r="CF123" s="674"/>
      <c r="CG123" s="674"/>
      <c r="CH123" s="674"/>
      <c r="CI123" s="674"/>
      <c r="CJ123" s="674"/>
      <c r="CK123" s="674"/>
      <c r="CL123" s="674"/>
      <c r="CM123" s="674"/>
      <c r="CN123" s="674"/>
      <c r="CO123" s="674"/>
      <c r="CP123" s="674"/>
      <c r="CQ123" s="674"/>
      <c r="CR123" s="674"/>
      <c r="CS123" s="674"/>
      <c r="CT123" s="674"/>
      <c r="CU123" s="674"/>
      <c r="CV123" s="674"/>
      <c r="CW123" s="674"/>
      <c r="CX123" s="674"/>
      <c r="CY123" s="674"/>
      <c r="CZ123" s="674"/>
      <c r="DA123" s="674"/>
      <c r="DB123" s="674"/>
      <c r="DC123" s="674"/>
      <c r="DD123" s="674"/>
      <c r="DE123" s="674"/>
      <c r="DF123" s="674"/>
      <c r="DG123" s="674"/>
      <c r="DH123" s="674"/>
      <c r="DI123" s="674"/>
      <c r="DJ123" s="674"/>
      <c r="DK123" s="674"/>
      <c r="DL123" s="674"/>
      <c r="DM123" s="674"/>
      <c r="DN123" s="674"/>
      <c r="DO123" s="674"/>
      <c r="DP123" s="674"/>
      <c r="DQ123" s="674"/>
      <c r="DR123" s="674"/>
      <c r="DS123" s="674"/>
      <c r="DT123" s="674"/>
      <c r="DU123" s="674"/>
      <c r="DV123" s="674"/>
      <c r="DW123" s="674"/>
      <c r="DX123" s="674"/>
      <c r="DY123" s="674"/>
      <c r="DZ123" s="674"/>
      <c r="EA123" s="674"/>
      <c r="EB123" s="674"/>
      <c r="EC123" s="674"/>
      <c r="ED123" s="674"/>
      <c r="EE123" s="674"/>
      <c r="EF123" s="674"/>
      <c r="EG123" s="674"/>
      <c r="EH123" s="674"/>
      <c r="EI123" s="674"/>
      <c r="EJ123" s="674"/>
      <c r="EK123" s="674"/>
      <c r="EL123" s="674"/>
      <c r="EM123" s="674"/>
      <c r="EN123" s="674"/>
      <c r="EO123" s="674"/>
      <c r="EP123" s="674"/>
      <c r="EQ123" s="674"/>
      <c r="ER123" s="674"/>
      <c r="ES123" s="674"/>
      <c r="ET123" s="674"/>
      <c r="EU123" s="674"/>
      <c r="EV123" s="674"/>
      <c r="EW123" s="674"/>
      <c r="EX123" s="674"/>
      <c r="EY123" s="674"/>
      <c r="EZ123" s="674"/>
      <c r="FA123" s="674"/>
      <c r="FB123" s="674"/>
      <c r="FC123" s="674"/>
      <c r="FD123" s="674"/>
      <c r="FE123" s="674"/>
      <c r="FF123" s="674"/>
      <c r="FG123" s="674"/>
      <c r="FH123" s="674"/>
      <c r="FI123" s="674"/>
      <c r="FJ123" s="674"/>
      <c r="FK123" s="674"/>
      <c r="FL123" s="674"/>
      <c r="FM123" s="674"/>
      <c r="FN123" s="674"/>
      <c r="FO123" s="674"/>
      <c r="FP123" s="674"/>
      <c r="FQ123" s="674"/>
      <c r="FR123" s="674"/>
      <c r="FS123" s="674"/>
      <c r="FT123" s="674"/>
      <c r="FU123" s="674"/>
      <c r="FV123" s="674"/>
      <c r="FW123" s="674"/>
      <c r="FX123" s="674"/>
      <c r="FY123" s="674"/>
      <c r="FZ123" s="1313"/>
      <c r="GA123" s="1312"/>
      <c r="GB123" s="1156"/>
      <c r="GC123" s="1156"/>
      <c r="GD123" s="1156"/>
      <c r="GE123" s="1156"/>
      <c r="GF123" s="1156"/>
      <c r="GG123" s="1156"/>
      <c r="GH123" s="1156"/>
      <c r="GI123" s="1156"/>
      <c r="GJ123" s="1156"/>
      <c r="GK123" s="1157"/>
      <c r="GL123" s="1157"/>
      <c r="GM123" s="1157"/>
      <c r="GN123" s="1157"/>
      <c r="GO123" s="1157"/>
      <c r="GP123" s="1157"/>
      <c r="GQ123" s="1157"/>
      <c r="GR123" s="1157"/>
      <c r="GS123" s="1157"/>
      <c r="GT123" s="1157"/>
      <c r="GU123" s="1157"/>
      <c r="GV123" s="1157"/>
      <c r="GW123" s="1157"/>
      <c r="GX123" s="1157"/>
      <c r="GY123" s="1157"/>
      <c r="GZ123" s="1157"/>
      <c r="HA123" s="1157"/>
      <c r="HB123" s="1157"/>
      <c r="HC123" s="1157"/>
      <c r="HD123" s="1157"/>
      <c r="HE123" s="1157"/>
      <c r="HF123" s="1157"/>
      <c r="HG123" s="1157"/>
      <c r="HH123" s="1157"/>
      <c r="HI123" s="1157"/>
      <c r="HJ123" s="1026"/>
    </row>
    <row r="124" spans="2:218" ht="24.95" customHeight="1" x14ac:dyDescent="0.25">
      <c r="B124" s="1606"/>
      <c r="C124" s="229"/>
      <c r="D124" s="1316"/>
      <c r="E124" s="2400"/>
      <c r="F124" s="215"/>
      <c r="G124" s="213"/>
      <c r="H124" s="213"/>
      <c r="I124" s="214"/>
      <c r="J124" s="834"/>
      <c r="K124" s="234"/>
      <c r="L124" s="230"/>
      <c r="M124" s="231"/>
      <c r="N124" s="231"/>
      <c r="O124" s="231"/>
      <c r="P124" s="231"/>
      <c r="Q124" s="235"/>
      <c r="R124" s="233"/>
      <c r="S124" s="232"/>
      <c r="T124" s="219"/>
      <c r="U124" s="835"/>
      <c r="V124" s="212"/>
      <c r="W124" s="231"/>
      <c r="X124" s="2118"/>
      <c r="Y124" s="2119"/>
      <c r="Z124" s="2188"/>
      <c r="AA124" s="674"/>
      <c r="AB124" s="674"/>
      <c r="AC124" s="674"/>
      <c r="AD124" s="674"/>
      <c r="AE124" s="674"/>
      <c r="AF124" s="674"/>
      <c r="AG124" s="674"/>
      <c r="AH124" s="674"/>
      <c r="AI124" s="674"/>
      <c r="AJ124" s="674"/>
      <c r="AK124" s="674"/>
      <c r="AL124" s="674"/>
      <c r="AM124" s="674"/>
      <c r="AN124" s="674"/>
      <c r="AO124" s="674"/>
      <c r="AP124" s="674"/>
      <c r="AQ124" s="674"/>
      <c r="AR124" s="674"/>
      <c r="AS124" s="674"/>
      <c r="AT124" s="674"/>
      <c r="AU124" s="674"/>
      <c r="AV124" s="674"/>
      <c r="AW124" s="674"/>
      <c r="AX124" s="674"/>
      <c r="AY124" s="674"/>
      <c r="AZ124" s="674"/>
      <c r="BA124" s="674"/>
      <c r="BB124" s="674"/>
      <c r="BC124" s="674"/>
      <c r="BD124" s="674"/>
      <c r="BE124" s="674"/>
      <c r="BF124" s="674"/>
      <c r="BG124" s="674"/>
      <c r="BH124" s="674"/>
      <c r="BI124" s="674"/>
      <c r="BJ124" s="674"/>
      <c r="BK124" s="674"/>
      <c r="BL124" s="674"/>
      <c r="BM124" s="674"/>
      <c r="BN124" s="674"/>
      <c r="BO124" s="674"/>
      <c r="BP124" s="674"/>
      <c r="BQ124" s="674"/>
      <c r="BR124" s="674"/>
      <c r="BS124" s="674"/>
      <c r="BT124" s="674"/>
      <c r="BU124" s="674"/>
      <c r="BV124" s="674"/>
      <c r="BW124" s="674"/>
      <c r="BX124" s="674"/>
      <c r="BY124" s="674"/>
      <c r="BZ124" s="674"/>
      <c r="CA124" s="674"/>
      <c r="CB124" s="674"/>
      <c r="CC124" s="674"/>
      <c r="CD124" s="674"/>
      <c r="CE124" s="674"/>
      <c r="CF124" s="674"/>
      <c r="CG124" s="674"/>
      <c r="CH124" s="674"/>
      <c r="CI124" s="674"/>
      <c r="CJ124" s="674"/>
      <c r="CK124" s="674"/>
      <c r="CL124" s="674"/>
      <c r="CM124" s="674"/>
      <c r="CN124" s="674"/>
      <c r="CO124" s="674"/>
      <c r="CP124" s="674"/>
      <c r="CQ124" s="674"/>
      <c r="CR124" s="674"/>
      <c r="CS124" s="674"/>
      <c r="CT124" s="674"/>
      <c r="CU124" s="674"/>
      <c r="CV124" s="674"/>
      <c r="CW124" s="674"/>
      <c r="CX124" s="674"/>
      <c r="CY124" s="674"/>
      <c r="CZ124" s="674"/>
      <c r="DA124" s="674"/>
      <c r="DB124" s="674"/>
      <c r="DC124" s="674"/>
      <c r="DD124" s="674"/>
      <c r="DE124" s="674"/>
      <c r="DF124" s="674"/>
      <c r="DG124" s="674"/>
      <c r="DH124" s="674"/>
      <c r="DI124" s="674"/>
      <c r="DJ124" s="674"/>
      <c r="DK124" s="674"/>
      <c r="DL124" s="674"/>
      <c r="DM124" s="674"/>
      <c r="DN124" s="674"/>
      <c r="DO124" s="674"/>
      <c r="DP124" s="674"/>
      <c r="DQ124" s="674"/>
      <c r="DR124" s="674"/>
      <c r="DS124" s="674"/>
      <c r="DT124" s="674"/>
      <c r="DU124" s="674"/>
      <c r="DV124" s="674"/>
      <c r="DW124" s="674"/>
      <c r="DX124" s="674"/>
      <c r="DY124" s="674"/>
      <c r="DZ124" s="674"/>
      <c r="EA124" s="674"/>
      <c r="EB124" s="674"/>
      <c r="EC124" s="674"/>
      <c r="ED124" s="674"/>
      <c r="EE124" s="674"/>
      <c r="EF124" s="674"/>
      <c r="EG124" s="674"/>
      <c r="EH124" s="674"/>
      <c r="EI124" s="674"/>
      <c r="EJ124" s="674"/>
      <c r="EK124" s="674"/>
      <c r="EL124" s="674"/>
      <c r="EM124" s="674"/>
      <c r="EN124" s="674"/>
      <c r="EO124" s="674"/>
      <c r="EP124" s="674"/>
      <c r="EQ124" s="674"/>
      <c r="ER124" s="674"/>
      <c r="ES124" s="674"/>
      <c r="ET124" s="674"/>
      <c r="EU124" s="674"/>
      <c r="EV124" s="674"/>
      <c r="EW124" s="674"/>
      <c r="EX124" s="674"/>
      <c r="EY124" s="674"/>
      <c r="EZ124" s="674"/>
      <c r="FA124" s="674"/>
      <c r="FB124" s="674"/>
      <c r="FC124" s="674"/>
      <c r="FD124" s="674"/>
      <c r="FE124" s="674"/>
      <c r="FF124" s="674"/>
      <c r="FG124" s="674"/>
      <c r="FH124" s="674"/>
      <c r="FI124" s="674"/>
      <c r="FJ124" s="674"/>
      <c r="FK124" s="674"/>
      <c r="FL124" s="674"/>
      <c r="FM124" s="674"/>
      <c r="FN124" s="674"/>
      <c r="FO124" s="674"/>
      <c r="FP124" s="674"/>
      <c r="FQ124" s="674"/>
      <c r="FR124" s="674"/>
      <c r="FS124" s="674"/>
      <c r="FT124" s="674"/>
      <c r="FU124" s="674"/>
      <c r="FV124" s="674"/>
      <c r="FW124" s="674"/>
      <c r="FX124" s="674"/>
      <c r="FY124" s="674"/>
      <c r="FZ124" s="1313"/>
      <c r="GA124" s="1312"/>
      <c r="GB124" s="1156"/>
      <c r="GC124" s="1156"/>
      <c r="GD124" s="1156"/>
      <c r="GE124" s="1156"/>
      <c r="GF124" s="1156"/>
      <c r="GG124" s="1156"/>
      <c r="GH124" s="1156"/>
      <c r="GI124" s="1156"/>
      <c r="GJ124" s="1156"/>
      <c r="GK124" s="1157"/>
      <c r="GL124" s="1157"/>
      <c r="GM124" s="1157"/>
      <c r="GN124" s="1157"/>
      <c r="GO124" s="1157"/>
      <c r="GP124" s="1157"/>
      <c r="GQ124" s="1157"/>
      <c r="GR124" s="1157"/>
      <c r="GS124" s="1157"/>
      <c r="GT124" s="1157"/>
      <c r="GU124" s="1157"/>
      <c r="GV124" s="1157"/>
      <c r="GW124" s="1157"/>
      <c r="GX124" s="1157"/>
      <c r="GY124" s="1157"/>
      <c r="GZ124" s="1157"/>
      <c r="HA124" s="1157"/>
      <c r="HB124" s="1157"/>
      <c r="HC124" s="1157"/>
      <c r="HD124" s="1157"/>
      <c r="HE124" s="1157"/>
      <c r="HF124" s="1157"/>
      <c r="HG124" s="1157"/>
      <c r="HH124" s="1157"/>
      <c r="HI124" s="1157"/>
      <c r="HJ124" s="1026"/>
    </row>
    <row r="125" spans="2:218" ht="24.95" customHeight="1" x14ac:dyDescent="0.25">
      <c r="B125" s="1606"/>
      <c r="C125" s="229"/>
      <c r="D125" s="1316"/>
      <c r="E125" s="2400"/>
      <c r="F125" s="215"/>
      <c r="G125" s="213"/>
      <c r="H125" s="213"/>
      <c r="I125" s="214"/>
      <c r="J125" s="834"/>
      <c r="K125" s="234"/>
      <c r="L125" s="230"/>
      <c r="M125" s="231"/>
      <c r="N125" s="231"/>
      <c r="O125" s="231"/>
      <c r="P125" s="231"/>
      <c r="Q125" s="235"/>
      <c r="R125" s="233"/>
      <c r="S125" s="232"/>
      <c r="T125" s="219"/>
      <c r="U125" s="835"/>
      <c r="V125" s="212"/>
      <c r="W125" s="231"/>
      <c r="X125" s="2118"/>
      <c r="Y125" s="2119"/>
      <c r="Z125" s="2188"/>
      <c r="AA125" s="674"/>
      <c r="AB125" s="674"/>
      <c r="AC125" s="674"/>
      <c r="AD125" s="674"/>
      <c r="AE125" s="674"/>
      <c r="AF125" s="674"/>
      <c r="AG125" s="674"/>
      <c r="AH125" s="674"/>
      <c r="AI125" s="674"/>
      <c r="AJ125" s="674"/>
      <c r="AK125" s="674"/>
      <c r="AL125" s="674"/>
      <c r="AM125" s="674"/>
      <c r="AN125" s="674"/>
      <c r="AO125" s="674"/>
      <c r="AP125" s="674"/>
      <c r="AQ125" s="674"/>
      <c r="AR125" s="674"/>
      <c r="AS125" s="674"/>
      <c r="AT125" s="674"/>
      <c r="AU125" s="674"/>
      <c r="AV125" s="674"/>
      <c r="AW125" s="674"/>
      <c r="AX125" s="674"/>
      <c r="AY125" s="674"/>
      <c r="AZ125" s="674"/>
      <c r="BA125" s="674"/>
      <c r="BB125" s="674"/>
      <c r="BC125" s="674"/>
      <c r="BD125" s="674"/>
      <c r="BE125" s="674"/>
      <c r="BF125" s="674"/>
      <c r="BG125" s="674"/>
      <c r="BH125" s="674"/>
      <c r="BI125" s="674"/>
      <c r="BJ125" s="674"/>
      <c r="BK125" s="674"/>
      <c r="BL125" s="674"/>
      <c r="BM125" s="674"/>
      <c r="BN125" s="674"/>
      <c r="BO125" s="674"/>
      <c r="BP125" s="674"/>
      <c r="BQ125" s="674"/>
      <c r="BR125" s="674"/>
      <c r="BS125" s="674"/>
      <c r="BT125" s="674"/>
      <c r="BU125" s="674"/>
      <c r="BV125" s="674"/>
      <c r="BW125" s="674"/>
      <c r="BX125" s="674"/>
      <c r="BY125" s="674"/>
      <c r="BZ125" s="674"/>
      <c r="CA125" s="674"/>
      <c r="CB125" s="674"/>
      <c r="CC125" s="674"/>
      <c r="CD125" s="674"/>
      <c r="CE125" s="674"/>
      <c r="CF125" s="674"/>
      <c r="CG125" s="674"/>
      <c r="CH125" s="674"/>
      <c r="CI125" s="674"/>
      <c r="CJ125" s="674"/>
      <c r="CK125" s="674"/>
      <c r="CL125" s="674"/>
      <c r="CM125" s="674"/>
      <c r="CN125" s="674"/>
      <c r="CO125" s="674"/>
      <c r="CP125" s="674"/>
      <c r="CQ125" s="674"/>
      <c r="CR125" s="674"/>
      <c r="CS125" s="674"/>
      <c r="CT125" s="674"/>
      <c r="CU125" s="674"/>
      <c r="CV125" s="674"/>
      <c r="CW125" s="674"/>
      <c r="CX125" s="674"/>
      <c r="CY125" s="674"/>
      <c r="CZ125" s="674"/>
      <c r="DA125" s="674"/>
      <c r="DB125" s="674"/>
      <c r="DC125" s="674"/>
      <c r="DD125" s="674"/>
      <c r="DE125" s="674"/>
      <c r="DF125" s="674"/>
      <c r="DG125" s="674"/>
      <c r="DH125" s="674"/>
      <c r="DI125" s="674"/>
      <c r="DJ125" s="674"/>
      <c r="DK125" s="674"/>
      <c r="DL125" s="674"/>
      <c r="DM125" s="674"/>
      <c r="DN125" s="674"/>
      <c r="DO125" s="674"/>
      <c r="DP125" s="674"/>
      <c r="DQ125" s="674"/>
      <c r="DR125" s="674"/>
      <c r="DS125" s="674"/>
      <c r="DT125" s="674"/>
      <c r="DU125" s="674"/>
      <c r="DV125" s="674"/>
      <c r="DW125" s="674"/>
      <c r="DX125" s="674"/>
      <c r="DY125" s="674"/>
      <c r="DZ125" s="674"/>
      <c r="EA125" s="674"/>
      <c r="EB125" s="674"/>
      <c r="EC125" s="674"/>
      <c r="ED125" s="674"/>
      <c r="EE125" s="674"/>
      <c r="EF125" s="674"/>
      <c r="EG125" s="674"/>
      <c r="EH125" s="674"/>
      <c r="EI125" s="674"/>
      <c r="EJ125" s="674"/>
      <c r="EK125" s="674"/>
      <c r="EL125" s="674"/>
      <c r="EM125" s="674"/>
      <c r="EN125" s="674"/>
      <c r="EO125" s="674"/>
      <c r="EP125" s="674"/>
      <c r="EQ125" s="674"/>
      <c r="ER125" s="674"/>
      <c r="ES125" s="674"/>
      <c r="ET125" s="674"/>
      <c r="EU125" s="674"/>
      <c r="EV125" s="674"/>
      <c r="EW125" s="674"/>
      <c r="EX125" s="674"/>
      <c r="EY125" s="674"/>
      <c r="EZ125" s="674"/>
      <c r="FA125" s="674"/>
      <c r="FB125" s="674"/>
      <c r="FC125" s="674"/>
      <c r="FD125" s="674"/>
      <c r="FE125" s="674"/>
      <c r="FF125" s="674"/>
      <c r="FG125" s="674"/>
      <c r="FH125" s="674"/>
      <c r="FI125" s="674"/>
      <c r="FJ125" s="674"/>
      <c r="FK125" s="674"/>
      <c r="FL125" s="674"/>
      <c r="FM125" s="674"/>
      <c r="FN125" s="674"/>
      <c r="FO125" s="674"/>
      <c r="FP125" s="674"/>
      <c r="FQ125" s="674"/>
      <c r="FR125" s="674"/>
      <c r="FS125" s="674"/>
      <c r="FT125" s="674"/>
      <c r="FU125" s="674"/>
      <c r="FV125" s="674"/>
      <c r="FW125" s="674"/>
      <c r="FX125" s="674"/>
      <c r="FY125" s="674"/>
      <c r="FZ125" s="1313"/>
      <c r="GA125" s="1312"/>
      <c r="GB125" s="1156"/>
      <c r="GC125" s="1156"/>
      <c r="GD125" s="1156"/>
      <c r="GE125" s="1156"/>
      <c r="GF125" s="1156"/>
      <c r="GG125" s="1156"/>
      <c r="GH125" s="1156"/>
      <c r="GI125" s="1156"/>
      <c r="GJ125" s="1156"/>
      <c r="GK125" s="1157"/>
      <c r="GL125" s="1157"/>
      <c r="GM125" s="1157"/>
      <c r="GN125" s="1157"/>
      <c r="GO125" s="1157"/>
      <c r="GP125" s="1157"/>
      <c r="GQ125" s="1157"/>
      <c r="GR125" s="1157"/>
      <c r="GS125" s="1157"/>
      <c r="GT125" s="1157"/>
      <c r="GU125" s="1157"/>
      <c r="GV125" s="1157"/>
      <c r="GW125" s="1157"/>
      <c r="GX125" s="1157"/>
      <c r="GY125" s="1157"/>
      <c r="GZ125" s="1157"/>
      <c r="HA125" s="1157"/>
      <c r="HB125" s="1157"/>
      <c r="HC125" s="1157"/>
      <c r="HD125" s="1157"/>
      <c r="HE125" s="1157"/>
      <c r="HF125" s="1157"/>
      <c r="HG125" s="1157"/>
      <c r="HH125" s="1157"/>
      <c r="HI125" s="1157"/>
      <c r="HJ125" s="1026"/>
    </row>
    <row r="126" spans="2:218" ht="24.95" customHeight="1" x14ac:dyDescent="0.25">
      <c r="B126" s="1606"/>
      <c r="C126" s="229"/>
      <c r="D126" s="1316"/>
      <c r="E126" s="2400"/>
      <c r="F126" s="215"/>
      <c r="G126" s="213"/>
      <c r="H126" s="213"/>
      <c r="I126" s="214"/>
      <c r="J126" s="834"/>
      <c r="K126" s="234"/>
      <c r="L126" s="230"/>
      <c r="M126" s="231"/>
      <c r="N126" s="231"/>
      <c r="O126" s="231"/>
      <c r="P126" s="231"/>
      <c r="Q126" s="235"/>
      <c r="R126" s="233"/>
      <c r="S126" s="232"/>
      <c r="T126" s="219"/>
      <c r="U126" s="835"/>
      <c r="V126" s="212"/>
      <c r="W126" s="231"/>
      <c r="X126" s="2118"/>
      <c r="Y126" s="2119"/>
      <c r="Z126" s="2188"/>
      <c r="AA126" s="674"/>
      <c r="AB126" s="674"/>
      <c r="AC126" s="674"/>
      <c r="AD126" s="674"/>
      <c r="AE126" s="674"/>
      <c r="AF126" s="674"/>
      <c r="AG126" s="674"/>
      <c r="AH126" s="674"/>
      <c r="AI126" s="674"/>
      <c r="AJ126" s="674"/>
      <c r="AK126" s="674"/>
      <c r="AL126" s="674"/>
      <c r="AM126" s="674"/>
      <c r="AN126" s="674"/>
      <c r="AO126" s="674"/>
      <c r="AP126" s="674"/>
      <c r="AQ126" s="674"/>
      <c r="AR126" s="674"/>
      <c r="AS126" s="674"/>
      <c r="AT126" s="674"/>
      <c r="AU126" s="674"/>
      <c r="AV126" s="674"/>
      <c r="AW126" s="674"/>
      <c r="AX126" s="674"/>
      <c r="AY126" s="674"/>
      <c r="AZ126" s="674"/>
      <c r="BA126" s="674"/>
      <c r="BB126" s="674"/>
      <c r="BC126" s="674"/>
      <c r="BD126" s="674"/>
      <c r="BE126" s="674"/>
      <c r="BF126" s="674"/>
      <c r="BG126" s="674"/>
      <c r="BH126" s="674"/>
      <c r="BI126" s="674"/>
      <c r="BJ126" s="674"/>
      <c r="BK126" s="674"/>
      <c r="BL126" s="674"/>
      <c r="BM126" s="674"/>
      <c r="BN126" s="674"/>
      <c r="BO126" s="674"/>
      <c r="BP126" s="674"/>
      <c r="BQ126" s="674"/>
      <c r="BR126" s="674"/>
      <c r="BS126" s="674"/>
      <c r="BT126" s="674"/>
      <c r="BU126" s="674"/>
      <c r="BV126" s="674"/>
      <c r="BW126" s="674"/>
      <c r="BX126" s="674"/>
      <c r="BY126" s="674"/>
      <c r="BZ126" s="674"/>
      <c r="CA126" s="674"/>
      <c r="CB126" s="674"/>
      <c r="CC126" s="674"/>
      <c r="CD126" s="674"/>
      <c r="CE126" s="674"/>
      <c r="CF126" s="674"/>
      <c r="CG126" s="674"/>
      <c r="CH126" s="674"/>
      <c r="CI126" s="674"/>
      <c r="CJ126" s="674"/>
      <c r="CK126" s="674"/>
      <c r="CL126" s="674"/>
      <c r="CM126" s="674"/>
      <c r="CN126" s="674"/>
      <c r="CO126" s="674"/>
      <c r="CP126" s="674"/>
      <c r="CQ126" s="674"/>
      <c r="CR126" s="674"/>
      <c r="CS126" s="674"/>
      <c r="CT126" s="674"/>
      <c r="CU126" s="674"/>
      <c r="CV126" s="674"/>
      <c r="CW126" s="674"/>
      <c r="CX126" s="674"/>
      <c r="CY126" s="674"/>
      <c r="CZ126" s="674"/>
      <c r="DA126" s="674"/>
      <c r="DB126" s="674"/>
      <c r="DC126" s="674"/>
      <c r="DD126" s="674"/>
      <c r="DE126" s="674"/>
      <c r="DF126" s="674"/>
      <c r="DG126" s="674"/>
      <c r="DH126" s="674"/>
      <c r="DI126" s="674"/>
      <c r="DJ126" s="674"/>
      <c r="DK126" s="674"/>
      <c r="DL126" s="674"/>
      <c r="DM126" s="674"/>
      <c r="DN126" s="674"/>
      <c r="DO126" s="674"/>
      <c r="DP126" s="674"/>
      <c r="DQ126" s="674"/>
      <c r="DR126" s="674"/>
      <c r="DS126" s="674"/>
      <c r="DT126" s="674"/>
      <c r="DU126" s="674"/>
      <c r="DV126" s="674"/>
      <c r="DW126" s="674"/>
      <c r="DX126" s="674"/>
      <c r="DY126" s="674"/>
      <c r="DZ126" s="674"/>
      <c r="EA126" s="674"/>
      <c r="EB126" s="674"/>
      <c r="EC126" s="674"/>
      <c r="ED126" s="674"/>
      <c r="EE126" s="674"/>
      <c r="EF126" s="674"/>
      <c r="EG126" s="674"/>
      <c r="EH126" s="674"/>
      <c r="EI126" s="674"/>
      <c r="EJ126" s="674"/>
      <c r="EK126" s="674"/>
      <c r="EL126" s="674"/>
      <c r="EM126" s="674"/>
      <c r="EN126" s="674"/>
      <c r="EO126" s="674"/>
      <c r="EP126" s="674"/>
      <c r="EQ126" s="674"/>
      <c r="ER126" s="674"/>
      <c r="ES126" s="674"/>
      <c r="ET126" s="674"/>
      <c r="EU126" s="674"/>
      <c r="EV126" s="674"/>
      <c r="EW126" s="674"/>
      <c r="EX126" s="674"/>
      <c r="EY126" s="674"/>
      <c r="EZ126" s="674"/>
      <c r="FA126" s="674"/>
      <c r="FB126" s="674"/>
      <c r="FC126" s="674"/>
      <c r="FD126" s="674"/>
      <c r="FE126" s="674"/>
      <c r="FF126" s="674"/>
      <c r="FG126" s="674"/>
      <c r="FH126" s="674"/>
      <c r="FI126" s="674"/>
      <c r="FJ126" s="674"/>
      <c r="FK126" s="674"/>
      <c r="FL126" s="674"/>
      <c r="FM126" s="674"/>
      <c r="FN126" s="674"/>
      <c r="FO126" s="674"/>
      <c r="FP126" s="674"/>
      <c r="FQ126" s="674"/>
      <c r="FR126" s="674"/>
      <c r="FS126" s="674"/>
      <c r="FT126" s="674"/>
      <c r="FU126" s="674"/>
      <c r="FV126" s="674"/>
      <c r="FW126" s="674"/>
      <c r="FX126" s="674"/>
      <c r="FY126" s="674"/>
      <c r="FZ126" s="1313"/>
      <c r="GA126" s="1312"/>
      <c r="GB126" s="1156"/>
      <c r="GC126" s="1156"/>
      <c r="GD126" s="1156"/>
      <c r="GE126" s="1156"/>
      <c r="GF126" s="1156"/>
      <c r="GG126" s="1156"/>
      <c r="GH126" s="1156"/>
      <c r="GI126" s="1156"/>
      <c r="GJ126" s="1156"/>
      <c r="GK126" s="1157"/>
      <c r="GL126" s="1157"/>
      <c r="GM126" s="1157"/>
      <c r="GN126" s="1157"/>
      <c r="GO126" s="1157"/>
      <c r="GP126" s="1157"/>
      <c r="GQ126" s="1157"/>
      <c r="GR126" s="1157"/>
      <c r="GS126" s="1157"/>
      <c r="GT126" s="1157"/>
      <c r="GU126" s="1157"/>
      <c r="GV126" s="1157"/>
      <c r="GW126" s="1157"/>
      <c r="GX126" s="1157"/>
      <c r="GY126" s="1157"/>
      <c r="GZ126" s="1157"/>
      <c r="HA126" s="1157"/>
      <c r="HB126" s="1157"/>
      <c r="HC126" s="1157"/>
      <c r="HD126" s="1157"/>
      <c r="HE126" s="1157"/>
      <c r="HF126" s="1157"/>
      <c r="HG126" s="1157"/>
      <c r="HH126" s="1157"/>
      <c r="HI126" s="1157"/>
      <c r="HJ126" s="1026"/>
    </row>
    <row r="127" spans="2:218" ht="24.95" customHeight="1" x14ac:dyDescent="0.25">
      <c r="B127" s="1606"/>
      <c r="C127" s="229"/>
      <c r="D127" s="1316"/>
      <c r="E127" s="2400"/>
      <c r="F127" s="215"/>
      <c r="G127" s="213"/>
      <c r="H127" s="213"/>
      <c r="I127" s="214"/>
      <c r="J127" s="834"/>
      <c r="K127" s="234"/>
      <c r="L127" s="230"/>
      <c r="M127" s="231"/>
      <c r="N127" s="231"/>
      <c r="O127" s="231"/>
      <c r="P127" s="231"/>
      <c r="Q127" s="235"/>
      <c r="R127" s="233"/>
      <c r="S127" s="232"/>
      <c r="T127" s="219"/>
      <c r="U127" s="835"/>
      <c r="V127" s="212"/>
      <c r="W127" s="231"/>
      <c r="X127" s="2118"/>
      <c r="Y127" s="2119"/>
      <c r="Z127" s="2188"/>
      <c r="AA127" s="674"/>
      <c r="AB127" s="674"/>
      <c r="AC127" s="674"/>
      <c r="AD127" s="674"/>
      <c r="AE127" s="674"/>
      <c r="AF127" s="674"/>
      <c r="AG127" s="674"/>
      <c r="AH127" s="674"/>
      <c r="AI127" s="674"/>
      <c r="AJ127" s="674"/>
      <c r="AK127" s="674"/>
      <c r="AL127" s="674"/>
      <c r="AM127" s="674"/>
      <c r="AN127" s="674"/>
      <c r="AO127" s="674"/>
      <c r="AP127" s="674"/>
      <c r="AQ127" s="674"/>
      <c r="AR127" s="674"/>
      <c r="AS127" s="674"/>
      <c r="AT127" s="674"/>
      <c r="AU127" s="674"/>
      <c r="AV127" s="674"/>
      <c r="AW127" s="674"/>
      <c r="AX127" s="674"/>
      <c r="AY127" s="674"/>
      <c r="AZ127" s="674"/>
      <c r="BA127" s="674"/>
      <c r="BB127" s="674"/>
      <c r="BC127" s="674"/>
      <c r="BD127" s="674"/>
      <c r="BE127" s="674"/>
      <c r="BF127" s="674"/>
      <c r="BG127" s="674"/>
      <c r="BH127" s="674"/>
      <c r="BI127" s="674"/>
      <c r="BJ127" s="674"/>
      <c r="BK127" s="674"/>
      <c r="BL127" s="674"/>
      <c r="BM127" s="674"/>
      <c r="BN127" s="674"/>
      <c r="BO127" s="674"/>
      <c r="BP127" s="674"/>
      <c r="BQ127" s="674"/>
      <c r="BR127" s="674"/>
      <c r="BS127" s="674"/>
      <c r="BT127" s="674"/>
      <c r="BU127" s="674"/>
      <c r="BV127" s="674"/>
      <c r="BW127" s="674"/>
      <c r="BX127" s="674"/>
      <c r="BY127" s="674"/>
      <c r="BZ127" s="674"/>
      <c r="CA127" s="674"/>
      <c r="CB127" s="674"/>
      <c r="CC127" s="674"/>
      <c r="CD127" s="674"/>
      <c r="CE127" s="674"/>
      <c r="CF127" s="674"/>
      <c r="CG127" s="674"/>
      <c r="CH127" s="674"/>
      <c r="CI127" s="674"/>
      <c r="CJ127" s="674"/>
      <c r="CK127" s="674"/>
      <c r="CL127" s="674"/>
      <c r="CM127" s="674"/>
      <c r="CN127" s="674"/>
      <c r="CO127" s="674"/>
      <c r="CP127" s="674"/>
      <c r="CQ127" s="674"/>
      <c r="CR127" s="674"/>
      <c r="CS127" s="674"/>
      <c r="CT127" s="674"/>
      <c r="CU127" s="674"/>
      <c r="CV127" s="674"/>
      <c r="CW127" s="674"/>
      <c r="CX127" s="674"/>
      <c r="CY127" s="674"/>
      <c r="CZ127" s="674"/>
      <c r="DA127" s="674"/>
      <c r="DB127" s="674"/>
      <c r="DC127" s="674"/>
      <c r="DD127" s="674"/>
      <c r="DE127" s="674"/>
      <c r="DF127" s="674"/>
      <c r="DG127" s="674"/>
      <c r="DH127" s="674"/>
      <c r="DI127" s="674"/>
      <c r="DJ127" s="674"/>
      <c r="DK127" s="674"/>
      <c r="DL127" s="674"/>
      <c r="DM127" s="674"/>
      <c r="DN127" s="674"/>
      <c r="DO127" s="674"/>
      <c r="DP127" s="674"/>
      <c r="DQ127" s="674"/>
      <c r="DR127" s="674"/>
      <c r="DS127" s="674"/>
      <c r="DT127" s="674"/>
      <c r="DU127" s="674"/>
      <c r="DV127" s="674"/>
      <c r="DW127" s="674"/>
      <c r="DX127" s="674"/>
      <c r="DY127" s="674"/>
      <c r="DZ127" s="674"/>
      <c r="EA127" s="674"/>
      <c r="EB127" s="674"/>
      <c r="EC127" s="674"/>
      <c r="ED127" s="674"/>
      <c r="EE127" s="674"/>
      <c r="EF127" s="674"/>
      <c r="EG127" s="674"/>
      <c r="EH127" s="674"/>
      <c r="EI127" s="674"/>
      <c r="EJ127" s="674"/>
      <c r="EK127" s="674"/>
      <c r="EL127" s="674"/>
      <c r="EM127" s="674"/>
      <c r="EN127" s="674"/>
      <c r="EO127" s="674"/>
      <c r="EP127" s="674"/>
      <c r="EQ127" s="674"/>
      <c r="ER127" s="674"/>
      <c r="ES127" s="674"/>
      <c r="ET127" s="674"/>
      <c r="EU127" s="674"/>
      <c r="EV127" s="674"/>
      <c r="EW127" s="674"/>
      <c r="EX127" s="674"/>
      <c r="EY127" s="674"/>
      <c r="EZ127" s="674"/>
      <c r="FA127" s="674"/>
      <c r="FB127" s="674"/>
      <c r="FC127" s="674"/>
      <c r="FD127" s="674"/>
      <c r="FE127" s="674"/>
      <c r="FF127" s="674"/>
      <c r="FG127" s="674"/>
      <c r="FH127" s="674"/>
      <c r="FI127" s="674"/>
      <c r="FJ127" s="674"/>
      <c r="FK127" s="674"/>
      <c r="FL127" s="674"/>
      <c r="FM127" s="674"/>
      <c r="FN127" s="674"/>
      <c r="FO127" s="674"/>
      <c r="FP127" s="674"/>
      <c r="FQ127" s="674"/>
      <c r="FR127" s="674"/>
      <c r="FS127" s="674"/>
      <c r="FT127" s="674"/>
      <c r="FU127" s="674"/>
      <c r="FV127" s="674"/>
      <c r="FW127" s="674"/>
      <c r="FX127" s="674"/>
      <c r="FY127" s="674"/>
      <c r="FZ127" s="1313"/>
      <c r="GA127" s="1312"/>
      <c r="GB127" s="1156"/>
      <c r="GC127" s="1156"/>
      <c r="GD127" s="1156"/>
      <c r="GE127" s="1156"/>
      <c r="GF127" s="1156"/>
      <c r="GG127" s="1156"/>
      <c r="GH127" s="1156"/>
      <c r="GI127" s="1156"/>
      <c r="GJ127" s="1156"/>
      <c r="GK127" s="1157"/>
      <c r="GL127" s="1157"/>
      <c r="GM127" s="1157"/>
      <c r="GN127" s="1157"/>
      <c r="GO127" s="1157"/>
      <c r="GP127" s="1157"/>
      <c r="GQ127" s="1157"/>
      <c r="GR127" s="1157"/>
      <c r="GS127" s="1157"/>
      <c r="GT127" s="1157"/>
      <c r="GU127" s="1157"/>
      <c r="GV127" s="1157"/>
      <c r="GW127" s="1157"/>
      <c r="GX127" s="1157"/>
      <c r="GY127" s="1157"/>
      <c r="GZ127" s="1157"/>
      <c r="HA127" s="1157"/>
      <c r="HB127" s="1157"/>
      <c r="HC127" s="1157"/>
      <c r="HD127" s="1157"/>
      <c r="HE127" s="1157"/>
      <c r="HF127" s="1157"/>
      <c r="HG127" s="1157"/>
      <c r="HH127" s="1157"/>
      <c r="HI127" s="1157"/>
      <c r="HJ127" s="1026"/>
    </row>
    <row r="128" spans="2:218" ht="24.95" customHeight="1" x14ac:dyDescent="0.25">
      <c r="B128" s="1606"/>
      <c r="C128" s="229"/>
      <c r="D128" s="1316"/>
      <c r="E128" s="2400"/>
      <c r="F128" s="215"/>
      <c r="G128" s="213"/>
      <c r="H128" s="213"/>
      <c r="I128" s="214"/>
      <c r="J128" s="834"/>
      <c r="K128" s="234"/>
      <c r="L128" s="230"/>
      <c r="M128" s="231"/>
      <c r="N128" s="231"/>
      <c r="O128" s="231"/>
      <c r="P128" s="231"/>
      <c r="Q128" s="235"/>
      <c r="R128" s="233"/>
      <c r="S128" s="232"/>
      <c r="T128" s="219"/>
      <c r="U128" s="835"/>
      <c r="V128" s="212"/>
      <c r="W128" s="231"/>
      <c r="X128" s="2118"/>
      <c r="Y128" s="2119"/>
      <c r="Z128" s="2188"/>
      <c r="AA128" s="674"/>
      <c r="AB128" s="674"/>
      <c r="AC128" s="674"/>
      <c r="AD128" s="674"/>
      <c r="AE128" s="674"/>
      <c r="AF128" s="674"/>
      <c r="AG128" s="674"/>
      <c r="AH128" s="674"/>
      <c r="AI128" s="674"/>
      <c r="AJ128" s="674"/>
      <c r="AK128" s="674"/>
      <c r="AL128" s="674"/>
      <c r="AM128" s="674"/>
      <c r="AN128" s="674"/>
      <c r="AO128" s="674"/>
      <c r="AP128" s="674"/>
      <c r="AQ128" s="674"/>
      <c r="AR128" s="674"/>
      <c r="AS128" s="674"/>
      <c r="AT128" s="674"/>
      <c r="AU128" s="674"/>
      <c r="AV128" s="674"/>
      <c r="AW128" s="674"/>
      <c r="AX128" s="674"/>
      <c r="AY128" s="674"/>
      <c r="AZ128" s="674"/>
      <c r="BA128" s="674"/>
      <c r="BB128" s="674"/>
      <c r="BC128" s="674"/>
      <c r="BD128" s="674"/>
      <c r="BE128" s="674"/>
      <c r="BF128" s="674"/>
      <c r="BG128" s="674"/>
      <c r="BH128" s="674"/>
      <c r="BI128" s="674"/>
      <c r="BJ128" s="674"/>
      <c r="BK128" s="674"/>
      <c r="BL128" s="674"/>
      <c r="BM128" s="674"/>
      <c r="BN128" s="674"/>
      <c r="BO128" s="674"/>
      <c r="BP128" s="674"/>
      <c r="BQ128" s="674"/>
      <c r="BR128" s="674"/>
      <c r="BS128" s="674"/>
      <c r="BT128" s="674"/>
      <c r="BU128" s="674"/>
      <c r="BV128" s="674"/>
      <c r="BW128" s="674"/>
      <c r="BX128" s="674"/>
      <c r="BY128" s="674"/>
      <c r="BZ128" s="674"/>
      <c r="CA128" s="674"/>
      <c r="CB128" s="674"/>
      <c r="CC128" s="674"/>
      <c r="CD128" s="674"/>
      <c r="CE128" s="674"/>
      <c r="CF128" s="674"/>
      <c r="CG128" s="674"/>
      <c r="CH128" s="674"/>
      <c r="CI128" s="674"/>
      <c r="CJ128" s="674"/>
      <c r="CK128" s="674"/>
      <c r="CL128" s="674"/>
      <c r="CM128" s="674"/>
      <c r="CN128" s="674"/>
      <c r="CO128" s="674"/>
      <c r="CP128" s="674"/>
      <c r="CQ128" s="674"/>
      <c r="CR128" s="674"/>
      <c r="CS128" s="674"/>
      <c r="CT128" s="674"/>
      <c r="CU128" s="674"/>
      <c r="CV128" s="674"/>
      <c r="CW128" s="674"/>
      <c r="CX128" s="674"/>
      <c r="CY128" s="674"/>
      <c r="CZ128" s="674"/>
      <c r="DA128" s="674"/>
      <c r="DB128" s="674"/>
      <c r="DC128" s="674"/>
      <c r="DD128" s="674"/>
      <c r="DE128" s="674"/>
      <c r="DF128" s="674"/>
      <c r="DG128" s="674"/>
      <c r="DH128" s="674"/>
      <c r="DI128" s="674"/>
      <c r="DJ128" s="674"/>
      <c r="DK128" s="674"/>
      <c r="DL128" s="674"/>
      <c r="DM128" s="674"/>
      <c r="DN128" s="674"/>
      <c r="DO128" s="674"/>
      <c r="DP128" s="674"/>
      <c r="DQ128" s="674"/>
      <c r="DR128" s="674"/>
      <c r="DS128" s="674"/>
      <c r="DT128" s="674"/>
      <c r="DU128" s="674"/>
      <c r="DV128" s="674"/>
      <c r="DW128" s="674"/>
      <c r="DX128" s="674"/>
      <c r="DY128" s="674"/>
      <c r="DZ128" s="674"/>
      <c r="EA128" s="674"/>
      <c r="EB128" s="674"/>
      <c r="EC128" s="674"/>
      <c r="ED128" s="674"/>
      <c r="EE128" s="674"/>
      <c r="EF128" s="674"/>
      <c r="EG128" s="674"/>
      <c r="EH128" s="674"/>
      <c r="EI128" s="674"/>
      <c r="EJ128" s="674"/>
      <c r="EK128" s="674"/>
      <c r="EL128" s="674"/>
      <c r="EM128" s="674"/>
      <c r="EN128" s="674"/>
      <c r="EO128" s="674"/>
      <c r="EP128" s="674"/>
      <c r="EQ128" s="674"/>
      <c r="ER128" s="674"/>
      <c r="ES128" s="674"/>
      <c r="ET128" s="674"/>
      <c r="EU128" s="674"/>
      <c r="EV128" s="674"/>
      <c r="EW128" s="674"/>
      <c r="EX128" s="674"/>
      <c r="EY128" s="674"/>
      <c r="EZ128" s="674"/>
      <c r="FA128" s="674"/>
      <c r="FB128" s="674"/>
      <c r="FC128" s="674"/>
      <c r="FD128" s="674"/>
      <c r="FE128" s="674"/>
      <c r="FF128" s="674"/>
      <c r="FG128" s="674"/>
      <c r="FH128" s="674"/>
      <c r="FI128" s="674"/>
      <c r="FJ128" s="674"/>
      <c r="FK128" s="674"/>
      <c r="FL128" s="674"/>
      <c r="FM128" s="674"/>
      <c r="FN128" s="674"/>
      <c r="FO128" s="674"/>
      <c r="FP128" s="674"/>
      <c r="FQ128" s="674"/>
      <c r="FR128" s="674"/>
      <c r="FS128" s="674"/>
      <c r="FT128" s="674"/>
      <c r="FU128" s="674"/>
      <c r="FV128" s="674"/>
      <c r="FW128" s="674"/>
      <c r="FX128" s="674"/>
      <c r="FY128" s="674"/>
      <c r="FZ128" s="1313"/>
      <c r="GA128" s="1312"/>
      <c r="GB128" s="1156"/>
      <c r="GC128" s="1156"/>
      <c r="GD128" s="1156"/>
      <c r="GE128" s="1156"/>
      <c r="GF128" s="1156"/>
      <c r="GG128" s="1156"/>
      <c r="GH128" s="1156"/>
      <c r="GI128" s="1156"/>
      <c r="GJ128" s="1156"/>
      <c r="GK128" s="1157"/>
      <c r="GL128" s="1157"/>
      <c r="GM128" s="1157"/>
      <c r="GN128" s="1157"/>
      <c r="GO128" s="1157"/>
      <c r="GP128" s="1157"/>
      <c r="GQ128" s="1157"/>
      <c r="GR128" s="1157"/>
      <c r="GS128" s="1157"/>
      <c r="GT128" s="1157"/>
      <c r="GU128" s="1157"/>
      <c r="GV128" s="1157"/>
      <c r="GW128" s="1157"/>
      <c r="GX128" s="1157"/>
      <c r="GY128" s="1157"/>
      <c r="GZ128" s="1157"/>
      <c r="HA128" s="1157"/>
      <c r="HB128" s="1157"/>
      <c r="HC128" s="1157"/>
      <c r="HD128" s="1157"/>
      <c r="HE128" s="1157"/>
      <c r="HF128" s="1157"/>
      <c r="HG128" s="1157"/>
      <c r="HH128" s="1157"/>
      <c r="HI128" s="1157"/>
      <c r="HJ128" s="1026"/>
    </row>
    <row r="129" spans="2:218" ht="24.95" customHeight="1" x14ac:dyDescent="0.25">
      <c r="B129" s="1606"/>
      <c r="C129" s="229"/>
      <c r="D129" s="1316"/>
      <c r="E129" s="2400"/>
      <c r="F129" s="215"/>
      <c r="G129" s="213"/>
      <c r="H129" s="213"/>
      <c r="I129" s="214"/>
      <c r="J129" s="834"/>
      <c r="K129" s="234"/>
      <c r="L129" s="230"/>
      <c r="M129" s="231"/>
      <c r="N129" s="231"/>
      <c r="O129" s="231"/>
      <c r="P129" s="231"/>
      <c r="Q129" s="235"/>
      <c r="R129" s="233"/>
      <c r="S129" s="232"/>
      <c r="T129" s="219"/>
      <c r="U129" s="835"/>
      <c r="V129" s="212"/>
      <c r="W129" s="231"/>
      <c r="X129" s="2118"/>
      <c r="Y129" s="2119"/>
      <c r="Z129" s="2188"/>
      <c r="AA129" s="674"/>
      <c r="AB129" s="674"/>
      <c r="AC129" s="674"/>
      <c r="AD129" s="674"/>
      <c r="AE129" s="674"/>
      <c r="AF129" s="674"/>
      <c r="AG129" s="674"/>
      <c r="AH129" s="674"/>
      <c r="AI129" s="674"/>
      <c r="AJ129" s="674"/>
      <c r="AK129" s="674"/>
      <c r="AL129" s="674"/>
      <c r="AM129" s="674"/>
      <c r="AN129" s="674"/>
      <c r="AO129" s="674"/>
      <c r="AP129" s="674"/>
      <c r="AQ129" s="674"/>
      <c r="AR129" s="674"/>
      <c r="AS129" s="674"/>
      <c r="AT129" s="674"/>
      <c r="AU129" s="674"/>
      <c r="AV129" s="674"/>
      <c r="AW129" s="674"/>
      <c r="AX129" s="674"/>
      <c r="AY129" s="674"/>
      <c r="AZ129" s="674"/>
      <c r="BA129" s="674"/>
      <c r="BB129" s="674"/>
      <c r="BC129" s="674"/>
      <c r="BD129" s="674"/>
      <c r="BE129" s="674"/>
      <c r="BF129" s="674"/>
      <c r="BG129" s="674"/>
      <c r="BH129" s="674"/>
      <c r="BI129" s="674"/>
      <c r="BJ129" s="674"/>
      <c r="BK129" s="674"/>
      <c r="BL129" s="674"/>
      <c r="BM129" s="674"/>
      <c r="BN129" s="674"/>
      <c r="BO129" s="674"/>
      <c r="BP129" s="674"/>
      <c r="BQ129" s="674"/>
      <c r="BR129" s="674"/>
      <c r="BS129" s="674"/>
      <c r="BT129" s="674"/>
      <c r="BU129" s="674"/>
      <c r="BV129" s="674"/>
      <c r="BW129" s="674"/>
      <c r="BX129" s="674"/>
      <c r="BY129" s="674"/>
      <c r="BZ129" s="674"/>
      <c r="CA129" s="674"/>
      <c r="CB129" s="674"/>
      <c r="CC129" s="674"/>
      <c r="CD129" s="674"/>
      <c r="CE129" s="674"/>
      <c r="CF129" s="674"/>
      <c r="CG129" s="674"/>
      <c r="CH129" s="674"/>
      <c r="CI129" s="674"/>
      <c r="CJ129" s="674"/>
      <c r="CK129" s="674"/>
      <c r="CL129" s="674"/>
      <c r="CM129" s="674"/>
      <c r="CN129" s="674"/>
      <c r="CO129" s="674"/>
      <c r="CP129" s="674"/>
      <c r="CQ129" s="674"/>
      <c r="CR129" s="674"/>
      <c r="CS129" s="674"/>
      <c r="CT129" s="674"/>
      <c r="CU129" s="674"/>
      <c r="CV129" s="674"/>
      <c r="CW129" s="674"/>
      <c r="CX129" s="674"/>
      <c r="CY129" s="674"/>
      <c r="CZ129" s="674"/>
      <c r="DA129" s="674"/>
      <c r="DB129" s="674"/>
      <c r="DC129" s="674"/>
      <c r="DD129" s="674"/>
      <c r="DE129" s="674"/>
      <c r="DF129" s="674"/>
      <c r="DG129" s="674"/>
      <c r="DH129" s="674"/>
      <c r="DI129" s="674"/>
      <c r="DJ129" s="674"/>
      <c r="DK129" s="674"/>
      <c r="DL129" s="674"/>
      <c r="DM129" s="674"/>
      <c r="DN129" s="674"/>
      <c r="DO129" s="674"/>
      <c r="DP129" s="674"/>
      <c r="DQ129" s="674"/>
      <c r="DR129" s="674"/>
      <c r="DS129" s="674"/>
      <c r="DT129" s="674"/>
      <c r="DU129" s="674"/>
      <c r="DV129" s="674"/>
      <c r="DW129" s="674"/>
      <c r="DX129" s="674"/>
      <c r="DY129" s="674"/>
      <c r="DZ129" s="674"/>
      <c r="EA129" s="674"/>
      <c r="EB129" s="674"/>
      <c r="EC129" s="674"/>
      <c r="ED129" s="674"/>
      <c r="EE129" s="674"/>
      <c r="EF129" s="674"/>
      <c r="EG129" s="674"/>
      <c r="EH129" s="674"/>
      <c r="EI129" s="674"/>
      <c r="EJ129" s="674"/>
      <c r="EK129" s="674"/>
      <c r="EL129" s="674"/>
      <c r="EM129" s="674"/>
      <c r="EN129" s="674"/>
      <c r="EO129" s="674"/>
      <c r="EP129" s="674"/>
      <c r="EQ129" s="674"/>
      <c r="ER129" s="674"/>
      <c r="ES129" s="674"/>
      <c r="ET129" s="674"/>
      <c r="EU129" s="674"/>
      <c r="EV129" s="674"/>
      <c r="EW129" s="674"/>
      <c r="EX129" s="674"/>
      <c r="EY129" s="674"/>
      <c r="EZ129" s="674"/>
      <c r="FA129" s="674"/>
      <c r="FB129" s="674"/>
      <c r="FC129" s="674"/>
      <c r="FD129" s="674"/>
      <c r="FE129" s="674"/>
      <c r="FF129" s="674"/>
      <c r="FG129" s="674"/>
      <c r="FH129" s="674"/>
      <c r="FI129" s="674"/>
      <c r="FJ129" s="674"/>
      <c r="FK129" s="674"/>
      <c r="FL129" s="674"/>
      <c r="FM129" s="674"/>
      <c r="FN129" s="674"/>
      <c r="FO129" s="674"/>
      <c r="FP129" s="674"/>
      <c r="FQ129" s="674"/>
      <c r="FR129" s="674"/>
      <c r="FS129" s="674"/>
      <c r="FT129" s="674"/>
      <c r="FU129" s="674"/>
      <c r="FV129" s="674"/>
      <c r="FW129" s="674"/>
      <c r="FX129" s="674"/>
      <c r="FY129" s="674"/>
      <c r="FZ129" s="1313"/>
      <c r="GA129" s="1312"/>
      <c r="GB129" s="1156"/>
      <c r="GC129" s="1156"/>
      <c r="GD129" s="1156"/>
      <c r="GE129" s="1156"/>
      <c r="GF129" s="1156"/>
      <c r="GG129" s="1156"/>
      <c r="GH129" s="1156"/>
      <c r="GI129" s="1156"/>
      <c r="GJ129" s="1156"/>
      <c r="GK129" s="1157"/>
      <c r="GL129" s="1157"/>
      <c r="GM129" s="1157"/>
      <c r="GN129" s="1157"/>
      <c r="GO129" s="1157"/>
      <c r="GP129" s="1157"/>
      <c r="GQ129" s="1157"/>
      <c r="GR129" s="1157"/>
      <c r="GS129" s="1157"/>
      <c r="GT129" s="1157"/>
      <c r="GU129" s="1157"/>
      <c r="GV129" s="1157"/>
      <c r="GW129" s="1157"/>
      <c r="GX129" s="1157"/>
      <c r="GY129" s="1157"/>
      <c r="GZ129" s="1157"/>
      <c r="HA129" s="1157"/>
      <c r="HB129" s="1157"/>
      <c r="HC129" s="1157"/>
      <c r="HD129" s="1157"/>
      <c r="HE129" s="1157"/>
      <c r="HF129" s="1157"/>
      <c r="HG129" s="1157"/>
      <c r="HH129" s="1157"/>
      <c r="HI129" s="1157"/>
      <c r="HJ129" s="1026"/>
    </row>
    <row r="130" spans="2:218" ht="24.95" customHeight="1" x14ac:dyDescent="0.25">
      <c r="B130" s="1606"/>
      <c r="C130" s="229"/>
      <c r="D130" s="1316"/>
      <c r="E130" s="2400"/>
      <c r="F130" s="2381"/>
      <c r="G130" s="213"/>
      <c r="H130" s="213"/>
      <c r="I130" s="214"/>
      <c r="J130" s="834"/>
      <c r="K130" s="234"/>
      <c r="L130" s="230"/>
      <c r="M130" s="231"/>
      <c r="N130" s="231"/>
      <c r="O130" s="231"/>
      <c r="P130" s="231"/>
      <c r="Q130" s="235"/>
      <c r="R130" s="233"/>
      <c r="S130" s="232"/>
      <c r="T130" s="219"/>
      <c r="U130" s="835"/>
      <c r="V130" s="212"/>
      <c r="W130" s="231"/>
      <c r="X130" s="2118"/>
      <c r="Y130" s="2119"/>
      <c r="Z130" s="2188"/>
      <c r="AA130" s="674"/>
      <c r="AB130" s="674"/>
      <c r="AC130" s="674"/>
      <c r="AD130" s="674"/>
      <c r="AE130" s="674"/>
      <c r="AF130" s="674"/>
      <c r="AG130" s="674"/>
      <c r="AH130" s="674"/>
      <c r="AI130" s="674"/>
      <c r="AJ130" s="674"/>
      <c r="AK130" s="674"/>
      <c r="AL130" s="674"/>
      <c r="AM130" s="674"/>
      <c r="AN130" s="674"/>
      <c r="AO130" s="674"/>
      <c r="AP130" s="674"/>
      <c r="AQ130" s="674"/>
      <c r="AR130" s="674"/>
      <c r="AS130" s="674"/>
      <c r="AT130" s="674"/>
      <c r="AU130" s="674"/>
      <c r="AV130" s="674"/>
      <c r="AW130" s="674"/>
      <c r="AX130" s="674"/>
      <c r="AY130" s="674"/>
      <c r="AZ130" s="674"/>
      <c r="BA130" s="674"/>
      <c r="BB130" s="674"/>
      <c r="BC130" s="674"/>
      <c r="BD130" s="674"/>
      <c r="BE130" s="674"/>
      <c r="BF130" s="674"/>
      <c r="BG130" s="674"/>
      <c r="BH130" s="674"/>
      <c r="BI130" s="674"/>
      <c r="BJ130" s="674"/>
      <c r="BK130" s="674"/>
      <c r="BL130" s="674"/>
      <c r="BM130" s="674"/>
      <c r="BN130" s="674"/>
      <c r="BO130" s="674"/>
      <c r="BP130" s="674"/>
      <c r="BQ130" s="674"/>
      <c r="BR130" s="674"/>
      <c r="BS130" s="674"/>
      <c r="BT130" s="674"/>
      <c r="BU130" s="674"/>
      <c r="BV130" s="674"/>
      <c r="BW130" s="674"/>
      <c r="BX130" s="674"/>
      <c r="BY130" s="674"/>
      <c r="BZ130" s="674"/>
      <c r="CA130" s="674"/>
      <c r="CB130" s="674"/>
      <c r="CC130" s="674"/>
      <c r="CD130" s="674"/>
      <c r="CE130" s="674"/>
      <c r="CF130" s="674"/>
      <c r="CG130" s="674"/>
      <c r="CH130" s="674"/>
      <c r="CI130" s="674"/>
      <c r="CJ130" s="674"/>
      <c r="CK130" s="674"/>
      <c r="CL130" s="674"/>
      <c r="CM130" s="674"/>
      <c r="CN130" s="674"/>
      <c r="CO130" s="674"/>
      <c r="CP130" s="674"/>
      <c r="CQ130" s="674"/>
      <c r="CR130" s="674"/>
      <c r="CS130" s="674"/>
      <c r="CT130" s="674"/>
      <c r="CU130" s="674"/>
      <c r="CV130" s="674"/>
      <c r="CW130" s="674"/>
      <c r="CX130" s="674"/>
      <c r="CY130" s="674"/>
      <c r="CZ130" s="674"/>
      <c r="DA130" s="674"/>
      <c r="DB130" s="674"/>
      <c r="DC130" s="674"/>
      <c r="DD130" s="674"/>
      <c r="DE130" s="674"/>
      <c r="DF130" s="674"/>
      <c r="DG130" s="674"/>
      <c r="DH130" s="674"/>
      <c r="DI130" s="674"/>
      <c r="DJ130" s="674"/>
      <c r="DK130" s="674"/>
      <c r="DL130" s="674"/>
      <c r="DM130" s="674"/>
      <c r="DN130" s="674"/>
      <c r="DO130" s="674"/>
      <c r="DP130" s="674"/>
      <c r="DQ130" s="674"/>
      <c r="DR130" s="674"/>
      <c r="DS130" s="674"/>
      <c r="DT130" s="674"/>
      <c r="DU130" s="674"/>
      <c r="DV130" s="674"/>
      <c r="DW130" s="674"/>
      <c r="DX130" s="674"/>
      <c r="DY130" s="674"/>
      <c r="DZ130" s="674"/>
      <c r="EA130" s="674"/>
      <c r="EB130" s="674"/>
      <c r="EC130" s="674"/>
      <c r="ED130" s="674"/>
      <c r="EE130" s="674"/>
      <c r="EF130" s="674"/>
      <c r="EG130" s="674"/>
      <c r="EH130" s="674"/>
      <c r="EI130" s="674"/>
      <c r="EJ130" s="674"/>
      <c r="EK130" s="674"/>
      <c r="EL130" s="674"/>
      <c r="EM130" s="674"/>
      <c r="EN130" s="674"/>
      <c r="EO130" s="674"/>
      <c r="EP130" s="674"/>
      <c r="EQ130" s="674"/>
      <c r="ER130" s="674"/>
      <c r="ES130" s="674"/>
      <c r="ET130" s="674"/>
      <c r="EU130" s="674"/>
      <c r="EV130" s="674"/>
      <c r="EW130" s="674"/>
      <c r="EX130" s="674"/>
      <c r="EY130" s="674"/>
      <c r="EZ130" s="674"/>
      <c r="FA130" s="674"/>
      <c r="FB130" s="674"/>
      <c r="FC130" s="674"/>
      <c r="FD130" s="674"/>
      <c r="FE130" s="674"/>
      <c r="FF130" s="674"/>
      <c r="FG130" s="674"/>
      <c r="FH130" s="674"/>
      <c r="FI130" s="674"/>
      <c r="FJ130" s="674"/>
      <c r="FK130" s="674"/>
      <c r="FL130" s="674"/>
      <c r="FM130" s="674"/>
      <c r="FN130" s="674"/>
      <c r="FO130" s="674"/>
      <c r="FP130" s="674"/>
      <c r="FQ130" s="674"/>
      <c r="FR130" s="674"/>
      <c r="FS130" s="674"/>
      <c r="FT130" s="674"/>
      <c r="FU130" s="674"/>
      <c r="FV130" s="674"/>
      <c r="FW130" s="674"/>
      <c r="FX130" s="674"/>
      <c r="FY130" s="674"/>
      <c r="FZ130" s="1313"/>
      <c r="GA130" s="1312"/>
      <c r="GB130" s="1156"/>
      <c r="GC130" s="1156"/>
      <c r="GD130" s="1156"/>
      <c r="GE130" s="1156"/>
      <c r="GF130" s="1156"/>
      <c r="GG130" s="1156"/>
      <c r="GH130" s="1156"/>
      <c r="GI130" s="1156"/>
      <c r="GJ130" s="1156"/>
      <c r="GK130" s="1157"/>
      <c r="GL130" s="1157"/>
      <c r="GM130" s="1157"/>
      <c r="GN130" s="1157"/>
      <c r="GO130" s="1157"/>
      <c r="GP130" s="1157"/>
      <c r="GQ130" s="1157"/>
      <c r="GR130" s="1157"/>
      <c r="GS130" s="1157"/>
      <c r="GT130" s="1157"/>
      <c r="GU130" s="1157"/>
      <c r="GV130" s="1157"/>
      <c r="GW130" s="1157"/>
      <c r="GX130" s="1157"/>
      <c r="GY130" s="1157"/>
      <c r="GZ130" s="1157"/>
      <c r="HA130" s="1157"/>
      <c r="HB130" s="1157"/>
      <c r="HC130" s="1157"/>
      <c r="HD130" s="1157"/>
      <c r="HE130" s="1157"/>
      <c r="HF130" s="1157"/>
      <c r="HG130" s="1157"/>
      <c r="HH130" s="1157"/>
      <c r="HI130" s="1157"/>
      <c r="HJ130" s="1026"/>
    </row>
    <row r="131" spans="2:218" ht="24.95" customHeight="1" x14ac:dyDescent="0.25">
      <c r="B131" s="1606"/>
      <c r="C131" s="229"/>
      <c r="D131" s="1316"/>
      <c r="E131" s="2400"/>
      <c r="F131" s="215"/>
      <c r="G131" s="213"/>
      <c r="H131" s="213"/>
      <c r="I131" s="214"/>
      <c r="J131" s="834"/>
      <c r="K131" s="234"/>
      <c r="L131" s="230"/>
      <c r="M131" s="231"/>
      <c r="N131" s="231"/>
      <c r="O131" s="231"/>
      <c r="P131" s="231"/>
      <c r="Q131" s="235"/>
      <c r="R131" s="233"/>
      <c r="S131" s="232"/>
      <c r="T131" s="219"/>
      <c r="U131" s="835"/>
      <c r="V131" s="212"/>
      <c r="W131" s="231"/>
      <c r="X131" s="2118"/>
      <c r="Y131" s="2119"/>
      <c r="Z131" s="2188"/>
      <c r="AA131" s="674"/>
      <c r="AB131" s="674"/>
      <c r="AC131" s="674"/>
      <c r="AD131" s="674"/>
      <c r="AE131" s="674"/>
      <c r="AF131" s="674"/>
      <c r="AG131" s="674"/>
      <c r="AH131" s="674"/>
      <c r="AI131" s="674"/>
      <c r="AJ131" s="674"/>
      <c r="AK131" s="674"/>
      <c r="AL131" s="674"/>
      <c r="AM131" s="674"/>
      <c r="AN131" s="674"/>
      <c r="AO131" s="674"/>
      <c r="AP131" s="674"/>
      <c r="AQ131" s="674"/>
      <c r="AR131" s="674"/>
      <c r="AS131" s="674"/>
      <c r="AT131" s="674"/>
      <c r="AU131" s="674"/>
      <c r="AV131" s="674"/>
      <c r="AW131" s="674"/>
      <c r="AX131" s="674"/>
      <c r="AY131" s="674"/>
      <c r="AZ131" s="674"/>
      <c r="BA131" s="674"/>
      <c r="BB131" s="674"/>
      <c r="BC131" s="674"/>
      <c r="BD131" s="674"/>
      <c r="BE131" s="674"/>
      <c r="BF131" s="674"/>
      <c r="BG131" s="674"/>
      <c r="BH131" s="674"/>
      <c r="BI131" s="674"/>
      <c r="BJ131" s="674"/>
      <c r="BK131" s="674"/>
      <c r="BL131" s="674"/>
      <c r="BM131" s="674"/>
      <c r="BN131" s="674"/>
      <c r="BO131" s="674"/>
      <c r="BP131" s="674"/>
      <c r="BQ131" s="674"/>
      <c r="BR131" s="674"/>
      <c r="BS131" s="674"/>
      <c r="BT131" s="674"/>
      <c r="BU131" s="674"/>
      <c r="BV131" s="674"/>
      <c r="BW131" s="674"/>
      <c r="BX131" s="674"/>
      <c r="BY131" s="674"/>
      <c r="BZ131" s="674"/>
      <c r="CA131" s="674"/>
      <c r="CB131" s="674"/>
      <c r="CC131" s="674"/>
      <c r="CD131" s="674"/>
      <c r="CE131" s="674"/>
      <c r="CF131" s="674"/>
      <c r="CG131" s="674"/>
      <c r="CH131" s="674"/>
      <c r="CI131" s="674"/>
      <c r="CJ131" s="674"/>
      <c r="CK131" s="674"/>
      <c r="CL131" s="674"/>
      <c r="CM131" s="674"/>
      <c r="CN131" s="674"/>
      <c r="CO131" s="674"/>
      <c r="CP131" s="674"/>
      <c r="CQ131" s="674"/>
      <c r="CR131" s="674"/>
      <c r="CS131" s="674"/>
      <c r="CT131" s="674"/>
      <c r="CU131" s="674"/>
      <c r="CV131" s="674"/>
      <c r="CW131" s="674"/>
      <c r="CX131" s="674"/>
      <c r="CY131" s="674"/>
      <c r="CZ131" s="674"/>
      <c r="DA131" s="674"/>
      <c r="DB131" s="674"/>
      <c r="DC131" s="674"/>
      <c r="DD131" s="674"/>
      <c r="DE131" s="674"/>
      <c r="DF131" s="674"/>
      <c r="DG131" s="674"/>
      <c r="DH131" s="674"/>
      <c r="DI131" s="674"/>
      <c r="DJ131" s="674"/>
      <c r="DK131" s="674"/>
      <c r="DL131" s="674"/>
      <c r="DM131" s="674"/>
      <c r="DN131" s="674"/>
      <c r="DO131" s="674"/>
      <c r="DP131" s="674"/>
      <c r="DQ131" s="674"/>
      <c r="DR131" s="674"/>
      <c r="DS131" s="674"/>
      <c r="DT131" s="674"/>
      <c r="DU131" s="674"/>
      <c r="DV131" s="674"/>
      <c r="DW131" s="674"/>
      <c r="DX131" s="674"/>
      <c r="DY131" s="674"/>
      <c r="DZ131" s="674"/>
      <c r="EA131" s="674"/>
      <c r="EB131" s="674"/>
      <c r="EC131" s="674"/>
      <c r="ED131" s="674"/>
      <c r="EE131" s="674"/>
      <c r="EF131" s="674"/>
      <c r="EG131" s="674"/>
      <c r="EH131" s="674"/>
      <c r="EI131" s="674"/>
      <c r="EJ131" s="674"/>
      <c r="EK131" s="674"/>
      <c r="EL131" s="674"/>
      <c r="EM131" s="674"/>
      <c r="EN131" s="674"/>
      <c r="EO131" s="674"/>
      <c r="EP131" s="674"/>
      <c r="EQ131" s="674"/>
      <c r="ER131" s="674"/>
      <c r="ES131" s="674"/>
      <c r="ET131" s="674"/>
      <c r="EU131" s="674"/>
      <c r="EV131" s="674"/>
      <c r="EW131" s="674"/>
      <c r="EX131" s="674"/>
      <c r="EY131" s="674"/>
      <c r="EZ131" s="674"/>
      <c r="FA131" s="674"/>
      <c r="FB131" s="674"/>
      <c r="FC131" s="674"/>
      <c r="FD131" s="674"/>
      <c r="FE131" s="674"/>
      <c r="FF131" s="674"/>
      <c r="FG131" s="674"/>
      <c r="FH131" s="674"/>
      <c r="FI131" s="674"/>
      <c r="FJ131" s="674"/>
      <c r="FK131" s="674"/>
      <c r="FL131" s="674"/>
      <c r="FM131" s="674"/>
      <c r="FN131" s="674"/>
      <c r="FO131" s="674"/>
      <c r="FP131" s="674"/>
      <c r="FQ131" s="674"/>
      <c r="FR131" s="674"/>
      <c r="FS131" s="674"/>
      <c r="FT131" s="674"/>
      <c r="FU131" s="674"/>
      <c r="FV131" s="674"/>
      <c r="FW131" s="674"/>
      <c r="FX131" s="674"/>
      <c r="FY131" s="674"/>
      <c r="FZ131" s="1313"/>
      <c r="GA131" s="1312"/>
      <c r="GB131" s="1156"/>
      <c r="GC131" s="1156"/>
      <c r="GD131" s="1156"/>
      <c r="GE131" s="1156"/>
      <c r="GF131" s="1156"/>
      <c r="GG131" s="1156"/>
      <c r="GH131" s="1156"/>
      <c r="GI131" s="1156"/>
      <c r="GJ131" s="1156"/>
      <c r="GK131" s="1157"/>
      <c r="GL131" s="1157"/>
      <c r="GM131" s="1157"/>
      <c r="GN131" s="1157"/>
      <c r="GO131" s="1157"/>
      <c r="GP131" s="1157"/>
      <c r="GQ131" s="1157"/>
      <c r="GR131" s="1157"/>
      <c r="GS131" s="1157"/>
      <c r="GT131" s="1157"/>
      <c r="GU131" s="1157"/>
      <c r="GV131" s="1157"/>
      <c r="GW131" s="1157"/>
      <c r="GX131" s="1157"/>
      <c r="GY131" s="1157"/>
      <c r="GZ131" s="1157"/>
      <c r="HA131" s="1157"/>
      <c r="HB131" s="1157"/>
      <c r="HC131" s="1157"/>
      <c r="HD131" s="1157"/>
      <c r="HE131" s="1157"/>
      <c r="HF131" s="1157"/>
      <c r="HG131" s="1157"/>
      <c r="HH131" s="1157"/>
      <c r="HI131" s="1157"/>
      <c r="HJ131" s="1026"/>
    </row>
    <row r="132" spans="2:218" ht="24.95" customHeight="1" x14ac:dyDescent="0.25">
      <c r="B132" s="1606"/>
      <c r="C132" s="229"/>
      <c r="D132" s="1316"/>
      <c r="E132" s="2400"/>
      <c r="F132" s="215"/>
      <c r="G132" s="213"/>
      <c r="H132" s="213"/>
      <c r="I132" s="214"/>
      <c r="J132" s="834"/>
      <c r="K132" s="234"/>
      <c r="L132" s="230"/>
      <c r="M132" s="231"/>
      <c r="N132" s="231"/>
      <c r="O132" s="231"/>
      <c r="P132" s="231"/>
      <c r="Q132" s="235"/>
      <c r="R132" s="233"/>
      <c r="S132" s="232"/>
      <c r="T132" s="219"/>
      <c r="U132" s="835"/>
      <c r="V132" s="212"/>
      <c r="W132" s="231"/>
      <c r="X132" s="2118"/>
      <c r="Y132" s="2119"/>
      <c r="Z132" s="2188"/>
      <c r="AA132" s="674"/>
      <c r="AB132" s="674"/>
      <c r="AC132" s="674"/>
      <c r="AD132" s="674"/>
      <c r="AE132" s="674"/>
      <c r="AF132" s="674"/>
      <c r="AG132" s="674"/>
      <c r="AH132" s="674"/>
      <c r="AI132" s="674"/>
      <c r="AJ132" s="674"/>
      <c r="AK132" s="674"/>
      <c r="AL132" s="674"/>
      <c r="AM132" s="674"/>
      <c r="AN132" s="674"/>
      <c r="AO132" s="674"/>
      <c r="AP132" s="674"/>
      <c r="AQ132" s="674"/>
      <c r="AR132" s="674"/>
      <c r="AS132" s="674"/>
      <c r="AT132" s="674"/>
      <c r="AU132" s="674"/>
      <c r="AV132" s="674"/>
      <c r="AW132" s="674"/>
      <c r="AX132" s="674"/>
      <c r="AY132" s="674"/>
      <c r="AZ132" s="674"/>
      <c r="BA132" s="674"/>
      <c r="BB132" s="674"/>
      <c r="BC132" s="674"/>
      <c r="BD132" s="674"/>
      <c r="BE132" s="674"/>
      <c r="BF132" s="674"/>
      <c r="BG132" s="674"/>
      <c r="BH132" s="674"/>
      <c r="BI132" s="674"/>
      <c r="BJ132" s="674"/>
      <c r="BK132" s="674"/>
      <c r="BL132" s="674"/>
      <c r="BM132" s="674"/>
      <c r="BN132" s="674"/>
      <c r="BO132" s="674"/>
      <c r="BP132" s="674"/>
      <c r="BQ132" s="674"/>
      <c r="BR132" s="674"/>
      <c r="BS132" s="674"/>
      <c r="BT132" s="674"/>
      <c r="BU132" s="674"/>
      <c r="BV132" s="674"/>
      <c r="BW132" s="674"/>
      <c r="BX132" s="674"/>
      <c r="BY132" s="674"/>
      <c r="BZ132" s="674"/>
      <c r="CA132" s="674"/>
      <c r="CB132" s="674"/>
      <c r="CC132" s="674"/>
      <c r="CD132" s="674"/>
      <c r="CE132" s="674"/>
      <c r="CF132" s="674"/>
      <c r="CG132" s="674"/>
      <c r="CH132" s="674"/>
      <c r="CI132" s="674"/>
      <c r="CJ132" s="674"/>
      <c r="CK132" s="674"/>
      <c r="CL132" s="674"/>
      <c r="CM132" s="674"/>
      <c r="CN132" s="674"/>
      <c r="CO132" s="674"/>
      <c r="CP132" s="674"/>
      <c r="CQ132" s="674"/>
      <c r="CR132" s="674"/>
      <c r="CS132" s="674"/>
      <c r="CT132" s="674"/>
      <c r="CU132" s="674"/>
      <c r="CV132" s="674"/>
      <c r="CW132" s="674"/>
      <c r="CX132" s="674"/>
      <c r="CY132" s="674"/>
      <c r="CZ132" s="674"/>
      <c r="DA132" s="674"/>
      <c r="DB132" s="674"/>
      <c r="DC132" s="674"/>
      <c r="DD132" s="674"/>
      <c r="DE132" s="674"/>
      <c r="DF132" s="674"/>
      <c r="DG132" s="674"/>
      <c r="DH132" s="674"/>
      <c r="DI132" s="674"/>
      <c r="DJ132" s="674"/>
      <c r="DK132" s="674"/>
      <c r="DL132" s="674"/>
      <c r="DM132" s="674"/>
      <c r="DN132" s="674"/>
      <c r="DO132" s="674"/>
      <c r="DP132" s="674"/>
      <c r="DQ132" s="674"/>
      <c r="DR132" s="674"/>
      <c r="DS132" s="674"/>
      <c r="DT132" s="674"/>
      <c r="DU132" s="674"/>
      <c r="DV132" s="674"/>
      <c r="DW132" s="674"/>
      <c r="DX132" s="674"/>
      <c r="DY132" s="674"/>
      <c r="DZ132" s="674"/>
      <c r="EA132" s="674"/>
      <c r="EB132" s="674"/>
      <c r="EC132" s="674"/>
      <c r="ED132" s="674"/>
      <c r="EE132" s="674"/>
      <c r="EF132" s="674"/>
      <c r="EG132" s="674"/>
      <c r="EH132" s="674"/>
      <c r="EI132" s="674"/>
      <c r="EJ132" s="674"/>
      <c r="EK132" s="674"/>
      <c r="EL132" s="674"/>
      <c r="EM132" s="674"/>
      <c r="EN132" s="674"/>
      <c r="EO132" s="674"/>
      <c r="EP132" s="674"/>
      <c r="EQ132" s="674"/>
      <c r="ER132" s="674"/>
      <c r="ES132" s="674"/>
      <c r="ET132" s="674"/>
      <c r="EU132" s="674"/>
      <c r="EV132" s="674"/>
      <c r="EW132" s="674"/>
      <c r="EX132" s="674"/>
      <c r="EY132" s="674"/>
      <c r="EZ132" s="674"/>
      <c r="FA132" s="674"/>
      <c r="FB132" s="674"/>
      <c r="FC132" s="674"/>
      <c r="FD132" s="674"/>
      <c r="FE132" s="674"/>
      <c r="FF132" s="674"/>
      <c r="FG132" s="674"/>
      <c r="FH132" s="674"/>
      <c r="FI132" s="674"/>
      <c r="FJ132" s="674"/>
      <c r="FK132" s="674"/>
      <c r="FL132" s="674"/>
      <c r="FM132" s="674"/>
      <c r="FN132" s="674"/>
      <c r="FO132" s="674"/>
      <c r="FP132" s="674"/>
      <c r="FQ132" s="674"/>
      <c r="FR132" s="674"/>
      <c r="FS132" s="674"/>
      <c r="FT132" s="674"/>
      <c r="FU132" s="674"/>
      <c r="FV132" s="674"/>
      <c r="FW132" s="674"/>
      <c r="FX132" s="674"/>
      <c r="FY132" s="674"/>
      <c r="FZ132" s="1313"/>
      <c r="GA132" s="1312"/>
      <c r="GB132" s="1156"/>
      <c r="GC132" s="1156"/>
      <c r="GD132" s="1156"/>
      <c r="GE132" s="1156"/>
      <c r="GF132" s="1156"/>
      <c r="GG132" s="1156"/>
      <c r="GH132" s="1156"/>
      <c r="GI132" s="1156"/>
      <c r="GJ132" s="1156"/>
      <c r="GK132" s="1157"/>
      <c r="GL132" s="1157"/>
      <c r="GM132" s="1157"/>
      <c r="GN132" s="1157"/>
      <c r="GO132" s="1157"/>
      <c r="GP132" s="1157"/>
      <c r="GQ132" s="1157"/>
      <c r="GR132" s="1157"/>
      <c r="GS132" s="1157"/>
      <c r="GT132" s="1157"/>
      <c r="GU132" s="1157"/>
      <c r="GV132" s="1157"/>
      <c r="GW132" s="1157"/>
      <c r="GX132" s="1157"/>
      <c r="GY132" s="1157"/>
      <c r="GZ132" s="1157"/>
      <c r="HA132" s="1157"/>
      <c r="HB132" s="1157"/>
      <c r="HC132" s="1157"/>
      <c r="HD132" s="1157"/>
      <c r="HE132" s="1157"/>
      <c r="HF132" s="1157"/>
      <c r="HG132" s="1157"/>
      <c r="HH132" s="1157"/>
      <c r="HI132" s="1157"/>
      <c r="HJ132" s="1026"/>
    </row>
    <row r="133" spans="2:218" ht="24.95" customHeight="1" x14ac:dyDescent="0.25">
      <c r="B133" s="1606"/>
      <c r="C133" s="229"/>
      <c r="D133" s="1316"/>
      <c r="E133" s="2400"/>
      <c r="F133" s="215"/>
      <c r="G133" s="213"/>
      <c r="H133" s="213"/>
      <c r="I133" s="214"/>
      <c r="J133" s="834"/>
      <c r="K133" s="234"/>
      <c r="L133" s="230"/>
      <c r="M133" s="231"/>
      <c r="N133" s="231"/>
      <c r="O133" s="231"/>
      <c r="P133" s="231"/>
      <c r="Q133" s="235"/>
      <c r="R133" s="233"/>
      <c r="S133" s="232"/>
      <c r="T133" s="219"/>
      <c r="U133" s="835"/>
      <c r="V133" s="212"/>
      <c r="W133" s="231"/>
      <c r="X133" s="2118"/>
      <c r="Y133" s="2119"/>
      <c r="Z133" s="2188"/>
      <c r="AA133" s="674"/>
      <c r="AB133" s="674"/>
      <c r="AC133" s="674"/>
      <c r="AD133" s="674"/>
      <c r="AE133" s="674"/>
      <c r="AF133" s="674"/>
      <c r="AG133" s="674"/>
      <c r="AH133" s="674"/>
      <c r="AI133" s="674"/>
      <c r="AJ133" s="674"/>
      <c r="AK133" s="674"/>
      <c r="AL133" s="674"/>
      <c r="AM133" s="674"/>
      <c r="AN133" s="674"/>
      <c r="AO133" s="674"/>
      <c r="AP133" s="674"/>
      <c r="AQ133" s="674"/>
      <c r="AR133" s="674"/>
      <c r="AS133" s="674"/>
      <c r="AT133" s="674"/>
      <c r="AU133" s="674"/>
      <c r="AV133" s="674"/>
      <c r="AW133" s="674"/>
      <c r="AX133" s="674"/>
      <c r="AY133" s="674"/>
      <c r="AZ133" s="674"/>
      <c r="BA133" s="674"/>
      <c r="BB133" s="674"/>
      <c r="BC133" s="674"/>
      <c r="BD133" s="674"/>
      <c r="BE133" s="674"/>
      <c r="BF133" s="674"/>
      <c r="BG133" s="674"/>
      <c r="BH133" s="674"/>
      <c r="BI133" s="674"/>
      <c r="BJ133" s="674"/>
      <c r="BK133" s="674"/>
      <c r="BL133" s="674"/>
      <c r="BM133" s="674"/>
      <c r="BN133" s="674"/>
      <c r="BO133" s="674"/>
      <c r="BP133" s="674"/>
      <c r="BQ133" s="674"/>
      <c r="BR133" s="674"/>
      <c r="BS133" s="674"/>
      <c r="BT133" s="674"/>
      <c r="BU133" s="674"/>
      <c r="BV133" s="674"/>
      <c r="BW133" s="674"/>
      <c r="BX133" s="674"/>
      <c r="BY133" s="674"/>
      <c r="BZ133" s="674"/>
      <c r="CA133" s="674"/>
      <c r="CB133" s="674"/>
      <c r="CC133" s="674"/>
      <c r="CD133" s="674"/>
      <c r="CE133" s="674"/>
      <c r="CF133" s="674"/>
      <c r="CG133" s="674"/>
      <c r="CH133" s="674"/>
      <c r="CI133" s="674"/>
      <c r="CJ133" s="674"/>
      <c r="CK133" s="674"/>
      <c r="CL133" s="674"/>
      <c r="CM133" s="674"/>
      <c r="CN133" s="674"/>
      <c r="CO133" s="674"/>
      <c r="CP133" s="674"/>
      <c r="CQ133" s="674"/>
      <c r="CR133" s="674"/>
      <c r="CS133" s="674"/>
      <c r="CT133" s="674"/>
      <c r="CU133" s="674"/>
      <c r="CV133" s="674"/>
      <c r="CW133" s="674"/>
      <c r="CX133" s="674"/>
      <c r="CY133" s="674"/>
      <c r="CZ133" s="674"/>
      <c r="DA133" s="674"/>
      <c r="DB133" s="674"/>
      <c r="DC133" s="674"/>
      <c r="DD133" s="674"/>
      <c r="DE133" s="674"/>
      <c r="DF133" s="674"/>
      <c r="DG133" s="674"/>
      <c r="DH133" s="674"/>
      <c r="DI133" s="674"/>
      <c r="DJ133" s="674"/>
      <c r="DK133" s="674"/>
      <c r="DL133" s="674"/>
      <c r="DM133" s="674"/>
      <c r="DN133" s="674"/>
      <c r="DO133" s="674"/>
      <c r="DP133" s="674"/>
      <c r="DQ133" s="674"/>
      <c r="DR133" s="674"/>
      <c r="DS133" s="674"/>
      <c r="DT133" s="674"/>
      <c r="DU133" s="674"/>
      <c r="DV133" s="674"/>
      <c r="DW133" s="674"/>
      <c r="DX133" s="674"/>
      <c r="DY133" s="674"/>
      <c r="DZ133" s="674"/>
      <c r="EA133" s="674"/>
      <c r="EB133" s="674"/>
      <c r="EC133" s="674"/>
      <c r="ED133" s="674"/>
      <c r="EE133" s="674"/>
      <c r="EF133" s="674"/>
      <c r="EG133" s="674"/>
      <c r="EH133" s="674"/>
      <c r="EI133" s="674"/>
      <c r="EJ133" s="674"/>
      <c r="EK133" s="674"/>
      <c r="EL133" s="674"/>
      <c r="EM133" s="674"/>
      <c r="EN133" s="674"/>
      <c r="EO133" s="674"/>
      <c r="EP133" s="674"/>
      <c r="EQ133" s="674"/>
      <c r="ER133" s="674"/>
      <c r="ES133" s="674"/>
      <c r="ET133" s="674"/>
      <c r="EU133" s="674"/>
      <c r="EV133" s="674"/>
      <c r="EW133" s="674"/>
      <c r="EX133" s="674"/>
      <c r="EY133" s="674"/>
      <c r="EZ133" s="674"/>
      <c r="FA133" s="674"/>
      <c r="FB133" s="674"/>
      <c r="FC133" s="674"/>
      <c r="FD133" s="674"/>
      <c r="FE133" s="674"/>
      <c r="FF133" s="674"/>
      <c r="FG133" s="674"/>
      <c r="FH133" s="674"/>
      <c r="FI133" s="674"/>
      <c r="FJ133" s="674"/>
      <c r="FK133" s="674"/>
      <c r="FL133" s="674"/>
      <c r="FM133" s="674"/>
      <c r="FN133" s="674"/>
      <c r="FO133" s="674"/>
      <c r="FP133" s="674"/>
      <c r="FQ133" s="674"/>
      <c r="FR133" s="674"/>
      <c r="FS133" s="674"/>
      <c r="FT133" s="674"/>
      <c r="FU133" s="674"/>
      <c r="FV133" s="674"/>
      <c r="FW133" s="674"/>
      <c r="FX133" s="674"/>
      <c r="FY133" s="674"/>
      <c r="FZ133" s="1313"/>
      <c r="GA133" s="1312"/>
      <c r="GB133" s="1156"/>
      <c r="GC133" s="1156"/>
      <c r="GD133" s="1156"/>
      <c r="GE133" s="1156"/>
      <c r="GF133" s="1156"/>
      <c r="GG133" s="1156"/>
      <c r="GH133" s="1156"/>
      <c r="GI133" s="1156"/>
      <c r="GJ133" s="1156"/>
      <c r="GK133" s="1157"/>
      <c r="GL133" s="1157"/>
      <c r="GM133" s="1157"/>
      <c r="GN133" s="1157"/>
      <c r="GO133" s="1157"/>
      <c r="GP133" s="1157"/>
      <c r="GQ133" s="1157"/>
      <c r="GR133" s="1157"/>
      <c r="GS133" s="1157"/>
      <c r="GT133" s="1157"/>
      <c r="GU133" s="1157"/>
      <c r="GV133" s="1157"/>
      <c r="GW133" s="1157"/>
      <c r="GX133" s="1157"/>
      <c r="GY133" s="1157"/>
      <c r="GZ133" s="1157"/>
      <c r="HA133" s="1157"/>
      <c r="HB133" s="1157"/>
      <c r="HC133" s="1157"/>
      <c r="HD133" s="1157"/>
      <c r="HE133" s="1157"/>
      <c r="HF133" s="1157"/>
      <c r="HG133" s="1157"/>
      <c r="HH133" s="1157"/>
      <c r="HI133" s="1157"/>
      <c r="HJ133" s="1026"/>
    </row>
    <row r="134" spans="2:218" ht="24.95" customHeight="1" x14ac:dyDescent="0.25">
      <c r="B134" s="1606"/>
      <c r="C134" s="229"/>
      <c r="D134" s="1316"/>
      <c r="E134" s="2400"/>
      <c r="F134" s="215"/>
      <c r="G134" s="213"/>
      <c r="H134" s="213"/>
      <c r="I134" s="214"/>
      <c r="J134" s="834"/>
      <c r="K134" s="234"/>
      <c r="L134" s="230"/>
      <c r="M134" s="231"/>
      <c r="N134" s="231"/>
      <c r="O134" s="231"/>
      <c r="P134" s="231"/>
      <c r="Q134" s="235"/>
      <c r="R134" s="233"/>
      <c r="S134" s="232"/>
      <c r="T134" s="219"/>
      <c r="U134" s="835"/>
      <c r="V134" s="212"/>
      <c r="W134" s="231"/>
      <c r="X134" s="2118"/>
      <c r="Y134" s="2119"/>
      <c r="Z134" s="2188"/>
      <c r="AA134" s="674"/>
      <c r="AB134" s="674"/>
      <c r="AC134" s="674"/>
      <c r="AD134" s="674"/>
      <c r="AE134" s="674"/>
      <c r="AF134" s="674"/>
      <c r="AG134" s="674"/>
      <c r="AH134" s="674"/>
      <c r="AI134" s="674"/>
      <c r="AJ134" s="674"/>
      <c r="AK134" s="674"/>
      <c r="AL134" s="674"/>
      <c r="AM134" s="674"/>
      <c r="AN134" s="674"/>
      <c r="AO134" s="674"/>
      <c r="AP134" s="674"/>
      <c r="AQ134" s="674"/>
      <c r="AR134" s="674"/>
      <c r="AS134" s="674"/>
      <c r="AT134" s="674"/>
      <c r="AU134" s="674"/>
      <c r="AV134" s="674"/>
      <c r="AW134" s="674"/>
      <c r="AX134" s="674"/>
      <c r="AY134" s="674"/>
      <c r="AZ134" s="674"/>
      <c r="BA134" s="674"/>
      <c r="BB134" s="674"/>
      <c r="BC134" s="674"/>
      <c r="BD134" s="674"/>
      <c r="BE134" s="674"/>
      <c r="BF134" s="674"/>
      <c r="BG134" s="674"/>
      <c r="BH134" s="674"/>
      <c r="BI134" s="674"/>
      <c r="BJ134" s="674"/>
      <c r="BK134" s="674"/>
      <c r="BL134" s="674"/>
      <c r="BM134" s="674"/>
      <c r="BN134" s="674"/>
      <c r="BO134" s="674"/>
      <c r="BP134" s="674"/>
      <c r="BQ134" s="674"/>
      <c r="BR134" s="674"/>
      <c r="BS134" s="674"/>
      <c r="BT134" s="674"/>
      <c r="BU134" s="674"/>
      <c r="BV134" s="674"/>
      <c r="BW134" s="674"/>
      <c r="BX134" s="674"/>
      <c r="BY134" s="674"/>
      <c r="BZ134" s="674"/>
      <c r="CA134" s="674"/>
      <c r="CB134" s="674"/>
      <c r="CC134" s="674"/>
      <c r="CD134" s="674"/>
      <c r="CE134" s="674"/>
      <c r="CF134" s="674"/>
      <c r="CG134" s="674"/>
      <c r="CH134" s="674"/>
      <c r="CI134" s="674"/>
      <c r="CJ134" s="674"/>
      <c r="CK134" s="674"/>
      <c r="CL134" s="674"/>
      <c r="CM134" s="674"/>
      <c r="CN134" s="674"/>
      <c r="CO134" s="674"/>
      <c r="CP134" s="674"/>
      <c r="CQ134" s="674"/>
      <c r="CR134" s="674"/>
      <c r="CS134" s="674"/>
      <c r="CT134" s="674"/>
      <c r="CU134" s="674"/>
      <c r="CV134" s="674"/>
      <c r="CW134" s="674"/>
      <c r="CX134" s="674"/>
      <c r="CY134" s="674"/>
      <c r="CZ134" s="674"/>
      <c r="DA134" s="674"/>
      <c r="DB134" s="674"/>
      <c r="DC134" s="674"/>
      <c r="DD134" s="674"/>
      <c r="DE134" s="674"/>
      <c r="DF134" s="674"/>
      <c r="DG134" s="674"/>
      <c r="DH134" s="674"/>
      <c r="DI134" s="674"/>
      <c r="DJ134" s="674"/>
      <c r="DK134" s="674"/>
      <c r="DL134" s="674"/>
      <c r="DM134" s="674"/>
      <c r="DN134" s="674"/>
      <c r="DO134" s="674"/>
      <c r="DP134" s="674"/>
      <c r="DQ134" s="674"/>
      <c r="DR134" s="674"/>
      <c r="DS134" s="674"/>
      <c r="DT134" s="674"/>
      <c r="DU134" s="674"/>
      <c r="DV134" s="674"/>
      <c r="DW134" s="674"/>
      <c r="DX134" s="674"/>
      <c r="DY134" s="674"/>
      <c r="DZ134" s="674"/>
      <c r="EA134" s="674"/>
      <c r="EB134" s="674"/>
      <c r="EC134" s="674"/>
      <c r="ED134" s="674"/>
      <c r="EE134" s="674"/>
      <c r="EF134" s="674"/>
      <c r="EG134" s="674"/>
      <c r="EH134" s="674"/>
      <c r="EI134" s="674"/>
      <c r="EJ134" s="674"/>
      <c r="EK134" s="674"/>
      <c r="EL134" s="674"/>
      <c r="EM134" s="674"/>
      <c r="EN134" s="674"/>
      <c r="EO134" s="674"/>
      <c r="EP134" s="674"/>
      <c r="EQ134" s="674"/>
      <c r="ER134" s="674"/>
      <c r="ES134" s="674"/>
      <c r="ET134" s="674"/>
      <c r="EU134" s="674"/>
      <c r="EV134" s="674"/>
      <c r="EW134" s="674"/>
      <c r="EX134" s="674"/>
      <c r="EY134" s="674"/>
      <c r="EZ134" s="674"/>
      <c r="FA134" s="674"/>
      <c r="FB134" s="674"/>
      <c r="FC134" s="674"/>
      <c r="FD134" s="674"/>
      <c r="FE134" s="674"/>
      <c r="FF134" s="674"/>
      <c r="FG134" s="674"/>
      <c r="FH134" s="674"/>
      <c r="FI134" s="674"/>
      <c r="FJ134" s="674"/>
      <c r="FK134" s="674"/>
      <c r="FL134" s="674"/>
      <c r="FM134" s="674"/>
      <c r="FN134" s="674"/>
      <c r="FO134" s="674"/>
      <c r="FP134" s="674"/>
      <c r="FQ134" s="674"/>
      <c r="FR134" s="674"/>
      <c r="FS134" s="674"/>
      <c r="FT134" s="674"/>
      <c r="FU134" s="674"/>
      <c r="FV134" s="674"/>
      <c r="FW134" s="674"/>
      <c r="FX134" s="674"/>
      <c r="FY134" s="674"/>
      <c r="FZ134" s="1313"/>
      <c r="GA134" s="1312"/>
      <c r="GB134" s="1156"/>
      <c r="GC134" s="1156"/>
      <c r="GD134" s="1156"/>
      <c r="GE134" s="1156"/>
      <c r="GF134" s="1156"/>
      <c r="GG134" s="1156"/>
      <c r="GH134" s="1156"/>
      <c r="GI134" s="1156"/>
      <c r="GJ134" s="1156"/>
      <c r="GK134" s="1157"/>
      <c r="GL134" s="1157"/>
      <c r="GM134" s="1157"/>
      <c r="GN134" s="1157"/>
      <c r="GO134" s="1157"/>
      <c r="GP134" s="1157"/>
      <c r="GQ134" s="1157"/>
      <c r="GR134" s="1157"/>
      <c r="GS134" s="1157"/>
      <c r="GT134" s="1157"/>
      <c r="GU134" s="1157"/>
      <c r="GV134" s="1157"/>
      <c r="GW134" s="1157"/>
      <c r="GX134" s="1157"/>
      <c r="GY134" s="1157"/>
      <c r="GZ134" s="1157"/>
      <c r="HA134" s="1157"/>
      <c r="HB134" s="1157"/>
      <c r="HC134" s="1157"/>
      <c r="HD134" s="1157"/>
      <c r="HE134" s="1157"/>
      <c r="HF134" s="1157"/>
      <c r="HG134" s="1157"/>
      <c r="HH134" s="1157"/>
      <c r="HI134" s="1157"/>
      <c r="HJ134" s="1026"/>
    </row>
    <row r="135" spans="2:218" ht="24.95" customHeight="1" x14ac:dyDescent="0.25">
      <c r="B135" s="1606"/>
      <c r="C135" s="229"/>
      <c r="D135" s="1316"/>
      <c r="E135" s="2400"/>
      <c r="F135" s="215"/>
      <c r="G135" s="213"/>
      <c r="H135" s="213"/>
      <c r="I135" s="214"/>
      <c r="J135" s="834"/>
      <c r="K135" s="234"/>
      <c r="L135" s="230"/>
      <c r="M135" s="231"/>
      <c r="N135" s="231"/>
      <c r="O135" s="231"/>
      <c r="P135" s="231"/>
      <c r="Q135" s="235"/>
      <c r="R135" s="233"/>
      <c r="S135" s="232"/>
      <c r="T135" s="219"/>
      <c r="U135" s="835"/>
      <c r="V135" s="212"/>
      <c r="W135" s="231"/>
      <c r="X135" s="2118"/>
      <c r="Y135" s="2119"/>
      <c r="Z135" s="2188"/>
      <c r="AA135" s="674"/>
      <c r="AB135" s="674"/>
      <c r="AC135" s="674"/>
      <c r="AD135" s="674"/>
      <c r="AE135" s="674"/>
      <c r="AF135" s="674"/>
      <c r="AG135" s="674"/>
      <c r="AH135" s="674"/>
      <c r="AI135" s="674"/>
      <c r="AJ135" s="674"/>
      <c r="AK135" s="674"/>
      <c r="AL135" s="674"/>
      <c r="AM135" s="674"/>
      <c r="AN135" s="674"/>
      <c r="AO135" s="674"/>
      <c r="AP135" s="674"/>
      <c r="AQ135" s="674"/>
      <c r="AR135" s="674"/>
      <c r="AS135" s="674"/>
      <c r="AT135" s="674"/>
      <c r="AU135" s="674"/>
      <c r="AV135" s="674"/>
      <c r="AW135" s="674"/>
      <c r="AX135" s="674"/>
      <c r="AY135" s="674"/>
      <c r="AZ135" s="674"/>
      <c r="BA135" s="674"/>
      <c r="BB135" s="674"/>
      <c r="BC135" s="674"/>
      <c r="BD135" s="674"/>
      <c r="BE135" s="674"/>
      <c r="BF135" s="674"/>
      <c r="BG135" s="674"/>
      <c r="BH135" s="674"/>
      <c r="BI135" s="674"/>
      <c r="BJ135" s="674"/>
      <c r="BK135" s="674"/>
      <c r="BL135" s="674"/>
      <c r="BM135" s="674"/>
      <c r="BN135" s="674"/>
      <c r="BO135" s="674"/>
      <c r="BP135" s="674"/>
      <c r="BQ135" s="674"/>
      <c r="BR135" s="674"/>
      <c r="BS135" s="674"/>
      <c r="BT135" s="674"/>
      <c r="BU135" s="674"/>
      <c r="BV135" s="674"/>
      <c r="BW135" s="674"/>
      <c r="BX135" s="674"/>
      <c r="BY135" s="674"/>
      <c r="BZ135" s="674"/>
      <c r="CA135" s="674"/>
      <c r="CB135" s="674"/>
      <c r="CC135" s="674"/>
      <c r="CD135" s="674"/>
      <c r="CE135" s="674"/>
      <c r="CF135" s="674"/>
      <c r="CG135" s="674"/>
      <c r="CH135" s="674"/>
      <c r="CI135" s="674"/>
      <c r="CJ135" s="674"/>
      <c r="CK135" s="674"/>
      <c r="CL135" s="674"/>
      <c r="CM135" s="674"/>
      <c r="CN135" s="674"/>
      <c r="CO135" s="674"/>
      <c r="CP135" s="674"/>
      <c r="CQ135" s="674"/>
      <c r="CR135" s="674"/>
      <c r="CS135" s="674"/>
      <c r="CT135" s="674"/>
      <c r="CU135" s="674"/>
      <c r="CV135" s="674"/>
      <c r="CW135" s="674"/>
      <c r="CX135" s="674"/>
      <c r="CY135" s="674"/>
      <c r="CZ135" s="674"/>
      <c r="DA135" s="674"/>
      <c r="DB135" s="674"/>
      <c r="DC135" s="674"/>
      <c r="DD135" s="674"/>
      <c r="DE135" s="674"/>
      <c r="DF135" s="674"/>
      <c r="DG135" s="674"/>
      <c r="DH135" s="674"/>
      <c r="DI135" s="674"/>
      <c r="DJ135" s="674"/>
      <c r="DK135" s="674"/>
      <c r="DL135" s="674"/>
      <c r="DM135" s="674"/>
      <c r="DN135" s="674"/>
      <c r="DO135" s="674"/>
      <c r="DP135" s="674"/>
      <c r="DQ135" s="674"/>
      <c r="DR135" s="674"/>
      <c r="DS135" s="674"/>
      <c r="DT135" s="674"/>
      <c r="DU135" s="674"/>
      <c r="DV135" s="674"/>
      <c r="DW135" s="674"/>
      <c r="DX135" s="674"/>
      <c r="DY135" s="674"/>
      <c r="DZ135" s="674"/>
      <c r="EA135" s="674"/>
      <c r="EB135" s="674"/>
      <c r="EC135" s="674"/>
      <c r="ED135" s="674"/>
      <c r="EE135" s="674"/>
      <c r="EF135" s="674"/>
      <c r="EG135" s="674"/>
      <c r="EH135" s="674"/>
      <c r="EI135" s="674"/>
      <c r="EJ135" s="674"/>
      <c r="EK135" s="674"/>
      <c r="EL135" s="674"/>
      <c r="EM135" s="674"/>
      <c r="EN135" s="674"/>
      <c r="EO135" s="674"/>
      <c r="EP135" s="674"/>
      <c r="EQ135" s="674"/>
      <c r="ER135" s="674"/>
      <c r="ES135" s="674"/>
      <c r="ET135" s="674"/>
      <c r="EU135" s="674"/>
      <c r="EV135" s="674"/>
      <c r="EW135" s="674"/>
      <c r="EX135" s="674"/>
      <c r="EY135" s="674"/>
      <c r="EZ135" s="674"/>
      <c r="FA135" s="674"/>
      <c r="FB135" s="674"/>
      <c r="FC135" s="674"/>
      <c r="FD135" s="674"/>
      <c r="FE135" s="674"/>
      <c r="FF135" s="674"/>
      <c r="FG135" s="674"/>
      <c r="FH135" s="674"/>
      <c r="FI135" s="674"/>
      <c r="FJ135" s="674"/>
      <c r="FK135" s="674"/>
      <c r="FL135" s="674"/>
      <c r="FM135" s="674"/>
      <c r="FN135" s="674"/>
      <c r="FO135" s="674"/>
      <c r="FP135" s="674"/>
      <c r="FQ135" s="674"/>
      <c r="FR135" s="674"/>
      <c r="FS135" s="674"/>
      <c r="FT135" s="674"/>
      <c r="FU135" s="674"/>
      <c r="FV135" s="674"/>
      <c r="FW135" s="674"/>
      <c r="FX135" s="674"/>
      <c r="FY135" s="674"/>
      <c r="FZ135" s="1313"/>
      <c r="GA135" s="1312"/>
      <c r="GB135" s="1156"/>
      <c r="GC135" s="1156"/>
      <c r="GD135" s="1156"/>
      <c r="GE135" s="1156"/>
      <c r="GF135" s="1156"/>
      <c r="GG135" s="1156"/>
      <c r="GH135" s="1156"/>
      <c r="GI135" s="1156"/>
      <c r="GJ135" s="1156"/>
      <c r="GK135" s="1157"/>
      <c r="GL135" s="1157"/>
      <c r="GM135" s="1157"/>
      <c r="GN135" s="1157"/>
      <c r="GO135" s="1157"/>
      <c r="GP135" s="1157"/>
      <c r="GQ135" s="1157"/>
      <c r="GR135" s="1157"/>
      <c r="GS135" s="1157"/>
      <c r="GT135" s="1157"/>
      <c r="GU135" s="1157"/>
      <c r="GV135" s="1157"/>
      <c r="GW135" s="1157"/>
      <c r="GX135" s="1157"/>
      <c r="GY135" s="1157"/>
      <c r="GZ135" s="1157"/>
      <c r="HA135" s="1157"/>
      <c r="HB135" s="1157"/>
      <c r="HC135" s="1157"/>
      <c r="HD135" s="1157"/>
      <c r="HE135" s="1157"/>
      <c r="HF135" s="1157"/>
      <c r="HG135" s="1157"/>
      <c r="HH135" s="1157"/>
      <c r="HI135" s="1157"/>
      <c r="HJ135" s="1026"/>
    </row>
    <row r="136" spans="2:218" ht="24.95" customHeight="1" x14ac:dyDescent="0.25">
      <c r="B136" s="1606"/>
      <c r="C136" s="229"/>
      <c r="D136" s="1316"/>
      <c r="E136" s="2400"/>
      <c r="F136" s="215"/>
      <c r="G136" s="213"/>
      <c r="H136" s="213"/>
      <c r="I136" s="214"/>
      <c r="J136" s="834"/>
      <c r="K136" s="234"/>
      <c r="L136" s="230"/>
      <c r="M136" s="231"/>
      <c r="N136" s="231"/>
      <c r="O136" s="231"/>
      <c r="P136" s="231"/>
      <c r="Q136" s="235"/>
      <c r="R136" s="233"/>
      <c r="S136" s="232"/>
      <c r="T136" s="219"/>
      <c r="U136" s="835"/>
      <c r="V136" s="212"/>
      <c r="W136" s="231"/>
      <c r="X136" s="2118"/>
      <c r="Y136" s="2119"/>
      <c r="Z136" s="2188"/>
      <c r="AA136" s="674"/>
      <c r="AB136" s="674"/>
      <c r="AC136" s="674"/>
      <c r="AD136" s="674"/>
      <c r="AE136" s="674"/>
      <c r="AF136" s="674"/>
      <c r="AG136" s="674"/>
      <c r="AH136" s="674"/>
      <c r="AI136" s="674"/>
      <c r="AJ136" s="674"/>
      <c r="AK136" s="674"/>
      <c r="AL136" s="674"/>
      <c r="AM136" s="674"/>
      <c r="AN136" s="674"/>
      <c r="AO136" s="674"/>
      <c r="AP136" s="674"/>
      <c r="AQ136" s="674"/>
      <c r="AR136" s="674"/>
      <c r="AS136" s="674"/>
      <c r="AT136" s="674"/>
      <c r="AU136" s="674"/>
      <c r="AV136" s="674"/>
      <c r="AW136" s="674"/>
      <c r="AX136" s="674"/>
      <c r="AY136" s="674"/>
      <c r="AZ136" s="674"/>
      <c r="BA136" s="674"/>
      <c r="BB136" s="674"/>
      <c r="BC136" s="674"/>
      <c r="BD136" s="674"/>
      <c r="BE136" s="674"/>
      <c r="BF136" s="674"/>
      <c r="BG136" s="674"/>
      <c r="BH136" s="674"/>
      <c r="BI136" s="674"/>
      <c r="BJ136" s="674"/>
      <c r="BK136" s="674"/>
      <c r="BL136" s="674"/>
      <c r="BM136" s="674"/>
      <c r="BN136" s="674"/>
      <c r="BO136" s="674"/>
      <c r="BP136" s="674"/>
      <c r="BQ136" s="674"/>
      <c r="BR136" s="674"/>
      <c r="BS136" s="674"/>
      <c r="BT136" s="674"/>
      <c r="BU136" s="674"/>
      <c r="BV136" s="674"/>
      <c r="BW136" s="674"/>
      <c r="BX136" s="674"/>
      <c r="BY136" s="674"/>
      <c r="BZ136" s="674"/>
      <c r="CA136" s="674"/>
      <c r="CB136" s="674"/>
      <c r="CC136" s="674"/>
      <c r="CD136" s="674"/>
      <c r="CE136" s="674"/>
      <c r="CF136" s="674"/>
      <c r="CG136" s="674"/>
      <c r="CH136" s="674"/>
      <c r="CI136" s="674"/>
      <c r="CJ136" s="674"/>
      <c r="CK136" s="674"/>
      <c r="CL136" s="674"/>
      <c r="CM136" s="674"/>
      <c r="CN136" s="674"/>
      <c r="CO136" s="674"/>
      <c r="CP136" s="674"/>
      <c r="CQ136" s="674"/>
      <c r="CR136" s="674"/>
      <c r="CS136" s="674"/>
      <c r="CT136" s="674"/>
      <c r="CU136" s="674"/>
      <c r="CV136" s="674"/>
      <c r="CW136" s="674"/>
      <c r="CX136" s="674"/>
      <c r="CY136" s="674"/>
      <c r="CZ136" s="674"/>
      <c r="DA136" s="674"/>
      <c r="DB136" s="674"/>
      <c r="DC136" s="674"/>
      <c r="DD136" s="674"/>
      <c r="DE136" s="674"/>
      <c r="DF136" s="674"/>
      <c r="DG136" s="674"/>
      <c r="DH136" s="674"/>
      <c r="DI136" s="674"/>
      <c r="DJ136" s="674"/>
      <c r="DK136" s="674"/>
      <c r="DL136" s="674"/>
      <c r="DM136" s="674"/>
      <c r="DN136" s="674"/>
      <c r="DO136" s="674"/>
      <c r="DP136" s="674"/>
      <c r="DQ136" s="674"/>
      <c r="DR136" s="674"/>
      <c r="DS136" s="674"/>
      <c r="DT136" s="674"/>
      <c r="DU136" s="674"/>
      <c r="DV136" s="674"/>
      <c r="DW136" s="674"/>
      <c r="DX136" s="674"/>
      <c r="DY136" s="674"/>
      <c r="DZ136" s="674"/>
      <c r="EA136" s="674"/>
      <c r="EB136" s="674"/>
      <c r="EC136" s="674"/>
      <c r="ED136" s="674"/>
      <c r="EE136" s="674"/>
      <c r="EF136" s="674"/>
      <c r="EG136" s="674"/>
      <c r="EH136" s="674"/>
      <c r="EI136" s="674"/>
      <c r="EJ136" s="674"/>
      <c r="EK136" s="674"/>
      <c r="EL136" s="674"/>
      <c r="EM136" s="674"/>
      <c r="EN136" s="674"/>
      <c r="EO136" s="674"/>
      <c r="EP136" s="674"/>
      <c r="EQ136" s="674"/>
      <c r="ER136" s="674"/>
      <c r="ES136" s="674"/>
      <c r="ET136" s="674"/>
      <c r="EU136" s="674"/>
      <c r="EV136" s="674"/>
      <c r="EW136" s="674"/>
      <c r="EX136" s="674"/>
      <c r="EY136" s="674"/>
      <c r="EZ136" s="674"/>
      <c r="FA136" s="674"/>
      <c r="FB136" s="674"/>
      <c r="FC136" s="674"/>
      <c r="FD136" s="674"/>
      <c r="FE136" s="674"/>
      <c r="FF136" s="674"/>
      <c r="FG136" s="674"/>
      <c r="FH136" s="674"/>
      <c r="FI136" s="674"/>
      <c r="FJ136" s="674"/>
      <c r="FK136" s="674"/>
      <c r="FL136" s="674"/>
      <c r="FM136" s="674"/>
      <c r="FN136" s="674"/>
      <c r="FO136" s="674"/>
      <c r="FP136" s="674"/>
      <c r="FQ136" s="674"/>
      <c r="FR136" s="674"/>
      <c r="FS136" s="674"/>
      <c r="FT136" s="674"/>
      <c r="FU136" s="674"/>
      <c r="FV136" s="674"/>
      <c r="FW136" s="674"/>
      <c r="FX136" s="674"/>
      <c r="FY136" s="674"/>
      <c r="FZ136" s="1313"/>
      <c r="GA136" s="1312"/>
      <c r="GB136" s="1156"/>
      <c r="GC136" s="1156"/>
      <c r="GD136" s="1156"/>
      <c r="GE136" s="1156"/>
      <c r="GF136" s="1156"/>
      <c r="GG136" s="1156"/>
      <c r="GH136" s="1156"/>
      <c r="GI136" s="1156"/>
      <c r="GJ136" s="1156"/>
      <c r="GK136" s="1157"/>
      <c r="GL136" s="1157"/>
      <c r="GM136" s="1157"/>
      <c r="GN136" s="1157"/>
      <c r="GO136" s="1157"/>
      <c r="GP136" s="1157"/>
      <c r="GQ136" s="1157"/>
      <c r="GR136" s="1157"/>
      <c r="GS136" s="1157"/>
      <c r="GT136" s="1157"/>
      <c r="GU136" s="1157"/>
      <c r="GV136" s="1157"/>
      <c r="GW136" s="1157"/>
      <c r="GX136" s="1157"/>
      <c r="GY136" s="1157"/>
      <c r="GZ136" s="1157"/>
      <c r="HA136" s="1157"/>
      <c r="HB136" s="1157"/>
      <c r="HC136" s="1157"/>
      <c r="HD136" s="1157"/>
      <c r="HE136" s="1157"/>
      <c r="HF136" s="1157"/>
      <c r="HG136" s="1157"/>
      <c r="HH136" s="1157"/>
      <c r="HI136" s="1157"/>
      <c r="HJ136" s="1026"/>
    </row>
    <row r="137" spans="2:218" ht="24.95" customHeight="1" x14ac:dyDescent="0.25">
      <c r="B137" s="1606"/>
      <c r="C137" s="229"/>
      <c r="D137" s="1316"/>
      <c r="E137" s="2400"/>
      <c r="F137" s="215"/>
      <c r="G137" s="213"/>
      <c r="H137" s="213"/>
      <c r="I137" s="214"/>
      <c r="J137" s="834"/>
      <c r="K137" s="234"/>
      <c r="L137" s="230"/>
      <c r="M137" s="231"/>
      <c r="N137" s="231"/>
      <c r="O137" s="231"/>
      <c r="P137" s="231"/>
      <c r="Q137" s="235"/>
      <c r="R137" s="233"/>
      <c r="S137" s="232"/>
      <c r="T137" s="219"/>
      <c r="U137" s="835"/>
      <c r="V137" s="212"/>
      <c r="W137" s="231"/>
      <c r="X137" s="2118"/>
      <c r="Y137" s="2119"/>
      <c r="Z137" s="2188"/>
      <c r="AA137" s="674"/>
      <c r="AB137" s="674"/>
      <c r="AC137" s="674"/>
      <c r="AD137" s="674"/>
      <c r="AE137" s="674"/>
      <c r="AF137" s="674"/>
      <c r="AG137" s="674"/>
      <c r="AH137" s="674"/>
      <c r="AI137" s="674"/>
      <c r="AJ137" s="674"/>
      <c r="AK137" s="674"/>
      <c r="AL137" s="674"/>
      <c r="AM137" s="674"/>
      <c r="AN137" s="674"/>
      <c r="AO137" s="674"/>
      <c r="AP137" s="674"/>
      <c r="AQ137" s="674"/>
      <c r="AR137" s="674"/>
      <c r="AS137" s="674"/>
      <c r="AT137" s="674"/>
      <c r="AU137" s="674"/>
      <c r="AV137" s="674"/>
      <c r="AW137" s="674"/>
      <c r="AX137" s="674"/>
      <c r="AY137" s="674"/>
      <c r="AZ137" s="674"/>
      <c r="BA137" s="674"/>
      <c r="BB137" s="674"/>
      <c r="BC137" s="674"/>
      <c r="BD137" s="674"/>
      <c r="BE137" s="674"/>
      <c r="BF137" s="674"/>
      <c r="BG137" s="674"/>
      <c r="BH137" s="674"/>
      <c r="BI137" s="674"/>
      <c r="BJ137" s="674"/>
      <c r="BK137" s="674"/>
      <c r="BL137" s="674"/>
      <c r="BM137" s="674"/>
      <c r="BN137" s="674"/>
      <c r="BO137" s="674"/>
      <c r="BP137" s="674"/>
      <c r="BQ137" s="674"/>
      <c r="BR137" s="674"/>
      <c r="BS137" s="674"/>
      <c r="BT137" s="674"/>
      <c r="BU137" s="674"/>
      <c r="BV137" s="674"/>
      <c r="BW137" s="674"/>
      <c r="BX137" s="674"/>
      <c r="BY137" s="674"/>
      <c r="BZ137" s="674"/>
      <c r="CA137" s="674"/>
      <c r="CB137" s="674"/>
      <c r="CC137" s="674"/>
      <c r="CD137" s="674"/>
      <c r="CE137" s="674"/>
      <c r="CF137" s="674"/>
      <c r="CG137" s="674"/>
      <c r="CH137" s="674"/>
      <c r="CI137" s="674"/>
      <c r="CJ137" s="674"/>
      <c r="CK137" s="674"/>
      <c r="CL137" s="674"/>
      <c r="CM137" s="674"/>
      <c r="CN137" s="674"/>
      <c r="CO137" s="674"/>
      <c r="CP137" s="674"/>
      <c r="CQ137" s="674"/>
      <c r="CR137" s="674"/>
      <c r="CS137" s="674"/>
      <c r="CT137" s="674"/>
      <c r="CU137" s="674"/>
      <c r="CV137" s="674"/>
      <c r="CW137" s="674"/>
      <c r="CX137" s="674"/>
      <c r="CY137" s="674"/>
      <c r="CZ137" s="674"/>
      <c r="DA137" s="674"/>
      <c r="DB137" s="674"/>
      <c r="DC137" s="674"/>
      <c r="DD137" s="674"/>
      <c r="DE137" s="674"/>
      <c r="DF137" s="674"/>
      <c r="DG137" s="674"/>
      <c r="DH137" s="674"/>
      <c r="DI137" s="674"/>
      <c r="DJ137" s="674"/>
      <c r="DK137" s="674"/>
      <c r="DL137" s="674"/>
      <c r="DM137" s="674"/>
      <c r="DN137" s="674"/>
      <c r="DO137" s="674"/>
      <c r="DP137" s="674"/>
      <c r="DQ137" s="674"/>
      <c r="DR137" s="674"/>
      <c r="DS137" s="674"/>
      <c r="DT137" s="674"/>
      <c r="DU137" s="674"/>
      <c r="DV137" s="674"/>
      <c r="DW137" s="674"/>
      <c r="DX137" s="674"/>
      <c r="DY137" s="674"/>
      <c r="DZ137" s="674"/>
      <c r="EA137" s="674"/>
      <c r="EB137" s="674"/>
      <c r="EC137" s="674"/>
      <c r="ED137" s="674"/>
      <c r="EE137" s="674"/>
      <c r="EF137" s="674"/>
      <c r="EG137" s="674"/>
      <c r="EH137" s="674"/>
      <c r="EI137" s="674"/>
      <c r="EJ137" s="674"/>
      <c r="EK137" s="674"/>
      <c r="EL137" s="674"/>
      <c r="EM137" s="674"/>
      <c r="EN137" s="674"/>
      <c r="EO137" s="674"/>
      <c r="EP137" s="674"/>
      <c r="EQ137" s="674"/>
      <c r="ER137" s="674"/>
      <c r="ES137" s="674"/>
      <c r="ET137" s="674"/>
      <c r="EU137" s="674"/>
      <c r="EV137" s="674"/>
      <c r="EW137" s="674"/>
      <c r="EX137" s="674"/>
      <c r="EY137" s="674"/>
      <c r="EZ137" s="674"/>
      <c r="FA137" s="674"/>
      <c r="FB137" s="674"/>
      <c r="FC137" s="674"/>
      <c r="FD137" s="674"/>
      <c r="FE137" s="674"/>
      <c r="FF137" s="674"/>
      <c r="FG137" s="674"/>
      <c r="FH137" s="674"/>
      <c r="FI137" s="674"/>
      <c r="FJ137" s="674"/>
      <c r="FK137" s="674"/>
      <c r="FL137" s="674"/>
      <c r="FM137" s="674"/>
      <c r="FN137" s="674"/>
      <c r="FO137" s="674"/>
      <c r="FP137" s="674"/>
      <c r="FQ137" s="674"/>
      <c r="FR137" s="674"/>
      <c r="FS137" s="674"/>
      <c r="FT137" s="674"/>
      <c r="FU137" s="674"/>
      <c r="FV137" s="674"/>
      <c r="FW137" s="674"/>
      <c r="FX137" s="674"/>
      <c r="FY137" s="674"/>
      <c r="FZ137" s="1313"/>
      <c r="GA137" s="1312"/>
      <c r="GB137" s="1156"/>
      <c r="GC137" s="1156"/>
      <c r="GD137" s="1156"/>
      <c r="GE137" s="1156"/>
      <c r="GF137" s="1156"/>
      <c r="GG137" s="1156"/>
      <c r="GH137" s="1156"/>
      <c r="GI137" s="1156"/>
      <c r="GJ137" s="1156"/>
      <c r="GK137" s="1157"/>
      <c r="GL137" s="1157"/>
      <c r="GM137" s="1157"/>
      <c r="GN137" s="1157"/>
      <c r="GO137" s="1157"/>
      <c r="GP137" s="1157"/>
      <c r="GQ137" s="1157"/>
      <c r="GR137" s="1157"/>
      <c r="GS137" s="1157"/>
      <c r="GT137" s="1157"/>
      <c r="GU137" s="1157"/>
      <c r="GV137" s="1157"/>
      <c r="GW137" s="1157"/>
      <c r="GX137" s="1157"/>
      <c r="GY137" s="1157"/>
      <c r="GZ137" s="1157"/>
      <c r="HA137" s="1157"/>
      <c r="HB137" s="1157"/>
      <c r="HC137" s="1157"/>
      <c r="HD137" s="1157"/>
      <c r="HE137" s="1157"/>
      <c r="HF137" s="1157"/>
      <c r="HG137" s="1157"/>
      <c r="HH137" s="1157"/>
      <c r="HI137" s="1157"/>
      <c r="HJ137" s="1026"/>
    </row>
    <row r="138" spans="2:218" ht="24.95" customHeight="1" x14ac:dyDescent="0.25">
      <c r="B138" s="1606"/>
      <c r="C138" s="229"/>
      <c r="D138" s="1316"/>
      <c r="E138" s="2400"/>
      <c r="F138" s="2381"/>
      <c r="G138" s="213"/>
      <c r="H138" s="213"/>
      <c r="I138" s="214"/>
      <c r="J138" s="834"/>
      <c r="K138" s="234"/>
      <c r="L138" s="230"/>
      <c r="M138" s="231"/>
      <c r="N138" s="231"/>
      <c r="O138" s="231"/>
      <c r="P138" s="231"/>
      <c r="Q138" s="235"/>
      <c r="R138" s="233"/>
      <c r="S138" s="232"/>
      <c r="T138" s="219"/>
      <c r="U138" s="835"/>
      <c r="V138" s="212"/>
      <c r="W138" s="231"/>
      <c r="X138" s="2118"/>
      <c r="Y138" s="2119"/>
      <c r="Z138" s="2188"/>
      <c r="AA138" s="674"/>
      <c r="AB138" s="674"/>
      <c r="AC138" s="674"/>
      <c r="AD138" s="674"/>
      <c r="AE138" s="674"/>
      <c r="AF138" s="674"/>
      <c r="AG138" s="674"/>
      <c r="AH138" s="674"/>
      <c r="AI138" s="674"/>
      <c r="AJ138" s="674"/>
      <c r="AK138" s="674"/>
      <c r="AL138" s="674"/>
      <c r="AM138" s="674"/>
      <c r="AN138" s="674"/>
      <c r="AO138" s="674"/>
      <c r="AP138" s="674"/>
      <c r="AQ138" s="674"/>
      <c r="AR138" s="674"/>
      <c r="AS138" s="674"/>
      <c r="AT138" s="674"/>
      <c r="AU138" s="674"/>
      <c r="AV138" s="674"/>
      <c r="AW138" s="674"/>
      <c r="AX138" s="674"/>
      <c r="AY138" s="674"/>
      <c r="AZ138" s="674"/>
      <c r="BA138" s="674"/>
      <c r="BB138" s="674"/>
      <c r="BC138" s="674"/>
      <c r="BD138" s="674"/>
      <c r="BE138" s="674"/>
      <c r="BF138" s="674"/>
      <c r="BG138" s="674"/>
      <c r="BH138" s="674"/>
      <c r="BI138" s="674"/>
      <c r="BJ138" s="674"/>
      <c r="BK138" s="674"/>
      <c r="BL138" s="674"/>
      <c r="BM138" s="674"/>
      <c r="BN138" s="674"/>
      <c r="BO138" s="674"/>
      <c r="BP138" s="674"/>
      <c r="BQ138" s="674"/>
      <c r="BR138" s="674"/>
      <c r="BS138" s="674"/>
      <c r="BT138" s="674"/>
      <c r="BU138" s="674"/>
      <c r="BV138" s="674"/>
      <c r="BW138" s="674"/>
      <c r="BX138" s="674"/>
      <c r="BY138" s="674"/>
      <c r="BZ138" s="674"/>
      <c r="CA138" s="674"/>
      <c r="CB138" s="674"/>
      <c r="CC138" s="674"/>
      <c r="CD138" s="674"/>
      <c r="CE138" s="674"/>
      <c r="CF138" s="674"/>
      <c r="CG138" s="674"/>
      <c r="CH138" s="674"/>
      <c r="CI138" s="674"/>
      <c r="CJ138" s="674"/>
      <c r="CK138" s="674"/>
      <c r="CL138" s="674"/>
      <c r="CM138" s="674"/>
      <c r="CN138" s="674"/>
      <c r="CO138" s="674"/>
      <c r="CP138" s="674"/>
      <c r="CQ138" s="674"/>
      <c r="CR138" s="674"/>
      <c r="CS138" s="674"/>
      <c r="CT138" s="674"/>
      <c r="CU138" s="674"/>
      <c r="CV138" s="674"/>
      <c r="CW138" s="674"/>
      <c r="CX138" s="674"/>
      <c r="CY138" s="674"/>
      <c r="CZ138" s="674"/>
      <c r="DA138" s="674"/>
      <c r="DB138" s="674"/>
      <c r="DC138" s="674"/>
      <c r="DD138" s="674"/>
      <c r="DE138" s="674"/>
      <c r="DF138" s="674"/>
      <c r="DG138" s="674"/>
      <c r="DH138" s="674"/>
      <c r="DI138" s="674"/>
      <c r="DJ138" s="674"/>
      <c r="DK138" s="674"/>
      <c r="DL138" s="674"/>
      <c r="DM138" s="674"/>
      <c r="DN138" s="674"/>
      <c r="DO138" s="674"/>
      <c r="DP138" s="674"/>
      <c r="DQ138" s="674"/>
      <c r="DR138" s="674"/>
      <c r="DS138" s="674"/>
      <c r="DT138" s="674"/>
      <c r="DU138" s="674"/>
      <c r="DV138" s="674"/>
      <c r="DW138" s="674"/>
      <c r="DX138" s="674"/>
      <c r="DY138" s="674"/>
      <c r="DZ138" s="674"/>
      <c r="EA138" s="674"/>
      <c r="EB138" s="674"/>
      <c r="EC138" s="674"/>
      <c r="ED138" s="674"/>
      <c r="EE138" s="674"/>
      <c r="EF138" s="674"/>
      <c r="EG138" s="674"/>
      <c r="EH138" s="674"/>
      <c r="EI138" s="674"/>
      <c r="EJ138" s="674"/>
      <c r="EK138" s="674"/>
      <c r="EL138" s="674"/>
      <c r="EM138" s="674"/>
      <c r="EN138" s="674"/>
      <c r="EO138" s="674"/>
      <c r="EP138" s="674"/>
      <c r="EQ138" s="674"/>
      <c r="ER138" s="674"/>
      <c r="ES138" s="674"/>
      <c r="ET138" s="674"/>
      <c r="EU138" s="674"/>
      <c r="EV138" s="674"/>
      <c r="EW138" s="674"/>
      <c r="EX138" s="674"/>
      <c r="EY138" s="674"/>
      <c r="EZ138" s="674"/>
      <c r="FA138" s="674"/>
      <c r="FB138" s="674"/>
      <c r="FC138" s="674"/>
      <c r="FD138" s="674"/>
      <c r="FE138" s="674"/>
      <c r="FF138" s="674"/>
      <c r="FG138" s="674"/>
      <c r="FH138" s="674"/>
      <c r="FI138" s="674"/>
      <c r="FJ138" s="674"/>
      <c r="FK138" s="674"/>
      <c r="FL138" s="674"/>
      <c r="FM138" s="674"/>
      <c r="FN138" s="674"/>
      <c r="FO138" s="674"/>
      <c r="FP138" s="674"/>
      <c r="FQ138" s="674"/>
      <c r="FR138" s="674"/>
      <c r="FS138" s="674"/>
      <c r="FT138" s="674"/>
      <c r="FU138" s="674"/>
      <c r="FV138" s="674"/>
      <c r="FW138" s="674"/>
      <c r="FX138" s="674"/>
      <c r="FY138" s="674"/>
      <c r="FZ138" s="1313"/>
      <c r="GA138" s="1312"/>
      <c r="GB138" s="1156"/>
      <c r="GC138" s="1156"/>
      <c r="GD138" s="1156"/>
      <c r="GE138" s="1156"/>
      <c r="GF138" s="1156"/>
      <c r="GG138" s="1156"/>
      <c r="GH138" s="1156"/>
      <c r="GI138" s="1156"/>
      <c r="GJ138" s="1156"/>
      <c r="GK138" s="1157"/>
      <c r="GL138" s="1157"/>
      <c r="GM138" s="1157"/>
      <c r="GN138" s="1157"/>
      <c r="GO138" s="1157"/>
      <c r="GP138" s="1157"/>
      <c r="GQ138" s="1157"/>
      <c r="GR138" s="1157"/>
      <c r="GS138" s="1157"/>
      <c r="GT138" s="1157"/>
      <c r="GU138" s="1157"/>
      <c r="GV138" s="1157"/>
      <c r="GW138" s="1157"/>
      <c r="GX138" s="1157"/>
      <c r="GY138" s="1157"/>
      <c r="GZ138" s="1157"/>
      <c r="HA138" s="1157"/>
      <c r="HB138" s="1157"/>
      <c r="HC138" s="1157"/>
      <c r="HD138" s="1157"/>
      <c r="HE138" s="1157"/>
      <c r="HF138" s="1157"/>
      <c r="HG138" s="1157"/>
      <c r="HH138" s="1157"/>
      <c r="HI138" s="1157"/>
      <c r="HJ138" s="1026"/>
    </row>
    <row r="139" spans="2:218" ht="24.95" customHeight="1" x14ac:dyDescent="0.25">
      <c r="B139" s="1606"/>
      <c r="C139" s="229"/>
      <c r="D139" s="1316"/>
      <c r="E139" s="2400"/>
      <c r="F139" s="215"/>
      <c r="G139" s="213"/>
      <c r="H139" s="213"/>
      <c r="I139" s="214"/>
      <c r="J139" s="834"/>
      <c r="K139" s="234"/>
      <c r="L139" s="230"/>
      <c r="M139" s="231"/>
      <c r="N139" s="231"/>
      <c r="O139" s="231"/>
      <c r="P139" s="231"/>
      <c r="Q139" s="235"/>
      <c r="R139" s="233"/>
      <c r="S139" s="232"/>
      <c r="T139" s="219"/>
      <c r="U139" s="835"/>
      <c r="V139" s="212"/>
      <c r="W139" s="231"/>
      <c r="X139" s="2118"/>
      <c r="Y139" s="2119"/>
      <c r="Z139" s="2188"/>
      <c r="AA139" s="674"/>
      <c r="AB139" s="674"/>
      <c r="AC139" s="674"/>
      <c r="AD139" s="674"/>
      <c r="AE139" s="674"/>
      <c r="AF139" s="674"/>
      <c r="AG139" s="674"/>
      <c r="AH139" s="674"/>
      <c r="AI139" s="674"/>
      <c r="AJ139" s="674"/>
      <c r="AK139" s="674"/>
      <c r="AL139" s="674"/>
      <c r="AM139" s="674"/>
      <c r="AN139" s="674"/>
      <c r="AO139" s="674"/>
      <c r="AP139" s="674"/>
      <c r="AQ139" s="674"/>
      <c r="AR139" s="674"/>
      <c r="AS139" s="674"/>
      <c r="AT139" s="674"/>
      <c r="AU139" s="674"/>
      <c r="AV139" s="674"/>
      <c r="AW139" s="674"/>
      <c r="AX139" s="674"/>
      <c r="AY139" s="674"/>
      <c r="AZ139" s="674"/>
      <c r="BA139" s="674"/>
      <c r="BB139" s="674"/>
      <c r="BC139" s="674"/>
      <c r="BD139" s="674"/>
      <c r="BE139" s="674"/>
      <c r="BF139" s="674"/>
      <c r="BG139" s="674"/>
      <c r="BH139" s="674"/>
      <c r="BI139" s="674"/>
      <c r="BJ139" s="674"/>
      <c r="BK139" s="674"/>
      <c r="BL139" s="674"/>
      <c r="BM139" s="674"/>
      <c r="BN139" s="674"/>
      <c r="BO139" s="674"/>
      <c r="BP139" s="674"/>
      <c r="BQ139" s="674"/>
      <c r="BR139" s="674"/>
      <c r="BS139" s="674"/>
      <c r="BT139" s="674"/>
      <c r="BU139" s="674"/>
      <c r="BV139" s="674"/>
      <c r="BW139" s="674"/>
      <c r="BX139" s="674"/>
      <c r="BY139" s="674"/>
      <c r="BZ139" s="674"/>
      <c r="CA139" s="674"/>
      <c r="CB139" s="674"/>
      <c r="CC139" s="674"/>
      <c r="CD139" s="674"/>
      <c r="CE139" s="674"/>
      <c r="CF139" s="674"/>
      <c r="CG139" s="674"/>
      <c r="CH139" s="674"/>
      <c r="CI139" s="674"/>
      <c r="CJ139" s="674"/>
      <c r="CK139" s="674"/>
      <c r="CL139" s="674"/>
      <c r="CM139" s="674"/>
      <c r="CN139" s="674"/>
      <c r="CO139" s="674"/>
      <c r="CP139" s="674"/>
      <c r="CQ139" s="674"/>
      <c r="CR139" s="674"/>
      <c r="CS139" s="674"/>
      <c r="CT139" s="674"/>
      <c r="CU139" s="674"/>
      <c r="CV139" s="674"/>
      <c r="CW139" s="674"/>
      <c r="CX139" s="674"/>
      <c r="CY139" s="674"/>
      <c r="CZ139" s="674"/>
      <c r="DA139" s="674"/>
      <c r="DB139" s="674"/>
      <c r="DC139" s="674"/>
      <c r="DD139" s="674"/>
      <c r="DE139" s="674"/>
      <c r="DF139" s="674"/>
      <c r="DG139" s="674"/>
      <c r="DH139" s="674"/>
      <c r="DI139" s="674"/>
      <c r="DJ139" s="674"/>
      <c r="DK139" s="674"/>
      <c r="DL139" s="674"/>
      <c r="DM139" s="674"/>
      <c r="DN139" s="674"/>
      <c r="DO139" s="674"/>
      <c r="DP139" s="674"/>
      <c r="DQ139" s="674"/>
      <c r="DR139" s="674"/>
      <c r="DS139" s="674"/>
      <c r="DT139" s="674"/>
      <c r="DU139" s="674"/>
      <c r="DV139" s="674"/>
      <c r="DW139" s="674"/>
      <c r="DX139" s="674"/>
      <c r="DY139" s="674"/>
      <c r="DZ139" s="674"/>
      <c r="EA139" s="674"/>
      <c r="EB139" s="674"/>
      <c r="EC139" s="674"/>
      <c r="ED139" s="674"/>
      <c r="EE139" s="674"/>
      <c r="EF139" s="674"/>
      <c r="EG139" s="674"/>
      <c r="EH139" s="674"/>
      <c r="EI139" s="674"/>
      <c r="EJ139" s="674"/>
      <c r="EK139" s="674"/>
      <c r="EL139" s="674"/>
      <c r="EM139" s="674"/>
      <c r="EN139" s="674"/>
      <c r="EO139" s="674"/>
      <c r="EP139" s="674"/>
      <c r="EQ139" s="674"/>
      <c r="ER139" s="674"/>
      <c r="ES139" s="674"/>
      <c r="ET139" s="674"/>
      <c r="EU139" s="674"/>
      <c r="EV139" s="674"/>
      <c r="EW139" s="674"/>
      <c r="EX139" s="674"/>
      <c r="EY139" s="674"/>
      <c r="EZ139" s="674"/>
      <c r="FA139" s="674"/>
      <c r="FB139" s="674"/>
      <c r="FC139" s="674"/>
      <c r="FD139" s="674"/>
      <c r="FE139" s="674"/>
      <c r="FF139" s="674"/>
      <c r="FG139" s="674"/>
      <c r="FH139" s="674"/>
      <c r="FI139" s="674"/>
      <c r="FJ139" s="674"/>
      <c r="FK139" s="674"/>
      <c r="FL139" s="674"/>
      <c r="FM139" s="674"/>
      <c r="FN139" s="674"/>
      <c r="FO139" s="674"/>
      <c r="FP139" s="674"/>
      <c r="FQ139" s="674"/>
      <c r="FR139" s="674"/>
      <c r="FS139" s="674"/>
      <c r="FT139" s="674"/>
      <c r="FU139" s="674"/>
      <c r="FV139" s="674"/>
      <c r="FW139" s="674"/>
      <c r="FX139" s="674"/>
      <c r="FY139" s="674"/>
      <c r="FZ139" s="1313"/>
      <c r="GA139" s="1312"/>
      <c r="GB139" s="1156"/>
      <c r="GC139" s="1156"/>
      <c r="GD139" s="1156"/>
      <c r="GE139" s="1156"/>
      <c r="GF139" s="1156"/>
      <c r="GG139" s="1156"/>
      <c r="GH139" s="1156"/>
      <c r="GI139" s="1156"/>
      <c r="GJ139" s="1156"/>
      <c r="GK139" s="1157"/>
      <c r="GL139" s="1157"/>
      <c r="GM139" s="1157"/>
      <c r="GN139" s="1157"/>
      <c r="GO139" s="1157"/>
      <c r="GP139" s="1157"/>
      <c r="GQ139" s="1157"/>
      <c r="GR139" s="1157"/>
      <c r="GS139" s="1157"/>
      <c r="GT139" s="1157"/>
      <c r="GU139" s="1157"/>
      <c r="GV139" s="1157"/>
      <c r="GW139" s="1157"/>
      <c r="GX139" s="1157"/>
      <c r="GY139" s="1157"/>
      <c r="GZ139" s="1157"/>
      <c r="HA139" s="1157"/>
      <c r="HB139" s="1157"/>
      <c r="HC139" s="1157"/>
      <c r="HD139" s="1157"/>
      <c r="HE139" s="1157"/>
      <c r="HF139" s="1157"/>
      <c r="HG139" s="1157"/>
      <c r="HH139" s="1157"/>
      <c r="HI139" s="1157"/>
      <c r="HJ139" s="1026"/>
    </row>
    <row r="140" spans="2:218" ht="24.95" customHeight="1" x14ac:dyDescent="0.25">
      <c r="B140" s="1606"/>
      <c r="C140" s="229"/>
      <c r="D140" s="1316"/>
      <c r="E140" s="2400"/>
      <c r="F140" s="215"/>
      <c r="G140" s="213"/>
      <c r="H140" s="213"/>
      <c r="I140" s="214"/>
      <c r="J140" s="834"/>
      <c r="K140" s="234"/>
      <c r="L140" s="230"/>
      <c r="M140" s="231"/>
      <c r="N140" s="231"/>
      <c r="O140" s="231"/>
      <c r="P140" s="231"/>
      <c r="Q140" s="235"/>
      <c r="R140" s="233"/>
      <c r="S140" s="232"/>
      <c r="T140" s="219"/>
      <c r="U140" s="835"/>
      <c r="V140" s="212"/>
      <c r="W140" s="231"/>
      <c r="X140" s="2118"/>
      <c r="Y140" s="2119"/>
      <c r="Z140" s="2188"/>
      <c r="AA140" s="674"/>
      <c r="AB140" s="674"/>
      <c r="AC140" s="674"/>
      <c r="AD140" s="674"/>
      <c r="AE140" s="674"/>
      <c r="AF140" s="674"/>
      <c r="AG140" s="674"/>
      <c r="AH140" s="674"/>
      <c r="AI140" s="674"/>
      <c r="AJ140" s="674"/>
      <c r="AK140" s="674"/>
      <c r="AL140" s="674"/>
      <c r="AM140" s="674"/>
      <c r="AN140" s="674"/>
      <c r="AO140" s="674"/>
      <c r="AP140" s="674"/>
      <c r="AQ140" s="674"/>
      <c r="AR140" s="674"/>
      <c r="AS140" s="674"/>
      <c r="AT140" s="674"/>
      <c r="AU140" s="674"/>
      <c r="AV140" s="674"/>
      <c r="AW140" s="674"/>
      <c r="AX140" s="674"/>
      <c r="AY140" s="674"/>
      <c r="AZ140" s="674"/>
      <c r="BA140" s="674"/>
      <c r="BB140" s="674"/>
      <c r="BC140" s="674"/>
      <c r="BD140" s="674"/>
      <c r="BE140" s="674"/>
      <c r="BF140" s="674"/>
      <c r="BG140" s="674"/>
      <c r="BH140" s="674"/>
      <c r="BI140" s="674"/>
      <c r="BJ140" s="674"/>
      <c r="BK140" s="674"/>
      <c r="BL140" s="674"/>
      <c r="BM140" s="674"/>
      <c r="BN140" s="674"/>
      <c r="BO140" s="674"/>
      <c r="BP140" s="674"/>
      <c r="BQ140" s="674"/>
      <c r="BR140" s="674"/>
      <c r="BS140" s="674"/>
      <c r="BT140" s="674"/>
      <c r="BU140" s="674"/>
      <c r="BV140" s="674"/>
      <c r="BW140" s="674"/>
      <c r="BX140" s="674"/>
      <c r="BY140" s="674"/>
      <c r="BZ140" s="674"/>
      <c r="CA140" s="674"/>
      <c r="CB140" s="674"/>
      <c r="CC140" s="674"/>
      <c r="CD140" s="674"/>
      <c r="CE140" s="674"/>
      <c r="CF140" s="674"/>
      <c r="CG140" s="674"/>
      <c r="CH140" s="674"/>
      <c r="CI140" s="674"/>
      <c r="CJ140" s="674"/>
      <c r="CK140" s="674"/>
      <c r="CL140" s="674"/>
      <c r="CM140" s="674"/>
      <c r="CN140" s="674"/>
      <c r="CO140" s="674"/>
      <c r="CP140" s="674"/>
      <c r="CQ140" s="674"/>
      <c r="CR140" s="674"/>
      <c r="CS140" s="674"/>
      <c r="CT140" s="674"/>
      <c r="CU140" s="674"/>
      <c r="CV140" s="674"/>
      <c r="CW140" s="674"/>
      <c r="CX140" s="674"/>
      <c r="CY140" s="674"/>
      <c r="CZ140" s="674"/>
      <c r="DA140" s="674"/>
      <c r="DB140" s="674"/>
      <c r="DC140" s="674"/>
      <c r="DD140" s="674"/>
      <c r="DE140" s="674"/>
      <c r="DF140" s="674"/>
      <c r="DG140" s="674"/>
      <c r="DH140" s="674"/>
      <c r="DI140" s="674"/>
      <c r="DJ140" s="674"/>
      <c r="DK140" s="674"/>
      <c r="DL140" s="674"/>
      <c r="DM140" s="674"/>
      <c r="DN140" s="674"/>
      <c r="DO140" s="674"/>
      <c r="DP140" s="674"/>
      <c r="DQ140" s="674"/>
      <c r="DR140" s="674"/>
      <c r="DS140" s="674"/>
      <c r="DT140" s="674"/>
      <c r="DU140" s="674"/>
      <c r="DV140" s="674"/>
      <c r="DW140" s="674"/>
      <c r="DX140" s="674"/>
      <c r="DY140" s="674"/>
      <c r="DZ140" s="674"/>
      <c r="EA140" s="674"/>
      <c r="EB140" s="674"/>
      <c r="EC140" s="674"/>
      <c r="ED140" s="674"/>
      <c r="EE140" s="674"/>
      <c r="EF140" s="674"/>
      <c r="EG140" s="674"/>
      <c r="EH140" s="674"/>
      <c r="EI140" s="674"/>
      <c r="EJ140" s="674"/>
      <c r="EK140" s="674"/>
      <c r="EL140" s="674"/>
      <c r="EM140" s="674"/>
      <c r="EN140" s="674"/>
      <c r="EO140" s="674"/>
      <c r="EP140" s="674"/>
      <c r="EQ140" s="674"/>
      <c r="ER140" s="674"/>
      <c r="ES140" s="674"/>
      <c r="ET140" s="674"/>
      <c r="EU140" s="674"/>
      <c r="EV140" s="674"/>
      <c r="EW140" s="674"/>
      <c r="EX140" s="674"/>
      <c r="EY140" s="674"/>
      <c r="EZ140" s="674"/>
      <c r="FA140" s="674"/>
      <c r="FB140" s="674"/>
      <c r="FC140" s="674"/>
      <c r="FD140" s="674"/>
      <c r="FE140" s="674"/>
      <c r="FF140" s="674"/>
      <c r="FG140" s="674"/>
      <c r="FH140" s="674"/>
      <c r="FI140" s="674"/>
      <c r="FJ140" s="674"/>
      <c r="FK140" s="674"/>
      <c r="FL140" s="674"/>
      <c r="FM140" s="674"/>
      <c r="FN140" s="674"/>
      <c r="FO140" s="674"/>
      <c r="FP140" s="674"/>
      <c r="FQ140" s="674"/>
      <c r="FR140" s="674"/>
      <c r="FS140" s="674"/>
      <c r="FT140" s="674"/>
      <c r="FU140" s="674"/>
      <c r="FV140" s="674"/>
      <c r="FW140" s="674"/>
      <c r="FX140" s="674"/>
      <c r="FY140" s="674"/>
      <c r="FZ140" s="1313"/>
      <c r="GA140" s="1312"/>
      <c r="GB140" s="1156"/>
      <c r="GC140" s="1156"/>
      <c r="GD140" s="1156"/>
      <c r="GE140" s="1156"/>
      <c r="GF140" s="1156"/>
      <c r="GG140" s="1156"/>
      <c r="GH140" s="1156"/>
      <c r="GI140" s="1156"/>
      <c r="GJ140" s="1156"/>
      <c r="GK140" s="1157"/>
      <c r="GL140" s="1157"/>
      <c r="GM140" s="1157"/>
      <c r="GN140" s="1157"/>
      <c r="GO140" s="1157"/>
      <c r="GP140" s="1157"/>
      <c r="GQ140" s="1157"/>
      <c r="GR140" s="1157"/>
      <c r="GS140" s="1157"/>
      <c r="GT140" s="1157"/>
      <c r="GU140" s="1157"/>
      <c r="GV140" s="1157"/>
      <c r="GW140" s="1157"/>
      <c r="GX140" s="1157"/>
      <c r="GY140" s="1157"/>
      <c r="GZ140" s="1157"/>
      <c r="HA140" s="1157"/>
      <c r="HB140" s="1157"/>
      <c r="HC140" s="1157"/>
      <c r="HD140" s="1157"/>
      <c r="HE140" s="1157"/>
      <c r="HF140" s="1157"/>
      <c r="HG140" s="1157"/>
      <c r="HH140" s="1157"/>
      <c r="HI140" s="1157"/>
      <c r="HJ140" s="1026"/>
    </row>
    <row r="141" spans="2:218" ht="24.95" customHeight="1" x14ac:dyDescent="0.25">
      <c r="B141" s="1606"/>
      <c r="C141" s="229"/>
      <c r="D141" s="1316"/>
      <c r="E141" s="2400"/>
      <c r="F141" s="215"/>
      <c r="G141" s="213"/>
      <c r="H141" s="213"/>
      <c r="I141" s="214"/>
      <c r="J141" s="834"/>
      <c r="K141" s="234"/>
      <c r="L141" s="230"/>
      <c r="M141" s="231"/>
      <c r="N141" s="231"/>
      <c r="O141" s="231"/>
      <c r="P141" s="231"/>
      <c r="Q141" s="235"/>
      <c r="R141" s="233"/>
      <c r="S141" s="232"/>
      <c r="T141" s="219"/>
      <c r="U141" s="835"/>
      <c r="V141" s="212"/>
      <c r="W141" s="231"/>
      <c r="X141" s="2118"/>
      <c r="Y141" s="2119"/>
      <c r="Z141" s="2188"/>
      <c r="AA141" s="674"/>
      <c r="AB141" s="674"/>
      <c r="AC141" s="674"/>
      <c r="AD141" s="674"/>
      <c r="AE141" s="674"/>
      <c r="AF141" s="674"/>
      <c r="AG141" s="674"/>
      <c r="AH141" s="674"/>
      <c r="AI141" s="674"/>
      <c r="AJ141" s="674"/>
      <c r="AK141" s="674"/>
      <c r="AL141" s="674"/>
      <c r="AM141" s="674"/>
      <c r="AN141" s="674"/>
      <c r="AO141" s="674"/>
      <c r="AP141" s="674"/>
      <c r="AQ141" s="674"/>
      <c r="AR141" s="674"/>
      <c r="AS141" s="674"/>
      <c r="AT141" s="674"/>
      <c r="AU141" s="674"/>
      <c r="AV141" s="674"/>
      <c r="AW141" s="674"/>
      <c r="AX141" s="674"/>
      <c r="AY141" s="674"/>
      <c r="AZ141" s="674"/>
      <c r="BA141" s="674"/>
      <c r="BB141" s="674"/>
      <c r="BC141" s="674"/>
      <c r="BD141" s="674"/>
      <c r="BE141" s="674"/>
      <c r="BF141" s="674"/>
      <c r="BG141" s="674"/>
      <c r="BH141" s="674"/>
      <c r="BI141" s="674"/>
      <c r="BJ141" s="674"/>
      <c r="BK141" s="674"/>
      <c r="BL141" s="674"/>
      <c r="BM141" s="674"/>
      <c r="BN141" s="674"/>
      <c r="BO141" s="674"/>
      <c r="BP141" s="674"/>
      <c r="BQ141" s="674"/>
      <c r="BR141" s="674"/>
      <c r="BS141" s="674"/>
      <c r="BT141" s="674"/>
      <c r="BU141" s="674"/>
      <c r="BV141" s="674"/>
      <c r="BW141" s="674"/>
      <c r="BX141" s="674"/>
      <c r="BY141" s="674"/>
      <c r="BZ141" s="674"/>
      <c r="CA141" s="674"/>
      <c r="CB141" s="674"/>
      <c r="CC141" s="674"/>
      <c r="CD141" s="674"/>
      <c r="CE141" s="674"/>
      <c r="CF141" s="674"/>
      <c r="CG141" s="674"/>
      <c r="CH141" s="674"/>
      <c r="CI141" s="674"/>
      <c r="CJ141" s="674"/>
      <c r="CK141" s="674"/>
      <c r="CL141" s="674"/>
      <c r="CM141" s="674"/>
      <c r="CN141" s="674"/>
      <c r="CO141" s="674"/>
      <c r="CP141" s="674"/>
      <c r="CQ141" s="674"/>
      <c r="CR141" s="674"/>
      <c r="CS141" s="674"/>
      <c r="CT141" s="674"/>
      <c r="CU141" s="674"/>
      <c r="CV141" s="674"/>
      <c r="CW141" s="674"/>
      <c r="CX141" s="674"/>
      <c r="CY141" s="674"/>
      <c r="CZ141" s="674"/>
      <c r="DA141" s="674"/>
      <c r="DB141" s="674"/>
      <c r="DC141" s="674"/>
      <c r="DD141" s="674"/>
      <c r="DE141" s="674"/>
      <c r="DF141" s="674"/>
      <c r="DG141" s="674"/>
      <c r="DH141" s="674"/>
      <c r="DI141" s="674"/>
      <c r="DJ141" s="674"/>
      <c r="DK141" s="674"/>
      <c r="DL141" s="674"/>
      <c r="DM141" s="674"/>
      <c r="DN141" s="674"/>
      <c r="DO141" s="674"/>
      <c r="DP141" s="674"/>
      <c r="DQ141" s="674"/>
      <c r="DR141" s="674"/>
      <c r="DS141" s="674"/>
      <c r="DT141" s="674"/>
      <c r="DU141" s="674"/>
      <c r="DV141" s="674"/>
      <c r="DW141" s="674"/>
      <c r="DX141" s="674"/>
      <c r="DY141" s="674"/>
      <c r="DZ141" s="674"/>
      <c r="EA141" s="674"/>
      <c r="EB141" s="674"/>
      <c r="EC141" s="674"/>
      <c r="ED141" s="674"/>
      <c r="EE141" s="674"/>
      <c r="EF141" s="674"/>
      <c r="EG141" s="674"/>
      <c r="EH141" s="674"/>
      <c r="EI141" s="674"/>
      <c r="EJ141" s="674"/>
      <c r="EK141" s="674"/>
      <c r="EL141" s="674"/>
      <c r="EM141" s="674"/>
      <c r="EN141" s="674"/>
      <c r="EO141" s="674"/>
      <c r="EP141" s="674"/>
      <c r="EQ141" s="674"/>
      <c r="ER141" s="674"/>
      <c r="ES141" s="674"/>
      <c r="ET141" s="674"/>
      <c r="EU141" s="674"/>
      <c r="EV141" s="674"/>
      <c r="EW141" s="674"/>
      <c r="EX141" s="674"/>
      <c r="EY141" s="674"/>
      <c r="EZ141" s="674"/>
      <c r="FA141" s="674"/>
      <c r="FB141" s="674"/>
      <c r="FC141" s="674"/>
      <c r="FD141" s="674"/>
      <c r="FE141" s="674"/>
      <c r="FF141" s="674"/>
      <c r="FG141" s="674"/>
      <c r="FH141" s="674"/>
      <c r="FI141" s="674"/>
      <c r="FJ141" s="674"/>
      <c r="FK141" s="674"/>
      <c r="FL141" s="674"/>
      <c r="FM141" s="674"/>
      <c r="FN141" s="674"/>
      <c r="FO141" s="674"/>
      <c r="FP141" s="674"/>
      <c r="FQ141" s="674"/>
      <c r="FR141" s="674"/>
      <c r="FS141" s="674"/>
      <c r="FT141" s="674"/>
      <c r="FU141" s="674"/>
      <c r="FV141" s="674"/>
      <c r="FW141" s="674"/>
      <c r="FX141" s="674"/>
      <c r="FY141" s="674"/>
      <c r="FZ141" s="1313"/>
      <c r="GA141" s="1312"/>
      <c r="GB141" s="1156"/>
      <c r="GC141" s="1156"/>
      <c r="GD141" s="1156"/>
      <c r="GE141" s="1156"/>
      <c r="GF141" s="1156"/>
      <c r="GG141" s="1156"/>
      <c r="GH141" s="1156"/>
      <c r="GI141" s="1156"/>
      <c r="GJ141" s="1156"/>
      <c r="GK141" s="1157"/>
      <c r="GL141" s="1157"/>
      <c r="GM141" s="1157"/>
      <c r="GN141" s="1157"/>
      <c r="GO141" s="1157"/>
      <c r="GP141" s="1157"/>
      <c r="GQ141" s="1157"/>
      <c r="GR141" s="1157"/>
      <c r="GS141" s="1157"/>
      <c r="GT141" s="1157"/>
      <c r="GU141" s="1157"/>
      <c r="GV141" s="1157"/>
      <c r="GW141" s="1157"/>
      <c r="GX141" s="1157"/>
      <c r="GY141" s="1157"/>
      <c r="GZ141" s="1157"/>
      <c r="HA141" s="1157"/>
      <c r="HB141" s="1157"/>
      <c r="HC141" s="1157"/>
      <c r="HD141" s="1157"/>
      <c r="HE141" s="1157"/>
      <c r="HF141" s="1157"/>
      <c r="HG141" s="1157"/>
      <c r="HH141" s="1157"/>
      <c r="HI141" s="1157"/>
      <c r="HJ141" s="1026"/>
    </row>
    <row r="142" spans="2:218" ht="24.95" customHeight="1" x14ac:dyDescent="0.25">
      <c r="B142" s="1606"/>
      <c r="C142" s="229"/>
      <c r="D142" s="1316"/>
      <c r="E142" s="2400"/>
      <c r="F142" s="215"/>
      <c r="G142" s="213"/>
      <c r="H142" s="213"/>
      <c r="I142" s="214"/>
      <c r="J142" s="834"/>
      <c r="K142" s="234"/>
      <c r="L142" s="230"/>
      <c r="M142" s="231"/>
      <c r="N142" s="231"/>
      <c r="O142" s="231"/>
      <c r="P142" s="231"/>
      <c r="Q142" s="235"/>
      <c r="R142" s="233"/>
      <c r="S142" s="232"/>
      <c r="T142" s="219"/>
      <c r="U142" s="835"/>
      <c r="V142" s="212"/>
      <c r="W142" s="231"/>
      <c r="X142" s="2118"/>
      <c r="Y142" s="2119"/>
      <c r="Z142" s="2188"/>
      <c r="AA142" s="674"/>
      <c r="AB142" s="674"/>
      <c r="AC142" s="674"/>
      <c r="AD142" s="674"/>
      <c r="AE142" s="674"/>
      <c r="AF142" s="674"/>
      <c r="AG142" s="674"/>
      <c r="AH142" s="674"/>
      <c r="AI142" s="674"/>
      <c r="AJ142" s="674"/>
      <c r="AK142" s="674"/>
      <c r="AL142" s="674"/>
      <c r="AM142" s="674"/>
      <c r="AN142" s="674"/>
      <c r="AO142" s="674"/>
      <c r="AP142" s="674"/>
      <c r="AQ142" s="674"/>
      <c r="AR142" s="674"/>
      <c r="AS142" s="674"/>
      <c r="AT142" s="674"/>
      <c r="AU142" s="674"/>
      <c r="AV142" s="674"/>
      <c r="AW142" s="674"/>
      <c r="AX142" s="674"/>
      <c r="AY142" s="674"/>
      <c r="AZ142" s="674"/>
      <c r="BA142" s="674"/>
      <c r="BB142" s="674"/>
      <c r="BC142" s="674"/>
      <c r="BD142" s="674"/>
      <c r="BE142" s="674"/>
      <c r="BF142" s="674"/>
      <c r="BG142" s="674"/>
      <c r="BH142" s="674"/>
      <c r="BI142" s="674"/>
      <c r="BJ142" s="674"/>
      <c r="BK142" s="674"/>
      <c r="BL142" s="674"/>
      <c r="BM142" s="674"/>
      <c r="BN142" s="674"/>
      <c r="BO142" s="674"/>
      <c r="BP142" s="674"/>
      <c r="BQ142" s="674"/>
      <c r="BR142" s="674"/>
      <c r="BS142" s="674"/>
      <c r="BT142" s="674"/>
      <c r="BU142" s="674"/>
      <c r="BV142" s="674"/>
      <c r="BW142" s="674"/>
      <c r="BX142" s="674"/>
      <c r="BY142" s="674"/>
      <c r="BZ142" s="674"/>
      <c r="CA142" s="674"/>
      <c r="CB142" s="674"/>
      <c r="CC142" s="674"/>
      <c r="CD142" s="674"/>
      <c r="CE142" s="674"/>
      <c r="CF142" s="674"/>
      <c r="CG142" s="674"/>
      <c r="CH142" s="674"/>
      <c r="CI142" s="674"/>
      <c r="CJ142" s="674"/>
      <c r="CK142" s="674"/>
      <c r="CL142" s="674"/>
      <c r="CM142" s="674"/>
      <c r="CN142" s="674"/>
      <c r="CO142" s="674"/>
      <c r="CP142" s="674"/>
      <c r="CQ142" s="674"/>
      <c r="CR142" s="674"/>
      <c r="CS142" s="674"/>
      <c r="CT142" s="674"/>
      <c r="CU142" s="674"/>
      <c r="CV142" s="674"/>
      <c r="CW142" s="674"/>
      <c r="CX142" s="674"/>
      <c r="CY142" s="674"/>
      <c r="CZ142" s="674"/>
      <c r="DA142" s="674"/>
      <c r="DB142" s="674"/>
      <c r="DC142" s="674"/>
      <c r="DD142" s="674"/>
      <c r="DE142" s="674"/>
      <c r="DF142" s="674"/>
      <c r="DG142" s="674"/>
      <c r="DH142" s="674"/>
      <c r="DI142" s="674"/>
      <c r="DJ142" s="674"/>
      <c r="DK142" s="674"/>
      <c r="DL142" s="674"/>
      <c r="DM142" s="674"/>
      <c r="DN142" s="674"/>
      <c r="DO142" s="674"/>
      <c r="DP142" s="674"/>
      <c r="DQ142" s="674"/>
      <c r="DR142" s="674"/>
      <c r="DS142" s="674"/>
      <c r="DT142" s="674"/>
      <c r="DU142" s="674"/>
      <c r="DV142" s="674"/>
      <c r="DW142" s="674"/>
      <c r="DX142" s="674"/>
      <c r="DY142" s="674"/>
      <c r="DZ142" s="674"/>
      <c r="EA142" s="674"/>
      <c r="EB142" s="674"/>
      <c r="EC142" s="674"/>
      <c r="ED142" s="674"/>
      <c r="EE142" s="674"/>
      <c r="EF142" s="674"/>
      <c r="EG142" s="674"/>
      <c r="EH142" s="674"/>
      <c r="EI142" s="674"/>
      <c r="EJ142" s="674"/>
      <c r="EK142" s="674"/>
      <c r="EL142" s="674"/>
      <c r="EM142" s="674"/>
      <c r="EN142" s="674"/>
      <c r="EO142" s="674"/>
      <c r="EP142" s="674"/>
      <c r="EQ142" s="674"/>
      <c r="ER142" s="674"/>
      <c r="ES142" s="674"/>
      <c r="ET142" s="674"/>
      <c r="EU142" s="674"/>
      <c r="EV142" s="674"/>
      <c r="EW142" s="674"/>
      <c r="EX142" s="674"/>
      <c r="EY142" s="674"/>
      <c r="EZ142" s="674"/>
      <c r="FA142" s="674"/>
      <c r="FB142" s="674"/>
      <c r="FC142" s="674"/>
      <c r="FD142" s="674"/>
      <c r="FE142" s="674"/>
      <c r="FF142" s="674"/>
      <c r="FG142" s="674"/>
      <c r="FH142" s="674"/>
      <c r="FI142" s="674"/>
      <c r="FJ142" s="674"/>
      <c r="FK142" s="674"/>
      <c r="FL142" s="674"/>
      <c r="FM142" s="674"/>
      <c r="FN142" s="674"/>
      <c r="FO142" s="674"/>
      <c r="FP142" s="674"/>
      <c r="FQ142" s="674"/>
      <c r="FR142" s="674"/>
      <c r="FS142" s="674"/>
      <c r="FT142" s="674"/>
      <c r="FU142" s="674"/>
      <c r="FV142" s="674"/>
      <c r="FW142" s="674"/>
      <c r="FX142" s="674"/>
      <c r="FY142" s="674"/>
      <c r="FZ142" s="1313"/>
      <c r="GA142" s="1312"/>
      <c r="GB142" s="1156"/>
      <c r="GC142" s="1156"/>
      <c r="GD142" s="1156"/>
      <c r="GE142" s="1156"/>
      <c r="GF142" s="1156"/>
      <c r="GG142" s="1156"/>
      <c r="GH142" s="1156"/>
      <c r="GI142" s="1156"/>
      <c r="GJ142" s="1156"/>
      <c r="GK142" s="1157"/>
      <c r="GL142" s="1157"/>
      <c r="GM142" s="1157"/>
      <c r="GN142" s="1157"/>
      <c r="GO142" s="1157"/>
      <c r="GP142" s="1157"/>
      <c r="GQ142" s="1157"/>
      <c r="GR142" s="1157"/>
      <c r="GS142" s="1157"/>
      <c r="GT142" s="1157"/>
      <c r="GU142" s="1157"/>
      <c r="GV142" s="1157"/>
      <c r="GW142" s="1157"/>
      <c r="GX142" s="1157"/>
      <c r="GY142" s="1157"/>
      <c r="GZ142" s="1157"/>
      <c r="HA142" s="1157"/>
      <c r="HB142" s="1157"/>
      <c r="HC142" s="1157"/>
      <c r="HD142" s="1157"/>
      <c r="HE142" s="1157"/>
      <c r="HF142" s="1157"/>
      <c r="HG142" s="1157"/>
      <c r="HH142" s="1157"/>
      <c r="HI142" s="1157"/>
      <c r="HJ142" s="1026"/>
    </row>
    <row r="143" spans="2:218" ht="24.95" customHeight="1" x14ac:dyDescent="0.25">
      <c r="B143" s="1606"/>
      <c r="C143" s="229"/>
      <c r="D143" s="1316"/>
      <c r="E143" s="2400"/>
      <c r="F143" s="215"/>
      <c r="G143" s="213"/>
      <c r="H143" s="213"/>
      <c r="I143" s="214"/>
      <c r="J143" s="834"/>
      <c r="K143" s="234"/>
      <c r="L143" s="230"/>
      <c r="M143" s="231"/>
      <c r="N143" s="231"/>
      <c r="O143" s="231"/>
      <c r="P143" s="231"/>
      <c r="Q143" s="235"/>
      <c r="R143" s="233"/>
      <c r="S143" s="232"/>
      <c r="T143" s="219"/>
      <c r="U143" s="835"/>
      <c r="V143" s="212"/>
      <c r="W143" s="231"/>
      <c r="X143" s="2118"/>
      <c r="Y143" s="2119"/>
      <c r="Z143" s="2188"/>
      <c r="AA143" s="674"/>
      <c r="AB143" s="674"/>
      <c r="AC143" s="674"/>
      <c r="AD143" s="674"/>
      <c r="AE143" s="674"/>
      <c r="AF143" s="674"/>
      <c r="AG143" s="674"/>
      <c r="AH143" s="674"/>
      <c r="AI143" s="674"/>
      <c r="AJ143" s="674"/>
      <c r="AK143" s="674"/>
      <c r="AL143" s="674"/>
      <c r="AM143" s="674"/>
      <c r="AN143" s="674"/>
      <c r="AO143" s="674"/>
      <c r="AP143" s="674"/>
      <c r="AQ143" s="674"/>
      <c r="AR143" s="674"/>
      <c r="AS143" s="674"/>
      <c r="AT143" s="674"/>
      <c r="AU143" s="674"/>
      <c r="AV143" s="674"/>
      <c r="AW143" s="674"/>
      <c r="AX143" s="674"/>
      <c r="AY143" s="674"/>
      <c r="AZ143" s="674"/>
      <c r="BA143" s="674"/>
      <c r="BB143" s="674"/>
      <c r="BC143" s="674"/>
      <c r="BD143" s="674"/>
      <c r="BE143" s="674"/>
      <c r="BF143" s="674"/>
      <c r="BG143" s="674"/>
      <c r="BH143" s="674"/>
      <c r="BI143" s="674"/>
      <c r="BJ143" s="674"/>
      <c r="BK143" s="674"/>
      <c r="BL143" s="674"/>
      <c r="BM143" s="674"/>
      <c r="BN143" s="674"/>
      <c r="BO143" s="674"/>
      <c r="BP143" s="674"/>
      <c r="BQ143" s="674"/>
      <c r="BR143" s="674"/>
      <c r="BS143" s="674"/>
      <c r="BT143" s="674"/>
      <c r="BU143" s="674"/>
      <c r="BV143" s="674"/>
      <c r="BW143" s="674"/>
      <c r="BX143" s="674"/>
      <c r="BY143" s="674"/>
      <c r="BZ143" s="674"/>
      <c r="CA143" s="674"/>
      <c r="CB143" s="674"/>
      <c r="CC143" s="674"/>
      <c r="CD143" s="674"/>
      <c r="CE143" s="674"/>
      <c r="CF143" s="674"/>
      <c r="CG143" s="674"/>
      <c r="CH143" s="674"/>
      <c r="CI143" s="674"/>
      <c r="CJ143" s="674"/>
      <c r="CK143" s="674"/>
      <c r="CL143" s="674"/>
      <c r="CM143" s="674"/>
      <c r="CN143" s="674"/>
      <c r="CO143" s="674"/>
      <c r="CP143" s="674"/>
      <c r="CQ143" s="674"/>
      <c r="CR143" s="674"/>
      <c r="CS143" s="674"/>
      <c r="CT143" s="674"/>
      <c r="CU143" s="674"/>
      <c r="CV143" s="674"/>
      <c r="CW143" s="674"/>
      <c r="CX143" s="674"/>
      <c r="CY143" s="674"/>
      <c r="CZ143" s="674"/>
      <c r="DA143" s="674"/>
      <c r="DB143" s="674"/>
      <c r="DC143" s="674"/>
      <c r="DD143" s="674"/>
      <c r="DE143" s="674"/>
      <c r="DF143" s="674"/>
      <c r="DG143" s="674"/>
      <c r="DH143" s="674"/>
      <c r="DI143" s="674"/>
      <c r="DJ143" s="674"/>
      <c r="DK143" s="674"/>
      <c r="DL143" s="674"/>
      <c r="DM143" s="674"/>
      <c r="DN143" s="674"/>
      <c r="DO143" s="674"/>
      <c r="DP143" s="674"/>
      <c r="DQ143" s="674"/>
      <c r="DR143" s="674"/>
      <c r="DS143" s="674"/>
      <c r="DT143" s="674"/>
      <c r="DU143" s="674"/>
      <c r="DV143" s="674"/>
      <c r="DW143" s="674"/>
      <c r="DX143" s="674"/>
      <c r="DY143" s="674"/>
      <c r="DZ143" s="674"/>
      <c r="EA143" s="674"/>
      <c r="EB143" s="674"/>
      <c r="EC143" s="674"/>
      <c r="ED143" s="674"/>
      <c r="EE143" s="674"/>
      <c r="EF143" s="674"/>
      <c r="EG143" s="674"/>
      <c r="EH143" s="674"/>
      <c r="EI143" s="674"/>
      <c r="EJ143" s="674"/>
      <c r="EK143" s="674"/>
      <c r="EL143" s="674"/>
      <c r="EM143" s="674"/>
      <c r="EN143" s="674"/>
      <c r="EO143" s="674"/>
      <c r="EP143" s="674"/>
      <c r="EQ143" s="674"/>
      <c r="ER143" s="674"/>
      <c r="ES143" s="674"/>
      <c r="ET143" s="674"/>
      <c r="EU143" s="674"/>
      <c r="EV143" s="674"/>
      <c r="EW143" s="674"/>
      <c r="EX143" s="674"/>
      <c r="EY143" s="674"/>
      <c r="EZ143" s="674"/>
      <c r="FA143" s="674"/>
      <c r="FB143" s="674"/>
      <c r="FC143" s="674"/>
      <c r="FD143" s="674"/>
      <c r="FE143" s="674"/>
      <c r="FF143" s="674"/>
      <c r="FG143" s="674"/>
      <c r="FH143" s="674"/>
      <c r="FI143" s="674"/>
      <c r="FJ143" s="674"/>
      <c r="FK143" s="674"/>
      <c r="FL143" s="674"/>
      <c r="FM143" s="674"/>
      <c r="FN143" s="674"/>
      <c r="FO143" s="674"/>
      <c r="FP143" s="674"/>
      <c r="FQ143" s="674"/>
      <c r="FR143" s="674"/>
      <c r="FS143" s="674"/>
      <c r="FT143" s="674"/>
      <c r="FU143" s="674"/>
      <c r="FV143" s="674"/>
      <c r="FW143" s="674"/>
      <c r="FX143" s="674"/>
      <c r="FY143" s="674"/>
      <c r="FZ143" s="1313"/>
      <c r="GA143" s="1312"/>
      <c r="GB143" s="1156"/>
      <c r="GC143" s="1156"/>
      <c r="GD143" s="1156"/>
      <c r="GE143" s="1156"/>
      <c r="GF143" s="1156"/>
      <c r="GG143" s="1156"/>
      <c r="GH143" s="1156"/>
      <c r="GI143" s="1156"/>
      <c r="GJ143" s="1156"/>
      <c r="GK143" s="1157"/>
      <c r="GL143" s="1157"/>
      <c r="GM143" s="1157"/>
      <c r="GN143" s="1157"/>
      <c r="GO143" s="1157"/>
      <c r="GP143" s="1157"/>
      <c r="GQ143" s="1157"/>
      <c r="GR143" s="1157"/>
      <c r="GS143" s="1157"/>
      <c r="GT143" s="1157"/>
      <c r="GU143" s="1157"/>
      <c r="GV143" s="1157"/>
      <c r="GW143" s="1157"/>
      <c r="GX143" s="1157"/>
      <c r="GY143" s="1157"/>
      <c r="GZ143" s="1157"/>
      <c r="HA143" s="1157"/>
      <c r="HB143" s="1157"/>
      <c r="HC143" s="1157"/>
      <c r="HD143" s="1157"/>
      <c r="HE143" s="1157"/>
      <c r="HF143" s="1157"/>
      <c r="HG143" s="1157"/>
      <c r="HH143" s="1157"/>
      <c r="HI143" s="1157"/>
      <c r="HJ143" s="1026"/>
    </row>
    <row r="144" spans="2:218" ht="24.95" customHeight="1" x14ac:dyDescent="0.25">
      <c r="B144" s="1606"/>
      <c r="C144" s="229"/>
      <c r="D144" s="1316"/>
      <c r="E144" s="2400"/>
      <c r="F144" s="215"/>
      <c r="G144" s="213"/>
      <c r="H144" s="213"/>
      <c r="I144" s="214"/>
      <c r="J144" s="834"/>
      <c r="K144" s="234"/>
      <c r="L144" s="230"/>
      <c r="M144" s="231"/>
      <c r="N144" s="231"/>
      <c r="O144" s="231"/>
      <c r="P144" s="231"/>
      <c r="Q144" s="235"/>
      <c r="R144" s="233"/>
      <c r="S144" s="232"/>
      <c r="T144" s="219"/>
      <c r="U144" s="835"/>
      <c r="V144" s="212"/>
      <c r="W144" s="231"/>
      <c r="X144" s="2118"/>
      <c r="Y144" s="2119"/>
      <c r="Z144" s="2188"/>
      <c r="AA144" s="674"/>
      <c r="AB144" s="674"/>
      <c r="AC144" s="674"/>
      <c r="AD144" s="674"/>
      <c r="AE144" s="674"/>
      <c r="AF144" s="674"/>
      <c r="AG144" s="674"/>
      <c r="AH144" s="674"/>
      <c r="AI144" s="674"/>
      <c r="AJ144" s="674"/>
      <c r="AK144" s="674"/>
      <c r="AL144" s="674"/>
      <c r="AM144" s="674"/>
      <c r="AN144" s="674"/>
      <c r="AO144" s="674"/>
      <c r="AP144" s="674"/>
      <c r="AQ144" s="674"/>
      <c r="AR144" s="674"/>
      <c r="AS144" s="674"/>
      <c r="AT144" s="674"/>
      <c r="AU144" s="674"/>
      <c r="AV144" s="674"/>
      <c r="AW144" s="674"/>
      <c r="AX144" s="674"/>
      <c r="AY144" s="674"/>
      <c r="AZ144" s="674"/>
      <c r="BA144" s="674"/>
      <c r="BB144" s="674"/>
      <c r="BC144" s="674"/>
      <c r="BD144" s="674"/>
      <c r="BE144" s="674"/>
      <c r="BF144" s="674"/>
      <c r="BG144" s="674"/>
      <c r="BH144" s="674"/>
      <c r="BI144" s="674"/>
      <c r="BJ144" s="674"/>
      <c r="BK144" s="674"/>
      <c r="BL144" s="674"/>
      <c r="BM144" s="674"/>
      <c r="BN144" s="674"/>
      <c r="BO144" s="674"/>
      <c r="BP144" s="674"/>
      <c r="BQ144" s="674"/>
      <c r="BR144" s="674"/>
      <c r="BS144" s="674"/>
      <c r="BT144" s="674"/>
      <c r="BU144" s="674"/>
      <c r="BV144" s="674"/>
      <c r="BW144" s="674"/>
      <c r="BX144" s="674"/>
      <c r="BY144" s="674"/>
      <c r="BZ144" s="674"/>
      <c r="CA144" s="674"/>
      <c r="CB144" s="674"/>
      <c r="CC144" s="674"/>
      <c r="CD144" s="674"/>
      <c r="CE144" s="674"/>
      <c r="CF144" s="674"/>
      <c r="CG144" s="674"/>
      <c r="CH144" s="674"/>
      <c r="CI144" s="674"/>
      <c r="CJ144" s="674"/>
      <c r="CK144" s="674"/>
      <c r="CL144" s="674"/>
      <c r="CM144" s="674"/>
      <c r="CN144" s="674"/>
      <c r="CO144" s="674"/>
      <c r="CP144" s="674"/>
      <c r="CQ144" s="674"/>
      <c r="CR144" s="674"/>
      <c r="CS144" s="674"/>
      <c r="CT144" s="674"/>
      <c r="CU144" s="674"/>
      <c r="CV144" s="674"/>
      <c r="CW144" s="674"/>
      <c r="CX144" s="674"/>
      <c r="CY144" s="674"/>
      <c r="CZ144" s="674"/>
      <c r="DA144" s="674"/>
      <c r="DB144" s="674"/>
      <c r="DC144" s="674"/>
      <c r="DD144" s="674"/>
      <c r="DE144" s="674"/>
      <c r="DF144" s="674"/>
      <c r="DG144" s="674"/>
      <c r="DH144" s="674"/>
      <c r="DI144" s="674"/>
      <c r="DJ144" s="674"/>
      <c r="DK144" s="674"/>
      <c r="DL144" s="674"/>
      <c r="DM144" s="674"/>
      <c r="DN144" s="674"/>
      <c r="DO144" s="674"/>
      <c r="DP144" s="674"/>
      <c r="DQ144" s="674"/>
      <c r="DR144" s="674"/>
      <c r="DS144" s="674"/>
      <c r="DT144" s="674"/>
      <c r="DU144" s="674"/>
      <c r="DV144" s="674"/>
      <c r="DW144" s="674"/>
      <c r="DX144" s="674"/>
      <c r="DY144" s="674"/>
      <c r="DZ144" s="674"/>
      <c r="EA144" s="674"/>
      <c r="EB144" s="674"/>
      <c r="EC144" s="674"/>
      <c r="ED144" s="674"/>
      <c r="EE144" s="674"/>
      <c r="EF144" s="674"/>
      <c r="EG144" s="674"/>
      <c r="EH144" s="674"/>
      <c r="EI144" s="674"/>
      <c r="EJ144" s="674"/>
      <c r="EK144" s="674"/>
      <c r="EL144" s="674"/>
      <c r="EM144" s="674"/>
      <c r="EN144" s="674"/>
      <c r="EO144" s="674"/>
      <c r="EP144" s="674"/>
      <c r="EQ144" s="674"/>
      <c r="ER144" s="674"/>
      <c r="ES144" s="674"/>
      <c r="ET144" s="674"/>
      <c r="EU144" s="674"/>
      <c r="EV144" s="674"/>
      <c r="EW144" s="674"/>
      <c r="EX144" s="674"/>
      <c r="EY144" s="674"/>
      <c r="EZ144" s="674"/>
      <c r="FA144" s="674"/>
      <c r="FB144" s="674"/>
      <c r="FC144" s="674"/>
      <c r="FD144" s="674"/>
      <c r="FE144" s="674"/>
      <c r="FF144" s="674"/>
      <c r="FG144" s="674"/>
      <c r="FH144" s="674"/>
      <c r="FI144" s="674"/>
      <c r="FJ144" s="674"/>
      <c r="FK144" s="674"/>
      <c r="FL144" s="674"/>
      <c r="FM144" s="674"/>
      <c r="FN144" s="674"/>
      <c r="FO144" s="674"/>
      <c r="FP144" s="674"/>
      <c r="FQ144" s="674"/>
      <c r="FR144" s="674"/>
      <c r="FS144" s="674"/>
      <c r="FT144" s="674"/>
      <c r="FU144" s="674"/>
      <c r="FV144" s="674"/>
      <c r="FW144" s="674"/>
      <c r="FX144" s="674"/>
      <c r="FY144" s="674"/>
      <c r="FZ144" s="1313"/>
      <c r="GA144" s="1312"/>
      <c r="GB144" s="1156"/>
      <c r="GC144" s="1156"/>
      <c r="GD144" s="1156"/>
      <c r="GE144" s="1156"/>
      <c r="GF144" s="1156"/>
      <c r="GG144" s="1156"/>
      <c r="GH144" s="1156"/>
      <c r="GI144" s="1156"/>
      <c r="GJ144" s="1156"/>
      <c r="GK144" s="1157"/>
      <c r="GL144" s="1157"/>
      <c r="GM144" s="1157"/>
      <c r="GN144" s="1157"/>
      <c r="GO144" s="1157"/>
      <c r="GP144" s="1157"/>
      <c r="GQ144" s="1157"/>
      <c r="GR144" s="1157"/>
      <c r="GS144" s="1157"/>
      <c r="GT144" s="1157"/>
      <c r="GU144" s="1157"/>
      <c r="GV144" s="1157"/>
      <c r="GW144" s="1157"/>
      <c r="GX144" s="1157"/>
      <c r="GY144" s="1157"/>
      <c r="GZ144" s="1157"/>
      <c r="HA144" s="1157"/>
      <c r="HB144" s="1157"/>
      <c r="HC144" s="1157"/>
      <c r="HD144" s="1157"/>
      <c r="HE144" s="1157"/>
      <c r="HF144" s="1157"/>
      <c r="HG144" s="1157"/>
      <c r="HH144" s="1157"/>
      <c r="HI144" s="1157"/>
      <c r="HJ144" s="1026"/>
    </row>
    <row r="145" spans="2:218" ht="24.95" customHeight="1" x14ac:dyDescent="0.25">
      <c r="B145" s="1606"/>
      <c r="C145" s="229"/>
      <c r="D145" s="1316"/>
      <c r="E145" s="2400"/>
      <c r="F145" s="215"/>
      <c r="G145" s="213"/>
      <c r="H145" s="213"/>
      <c r="I145" s="214"/>
      <c r="J145" s="834"/>
      <c r="K145" s="234"/>
      <c r="L145" s="230"/>
      <c r="M145" s="231"/>
      <c r="N145" s="231"/>
      <c r="O145" s="231"/>
      <c r="P145" s="231"/>
      <c r="Q145" s="235"/>
      <c r="R145" s="233"/>
      <c r="S145" s="232"/>
      <c r="T145" s="219"/>
      <c r="U145" s="835"/>
      <c r="V145" s="212"/>
      <c r="W145" s="231"/>
      <c r="X145" s="2118"/>
      <c r="Y145" s="2119"/>
      <c r="Z145" s="2188"/>
      <c r="AA145" s="674"/>
      <c r="AB145" s="674"/>
      <c r="AC145" s="674"/>
      <c r="AD145" s="674"/>
      <c r="AE145" s="674"/>
      <c r="AF145" s="674"/>
      <c r="AG145" s="674"/>
      <c r="AH145" s="674"/>
      <c r="AI145" s="674"/>
      <c r="AJ145" s="674"/>
      <c r="AK145" s="674"/>
      <c r="AL145" s="674"/>
      <c r="AM145" s="674"/>
      <c r="AN145" s="674"/>
      <c r="AO145" s="674"/>
      <c r="AP145" s="674"/>
      <c r="AQ145" s="674"/>
      <c r="AR145" s="674"/>
      <c r="AS145" s="674"/>
      <c r="AT145" s="674"/>
      <c r="AU145" s="674"/>
      <c r="AV145" s="674"/>
      <c r="AW145" s="674"/>
      <c r="AX145" s="674"/>
      <c r="AY145" s="674"/>
      <c r="AZ145" s="674"/>
      <c r="BA145" s="674"/>
      <c r="BB145" s="674"/>
      <c r="BC145" s="674"/>
      <c r="BD145" s="674"/>
      <c r="BE145" s="674"/>
      <c r="BF145" s="674"/>
      <c r="BG145" s="674"/>
      <c r="BH145" s="674"/>
      <c r="BI145" s="674"/>
      <c r="BJ145" s="674"/>
      <c r="BK145" s="674"/>
      <c r="BL145" s="674"/>
      <c r="BM145" s="674"/>
      <c r="BN145" s="674"/>
      <c r="BO145" s="674"/>
      <c r="BP145" s="674"/>
      <c r="BQ145" s="674"/>
      <c r="BR145" s="674"/>
      <c r="BS145" s="674"/>
      <c r="BT145" s="674"/>
      <c r="BU145" s="674"/>
      <c r="BV145" s="674"/>
      <c r="BW145" s="674"/>
      <c r="BX145" s="674"/>
      <c r="BY145" s="674"/>
      <c r="BZ145" s="674"/>
      <c r="CA145" s="674"/>
      <c r="CB145" s="674"/>
      <c r="CC145" s="674"/>
      <c r="CD145" s="674"/>
      <c r="CE145" s="674"/>
      <c r="CF145" s="674"/>
      <c r="CG145" s="674"/>
      <c r="CH145" s="674"/>
      <c r="CI145" s="674"/>
      <c r="CJ145" s="674"/>
      <c r="CK145" s="674"/>
      <c r="CL145" s="674"/>
      <c r="CM145" s="674"/>
      <c r="CN145" s="674"/>
      <c r="CO145" s="674"/>
      <c r="CP145" s="674"/>
      <c r="CQ145" s="674"/>
      <c r="CR145" s="674"/>
      <c r="CS145" s="674"/>
      <c r="CT145" s="674"/>
      <c r="CU145" s="674"/>
      <c r="CV145" s="674"/>
      <c r="CW145" s="674"/>
      <c r="CX145" s="674"/>
      <c r="CY145" s="674"/>
      <c r="CZ145" s="674"/>
      <c r="DA145" s="674"/>
      <c r="DB145" s="674"/>
      <c r="DC145" s="674"/>
      <c r="DD145" s="674"/>
      <c r="DE145" s="674"/>
      <c r="DF145" s="674"/>
      <c r="DG145" s="674"/>
      <c r="DH145" s="674"/>
      <c r="DI145" s="674"/>
      <c r="DJ145" s="674"/>
      <c r="DK145" s="674"/>
      <c r="DL145" s="674"/>
      <c r="DM145" s="674"/>
      <c r="DN145" s="674"/>
      <c r="DO145" s="674"/>
      <c r="DP145" s="674"/>
      <c r="DQ145" s="674"/>
      <c r="DR145" s="674"/>
      <c r="DS145" s="674"/>
      <c r="DT145" s="674"/>
      <c r="DU145" s="674"/>
      <c r="DV145" s="674"/>
      <c r="DW145" s="674"/>
      <c r="DX145" s="674"/>
      <c r="DY145" s="674"/>
      <c r="DZ145" s="674"/>
      <c r="EA145" s="674"/>
      <c r="EB145" s="674"/>
      <c r="EC145" s="674"/>
      <c r="ED145" s="674"/>
      <c r="EE145" s="674"/>
      <c r="EF145" s="674"/>
      <c r="EG145" s="674"/>
      <c r="EH145" s="674"/>
      <c r="EI145" s="674"/>
      <c r="EJ145" s="674"/>
      <c r="EK145" s="674"/>
      <c r="EL145" s="674"/>
      <c r="EM145" s="674"/>
      <c r="EN145" s="674"/>
      <c r="EO145" s="674"/>
      <c r="EP145" s="674"/>
      <c r="EQ145" s="674"/>
      <c r="ER145" s="674"/>
      <c r="ES145" s="674"/>
      <c r="ET145" s="674"/>
      <c r="EU145" s="674"/>
      <c r="EV145" s="674"/>
      <c r="EW145" s="674"/>
      <c r="EX145" s="674"/>
      <c r="EY145" s="674"/>
      <c r="EZ145" s="674"/>
      <c r="FA145" s="674"/>
      <c r="FB145" s="674"/>
      <c r="FC145" s="674"/>
      <c r="FD145" s="674"/>
      <c r="FE145" s="674"/>
      <c r="FF145" s="674"/>
      <c r="FG145" s="674"/>
      <c r="FH145" s="674"/>
      <c r="FI145" s="674"/>
      <c r="FJ145" s="674"/>
      <c r="FK145" s="674"/>
      <c r="FL145" s="674"/>
      <c r="FM145" s="674"/>
      <c r="FN145" s="674"/>
      <c r="FO145" s="674"/>
      <c r="FP145" s="674"/>
      <c r="FQ145" s="674"/>
      <c r="FR145" s="674"/>
      <c r="FS145" s="674"/>
      <c r="FT145" s="674"/>
      <c r="FU145" s="674"/>
      <c r="FV145" s="674"/>
      <c r="FW145" s="674"/>
      <c r="FX145" s="674"/>
      <c r="FY145" s="674"/>
      <c r="FZ145" s="1313"/>
      <c r="GA145" s="1312"/>
      <c r="GB145" s="1156"/>
      <c r="GC145" s="1156"/>
      <c r="GD145" s="1156"/>
      <c r="GE145" s="1156"/>
      <c r="GF145" s="1156"/>
      <c r="GG145" s="1156"/>
      <c r="GH145" s="1156"/>
      <c r="GI145" s="1156"/>
      <c r="GJ145" s="1156"/>
      <c r="GK145" s="1157"/>
      <c r="GL145" s="1157"/>
      <c r="GM145" s="1157"/>
      <c r="GN145" s="1157"/>
      <c r="GO145" s="1157"/>
      <c r="GP145" s="1157"/>
      <c r="GQ145" s="1157"/>
      <c r="GR145" s="1157"/>
      <c r="GS145" s="1157"/>
      <c r="GT145" s="1157"/>
      <c r="GU145" s="1157"/>
      <c r="GV145" s="1157"/>
      <c r="GW145" s="1157"/>
      <c r="GX145" s="1157"/>
      <c r="GY145" s="1157"/>
      <c r="GZ145" s="1157"/>
      <c r="HA145" s="1157"/>
      <c r="HB145" s="1157"/>
      <c r="HC145" s="1157"/>
      <c r="HD145" s="1157"/>
      <c r="HE145" s="1157"/>
      <c r="HF145" s="1157"/>
      <c r="HG145" s="1157"/>
      <c r="HH145" s="1157"/>
      <c r="HI145" s="1157"/>
      <c r="HJ145" s="1026"/>
    </row>
    <row r="146" spans="2:218" ht="24.95" customHeight="1" x14ac:dyDescent="0.25">
      <c r="B146" s="1606"/>
      <c r="C146" s="229"/>
      <c r="D146" s="1316"/>
      <c r="E146" s="2400"/>
      <c r="F146" s="215"/>
      <c r="G146" s="213"/>
      <c r="H146" s="213"/>
      <c r="I146" s="214"/>
      <c r="J146" s="834"/>
      <c r="K146" s="234"/>
      <c r="L146" s="230"/>
      <c r="M146" s="231"/>
      <c r="N146" s="231"/>
      <c r="O146" s="231"/>
      <c r="P146" s="231"/>
      <c r="Q146" s="235"/>
      <c r="R146" s="233"/>
      <c r="S146" s="232"/>
      <c r="T146" s="219"/>
      <c r="U146" s="835"/>
      <c r="V146" s="212"/>
      <c r="W146" s="231"/>
      <c r="X146" s="2118"/>
      <c r="Y146" s="2119"/>
      <c r="Z146" s="2188"/>
      <c r="AA146" s="674"/>
      <c r="AB146" s="674"/>
      <c r="AC146" s="674"/>
      <c r="AD146" s="674"/>
      <c r="AE146" s="674"/>
      <c r="AF146" s="674"/>
      <c r="AG146" s="674"/>
      <c r="AH146" s="674"/>
      <c r="AI146" s="674"/>
      <c r="AJ146" s="674"/>
      <c r="AK146" s="674"/>
      <c r="AL146" s="674"/>
      <c r="AM146" s="674"/>
      <c r="AN146" s="674"/>
      <c r="AO146" s="674"/>
      <c r="AP146" s="674"/>
      <c r="AQ146" s="674"/>
      <c r="AR146" s="674"/>
      <c r="AS146" s="674"/>
      <c r="AT146" s="674"/>
      <c r="AU146" s="674"/>
      <c r="AV146" s="674"/>
      <c r="AW146" s="674"/>
      <c r="AX146" s="674"/>
      <c r="AY146" s="674"/>
      <c r="AZ146" s="674"/>
      <c r="BA146" s="674"/>
      <c r="BB146" s="674"/>
      <c r="BC146" s="674"/>
      <c r="BD146" s="674"/>
      <c r="BE146" s="674"/>
      <c r="BF146" s="674"/>
      <c r="BG146" s="674"/>
      <c r="BH146" s="674"/>
      <c r="BI146" s="674"/>
      <c r="BJ146" s="674"/>
      <c r="BK146" s="674"/>
      <c r="BL146" s="674"/>
      <c r="BM146" s="674"/>
      <c r="BN146" s="674"/>
      <c r="BO146" s="674"/>
      <c r="BP146" s="674"/>
      <c r="BQ146" s="674"/>
      <c r="BR146" s="674"/>
      <c r="BS146" s="674"/>
      <c r="BT146" s="674"/>
      <c r="BU146" s="674"/>
      <c r="BV146" s="674"/>
      <c r="BW146" s="674"/>
      <c r="BX146" s="674"/>
      <c r="BY146" s="674"/>
      <c r="BZ146" s="674"/>
      <c r="CA146" s="674"/>
      <c r="CB146" s="674"/>
      <c r="CC146" s="674"/>
      <c r="CD146" s="674"/>
      <c r="CE146" s="674"/>
      <c r="CF146" s="674"/>
      <c r="CG146" s="674"/>
      <c r="CH146" s="674"/>
      <c r="CI146" s="674"/>
      <c r="CJ146" s="674"/>
      <c r="CK146" s="674"/>
      <c r="CL146" s="674"/>
      <c r="CM146" s="674"/>
      <c r="CN146" s="674"/>
      <c r="CO146" s="674"/>
      <c r="CP146" s="674"/>
      <c r="CQ146" s="674"/>
      <c r="CR146" s="674"/>
      <c r="CS146" s="674"/>
      <c r="CT146" s="674"/>
      <c r="CU146" s="674"/>
      <c r="CV146" s="674"/>
      <c r="CW146" s="674"/>
      <c r="CX146" s="674"/>
      <c r="CY146" s="674"/>
      <c r="CZ146" s="674"/>
      <c r="DA146" s="674"/>
      <c r="DB146" s="674"/>
      <c r="DC146" s="674"/>
      <c r="DD146" s="674"/>
      <c r="DE146" s="674"/>
      <c r="DF146" s="674"/>
      <c r="DG146" s="674"/>
      <c r="DH146" s="674"/>
      <c r="DI146" s="674"/>
      <c r="DJ146" s="674"/>
      <c r="DK146" s="674"/>
      <c r="DL146" s="674"/>
      <c r="DM146" s="674"/>
      <c r="DN146" s="674"/>
      <c r="DO146" s="674"/>
      <c r="DP146" s="674"/>
      <c r="DQ146" s="674"/>
      <c r="DR146" s="674"/>
      <c r="DS146" s="674"/>
      <c r="DT146" s="674"/>
      <c r="DU146" s="674"/>
      <c r="DV146" s="674"/>
      <c r="DW146" s="674"/>
      <c r="DX146" s="674"/>
      <c r="DY146" s="674"/>
      <c r="DZ146" s="674"/>
      <c r="EA146" s="674"/>
      <c r="EB146" s="674"/>
      <c r="EC146" s="674"/>
      <c r="ED146" s="674"/>
      <c r="EE146" s="674"/>
      <c r="EF146" s="674"/>
      <c r="EG146" s="674"/>
      <c r="EH146" s="674"/>
      <c r="EI146" s="674"/>
      <c r="EJ146" s="674"/>
      <c r="EK146" s="674"/>
      <c r="EL146" s="674"/>
      <c r="EM146" s="674"/>
      <c r="EN146" s="674"/>
      <c r="EO146" s="674"/>
      <c r="EP146" s="674"/>
      <c r="EQ146" s="674"/>
      <c r="ER146" s="674"/>
      <c r="ES146" s="674"/>
      <c r="ET146" s="674"/>
      <c r="EU146" s="674"/>
      <c r="EV146" s="674"/>
      <c r="EW146" s="674"/>
      <c r="EX146" s="674"/>
      <c r="EY146" s="674"/>
      <c r="EZ146" s="674"/>
      <c r="FA146" s="674"/>
      <c r="FB146" s="674"/>
      <c r="FC146" s="674"/>
      <c r="FD146" s="674"/>
      <c r="FE146" s="674"/>
      <c r="FF146" s="674"/>
      <c r="FG146" s="674"/>
      <c r="FH146" s="674"/>
      <c r="FI146" s="674"/>
      <c r="FJ146" s="674"/>
      <c r="FK146" s="674"/>
      <c r="FL146" s="674"/>
      <c r="FM146" s="674"/>
      <c r="FN146" s="674"/>
      <c r="FO146" s="674"/>
      <c r="FP146" s="674"/>
      <c r="FQ146" s="674"/>
      <c r="FR146" s="674"/>
      <c r="FS146" s="674"/>
      <c r="FT146" s="674"/>
      <c r="FU146" s="674"/>
      <c r="FV146" s="674"/>
      <c r="FW146" s="674"/>
      <c r="FX146" s="674"/>
      <c r="FY146" s="674"/>
      <c r="FZ146" s="1313"/>
      <c r="GA146" s="1312"/>
      <c r="GB146" s="1156"/>
      <c r="GC146" s="1156"/>
      <c r="GD146" s="1156"/>
      <c r="GE146" s="1156"/>
      <c r="GF146" s="1156"/>
      <c r="GG146" s="1156"/>
      <c r="GH146" s="1156"/>
      <c r="GI146" s="1156"/>
      <c r="GJ146" s="1156"/>
      <c r="GK146" s="1157"/>
      <c r="GL146" s="1157"/>
      <c r="GM146" s="1157"/>
      <c r="GN146" s="1157"/>
      <c r="GO146" s="1157"/>
      <c r="GP146" s="1157"/>
      <c r="GQ146" s="1157"/>
      <c r="GR146" s="1157"/>
      <c r="GS146" s="1157"/>
      <c r="GT146" s="1157"/>
      <c r="GU146" s="1157"/>
      <c r="GV146" s="1157"/>
      <c r="GW146" s="1157"/>
      <c r="GX146" s="1157"/>
      <c r="GY146" s="1157"/>
      <c r="GZ146" s="1157"/>
      <c r="HA146" s="1157"/>
      <c r="HB146" s="1157"/>
      <c r="HC146" s="1157"/>
      <c r="HD146" s="1157"/>
      <c r="HE146" s="1157"/>
      <c r="HF146" s="1157"/>
      <c r="HG146" s="1157"/>
      <c r="HH146" s="1157"/>
      <c r="HI146" s="1157"/>
      <c r="HJ146" s="1026"/>
    </row>
    <row r="147" spans="2:218" ht="24.95" customHeight="1" x14ac:dyDescent="0.25">
      <c r="B147" s="1606"/>
      <c r="C147" s="229"/>
      <c r="D147" s="1316"/>
      <c r="E147" s="2400"/>
      <c r="F147" s="2381"/>
      <c r="G147" s="213"/>
      <c r="H147" s="213"/>
      <c r="I147" s="214"/>
      <c r="J147" s="834"/>
      <c r="K147" s="234"/>
      <c r="L147" s="230"/>
      <c r="M147" s="231"/>
      <c r="N147" s="231"/>
      <c r="O147" s="231"/>
      <c r="P147" s="231"/>
      <c r="Q147" s="235"/>
      <c r="R147" s="233"/>
      <c r="S147" s="232"/>
      <c r="T147" s="219"/>
      <c r="U147" s="835"/>
      <c r="V147" s="212"/>
      <c r="W147" s="231"/>
      <c r="X147" s="2118"/>
      <c r="Y147" s="2119"/>
      <c r="Z147" s="2188"/>
      <c r="AA147" s="674"/>
      <c r="AB147" s="674"/>
      <c r="AC147" s="674"/>
      <c r="AD147" s="674"/>
      <c r="AE147" s="674"/>
      <c r="AF147" s="674"/>
      <c r="AG147" s="674"/>
      <c r="AH147" s="674"/>
      <c r="AI147" s="674"/>
      <c r="AJ147" s="674"/>
      <c r="AK147" s="674"/>
      <c r="AL147" s="674"/>
      <c r="AM147" s="674"/>
      <c r="AN147" s="674"/>
      <c r="AO147" s="674"/>
      <c r="AP147" s="674"/>
      <c r="AQ147" s="674"/>
      <c r="AR147" s="674"/>
      <c r="AS147" s="674"/>
      <c r="AT147" s="674"/>
      <c r="AU147" s="674"/>
      <c r="AV147" s="674"/>
      <c r="AW147" s="674"/>
      <c r="AX147" s="674"/>
      <c r="AY147" s="674"/>
      <c r="AZ147" s="674"/>
      <c r="BA147" s="674"/>
      <c r="BB147" s="674"/>
      <c r="BC147" s="674"/>
      <c r="BD147" s="674"/>
      <c r="BE147" s="674"/>
      <c r="BF147" s="674"/>
      <c r="BG147" s="674"/>
      <c r="BH147" s="674"/>
      <c r="BI147" s="674"/>
      <c r="BJ147" s="674"/>
      <c r="BK147" s="674"/>
      <c r="BL147" s="674"/>
      <c r="BM147" s="674"/>
      <c r="BN147" s="674"/>
      <c r="BO147" s="674"/>
      <c r="BP147" s="674"/>
      <c r="BQ147" s="674"/>
      <c r="BR147" s="674"/>
      <c r="BS147" s="674"/>
      <c r="BT147" s="674"/>
      <c r="BU147" s="674"/>
      <c r="BV147" s="674"/>
      <c r="BW147" s="674"/>
      <c r="BX147" s="674"/>
      <c r="BY147" s="674"/>
      <c r="BZ147" s="674"/>
      <c r="CA147" s="674"/>
      <c r="CB147" s="674"/>
      <c r="CC147" s="674"/>
      <c r="CD147" s="674"/>
      <c r="CE147" s="674"/>
      <c r="CF147" s="674"/>
      <c r="CG147" s="674"/>
      <c r="CH147" s="674"/>
      <c r="CI147" s="674"/>
      <c r="CJ147" s="674"/>
      <c r="CK147" s="674"/>
      <c r="CL147" s="674"/>
      <c r="CM147" s="674"/>
      <c r="CN147" s="674"/>
      <c r="CO147" s="674"/>
      <c r="CP147" s="674"/>
      <c r="CQ147" s="674"/>
      <c r="CR147" s="674"/>
      <c r="CS147" s="674"/>
      <c r="CT147" s="674"/>
      <c r="CU147" s="674"/>
      <c r="CV147" s="674"/>
      <c r="CW147" s="674"/>
      <c r="CX147" s="674"/>
      <c r="CY147" s="674"/>
      <c r="CZ147" s="674"/>
      <c r="DA147" s="674"/>
      <c r="DB147" s="674"/>
      <c r="DC147" s="674"/>
      <c r="DD147" s="674"/>
      <c r="DE147" s="674"/>
      <c r="DF147" s="674"/>
      <c r="DG147" s="674"/>
      <c r="DH147" s="674"/>
      <c r="DI147" s="674"/>
      <c r="DJ147" s="674"/>
      <c r="DK147" s="674"/>
      <c r="DL147" s="674"/>
      <c r="DM147" s="674"/>
      <c r="DN147" s="674"/>
      <c r="DO147" s="674"/>
      <c r="DP147" s="674"/>
      <c r="DQ147" s="674"/>
      <c r="DR147" s="674"/>
      <c r="DS147" s="674"/>
      <c r="DT147" s="674"/>
      <c r="DU147" s="674"/>
      <c r="DV147" s="674"/>
      <c r="DW147" s="674"/>
      <c r="DX147" s="674"/>
      <c r="DY147" s="674"/>
      <c r="DZ147" s="674"/>
      <c r="EA147" s="674"/>
      <c r="EB147" s="674"/>
      <c r="EC147" s="674"/>
      <c r="ED147" s="674"/>
      <c r="EE147" s="674"/>
      <c r="EF147" s="674"/>
      <c r="EG147" s="674"/>
      <c r="EH147" s="674"/>
      <c r="EI147" s="674"/>
      <c r="EJ147" s="674"/>
      <c r="EK147" s="674"/>
      <c r="EL147" s="674"/>
      <c r="EM147" s="674"/>
      <c r="EN147" s="674"/>
      <c r="EO147" s="674"/>
      <c r="EP147" s="674"/>
      <c r="EQ147" s="674"/>
      <c r="ER147" s="674"/>
      <c r="ES147" s="674"/>
      <c r="ET147" s="674"/>
      <c r="EU147" s="674"/>
      <c r="EV147" s="674"/>
      <c r="EW147" s="674"/>
      <c r="EX147" s="674"/>
      <c r="EY147" s="674"/>
      <c r="EZ147" s="674"/>
      <c r="FA147" s="674"/>
      <c r="FB147" s="674"/>
      <c r="FC147" s="674"/>
      <c r="FD147" s="674"/>
      <c r="FE147" s="674"/>
      <c r="FF147" s="674"/>
      <c r="FG147" s="674"/>
      <c r="FH147" s="674"/>
      <c r="FI147" s="674"/>
      <c r="FJ147" s="674"/>
      <c r="FK147" s="674"/>
      <c r="FL147" s="674"/>
      <c r="FM147" s="674"/>
      <c r="FN147" s="674"/>
      <c r="FO147" s="674"/>
      <c r="FP147" s="674"/>
      <c r="FQ147" s="674"/>
      <c r="FR147" s="674"/>
      <c r="FS147" s="674"/>
      <c r="FT147" s="674"/>
      <c r="FU147" s="674"/>
      <c r="FV147" s="674"/>
      <c r="FW147" s="674"/>
      <c r="FX147" s="674"/>
      <c r="FY147" s="674"/>
      <c r="FZ147" s="1313"/>
      <c r="GA147" s="1312"/>
      <c r="GB147" s="1156"/>
      <c r="GC147" s="1156"/>
      <c r="GD147" s="1156"/>
      <c r="GE147" s="1156"/>
      <c r="GF147" s="1156"/>
      <c r="GG147" s="1156"/>
      <c r="GH147" s="1156"/>
      <c r="GI147" s="1156"/>
      <c r="GJ147" s="1156"/>
      <c r="GK147" s="1157"/>
      <c r="GL147" s="1157"/>
      <c r="GM147" s="1157"/>
      <c r="GN147" s="1157"/>
      <c r="GO147" s="1157"/>
      <c r="GP147" s="1157"/>
      <c r="GQ147" s="1157"/>
      <c r="GR147" s="1157"/>
      <c r="GS147" s="1157"/>
      <c r="GT147" s="1157"/>
      <c r="GU147" s="1157"/>
      <c r="GV147" s="1157"/>
      <c r="GW147" s="1157"/>
      <c r="GX147" s="1157"/>
      <c r="GY147" s="1157"/>
      <c r="GZ147" s="1157"/>
      <c r="HA147" s="1157"/>
      <c r="HB147" s="1157"/>
      <c r="HC147" s="1157"/>
      <c r="HD147" s="1157"/>
      <c r="HE147" s="1157"/>
      <c r="HF147" s="1157"/>
      <c r="HG147" s="1157"/>
      <c r="HH147" s="1157"/>
      <c r="HI147" s="1157"/>
      <c r="HJ147" s="1026"/>
    </row>
    <row r="148" spans="2:218" ht="24.95" customHeight="1" x14ac:dyDescent="0.25">
      <c r="B148" s="1606"/>
      <c r="C148" s="229"/>
      <c r="D148" s="1316"/>
      <c r="E148" s="2400"/>
      <c r="F148" s="215"/>
      <c r="G148" s="213"/>
      <c r="H148" s="213"/>
      <c r="I148" s="214"/>
      <c r="J148" s="834"/>
      <c r="K148" s="234"/>
      <c r="L148" s="230"/>
      <c r="M148" s="231"/>
      <c r="N148" s="231"/>
      <c r="O148" s="231"/>
      <c r="P148" s="231"/>
      <c r="Q148" s="235"/>
      <c r="R148" s="233"/>
      <c r="S148" s="232"/>
      <c r="T148" s="219"/>
      <c r="U148" s="835"/>
      <c r="V148" s="212"/>
      <c r="W148" s="231"/>
      <c r="X148" s="2118"/>
      <c r="Y148" s="2119"/>
      <c r="Z148" s="2188"/>
      <c r="AA148" s="674"/>
      <c r="AB148" s="674"/>
      <c r="AC148" s="674"/>
      <c r="AD148" s="674"/>
      <c r="AE148" s="674"/>
      <c r="AF148" s="674"/>
      <c r="AG148" s="674"/>
      <c r="AH148" s="674"/>
      <c r="AI148" s="674"/>
      <c r="AJ148" s="674"/>
      <c r="AK148" s="674"/>
      <c r="AL148" s="674"/>
      <c r="AM148" s="674"/>
      <c r="AN148" s="674"/>
      <c r="AO148" s="674"/>
      <c r="AP148" s="674"/>
      <c r="AQ148" s="674"/>
      <c r="AR148" s="674"/>
      <c r="AS148" s="674"/>
      <c r="AT148" s="674"/>
      <c r="AU148" s="674"/>
      <c r="AV148" s="674"/>
      <c r="AW148" s="674"/>
      <c r="AX148" s="674"/>
      <c r="AY148" s="674"/>
      <c r="AZ148" s="674"/>
      <c r="BA148" s="674"/>
      <c r="BB148" s="674"/>
      <c r="BC148" s="674"/>
      <c r="BD148" s="674"/>
      <c r="BE148" s="674"/>
      <c r="BF148" s="674"/>
      <c r="BG148" s="674"/>
      <c r="BH148" s="674"/>
      <c r="BI148" s="674"/>
      <c r="BJ148" s="674"/>
      <c r="BK148" s="674"/>
      <c r="BL148" s="674"/>
      <c r="BM148" s="674"/>
      <c r="BN148" s="674"/>
      <c r="BO148" s="674"/>
      <c r="BP148" s="674"/>
      <c r="BQ148" s="674"/>
      <c r="BR148" s="674"/>
      <c r="BS148" s="674"/>
      <c r="BT148" s="674"/>
      <c r="BU148" s="674"/>
      <c r="BV148" s="674"/>
      <c r="BW148" s="674"/>
      <c r="BX148" s="674"/>
      <c r="BY148" s="674"/>
      <c r="BZ148" s="674"/>
      <c r="CA148" s="674"/>
      <c r="CB148" s="674"/>
      <c r="CC148" s="674"/>
      <c r="CD148" s="674"/>
      <c r="CE148" s="674"/>
      <c r="CF148" s="674"/>
      <c r="CG148" s="674"/>
      <c r="CH148" s="674"/>
      <c r="CI148" s="674"/>
      <c r="CJ148" s="674"/>
      <c r="CK148" s="674"/>
      <c r="CL148" s="674"/>
      <c r="CM148" s="674"/>
      <c r="CN148" s="674"/>
      <c r="CO148" s="674"/>
      <c r="CP148" s="674"/>
      <c r="CQ148" s="674"/>
      <c r="CR148" s="674"/>
      <c r="CS148" s="674"/>
      <c r="CT148" s="674"/>
      <c r="CU148" s="674"/>
      <c r="CV148" s="674"/>
      <c r="CW148" s="674"/>
      <c r="CX148" s="674"/>
      <c r="CY148" s="674"/>
      <c r="CZ148" s="674"/>
      <c r="DA148" s="674"/>
      <c r="DB148" s="674"/>
      <c r="DC148" s="674"/>
      <c r="DD148" s="674"/>
      <c r="DE148" s="674"/>
      <c r="DF148" s="674"/>
      <c r="DG148" s="674"/>
      <c r="DH148" s="674"/>
      <c r="DI148" s="674"/>
      <c r="DJ148" s="674"/>
      <c r="DK148" s="674"/>
      <c r="DL148" s="674"/>
      <c r="DM148" s="674"/>
      <c r="DN148" s="674"/>
      <c r="DO148" s="674"/>
      <c r="DP148" s="674"/>
      <c r="DQ148" s="674"/>
      <c r="DR148" s="674"/>
      <c r="DS148" s="674"/>
      <c r="DT148" s="674"/>
      <c r="DU148" s="674"/>
      <c r="DV148" s="674"/>
      <c r="DW148" s="674"/>
      <c r="DX148" s="674"/>
      <c r="DY148" s="674"/>
      <c r="DZ148" s="674"/>
      <c r="EA148" s="674"/>
      <c r="EB148" s="674"/>
      <c r="EC148" s="674"/>
      <c r="ED148" s="674"/>
      <c r="EE148" s="674"/>
      <c r="EF148" s="674"/>
      <c r="EG148" s="674"/>
      <c r="EH148" s="674"/>
      <c r="EI148" s="674"/>
      <c r="EJ148" s="674"/>
      <c r="EK148" s="674"/>
      <c r="EL148" s="674"/>
      <c r="EM148" s="674"/>
      <c r="EN148" s="674"/>
      <c r="EO148" s="674"/>
      <c r="EP148" s="674"/>
      <c r="EQ148" s="674"/>
      <c r="ER148" s="674"/>
      <c r="ES148" s="674"/>
      <c r="ET148" s="674"/>
      <c r="EU148" s="674"/>
      <c r="EV148" s="674"/>
      <c r="EW148" s="674"/>
      <c r="EX148" s="674"/>
      <c r="EY148" s="674"/>
      <c r="EZ148" s="674"/>
      <c r="FA148" s="674"/>
      <c r="FB148" s="674"/>
      <c r="FC148" s="674"/>
      <c r="FD148" s="674"/>
      <c r="FE148" s="674"/>
      <c r="FF148" s="674"/>
      <c r="FG148" s="674"/>
      <c r="FH148" s="674"/>
      <c r="FI148" s="674"/>
      <c r="FJ148" s="674"/>
      <c r="FK148" s="674"/>
      <c r="FL148" s="674"/>
      <c r="FM148" s="674"/>
      <c r="FN148" s="674"/>
      <c r="FO148" s="674"/>
      <c r="FP148" s="674"/>
      <c r="FQ148" s="674"/>
      <c r="FR148" s="674"/>
      <c r="FS148" s="674"/>
      <c r="FT148" s="674"/>
      <c r="FU148" s="674"/>
      <c r="FV148" s="674"/>
      <c r="FW148" s="674"/>
      <c r="FX148" s="674"/>
      <c r="FY148" s="674"/>
      <c r="FZ148" s="1313"/>
      <c r="GA148" s="1312"/>
      <c r="GB148" s="1156"/>
      <c r="GC148" s="1156"/>
      <c r="GD148" s="1156"/>
      <c r="GE148" s="1156"/>
      <c r="GF148" s="1156"/>
      <c r="GG148" s="1156"/>
      <c r="GH148" s="1156"/>
      <c r="GI148" s="1156"/>
      <c r="GJ148" s="1156"/>
      <c r="GK148" s="1157"/>
      <c r="GL148" s="1157"/>
      <c r="GM148" s="1157"/>
      <c r="GN148" s="1157"/>
      <c r="GO148" s="1157"/>
      <c r="GP148" s="1157"/>
      <c r="GQ148" s="1157"/>
      <c r="GR148" s="1157"/>
      <c r="GS148" s="1157"/>
      <c r="GT148" s="1157"/>
      <c r="GU148" s="1157"/>
      <c r="GV148" s="1157"/>
      <c r="GW148" s="1157"/>
      <c r="GX148" s="1157"/>
      <c r="GY148" s="1157"/>
      <c r="GZ148" s="1157"/>
      <c r="HA148" s="1157"/>
      <c r="HB148" s="1157"/>
      <c r="HC148" s="1157"/>
      <c r="HD148" s="1157"/>
      <c r="HE148" s="1157"/>
      <c r="HF148" s="1157"/>
      <c r="HG148" s="1157"/>
      <c r="HH148" s="1157"/>
      <c r="HI148" s="1157"/>
      <c r="HJ148" s="1026"/>
    </row>
    <row r="149" spans="2:218" ht="24.95" customHeight="1" x14ac:dyDescent="0.25">
      <c r="B149" s="1606"/>
      <c r="C149" s="229"/>
      <c r="D149" s="1316"/>
      <c r="E149" s="2400"/>
      <c r="F149" s="215"/>
      <c r="G149" s="213"/>
      <c r="H149" s="213"/>
      <c r="I149" s="214"/>
      <c r="J149" s="834"/>
      <c r="K149" s="234"/>
      <c r="L149" s="230"/>
      <c r="M149" s="231"/>
      <c r="N149" s="231"/>
      <c r="O149" s="231"/>
      <c r="P149" s="231"/>
      <c r="Q149" s="235"/>
      <c r="R149" s="233"/>
      <c r="S149" s="232"/>
      <c r="T149" s="219"/>
      <c r="U149" s="835"/>
      <c r="V149" s="212"/>
      <c r="W149" s="231"/>
      <c r="X149" s="2118"/>
      <c r="Y149" s="2119"/>
      <c r="Z149" s="2188"/>
      <c r="AA149" s="674"/>
      <c r="AB149" s="674"/>
      <c r="AC149" s="674"/>
      <c r="AD149" s="674"/>
      <c r="AE149" s="674"/>
      <c r="AF149" s="674"/>
      <c r="AG149" s="674"/>
      <c r="AH149" s="674"/>
      <c r="AI149" s="674"/>
      <c r="AJ149" s="674"/>
      <c r="AK149" s="674"/>
      <c r="AL149" s="674"/>
      <c r="AM149" s="674"/>
      <c r="AN149" s="674"/>
      <c r="AO149" s="674"/>
      <c r="AP149" s="674"/>
      <c r="AQ149" s="674"/>
      <c r="AR149" s="674"/>
      <c r="AS149" s="674"/>
      <c r="AT149" s="674"/>
      <c r="AU149" s="674"/>
      <c r="AV149" s="674"/>
      <c r="AW149" s="674"/>
      <c r="AX149" s="674"/>
      <c r="AY149" s="674"/>
      <c r="AZ149" s="674"/>
      <c r="BA149" s="674"/>
      <c r="BB149" s="674"/>
      <c r="BC149" s="674"/>
      <c r="BD149" s="674"/>
      <c r="BE149" s="674"/>
      <c r="BF149" s="674"/>
      <c r="BG149" s="674"/>
      <c r="BH149" s="674"/>
      <c r="BI149" s="674"/>
      <c r="BJ149" s="674"/>
      <c r="BK149" s="674"/>
      <c r="BL149" s="674"/>
      <c r="BM149" s="674"/>
      <c r="BN149" s="674"/>
      <c r="BO149" s="674"/>
      <c r="BP149" s="674"/>
      <c r="BQ149" s="674"/>
      <c r="BR149" s="674"/>
      <c r="BS149" s="674"/>
      <c r="BT149" s="674"/>
      <c r="BU149" s="674"/>
      <c r="BV149" s="674"/>
      <c r="BW149" s="674"/>
      <c r="BX149" s="674"/>
      <c r="BY149" s="674"/>
      <c r="BZ149" s="674"/>
      <c r="CA149" s="674"/>
      <c r="CB149" s="674"/>
      <c r="CC149" s="674"/>
      <c r="CD149" s="674"/>
      <c r="CE149" s="674"/>
      <c r="CF149" s="674"/>
      <c r="CG149" s="674"/>
      <c r="CH149" s="674"/>
      <c r="CI149" s="674"/>
      <c r="CJ149" s="674"/>
      <c r="CK149" s="674"/>
      <c r="CL149" s="674"/>
      <c r="CM149" s="674"/>
      <c r="CN149" s="674"/>
      <c r="CO149" s="674"/>
      <c r="CP149" s="674"/>
      <c r="CQ149" s="674"/>
      <c r="CR149" s="674"/>
      <c r="CS149" s="674"/>
      <c r="CT149" s="674"/>
      <c r="CU149" s="674"/>
      <c r="CV149" s="674"/>
      <c r="CW149" s="674"/>
      <c r="CX149" s="674"/>
      <c r="CY149" s="674"/>
      <c r="CZ149" s="674"/>
      <c r="DA149" s="674"/>
      <c r="DB149" s="674"/>
      <c r="DC149" s="674"/>
      <c r="DD149" s="674"/>
      <c r="DE149" s="674"/>
      <c r="DF149" s="674"/>
      <c r="DG149" s="674"/>
      <c r="DH149" s="674"/>
      <c r="DI149" s="674"/>
      <c r="DJ149" s="674"/>
      <c r="DK149" s="674"/>
      <c r="DL149" s="674"/>
      <c r="DM149" s="674"/>
      <c r="DN149" s="674"/>
      <c r="DO149" s="674"/>
      <c r="DP149" s="674"/>
      <c r="DQ149" s="674"/>
      <c r="DR149" s="674"/>
      <c r="DS149" s="674"/>
      <c r="DT149" s="674"/>
      <c r="DU149" s="674"/>
      <c r="DV149" s="674"/>
      <c r="DW149" s="674"/>
      <c r="DX149" s="674"/>
      <c r="DY149" s="674"/>
      <c r="DZ149" s="674"/>
      <c r="EA149" s="674"/>
      <c r="EB149" s="674"/>
      <c r="EC149" s="674"/>
      <c r="ED149" s="674"/>
      <c r="EE149" s="674"/>
      <c r="EF149" s="674"/>
      <c r="EG149" s="674"/>
      <c r="EH149" s="674"/>
      <c r="EI149" s="674"/>
      <c r="EJ149" s="674"/>
      <c r="EK149" s="674"/>
      <c r="EL149" s="674"/>
      <c r="EM149" s="674"/>
      <c r="EN149" s="674"/>
      <c r="EO149" s="674"/>
      <c r="EP149" s="674"/>
      <c r="EQ149" s="674"/>
      <c r="ER149" s="674"/>
      <c r="ES149" s="674"/>
      <c r="ET149" s="674"/>
      <c r="EU149" s="674"/>
      <c r="EV149" s="674"/>
      <c r="EW149" s="674"/>
      <c r="EX149" s="674"/>
      <c r="EY149" s="674"/>
      <c r="EZ149" s="674"/>
      <c r="FA149" s="674"/>
      <c r="FB149" s="674"/>
      <c r="FC149" s="674"/>
      <c r="FD149" s="674"/>
      <c r="FE149" s="674"/>
      <c r="FF149" s="674"/>
      <c r="FG149" s="674"/>
      <c r="FH149" s="674"/>
      <c r="FI149" s="674"/>
      <c r="FJ149" s="674"/>
      <c r="FK149" s="674"/>
      <c r="FL149" s="674"/>
      <c r="FM149" s="674"/>
      <c r="FN149" s="674"/>
      <c r="FO149" s="674"/>
      <c r="FP149" s="674"/>
      <c r="FQ149" s="674"/>
      <c r="FR149" s="674"/>
      <c r="FS149" s="674"/>
      <c r="FT149" s="674"/>
      <c r="FU149" s="674"/>
      <c r="FV149" s="674"/>
      <c r="FW149" s="674"/>
      <c r="FX149" s="674"/>
      <c r="FY149" s="674"/>
      <c r="FZ149" s="1313"/>
      <c r="GA149" s="1312"/>
      <c r="GB149" s="1156"/>
      <c r="GC149" s="1156"/>
      <c r="GD149" s="1156"/>
      <c r="GE149" s="1156"/>
      <c r="GF149" s="1156"/>
      <c r="GG149" s="1156"/>
      <c r="GH149" s="1156"/>
      <c r="GI149" s="1156"/>
      <c r="GJ149" s="1156"/>
      <c r="GK149" s="1157"/>
      <c r="GL149" s="1157"/>
      <c r="GM149" s="1157"/>
      <c r="GN149" s="1157"/>
      <c r="GO149" s="1157"/>
      <c r="GP149" s="1157"/>
      <c r="GQ149" s="1157"/>
      <c r="GR149" s="1157"/>
      <c r="GS149" s="1157"/>
      <c r="GT149" s="1157"/>
      <c r="GU149" s="1157"/>
      <c r="GV149" s="1157"/>
      <c r="GW149" s="1157"/>
      <c r="GX149" s="1157"/>
      <c r="GY149" s="1157"/>
      <c r="GZ149" s="1157"/>
      <c r="HA149" s="1157"/>
      <c r="HB149" s="1157"/>
      <c r="HC149" s="1157"/>
      <c r="HD149" s="1157"/>
      <c r="HE149" s="1157"/>
      <c r="HF149" s="1157"/>
      <c r="HG149" s="1157"/>
      <c r="HH149" s="1157"/>
      <c r="HI149" s="1157"/>
      <c r="HJ149" s="1026"/>
    </row>
    <row r="150" spans="2:218" ht="24.95" customHeight="1" x14ac:dyDescent="0.25">
      <c r="B150" s="1606"/>
      <c r="C150" s="229"/>
      <c r="D150" s="1316"/>
      <c r="E150" s="2400"/>
      <c r="F150" s="215"/>
      <c r="G150" s="213"/>
      <c r="H150" s="213"/>
      <c r="I150" s="214"/>
      <c r="J150" s="834"/>
      <c r="K150" s="234"/>
      <c r="L150" s="230"/>
      <c r="M150" s="231"/>
      <c r="N150" s="231"/>
      <c r="O150" s="231"/>
      <c r="P150" s="231"/>
      <c r="Q150" s="235"/>
      <c r="R150" s="233"/>
      <c r="S150" s="232"/>
      <c r="T150" s="219"/>
      <c r="U150" s="835"/>
      <c r="V150" s="212"/>
      <c r="W150" s="231"/>
      <c r="X150" s="2118"/>
      <c r="Y150" s="2119"/>
      <c r="Z150" s="2188"/>
      <c r="AA150" s="674"/>
      <c r="AB150" s="674"/>
      <c r="AC150" s="674"/>
      <c r="AD150" s="674"/>
      <c r="AE150" s="674"/>
      <c r="AF150" s="674"/>
      <c r="AG150" s="674"/>
      <c r="AH150" s="674"/>
      <c r="AI150" s="674"/>
      <c r="AJ150" s="674"/>
      <c r="AK150" s="674"/>
      <c r="AL150" s="674"/>
      <c r="AM150" s="674"/>
      <c r="AN150" s="674"/>
      <c r="AO150" s="674"/>
      <c r="AP150" s="674"/>
      <c r="AQ150" s="674"/>
      <c r="AR150" s="674"/>
      <c r="AS150" s="674"/>
      <c r="AT150" s="674"/>
      <c r="AU150" s="674"/>
      <c r="AV150" s="674"/>
      <c r="AW150" s="674"/>
      <c r="AX150" s="674"/>
      <c r="AY150" s="674"/>
      <c r="AZ150" s="674"/>
      <c r="BA150" s="674"/>
      <c r="BB150" s="674"/>
      <c r="BC150" s="674"/>
      <c r="BD150" s="674"/>
      <c r="BE150" s="674"/>
      <c r="BF150" s="674"/>
      <c r="BG150" s="674"/>
      <c r="BH150" s="674"/>
      <c r="BI150" s="674"/>
      <c r="BJ150" s="674"/>
      <c r="BK150" s="674"/>
      <c r="BL150" s="674"/>
      <c r="BM150" s="674"/>
      <c r="BN150" s="674"/>
      <c r="BO150" s="674"/>
      <c r="BP150" s="674"/>
      <c r="BQ150" s="674"/>
      <c r="BR150" s="674"/>
      <c r="BS150" s="674"/>
      <c r="BT150" s="674"/>
      <c r="BU150" s="674"/>
      <c r="BV150" s="674"/>
      <c r="BW150" s="674"/>
      <c r="BX150" s="674"/>
      <c r="BY150" s="674"/>
      <c r="BZ150" s="674"/>
      <c r="CA150" s="674"/>
      <c r="CB150" s="674"/>
      <c r="CC150" s="674"/>
      <c r="CD150" s="674"/>
      <c r="CE150" s="674"/>
      <c r="CF150" s="674"/>
      <c r="CG150" s="674"/>
      <c r="CH150" s="674"/>
      <c r="CI150" s="674"/>
      <c r="CJ150" s="674"/>
      <c r="CK150" s="674"/>
      <c r="CL150" s="674"/>
      <c r="CM150" s="674"/>
      <c r="CN150" s="674"/>
      <c r="CO150" s="674"/>
      <c r="CP150" s="674"/>
      <c r="CQ150" s="674"/>
      <c r="CR150" s="674"/>
      <c r="CS150" s="674"/>
      <c r="CT150" s="674"/>
      <c r="CU150" s="674"/>
      <c r="CV150" s="674"/>
      <c r="CW150" s="674"/>
      <c r="CX150" s="674"/>
      <c r="CY150" s="674"/>
      <c r="CZ150" s="674"/>
      <c r="DA150" s="674"/>
      <c r="DB150" s="674"/>
      <c r="DC150" s="674"/>
      <c r="DD150" s="674"/>
      <c r="DE150" s="674"/>
      <c r="DF150" s="674"/>
      <c r="DG150" s="674"/>
      <c r="DH150" s="674"/>
      <c r="DI150" s="674"/>
      <c r="DJ150" s="674"/>
      <c r="DK150" s="674"/>
      <c r="DL150" s="674"/>
      <c r="DM150" s="674"/>
      <c r="DN150" s="674"/>
      <c r="DO150" s="674"/>
      <c r="DP150" s="674"/>
      <c r="DQ150" s="674"/>
      <c r="DR150" s="674"/>
      <c r="DS150" s="674"/>
      <c r="DT150" s="674"/>
      <c r="DU150" s="674"/>
      <c r="DV150" s="674"/>
      <c r="DW150" s="674"/>
      <c r="DX150" s="674"/>
      <c r="DY150" s="674"/>
      <c r="DZ150" s="674"/>
      <c r="EA150" s="674"/>
      <c r="EB150" s="674"/>
      <c r="EC150" s="674"/>
      <c r="ED150" s="674"/>
      <c r="EE150" s="674"/>
      <c r="EF150" s="674"/>
      <c r="EG150" s="674"/>
      <c r="EH150" s="674"/>
      <c r="EI150" s="674"/>
      <c r="EJ150" s="674"/>
      <c r="EK150" s="674"/>
      <c r="EL150" s="674"/>
      <c r="EM150" s="674"/>
      <c r="EN150" s="674"/>
      <c r="EO150" s="674"/>
      <c r="EP150" s="674"/>
      <c r="EQ150" s="674"/>
      <c r="ER150" s="674"/>
      <c r="ES150" s="674"/>
      <c r="ET150" s="674"/>
      <c r="EU150" s="674"/>
      <c r="EV150" s="674"/>
      <c r="EW150" s="674"/>
      <c r="EX150" s="674"/>
      <c r="EY150" s="674"/>
      <c r="EZ150" s="674"/>
      <c r="FA150" s="674"/>
      <c r="FB150" s="674"/>
      <c r="FC150" s="674"/>
      <c r="FD150" s="674"/>
      <c r="FE150" s="674"/>
      <c r="FF150" s="674"/>
      <c r="FG150" s="674"/>
      <c r="FH150" s="674"/>
      <c r="FI150" s="674"/>
      <c r="FJ150" s="674"/>
      <c r="FK150" s="674"/>
      <c r="FL150" s="674"/>
      <c r="FM150" s="674"/>
      <c r="FN150" s="674"/>
      <c r="FO150" s="674"/>
      <c r="FP150" s="674"/>
      <c r="FQ150" s="674"/>
      <c r="FR150" s="674"/>
      <c r="FS150" s="674"/>
      <c r="FT150" s="674"/>
      <c r="FU150" s="674"/>
      <c r="FV150" s="674"/>
      <c r="FW150" s="674"/>
      <c r="FX150" s="674"/>
      <c r="FY150" s="674"/>
      <c r="FZ150" s="1313"/>
      <c r="GA150" s="1312"/>
      <c r="GB150" s="1156"/>
      <c r="GC150" s="1156"/>
      <c r="GD150" s="1156"/>
      <c r="GE150" s="1156"/>
      <c r="GF150" s="1156"/>
      <c r="GG150" s="1156"/>
      <c r="GH150" s="1156"/>
      <c r="GI150" s="1156"/>
      <c r="GJ150" s="1156"/>
      <c r="GK150" s="1157"/>
      <c r="GL150" s="1157"/>
      <c r="GM150" s="1157"/>
      <c r="GN150" s="1157"/>
      <c r="GO150" s="1157"/>
      <c r="GP150" s="1157"/>
      <c r="GQ150" s="1157"/>
      <c r="GR150" s="1157"/>
      <c r="GS150" s="1157"/>
      <c r="GT150" s="1157"/>
      <c r="GU150" s="1157"/>
      <c r="GV150" s="1157"/>
      <c r="GW150" s="1157"/>
      <c r="GX150" s="1157"/>
      <c r="GY150" s="1157"/>
      <c r="GZ150" s="1157"/>
      <c r="HA150" s="1157"/>
      <c r="HB150" s="1157"/>
      <c r="HC150" s="1157"/>
      <c r="HD150" s="1157"/>
      <c r="HE150" s="1157"/>
      <c r="HF150" s="1157"/>
      <c r="HG150" s="1157"/>
      <c r="HH150" s="1157"/>
      <c r="HI150" s="1157"/>
      <c r="HJ150" s="1026"/>
    </row>
    <row r="151" spans="2:218" ht="24.95" customHeight="1" x14ac:dyDescent="0.25">
      <c r="B151" s="1606"/>
      <c r="C151" s="229"/>
      <c r="D151" s="1316"/>
      <c r="E151" s="2400"/>
      <c r="F151" s="215"/>
      <c r="G151" s="213"/>
      <c r="H151" s="213"/>
      <c r="I151" s="214"/>
      <c r="J151" s="834"/>
      <c r="K151" s="234"/>
      <c r="L151" s="230"/>
      <c r="M151" s="231"/>
      <c r="N151" s="231"/>
      <c r="O151" s="231"/>
      <c r="P151" s="231"/>
      <c r="Q151" s="235"/>
      <c r="R151" s="233"/>
      <c r="S151" s="232"/>
      <c r="T151" s="219"/>
      <c r="U151" s="835"/>
      <c r="V151" s="212"/>
      <c r="W151" s="231"/>
      <c r="X151" s="2118"/>
      <c r="Y151" s="2119"/>
      <c r="Z151" s="2188"/>
      <c r="AA151" s="674"/>
      <c r="AB151" s="674"/>
      <c r="AC151" s="674"/>
      <c r="AD151" s="674"/>
      <c r="AE151" s="674"/>
      <c r="AF151" s="674"/>
      <c r="AG151" s="674"/>
      <c r="AH151" s="674"/>
      <c r="AI151" s="674"/>
      <c r="AJ151" s="674"/>
      <c r="AK151" s="674"/>
      <c r="AL151" s="674"/>
      <c r="AM151" s="674"/>
      <c r="AN151" s="674"/>
      <c r="AO151" s="674"/>
      <c r="AP151" s="674"/>
      <c r="AQ151" s="674"/>
      <c r="AR151" s="674"/>
      <c r="AS151" s="674"/>
      <c r="AT151" s="674"/>
      <c r="AU151" s="674"/>
      <c r="AV151" s="674"/>
      <c r="AW151" s="674"/>
      <c r="AX151" s="674"/>
      <c r="AY151" s="674"/>
      <c r="AZ151" s="674"/>
      <c r="BA151" s="674"/>
      <c r="BB151" s="674"/>
      <c r="BC151" s="674"/>
      <c r="BD151" s="674"/>
      <c r="BE151" s="674"/>
      <c r="BF151" s="674"/>
      <c r="BG151" s="674"/>
      <c r="BH151" s="674"/>
      <c r="BI151" s="674"/>
      <c r="BJ151" s="674"/>
      <c r="BK151" s="674"/>
      <c r="BL151" s="674"/>
      <c r="BM151" s="674"/>
      <c r="BN151" s="674"/>
      <c r="BO151" s="674"/>
      <c r="BP151" s="674"/>
      <c r="BQ151" s="674"/>
      <c r="BR151" s="674"/>
      <c r="BS151" s="674"/>
      <c r="BT151" s="674"/>
      <c r="BU151" s="674"/>
      <c r="BV151" s="674"/>
      <c r="BW151" s="674"/>
      <c r="BX151" s="674"/>
      <c r="BY151" s="674"/>
      <c r="BZ151" s="674"/>
      <c r="CA151" s="674"/>
      <c r="CB151" s="674"/>
      <c r="CC151" s="674"/>
      <c r="CD151" s="674"/>
      <c r="CE151" s="674"/>
      <c r="CF151" s="674"/>
      <c r="CG151" s="674"/>
      <c r="CH151" s="674"/>
      <c r="CI151" s="674"/>
      <c r="CJ151" s="674"/>
      <c r="CK151" s="674"/>
      <c r="CL151" s="674"/>
      <c r="CM151" s="674"/>
      <c r="CN151" s="674"/>
      <c r="CO151" s="674"/>
      <c r="CP151" s="674"/>
      <c r="CQ151" s="674"/>
      <c r="CR151" s="674"/>
      <c r="CS151" s="674"/>
      <c r="CT151" s="674"/>
      <c r="CU151" s="674"/>
      <c r="CV151" s="674"/>
      <c r="CW151" s="674"/>
      <c r="CX151" s="674"/>
      <c r="CY151" s="674"/>
      <c r="CZ151" s="674"/>
      <c r="DA151" s="674"/>
      <c r="DB151" s="674"/>
      <c r="DC151" s="674"/>
      <c r="DD151" s="674"/>
      <c r="DE151" s="674"/>
      <c r="DF151" s="674"/>
      <c r="DG151" s="674"/>
      <c r="DH151" s="674"/>
      <c r="DI151" s="674"/>
      <c r="DJ151" s="674"/>
      <c r="DK151" s="674"/>
      <c r="DL151" s="674"/>
      <c r="DM151" s="674"/>
      <c r="DN151" s="674"/>
      <c r="DO151" s="674"/>
      <c r="DP151" s="674"/>
      <c r="DQ151" s="674"/>
      <c r="DR151" s="674"/>
      <c r="DS151" s="674"/>
      <c r="DT151" s="674"/>
      <c r="DU151" s="674"/>
      <c r="DV151" s="674"/>
      <c r="DW151" s="674"/>
      <c r="DX151" s="674"/>
      <c r="DY151" s="674"/>
      <c r="DZ151" s="674"/>
      <c r="EA151" s="674"/>
      <c r="EB151" s="674"/>
      <c r="EC151" s="674"/>
      <c r="ED151" s="674"/>
      <c r="EE151" s="674"/>
      <c r="EF151" s="674"/>
      <c r="EG151" s="674"/>
      <c r="EH151" s="674"/>
      <c r="EI151" s="674"/>
      <c r="EJ151" s="674"/>
      <c r="EK151" s="674"/>
      <c r="EL151" s="674"/>
      <c r="EM151" s="674"/>
      <c r="EN151" s="674"/>
      <c r="EO151" s="674"/>
      <c r="EP151" s="674"/>
      <c r="EQ151" s="674"/>
      <c r="ER151" s="674"/>
      <c r="ES151" s="674"/>
      <c r="ET151" s="674"/>
      <c r="EU151" s="674"/>
      <c r="EV151" s="674"/>
      <c r="EW151" s="674"/>
      <c r="EX151" s="674"/>
      <c r="EY151" s="674"/>
      <c r="EZ151" s="674"/>
      <c r="FA151" s="674"/>
      <c r="FB151" s="674"/>
      <c r="FC151" s="674"/>
      <c r="FD151" s="674"/>
      <c r="FE151" s="674"/>
      <c r="FF151" s="674"/>
      <c r="FG151" s="674"/>
      <c r="FH151" s="674"/>
      <c r="FI151" s="674"/>
      <c r="FJ151" s="674"/>
      <c r="FK151" s="674"/>
      <c r="FL151" s="674"/>
      <c r="FM151" s="674"/>
      <c r="FN151" s="674"/>
      <c r="FO151" s="674"/>
      <c r="FP151" s="674"/>
      <c r="FQ151" s="674"/>
      <c r="FR151" s="674"/>
      <c r="FS151" s="674"/>
      <c r="FT151" s="674"/>
      <c r="FU151" s="674"/>
      <c r="FV151" s="674"/>
      <c r="FW151" s="674"/>
      <c r="FX151" s="674"/>
      <c r="FY151" s="674"/>
      <c r="FZ151" s="1313"/>
      <c r="GA151" s="1312"/>
      <c r="GB151" s="1156"/>
      <c r="GC151" s="1156"/>
      <c r="GD151" s="1156"/>
      <c r="GE151" s="1156"/>
      <c r="GF151" s="1156"/>
      <c r="GG151" s="1156"/>
      <c r="GH151" s="1156"/>
      <c r="GI151" s="1156"/>
      <c r="GJ151" s="1156"/>
      <c r="GK151" s="1157"/>
      <c r="GL151" s="1157"/>
      <c r="GM151" s="1157"/>
      <c r="GN151" s="1157"/>
      <c r="GO151" s="1157"/>
      <c r="GP151" s="1157"/>
      <c r="GQ151" s="1157"/>
      <c r="GR151" s="1157"/>
      <c r="GS151" s="1157"/>
      <c r="GT151" s="1157"/>
      <c r="GU151" s="1157"/>
      <c r="GV151" s="1157"/>
      <c r="GW151" s="1157"/>
      <c r="GX151" s="1157"/>
      <c r="GY151" s="1157"/>
      <c r="GZ151" s="1157"/>
      <c r="HA151" s="1157"/>
      <c r="HB151" s="1157"/>
      <c r="HC151" s="1157"/>
      <c r="HD151" s="1157"/>
      <c r="HE151" s="1157"/>
      <c r="HF151" s="1157"/>
      <c r="HG151" s="1157"/>
      <c r="HH151" s="1157"/>
      <c r="HI151" s="1157"/>
      <c r="HJ151" s="1026"/>
    </row>
    <row r="152" spans="2:218" ht="24.95" customHeight="1" x14ac:dyDescent="0.25">
      <c r="B152" s="1606"/>
      <c r="C152" s="229"/>
      <c r="D152" s="1316"/>
      <c r="E152" s="2400"/>
      <c r="F152" s="215"/>
      <c r="G152" s="213"/>
      <c r="H152" s="213"/>
      <c r="I152" s="214"/>
      <c r="J152" s="834"/>
      <c r="K152" s="234"/>
      <c r="L152" s="230"/>
      <c r="M152" s="231"/>
      <c r="N152" s="231"/>
      <c r="O152" s="231"/>
      <c r="P152" s="231"/>
      <c r="Q152" s="235"/>
      <c r="R152" s="233"/>
      <c r="S152" s="232"/>
      <c r="T152" s="219"/>
      <c r="U152" s="835"/>
      <c r="V152" s="212"/>
      <c r="W152" s="231"/>
      <c r="X152" s="2118"/>
      <c r="Y152" s="2119"/>
      <c r="Z152" s="2188"/>
      <c r="AA152" s="674"/>
      <c r="AB152" s="674"/>
      <c r="AC152" s="674"/>
      <c r="AD152" s="674"/>
      <c r="AE152" s="674"/>
      <c r="AF152" s="674"/>
      <c r="AG152" s="674"/>
      <c r="AH152" s="674"/>
      <c r="AI152" s="674"/>
      <c r="AJ152" s="674"/>
      <c r="AK152" s="674"/>
      <c r="AL152" s="674"/>
      <c r="AM152" s="674"/>
      <c r="AN152" s="674"/>
      <c r="AO152" s="674"/>
      <c r="AP152" s="674"/>
      <c r="AQ152" s="674"/>
      <c r="AR152" s="674"/>
      <c r="AS152" s="674"/>
      <c r="AT152" s="674"/>
      <c r="AU152" s="674"/>
      <c r="AV152" s="674"/>
      <c r="AW152" s="674"/>
      <c r="AX152" s="674"/>
      <c r="AY152" s="674"/>
      <c r="AZ152" s="674"/>
      <c r="BA152" s="674"/>
      <c r="BB152" s="674"/>
      <c r="BC152" s="674"/>
      <c r="BD152" s="674"/>
      <c r="BE152" s="674"/>
      <c r="BF152" s="674"/>
      <c r="BG152" s="674"/>
      <c r="BH152" s="674"/>
      <c r="BI152" s="674"/>
      <c r="BJ152" s="674"/>
      <c r="BK152" s="674"/>
      <c r="BL152" s="674"/>
      <c r="BM152" s="674"/>
      <c r="BN152" s="674"/>
      <c r="BO152" s="674"/>
      <c r="BP152" s="674"/>
      <c r="BQ152" s="674"/>
      <c r="BR152" s="674"/>
      <c r="BS152" s="674"/>
      <c r="BT152" s="674"/>
      <c r="BU152" s="674"/>
      <c r="BV152" s="674"/>
      <c r="BW152" s="674"/>
      <c r="BX152" s="674"/>
      <c r="BY152" s="674"/>
      <c r="BZ152" s="674"/>
      <c r="CA152" s="674"/>
      <c r="CB152" s="674"/>
      <c r="CC152" s="674"/>
      <c r="CD152" s="674"/>
      <c r="CE152" s="674"/>
      <c r="CF152" s="674"/>
      <c r="CG152" s="674"/>
      <c r="CH152" s="674"/>
      <c r="CI152" s="674"/>
      <c r="CJ152" s="674"/>
      <c r="CK152" s="674"/>
      <c r="CL152" s="674"/>
      <c r="CM152" s="674"/>
      <c r="CN152" s="674"/>
      <c r="CO152" s="674"/>
      <c r="CP152" s="674"/>
      <c r="CQ152" s="674"/>
      <c r="CR152" s="674"/>
      <c r="CS152" s="674"/>
      <c r="CT152" s="674"/>
      <c r="CU152" s="674"/>
      <c r="CV152" s="674"/>
      <c r="CW152" s="674"/>
      <c r="CX152" s="674"/>
      <c r="CY152" s="674"/>
      <c r="CZ152" s="674"/>
      <c r="DA152" s="674"/>
      <c r="DB152" s="674"/>
      <c r="DC152" s="674"/>
      <c r="DD152" s="674"/>
      <c r="DE152" s="674"/>
      <c r="DF152" s="674"/>
      <c r="DG152" s="674"/>
      <c r="DH152" s="674"/>
      <c r="DI152" s="674"/>
      <c r="DJ152" s="674"/>
      <c r="DK152" s="674"/>
      <c r="DL152" s="674"/>
      <c r="DM152" s="674"/>
      <c r="DN152" s="674"/>
      <c r="DO152" s="674"/>
      <c r="DP152" s="674"/>
      <c r="DQ152" s="674"/>
      <c r="DR152" s="674"/>
      <c r="DS152" s="674"/>
      <c r="DT152" s="674"/>
      <c r="DU152" s="674"/>
      <c r="DV152" s="674"/>
      <c r="DW152" s="674"/>
      <c r="DX152" s="674"/>
      <c r="DY152" s="674"/>
      <c r="DZ152" s="674"/>
      <c r="EA152" s="674"/>
      <c r="EB152" s="674"/>
      <c r="EC152" s="674"/>
      <c r="ED152" s="674"/>
      <c r="EE152" s="674"/>
      <c r="EF152" s="674"/>
      <c r="EG152" s="674"/>
      <c r="EH152" s="674"/>
      <c r="EI152" s="674"/>
      <c r="EJ152" s="674"/>
      <c r="EK152" s="674"/>
      <c r="EL152" s="674"/>
      <c r="EM152" s="674"/>
      <c r="EN152" s="674"/>
      <c r="EO152" s="674"/>
      <c r="EP152" s="674"/>
      <c r="EQ152" s="674"/>
      <c r="ER152" s="674"/>
      <c r="ES152" s="674"/>
      <c r="ET152" s="674"/>
      <c r="EU152" s="674"/>
      <c r="EV152" s="674"/>
      <c r="EW152" s="674"/>
      <c r="EX152" s="674"/>
      <c r="EY152" s="674"/>
      <c r="EZ152" s="674"/>
      <c r="FA152" s="674"/>
      <c r="FB152" s="674"/>
      <c r="FC152" s="674"/>
      <c r="FD152" s="674"/>
      <c r="FE152" s="674"/>
      <c r="FF152" s="674"/>
      <c r="FG152" s="674"/>
      <c r="FH152" s="674"/>
      <c r="FI152" s="674"/>
      <c r="FJ152" s="674"/>
      <c r="FK152" s="674"/>
      <c r="FL152" s="674"/>
      <c r="FM152" s="674"/>
      <c r="FN152" s="674"/>
      <c r="FO152" s="674"/>
      <c r="FP152" s="674"/>
      <c r="FQ152" s="674"/>
      <c r="FR152" s="674"/>
      <c r="FS152" s="674"/>
      <c r="FT152" s="674"/>
      <c r="FU152" s="674"/>
      <c r="FV152" s="674"/>
      <c r="FW152" s="674"/>
      <c r="FX152" s="674"/>
      <c r="FY152" s="674"/>
      <c r="FZ152" s="1313"/>
      <c r="GA152" s="1312"/>
      <c r="GB152" s="1156"/>
      <c r="GC152" s="1156"/>
      <c r="GD152" s="1156"/>
      <c r="GE152" s="1156"/>
      <c r="GF152" s="1156"/>
      <c r="GG152" s="1156"/>
      <c r="GH152" s="1156"/>
      <c r="GI152" s="1156"/>
      <c r="GJ152" s="1156"/>
      <c r="GK152" s="1157"/>
      <c r="GL152" s="1157"/>
      <c r="GM152" s="1157"/>
      <c r="GN152" s="1157"/>
      <c r="GO152" s="1157"/>
      <c r="GP152" s="1157"/>
      <c r="GQ152" s="1157"/>
      <c r="GR152" s="1157"/>
      <c r="GS152" s="1157"/>
      <c r="GT152" s="1157"/>
      <c r="GU152" s="1157"/>
      <c r="GV152" s="1157"/>
      <c r="GW152" s="1157"/>
      <c r="GX152" s="1157"/>
      <c r="GY152" s="1157"/>
      <c r="GZ152" s="1157"/>
      <c r="HA152" s="1157"/>
      <c r="HB152" s="1157"/>
      <c r="HC152" s="1157"/>
      <c r="HD152" s="1157"/>
      <c r="HE152" s="1157"/>
      <c r="HF152" s="1157"/>
      <c r="HG152" s="1157"/>
      <c r="HH152" s="1157"/>
      <c r="HI152" s="1157"/>
      <c r="HJ152" s="1026"/>
    </row>
    <row r="153" spans="2:218" ht="24.95" customHeight="1" x14ac:dyDescent="0.25">
      <c r="B153" s="1606"/>
      <c r="C153" s="229"/>
      <c r="D153" s="1316"/>
      <c r="E153" s="2400"/>
      <c r="F153" s="2381"/>
      <c r="G153" s="213"/>
      <c r="H153" s="213"/>
      <c r="I153" s="214"/>
      <c r="J153" s="834"/>
      <c r="K153" s="234"/>
      <c r="L153" s="230"/>
      <c r="M153" s="231"/>
      <c r="N153" s="231"/>
      <c r="O153" s="231"/>
      <c r="P153" s="231"/>
      <c r="Q153" s="235"/>
      <c r="R153" s="233"/>
      <c r="S153" s="232"/>
      <c r="T153" s="219"/>
      <c r="U153" s="835"/>
      <c r="V153" s="212"/>
      <c r="W153" s="231"/>
      <c r="X153" s="2118"/>
      <c r="Y153" s="2119"/>
      <c r="Z153" s="2188"/>
      <c r="AA153" s="674"/>
      <c r="AB153" s="674"/>
      <c r="AC153" s="674"/>
      <c r="AD153" s="674"/>
      <c r="AE153" s="674"/>
      <c r="AF153" s="674"/>
      <c r="AG153" s="674"/>
      <c r="AH153" s="674"/>
      <c r="AI153" s="674"/>
      <c r="AJ153" s="674"/>
      <c r="AK153" s="674"/>
      <c r="AL153" s="674"/>
      <c r="AM153" s="674"/>
      <c r="AN153" s="674"/>
      <c r="AO153" s="674"/>
      <c r="AP153" s="674"/>
      <c r="AQ153" s="674"/>
      <c r="AR153" s="674"/>
      <c r="AS153" s="674"/>
      <c r="AT153" s="674"/>
      <c r="AU153" s="674"/>
      <c r="AV153" s="674"/>
      <c r="AW153" s="674"/>
      <c r="AX153" s="674"/>
      <c r="AY153" s="674"/>
      <c r="AZ153" s="674"/>
      <c r="BA153" s="674"/>
      <c r="BB153" s="674"/>
      <c r="BC153" s="674"/>
      <c r="BD153" s="674"/>
      <c r="BE153" s="674"/>
      <c r="BF153" s="674"/>
      <c r="BG153" s="674"/>
      <c r="BH153" s="674"/>
      <c r="BI153" s="674"/>
      <c r="BJ153" s="674"/>
      <c r="BK153" s="674"/>
      <c r="BL153" s="674"/>
      <c r="BM153" s="674"/>
      <c r="BN153" s="674"/>
      <c r="BO153" s="674"/>
      <c r="BP153" s="674"/>
      <c r="BQ153" s="674"/>
      <c r="BR153" s="674"/>
      <c r="BS153" s="674"/>
      <c r="BT153" s="674"/>
      <c r="BU153" s="674"/>
      <c r="BV153" s="674"/>
      <c r="BW153" s="674"/>
      <c r="BX153" s="674"/>
      <c r="BY153" s="674"/>
      <c r="BZ153" s="674"/>
      <c r="CA153" s="674"/>
      <c r="CB153" s="674"/>
      <c r="CC153" s="674"/>
      <c r="CD153" s="674"/>
      <c r="CE153" s="674"/>
      <c r="CF153" s="674"/>
      <c r="CG153" s="674"/>
      <c r="CH153" s="674"/>
      <c r="CI153" s="674"/>
      <c r="CJ153" s="674"/>
      <c r="CK153" s="674"/>
      <c r="CL153" s="674"/>
      <c r="CM153" s="674"/>
      <c r="CN153" s="674"/>
      <c r="CO153" s="674"/>
      <c r="CP153" s="674"/>
      <c r="CQ153" s="674"/>
      <c r="CR153" s="674"/>
      <c r="CS153" s="674"/>
      <c r="CT153" s="674"/>
      <c r="CU153" s="674"/>
      <c r="CV153" s="674"/>
      <c r="CW153" s="674"/>
      <c r="CX153" s="674"/>
      <c r="CY153" s="674"/>
      <c r="CZ153" s="674"/>
      <c r="DA153" s="674"/>
      <c r="DB153" s="674"/>
      <c r="DC153" s="674"/>
      <c r="DD153" s="674"/>
      <c r="DE153" s="674"/>
      <c r="DF153" s="674"/>
      <c r="DG153" s="674"/>
      <c r="DH153" s="674"/>
      <c r="DI153" s="674"/>
      <c r="DJ153" s="674"/>
      <c r="DK153" s="674"/>
      <c r="DL153" s="674"/>
      <c r="DM153" s="674"/>
      <c r="DN153" s="674"/>
      <c r="DO153" s="674"/>
      <c r="DP153" s="674"/>
      <c r="DQ153" s="674"/>
      <c r="DR153" s="674"/>
      <c r="DS153" s="674"/>
      <c r="DT153" s="674"/>
      <c r="DU153" s="674"/>
      <c r="DV153" s="674"/>
      <c r="DW153" s="674"/>
      <c r="DX153" s="674"/>
      <c r="DY153" s="674"/>
      <c r="DZ153" s="674"/>
      <c r="EA153" s="674"/>
      <c r="EB153" s="674"/>
      <c r="EC153" s="674"/>
      <c r="ED153" s="674"/>
      <c r="EE153" s="674"/>
      <c r="EF153" s="674"/>
      <c r="EG153" s="674"/>
      <c r="EH153" s="674"/>
      <c r="EI153" s="674"/>
      <c r="EJ153" s="674"/>
      <c r="EK153" s="674"/>
      <c r="EL153" s="674"/>
      <c r="EM153" s="674"/>
      <c r="EN153" s="674"/>
      <c r="EO153" s="674"/>
      <c r="EP153" s="674"/>
      <c r="EQ153" s="674"/>
      <c r="ER153" s="674"/>
      <c r="ES153" s="674"/>
      <c r="ET153" s="674"/>
      <c r="EU153" s="674"/>
      <c r="EV153" s="674"/>
      <c r="EW153" s="674"/>
      <c r="EX153" s="674"/>
      <c r="EY153" s="674"/>
      <c r="EZ153" s="674"/>
      <c r="FA153" s="674"/>
      <c r="FB153" s="674"/>
      <c r="FC153" s="674"/>
      <c r="FD153" s="674"/>
      <c r="FE153" s="674"/>
      <c r="FF153" s="674"/>
      <c r="FG153" s="674"/>
      <c r="FH153" s="674"/>
      <c r="FI153" s="674"/>
      <c r="FJ153" s="674"/>
      <c r="FK153" s="674"/>
      <c r="FL153" s="674"/>
      <c r="FM153" s="674"/>
      <c r="FN153" s="674"/>
      <c r="FO153" s="674"/>
      <c r="FP153" s="674"/>
      <c r="FQ153" s="674"/>
      <c r="FR153" s="674"/>
      <c r="FS153" s="674"/>
      <c r="FT153" s="674"/>
      <c r="FU153" s="674"/>
      <c r="FV153" s="674"/>
      <c r="FW153" s="674"/>
      <c r="FX153" s="674"/>
      <c r="FY153" s="674"/>
      <c r="FZ153" s="1313"/>
      <c r="GA153" s="1312"/>
      <c r="GB153" s="1156"/>
      <c r="GC153" s="1156"/>
      <c r="GD153" s="1156"/>
      <c r="GE153" s="1156"/>
      <c r="GF153" s="1156"/>
      <c r="GG153" s="1156"/>
      <c r="GH153" s="1156"/>
      <c r="GI153" s="1156"/>
      <c r="GJ153" s="1156"/>
      <c r="GK153" s="1157"/>
      <c r="GL153" s="1157"/>
      <c r="GM153" s="1157"/>
      <c r="GN153" s="1157"/>
      <c r="GO153" s="1157"/>
      <c r="GP153" s="1157"/>
      <c r="GQ153" s="1157"/>
      <c r="GR153" s="1157"/>
      <c r="GS153" s="1157"/>
      <c r="GT153" s="1157"/>
      <c r="GU153" s="1157"/>
      <c r="GV153" s="1157"/>
      <c r="GW153" s="1157"/>
      <c r="GX153" s="1157"/>
      <c r="GY153" s="1157"/>
      <c r="GZ153" s="1157"/>
      <c r="HA153" s="1157"/>
      <c r="HB153" s="1157"/>
      <c r="HC153" s="1157"/>
      <c r="HD153" s="1157"/>
      <c r="HE153" s="1157"/>
      <c r="HF153" s="1157"/>
      <c r="HG153" s="1157"/>
      <c r="HH153" s="1157"/>
      <c r="HI153" s="1157"/>
      <c r="HJ153" s="1026"/>
    </row>
    <row r="154" spans="2:218" ht="24.95" customHeight="1" x14ac:dyDescent="0.25">
      <c r="B154" s="1606"/>
      <c r="C154" s="229"/>
      <c r="D154" s="1316"/>
      <c r="E154" s="2400"/>
      <c r="F154" s="215"/>
      <c r="G154" s="213"/>
      <c r="H154" s="213"/>
      <c r="I154" s="214"/>
      <c r="J154" s="834"/>
      <c r="K154" s="234"/>
      <c r="L154" s="230"/>
      <c r="M154" s="231"/>
      <c r="N154" s="231"/>
      <c r="O154" s="231"/>
      <c r="P154" s="231"/>
      <c r="Q154" s="235"/>
      <c r="R154" s="233"/>
      <c r="S154" s="232"/>
      <c r="T154" s="219"/>
      <c r="U154" s="835"/>
      <c r="V154" s="212"/>
      <c r="W154" s="231"/>
      <c r="X154" s="2118"/>
      <c r="Y154" s="2119"/>
      <c r="Z154" s="2188"/>
      <c r="AA154" s="674"/>
      <c r="AB154" s="674"/>
      <c r="AC154" s="674"/>
      <c r="AD154" s="674"/>
      <c r="AE154" s="674"/>
      <c r="AF154" s="674"/>
      <c r="AG154" s="674"/>
      <c r="AH154" s="674"/>
      <c r="AI154" s="674"/>
      <c r="AJ154" s="674"/>
      <c r="AK154" s="674"/>
      <c r="AL154" s="674"/>
      <c r="AM154" s="674"/>
      <c r="AN154" s="674"/>
      <c r="AO154" s="674"/>
      <c r="AP154" s="674"/>
      <c r="AQ154" s="674"/>
      <c r="AR154" s="674"/>
      <c r="AS154" s="674"/>
      <c r="AT154" s="674"/>
      <c r="AU154" s="674"/>
      <c r="AV154" s="674"/>
      <c r="AW154" s="674"/>
      <c r="AX154" s="674"/>
      <c r="AY154" s="674"/>
      <c r="AZ154" s="674"/>
      <c r="BA154" s="674"/>
      <c r="BB154" s="674"/>
      <c r="BC154" s="674"/>
      <c r="BD154" s="674"/>
      <c r="BE154" s="674"/>
      <c r="BF154" s="674"/>
      <c r="BG154" s="674"/>
      <c r="BH154" s="674"/>
      <c r="BI154" s="674"/>
      <c r="BJ154" s="674"/>
      <c r="BK154" s="674"/>
      <c r="BL154" s="674"/>
      <c r="BM154" s="674"/>
      <c r="BN154" s="674"/>
      <c r="BO154" s="674"/>
      <c r="BP154" s="674"/>
      <c r="BQ154" s="674"/>
      <c r="BR154" s="674"/>
      <c r="BS154" s="674"/>
      <c r="BT154" s="674"/>
      <c r="BU154" s="674"/>
      <c r="BV154" s="674"/>
      <c r="BW154" s="674"/>
      <c r="BX154" s="674"/>
      <c r="BY154" s="674"/>
      <c r="BZ154" s="674"/>
      <c r="CA154" s="674"/>
      <c r="CB154" s="674"/>
      <c r="CC154" s="674"/>
      <c r="CD154" s="674"/>
      <c r="CE154" s="674"/>
      <c r="CF154" s="674"/>
      <c r="CG154" s="674"/>
      <c r="CH154" s="674"/>
      <c r="CI154" s="674"/>
      <c r="CJ154" s="674"/>
      <c r="CK154" s="674"/>
      <c r="CL154" s="674"/>
      <c r="CM154" s="674"/>
      <c r="CN154" s="674"/>
      <c r="CO154" s="674"/>
      <c r="CP154" s="674"/>
      <c r="CQ154" s="674"/>
      <c r="CR154" s="674"/>
      <c r="CS154" s="674"/>
      <c r="CT154" s="674"/>
      <c r="CU154" s="674"/>
      <c r="CV154" s="674"/>
      <c r="CW154" s="674"/>
      <c r="CX154" s="674"/>
      <c r="CY154" s="674"/>
      <c r="CZ154" s="674"/>
      <c r="DA154" s="674"/>
      <c r="DB154" s="674"/>
      <c r="DC154" s="674"/>
      <c r="DD154" s="674"/>
      <c r="DE154" s="674"/>
      <c r="DF154" s="674"/>
      <c r="DG154" s="674"/>
      <c r="DH154" s="674"/>
      <c r="DI154" s="674"/>
      <c r="DJ154" s="674"/>
      <c r="DK154" s="674"/>
      <c r="DL154" s="674"/>
      <c r="DM154" s="674"/>
      <c r="DN154" s="674"/>
      <c r="DO154" s="674"/>
      <c r="DP154" s="674"/>
      <c r="DQ154" s="674"/>
      <c r="DR154" s="674"/>
      <c r="DS154" s="674"/>
      <c r="DT154" s="674"/>
      <c r="DU154" s="674"/>
      <c r="DV154" s="674"/>
      <c r="DW154" s="674"/>
      <c r="DX154" s="674"/>
      <c r="DY154" s="674"/>
      <c r="DZ154" s="674"/>
      <c r="EA154" s="674"/>
      <c r="EB154" s="674"/>
      <c r="EC154" s="674"/>
      <c r="ED154" s="674"/>
      <c r="EE154" s="674"/>
      <c r="EF154" s="674"/>
      <c r="EG154" s="674"/>
      <c r="EH154" s="674"/>
      <c r="EI154" s="674"/>
      <c r="EJ154" s="674"/>
      <c r="EK154" s="674"/>
      <c r="EL154" s="674"/>
      <c r="EM154" s="674"/>
      <c r="EN154" s="674"/>
      <c r="EO154" s="674"/>
      <c r="EP154" s="674"/>
      <c r="EQ154" s="674"/>
      <c r="ER154" s="674"/>
      <c r="ES154" s="674"/>
      <c r="ET154" s="674"/>
      <c r="EU154" s="674"/>
      <c r="EV154" s="674"/>
      <c r="EW154" s="674"/>
      <c r="EX154" s="674"/>
      <c r="EY154" s="674"/>
      <c r="EZ154" s="674"/>
      <c r="FA154" s="674"/>
      <c r="FB154" s="674"/>
      <c r="FC154" s="674"/>
      <c r="FD154" s="674"/>
      <c r="FE154" s="674"/>
      <c r="FF154" s="674"/>
      <c r="FG154" s="674"/>
      <c r="FH154" s="674"/>
      <c r="FI154" s="674"/>
      <c r="FJ154" s="674"/>
      <c r="FK154" s="674"/>
      <c r="FL154" s="674"/>
      <c r="FM154" s="674"/>
      <c r="FN154" s="674"/>
      <c r="FO154" s="674"/>
      <c r="FP154" s="674"/>
      <c r="FQ154" s="674"/>
      <c r="FR154" s="674"/>
      <c r="FS154" s="674"/>
      <c r="FT154" s="674"/>
      <c r="FU154" s="674"/>
      <c r="FV154" s="674"/>
      <c r="FW154" s="674"/>
      <c r="FX154" s="674"/>
      <c r="FY154" s="674"/>
      <c r="FZ154" s="1313"/>
      <c r="GA154" s="1312"/>
      <c r="GB154" s="1156"/>
      <c r="GC154" s="1156"/>
      <c r="GD154" s="1156"/>
      <c r="GE154" s="1156"/>
      <c r="GF154" s="1156"/>
      <c r="GG154" s="1156"/>
      <c r="GH154" s="1156"/>
      <c r="GI154" s="1156"/>
      <c r="GJ154" s="1156"/>
      <c r="GK154" s="1157"/>
      <c r="GL154" s="1157"/>
      <c r="GM154" s="1157"/>
      <c r="GN154" s="1157"/>
      <c r="GO154" s="1157"/>
      <c r="GP154" s="1157"/>
      <c r="GQ154" s="1157"/>
      <c r="GR154" s="1157"/>
      <c r="GS154" s="1157"/>
      <c r="GT154" s="1157"/>
      <c r="GU154" s="1157"/>
      <c r="GV154" s="1157"/>
      <c r="GW154" s="1157"/>
      <c r="GX154" s="1157"/>
      <c r="GY154" s="1157"/>
      <c r="GZ154" s="1157"/>
      <c r="HA154" s="1157"/>
      <c r="HB154" s="1157"/>
      <c r="HC154" s="1157"/>
      <c r="HD154" s="1157"/>
      <c r="HE154" s="1157"/>
      <c r="HF154" s="1157"/>
      <c r="HG154" s="1157"/>
      <c r="HH154" s="1157"/>
      <c r="HI154" s="1157"/>
      <c r="HJ154" s="1026"/>
    </row>
    <row r="155" spans="2:218" ht="24.95" customHeight="1" x14ac:dyDescent="0.25">
      <c r="B155" s="1606"/>
      <c r="C155" s="229"/>
      <c r="D155" s="1316"/>
      <c r="E155" s="2400"/>
      <c r="F155" s="215"/>
      <c r="G155" s="213"/>
      <c r="H155" s="213"/>
      <c r="I155" s="214"/>
      <c r="J155" s="834"/>
      <c r="K155" s="234"/>
      <c r="L155" s="230"/>
      <c r="M155" s="231"/>
      <c r="N155" s="231"/>
      <c r="O155" s="231"/>
      <c r="P155" s="231"/>
      <c r="Q155" s="235"/>
      <c r="R155" s="233"/>
      <c r="S155" s="232"/>
      <c r="T155" s="219"/>
      <c r="U155" s="835"/>
      <c r="V155" s="212"/>
      <c r="W155" s="231"/>
      <c r="X155" s="2118"/>
      <c r="Y155" s="2119"/>
      <c r="Z155" s="2188"/>
      <c r="AA155" s="674"/>
      <c r="AB155" s="674"/>
      <c r="AC155" s="674"/>
      <c r="AD155" s="674"/>
      <c r="AE155" s="674"/>
      <c r="AF155" s="674"/>
      <c r="AG155" s="674"/>
      <c r="AH155" s="674"/>
      <c r="AI155" s="674"/>
      <c r="AJ155" s="674"/>
      <c r="AK155" s="674"/>
      <c r="AL155" s="674"/>
      <c r="AM155" s="674"/>
      <c r="AN155" s="674"/>
      <c r="AO155" s="674"/>
      <c r="AP155" s="674"/>
      <c r="AQ155" s="674"/>
      <c r="AR155" s="674"/>
      <c r="AS155" s="674"/>
      <c r="AT155" s="674"/>
      <c r="AU155" s="674"/>
      <c r="AV155" s="674"/>
      <c r="AW155" s="674"/>
      <c r="AX155" s="674"/>
      <c r="AY155" s="674"/>
      <c r="AZ155" s="674"/>
      <c r="BA155" s="674"/>
      <c r="BB155" s="674"/>
      <c r="BC155" s="674"/>
      <c r="BD155" s="674"/>
      <c r="BE155" s="674"/>
      <c r="BF155" s="674"/>
      <c r="BG155" s="674"/>
      <c r="BH155" s="674"/>
      <c r="BI155" s="674"/>
      <c r="BJ155" s="674"/>
      <c r="BK155" s="674"/>
      <c r="BL155" s="674"/>
      <c r="BM155" s="674"/>
      <c r="BN155" s="674"/>
      <c r="BO155" s="674"/>
      <c r="BP155" s="674"/>
      <c r="BQ155" s="674"/>
      <c r="BR155" s="674"/>
      <c r="BS155" s="674"/>
      <c r="BT155" s="674"/>
      <c r="BU155" s="674"/>
      <c r="BV155" s="674"/>
      <c r="BW155" s="674"/>
      <c r="BX155" s="674"/>
      <c r="BY155" s="674"/>
      <c r="BZ155" s="674"/>
      <c r="CA155" s="674"/>
      <c r="CB155" s="674"/>
      <c r="CC155" s="674"/>
      <c r="CD155" s="674"/>
      <c r="CE155" s="674"/>
      <c r="CF155" s="674"/>
      <c r="CG155" s="674"/>
      <c r="CH155" s="674"/>
      <c r="CI155" s="674"/>
      <c r="CJ155" s="674"/>
      <c r="CK155" s="674"/>
      <c r="CL155" s="674"/>
      <c r="CM155" s="674"/>
      <c r="CN155" s="674"/>
      <c r="CO155" s="674"/>
      <c r="CP155" s="674"/>
      <c r="CQ155" s="674"/>
      <c r="CR155" s="674"/>
      <c r="CS155" s="674"/>
      <c r="CT155" s="674"/>
      <c r="CU155" s="674"/>
      <c r="CV155" s="674"/>
      <c r="CW155" s="674"/>
      <c r="CX155" s="674"/>
      <c r="CY155" s="674"/>
      <c r="CZ155" s="674"/>
      <c r="DA155" s="674"/>
      <c r="DB155" s="674"/>
      <c r="DC155" s="674"/>
      <c r="DD155" s="674"/>
      <c r="DE155" s="674"/>
      <c r="DF155" s="674"/>
      <c r="DG155" s="674"/>
      <c r="DH155" s="674"/>
      <c r="DI155" s="674"/>
      <c r="DJ155" s="674"/>
      <c r="DK155" s="674"/>
      <c r="DL155" s="674"/>
      <c r="DM155" s="674"/>
      <c r="DN155" s="674"/>
      <c r="DO155" s="674"/>
      <c r="DP155" s="674"/>
      <c r="DQ155" s="674"/>
      <c r="DR155" s="674"/>
      <c r="DS155" s="674"/>
      <c r="DT155" s="674"/>
      <c r="DU155" s="674"/>
      <c r="DV155" s="674"/>
      <c r="DW155" s="674"/>
      <c r="DX155" s="674"/>
      <c r="DY155" s="674"/>
      <c r="DZ155" s="674"/>
      <c r="EA155" s="674"/>
      <c r="EB155" s="674"/>
      <c r="EC155" s="674"/>
      <c r="ED155" s="674"/>
      <c r="EE155" s="674"/>
      <c r="EF155" s="674"/>
      <c r="EG155" s="674"/>
      <c r="EH155" s="674"/>
      <c r="EI155" s="674"/>
      <c r="EJ155" s="674"/>
      <c r="EK155" s="674"/>
      <c r="EL155" s="674"/>
      <c r="EM155" s="674"/>
      <c r="EN155" s="674"/>
      <c r="EO155" s="674"/>
      <c r="EP155" s="674"/>
      <c r="EQ155" s="674"/>
      <c r="ER155" s="674"/>
      <c r="ES155" s="674"/>
      <c r="ET155" s="674"/>
      <c r="EU155" s="674"/>
      <c r="EV155" s="674"/>
      <c r="EW155" s="674"/>
      <c r="EX155" s="674"/>
      <c r="EY155" s="674"/>
      <c r="EZ155" s="674"/>
      <c r="FA155" s="674"/>
      <c r="FB155" s="674"/>
      <c r="FC155" s="674"/>
      <c r="FD155" s="674"/>
      <c r="FE155" s="674"/>
      <c r="FF155" s="674"/>
      <c r="FG155" s="674"/>
      <c r="FH155" s="674"/>
      <c r="FI155" s="674"/>
      <c r="FJ155" s="674"/>
      <c r="FK155" s="674"/>
      <c r="FL155" s="674"/>
      <c r="FM155" s="674"/>
      <c r="FN155" s="674"/>
      <c r="FO155" s="674"/>
      <c r="FP155" s="674"/>
      <c r="FQ155" s="674"/>
      <c r="FR155" s="674"/>
      <c r="FS155" s="674"/>
      <c r="FT155" s="674"/>
      <c r="FU155" s="674"/>
      <c r="FV155" s="674"/>
      <c r="FW155" s="674"/>
      <c r="FX155" s="674"/>
      <c r="FY155" s="674"/>
      <c r="FZ155" s="1313"/>
      <c r="GA155" s="1312"/>
      <c r="GB155" s="1156"/>
      <c r="GC155" s="1156"/>
      <c r="GD155" s="1156"/>
      <c r="GE155" s="1156"/>
      <c r="GF155" s="1156"/>
      <c r="GG155" s="1156"/>
      <c r="GH155" s="1156"/>
      <c r="GI155" s="1156"/>
      <c r="GJ155" s="1156"/>
      <c r="GK155" s="1157"/>
      <c r="GL155" s="1157"/>
      <c r="GM155" s="1157"/>
      <c r="GN155" s="1157"/>
      <c r="GO155" s="1157"/>
      <c r="GP155" s="1157"/>
      <c r="GQ155" s="1157"/>
      <c r="GR155" s="1157"/>
      <c r="GS155" s="1157"/>
      <c r="GT155" s="1157"/>
      <c r="GU155" s="1157"/>
      <c r="GV155" s="1157"/>
      <c r="GW155" s="1157"/>
      <c r="GX155" s="1157"/>
      <c r="GY155" s="1157"/>
      <c r="GZ155" s="1157"/>
      <c r="HA155" s="1157"/>
      <c r="HB155" s="1157"/>
      <c r="HC155" s="1157"/>
      <c r="HD155" s="1157"/>
      <c r="HE155" s="1157"/>
      <c r="HF155" s="1157"/>
      <c r="HG155" s="1157"/>
      <c r="HH155" s="1157"/>
      <c r="HI155" s="1157"/>
      <c r="HJ155" s="1026"/>
    </row>
    <row r="156" spans="2:218" ht="24.95" customHeight="1" x14ac:dyDescent="0.25">
      <c r="B156" s="1606"/>
      <c r="C156" s="229"/>
      <c r="D156" s="1316"/>
      <c r="E156" s="2400"/>
      <c r="F156" s="215"/>
      <c r="G156" s="213"/>
      <c r="H156" s="213"/>
      <c r="I156" s="214"/>
      <c r="J156" s="834"/>
      <c r="K156" s="234"/>
      <c r="L156" s="230"/>
      <c r="M156" s="231"/>
      <c r="N156" s="231"/>
      <c r="O156" s="231"/>
      <c r="P156" s="231"/>
      <c r="Q156" s="235"/>
      <c r="R156" s="233"/>
      <c r="S156" s="232"/>
      <c r="T156" s="219"/>
      <c r="U156" s="835"/>
      <c r="V156" s="212"/>
      <c r="W156" s="231"/>
      <c r="X156" s="2118"/>
      <c r="Y156" s="2119"/>
      <c r="Z156" s="2188"/>
      <c r="AA156" s="674"/>
      <c r="AB156" s="674"/>
      <c r="AC156" s="674"/>
      <c r="AD156" s="674"/>
      <c r="AE156" s="674"/>
      <c r="AF156" s="674"/>
      <c r="AG156" s="674"/>
      <c r="AH156" s="674"/>
      <c r="AI156" s="674"/>
      <c r="AJ156" s="674"/>
      <c r="AK156" s="674"/>
      <c r="AL156" s="674"/>
      <c r="AM156" s="674"/>
      <c r="AN156" s="674"/>
      <c r="AO156" s="674"/>
      <c r="AP156" s="674"/>
      <c r="AQ156" s="674"/>
      <c r="AR156" s="674"/>
      <c r="AS156" s="674"/>
      <c r="AT156" s="674"/>
      <c r="AU156" s="674"/>
      <c r="AV156" s="674"/>
      <c r="AW156" s="674"/>
      <c r="AX156" s="674"/>
      <c r="AY156" s="674"/>
      <c r="AZ156" s="674"/>
      <c r="BA156" s="674"/>
      <c r="BB156" s="674"/>
      <c r="BC156" s="674"/>
      <c r="BD156" s="674"/>
      <c r="BE156" s="674"/>
      <c r="BF156" s="674"/>
      <c r="BG156" s="674"/>
      <c r="BH156" s="674"/>
      <c r="BI156" s="674"/>
      <c r="BJ156" s="674"/>
      <c r="BK156" s="674"/>
      <c r="BL156" s="674"/>
      <c r="BM156" s="674"/>
      <c r="BN156" s="674"/>
      <c r="BO156" s="674"/>
      <c r="BP156" s="674"/>
      <c r="BQ156" s="674"/>
      <c r="BR156" s="674"/>
      <c r="BS156" s="674"/>
      <c r="BT156" s="674"/>
      <c r="BU156" s="674"/>
      <c r="BV156" s="674"/>
      <c r="BW156" s="674"/>
      <c r="BX156" s="674"/>
      <c r="BY156" s="674"/>
      <c r="BZ156" s="674"/>
      <c r="CA156" s="674"/>
      <c r="CB156" s="674"/>
      <c r="CC156" s="674"/>
      <c r="CD156" s="674"/>
      <c r="CE156" s="674"/>
      <c r="CF156" s="674"/>
      <c r="CG156" s="674"/>
      <c r="CH156" s="674"/>
      <c r="CI156" s="674"/>
      <c r="CJ156" s="674"/>
      <c r="CK156" s="674"/>
      <c r="CL156" s="674"/>
      <c r="CM156" s="674"/>
      <c r="CN156" s="674"/>
      <c r="CO156" s="674"/>
      <c r="CP156" s="674"/>
      <c r="CQ156" s="674"/>
      <c r="CR156" s="674"/>
      <c r="CS156" s="674"/>
      <c r="CT156" s="674"/>
      <c r="CU156" s="674"/>
      <c r="CV156" s="674"/>
      <c r="CW156" s="674"/>
      <c r="CX156" s="674"/>
      <c r="CY156" s="674"/>
      <c r="CZ156" s="674"/>
      <c r="DA156" s="674"/>
      <c r="DB156" s="674"/>
      <c r="DC156" s="674"/>
      <c r="DD156" s="674"/>
      <c r="DE156" s="674"/>
      <c r="DF156" s="674"/>
      <c r="DG156" s="674"/>
      <c r="DH156" s="674"/>
      <c r="DI156" s="674"/>
      <c r="DJ156" s="674"/>
      <c r="DK156" s="674"/>
      <c r="DL156" s="674"/>
      <c r="DM156" s="674"/>
      <c r="DN156" s="674"/>
      <c r="DO156" s="674"/>
      <c r="DP156" s="674"/>
      <c r="DQ156" s="674"/>
      <c r="DR156" s="674"/>
      <c r="DS156" s="674"/>
      <c r="DT156" s="674"/>
      <c r="DU156" s="674"/>
      <c r="DV156" s="674"/>
      <c r="DW156" s="674"/>
      <c r="DX156" s="674"/>
      <c r="DY156" s="674"/>
      <c r="DZ156" s="674"/>
      <c r="EA156" s="674"/>
      <c r="EB156" s="674"/>
      <c r="EC156" s="674"/>
      <c r="ED156" s="674"/>
      <c r="EE156" s="674"/>
      <c r="EF156" s="674"/>
      <c r="EG156" s="674"/>
      <c r="EH156" s="674"/>
      <c r="EI156" s="674"/>
      <c r="EJ156" s="674"/>
      <c r="EK156" s="674"/>
      <c r="EL156" s="674"/>
      <c r="EM156" s="674"/>
      <c r="EN156" s="674"/>
      <c r="EO156" s="674"/>
      <c r="EP156" s="674"/>
      <c r="EQ156" s="674"/>
      <c r="ER156" s="674"/>
      <c r="ES156" s="674"/>
      <c r="ET156" s="674"/>
      <c r="EU156" s="674"/>
      <c r="EV156" s="674"/>
      <c r="EW156" s="674"/>
      <c r="EX156" s="674"/>
      <c r="EY156" s="674"/>
      <c r="EZ156" s="674"/>
      <c r="FA156" s="674"/>
      <c r="FB156" s="674"/>
      <c r="FC156" s="674"/>
      <c r="FD156" s="674"/>
      <c r="FE156" s="674"/>
      <c r="FF156" s="674"/>
      <c r="FG156" s="674"/>
      <c r="FH156" s="674"/>
      <c r="FI156" s="674"/>
      <c r="FJ156" s="674"/>
      <c r="FK156" s="674"/>
      <c r="FL156" s="674"/>
      <c r="FM156" s="674"/>
      <c r="FN156" s="674"/>
      <c r="FO156" s="674"/>
      <c r="FP156" s="674"/>
      <c r="FQ156" s="674"/>
      <c r="FR156" s="674"/>
      <c r="FS156" s="674"/>
      <c r="FT156" s="674"/>
      <c r="FU156" s="674"/>
      <c r="FV156" s="674"/>
      <c r="FW156" s="674"/>
      <c r="FX156" s="674"/>
      <c r="FY156" s="674"/>
      <c r="FZ156" s="1313"/>
      <c r="GA156" s="1312"/>
      <c r="GB156" s="1156"/>
      <c r="GC156" s="1156"/>
      <c r="GD156" s="1156"/>
      <c r="GE156" s="1156"/>
      <c r="GF156" s="1156"/>
      <c r="GG156" s="1156"/>
      <c r="GH156" s="1156"/>
      <c r="GI156" s="1156"/>
      <c r="GJ156" s="1156"/>
      <c r="GK156" s="1157"/>
      <c r="GL156" s="1157"/>
      <c r="GM156" s="1157"/>
      <c r="GN156" s="1157"/>
      <c r="GO156" s="1157"/>
      <c r="GP156" s="1157"/>
      <c r="GQ156" s="1157"/>
      <c r="GR156" s="1157"/>
      <c r="GS156" s="1157"/>
      <c r="GT156" s="1157"/>
      <c r="GU156" s="1157"/>
      <c r="GV156" s="1157"/>
      <c r="GW156" s="1157"/>
      <c r="GX156" s="1157"/>
      <c r="GY156" s="1157"/>
      <c r="GZ156" s="1157"/>
      <c r="HA156" s="1157"/>
      <c r="HB156" s="1157"/>
      <c r="HC156" s="1157"/>
      <c r="HD156" s="1157"/>
      <c r="HE156" s="1157"/>
      <c r="HF156" s="1157"/>
      <c r="HG156" s="1157"/>
      <c r="HH156" s="1157"/>
      <c r="HI156" s="1157"/>
      <c r="HJ156" s="1026"/>
    </row>
    <row r="157" spans="2:218" ht="24.95" customHeight="1" x14ac:dyDescent="0.25">
      <c r="B157" s="1606"/>
      <c r="C157" s="229"/>
      <c r="D157" s="1316"/>
      <c r="E157" s="2400"/>
      <c r="F157" s="215"/>
      <c r="G157" s="213"/>
      <c r="H157" s="213"/>
      <c r="I157" s="214"/>
      <c r="J157" s="834"/>
      <c r="K157" s="234"/>
      <c r="L157" s="230"/>
      <c r="M157" s="231"/>
      <c r="N157" s="231"/>
      <c r="O157" s="231"/>
      <c r="P157" s="231"/>
      <c r="Q157" s="235"/>
      <c r="R157" s="233"/>
      <c r="S157" s="232"/>
      <c r="T157" s="219"/>
      <c r="U157" s="835"/>
      <c r="V157" s="212"/>
      <c r="W157" s="231"/>
      <c r="X157" s="2118"/>
      <c r="Y157" s="2119"/>
      <c r="Z157" s="2188"/>
      <c r="AA157" s="674"/>
      <c r="AB157" s="674"/>
      <c r="AC157" s="674"/>
      <c r="AD157" s="674"/>
      <c r="AE157" s="674"/>
      <c r="AF157" s="674"/>
      <c r="AG157" s="674"/>
      <c r="AH157" s="674"/>
      <c r="AI157" s="674"/>
      <c r="AJ157" s="674"/>
      <c r="AK157" s="674"/>
      <c r="AL157" s="674"/>
      <c r="AM157" s="674"/>
      <c r="AN157" s="674"/>
      <c r="AO157" s="674"/>
      <c r="AP157" s="674"/>
      <c r="AQ157" s="674"/>
      <c r="AR157" s="674"/>
      <c r="AS157" s="674"/>
      <c r="AT157" s="674"/>
      <c r="AU157" s="674"/>
      <c r="AV157" s="674"/>
      <c r="AW157" s="674"/>
      <c r="AX157" s="674"/>
      <c r="AY157" s="674"/>
      <c r="AZ157" s="674"/>
      <c r="BA157" s="674"/>
      <c r="BB157" s="674"/>
      <c r="BC157" s="674"/>
      <c r="BD157" s="674"/>
      <c r="BE157" s="674"/>
      <c r="BF157" s="674"/>
      <c r="BG157" s="674"/>
      <c r="BH157" s="674"/>
      <c r="BI157" s="674"/>
      <c r="BJ157" s="674"/>
      <c r="BK157" s="674"/>
      <c r="BL157" s="674"/>
      <c r="BM157" s="674"/>
      <c r="BN157" s="674"/>
      <c r="BO157" s="674"/>
      <c r="BP157" s="674"/>
      <c r="BQ157" s="674"/>
      <c r="BR157" s="674"/>
      <c r="BS157" s="674"/>
      <c r="BT157" s="674"/>
      <c r="BU157" s="674"/>
      <c r="BV157" s="674"/>
      <c r="BW157" s="674"/>
      <c r="BX157" s="674"/>
      <c r="BY157" s="674"/>
      <c r="BZ157" s="674"/>
      <c r="CA157" s="674"/>
      <c r="CB157" s="674"/>
      <c r="CC157" s="674"/>
      <c r="CD157" s="674"/>
      <c r="CE157" s="674"/>
      <c r="CF157" s="674"/>
      <c r="CG157" s="674"/>
      <c r="CH157" s="674"/>
      <c r="CI157" s="674"/>
      <c r="CJ157" s="674"/>
      <c r="CK157" s="674"/>
      <c r="CL157" s="674"/>
      <c r="CM157" s="674"/>
      <c r="CN157" s="674"/>
      <c r="CO157" s="674"/>
      <c r="CP157" s="674"/>
      <c r="CQ157" s="674"/>
      <c r="CR157" s="674"/>
      <c r="CS157" s="674"/>
      <c r="CT157" s="674"/>
      <c r="CU157" s="674"/>
      <c r="CV157" s="674"/>
      <c r="CW157" s="674"/>
      <c r="CX157" s="674"/>
      <c r="CY157" s="674"/>
      <c r="CZ157" s="674"/>
      <c r="DA157" s="674"/>
      <c r="DB157" s="674"/>
      <c r="DC157" s="674"/>
      <c r="DD157" s="674"/>
      <c r="DE157" s="674"/>
      <c r="DF157" s="674"/>
      <c r="DG157" s="674"/>
      <c r="DH157" s="674"/>
      <c r="DI157" s="674"/>
      <c r="DJ157" s="674"/>
      <c r="DK157" s="674"/>
      <c r="DL157" s="674"/>
      <c r="DM157" s="674"/>
      <c r="DN157" s="674"/>
      <c r="DO157" s="674"/>
      <c r="DP157" s="674"/>
      <c r="DQ157" s="674"/>
      <c r="DR157" s="674"/>
      <c r="DS157" s="674"/>
      <c r="DT157" s="674"/>
      <c r="DU157" s="674"/>
      <c r="DV157" s="674"/>
      <c r="DW157" s="674"/>
      <c r="DX157" s="674"/>
      <c r="DY157" s="674"/>
      <c r="DZ157" s="674"/>
      <c r="EA157" s="674"/>
      <c r="EB157" s="674"/>
      <c r="EC157" s="674"/>
      <c r="ED157" s="674"/>
      <c r="EE157" s="674"/>
      <c r="EF157" s="674"/>
      <c r="EG157" s="674"/>
      <c r="EH157" s="674"/>
      <c r="EI157" s="674"/>
      <c r="EJ157" s="674"/>
      <c r="EK157" s="674"/>
      <c r="EL157" s="674"/>
      <c r="EM157" s="674"/>
      <c r="EN157" s="674"/>
      <c r="EO157" s="674"/>
      <c r="EP157" s="674"/>
      <c r="EQ157" s="674"/>
      <c r="ER157" s="674"/>
      <c r="ES157" s="674"/>
      <c r="ET157" s="674"/>
      <c r="EU157" s="674"/>
      <c r="EV157" s="674"/>
      <c r="EW157" s="674"/>
      <c r="EX157" s="674"/>
      <c r="EY157" s="674"/>
      <c r="EZ157" s="674"/>
      <c r="FA157" s="674"/>
      <c r="FB157" s="674"/>
      <c r="FC157" s="674"/>
      <c r="FD157" s="674"/>
      <c r="FE157" s="674"/>
      <c r="FF157" s="674"/>
      <c r="FG157" s="674"/>
      <c r="FH157" s="674"/>
      <c r="FI157" s="674"/>
      <c r="FJ157" s="674"/>
      <c r="FK157" s="674"/>
      <c r="FL157" s="674"/>
      <c r="FM157" s="674"/>
      <c r="FN157" s="674"/>
      <c r="FO157" s="674"/>
      <c r="FP157" s="674"/>
      <c r="FQ157" s="674"/>
      <c r="FR157" s="674"/>
      <c r="FS157" s="674"/>
      <c r="FT157" s="674"/>
      <c r="FU157" s="674"/>
      <c r="FV157" s="674"/>
      <c r="FW157" s="674"/>
      <c r="FX157" s="674"/>
      <c r="FY157" s="674"/>
      <c r="FZ157" s="1313"/>
      <c r="GA157" s="1312"/>
      <c r="GB157" s="1156"/>
      <c r="GC157" s="1156"/>
      <c r="GD157" s="1156"/>
      <c r="GE157" s="1156"/>
      <c r="GF157" s="1156"/>
      <c r="GG157" s="1156"/>
      <c r="GH157" s="1156"/>
      <c r="GI157" s="1156"/>
      <c r="GJ157" s="1156"/>
      <c r="GK157" s="1157"/>
      <c r="GL157" s="1157"/>
      <c r="GM157" s="1157"/>
      <c r="GN157" s="1157"/>
      <c r="GO157" s="1157"/>
      <c r="GP157" s="1157"/>
      <c r="GQ157" s="1157"/>
      <c r="GR157" s="1157"/>
      <c r="GS157" s="1157"/>
      <c r="GT157" s="1157"/>
      <c r="GU157" s="1157"/>
      <c r="GV157" s="1157"/>
      <c r="GW157" s="1157"/>
      <c r="GX157" s="1157"/>
      <c r="GY157" s="1157"/>
      <c r="GZ157" s="1157"/>
      <c r="HA157" s="1157"/>
      <c r="HB157" s="1157"/>
      <c r="HC157" s="1157"/>
      <c r="HD157" s="1157"/>
      <c r="HE157" s="1157"/>
      <c r="HF157" s="1157"/>
      <c r="HG157" s="1157"/>
      <c r="HH157" s="1157"/>
      <c r="HI157" s="1157"/>
      <c r="HJ157" s="1026"/>
    </row>
    <row r="158" spans="2:218" ht="24.95" customHeight="1" x14ac:dyDescent="0.25">
      <c r="B158" s="1606"/>
      <c r="C158" s="229"/>
      <c r="D158" s="1316"/>
      <c r="E158" s="2400"/>
      <c r="F158" s="215"/>
      <c r="G158" s="213"/>
      <c r="H158" s="213"/>
      <c r="I158" s="214"/>
      <c r="J158" s="834"/>
      <c r="K158" s="234"/>
      <c r="L158" s="230"/>
      <c r="M158" s="231"/>
      <c r="N158" s="231"/>
      <c r="O158" s="231"/>
      <c r="P158" s="231"/>
      <c r="Q158" s="235"/>
      <c r="R158" s="233"/>
      <c r="S158" s="232"/>
      <c r="T158" s="219"/>
      <c r="U158" s="835"/>
      <c r="V158" s="212"/>
      <c r="W158" s="231"/>
      <c r="X158" s="2118"/>
      <c r="Y158" s="2119"/>
      <c r="Z158" s="2188"/>
      <c r="AA158" s="674"/>
      <c r="AB158" s="674"/>
      <c r="AC158" s="674"/>
      <c r="AD158" s="674"/>
      <c r="AE158" s="674"/>
      <c r="AF158" s="674"/>
      <c r="AG158" s="674"/>
      <c r="AH158" s="674"/>
      <c r="AI158" s="674"/>
      <c r="AJ158" s="674"/>
      <c r="AK158" s="674"/>
      <c r="AL158" s="674"/>
      <c r="AM158" s="674"/>
      <c r="AN158" s="674"/>
      <c r="AO158" s="674"/>
      <c r="AP158" s="674"/>
      <c r="AQ158" s="674"/>
      <c r="AR158" s="674"/>
      <c r="AS158" s="674"/>
      <c r="AT158" s="674"/>
      <c r="AU158" s="674"/>
      <c r="AV158" s="674"/>
      <c r="AW158" s="674"/>
      <c r="AX158" s="674"/>
      <c r="AY158" s="674"/>
      <c r="AZ158" s="674"/>
      <c r="BA158" s="674"/>
      <c r="BB158" s="674"/>
      <c r="BC158" s="674"/>
      <c r="BD158" s="674"/>
      <c r="BE158" s="674"/>
      <c r="BF158" s="674"/>
      <c r="BG158" s="674"/>
      <c r="BH158" s="674"/>
      <c r="BI158" s="674"/>
      <c r="BJ158" s="674"/>
      <c r="BK158" s="674"/>
      <c r="BL158" s="674"/>
      <c r="BM158" s="674"/>
      <c r="BN158" s="674"/>
      <c r="BO158" s="674"/>
      <c r="BP158" s="674"/>
      <c r="BQ158" s="674"/>
      <c r="BR158" s="674"/>
      <c r="BS158" s="674"/>
      <c r="BT158" s="674"/>
      <c r="BU158" s="674"/>
      <c r="BV158" s="674"/>
      <c r="BW158" s="674"/>
      <c r="BX158" s="674"/>
      <c r="BY158" s="674"/>
      <c r="BZ158" s="674"/>
      <c r="CA158" s="674"/>
      <c r="CB158" s="674"/>
      <c r="CC158" s="674"/>
      <c r="CD158" s="674"/>
      <c r="CE158" s="674"/>
      <c r="CF158" s="674"/>
      <c r="CG158" s="674"/>
      <c r="CH158" s="674"/>
      <c r="CI158" s="674"/>
      <c r="CJ158" s="674"/>
      <c r="CK158" s="674"/>
      <c r="CL158" s="674"/>
      <c r="CM158" s="674"/>
      <c r="CN158" s="674"/>
      <c r="CO158" s="674"/>
      <c r="CP158" s="674"/>
      <c r="CQ158" s="674"/>
      <c r="CR158" s="674"/>
      <c r="CS158" s="674"/>
      <c r="CT158" s="674"/>
      <c r="CU158" s="674"/>
      <c r="CV158" s="674"/>
      <c r="CW158" s="674"/>
      <c r="CX158" s="674"/>
      <c r="CY158" s="674"/>
      <c r="CZ158" s="674"/>
      <c r="DA158" s="674"/>
      <c r="DB158" s="674"/>
      <c r="DC158" s="674"/>
      <c r="DD158" s="674"/>
      <c r="DE158" s="674"/>
      <c r="DF158" s="674"/>
      <c r="DG158" s="674"/>
      <c r="DH158" s="674"/>
      <c r="DI158" s="674"/>
      <c r="DJ158" s="674"/>
      <c r="DK158" s="674"/>
      <c r="DL158" s="674"/>
      <c r="DM158" s="674"/>
      <c r="DN158" s="674"/>
      <c r="DO158" s="674"/>
      <c r="DP158" s="674"/>
      <c r="DQ158" s="674"/>
      <c r="DR158" s="674"/>
      <c r="DS158" s="674"/>
      <c r="DT158" s="674"/>
      <c r="DU158" s="674"/>
      <c r="DV158" s="674"/>
      <c r="DW158" s="674"/>
      <c r="DX158" s="674"/>
      <c r="DY158" s="674"/>
      <c r="DZ158" s="674"/>
      <c r="EA158" s="674"/>
      <c r="EB158" s="674"/>
      <c r="EC158" s="674"/>
      <c r="ED158" s="674"/>
      <c r="EE158" s="674"/>
      <c r="EF158" s="674"/>
      <c r="EG158" s="674"/>
      <c r="EH158" s="674"/>
      <c r="EI158" s="674"/>
      <c r="EJ158" s="674"/>
      <c r="EK158" s="674"/>
      <c r="EL158" s="674"/>
      <c r="EM158" s="674"/>
      <c r="EN158" s="674"/>
      <c r="EO158" s="674"/>
      <c r="EP158" s="674"/>
      <c r="EQ158" s="674"/>
      <c r="ER158" s="674"/>
      <c r="ES158" s="674"/>
      <c r="ET158" s="674"/>
      <c r="EU158" s="674"/>
      <c r="EV158" s="674"/>
      <c r="EW158" s="674"/>
      <c r="EX158" s="674"/>
      <c r="EY158" s="674"/>
      <c r="EZ158" s="674"/>
      <c r="FA158" s="674"/>
      <c r="FB158" s="674"/>
      <c r="FC158" s="674"/>
      <c r="FD158" s="674"/>
      <c r="FE158" s="674"/>
      <c r="FF158" s="674"/>
      <c r="FG158" s="674"/>
      <c r="FH158" s="674"/>
      <c r="FI158" s="674"/>
      <c r="FJ158" s="674"/>
      <c r="FK158" s="674"/>
      <c r="FL158" s="674"/>
      <c r="FM158" s="674"/>
      <c r="FN158" s="674"/>
      <c r="FO158" s="674"/>
      <c r="FP158" s="674"/>
      <c r="FQ158" s="674"/>
      <c r="FR158" s="674"/>
      <c r="FS158" s="674"/>
      <c r="FT158" s="674"/>
      <c r="FU158" s="674"/>
      <c r="FV158" s="674"/>
      <c r="FW158" s="674"/>
      <c r="FX158" s="674"/>
      <c r="FY158" s="674"/>
      <c r="FZ158" s="1313"/>
      <c r="GA158" s="1312"/>
      <c r="GB158" s="1156"/>
      <c r="GC158" s="1156"/>
      <c r="GD158" s="1156"/>
      <c r="GE158" s="1156"/>
      <c r="GF158" s="1156"/>
      <c r="GG158" s="1156"/>
      <c r="GH158" s="1156"/>
      <c r="GI158" s="1156"/>
      <c r="GJ158" s="1156"/>
      <c r="GK158" s="1157"/>
      <c r="GL158" s="1157"/>
      <c r="GM158" s="1157"/>
      <c r="GN158" s="1157"/>
      <c r="GO158" s="1157"/>
      <c r="GP158" s="1157"/>
      <c r="GQ158" s="1157"/>
      <c r="GR158" s="1157"/>
      <c r="GS158" s="1157"/>
      <c r="GT158" s="1157"/>
      <c r="GU158" s="1157"/>
      <c r="GV158" s="1157"/>
      <c r="GW158" s="1157"/>
      <c r="GX158" s="1157"/>
      <c r="GY158" s="1157"/>
      <c r="GZ158" s="1157"/>
      <c r="HA158" s="1157"/>
      <c r="HB158" s="1157"/>
      <c r="HC158" s="1157"/>
      <c r="HD158" s="1157"/>
      <c r="HE158" s="1157"/>
      <c r="HF158" s="1157"/>
      <c r="HG158" s="1157"/>
      <c r="HH158" s="1157"/>
      <c r="HI158" s="1157"/>
      <c r="HJ158" s="1026"/>
    </row>
    <row r="159" spans="2:218" ht="24.95" customHeight="1" x14ac:dyDescent="0.25">
      <c r="B159" s="1606"/>
      <c r="C159" s="229"/>
      <c r="D159" s="1316"/>
      <c r="E159" s="2400"/>
      <c r="F159" s="215"/>
      <c r="G159" s="213"/>
      <c r="H159" s="213"/>
      <c r="I159" s="214"/>
      <c r="J159" s="834"/>
      <c r="K159" s="234"/>
      <c r="L159" s="230"/>
      <c r="M159" s="231"/>
      <c r="N159" s="231"/>
      <c r="O159" s="231"/>
      <c r="P159" s="231"/>
      <c r="Q159" s="235"/>
      <c r="R159" s="233"/>
      <c r="S159" s="232"/>
      <c r="T159" s="219"/>
      <c r="U159" s="835"/>
      <c r="V159" s="212"/>
      <c r="W159" s="231"/>
      <c r="X159" s="2118"/>
      <c r="Y159" s="2119"/>
      <c r="Z159" s="2188"/>
      <c r="AA159" s="674"/>
      <c r="AB159" s="674"/>
      <c r="AC159" s="674"/>
      <c r="AD159" s="674"/>
      <c r="AE159" s="674"/>
      <c r="AF159" s="674"/>
      <c r="AG159" s="674"/>
      <c r="AH159" s="674"/>
      <c r="AI159" s="674"/>
      <c r="AJ159" s="674"/>
      <c r="AK159" s="674"/>
      <c r="AL159" s="674"/>
      <c r="AM159" s="674"/>
      <c r="AN159" s="674"/>
      <c r="AO159" s="674"/>
      <c r="AP159" s="674"/>
      <c r="AQ159" s="674"/>
      <c r="AR159" s="674"/>
      <c r="AS159" s="674"/>
      <c r="AT159" s="674"/>
      <c r="AU159" s="674"/>
      <c r="AV159" s="674"/>
      <c r="AW159" s="674"/>
      <c r="AX159" s="674"/>
      <c r="AY159" s="674"/>
      <c r="AZ159" s="674"/>
      <c r="BA159" s="674"/>
      <c r="BB159" s="674"/>
      <c r="BC159" s="674"/>
      <c r="BD159" s="674"/>
      <c r="BE159" s="674"/>
      <c r="BF159" s="674"/>
      <c r="BG159" s="674"/>
      <c r="BH159" s="674"/>
      <c r="BI159" s="674"/>
      <c r="BJ159" s="674"/>
      <c r="BK159" s="674"/>
      <c r="BL159" s="674"/>
      <c r="BM159" s="674"/>
      <c r="BN159" s="674"/>
      <c r="BO159" s="674"/>
      <c r="BP159" s="674"/>
      <c r="BQ159" s="674"/>
      <c r="BR159" s="674"/>
      <c r="BS159" s="674"/>
      <c r="BT159" s="674"/>
      <c r="BU159" s="674"/>
      <c r="BV159" s="674"/>
      <c r="BW159" s="674"/>
      <c r="BX159" s="674"/>
      <c r="BY159" s="674"/>
      <c r="BZ159" s="674"/>
      <c r="CA159" s="674"/>
      <c r="CB159" s="674"/>
      <c r="CC159" s="674"/>
      <c r="CD159" s="674"/>
      <c r="CE159" s="674"/>
      <c r="CF159" s="674"/>
      <c r="CG159" s="674"/>
      <c r="CH159" s="674"/>
      <c r="CI159" s="674"/>
      <c r="CJ159" s="674"/>
      <c r="CK159" s="674"/>
      <c r="CL159" s="674"/>
      <c r="CM159" s="674"/>
      <c r="CN159" s="674"/>
      <c r="CO159" s="674"/>
      <c r="CP159" s="674"/>
      <c r="CQ159" s="674"/>
      <c r="CR159" s="674"/>
      <c r="CS159" s="674"/>
      <c r="CT159" s="674"/>
      <c r="CU159" s="674"/>
      <c r="CV159" s="674"/>
      <c r="CW159" s="674"/>
      <c r="CX159" s="674"/>
      <c r="CY159" s="674"/>
      <c r="CZ159" s="674"/>
      <c r="DA159" s="674"/>
      <c r="DB159" s="674"/>
      <c r="DC159" s="674"/>
      <c r="DD159" s="674"/>
      <c r="DE159" s="674"/>
      <c r="DF159" s="674"/>
      <c r="DG159" s="674"/>
      <c r="DH159" s="674"/>
      <c r="DI159" s="674"/>
      <c r="DJ159" s="674"/>
      <c r="DK159" s="674"/>
      <c r="DL159" s="674"/>
      <c r="DM159" s="674"/>
      <c r="DN159" s="674"/>
      <c r="DO159" s="674"/>
      <c r="DP159" s="674"/>
      <c r="DQ159" s="674"/>
      <c r="DR159" s="674"/>
      <c r="DS159" s="674"/>
      <c r="DT159" s="674"/>
      <c r="DU159" s="674"/>
      <c r="DV159" s="674"/>
      <c r="DW159" s="674"/>
      <c r="DX159" s="674"/>
      <c r="DY159" s="674"/>
      <c r="DZ159" s="674"/>
      <c r="EA159" s="674"/>
      <c r="EB159" s="674"/>
      <c r="EC159" s="674"/>
      <c r="ED159" s="674"/>
      <c r="EE159" s="674"/>
      <c r="EF159" s="674"/>
      <c r="EG159" s="674"/>
      <c r="EH159" s="674"/>
      <c r="EI159" s="674"/>
      <c r="EJ159" s="674"/>
      <c r="EK159" s="674"/>
      <c r="EL159" s="674"/>
      <c r="EM159" s="674"/>
      <c r="EN159" s="674"/>
      <c r="EO159" s="674"/>
      <c r="EP159" s="674"/>
      <c r="EQ159" s="674"/>
      <c r="ER159" s="674"/>
      <c r="ES159" s="674"/>
      <c r="ET159" s="674"/>
      <c r="EU159" s="674"/>
      <c r="EV159" s="674"/>
      <c r="EW159" s="674"/>
      <c r="EX159" s="674"/>
      <c r="EY159" s="674"/>
      <c r="EZ159" s="674"/>
      <c r="FA159" s="674"/>
      <c r="FB159" s="674"/>
      <c r="FC159" s="674"/>
      <c r="FD159" s="674"/>
      <c r="FE159" s="674"/>
      <c r="FF159" s="674"/>
      <c r="FG159" s="674"/>
      <c r="FH159" s="674"/>
      <c r="FI159" s="674"/>
      <c r="FJ159" s="674"/>
      <c r="FK159" s="674"/>
      <c r="FL159" s="674"/>
      <c r="FM159" s="674"/>
      <c r="FN159" s="674"/>
      <c r="FO159" s="674"/>
      <c r="FP159" s="674"/>
      <c r="FQ159" s="674"/>
      <c r="FR159" s="674"/>
      <c r="FS159" s="674"/>
      <c r="FT159" s="674"/>
      <c r="FU159" s="674"/>
      <c r="FV159" s="674"/>
      <c r="FW159" s="674"/>
      <c r="FX159" s="674"/>
      <c r="FY159" s="674"/>
      <c r="FZ159" s="1313"/>
      <c r="GA159" s="1312"/>
      <c r="GB159" s="1156"/>
      <c r="GC159" s="1156"/>
      <c r="GD159" s="1156"/>
      <c r="GE159" s="1156"/>
      <c r="GF159" s="1156"/>
      <c r="GG159" s="1156"/>
      <c r="GH159" s="1156"/>
      <c r="GI159" s="1156"/>
      <c r="GJ159" s="1156"/>
      <c r="GK159" s="1157"/>
      <c r="GL159" s="1157"/>
      <c r="GM159" s="1157"/>
      <c r="GN159" s="1157"/>
      <c r="GO159" s="1157"/>
      <c r="GP159" s="1157"/>
      <c r="GQ159" s="1157"/>
      <c r="GR159" s="1157"/>
      <c r="GS159" s="1157"/>
      <c r="GT159" s="1157"/>
      <c r="GU159" s="1157"/>
      <c r="GV159" s="1157"/>
      <c r="GW159" s="1157"/>
      <c r="GX159" s="1157"/>
      <c r="GY159" s="1157"/>
      <c r="GZ159" s="1157"/>
      <c r="HA159" s="1157"/>
      <c r="HB159" s="1157"/>
      <c r="HC159" s="1157"/>
      <c r="HD159" s="1157"/>
      <c r="HE159" s="1157"/>
      <c r="HF159" s="1157"/>
      <c r="HG159" s="1157"/>
      <c r="HH159" s="1157"/>
      <c r="HI159" s="1157"/>
      <c r="HJ159" s="1026"/>
    </row>
    <row r="160" spans="2:218" ht="24.95" customHeight="1" x14ac:dyDescent="0.25">
      <c r="B160" s="1606"/>
      <c r="C160" s="229"/>
      <c r="D160" s="1316"/>
      <c r="E160" s="2400"/>
      <c r="F160" s="215"/>
      <c r="G160" s="213"/>
      <c r="H160" s="213"/>
      <c r="I160" s="214"/>
      <c r="J160" s="834"/>
      <c r="K160" s="234"/>
      <c r="L160" s="230"/>
      <c r="M160" s="231"/>
      <c r="N160" s="231"/>
      <c r="O160" s="231"/>
      <c r="P160" s="231"/>
      <c r="Q160" s="235"/>
      <c r="R160" s="233"/>
      <c r="S160" s="232"/>
      <c r="T160" s="219"/>
      <c r="U160" s="835"/>
      <c r="V160" s="212"/>
      <c r="W160" s="231"/>
      <c r="X160" s="2118"/>
      <c r="Y160" s="2119"/>
      <c r="Z160" s="2188"/>
      <c r="AA160" s="674"/>
      <c r="AB160" s="674"/>
      <c r="AC160" s="674"/>
      <c r="AD160" s="674"/>
      <c r="AE160" s="674"/>
      <c r="AF160" s="674"/>
      <c r="AG160" s="674"/>
      <c r="AH160" s="674"/>
      <c r="AI160" s="674"/>
      <c r="AJ160" s="674"/>
      <c r="AK160" s="674"/>
      <c r="AL160" s="674"/>
      <c r="AM160" s="674"/>
      <c r="AN160" s="674"/>
      <c r="AO160" s="674"/>
      <c r="AP160" s="674"/>
      <c r="AQ160" s="674"/>
      <c r="AR160" s="674"/>
      <c r="AS160" s="674"/>
      <c r="AT160" s="674"/>
      <c r="AU160" s="674"/>
      <c r="AV160" s="674"/>
      <c r="AW160" s="674"/>
      <c r="AX160" s="674"/>
      <c r="AY160" s="674"/>
      <c r="AZ160" s="674"/>
      <c r="BA160" s="674"/>
      <c r="BB160" s="674"/>
      <c r="BC160" s="674"/>
      <c r="BD160" s="674"/>
      <c r="BE160" s="674"/>
      <c r="BF160" s="674"/>
      <c r="BG160" s="674"/>
      <c r="BH160" s="674"/>
      <c r="BI160" s="674"/>
      <c r="BJ160" s="674"/>
      <c r="BK160" s="674"/>
      <c r="BL160" s="674"/>
      <c r="BM160" s="674"/>
      <c r="BN160" s="674"/>
      <c r="BO160" s="674"/>
      <c r="BP160" s="674"/>
      <c r="BQ160" s="674"/>
      <c r="BR160" s="674"/>
      <c r="BS160" s="674"/>
      <c r="BT160" s="674"/>
      <c r="BU160" s="674"/>
      <c r="BV160" s="674"/>
      <c r="BW160" s="674"/>
      <c r="BX160" s="674"/>
      <c r="BY160" s="674"/>
      <c r="BZ160" s="674"/>
      <c r="CA160" s="674"/>
      <c r="CB160" s="674"/>
      <c r="CC160" s="674"/>
      <c r="CD160" s="674"/>
      <c r="CE160" s="674"/>
      <c r="CF160" s="674"/>
      <c r="CG160" s="674"/>
      <c r="CH160" s="674"/>
      <c r="CI160" s="674"/>
      <c r="CJ160" s="674"/>
      <c r="CK160" s="674"/>
      <c r="CL160" s="674"/>
      <c r="CM160" s="674"/>
      <c r="CN160" s="674"/>
      <c r="CO160" s="674"/>
      <c r="CP160" s="674"/>
      <c r="CQ160" s="674"/>
      <c r="CR160" s="674"/>
      <c r="CS160" s="674"/>
      <c r="CT160" s="674"/>
      <c r="CU160" s="674"/>
      <c r="CV160" s="674"/>
      <c r="CW160" s="674"/>
      <c r="CX160" s="674"/>
      <c r="CY160" s="674"/>
      <c r="CZ160" s="674"/>
      <c r="DA160" s="674"/>
      <c r="DB160" s="674"/>
      <c r="DC160" s="674"/>
      <c r="DD160" s="674"/>
      <c r="DE160" s="674"/>
      <c r="DF160" s="674"/>
      <c r="DG160" s="674"/>
      <c r="DH160" s="674"/>
      <c r="DI160" s="674"/>
      <c r="DJ160" s="674"/>
      <c r="DK160" s="674"/>
      <c r="DL160" s="674"/>
      <c r="DM160" s="674"/>
      <c r="DN160" s="674"/>
      <c r="DO160" s="674"/>
      <c r="DP160" s="674"/>
      <c r="DQ160" s="674"/>
      <c r="DR160" s="674"/>
      <c r="DS160" s="674"/>
      <c r="DT160" s="674"/>
      <c r="DU160" s="674"/>
      <c r="DV160" s="674"/>
      <c r="DW160" s="674"/>
      <c r="DX160" s="674"/>
      <c r="DY160" s="674"/>
      <c r="DZ160" s="674"/>
      <c r="EA160" s="674"/>
      <c r="EB160" s="674"/>
      <c r="EC160" s="674"/>
      <c r="ED160" s="674"/>
      <c r="EE160" s="674"/>
      <c r="EF160" s="674"/>
      <c r="EG160" s="674"/>
      <c r="EH160" s="674"/>
      <c r="EI160" s="674"/>
      <c r="EJ160" s="674"/>
      <c r="EK160" s="674"/>
      <c r="EL160" s="674"/>
      <c r="EM160" s="674"/>
      <c r="EN160" s="674"/>
      <c r="EO160" s="674"/>
      <c r="EP160" s="674"/>
      <c r="EQ160" s="674"/>
      <c r="ER160" s="674"/>
      <c r="ES160" s="674"/>
      <c r="ET160" s="674"/>
      <c r="EU160" s="674"/>
      <c r="EV160" s="674"/>
      <c r="EW160" s="674"/>
      <c r="EX160" s="674"/>
      <c r="EY160" s="674"/>
      <c r="EZ160" s="674"/>
      <c r="FA160" s="674"/>
      <c r="FB160" s="674"/>
      <c r="FC160" s="674"/>
      <c r="FD160" s="674"/>
      <c r="FE160" s="674"/>
      <c r="FF160" s="674"/>
      <c r="FG160" s="674"/>
      <c r="FH160" s="674"/>
      <c r="FI160" s="674"/>
      <c r="FJ160" s="674"/>
      <c r="FK160" s="674"/>
      <c r="FL160" s="674"/>
      <c r="FM160" s="674"/>
      <c r="FN160" s="674"/>
      <c r="FO160" s="674"/>
      <c r="FP160" s="674"/>
      <c r="FQ160" s="674"/>
      <c r="FR160" s="674"/>
      <c r="FS160" s="674"/>
      <c r="FT160" s="674"/>
      <c r="FU160" s="674"/>
      <c r="FV160" s="674"/>
      <c r="FW160" s="674"/>
      <c r="FX160" s="674"/>
      <c r="FY160" s="674"/>
      <c r="FZ160" s="1313"/>
      <c r="GA160" s="1312"/>
      <c r="GB160" s="1156"/>
      <c r="GC160" s="1156"/>
      <c r="GD160" s="1156"/>
      <c r="GE160" s="1156"/>
      <c r="GF160" s="1156"/>
      <c r="GG160" s="1156"/>
      <c r="GH160" s="1156"/>
      <c r="GI160" s="1156"/>
      <c r="GJ160" s="1156"/>
      <c r="GK160" s="1157"/>
      <c r="GL160" s="1157"/>
      <c r="GM160" s="1157"/>
      <c r="GN160" s="1157"/>
      <c r="GO160" s="1157"/>
      <c r="GP160" s="1157"/>
      <c r="GQ160" s="1157"/>
      <c r="GR160" s="1157"/>
      <c r="GS160" s="1157"/>
      <c r="GT160" s="1157"/>
      <c r="GU160" s="1157"/>
      <c r="GV160" s="1157"/>
      <c r="GW160" s="1157"/>
      <c r="GX160" s="1157"/>
      <c r="GY160" s="1157"/>
      <c r="GZ160" s="1157"/>
      <c r="HA160" s="1157"/>
      <c r="HB160" s="1157"/>
      <c r="HC160" s="1157"/>
      <c r="HD160" s="1157"/>
      <c r="HE160" s="1157"/>
      <c r="HF160" s="1157"/>
      <c r="HG160" s="1157"/>
      <c r="HH160" s="1157"/>
      <c r="HI160" s="1157"/>
      <c r="HJ160" s="1026"/>
    </row>
    <row r="161" spans="2:218" ht="24.95" customHeight="1" x14ac:dyDescent="0.25">
      <c r="B161" s="1606"/>
      <c r="C161" s="229"/>
      <c r="D161" s="1316"/>
      <c r="E161" s="2400"/>
      <c r="F161" s="2381"/>
      <c r="G161" s="213"/>
      <c r="H161" s="213"/>
      <c r="I161" s="214"/>
      <c r="J161" s="834"/>
      <c r="K161" s="234"/>
      <c r="L161" s="230"/>
      <c r="M161" s="231"/>
      <c r="N161" s="231"/>
      <c r="O161" s="231"/>
      <c r="P161" s="231"/>
      <c r="Q161" s="235"/>
      <c r="R161" s="233"/>
      <c r="S161" s="232"/>
      <c r="T161" s="219"/>
      <c r="U161" s="835"/>
      <c r="V161" s="212"/>
      <c r="W161" s="231"/>
      <c r="X161" s="2118"/>
      <c r="Y161" s="2119"/>
      <c r="Z161" s="2188"/>
      <c r="AA161" s="674"/>
      <c r="AB161" s="674"/>
      <c r="AC161" s="674"/>
      <c r="AD161" s="674"/>
      <c r="AE161" s="674"/>
      <c r="AF161" s="674"/>
      <c r="AG161" s="674"/>
      <c r="AH161" s="674"/>
      <c r="AI161" s="674"/>
      <c r="AJ161" s="674"/>
      <c r="AK161" s="674"/>
      <c r="AL161" s="674"/>
      <c r="AM161" s="674"/>
      <c r="AN161" s="674"/>
      <c r="AO161" s="674"/>
      <c r="AP161" s="674"/>
      <c r="AQ161" s="674"/>
      <c r="AR161" s="674"/>
      <c r="AS161" s="674"/>
      <c r="AT161" s="674"/>
      <c r="AU161" s="674"/>
      <c r="AV161" s="674"/>
      <c r="AW161" s="674"/>
      <c r="AX161" s="674"/>
      <c r="AY161" s="674"/>
      <c r="AZ161" s="674"/>
      <c r="BA161" s="674"/>
      <c r="BB161" s="674"/>
      <c r="BC161" s="674"/>
      <c r="BD161" s="674"/>
      <c r="BE161" s="674"/>
      <c r="BF161" s="674"/>
      <c r="BG161" s="674"/>
      <c r="BH161" s="674"/>
      <c r="BI161" s="674"/>
      <c r="BJ161" s="674"/>
      <c r="BK161" s="674"/>
      <c r="BL161" s="674"/>
      <c r="BM161" s="674"/>
      <c r="BN161" s="674"/>
      <c r="BO161" s="674"/>
      <c r="BP161" s="674"/>
      <c r="BQ161" s="674"/>
      <c r="BR161" s="674"/>
      <c r="BS161" s="674"/>
      <c r="BT161" s="674"/>
      <c r="BU161" s="674"/>
      <c r="BV161" s="674"/>
      <c r="BW161" s="674"/>
      <c r="BX161" s="674"/>
      <c r="BY161" s="674"/>
      <c r="BZ161" s="674"/>
      <c r="CA161" s="674"/>
      <c r="CB161" s="674"/>
      <c r="CC161" s="674"/>
      <c r="CD161" s="674"/>
      <c r="CE161" s="674"/>
      <c r="CF161" s="674"/>
      <c r="CG161" s="674"/>
      <c r="CH161" s="674"/>
      <c r="CI161" s="674"/>
      <c r="CJ161" s="674"/>
      <c r="CK161" s="674"/>
      <c r="CL161" s="674"/>
      <c r="CM161" s="674"/>
      <c r="CN161" s="674"/>
      <c r="CO161" s="674"/>
      <c r="CP161" s="674"/>
      <c r="CQ161" s="674"/>
      <c r="CR161" s="674"/>
      <c r="CS161" s="674"/>
      <c r="CT161" s="674"/>
      <c r="CU161" s="674"/>
      <c r="CV161" s="674"/>
      <c r="CW161" s="674"/>
      <c r="CX161" s="674"/>
      <c r="CY161" s="674"/>
      <c r="CZ161" s="674"/>
      <c r="DA161" s="674"/>
      <c r="DB161" s="674"/>
      <c r="DC161" s="674"/>
      <c r="DD161" s="674"/>
      <c r="DE161" s="674"/>
      <c r="DF161" s="674"/>
      <c r="DG161" s="674"/>
      <c r="DH161" s="674"/>
      <c r="DI161" s="674"/>
      <c r="DJ161" s="674"/>
      <c r="DK161" s="674"/>
      <c r="DL161" s="674"/>
      <c r="DM161" s="674"/>
      <c r="DN161" s="674"/>
      <c r="DO161" s="674"/>
      <c r="DP161" s="674"/>
      <c r="DQ161" s="674"/>
      <c r="DR161" s="674"/>
      <c r="DS161" s="674"/>
      <c r="DT161" s="674"/>
      <c r="DU161" s="674"/>
      <c r="DV161" s="674"/>
      <c r="DW161" s="674"/>
      <c r="DX161" s="674"/>
      <c r="DY161" s="674"/>
      <c r="DZ161" s="674"/>
      <c r="EA161" s="674"/>
      <c r="EB161" s="674"/>
      <c r="EC161" s="674"/>
      <c r="ED161" s="674"/>
      <c r="EE161" s="674"/>
      <c r="EF161" s="674"/>
      <c r="EG161" s="674"/>
      <c r="EH161" s="674"/>
      <c r="EI161" s="674"/>
      <c r="EJ161" s="674"/>
      <c r="EK161" s="674"/>
      <c r="EL161" s="674"/>
      <c r="EM161" s="674"/>
      <c r="EN161" s="674"/>
      <c r="EO161" s="674"/>
      <c r="EP161" s="674"/>
      <c r="EQ161" s="674"/>
      <c r="ER161" s="674"/>
      <c r="ES161" s="674"/>
      <c r="ET161" s="674"/>
      <c r="EU161" s="674"/>
      <c r="EV161" s="674"/>
      <c r="EW161" s="674"/>
      <c r="EX161" s="674"/>
      <c r="EY161" s="674"/>
      <c r="EZ161" s="674"/>
      <c r="FA161" s="674"/>
      <c r="FB161" s="674"/>
      <c r="FC161" s="674"/>
      <c r="FD161" s="674"/>
      <c r="FE161" s="674"/>
      <c r="FF161" s="674"/>
      <c r="FG161" s="674"/>
      <c r="FH161" s="674"/>
      <c r="FI161" s="674"/>
      <c r="FJ161" s="674"/>
      <c r="FK161" s="674"/>
      <c r="FL161" s="674"/>
      <c r="FM161" s="674"/>
      <c r="FN161" s="674"/>
      <c r="FO161" s="674"/>
      <c r="FP161" s="674"/>
      <c r="FQ161" s="674"/>
      <c r="FR161" s="674"/>
      <c r="FS161" s="674"/>
      <c r="FT161" s="674"/>
      <c r="FU161" s="674"/>
      <c r="FV161" s="674"/>
      <c r="FW161" s="674"/>
      <c r="FX161" s="674"/>
      <c r="FY161" s="674"/>
      <c r="FZ161" s="1313"/>
      <c r="GA161" s="1312"/>
      <c r="GB161" s="1156"/>
      <c r="GC161" s="1156"/>
      <c r="GD161" s="1156"/>
      <c r="GE161" s="1156"/>
      <c r="GF161" s="1156"/>
      <c r="GG161" s="1156"/>
      <c r="GH161" s="1156"/>
      <c r="GI161" s="1156"/>
      <c r="GJ161" s="1156"/>
      <c r="GK161" s="1157"/>
      <c r="GL161" s="1157"/>
      <c r="GM161" s="1157"/>
      <c r="GN161" s="1157"/>
      <c r="GO161" s="1157"/>
      <c r="GP161" s="1157"/>
      <c r="GQ161" s="1157"/>
      <c r="GR161" s="1157"/>
      <c r="GS161" s="1157"/>
      <c r="GT161" s="1157"/>
      <c r="GU161" s="1157"/>
      <c r="GV161" s="1157"/>
      <c r="GW161" s="1157"/>
      <c r="GX161" s="1157"/>
      <c r="GY161" s="1157"/>
      <c r="GZ161" s="1157"/>
      <c r="HA161" s="1157"/>
      <c r="HB161" s="1157"/>
      <c r="HC161" s="1157"/>
      <c r="HD161" s="1157"/>
      <c r="HE161" s="1157"/>
      <c r="HF161" s="1157"/>
      <c r="HG161" s="1157"/>
      <c r="HH161" s="1157"/>
      <c r="HI161" s="1157"/>
      <c r="HJ161" s="1026"/>
    </row>
    <row r="162" spans="2:218" ht="24.95" customHeight="1" x14ac:dyDescent="0.25">
      <c r="B162" s="1606"/>
      <c r="C162" s="229"/>
      <c r="D162" s="1316"/>
      <c r="E162" s="2400"/>
      <c r="F162" s="215"/>
      <c r="G162" s="213"/>
      <c r="H162" s="213"/>
      <c r="I162" s="214"/>
      <c r="J162" s="834"/>
      <c r="K162" s="234"/>
      <c r="L162" s="230"/>
      <c r="M162" s="231"/>
      <c r="N162" s="231"/>
      <c r="O162" s="231"/>
      <c r="P162" s="231"/>
      <c r="Q162" s="235"/>
      <c r="R162" s="233"/>
      <c r="S162" s="232"/>
      <c r="T162" s="219"/>
      <c r="U162" s="835"/>
      <c r="V162" s="212"/>
      <c r="W162" s="231"/>
      <c r="X162" s="2118"/>
      <c r="Y162" s="2119"/>
      <c r="Z162" s="2188"/>
      <c r="AA162" s="674"/>
      <c r="AB162" s="674"/>
      <c r="AC162" s="674"/>
      <c r="AD162" s="674"/>
      <c r="AE162" s="674"/>
      <c r="AF162" s="674"/>
      <c r="AG162" s="674"/>
      <c r="AH162" s="674"/>
      <c r="AI162" s="674"/>
      <c r="AJ162" s="674"/>
      <c r="AK162" s="674"/>
      <c r="AL162" s="674"/>
      <c r="AM162" s="674"/>
      <c r="AN162" s="674"/>
      <c r="AO162" s="674"/>
      <c r="AP162" s="674"/>
      <c r="AQ162" s="674"/>
      <c r="AR162" s="674"/>
      <c r="AS162" s="674"/>
      <c r="AT162" s="674"/>
      <c r="AU162" s="674"/>
      <c r="AV162" s="674"/>
      <c r="AW162" s="674"/>
      <c r="AX162" s="674"/>
      <c r="AY162" s="674"/>
      <c r="AZ162" s="674"/>
      <c r="BA162" s="674"/>
      <c r="BB162" s="674"/>
      <c r="BC162" s="674"/>
      <c r="BD162" s="674"/>
      <c r="BE162" s="674"/>
      <c r="BF162" s="674"/>
      <c r="BG162" s="674"/>
      <c r="BH162" s="674"/>
      <c r="BI162" s="674"/>
      <c r="BJ162" s="674"/>
      <c r="BK162" s="674"/>
      <c r="BL162" s="674"/>
      <c r="BM162" s="674"/>
      <c r="BN162" s="674"/>
      <c r="BO162" s="674"/>
      <c r="BP162" s="674"/>
      <c r="BQ162" s="674"/>
      <c r="BR162" s="674"/>
      <c r="BS162" s="674"/>
      <c r="BT162" s="674"/>
      <c r="BU162" s="674"/>
      <c r="BV162" s="674"/>
      <c r="BW162" s="674"/>
      <c r="BX162" s="674"/>
      <c r="BY162" s="674"/>
      <c r="BZ162" s="674"/>
      <c r="CA162" s="674"/>
      <c r="CB162" s="674"/>
      <c r="CC162" s="674"/>
      <c r="CD162" s="674"/>
      <c r="CE162" s="674"/>
      <c r="CF162" s="674"/>
      <c r="CG162" s="674"/>
      <c r="CH162" s="674"/>
      <c r="CI162" s="674"/>
      <c r="CJ162" s="674"/>
      <c r="CK162" s="674"/>
      <c r="CL162" s="674"/>
      <c r="CM162" s="674"/>
      <c r="CN162" s="674"/>
      <c r="CO162" s="674"/>
      <c r="CP162" s="674"/>
      <c r="CQ162" s="674"/>
      <c r="CR162" s="674"/>
      <c r="CS162" s="674"/>
      <c r="CT162" s="674"/>
      <c r="CU162" s="674"/>
      <c r="CV162" s="674"/>
      <c r="CW162" s="674"/>
      <c r="CX162" s="674"/>
      <c r="CY162" s="674"/>
      <c r="CZ162" s="674"/>
      <c r="DA162" s="674"/>
      <c r="DB162" s="674"/>
      <c r="DC162" s="674"/>
      <c r="DD162" s="674"/>
      <c r="DE162" s="674"/>
      <c r="DF162" s="674"/>
      <c r="DG162" s="674"/>
      <c r="DH162" s="674"/>
      <c r="DI162" s="674"/>
      <c r="DJ162" s="674"/>
      <c r="DK162" s="674"/>
      <c r="DL162" s="674"/>
      <c r="DM162" s="674"/>
      <c r="DN162" s="674"/>
      <c r="DO162" s="674"/>
      <c r="DP162" s="674"/>
      <c r="DQ162" s="674"/>
      <c r="DR162" s="674"/>
      <c r="DS162" s="674"/>
      <c r="DT162" s="674"/>
      <c r="DU162" s="674"/>
      <c r="DV162" s="674"/>
      <c r="DW162" s="674"/>
      <c r="DX162" s="674"/>
      <c r="DY162" s="674"/>
      <c r="DZ162" s="674"/>
      <c r="EA162" s="674"/>
      <c r="EB162" s="674"/>
      <c r="EC162" s="674"/>
      <c r="ED162" s="674"/>
      <c r="EE162" s="674"/>
      <c r="EF162" s="674"/>
      <c r="EG162" s="674"/>
      <c r="EH162" s="674"/>
      <c r="EI162" s="674"/>
      <c r="EJ162" s="674"/>
      <c r="EK162" s="674"/>
      <c r="EL162" s="674"/>
      <c r="EM162" s="674"/>
      <c r="EN162" s="674"/>
      <c r="EO162" s="674"/>
      <c r="EP162" s="674"/>
      <c r="EQ162" s="674"/>
      <c r="ER162" s="674"/>
      <c r="ES162" s="674"/>
      <c r="ET162" s="674"/>
      <c r="EU162" s="674"/>
      <c r="EV162" s="674"/>
      <c r="EW162" s="674"/>
      <c r="EX162" s="674"/>
      <c r="EY162" s="674"/>
      <c r="EZ162" s="674"/>
      <c r="FA162" s="674"/>
      <c r="FB162" s="674"/>
      <c r="FC162" s="674"/>
      <c r="FD162" s="674"/>
      <c r="FE162" s="674"/>
      <c r="FF162" s="674"/>
      <c r="FG162" s="674"/>
      <c r="FH162" s="674"/>
      <c r="FI162" s="674"/>
      <c r="FJ162" s="674"/>
      <c r="FK162" s="674"/>
      <c r="FL162" s="674"/>
      <c r="FM162" s="674"/>
      <c r="FN162" s="674"/>
      <c r="FO162" s="674"/>
      <c r="FP162" s="674"/>
      <c r="FQ162" s="674"/>
      <c r="FR162" s="674"/>
      <c r="FS162" s="674"/>
      <c r="FT162" s="674"/>
      <c r="FU162" s="674"/>
      <c r="FV162" s="674"/>
      <c r="FW162" s="674"/>
      <c r="FX162" s="674"/>
      <c r="FY162" s="674"/>
      <c r="FZ162" s="1313"/>
      <c r="GA162" s="1312"/>
      <c r="GB162" s="1156"/>
      <c r="GC162" s="1156"/>
      <c r="GD162" s="1156"/>
      <c r="GE162" s="1156"/>
      <c r="GF162" s="1156"/>
      <c r="GG162" s="1156"/>
      <c r="GH162" s="1156"/>
      <c r="GI162" s="1156"/>
      <c r="GJ162" s="1156"/>
      <c r="GK162" s="1157"/>
      <c r="GL162" s="1157"/>
      <c r="GM162" s="1157"/>
      <c r="GN162" s="1157"/>
      <c r="GO162" s="1157"/>
      <c r="GP162" s="1157"/>
      <c r="GQ162" s="1157"/>
      <c r="GR162" s="1157"/>
      <c r="GS162" s="1157"/>
      <c r="GT162" s="1157"/>
      <c r="GU162" s="1157"/>
      <c r="GV162" s="1157"/>
      <c r="GW162" s="1157"/>
      <c r="GX162" s="1157"/>
      <c r="GY162" s="1157"/>
      <c r="GZ162" s="1157"/>
      <c r="HA162" s="1157"/>
      <c r="HB162" s="1157"/>
      <c r="HC162" s="1157"/>
      <c r="HD162" s="1157"/>
      <c r="HE162" s="1157"/>
      <c r="HF162" s="1157"/>
      <c r="HG162" s="1157"/>
      <c r="HH162" s="1157"/>
      <c r="HI162" s="1157"/>
      <c r="HJ162" s="1026"/>
    </row>
    <row r="163" spans="2:218" ht="24.95" customHeight="1" x14ac:dyDescent="0.25">
      <c r="B163" s="1606"/>
      <c r="C163" s="229"/>
      <c r="D163" s="1316"/>
      <c r="E163" s="2400"/>
      <c r="F163" s="215"/>
      <c r="G163" s="213"/>
      <c r="H163" s="213"/>
      <c r="I163" s="214"/>
      <c r="J163" s="834"/>
      <c r="K163" s="234"/>
      <c r="L163" s="230"/>
      <c r="M163" s="231"/>
      <c r="N163" s="231"/>
      <c r="O163" s="231"/>
      <c r="P163" s="231"/>
      <c r="Q163" s="235"/>
      <c r="R163" s="233"/>
      <c r="S163" s="232"/>
      <c r="T163" s="219"/>
      <c r="U163" s="835"/>
      <c r="V163" s="212"/>
      <c r="W163" s="231"/>
      <c r="X163" s="2118"/>
      <c r="Y163" s="2119"/>
      <c r="Z163" s="2188"/>
      <c r="AA163" s="674"/>
      <c r="AB163" s="674"/>
      <c r="AC163" s="674"/>
      <c r="AD163" s="674"/>
      <c r="AE163" s="674"/>
      <c r="AF163" s="674"/>
      <c r="AG163" s="674"/>
      <c r="AH163" s="674"/>
      <c r="AI163" s="674"/>
      <c r="AJ163" s="674"/>
      <c r="AK163" s="674"/>
      <c r="AL163" s="674"/>
      <c r="AM163" s="674"/>
      <c r="AN163" s="674"/>
      <c r="AO163" s="674"/>
      <c r="AP163" s="674"/>
      <c r="AQ163" s="674"/>
      <c r="AR163" s="674"/>
      <c r="AS163" s="674"/>
      <c r="AT163" s="674"/>
      <c r="AU163" s="674"/>
      <c r="AV163" s="674"/>
      <c r="AW163" s="674"/>
      <c r="AX163" s="674"/>
      <c r="AY163" s="674"/>
      <c r="AZ163" s="674"/>
      <c r="BA163" s="674"/>
      <c r="BB163" s="674"/>
      <c r="BC163" s="674"/>
      <c r="BD163" s="674"/>
      <c r="BE163" s="674"/>
      <c r="BF163" s="674"/>
      <c r="BG163" s="674"/>
      <c r="BH163" s="674"/>
      <c r="BI163" s="674"/>
      <c r="BJ163" s="674"/>
      <c r="BK163" s="674"/>
      <c r="BL163" s="674"/>
      <c r="BM163" s="674"/>
      <c r="BN163" s="674"/>
      <c r="BO163" s="674"/>
      <c r="BP163" s="674"/>
      <c r="BQ163" s="674"/>
      <c r="BR163" s="674"/>
      <c r="BS163" s="674"/>
      <c r="BT163" s="674"/>
      <c r="BU163" s="674"/>
      <c r="BV163" s="674"/>
      <c r="BW163" s="674"/>
      <c r="BX163" s="674"/>
      <c r="BY163" s="674"/>
      <c r="BZ163" s="674"/>
      <c r="CA163" s="674"/>
      <c r="CB163" s="674"/>
      <c r="CC163" s="674"/>
      <c r="CD163" s="674"/>
      <c r="CE163" s="674"/>
      <c r="CF163" s="674"/>
      <c r="CG163" s="674"/>
      <c r="CH163" s="674"/>
      <c r="CI163" s="674"/>
      <c r="CJ163" s="674"/>
      <c r="CK163" s="674"/>
      <c r="CL163" s="674"/>
      <c r="CM163" s="674"/>
      <c r="CN163" s="674"/>
      <c r="CO163" s="674"/>
      <c r="CP163" s="674"/>
      <c r="CQ163" s="674"/>
      <c r="CR163" s="674"/>
      <c r="CS163" s="674"/>
      <c r="CT163" s="674"/>
      <c r="CU163" s="674"/>
      <c r="CV163" s="674"/>
      <c r="CW163" s="674"/>
      <c r="CX163" s="674"/>
      <c r="CY163" s="674"/>
      <c r="CZ163" s="674"/>
      <c r="DA163" s="674"/>
      <c r="DB163" s="674"/>
      <c r="DC163" s="674"/>
      <c r="DD163" s="674"/>
      <c r="DE163" s="674"/>
      <c r="DF163" s="674"/>
      <c r="DG163" s="674"/>
      <c r="DH163" s="674"/>
      <c r="DI163" s="674"/>
      <c r="DJ163" s="674"/>
      <c r="DK163" s="674"/>
      <c r="DL163" s="674"/>
      <c r="DM163" s="674"/>
      <c r="DN163" s="674"/>
      <c r="DO163" s="674"/>
      <c r="DP163" s="674"/>
      <c r="DQ163" s="674"/>
      <c r="DR163" s="674"/>
      <c r="DS163" s="674"/>
      <c r="DT163" s="674"/>
      <c r="DU163" s="674"/>
      <c r="DV163" s="674"/>
      <c r="DW163" s="674"/>
      <c r="DX163" s="674"/>
      <c r="DY163" s="674"/>
      <c r="DZ163" s="674"/>
      <c r="EA163" s="674"/>
      <c r="EB163" s="674"/>
      <c r="EC163" s="674"/>
      <c r="ED163" s="674"/>
      <c r="EE163" s="674"/>
      <c r="EF163" s="674"/>
      <c r="EG163" s="674"/>
      <c r="EH163" s="674"/>
      <c r="EI163" s="674"/>
      <c r="EJ163" s="674"/>
      <c r="EK163" s="674"/>
      <c r="EL163" s="674"/>
      <c r="EM163" s="674"/>
      <c r="EN163" s="674"/>
      <c r="EO163" s="674"/>
      <c r="EP163" s="674"/>
      <c r="EQ163" s="674"/>
      <c r="ER163" s="674"/>
      <c r="ES163" s="674"/>
      <c r="ET163" s="674"/>
      <c r="EU163" s="674"/>
      <c r="EV163" s="674"/>
      <c r="EW163" s="674"/>
      <c r="EX163" s="674"/>
      <c r="EY163" s="674"/>
      <c r="EZ163" s="674"/>
      <c r="FA163" s="674"/>
      <c r="FB163" s="674"/>
      <c r="FC163" s="674"/>
      <c r="FD163" s="674"/>
      <c r="FE163" s="674"/>
      <c r="FF163" s="674"/>
      <c r="FG163" s="674"/>
      <c r="FH163" s="674"/>
      <c r="FI163" s="674"/>
      <c r="FJ163" s="674"/>
      <c r="FK163" s="674"/>
      <c r="FL163" s="674"/>
      <c r="FM163" s="674"/>
      <c r="FN163" s="674"/>
      <c r="FO163" s="674"/>
      <c r="FP163" s="674"/>
      <c r="FQ163" s="674"/>
      <c r="FR163" s="674"/>
      <c r="FS163" s="674"/>
      <c r="FT163" s="674"/>
      <c r="FU163" s="674"/>
      <c r="FV163" s="674"/>
      <c r="FW163" s="674"/>
      <c r="FX163" s="674"/>
      <c r="FY163" s="674"/>
      <c r="FZ163" s="1313"/>
      <c r="GA163" s="1312"/>
      <c r="GB163" s="1156"/>
      <c r="GC163" s="1156"/>
      <c r="GD163" s="1156"/>
      <c r="GE163" s="1156"/>
      <c r="GF163" s="1156"/>
      <c r="GG163" s="1156"/>
      <c r="GH163" s="1156"/>
      <c r="GI163" s="1156"/>
      <c r="GJ163" s="1156"/>
      <c r="GK163" s="1157"/>
      <c r="GL163" s="1157"/>
      <c r="GM163" s="1157"/>
      <c r="GN163" s="1157"/>
      <c r="GO163" s="1157"/>
      <c r="GP163" s="1157"/>
      <c r="GQ163" s="1157"/>
      <c r="GR163" s="1157"/>
      <c r="GS163" s="1157"/>
      <c r="GT163" s="1157"/>
      <c r="GU163" s="1157"/>
      <c r="GV163" s="1157"/>
      <c r="GW163" s="1157"/>
      <c r="GX163" s="1157"/>
      <c r="GY163" s="1157"/>
      <c r="GZ163" s="1157"/>
      <c r="HA163" s="1157"/>
      <c r="HB163" s="1157"/>
      <c r="HC163" s="1157"/>
      <c r="HD163" s="1157"/>
      <c r="HE163" s="1157"/>
      <c r="HF163" s="1157"/>
      <c r="HG163" s="1157"/>
      <c r="HH163" s="1157"/>
      <c r="HI163" s="1157"/>
      <c r="HJ163" s="1026"/>
    </row>
    <row r="164" spans="2:218" ht="24.95" customHeight="1" x14ac:dyDescent="0.25">
      <c r="B164" s="1606"/>
      <c r="C164" s="229"/>
      <c r="D164" s="1316"/>
      <c r="E164" s="2400"/>
      <c r="F164" s="215"/>
      <c r="G164" s="213"/>
      <c r="H164" s="213"/>
      <c r="I164" s="214"/>
      <c r="J164" s="834"/>
      <c r="K164" s="234"/>
      <c r="L164" s="230"/>
      <c r="M164" s="231"/>
      <c r="N164" s="231"/>
      <c r="O164" s="231"/>
      <c r="P164" s="231"/>
      <c r="Q164" s="235"/>
      <c r="R164" s="233"/>
      <c r="S164" s="232"/>
      <c r="T164" s="219"/>
      <c r="U164" s="835"/>
      <c r="V164" s="212"/>
      <c r="W164" s="231"/>
      <c r="X164" s="2118"/>
      <c r="Y164" s="2119"/>
      <c r="Z164" s="2188"/>
      <c r="AA164" s="674"/>
      <c r="AB164" s="674"/>
      <c r="AC164" s="674"/>
      <c r="AD164" s="674"/>
      <c r="AE164" s="674"/>
      <c r="AF164" s="674"/>
      <c r="AG164" s="674"/>
      <c r="AH164" s="674"/>
      <c r="AI164" s="674"/>
      <c r="AJ164" s="674"/>
      <c r="AK164" s="674"/>
      <c r="AL164" s="674"/>
      <c r="AM164" s="674"/>
      <c r="AN164" s="674"/>
      <c r="AO164" s="674"/>
      <c r="AP164" s="674"/>
      <c r="AQ164" s="674"/>
      <c r="AR164" s="674"/>
      <c r="AS164" s="674"/>
      <c r="AT164" s="674"/>
      <c r="AU164" s="674"/>
      <c r="AV164" s="674"/>
      <c r="AW164" s="674"/>
      <c r="AX164" s="674"/>
      <c r="AY164" s="674"/>
      <c r="AZ164" s="674"/>
      <c r="BA164" s="674"/>
      <c r="BB164" s="674"/>
      <c r="BC164" s="674"/>
      <c r="BD164" s="674"/>
      <c r="BE164" s="674"/>
      <c r="BF164" s="674"/>
      <c r="BG164" s="674"/>
      <c r="BH164" s="674"/>
      <c r="BI164" s="674"/>
      <c r="BJ164" s="674"/>
      <c r="BK164" s="674"/>
      <c r="BL164" s="674"/>
      <c r="BM164" s="674"/>
      <c r="BN164" s="674"/>
      <c r="BO164" s="674"/>
      <c r="BP164" s="674"/>
      <c r="BQ164" s="674"/>
      <c r="BR164" s="674"/>
      <c r="BS164" s="674"/>
      <c r="BT164" s="674"/>
      <c r="BU164" s="674"/>
      <c r="BV164" s="674"/>
      <c r="BW164" s="674"/>
      <c r="BX164" s="674"/>
      <c r="BY164" s="674"/>
      <c r="BZ164" s="674"/>
      <c r="CA164" s="674"/>
      <c r="CB164" s="674"/>
      <c r="CC164" s="674"/>
      <c r="CD164" s="674"/>
      <c r="CE164" s="674"/>
      <c r="CF164" s="674"/>
      <c r="CG164" s="674"/>
      <c r="CH164" s="674"/>
      <c r="CI164" s="674"/>
      <c r="CJ164" s="674"/>
      <c r="CK164" s="674"/>
      <c r="CL164" s="674"/>
      <c r="CM164" s="674"/>
      <c r="CN164" s="674"/>
      <c r="CO164" s="674"/>
      <c r="CP164" s="674"/>
      <c r="CQ164" s="674"/>
      <c r="CR164" s="674"/>
      <c r="CS164" s="674"/>
      <c r="CT164" s="674"/>
      <c r="CU164" s="674"/>
      <c r="CV164" s="674"/>
      <c r="CW164" s="674"/>
      <c r="CX164" s="674"/>
      <c r="CY164" s="674"/>
      <c r="CZ164" s="674"/>
      <c r="DA164" s="674"/>
      <c r="DB164" s="674"/>
      <c r="DC164" s="674"/>
      <c r="DD164" s="674"/>
      <c r="DE164" s="674"/>
      <c r="DF164" s="674"/>
      <c r="DG164" s="674"/>
      <c r="DH164" s="674"/>
      <c r="DI164" s="674"/>
      <c r="DJ164" s="674"/>
      <c r="DK164" s="674"/>
      <c r="DL164" s="674"/>
      <c r="DM164" s="674"/>
      <c r="DN164" s="674"/>
      <c r="DO164" s="674"/>
      <c r="DP164" s="674"/>
      <c r="DQ164" s="674"/>
      <c r="DR164" s="674"/>
      <c r="DS164" s="674"/>
      <c r="DT164" s="674"/>
      <c r="DU164" s="674"/>
      <c r="DV164" s="674"/>
      <c r="DW164" s="674"/>
      <c r="DX164" s="674"/>
      <c r="DY164" s="674"/>
      <c r="DZ164" s="674"/>
      <c r="EA164" s="674"/>
      <c r="EB164" s="674"/>
      <c r="EC164" s="674"/>
      <c r="ED164" s="674"/>
      <c r="EE164" s="674"/>
      <c r="EF164" s="674"/>
      <c r="EG164" s="674"/>
      <c r="EH164" s="674"/>
      <c r="EI164" s="674"/>
      <c r="EJ164" s="674"/>
      <c r="EK164" s="674"/>
      <c r="EL164" s="674"/>
      <c r="EM164" s="674"/>
      <c r="EN164" s="674"/>
      <c r="EO164" s="674"/>
      <c r="EP164" s="674"/>
      <c r="EQ164" s="674"/>
      <c r="ER164" s="674"/>
      <c r="ES164" s="674"/>
      <c r="ET164" s="674"/>
      <c r="EU164" s="674"/>
      <c r="EV164" s="674"/>
      <c r="EW164" s="674"/>
      <c r="EX164" s="674"/>
      <c r="EY164" s="674"/>
      <c r="EZ164" s="674"/>
      <c r="FA164" s="674"/>
      <c r="FB164" s="674"/>
      <c r="FC164" s="674"/>
      <c r="FD164" s="674"/>
      <c r="FE164" s="674"/>
      <c r="FF164" s="674"/>
      <c r="FG164" s="674"/>
      <c r="FH164" s="674"/>
      <c r="FI164" s="674"/>
      <c r="FJ164" s="674"/>
      <c r="FK164" s="674"/>
      <c r="FL164" s="674"/>
      <c r="FM164" s="674"/>
      <c r="FN164" s="674"/>
      <c r="FO164" s="674"/>
      <c r="FP164" s="674"/>
      <c r="FQ164" s="674"/>
      <c r="FR164" s="674"/>
      <c r="FS164" s="674"/>
      <c r="FT164" s="674"/>
      <c r="FU164" s="674"/>
      <c r="FV164" s="674"/>
      <c r="FW164" s="674"/>
      <c r="FX164" s="674"/>
      <c r="FY164" s="674"/>
      <c r="FZ164" s="1313"/>
      <c r="GA164" s="1312"/>
      <c r="GB164" s="1156"/>
      <c r="GC164" s="1156"/>
      <c r="GD164" s="1156"/>
      <c r="GE164" s="1156"/>
      <c r="GF164" s="1156"/>
      <c r="GG164" s="1156"/>
      <c r="GH164" s="1156"/>
      <c r="GI164" s="1156"/>
      <c r="GJ164" s="1156"/>
      <c r="GK164" s="1157"/>
      <c r="GL164" s="1157"/>
      <c r="GM164" s="1157"/>
      <c r="GN164" s="1157"/>
      <c r="GO164" s="1157"/>
      <c r="GP164" s="1157"/>
      <c r="GQ164" s="1157"/>
      <c r="GR164" s="1157"/>
      <c r="GS164" s="1157"/>
      <c r="GT164" s="1157"/>
      <c r="GU164" s="1157"/>
      <c r="GV164" s="1157"/>
      <c r="GW164" s="1157"/>
      <c r="GX164" s="1157"/>
      <c r="GY164" s="1157"/>
      <c r="GZ164" s="1157"/>
      <c r="HA164" s="1157"/>
      <c r="HB164" s="1157"/>
      <c r="HC164" s="1157"/>
      <c r="HD164" s="1157"/>
      <c r="HE164" s="1157"/>
      <c r="HF164" s="1157"/>
      <c r="HG164" s="1157"/>
      <c r="HH164" s="1157"/>
      <c r="HI164" s="1157"/>
      <c r="HJ164" s="1026"/>
    </row>
    <row r="165" spans="2:218" ht="24.95" customHeight="1" x14ac:dyDescent="0.25">
      <c r="B165" s="1606"/>
      <c r="C165" s="229"/>
      <c r="D165" s="1316"/>
      <c r="E165" s="2400"/>
      <c r="F165" s="215"/>
      <c r="G165" s="213"/>
      <c r="H165" s="213"/>
      <c r="I165" s="214"/>
      <c r="J165" s="834"/>
      <c r="K165" s="234"/>
      <c r="L165" s="230"/>
      <c r="M165" s="231"/>
      <c r="N165" s="231"/>
      <c r="O165" s="231"/>
      <c r="P165" s="231"/>
      <c r="Q165" s="235"/>
      <c r="R165" s="233"/>
      <c r="S165" s="232"/>
      <c r="T165" s="219"/>
      <c r="U165" s="835"/>
      <c r="V165" s="212"/>
      <c r="W165" s="231"/>
      <c r="X165" s="2118"/>
      <c r="Y165" s="2119"/>
      <c r="Z165" s="2188"/>
      <c r="AA165" s="674"/>
      <c r="AB165" s="674"/>
      <c r="AC165" s="674"/>
      <c r="AD165" s="674"/>
      <c r="AE165" s="674"/>
      <c r="AF165" s="674"/>
      <c r="AG165" s="674"/>
      <c r="AH165" s="674"/>
      <c r="AI165" s="674"/>
      <c r="AJ165" s="674"/>
      <c r="AK165" s="674"/>
      <c r="AL165" s="674"/>
      <c r="AM165" s="674"/>
      <c r="AN165" s="674"/>
      <c r="AO165" s="674"/>
      <c r="AP165" s="674"/>
      <c r="AQ165" s="674"/>
      <c r="AR165" s="674"/>
      <c r="AS165" s="674"/>
      <c r="AT165" s="674"/>
      <c r="AU165" s="674"/>
      <c r="AV165" s="674"/>
      <c r="AW165" s="674"/>
      <c r="AX165" s="674"/>
      <c r="AY165" s="674"/>
      <c r="AZ165" s="674"/>
      <c r="BA165" s="674"/>
      <c r="BB165" s="674"/>
      <c r="BC165" s="674"/>
      <c r="BD165" s="674"/>
      <c r="BE165" s="674"/>
      <c r="BF165" s="674"/>
      <c r="BG165" s="674"/>
      <c r="BH165" s="674"/>
      <c r="BI165" s="674"/>
      <c r="BJ165" s="674"/>
      <c r="BK165" s="674"/>
      <c r="BL165" s="674"/>
      <c r="BM165" s="674"/>
      <c r="BN165" s="674"/>
      <c r="BO165" s="674"/>
      <c r="BP165" s="674"/>
      <c r="BQ165" s="674"/>
      <c r="BR165" s="674"/>
      <c r="BS165" s="674"/>
      <c r="BT165" s="674"/>
      <c r="BU165" s="674"/>
      <c r="BV165" s="674"/>
      <c r="BW165" s="674"/>
      <c r="BX165" s="674"/>
      <c r="BY165" s="674"/>
      <c r="BZ165" s="674"/>
      <c r="CA165" s="674"/>
      <c r="CB165" s="674"/>
      <c r="CC165" s="674"/>
      <c r="CD165" s="674"/>
      <c r="CE165" s="674"/>
      <c r="CF165" s="674"/>
      <c r="CG165" s="674"/>
      <c r="CH165" s="674"/>
      <c r="CI165" s="674"/>
      <c r="CJ165" s="674"/>
      <c r="CK165" s="674"/>
      <c r="CL165" s="674"/>
      <c r="CM165" s="674"/>
      <c r="CN165" s="674"/>
      <c r="CO165" s="674"/>
      <c r="CP165" s="674"/>
      <c r="CQ165" s="674"/>
      <c r="CR165" s="674"/>
      <c r="CS165" s="674"/>
      <c r="CT165" s="674"/>
      <c r="CU165" s="674"/>
      <c r="CV165" s="674"/>
      <c r="CW165" s="674"/>
      <c r="CX165" s="674"/>
      <c r="CY165" s="674"/>
      <c r="CZ165" s="674"/>
      <c r="DA165" s="674"/>
      <c r="DB165" s="674"/>
      <c r="DC165" s="674"/>
      <c r="DD165" s="674"/>
      <c r="DE165" s="674"/>
      <c r="DF165" s="674"/>
      <c r="DG165" s="674"/>
      <c r="DH165" s="674"/>
      <c r="DI165" s="674"/>
      <c r="DJ165" s="674"/>
      <c r="DK165" s="674"/>
      <c r="DL165" s="674"/>
      <c r="DM165" s="674"/>
      <c r="DN165" s="674"/>
      <c r="DO165" s="674"/>
      <c r="DP165" s="674"/>
      <c r="DQ165" s="674"/>
      <c r="DR165" s="674"/>
      <c r="DS165" s="674"/>
      <c r="DT165" s="674"/>
      <c r="DU165" s="674"/>
      <c r="DV165" s="674"/>
      <c r="DW165" s="674"/>
      <c r="DX165" s="674"/>
      <c r="DY165" s="674"/>
      <c r="DZ165" s="674"/>
      <c r="EA165" s="674"/>
      <c r="EB165" s="674"/>
      <c r="EC165" s="674"/>
      <c r="ED165" s="674"/>
      <c r="EE165" s="674"/>
      <c r="EF165" s="674"/>
      <c r="EG165" s="674"/>
      <c r="EH165" s="674"/>
      <c r="EI165" s="674"/>
      <c r="EJ165" s="674"/>
      <c r="EK165" s="674"/>
      <c r="EL165" s="674"/>
      <c r="EM165" s="674"/>
      <c r="EN165" s="674"/>
      <c r="EO165" s="674"/>
      <c r="EP165" s="674"/>
      <c r="EQ165" s="674"/>
      <c r="ER165" s="674"/>
      <c r="ES165" s="674"/>
      <c r="ET165" s="674"/>
      <c r="EU165" s="674"/>
      <c r="EV165" s="674"/>
      <c r="EW165" s="674"/>
      <c r="EX165" s="674"/>
      <c r="EY165" s="674"/>
      <c r="EZ165" s="674"/>
      <c r="FA165" s="674"/>
      <c r="FB165" s="674"/>
      <c r="FC165" s="674"/>
      <c r="FD165" s="674"/>
      <c r="FE165" s="674"/>
      <c r="FF165" s="674"/>
      <c r="FG165" s="674"/>
      <c r="FH165" s="674"/>
      <c r="FI165" s="674"/>
      <c r="FJ165" s="674"/>
      <c r="FK165" s="674"/>
      <c r="FL165" s="674"/>
      <c r="FM165" s="674"/>
      <c r="FN165" s="674"/>
      <c r="FO165" s="674"/>
      <c r="FP165" s="674"/>
      <c r="FQ165" s="674"/>
      <c r="FR165" s="674"/>
      <c r="FS165" s="674"/>
      <c r="FT165" s="674"/>
      <c r="FU165" s="674"/>
      <c r="FV165" s="674"/>
      <c r="FW165" s="674"/>
      <c r="FX165" s="674"/>
      <c r="FY165" s="674"/>
      <c r="FZ165" s="1313"/>
      <c r="GA165" s="1312"/>
      <c r="GB165" s="1156"/>
      <c r="GC165" s="1156"/>
      <c r="GD165" s="1156"/>
      <c r="GE165" s="1156"/>
      <c r="GF165" s="1156"/>
      <c r="GG165" s="1156"/>
      <c r="GH165" s="1156"/>
      <c r="GI165" s="1156"/>
      <c r="GJ165" s="1156"/>
      <c r="GK165" s="1157"/>
      <c r="GL165" s="1157"/>
      <c r="GM165" s="1157"/>
      <c r="GN165" s="1157"/>
      <c r="GO165" s="1157"/>
      <c r="GP165" s="1157"/>
      <c r="GQ165" s="1157"/>
      <c r="GR165" s="1157"/>
      <c r="GS165" s="1157"/>
      <c r="GT165" s="1157"/>
      <c r="GU165" s="1157"/>
      <c r="GV165" s="1157"/>
      <c r="GW165" s="1157"/>
      <c r="GX165" s="1157"/>
      <c r="GY165" s="1157"/>
      <c r="GZ165" s="1157"/>
      <c r="HA165" s="1157"/>
      <c r="HB165" s="1157"/>
      <c r="HC165" s="1157"/>
      <c r="HD165" s="1157"/>
      <c r="HE165" s="1157"/>
      <c r="HF165" s="1157"/>
      <c r="HG165" s="1157"/>
      <c r="HH165" s="1157"/>
      <c r="HI165" s="1157"/>
      <c r="HJ165" s="1026"/>
    </row>
    <row r="166" spans="2:218" ht="24.95" customHeight="1" x14ac:dyDescent="0.25">
      <c r="B166" s="1606"/>
      <c r="C166" s="229"/>
      <c r="D166" s="1316"/>
      <c r="E166" s="2400"/>
      <c r="F166" s="215"/>
      <c r="G166" s="213"/>
      <c r="H166" s="213"/>
      <c r="I166" s="214"/>
      <c r="J166" s="834"/>
      <c r="K166" s="234"/>
      <c r="L166" s="230"/>
      <c r="M166" s="231"/>
      <c r="N166" s="231"/>
      <c r="O166" s="231"/>
      <c r="P166" s="231"/>
      <c r="Q166" s="235"/>
      <c r="R166" s="233"/>
      <c r="S166" s="232"/>
      <c r="T166" s="219"/>
      <c r="U166" s="835"/>
      <c r="V166" s="212"/>
      <c r="W166" s="231"/>
      <c r="X166" s="2118"/>
      <c r="Y166" s="2119"/>
      <c r="Z166" s="2188"/>
      <c r="AA166" s="674"/>
      <c r="AB166" s="674"/>
      <c r="AC166" s="674"/>
      <c r="AD166" s="674"/>
      <c r="AE166" s="674"/>
      <c r="AF166" s="674"/>
      <c r="AG166" s="674"/>
      <c r="AH166" s="674"/>
      <c r="AI166" s="674"/>
      <c r="AJ166" s="674"/>
      <c r="AK166" s="674"/>
      <c r="AL166" s="674"/>
      <c r="AM166" s="674"/>
      <c r="AN166" s="674"/>
      <c r="AO166" s="674"/>
      <c r="AP166" s="674"/>
      <c r="AQ166" s="674"/>
      <c r="AR166" s="674"/>
      <c r="AS166" s="674"/>
      <c r="AT166" s="674"/>
      <c r="AU166" s="674"/>
      <c r="AV166" s="674"/>
      <c r="AW166" s="674"/>
      <c r="AX166" s="674"/>
      <c r="AY166" s="674"/>
      <c r="AZ166" s="674"/>
      <c r="BA166" s="674"/>
      <c r="BB166" s="674"/>
      <c r="BC166" s="674"/>
      <c r="BD166" s="674"/>
      <c r="BE166" s="674"/>
      <c r="BF166" s="674"/>
      <c r="BG166" s="674"/>
      <c r="BH166" s="674"/>
      <c r="BI166" s="674"/>
      <c r="BJ166" s="674"/>
      <c r="BK166" s="674"/>
      <c r="BL166" s="674"/>
      <c r="BM166" s="674"/>
      <c r="BN166" s="674"/>
      <c r="BO166" s="674"/>
      <c r="BP166" s="674"/>
      <c r="BQ166" s="674"/>
      <c r="BR166" s="674"/>
      <c r="BS166" s="674"/>
      <c r="BT166" s="674"/>
      <c r="BU166" s="674"/>
      <c r="BV166" s="674"/>
      <c r="BW166" s="674"/>
      <c r="BX166" s="674"/>
      <c r="BY166" s="674"/>
      <c r="BZ166" s="674"/>
      <c r="CA166" s="674"/>
      <c r="CB166" s="674"/>
      <c r="CC166" s="674"/>
      <c r="CD166" s="674"/>
      <c r="CE166" s="674"/>
      <c r="CF166" s="674"/>
      <c r="CG166" s="674"/>
      <c r="CH166" s="674"/>
      <c r="CI166" s="674"/>
      <c r="CJ166" s="674"/>
      <c r="CK166" s="674"/>
      <c r="CL166" s="674"/>
      <c r="CM166" s="674"/>
      <c r="CN166" s="674"/>
      <c r="CO166" s="674"/>
      <c r="CP166" s="674"/>
      <c r="CQ166" s="674"/>
      <c r="CR166" s="674"/>
      <c r="CS166" s="674"/>
      <c r="CT166" s="674"/>
      <c r="CU166" s="674"/>
      <c r="CV166" s="674"/>
      <c r="CW166" s="674"/>
      <c r="CX166" s="674"/>
      <c r="CY166" s="674"/>
      <c r="CZ166" s="674"/>
      <c r="DA166" s="674"/>
      <c r="DB166" s="674"/>
      <c r="DC166" s="674"/>
      <c r="DD166" s="674"/>
      <c r="DE166" s="674"/>
      <c r="DF166" s="674"/>
      <c r="DG166" s="674"/>
      <c r="DH166" s="674"/>
      <c r="DI166" s="674"/>
      <c r="DJ166" s="674"/>
      <c r="DK166" s="674"/>
      <c r="DL166" s="674"/>
      <c r="DM166" s="674"/>
      <c r="DN166" s="674"/>
      <c r="DO166" s="674"/>
      <c r="DP166" s="674"/>
      <c r="DQ166" s="674"/>
      <c r="DR166" s="674"/>
      <c r="DS166" s="674"/>
      <c r="DT166" s="674"/>
      <c r="DU166" s="674"/>
      <c r="DV166" s="674"/>
      <c r="DW166" s="674"/>
      <c r="DX166" s="674"/>
      <c r="DY166" s="674"/>
      <c r="DZ166" s="674"/>
      <c r="EA166" s="674"/>
      <c r="EB166" s="674"/>
      <c r="EC166" s="674"/>
      <c r="ED166" s="674"/>
      <c r="EE166" s="674"/>
      <c r="EF166" s="674"/>
      <c r="EG166" s="674"/>
      <c r="EH166" s="674"/>
      <c r="EI166" s="674"/>
      <c r="EJ166" s="674"/>
      <c r="EK166" s="674"/>
      <c r="EL166" s="674"/>
      <c r="EM166" s="674"/>
      <c r="EN166" s="674"/>
      <c r="EO166" s="674"/>
      <c r="EP166" s="674"/>
      <c r="EQ166" s="674"/>
      <c r="ER166" s="674"/>
      <c r="ES166" s="674"/>
      <c r="ET166" s="674"/>
      <c r="EU166" s="674"/>
      <c r="EV166" s="674"/>
      <c r="EW166" s="674"/>
      <c r="EX166" s="674"/>
      <c r="EY166" s="674"/>
      <c r="EZ166" s="674"/>
      <c r="FA166" s="674"/>
      <c r="FB166" s="674"/>
      <c r="FC166" s="674"/>
      <c r="FD166" s="674"/>
      <c r="FE166" s="674"/>
      <c r="FF166" s="674"/>
      <c r="FG166" s="674"/>
      <c r="FH166" s="674"/>
      <c r="FI166" s="674"/>
      <c r="FJ166" s="674"/>
      <c r="FK166" s="674"/>
      <c r="FL166" s="674"/>
      <c r="FM166" s="674"/>
      <c r="FN166" s="674"/>
      <c r="FO166" s="674"/>
      <c r="FP166" s="674"/>
      <c r="FQ166" s="674"/>
      <c r="FR166" s="674"/>
      <c r="FS166" s="674"/>
      <c r="FT166" s="674"/>
      <c r="FU166" s="674"/>
      <c r="FV166" s="674"/>
      <c r="FW166" s="674"/>
      <c r="FX166" s="674"/>
      <c r="FY166" s="674"/>
      <c r="FZ166" s="1313"/>
      <c r="GA166" s="1312"/>
      <c r="GB166" s="1156"/>
      <c r="GC166" s="1156"/>
      <c r="GD166" s="1156"/>
      <c r="GE166" s="1156"/>
      <c r="GF166" s="1156"/>
      <c r="GG166" s="1156"/>
      <c r="GH166" s="1156"/>
      <c r="GI166" s="1156"/>
      <c r="GJ166" s="1156"/>
      <c r="GK166" s="1157"/>
      <c r="GL166" s="1157"/>
      <c r="GM166" s="1157"/>
      <c r="GN166" s="1157"/>
      <c r="GO166" s="1157"/>
      <c r="GP166" s="1157"/>
      <c r="GQ166" s="1157"/>
      <c r="GR166" s="1157"/>
      <c r="GS166" s="1157"/>
      <c r="GT166" s="1157"/>
      <c r="GU166" s="1157"/>
      <c r="GV166" s="1157"/>
      <c r="GW166" s="1157"/>
      <c r="GX166" s="1157"/>
      <c r="GY166" s="1157"/>
      <c r="GZ166" s="1157"/>
      <c r="HA166" s="1157"/>
      <c r="HB166" s="1157"/>
      <c r="HC166" s="1157"/>
      <c r="HD166" s="1157"/>
      <c r="HE166" s="1157"/>
      <c r="HF166" s="1157"/>
      <c r="HG166" s="1157"/>
      <c r="HH166" s="1157"/>
      <c r="HI166" s="1157"/>
      <c r="HJ166" s="1026"/>
    </row>
    <row r="167" spans="2:218" ht="24.95" customHeight="1" x14ac:dyDescent="0.25">
      <c r="B167" s="1606"/>
      <c r="C167" s="229"/>
      <c r="D167" s="1316"/>
      <c r="E167" s="2400"/>
      <c r="F167" s="215"/>
      <c r="G167" s="213"/>
      <c r="H167" s="213"/>
      <c r="I167" s="214"/>
      <c r="J167" s="834"/>
      <c r="K167" s="234"/>
      <c r="L167" s="230"/>
      <c r="M167" s="231"/>
      <c r="N167" s="231"/>
      <c r="O167" s="231"/>
      <c r="P167" s="231"/>
      <c r="Q167" s="235"/>
      <c r="R167" s="233"/>
      <c r="S167" s="232"/>
      <c r="T167" s="219"/>
      <c r="U167" s="835"/>
      <c r="V167" s="212"/>
      <c r="W167" s="231"/>
      <c r="X167" s="2118"/>
      <c r="Y167" s="2119"/>
      <c r="Z167" s="2188"/>
      <c r="AA167" s="674"/>
      <c r="AB167" s="674"/>
      <c r="AC167" s="674"/>
      <c r="AD167" s="674"/>
      <c r="AE167" s="674"/>
      <c r="AF167" s="674"/>
      <c r="AG167" s="674"/>
      <c r="AH167" s="674"/>
      <c r="AI167" s="674"/>
      <c r="AJ167" s="674"/>
      <c r="AK167" s="674"/>
      <c r="AL167" s="674"/>
      <c r="AM167" s="674"/>
      <c r="AN167" s="674"/>
      <c r="AO167" s="674"/>
      <c r="AP167" s="674"/>
      <c r="AQ167" s="674"/>
      <c r="AR167" s="674"/>
      <c r="AS167" s="674"/>
      <c r="AT167" s="674"/>
      <c r="AU167" s="674"/>
      <c r="AV167" s="674"/>
      <c r="AW167" s="674"/>
      <c r="AX167" s="674"/>
      <c r="AY167" s="674"/>
      <c r="AZ167" s="674"/>
      <c r="BA167" s="674"/>
      <c r="BB167" s="674"/>
      <c r="BC167" s="674"/>
      <c r="BD167" s="674"/>
      <c r="BE167" s="674"/>
      <c r="BF167" s="674"/>
      <c r="BG167" s="674"/>
      <c r="BH167" s="674"/>
      <c r="BI167" s="674"/>
      <c r="BJ167" s="674"/>
      <c r="BK167" s="674"/>
      <c r="BL167" s="674"/>
      <c r="BM167" s="674"/>
      <c r="BN167" s="674"/>
      <c r="BO167" s="674"/>
      <c r="BP167" s="674"/>
      <c r="BQ167" s="674"/>
      <c r="BR167" s="674"/>
      <c r="BS167" s="674"/>
      <c r="BT167" s="674"/>
      <c r="BU167" s="674"/>
      <c r="BV167" s="674"/>
      <c r="BW167" s="674"/>
      <c r="BX167" s="674"/>
      <c r="BY167" s="674"/>
      <c r="BZ167" s="674"/>
      <c r="CA167" s="674"/>
      <c r="CB167" s="674"/>
      <c r="CC167" s="674"/>
      <c r="CD167" s="674"/>
      <c r="CE167" s="674"/>
      <c r="CF167" s="674"/>
      <c r="CG167" s="674"/>
      <c r="CH167" s="674"/>
      <c r="CI167" s="674"/>
      <c r="CJ167" s="674"/>
      <c r="CK167" s="674"/>
      <c r="CL167" s="674"/>
      <c r="CM167" s="674"/>
      <c r="CN167" s="674"/>
      <c r="CO167" s="674"/>
      <c r="CP167" s="674"/>
      <c r="CQ167" s="674"/>
      <c r="CR167" s="674"/>
      <c r="CS167" s="674"/>
      <c r="CT167" s="674"/>
      <c r="CU167" s="674"/>
      <c r="CV167" s="674"/>
      <c r="CW167" s="674"/>
      <c r="CX167" s="674"/>
      <c r="CY167" s="674"/>
      <c r="CZ167" s="674"/>
      <c r="DA167" s="674"/>
      <c r="DB167" s="674"/>
      <c r="DC167" s="674"/>
      <c r="DD167" s="674"/>
      <c r="DE167" s="674"/>
      <c r="DF167" s="674"/>
      <c r="DG167" s="674"/>
      <c r="DH167" s="674"/>
      <c r="DI167" s="674"/>
      <c r="DJ167" s="674"/>
      <c r="DK167" s="674"/>
      <c r="DL167" s="674"/>
      <c r="DM167" s="674"/>
      <c r="DN167" s="674"/>
      <c r="DO167" s="674"/>
      <c r="DP167" s="674"/>
      <c r="DQ167" s="674"/>
      <c r="DR167" s="674"/>
      <c r="DS167" s="674"/>
      <c r="DT167" s="674"/>
      <c r="DU167" s="674"/>
      <c r="DV167" s="674"/>
      <c r="DW167" s="674"/>
      <c r="DX167" s="674"/>
      <c r="DY167" s="674"/>
      <c r="DZ167" s="674"/>
      <c r="EA167" s="674"/>
      <c r="EB167" s="674"/>
      <c r="EC167" s="674"/>
      <c r="ED167" s="674"/>
      <c r="EE167" s="674"/>
      <c r="EF167" s="674"/>
      <c r="EG167" s="674"/>
      <c r="EH167" s="674"/>
      <c r="EI167" s="674"/>
      <c r="EJ167" s="674"/>
      <c r="EK167" s="674"/>
      <c r="EL167" s="674"/>
      <c r="EM167" s="674"/>
      <c r="EN167" s="674"/>
      <c r="EO167" s="674"/>
      <c r="EP167" s="674"/>
      <c r="EQ167" s="674"/>
      <c r="ER167" s="674"/>
      <c r="ES167" s="674"/>
      <c r="ET167" s="674"/>
      <c r="EU167" s="674"/>
      <c r="EV167" s="674"/>
      <c r="EW167" s="674"/>
      <c r="EX167" s="674"/>
      <c r="EY167" s="674"/>
      <c r="EZ167" s="674"/>
      <c r="FA167" s="674"/>
      <c r="FB167" s="674"/>
      <c r="FC167" s="674"/>
      <c r="FD167" s="674"/>
      <c r="FE167" s="674"/>
      <c r="FF167" s="674"/>
      <c r="FG167" s="674"/>
      <c r="FH167" s="674"/>
      <c r="FI167" s="674"/>
      <c r="FJ167" s="674"/>
      <c r="FK167" s="674"/>
      <c r="FL167" s="674"/>
      <c r="FM167" s="674"/>
      <c r="FN167" s="674"/>
      <c r="FO167" s="674"/>
      <c r="FP167" s="674"/>
      <c r="FQ167" s="674"/>
      <c r="FR167" s="674"/>
      <c r="FS167" s="674"/>
      <c r="FT167" s="674"/>
      <c r="FU167" s="674"/>
      <c r="FV167" s="674"/>
      <c r="FW167" s="674"/>
      <c r="FX167" s="674"/>
      <c r="FY167" s="674"/>
      <c r="FZ167" s="1313"/>
      <c r="GA167" s="1312"/>
      <c r="GB167" s="1156"/>
      <c r="GC167" s="1156"/>
      <c r="GD167" s="1156"/>
      <c r="GE167" s="1156"/>
      <c r="GF167" s="1156"/>
      <c r="GG167" s="1156"/>
      <c r="GH167" s="1156"/>
      <c r="GI167" s="1156"/>
      <c r="GJ167" s="1156"/>
      <c r="GK167" s="1157"/>
      <c r="GL167" s="1157"/>
      <c r="GM167" s="1157"/>
      <c r="GN167" s="1157"/>
      <c r="GO167" s="1157"/>
      <c r="GP167" s="1157"/>
      <c r="GQ167" s="1157"/>
      <c r="GR167" s="1157"/>
      <c r="GS167" s="1157"/>
      <c r="GT167" s="1157"/>
      <c r="GU167" s="1157"/>
      <c r="GV167" s="1157"/>
      <c r="GW167" s="1157"/>
      <c r="GX167" s="1157"/>
      <c r="GY167" s="1157"/>
      <c r="GZ167" s="1157"/>
      <c r="HA167" s="1157"/>
      <c r="HB167" s="1157"/>
      <c r="HC167" s="1157"/>
      <c r="HD167" s="1157"/>
      <c r="HE167" s="1157"/>
      <c r="HF167" s="1157"/>
      <c r="HG167" s="1157"/>
      <c r="HH167" s="1157"/>
      <c r="HI167" s="1157"/>
      <c r="HJ167" s="1026"/>
    </row>
    <row r="168" spans="2:218" ht="24.95" customHeight="1" x14ac:dyDescent="0.25">
      <c r="B168" s="1606"/>
      <c r="C168" s="229"/>
      <c r="D168" s="1316"/>
      <c r="E168" s="2400"/>
      <c r="F168" s="215"/>
      <c r="G168" s="213"/>
      <c r="H168" s="213"/>
      <c r="I168" s="214"/>
      <c r="J168" s="834"/>
      <c r="K168" s="234"/>
      <c r="L168" s="230"/>
      <c r="M168" s="231"/>
      <c r="N168" s="231"/>
      <c r="O168" s="231"/>
      <c r="P168" s="231"/>
      <c r="Q168" s="235"/>
      <c r="R168" s="233"/>
      <c r="S168" s="232"/>
      <c r="T168" s="219"/>
      <c r="U168" s="835"/>
      <c r="V168" s="212"/>
      <c r="W168" s="231"/>
      <c r="X168" s="2118"/>
      <c r="Y168" s="2119"/>
      <c r="Z168" s="2188"/>
      <c r="AA168" s="674"/>
      <c r="AB168" s="674"/>
      <c r="AC168" s="674"/>
      <c r="AD168" s="674"/>
      <c r="AE168" s="674"/>
      <c r="AF168" s="674"/>
      <c r="AG168" s="674"/>
      <c r="AH168" s="674"/>
      <c r="AI168" s="674"/>
      <c r="AJ168" s="674"/>
      <c r="AK168" s="674"/>
      <c r="AL168" s="674"/>
      <c r="AM168" s="674"/>
      <c r="AN168" s="674"/>
      <c r="AO168" s="674"/>
      <c r="AP168" s="674"/>
      <c r="AQ168" s="674"/>
      <c r="AR168" s="674"/>
      <c r="AS168" s="674"/>
      <c r="AT168" s="674"/>
      <c r="AU168" s="674"/>
      <c r="AV168" s="674"/>
      <c r="AW168" s="674"/>
      <c r="AX168" s="674"/>
      <c r="AY168" s="674"/>
      <c r="AZ168" s="674"/>
      <c r="BA168" s="674"/>
      <c r="BB168" s="674"/>
      <c r="BC168" s="674"/>
      <c r="BD168" s="674"/>
      <c r="BE168" s="674"/>
      <c r="BF168" s="674"/>
      <c r="BG168" s="674"/>
      <c r="BH168" s="674"/>
      <c r="BI168" s="674"/>
      <c r="BJ168" s="674"/>
      <c r="BK168" s="674"/>
      <c r="BL168" s="674"/>
      <c r="BM168" s="674"/>
      <c r="BN168" s="674"/>
      <c r="BO168" s="674"/>
      <c r="BP168" s="674"/>
      <c r="BQ168" s="674"/>
      <c r="BR168" s="674"/>
      <c r="BS168" s="674"/>
      <c r="BT168" s="674"/>
      <c r="BU168" s="674"/>
      <c r="BV168" s="674"/>
      <c r="BW168" s="674"/>
      <c r="BX168" s="674"/>
      <c r="BY168" s="674"/>
      <c r="BZ168" s="674"/>
      <c r="CA168" s="674"/>
      <c r="CB168" s="674"/>
      <c r="CC168" s="674"/>
      <c r="CD168" s="674"/>
      <c r="CE168" s="674"/>
      <c r="CF168" s="674"/>
      <c r="CG168" s="674"/>
      <c r="CH168" s="674"/>
      <c r="CI168" s="674"/>
      <c r="CJ168" s="674"/>
      <c r="CK168" s="674"/>
      <c r="CL168" s="674"/>
      <c r="CM168" s="674"/>
      <c r="CN168" s="674"/>
      <c r="CO168" s="674"/>
      <c r="CP168" s="674"/>
      <c r="CQ168" s="674"/>
      <c r="CR168" s="674"/>
      <c r="CS168" s="674"/>
      <c r="CT168" s="674"/>
      <c r="CU168" s="674"/>
      <c r="CV168" s="674"/>
      <c r="CW168" s="674"/>
      <c r="CX168" s="674"/>
      <c r="CY168" s="674"/>
      <c r="CZ168" s="674"/>
      <c r="DA168" s="674"/>
      <c r="DB168" s="674"/>
      <c r="DC168" s="674"/>
      <c r="DD168" s="674"/>
      <c r="DE168" s="674"/>
      <c r="DF168" s="674"/>
      <c r="DG168" s="674"/>
      <c r="DH168" s="674"/>
      <c r="DI168" s="674"/>
      <c r="DJ168" s="674"/>
      <c r="DK168" s="674"/>
      <c r="DL168" s="674"/>
      <c r="DM168" s="674"/>
      <c r="DN168" s="674"/>
      <c r="DO168" s="674"/>
      <c r="DP168" s="674"/>
      <c r="DQ168" s="674"/>
      <c r="DR168" s="674"/>
      <c r="DS168" s="674"/>
      <c r="DT168" s="674"/>
      <c r="DU168" s="674"/>
      <c r="DV168" s="674"/>
      <c r="DW168" s="674"/>
      <c r="DX168" s="674"/>
      <c r="DY168" s="674"/>
      <c r="DZ168" s="674"/>
      <c r="EA168" s="674"/>
      <c r="EB168" s="674"/>
      <c r="EC168" s="674"/>
      <c r="ED168" s="674"/>
      <c r="EE168" s="674"/>
      <c r="EF168" s="674"/>
      <c r="EG168" s="674"/>
      <c r="EH168" s="674"/>
      <c r="EI168" s="674"/>
      <c r="EJ168" s="674"/>
      <c r="EK168" s="674"/>
      <c r="EL168" s="674"/>
      <c r="EM168" s="674"/>
      <c r="EN168" s="674"/>
      <c r="EO168" s="674"/>
      <c r="EP168" s="674"/>
      <c r="EQ168" s="674"/>
      <c r="ER168" s="674"/>
      <c r="ES168" s="674"/>
      <c r="ET168" s="674"/>
      <c r="EU168" s="674"/>
      <c r="EV168" s="674"/>
      <c r="EW168" s="674"/>
      <c r="EX168" s="674"/>
      <c r="EY168" s="674"/>
      <c r="EZ168" s="674"/>
      <c r="FA168" s="674"/>
      <c r="FB168" s="674"/>
      <c r="FC168" s="674"/>
      <c r="FD168" s="674"/>
      <c r="FE168" s="674"/>
      <c r="FF168" s="674"/>
      <c r="FG168" s="674"/>
      <c r="FH168" s="674"/>
      <c r="FI168" s="674"/>
      <c r="FJ168" s="674"/>
      <c r="FK168" s="674"/>
      <c r="FL168" s="674"/>
      <c r="FM168" s="674"/>
      <c r="FN168" s="674"/>
      <c r="FO168" s="674"/>
      <c r="FP168" s="674"/>
      <c r="FQ168" s="674"/>
      <c r="FR168" s="674"/>
      <c r="FS168" s="674"/>
      <c r="FT168" s="674"/>
      <c r="FU168" s="674"/>
      <c r="FV168" s="674"/>
      <c r="FW168" s="674"/>
      <c r="FX168" s="674"/>
      <c r="FY168" s="674"/>
      <c r="FZ168" s="1313"/>
      <c r="GA168" s="1312"/>
      <c r="GB168" s="1156"/>
      <c r="GC168" s="1156"/>
      <c r="GD168" s="1156"/>
      <c r="GE168" s="1156"/>
      <c r="GF168" s="1156"/>
      <c r="GG168" s="1156"/>
      <c r="GH168" s="1156"/>
      <c r="GI168" s="1156"/>
      <c r="GJ168" s="1156"/>
      <c r="GK168" s="1157"/>
      <c r="GL168" s="1157"/>
      <c r="GM168" s="1157"/>
      <c r="GN168" s="1157"/>
      <c r="GO168" s="1157"/>
      <c r="GP168" s="1157"/>
      <c r="GQ168" s="1157"/>
      <c r="GR168" s="1157"/>
      <c r="GS168" s="1157"/>
      <c r="GT168" s="1157"/>
      <c r="GU168" s="1157"/>
      <c r="GV168" s="1157"/>
      <c r="GW168" s="1157"/>
      <c r="GX168" s="1157"/>
      <c r="GY168" s="1157"/>
      <c r="GZ168" s="1157"/>
      <c r="HA168" s="1157"/>
      <c r="HB168" s="1157"/>
      <c r="HC168" s="1157"/>
      <c r="HD168" s="1157"/>
      <c r="HE168" s="1157"/>
      <c r="HF168" s="1157"/>
      <c r="HG168" s="1157"/>
      <c r="HH168" s="1157"/>
      <c r="HI168" s="1157"/>
      <c r="HJ168" s="1026"/>
    </row>
    <row r="169" spans="2:218" ht="24.95" customHeight="1" x14ac:dyDescent="0.25">
      <c r="B169" s="1606"/>
      <c r="C169" s="229"/>
      <c r="D169" s="1316"/>
      <c r="E169" s="2400"/>
      <c r="F169" s="2381"/>
      <c r="G169" s="213"/>
      <c r="H169" s="213"/>
      <c r="I169" s="214"/>
      <c r="J169" s="834"/>
      <c r="K169" s="234"/>
      <c r="L169" s="230"/>
      <c r="M169" s="231"/>
      <c r="N169" s="231"/>
      <c r="O169" s="231"/>
      <c r="P169" s="231"/>
      <c r="Q169" s="235"/>
      <c r="R169" s="233"/>
      <c r="S169" s="232"/>
      <c r="T169" s="219"/>
      <c r="U169" s="835"/>
      <c r="V169" s="212"/>
      <c r="W169" s="231"/>
      <c r="X169" s="2118"/>
      <c r="Y169" s="2119"/>
      <c r="Z169" s="2188"/>
      <c r="AA169" s="674"/>
      <c r="AB169" s="674"/>
      <c r="AC169" s="674"/>
      <c r="AD169" s="674"/>
      <c r="AE169" s="674"/>
      <c r="AF169" s="674"/>
      <c r="AG169" s="674"/>
      <c r="AH169" s="674"/>
      <c r="AI169" s="674"/>
      <c r="AJ169" s="674"/>
      <c r="AK169" s="674"/>
      <c r="AL169" s="674"/>
      <c r="AM169" s="674"/>
      <c r="AN169" s="674"/>
      <c r="AO169" s="674"/>
      <c r="AP169" s="674"/>
      <c r="AQ169" s="674"/>
      <c r="AR169" s="674"/>
      <c r="AS169" s="674"/>
      <c r="AT169" s="674"/>
      <c r="AU169" s="674"/>
      <c r="AV169" s="674"/>
      <c r="AW169" s="674"/>
      <c r="AX169" s="674"/>
      <c r="AY169" s="674"/>
      <c r="AZ169" s="674"/>
      <c r="BA169" s="674"/>
      <c r="BB169" s="674"/>
      <c r="BC169" s="674"/>
      <c r="BD169" s="674"/>
      <c r="BE169" s="674"/>
      <c r="BF169" s="674"/>
      <c r="BG169" s="674"/>
      <c r="BH169" s="674"/>
      <c r="BI169" s="674"/>
      <c r="BJ169" s="674"/>
      <c r="BK169" s="674"/>
      <c r="BL169" s="674"/>
      <c r="BM169" s="674"/>
      <c r="BN169" s="674"/>
      <c r="BO169" s="674"/>
      <c r="BP169" s="674"/>
      <c r="BQ169" s="674"/>
      <c r="BR169" s="674"/>
      <c r="BS169" s="674"/>
      <c r="BT169" s="674"/>
      <c r="BU169" s="674"/>
      <c r="BV169" s="674"/>
      <c r="BW169" s="674"/>
      <c r="BX169" s="674"/>
      <c r="BY169" s="674"/>
      <c r="BZ169" s="674"/>
      <c r="CA169" s="674"/>
      <c r="CB169" s="674"/>
      <c r="CC169" s="674"/>
      <c r="CD169" s="674"/>
      <c r="CE169" s="674"/>
      <c r="CF169" s="674"/>
      <c r="CG169" s="674"/>
      <c r="CH169" s="674"/>
      <c r="CI169" s="674"/>
      <c r="CJ169" s="674"/>
      <c r="CK169" s="674"/>
      <c r="CL169" s="674"/>
      <c r="CM169" s="674"/>
      <c r="CN169" s="674"/>
      <c r="CO169" s="674"/>
      <c r="CP169" s="674"/>
      <c r="CQ169" s="674"/>
      <c r="CR169" s="674"/>
      <c r="CS169" s="674"/>
      <c r="CT169" s="674"/>
      <c r="CU169" s="674"/>
      <c r="CV169" s="674"/>
      <c r="CW169" s="674"/>
      <c r="CX169" s="674"/>
      <c r="CY169" s="674"/>
      <c r="CZ169" s="674"/>
      <c r="DA169" s="674"/>
      <c r="DB169" s="674"/>
      <c r="DC169" s="674"/>
      <c r="DD169" s="674"/>
      <c r="DE169" s="674"/>
      <c r="DF169" s="674"/>
      <c r="DG169" s="674"/>
      <c r="DH169" s="674"/>
      <c r="DI169" s="674"/>
      <c r="DJ169" s="674"/>
      <c r="DK169" s="674"/>
      <c r="DL169" s="674"/>
      <c r="DM169" s="674"/>
      <c r="DN169" s="674"/>
      <c r="DO169" s="674"/>
      <c r="DP169" s="674"/>
      <c r="DQ169" s="674"/>
      <c r="DR169" s="674"/>
      <c r="DS169" s="674"/>
      <c r="DT169" s="674"/>
      <c r="DU169" s="674"/>
      <c r="DV169" s="674"/>
      <c r="DW169" s="674"/>
      <c r="DX169" s="674"/>
      <c r="DY169" s="674"/>
      <c r="DZ169" s="674"/>
      <c r="EA169" s="674"/>
      <c r="EB169" s="674"/>
      <c r="EC169" s="674"/>
      <c r="ED169" s="674"/>
      <c r="EE169" s="674"/>
      <c r="EF169" s="674"/>
      <c r="EG169" s="674"/>
      <c r="EH169" s="674"/>
      <c r="EI169" s="674"/>
      <c r="EJ169" s="674"/>
      <c r="EK169" s="674"/>
      <c r="EL169" s="674"/>
      <c r="EM169" s="674"/>
      <c r="EN169" s="674"/>
      <c r="EO169" s="674"/>
      <c r="EP169" s="674"/>
      <c r="EQ169" s="674"/>
      <c r="ER169" s="674"/>
      <c r="ES169" s="674"/>
      <c r="ET169" s="674"/>
      <c r="EU169" s="674"/>
      <c r="EV169" s="674"/>
      <c r="EW169" s="674"/>
      <c r="EX169" s="674"/>
      <c r="EY169" s="674"/>
      <c r="EZ169" s="674"/>
      <c r="FA169" s="674"/>
      <c r="FB169" s="674"/>
      <c r="FC169" s="674"/>
      <c r="FD169" s="674"/>
      <c r="FE169" s="674"/>
      <c r="FF169" s="674"/>
      <c r="FG169" s="674"/>
      <c r="FH169" s="674"/>
      <c r="FI169" s="674"/>
      <c r="FJ169" s="674"/>
      <c r="FK169" s="674"/>
      <c r="FL169" s="674"/>
      <c r="FM169" s="674"/>
      <c r="FN169" s="674"/>
      <c r="FO169" s="674"/>
      <c r="FP169" s="674"/>
      <c r="FQ169" s="674"/>
      <c r="FR169" s="674"/>
      <c r="FS169" s="674"/>
      <c r="FT169" s="674"/>
      <c r="FU169" s="674"/>
      <c r="FV169" s="674"/>
      <c r="FW169" s="674"/>
      <c r="FX169" s="674"/>
      <c r="FY169" s="674"/>
      <c r="FZ169" s="1313"/>
      <c r="GA169" s="1312"/>
      <c r="GB169" s="1156"/>
      <c r="GC169" s="1156"/>
      <c r="GD169" s="1156"/>
      <c r="GE169" s="1156"/>
      <c r="GF169" s="1156"/>
      <c r="GG169" s="1156"/>
      <c r="GH169" s="1156"/>
      <c r="GI169" s="1156"/>
      <c r="GJ169" s="1156"/>
      <c r="GK169" s="1157"/>
      <c r="GL169" s="1157"/>
      <c r="GM169" s="1157"/>
      <c r="GN169" s="1157"/>
      <c r="GO169" s="1157"/>
      <c r="GP169" s="1157"/>
      <c r="GQ169" s="1157"/>
      <c r="GR169" s="1157"/>
      <c r="GS169" s="1157"/>
      <c r="GT169" s="1157"/>
      <c r="GU169" s="1157"/>
      <c r="GV169" s="1157"/>
      <c r="GW169" s="1157"/>
      <c r="GX169" s="1157"/>
      <c r="GY169" s="1157"/>
      <c r="GZ169" s="1157"/>
      <c r="HA169" s="1157"/>
      <c r="HB169" s="1157"/>
      <c r="HC169" s="1157"/>
      <c r="HD169" s="1157"/>
      <c r="HE169" s="1157"/>
      <c r="HF169" s="1157"/>
      <c r="HG169" s="1157"/>
      <c r="HH169" s="1157"/>
      <c r="HI169" s="1157"/>
      <c r="HJ169" s="1026"/>
    </row>
    <row r="170" spans="2:218" ht="24.95" customHeight="1" x14ac:dyDescent="0.25">
      <c r="B170" s="1606"/>
      <c r="C170" s="229"/>
      <c r="D170" s="1316"/>
      <c r="E170" s="2400"/>
      <c r="F170" s="215"/>
      <c r="G170" s="213"/>
      <c r="H170" s="213"/>
      <c r="I170" s="214"/>
      <c r="J170" s="834"/>
      <c r="K170" s="234"/>
      <c r="L170" s="230"/>
      <c r="M170" s="231"/>
      <c r="N170" s="231"/>
      <c r="O170" s="231"/>
      <c r="P170" s="231"/>
      <c r="Q170" s="235"/>
      <c r="R170" s="233"/>
      <c r="S170" s="232"/>
      <c r="T170" s="219"/>
      <c r="U170" s="835"/>
      <c r="V170" s="212"/>
      <c r="W170" s="231"/>
      <c r="X170" s="2118"/>
      <c r="Y170" s="2119"/>
      <c r="Z170" s="2188"/>
      <c r="AA170" s="674"/>
      <c r="AB170" s="674"/>
      <c r="AC170" s="674"/>
      <c r="AD170" s="674"/>
      <c r="AE170" s="674"/>
      <c r="AF170" s="674"/>
      <c r="AG170" s="674"/>
      <c r="AH170" s="674"/>
      <c r="AI170" s="674"/>
      <c r="AJ170" s="674"/>
      <c r="AK170" s="674"/>
      <c r="AL170" s="674"/>
      <c r="AM170" s="674"/>
      <c r="AN170" s="674"/>
      <c r="AO170" s="674"/>
      <c r="AP170" s="674"/>
      <c r="AQ170" s="674"/>
      <c r="AR170" s="674"/>
      <c r="AS170" s="674"/>
      <c r="AT170" s="674"/>
      <c r="AU170" s="674"/>
      <c r="AV170" s="674"/>
      <c r="AW170" s="674"/>
      <c r="AX170" s="674"/>
      <c r="AY170" s="674"/>
      <c r="AZ170" s="674"/>
      <c r="BA170" s="674"/>
      <c r="BB170" s="674"/>
      <c r="BC170" s="674"/>
      <c r="BD170" s="674"/>
      <c r="BE170" s="674"/>
      <c r="BF170" s="674"/>
      <c r="BG170" s="674"/>
      <c r="BH170" s="674"/>
      <c r="BI170" s="674"/>
      <c r="BJ170" s="674"/>
      <c r="BK170" s="674"/>
      <c r="BL170" s="674"/>
      <c r="BM170" s="674"/>
      <c r="BN170" s="674"/>
      <c r="BO170" s="674"/>
      <c r="BP170" s="674"/>
      <c r="BQ170" s="674"/>
      <c r="BR170" s="674"/>
      <c r="BS170" s="674"/>
      <c r="BT170" s="674"/>
      <c r="BU170" s="674"/>
      <c r="BV170" s="674"/>
      <c r="BW170" s="674"/>
      <c r="BX170" s="674"/>
      <c r="BY170" s="674"/>
      <c r="BZ170" s="674"/>
      <c r="CA170" s="674"/>
      <c r="CB170" s="674"/>
      <c r="CC170" s="674"/>
      <c r="CD170" s="674"/>
      <c r="CE170" s="674"/>
      <c r="CF170" s="674"/>
      <c r="CG170" s="674"/>
      <c r="CH170" s="674"/>
      <c r="CI170" s="674"/>
      <c r="CJ170" s="674"/>
      <c r="CK170" s="674"/>
      <c r="CL170" s="674"/>
      <c r="CM170" s="674"/>
      <c r="CN170" s="674"/>
      <c r="CO170" s="674"/>
      <c r="CP170" s="674"/>
      <c r="CQ170" s="674"/>
      <c r="CR170" s="674"/>
      <c r="CS170" s="674"/>
      <c r="CT170" s="674"/>
      <c r="CU170" s="674"/>
      <c r="CV170" s="674"/>
      <c r="CW170" s="674"/>
      <c r="CX170" s="674"/>
      <c r="CY170" s="674"/>
      <c r="CZ170" s="674"/>
      <c r="DA170" s="674"/>
      <c r="DB170" s="674"/>
      <c r="DC170" s="674"/>
      <c r="DD170" s="674"/>
      <c r="DE170" s="674"/>
      <c r="DF170" s="674"/>
      <c r="DG170" s="674"/>
      <c r="DH170" s="674"/>
      <c r="DI170" s="674"/>
      <c r="DJ170" s="674"/>
      <c r="DK170" s="674"/>
      <c r="DL170" s="674"/>
      <c r="DM170" s="674"/>
      <c r="DN170" s="674"/>
      <c r="DO170" s="674"/>
      <c r="DP170" s="674"/>
      <c r="DQ170" s="674"/>
      <c r="DR170" s="674"/>
      <c r="DS170" s="674"/>
      <c r="DT170" s="674"/>
      <c r="DU170" s="674"/>
      <c r="DV170" s="674"/>
      <c r="DW170" s="674"/>
      <c r="DX170" s="674"/>
      <c r="DY170" s="674"/>
      <c r="DZ170" s="674"/>
      <c r="EA170" s="674"/>
      <c r="EB170" s="674"/>
      <c r="EC170" s="674"/>
      <c r="ED170" s="674"/>
      <c r="EE170" s="674"/>
      <c r="EF170" s="674"/>
      <c r="EG170" s="674"/>
      <c r="EH170" s="674"/>
      <c r="EI170" s="674"/>
      <c r="EJ170" s="674"/>
      <c r="EK170" s="674"/>
      <c r="EL170" s="674"/>
      <c r="EM170" s="674"/>
      <c r="EN170" s="674"/>
      <c r="EO170" s="674"/>
      <c r="EP170" s="674"/>
      <c r="EQ170" s="674"/>
      <c r="ER170" s="674"/>
      <c r="ES170" s="674"/>
      <c r="ET170" s="674"/>
      <c r="EU170" s="674"/>
      <c r="EV170" s="674"/>
      <c r="EW170" s="674"/>
      <c r="EX170" s="674"/>
      <c r="EY170" s="674"/>
      <c r="EZ170" s="674"/>
      <c r="FA170" s="674"/>
      <c r="FB170" s="674"/>
      <c r="FC170" s="674"/>
      <c r="FD170" s="674"/>
      <c r="FE170" s="674"/>
      <c r="FF170" s="674"/>
      <c r="FG170" s="674"/>
      <c r="FH170" s="674"/>
      <c r="FI170" s="674"/>
      <c r="FJ170" s="674"/>
      <c r="FK170" s="674"/>
      <c r="FL170" s="674"/>
      <c r="FM170" s="674"/>
      <c r="FN170" s="674"/>
      <c r="FO170" s="674"/>
      <c r="FP170" s="674"/>
      <c r="FQ170" s="674"/>
      <c r="FR170" s="674"/>
      <c r="FS170" s="674"/>
      <c r="FT170" s="674"/>
      <c r="FU170" s="674"/>
      <c r="FV170" s="674"/>
      <c r="FW170" s="674"/>
      <c r="FX170" s="674"/>
      <c r="FY170" s="674"/>
      <c r="FZ170" s="1313"/>
      <c r="GA170" s="1312"/>
      <c r="GB170" s="1156"/>
      <c r="GC170" s="1156"/>
      <c r="GD170" s="1156"/>
      <c r="GE170" s="1156"/>
      <c r="GF170" s="1156"/>
      <c r="GG170" s="1156"/>
      <c r="GH170" s="1156"/>
      <c r="GI170" s="1156"/>
      <c r="GJ170" s="1156"/>
      <c r="GK170" s="1157"/>
      <c r="GL170" s="1157"/>
      <c r="GM170" s="1157"/>
      <c r="GN170" s="1157"/>
      <c r="GO170" s="1157"/>
      <c r="GP170" s="1157"/>
      <c r="GQ170" s="1157"/>
      <c r="GR170" s="1157"/>
      <c r="GS170" s="1157"/>
      <c r="GT170" s="1157"/>
      <c r="GU170" s="1157"/>
      <c r="GV170" s="1157"/>
      <c r="GW170" s="1157"/>
      <c r="GX170" s="1157"/>
      <c r="GY170" s="1157"/>
      <c r="GZ170" s="1157"/>
      <c r="HA170" s="1157"/>
      <c r="HB170" s="1157"/>
      <c r="HC170" s="1157"/>
      <c r="HD170" s="1157"/>
      <c r="HE170" s="1157"/>
      <c r="HF170" s="1157"/>
      <c r="HG170" s="1157"/>
      <c r="HH170" s="1157"/>
      <c r="HI170" s="1157"/>
      <c r="HJ170" s="1026"/>
    </row>
    <row r="171" spans="2:218" ht="24.95" customHeight="1" x14ac:dyDescent="0.25">
      <c r="B171" s="1606"/>
      <c r="C171" s="229"/>
      <c r="D171" s="1316"/>
      <c r="E171" s="2400"/>
      <c r="F171" s="215"/>
      <c r="G171" s="213"/>
      <c r="H171" s="213"/>
      <c r="I171" s="214"/>
      <c r="J171" s="834"/>
      <c r="K171" s="234"/>
      <c r="L171" s="230"/>
      <c r="M171" s="231"/>
      <c r="N171" s="231"/>
      <c r="O171" s="231"/>
      <c r="P171" s="231"/>
      <c r="Q171" s="235"/>
      <c r="R171" s="233"/>
      <c r="S171" s="232"/>
      <c r="T171" s="219"/>
      <c r="U171" s="835"/>
      <c r="V171" s="212"/>
      <c r="W171" s="231"/>
      <c r="X171" s="2118"/>
      <c r="Y171" s="2119"/>
      <c r="Z171" s="2188"/>
      <c r="AA171" s="674"/>
      <c r="AB171" s="674"/>
      <c r="AC171" s="674"/>
      <c r="AD171" s="674"/>
      <c r="AE171" s="674"/>
      <c r="AF171" s="674"/>
      <c r="AG171" s="674"/>
      <c r="AH171" s="674"/>
      <c r="AI171" s="674"/>
      <c r="AJ171" s="674"/>
      <c r="AK171" s="674"/>
      <c r="AL171" s="674"/>
      <c r="AM171" s="674"/>
      <c r="AN171" s="674"/>
      <c r="AO171" s="674"/>
      <c r="AP171" s="674"/>
      <c r="AQ171" s="674"/>
      <c r="AR171" s="674"/>
      <c r="AS171" s="674"/>
      <c r="AT171" s="674"/>
      <c r="AU171" s="674"/>
      <c r="AV171" s="674"/>
      <c r="AW171" s="674"/>
      <c r="AX171" s="674"/>
      <c r="AY171" s="674"/>
      <c r="AZ171" s="674"/>
      <c r="BA171" s="674"/>
      <c r="BB171" s="674"/>
      <c r="BC171" s="674"/>
      <c r="BD171" s="674"/>
      <c r="BE171" s="674"/>
      <c r="BF171" s="674"/>
      <c r="BG171" s="674"/>
      <c r="BH171" s="674"/>
      <c r="BI171" s="674"/>
      <c r="BJ171" s="674"/>
      <c r="BK171" s="674"/>
      <c r="BL171" s="674"/>
      <c r="BM171" s="674"/>
      <c r="BN171" s="674"/>
      <c r="BO171" s="674"/>
      <c r="BP171" s="674"/>
      <c r="BQ171" s="674"/>
      <c r="BR171" s="674"/>
      <c r="BS171" s="674"/>
      <c r="BT171" s="674"/>
      <c r="BU171" s="674"/>
      <c r="BV171" s="674"/>
      <c r="BW171" s="674"/>
      <c r="BX171" s="674"/>
      <c r="BY171" s="674"/>
      <c r="BZ171" s="674"/>
      <c r="CA171" s="674"/>
      <c r="CB171" s="674"/>
      <c r="CC171" s="674"/>
      <c r="CD171" s="674"/>
      <c r="CE171" s="674"/>
      <c r="CF171" s="674"/>
      <c r="CG171" s="674"/>
      <c r="CH171" s="674"/>
      <c r="CI171" s="674"/>
      <c r="CJ171" s="674"/>
      <c r="CK171" s="674"/>
      <c r="CL171" s="674"/>
      <c r="CM171" s="674"/>
      <c r="CN171" s="674"/>
      <c r="CO171" s="674"/>
      <c r="CP171" s="674"/>
      <c r="CQ171" s="674"/>
      <c r="CR171" s="674"/>
      <c r="CS171" s="674"/>
      <c r="CT171" s="674"/>
      <c r="CU171" s="674"/>
      <c r="CV171" s="674"/>
      <c r="CW171" s="674"/>
      <c r="CX171" s="674"/>
      <c r="CY171" s="674"/>
      <c r="CZ171" s="674"/>
      <c r="DA171" s="674"/>
      <c r="DB171" s="674"/>
      <c r="DC171" s="674"/>
      <c r="DD171" s="674"/>
      <c r="DE171" s="674"/>
      <c r="DF171" s="674"/>
      <c r="DG171" s="674"/>
      <c r="DH171" s="674"/>
      <c r="DI171" s="674"/>
      <c r="DJ171" s="674"/>
      <c r="DK171" s="674"/>
      <c r="DL171" s="674"/>
      <c r="DM171" s="674"/>
      <c r="DN171" s="674"/>
      <c r="DO171" s="674"/>
      <c r="DP171" s="674"/>
      <c r="DQ171" s="674"/>
      <c r="DR171" s="674"/>
      <c r="DS171" s="674"/>
      <c r="DT171" s="674"/>
      <c r="DU171" s="674"/>
      <c r="DV171" s="674"/>
      <c r="DW171" s="674"/>
      <c r="DX171" s="674"/>
      <c r="DY171" s="674"/>
      <c r="DZ171" s="674"/>
      <c r="EA171" s="674"/>
      <c r="EB171" s="674"/>
      <c r="EC171" s="674"/>
      <c r="ED171" s="674"/>
      <c r="EE171" s="674"/>
      <c r="EF171" s="674"/>
      <c r="EG171" s="674"/>
      <c r="EH171" s="674"/>
      <c r="EI171" s="674"/>
      <c r="EJ171" s="674"/>
      <c r="EK171" s="674"/>
      <c r="EL171" s="674"/>
      <c r="EM171" s="674"/>
      <c r="EN171" s="674"/>
      <c r="EO171" s="674"/>
      <c r="EP171" s="674"/>
      <c r="EQ171" s="674"/>
      <c r="ER171" s="674"/>
      <c r="ES171" s="674"/>
      <c r="ET171" s="674"/>
      <c r="EU171" s="674"/>
      <c r="EV171" s="674"/>
      <c r="EW171" s="674"/>
      <c r="EX171" s="674"/>
      <c r="EY171" s="674"/>
      <c r="EZ171" s="674"/>
      <c r="FA171" s="674"/>
      <c r="FB171" s="674"/>
      <c r="FC171" s="674"/>
      <c r="FD171" s="674"/>
      <c r="FE171" s="674"/>
      <c r="FF171" s="674"/>
      <c r="FG171" s="674"/>
      <c r="FH171" s="674"/>
      <c r="FI171" s="674"/>
      <c r="FJ171" s="674"/>
      <c r="FK171" s="674"/>
      <c r="FL171" s="674"/>
      <c r="FM171" s="674"/>
      <c r="FN171" s="674"/>
      <c r="FO171" s="674"/>
      <c r="FP171" s="674"/>
      <c r="FQ171" s="674"/>
      <c r="FR171" s="674"/>
      <c r="FS171" s="674"/>
      <c r="FT171" s="674"/>
      <c r="FU171" s="674"/>
      <c r="FV171" s="674"/>
      <c r="FW171" s="674"/>
      <c r="FX171" s="674"/>
      <c r="FY171" s="674"/>
      <c r="FZ171" s="1313"/>
      <c r="GA171" s="1312"/>
      <c r="GB171" s="1156"/>
      <c r="GC171" s="1156"/>
      <c r="GD171" s="1156"/>
      <c r="GE171" s="1156"/>
      <c r="GF171" s="1156"/>
      <c r="GG171" s="1156"/>
      <c r="GH171" s="1156"/>
      <c r="GI171" s="1156"/>
      <c r="GJ171" s="1156"/>
      <c r="GK171" s="1157"/>
      <c r="GL171" s="1157"/>
      <c r="GM171" s="1157"/>
      <c r="GN171" s="1157"/>
      <c r="GO171" s="1157"/>
      <c r="GP171" s="1157"/>
      <c r="GQ171" s="1157"/>
      <c r="GR171" s="1157"/>
      <c r="GS171" s="1157"/>
      <c r="GT171" s="1157"/>
      <c r="GU171" s="1157"/>
      <c r="GV171" s="1157"/>
      <c r="GW171" s="1157"/>
      <c r="GX171" s="1157"/>
      <c r="GY171" s="1157"/>
      <c r="GZ171" s="1157"/>
      <c r="HA171" s="1157"/>
      <c r="HB171" s="1157"/>
      <c r="HC171" s="1157"/>
      <c r="HD171" s="1157"/>
      <c r="HE171" s="1157"/>
      <c r="HF171" s="1157"/>
      <c r="HG171" s="1157"/>
      <c r="HH171" s="1157"/>
      <c r="HI171" s="1157"/>
      <c r="HJ171" s="1026"/>
    </row>
    <row r="172" spans="2:218" ht="24.95" customHeight="1" x14ac:dyDescent="0.25">
      <c r="B172" s="1606"/>
      <c r="C172" s="229"/>
      <c r="D172" s="1316"/>
      <c r="E172" s="2400"/>
      <c r="F172" s="215"/>
      <c r="G172" s="213"/>
      <c r="H172" s="213"/>
      <c r="I172" s="214"/>
      <c r="J172" s="834"/>
      <c r="K172" s="234"/>
      <c r="L172" s="230"/>
      <c r="M172" s="231"/>
      <c r="N172" s="231"/>
      <c r="O172" s="231"/>
      <c r="P172" s="231"/>
      <c r="Q172" s="235"/>
      <c r="R172" s="233"/>
      <c r="S172" s="232"/>
      <c r="T172" s="219"/>
      <c r="U172" s="835"/>
      <c r="V172" s="212"/>
      <c r="W172" s="231"/>
      <c r="X172" s="2118"/>
      <c r="Y172" s="2119"/>
      <c r="Z172" s="2188"/>
      <c r="AA172" s="674"/>
      <c r="AB172" s="674"/>
      <c r="AC172" s="674"/>
      <c r="AD172" s="674"/>
      <c r="AE172" s="674"/>
      <c r="AF172" s="674"/>
      <c r="AG172" s="674"/>
      <c r="AH172" s="674"/>
      <c r="AI172" s="674"/>
      <c r="AJ172" s="674"/>
      <c r="AK172" s="674"/>
      <c r="AL172" s="674"/>
      <c r="AM172" s="674"/>
      <c r="AN172" s="674"/>
      <c r="AO172" s="674"/>
      <c r="AP172" s="674"/>
      <c r="AQ172" s="674"/>
      <c r="AR172" s="674"/>
      <c r="AS172" s="674"/>
      <c r="AT172" s="674"/>
      <c r="AU172" s="674"/>
      <c r="AV172" s="674"/>
      <c r="AW172" s="674"/>
      <c r="AX172" s="674"/>
      <c r="AY172" s="674"/>
      <c r="AZ172" s="674"/>
      <c r="BA172" s="674"/>
      <c r="BB172" s="674"/>
      <c r="BC172" s="674"/>
      <c r="BD172" s="674"/>
      <c r="BE172" s="674"/>
      <c r="BF172" s="674"/>
      <c r="BG172" s="674"/>
      <c r="BH172" s="674"/>
      <c r="BI172" s="674"/>
      <c r="BJ172" s="674"/>
      <c r="BK172" s="674"/>
      <c r="BL172" s="674"/>
      <c r="BM172" s="674"/>
      <c r="BN172" s="674"/>
      <c r="BO172" s="674"/>
      <c r="BP172" s="674"/>
      <c r="BQ172" s="674"/>
      <c r="BR172" s="674"/>
      <c r="BS172" s="674"/>
      <c r="BT172" s="674"/>
      <c r="BU172" s="674"/>
      <c r="BV172" s="674"/>
      <c r="BW172" s="674"/>
      <c r="BX172" s="674"/>
      <c r="BY172" s="674"/>
      <c r="BZ172" s="674"/>
      <c r="CA172" s="674"/>
      <c r="CB172" s="674"/>
      <c r="CC172" s="674"/>
      <c r="CD172" s="674"/>
      <c r="CE172" s="674"/>
      <c r="CF172" s="674"/>
      <c r="CG172" s="674"/>
      <c r="CH172" s="674"/>
      <c r="CI172" s="674"/>
      <c r="CJ172" s="674"/>
      <c r="CK172" s="674"/>
      <c r="CL172" s="674"/>
      <c r="CM172" s="674"/>
      <c r="CN172" s="674"/>
      <c r="CO172" s="674"/>
      <c r="CP172" s="674"/>
      <c r="CQ172" s="674"/>
      <c r="CR172" s="674"/>
      <c r="CS172" s="674"/>
      <c r="CT172" s="674"/>
      <c r="CU172" s="674"/>
      <c r="CV172" s="674"/>
      <c r="CW172" s="674"/>
      <c r="CX172" s="674"/>
      <c r="CY172" s="674"/>
      <c r="CZ172" s="674"/>
      <c r="DA172" s="674"/>
      <c r="DB172" s="674"/>
      <c r="DC172" s="674"/>
      <c r="DD172" s="674"/>
      <c r="DE172" s="674"/>
      <c r="DF172" s="674"/>
      <c r="DG172" s="674"/>
      <c r="DH172" s="674"/>
      <c r="DI172" s="674"/>
      <c r="DJ172" s="674"/>
      <c r="DK172" s="674"/>
      <c r="DL172" s="674"/>
      <c r="DM172" s="674"/>
      <c r="DN172" s="674"/>
      <c r="DO172" s="674"/>
      <c r="DP172" s="674"/>
      <c r="DQ172" s="674"/>
      <c r="DR172" s="674"/>
      <c r="DS172" s="674"/>
      <c r="DT172" s="674"/>
      <c r="DU172" s="674"/>
      <c r="DV172" s="674"/>
      <c r="DW172" s="674"/>
      <c r="DX172" s="674"/>
      <c r="DY172" s="674"/>
      <c r="DZ172" s="674"/>
      <c r="EA172" s="674"/>
      <c r="EB172" s="674"/>
      <c r="EC172" s="674"/>
      <c r="ED172" s="674"/>
      <c r="EE172" s="674"/>
      <c r="EF172" s="674"/>
      <c r="EG172" s="674"/>
      <c r="EH172" s="674"/>
      <c r="EI172" s="674"/>
      <c r="EJ172" s="674"/>
      <c r="EK172" s="674"/>
      <c r="EL172" s="674"/>
      <c r="EM172" s="674"/>
      <c r="EN172" s="674"/>
      <c r="EO172" s="674"/>
      <c r="EP172" s="674"/>
      <c r="EQ172" s="674"/>
      <c r="ER172" s="674"/>
      <c r="ES172" s="674"/>
      <c r="ET172" s="674"/>
      <c r="EU172" s="674"/>
      <c r="EV172" s="674"/>
      <c r="EW172" s="674"/>
      <c r="EX172" s="674"/>
      <c r="EY172" s="674"/>
      <c r="EZ172" s="674"/>
      <c r="FA172" s="674"/>
      <c r="FB172" s="674"/>
      <c r="FC172" s="674"/>
      <c r="FD172" s="674"/>
      <c r="FE172" s="674"/>
      <c r="FF172" s="674"/>
      <c r="FG172" s="674"/>
      <c r="FH172" s="674"/>
      <c r="FI172" s="674"/>
      <c r="FJ172" s="674"/>
      <c r="FK172" s="674"/>
      <c r="FL172" s="674"/>
      <c r="FM172" s="674"/>
      <c r="FN172" s="674"/>
      <c r="FO172" s="674"/>
      <c r="FP172" s="674"/>
      <c r="FQ172" s="674"/>
      <c r="FR172" s="674"/>
      <c r="FS172" s="674"/>
      <c r="FT172" s="674"/>
      <c r="FU172" s="674"/>
      <c r="FV172" s="674"/>
      <c r="FW172" s="674"/>
      <c r="FX172" s="674"/>
      <c r="FY172" s="674"/>
      <c r="FZ172" s="1313"/>
      <c r="GA172" s="1312"/>
      <c r="GB172" s="1156"/>
      <c r="GC172" s="1156"/>
      <c r="GD172" s="1156"/>
      <c r="GE172" s="1156"/>
      <c r="GF172" s="1156"/>
      <c r="GG172" s="1156"/>
      <c r="GH172" s="1156"/>
      <c r="GI172" s="1156"/>
      <c r="GJ172" s="1156"/>
      <c r="GK172" s="1157"/>
      <c r="GL172" s="1157"/>
      <c r="GM172" s="1157"/>
      <c r="GN172" s="1157"/>
      <c r="GO172" s="1157"/>
      <c r="GP172" s="1157"/>
      <c r="GQ172" s="1157"/>
      <c r="GR172" s="1157"/>
      <c r="GS172" s="1157"/>
      <c r="GT172" s="1157"/>
      <c r="GU172" s="1157"/>
      <c r="GV172" s="1157"/>
      <c r="GW172" s="1157"/>
      <c r="GX172" s="1157"/>
      <c r="GY172" s="1157"/>
      <c r="GZ172" s="1157"/>
      <c r="HA172" s="1157"/>
      <c r="HB172" s="1157"/>
      <c r="HC172" s="1157"/>
      <c r="HD172" s="1157"/>
      <c r="HE172" s="1157"/>
      <c r="HF172" s="1157"/>
      <c r="HG172" s="1157"/>
      <c r="HH172" s="1157"/>
      <c r="HI172" s="1157"/>
      <c r="HJ172" s="1026"/>
    </row>
    <row r="173" spans="2:218" ht="24.95" customHeight="1" x14ac:dyDescent="0.25">
      <c r="B173" s="1606"/>
      <c r="C173" s="229"/>
      <c r="D173" s="1316"/>
      <c r="E173" s="2400"/>
      <c r="F173" s="215"/>
      <c r="G173" s="213"/>
      <c r="H173" s="213"/>
      <c r="I173" s="214"/>
      <c r="J173" s="834"/>
      <c r="K173" s="234"/>
      <c r="L173" s="230"/>
      <c r="M173" s="231"/>
      <c r="N173" s="231"/>
      <c r="O173" s="231"/>
      <c r="P173" s="231"/>
      <c r="Q173" s="235"/>
      <c r="R173" s="233"/>
      <c r="S173" s="232"/>
      <c r="T173" s="219"/>
      <c r="U173" s="835"/>
      <c r="V173" s="212"/>
      <c r="W173" s="231"/>
      <c r="X173" s="2118"/>
      <c r="Y173" s="2119"/>
      <c r="Z173" s="2188"/>
      <c r="AA173" s="674"/>
      <c r="AB173" s="674"/>
      <c r="AC173" s="674"/>
      <c r="AD173" s="674"/>
      <c r="AE173" s="674"/>
      <c r="AF173" s="674"/>
      <c r="AG173" s="674"/>
      <c r="AH173" s="674"/>
      <c r="AI173" s="674"/>
      <c r="AJ173" s="674"/>
      <c r="AK173" s="674"/>
      <c r="AL173" s="674"/>
      <c r="AM173" s="674"/>
      <c r="AN173" s="674"/>
      <c r="AO173" s="674"/>
      <c r="AP173" s="674"/>
      <c r="AQ173" s="674"/>
      <c r="AR173" s="674"/>
      <c r="AS173" s="674"/>
      <c r="AT173" s="674"/>
      <c r="AU173" s="674"/>
      <c r="AV173" s="674"/>
      <c r="AW173" s="674"/>
      <c r="AX173" s="674"/>
      <c r="AY173" s="674"/>
      <c r="AZ173" s="674"/>
      <c r="BA173" s="674"/>
      <c r="BB173" s="674"/>
      <c r="BC173" s="674"/>
      <c r="BD173" s="674"/>
      <c r="BE173" s="674"/>
      <c r="BF173" s="674"/>
      <c r="BG173" s="674"/>
      <c r="BH173" s="674"/>
      <c r="BI173" s="674"/>
      <c r="BJ173" s="674"/>
      <c r="BK173" s="674"/>
      <c r="BL173" s="674"/>
      <c r="BM173" s="674"/>
      <c r="BN173" s="674"/>
      <c r="BO173" s="674"/>
      <c r="BP173" s="674"/>
      <c r="BQ173" s="674"/>
      <c r="BR173" s="674"/>
      <c r="BS173" s="674"/>
      <c r="BT173" s="674"/>
      <c r="BU173" s="674"/>
      <c r="BV173" s="674"/>
      <c r="BW173" s="674"/>
      <c r="BX173" s="674"/>
      <c r="BY173" s="674"/>
      <c r="BZ173" s="674"/>
      <c r="CA173" s="674"/>
      <c r="CB173" s="674"/>
      <c r="CC173" s="674"/>
      <c r="CD173" s="674"/>
      <c r="CE173" s="674"/>
      <c r="CF173" s="674"/>
      <c r="CG173" s="674"/>
      <c r="CH173" s="674"/>
      <c r="CI173" s="674"/>
      <c r="CJ173" s="674"/>
      <c r="CK173" s="674"/>
      <c r="CL173" s="674"/>
      <c r="CM173" s="674"/>
      <c r="CN173" s="674"/>
      <c r="CO173" s="674"/>
      <c r="CP173" s="674"/>
      <c r="CQ173" s="674"/>
      <c r="CR173" s="674"/>
      <c r="CS173" s="674"/>
      <c r="CT173" s="674"/>
      <c r="CU173" s="674"/>
      <c r="CV173" s="674"/>
      <c r="CW173" s="674"/>
      <c r="CX173" s="674"/>
      <c r="CY173" s="674"/>
      <c r="CZ173" s="674"/>
      <c r="DA173" s="674"/>
      <c r="DB173" s="674"/>
      <c r="DC173" s="674"/>
      <c r="DD173" s="674"/>
      <c r="DE173" s="674"/>
      <c r="DF173" s="674"/>
      <c r="DG173" s="674"/>
      <c r="DH173" s="674"/>
      <c r="DI173" s="674"/>
      <c r="DJ173" s="674"/>
      <c r="DK173" s="674"/>
      <c r="DL173" s="674"/>
      <c r="DM173" s="674"/>
      <c r="DN173" s="674"/>
      <c r="DO173" s="674"/>
      <c r="DP173" s="674"/>
      <c r="DQ173" s="674"/>
      <c r="DR173" s="674"/>
      <c r="DS173" s="674"/>
      <c r="DT173" s="674"/>
      <c r="DU173" s="674"/>
      <c r="DV173" s="674"/>
      <c r="DW173" s="674"/>
      <c r="DX173" s="674"/>
      <c r="DY173" s="674"/>
      <c r="DZ173" s="674"/>
      <c r="EA173" s="674"/>
      <c r="EB173" s="674"/>
      <c r="EC173" s="674"/>
      <c r="ED173" s="674"/>
      <c r="EE173" s="674"/>
      <c r="EF173" s="674"/>
      <c r="EG173" s="674"/>
      <c r="EH173" s="674"/>
      <c r="EI173" s="674"/>
      <c r="EJ173" s="674"/>
      <c r="EK173" s="674"/>
      <c r="EL173" s="674"/>
      <c r="EM173" s="674"/>
      <c r="EN173" s="674"/>
      <c r="EO173" s="674"/>
      <c r="EP173" s="674"/>
      <c r="EQ173" s="674"/>
      <c r="ER173" s="674"/>
      <c r="ES173" s="674"/>
      <c r="ET173" s="674"/>
      <c r="EU173" s="674"/>
      <c r="EV173" s="674"/>
      <c r="EW173" s="674"/>
      <c r="EX173" s="674"/>
      <c r="EY173" s="674"/>
      <c r="EZ173" s="674"/>
      <c r="FA173" s="674"/>
      <c r="FB173" s="674"/>
      <c r="FC173" s="674"/>
      <c r="FD173" s="674"/>
      <c r="FE173" s="674"/>
      <c r="FF173" s="674"/>
      <c r="FG173" s="674"/>
      <c r="FH173" s="674"/>
      <c r="FI173" s="674"/>
      <c r="FJ173" s="674"/>
      <c r="FK173" s="674"/>
      <c r="FL173" s="674"/>
      <c r="FM173" s="674"/>
      <c r="FN173" s="674"/>
      <c r="FO173" s="674"/>
      <c r="FP173" s="674"/>
      <c r="FQ173" s="674"/>
      <c r="FR173" s="674"/>
      <c r="FS173" s="674"/>
      <c r="FT173" s="674"/>
      <c r="FU173" s="674"/>
      <c r="FV173" s="674"/>
      <c r="FW173" s="674"/>
      <c r="FX173" s="674"/>
      <c r="FY173" s="674"/>
      <c r="FZ173" s="1313"/>
      <c r="GA173" s="1312"/>
      <c r="GB173" s="1156"/>
      <c r="GC173" s="1156"/>
      <c r="GD173" s="1156"/>
      <c r="GE173" s="1156"/>
      <c r="GF173" s="1156"/>
      <c r="GG173" s="1156"/>
      <c r="GH173" s="1156"/>
      <c r="GI173" s="1156"/>
      <c r="GJ173" s="1156"/>
      <c r="GK173" s="1157"/>
      <c r="GL173" s="1157"/>
      <c r="GM173" s="1157"/>
      <c r="GN173" s="1157"/>
      <c r="GO173" s="1157"/>
      <c r="GP173" s="1157"/>
      <c r="GQ173" s="1157"/>
      <c r="GR173" s="1157"/>
      <c r="GS173" s="1157"/>
      <c r="GT173" s="1157"/>
      <c r="GU173" s="1157"/>
      <c r="GV173" s="1157"/>
      <c r="GW173" s="1157"/>
      <c r="GX173" s="1157"/>
      <c r="GY173" s="1157"/>
      <c r="GZ173" s="1157"/>
      <c r="HA173" s="1157"/>
      <c r="HB173" s="1157"/>
      <c r="HC173" s="1157"/>
      <c r="HD173" s="1157"/>
      <c r="HE173" s="1157"/>
      <c r="HF173" s="1157"/>
      <c r="HG173" s="1157"/>
      <c r="HH173" s="1157"/>
      <c r="HI173" s="1157"/>
      <c r="HJ173" s="1026"/>
    </row>
    <row r="174" spans="2:218" ht="24.95" customHeight="1" x14ac:dyDescent="0.25">
      <c r="B174" s="1606"/>
      <c r="C174" s="229"/>
      <c r="D174" s="1316"/>
      <c r="E174" s="2400"/>
      <c r="F174" s="215"/>
      <c r="G174" s="213"/>
      <c r="H174" s="213"/>
      <c r="I174" s="214"/>
      <c r="J174" s="834"/>
      <c r="K174" s="234"/>
      <c r="L174" s="230"/>
      <c r="M174" s="231"/>
      <c r="N174" s="231"/>
      <c r="O174" s="231"/>
      <c r="P174" s="231"/>
      <c r="Q174" s="235"/>
      <c r="R174" s="233"/>
      <c r="S174" s="232"/>
      <c r="T174" s="219"/>
      <c r="U174" s="835"/>
      <c r="V174" s="212"/>
      <c r="W174" s="231"/>
      <c r="X174" s="2118"/>
      <c r="Y174" s="2119"/>
      <c r="Z174" s="2188"/>
      <c r="AA174" s="674"/>
      <c r="AB174" s="674"/>
      <c r="AC174" s="674"/>
      <c r="AD174" s="674"/>
      <c r="AE174" s="674"/>
      <c r="AF174" s="674"/>
      <c r="AG174" s="674"/>
      <c r="AH174" s="674"/>
      <c r="AI174" s="674"/>
      <c r="AJ174" s="674"/>
      <c r="AK174" s="674"/>
      <c r="AL174" s="674"/>
      <c r="AM174" s="674"/>
      <c r="AN174" s="674"/>
      <c r="AO174" s="674"/>
      <c r="AP174" s="674"/>
      <c r="AQ174" s="674"/>
      <c r="AR174" s="674"/>
      <c r="AS174" s="674"/>
      <c r="AT174" s="674"/>
      <c r="AU174" s="674"/>
      <c r="AV174" s="674"/>
      <c r="AW174" s="674"/>
      <c r="AX174" s="674"/>
      <c r="AY174" s="674"/>
      <c r="AZ174" s="674"/>
      <c r="BA174" s="674"/>
      <c r="BB174" s="674"/>
      <c r="BC174" s="674"/>
      <c r="BD174" s="674"/>
      <c r="BE174" s="674"/>
      <c r="BF174" s="674"/>
      <c r="BG174" s="674"/>
      <c r="BH174" s="674"/>
      <c r="BI174" s="674"/>
      <c r="BJ174" s="674"/>
      <c r="BK174" s="674"/>
      <c r="BL174" s="674"/>
      <c r="BM174" s="674"/>
      <c r="BN174" s="674"/>
      <c r="BO174" s="674"/>
      <c r="BP174" s="674"/>
      <c r="BQ174" s="674"/>
      <c r="BR174" s="674"/>
      <c r="BS174" s="674"/>
      <c r="BT174" s="674"/>
      <c r="BU174" s="674"/>
      <c r="BV174" s="674"/>
      <c r="BW174" s="674"/>
      <c r="BX174" s="674"/>
      <c r="BY174" s="674"/>
      <c r="BZ174" s="674"/>
      <c r="CA174" s="674"/>
      <c r="CB174" s="674"/>
      <c r="CC174" s="674"/>
      <c r="CD174" s="674"/>
      <c r="CE174" s="674"/>
      <c r="CF174" s="674"/>
      <c r="CG174" s="674"/>
      <c r="CH174" s="674"/>
      <c r="CI174" s="674"/>
      <c r="CJ174" s="674"/>
      <c r="CK174" s="674"/>
      <c r="CL174" s="674"/>
      <c r="CM174" s="674"/>
      <c r="CN174" s="674"/>
      <c r="CO174" s="674"/>
      <c r="CP174" s="674"/>
      <c r="CQ174" s="674"/>
      <c r="CR174" s="674"/>
      <c r="CS174" s="674"/>
      <c r="CT174" s="674"/>
      <c r="CU174" s="674"/>
      <c r="CV174" s="674"/>
      <c r="CW174" s="674"/>
      <c r="CX174" s="674"/>
      <c r="CY174" s="674"/>
      <c r="CZ174" s="674"/>
      <c r="DA174" s="674"/>
      <c r="DB174" s="674"/>
      <c r="DC174" s="674"/>
      <c r="DD174" s="674"/>
      <c r="DE174" s="674"/>
      <c r="DF174" s="674"/>
      <c r="DG174" s="674"/>
      <c r="DH174" s="674"/>
      <c r="DI174" s="674"/>
      <c r="DJ174" s="674"/>
      <c r="DK174" s="674"/>
      <c r="DL174" s="674"/>
      <c r="DM174" s="674"/>
      <c r="DN174" s="674"/>
      <c r="DO174" s="674"/>
      <c r="DP174" s="674"/>
      <c r="DQ174" s="674"/>
      <c r="DR174" s="674"/>
      <c r="DS174" s="674"/>
      <c r="DT174" s="674"/>
      <c r="DU174" s="674"/>
      <c r="DV174" s="674"/>
      <c r="DW174" s="674"/>
      <c r="DX174" s="674"/>
      <c r="DY174" s="674"/>
      <c r="DZ174" s="674"/>
      <c r="EA174" s="674"/>
      <c r="EB174" s="674"/>
      <c r="EC174" s="674"/>
      <c r="ED174" s="674"/>
      <c r="EE174" s="674"/>
      <c r="EF174" s="674"/>
      <c r="EG174" s="674"/>
      <c r="EH174" s="674"/>
      <c r="EI174" s="674"/>
      <c r="EJ174" s="674"/>
      <c r="EK174" s="674"/>
      <c r="EL174" s="674"/>
      <c r="EM174" s="674"/>
      <c r="EN174" s="674"/>
      <c r="EO174" s="674"/>
      <c r="EP174" s="674"/>
      <c r="EQ174" s="674"/>
      <c r="ER174" s="674"/>
      <c r="ES174" s="674"/>
      <c r="ET174" s="674"/>
      <c r="EU174" s="674"/>
      <c r="EV174" s="674"/>
      <c r="EW174" s="674"/>
      <c r="EX174" s="674"/>
      <c r="EY174" s="674"/>
      <c r="EZ174" s="674"/>
      <c r="FA174" s="674"/>
      <c r="FB174" s="674"/>
      <c r="FC174" s="674"/>
      <c r="FD174" s="674"/>
      <c r="FE174" s="674"/>
      <c r="FF174" s="674"/>
      <c r="FG174" s="674"/>
      <c r="FH174" s="674"/>
      <c r="FI174" s="674"/>
      <c r="FJ174" s="674"/>
      <c r="FK174" s="674"/>
      <c r="FL174" s="674"/>
      <c r="FM174" s="674"/>
      <c r="FN174" s="674"/>
      <c r="FO174" s="674"/>
      <c r="FP174" s="674"/>
      <c r="FQ174" s="674"/>
      <c r="FR174" s="674"/>
      <c r="FS174" s="674"/>
      <c r="FT174" s="674"/>
      <c r="FU174" s="674"/>
      <c r="FV174" s="674"/>
      <c r="FW174" s="674"/>
      <c r="FX174" s="674"/>
      <c r="FY174" s="674"/>
      <c r="FZ174" s="1313"/>
      <c r="GA174" s="1312"/>
      <c r="GB174" s="1156"/>
      <c r="GC174" s="1156"/>
      <c r="GD174" s="1156"/>
      <c r="GE174" s="1156"/>
      <c r="GF174" s="1156"/>
      <c r="GG174" s="1156"/>
      <c r="GH174" s="1156"/>
      <c r="GI174" s="1156"/>
      <c r="GJ174" s="1156"/>
      <c r="GK174" s="1157"/>
      <c r="GL174" s="1157"/>
      <c r="GM174" s="1157"/>
      <c r="GN174" s="1157"/>
      <c r="GO174" s="1157"/>
      <c r="GP174" s="1157"/>
      <c r="GQ174" s="1157"/>
      <c r="GR174" s="1157"/>
      <c r="GS174" s="1157"/>
      <c r="GT174" s="1157"/>
      <c r="GU174" s="1157"/>
      <c r="GV174" s="1157"/>
      <c r="GW174" s="1157"/>
      <c r="GX174" s="1157"/>
      <c r="GY174" s="1157"/>
      <c r="GZ174" s="1157"/>
      <c r="HA174" s="1157"/>
      <c r="HB174" s="1157"/>
      <c r="HC174" s="1157"/>
      <c r="HD174" s="1157"/>
      <c r="HE174" s="1157"/>
      <c r="HF174" s="1157"/>
      <c r="HG174" s="1157"/>
      <c r="HH174" s="1157"/>
      <c r="HI174" s="1157"/>
      <c r="HJ174" s="1026"/>
    </row>
    <row r="175" spans="2:218" ht="24.95" customHeight="1" x14ac:dyDescent="0.25">
      <c r="B175" s="1606"/>
      <c r="C175" s="229"/>
      <c r="D175" s="1316"/>
      <c r="E175" s="2400"/>
      <c r="F175" s="215"/>
      <c r="G175" s="213"/>
      <c r="H175" s="213"/>
      <c r="I175" s="214"/>
      <c r="J175" s="834"/>
      <c r="K175" s="234"/>
      <c r="L175" s="230"/>
      <c r="M175" s="231"/>
      <c r="N175" s="231"/>
      <c r="O175" s="231"/>
      <c r="P175" s="231"/>
      <c r="Q175" s="235"/>
      <c r="R175" s="233"/>
      <c r="S175" s="232"/>
      <c r="T175" s="219"/>
      <c r="U175" s="835"/>
      <c r="V175" s="212"/>
      <c r="W175" s="231"/>
      <c r="X175" s="2118"/>
      <c r="Y175" s="2119"/>
      <c r="Z175" s="2188"/>
      <c r="AA175" s="674"/>
      <c r="AB175" s="674"/>
      <c r="AC175" s="674"/>
      <c r="AD175" s="674"/>
      <c r="AE175" s="674"/>
      <c r="AF175" s="674"/>
      <c r="AG175" s="674"/>
      <c r="AH175" s="674"/>
      <c r="AI175" s="674"/>
      <c r="AJ175" s="674"/>
      <c r="AK175" s="674"/>
      <c r="AL175" s="674"/>
      <c r="AM175" s="674"/>
      <c r="AN175" s="674"/>
      <c r="AO175" s="674"/>
      <c r="AP175" s="674"/>
      <c r="AQ175" s="674"/>
      <c r="AR175" s="674"/>
      <c r="AS175" s="674"/>
      <c r="AT175" s="674"/>
      <c r="AU175" s="674"/>
      <c r="AV175" s="674"/>
      <c r="AW175" s="674"/>
      <c r="AX175" s="674"/>
      <c r="AY175" s="674"/>
      <c r="AZ175" s="674"/>
      <c r="BA175" s="674"/>
      <c r="BB175" s="674"/>
      <c r="BC175" s="674"/>
      <c r="BD175" s="674"/>
      <c r="BE175" s="674"/>
      <c r="BF175" s="674"/>
      <c r="BG175" s="674"/>
      <c r="BH175" s="674"/>
      <c r="BI175" s="674"/>
      <c r="BJ175" s="674"/>
      <c r="BK175" s="674"/>
      <c r="BL175" s="674"/>
      <c r="BM175" s="674"/>
      <c r="BN175" s="674"/>
      <c r="BO175" s="674"/>
      <c r="BP175" s="674"/>
      <c r="BQ175" s="674"/>
      <c r="BR175" s="674"/>
      <c r="BS175" s="674"/>
      <c r="BT175" s="674"/>
      <c r="BU175" s="674"/>
      <c r="BV175" s="674"/>
      <c r="BW175" s="674"/>
      <c r="BX175" s="674"/>
      <c r="BY175" s="674"/>
      <c r="BZ175" s="674"/>
      <c r="CA175" s="674"/>
      <c r="CB175" s="674"/>
      <c r="CC175" s="674"/>
      <c r="CD175" s="674"/>
      <c r="CE175" s="674"/>
      <c r="CF175" s="674"/>
      <c r="CG175" s="674"/>
      <c r="CH175" s="674"/>
      <c r="CI175" s="674"/>
      <c r="CJ175" s="674"/>
      <c r="CK175" s="674"/>
      <c r="CL175" s="674"/>
      <c r="CM175" s="674"/>
      <c r="CN175" s="674"/>
      <c r="CO175" s="674"/>
      <c r="CP175" s="674"/>
      <c r="CQ175" s="674"/>
      <c r="CR175" s="674"/>
      <c r="CS175" s="674"/>
      <c r="CT175" s="674"/>
      <c r="CU175" s="674"/>
      <c r="CV175" s="674"/>
      <c r="CW175" s="674"/>
      <c r="CX175" s="674"/>
      <c r="CY175" s="674"/>
      <c r="CZ175" s="674"/>
      <c r="DA175" s="674"/>
      <c r="DB175" s="674"/>
      <c r="DC175" s="674"/>
      <c r="DD175" s="674"/>
      <c r="DE175" s="674"/>
      <c r="DF175" s="674"/>
      <c r="DG175" s="674"/>
      <c r="DH175" s="674"/>
      <c r="DI175" s="674"/>
      <c r="DJ175" s="674"/>
      <c r="DK175" s="674"/>
      <c r="DL175" s="674"/>
      <c r="DM175" s="674"/>
      <c r="DN175" s="674"/>
      <c r="DO175" s="674"/>
      <c r="DP175" s="674"/>
      <c r="DQ175" s="674"/>
      <c r="DR175" s="674"/>
      <c r="DS175" s="674"/>
      <c r="DT175" s="674"/>
      <c r="DU175" s="674"/>
      <c r="DV175" s="674"/>
      <c r="DW175" s="674"/>
      <c r="DX175" s="674"/>
      <c r="DY175" s="674"/>
      <c r="DZ175" s="674"/>
      <c r="EA175" s="674"/>
      <c r="EB175" s="674"/>
      <c r="EC175" s="674"/>
      <c r="ED175" s="674"/>
      <c r="EE175" s="674"/>
      <c r="EF175" s="674"/>
      <c r="EG175" s="674"/>
      <c r="EH175" s="674"/>
      <c r="EI175" s="674"/>
      <c r="EJ175" s="674"/>
      <c r="EK175" s="674"/>
      <c r="EL175" s="674"/>
      <c r="EM175" s="674"/>
      <c r="EN175" s="674"/>
      <c r="EO175" s="674"/>
      <c r="EP175" s="674"/>
      <c r="EQ175" s="674"/>
      <c r="ER175" s="674"/>
      <c r="ES175" s="674"/>
      <c r="ET175" s="674"/>
      <c r="EU175" s="674"/>
      <c r="EV175" s="674"/>
      <c r="EW175" s="674"/>
      <c r="EX175" s="674"/>
      <c r="EY175" s="674"/>
      <c r="EZ175" s="674"/>
      <c r="FA175" s="674"/>
      <c r="FB175" s="674"/>
      <c r="FC175" s="674"/>
      <c r="FD175" s="674"/>
      <c r="FE175" s="674"/>
      <c r="FF175" s="674"/>
      <c r="FG175" s="674"/>
      <c r="FH175" s="674"/>
      <c r="FI175" s="674"/>
      <c r="FJ175" s="674"/>
      <c r="FK175" s="674"/>
      <c r="FL175" s="674"/>
      <c r="FM175" s="674"/>
      <c r="FN175" s="674"/>
      <c r="FO175" s="674"/>
      <c r="FP175" s="674"/>
      <c r="FQ175" s="674"/>
      <c r="FR175" s="674"/>
      <c r="FS175" s="674"/>
      <c r="FT175" s="674"/>
      <c r="FU175" s="674"/>
      <c r="FV175" s="674"/>
      <c r="FW175" s="674"/>
      <c r="FX175" s="674"/>
      <c r="FY175" s="674"/>
      <c r="FZ175" s="1313"/>
      <c r="GA175" s="1312"/>
      <c r="GB175" s="1156"/>
      <c r="GC175" s="1156"/>
      <c r="GD175" s="1156"/>
      <c r="GE175" s="1156"/>
      <c r="GF175" s="1156"/>
      <c r="GG175" s="1156"/>
      <c r="GH175" s="1156"/>
      <c r="GI175" s="1156"/>
      <c r="GJ175" s="1156"/>
      <c r="GK175" s="1157"/>
      <c r="GL175" s="1157"/>
      <c r="GM175" s="1157"/>
      <c r="GN175" s="1157"/>
      <c r="GO175" s="1157"/>
      <c r="GP175" s="1157"/>
      <c r="GQ175" s="1157"/>
      <c r="GR175" s="1157"/>
      <c r="GS175" s="1157"/>
      <c r="GT175" s="1157"/>
      <c r="GU175" s="1157"/>
      <c r="GV175" s="1157"/>
      <c r="GW175" s="1157"/>
      <c r="GX175" s="1157"/>
      <c r="GY175" s="1157"/>
      <c r="GZ175" s="1157"/>
      <c r="HA175" s="1157"/>
      <c r="HB175" s="1157"/>
      <c r="HC175" s="1157"/>
      <c r="HD175" s="1157"/>
      <c r="HE175" s="1157"/>
      <c r="HF175" s="1157"/>
      <c r="HG175" s="1157"/>
      <c r="HH175" s="1157"/>
      <c r="HI175" s="1157"/>
      <c r="HJ175" s="1026"/>
    </row>
    <row r="176" spans="2:218" ht="24.95" customHeight="1" x14ac:dyDescent="0.25">
      <c r="B176" s="1606"/>
      <c r="C176" s="229"/>
      <c r="D176" s="1316"/>
      <c r="E176" s="2400"/>
      <c r="F176" s="215"/>
      <c r="G176" s="213"/>
      <c r="H176" s="213"/>
      <c r="I176" s="214"/>
      <c r="J176" s="834"/>
      <c r="K176" s="234"/>
      <c r="L176" s="230"/>
      <c r="M176" s="231"/>
      <c r="N176" s="231"/>
      <c r="O176" s="231"/>
      <c r="P176" s="231"/>
      <c r="Q176" s="235"/>
      <c r="R176" s="233"/>
      <c r="S176" s="232"/>
      <c r="T176" s="219"/>
      <c r="U176" s="835"/>
      <c r="V176" s="212"/>
      <c r="W176" s="231"/>
      <c r="X176" s="2118"/>
      <c r="Y176" s="2119"/>
      <c r="Z176" s="2188"/>
      <c r="AA176" s="674"/>
      <c r="AB176" s="674"/>
      <c r="AC176" s="674"/>
      <c r="AD176" s="674"/>
      <c r="AE176" s="674"/>
      <c r="AF176" s="674"/>
      <c r="AG176" s="674"/>
      <c r="AH176" s="674"/>
      <c r="AI176" s="674"/>
      <c r="AJ176" s="674"/>
      <c r="AK176" s="674"/>
      <c r="AL176" s="674"/>
      <c r="AM176" s="674"/>
      <c r="AN176" s="674"/>
      <c r="AO176" s="674"/>
      <c r="AP176" s="674"/>
      <c r="AQ176" s="674"/>
      <c r="AR176" s="674"/>
      <c r="AS176" s="674"/>
      <c r="AT176" s="674"/>
      <c r="AU176" s="674"/>
      <c r="AV176" s="674"/>
      <c r="AW176" s="674"/>
      <c r="AX176" s="674"/>
      <c r="AY176" s="674"/>
      <c r="AZ176" s="674"/>
      <c r="BA176" s="674"/>
      <c r="BB176" s="674"/>
      <c r="BC176" s="674"/>
      <c r="BD176" s="674"/>
      <c r="BE176" s="674"/>
      <c r="BF176" s="674"/>
      <c r="BG176" s="674"/>
      <c r="BH176" s="674"/>
      <c r="BI176" s="674"/>
      <c r="BJ176" s="674"/>
      <c r="BK176" s="674"/>
      <c r="BL176" s="674"/>
      <c r="BM176" s="674"/>
      <c r="BN176" s="674"/>
      <c r="BO176" s="674"/>
      <c r="BP176" s="674"/>
      <c r="BQ176" s="674"/>
      <c r="BR176" s="674"/>
      <c r="BS176" s="674"/>
      <c r="BT176" s="674"/>
      <c r="BU176" s="674"/>
      <c r="BV176" s="674"/>
      <c r="BW176" s="674"/>
      <c r="BX176" s="674"/>
      <c r="BY176" s="674"/>
      <c r="BZ176" s="674"/>
      <c r="CA176" s="674"/>
      <c r="CB176" s="674"/>
      <c r="CC176" s="674"/>
      <c r="CD176" s="674"/>
      <c r="CE176" s="674"/>
      <c r="CF176" s="674"/>
      <c r="CG176" s="674"/>
      <c r="CH176" s="674"/>
      <c r="CI176" s="674"/>
      <c r="CJ176" s="674"/>
      <c r="CK176" s="674"/>
      <c r="CL176" s="674"/>
      <c r="CM176" s="674"/>
      <c r="CN176" s="674"/>
      <c r="CO176" s="674"/>
      <c r="CP176" s="674"/>
      <c r="CQ176" s="674"/>
      <c r="CR176" s="674"/>
      <c r="CS176" s="674"/>
      <c r="CT176" s="674"/>
      <c r="CU176" s="674"/>
      <c r="CV176" s="674"/>
      <c r="CW176" s="674"/>
      <c r="CX176" s="674"/>
      <c r="CY176" s="674"/>
      <c r="CZ176" s="674"/>
      <c r="DA176" s="674"/>
      <c r="DB176" s="674"/>
      <c r="DC176" s="674"/>
      <c r="DD176" s="674"/>
      <c r="DE176" s="674"/>
      <c r="DF176" s="674"/>
      <c r="DG176" s="674"/>
      <c r="DH176" s="674"/>
      <c r="DI176" s="674"/>
      <c r="DJ176" s="674"/>
      <c r="DK176" s="674"/>
      <c r="DL176" s="674"/>
      <c r="DM176" s="674"/>
      <c r="DN176" s="674"/>
      <c r="DO176" s="674"/>
      <c r="DP176" s="674"/>
      <c r="DQ176" s="674"/>
      <c r="DR176" s="674"/>
      <c r="DS176" s="674"/>
      <c r="DT176" s="674"/>
      <c r="DU176" s="674"/>
      <c r="DV176" s="674"/>
      <c r="DW176" s="674"/>
      <c r="DX176" s="674"/>
      <c r="DY176" s="674"/>
      <c r="DZ176" s="674"/>
      <c r="EA176" s="674"/>
      <c r="EB176" s="674"/>
      <c r="EC176" s="674"/>
      <c r="ED176" s="674"/>
      <c r="EE176" s="674"/>
      <c r="EF176" s="674"/>
      <c r="EG176" s="674"/>
      <c r="EH176" s="674"/>
      <c r="EI176" s="674"/>
      <c r="EJ176" s="674"/>
      <c r="EK176" s="674"/>
      <c r="EL176" s="674"/>
      <c r="EM176" s="674"/>
      <c r="EN176" s="674"/>
      <c r="EO176" s="674"/>
      <c r="EP176" s="674"/>
      <c r="EQ176" s="674"/>
      <c r="ER176" s="674"/>
      <c r="ES176" s="674"/>
      <c r="ET176" s="674"/>
      <c r="EU176" s="674"/>
      <c r="EV176" s="674"/>
      <c r="EW176" s="674"/>
      <c r="EX176" s="674"/>
      <c r="EY176" s="674"/>
      <c r="EZ176" s="674"/>
      <c r="FA176" s="674"/>
      <c r="FB176" s="674"/>
      <c r="FC176" s="674"/>
      <c r="FD176" s="674"/>
      <c r="FE176" s="674"/>
      <c r="FF176" s="674"/>
      <c r="FG176" s="674"/>
      <c r="FH176" s="674"/>
      <c r="FI176" s="674"/>
      <c r="FJ176" s="674"/>
      <c r="FK176" s="674"/>
      <c r="FL176" s="674"/>
      <c r="FM176" s="674"/>
      <c r="FN176" s="674"/>
      <c r="FO176" s="674"/>
      <c r="FP176" s="674"/>
      <c r="FQ176" s="674"/>
      <c r="FR176" s="674"/>
      <c r="FS176" s="674"/>
      <c r="FT176" s="674"/>
      <c r="FU176" s="674"/>
      <c r="FV176" s="674"/>
      <c r="FW176" s="674"/>
      <c r="FX176" s="674"/>
      <c r="FY176" s="674"/>
      <c r="FZ176" s="1313"/>
      <c r="GA176" s="1312"/>
      <c r="GB176" s="1156"/>
      <c r="GC176" s="1156"/>
      <c r="GD176" s="1156"/>
      <c r="GE176" s="1156"/>
      <c r="GF176" s="1156"/>
      <c r="GG176" s="1156"/>
      <c r="GH176" s="1156"/>
      <c r="GI176" s="1156"/>
      <c r="GJ176" s="1156"/>
      <c r="GK176" s="1157"/>
      <c r="GL176" s="1157"/>
      <c r="GM176" s="1157"/>
      <c r="GN176" s="1157"/>
      <c r="GO176" s="1157"/>
      <c r="GP176" s="1157"/>
      <c r="GQ176" s="1157"/>
      <c r="GR176" s="1157"/>
      <c r="GS176" s="1157"/>
      <c r="GT176" s="1157"/>
      <c r="GU176" s="1157"/>
      <c r="GV176" s="1157"/>
      <c r="GW176" s="1157"/>
      <c r="GX176" s="1157"/>
      <c r="GY176" s="1157"/>
      <c r="GZ176" s="1157"/>
      <c r="HA176" s="1157"/>
      <c r="HB176" s="1157"/>
      <c r="HC176" s="1157"/>
      <c r="HD176" s="1157"/>
      <c r="HE176" s="1157"/>
      <c r="HF176" s="1157"/>
      <c r="HG176" s="1157"/>
      <c r="HH176" s="1157"/>
      <c r="HI176" s="1157"/>
      <c r="HJ176" s="1026"/>
    </row>
    <row r="177" spans="2:218" ht="24.95" customHeight="1" x14ac:dyDescent="0.25">
      <c r="B177" s="1608"/>
      <c r="C177" s="1508"/>
      <c r="D177" s="1534"/>
      <c r="E177" s="2402"/>
      <c r="F177" s="2097"/>
      <c r="G177" s="1509"/>
      <c r="H177" s="1509"/>
      <c r="I177" s="1510"/>
      <c r="J177" s="1511"/>
      <c r="K177" s="1512"/>
      <c r="L177" s="1513"/>
      <c r="M177" s="1514"/>
      <c r="N177" s="1514"/>
      <c r="O177" s="1514"/>
      <c r="P177" s="1514"/>
      <c r="Q177" s="1515"/>
      <c r="R177" s="1516"/>
      <c r="S177" s="1517"/>
      <c r="T177" s="1518"/>
      <c r="U177" s="1519"/>
      <c r="V177" s="1520"/>
      <c r="W177" s="1514"/>
      <c r="X177" s="2118"/>
      <c r="Y177" s="2119"/>
      <c r="Z177" s="2190"/>
      <c r="AA177" s="720"/>
      <c r="AB177" s="720"/>
      <c r="AC177" s="720"/>
      <c r="AD177" s="720"/>
      <c r="AE177" s="720"/>
      <c r="AF177" s="720"/>
      <c r="AG177" s="720"/>
      <c r="AH177" s="720"/>
      <c r="AI177" s="720"/>
      <c r="AJ177" s="720"/>
      <c r="AK177" s="720"/>
      <c r="AL177" s="720"/>
      <c r="AM177" s="720"/>
      <c r="AN177" s="720"/>
      <c r="AO177" s="720"/>
      <c r="AP177" s="720"/>
      <c r="AQ177" s="720"/>
      <c r="AR177" s="720"/>
      <c r="AS177" s="720"/>
      <c r="AT177" s="720"/>
      <c r="AU177" s="720"/>
      <c r="AV177" s="720"/>
      <c r="AW177" s="720"/>
      <c r="AX177" s="720"/>
      <c r="AY177" s="720"/>
      <c r="AZ177" s="720"/>
      <c r="BA177" s="720"/>
      <c r="BB177" s="720"/>
      <c r="BC177" s="720"/>
      <c r="BD177" s="720"/>
      <c r="BE177" s="720"/>
      <c r="BF177" s="720"/>
      <c r="BG177" s="720"/>
      <c r="BH177" s="720"/>
      <c r="BI177" s="720"/>
      <c r="BJ177" s="720"/>
      <c r="BK177" s="720"/>
      <c r="BL177" s="720"/>
      <c r="BM177" s="720"/>
      <c r="BN177" s="720"/>
      <c r="BO177" s="720"/>
      <c r="BP177" s="720"/>
      <c r="BQ177" s="720"/>
      <c r="BR177" s="720"/>
      <c r="BS177" s="720"/>
      <c r="BT177" s="720"/>
      <c r="BU177" s="720"/>
      <c r="BV177" s="720"/>
      <c r="BW177" s="720"/>
      <c r="BX177" s="720"/>
      <c r="BY177" s="720"/>
      <c r="BZ177" s="720"/>
      <c r="CA177" s="720"/>
      <c r="CB177" s="720"/>
      <c r="CC177" s="720"/>
      <c r="CD177" s="720"/>
      <c r="CE177" s="720"/>
      <c r="CF177" s="720"/>
      <c r="CG177" s="720"/>
      <c r="CH177" s="720"/>
      <c r="CI177" s="720"/>
      <c r="CJ177" s="720"/>
      <c r="CK177" s="720"/>
      <c r="CL177" s="720"/>
      <c r="CM177" s="720"/>
      <c r="CN177" s="720"/>
      <c r="CO177" s="720"/>
      <c r="CP177" s="720"/>
      <c r="CQ177" s="720"/>
      <c r="CR177" s="720"/>
      <c r="CS177" s="720"/>
      <c r="CT177" s="720"/>
      <c r="CU177" s="720"/>
      <c r="CV177" s="720"/>
      <c r="CW177" s="720"/>
      <c r="CX177" s="720"/>
      <c r="CY177" s="720"/>
      <c r="CZ177" s="720"/>
      <c r="DA177" s="720"/>
      <c r="DB177" s="720"/>
      <c r="DC177" s="720"/>
      <c r="DD177" s="720"/>
      <c r="DE177" s="720"/>
      <c r="DF177" s="720"/>
      <c r="DG177" s="720"/>
      <c r="DH177" s="720"/>
      <c r="DI177" s="720"/>
      <c r="DJ177" s="720"/>
      <c r="DK177" s="720"/>
      <c r="DL177" s="720"/>
      <c r="DM177" s="720"/>
      <c r="DN177" s="720"/>
      <c r="DO177" s="720"/>
      <c r="DP177" s="720"/>
      <c r="DQ177" s="720"/>
      <c r="DR177" s="720"/>
      <c r="DS177" s="720"/>
      <c r="DT177" s="720"/>
      <c r="DU177" s="720"/>
      <c r="DV177" s="720"/>
      <c r="DW177" s="720"/>
      <c r="DX177" s="720"/>
      <c r="DY177" s="720"/>
      <c r="DZ177" s="720"/>
      <c r="EA177" s="720"/>
      <c r="EB177" s="720"/>
      <c r="EC177" s="720"/>
      <c r="ED177" s="720"/>
      <c r="EE177" s="720"/>
      <c r="EF177" s="720"/>
      <c r="EG177" s="720"/>
      <c r="EH177" s="720"/>
      <c r="EI177" s="720"/>
      <c r="EJ177" s="720"/>
      <c r="EK177" s="720"/>
      <c r="EL177" s="720"/>
      <c r="EM177" s="720"/>
      <c r="EN177" s="720"/>
      <c r="EO177" s="720"/>
      <c r="EP177" s="720"/>
      <c r="EQ177" s="720"/>
      <c r="ER177" s="720"/>
      <c r="ES177" s="720"/>
      <c r="ET177" s="720"/>
      <c r="EU177" s="720"/>
      <c r="EV177" s="720"/>
      <c r="EW177" s="720"/>
      <c r="EX177" s="720"/>
      <c r="EY177" s="720"/>
      <c r="EZ177" s="720"/>
      <c r="FA177" s="720"/>
      <c r="FB177" s="720"/>
      <c r="FC177" s="720"/>
      <c r="FD177" s="720"/>
      <c r="FE177" s="720"/>
      <c r="FF177" s="720"/>
      <c r="FG177" s="720"/>
      <c r="FH177" s="720"/>
      <c r="FI177" s="720"/>
      <c r="FJ177" s="720"/>
      <c r="FK177" s="720"/>
      <c r="FL177" s="720"/>
      <c r="FM177" s="720"/>
      <c r="FN177" s="720"/>
      <c r="FO177" s="720"/>
      <c r="FP177" s="720"/>
      <c r="FQ177" s="720"/>
      <c r="FR177" s="720"/>
      <c r="FS177" s="720"/>
      <c r="FT177" s="720"/>
      <c r="FU177" s="720"/>
      <c r="FV177" s="720"/>
      <c r="FW177" s="720"/>
      <c r="FX177" s="720"/>
      <c r="FY177" s="720"/>
      <c r="FZ177" s="1025"/>
      <c r="GA177" s="1312"/>
      <c r="GB177" s="1156"/>
      <c r="GC177" s="1156"/>
      <c r="GD177" s="1156"/>
      <c r="GE177" s="1156"/>
      <c r="GF177" s="1156"/>
      <c r="GG177" s="1156"/>
      <c r="GH177" s="1156"/>
      <c r="GI177" s="1156"/>
      <c r="GJ177" s="1156"/>
      <c r="GK177" s="1157"/>
      <c r="GL177" s="1157"/>
      <c r="GM177" s="1157"/>
      <c r="GN177" s="1157"/>
      <c r="GO177" s="1157"/>
      <c r="GP177" s="1157"/>
      <c r="GQ177" s="1157"/>
      <c r="GR177" s="1157"/>
      <c r="GS177" s="1157"/>
      <c r="GT177" s="1157"/>
      <c r="GU177" s="1157"/>
      <c r="GV177" s="1157"/>
      <c r="GW177" s="1157"/>
      <c r="GX177" s="1157"/>
      <c r="GY177" s="1157"/>
      <c r="GZ177" s="1157"/>
      <c r="HA177" s="1157"/>
      <c r="HB177" s="1157"/>
      <c r="HC177" s="1157"/>
      <c r="HD177" s="1157"/>
      <c r="HE177" s="1157"/>
      <c r="HF177" s="1157"/>
      <c r="HG177" s="1157"/>
      <c r="HH177" s="1157"/>
      <c r="HI177" s="1157"/>
      <c r="HJ177" s="1026"/>
    </row>
    <row r="178" spans="2:218" ht="24.95" customHeight="1" x14ac:dyDescent="0.25">
      <c r="B178" s="1609"/>
      <c r="C178" s="1521"/>
      <c r="D178" s="2383"/>
      <c r="E178" s="2403"/>
      <c r="F178" s="2382"/>
      <c r="G178" s="1523"/>
      <c r="H178" s="1523"/>
      <c r="I178" s="1524"/>
      <c r="J178" s="1525"/>
      <c r="K178" s="1526"/>
      <c r="L178" s="1527"/>
      <c r="M178" s="1528"/>
      <c r="N178" s="1528"/>
      <c r="O178" s="1528"/>
      <c r="P178" s="1528"/>
      <c r="Q178" s="1529"/>
      <c r="R178" s="1530"/>
      <c r="S178" s="1531"/>
      <c r="T178" s="1532"/>
      <c r="U178" s="2059"/>
      <c r="V178" s="1533"/>
      <c r="W178" s="1528"/>
      <c r="X178" s="2118"/>
      <c r="Y178" s="2119"/>
      <c r="Z178" s="2191"/>
      <c r="AA178" s="719"/>
      <c r="AB178" s="719"/>
      <c r="AC178" s="719"/>
      <c r="AD178" s="719"/>
      <c r="AE178" s="719"/>
      <c r="AF178" s="719"/>
      <c r="AG178" s="719"/>
      <c r="AH178" s="719"/>
      <c r="AI178" s="719"/>
      <c r="AJ178" s="719"/>
      <c r="AK178" s="719"/>
      <c r="AL178" s="719"/>
      <c r="AM178" s="719"/>
      <c r="AN178" s="719"/>
      <c r="AO178" s="719"/>
      <c r="AP178" s="719"/>
      <c r="AQ178" s="719"/>
      <c r="AR178" s="719"/>
      <c r="AS178" s="719"/>
      <c r="AT178" s="719"/>
      <c r="AU178" s="719"/>
      <c r="AV178" s="719"/>
      <c r="AW178" s="719"/>
      <c r="AX178" s="719"/>
      <c r="AY178" s="719"/>
      <c r="AZ178" s="719"/>
      <c r="BA178" s="719"/>
      <c r="BB178" s="719"/>
      <c r="BC178" s="719"/>
      <c r="BD178" s="719"/>
      <c r="BE178" s="719"/>
      <c r="BF178" s="719"/>
      <c r="BG178" s="719"/>
      <c r="BH178" s="719"/>
      <c r="BI178" s="719"/>
      <c r="BJ178" s="719"/>
      <c r="BK178" s="719"/>
      <c r="BL178" s="719"/>
      <c r="BM178" s="719"/>
      <c r="BN178" s="719"/>
      <c r="BO178" s="719"/>
      <c r="BP178" s="719"/>
      <c r="BQ178" s="719"/>
      <c r="BR178" s="719"/>
      <c r="BS178" s="719"/>
      <c r="BT178" s="719"/>
      <c r="BU178" s="719"/>
      <c r="BV178" s="719"/>
      <c r="BW178" s="719"/>
      <c r="BX178" s="719"/>
      <c r="BY178" s="719"/>
      <c r="BZ178" s="719"/>
      <c r="CA178" s="719"/>
      <c r="CB178" s="719"/>
      <c r="CC178" s="719"/>
      <c r="CD178" s="719"/>
      <c r="CE178" s="719"/>
      <c r="CF178" s="719"/>
      <c r="CG178" s="719"/>
      <c r="CH178" s="719"/>
      <c r="CI178" s="719"/>
      <c r="CJ178" s="719"/>
      <c r="CK178" s="719"/>
      <c r="CL178" s="719"/>
      <c r="CM178" s="719"/>
      <c r="CN178" s="719"/>
      <c r="CO178" s="719"/>
      <c r="CP178" s="719"/>
      <c r="CQ178" s="719"/>
      <c r="CR178" s="719"/>
      <c r="CS178" s="719"/>
      <c r="CT178" s="719"/>
      <c r="CU178" s="719"/>
      <c r="CV178" s="719"/>
      <c r="CW178" s="719"/>
      <c r="CX178" s="719"/>
      <c r="CY178" s="719"/>
      <c r="CZ178" s="719"/>
      <c r="DA178" s="719"/>
      <c r="DB178" s="719"/>
      <c r="DC178" s="719"/>
      <c r="DD178" s="719"/>
      <c r="DE178" s="719"/>
      <c r="DF178" s="719"/>
      <c r="DG178" s="719"/>
      <c r="DH178" s="719"/>
      <c r="DI178" s="719"/>
      <c r="DJ178" s="719"/>
      <c r="DK178" s="719"/>
      <c r="DL178" s="719"/>
      <c r="DM178" s="719"/>
      <c r="DN178" s="719"/>
      <c r="DO178" s="719"/>
      <c r="DP178" s="719"/>
      <c r="DQ178" s="719"/>
      <c r="DR178" s="719"/>
      <c r="DS178" s="719"/>
      <c r="DT178" s="719"/>
      <c r="DU178" s="719"/>
      <c r="DV178" s="719"/>
      <c r="DW178" s="719"/>
      <c r="DX178" s="719"/>
      <c r="DY178" s="719"/>
      <c r="DZ178" s="719"/>
      <c r="EA178" s="719"/>
      <c r="EB178" s="719"/>
      <c r="EC178" s="719"/>
      <c r="ED178" s="719"/>
      <c r="EE178" s="719"/>
      <c r="EF178" s="719"/>
      <c r="EG178" s="719"/>
      <c r="EH178" s="719"/>
      <c r="EI178" s="719"/>
      <c r="EJ178" s="719"/>
      <c r="EK178" s="719"/>
      <c r="EL178" s="719"/>
      <c r="EM178" s="719"/>
      <c r="EN178" s="719"/>
      <c r="EO178" s="719"/>
      <c r="EP178" s="719"/>
      <c r="EQ178" s="719"/>
      <c r="ER178" s="719"/>
      <c r="ES178" s="719"/>
      <c r="ET178" s="719"/>
      <c r="EU178" s="719"/>
      <c r="EV178" s="719"/>
      <c r="EW178" s="719"/>
      <c r="EX178" s="719"/>
      <c r="EY178" s="719"/>
      <c r="EZ178" s="719"/>
      <c r="FA178" s="719"/>
      <c r="FB178" s="719"/>
      <c r="FC178" s="719"/>
      <c r="FD178" s="719"/>
      <c r="FE178" s="719"/>
      <c r="FF178" s="719"/>
      <c r="FG178" s="719"/>
      <c r="FH178" s="719"/>
      <c r="FI178" s="719"/>
      <c r="FJ178" s="719"/>
      <c r="FK178" s="719"/>
      <c r="FL178" s="719"/>
      <c r="FM178" s="719"/>
      <c r="FN178" s="719"/>
      <c r="FO178" s="719"/>
      <c r="FP178" s="719"/>
      <c r="FQ178" s="719"/>
      <c r="FR178" s="719"/>
      <c r="FS178" s="719"/>
      <c r="FT178" s="719"/>
      <c r="FU178" s="719"/>
      <c r="FV178" s="719"/>
      <c r="FW178" s="719"/>
      <c r="FX178" s="719"/>
      <c r="FY178" s="719"/>
      <c r="FZ178" s="1315"/>
      <c r="GA178" s="1312"/>
      <c r="GB178" s="1156"/>
      <c r="GC178" s="1156"/>
      <c r="GD178" s="1156"/>
      <c r="GE178" s="1156"/>
      <c r="GF178" s="1156"/>
      <c r="GG178" s="1156"/>
      <c r="GH178" s="1156"/>
      <c r="GI178" s="1156"/>
      <c r="GJ178" s="1156"/>
      <c r="GK178" s="1157"/>
      <c r="GL178" s="1157"/>
      <c r="GM178" s="1157"/>
      <c r="GN178" s="1157"/>
      <c r="GO178" s="1157"/>
      <c r="GP178" s="1157"/>
      <c r="GQ178" s="1157"/>
      <c r="GR178" s="1157"/>
      <c r="GS178" s="1157"/>
      <c r="GT178" s="1157"/>
      <c r="GU178" s="1157"/>
      <c r="GV178" s="1157"/>
      <c r="GW178" s="1157"/>
      <c r="GX178" s="1157"/>
      <c r="GY178" s="1157"/>
      <c r="GZ178" s="1157"/>
      <c r="HA178" s="1157"/>
      <c r="HB178" s="1157"/>
      <c r="HC178" s="1157"/>
      <c r="HD178" s="1157"/>
      <c r="HE178" s="1157"/>
      <c r="HF178" s="1157"/>
      <c r="HG178" s="1157"/>
      <c r="HH178" s="1157"/>
      <c r="HI178" s="1157"/>
      <c r="HJ178" s="1026"/>
    </row>
    <row r="179" spans="2:218" ht="24.95" customHeight="1" x14ac:dyDescent="0.25">
      <c r="B179" s="1606"/>
      <c r="C179" s="229"/>
      <c r="D179" s="1316"/>
      <c r="E179" s="2400"/>
      <c r="F179" s="215"/>
      <c r="G179" s="213"/>
      <c r="H179" s="213"/>
      <c r="I179" s="214"/>
      <c r="J179" s="834"/>
      <c r="K179" s="234"/>
      <c r="L179" s="230"/>
      <c r="M179" s="231"/>
      <c r="N179" s="231"/>
      <c r="O179" s="231"/>
      <c r="P179" s="231"/>
      <c r="Q179" s="235"/>
      <c r="R179" s="233"/>
      <c r="S179" s="232"/>
      <c r="T179" s="219"/>
      <c r="U179" s="835"/>
      <c r="V179" s="212"/>
      <c r="W179" s="231"/>
      <c r="X179" s="2118"/>
      <c r="Y179" s="2119"/>
      <c r="Z179" s="2188"/>
      <c r="AA179" s="674"/>
      <c r="AB179" s="674"/>
      <c r="AC179" s="674"/>
      <c r="AD179" s="674"/>
      <c r="AE179" s="674"/>
      <c r="AF179" s="674"/>
      <c r="AG179" s="674"/>
      <c r="AH179" s="674"/>
      <c r="AI179" s="674"/>
      <c r="AJ179" s="674"/>
      <c r="AK179" s="674"/>
      <c r="AL179" s="674"/>
      <c r="AM179" s="674"/>
      <c r="AN179" s="674"/>
      <c r="AO179" s="674"/>
      <c r="AP179" s="674"/>
      <c r="AQ179" s="674"/>
      <c r="AR179" s="674"/>
      <c r="AS179" s="674"/>
      <c r="AT179" s="674"/>
      <c r="AU179" s="674"/>
      <c r="AV179" s="674"/>
      <c r="AW179" s="674"/>
      <c r="AX179" s="674"/>
      <c r="AY179" s="674"/>
      <c r="AZ179" s="674"/>
      <c r="BA179" s="674"/>
      <c r="BB179" s="674"/>
      <c r="BC179" s="674"/>
      <c r="BD179" s="674"/>
      <c r="BE179" s="674"/>
      <c r="BF179" s="674"/>
      <c r="BG179" s="674"/>
      <c r="BH179" s="674"/>
      <c r="BI179" s="674"/>
      <c r="BJ179" s="674"/>
      <c r="BK179" s="674"/>
      <c r="BL179" s="674"/>
      <c r="BM179" s="674"/>
      <c r="BN179" s="674"/>
      <c r="BO179" s="674"/>
      <c r="BP179" s="674"/>
      <c r="BQ179" s="674"/>
      <c r="BR179" s="674"/>
      <c r="BS179" s="674"/>
      <c r="BT179" s="674"/>
      <c r="BU179" s="674"/>
      <c r="BV179" s="674"/>
      <c r="BW179" s="674"/>
      <c r="BX179" s="674"/>
      <c r="BY179" s="674"/>
      <c r="BZ179" s="674"/>
      <c r="CA179" s="674"/>
      <c r="CB179" s="674"/>
      <c r="CC179" s="674"/>
      <c r="CD179" s="674"/>
      <c r="CE179" s="674"/>
      <c r="CF179" s="674"/>
      <c r="CG179" s="674"/>
      <c r="CH179" s="674"/>
      <c r="CI179" s="674"/>
      <c r="CJ179" s="674"/>
      <c r="CK179" s="674"/>
      <c r="CL179" s="674"/>
      <c r="CM179" s="674"/>
      <c r="CN179" s="674"/>
      <c r="CO179" s="674"/>
      <c r="CP179" s="674"/>
      <c r="CQ179" s="674"/>
      <c r="CR179" s="674"/>
      <c r="CS179" s="674"/>
      <c r="CT179" s="674"/>
      <c r="CU179" s="674"/>
      <c r="CV179" s="674"/>
      <c r="CW179" s="674"/>
      <c r="CX179" s="674"/>
      <c r="CY179" s="674"/>
      <c r="CZ179" s="674"/>
      <c r="DA179" s="674"/>
      <c r="DB179" s="674"/>
      <c r="DC179" s="674"/>
      <c r="DD179" s="674"/>
      <c r="DE179" s="674"/>
      <c r="DF179" s="674"/>
      <c r="DG179" s="674"/>
      <c r="DH179" s="674"/>
      <c r="DI179" s="674"/>
      <c r="DJ179" s="674"/>
      <c r="DK179" s="674"/>
      <c r="DL179" s="674"/>
      <c r="DM179" s="674"/>
      <c r="DN179" s="674"/>
      <c r="DO179" s="674"/>
      <c r="DP179" s="674"/>
      <c r="DQ179" s="674"/>
      <c r="DR179" s="674"/>
      <c r="DS179" s="674"/>
      <c r="DT179" s="674"/>
      <c r="DU179" s="674"/>
      <c r="DV179" s="674"/>
      <c r="DW179" s="674"/>
      <c r="DX179" s="674"/>
      <c r="DY179" s="674"/>
      <c r="DZ179" s="674"/>
      <c r="EA179" s="674"/>
      <c r="EB179" s="674"/>
      <c r="EC179" s="674"/>
      <c r="ED179" s="674"/>
      <c r="EE179" s="674"/>
      <c r="EF179" s="674"/>
      <c r="EG179" s="674"/>
      <c r="EH179" s="674"/>
      <c r="EI179" s="674"/>
      <c r="EJ179" s="674"/>
      <c r="EK179" s="674"/>
      <c r="EL179" s="674"/>
      <c r="EM179" s="674"/>
      <c r="EN179" s="674"/>
      <c r="EO179" s="674"/>
      <c r="EP179" s="674"/>
      <c r="EQ179" s="674"/>
      <c r="ER179" s="674"/>
      <c r="ES179" s="674"/>
      <c r="ET179" s="674"/>
      <c r="EU179" s="674"/>
      <c r="EV179" s="674"/>
      <c r="EW179" s="674"/>
      <c r="EX179" s="674"/>
      <c r="EY179" s="674"/>
      <c r="EZ179" s="674"/>
      <c r="FA179" s="674"/>
      <c r="FB179" s="674"/>
      <c r="FC179" s="674"/>
      <c r="FD179" s="674"/>
      <c r="FE179" s="674"/>
      <c r="FF179" s="674"/>
      <c r="FG179" s="674"/>
      <c r="FH179" s="674"/>
      <c r="FI179" s="674"/>
      <c r="FJ179" s="674"/>
      <c r="FK179" s="674"/>
      <c r="FL179" s="674"/>
      <c r="FM179" s="674"/>
      <c r="FN179" s="674"/>
      <c r="FO179" s="674"/>
      <c r="FP179" s="674"/>
      <c r="FQ179" s="674"/>
      <c r="FR179" s="674"/>
      <c r="FS179" s="674"/>
      <c r="FT179" s="674"/>
      <c r="FU179" s="674"/>
      <c r="FV179" s="674"/>
      <c r="FW179" s="674"/>
      <c r="FX179" s="674"/>
      <c r="FY179" s="674"/>
      <c r="FZ179" s="1313"/>
      <c r="GA179" s="1312"/>
      <c r="GB179" s="1156"/>
      <c r="GC179" s="1156"/>
      <c r="GD179" s="1156"/>
      <c r="GE179" s="1156"/>
      <c r="GF179" s="1156"/>
      <c r="GG179" s="1156"/>
      <c r="GH179" s="1156"/>
      <c r="GI179" s="1156"/>
      <c r="GJ179" s="1156"/>
      <c r="GK179" s="1157"/>
      <c r="GL179" s="1157"/>
      <c r="GM179" s="1157"/>
      <c r="GN179" s="1157"/>
      <c r="GO179" s="1157"/>
      <c r="GP179" s="1157"/>
      <c r="GQ179" s="1157"/>
      <c r="GR179" s="1157"/>
      <c r="GS179" s="1157"/>
      <c r="GT179" s="1157"/>
      <c r="GU179" s="1157"/>
      <c r="GV179" s="1157"/>
      <c r="GW179" s="1157"/>
      <c r="GX179" s="1157"/>
      <c r="GY179" s="1157"/>
      <c r="GZ179" s="1157"/>
      <c r="HA179" s="1157"/>
      <c r="HB179" s="1157"/>
      <c r="HC179" s="1157"/>
      <c r="HD179" s="1157"/>
      <c r="HE179" s="1157"/>
      <c r="HF179" s="1157"/>
      <c r="HG179" s="1157"/>
      <c r="HH179" s="1157"/>
      <c r="HI179" s="1157"/>
      <c r="HJ179" s="1026"/>
    </row>
    <row r="180" spans="2:218" ht="24.95" customHeight="1" x14ac:dyDescent="0.25">
      <c r="B180" s="1606"/>
      <c r="C180" s="229"/>
      <c r="D180" s="1316"/>
      <c r="E180" s="2400"/>
      <c r="F180" s="215"/>
      <c r="G180" s="213"/>
      <c r="H180" s="213"/>
      <c r="I180" s="214"/>
      <c r="J180" s="834"/>
      <c r="K180" s="234"/>
      <c r="L180" s="230"/>
      <c r="M180" s="231"/>
      <c r="N180" s="231"/>
      <c r="O180" s="231"/>
      <c r="P180" s="231"/>
      <c r="Q180" s="235"/>
      <c r="R180" s="233"/>
      <c r="S180" s="232"/>
      <c r="T180" s="219"/>
      <c r="U180" s="835"/>
      <c r="V180" s="212"/>
      <c r="W180" s="231"/>
      <c r="X180" s="2118"/>
      <c r="Y180" s="2119"/>
      <c r="Z180" s="2188"/>
      <c r="AA180" s="674"/>
      <c r="AB180" s="674"/>
      <c r="AC180" s="674"/>
      <c r="AD180" s="674"/>
      <c r="AE180" s="674"/>
      <c r="AF180" s="674"/>
      <c r="AG180" s="674"/>
      <c r="AH180" s="674"/>
      <c r="AI180" s="674"/>
      <c r="AJ180" s="674"/>
      <c r="AK180" s="674"/>
      <c r="AL180" s="674"/>
      <c r="AM180" s="674"/>
      <c r="AN180" s="674"/>
      <c r="AO180" s="674"/>
      <c r="AP180" s="674"/>
      <c r="AQ180" s="674"/>
      <c r="AR180" s="674"/>
      <c r="AS180" s="674"/>
      <c r="AT180" s="674"/>
      <c r="AU180" s="674"/>
      <c r="AV180" s="674"/>
      <c r="AW180" s="674"/>
      <c r="AX180" s="674"/>
      <c r="AY180" s="674"/>
      <c r="AZ180" s="674"/>
      <c r="BA180" s="674"/>
      <c r="BB180" s="674"/>
      <c r="BC180" s="674"/>
      <c r="BD180" s="674"/>
      <c r="BE180" s="674"/>
      <c r="BF180" s="674"/>
      <c r="BG180" s="674"/>
      <c r="BH180" s="674"/>
      <c r="BI180" s="674"/>
      <c r="BJ180" s="674"/>
      <c r="BK180" s="674"/>
      <c r="BL180" s="674"/>
      <c r="BM180" s="674"/>
      <c r="BN180" s="674"/>
      <c r="BO180" s="674"/>
      <c r="BP180" s="674"/>
      <c r="BQ180" s="674"/>
      <c r="BR180" s="674"/>
      <c r="BS180" s="674"/>
      <c r="BT180" s="674"/>
      <c r="BU180" s="674"/>
      <c r="BV180" s="674"/>
      <c r="BW180" s="674"/>
      <c r="BX180" s="674"/>
      <c r="BY180" s="674"/>
      <c r="BZ180" s="674"/>
      <c r="CA180" s="674"/>
      <c r="CB180" s="674"/>
      <c r="CC180" s="674"/>
      <c r="CD180" s="674"/>
      <c r="CE180" s="674"/>
      <c r="CF180" s="674"/>
      <c r="CG180" s="674"/>
      <c r="CH180" s="674"/>
      <c r="CI180" s="674"/>
      <c r="CJ180" s="674"/>
      <c r="CK180" s="674"/>
      <c r="CL180" s="674"/>
      <c r="CM180" s="674"/>
      <c r="CN180" s="674"/>
      <c r="CO180" s="674"/>
      <c r="CP180" s="674"/>
      <c r="CQ180" s="674"/>
      <c r="CR180" s="674"/>
      <c r="CS180" s="674"/>
      <c r="CT180" s="674"/>
      <c r="CU180" s="674"/>
      <c r="CV180" s="674"/>
      <c r="CW180" s="674"/>
      <c r="CX180" s="674"/>
      <c r="CY180" s="674"/>
      <c r="CZ180" s="674"/>
      <c r="DA180" s="674"/>
      <c r="DB180" s="674"/>
      <c r="DC180" s="674"/>
      <c r="DD180" s="674"/>
      <c r="DE180" s="674"/>
      <c r="DF180" s="674"/>
      <c r="DG180" s="674"/>
      <c r="DH180" s="674"/>
      <c r="DI180" s="674"/>
      <c r="DJ180" s="674"/>
      <c r="DK180" s="674"/>
      <c r="DL180" s="674"/>
      <c r="DM180" s="674"/>
      <c r="DN180" s="674"/>
      <c r="DO180" s="674"/>
      <c r="DP180" s="674"/>
      <c r="DQ180" s="674"/>
      <c r="DR180" s="674"/>
      <c r="DS180" s="674"/>
      <c r="DT180" s="674"/>
      <c r="DU180" s="674"/>
      <c r="DV180" s="674"/>
      <c r="DW180" s="674"/>
      <c r="DX180" s="674"/>
      <c r="DY180" s="674"/>
      <c r="DZ180" s="674"/>
      <c r="EA180" s="674"/>
      <c r="EB180" s="674"/>
      <c r="EC180" s="674"/>
      <c r="ED180" s="674"/>
      <c r="EE180" s="674"/>
      <c r="EF180" s="674"/>
      <c r="EG180" s="674"/>
      <c r="EH180" s="674"/>
      <c r="EI180" s="674"/>
      <c r="EJ180" s="674"/>
      <c r="EK180" s="674"/>
      <c r="EL180" s="674"/>
      <c r="EM180" s="674"/>
      <c r="EN180" s="674"/>
      <c r="EO180" s="674"/>
      <c r="EP180" s="674"/>
      <c r="EQ180" s="674"/>
      <c r="ER180" s="674"/>
      <c r="ES180" s="674"/>
      <c r="ET180" s="674"/>
      <c r="EU180" s="674"/>
      <c r="EV180" s="674"/>
      <c r="EW180" s="674"/>
      <c r="EX180" s="674"/>
      <c r="EY180" s="674"/>
      <c r="EZ180" s="674"/>
      <c r="FA180" s="674"/>
      <c r="FB180" s="674"/>
      <c r="FC180" s="674"/>
      <c r="FD180" s="674"/>
      <c r="FE180" s="674"/>
      <c r="FF180" s="674"/>
      <c r="FG180" s="674"/>
      <c r="FH180" s="674"/>
      <c r="FI180" s="674"/>
      <c r="FJ180" s="674"/>
      <c r="FK180" s="674"/>
      <c r="FL180" s="674"/>
      <c r="FM180" s="674"/>
      <c r="FN180" s="674"/>
      <c r="FO180" s="674"/>
      <c r="FP180" s="674"/>
      <c r="FQ180" s="674"/>
      <c r="FR180" s="674"/>
      <c r="FS180" s="674"/>
      <c r="FT180" s="674"/>
      <c r="FU180" s="674"/>
      <c r="FV180" s="674"/>
      <c r="FW180" s="674"/>
      <c r="FX180" s="674"/>
      <c r="FY180" s="674"/>
      <c r="FZ180" s="1313"/>
      <c r="GA180" s="1312"/>
      <c r="GB180" s="1156"/>
      <c r="GC180" s="1156"/>
      <c r="GD180" s="1156"/>
      <c r="GE180" s="1156"/>
      <c r="GF180" s="1156"/>
      <c r="GG180" s="1156"/>
      <c r="GH180" s="1156"/>
      <c r="GI180" s="1156"/>
      <c r="GJ180" s="1156"/>
      <c r="GK180" s="1157"/>
      <c r="GL180" s="1157"/>
      <c r="GM180" s="1157"/>
      <c r="GN180" s="1157"/>
      <c r="GO180" s="1157"/>
      <c r="GP180" s="1157"/>
      <c r="GQ180" s="1157"/>
      <c r="GR180" s="1157"/>
      <c r="GS180" s="1157"/>
      <c r="GT180" s="1157"/>
      <c r="GU180" s="1157"/>
      <c r="GV180" s="1157"/>
      <c r="GW180" s="1157"/>
      <c r="GX180" s="1157"/>
      <c r="GY180" s="1157"/>
      <c r="GZ180" s="1157"/>
      <c r="HA180" s="1157"/>
      <c r="HB180" s="1157"/>
      <c r="HC180" s="1157"/>
      <c r="HD180" s="1157"/>
      <c r="HE180" s="1157"/>
      <c r="HF180" s="1157"/>
      <c r="HG180" s="1157"/>
      <c r="HH180" s="1157"/>
      <c r="HI180" s="1157"/>
      <c r="HJ180" s="1026"/>
    </row>
    <row r="181" spans="2:218" ht="24.95" customHeight="1" x14ac:dyDescent="0.25">
      <c r="B181" s="1606"/>
      <c r="C181" s="229"/>
      <c r="D181" s="1316"/>
      <c r="E181" s="2400"/>
      <c r="F181" s="215"/>
      <c r="G181" s="213"/>
      <c r="H181" s="213"/>
      <c r="I181" s="214"/>
      <c r="J181" s="834"/>
      <c r="K181" s="234"/>
      <c r="L181" s="230"/>
      <c r="M181" s="231"/>
      <c r="N181" s="231"/>
      <c r="O181" s="231"/>
      <c r="P181" s="231"/>
      <c r="Q181" s="235"/>
      <c r="R181" s="233"/>
      <c r="S181" s="232"/>
      <c r="T181" s="219"/>
      <c r="U181" s="835"/>
      <c r="V181" s="212"/>
      <c r="W181" s="231"/>
      <c r="X181" s="2118"/>
      <c r="Y181" s="2119"/>
      <c r="Z181" s="2188"/>
      <c r="AA181" s="674"/>
      <c r="AB181" s="674"/>
      <c r="AC181" s="674"/>
      <c r="AD181" s="674"/>
      <c r="AE181" s="674"/>
      <c r="AF181" s="674"/>
      <c r="AG181" s="674"/>
      <c r="AH181" s="674"/>
      <c r="AI181" s="674"/>
      <c r="AJ181" s="674"/>
      <c r="AK181" s="674"/>
      <c r="AL181" s="674"/>
      <c r="AM181" s="674"/>
      <c r="AN181" s="674"/>
      <c r="AO181" s="674"/>
      <c r="AP181" s="674"/>
      <c r="AQ181" s="674"/>
      <c r="AR181" s="674"/>
      <c r="AS181" s="674"/>
      <c r="AT181" s="674"/>
      <c r="AU181" s="674"/>
      <c r="AV181" s="674"/>
      <c r="AW181" s="674"/>
      <c r="AX181" s="674"/>
      <c r="AY181" s="674"/>
      <c r="AZ181" s="674"/>
      <c r="BA181" s="674"/>
      <c r="BB181" s="674"/>
      <c r="BC181" s="674"/>
      <c r="BD181" s="674"/>
      <c r="BE181" s="674"/>
      <c r="BF181" s="674"/>
      <c r="BG181" s="674"/>
      <c r="BH181" s="674"/>
      <c r="BI181" s="674"/>
      <c r="BJ181" s="674"/>
      <c r="BK181" s="674"/>
      <c r="BL181" s="674"/>
      <c r="BM181" s="674"/>
      <c r="BN181" s="674"/>
      <c r="BO181" s="674"/>
      <c r="BP181" s="674"/>
      <c r="BQ181" s="674"/>
      <c r="BR181" s="674"/>
      <c r="BS181" s="674"/>
      <c r="BT181" s="674"/>
      <c r="BU181" s="674"/>
      <c r="BV181" s="674"/>
      <c r="BW181" s="674"/>
      <c r="BX181" s="674"/>
      <c r="BY181" s="674"/>
      <c r="BZ181" s="674"/>
      <c r="CA181" s="674"/>
      <c r="CB181" s="674"/>
      <c r="CC181" s="674"/>
      <c r="CD181" s="674"/>
      <c r="CE181" s="674"/>
      <c r="CF181" s="674"/>
      <c r="CG181" s="674"/>
      <c r="CH181" s="674"/>
      <c r="CI181" s="674"/>
      <c r="CJ181" s="674"/>
      <c r="CK181" s="674"/>
      <c r="CL181" s="674"/>
      <c r="CM181" s="674"/>
      <c r="CN181" s="674"/>
      <c r="CO181" s="674"/>
      <c r="CP181" s="674"/>
      <c r="CQ181" s="674"/>
      <c r="CR181" s="674"/>
      <c r="CS181" s="674"/>
      <c r="CT181" s="674"/>
      <c r="CU181" s="674"/>
      <c r="CV181" s="674"/>
      <c r="CW181" s="674"/>
      <c r="CX181" s="674"/>
      <c r="CY181" s="674"/>
      <c r="CZ181" s="674"/>
      <c r="DA181" s="674"/>
      <c r="DB181" s="674"/>
      <c r="DC181" s="674"/>
      <c r="DD181" s="674"/>
      <c r="DE181" s="674"/>
      <c r="DF181" s="674"/>
      <c r="DG181" s="674"/>
      <c r="DH181" s="674"/>
      <c r="DI181" s="674"/>
      <c r="DJ181" s="674"/>
      <c r="DK181" s="674"/>
      <c r="DL181" s="674"/>
      <c r="DM181" s="674"/>
      <c r="DN181" s="674"/>
      <c r="DO181" s="674"/>
      <c r="DP181" s="674"/>
      <c r="DQ181" s="674"/>
      <c r="DR181" s="674"/>
      <c r="DS181" s="674"/>
      <c r="DT181" s="674"/>
      <c r="DU181" s="674"/>
      <c r="DV181" s="674"/>
      <c r="DW181" s="674"/>
      <c r="DX181" s="674"/>
      <c r="DY181" s="674"/>
      <c r="DZ181" s="674"/>
      <c r="EA181" s="674"/>
      <c r="EB181" s="674"/>
      <c r="EC181" s="674"/>
      <c r="ED181" s="674"/>
      <c r="EE181" s="674"/>
      <c r="EF181" s="674"/>
      <c r="EG181" s="674"/>
      <c r="EH181" s="674"/>
      <c r="EI181" s="674"/>
      <c r="EJ181" s="674"/>
      <c r="EK181" s="674"/>
      <c r="EL181" s="674"/>
      <c r="EM181" s="674"/>
      <c r="EN181" s="674"/>
      <c r="EO181" s="674"/>
      <c r="EP181" s="674"/>
      <c r="EQ181" s="674"/>
      <c r="ER181" s="674"/>
      <c r="ES181" s="674"/>
      <c r="ET181" s="674"/>
      <c r="EU181" s="674"/>
      <c r="EV181" s="674"/>
      <c r="EW181" s="674"/>
      <c r="EX181" s="674"/>
      <c r="EY181" s="674"/>
      <c r="EZ181" s="674"/>
      <c r="FA181" s="674"/>
      <c r="FB181" s="674"/>
      <c r="FC181" s="674"/>
      <c r="FD181" s="674"/>
      <c r="FE181" s="674"/>
      <c r="FF181" s="674"/>
      <c r="FG181" s="674"/>
      <c r="FH181" s="674"/>
      <c r="FI181" s="674"/>
      <c r="FJ181" s="674"/>
      <c r="FK181" s="674"/>
      <c r="FL181" s="674"/>
      <c r="FM181" s="674"/>
      <c r="FN181" s="674"/>
      <c r="FO181" s="674"/>
      <c r="FP181" s="674"/>
      <c r="FQ181" s="674"/>
      <c r="FR181" s="674"/>
      <c r="FS181" s="674"/>
      <c r="FT181" s="674"/>
      <c r="FU181" s="674"/>
      <c r="FV181" s="674"/>
      <c r="FW181" s="674"/>
      <c r="FX181" s="674"/>
      <c r="FY181" s="674"/>
      <c r="FZ181" s="1313"/>
      <c r="GA181" s="1312"/>
      <c r="GB181" s="1156"/>
      <c r="GC181" s="1156"/>
      <c r="GD181" s="1156"/>
      <c r="GE181" s="1156"/>
      <c r="GF181" s="1156"/>
      <c r="GG181" s="1156"/>
      <c r="GH181" s="1156"/>
      <c r="GI181" s="1156"/>
      <c r="GJ181" s="1156"/>
      <c r="GK181" s="1157"/>
      <c r="GL181" s="1157"/>
      <c r="GM181" s="1157"/>
      <c r="GN181" s="1157"/>
      <c r="GO181" s="1157"/>
      <c r="GP181" s="1157"/>
      <c r="GQ181" s="1157"/>
      <c r="GR181" s="1157"/>
      <c r="GS181" s="1157"/>
      <c r="GT181" s="1157"/>
      <c r="GU181" s="1157"/>
      <c r="GV181" s="1157"/>
      <c r="GW181" s="1157"/>
      <c r="GX181" s="1157"/>
      <c r="GY181" s="1157"/>
      <c r="GZ181" s="1157"/>
      <c r="HA181" s="1157"/>
      <c r="HB181" s="1157"/>
      <c r="HC181" s="1157"/>
      <c r="HD181" s="1157"/>
      <c r="HE181" s="1157"/>
      <c r="HF181" s="1157"/>
      <c r="HG181" s="1157"/>
      <c r="HH181" s="1157"/>
      <c r="HI181" s="1157"/>
      <c r="HJ181" s="1026"/>
    </row>
    <row r="182" spans="2:218" ht="24.95" customHeight="1" x14ac:dyDescent="0.25">
      <c r="B182" s="1606"/>
      <c r="C182" s="229"/>
      <c r="D182" s="1316"/>
      <c r="E182" s="2400"/>
      <c r="F182" s="215"/>
      <c r="G182" s="213"/>
      <c r="H182" s="213"/>
      <c r="I182" s="214"/>
      <c r="J182" s="834"/>
      <c r="K182" s="234"/>
      <c r="L182" s="230"/>
      <c r="M182" s="231"/>
      <c r="N182" s="231"/>
      <c r="O182" s="231"/>
      <c r="P182" s="231"/>
      <c r="Q182" s="235"/>
      <c r="R182" s="233"/>
      <c r="S182" s="232"/>
      <c r="T182" s="219"/>
      <c r="U182" s="835"/>
      <c r="V182" s="212"/>
      <c r="W182" s="231"/>
      <c r="X182" s="2118"/>
      <c r="Y182" s="2119"/>
      <c r="Z182" s="2188"/>
      <c r="AA182" s="674"/>
      <c r="AB182" s="674"/>
      <c r="AC182" s="674"/>
      <c r="AD182" s="674"/>
      <c r="AE182" s="674"/>
      <c r="AF182" s="674"/>
      <c r="AG182" s="674"/>
      <c r="AH182" s="674"/>
      <c r="AI182" s="674"/>
      <c r="AJ182" s="674"/>
      <c r="AK182" s="674"/>
      <c r="AL182" s="674"/>
      <c r="AM182" s="674"/>
      <c r="AN182" s="674"/>
      <c r="AO182" s="674"/>
      <c r="AP182" s="674"/>
      <c r="AQ182" s="674"/>
      <c r="AR182" s="674"/>
      <c r="AS182" s="674"/>
      <c r="AT182" s="674"/>
      <c r="AU182" s="674"/>
      <c r="AV182" s="674"/>
      <c r="AW182" s="674"/>
      <c r="AX182" s="674"/>
      <c r="AY182" s="674"/>
      <c r="AZ182" s="674"/>
      <c r="BA182" s="674"/>
      <c r="BB182" s="674"/>
      <c r="BC182" s="674"/>
      <c r="BD182" s="674"/>
      <c r="BE182" s="674"/>
      <c r="BF182" s="674"/>
      <c r="BG182" s="674"/>
      <c r="BH182" s="674"/>
      <c r="BI182" s="674"/>
      <c r="BJ182" s="674"/>
      <c r="BK182" s="674"/>
      <c r="BL182" s="674"/>
      <c r="BM182" s="674"/>
      <c r="BN182" s="674"/>
      <c r="BO182" s="674"/>
      <c r="BP182" s="674"/>
      <c r="BQ182" s="674"/>
      <c r="BR182" s="674"/>
      <c r="BS182" s="674"/>
      <c r="BT182" s="674"/>
      <c r="BU182" s="674"/>
      <c r="BV182" s="674"/>
      <c r="BW182" s="674"/>
      <c r="BX182" s="674"/>
      <c r="BY182" s="674"/>
      <c r="BZ182" s="674"/>
      <c r="CA182" s="674"/>
      <c r="CB182" s="674"/>
      <c r="CC182" s="674"/>
      <c r="CD182" s="674"/>
      <c r="CE182" s="674"/>
      <c r="CF182" s="674"/>
      <c r="CG182" s="674"/>
      <c r="CH182" s="674"/>
      <c r="CI182" s="674"/>
      <c r="CJ182" s="674"/>
      <c r="CK182" s="674"/>
      <c r="CL182" s="674"/>
      <c r="CM182" s="674"/>
      <c r="CN182" s="674"/>
      <c r="CO182" s="674"/>
      <c r="CP182" s="674"/>
      <c r="CQ182" s="674"/>
      <c r="CR182" s="674"/>
      <c r="CS182" s="674"/>
      <c r="CT182" s="674"/>
      <c r="CU182" s="674"/>
      <c r="CV182" s="674"/>
      <c r="CW182" s="674"/>
      <c r="CX182" s="674"/>
      <c r="CY182" s="674"/>
      <c r="CZ182" s="674"/>
      <c r="DA182" s="674"/>
      <c r="DB182" s="674"/>
      <c r="DC182" s="674"/>
      <c r="DD182" s="674"/>
      <c r="DE182" s="674"/>
      <c r="DF182" s="674"/>
      <c r="DG182" s="674"/>
      <c r="DH182" s="674"/>
      <c r="DI182" s="674"/>
      <c r="DJ182" s="674"/>
      <c r="DK182" s="674"/>
      <c r="DL182" s="674"/>
      <c r="DM182" s="674"/>
      <c r="DN182" s="674"/>
      <c r="DO182" s="674"/>
      <c r="DP182" s="674"/>
      <c r="DQ182" s="674"/>
      <c r="DR182" s="674"/>
      <c r="DS182" s="674"/>
      <c r="DT182" s="674"/>
      <c r="DU182" s="674"/>
      <c r="DV182" s="674"/>
      <c r="DW182" s="674"/>
      <c r="DX182" s="674"/>
      <c r="DY182" s="674"/>
      <c r="DZ182" s="674"/>
      <c r="EA182" s="674"/>
      <c r="EB182" s="674"/>
      <c r="EC182" s="674"/>
      <c r="ED182" s="674"/>
      <c r="EE182" s="674"/>
      <c r="EF182" s="674"/>
      <c r="EG182" s="674"/>
      <c r="EH182" s="674"/>
      <c r="EI182" s="674"/>
      <c r="EJ182" s="674"/>
      <c r="EK182" s="674"/>
      <c r="EL182" s="674"/>
      <c r="EM182" s="674"/>
      <c r="EN182" s="674"/>
      <c r="EO182" s="674"/>
      <c r="EP182" s="674"/>
      <c r="EQ182" s="674"/>
      <c r="ER182" s="674"/>
      <c r="ES182" s="674"/>
      <c r="ET182" s="674"/>
      <c r="EU182" s="674"/>
      <c r="EV182" s="674"/>
      <c r="EW182" s="674"/>
      <c r="EX182" s="674"/>
      <c r="EY182" s="674"/>
      <c r="EZ182" s="674"/>
      <c r="FA182" s="674"/>
      <c r="FB182" s="674"/>
      <c r="FC182" s="674"/>
      <c r="FD182" s="674"/>
      <c r="FE182" s="674"/>
      <c r="FF182" s="674"/>
      <c r="FG182" s="674"/>
      <c r="FH182" s="674"/>
      <c r="FI182" s="674"/>
      <c r="FJ182" s="674"/>
      <c r="FK182" s="674"/>
      <c r="FL182" s="674"/>
      <c r="FM182" s="674"/>
      <c r="FN182" s="674"/>
      <c r="FO182" s="674"/>
      <c r="FP182" s="674"/>
      <c r="FQ182" s="674"/>
      <c r="FR182" s="674"/>
      <c r="FS182" s="674"/>
      <c r="FT182" s="674"/>
      <c r="FU182" s="674"/>
      <c r="FV182" s="674"/>
      <c r="FW182" s="674"/>
      <c r="FX182" s="674"/>
      <c r="FY182" s="674"/>
      <c r="FZ182" s="1313"/>
      <c r="GA182" s="1312"/>
      <c r="GB182" s="1156"/>
      <c r="GC182" s="1156"/>
      <c r="GD182" s="1156"/>
      <c r="GE182" s="1156"/>
      <c r="GF182" s="1156"/>
      <c r="GG182" s="1156"/>
      <c r="GH182" s="1156"/>
      <c r="GI182" s="1156"/>
      <c r="GJ182" s="1156"/>
      <c r="GK182" s="1157"/>
      <c r="GL182" s="1157"/>
      <c r="GM182" s="1157"/>
      <c r="GN182" s="1157"/>
      <c r="GO182" s="1157"/>
      <c r="GP182" s="1157"/>
      <c r="GQ182" s="1157"/>
      <c r="GR182" s="1157"/>
      <c r="GS182" s="1157"/>
      <c r="GT182" s="1157"/>
      <c r="GU182" s="1157"/>
      <c r="GV182" s="1157"/>
      <c r="GW182" s="1157"/>
      <c r="GX182" s="1157"/>
      <c r="GY182" s="1157"/>
      <c r="GZ182" s="1157"/>
      <c r="HA182" s="1157"/>
      <c r="HB182" s="1157"/>
      <c r="HC182" s="1157"/>
      <c r="HD182" s="1157"/>
      <c r="HE182" s="1157"/>
      <c r="HF182" s="1157"/>
      <c r="HG182" s="1157"/>
      <c r="HH182" s="1157"/>
      <c r="HI182" s="1157"/>
      <c r="HJ182" s="1026"/>
    </row>
    <row r="183" spans="2:218" ht="24.95" customHeight="1" x14ac:dyDescent="0.25">
      <c r="B183" s="1606"/>
      <c r="C183" s="229"/>
      <c r="D183" s="1316"/>
      <c r="E183" s="2400"/>
      <c r="F183" s="2381"/>
      <c r="G183" s="213"/>
      <c r="H183" s="213"/>
      <c r="I183" s="214"/>
      <c r="J183" s="834"/>
      <c r="K183" s="234"/>
      <c r="L183" s="230"/>
      <c r="M183" s="231"/>
      <c r="N183" s="231"/>
      <c r="O183" s="231"/>
      <c r="P183" s="231"/>
      <c r="Q183" s="235"/>
      <c r="R183" s="233"/>
      <c r="S183" s="232"/>
      <c r="T183" s="219"/>
      <c r="U183" s="835"/>
      <c r="V183" s="212"/>
      <c r="W183" s="231"/>
      <c r="X183" s="2118"/>
      <c r="Y183" s="2119"/>
      <c r="Z183" s="2188"/>
      <c r="AA183" s="674"/>
      <c r="AB183" s="674"/>
      <c r="AC183" s="674"/>
      <c r="AD183" s="674"/>
      <c r="AE183" s="674"/>
      <c r="AF183" s="674"/>
      <c r="AG183" s="674"/>
      <c r="AH183" s="674"/>
      <c r="AI183" s="674"/>
      <c r="AJ183" s="674"/>
      <c r="AK183" s="674"/>
      <c r="AL183" s="674"/>
      <c r="AM183" s="674"/>
      <c r="AN183" s="674"/>
      <c r="AO183" s="674"/>
      <c r="AP183" s="674"/>
      <c r="AQ183" s="674"/>
      <c r="AR183" s="674"/>
      <c r="AS183" s="674"/>
      <c r="AT183" s="674"/>
      <c r="AU183" s="674"/>
      <c r="AV183" s="674"/>
      <c r="AW183" s="674"/>
      <c r="AX183" s="674"/>
      <c r="AY183" s="674"/>
      <c r="AZ183" s="674"/>
      <c r="BA183" s="674"/>
      <c r="BB183" s="674"/>
      <c r="BC183" s="674"/>
      <c r="BD183" s="674"/>
      <c r="BE183" s="674"/>
      <c r="BF183" s="674"/>
      <c r="BG183" s="674"/>
      <c r="BH183" s="674"/>
      <c r="BI183" s="674"/>
      <c r="BJ183" s="674"/>
      <c r="BK183" s="674"/>
      <c r="BL183" s="674"/>
      <c r="BM183" s="674"/>
      <c r="BN183" s="674"/>
      <c r="BO183" s="674"/>
      <c r="BP183" s="674"/>
      <c r="BQ183" s="674"/>
      <c r="BR183" s="674"/>
      <c r="BS183" s="674"/>
      <c r="BT183" s="674"/>
      <c r="BU183" s="674"/>
      <c r="BV183" s="674"/>
      <c r="BW183" s="674"/>
      <c r="BX183" s="674"/>
      <c r="BY183" s="674"/>
      <c r="BZ183" s="674"/>
      <c r="CA183" s="674"/>
      <c r="CB183" s="674"/>
      <c r="CC183" s="674"/>
      <c r="CD183" s="674"/>
      <c r="CE183" s="674"/>
      <c r="CF183" s="674"/>
      <c r="CG183" s="674"/>
      <c r="CH183" s="674"/>
      <c r="CI183" s="674"/>
      <c r="CJ183" s="674"/>
      <c r="CK183" s="674"/>
      <c r="CL183" s="674"/>
      <c r="CM183" s="674"/>
      <c r="CN183" s="674"/>
      <c r="CO183" s="674"/>
      <c r="CP183" s="674"/>
      <c r="CQ183" s="674"/>
      <c r="CR183" s="674"/>
      <c r="CS183" s="674"/>
      <c r="CT183" s="674"/>
      <c r="CU183" s="674"/>
      <c r="CV183" s="674"/>
      <c r="CW183" s="674"/>
      <c r="CX183" s="674"/>
      <c r="CY183" s="674"/>
      <c r="CZ183" s="674"/>
      <c r="DA183" s="674"/>
      <c r="DB183" s="674"/>
      <c r="DC183" s="674"/>
      <c r="DD183" s="674"/>
      <c r="DE183" s="674"/>
      <c r="DF183" s="674"/>
      <c r="DG183" s="674"/>
      <c r="DH183" s="674"/>
      <c r="DI183" s="674"/>
      <c r="DJ183" s="674"/>
      <c r="DK183" s="674"/>
      <c r="DL183" s="674"/>
      <c r="DM183" s="674"/>
      <c r="DN183" s="674"/>
      <c r="DO183" s="674"/>
      <c r="DP183" s="674"/>
      <c r="DQ183" s="674"/>
      <c r="DR183" s="674"/>
      <c r="DS183" s="674"/>
      <c r="DT183" s="674"/>
      <c r="DU183" s="674"/>
      <c r="DV183" s="674"/>
      <c r="DW183" s="674"/>
      <c r="DX183" s="674"/>
      <c r="DY183" s="674"/>
      <c r="DZ183" s="674"/>
      <c r="EA183" s="674"/>
      <c r="EB183" s="674"/>
      <c r="EC183" s="674"/>
      <c r="ED183" s="674"/>
      <c r="EE183" s="674"/>
      <c r="EF183" s="674"/>
      <c r="EG183" s="674"/>
      <c r="EH183" s="674"/>
      <c r="EI183" s="674"/>
      <c r="EJ183" s="674"/>
      <c r="EK183" s="674"/>
      <c r="EL183" s="674"/>
      <c r="EM183" s="674"/>
      <c r="EN183" s="674"/>
      <c r="EO183" s="674"/>
      <c r="EP183" s="674"/>
      <c r="EQ183" s="674"/>
      <c r="ER183" s="674"/>
      <c r="ES183" s="674"/>
      <c r="ET183" s="674"/>
      <c r="EU183" s="674"/>
      <c r="EV183" s="674"/>
      <c r="EW183" s="674"/>
      <c r="EX183" s="674"/>
      <c r="EY183" s="674"/>
      <c r="EZ183" s="674"/>
      <c r="FA183" s="674"/>
      <c r="FB183" s="674"/>
      <c r="FC183" s="674"/>
      <c r="FD183" s="674"/>
      <c r="FE183" s="674"/>
      <c r="FF183" s="674"/>
      <c r="FG183" s="674"/>
      <c r="FH183" s="674"/>
      <c r="FI183" s="674"/>
      <c r="FJ183" s="674"/>
      <c r="FK183" s="674"/>
      <c r="FL183" s="674"/>
      <c r="FM183" s="674"/>
      <c r="FN183" s="674"/>
      <c r="FO183" s="674"/>
      <c r="FP183" s="674"/>
      <c r="FQ183" s="674"/>
      <c r="FR183" s="674"/>
      <c r="FS183" s="674"/>
      <c r="FT183" s="674"/>
      <c r="FU183" s="674"/>
      <c r="FV183" s="674"/>
      <c r="FW183" s="674"/>
      <c r="FX183" s="674"/>
      <c r="FY183" s="674"/>
      <c r="FZ183" s="1313"/>
      <c r="GA183" s="1312"/>
      <c r="GB183" s="1156"/>
      <c r="GC183" s="1156"/>
      <c r="GD183" s="1156"/>
      <c r="GE183" s="1156"/>
      <c r="GF183" s="1156"/>
      <c r="GG183" s="1156"/>
      <c r="GH183" s="1156"/>
      <c r="GI183" s="1156"/>
      <c r="GJ183" s="1156"/>
      <c r="GK183" s="1157"/>
      <c r="GL183" s="1157"/>
      <c r="GM183" s="1157"/>
      <c r="GN183" s="1157"/>
      <c r="GO183" s="1157"/>
      <c r="GP183" s="1157"/>
      <c r="GQ183" s="1157"/>
      <c r="GR183" s="1157"/>
      <c r="GS183" s="1157"/>
      <c r="GT183" s="1157"/>
      <c r="GU183" s="1157"/>
      <c r="GV183" s="1157"/>
      <c r="GW183" s="1157"/>
      <c r="GX183" s="1157"/>
      <c r="GY183" s="1157"/>
      <c r="GZ183" s="1157"/>
      <c r="HA183" s="1157"/>
      <c r="HB183" s="1157"/>
      <c r="HC183" s="1157"/>
      <c r="HD183" s="1157"/>
      <c r="HE183" s="1157"/>
      <c r="HF183" s="1157"/>
      <c r="HG183" s="1157"/>
      <c r="HH183" s="1157"/>
      <c r="HI183" s="1157"/>
      <c r="HJ183" s="1026"/>
    </row>
    <row r="184" spans="2:218" ht="24.95" customHeight="1" x14ac:dyDescent="0.25">
      <c r="B184" s="1606"/>
      <c r="C184" s="229"/>
      <c r="D184" s="1316"/>
      <c r="E184" s="2400"/>
      <c r="F184" s="215"/>
      <c r="G184" s="213"/>
      <c r="H184" s="213"/>
      <c r="I184" s="214"/>
      <c r="J184" s="834"/>
      <c r="K184" s="234"/>
      <c r="L184" s="230"/>
      <c r="M184" s="231"/>
      <c r="N184" s="231"/>
      <c r="O184" s="231"/>
      <c r="P184" s="231"/>
      <c r="Q184" s="235"/>
      <c r="R184" s="233"/>
      <c r="S184" s="232"/>
      <c r="T184" s="219"/>
      <c r="U184" s="835"/>
      <c r="V184" s="212"/>
      <c r="W184" s="231"/>
      <c r="X184" s="2118"/>
      <c r="Y184" s="2119"/>
      <c r="Z184" s="2188"/>
      <c r="AA184" s="674"/>
      <c r="AB184" s="674"/>
      <c r="AC184" s="674"/>
      <c r="AD184" s="674"/>
      <c r="AE184" s="674"/>
      <c r="AF184" s="674"/>
      <c r="AG184" s="674"/>
      <c r="AH184" s="674"/>
      <c r="AI184" s="674"/>
      <c r="AJ184" s="674"/>
      <c r="AK184" s="674"/>
      <c r="AL184" s="674"/>
      <c r="AM184" s="674"/>
      <c r="AN184" s="674"/>
      <c r="AO184" s="674"/>
      <c r="AP184" s="674"/>
      <c r="AQ184" s="674"/>
      <c r="AR184" s="674"/>
      <c r="AS184" s="674"/>
      <c r="AT184" s="674"/>
      <c r="AU184" s="674"/>
      <c r="AV184" s="674"/>
      <c r="AW184" s="674"/>
      <c r="AX184" s="674"/>
      <c r="AY184" s="674"/>
      <c r="AZ184" s="674"/>
      <c r="BA184" s="674"/>
      <c r="BB184" s="674"/>
      <c r="BC184" s="674"/>
      <c r="BD184" s="674"/>
      <c r="BE184" s="674"/>
      <c r="BF184" s="674"/>
      <c r="BG184" s="674"/>
      <c r="BH184" s="674"/>
      <c r="BI184" s="674"/>
      <c r="BJ184" s="674"/>
      <c r="BK184" s="674"/>
      <c r="BL184" s="674"/>
      <c r="BM184" s="674"/>
      <c r="BN184" s="674"/>
      <c r="BO184" s="674"/>
      <c r="BP184" s="674"/>
      <c r="BQ184" s="674"/>
      <c r="BR184" s="674"/>
      <c r="BS184" s="674"/>
      <c r="BT184" s="674"/>
      <c r="BU184" s="674"/>
      <c r="BV184" s="674"/>
      <c r="BW184" s="674"/>
      <c r="BX184" s="674"/>
      <c r="BY184" s="674"/>
      <c r="BZ184" s="674"/>
      <c r="CA184" s="674"/>
      <c r="CB184" s="674"/>
      <c r="CC184" s="674"/>
      <c r="CD184" s="674"/>
      <c r="CE184" s="674"/>
      <c r="CF184" s="674"/>
      <c r="CG184" s="674"/>
      <c r="CH184" s="674"/>
      <c r="CI184" s="674"/>
      <c r="CJ184" s="674"/>
      <c r="CK184" s="674"/>
      <c r="CL184" s="674"/>
      <c r="CM184" s="674"/>
      <c r="CN184" s="674"/>
      <c r="CO184" s="674"/>
      <c r="CP184" s="674"/>
      <c r="CQ184" s="674"/>
      <c r="CR184" s="674"/>
      <c r="CS184" s="674"/>
      <c r="CT184" s="674"/>
      <c r="CU184" s="674"/>
      <c r="CV184" s="674"/>
      <c r="CW184" s="674"/>
      <c r="CX184" s="674"/>
      <c r="CY184" s="674"/>
      <c r="CZ184" s="674"/>
      <c r="DA184" s="674"/>
      <c r="DB184" s="674"/>
      <c r="DC184" s="674"/>
      <c r="DD184" s="674"/>
      <c r="DE184" s="674"/>
      <c r="DF184" s="674"/>
      <c r="DG184" s="674"/>
      <c r="DH184" s="674"/>
      <c r="DI184" s="674"/>
      <c r="DJ184" s="674"/>
      <c r="DK184" s="674"/>
      <c r="DL184" s="674"/>
      <c r="DM184" s="674"/>
      <c r="DN184" s="674"/>
      <c r="DO184" s="674"/>
      <c r="DP184" s="674"/>
      <c r="DQ184" s="674"/>
      <c r="DR184" s="674"/>
      <c r="DS184" s="674"/>
      <c r="DT184" s="674"/>
      <c r="DU184" s="674"/>
      <c r="DV184" s="674"/>
      <c r="DW184" s="674"/>
      <c r="DX184" s="674"/>
      <c r="DY184" s="674"/>
      <c r="DZ184" s="674"/>
      <c r="EA184" s="674"/>
      <c r="EB184" s="674"/>
      <c r="EC184" s="674"/>
      <c r="ED184" s="674"/>
      <c r="EE184" s="674"/>
      <c r="EF184" s="674"/>
      <c r="EG184" s="674"/>
      <c r="EH184" s="674"/>
      <c r="EI184" s="674"/>
      <c r="EJ184" s="674"/>
      <c r="EK184" s="674"/>
      <c r="EL184" s="674"/>
      <c r="EM184" s="674"/>
      <c r="EN184" s="674"/>
      <c r="EO184" s="674"/>
      <c r="EP184" s="674"/>
      <c r="EQ184" s="674"/>
      <c r="ER184" s="674"/>
      <c r="ES184" s="674"/>
      <c r="ET184" s="674"/>
      <c r="EU184" s="674"/>
      <c r="EV184" s="674"/>
      <c r="EW184" s="674"/>
      <c r="EX184" s="674"/>
      <c r="EY184" s="674"/>
      <c r="EZ184" s="674"/>
      <c r="FA184" s="674"/>
      <c r="FB184" s="674"/>
      <c r="FC184" s="674"/>
      <c r="FD184" s="674"/>
      <c r="FE184" s="674"/>
      <c r="FF184" s="674"/>
      <c r="FG184" s="674"/>
      <c r="FH184" s="674"/>
      <c r="FI184" s="674"/>
      <c r="FJ184" s="674"/>
      <c r="FK184" s="674"/>
      <c r="FL184" s="674"/>
      <c r="FM184" s="674"/>
      <c r="FN184" s="674"/>
      <c r="FO184" s="674"/>
      <c r="FP184" s="674"/>
      <c r="FQ184" s="674"/>
      <c r="FR184" s="674"/>
      <c r="FS184" s="674"/>
      <c r="FT184" s="674"/>
      <c r="FU184" s="674"/>
      <c r="FV184" s="674"/>
      <c r="FW184" s="674"/>
      <c r="FX184" s="674"/>
      <c r="FY184" s="674"/>
      <c r="FZ184" s="1313"/>
      <c r="GA184" s="1312"/>
      <c r="GB184" s="1156"/>
      <c r="GC184" s="1156"/>
      <c r="GD184" s="1156"/>
      <c r="GE184" s="1156"/>
      <c r="GF184" s="1156"/>
      <c r="GG184" s="1156"/>
      <c r="GH184" s="1156"/>
      <c r="GI184" s="1156"/>
      <c r="GJ184" s="1156"/>
      <c r="GK184" s="1157"/>
      <c r="GL184" s="1157"/>
      <c r="GM184" s="1157"/>
      <c r="GN184" s="1157"/>
      <c r="GO184" s="1157"/>
      <c r="GP184" s="1157"/>
      <c r="GQ184" s="1157"/>
      <c r="GR184" s="1157"/>
      <c r="GS184" s="1157"/>
      <c r="GT184" s="1157"/>
      <c r="GU184" s="1157"/>
      <c r="GV184" s="1157"/>
      <c r="GW184" s="1157"/>
      <c r="GX184" s="1157"/>
      <c r="GY184" s="1157"/>
      <c r="GZ184" s="1157"/>
      <c r="HA184" s="1157"/>
      <c r="HB184" s="1157"/>
      <c r="HC184" s="1157"/>
      <c r="HD184" s="1157"/>
      <c r="HE184" s="1157"/>
      <c r="HF184" s="1157"/>
      <c r="HG184" s="1157"/>
      <c r="HH184" s="1157"/>
      <c r="HI184" s="1157"/>
      <c r="HJ184" s="1026"/>
    </row>
    <row r="185" spans="2:218" ht="24.95" customHeight="1" x14ac:dyDescent="0.25">
      <c r="B185" s="1606"/>
      <c r="C185" s="229"/>
      <c r="D185" s="1316"/>
      <c r="E185" s="2400"/>
      <c r="F185" s="215"/>
      <c r="G185" s="213"/>
      <c r="H185" s="213"/>
      <c r="I185" s="214"/>
      <c r="J185" s="834"/>
      <c r="K185" s="234"/>
      <c r="L185" s="230"/>
      <c r="M185" s="231"/>
      <c r="N185" s="231"/>
      <c r="O185" s="231"/>
      <c r="P185" s="231"/>
      <c r="Q185" s="235"/>
      <c r="R185" s="233"/>
      <c r="S185" s="232"/>
      <c r="T185" s="219"/>
      <c r="U185" s="835"/>
      <c r="V185" s="212"/>
      <c r="W185" s="231"/>
      <c r="X185" s="2118"/>
      <c r="Y185" s="2119"/>
      <c r="Z185" s="2188"/>
      <c r="AA185" s="674"/>
      <c r="AB185" s="674"/>
      <c r="AC185" s="674"/>
      <c r="AD185" s="674"/>
      <c r="AE185" s="674"/>
      <c r="AF185" s="674"/>
      <c r="AG185" s="674"/>
      <c r="AH185" s="674"/>
      <c r="AI185" s="674"/>
      <c r="AJ185" s="674"/>
      <c r="AK185" s="674"/>
      <c r="AL185" s="674"/>
      <c r="AM185" s="674"/>
      <c r="AN185" s="674"/>
      <c r="AO185" s="674"/>
      <c r="AP185" s="674"/>
      <c r="AQ185" s="674"/>
      <c r="AR185" s="674"/>
      <c r="AS185" s="674"/>
      <c r="AT185" s="674"/>
      <c r="AU185" s="674"/>
      <c r="AV185" s="674"/>
      <c r="AW185" s="674"/>
      <c r="AX185" s="674"/>
      <c r="AY185" s="674"/>
      <c r="AZ185" s="674"/>
      <c r="BA185" s="674"/>
      <c r="BB185" s="674"/>
      <c r="BC185" s="674"/>
      <c r="BD185" s="674"/>
      <c r="BE185" s="674"/>
      <c r="BF185" s="674"/>
      <c r="BG185" s="674"/>
      <c r="BH185" s="674"/>
      <c r="BI185" s="674"/>
      <c r="BJ185" s="674"/>
      <c r="BK185" s="674"/>
      <c r="BL185" s="674"/>
      <c r="BM185" s="674"/>
      <c r="BN185" s="674"/>
      <c r="BO185" s="674"/>
      <c r="BP185" s="674"/>
      <c r="BQ185" s="674"/>
      <c r="BR185" s="674"/>
      <c r="BS185" s="674"/>
      <c r="BT185" s="674"/>
      <c r="BU185" s="674"/>
      <c r="BV185" s="674"/>
      <c r="BW185" s="674"/>
      <c r="BX185" s="674"/>
      <c r="BY185" s="674"/>
      <c r="BZ185" s="674"/>
      <c r="CA185" s="674"/>
      <c r="CB185" s="674"/>
      <c r="CC185" s="674"/>
      <c r="CD185" s="674"/>
      <c r="CE185" s="674"/>
      <c r="CF185" s="674"/>
      <c r="CG185" s="674"/>
      <c r="CH185" s="674"/>
      <c r="CI185" s="674"/>
      <c r="CJ185" s="674"/>
      <c r="CK185" s="674"/>
      <c r="CL185" s="674"/>
      <c r="CM185" s="674"/>
      <c r="CN185" s="674"/>
      <c r="CO185" s="674"/>
      <c r="CP185" s="674"/>
      <c r="CQ185" s="674"/>
      <c r="CR185" s="674"/>
      <c r="CS185" s="674"/>
      <c r="CT185" s="674"/>
      <c r="CU185" s="674"/>
      <c r="CV185" s="674"/>
      <c r="CW185" s="674"/>
      <c r="CX185" s="674"/>
      <c r="CY185" s="674"/>
      <c r="CZ185" s="674"/>
      <c r="DA185" s="674"/>
      <c r="DB185" s="674"/>
      <c r="DC185" s="674"/>
      <c r="DD185" s="674"/>
      <c r="DE185" s="674"/>
      <c r="DF185" s="674"/>
      <c r="DG185" s="674"/>
      <c r="DH185" s="674"/>
      <c r="DI185" s="674"/>
      <c r="DJ185" s="674"/>
      <c r="DK185" s="674"/>
      <c r="DL185" s="674"/>
      <c r="DM185" s="674"/>
      <c r="DN185" s="674"/>
      <c r="DO185" s="674"/>
      <c r="DP185" s="674"/>
      <c r="DQ185" s="674"/>
      <c r="DR185" s="674"/>
      <c r="DS185" s="674"/>
      <c r="DT185" s="674"/>
      <c r="DU185" s="674"/>
      <c r="DV185" s="674"/>
      <c r="DW185" s="674"/>
      <c r="DX185" s="674"/>
      <c r="DY185" s="674"/>
      <c r="DZ185" s="674"/>
      <c r="EA185" s="674"/>
      <c r="EB185" s="674"/>
      <c r="EC185" s="674"/>
      <c r="ED185" s="674"/>
      <c r="EE185" s="674"/>
      <c r="EF185" s="674"/>
      <c r="EG185" s="674"/>
      <c r="EH185" s="674"/>
      <c r="EI185" s="674"/>
      <c r="EJ185" s="674"/>
      <c r="EK185" s="674"/>
      <c r="EL185" s="674"/>
      <c r="EM185" s="674"/>
      <c r="EN185" s="674"/>
      <c r="EO185" s="674"/>
      <c r="EP185" s="674"/>
      <c r="EQ185" s="674"/>
      <c r="ER185" s="674"/>
      <c r="ES185" s="674"/>
      <c r="ET185" s="674"/>
      <c r="EU185" s="674"/>
      <c r="EV185" s="674"/>
      <c r="EW185" s="674"/>
      <c r="EX185" s="674"/>
      <c r="EY185" s="674"/>
      <c r="EZ185" s="674"/>
      <c r="FA185" s="674"/>
      <c r="FB185" s="674"/>
      <c r="FC185" s="674"/>
      <c r="FD185" s="674"/>
      <c r="FE185" s="674"/>
      <c r="FF185" s="674"/>
      <c r="FG185" s="674"/>
      <c r="FH185" s="674"/>
      <c r="FI185" s="674"/>
      <c r="FJ185" s="674"/>
      <c r="FK185" s="674"/>
      <c r="FL185" s="674"/>
      <c r="FM185" s="674"/>
      <c r="FN185" s="674"/>
      <c r="FO185" s="674"/>
      <c r="FP185" s="674"/>
      <c r="FQ185" s="674"/>
      <c r="FR185" s="674"/>
      <c r="FS185" s="674"/>
      <c r="FT185" s="674"/>
      <c r="FU185" s="674"/>
      <c r="FV185" s="674"/>
      <c r="FW185" s="674"/>
      <c r="FX185" s="674"/>
      <c r="FY185" s="674"/>
      <c r="FZ185" s="1313"/>
      <c r="GA185" s="1312"/>
      <c r="GB185" s="1156"/>
      <c r="GC185" s="1156"/>
      <c r="GD185" s="1156"/>
      <c r="GE185" s="1156"/>
      <c r="GF185" s="1156"/>
      <c r="GG185" s="1156"/>
      <c r="GH185" s="1156"/>
      <c r="GI185" s="1156"/>
      <c r="GJ185" s="1156"/>
      <c r="GK185" s="1157"/>
      <c r="GL185" s="1157"/>
      <c r="GM185" s="1157"/>
      <c r="GN185" s="1157"/>
      <c r="GO185" s="1157"/>
      <c r="GP185" s="1157"/>
      <c r="GQ185" s="1157"/>
      <c r="GR185" s="1157"/>
      <c r="GS185" s="1157"/>
      <c r="GT185" s="1157"/>
      <c r="GU185" s="1157"/>
      <c r="GV185" s="1157"/>
      <c r="GW185" s="1157"/>
      <c r="GX185" s="1157"/>
      <c r="GY185" s="1157"/>
      <c r="GZ185" s="1157"/>
      <c r="HA185" s="1157"/>
      <c r="HB185" s="1157"/>
      <c r="HC185" s="1157"/>
      <c r="HD185" s="1157"/>
      <c r="HE185" s="1157"/>
      <c r="HF185" s="1157"/>
      <c r="HG185" s="1157"/>
      <c r="HH185" s="1157"/>
      <c r="HI185" s="1157"/>
      <c r="HJ185" s="1026"/>
    </row>
    <row r="186" spans="2:218" ht="24.95" customHeight="1" x14ac:dyDescent="0.25">
      <c r="B186" s="1606"/>
      <c r="C186" s="229"/>
      <c r="D186" s="1316"/>
      <c r="E186" s="2400"/>
      <c r="F186" s="215"/>
      <c r="G186" s="213"/>
      <c r="H186" s="213"/>
      <c r="I186" s="214"/>
      <c r="J186" s="834"/>
      <c r="K186" s="234"/>
      <c r="L186" s="230"/>
      <c r="M186" s="231"/>
      <c r="N186" s="231"/>
      <c r="O186" s="231"/>
      <c r="P186" s="231"/>
      <c r="Q186" s="235"/>
      <c r="R186" s="233"/>
      <c r="S186" s="232"/>
      <c r="T186" s="219"/>
      <c r="U186" s="835"/>
      <c r="V186" s="212"/>
      <c r="W186" s="231"/>
      <c r="X186" s="2118"/>
      <c r="Y186" s="2119"/>
      <c r="Z186" s="2188"/>
      <c r="AA186" s="674"/>
      <c r="AB186" s="674"/>
      <c r="AC186" s="674"/>
      <c r="AD186" s="674"/>
      <c r="AE186" s="674"/>
      <c r="AF186" s="674"/>
      <c r="AG186" s="674"/>
      <c r="AH186" s="674"/>
      <c r="AI186" s="674"/>
      <c r="AJ186" s="674"/>
      <c r="AK186" s="674"/>
      <c r="AL186" s="674"/>
      <c r="AM186" s="674"/>
      <c r="AN186" s="674"/>
      <c r="AO186" s="674"/>
      <c r="AP186" s="674"/>
      <c r="AQ186" s="674"/>
      <c r="AR186" s="674"/>
      <c r="AS186" s="674"/>
      <c r="AT186" s="674"/>
      <c r="AU186" s="674"/>
      <c r="AV186" s="674"/>
      <c r="AW186" s="674"/>
      <c r="AX186" s="674"/>
      <c r="AY186" s="674"/>
      <c r="AZ186" s="674"/>
      <c r="BA186" s="674"/>
      <c r="BB186" s="674"/>
      <c r="BC186" s="674"/>
      <c r="BD186" s="674"/>
      <c r="BE186" s="674"/>
      <c r="BF186" s="674"/>
      <c r="BG186" s="674"/>
      <c r="BH186" s="674"/>
      <c r="BI186" s="674"/>
      <c r="BJ186" s="674"/>
      <c r="BK186" s="674"/>
      <c r="BL186" s="674"/>
      <c r="BM186" s="674"/>
      <c r="BN186" s="674"/>
      <c r="BO186" s="674"/>
      <c r="BP186" s="674"/>
      <c r="BQ186" s="674"/>
      <c r="BR186" s="674"/>
      <c r="BS186" s="674"/>
      <c r="BT186" s="674"/>
      <c r="BU186" s="674"/>
      <c r="BV186" s="674"/>
      <c r="BW186" s="674"/>
      <c r="BX186" s="674"/>
      <c r="BY186" s="674"/>
      <c r="BZ186" s="674"/>
      <c r="CA186" s="674"/>
      <c r="CB186" s="674"/>
      <c r="CC186" s="674"/>
      <c r="CD186" s="674"/>
      <c r="CE186" s="674"/>
      <c r="CF186" s="674"/>
      <c r="CG186" s="674"/>
      <c r="CH186" s="674"/>
      <c r="CI186" s="674"/>
      <c r="CJ186" s="674"/>
      <c r="CK186" s="674"/>
      <c r="CL186" s="674"/>
      <c r="CM186" s="674"/>
      <c r="CN186" s="674"/>
      <c r="CO186" s="674"/>
      <c r="CP186" s="674"/>
      <c r="CQ186" s="674"/>
      <c r="CR186" s="674"/>
      <c r="CS186" s="674"/>
      <c r="CT186" s="674"/>
      <c r="CU186" s="674"/>
      <c r="CV186" s="674"/>
      <c r="CW186" s="674"/>
      <c r="CX186" s="674"/>
      <c r="CY186" s="674"/>
      <c r="CZ186" s="674"/>
      <c r="DA186" s="674"/>
      <c r="DB186" s="674"/>
      <c r="DC186" s="674"/>
      <c r="DD186" s="674"/>
      <c r="DE186" s="674"/>
      <c r="DF186" s="674"/>
      <c r="DG186" s="674"/>
      <c r="DH186" s="674"/>
      <c r="DI186" s="674"/>
      <c r="DJ186" s="674"/>
      <c r="DK186" s="674"/>
      <c r="DL186" s="674"/>
      <c r="DM186" s="674"/>
      <c r="DN186" s="674"/>
      <c r="DO186" s="674"/>
      <c r="DP186" s="674"/>
      <c r="DQ186" s="674"/>
      <c r="DR186" s="674"/>
      <c r="DS186" s="674"/>
      <c r="DT186" s="674"/>
      <c r="DU186" s="674"/>
      <c r="DV186" s="674"/>
      <c r="DW186" s="674"/>
      <c r="DX186" s="674"/>
      <c r="DY186" s="674"/>
      <c r="DZ186" s="674"/>
      <c r="EA186" s="674"/>
      <c r="EB186" s="674"/>
      <c r="EC186" s="674"/>
      <c r="ED186" s="674"/>
      <c r="EE186" s="674"/>
      <c r="EF186" s="674"/>
      <c r="EG186" s="674"/>
      <c r="EH186" s="674"/>
      <c r="EI186" s="674"/>
      <c r="EJ186" s="674"/>
      <c r="EK186" s="674"/>
      <c r="EL186" s="674"/>
      <c r="EM186" s="674"/>
      <c r="EN186" s="674"/>
      <c r="EO186" s="674"/>
      <c r="EP186" s="674"/>
      <c r="EQ186" s="674"/>
      <c r="ER186" s="674"/>
      <c r="ES186" s="674"/>
      <c r="ET186" s="674"/>
      <c r="EU186" s="674"/>
      <c r="EV186" s="674"/>
      <c r="EW186" s="674"/>
      <c r="EX186" s="674"/>
      <c r="EY186" s="674"/>
      <c r="EZ186" s="674"/>
      <c r="FA186" s="674"/>
      <c r="FB186" s="674"/>
      <c r="FC186" s="674"/>
      <c r="FD186" s="674"/>
      <c r="FE186" s="674"/>
      <c r="FF186" s="674"/>
      <c r="FG186" s="674"/>
      <c r="FH186" s="674"/>
      <c r="FI186" s="674"/>
      <c r="FJ186" s="674"/>
      <c r="FK186" s="674"/>
      <c r="FL186" s="674"/>
      <c r="FM186" s="674"/>
      <c r="FN186" s="674"/>
      <c r="FO186" s="674"/>
      <c r="FP186" s="674"/>
      <c r="FQ186" s="674"/>
      <c r="FR186" s="674"/>
      <c r="FS186" s="674"/>
      <c r="FT186" s="674"/>
      <c r="FU186" s="674"/>
      <c r="FV186" s="674"/>
      <c r="FW186" s="674"/>
      <c r="FX186" s="674"/>
      <c r="FY186" s="674"/>
      <c r="FZ186" s="1313"/>
      <c r="GA186" s="1312"/>
      <c r="GB186" s="1156"/>
      <c r="GC186" s="1156"/>
      <c r="GD186" s="1156"/>
      <c r="GE186" s="1156"/>
      <c r="GF186" s="1156"/>
      <c r="GG186" s="1156"/>
      <c r="GH186" s="1156"/>
      <c r="GI186" s="1156"/>
      <c r="GJ186" s="1156"/>
      <c r="GK186" s="1157"/>
      <c r="GL186" s="1157"/>
      <c r="GM186" s="1157"/>
      <c r="GN186" s="1157"/>
      <c r="GO186" s="1157"/>
      <c r="GP186" s="1157"/>
      <c r="GQ186" s="1157"/>
      <c r="GR186" s="1157"/>
      <c r="GS186" s="1157"/>
      <c r="GT186" s="1157"/>
      <c r="GU186" s="1157"/>
      <c r="GV186" s="1157"/>
      <c r="GW186" s="1157"/>
      <c r="GX186" s="1157"/>
      <c r="GY186" s="1157"/>
      <c r="GZ186" s="1157"/>
      <c r="HA186" s="1157"/>
      <c r="HB186" s="1157"/>
      <c r="HC186" s="1157"/>
      <c r="HD186" s="1157"/>
      <c r="HE186" s="1157"/>
      <c r="HF186" s="1157"/>
      <c r="HG186" s="1157"/>
      <c r="HH186" s="1157"/>
      <c r="HI186" s="1157"/>
      <c r="HJ186" s="1026"/>
    </row>
    <row r="187" spans="2:218" ht="24.95" customHeight="1" x14ac:dyDescent="0.25">
      <c r="B187" s="1606"/>
      <c r="C187" s="229"/>
      <c r="D187" s="1316"/>
      <c r="E187" s="2400"/>
      <c r="F187" s="215"/>
      <c r="G187" s="213"/>
      <c r="H187" s="213"/>
      <c r="I187" s="214"/>
      <c r="J187" s="834"/>
      <c r="K187" s="234"/>
      <c r="L187" s="230"/>
      <c r="M187" s="231"/>
      <c r="N187" s="231"/>
      <c r="O187" s="231"/>
      <c r="P187" s="231"/>
      <c r="Q187" s="235"/>
      <c r="R187" s="233"/>
      <c r="S187" s="232"/>
      <c r="T187" s="219"/>
      <c r="U187" s="835"/>
      <c r="V187" s="212"/>
      <c r="W187" s="231"/>
      <c r="X187" s="2118"/>
      <c r="Y187" s="2119"/>
      <c r="Z187" s="2188"/>
      <c r="AA187" s="674"/>
      <c r="AB187" s="674"/>
      <c r="AC187" s="674"/>
      <c r="AD187" s="674"/>
      <c r="AE187" s="674"/>
      <c r="AF187" s="674"/>
      <c r="AG187" s="674"/>
      <c r="AH187" s="674"/>
      <c r="AI187" s="674"/>
      <c r="AJ187" s="674"/>
      <c r="AK187" s="674"/>
      <c r="AL187" s="674"/>
      <c r="AM187" s="674"/>
      <c r="AN187" s="674"/>
      <c r="AO187" s="674"/>
      <c r="AP187" s="674"/>
      <c r="AQ187" s="674"/>
      <c r="AR187" s="674"/>
      <c r="AS187" s="674"/>
      <c r="AT187" s="674"/>
      <c r="AU187" s="674"/>
      <c r="AV187" s="674"/>
      <c r="AW187" s="674"/>
      <c r="AX187" s="674"/>
      <c r="AY187" s="674"/>
      <c r="AZ187" s="674"/>
      <c r="BA187" s="674"/>
      <c r="BB187" s="674"/>
      <c r="BC187" s="674"/>
      <c r="BD187" s="674"/>
      <c r="BE187" s="674"/>
      <c r="BF187" s="674"/>
      <c r="BG187" s="674"/>
      <c r="BH187" s="674"/>
      <c r="BI187" s="674"/>
      <c r="BJ187" s="674"/>
      <c r="BK187" s="674"/>
      <c r="BL187" s="674"/>
      <c r="BM187" s="674"/>
      <c r="BN187" s="674"/>
      <c r="BO187" s="674"/>
      <c r="BP187" s="674"/>
      <c r="BQ187" s="674"/>
      <c r="BR187" s="674"/>
      <c r="BS187" s="674"/>
      <c r="BT187" s="674"/>
      <c r="BU187" s="674"/>
      <c r="BV187" s="674"/>
      <c r="BW187" s="674"/>
      <c r="BX187" s="674"/>
      <c r="BY187" s="674"/>
      <c r="BZ187" s="674"/>
      <c r="CA187" s="674"/>
      <c r="CB187" s="674"/>
      <c r="CC187" s="674"/>
      <c r="CD187" s="674"/>
      <c r="CE187" s="674"/>
      <c r="CF187" s="674"/>
      <c r="CG187" s="674"/>
      <c r="CH187" s="674"/>
      <c r="CI187" s="674"/>
      <c r="CJ187" s="674"/>
      <c r="CK187" s="674"/>
      <c r="CL187" s="674"/>
      <c r="CM187" s="674"/>
      <c r="CN187" s="674"/>
      <c r="CO187" s="674"/>
      <c r="CP187" s="674"/>
      <c r="CQ187" s="674"/>
      <c r="CR187" s="674"/>
      <c r="CS187" s="674"/>
      <c r="CT187" s="674"/>
      <c r="CU187" s="674"/>
      <c r="CV187" s="674"/>
      <c r="CW187" s="674"/>
      <c r="CX187" s="674"/>
      <c r="CY187" s="674"/>
      <c r="CZ187" s="674"/>
      <c r="DA187" s="674"/>
      <c r="DB187" s="674"/>
      <c r="DC187" s="674"/>
      <c r="DD187" s="674"/>
      <c r="DE187" s="674"/>
      <c r="DF187" s="674"/>
      <c r="DG187" s="674"/>
      <c r="DH187" s="674"/>
      <c r="DI187" s="674"/>
      <c r="DJ187" s="674"/>
      <c r="DK187" s="674"/>
      <c r="DL187" s="674"/>
      <c r="DM187" s="674"/>
      <c r="DN187" s="674"/>
      <c r="DO187" s="674"/>
      <c r="DP187" s="674"/>
      <c r="DQ187" s="674"/>
      <c r="DR187" s="674"/>
      <c r="DS187" s="674"/>
      <c r="DT187" s="674"/>
      <c r="DU187" s="674"/>
      <c r="DV187" s="674"/>
      <c r="DW187" s="674"/>
      <c r="DX187" s="674"/>
      <c r="DY187" s="674"/>
      <c r="DZ187" s="674"/>
      <c r="EA187" s="674"/>
      <c r="EB187" s="674"/>
      <c r="EC187" s="674"/>
      <c r="ED187" s="674"/>
      <c r="EE187" s="674"/>
      <c r="EF187" s="674"/>
      <c r="EG187" s="674"/>
      <c r="EH187" s="674"/>
      <c r="EI187" s="674"/>
      <c r="EJ187" s="674"/>
      <c r="EK187" s="674"/>
      <c r="EL187" s="674"/>
      <c r="EM187" s="674"/>
      <c r="EN187" s="674"/>
      <c r="EO187" s="674"/>
      <c r="EP187" s="674"/>
      <c r="EQ187" s="674"/>
      <c r="ER187" s="674"/>
      <c r="ES187" s="674"/>
      <c r="ET187" s="674"/>
      <c r="EU187" s="674"/>
      <c r="EV187" s="674"/>
      <c r="EW187" s="674"/>
      <c r="EX187" s="674"/>
      <c r="EY187" s="674"/>
      <c r="EZ187" s="674"/>
      <c r="FA187" s="674"/>
      <c r="FB187" s="674"/>
      <c r="FC187" s="674"/>
      <c r="FD187" s="674"/>
      <c r="FE187" s="674"/>
      <c r="FF187" s="674"/>
      <c r="FG187" s="674"/>
      <c r="FH187" s="674"/>
      <c r="FI187" s="674"/>
      <c r="FJ187" s="674"/>
      <c r="FK187" s="674"/>
      <c r="FL187" s="674"/>
      <c r="FM187" s="674"/>
      <c r="FN187" s="674"/>
      <c r="FO187" s="674"/>
      <c r="FP187" s="674"/>
      <c r="FQ187" s="674"/>
      <c r="FR187" s="674"/>
      <c r="FS187" s="674"/>
      <c r="FT187" s="674"/>
      <c r="FU187" s="674"/>
      <c r="FV187" s="674"/>
      <c r="FW187" s="674"/>
      <c r="FX187" s="674"/>
      <c r="FY187" s="674"/>
      <c r="FZ187" s="1313"/>
      <c r="GA187" s="1312"/>
      <c r="GB187" s="1156"/>
      <c r="GC187" s="1156"/>
      <c r="GD187" s="1156"/>
      <c r="GE187" s="1156"/>
      <c r="GF187" s="1156"/>
      <c r="GG187" s="1156"/>
      <c r="GH187" s="1156"/>
      <c r="GI187" s="1156"/>
      <c r="GJ187" s="1156"/>
      <c r="GK187" s="1157"/>
      <c r="GL187" s="1157"/>
      <c r="GM187" s="1157"/>
      <c r="GN187" s="1157"/>
      <c r="GO187" s="1157"/>
      <c r="GP187" s="1157"/>
      <c r="GQ187" s="1157"/>
      <c r="GR187" s="1157"/>
      <c r="GS187" s="1157"/>
      <c r="GT187" s="1157"/>
      <c r="GU187" s="1157"/>
      <c r="GV187" s="1157"/>
      <c r="GW187" s="1157"/>
      <c r="GX187" s="1157"/>
      <c r="GY187" s="1157"/>
      <c r="GZ187" s="1157"/>
      <c r="HA187" s="1157"/>
      <c r="HB187" s="1157"/>
      <c r="HC187" s="1157"/>
      <c r="HD187" s="1157"/>
      <c r="HE187" s="1157"/>
      <c r="HF187" s="1157"/>
      <c r="HG187" s="1157"/>
      <c r="HH187" s="1157"/>
      <c r="HI187" s="1157"/>
      <c r="HJ187" s="1026"/>
    </row>
    <row r="188" spans="2:218" ht="24.95" customHeight="1" x14ac:dyDescent="0.25">
      <c r="B188" s="1606"/>
      <c r="C188" s="229"/>
      <c r="D188" s="1316"/>
      <c r="E188" s="2400"/>
      <c r="F188" s="215"/>
      <c r="G188" s="213"/>
      <c r="H188" s="213"/>
      <c r="I188" s="214"/>
      <c r="J188" s="834"/>
      <c r="K188" s="234"/>
      <c r="L188" s="230"/>
      <c r="M188" s="231"/>
      <c r="N188" s="231"/>
      <c r="O188" s="231"/>
      <c r="P188" s="231"/>
      <c r="Q188" s="235"/>
      <c r="R188" s="233"/>
      <c r="S188" s="232"/>
      <c r="T188" s="219"/>
      <c r="U188" s="835"/>
      <c r="V188" s="212"/>
      <c r="W188" s="231"/>
      <c r="X188" s="2118"/>
      <c r="Y188" s="2119"/>
      <c r="Z188" s="2188"/>
      <c r="AA188" s="674"/>
      <c r="AB188" s="674"/>
      <c r="AC188" s="674"/>
      <c r="AD188" s="674"/>
      <c r="AE188" s="674"/>
      <c r="AF188" s="674"/>
      <c r="AG188" s="674"/>
      <c r="AH188" s="674"/>
      <c r="AI188" s="674"/>
      <c r="AJ188" s="674"/>
      <c r="AK188" s="674"/>
      <c r="AL188" s="674"/>
      <c r="AM188" s="674"/>
      <c r="AN188" s="674"/>
      <c r="AO188" s="674"/>
      <c r="AP188" s="674"/>
      <c r="AQ188" s="674"/>
      <c r="AR188" s="674"/>
      <c r="AS188" s="674"/>
      <c r="AT188" s="674"/>
      <c r="AU188" s="674"/>
      <c r="AV188" s="674"/>
      <c r="AW188" s="674"/>
      <c r="AX188" s="674"/>
      <c r="AY188" s="674"/>
      <c r="AZ188" s="674"/>
      <c r="BA188" s="674"/>
      <c r="BB188" s="674"/>
      <c r="BC188" s="674"/>
      <c r="BD188" s="674"/>
      <c r="BE188" s="674"/>
      <c r="BF188" s="674"/>
      <c r="BG188" s="674"/>
      <c r="BH188" s="674"/>
      <c r="BI188" s="674"/>
      <c r="BJ188" s="674"/>
      <c r="BK188" s="674"/>
      <c r="BL188" s="674"/>
      <c r="BM188" s="674"/>
      <c r="BN188" s="674"/>
      <c r="BO188" s="674"/>
      <c r="BP188" s="674"/>
      <c r="BQ188" s="674"/>
      <c r="BR188" s="674"/>
      <c r="BS188" s="674"/>
      <c r="BT188" s="674"/>
      <c r="BU188" s="674"/>
      <c r="BV188" s="674"/>
      <c r="BW188" s="674"/>
      <c r="BX188" s="674"/>
      <c r="BY188" s="674"/>
      <c r="BZ188" s="674"/>
      <c r="CA188" s="674"/>
      <c r="CB188" s="674"/>
      <c r="CC188" s="674"/>
      <c r="CD188" s="674"/>
      <c r="CE188" s="674"/>
      <c r="CF188" s="674"/>
      <c r="CG188" s="674"/>
      <c r="CH188" s="674"/>
      <c r="CI188" s="674"/>
      <c r="CJ188" s="674"/>
      <c r="CK188" s="674"/>
      <c r="CL188" s="674"/>
      <c r="CM188" s="674"/>
      <c r="CN188" s="674"/>
      <c r="CO188" s="674"/>
      <c r="CP188" s="674"/>
      <c r="CQ188" s="674"/>
      <c r="CR188" s="674"/>
      <c r="CS188" s="674"/>
      <c r="CT188" s="674"/>
      <c r="CU188" s="674"/>
      <c r="CV188" s="674"/>
      <c r="CW188" s="674"/>
      <c r="CX188" s="674"/>
      <c r="CY188" s="674"/>
      <c r="CZ188" s="674"/>
      <c r="DA188" s="674"/>
      <c r="DB188" s="674"/>
      <c r="DC188" s="674"/>
      <c r="DD188" s="674"/>
      <c r="DE188" s="674"/>
      <c r="DF188" s="674"/>
      <c r="DG188" s="674"/>
      <c r="DH188" s="674"/>
      <c r="DI188" s="674"/>
      <c r="DJ188" s="674"/>
      <c r="DK188" s="674"/>
      <c r="DL188" s="674"/>
      <c r="DM188" s="674"/>
      <c r="DN188" s="674"/>
      <c r="DO188" s="674"/>
      <c r="DP188" s="674"/>
      <c r="DQ188" s="674"/>
      <c r="DR188" s="674"/>
      <c r="DS188" s="674"/>
      <c r="DT188" s="674"/>
      <c r="DU188" s="674"/>
      <c r="DV188" s="674"/>
      <c r="DW188" s="674"/>
      <c r="DX188" s="674"/>
      <c r="DY188" s="674"/>
      <c r="DZ188" s="674"/>
      <c r="EA188" s="674"/>
      <c r="EB188" s="674"/>
      <c r="EC188" s="674"/>
      <c r="ED188" s="674"/>
      <c r="EE188" s="674"/>
      <c r="EF188" s="674"/>
      <c r="EG188" s="674"/>
      <c r="EH188" s="674"/>
      <c r="EI188" s="674"/>
      <c r="EJ188" s="674"/>
      <c r="EK188" s="674"/>
      <c r="EL188" s="674"/>
      <c r="EM188" s="674"/>
      <c r="EN188" s="674"/>
      <c r="EO188" s="674"/>
      <c r="EP188" s="674"/>
      <c r="EQ188" s="674"/>
      <c r="ER188" s="674"/>
      <c r="ES188" s="674"/>
      <c r="ET188" s="674"/>
      <c r="EU188" s="674"/>
      <c r="EV188" s="674"/>
      <c r="EW188" s="674"/>
      <c r="EX188" s="674"/>
      <c r="EY188" s="674"/>
      <c r="EZ188" s="674"/>
      <c r="FA188" s="674"/>
      <c r="FB188" s="674"/>
      <c r="FC188" s="674"/>
      <c r="FD188" s="674"/>
      <c r="FE188" s="674"/>
      <c r="FF188" s="674"/>
      <c r="FG188" s="674"/>
      <c r="FH188" s="674"/>
      <c r="FI188" s="674"/>
      <c r="FJ188" s="674"/>
      <c r="FK188" s="674"/>
      <c r="FL188" s="674"/>
      <c r="FM188" s="674"/>
      <c r="FN188" s="674"/>
      <c r="FO188" s="674"/>
      <c r="FP188" s="674"/>
      <c r="FQ188" s="674"/>
      <c r="FR188" s="674"/>
      <c r="FS188" s="674"/>
      <c r="FT188" s="674"/>
      <c r="FU188" s="674"/>
      <c r="FV188" s="674"/>
      <c r="FW188" s="674"/>
      <c r="FX188" s="674"/>
      <c r="FY188" s="674"/>
      <c r="FZ188" s="1313"/>
      <c r="GA188" s="1312"/>
      <c r="GB188" s="1156"/>
      <c r="GC188" s="1156"/>
      <c r="GD188" s="1156"/>
      <c r="GE188" s="1156"/>
      <c r="GF188" s="1156"/>
      <c r="GG188" s="1156"/>
      <c r="GH188" s="1156"/>
      <c r="GI188" s="1156"/>
      <c r="GJ188" s="1156"/>
      <c r="GK188" s="1157"/>
      <c r="GL188" s="1157"/>
      <c r="GM188" s="1157"/>
      <c r="GN188" s="1157"/>
      <c r="GO188" s="1157"/>
      <c r="GP188" s="1157"/>
      <c r="GQ188" s="1157"/>
      <c r="GR188" s="1157"/>
      <c r="GS188" s="1157"/>
      <c r="GT188" s="1157"/>
      <c r="GU188" s="1157"/>
      <c r="GV188" s="1157"/>
      <c r="GW188" s="1157"/>
      <c r="GX188" s="1157"/>
      <c r="GY188" s="1157"/>
      <c r="GZ188" s="1157"/>
      <c r="HA188" s="1157"/>
      <c r="HB188" s="1157"/>
      <c r="HC188" s="1157"/>
      <c r="HD188" s="1157"/>
      <c r="HE188" s="1157"/>
      <c r="HF188" s="1157"/>
      <c r="HG188" s="1157"/>
      <c r="HH188" s="1157"/>
      <c r="HI188" s="1157"/>
      <c r="HJ188" s="1026"/>
    </row>
    <row r="189" spans="2:218" ht="24.95" customHeight="1" x14ac:dyDescent="0.25">
      <c r="B189" s="1606"/>
      <c r="C189" s="229"/>
      <c r="D189" s="1316"/>
      <c r="E189" s="2400"/>
      <c r="F189" s="215"/>
      <c r="G189" s="213"/>
      <c r="H189" s="213"/>
      <c r="I189" s="214"/>
      <c r="J189" s="834"/>
      <c r="K189" s="234"/>
      <c r="L189" s="230"/>
      <c r="M189" s="231"/>
      <c r="N189" s="231"/>
      <c r="O189" s="231"/>
      <c r="P189" s="231"/>
      <c r="Q189" s="235"/>
      <c r="R189" s="233"/>
      <c r="S189" s="232"/>
      <c r="T189" s="219"/>
      <c r="U189" s="835"/>
      <c r="V189" s="212"/>
      <c r="W189" s="231"/>
      <c r="X189" s="2118"/>
      <c r="Y189" s="2119"/>
      <c r="Z189" s="2188"/>
      <c r="AA189" s="674"/>
      <c r="AB189" s="674"/>
      <c r="AC189" s="674"/>
      <c r="AD189" s="674"/>
      <c r="AE189" s="674"/>
      <c r="AF189" s="674"/>
      <c r="AG189" s="674"/>
      <c r="AH189" s="674"/>
      <c r="AI189" s="674"/>
      <c r="AJ189" s="674"/>
      <c r="AK189" s="674"/>
      <c r="AL189" s="674"/>
      <c r="AM189" s="674"/>
      <c r="AN189" s="674"/>
      <c r="AO189" s="674"/>
      <c r="AP189" s="674"/>
      <c r="AQ189" s="674"/>
      <c r="AR189" s="674"/>
      <c r="AS189" s="674"/>
      <c r="AT189" s="674"/>
      <c r="AU189" s="674"/>
      <c r="AV189" s="674"/>
      <c r="AW189" s="674"/>
      <c r="AX189" s="674"/>
      <c r="AY189" s="674"/>
      <c r="AZ189" s="674"/>
      <c r="BA189" s="674"/>
      <c r="BB189" s="674"/>
      <c r="BC189" s="674"/>
      <c r="BD189" s="674"/>
      <c r="BE189" s="674"/>
      <c r="BF189" s="674"/>
      <c r="BG189" s="674"/>
      <c r="BH189" s="674"/>
      <c r="BI189" s="674"/>
      <c r="BJ189" s="674"/>
      <c r="BK189" s="674"/>
      <c r="BL189" s="674"/>
      <c r="BM189" s="674"/>
      <c r="BN189" s="674"/>
      <c r="BO189" s="674"/>
      <c r="BP189" s="674"/>
      <c r="BQ189" s="674"/>
      <c r="BR189" s="674"/>
      <c r="BS189" s="674"/>
      <c r="BT189" s="674"/>
      <c r="BU189" s="674"/>
      <c r="BV189" s="674"/>
      <c r="BW189" s="674"/>
      <c r="BX189" s="674"/>
      <c r="BY189" s="674"/>
      <c r="BZ189" s="674"/>
      <c r="CA189" s="674"/>
      <c r="CB189" s="674"/>
      <c r="CC189" s="674"/>
      <c r="CD189" s="674"/>
      <c r="CE189" s="674"/>
      <c r="CF189" s="674"/>
      <c r="CG189" s="674"/>
      <c r="CH189" s="674"/>
      <c r="CI189" s="674"/>
      <c r="CJ189" s="674"/>
      <c r="CK189" s="674"/>
      <c r="CL189" s="674"/>
      <c r="CM189" s="674"/>
      <c r="CN189" s="674"/>
      <c r="CO189" s="674"/>
      <c r="CP189" s="674"/>
      <c r="CQ189" s="674"/>
      <c r="CR189" s="674"/>
      <c r="CS189" s="674"/>
      <c r="CT189" s="674"/>
      <c r="CU189" s="674"/>
      <c r="CV189" s="674"/>
      <c r="CW189" s="674"/>
      <c r="CX189" s="674"/>
      <c r="CY189" s="674"/>
      <c r="CZ189" s="674"/>
      <c r="DA189" s="674"/>
      <c r="DB189" s="674"/>
      <c r="DC189" s="674"/>
      <c r="DD189" s="674"/>
      <c r="DE189" s="674"/>
      <c r="DF189" s="674"/>
      <c r="DG189" s="674"/>
      <c r="DH189" s="674"/>
      <c r="DI189" s="674"/>
      <c r="DJ189" s="674"/>
      <c r="DK189" s="674"/>
      <c r="DL189" s="674"/>
      <c r="DM189" s="674"/>
      <c r="DN189" s="674"/>
      <c r="DO189" s="674"/>
      <c r="DP189" s="674"/>
      <c r="DQ189" s="674"/>
      <c r="DR189" s="674"/>
      <c r="DS189" s="674"/>
      <c r="DT189" s="674"/>
      <c r="DU189" s="674"/>
      <c r="DV189" s="674"/>
      <c r="DW189" s="674"/>
      <c r="DX189" s="674"/>
      <c r="DY189" s="674"/>
      <c r="DZ189" s="674"/>
      <c r="EA189" s="674"/>
      <c r="EB189" s="674"/>
      <c r="EC189" s="674"/>
      <c r="ED189" s="674"/>
      <c r="EE189" s="674"/>
      <c r="EF189" s="674"/>
      <c r="EG189" s="674"/>
      <c r="EH189" s="674"/>
      <c r="EI189" s="674"/>
      <c r="EJ189" s="674"/>
      <c r="EK189" s="674"/>
      <c r="EL189" s="674"/>
      <c r="EM189" s="674"/>
      <c r="EN189" s="674"/>
      <c r="EO189" s="674"/>
      <c r="EP189" s="674"/>
      <c r="EQ189" s="674"/>
      <c r="ER189" s="674"/>
      <c r="ES189" s="674"/>
      <c r="ET189" s="674"/>
      <c r="EU189" s="674"/>
      <c r="EV189" s="674"/>
      <c r="EW189" s="674"/>
      <c r="EX189" s="674"/>
      <c r="EY189" s="674"/>
      <c r="EZ189" s="674"/>
      <c r="FA189" s="674"/>
      <c r="FB189" s="674"/>
      <c r="FC189" s="674"/>
      <c r="FD189" s="674"/>
      <c r="FE189" s="674"/>
      <c r="FF189" s="674"/>
      <c r="FG189" s="674"/>
      <c r="FH189" s="674"/>
      <c r="FI189" s="674"/>
      <c r="FJ189" s="674"/>
      <c r="FK189" s="674"/>
      <c r="FL189" s="674"/>
      <c r="FM189" s="674"/>
      <c r="FN189" s="674"/>
      <c r="FO189" s="674"/>
      <c r="FP189" s="674"/>
      <c r="FQ189" s="674"/>
      <c r="FR189" s="674"/>
      <c r="FS189" s="674"/>
      <c r="FT189" s="674"/>
      <c r="FU189" s="674"/>
      <c r="FV189" s="674"/>
      <c r="FW189" s="674"/>
      <c r="FX189" s="674"/>
      <c r="FY189" s="674"/>
      <c r="FZ189" s="1313"/>
      <c r="GA189" s="1312"/>
      <c r="GB189" s="1156"/>
      <c r="GC189" s="1156"/>
      <c r="GD189" s="1156"/>
      <c r="GE189" s="1156"/>
      <c r="GF189" s="1156"/>
      <c r="GG189" s="1156"/>
      <c r="GH189" s="1156"/>
      <c r="GI189" s="1156"/>
      <c r="GJ189" s="1156"/>
      <c r="GK189" s="1157"/>
      <c r="GL189" s="1157"/>
      <c r="GM189" s="1157"/>
      <c r="GN189" s="1157"/>
      <c r="GO189" s="1157"/>
      <c r="GP189" s="1157"/>
      <c r="GQ189" s="1157"/>
      <c r="GR189" s="1157"/>
      <c r="GS189" s="1157"/>
      <c r="GT189" s="1157"/>
      <c r="GU189" s="1157"/>
      <c r="GV189" s="1157"/>
      <c r="GW189" s="1157"/>
      <c r="GX189" s="1157"/>
      <c r="GY189" s="1157"/>
      <c r="GZ189" s="1157"/>
      <c r="HA189" s="1157"/>
      <c r="HB189" s="1157"/>
      <c r="HC189" s="1157"/>
      <c r="HD189" s="1157"/>
      <c r="HE189" s="1157"/>
      <c r="HF189" s="1157"/>
      <c r="HG189" s="1157"/>
      <c r="HH189" s="1157"/>
      <c r="HI189" s="1157"/>
      <c r="HJ189" s="1026"/>
    </row>
    <row r="190" spans="2:218" ht="24.95" customHeight="1" x14ac:dyDescent="0.25">
      <c r="B190" s="1606"/>
      <c r="C190" s="229"/>
      <c r="D190" s="1316"/>
      <c r="E190" s="2400"/>
      <c r="F190" s="215"/>
      <c r="G190" s="213"/>
      <c r="H190" s="213"/>
      <c r="I190" s="214"/>
      <c r="J190" s="834"/>
      <c r="K190" s="234"/>
      <c r="L190" s="230"/>
      <c r="M190" s="231"/>
      <c r="N190" s="231"/>
      <c r="O190" s="231"/>
      <c r="P190" s="231"/>
      <c r="Q190" s="235"/>
      <c r="R190" s="233"/>
      <c r="S190" s="232"/>
      <c r="T190" s="219"/>
      <c r="U190" s="835"/>
      <c r="V190" s="212"/>
      <c r="W190" s="231"/>
      <c r="X190" s="2118"/>
      <c r="Y190" s="2119"/>
      <c r="Z190" s="2188"/>
      <c r="AA190" s="674"/>
      <c r="AB190" s="674"/>
      <c r="AC190" s="674"/>
      <c r="AD190" s="674"/>
      <c r="AE190" s="674"/>
      <c r="AF190" s="674"/>
      <c r="AG190" s="674"/>
      <c r="AH190" s="674"/>
      <c r="AI190" s="674"/>
      <c r="AJ190" s="674"/>
      <c r="AK190" s="674"/>
      <c r="AL190" s="674"/>
      <c r="AM190" s="674"/>
      <c r="AN190" s="674"/>
      <c r="AO190" s="674"/>
      <c r="AP190" s="674"/>
      <c r="AQ190" s="674"/>
      <c r="AR190" s="674"/>
      <c r="AS190" s="674"/>
      <c r="AT190" s="674"/>
      <c r="AU190" s="674"/>
      <c r="AV190" s="674"/>
      <c r="AW190" s="674"/>
      <c r="AX190" s="674"/>
      <c r="AY190" s="674"/>
      <c r="AZ190" s="674"/>
      <c r="BA190" s="674"/>
      <c r="BB190" s="674"/>
      <c r="BC190" s="674"/>
      <c r="BD190" s="674"/>
      <c r="BE190" s="674"/>
      <c r="BF190" s="674"/>
      <c r="BG190" s="674"/>
      <c r="BH190" s="674"/>
      <c r="BI190" s="674"/>
      <c r="BJ190" s="674"/>
      <c r="BK190" s="674"/>
      <c r="BL190" s="674"/>
      <c r="BM190" s="674"/>
      <c r="BN190" s="674"/>
      <c r="BO190" s="674"/>
      <c r="BP190" s="674"/>
      <c r="BQ190" s="674"/>
      <c r="BR190" s="674"/>
      <c r="BS190" s="674"/>
      <c r="BT190" s="674"/>
      <c r="BU190" s="674"/>
      <c r="BV190" s="674"/>
      <c r="BW190" s="674"/>
      <c r="BX190" s="674"/>
      <c r="BY190" s="674"/>
      <c r="BZ190" s="674"/>
      <c r="CA190" s="674"/>
      <c r="CB190" s="674"/>
      <c r="CC190" s="674"/>
      <c r="CD190" s="674"/>
      <c r="CE190" s="674"/>
      <c r="CF190" s="674"/>
      <c r="CG190" s="674"/>
      <c r="CH190" s="674"/>
      <c r="CI190" s="674"/>
      <c r="CJ190" s="674"/>
      <c r="CK190" s="674"/>
      <c r="CL190" s="674"/>
      <c r="CM190" s="674"/>
      <c r="CN190" s="674"/>
      <c r="CO190" s="674"/>
      <c r="CP190" s="674"/>
      <c r="CQ190" s="674"/>
      <c r="CR190" s="674"/>
      <c r="CS190" s="674"/>
      <c r="CT190" s="674"/>
      <c r="CU190" s="674"/>
      <c r="CV190" s="674"/>
      <c r="CW190" s="674"/>
      <c r="CX190" s="674"/>
      <c r="CY190" s="674"/>
      <c r="CZ190" s="674"/>
      <c r="DA190" s="674"/>
      <c r="DB190" s="674"/>
      <c r="DC190" s="674"/>
      <c r="DD190" s="674"/>
      <c r="DE190" s="674"/>
      <c r="DF190" s="674"/>
      <c r="DG190" s="674"/>
      <c r="DH190" s="674"/>
      <c r="DI190" s="674"/>
      <c r="DJ190" s="674"/>
      <c r="DK190" s="674"/>
      <c r="DL190" s="674"/>
      <c r="DM190" s="674"/>
      <c r="DN190" s="674"/>
      <c r="DO190" s="674"/>
      <c r="DP190" s="674"/>
      <c r="DQ190" s="674"/>
      <c r="DR190" s="674"/>
      <c r="DS190" s="674"/>
      <c r="DT190" s="674"/>
      <c r="DU190" s="674"/>
      <c r="DV190" s="674"/>
      <c r="DW190" s="674"/>
      <c r="DX190" s="674"/>
      <c r="DY190" s="674"/>
      <c r="DZ190" s="674"/>
      <c r="EA190" s="674"/>
      <c r="EB190" s="674"/>
      <c r="EC190" s="674"/>
      <c r="ED190" s="674"/>
      <c r="EE190" s="674"/>
      <c r="EF190" s="674"/>
      <c r="EG190" s="674"/>
      <c r="EH190" s="674"/>
      <c r="EI190" s="674"/>
      <c r="EJ190" s="674"/>
      <c r="EK190" s="674"/>
      <c r="EL190" s="674"/>
      <c r="EM190" s="674"/>
      <c r="EN190" s="674"/>
      <c r="EO190" s="674"/>
      <c r="EP190" s="674"/>
      <c r="EQ190" s="674"/>
      <c r="ER190" s="674"/>
      <c r="ES190" s="674"/>
      <c r="ET190" s="674"/>
      <c r="EU190" s="674"/>
      <c r="EV190" s="674"/>
      <c r="EW190" s="674"/>
      <c r="EX190" s="674"/>
      <c r="EY190" s="674"/>
      <c r="EZ190" s="674"/>
      <c r="FA190" s="674"/>
      <c r="FB190" s="674"/>
      <c r="FC190" s="674"/>
      <c r="FD190" s="674"/>
      <c r="FE190" s="674"/>
      <c r="FF190" s="674"/>
      <c r="FG190" s="674"/>
      <c r="FH190" s="674"/>
      <c r="FI190" s="674"/>
      <c r="FJ190" s="674"/>
      <c r="FK190" s="674"/>
      <c r="FL190" s="674"/>
      <c r="FM190" s="674"/>
      <c r="FN190" s="674"/>
      <c r="FO190" s="674"/>
      <c r="FP190" s="674"/>
      <c r="FQ190" s="674"/>
      <c r="FR190" s="674"/>
      <c r="FS190" s="674"/>
      <c r="FT190" s="674"/>
      <c r="FU190" s="674"/>
      <c r="FV190" s="674"/>
      <c r="FW190" s="674"/>
      <c r="FX190" s="674"/>
      <c r="FY190" s="674"/>
      <c r="FZ190" s="1313"/>
      <c r="GA190" s="1312"/>
      <c r="GB190" s="1156"/>
      <c r="GC190" s="1156"/>
      <c r="GD190" s="1156"/>
      <c r="GE190" s="1156"/>
      <c r="GF190" s="1156"/>
      <c r="GG190" s="1156"/>
      <c r="GH190" s="1156"/>
      <c r="GI190" s="1156"/>
      <c r="GJ190" s="1156"/>
      <c r="GK190" s="1157"/>
      <c r="GL190" s="1157"/>
      <c r="GM190" s="1157"/>
      <c r="GN190" s="1157"/>
      <c r="GO190" s="1157"/>
      <c r="GP190" s="1157"/>
      <c r="GQ190" s="1157"/>
      <c r="GR190" s="1157"/>
      <c r="GS190" s="1157"/>
      <c r="GT190" s="1157"/>
      <c r="GU190" s="1157"/>
      <c r="GV190" s="1157"/>
      <c r="GW190" s="1157"/>
      <c r="GX190" s="1157"/>
      <c r="GY190" s="1157"/>
      <c r="GZ190" s="1157"/>
      <c r="HA190" s="1157"/>
      <c r="HB190" s="1157"/>
      <c r="HC190" s="1157"/>
      <c r="HD190" s="1157"/>
      <c r="HE190" s="1157"/>
      <c r="HF190" s="1157"/>
      <c r="HG190" s="1157"/>
      <c r="HH190" s="1157"/>
      <c r="HI190" s="1157"/>
      <c r="HJ190" s="1026"/>
    </row>
    <row r="191" spans="2:218" ht="24.95" customHeight="1" x14ac:dyDescent="0.25">
      <c r="B191" s="1606"/>
      <c r="C191" s="229"/>
      <c r="D191" s="1316"/>
      <c r="E191" s="2400"/>
      <c r="F191" s="215"/>
      <c r="G191" s="213"/>
      <c r="H191" s="213"/>
      <c r="I191" s="214"/>
      <c r="J191" s="834"/>
      <c r="K191" s="234"/>
      <c r="L191" s="230"/>
      <c r="M191" s="231"/>
      <c r="N191" s="231"/>
      <c r="O191" s="231"/>
      <c r="P191" s="231"/>
      <c r="Q191" s="235"/>
      <c r="R191" s="233"/>
      <c r="S191" s="232"/>
      <c r="T191" s="219"/>
      <c r="U191" s="835"/>
      <c r="V191" s="212"/>
      <c r="W191" s="231"/>
      <c r="X191" s="2118"/>
      <c r="Y191" s="2119"/>
      <c r="Z191" s="2188"/>
      <c r="AA191" s="674"/>
      <c r="AB191" s="674"/>
      <c r="AC191" s="674"/>
      <c r="AD191" s="674"/>
      <c r="AE191" s="674"/>
      <c r="AF191" s="674"/>
      <c r="AG191" s="674"/>
      <c r="AH191" s="674"/>
      <c r="AI191" s="674"/>
      <c r="AJ191" s="674"/>
      <c r="AK191" s="674"/>
      <c r="AL191" s="674"/>
      <c r="AM191" s="674"/>
      <c r="AN191" s="674"/>
      <c r="AO191" s="674"/>
      <c r="AP191" s="674"/>
      <c r="AQ191" s="674"/>
      <c r="AR191" s="674"/>
      <c r="AS191" s="674"/>
      <c r="AT191" s="674"/>
      <c r="AU191" s="674"/>
      <c r="AV191" s="674"/>
      <c r="AW191" s="674"/>
      <c r="AX191" s="674"/>
      <c r="AY191" s="674"/>
      <c r="AZ191" s="674"/>
      <c r="BA191" s="674"/>
      <c r="BB191" s="674"/>
      <c r="BC191" s="674"/>
      <c r="BD191" s="674"/>
      <c r="BE191" s="674"/>
      <c r="BF191" s="674"/>
      <c r="BG191" s="674"/>
      <c r="BH191" s="674"/>
      <c r="BI191" s="674"/>
      <c r="BJ191" s="674"/>
      <c r="BK191" s="674"/>
      <c r="BL191" s="674"/>
      <c r="BM191" s="674"/>
      <c r="BN191" s="674"/>
      <c r="BO191" s="674"/>
      <c r="BP191" s="674"/>
      <c r="BQ191" s="674"/>
      <c r="BR191" s="674"/>
      <c r="BS191" s="674"/>
      <c r="BT191" s="674"/>
      <c r="BU191" s="674"/>
      <c r="BV191" s="674"/>
      <c r="BW191" s="674"/>
      <c r="BX191" s="674"/>
      <c r="BY191" s="674"/>
      <c r="BZ191" s="674"/>
      <c r="CA191" s="674"/>
      <c r="CB191" s="674"/>
      <c r="CC191" s="674"/>
      <c r="CD191" s="674"/>
      <c r="CE191" s="674"/>
      <c r="CF191" s="674"/>
      <c r="CG191" s="674"/>
      <c r="CH191" s="674"/>
      <c r="CI191" s="674"/>
      <c r="CJ191" s="674"/>
      <c r="CK191" s="674"/>
      <c r="CL191" s="674"/>
      <c r="CM191" s="674"/>
      <c r="CN191" s="674"/>
      <c r="CO191" s="674"/>
      <c r="CP191" s="674"/>
      <c r="CQ191" s="674"/>
      <c r="CR191" s="674"/>
      <c r="CS191" s="674"/>
      <c r="CT191" s="674"/>
      <c r="CU191" s="674"/>
      <c r="CV191" s="674"/>
      <c r="CW191" s="674"/>
      <c r="CX191" s="674"/>
      <c r="CY191" s="674"/>
      <c r="CZ191" s="674"/>
      <c r="DA191" s="674"/>
      <c r="DB191" s="674"/>
      <c r="DC191" s="674"/>
      <c r="DD191" s="674"/>
      <c r="DE191" s="674"/>
      <c r="DF191" s="674"/>
      <c r="DG191" s="674"/>
      <c r="DH191" s="674"/>
      <c r="DI191" s="674"/>
      <c r="DJ191" s="674"/>
      <c r="DK191" s="674"/>
      <c r="DL191" s="674"/>
      <c r="DM191" s="674"/>
      <c r="DN191" s="674"/>
      <c r="DO191" s="674"/>
      <c r="DP191" s="674"/>
      <c r="DQ191" s="674"/>
      <c r="DR191" s="674"/>
      <c r="DS191" s="674"/>
      <c r="DT191" s="674"/>
      <c r="DU191" s="674"/>
      <c r="DV191" s="674"/>
      <c r="DW191" s="674"/>
      <c r="DX191" s="674"/>
      <c r="DY191" s="674"/>
      <c r="DZ191" s="674"/>
      <c r="EA191" s="674"/>
      <c r="EB191" s="674"/>
      <c r="EC191" s="674"/>
      <c r="ED191" s="674"/>
      <c r="EE191" s="674"/>
      <c r="EF191" s="674"/>
      <c r="EG191" s="674"/>
      <c r="EH191" s="674"/>
      <c r="EI191" s="674"/>
      <c r="EJ191" s="674"/>
      <c r="EK191" s="674"/>
      <c r="EL191" s="674"/>
      <c r="EM191" s="674"/>
      <c r="EN191" s="674"/>
      <c r="EO191" s="674"/>
      <c r="EP191" s="674"/>
      <c r="EQ191" s="674"/>
      <c r="ER191" s="674"/>
      <c r="ES191" s="674"/>
      <c r="ET191" s="674"/>
      <c r="EU191" s="674"/>
      <c r="EV191" s="674"/>
      <c r="EW191" s="674"/>
      <c r="EX191" s="674"/>
      <c r="EY191" s="674"/>
      <c r="EZ191" s="674"/>
      <c r="FA191" s="674"/>
      <c r="FB191" s="674"/>
      <c r="FC191" s="674"/>
      <c r="FD191" s="674"/>
      <c r="FE191" s="674"/>
      <c r="FF191" s="674"/>
      <c r="FG191" s="674"/>
      <c r="FH191" s="674"/>
      <c r="FI191" s="674"/>
      <c r="FJ191" s="674"/>
      <c r="FK191" s="674"/>
      <c r="FL191" s="674"/>
      <c r="FM191" s="674"/>
      <c r="FN191" s="674"/>
      <c r="FO191" s="674"/>
      <c r="FP191" s="674"/>
      <c r="FQ191" s="674"/>
      <c r="FR191" s="674"/>
      <c r="FS191" s="674"/>
      <c r="FT191" s="674"/>
      <c r="FU191" s="674"/>
      <c r="FV191" s="674"/>
      <c r="FW191" s="674"/>
      <c r="FX191" s="674"/>
      <c r="FY191" s="674"/>
      <c r="FZ191" s="1313"/>
      <c r="GA191" s="1312"/>
      <c r="GB191" s="1156"/>
      <c r="GC191" s="1156"/>
      <c r="GD191" s="1156"/>
      <c r="GE191" s="1156"/>
      <c r="GF191" s="1156"/>
      <c r="GG191" s="1156"/>
      <c r="GH191" s="1156"/>
      <c r="GI191" s="1156"/>
      <c r="GJ191" s="1156"/>
      <c r="GK191" s="1157"/>
      <c r="GL191" s="1157"/>
      <c r="GM191" s="1157"/>
      <c r="GN191" s="1157"/>
      <c r="GO191" s="1157"/>
      <c r="GP191" s="1157"/>
      <c r="GQ191" s="1157"/>
      <c r="GR191" s="1157"/>
      <c r="GS191" s="1157"/>
      <c r="GT191" s="1157"/>
      <c r="GU191" s="1157"/>
      <c r="GV191" s="1157"/>
      <c r="GW191" s="1157"/>
      <c r="GX191" s="1157"/>
      <c r="GY191" s="1157"/>
      <c r="GZ191" s="1157"/>
      <c r="HA191" s="1157"/>
      <c r="HB191" s="1157"/>
      <c r="HC191" s="1157"/>
      <c r="HD191" s="1157"/>
      <c r="HE191" s="1157"/>
      <c r="HF191" s="1157"/>
      <c r="HG191" s="1157"/>
      <c r="HH191" s="1157"/>
      <c r="HI191" s="1157"/>
      <c r="HJ191" s="1026"/>
    </row>
    <row r="192" spans="2:218" ht="24.95" customHeight="1" x14ac:dyDescent="0.25">
      <c r="B192" s="1606"/>
      <c r="C192" s="229"/>
      <c r="D192" s="1316"/>
      <c r="E192" s="2400"/>
      <c r="F192" s="215"/>
      <c r="G192" s="213"/>
      <c r="H192" s="213"/>
      <c r="I192" s="214"/>
      <c r="J192" s="834"/>
      <c r="K192" s="234"/>
      <c r="L192" s="230"/>
      <c r="M192" s="231"/>
      <c r="N192" s="231"/>
      <c r="O192" s="231"/>
      <c r="P192" s="231"/>
      <c r="Q192" s="235"/>
      <c r="R192" s="233"/>
      <c r="S192" s="232"/>
      <c r="T192" s="219"/>
      <c r="U192" s="835"/>
      <c r="V192" s="212"/>
      <c r="W192" s="231"/>
      <c r="X192" s="2118"/>
      <c r="Y192" s="2119"/>
      <c r="Z192" s="2188"/>
      <c r="AA192" s="674"/>
      <c r="AB192" s="674"/>
      <c r="AC192" s="674"/>
      <c r="AD192" s="674"/>
      <c r="AE192" s="674"/>
      <c r="AF192" s="674"/>
      <c r="AG192" s="674"/>
      <c r="AH192" s="674"/>
      <c r="AI192" s="674"/>
      <c r="AJ192" s="674"/>
      <c r="AK192" s="674"/>
      <c r="AL192" s="674"/>
      <c r="AM192" s="674"/>
      <c r="AN192" s="674"/>
      <c r="AO192" s="674"/>
      <c r="AP192" s="674"/>
      <c r="AQ192" s="674"/>
      <c r="AR192" s="674"/>
      <c r="AS192" s="674"/>
      <c r="AT192" s="674"/>
      <c r="AU192" s="674"/>
      <c r="AV192" s="674"/>
      <c r="AW192" s="674"/>
      <c r="AX192" s="674"/>
      <c r="AY192" s="674"/>
      <c r="AZ192" s="674"/>
      <c r="BA192" s="674"/>
      <c r="BB192" s="674"/>
      <c r="BC192" s="674"/>
      <c r="BD192" s="674"/>
      <c r="BE192" s="674"/>
      <c r="BF192" s="674"/>
      <c r="BG192" s="674"/>
      <c r="BH192" s="674"/>
      <c r="BI192" s="674"/>
      <c r="BJ192" s="674"/>
      <c r="BK192" s="674"/>
      <c r="BL192" s="674"/>
      <c r="BM192" s="674"/>
      <c r="BN192" s="674"/>
      <c r="BO192" s="674"/>
      <c r="BP192" s="674"/>
      <c r="BQ192" s="674"/>
      <c r="BR192" s="674"/>
      <c r="BS192" s="674"/>
      <c r="BT192" s="674"/>
      <c r="BU192" s="674"/>
      <c r="BV192" s="674"/>
      <c r="BW192" s="674"/>
      <c r="BX192" s="674"/>
      <c r="BY192" s="674"/>
      <c r="BZ192" s="674"/>
      <c r="CA192" s="674"/>
      <c r="CB192" s="674"/>
      <c r="CC192" s="674"/>
      <c r="CD192" s="674"/>
      <c r="CE192" s="674"/>
      <c r="CF192" s="674"/>
      <c r="CG192" s="674"/>
      <c r="CH192" s="674"/>
      <c r="CI192" s="674"/>
      <c r="CJ192" s="674"/>
      <c r="CK192" s="674"/>
      <c r="CL192" s="674"/>
      <c r="CM192" s="674"/>
      <c r="CN192" s="674"/>
      <c r="CO192" s="674"/>
      <c r="CP192" s="674"/>
      <c r="CQ192" s="674"/>
      <c r="CR192" s="674"/>
      <c r="CS192" s="674"/>
      <c r="CT192" s="674"/>
      <c r="CU192" s="674"/>
      <c r="CV192" s="674"/>
      <c r="CW192" s="674"/>
      <c r="CX192" s="674"/>
      <c r="CY192" s="674"/>
      <c r="CZ192" s="674"/>
      <c r="DA192" s="674"/>
      <c r="DB192" s="674"/>
      <c r="DC192" s="674"/>
      <c r="DD192" s="674"/>
      <c r="DE192" s="674"/>
      <c r="DF192" s="674"/>
      <c r="DG192" s="674"/>
      <c r="DH192" s="674"/>
      <c r="DI192" s="674"/>
      <c r="DJ192" s="674"/>
      <c r="DK192" s="674"/>
      <c r="DL192" s="674"/>
      <c r="DM192" s="674"/>
      <c r="DN192" s="674"/>
      <c r="DO192" s="674"/>
      <c r="DP192" s="674"/>
      <c r="DQ192" s="674"/>
      <c r="DR192" s="674"/>
      <c r="DS192" s="674"/>
      <c r="DT192" s="674"/>
      <c r="DU192" s="674"/>
      <c r="DV192" s="674"/>
      <c r="DW192" s="674"/>
      <c r="DX192" s="674"/>
      <c r="DY192" s="674"/>
      <c r="DZ192" s="674"/>
      <c r="EA192" s="674"/>
      <c r="EB192" s="674"/>
      <c r="EC192" s="674"/>
      <c r="ED192" s="674"/>
      <c r="EE192" s="674"/>
      <c r="EF192" s="674"/>
      <c r="EG192" s="674"/>
      <c r="EH192" s="674"/>
      <c r="EI192" s="674"/>
      <c r="EJ192" s="674"/>
      <c r="EK192" s="674"/>
      <c r="EL192" s="674"/>
      <c r="EM192" s="674"/>
      <c r="EN192" s="674"/>
      <c r="EO192" s="674"/>
      <c r="EP192" s="674"/>
      <c r="EQ192" s="674"/>
      <c r="ER192" s="674"/>
      <c r="ES192" s="674"/>
      <c r="ET192" s="674"/>
      <c r="EU192" s="674"/>
      <c r="EV192" s="674"/>
      <c r="EW192" s="674"/>
      <c r="EX192" s="674"/>
      <c r="EY192" s="674"/>
      <c r="EZ192" s="674"/>
      <c r="FA192" s="674"/>
      <c r="FB192" s="674"/>
      <c r="FC192" s="674"/>
      <c r="FD192" s="674"/>
      <c r="FE192" s="674"/>
      <c r="FF192" s="674"/>
      <c r="FG192" s="674"/>
      <c r="FH192" s="674"/>
      <c r="FI192" s="674"/>
      <c r="FJ192" s="674"/>
      <c r="FK192" s="674"/>
      <c r="FL192" s="674"/>
      <c r="FM192" s="674"/>
      <c r="FN192" s="674"/>
      <c r="FO192" s="674"/>
      <c r="FP192" s="674"/>
      <c r="FQ192" s="674"/>
      <c r="FR192" s="674"/>
      <c r="FS192" s="674"/>
      <c r="FT192" s="674"/>
      <c r="FU192" s="674"/>
      <c r="FV192" s="674"/>
      <c r="FW192" s="674"/>
      <c r="FX192" s="674"/>
      <c r="FY192" s="674"/>
      <c r="FZ192" s="1313"/>
      <c r="GA192" s="1312"/>
      <c r="GB192" s="1156"/>
      <c r="GC192" s="1156"/>
      <c r="GD192" s="1156"/>
      <c r="GE192" s="1156"/>
      <c r="GF192" s="1156"/>
      <c r="GG192" s="1156"/>
      <c r="GH192" s="1156"/>
      <c r="GI192" s="1156"/>
      <c r="GJ192" s="1156"/>
      <c r="GK192" s="1157"/>
      <c r="GL192" s="1157"/>
      <c r="GM192" s="1157"/>
      <c r="GN192" s="1157"/>
      <c r="GO192" s="1157"/>
      <c r="GP192" s="1157"/>
      <c r="GQ192" s="1157"/>
      <c r="GR192" s="1157"/>
      <c r="GS192" s="1157"/>
      <c r="GT192" s="1157"/>
      <c r="GU192" s="1157"/>
      <c r="GV192" s="1157"/>
      <c r="GW192" s="1157"/>
      <c r="GX192" s="1157"/>
      <c r="GY192" s="1157"/>
      <c r="GZ192" s="1157"/>
      <c r="HA192" s="1157"/>
      <c r="HB192" s="1157"/>
      <c r="HC192" s="1157"/>
      <c r="HD192" s="1157"/>
      <c r="HE192" s="1157"/>
      <c r="HF192" s="1157"/>
      <c r="HG192" s="1157"/>
      <c r="HH192" s="1157"/>
      <c r="HI192" s="1157"/>
      <c r="HJ192" s="1026"/>
    </row>
    <row r="193" spans="2:218" ht="24.95" customHeight="1" x14ac:dyDescent="0.25">
      <c r="B193" s="1606"/>
      <c r="C193" s="229"/>
      <c r="D193" s="1316"/>
      <c r="E193" s="2400"/>
      <c r="F193" s="215"/>
      <c r="G193" s="213"/>
      <c r="H193" s="213"/>
      <c r="I193" s="214"/>
      <c r="J193" s="834"/>
      <c r="K193" s="234"/>
      <c r="L193" s="230"/>
      <c r="M193" s="231"/>
      <c r="N193" s="231"/>
      <c r="O193" s="231"/>
      <c r="P193" s="231"/>
      <c r="Q193" s="235"/>
      <c r="R193" s="233"/>
      <c r="S193" s="232"/>
      <c r="T193" s="219"/>
      <c r="U193" s="835"/>
      <c r="V193" s="212"/>
      <c r="W193" s="231"/>
      <c r="X193" s="2118"/>
      <c r="Y193" s="2119"/>
      <c r="Z193" s="2188"/>
      <c r="AA193" s="674"/>
      <c r="AB193" s="674"/>
      <c r="AC193" s="674"/>
      <c r="AD193" s="674"/>
      <c r="AE193" s="674"/>
      <c r="AF193" s="674"/>
      <c r="AG193" s="674"/>
      <c r="AH193" s="674"/>
      <c r="AI193" s="674"/>
      <c r="AJ193" s="674"/>
      <c r="AK193" s="674"/>
      <c r="AL193" s="674"/>
      <c r="AM193" s="674"/>
      <c r="AN193" s="674"/>
      <c r="AO193" s="674"/>
      <c r="AP193" s="674"/>
      <c r="AQ193" s="674"/>
      <c r="AR193" s="674"/>
      <c r="AS193" s="674"/>
      <c r="AT193" s="674"/>
      <c r="AU193" s="674"/>
      <c r="AV193" s="674"/>
      <c r="AW193" s="674"/>
      <c r="AX193" s="674"/>
      <c r="AY193" s="674"/>
      <c r="AZ193" s="674"/>
      <c r="BA193" s="674"/>
      <c r="BB193" s="674"/>
      <c r="BC193" s="674"/>
      <c r="BD193" s="674"/>
      <c r="BE193" s="674"/>
      <c r="BF193" s="674"/>
      <c r="BG193" s="674"/>
      <c r="BH193" s="674"/>
      <c r="BI193" s="674"/>
      <c r="BJ193" s="674"/>
      <c r="BK193" s="674"/>
      <c r="BL193" s="674"/>
      <c r="BM193" s="674"/>
      <c r="BN193" s="674"/>
      <c r="BO193" s="674"/>
      <c r="BP193" s="674"/>
      <c r="BQ193" s="674"/>
      <c r="BR193" s="674"/>
      <c r="BS193" s="674"/>
      <c r="BT193" s="674"/>
      <c r="BU193" s="674"/>
      <c r="BV193" s="674"/>
      <c r="BW193" s="674"/>
      <c r="BX193" s="674"/>
      <c r="BY193" s="674"/>
      <c r="BZ193" s="674"/>
      <c r="CA193" s="674"/>
      <c r="CB193" s="674"/>
      <c r="CC193" s="674"/>
      <c r="CD193" s="674"/>
      <c r="CE193" s="674"/>
      <c r="CF193" s="674"/>
      <c r="CG193" s="674"/>
      <c r="CH193" s="674"/>
      <c r="CI193" s="674"/>
      <c r="CJ193" s="674"/>
      <c r="CK193" s="674"/>
      <c r="CL193" s="674"/>
      <c r="CM193" s="674"/>
      <c r="CN193" s="674"/>
      <c r="CO193" s="674"/>
      <c r="CP193" s="674"/>
      <c r="CQ193" s="674"/>
      <c r="CR193" s="674"/>
      <c r="CS193" s="674"/>
      <c r="CT193" s="674"/>
      <c r="CU193" s="674"/>
      <c r="CV193" s="674"/>
      <c r="CW193" s="674"/>
      <c r="CX193" s="674"/>
      <c r="CY193" s="674"/>
      <c r="CZ193" s="674"/>
      <c r="DA193" s="674"/>
      <c r="DB193" s="674"/>
      <c r="DC193" s="674"/>
      <c r="DD193" s="674"/>
      <c r="DE193" s="674"/>
      <c r="DF193" s="674"/>
      <c r="DG193" s="674"/>
      <c r="DH193" s="674"/>
      <c r="DI193" s="674"/>
      <c r="DJ193" s="674"/>
      <c r="DK193" s="674"/>
      <c r="DL193" s="674"/>
      <c r="DM193" s="674"/>
      <c r="DN193" s="674"/>
      <c r="DO193" s="674"/>
      <c r="DP193" s="674"/>
      <c r="DQ193" s="674"/>
      <c r="DR193" s="674"/>
      <c r="DS193" s="674"/>
      <c r="DT193" s="674"/>
      <c r="DU193" s="674"/>
      <c r="DV193" s="674"/>
      <c r="DW193" s="674"/>
      <c r="DX193" s="674"/>
      <c r="DY193" s="674"/>
      <c r="DZ193" s="674"/>
      <c r="EA193" s="674"/>
      <c r="EB193" s="674"/>
      <c r="EC193" s="674"/>
      <c r="ED193" s="674"/>
      <c r="EE193" s="674"/>
      <c r="EF193" s="674"/>
      <c r="EG193" s="674"/>
      <c r="EH193" s="674"/>
      <c r="EI193" s="674"/>
      <c r="EJ193" s="674"/>
      <c r="EK193" s="674"/>
      <c r="EL193" s="674"/>
      <c r="EM193" s="674"/>
      <c r="EN193" s="674"/>
      <c r="EO193" s="674"/>
      <c r="EP193" s="674"/>
      <c r="EQ193" s="674"/>
      <c r="ER193" s="674"/>
      <c r="ES193" s="674"/>
      <c r="ET193" s="674"/>
      <c r="EU193" s="674"/>
      <c r="EV193" s="674"/>
      <c r="EW193" s="674"/>
      <c r="EX193" s="674"/>
      <c r="EY193" s="674"/>
      <c r="EZ193" s="674"/>
      <c r="FA193" s="674"/>
      <c r="FB193" s="674"/>
      <c r="FC193" s="674"/>
      <c r="FD193" s="674"/>
      <c r="FE193" s="674"/>
      <c r="FF193" s="674"/>
      <c r="FG193" s="674"/>
      <c r="FH193" s="674"/>
      <c r="FI193" s="674"/>
      <c r="FJ193" s="674"/>
      <c r="FK193" s="674"/>
      <c r="FL193" s="674"/>
      <c r="FM193" s="674"/>
      <c r="FN193" s="674"/>
      <c r="FO193" s="674"/>
      <c r="FP193" s="674"/>
      <c r="FQ193" s="674"/>
      <c r="FR193" s="674"/>
      <c r="FS193" s="674"/>
      <c r="FT193" s="674"/>
      <c r="FU193" s="674"/>
      <c r="FV193" s="674"/>
      <c r="FW193" s="674"/>
      <c r="FX193" s="674"/>
      <c r="FY193" s="674"/>
      <c r="FZ193" s="1313"/>
      <c r="GA193" s="1312"/>
      <c r="GB193" s="1156"/>
      <c r="GC193" s="1156"/>
      <c r="GD193" s="1156"/>
      <c r="GE193" s="1156"/>
      <c r="GF193" s="1156"/>
      <c r="GG193" s="1156"/>
      <c r="GH193" s="1156"/>
      <c r="GI193" s="1156"/>
      <c r="GJ193" s="1156"/>
      <c r="GK193" s="1157"/>
      <c r="GL193" s="1157"/>
      <c r="GM193" s="1157"/>
      <c r="GN193" s="1157"/>
      <c r="GO193" s="1157"/>
      <c r="GP193" s="1157"/>
      <c r="GQ193" s="1157"/>
      <c r="GR193" s="1157"/>
      <c r="GS193" s="1157"/>
      <c r="GT193" s="1157"/>
      <c r="GU193" s="1157"/>
      <c r="GV193" s="1157"/>
      <c r="GW193" s="1157"/>
      <c r="GX193" s="1157"/>
      <c r="GY193" s="1157"/>
      <c r="GZ193" s="1157"/>
      <c r="HA193" s="1157"/>
      <c r="HB193" s="1157"/>
      <c r="HC193" s="1157"/>
      <c r="HD193" s="1157"/>
      <c r="HE193" s="1157"/>
      <c r="HF193" s="1157"/>
      <c r="HG193" s="1157"/>
      <c r="HH193" s="1157"/>
      <c r="HI193" s="1157"/>
      <c r="HJ193" s="1026"/>
    </row>
    <row r="194" spans="2:218" ht="24.95" customHeight="1" x14ac:dyDescent="0.25">
      <c r="B194" s="1606"/>
      <c r="C194" s="229"/>
      <c r="D194" s="1316"/>
      <c r="E194" s="2400"/>
      <c r="F194" s="215"/>
      <c r="G194" s="213"/>
      <c r="H194" s="213"/>
      <c r="I194" s="214"/>
      <c r="J194" s="834"/>
      <c r="K194" s="234"/>
      <c r="L194" s="230"/>
      <c r="M194" s="231"/>
      <c r="N194" s="231"/>
      <c r="O194" s="231"/>
      <c r="P194" s="231"/>
      <c r="Q194" s="235"/>
      <c r="R194" s="233"/>
      <c r="S194" s="232"/>
      <c r="T194" s="219"/>
      <c r="U194" s="835"/>
      <c r="V194" s="212"/>
      <c r="W194" s="231"/>
      <c r="X194" s="2118"/>
      <c r="Y194" s="2119"/>
      <c r="Z194" s="2188"/>
      <c r="AA194" s="674"/>
      <c r="AB194" s="674"/>
      <c r="AC194" s="674"/>
      <c r="AD194" s="674"/>
      <c r="AE194" s="674"/>
      <c r="AF194" s="674"/>
      <c r="AG194" s="674"/>
      <c r="AH194" s="674"/>
      <c r="AI194" s="674"/>
      <c r="AJ194" s="674"/>
      <c r="AK194" s="674"/>
      <c r="AL194" s="674"/>
      <c r="AM194" s="674"/>
      <c r="AN194" s="674"/>
      <c r="AO194" s="674"/>
      <c r="AP194" s="674"/>
      <c r="AQ194" s="674"/>
      <c r="AR194" s="674"/>
      <c r="AS194" s="674"/>
      <c r="AT194" s="674"/>
      <c r="AU194" s="674"/>
      <c r="AV194" s="674"/>
      <c r="AW194" s="674"/>
      <c r="AX194" s="674"/>
      <c r="AY194" s="674"/>
      <c r="AZ194" s="674"/>
      <c r="BA194" s="674"/>
      <c r="BB194" s="674"/>
      <c r="BC194" s="674"/>
      <c r="BD194" s="674"/>
      <c r="BE194" s="674"/>
      <c r="BF194" s="674"/>
      <c r="BG194" s="674"/>
      <c r="BH194" s="674"/>
      <c r="BI194" s="674"/>
      <c r="BJ194" s="674"/>
      <c r="BK194" s="674"/>
      <c r="BL194" s="674"/>
      <c r="BM194" s="674"/>
      <c r="BN194" s="674"/>
      <c r="BO194" s="674"/>
      <c r="BP194" s="674"/>
      <c r="BQ194" s="674"/>
      <c r="BR194" s="674"/>
      <c r="BS194" s="674"/>
      <c r="BT194" s="674"/>
      <c r="BU194" s="674"/>
      <c r="BV194" s="674"/>
      <c r="BW194" s="674"/>
      <c r="BX194" s="674"/>
      <c r="BY194" s="674"/>
      <c r="BZ194" s="674"/>
      <c r="CA194" s="674"/>
      <c r="CB194" s="674"/>
      <c r="CC194" s="674"/>
      <c r="CD194" s="674"/>
      <c r="CE194" s="674"/>
      <c r="CF194" s="674"/>
      <c r="CG194" s="674"/>
      <c r="CH194" s="674"/>
      <c r="CI194" s="674"/>
      <c r="CJ194" s="674"/>
      <c r="CK194" s="674"/>
      <c r="CL194" s="674"/>
      <c r="CM194" s="674"/>
      <c r="CN194" s="674"/>
      <c r="CO194" s="674"/>
      <c r="CP194" s="674"/>
      <c r="CQ194" s="674"/>
      <c r="CR194" s="674"/>
      <c r="CS194" s="674"/>
      <c r="CT194" s="674"/>
      <c r="CU194" s="674"/>
      <c r="CV194" s="674"/>
      <c r="CW194" s="674"/>
      <c r="CX194" s="674"/>
      <c r="CY194" s="674"/>
      <c r="CZ194" s="674"/>
      <c r="DA194" s="674"/>
      <c r="DB194" s="674"/>
      <c r="DC194" s="674"/>
      <c r="DD194" s="674"/>
      <c r="DE194" s="674"/>
      <c r="DF194" s="674"/>
      <c r="DG194" s="674"/>
      <c r="DH194" s="674"/>
      <c r="DI194" s="674"/>
      <c r="DJ194" s="674"/>
      <c r="DK194" s="674"/>
      <c r="DL194" s="674"/>
      <c r="DM194" s="674"/>
      <c r="DN194" s="674"/>
      <c r="DO194" s="674"/>
      <c r="DP194" s="674"/>
      <c r="DQ194" s="674"/>
      <c r="DR194" s="674"/>
      <c r="DS194" s="674"/>
      <c r="DT194" s="674"/>
      <c r="DU194" s="674"/>
      <c r="DV194" s="674"/>
      <c r="DW194" s="674"/>
      <c r="DX194" s="674"/>
      <c r="DY194" s="674"/>
      <c r="DZ194" s="674"/>
      <c r="EA194" s="674"/>
      <c r="EB194" s="674"/>
      <c r="EC194" s="674"/>
      <c r="ED194" s="674"/>
      <c r="EE194" s="674"/>
      <c r="EF194" s="674"/>
      <c r="EG194" s="674"/>
      <c r="EH194" s="674"/>
      <c r="EI194" s="674"/>
      <c r="EJ194" s="674"/>
      <c r="EK194" s="674"/>
      <c r="EL194" s="674"/>
      <c r="EM194" s="674"/>
      <c r="EN194" s="674"/>
      <c r="EO194" s="674"/>
      <c r="EP194" s="674"/>
      <c r="EQ194" s="674"/>
      <c r="ER194" s="674"/>
      <c r="ES194" s="674"/>
      <c r="ET194" s="674"/>
      <c r="EU194" s="674"/>
      <c r="EV194" s="674"/>
      <c r="EW194" s="674"/>
      <c r="EX194" s="674"/>
      <c r="EY194" s="674"/>
      <c r="EZ194" s="674"/>
      <c r="FA194" s="674"/>
      <c r="FB194" s="674"/>
      <c r="FC194" s="674"/>
      <c r="FD194" s="674"/>
      <c r="FE194" s="674"/>
      <c r="FF194" s="674"/>
      <c r="FG194" s="674"/>
      <c r="FH194" s="674"/>
      <c r="FI194" s="674"/>
      <c r="FJ194" s="674"/>
      <c r="FK194" s="674"/>
      <c r="FL194" s="674"/>
      <c r="FM194" s="674"/>
      <c r="FN194" s="674"/>
      <c r="FO194" s="674"/>
      <c r="FP194" s="674"/>
      <c r="FQ194" s="674"/>
      <c r="FR194" s="674"/>
      <c r="FS194" s="674"/>
      <c r="FT194" s="674"/>
      <c r="FU194" s="674"/>
      <c r="FV194" s="674"/>
      <c r="FW194" s="674"/>
      <c r="FX194" s="674"/>
      <c r="FY194" s="674"/>
      <c r="FZ194" s="1313"/>
      <c r="GA194" s="1312"/>
      <c r="GB194" s="1156"/>
      <c r="GC194" s="1156"/>
      <c r="GD194" s="1156"/>
      <c r="GE194" s="1156"/>
      <c r="GF194" s="1156"/>
      <c r="GG194" s="1156"/>
      <c r="GH194" s="1156"/>
      <c r="GI194" s="1156"/>
      <c r="GJ194" s="1156"/>
      <c r="GK194" s="1157"/>
      <c r="GL194" s="1157"/>
      <c r="GM194" s="1157"/>
      <c r="GN194" s="1157"/>
      <c r="GO194" s="1157"/>
      <c r="GP194" s="1157"/>
      <c r="GQ194" s="1157"/>
      <c r="GR194" s="1157"/>
      <c r="GS194" s="1157"/>
      <c r="GT194" s="1157"/>
      <c r="GU194" s="1157"/>
      <c r="GV194" s="1157"/>
      <c r="GW194" s="1157"/>
      <c r="GX194" s="1157"/>
      <c r="GY194" s="1157"/>
      <c r="GZ194" s="1157"/>
      <c r="HA194" s="1157"/>
      <c r="HB194" s="1157"/>
      <c r="HC194" s="1157"/>
      <c r="HD194" s="1157"/>
      <c r="HE194" s="1157"/>
      <c r="HF194" s="1157"/>
      <c r="HG194" s="1157"/>
      <c r="HH194" s="1157"/>
      <c r="HI194" s="1157"/>
      <c r="HJ194" s="1026"/>
    </row>
    <row r="195" spans="2:218" ht="24.95" customHeight="1" x14ac:dyDescent="0.25">
      <c r="B195" s="1606"/>
      <c r="C195" s="229"/>
      <c r="D195" s="1316"/>
      <c r="E195" s="2400"/>
      <c r="F195" s="215"/>
      <c r="G195" s="213"/>
      <c r="H195" s="213"/>
      <c r="I195" s="214"/>
      <c r="J195" s="834"/>
      <c r="K195" s="234"/>
      <c r="L195" s="230"/>
      <c r="M195" s="231"/>
      <c r="N195" s="231"/>
      <c r="O195" s="231"/>
      <c r="P195" s="231"/>
      <c r="Q195" s="235"/>
      <c r="R195" s="233"/>
      <c r="S195" s="232"/>
      <c r="T195" s="219"/>
      <c r="U195" s="835"/>
      <c r="V195" s="212"/>
      <c r="W195" s="231"/>
      <c r="X195" s="2118"/>
      <c r="Y195" s="2119"/>
      <c r="Z195" s="2188"/>
      <c r="AA195" s="674"/>
      <c r="AB195" s="674"/>
      <c r="AC195" s="674"/>
      <c r="AD195" s="674"/>
      <c r="AE195" s="674"/>
      <c r="AF195" s="674"/>
      <c r="AG195" s="674"/>
      <c r="AH195" s="674"/>
      <c r="AI195" s="674"/>
      <c r="AJ195" s="674"/>
      <c r="AK195" s="674"/>
      <c r="AL195" s="674"/>
      <c r="AM195" s="674"/>
      <c r="AN195" s="674"/>
      <c r="AO195" s="674"/>
      <c r="AP195" s="674"/>
      <c r="AQ195" s="674"/>
      <c r="AR195" s="674"/>
      <c r="AS195" s="674"/>
      <c r="AT195" s="674"/>
      <c r="AU195" s="674"/>
      <c r="AV195" s="674"/>
      <c r="AW195" s="674"/>
      <c r="AX195" s="674"/>
      <c r="AY195" s="674"/>
      <c r="AZ195" s="674"/>
      <c r="BA195" s="674"/>
      <c r="BB195" s="674"/>
      <c r="BC195" s="674"/>
      <c r="BD195" s="674"/>
      <c r="BE195" s="674"/>
      <c r="BF195" s="674"/>
      <c r="BG195" s="674"/>
      <c r="BH195" s="674"/>
      <c r="BI195" s="674"/>
      <c r="BJ195" s="674"/>
      <c r="BK195" s="674"/>
      <c r="BL195" s="674"/>
      <c r="BM195" s="674"/>
      <c r="BN195" s="674"/>
      <c r="BO195" s="674"/>
      <c r="BP195" s="674"/>
      <c r="BQ195" s="674"/>
      <c r="BR195" s="674"/>
      <c r="BS195" s="674"/>
      <c r="BT195" s="674"/>
      <c r="BU195" s="674"/>
      <c r="BV195" s="674"/>
      <c r="BW195" s="674"/>
      <c r="BX195" s="674"/>
      <c r="BY195" s="674"/>
      <c r="BZ195" s="674"/>
      <c r="CA195" s="674"/>
      <c r="CB195" s="674"/>
      <c r="CC195" s="674"/>
      <c r="CD195" s="674"/>
      <c r="CE195" s="674"/>
      <c r="CF195" s="674"/>
      <c r="CG195" s="674"/>
      <c r="CH195" s="674"/>
      <c r="CI195" s="674"/>
      <c r="CJ195" s="674"/>
      <c r="CK195" s="674"/>
      <c r="CL195" s="674"/>
      <c r="CM195" s="674"/>
      <c r="CN195" s="674"/>
      <c r="CO195" s="674"/>
      <c r="CP195" s="674"/>
      <c r="CQ195" s="674"/>
      <c r="CR195" s="674"/>
      <c r="CS195" s="674"/>
      <c r="CT195" s="674"/>
      <c r="CU195" s="674"/>
      <c r="CV195" s="674"/>
      <c r="CW195" s="674"/>
      <c r="CX195" s="674"/>
      <c r="CY195" s="674"/>
      <c r="CZ195" s="674"/>
      <c r="DA195" s="674"/>
      <c r="DB195" s="674"/>
      <c r="DC195" s="674"/>
      <c r="DD195" s="674"/>
      <c r="DE195" s="674"/>
      <c r="DF195" s="674"/>
      <c r="DG195" s="674"/>
      <c r="DH195" s="674"/>
      <c r="DI195" s="674"/>
      <c r="DJ195" s="674"/>
      <c r="DK195" s="674"/>
      <c r="DL195" s="674"/>
      <c r="DM195" s="674"/>
      <c r="DN195" s="674"/>
      <c r="DO195" s="674"/>
      <c r="DP195" s="674"/>
      <c r="DQ195" s="674"/>
      <c r="DR195" s="674"/>
      <c r="DS195" s="674"/>
      <c r="DT195" s="674"/>
      <c r="DU195" s="674"/>
      <c r="DV195" s="674"/>
      <c r="DW195" s="674"/>
      <c r="DX195" s="674"/>
      <c r="DY195" s="674"/>
      <c r="DZ195" s="674"/>
      <c r="EA195" s="674"/>
      <c r="EB195" s="674"/>
      <c r="EC195" s="674"/>
      <c r="ED195" s="674"/>
      <c r="EE195" s="674"/>
      <c r="EF195" s="674"/>
      <c r="EG195" s="674"/>
      <c r="EH195" s="674"/>
      <c r="EI195" s="674"/>
      <c r="EJ195" s="674"/>
      <c r="EK195" s="674"/>
      <c r="EL195" s="674"/>
      <c r="EM195" s="674"/>
      <c r="EN195" s="674"/>
      <c r="EO195" s="674"/>
      <c r="EP195" s="674"/>
      <c r="EQ195" s="674"/>
      <c r="ER195" s="674"/>
      <c r="ES195" s="674"/>
      <c r="ET195" s="674"/>
      <c r="EU195" s="674"/>
      <c r="EV195" s="674"/>
      <c r="EW195" s="674"/>
      <c r="EX195" s="674"/>
      <c r="EY195" s="674"/>
      <c r="EZ195" s="674"/>
      <c r="FA195" s="674"/>
      <c r="FB195" s="674"/>
      <c r="FC195" s="674"/>
      <c r="FD195" s="674"/>
      <c r="FE195" s="674"/>
      <c r="FF195" s="674"/>
      <c r="FG195" s="674"/>
      <c r="FH195" s="674"/>
      <c r="FI195" s="674"/>
      <c r="FJ195" s="674"/>
      <c r="FK195" s="674"/>
      <c r="FL195" s="674"/>
      <c r="FM195" s="674"/>
      <c r="FN195" s="674"/>
      <c r="FO195" s="674"/>
      <c r="FP195" s="674"/>
      <c r="FQ195" s="674"/>
      <c r="FR195" s="674"/>
      <c r="FS195" s="674"/>
      <c r="FT195" s="674"/>
      <c r="FU195" s="674"/>
      <c r="FV195" s="674"/>
      <c r="FW195" s="674"/>
      <c r="FX195" s="674"/>
      <c r="FY195" s="674"/>
      <c r="FZ195" s="1313"/>
      <c r="GA195" s="1312"/>
      <c r="GB195" s="1156"/>
      <c r="GC195" s="1156"/>
      <c r="GD195" s="1156"/>
      <c r="GE195" s="1156"/>
      <c r="GF195" s="1156"/>
      <c r="GG195" s="1156"/>
      <c r="GH195" s="1156"/>
      <c r="GI195" s="1156"/>
      <c r="GJ195" s="1156"/>
      <c r="GK195" s="1157"/>
      <c r="GL195" s="1157"/>
      <c r="GM195" s="1157"/>
      <c r="GN195" s="1157"/>
      <c r="GO195" s="1157"/>
      <c r="GP195" s="1157"/>
      <c r="GQ195" s="1157"/>
      <c r="GR195" s="1157"/>
      <c r="GS195" s="1157"/>
      <c r="GT195" s="1157"/>
      <c r="GU195" s="1157"/>
      <c r="GV195" s="1157"/>
      <c r="GW195" s="1157"/>
      <c r="GX195" s="1157"/>
      <c r="GY195" s="1157"/>
      <c r="GZ195" s="1157"/>
      <c r="HA195" s="1157"/>
      <c r="HB195" s="1157"/>
      <c r="HC195" s="1157"/>
      <c r="HD195" s="1157"/>
      <c r="HE195" s="1157"/>
      <c r="HF195" s="1157"/>
      <c r="HG195" s="1157"/>
      <c r="HH195" s="1157"/>
      <c r="HI195" s="1157"/>
      <c r="HJ195" s="1026"/>
    </row>
    <row r="196" spans="2:218" ht="24.95" customHeight="1" x14ac:dyDescent="0.25">
      <c r="B196" s="1606"/>
      <c r="C196" s="229"/>
      <c r="D196" s="1316"/>
      <c r="E196" s="2400"/>
      <c r="F196" s="215"/>
      <c r="G196" s="213"/>
      <c r="H196" s="213"/>
      <c r="I196" s="214"/>
      <c r="J196" s="834"/>
      <c r="K196" s="234"/>
      <c r="L196" s="230"/>
      <c r="M196" s="231"/>
      <c r="N196" s="231"/>
      <c r="O196" s="231"/>
      <c r="P196" s="231"/>
      <c r="Q196" s="235"/>
      <c r="R196" s="233"/>
      <c r="S196" s="232"/>
      <c r="T196" s="219"/>
      <c r="U196" s="835"/>
      <c r="V196" s="212"/>
      <c r="W196" s="231"/>
      <c r="X196" s="2118"/>
      <c r="Y196" s="2119"/>
      <c r="Z196" s="2188"/>
      <c r="AA196" s="674"/>
      <c r="AB196" s="674"/>
      <c r="AC196" s="674"/>
      <c r="AD196" s="674"/>
      <c r="AE196" s="674"/>
      <c r="AF196" s="674"/>
      <c r="AG196" s="674"/>
      <c r="AH196" s="674"/>
      <c r="AI196" s="674"/>
      <c r="AJ196" s="674"/>
      <c r="AK196" s="674"/>
      <c r="AL196" s="674"/>
      <c r="AM196" s="674"/>
      <c r="AN196" s="674"/>
      <c r="AO196" s="674"/>
      <c r="AP196" s="674"/>
      <c r="AQ196" s="674"/>
      <c r="AR196" s="674"/>
      <c r="AS196" s="674"/>
      <c r="AT196" s="674"/>
      <c r="AU196" s="674"/>
      <c r="AV196" s="674"/>
      <c r="AW196" s="674"/>
      <c r="AX196" s="674"/>
      <c r="AY196" s="674"/>
      <c r="AZ196" s="674"/>
      <c r="BA196" s="674"/>
      <c r="BB196" s="674"/>
      <c r="BC196" s="674"/>
      <c r="BD196" s="674"/>
      <c r="BE196" s="674"/>
      <c r="BF196" s="674"/>
      <c r="BG196" s="674"/>
      <c r="BH196" s="674"/>
      <c r="BI196" s="674"/>
      <c r="BJ196" s="674"/>
      <c r="BK196" s="674"/>
      <c r="BL196" s="674"/>
      <c r="BM196" s="674"/>
      <c r="BN196" s="674"/>
      <c r="BO196" s="674"/>
      <c r="BP196" s="674"/>
      <c r="BQ196" s="674"/>
      <c r="BR196" s="674"/>
      <c r="BS196" s="674"/>
      <c r="BT196" s="674"/>
      <c r="BU196" s="674"/>
      <c r="BV196" s="674"/>
      <c r="BW196" s="674"/>
      <c r="BX196" s="674"/>
      <c r="BY196" s="674"/>
      <c r="BZ196" s="674"/>
      <c r="CA196" s="674"/>
      <c r="CB196" s="674"/>
      <c r="CC196" s="674"/>
      <c r="CD196" s="674"/>
      <c r="CE196" s="674"/>
      <c r="CF196" s="674"/>
      <c r="CG196" s="674"/>
      <c r="CH196" s="674"/>
      <c r="CI196" s="674"/>
      <c r="CJ196" s="674"/>
      <c r="CK196" s="674"/>
      <c r="CL196" s="674"/>
      <c r="CM196" s="674"/>
      <c r="CN196" s="674"/>
      <c r="CO196" s="674"/>
      <c r="CP196" s="674"/>
      <c r="CQ196" s="674"/>
      <c r="CR196" s="674"/>
      <c r="CS196" s="674"/>
      <c r="CT196" s="674"/>
      <c r="CU196" s="674"/>
      <c r="CV196" s="674"/>
      <c r="CW196" s="674"/>
      <c r="CX196" s="674"/>
      <c r="CY196" s="674"/>
      <c r="CZ196" s="674"/>
      <c r="DA196" s="674"/>
      <c r="DB196" s="674"/>
      <c r="DC196" s="674"/>
      <c r="DD196" s="674"/>
      <c r="DE196" s="674"/>
      <c r="DF196" s="674"/>
      <c r="DG196" s="674"/>
      <c r="DH196" s="674"/>
      <c r="DI196" s="674"/>
      <c r="DJ196" s="674"/>
      <c r="DK196" s="674"/>
      <c r="DL196" s="674"/>
      <c r="DM196" s="674"/>
      <c r="DN196" s="674"/>
      <c r="DO196" s="674"/>
      <c r="DP196" s="674"/>
      <c r="DQ196" s="674"/>
      <c r="DR196" s="674"/>
      <c r="DS196" s="674"/>
      <c r="DT196" s="674"/>
      <c r="DU196" s="674"/>
      <c r="DV196" s="674"/>
      <c r="DW196" s="674"/>
      <c r="DX196" s="674"/>
      <c r="DY196" s="674"/>
      <c r="DZ196" s="674"/>
      <c r="EA196" s="674"/>
      <c r="EB196" s="674"/>
      <c r="EC196" s="674"/>
      <c r="ED196" s="674"/>
      <c r="EE196" s="674"/>
      <c r="EF196" s="674"/>
      <c r="EG196" s="674"/>
      <c r="EH196" s="674"/>
      <c r="EI196" s="674"/>
      <c r="EJ196" s="674"/>
      <c r="EK196" s="674"/>
      <c r="EL196" s="674"/>
      <c r="EM196" s="674"/>
      <c r="EN196" s="674"/>
      <c r="EO196" s="674"/>
      <c r="EP196" s="674"/>
      <c r="EQ196" s="674"/>
      <c r="ER196" s="674"/>
      <c r="ES196" s="674"/>
      <c r="ET196" s="674"/>
      <c r="EU196" s="674"/>
      <c r="EV196" s="674"/>
      <c r="EW196" s="674"/>
      <c r="EX196" s="674"/>
      <c r="EY196" s="674"/>
      <c r="EZ196" s="674"/>
      <c r="FA196" s="674"/>
      <c r="FB196" s="674"/>
      <c r="FC196" s="674"/>
      <c r="FD196" s="674"/>
      <c r="FE196" s="674"/>
      <c r="FF196" s="674"/>
      <c r="FG196" s="674"/>
      <c r="FH196" s="674"/>
      <c r="FI196" s="674"/>
      <c r="FJ196" s="674"/>
      <c r="FK196" s="674"/>
      <c r="FL196" s="674"/>
      <c r="FM196" s="674"/>
      <c r="FN196" s="674"/>
      <c r="FO196" s="674"/>
      <c r="FP196" s="674"/>
      <c r="FQ196" s="674"/>
      <c r="FR196" s="674"/>
      <c r="FS196" s="674"/>
      <c r="FT196" s="674"/>
      <c r="FU196" s="674"/>
      <c r="FV196" s="674"/>
      <c r="FW196" s="674"/>
      <c r="FX196" s="674"/>
      <c r="FY196" s="674"/>
      <c r="FZ196" s="1313"/>
      <c r="GA196" s="1312"/>
      <c r="GB196" s="1156"/>
      <c r="GC196" s="1156"/>
      <c r="GD196" s="1156"/>
      <c r="GE196" s="1156"/>
      <c r="GF196" s="1156"/>
      <c r="GG196" s="1156"/>
      <c r="GH196" s="1156"/>
      <c r="GI196" s="1156"/>
      <c r="GJ196" s="1156"/>
      <c r="GK196" s="1157"/>
      <c r="GL196" s="1157"/>
      <c r="GM196" s="1157"/>
      <c r="GN196" s="1157"/>
      <c r="GO196" s="1157"/>
      <c r="GP196" s="1157"/>
      <c r="GQ196" s="1157"/>
      <c r="GR196" s="1157"/>
      <c r="GS196" s="1157"/>
      <c r="GT196" s="1157"/>
      <c r="GU196" s="1157"/>
      <c r="GV196" s="1157"/>
      <c r="GW196" s="1157"/>
      <c r="GX196" s="1157"/>
      <c r="GY196" s="1157"/>
      <c r="GZ196" s="1157"/>
      <c r="HA196" s="1157"/>
      <c r="HB196" s="1157"/>
      <c r="HC196" s="1157"/>
      <c r="HD196" s="1157"/>
      <c r="HE196" s="1157"/>
      <c r="HF196" s="1157"/>
      <c r="HG196" s="1157"/>
      <c r="HH196" s="1157"/>
      <c r="HI196" s="1157"/>
      <c r="HJ196" s="1026"/>
    </row>
    <row r="197" spans="2:218" ht="24.95" customHeight="1" x14ac:dyDescent="0.25">
      <c r="B197" s="1606"/>
      <c r="C197" s="229"/>
      <c r="D197" s="1316"/>
      <c r="E197" s="2400"/>
      <c r="F197" s="215"/>
      <c r="G197" s="213"/>
      <c r="H197" s="213"/>
      <c r="I197" s="214"/>
      <c r="J197" s="834"/>
      <c r="K197" s="234"/>
      <c r="L197" s="230"/>
      <c r="M197" s="231"/>
      <c r="N197" s="231"/>
      <c r="O197" s="231"/>
      <c r="P197" s="231"/>
      <c r="Q197" s="235"/>
      <c r="R197" s="233"/>
      <c r="S197" s="232"/>
      <c r="T197" s="219"/>
      <c r="U197" s="835"/>
      <c r="V197" s="212"/>
      <c r="W197" s="231"/>
      <c r="X197" s="2118"/>
      <c r="Y197" s="2119"/>
      <c r="Z197" s="2188"/>
      <c r="AA197" s="674"/>
      <c r="AB197" s="674"/>
      <c r="AC197" s="674"/>
      <c r="AD197" s="674"/>
      <c r="AE197" s="674"/>
      <c r="AF197" s="674"/>
      <c r="AG197" s="674"/>
      <c r="AH197" s="674"/>
      <c r="AI197" s="674"/>
      <c r="AJ197" s="674"/>
      <c r="AK197" s="674"/>
      <c r="AL197" s="674"/>
      <c r="AM197" s="674"/>
      <c r="AN197" s="674"/>
      <c r="AO197" s="674"/>
      <c r="AP197" s="674"/>
      <c r="AQ197" s="674"/>
      <c r="AR197" s="674"/>
      <c r="AS197" s="674"/>
      <c r="AT197" s="674"/>
      <c r="AU197" s="674"/>
      <c r="AV197" s="674"/>
      <c r="AW197" s="674"/>
      <c r="AX197" s="674"/>
      <c r="AY197" s="674"/>
      <c r="AZ197" s="674"/>
      <c r="BA197" s="674"/>
      <c r="BB197" s="674"/>
      <c r="BC197" s="674"/>
      <c r="BD197" s="674"/>
      <c r="BE197" s="674"/>
      <c r="BF197" s="674"/>
      <c r="BG197" s="674"/>
      <c r="BH197" s="674"/>
      <c r="BI197" s="674"/>
      <c r="BJ197" s="674"/>
      <c r="BK197" s="674"/>
      <c r="BL197" s="674"/>
      <c r="BM197" s="674"/>
      <c r="BN197" s="674"/>
      <c r="BO197" s="674"/>
      <c r="BP197" s="674"/>
      <c r="BQ197" s="674"/>
      <c r="BR197" s="674"/>
      <c r="BS197" s="674"/>
      <c r="BT197" s="674"/>
      <c r="BU197" s="674"/>
      <c r="BV197" s="674"/>
      <c r="BW197" s="674"/>
      <c r="BX197" s="674"/>
      <c r="BY197" s="674"/>
      <c r="BZ197" s="674"/>
      <c r="CA197" s="674"/>
      <c r="CB197" s="674"/>
      <c r="CC197" s="674"/>
      <c r="CD197" s="674"/>
      <c r="CE197" s="674"/>
      <c r="CF197" s="674"/>
      <c r="CG197" s="674"/>
      <c r="CH197" s="674"/>
      <c r="CI197" s="674"/>
      <c r="CJ197" s="674"/>
      <c r="CK197" s="674"/>
      <c r="CL197" s="674"/>
      <c r="CM197" s="674"/>
      <c r="CN197" s="674"/>
      <c r="CO197" s="674"/>
      <c r="CP197" s="674"/>
      <c r="CQ197" s="674"/>
      <c r="CR197" s="674"/>
      <c r="CS197" s="674"/>
      <c r="CT197" s="674"/>
      <c r="CU197" s="674"/>
      <c r="CV197" s="674"/>
      <c r="CW197" s="674"/>
      <c r="CX197" s="674"/>
      <c r="CY197" s="674"/>
      <c r="CZ197" s="674"/>
      <c r="DA197" s="674"/>
      <c r="DB197" s="674"/>
      <c r="DC197" s="674"/>
      <c r="DD197" s="674"/>
      <c r="DE197" s="674"/>
      <c r="DF197" s="674"/>
      <c r="DG197" s="674"/>
      <c r="DH197" s="674"/>
      <c r="DI197" s="674"/>
      <c r="DJ197" s="674"/>
      <c r="DK197" s="674"/>
      <c r="DL197" s="674"/>
      <c r="DM197" s="674"/>
      <c r="DN197" s="674"/>
      <c r="DO197" s="674"/>
      <c r="DP197" s="674"/>
      <c r="DQ197" s="674"/>
      <c r="DR197" s="674"/>
      <c r="DS197" s="674"/>
      <c r="DT197" s="674"/>
      <c r="DU197" s="674"/>
      <c r="DV197" s="674"/>
      <c r="DW197" s="674"/>
      <c r="DX197" s="674"/>
      <c r="DY197" s="674"/>
      <c r="DZ197" s="674"/>
      <c r="EA197" s="674"/>
      <c r="EB197" s="674"/>
      <c r="EC197" s="674"/>
      <c r="ED197" s="674"/>
      <c r="EE197" s="674"/>
      <c r="EF197" s="674"/>
      <c r="EG197" s="674"/>
      <c r="EH197" s="674"/>
      <c r="EI197" s="674"/>
      <c r="EJ197" s="674"/>
      <c r="EK197" s="674"/>
      <c r="EL197" s="674"/>
      <c r="EM197" s="674"/>
      <c r="EN197" s="674"/>
      <c r="EO197" s="674"/>
      <c r="EP197" s="674"/>
      <c r="EQ197" s="674"/>
      <c r="ER197" s="674"/>
      <c r="ES197" s="674"/>
      <c r="ET197" s="674"/>
      <c r="EU197" s="674"/>
      <c r="EV197" s="674"/>
      <c r="EW197" s="674"/>
      <c r="EX197" s="674"/>
      <c r="EY197" s="674"/>
      <c r="EZ197" s="674"/>
      <c r="FA197" s="674"/>
      <c r="FB197" s="674"/>
      <c r="FC197" s="674"/>
      <c r="FD197" s="674"/>
      <c r="FE197" s="674"/>
      <c r="FF197" s="674"/>
      <c r="FG197" s="674"/>
      <c r="FH197" s="674"/>
      <c r="FI197" s="674"/>
      <c r="FJ197" s="674"/>
      <c r="FK197" s="674"/>
      <c r="FL197" s="674"/>
      <c r="FM197" s="674"/>
      <c r="FN197" s="674"/>
      <c r="FO197" s="674"/>
      <c r="FP197" s="674"/>
      <c r="FQ197" s="674"/>
      <c r="FR197" s="674"/>
      <c r="FS197" s="674"/>
      <c r="FT197" s="674"/>
      <c r="FU197" s="674"/>
      <c r="FV197" s="674"/>
      <c r="FW197" s="674"/>
      <c r="FX197" s="674"/>
      <c r="FY197" s="674"/>
      <c r="FZ197" s="1313"/>
      <c r="GA197" s="1312"/>
      <c r="GB197" s="1156"/>
      <c r="GC197" s="1156"/>
      <c r="GD197" s="1156"/>
      <c r="GE197" s="1156"/>
      <c r="GF197" s="1156"/>
      <c r="GG197" s="1156"/>
      <c r="GH197" s="1156"/>
      <c r="GI197" s="1156"/>
      <c r="GJ197" s="1156"/>
      <c r="GK197" s="1157"/>
      <c r="GL197" s="1157"/>
      <c r="GM197" s="1157"/>
      <c r="GN197" s="1157"/>
      <c r="GO197" s="1157"/>
      <c r="GP197" s="1157"/>
      <c r="GQ197" s="1157"/>
      <c r="GR197" s="1157"/>
      <c r="GS197" s="1157"/>
      <c r="GT197" s="1157"/>
      <c r="GU197" s="1157"/>
      <c r="GV197" s="1157"/>
      <c r="GW197" s="1157"/>
      <c r="GX197" s="1157"/>
      <c r="GY197" s="1157"/>
      <c r="GZ197" s="1157"/>
      <c r="HA197" s="1157"/>
      <c r="HB197" s="1157"/>
      <c r="HC197" s="1157"/>
      <c r="HD197" s="1157"/>
      <c r="HE197" s="1157"/>
      <c r="HF197" s="1157"/>
      <c r="HG197" s="1157"/>
      <c r="HH197" s="1157"/>
      <c r="HI197" s="1157"/>
      <c r="HJ197" s="1026"/>
    </row>
    <row r="198" spans="2:218" ht="24.95" customHeight="1" x14ac:dyDescent="0.25">
      <c r="B198" s="1606"/>
      <c r="C198" s="229"/>
      <c r="D198" s="1316"/>
      <c r="E198" s="2400"/>
      <c r="F198" s="215"/>
      <c r="G198" s="213"/>
      <c r="H198" s="213"/>
      <c r="I198" s="214"/>
      <c r="J198" s="834"/>
      <c r="K198" s="234"/>
      <c r="L198" s="230"/>
      <c r="M198" s="231"/>
      <c r="N198" s="231"/>
      <c r="O198" s="231"/>
      <c r="P198" s="231"/>
      <c r="Q198" s="235"/>
      <c r="R198" s="233"/>
      <c r="S198" s="232"/>
      <c r="T198" s="219"/>
      <c r="U198" s="835"/>
      <c r="V198" s="212"/>
      <c r="W198" s="231"/>
      <c r="X198" s="2118"/>
      <c r="Y198" s="2119"/>
      <c r="Z198" s="2188"/>
      <c r="AA198" s="674"/>
      <c r="AB198" s="674"/>
      <c r="AC198" s="674"/>
      <c r="AD198" s="674"/>
      <c r="AE198" s="674"/>
      <c r="AF198" s="674"/>
      <c r="AG198" s="674"/>
      <c r="AH198" s="674"/>
      <c r="AI198" s="674"/>
      <c r="AJ198" s="674"/>
      <c r="AK198" s="674"/>
      <c r="AL198" s="674"/>
      <c r="AM198" s="674"/>
      <c r="AN198" s="674"/>
      <c r="AO198" s="674"/>
      <c r="AP198" s="674"/>
      <c r="AQ198" s="674"/>
      <c r="AR198" s="674"/>
      <c r="AS198" s="674"/>
      <c r="AT198" s="674"/>
      <c r="AU198" s="674"/>
      <c r="AV198" s="674"/>
      <c r="AW198" s="674"/>
      <c r="AX198" s="674"/>
      <c r="AY198" s="674"/>
      <c r="AZ198" s="674"/>
      <c r="BA198" s="674"/>
      <c r="BB198" s="674"/>
      <c r="BC198" s="674"/>
      <c r="BD198" s="674"/>
      <c r="BE198" s="674"/>
      <c r="BF198" s="674"/>
      <c r="BG198" s="674"/>
      <c r="BH198" s="674"/>
      <c r="BI198" s="674"/>
      <c r="BJ198" s="674"/>
      <c r="BK198" s="674"/>
      <c r="BL198" s="674"/>
      <c r="BM198" s="674"/>
      <c r="BN198" s="674"/>
      <c r="BO198" s="674"/>
      <c r="BP198" s="674"/>
      <c r="BQ198" s="674"/>
      <c r="BR198" s="674"/>
      <c r="BS198" s="674"/>
      <c r="BT198" s="674"/>
      <c r="BU198" s="674"/>
      <c r="BV198" s="674"/>
      <c r="BW198" s="674"/>
      <c r="BX198" s="674"/>
      <c r="BY198" s="674"/>
      <c r="BZ198" s="674"/>
      <c r="CA198" s="674"/>
      <c r="CB198" s="674"/>
      <c r="CC198" s="674"/>
      <c r="CD198" s="674"/>
      <c r="CE198" s="674"/>
      <c r="CF198" s="674"/>
      <c r="CG198" s="674"/>
      <c r="CH198" s="674"/>
      <c r="CI198" s="674"/>
      <c r="CJ198" s="674"/>
      <c r="CK198" s="674"/>
      <c r="CL198" s="674"/>
      <c r="CM198" s="674"/>
      <c r="CN198" s="674"/>
      <c r="CO198" s="674"/>
      <c r="CP198" s="674"/>
      <c r="CQ198" s="674"/>
      <c r="CR198" s="674"/>
      <c r="CS198" s="674"/>
      <c r="CT198" s="674"/>
      <c r="CU198" s="674"/>
      <c r="CV198" s="674"/>
      <c r="CW198" s="674"/>
      <c r="CX198" s="674"/>
      <c r="CY198" s="674"/>
      <c r="CZ198" s="674"/>
      <c r="DA198" s="674"/>
      <c r="DB198" s="674"/>
      <c r="DC198" s="674"/>
      <c r="DD198" s="674"/>
      <c r="DE198" s="674"/>
      <c r="DF198" s="674"/>
      <c r="DG198" s="674"/>
      <c r="DH198" s="674"/>
      <c r="DI198" s="674"/>
      <c r="DJ198" s="674"/>
      <c r="DK198" s="674"/>
      <c r="DL198" s="674"/>
      <c r="DM198" s="674"/>
      <c r="DN198" s="674"/>
      <c r="DO198" s="674"/>
      <c r="DP198" s="674"/>
      <c r="DQ198" s="674"/>
      <c r="DR198" s="674"/>
      <c r="DS198" s="674"/>
      <c r="DT198" s="674"/>
      <c r="DU198" s="674"/>
      <c r="DV198" s="674"/>
      <c r="DW198" s="674"/>
      <c r="DX198" s="674"/>
      <c r="DY198" s="674"/>
      <c r="DZ198" s="674"/>
      <c r="EA198" s="674"/>
      <c r="EB198" s="674"/>
      <c r="EC198" s="674"/>
      <c r="ED198" s="674"/>
      <c r="EE198" s="674"/>
      <c r="EF198" s="674"/>
      <c r="EG198" s="674"/>
      <c r="EH198" s="674"/>
      <c r="EI198" s="674"/>
      <c r="EJ198" s="674"/>
      <c r="EK198" s="674"/>
      <c r="EL198" s="674"/>
      <c r="EM198" s="674"/>
      <c r="EN198" s="674"/>
      <c r="EO198" s="674"/>
      <c r="EP198" s="674"/>
      <c r="EQ198" s="674"/>
      <c r="ER198" s="674"/>
      <c r="ES198" s="674"/>
      <c r="ET198" s="674"/>
      <c r="EU198" s="674"/>
      <c r="EV198" s="674"/>
      <c r="EW198" s="674"/>
      <c r="EX198" s="674"/>
      <c r="EY198" s="674"/>
      <c r="EZ198" s="674"/>
      <c r="FA198" s="674"/>
      <c r="FB198" s="674"/>
      <c r="FC198" s="674"/>
      <c r="FD198" s="674"/>
      <c r="FE198" s="674"/>
      <c r="FF198" s="674"/>
      <c r="FG198" s="674"/>
      <c r="FH198" s="674"/>
      <c r="FI198" s="674"/>
      <c r="FJ198" s="674"/>
      <c r="FK198" s="674"/>
      <c r="FL198" s="674"/>
      <c r="FM198" s="674"/>
      <c r="FN198" s="674"/>
      <c r="FO198" s="674"/>
      <c r="FP198" s="674"/>
      <c r="FQ198" s="674"/>
      <c r="FR198" s="674"/>
      <c r="FS198" s="674"/>
      <c r="FT198" s="674"/>
      <c r="FU198" s="674"/>
      <c r="FV198" s="674"/>
      <c r="FW198" s="674"/>
      <c r="FX198" s="674"/>
      <c r="FY198" s="674"/>
      <c r="FZ198" s="1313"/>
      <c r="GA198" s="1312"/>
      <c r="GB198" s="1156"/>
      <c r="GC198" s="1156"/>
      <c r="GD198" s="1156"/>
      <c r="GE198" s="1156"/>
      <c r="GF198" s="1156"/>
      <c r="GG198" s="1156"/>
      <c r="GH198" s="1156"/>
      <c r="GI198" s="1156"/>
      <c r="GJ198" s="1156"/>
      <c r="GK198" s="1157"/>
      <c r="GL198" s="1157"/>
      <c r="GM198" s="1157"/>
      <c r="GN198" s="1157"/>
      <c r="GO198" s="1157"/>
      <c r="GP198" s="1157"/>
      <c r="GQ198" s="1157"/>
      <c r="GR198" s="1157"/>
      <c r="GS198" s="1157"/>
      <c r="GT198" s="1157"/>
      <c r="GU198" s="1157"/>
      <c r="GV198" s="1157"/>
      <c r="GW198" s="1157"/>
      <c r="GX198" s="1157"/>
      <c r="GY198" s="1157"/>
      <c r="GZ198" s="1157"/>
      <c r="HA198" s="1157"/>
      <c r="HB198" s="1157"/>
      <c r="HC198" s="1157"/>
      <c r="HD198" s="1157"/>
      <c r="HE198" s="1157"/>
      <c r="HF198" s="1157"/>
      <c r="HG198" s="1157"/>
      <c r="HH198" s="1157"/>
      <c r="HI198" s="1157"/>
      <c r="HJ198" s="1026"/>
    </row>
    <row r="199" spans="2:218" ht="24.95" customHeight="1" x14ac:dyDescent="0.25">
      <c r="B199" s="1606"/>
      <c r="C199" s="229"/>
      <c r="D199" s="1316"/>
      <c r="E199" s="2400"/>
      <c r="F199" s="215"/>
      <c r="G199" s="213"/>
      <c r="H199" s="213"/>
      <c r="I199" s="214"/>
      <c r="J199" s="834"/>
      <c r="K199" s="234"/>
      <c r="L199" s="230"/>
      <c r="M199" s="231"/>
      <c r="N199" s="231"/>
      <c r="O199" s="231"/>
      <c r="P199" s="231"/>
      <c r="Q199" s="235"/>
      <c r="R199" s="233"/>
      <c r="S199" s="232"/>
      <c r="T199" s="219"/>
      <c r="U199" s="835"/>
      <c r="V199" s="212"/>
      <c r="W199" s="231"/>
      <c r="X199" s="2118"/>
      <c r="Y199" s="2119"/>
      <c r="Z199" s="2188"/>
      <c r="AA199" s="674"/>
      <c r="AB199" s="674"/>
      <c r="AC199" s="674"/>
      <c r="AD199" s="674"/>
      <c r="AE199" s="674"/>
      <c r="AF199" s="674"/>
      <c r="AG199" s="674"/>
      <c r="AH199" s="674"/>
      <c r="AI199" s="674"/>
      <c r="AJ199" s="674"/>
      <c r="AK199" s="674"/>
      <c r="AL199" s="674"/>
      <c r="AM199" s="674"/>
      <c r="AN199" s="674"/>
      <c r="AO199" s="674"/>
      <c r="AP199" s="674"/>
      <c r="AQ199" s="674"/>
      <c r="AR199" s="674"/>
      <c r="AS199" s="674"/>
      <c r="AT199" s="674"/>
      <c r="AU199" s="674"/>
      <c r="AV199" s="674"/>
      <c r="AW199" s="674"/>
      <c r="AX199" s="674"/>
      <c r="AY199" s="674"/>
      <c r="AZ199" s="674"/>
      <c r="BA199" s="674"/>
      <c r="BB199" s="674"/>
      <c r="BC199" s="674"/>
      <c r="BD199" s="674"/>
      <c r="BE199" s="674"/>
      <c r="BF199" s="674"/>
      <c r="BG199" s="674"/>
      <c r="BH199" s="674"/>
      <c r="BI199" s="674"/>
      <c r="BJ199" s="674"/>
      <c r="BK199" s="674"/>
      <c r="BL199" s="674"/>
      <c r="BM199" s="674"/>
      <c r="BN199" s="674"/>
      <c r="BO199" s="674"/>
      <c r="BP199" s="674"/>
      <c r="BQ199" s="674"/>
      <c r="BR199" s="674"/>
      <c r="BS199" s="674"/>
      <c r="BT199" s="674"/>
      <c r="BU199" s="674"/>
      <c r="BV199" s="674"/>
      <c r="BW199" s="674"/>
      <c r="BX199" s="674"/>
      <c r="BY199" s="674"/>
      <c r="BZ199" s="674"/>
      <c r="CA199" s="674"/>
      <c r="CB199" s="674"/>
      <c r="CC199" s="674"/>
      <c r="CD199" s="674"/>
      <c r="CE199" s="674"/>
      <c r="CF199" s="674"/>
      <c r="CG199" s="674"/>
      <c r="CH199" s="674"/>
      <c r="CI199" s="674"/>
      <c r="CJ199" s="674"/>
      <c r="CK199" s="674"/>
      <c r="CL199" s="674"/>
      <c r="CM199" s="674"/>
      <c r="CN199" s="674"/>
      <c r="CO199" s="674"/>
      <c r="CP199" s="674"/>
      <c r="CQ199" s="674"/>
      <c r="CR199" s="674"/>
      <c r="CS199" s="674"/>
      <c r="CT199" s="674"/>
      <c r="CU199" s="674"/>
      <c r="CV199" s="674"/>
      <c r="CW199" s="674"/>
      <c r="CX199" s="674"/>
      <c r="CY199" s="674"/>
      <c r="CZ199" s="674"/>
      <c r="DA199" s="674"/>
      <c r="DB199" s="674"/>
      <c r="DC199" s="674"/>
      <c r="DD199" s="674"/>
      <c r="DE199" s="674"/>
      <c r="DF199" s="674"/>
      <c r="DG199" s="674"/>
      <c r="DH199" s="674"/>
      <c r="DI199" s="674"/>
      <c r="DJ199" s="674"/>
      <c r="DK199" s="674"/>
      <c r="DL199" s="674"/>
      <c r="DM199" s="674"/>
      <c r="DN199" s="674"/>
      <c r="DO199" s="674"/>
      <c r="DP199" s="674"/>
      <c r="DQ199" s="674"/>
      <c r="DR199" s="674"/>
      <c r="DS199" s="674"/>
      <c r="DT199" s="674"/>
      <c r="DU199" s="674"/>
      <c r="DV199" s="674"/>
      <c r="DW199" s="674"/>
      <c r="DX199" s="674"/>
      <c r="DY199" s="674"/>
      <c r="DZ199" s="674"/>
      <c r="EA199" s="674"/>
      <c r="EB199" s="674"/>
      <c r="EC199" s="674"/>
      <c r="ED199" s="674"/>
      <c r="EE199" s="674"/>
      <c r="EF199" s="674"/>
      <c r="EG199" s="674"/>
      <c r="EH199" s="674"/>
      <c r="EI199" s="674"/>
      <c r="EJ199" s="674"/>
      <c r="EK199" s="674"/>
      <c r="EL199" s="674"/>
      <c r="EM199" s="674"/>
      <c r="EN199" s="674"/>
      <c r="EO199" s="674"/>
      <c r="EP199" s="674"/>
      <c r="EQ199" s="674"/>
      <c r="ER199" s="674"/>
      <c r="ES199" s="674"/>
      <c r="ET199" s="674"/>
      <c r="EU199" s="674"/>
      <c r="EV199" s="674"/>
      <c r="EW199" s="674"/>
      <c r="EX199" s="674"/>
      <c r="EY199" s="674"/>
      <c r="EZ199" s="674"/>
      <c r="FA199" s="674"/>
      <c r="FB199" s="674"/>
      <c r="FC199" s="674"/>
      <c r="FD199" s="674"/>
      <c r="FE199" s="674"/>
      <c r="FF199" s="674"/>
      <c r="FG199" s="674"/>
      <c r="FH199" s="674"/>
      <c r="FI199" s="674"/>
      <c r="FJ199" s="674"/>
      <c r="FK199" s="674"/>
      <c r="FL199" s="674"/>
      <c r="FM199" s="674"/>
      <c r="FN199" s="674"/>
      <c r="FO199" s="674"/>
      <c r="FP199" s="674"/>
      <c r="FQ199" s="674"/>
      <c r="FR199" s="674"/>
      <c r="FS199" s="674"/>
      <c r="FT199" s="674"/>
      <c r="FU199" s="674"/>
      <c r="FV199" s="674"/>
      <c r="FW199" s="674"/>
      <c r="FX199" s="674"/>
      <c r="FY199" s="674"/>
      <c r="FZ199" s="1313"/>
      <c r="GA199" s="1312"/>
      <c r="GB199" s="1156"/>
      <c r="GC199" s="1156"/>
      <c r="GD199" s="1156"/>
      <c r="GE199" s="1156"/>
      <c r="GF199" s="1156"/>
      <c r="GG199" s="1156"/>
      <c r="GH199" s="1156"/>
      <c r="GI199" s="1156"/>
      <c r="GJ199" s="1156"/>
      <c r="GK199" s="1157"/>
      <c r="GL199" s="1157"/>
      <c r="GM199" s="1157"/>
      <c r="GN199" s="1157"/>
      <c r="GO199" s="1157"/>
      <c r="GP199" s="1157"/>
      <c r="GQ199" s="1157"/>
      <c r="GR199" s="1157"/>
      <c r="GS199" s="1157"/>
      <c r="GT199" s="1157"/>
      <c r="GU199" s="1157"/>
      <c r="GV199" s="1157"/>
      <c r="GW199" s="1157"/>
      <c r="GX199" s="1157"/>
      <c r="GY199" s="1157"/>
      <c r="GZ199" s="1157"/>
      <c r="HA199" s="1157"/>
      <c r="HB199" s="1157"/>
      <c r="HC199" s="1157"/>
      <c r="HD199" s="1157"/>
      <c r="HE199" s="1157"/>
      <c r="HF199" s="1157"/>
      <c r="HG199" s="1157"/>
      <c r="HH199" s="1157"/>
      <c r="HI199" s="1157"/>
      <c r="HJ199" s="1026"/>
    </row>
    <row r="200" spans="2:218" ht="24.95" customHeight="1" x14ac:dyDescent="0.25">
      <c r="B200" s="1606"/>
      <c r="C200" s="229"/>
      <c r="D200" s="1316"/>
      <c r="E200" s="2400"/>
      <c r="F200" s="215"/>
      <c r="G200" s="213"/>
      <c r="H200" s="213"/>
      <c r="I200" s="214"/>
      <c r="J200" s="834"/>
      <c r="K200" s="234"/>
      <c r="L200" s="230"/>
      <c r="M200" s="231"/>
      <c r="N200" s="231"/>
      <c r="O200" s="231"/>
      <c r="P200" s="231"/>
      <c r="Q200" s="235"/>
      <c r="R200" s="233"/>
      <c r="S200" s="232"/>
      <c r="T200" s="219"/>
      <c r="U200" s="835"/>
      <c r="V200" s="212"/>
      <c r="W200" s="231"/>
      <c r="X200" s="2118"/>
      <c r="Y200" s="2119"/>
      <c r="Z200" s="2188"/>
      <c r="AA200" s="674"/>
      <c r="AB200" s="674"/>
      <c r="AC200" s="674"/>
      <c r="AD200" s="674"/>
      <c r="AE200" s="674"/>
      <c r="AF200" s="674"/>
      <c r="AG200" s="674"/>
      <c r="AH200" s="674"/>
      <c r="AI200" s="674"/>
      <c r="AJ200" s="674"/>
      <c r="AK200" s="674"/>
      <c r="AL200" s="674"/>
      <c r="AM200" s="674"/>
      <c r="AN200" s="674"/>
      <c r="AO200" s="674"/>
      <c r="AP200" s="674"/>
      <c r="AQ200" s="674"/>
      <c r="AR200" s="674"/>
      <c r="AS200" s="674"/>
      <c r="AT200" s="674"/>
      <c r="AU200" s="674"/>
      <c r="AV200" s="674"/>
      <c r="AW200" s="674"/>
      <c r="AX200" s="674"/>
      <c r="AY200" s="674"/>
      <c r="AZ200" s="674"/>
      <c r="BA200" s="674"/>
      <c r="BB200" s="674"/>
      <c r="BC200" s="674"/>
      <c r="BD200" s="674"/>
      <c r="BE200" s="674"/>
      <c r="BF200" s="674"/>
      <c r="BG200" s="674"/>
      <c r="BH200" s="674"/>
      <c r="BI200" s="674"/>
      <c r="BJ200" s="674"/>
      <c r="BK200" s="674"/>
      <c r="BL200" s="674"/>
      <c r="BM200" s="674"/>
      <c r="BN200" s="674"/>
      <c r="BO200" s="674"/>
      <c r="BP200" s="674"/>
      <c r="BQ200" s="674"/>
      <c r="BR200" s="674"/>
      <c r="BS200" s="674"/>
      <c r="BT200" s="674"/>
      <c r="BU200" s="674"/>
      <c r="BV200" s="674"/>
      <c r="BW200" s="674"/>
      <c r="BX200" s="674"/>
      <c r="BY200" s="674"/>
      <c r="BZ200" s="674"/>
      <c r="CA200" s="674"/>
      <c r="CB200" s="674"/>
      <c r="CC200" s="674"/>
      <c r="CD200" s="674"/>
      <c r="CE200" s="674"/>
      <c r="CF200" s="674"/>
      <c r="CG200" s="674"/>
      <c r="CH200" s="674"/>
      <c r="CI200" s="674"/>
      <c r="CJ200" s="674"/>
      <c r="CK200" s="674"/>
      <c r="CL200" s="674"/>
      <c r="CM200" s="674"/>
      <c r="CN200" s="674"/>
      <c r="CO200" s="674"/>
      <c r="CP200" s="674"/>
      <c r="CQ200" s="674"/>
      <c r="CR200" s="674"/>
      <c r="CS200" s="674"/>
      <c r="CT200" s="674"/>
      <c r="CU200" s="674"/>
      <c r="CV200" s="674"/>
      <c r="CW200" s="674"/>
      <c r="CX200" s="674"/>
      <c r="CY200" s="674"/>
      <c r="CZ200" s="674"/>
      <c r="DA200" s="674"/>
      <c r="DB200" s="674"/>
      <c r="DC200" s="674"/>
      <c r="DD200" s="674"/>
      <c r="DE200" s="674"/>
      <c r="DF200" s="674"/>
      <c r="DG200" s="674"/>
      <c r="DH200" s="674"/>
      <c r="DI200" s="674"/>
      <c r="DJ200" s="674"/>
      <c r="DK200" s="674"/>
      <c r="DL200" s="674"/>
      <c r="DM200" s="674"/>
      <c r="DN200" s="674"/>
      <c r="DO200" s="674"/>
      <c r="DP200" s="674"/>
      <c r="DQ200" s="674"/>
      <c r="DR200" s="674"/>
      <c r="DS200" s="674"/>
      <c r="DT200" s="674"/>
      <c r="DU200" s="674"/>
      <c r="DV200" s="674"/>
      <c r="DW200" s="674"/>
      <c r="DX200" s="674"/>
      <c r="DY200" s="674"/>
      <c r="DZ200" s="674"/>
      <c r="EA200" s="674"/>
      <c r="EB200" s="674"/>
      <c r="EC200" s="674"/>
      <c r="ED200" s="674"/>
      <c r="EE200" s="674"/>
      <c r="EF200" s="674"/>
      <c r="EG200" s="674"/>
      <c r="EH200" s="674"/>
      <c r="EI200" s="674"/>
      <c r="EJ200" s="674"/>
      <c r="EK200" s="674"/>
      <c r="EL200" s="674"/>
      <c r="EM200" s="674"/>
      <c r="EN200" s="674"/>
      <c r="EO200" s="674"/>
      <c r="EP200" s="674"/>
      <c r="EQ200" s="674"/>
      <c r="ER200" s="674"/>
      <c r="ES200" s="674"/>
      <c r="ET200" s="674"/>
      <c r="EU200" s="674"/>
      <c r="EV200" s="674"/>
      <c r="EW200" s="674"/>
      <c r="EX200" s="674"/>
      <c r="EY200" s="674"/>
      <c r="EZ200" s="674"/>
      <c r="FA200" s="674"/>
      <c r="FB200" s="674"/>
      <c r="FC200" s="674"/>
      <c r="FD200" s="674"/>
      <c r="FE200" s="674"/>
      <c r="FF200" s="674"/>
      <c r="FG200" s="674"/>
      <c r="FH200" s="674"/>
      <c r="FI200" s="674"/>
      <c r="FJ200" s="674"/>
      <c r="FK200" s="674"/>
      <c r="FL200" s="674"/>
      <c r="FM200" s="674"/>
      <c r="FN200" s="674"/>
      <c r="FO200" s="674"/>
      <c r="FP200" s="674"/>
      <c r="FQ200" s="674"/>
      <c r="FR200" s="674"/>
      <c r="FS200" s="674"/>
      <c r="FT200" s="674"/>
      <c r="FU200" s="674"/>
      <c r="FV200" s="674"/>
      <c r="FW200" s="674"/>
      <c r="FX200" s="674"/>
      <c r="FY200" s="674"/>
      <c r="FZ200" s="1313"/>
      <c r="GA200" s="1312"/>
      <c r="GB200" s="1156"/>
      <c r="GC200" s="1156"/>
      <c r="GD200" s="1156"/>
      <c r="GE200" s="1156"/>
      <c r="GF200" s="1156"/>
      <c r="GG200" s="1156"/>
      <c r="GH200" s="1156"/>
      <c r="GI200" s="1156"/>
      <c r="GJ200" s="1156"/>
      <c r="GK200" s="1157"/>
      <c r="GL200" s="1157"/>
      <c r="GM200" s="1157"/>
      <c r="GN200" s="1157"/>
      <c r="GO200" s="1157"/>
      <c r="GP200" s="1157"/>
      <c r="GQ200" s="1157"/>
      <c r="GR200" s="1157"/>
      <c r="GS200" s="1157"/>
      <c r="GT200" s="1157"/>
      <c r="GU200" s="1157"/>
      <c r="GV200" s="1157"/>
      <c r="GW200" s="1157"/>
      <c r="GX200" s="1157"/>
      <c r="GY200" s="1157"/>
      <c r="GZ200" s="1157"/>
      <c r="HA200" s="1157"/>
      <c r="HB200" s="1157"/>
      <c r="HC200" s="1157"/>
      <c r="HD200" s="1157"/>
      <c r="HE200" s="1157"/>
      <c r="HF200" s="1157"/>
      <c r="HG200" s="1157"/>
      <c r="HH200" s="1157"/>
      <c r="HI200" s="1157"/>
      <c r="HJ200" s="1026"/>
    </row>
    <row r="201" spans="2:218" ht="24.95" customHeight="1" x14ac:dyDescent="0.25">
      <c r="B201" s="1606"/>
      <c r="C201" s="229"/>
      <c r="D201" s="1316"/>
      <c r="E201" s="2400"/>
      <c r="F201" s="215"/>
      <c r="G201" s="213"/>
      <c r="H201" s="213"/>
      <c r="I201" s="214"/>
      <c r="J201" s="834"/>
      <c r="K201" s="234"/>
      <c r="L201" s="230"/>
      <c r="M201" s="231"/>
      <c r="N201" s="231"/>
      <c r="O201" s="231"/>
      <c r="P201" s="231"/>
      <c r="Q201" s="235"/>
      <c r="R201" s="233"/>
      <c r="S201" s="232"/>
      <c r="T201" s="219"/>
      <c r="U201" s="835"/>
      <c r="V201" s="212"/>
      <c r="W201" s="231"/>
      <c r="X201" s="2118"/>
      <c r="Y201" s="2119"/>
      <c r="Z201" s="2188"/>
      <c r="AA201" s="674"/>
      <c r="AB201" s="674"/>
      <c r="AC201" s="674"/>
      <c r="AD201" s="674"/>
      <c r="AE201" s="674"/>
      <c r="AF201" s="674"/>
      <c r="AG201" s="674"/>
      <c r="AH201" s="674"/>
      <c r="AI201" s="674"/>
      <c r="AJ201" s="674"/>
      <c r="AK201" s="674"/>
      <c r="AL201" s="674"/>
      <c r="AM201" s="674"/>
      <c r="AN201" s="674"/>
      <c r="AO201" s="674"/>
      <c r="AP201" s="674"/>
      <c r="AQ201" s="674"/>
      <c r="AR201" s="674"/>
      <c r="AS201" s="674"/>
      <c r="AT201" s="674"/>
      <c r="AU201" s="674"/>
      <c r="AV201" s="674"/>
      <c r="AW201" s="674"/>
      <c r="AX201" s="674"/>
      <c r="AY201" s="674"/>
      <c r="AZ201" s="674"/>
      <c r="BA201" s="674"/>
      <c r="BB201" s="674"/>
      <c r="BC201" s="674"/>
      <c r="BD201" s="674"/>
      <c r="BE201" s="674"/>
      <c r="BF201" s="674"/>
      <c r="BG201" s="674"/>
      <c r="BH201" s="674"/>
      <c r="BI201" s="674"/>
      <c r="BJ201" s="674"/>
      <c r="BK201" s="674"/>
      <c r="BL201" s="674"/>
      <c r="BM201" s="674"/>
      <c r="BN201" s="674"/>
      <c r="BO201" s="674"/>
      <c r="BP201" s="674"/>
      <c r="BQ201" s="674"/>
      <c r="BR201" s="674"/>
      <c r="BS201" s="674"/>
      <c r="BT201" s="674"/>
      <c r="BU201" s="674"/>
      <c r="BV201" s="674"/>
      <c r="BW201" s="674"/>
      <c r="BX201" s="674"/>
      <c r="BY201" s="674"/>
      <c r="BZ201" s="674"/>
      <c r="CA201" s="674"/>
      <c r="CB201" s="674"/>
      <c r="CC201" s="674"/>
      <c r="CD201" s="674"/>
      <c r="CE201" s="674"/>
      <c r="CF201" s="674"/>
      <c r="CG201" s="674"/>
      <c r="CH201" s="674"/>
      <c r="CI201" s="674"/>
      <c r="CJ201" s="674"/>
      <c r="CK201" s="674"/>
      <c r="CL201" s="674"/>
      <c r="CM201" s="674"/>
      <c r="CN201" s="674"/>
      <c r="CO201" s="674"/>
      <c r="CP201" s="674"/>
      <c r="CQ201" s="674"/>
      <c r="CR201" s="674"/>
      <c r="CS201" s="674"/>
      <c r="CT201" s="674"/>
      <c r="CU201" s="674"/>
      <c r="CV201" s="674"/>
      <c r="CW201" s="674"/>
      <c r="CX201" s="674"/>
      <c r="CY201" s="674"/>
      <c r="CZ201" s="674"/>
      <c r="DA201" s="674"/>
      <c r="DB201" s="674"/>
      <c r="DC201" s="674"/>
      <c r="DD201" s="674"/>
      <c r="DE201" s="674"/>
      <c r="DF201" s="674"/>
      <c r="DG201" s="674"/>
      <c r="DH201" s="674"/>
      <c r="DI201" s="674"/>
      <c r="DJ201" s="674"/>
      <c r="DK201" s="674"/>
      <c r="DL201" s="674"/>
      <c r="DM201" s="674"/>
      <c r="DN201" s="674"/>
      <c r="DO201" s="674"/>
      <c r="DP201" s="674"/>
      <c r="DQ201" s="674"/>
      <c r="DR201" s="674"/>
      <c r="DS201" s="674"/>
      <c r="DT201" s="674"/>
      <c r="DU201" s="674"/>
      <c r="DV201" s="674"/>
      <c r="DW201" s="674"/>
      <c r="DX201" s="674"/>
      <c r="DY201" s="674"/>
      <c r="DZ201" s="674"/>
      <c r="EA201" s="674"/>
      <c r="EB201" s="674"/>
      <c r="EC201" s="674"/>
      <c r="ED201" s="674"/>
      <c r="EE201" s="674"/>
      <c r="EF201" s="674"/>
      <c r="EG201" s="674"/>
      <c r="EH201" s="674"/>
      <c r="EI201" s="674"/>
      <c r="EJ201" s="674"/>
      <c r="EK201" s="674"/>
      <c r="EL201" s="674"/>
      <c r="EM201" s="674"/>
      <c r="EN201" s="674"/>
      <c r="EO201" s="674"/>
      <c r="EP201" s="674"/>
      <c r="EQ201" s="674"/>
      <c r="ER201" s="674"/>
      <c r="ES201" s="674"/>
      <c r="ET201" s="674"/>
      <c r="EU201" s="674"/>
      <c r="EV201" s="674"/>
      <c r="EW201" s="674"/>
      <c r="EX201" s="674"/>
      <c r="EY201" s="674"/>
      <c r="EZ201" s="674"/>
      <c r="FA201" s="674"/>
      <c r="FB201" s="674"/>
      <c r="FC201" s="674"/>
      <c r="FD201" s="674"/>
      <c r="FE201" s="674"/>
      <c r="FF201" s="674"/>
      <c r="FG201" s="674"/>
      <c r="FH201" s="674"/>
      <c r="FI201" s="674"/>
      <c r="FJ201" s="674"/>
      <c r="FK201" s="674"/>
      <c r="FL201" s="674"/>
      <c r="FM201" s="674"/>
      <c r="FN201" s="674"/>
      <c r="FO201" s="674"/>
      <c r="FP201" s="674"/>
      <c r="FQ201" s="674"/>
      <c r="FR201" s="674"/>
      <c r="FS201" s="674"/>
      <c r="FT201" s="674"/>
      <c r="FU201" s="674"/>
      <c r="FV201" s="674"/>
      <c r="FW201" s="674"/>
      <c r="FX201" s="674"/>
      <c r="FY201" s="674"/>
      <c r="FZ201" s="1313"/>
      <c r="GA201" s="1312"/>
      <c r="GB201" s="1156"/>
      <c r="GC201" s="1156"/>
      <c r="GD201" s="1156"/>
      <c r="GE201" s="1156"/>
      <c r="GF201" s="1156"/>
      <c r="GG201" s="1156"/>
      <c r="GH201" s="1156"/>
      <c r="GI201" s="1156"/>
      <c r="GJ201" s="1156"/>
      <c r="GK201" s="1157"/>
      <c r="GL201" s="1157"/>
      <c r="GM201" s="1157"/>
      <c r="GN201" s="1157"/>
      <c r="GO201" s="1157"/>
      <c r="GP201" s="1157"/>
      <c r="GQ201" s="1157"/>
      <c r="GR201" s="1157"/>
      <c r="GS201" s="1157"/>
      <c r="GT201" s="1157"/>
      <c r="GU201" s="1157"/>
      <c r="GV201" s="1157"/>
      <c r="GW201" s="1157"/>
      <c r="GX201" s="1157"/>
      <c r="GY201" s="1157"/>
      <c r="GZ201" s="1157"/>
      <c r="HA201" s="1157"/>
      <c r="HB201" s="1157"/>
      <c r="HC201" s="1157"/>
      <c r="HD201" s="1157"/>
      <c r="HE201" s="1157"/>
      <c r="HF201" s="1157"/>
      <c r="HG201" s="1157"/>
      <c r="HH201" s="1157"/>
      <c r="HI201" s="1157"/>
      <c r="HJ201" s="1026"/>
    </row>
    <row r="202" spans="2:218" ht="24.95" customHeight="1" x14ac:dyDescent="0.25">
      <c r="B202" s="1606"/>
      <c r="C202" s="229"/>
      <c r="D202" s="1316"/>
      <c r="E202" s="2400"/>
      <c r="F202" s="215"/>
      <c r="G202" s="213"/>
      <c r="H202" s="213"/>
      <c r="I202" s="214"/>
      <c r="J202" s="834"/>
      <c r="K202" s="234"/>
      <c r="L202" s="230"/>
      <c r="M202" s="231"/>
      <c r="N202" s="231"/>
      <c r="O202" s="231"/>
      <c r="P202" s="231"/>
      <c r="Q202" s="235"/>
      <c r="R202" s="233"/>
      <c r="S202" s="232"/>
      <c r="T202" s="219"/>
      <c r="U202" s="835"/>
      <c r="V202" s="212"/>
      <c r="W202" s="231"/>
      <c r="X202" s="2118"/>
      <c r="Y202" s="2119"/>
      <c r="Z202" s="2188"/>
      <c r="AA202" s="674"/>
      <c r="AB202" s="674"/>
      <c r="AC202" s="674"/>
      <c r="AD202" s="674"/>
      <c r="AE202" s="674"/>
      <c r="AF202" s="674"/>
      <c r="AG202" s="674"/>
      <c r="AH202" s="674"/>
      <c r="AI202" s="674"/>
      <c r="AJ202" s="674"/>
      <c r="AK202" s="674"/>
      <c r="AL202" s="674"/>
      <c r="AM202" s="674"/>
      <c r="AN202" s="674"/>
      <c r="AO202" s="674"/>
      <c r="AP202" s="674"/>
      <c r="AQ202" s="674"/>
      <c r="AR202" s="674"/>
      <c r="AS202" s="674"/>
      <c r="AT202" s="674"/>
      <c r="AU202" s="674"/>
      <c r="AV202" s="674"/>
      <c r="AW202" s="674"/>
      <c r="AX202" s="674"/>
      <c r="AY202" s="674"/>
      <c r="AZ202" s="674"/>
      <c r="BA202" s="674"/>
      <c r="BB202" s="674"/>
      <c r="BC202" s="674"/>
      <c r="BD202" s="674"/>
      <c r="BE202" s="674"/>
      <c r="BF202" s="674"/>
      <c r="BG202" s="674"/>
      <c r="BH202" s="674"/>
      <c r="BI202" s="674"/>
      <c r="BJ202" s="674"/>
      <c r="BK202" s="674"/>
      <c r="BL202" s="674"/>
      <c r="BM202" s="674"/>
      <c r="BN202" s="674"/>
      <c r="BO202" s="674"/>
      <c r="BP202" s="674"/>
      <c r="BQ202" s="674"/>
      <c r="BR202" s="674"/>
      <c r="BS202" s="674"/>
      <c r="BT202" s="674"/>
      <c r="BU202" s="674"/>
      <c r="BV202" s="674"/>
      <c r="BW202" s="674"/>
      <c r="BX202" s="674"/>
      <c r="BY202" s="674"/>
      <c r="BZ202" s="674"/>
      <c r="CA202" s="674"/>
      <c r="CB202" s="674"/>
      <c r="CC202" s="674"/>
      <c r="CD202" s="674"/>
      <c r="CE202" s="674"/>
      <c r="CF202" s="674"/>
      <c r="CG202" s="674"/>
      <c r="CH202" s="674"/>
      <c r="CI202" s="674"/>
      <c r="CJ202" s="674"/>
      <c r="CK202" s="674"/>
      <c r="CL202" s="674"/>
      <c r="CM202" s="674"/>
      <c r="CN202" s="674"/>
      <c r="CO202" s="674"/>
      <c r="CP202" s="674"/>
      <c r="CQ202" s="674"/>
      <c r="CR202" s="674"/>
      <c r="CS202" s="674"/>
      <c r="CT202" s="674"/>
      <c r="CU202" s="674"/>
      <c r="CV202" s="674"/>
      <c r="CW202" s="674"/>
      <c r="CX202" s="674"/>
      <c r="CY202" s="674"/>
      <c r="CZ202" s="674"/>
      <c r="DA202" s="674"/>
      <c r="DB202" s="674"/>
      <c r="DC202" s="674"/>
      <c r="DD202" s="674"/>
      <c r="DE202" s="674"/>
      <c r="DF202" s="674"/>
      <c r="DG202" s="674"/>
      <c r="DH202" s="674"/>
      <c r="DI202" s="674"/>
      <c r="DJ202" s="674"/>
      <c r="DK202" s="674"/>
      <c r="DL202" s="674"/>
      <c r="DM202" s="674"/>
      <c r="DN202" s="674"/>
      <c r="DO202" s="674"/>
      <c r="DP202" s="674"/>
      <c r="DQ202" s="674"/>
      <c r="DR202" s="674"/>
      <c r="DS202" s="674"/>
      <c r="DT202" s="674"/>
      <c r="DU202" s="674"/>
      <c r="DV202" s="674"/>
      <c r="DW202" s="674"/>
      <c r="DX202" s="674"/>
      <c r="DY202" s="674"/>
      <c r="DZ202" s="674"/>
      <c r="EA202" s="674"/>
      <c r="EB202" s="674"/>
      <c r="EC202" s="674"/>
      <c r="ED202" s="674"/>
      <c r="EE202" s="674"/>
      <c r="EF202" s="674"/>
      <c r="EG202" s="674"/>
      <c r="EH202" s="674"/>
      <c r="EI202" s="674"/>
      <c r="EJ202" s="674"/>
      <c r="EK202" s="674"/>
      <c r="EL202" s="674"/>
      <c r="EM202" s="674"/>
      <c r="EN202" s="674"/>
      <c r="EO202" s="674"/>
      <c r="EP202" s="674"/>
      <c r="EQ202" s="674"/>
      <c r="ER202" s="674"/>
      <c r="ES202" s="674"/>
      <c r="ET202" s="674"/>
      <c r="EU202" s="674"/>
      <c r="EV202" s="674"/>
      <c r="EW202" s="674"/>
      <c r="EX202" s="674"/>
      <c r="EY202" s="674"/>
      <c r="EZ202" s="674"/>
      <c r="FA202" s="674"/>
      <c r="FB202" s="674"/>
      <c r="FC202" s="674"/>
      <c r="FD202" s="674"/>
      <c r="FE202" s="674"/>
      <c r="FF202" s="674"/>
      <c r="FG202" s="674"/>
      <c r="FH202" s="674"/>
      <c r="FI202" s="674"/>
      <c r="FJ202" s="674"/>
      <c r="FK202" s="674"/>
      <c r="FL202" s="674"/>
      <c r="FM202" s="674"/>
      <c r="FN202" s="674"/>
      <c r="FO202" s="674"/>
      <c r="FP202" s="674"/>
      <c r="FQ202" s="674"/>
      <c r="FR202" s="674"/>
      <c r="FS202" s="674"/>
      <c r="FT202" s="674"/>
      <c r="FU202" s="674"/>
      <c r="FV202" s="674"/>
      <c r="FW202" s="674"/>
      <c r="FX202" s="674"/>
      <c r="FY202" s="674"/>
      <c r="FZ202" s="1313"/>
      <c r="GA202" s="1312"/>
      <c r="GB202" s="1156"/>
      <c r="GC202" s="1156"/>
      <c r="GD202" s="1156"/>
      <c r="GE202" s="1156"/>
      <c r="GF202" s="1156"/>
      <c r="GG202" s="1156"/>
      <c r="GH202" s="1156"/>
      <c r="GI202" s="1156"/>
      <c r="GJ202" s="1156"/>
      <c r="GK202" s="1157"/>
      <c r="GL202" s="1157"/>
      <c r="GM202" s="1157"/>
      <c r="GN202" s="1157"/>
      <c r="GO202" s="1157"/>
      <c r="GP202" s="1157"/>
      <c r="GQ202" s="1157"/>
      <c r="GR202" s="1157"/>
      <c r="GS202" s="1157"/>
      <c r="GT202" s="1157"/>
      <c r="GU202" s="1157"/>
      <c r="GV202" s="1157"/>
      <c r="GW202" s="1157"/>
      <c r="GX202" s="1157"/>
      <c r="GY202" s="1157"/>
      <c r="GZ202" s="1157"/>
      <c r="HA202" s="1157"/>
      <c r="HB202" s="1157"/>
      <c r="HC202" s="1157"/>
      <c r="HD202" s="1157"/>
      <c r="HE202" s="1157"/>
      <c r="HF202" s="1157"/>
      <c r="HG202" s="1157"/>
      <c r="HH202" s="1157"/>
      <c r="HI202" s="1157"/>
      <c r="HJ202" s="1026"/>
    </row>
    <row r="203" spans="2:218" ht="24.95" customHeight="1" x14ac:dyDescent="0.25">
      <c r="B203" s="1606"/>
      <c r="C203" s="229"/>
      <c r="D203" s="1316"/>
      <c r="E203" s="2400"/>
      <c r="F203" s="215"/>
      <c r="G203" s="213"/>
      <c r="H203" s="213"/>
      <c r="I203" s="214"/>
      <c r="J203" s="834"/>
      <c r="K203" s="234"/>
      <c r="L203" s="230"/>
      <c r="M203" s="231"/>
      <c r="N203" s="231"/>
      <c r="O203" s="231"/>
      <c r="P203" s="231"/>
      <c r="Q203" s="235"/>
      <c r="R203" s="233"/>
      <c r="S203" s="232"/>
      <c r="T203" s="219"/>
      <c r="U203" s="835"/>
      <c r="V203" s="212"/>
      <c r="W203" s="231"/>
      <c r="X203" s="2118"/>
      <c r="Y203" s="2119"/>
      <c r="Z203" s="2188"/>
      <c r="AA203" s="674"/>
      <c r="AB203" s="674"/>
      <c r="AC203" s="674"/>
      <c r="AD203" s="674"/>
      <c r="AE203" s="674"/>
      <c r="AF203" s="674"/>
      <c r="AG203" s="674"/>
      <c r="AH203" s="674"/>
      <c r="AI203" s="674"/>
      <c r="AJ203" s="674"/>
      <c r="AK203" s="674"/>
      <c r="AL203" s="674"/>
      <c r="AM203" s="674"/>
      <c r="AN203" s="674"/>
      <c r="AO203" s="674"/>
      <c r="AP203" s="674"/>
      <c r="AQ203" s="674"/>
      <c r="AR203" s="674"/>
      <c r="AS203" s="674"/>
      <c r="AT203" s="674"/>
      <c r="AU203" s="674"/>
      <c r="AV203" s="674"/>
      <c r="AW203" s="674"/>
      <c r="AX203" s="674"/>
      <c r="AY203" s="674"/>
      <c r="AZ203" s="674"/>
      <c r="BA203" s="674"/>
      <c r="BB203" s="674"/>
      <c r="BC203" s="674"/>
      <c r="BD203" s="674"/>
      <c r="BE203" s="674"/>
      <c r="BF203" s="674"/>
      <c r="BG203" s="674"/>
      <c r="BH203" s="674"/>
      <c r="BI203" s="674"/>
      <c r="BJ203" s="674"/>
      <c r="BK203" s="674"/>
      <c r="BL203" s="674"/>
      <c r="BM203" s="674"/>
      <c r="BN203" s="674"/>
      <c r="BO203" s="674"/>
      <c r="BP203" s="674"/>
      <c r="BQ203" s="674"/>
      <c r="BR203" s="674"/>
      <c r="BS203" s="674"/>
      <c r="BT203" s="674"/>
      <c r="BU203" s="674"/>
      <c r="BV203" s="674"/>
      <c r="BW203" s="674"/>
      <c r="BX203" s="674"/>
      <c r="BY203" s="674"/>
      <c r="BZ203" s="674"/>
      <c r="CA203" s="674"/>
      <c r="CB203" s="674"/>
      <c r="CC203" s="674"/>
      <c r="CD203" s="674"/>
      <c r="CE203" s="674"/>
      <c r="CF203" s="674"/>
      <c r="CG203" s="674"/>
      <c r="CH203" s="674"/>
      <c r="CI203" s="674"/>
      <c r="CJ203" s="674"/>
      <c r="CK203" s="674"/>
      <c r="CL203" s="674"/>
      <c r="CM203" s="674"/>
      <c r="CN203" s="674"/>
      <c r="CO203" s="674"/>
      <c r="CP203" s="674"/>
      <c r="CQ203" s="674"/>
      <c r="CR203" s="674"/>
      <c r="CS203" s="674"/>
      <c r="CT203" s="674"/>
      <c r="CU203" s="674"/>
      <c r="CV203" s="674"/>
      <c r="CW203" s="674"/>
      <c r="CX203" s="674"/>
      <c r="CY203" s="674"/>
      <c r="CZ203" s="674"/>
      <c r="DA203" s="674"/>
      <c r="DB203" s="674"/>
      <c r="DC203" s="674"/>
      <c r="DD203" s="674"/>
      <c r="DE203" s="674"/>
      <c r="DF203" s="674"/>
      <c r="DG203" s="674"/>
      <c r="DH203" s="674"/>
      <c r="DI203" s="674"/>
      <c r="DJ203" s="674"/>
      <c r="DK203" s="674"/>
      <c r="DL203" s="674"/>
      <c r="DM203" s="674"/>
      <c r="DN203" s="674"/>
      <c r="DO203" s="674"/>
      <c r="DP203" s="674"/>
      <c r="DQ203" s="674"/>
      <c r="DR203" s="674"/>
      <c r="DS203" s="674"/>
      <c r="DT203" s="674"/>
      <c r="DU203" s="674"/>
      <c r="DV203" s="674"/>
      <c r="DW203" s="674"/>
      <c r="DX203" s="674"/>
      <c r="DY203" s="674"/>
      <c r="DZ203" s="674"/>
      <c r="EA203" s="674"/>
      <c r="EB203" s="674"/>
      <c r="EC203" s="674"/>
      <c r="ED203" s="674"/>
      <c r="EE203" s="674"/>
      <c r="EF203" s="674"/>
      <c r="EG203" s="674"/>
      <c r="EH203" s="674"/>
      <c r="EI203" s="674"/>
      <c r="EJ203" s="674"/>
      <c r="EK203" s="674"/>
      <c r="EL203" s="674"/>
      <c r="EM203" s="674"/>
      <c r="EN203" s="674"/>
      <c r="EO203" s="674"/>
      <c r="EP203" s="674"/>
      <c r="EQ203" s="674"/>
      <c r="ER203" s="674"/>
      <c r="ES203" s="674"/>
      <c r="ET203" s="674"/>
      <c r="EU203" s="674"/>
      <c r="EV203" s="674"/>
      <c r="EW203" s="674"/>
      <c r="EX203" s="674"/>
      <c r="EY203" s="674"/>
      <c r="EZ203" s="674"/>
      <c r="FA203" s="674"/>
      <c r="FB203" s="674"/>
      <c r="FC203" s="674"/>
      <c r="FD203" s="674"/>
      <c r="FE203" s="674"/>
      <c r="FF203" s="674"/>
      <c r="FG203" s="674"/>
      <c r="FH203" s="674"/>
      <c r="FI203" s="674"/>
      <c r="FJ203" s="674"/>
      <c r="FK203" s="674"/>
      <c r="FL203" s="674"/>
      <c r="FM203" s="674"/>
      <c r="FN203" s="674"/>
      <c r="FO203" s="674"/>
      <c r="FP203" s="674"/>
      <c r="FQ203" s="674"/>
      <c r="FR203" s="674"/>
      <c r="FS203" s="674"/>
      <c r="FT203" s="674"/>
      <c r="FU203" s="674"/>
      <c r="FV203" s="674"/>
      <c r="FW203" s="674"/>
      <c r="FX203" s="674"/>
      <c r="FY203" s="674"/>
      <c r="FZ203" s="1313"/>
      <c r="GA203" s="1312"/>
      <c r="GB203" s="1156"/>
      <c r="GC203" s="1156"/>
      <c r="GD203" s="1156"/>
      <c r="GE203" s="1156"/>
      <c r="GF203" s="1156"/>
      <c r="GG203" s="1156"/>
      <c r="GH203" s="1156"/>
      <c r="GI203" s="1156"/>
      <c r="GJ203" s="1156"/>
      <c r="GK203" s="1157"/>
      <c r="GL203" s="1157"/>
      <c r="GM203" s="1157"/>
      <c r="GN203" s="1157"/>
      <c r="GO203" s="1157"/>
      <c r="GP203" s="1157"/>
      <c r="GQ203" s="1157"/>
      <c r="GR203" s="1157"/>
      <c r="GS203" s="1157"/>
      <c r="GT203" s="1157"/>
      <c r="GU203" s="1157"/>
      <c r="GV203" s="1157"/>
      <c r="GW203" s="1157"/>
      <c r="GX203" s="1157"/>
      <c r="GY203" s="1157"/>
      <c r="GZ203" s="1157"/>
      <c r="HA203" s="1157"/>
      <c r="HB203" s="1157"/>
      <c r="HC203" s="1157"/>
      <c r="HD203" s="1157"/>
      <c r="HE203" s="1157"/>
      <c r="HF203" s="1157"/>
      <c r="HG203" s="1157"/>
      <c r="HH203" s="1157"/>
      <c r="HI203" s="1157"/>
      <c r="HJ203" s="1026"/>
    </row>
    <row r="204" spans="2:218" ht="24.95" customHeight="1" x14ac:dyDescent="0.25">
      <c r="B204" s="1606"/>
      <c r="C204" s="229"/>
      <c r="D204" s="1316"/>
      <c r="E204" s="2400"/>
      <c r="F204" s="215"/>
      <c r="G204" s="213"/>
      <c r="H204" s="213"/>
      <c r="I204" s="214"/>
      <c r="J204" s="834"/>
      <c r="K204" s="234"/>
      <c r="L204" s="230"/>
      <c r="M204" s="231"/>
      <c r="N204" s="231"/>
      <c r="O204" s="231"/>
      <c r="P204" s="231"/>
      <c r="Q204" s="235"/>
      <c r="R204" s="233"/>
      <c r="S204" s="232"/>
      <c r="T204" s="219"/>
      <c r="U204" s="835"/>
      <c r="V204" s="212"/>
      <c r="W204" s="231"/>
      <c r="X204" s="2118"/>
      <c r="Y204" s="2119"/>
      <c r="Z204" s="2188"/>
      <c r="AA204" s="674"/>
      <c r="AB204" s="674"/>
      <c r="AC204" s="674"/>
      <c r="AD204" s="674"/>
      <c r="AE204" s="674"/>
      <c r="AF204" s="674"/>
      <c r="AG204" s="674"/>
      <c r="AH204" s="674"/>
      <c r="AI204" s="674"/>
      <c r="AJ204" s="674"/>
      <c r="AK204" s="674"/>
      <c r="AL204" s="674"/>
      <c r="AM204" s="674"/>
      <c r="AN204" s="674"/>
      <c r="AO204" s="674"/>
      <c r="AP204" s="674"/>
      <c r="AQ204" s="674"/>
      <c r="AR204" s="674"/>
      <c r="AS204" s="674"/>
      <c r="AT204" s="674"/>
      <c r="AU204" s="674"/>
      <c r="AV204" s="674"/>
      <c r="AW204" s="674"/>
      <c r="AX204" s="674"/>
      <c r="AY204" s="674"/>
      <c r="AZ204" s="674"/>
      <c r="BA204" s="674"/>
      <c r="BB204" s="674"/>
      <c r="BC204" s="674"/>
      <c r="BD204" s="674"/>
      <c r="BE204" s="674"/>
      <c r="BF204" s="674"/>
      <c r="BG204" s="674"/>
      <c r="BH204" s="674"/>
      <c r="BI204" s="674"/>
      <c r="BJ204" s="674"/>
      <c r="BK204" s="674"/>
      <c r="BL204" s="674"/>
      <c r="BM204" s="674"/>
      <c r="BN204" s="674"/>
      <c r="BO204" s="674"/>
      <c r="BP204" s="674"/>
      <c r="BQ204" s="674"/>
      <c r="BR204" s="674"/>
      <c r="BS204" s="674"/>
      <c r="BT204" s="674"/>
      <c r="BU204" s="674"/>
      <c r="BV204" s="674"/>
      <c r="BW204" s="674"/>
      <c r="BX204" s="674"/>
      <c r="BY204" s="674"/>
      <c r="BZ204" s="674"/>
      <c r="CA204" s="674"/>
      <c r="CB204" s="674"/>
      <c r="CC204" s="674"/>
      <c r="CD204" s="674"/>
      <c r="CE204" s="674"/>
      <c r="CF204" s="674"/>
      <c r="CG204" s="674"/>
      <c r="CH204" s="674"/>
      <c r="CI204" s="674"/>
      <c r="CJ204" s="674"/>
      <c r="CK204" s="674"/>
      <c r="CL204" s="674"/>
      <c r="CM204" s="674"/>
      <c r="CN204" s="674"/>
      <c r="CO204" s="674"/>
      <c r="CP204" s="674"/>
      <c r="CQ204" s="674"/>
      <c r="CR204" s="674"/>
      <c r="CS204" s="674"/>
      <c r="CT204" s="674"/>
      <c r="CU204" s="674"/>
      <c r="CV204" s="674"/>
      <c r="CW204" s="674"/>
      <c r="CX204" s="674"/>
      <c r="CY204" s="674"/>
      <c r="CZ204" s="674"/>
      <c r="DA204" s="674"/>
      <c r="DB204" s="674"/>
      <c r="DC204" s="674"/>
      <c r="DD204" s="674"/>
      <c r="DE204" s="674"/>
      <c r="DF204" s="674"/>
      <c r="DG204" s="674"/>
      <c r="DH204" s="674"/>
      <c r="DI204" s="674"/>
      <c r="DJ204" s="674"/>
      <c r="DK204" s="674"/>
      <c r="DL204" s="674"/>
      <c r="DM204" s="674"/>
      <c r="DN204" s="674"/>
      <c r="DO204" s="674"/>
      <c r="DP204" s="674"/>
      <c r="DQ204" s="674"/>
      <c r="DR204" s="674"/>
      <c r="DS204" s="674"/>
      <c r="DT204" s="674"/>
      <c r="DU204" s="674"/>
      <c r="DV204" s="674"/>
      <c r="DW204" s="674"/>
      <c r="DX204" s="674"/>
      <c r="DY204" s="674"/>
      <c r="DZ204" s="674"/>
      <c r="EA204" s="674"/>
      <c r="EB204" s="674"/>
      <c r="EC204" s="674"/>
      <c r="ED204" s="674"/>
      <c r="EE204" s="674"/>
      <c r="EF204" s="674"/>
      <c r="EG204" s="674"/>
      <c r="EH204" s="674"/>
      <c r="EI204" s="674"/>
      <c r="EJ204" s="674"/>
      <c r="EK204" s="674"/>
      <c r="EL204" s="674"/>
      <c r="EM204" s="674"/>
      <c r="EN204" s="674"/>
      <c r="EO204" s="674"/>
      <c r="EP204" s="674"/>
      <c r="EQ204" s="674"/>
      <c r="ER204" s="674"/>
      <c r="ES204" s="674"/>
      <c r="ET204" s="674"/>
      <c r="EU204" s="674"/>
      <c r="EV204" s="674"/>
      <c r="EW204" s="674"/>
      <c r="EX204" s="674"/>
      <c r="EY204" s="674"/>
      <c r="EZ204" s="674"/>
      <c r="FA204" s="674"/>
      <c r="FB204" s="674"/>
      <c r="FC204" s="674"/>
      <c r="FD204" s="674"/>
      <c r="FE204" s="674"/>
      <c r="FF204" s="674"/>
      <c r="FG204" s="674"/>
      <c r="FH204" s="674"/>
      <c r="FI204" s="674"/>
      <c r="FJ204" s="674"/>
      <c r="FK204" s="674"/>
      <c r="FL204" s="674"/>
      <c r="FM204" s="674"/>
      <c r="FN204" s="674"/>
      <c r="FO204" s="674"/>
      <c r="FP204" s="674"/>
      <c r="FQ204" s="674"/>
      <c r="FR204" s="674"/>
      <c r="FS204" s="674"/>
      <c r="FT204" s="674"/>
      <c r="FU204" s="674"/>
      <c r="FV204" s="674"/>
      <c r="FW204" s="674"/>
      <c r="FX204" s="674"/>
      <c r="FY204" s="674"/>
      <c r="FZ204" s="1313"/>
      <c r="GA204" s="1312"/>
      <c r="GB204" s="1156"/>
      <c r="GC204" s="1156"/>
      <c r="GD204" s="1156"/>
      <c r="GE204" s="1156"/>
      <c r="GF204" s="1156"/>
      <c r="GG204" s="1156"/>
      <c r="GH204" s="1156"/>
      <c r="GI204" s="1156"/>
      <c r="GJ204" s="1156"/>
      <c r="GK204" s="1157"/>
      <c r="GL204" s="1157"/>
      <c r="GM204" s="1157"/>
      <c r="GN204" s="1157"/>
      <c r="GO204" s="1157"/>
      <c r="GP204" s="1157"/>
      <c r="GQ204" s="1157"/>
      <c r="GR204" s="1157"/>
      <c r="GS204" s="1157"/>
      <c r="GT204" s="1157"/>
      <c r="GU204" s="1157"/>
      <c r="GV204" s="1157"/>
      <c r="GW204" s="1157"/>
      <c r="GX204" s="1157"/>
      <c r="GY204" s="1157"/>
      <c r="GZ204" s="1157"/>
      <c r="HA204" s="1157"/>
      <c r="HB204" s="1157"/>
      <c r="HC204" s="1157"/>
      <c r="HD204" s="1157"/>
      <c r="HE204" s="1157"/>
      <c r="HF204" s="1157"/>
      <c r="HG204" s="1157"/>
      <c r="HH204" s="1157"/>
      <c r="HI204" s="1157"/>
      <c r="HJ204" s="1026"/>
    </row>
    <row r="205" spans="2:218" ht="24.95" customHeight="1" x14ac:dyDescent="0.25">
      <c r="B205" s="1606"/>
      <c r="C205" s="229"/>
      <c r="D205" s="1316"/>
      <c r="E205" s="2400"/>
      <c r="F205" s="215"/>
      <c r="G205" s="213"/>
      <c r="H205" s="213"/>
      <c r="I205" s="214"/>
      <c r="J205" s="834"/>
      <c r="K205" s="234"/>
      <c r="L205" s="230"/>
      <c r="M205" s="231"/>
      <c r="N205" s="231"/>
      <c r="O205" s="231"/>
      <c r="P205" s="231"/>
      <c r="Q205" s="235"/>
      <c r="R205" s="233"/>
      <c r="S205" s="232"/>
      <c r="T205" s="219"/>
      <c r="U205" s="835"/>
      <c r="V205" s="212"/>
      <c r="W205" s="231"/>
      <c r="X205" s="2118"/>
      <c r="Y205" s="2119"/>
      <c r="Z205" s="2188"/>
      <c r="AA205" s="674"/>
      <c r="AB205" s="674"/>
      <c r="AC205" s="674"/>
      <c r="AD205" s="674"/>
      <c r="AE205" s="674"/>
      <c r="AF205" s="674"/>
      <c r="AG205" s="674"/>
      <c r="AH205" s="674"/>
      <c r="AI205" s="674"/>
      <c r="AJ205" s="674"/>
      <c r="AK205" s="674"/>
      <c r="AL205" s="674"/>
      <c r="AM205" s="674"/>
      <c r="AN205" s="674"/>
      <c r="AO205" s="674"/>
      <c r="AP205" s="674"/>
      <c r="AQ205" s="674"/>
      <c r="AR205" s="674"/>
      <c r="AS205" s="674"/>
      <c r="AT205" s="674"/>
      <c r="AU205" s="674"/>
      <c r="AV205" s="674"/>
      <c r="AW205" s="674"/>
      <c r="AX205" s="674"/>
      <c r="AY205" s="674"/>
      <c r="AZ205" s="674"/>
      <c r="BA205" s="674"/>
      <c r="BB205" s="674"/>
      <c r="BC205" s="674"/>
      <c r="BD205" s="674"/>
      <c r="BE205" s="674"/>
      <c r="BF205" s="674"/>
      <c r="BG205" s="674"/>
      <c r="BH205" s="674"/>
      <c r="BI205" s="674"/>
      <c r="BJ205" s="674"/>
      <c r="BK205" s="674"/>
      <c r="BL205" s="674"/>
      <c r="BM205" s="674"/>
      <c r="BN205" s="674"/>
      <c r="BO205" s="674"/>
      <c r="BP205" s="674"/>
      <c r="BQ205" s="674"/>
      <c r="BR205" s="674"/>
      <c r="BS205" s="674"/>
      <c r="BT205" s="674"/>
      <c r="BU205" s="674"/>
      <c r="BV205" s="674"/>
      <c r="BW205" s="674"/>
      <c r="BX205" s="674"/>
      <c r="BY205" s="674"/>
      <c r="BZ205" s="674"/>
      <c r="CA205" s="674"/>
      <c r="CB205" s="674"/>
      <c r="CC205" s="674"/>
      <c r="CD205" s="674"/>
      <c r="CE205" s="674"/>
      <c r="CF205" s="674"/>
      <c r="CG205" s="674"/>
      <c r="CH205" s="674"/>
      <c r="CI205" s="674"/>
      <c r="CJ205" s="674"/>
      <c r="CK205" s="674"/>
      <c r="CL205" s="674"/>
      <c r="CM205" s="674"/>
      <c r="CN205" s="674"/>
      <c r="CO205" s="674"/>
      <c r="CP205" s="674"/>
      <c r="CQ205" s="674"/>
      <c r="CR205" s="674"/>
      <c r="CS205" s="674"/>
      <c r="CT205" s="674"/>
      <c r="CU205" s="674"/>
      <c r="CV205" s="674"/>
      <c r="CW205" s="674"/>
      <c r="CX205" s="674"/>
      <c r="CY205" s="674"/>
      <c r="CZ205" s="674"/>
      <c r="DA205" s="674"/>
      <c r="DB205" s="674"/>
      <c r="DC205" s="674"/>
      <c r="DD205" s="674"/>
      <c r="DE205" s="674"/>
      <c r="DF205" s="674"/>
      <c r="DG205" s="674"/>
      <c r="DH205" s="674"/>
      <c r="DI205" s="674"/>
      <c r="DJ205" s="674"/>
      <c r="DK205" s="674"/>
      <c r="DL205" s="674"/>
      <c r="DM205" s="674"/>
      <c r="DN205" s="674"/>
      <c r="DO205" s="674"/>
      <c r="DP205" s="674"/>
      <c r="DQ205" s="674"/>
      <c r="DR205" s="674"/>
      <c r="DS205" s="674"/>
      <c r="DT205" s="674"/>
      <c r="DU205" s="674"/>
      <c r="DV205" s="674"/>
      <c r="DW205" s="674"/>
      <c r="DX205" s="674"/>
      <c r="DY205" s="674"/>
      <c r="DZ205" s="674"/>
      <c r="EA205" s="674"/>
      <c r="EB205" s="674"/>
      <c r="EC205" s="674"/>
      <c r="ED205" s="674"/>
      <c r="EE205" s="674"/>
      <c r="EF205" s="674"/>
      <c r="EG205" s="674"/>
      <c r="EH205" s="674"/>
      <c r="EI205" s="674"/>
      <c r="EJ205" s="674"/>
      <c r="EK205" s="674"/>
      <c r="EL205" s="674"/>
      <c r="EM205" s="674"/>
      <c r="EN205" s="674"/>
      <c r="EO205" s="674"/>
      <c r="EP205" s="674"/>
      <c r="EQ205" s="674"/>
      <c r="ER205" s="674"/>
      <c r="ES205" s="674"/>
      <c r="ET205" s="674"/>
      <c r="EU205" s="674"/>
      <c r="EV205" s="674"/>
      <c r="EW205" s="674"/>
      <c r="EX205" s="674"/>
      <c r="EY205" s="674"/>
      <c r="EZ205" s="674"/>
      <c r="FA205" s="674"/>
      <c r="FB205" s="674"/>
      <c r="FC205" s="674"/>
      <c r="FD205" s="674"/>
      <c r="FE205" s="674"/>
      <c r="FF205" s="674"/>
      <c r="FG205" s="674"/>
      <c r="FH205" s="674"/>
      <c r="FI205" s="674"/>
      <c r="FJ205" s="674"/>
      <c r="FK205" s="674"/>
      <c r="FL205" s="674"/>
      <c r="FM205" s="674"/>
      <c r="FN205" s="674"/>
      <c r="FO205" s="674"/>
      <c r="FP205" s="674"/>
      <c r="FQ205" s="674"/>
      <c r="FR205" s="674"/>
      <c r="FS205" s="674"/>
      <c r="FT205" s="674"/>
      <c r="FU205" s="674"/>
      <c r="FV205" s="674"/>
      <c r="FW205" s="674"/>
      <c r="FX205" s="674"/>
      <c r="FY205" s="674"/>
      <c r="FZ205" s="1313"/>
      <c r="GA205" s="1312"/>
      <c r="GB205" s="1156"/>
      <c r="GC205" s="1156"/>
      <c r="GD205" s="1156"/>
      <c r="GE205" s="1156"/>
      <c r="GF205" s="1156"/>
      <c r="GG205" s="1156"/>
      <c r="GH205" s="1156"/>
      <c r="GI205" s="1156"/>
      <c r="GJ205" s="1156"/>
      <c r="GK205" s="1157"/>
      <c r="GL205" s="1157"/>
      <c r="GM205" s="1157"/>
      <c r="GN205" s="1157"/>
      <c r="GO205" s="1157"/>
      <c r="GP205" s="1157"/>
      <c r="GQ205" s="1157"/>
      <c r="GR205" s="1157"/>
      <c r="GS205" s="1157"/>
      <c r="GT205" s="1157"/>
      <c r="GU205" s="1157"/>
      <c r="GV205" s="1157"/>
      <c r="GW205" s="1157"/>
      <c r="GX205" s="1157"/>
      <c r="GY205" s="1157"/>
      <c r="GZ205" s="1157"/>
      <c r="HA205" s="1157"/>
      <c r="HB205" s="1157"/>
      <c r="HC205" s="1157"/>
      <c r="HD205" s="1157"/>
      <c r="HE205" s="1157"/>
      <c r="HF205" s="1157"/>
      <c r="HG205" s="1157"/>
      <c r="HH205" s="1157"/>
      <c r="HI205" s="1157"/>
      <c r="HJ205" s="1026"/>
    </row>
    <row r="206" spans="2:218" ht="24.95" customHeight="1" x14ac:dyDescent="0.25">
      <c r="B206" s="1606"/>
      <c r="C206" s="229"/>
      <c r="D206" s="1316"/>
      <c r="E206" s="2400"/>
      <c r="F206" s="215"/>
      <c r="G206" s="213"/>
      <c r="H206" s="213"/>
      <c r="I206" s="214"/>
      <c r="J206" s="834"/>
      <c r="K206" s="234"/>
      <c r="L206" s="230"/>
      <c r="M206" s="231"/>
      <c r="N206" s="231"/>
      <c r="O206" s="231"/>
      <c r="P206" s="231"/>
      <c r="Q206" s="235"/>
      <c r="R206" s="233"/>
      <c r="S206" s="232"/>
      <c r="T206" s="219"/>
      <c r="U206" s="835"/>
      <c r="V206" s="212"/>
      <c r="W206" s="231"/>
      <c r="X206" s="2118"/>
      <c r="Y206" s="2119"/>
      <c r="Z206" s="2188"/>
      <c r="AA206" s="674"/>
      <c r="AB206" s="674"/>
      <c r="AC206" s="674"/>
      <c r="AD206" s="674"/>
      <c r="AE206" s="674"/>
      <c r="AF206" s="674"/>
      <c r="AG206" s="674"/>
      <c r="AH206" s="674"/>
      <c r="AI206" s="674"/>
      <c r="AJ206" s="674"/>
      <c r="AK206" s="674"/>
      <c r="AL206" s="674"/>
      <c r="AM206" s="674"/>
      <c r="AN206" s="674"/>
      <c r="AO206" s="674"/>
      <c r="AP206" s="674"/>
      <c r="AQ206" s="674"/>
      <c r="AR206" s="674"/>
      <c r="AS206" s="674"/>
      <c r="AT206" s="674"/>
      <c r="AU206" s="674"/>
      <c r="AV206" s="674"/>
      <c r="AW206" s="674"/>
      <c r="AX206" s="674"/>
      <c r="AY206" s="674"/>
      <c r="AZ206" s="674"/>
      <c r="BA206" s="674"/>
      <c r="BB206" s="674"/>
      <c r="BC206" s="674"/>
      <c r="BD206" s="674"/>
      <c r="BE206" s="674"/>
      <c r="BF206" s="674"/>
      <c r="BG206" s="674"/>
      <c r="BH206" s="674"/>
      <c r="BI206" s="674"/>
      <c r="BJ206" s="674"/>
      <c r="BK206" s="674"/>
      <c r="BL206" s="674"/>
      <c r="BM206" s="674"/>
      <c r="BN206" s="674"/>
      <c r="BO206" s="674"/>
      <c r="BP206" s="674"/>
      <c r="BQ206" s="674"/>
      <c r="BR206" s="674"/>
      <c r="BS206" s="674"/>
      <c r="BT206" s="674"/>
      <c r="BU206" s="674"/>
      <c r="BV206" s="674"/>
      <c r="BW206" s="674"/>
      <c r="BX206" s="674"/>
      <c r="BY206" s="674"/>
      <c r="BZ206" s="674"/>
      <c r="CA206" s="674"/>
      <c r="CB206" s="674"/>
      <c r="CC206" s="674"/>
      <c r="CD206" s="674"/>
      <c r="CE206" s="674"/>
      <c r="CF206" s="674"/>
      <c r="CG206" s="674"/>
      <c r="CH206" s="674"/>
      <c r="CI206" s="674"/>
      <c r="CJ206" s="674"/>
      <c r="CK206" s="674"/>
      <c r="CL206" s="674"/>
      <c r="CM206" s="674"/>
      <c r="CN206" s="674"/>
      <c r="CO206" s="674"/>
      <c r="CP206" s="674"/>
      <c r="CQ206" s="674"/>
      <c r="CR206" s="674"/>
      <c r="CS206" s="674"/>
      <c r="CT206" s="674"/>
      <c r="CU206" s="674"/>
      <c r="CV206" s="674"/>
      <c r="CW206" s="674"/>
      <c r="CX206" s="674"/>
      <c r="CY206" s="674"/>
      <c r="CZ206" s="674"/>
      <c r="DA206" s="674"/>
      <c r="DB206" s="674"/>
      <c r="DC206" s="674"/>
      <c r="DD206" s="674"/>
      <c r="DE206" s="674"/>
      <c r="DF206" s="674"/>
      <c r="DG206" s="674"/>
      <c r="DH206" s="674"/>
      <c r="DI206" s="674"/>
      <c r="DJ206" s="674"/>
      <c r="DK206" s="674"/>
      <c r="DL206" s="674"/>
      <c r="DM206" s="674"/>
      <c r="DN206" s="674"/>
      <c r="DO206" s="674"/>
      <c r="DP206" s="674"/>
      <c r="DQ206" s="674"/>
      <c r="DR206" s="674"/>
      <c r="DS206" s="674"/>
      <c r="DT206" s="674"/>
      <c r="DU206" s="674"/>
      <c r="DV206" s="674"/>
      <c r="DW206" s="674"/>
      <c r="DX206" s="674"/>
      <c r="DY206" s="674"/>
      <c r="DZ206" s="674"/>
      <c r="EA206" s="674"/>
      <c r="EB206" s="674"/>
      <c r="EC206" s="674"/>
      <c r="ED206" s="674"/>
      <c r="EE206" s="674"/>
      <c r="EF206" s="674"/>
      <c r="EG206" s="674"/>
      <c r="EH206" s="674"/>
      <c r="EI206" s="674"/>
      <c r="EJ206" s="674"/>
      <c r="EK206" s="674"/>
      <c r="EL206" s="674"/>
      <c r="EM206" s="674"/>
      <c r="EN206" s="674"/>
      <c r="EO206" s="674"/>
      <c r="EP206" s="674"/>
      <c r="EQ206" s="674"/>
      <c r="ER206" s="674"/>
      <c r="ES206" s="674"/>
      <c r="ET206" s="674"/>
      <c r="EU206" s="674"/>
      <c r="EV206" s="674"/>
      <c r="EW206" s="674"/>
      <c r="EX206" s="674"/>
      <c r="EY206" s="674"/>
      <c r="EZ206" s="674"/>
      <c r="FA206" s="674"/>
      <c r="FB206" s="674"/>
      <c r="FC206" s="674"/>
      <c r="FD206" s="674"/>
      <c r="FE206" s="674"/>
      <c r="FF206" s="674"/>
      <c r="FG206" s="674"/>
      <c r="FH206" s="674"/>
      <c r="FI206" s="674"/>
      <c r="FJ206" s="674"/>
      <c r="FK206" s="674"/>
      <c r="FL206" s="674"/>
      <c r="FM206" s="674"/>
      <c r="FN206" s="674"/>
      <c r="FO206" s="674"/>
      <c r="FP206" s="674"/>
      <c r="FQ206" s="674"/>
      <c r="FR206" s="674"/>
      <c r="FS206" s="674"/>
      <c r="FT206" s="674"/>
      <c r="FU206" s="674"/>
      <c r="FV206" s="674"/>
      <c r="FW206" s="674"/>
      <c r="FX206" s="674"/>
      <c r="FY206" s="674"/>
      <c r="FZ206" s="1313"/>
      <c r="GA206" s="1312"/>
      <c r="GB206" s="1156"/>
      <c r="GC206" s="1156"/>
      <c r="GD206" s="1156"/>
      <c r="GE206" s="1156"/>
      <c r="GF206" s="1156"/>
      <c r="GG206" s="1156"/>
      <c r="GH206" s="1156"/>
      <c r="GI206" s="1156"/>
      <c r="GJ206" s="1156"/>
      <c r="GK206" s="1157"/>
      <c r="GL206" s="1157"/>
      <c r="GM206" s="1157"/>
      <c r="GN206" s="1157"/>
      <c r="GO206" s="1157"/>
      <c r="GP206" s="1157"/>
      <c r="GQ206" s="1157"/>
      <c r="GR206" s="1157"/>
      <c r="GS206" s="1157"/>
      <c r="GT206" s="1157"/>
      <c r="GU206" s="1157"/>
      <c r="GV206" s="1157"/>
      <c r="GW206" s="1157"/>
      <c r="GX206" s="1157"/>
      <c r="GY206" s="1157"/>
      <c r="GZ206" s="1157"/>
      <c r="HA206" s="1157"/>
      <c r="HB206" s="1157"/>
      <c r="HC206" s="1157"/>
      <c r="HD206" s="1157"/>
      <c r="HE206" s="1157"/>
      <c r="HF206" s="1157"/>
      <c r="HG206" s="1157"/>
      <c r="HH206" s="1157"/>
      <c r="HI206" s="1157"/>
      <c r="HJ206" s="1026"/>
    </row>
    <row r="207" spans="2:218" ht="24.95" customHeight="1" x14ac:dyDescent="0.25">
      <c r="B207" s="1606"/>
      <c r="C207" s="229"/>
      <c r="D207" s="1316"/>
      <c r="E207" s="2400"/>
      <c r="F207" s="215"/>
      <c r="G207" s="213"/>
      <c r="H207" s="213"/>
      <c r="I207" s="214"/>
      <c r="J207" s="834"/>
      <c r="K207" s="234"/>
      <c r="L207" s="230"/>
      <c r="M207" s="231"/>
      <c r="N207" s="231"/>
      <c r="O207" s="231"/>
      <c r="P207" s="231"/>
      <c r="Q207" s="235"/>
      <c r="R207" s="233"/>
      <c r="S207" s="232"/>
      <c r="T207" s="219"/>
      <c r="U207" s="835"/>
      <c r="V207" s="212"/>
      <c r="W207" s="231"/>
      <c r="X207" s="2118"/>
      <c r="Y207" s="2119"/>
      <c r="Z207" s="2188"/>
      <c r="AA207" s="674"/>
      <c r="AB207" s="674"/>
      <c r="AC207" s="674"/>
      <c r="AD207" s="674"/>
      <c r="AE207" s="674"/>
      <c r="AF207" s="674"/>
      <c r="AG207" s="674"/>
      <c r="AH207" s="674"/>
      <c r="AI207" s="674"/>
      <c r="AJ207" s="674"/>
      <c r="AK207" s="674"/>
      <c r="AL207" s="674"/>
      <c r="AM207" s="674"/>
      <c r="AN207" s="674"/>
      <c r="AO207" s="674"/>
      <c r="AP207" s="674"/>
      <c r="AQ207" s="674"/>
      <c r="AR207" s="674"/>
      <c r="AS207" s="674"/>
      <c r="AT207" s="674"/>
      <c r="AU207" s="674"/>
      <c r="AV207" s="674"/>
      <c r="AW207" s="674"/>
      <c r="AX207" s="674"/>
      <c r="AY207" s="674"/>
      <c r="AZ207" s="674"/>
      <c r="BA207" s="674"/>
      <c r="BB207" s="674"/>
      <c r="BC207" s="674"/>
      <c r="BD207" s="674"/>
      <c r="BE207" s="674"/>
      <c r="BF207" s="674"/>
      <c r="BG207" s="674"/>
      <c r="BH207" s="674"/>
      <c r="BI207" s="674"/>
      <c r="BJ207" s="674"/>
      <c r="BK207" s="674"/>
      <c r="BL207" s="674"/>
      <c r="BM207" s="674"/>
      <c r="BN207" s="674"/>
      <c r="BO207" s="674"/>
      <c r="BP207" s="674"/>
      <c r="BQ207" s="674"/>
      <c r="BR207" s="674"/>
      <c r="BS207" s="674"/>
      <c r="BT207" s="674"/>
      <c r="BU207" s="674"/>
      <c r="BV207" s="674"/>
      <c r="BW207" s="674"/>
      <c r="BX207" s="674"/>
      <c r="BY207" s="674"/>
      <c r="BZ207" s="674"/>
      <c r="CA207" s="674"/>
      <c r="CB207" s="674"/>
      <c r="CC207" s="674"/>
      <c r="CD207" s="674"/>
      <c r="CE207" s="674"/>
      <c r="CF207" s="674"/>
      <c r="CG207" s="674"/>
      <c r="CH207" s="674"/>
      <c r="CI207" s="674"/>
      <c r="CJ207" s="674"/>
      <c r="CK207" s="674"/>
      <c r="CL207" s="674"/>
      <c r="CM207" s="674"/>
      <c r="CN207" s="674"/>
      <c r="CO207" s="674"/>
      <c r="CP207" s="674"/>
      <c r="CQ207" s="674"/>
      <c r="CR207" s="674"/>
      <c r="CS207" s="674"/>
      <c r="CT207" s="674"/>
      <c r="CU207" s="674"/>
      <c r="CV207" s="674"/>
      <c r="CW207" s="674"/>
      <c r="CX207" s="674"/>
      <c r="CY207" s="674"/>
      <c r="CZ207" s="674"/>
      <c r="DA207" s="674"/>
      <c r="DB207" s="674"/>
      <c r="DC207" s="674"/>
      <c r="DD207" s="674"/>
      <c r="DE207" s="674"/>
      <c r="DF207" s="674"/>
      <c r="DG207" s="674"/>
      <c r="DH207" s="674"/>
      <c r="DI207" s="674"/>
      <c r="DJ207" s="674"/>
      <c r="DK207" s="674"/>
      <c r="DL207" s="674"/>
      <c r="DM207" s="674"/>
      <c r="DN207" s="674"/>
      <c r="DO207" s="674"/>
      <c r="DP207" s="674"/>
      <c r="DQ207" s="674"/>
      <c r="DR207" s="674"/>
      <c r="DS207" s="674"/>
      <c r="DT207" s="674"/>
      <c r="DU207" s="674"/>
      <c r="DV207" s="674"/>
      <c r="DW207" s="674"/>
      <c r="DX207" s="674"/>
      <c r="DY207" s="674"/>
      <c r="DZ207" s="674"/>
      <c r="EA207" s="674"/>
      <c r="EB207" s="674"/>
      <c r="EC207" s="674"/>
      <c r="ED207" s="674"/>
      <c r="EE207" s="674"/>
      <c r="EF207" s="674"/>
      <c r="EG207" s="674"/>
      <c r="EH207" s="674"/>
      <c r="EI207" s="674"/>
      <c r="EJ207" s="674"/>
      <c r="EK207" s="674"/>
      <c r="EL207" s="674"/>
      <c r="EM207" s="674"/>
      <c r="EN207" s="674"/>
      <c r="EO207" s="674"/>
      <c r="EP207" s="674"/>
      <c r="EQ207" s="674"/>
      <c r="ER207" s="674"/>
      <c r="ES207" s="674"/>
      <c r="ET207" s="674"/>
      <c r="EU207" s="674"/>
      <c r="EV207" s="674"/>
      <c r="EW207" s="674"/>
      <c r="EX207" s="674"/>
      <c r="EY207" s="674"/>
      <c r="EZ207" s="674"/>
      <c r="FA207" s="674"/>
      <c r="FB207" s="674"/>
      <c r="FC207" s="674"/>
      <c r="FD207" s="674"/>
      <c r="FE207" s="674"/>
      <c r="FF207" s="674"/>
      <c r="FG207" s="674"/>
      <c r="FH207" s="674"/>
      <c r="FI207" s="674"/>
      <c r="FJ207" s="674"/>
      <c r="FK207" s="674"/>
      <c r="FL207" s="674"/>
      <c r="FM207" s="674"/>
      <c r="FN207" s="674"/>
      <c r="FO207" s="674"/>
      <c r="FP207" s="674"/>
      <c r="FQ207" s="674"/>
      <c r="FR207" s="674"/>
      <c r="FS207" s="674"/>
      <c r="FT207" s="674"/>
      <c r="FU207" s="674"/>
      <c r="FV207" s="674"/>
      <c r="FW207" s="674"/>
      <c r="FX207" s="674"/>
      <c r="FY207" s="674"/>
      <c r="FZ207" s="1313"/>
      <c r="GA207" s="1312"/>
      <c r="GB207" s="1156"/>
      <c r="GC207" s="1156"/>
      <c r="GD207" s="1156"/>
      <c r="GE207" s="1156"/>
      <c r="GF207" s="1156"/>
      <c r="GG207" s="1156"/>
      <c r="GH207" s="1156"/>
      <c r="GI207" s="1156"/>
      <c r="GJ207" s="1156"/>
      <c r="GK207" s="1157"/>
      <c r="GL207" s="1157"/>
      <c r="GM207" s="1157"/>
      <c r="GN207" s="1157"/>
      <c r="GO207" s="1157"/>
      <c r="GP207" s="1157"/>
      <c r="GQ207" s="1157"/>
      <c r="GR207" s="1157"/>
      <c r="GS207" s="1157"/>
      <c r="GT207" s="1157"/>
      <c r="GU207" s="1157"/>
      <c r="GV207" s="1157"/>
      <c r="GW207" s="1157"/>
      <c r="GX207" s="1157"/>
      <c r="GY207" s="1157"/>
      <c r="GZ207" s="1157"/>
      <c r="HA207" s="1157"/>
      <c r="HB207" s="1157"/>
      <c r="HC207" s="1157"/>
      <c r="HD207" s="1157"/>
      <c r="HE207" s="1157"/>
      <c r="HF207" s="1157"/>
      <c r="HG207" s="1157"/>
      <c r="HH207" s="1157"/>
      <c r="HI207" s="1157"/>
      <c r="HJ207" s="1026"/>
    </row>
    <row r="208" spans="2:218" ht="24.95" customHeight="1" x14ac:dyDescent="0.25">
      <c r="B208" s="1606"/>
      <c r="C208" s="229"/>
      <c r="D208" s="1316"/>
      <c r="E208" s="2400"/>
      <c r="F208" s="215"/>
      <c r="G208" s="213"/>
      <c r="H208" s="213"/>
      <c r="I208" s="214"/>
      <c r="J208" s="834"/>
      <c r="K208" s="234"/>
      <c r="L208" s="230"/>
      <c r="M208" s="231"/>
      <c r="N208" s="231"/>
      <c r="O208" s="231"/>
      <c r="P208" s="231"/>
      <c r="Q208" s="235"/>
      <c r="R208" s="233"/>
      <c r="S208" s="232"/>
      <c r="T208" s="219"/>
      <c r="U208" s="835"/>
      <c r="V208" s="212"/>
      <c r="W208" s="231"/>
      <c r="X208" s="2118"/>
      <c r="Y208" s="2119"/>
      <c r="Z208" s="2188"/>
      <c r="AA208" s="674"/>
      <c r="AB208" s="674"/>
      <c r="AC208" s="674"/>
      <c r="AD208" s="674"/>
      <c r="AE208" s="674"/>
      <c r="AF208" s="674"/>
      <c r="AG208" s="674"/>
      <c r="AH208" s="674"/>
      <c r="AI208" s="674"/>
      <c r="AJ208" s="674"/>
      <c r="AK208" s="674"/>
      <c r="AL208" s="674"/>
      <c r="AM208" s="674"/>
      <c r="AN208" s="674"/>
      <c r="AO208" s="674"/>
      <c r="AP208" s="674"/>
      <c r="AQ208" s="674"/>
      <c r="AR208" s="674"/>
      <c r="AS208" s="674"/>
      <c r="AT208" s="674"/>
      <c r="AU208" s="674"/>
      <c r="AV208" s="674"/>
      <c r="AW208" s="674"/>
      <c r="AX208" s="674"/>
      <c r="AY208" s="674"/>
      <c r="AZ208" s="674"/>
      <c r="BA208" s="674"/>
      <c r="BB208" s="674"/>
      <c r="BC208" s="674"/>
      <c r="BD208" s="674"/>
      <c r="BE208" s="674"/>
      <c r="BF208" s="674"/>
      <c r="BG208" s="674"/>
      <c r="BH208" s="674"/>
      <c r="BI208" s="674"/>
      <c r="BJ208" s="674"/>
      <c r="BK208" s="674"/>
      <c r="BL208" s="674"/>
      <c r="BM208" s="674"/>
      <c r="BN208" s="674"/>
      <c r="BO208" s="674"/>
      <c r="BP208" s="674"/>
      <c r="BQ208" s="674"/>
      <c r="BR208" s="674"/>
      <c r="BS208" s="674"/>
      <c r="BT208" s="674"/>
      <c r="BU208" s="674"/>
      <c r="BV208" s="674"/>
      <c r="BW208" s="674"/>
      <c r="BX208" s="674"/>
      <c r="BY208" s="674"/>
      <c r="BZ208" s="674"/>
      <c r="CA208" s="674"/>
      <c r="CB208" s="674"/>
      <c r="CC208" s="674"/>
      <c r="CD208" s="674"/>
      <c r="CE208" s="674"/>
      <c r="CF208" s="674"/>
      <c r="CG208" s="674"/>
      <c r="CH208" s="674"/>
      <c r="CI208" s="674"/>
      <c r="CJ208" s="674"/>
      <c r="CK208" s="674"/>
      <c r="CL208" s="674"/>
      <c r="CM208" s="674"/>
      <c r="CN208" s="674"/>
      <c r="CO208" s="674"/>
      <c r="CP208" s="674"/>
      <c r="CQ208" s="674"/>
      <c r="CR208" s="674"/>
      <c r="CS208" s="674"/>
      <c r="CT208" s="674"/>
      <c r="CU208" s="674"/>
      <c r="CV208" s="674"/>
      <c r="CW208" s="674"/>
      <c r="CX208" s="674"/>
      <c r="CY208" s="674"/>
      <c r="CZ208" s="674"/>
      <c r="DA208" s="674"/>
      <c r="DB208" s="674"/>
      <c r="DC208" s="674"/>
      <c r="DD208" s="674"/>
      <c r="DE208" s="674"/>
      <c r="DF208" s="674"/>
      <c r="DG208" s="674"/>
      <c r="DH208" s="674"/>
      <c r="DI208" s="674"/>
      <c r="DJ208" s="674"/>
      <c r="DK208" s="674"/>
      <c r="DL208" s="674"/>
      <c r="DM208" s="674"/>
      <c r="DN208" s="674"/>
      <c r="DO208" s="674"/>
      <c r="DP208" s="674"/>
      <c r="DQ208" s="674"/>
      <c r="DR208" s="674"/>
      <c r="DS208" s="674"/>
      <c r="DT208" s="674"/>
      <c r="DU208" s="674"/>
      <c r="DV208" s="674"/>
      <c r="DW208" s="674"/>
      <c r="DX208" s="674"/>
      <c r="DY208" s="674"/>
      <c r="DZ208" s="674"/>
      <c r="EA208" s="674"/>
      <c r="EB208" s="674"/>
      <c r="EC208" s="674"/>
      <c r="ED208" s="674"/>
      <c r="EE208" s="674"/>
      <c r="EF208" s="674"/>
      <c r="EG208" s="674"/>
      <c r="EH208" s="674"/>
      <c r="EI208" s="674"/>
      <c r="EJ208" s="674"/>
      <c r="EK208" s="674"/>
      <c r="EL208" s="674"/>
      <c r="EM208" s="674"/>
      <c r="EN208" s="674"/>
      <c r="EO208" s="674"/>
      <c r="EP208" s="674"/>
      <c r="EQ208" s="674"/>
      <c r="ER208" s="674"/>
      <c r="ES208" s="674"/>
      <c r="ET208" s="674"/>
      <c r="EU208" s="674"/>
      <c r="EV208" s="674"/>
      <c r="EW208" s="674"/>
      <c r="EX208" s="674"/>
      <c r="EY208" s="674"/>
      <c r="EZ208" s="674"/>
      <c r="FA208" s="674"/>
      <c r="FB208" s="674"/>
      <c r="FC208" s="674"/>
      <c r="FD208" s="674"/>
      <c r="FE208" s="674"/>
      <c r="FF208" s="674"/>
      <c r="FG208" s="674"/>
      <c r="FH208" s="674"/>
      <c r="FI208" s="674"/>
      <c r="FJ208" s="674"/>
      <c r="FK208" s="674"/>
      <c r="FL208" s="674"/>
      <c r="FM208" s="674"/>
      <c r="FN208" s="674"/>
      <c r="FO208" s="674"/>
      <c r="FP208" s="674"/>
      <c r="FQ208" s="674"/>
      <c r="FR208" s="674"/>
      <c r="FS208" s="674"/>
      <c r="FT208" s="674"/>
      <c r="FU208" s="674"/>
      <c r="FV208" s="674"/>
      <c r="FW208" s="674"/>
      <c r="FX208" s="674"/>
      <c r="FY208" s="674"/>
      <c r="FZ208" s="1313"/>
      <c r="GA208" s="1312"/>
      <c r="GB208" s="1156"/>
      <c r="GC208" s="1156"/>
      <c r="GD208" s="1156"/>
      <c r="GE208" s="1156"/>
      <c r="GF208" s="1156"/>
      <c r="GG208" s="1156"/>
      <c r="GH208" s="1156"/>
      <c r="GI208" s="1156"/>
      <c r="GJ208" s="1156"/>
      <c r="GK208" s="1157"/>
      <c r="GL208" s="1157"/>
      <c r="GM208" s="1157"/>
      <c r="GN208" s="1157"/>
      <c r="GO208" s="1157"/>
      <c r="GP208" s="1157"/>
      <c r="GQ208" s="1157"/>
      <c r="GR208" s="1157"/>
      <c r="GS208" s="1157"/>
      <c r="GT208" s="1157"/>
      <c r="GU208" s="1157"/>
      <c r="GV208" s="1157"/>
      <c r="GW208" s="1157"/>
      <c r="GX208" s="1157"/>
      <c r="GY208" s="1157"/>
      <c r="GZ208" s="1157"/>
      <c r="HA208" s="1157"/>
      <c r="HB208" s="1157"/>
      <c r="HC208" s="1157"/>
      <c r="HD208" s="1157"/>
      <c r="HE208" s="1157"/>
      <c r="HF208" s="1157"/>
      <c r="HG208" s="1157"/>
      <c r="HH208" s="1157"/>
      <c r="HI208" s="1157"/>
      <c r="HJ208" s="1026"/>
    </row>
    <row r="209" spans="2:218" ht="24.95" customHeight="1" x14ac:dyDescent="0.25">
      <c r="B209" s="1606"/>
      <c r="C209" s="229"/>
      <c r="D209" s="1316"/>
      <c r="E209" s="2400"/>
      <c r="F209" s="215"/>
      <c r="G209" s="213"/>
      <c r="H209" s="213"/>
      <c r="I209" s="214"/>
      <c r="J209" s="834"/>
      <c r="K209" s="234"/>
      <c r="L209" s="230"/>
      <c r="M209" s="231"/>
      <c r="N209" s="231"/>
      <c r="O209" s="231"/>
      <c r="P209" s="231"/>
      <c r="Q209" s="235"/>
      <c r="R209" s="233"/>
      <c r="S209" s="232"/>
      <c r="T209" s="219"/>
      <c r="U209" s="835"/>
      <c r="V209" s="212"/>
      <c r="W209" s="231"/>
      <c r="X209" s="2118"/>
      <c r="Y209" s="2119"/>
      <c r="Z209" s="2188"/>
      <c r="AA209" s="674"/>
      <c r="AB209" s="674"/>
      <c r="AC209" s="674"/>
      <c r="AD209" s="674"/>
      <c r="AE209" s="674"/>
      <c r="AF209" s="674"/>
      <c r="AG209" s="674"/>
      <c r="AH209" s="674"/>
      <c r="AI209" s="674"/>
      <c r="AJ209" s="674"/>
      <c r="AK209" s="674"/>
      <c r="AL209" s="674"/>
      <c r="AM209" s="674"/>
      <c r="AN209" s="674"/>
      <c r="AO209" s="674"/>
      <c r="AP209" s="674"/>
      <c r="AQ209" s="674"/>
      <c r="AR209" s="674"/>
      <c r="AS209" s="674"/>
      <c r="AT209" s="674"/>
      <c r="AU209" s="674"/>
      <c r="AV209" s="674"/>
      <c r="AW209" s="674"/>
      <c r="AX209" s="674"/>
      <c r="AY209" s="674"/>
      <c r="AZ209" s="674"/>
      <c r="BA209" s="674"/>
      <c r="BB209" s="674"/>
      <c r="BC209" s="674"/>
      <c r="BD209" s="674"/>
      <c r="BE209" s="674"/>
      <c r="BF209" s="674"/>
      <c r="BG209" s="674"/>
      <c r="BH209" s="674"/>
      <c r="BI209" s="674"/>
      <c r="BJ209" s="674"/>
      <c r="BK209" s="674"/>
      <c r="BL209" s="674"/>
      <c r="BM209" s="674"/>
      <c r="BN209" s="674"/>
      <c r="BO209" s="674"/>
      <c r="BP209" s="674"/>
      <c r="BQ209" s="674"/>
      <c r="BR209" s="674"/>
      <c r="BS209" s="674"/>
      <c r="BT209" s="674"/>
      <c r="BU209" s="674"/>
      <c r="BV209" s="674"/>
      <c r="BW209" s="674"/>
      <c r="BX209" s="674"/>
      <c r="BY209" s="674"/>
      <c r="BZ209" s="674"/>
      <c r="CA209" s="674"/>
      <c r="CB209" s="674"/>
      <c r="CC209" s="674"/>
      <c r="CD209" s="674"/>
      <c r="CE209" s="674"/>
      <c r="CF209" s="674"/>
      <c r="CG209" s="674"/>
      <c r="CH209" s="674"/>
      <c r="CI209" s="674"/>
      <c r="CJ209" s="674"/>
      <c r="CK209" s="674"/>
      <c r="CL209" s="674"/>
      <c r="CM209" s="674"/>
      <c r="CN209" s="674"/>
      <c r="CO209" s="674"/>
      <c r="CP209" s="674"/>
      <c r="CQ209" s="674"/>
      <c r="CR209" s="674"/>
      <c r="CS209" s="674"/>
      <c r="CT209" s="674"/>
      <c r="CU209" s="674"/>
      <c r="CV209" s="674"/>
      <c r="CW209" s="674"/>
      <c r="CX209" s="674"/>
      <c r="CY209" s="674"/>
      <c r="CZ209" s="674"/>
      <c r="DA209" s="674"/>
      <c r="DB209" s="674"/>
      <c r="DC209" s="674"/>
      <c r="DD209" s="674"/>
      <c r="DE209" s="674"/>
      <c r="DF209" s="674"/>
      <c r="DG209" s="674"/>
      <c r="DH209" s="674"/>
      <c r="DI209" s="674"/>
      <c r="DJ209" s="674"/>
      <c r="DK209" s="674"/>
      <c r="DL209" s="674"/>
      <c r="DM209" s="674"/>
      <c r="DN209" s="674"/>
      <c r="DO209" s="674"/>
      <c r="DP209" s="674"/>
      <c r="DQ209" s="674"/>
      <c r="DR209" s="674"/>
      <c r="DS209" s="674"/>
      <c r="DT209" s="674"/>
      <c r="DU209" s="674"/>
      <c r="DV209" s="674"/>
      <c r="DW209" s="674"/>
      <c r="DX209" s="674"/>
      <c r="DY209" s="674"/>
      <c r="DZ209" s="674"/>
      <c r="EA209" s="674"/>
      <c r="EB209" s="674"/>
      <c r="EC209" s="674"/>
      <c r="ED209" s="674"/>
      <c r="EE209" s="674"/>
      <c r="EF209" s="674"/>
      <c r="EG209" s="674"/>
      <c r="EH209" s="674"/>
      <c r="EI209" s="674"/>
      <c r="EJ209" s="674"/>
      <c r="EK209" s="674"/>
      <c r="EL209" s="674"/>
      <c r="EM209" s="674"/>
      <c r="EN209" s="674"/>
      <c r="EO209" s="674"/>
      <c r="EP209" s="674"/>
      <c r="EQ209" s="674"/>
      <c r="ER209" s="674"/>
      <c r="ES209" s="674"/>
      <c r="ET209" s="674"/>
      <c r="EU209" s="674"/>
      <c r="EV209" s="674"/>
      <c r="EW209" s="674"/>
      <c r="EX209" s="674"/>
      <c r="EY209" s="674"/>
      <c r="EZ209" s="674"/>
      <c r="FA209" s="674"/>
      <c r="FB209" s="674"/>
      <c r="FC209" s="674"/>
      <c r="FD209" s="674"/>
      <c r="FE209" s="674"/>
      <c r="FF209" s="674"/>
      <c r="FG209" s="674"/>
      <c r="FH209" s="674"/>
      <c r="FI209" s="674"/>
      <c r="FJ209" s="674"/>
      <c r="FK209" s="674"/>
      <c r="FL209" s="674"/>
      <c r="FM209" s="674"/>
      <c r="FN209" s="674"/>
      <c r="FO209" s="674"/>
      <c r="FP209" s="674"/>
      <c r="FQ209" s="674"/>
      <c r="FR209" s="674"/>
      <c r="FS209" s="674"/>
      <c r="FT209" s="674"/>
      <c r="FU209" s="674"/>
      <c r="FV209" s="674"/>
      <c r="FW209" s="674"/>
      <c r="FX209" s="674"/>
      <c r="FY209" s="674"/>
      <c r="FZ209" s="1313"/>
      <c r="GA209" s="1312"/>
      <c r="GB209" s="1156"/>
      <c r="GC209" s="1156"/>
      <c r="GD209" s="1156"/>
      <c r="GE209" s="1156"/>
      <c r="GF209" s="1156"/>
      <c r="GG209" s="1156"/>
      <c r="GH209" s="1156"/>
      <c r="GI209" s="1156"/>
      <c r="GJ209" s="1156"/>
      <c r="GK209" s="1157"/>
      <c r="GL209" s="1157"/>
      <c r="GM209" s="1157"/>
      <c r="GN209" s="1157"/>
      <c r="GO209" s="1157"/>
      <c r="GP209" s="1157"/>
      <c r="GQ209" s="1157"/>
      <c r="GR209" s="1157"/>
      <c r="GS209" s="1157"/>
      <c r="GT209" s="1157"/>
      <c r="GU209" s="1157"/>
      <c r="GV209" s="1157"/>
      <c r="GW209" s="1157"/>
      <c r="GX209" s="1157"/>
      <c r="GY209" s="1157"/>
      <c r="GZ209" s="1157"/>
      <c r="HA209" s="1157"/>
      <c r="HB209" s="1157"/>
      <c r="HC209" s="1157"/>
      <c r="HD209" s="1157"/>
      <c r="HE209" s="1157"/>
      <c r="HF209" s="1157"/>
      <c r="HG209" s="1157"/>
      <c r="HH209" s="1157"/>
      <c r="HI209" s="1157"/>
      <c r="HJ209" s="1026"/>
    </row>
    <row r="210" spans="2:218" ht="24.95" customHeight="1" x14ac:dyDescent="0.25">
      <c r="B210" s="1606"/>
      <c r="C210" s="229"/>
      <c r="D210" s="1316"/>
      <c r="E210" s="2400"/>
      <c r="F210" s="215"/>
      <c r="G210" s="213"/>
      <c r="H210" s="213"/>
      <c r="I210" s="214"/>
      <c r="J210" s="834"/>
      <c r="K210" s="234"/>
      <c r="L210" s="230"/>
      <c r="M210" s="231"/>
      <c r="N210" s="231"/>
      <c r="O210" s="231"/>
      <c r="P210" s="231"/>
      <c r="Q210" s="235"/>
      <c r="R210" s="233"/>
      <c r="S210" s="232"/>
      <c r="T210" s="219"/>
      <c r="U210" s="835"/>
      <c r="V210" s="212"/>
      <c r="W210" s="231"/>
      <c r="X210" s="2118"/>
      <c r="Y210" s="2119"/>
      <c r="Z210" s="2188"/>
      <c r="AA210" s="674"/>
      <c r="AB210" s="674"/>
      <c r="AC210" s="674"/>
      <c r="AD210" s="674"/>
      <c r="AE210" s="674"/>
      <c r="AF210" s="674"/>
      <c r="AG210" s="674"/>
      <c r="AH210" s="674"/>
      <c r="AI210" s="674"/>
      <c r="AJ210" s="674"/>
      <c r="AK210" s="674"/>
      <c r="AL210" s="674"/>
      <c r="AM210" s="674"/>
      <c r="AN210" s="674"/>
      <c r="AO210" s="674"/>
      <c r="AP210" s="674"/>
      <c r="AQ210" s="674"/>
      <c r="AR210" s="674"/>
      <c r="AS210" s="674"/>
      <c r="AT210" s="674"/>
      <c r="AU210" s="674"/>
      <c r="AV210" s="674"/>
      <c r="AW210" s="674"/>
      <c r="AX210" s="674"/>
      <c r="AY210" s="674"/>
      <c r="AZ210" s="674"/>
      <c r="BA210" s="674"/>
      <c r="BB210" s="674"/>
      <c r="BC210" s="674"/>
      <c r="BD210" s="674"/>
      <c r="BE210" s="674"/>
      <c r="BF210" s="674"/>
      <c r="BG210" s="674"/>
      <c r="BH210" s="674"/>
      <c r="BI210" s="674"/>
      <c r="BJ210" s="674"/>
      <c r="BK210" s="674"/>
      <c r="BL210" s="674"/>
      <c r="BM210" s="674"/>
      <c r="BN210" s="674"/>
      <c r="BO210" s="674"/>
      <c r="BP210" s="674"/>
      <c r="BQ210" s="674"/>
      <c r="BR210" s="674"/>
      <c r="BS210" s="674"/>
      <c r="BT210" s="674"/>
      <c r="BU210" s="674"/>
      <c r="BV210" s="674"/>
      <c r="BW210" s="674"/>
      <c r="BX210" s="674"/>
      <c r="BY210" s="674"/>
      <c r="BZ210" s="674"/>
      <c r="CA210" s="674"/>
      <c r="CB210" s="674"/>
      <c r="CC210" s="674"/>
      <c r="CD210" s="674"/>
      <c r="CE210" s="674"/>
      <c r="CF210" s="674"/>
      <c r="CG210" s="674"/>
      <c r="CH210" s="674"/>
      <c r="CI210" s="674"/>
      <c r="CJ210" s="674"/>
      <c r="CK210" s="674"/>
      <c r="CL210" s="674"/>
      <c r="CM210" s="674"/>
      <c r="CN210" s="674"/>
      <c r="CO210" s="674"/>
      <c r="CP210" s="674"/>
      <c r="CQ210" s="674"/>
      <c r="CR210" s="674"/>
      <c r="CS210" s="674"/>
      <c r="CT210" s="674"/>
      <c r="CU210" s="674"/>
      <c r="CV210" s="674"/>
      <c r="CW210" s="674"/>
      <c r="CX210" s="674"/>
      <c r="CY210" s="674"/>
      <c r="CZ210" s="674"/>
      <c r="DA210" s="674"/>
      <c r="DB210" s="674"/>
      <c r="DC210" s="674"/>
      <c r="DD210" s="674"/>
      <c r="DE210" s="674"/>
      <c r="DF210" s="674"/>
      <c r="DG210" s="674"/>
      <c r="DH210" s="674"/>
      <c r="DI210" s="674"/>
      <c r="DJ210" s="674"/>
      <c r="DK210" s="674"/>
      <c r="DL210" s="674"/>
      <c r="DM210" s="674"/>
      <c r="DN210" s="674"/>
      <c r="DO210" s="674"/>
      <c r="DP210" s="674"/>
      <c r="DQ210" s="674"/>
      <c r="DR210" s="674"/>
      <c r="DS210" s="674"/>
      <c r="DT210" s="674"/>
      <c r="DU210" s="674"/>
      <c r="DV210" s="674"/>
      <c r="DW210" s="674"/>
      <c r="DX210" s="674"/>
      <c r="DY210" s="674"/>
      <c r="DZ210" s="674"/>
      <c r="EA210" s="674"/>
      <c r="EB210" s="674"/>
      <c r="EC210" s="674"/>
      <c r="ED210" s="674"/>
      <c r="EE210" s="674"/>
      <c r="EF210" s="674"/>
      <c r="EG210" s="674"/>
      <c r="EH210" s="674"/>
      <c r="EI210" s="674"/>
      <c r="EJ210" s="674"/>
      <c r="EK210" s="674"/>
      <c r="EL210" s="674"/>
      <c r="EM210" s="674"/>
      <c r="EN210" s="674"/>
      <c r="EO210" s="674"/>
      <c r="EP210" s="674"/>
      <c r="EQ210" s="674"/>
      <c r="ER210" s="674"/>
      <c r="ES210" s="674"/>
      <c r="ET210" s="674"/>
      <c r="EU210" s="674"/>
      <c r="EV210" s="674"/>
      <c r="EW210" s="674"/>
      <c r="EX210" s="674"/>
      <c r="EY210" s="674"/>
      <c r="EZ210" s="674"/>
      <c r="FA210" s="674"/>
      <c r="FB210" s="674"/>
      <c r="FC210" s="674"/>
      <c r="FD210" s="674"/>
      <c r="FE210" s="674"/>
      <c r="FF210" s="674"/>
      <c r="FG210" s="674"/>
      <c r="FH210" s="674"/>
      <c r="FI210" s="674"/>
      <c r="FJ210" s="674"/>
      <c r="FK210" s="674"/>
      <c r="FL210" s="674"/>
      <c r="FM210" s="674"/>
      <c r="FN210" s="674"/>
      <c r="FO210" s="674"/>
      <c r="FP210" s="674"/>
      <c r="FQ210" s="674"/>
      <c r="FR210" s="674"/>
      <c r="FS210" s="674"/>
      <c r="FT210" s="674"/>
      <c r="FU210" s="674"/>
      <c r="FV210" s="674"/>
      <c r="FW210" s="674"/>
      <c r="FX210" s="674"/>
      <c r="FY210" s="674"/>
      <c r="FZ210" s="1313"/>
      <c r="GA210" s="1312"/>
      <c r="GB210" s="1156"/>
      <c r="GC210" s="1156"/>
      <c r="GD210" s="1156"/>
      <c r="GE210" s="1156"/>
      <c r="GF210" s="1156"/>
      <c r="GG210" s="1156"/>
      <c r="GH210" s="1156"/>
      <c r="GI210" s="1156"/>
      <c r="GJ210" s="1156"/>
      <c r="GK210" s="1157"/>
      <c r="GL210" s="1157"/>
      <c r="GM210" s="1157"/>
      <c r="GN210" s="1157"/>
      <c r="GO210" s="1157"/>
      <c r="GP210" s="1157"/>
      <c r="GQ210" s="1157"/>
      <c r="GR210" s="1157"/>
      <c r="GS210" s="1157"/>
      <c r="GT210" s="1157"/>
      <c r="GU210" s="1157"/>
      <c r="GV210" s="1157"/>
      <c r="GW210" s="1157"/>
      <c r="GX210" s="1157"/>
      <c r="GY210" s="1157"/>
      <c r="GZ210" s="1157"/>
      <c r="HA210" s="1157"/>
      <c r="HB210" s="1157"/>
      <c r="HC210" s="1157"/>
      <c r="HD210" s="1157"/>
      <c r="HE210" s="1157"/>
      <c r="HF210" s="1157"/>
      <c r="HG210" s="1157"/>
      <c r="HH210" s="1157"/>
      <c r="HI210" s="1157"/>
      <c r="HJ210" s="1026"/>
    </row>
    <row r="211" spans="2:218" ht="24.95" customHeight="1" x14ac:dyDescent="0.25">
      <c r="B211" s="1606"/>
      <c r="C211" s="229"/>
      <c r="D211" s="1316"/>
      <c r="E211" s="2400"/>
      <c r="F211" s="215"/>
      <c r="G211" s="213"/>
      <c r="H211" s="213"/>
      <c r="I211" s="214"/>
      <c r="J211" s="834"/>
      <c r="K211" s="234"/>
      <c r="L211" s="230"/>
      <c r="M211" s="231"/>
      <c r="N211" s="231"/>
      <c r="O211" s="231"/>
      <c r="P211" s="231"/>
      <c r="Q211" s="235"/>
      <c r="R211" s="233"/>
      <c r="S211" s="232"/>
      <c r="T211" s="219"/>
      <c r="U211" s="835"/>
      <c r="V211" s="212"/>
      <c r="W211" s="231"/>
      <c r="X211" s="2118"/>
      <c r="Y211" s="2119"/>
      <c r="Z211" s="2188"/>
      <c r="AA211" s="674"/>
      <c r="AB211" s="674"/>
      <c r="AC211" s="674"/>
      <c r="AD211" s="674"/>
      <c r="AE211" s="674"/>
      <c r="AF211" s="674"/>
      <c r="AG211" s="674"/>
      <c r="AH211" s="674"/>
      <c r="AI211" s="674"/>
      <c r="AJ211" s="674"/>
      <c r="AK211" s="674"/>
      <c r="AL211" s="674"/>
      <c r="AM211" s="674"/>
      <c r="AN211" s="674"/>
      <c r="AO211" s="674"/>
      <c r="AP211" s="674"/>
      <c r="AQ211" s="674"/>
      <c r="AR211" s="674"/>
      <c r="AS211" s="674"/>
      <c r="AT211" s="674"/>
      <c r="AU211" s="674"/>
      <c r="AV211" s="674"/>
      <c r="AW211" s="674"/>
      <c r="AX211" s="674"/>
      <c r="AY211" s="674"/>
      <c r="AZ211" s="674"/>
      <c r="BA211" s="674"/>
      <c r="BB211" s="674"/>
      <c r="BC211" s="674"/>
      <c r="BD211" s="674"/>
      <c r="BE211" s="674"/>
      <c r="BF211" s="674"/>
      <c r="BG211" s="674"/>
      <c r="BH211" s="674"/>
      <c r="BI211" s="674"/>
      <c r="BJ211" s="674"/>
      <c r="BK211" s="674"/>
      <c r="BL211" s="674"/>
      <c r="BM211" s="674"/>
      <c r="BN211" s="674"/>
      <c r="BO211" s="674"/>
      <c r="BP211" s="674"/>
      <c r="BQ211" s="674"/>
      <c r="BR211" s="674"/>
      <c r="BS211" s="674"/>
      <c r="BT211" s="674"/>
      <c r="BU211" s="674"/>
      <c r="BV211" s="674"/>
      <c r="BW211" s="674"/>
      <c r="BX211" s="674"/>
      <c r="BY211" s="674"/>
      <c r="BZ211" s="674"/>
      <c r="CA211" s="674"/>
      <c r="CB211" s="674"/>
      <c r="CC211" s="674"/>
      <c r="CD211" s="674"/>
      <c r="CE211" s="674"/>
      <c r="CF211" s="674"/>
      <c r="CG211" s="674"/>
      <c r="CH211" s="674"/>
      <c r="CI211" s="674"/>
      <c r="CJ211" s="674"/>
      <c r="CK211" s="674"/>
      <c r="CL211" s="674"/>
      <c r="CM211" s="674"/>
      <c r="CN211" s="674"/>
      <c r="CO211" s="674"/>
      <c r="CP211" s="674"/>
      <c r="CQ211" s="674"/>
      <c r="CR211" s="674"/>
      <c r="CS211" s="674"/>
      <c r="CT211" s="674"/>
      <c r="CU211" s="674"/>
      <c r="CV211" s="674"/>
      <c r="CW211" s="674"/>
      <c r="CX211" s="674"/>
      <c r="CY211" s="674"/>
      <c r="CZ211" s="674"/>
      <c r="DA211" s="674"/>
      <c r="DB211" s="674"/>
      <c r="DC211" s="674"/>
      <c r="DD211" s="674"/>
      <c r="DE211" s="674"/>
      <c r="DF211" s="674"/>
      <c r="DG211" s="674"/>
      <c r="DH211" s="674"/>
      <c r="DI211" s="674"/>
      <c r="DJ211" s="674"/>
      <c r="DK211" s="674"/>
      <c r="DL211" s="674"/>
      <c r="DM211" s="674"/>
      <c r="DN211" s="674"/>
      <c r="DO211" s="674"/>
      <c r="DP211" s="674"/>
      <c r="DQ211" s="674"/>
      <c r="DR211" s="674"/>
      <c r="DS211" s="674"/>
      <c r="DT211" s="674"/>
      <c r="DU211" s="674"/>
      <c r="DV211" s="674"/>
      <c r="DW211" s="674"/>
      <c r="DX211" s="674"/>
      <c r="DY211" s="674"/>
      <c r="DZ211" s="674"/>
      <c r="EA211" s="674"/>
      <c r="EB211" s="674"/>
      <c r="EC211" s="674"/>
      <c r="ED211" s="674"/>
      <c r="EE211" s="674"/>
      <c r="EF211" s="674"/>
      <c r="EG211" s="674"/>
      <c r="EH211" s="674"/>
      <c r="EI211" s="674"/>
      <c r="EJ211" s="674"/>
      <c r="EK211" s="674"/>
      <c r="EL211" s="674"/>
      <c r="EM211" s="674"/>
      <c r="EN211" s="674"/>
      <c r="EO211" s="674"/>
      <c r="EP211" s="674"/>
      <c r="EQ211" s="674"/>
      <c r="ER211" s="674"/>
      <c r="ES211" s="674"/>
      <c r="ET211" s="674"/>
      <c r="EU211" s="674"/>
      <c r="EV211" s="674"/>
      <c r="EW211" s="674"/>
      <c r="EX211" s="674"/>
      <c r="EY211" s="674"/>
      <c r="EZ211" s="674"/>
      <c r="FA211" s="674"/>
      <c r="FB211" s="674"/>
      <c r="FC211" s="674"/>
      <c r="FD211" s="674"/>
      <c r="FE211" s="674"/>
      <c r="FF211" s="674"/>
      <c r="FG211" s="674"/>
      <c r="FH211" s="674"/>
      <c r="FI211" s="674"/>
      <c r="FJ211" s="674"/>
      <c r="FK211" s="674"/>
      <c r="FL211" s="674"/>
      <c r="FM211" s="674"/>
      <c r="FN211" s="674"/>
      <c r="FO211" s="674"/>
      <c r="FP211" s="674"/>
      <c r="FQ211" s="674"/>
      <c r="FR211" s="674"/>
      <c r="FS211" s="674"/>
      <c r="FT211" s="674"/>
      <c r="FU211" s="674"/>
      <c r="FV211" s="674"/>
      <c r="FW211" s="674"/>
      <c r="FX211" s="674"/>
      <c r="FY211" s="674"/>
      <c r="FZ211" s="1313"/>
      <c r="GA211" s="1312"/>
      <c r="GB211" s="1156"/>
      <c r="GC211" s="1156"/>
      <c r="GD211" s="1156"/>
      <c r="GE211" s="1156"/>
      <c r="GF211" s="1156"/>
      <c r="GG211" s="1156"/>
      <c r="GH211" s="1156"/>
      <c r="GI211" s="1156"/>
      <c r="GJ211" s="1156"/>
      <c r="GK211" s="1157"/>
      <c r="GL211" s="1157"/>
      <c r="GM211" s="1157"/>
      <c r="GN211" s="1157"/>
      <c r="GO211" s="1157"/>
      <c r="GP211" s="1157"/>
      <c r="GQ211" s="1157"/>
      <c r="GR211" s="1157"/>
      <c r="GS211" s="1157"/>
      <c r="GT211" s="1157"/>
      <c r="GU211" s="1157"/>
      <c r="GV211" s="1157"/>
      <c r="GW211" s="1157"/>
      <c r="GX211" s="1157"/>
      <c r="GY211" s="1157"/>
      <c r="GZ211" s="1157"/>
      <c r="HA211" s="1157"/>
      <c r="HB211" s="1157"/>
      <c r="HC211" s="1157"/>
      <c r="HD211" s="1157"/>
      <c r="HE211" s="1157"/>
      <c r="HF211" s="1157"/>
      <c r="HG211" s="1157"/>
      <c r="HH211" s="1157"/>
      <c r="HI211" s="1157"/>
      <c r="HJ211" s="1026"/>
    </row>
    <row r="212" spans="2:218" ht="24.95" customHeight="1" x14ac:dyDescent="0.25">
      <c r="B212" s="1606"/>
      <c r="C212" s="229"/>
      <c r="D212" s="1316"/>
      <c r="E212" s="2400"/>
      <c r="F212" s="215"/>
      <c r="G212" s="213"/>
      <c r="H212" s="213"/>
      <c r="I212" s="214"/>
      <c r="J212" s="834"/>
      <c r="K212" s="234"/>
      <c r="L212" s="230"/>
      <c r="M212" s="231"/>
      <c r="N212" s="231"/>
      <c r="O212" s="231"/>
      <c r="P212" s="231"/>
      <c r="Q212" s="235"/>
      <c r="R212" s="233"/>
      <c r="S212" s="232"/>
      <c r="T212" s="219"/>
      <c r="U212" s="835"/>
      <c r="V212" s="212"/>
      <c r="W212" s="231"/>
      <c r="X212" s="2118"/>
      <c r="Y212" s="2119"/>
      <c r="Z212" s="2188"/>
      <c r="AA212" s="674"/>
      <c r="AB212" s="674"/>
      <c r="AC212" s="674"/>
      <c r="AD212" s="674"/>
      <c r="AE212" s="674"/>
      <c r="AF212" s="674"/>
      <c r="AG212" s="674"/>
      <c r="AH212" s="674"/>
      <c r="AI212" s="674"/>
      <c r="AJ212" s="674"/>
      <c r="AK212" s="674"/>
      <c r="AL212" s="674"/>
      <c r="AM212" s="674"/>
      <c r="AN212" s="674"/>
      <c r="AO212" s="674"/>
      <c r="AP212" s="674"/>
      <c r="AQ212" s="674"/>
      <c r="AR212" s="674"/>
      <c r="AS212" s="674"/>
      <c r="AT212" s="674"/>
      <c r="AU212" s="674"/>
      <c r="AV212" s="674"/>
      <c r="AW212" s="674"/>
      <c r="AX212" s="674"/>
      <c r="AY212" s="674"/>
      <c r="AZ212" s="674"/>
      <c r="BA212" s="674"/>
      <c r="BB212" s="674"/>
      <c r="BC212" s="674"/>
      <c r="BD212" s="674"/>
      <c r="BE212" s="674"/>
      <c r="BF212" s="674"/>
      <c r="BG212" s="674"/>
      <c r="BH212" s="674"/>
      <c r="BI212" s="674"/>
      <c r="BJ212" s="674"/>
      <c r="BK212" s="674"/>
      <c r="BL212" s="674"/>
      <c r="BM212" s="674"/>
      <c r="BN212" s="674"/>
      <c r="BO212" s="674"/>
      <c r="BP212" s="674"/>
      <c r="BQ212" s="674"/>
      <c r="BR212" s="674"/>
      <c r="BS212" s="674"/>
      <c r="BT212" s="674"/>
      <c r="BU212" s="674"/>
      <c r="BV212" s="674"/>
      <c r="BW212" s="674"/>
      <c r="BX212" s="674"/>
      <c r="BY212" s="674"/>
      <c r="BZ212" s="674"/>
      <c r="CA212" s="674"/>
      <c r="CB212" s="674"/>
      <c r="CC212" s="674"/>
      <c r="CD212" s="674"/>
      <c r="CE212" s="674"/>
      <c r="CF212" s="674"/>
      <c r="CG212" s="674"/>
      <c r="CH212" s="674"/>
      <c r="CI212" s="674"/>
      <c r="CJ212" s="674"/>
      <c r="CK212" s="674"/>
      <c r="CL212" s="674"/>
      <c r="CM212" s="674"/>
      <c r="CN212" s="674"/>
      <c r="CO212" s="674"/>
      <c r="CP212" s="674"/>
      <c r="CQ212" s="674"/>
      <c r="CR212" s="674"/>
      <c r="CS212" s="674"/>
      <c r="CT212" s="674"/>
      <c r="CU212" s="674"/>
      <c r="CV212" s="674"/>
      <c r="CW212" s="674"/>
      <c r="CX212" s="674"/>
      <c r="CY212" s="674"/>
      <c r="CZ212" s="674"/>
      <c r="DA212" s="674"/>
      <c r="DB212" s="674"/>
      <c r="DC212" s="674"/>
      <c r="DD212" s="674"/>
      <c r="DE212" s="674"/>
      <c r="DF212" s="674"/>
      <c r="DG212" s="674"/>
      <c r="DH212" s="674"/>
      <c r="DI212" s="674"/>
      <c r="DJ212" s="674"/>
      <c r="DK212" s="674"/>
      <c r="DL212" s="674"/>
      <c r="DM212" s="674"/>
      <c r="DN212" s="674"/>
      <c r="DO212" s="674"/>
      <c r="DP212" s="674"/>
      <c r="DQ212" s="674"/>
      <c r="DR212" s="674"/>
      <c r="DS212" s="674"/>
      <c r="DT212" s="674"/>
      <c r="DU212" s="674"/>
      <c r="DV212" s="674"/>
      <c r="DW212" s="674"/>
      <c r="DX212" s="674"/>
      <c r="DY212" s="674"/>
      <c r="DZ212" s="674"/>
      <c r="EA212" s="674"/>
      <c r="EB212" s="674"/>
      <c r="EC212" s="674"/>
      <c r="ED212" s="674"/>
      <c r="EE212" s="674"/>
      <c r="EF212" s="674"/>
      <c r="EG212" s="674"/>
      <c r="EH212" s="674"/>
      <c r="EI212" s="674"/>
      <c r="EJ212" s="674"/>
      <c r="EK212" s="674"/>
      <c r="EL212" s="674"/>
      <c r="EM212" s="674"/>
      <c r="EN212" s="674"/>
      <c r="EO212" s="674"/>
      <c r="EP212" s="674"/>
      <c r="EQ212" s="674"/>
      <c r="ER212" s="674"/>
      <c r="ES212" s="674"/>
      <c r="ET212" s="674"/>
      <c r="EU212" s="674"/>
      <c r="EV212" s="674"/>
      <c r="EW212" s="674"/>
      <c r="EX212" s="674"/>
      <c r="EY212" s="674"/>
      <c r="EZ212" s="674"/>
      <c r="FA212" s="674"/>
      <c r="FB212" s="674"/>
      <c r="FC212" s="674"/>
      <c r="FD212" s="674"/>
      <c r="FE212" s="674"/>
      <c r="FF212" s="674"/>
      <c r="FG212" s="674"/>
      <c r="FH212" s="674"/>
      <c r="FI212" s="674"/>
      <c r="FJ212" s="674"/>
      <c r="FK212" s="674"/>
      <c r="FL212" s="674"/>
      <c r="FM212" s="674"/>
      <c r="FN212" s="674"/>
      <c r="FO212" s="674"/>
      <c r="FP212" s="674"/>
      <c r="FQ212" s="674"/>
      <c r="FR212" s="674"/>
      <c r="FS212" s="674"/>
      <c r="FT212" s="674"/>
      <c r="FU212" s="674"/>
      <c r="FV212" s="674"/>
      <c r="FW212" s="674"/>
      <c r="FX212" s="674"/>
      <c r="FY212" s="674"/>
      <c r="FZ212" s="1313"/>
      <c r="GA212" s="1312"/>
      <c r="GB212" s="1156"/>
      <c r="GC212" s="1156"/>
      <c r="GD212" s="1156"/>
      <c r="GE212" s="1156"/>
      <c r="GF212" s="1156"/>
      <c r="GG212" s="1156"/>
      <c r="GH212" s="1156"/>
      <c r="GI212" s="1156"/>
      <c r="GJ212" s="1156"/>
      <c r="GK212" s="1157"/>
      <c r="GL212" s="1157"/>
      <c r="GM212" s="1157"/>
      <c r="GN212" s="1157"/>
      <c r="GO212" s="1157"/>
      <c r="GP212" s="1157"/>
      <c r="GQ212" s="1157"/>
      <c r="GR212" s="1157"/>
      <c r="GS212" s="1157"/>
      <c r="GT212" s="1157"/>
      <c r="GU212" s="1157"/>
      <c r="GV212" s="1157"/>
      <c r="GW212" s="1157"/>
      <c r="GX212" s="1157"/>
      <c r="GY212" s="1157"/>
      <c r="GZ212" s="1157"/>
      <c r="HA212" s="1157"/>
      <c r="HB212" s="1157"/>
      <c r="HC212" s="1157"/>
      <c r="HD212" s="1157"/>
      <c r="HE212" s="1157"/>
      <c r="HF212" s="1157"/>
      <c r="HG212" s="1157"/>
      <c r="HH212" s="1157"/>
      <c r="HI212" s="1157"/>
      <c r="HJ212" s="1026"/>
    </row>
    <row r="213" spans="2:218" ht="24.95" customHeight="1" x14ac:dyDescent="0.25">
      <c r="B213" s="1606"/>
      <c r="C213" s="229"/>
      <c r="D213" s="1316"/>
      <c r="E213" s="2400"/>
      <c r="F213" s="215"/>
      <c r="G213" s="213"/>
      <c r="H213" s="213"/>
      <c r="I213" s="214"/>
      <c r="J213" s="834"/>
      <c r="K213" s="234"/>
      <c r="L213" s="230"/>
      <c r="M213" s="231"/>
      <c r="N213" s="231"/>
      <c r="O213" s="231"/>
      <c r="P213" s="231"/>
      <c r="Q213" s="235"/>
      <c r="R213" s="233"/>
      <c r="S213" s="232"/>
      <c r="T213" s="219"/>
      <c r="U213" s="835"/>
      <c r="V213" s="212"/>
      <c r="W213" s="231"/>
      <c r="X213" s="2118"/>
      <c r="Y213" s="2119"/>
      <c r="Z213" s="2188"/>
      <c r="AA213" s="674"/>
      <c r="AB213" s="674"/>
      <c r="AC213" s="674"/>
      <c r="AD213" s="674"/>
      <c r="AE213" s="674"/>
      <c r="AF213" s="674"/>
      <c r="AG213" s="674"/>
      <c r="AH213" s="674"/>
      <c r="AI213" s="674"/>
      <c r="AJ213" s="674"/>
      <c r="AK213" s="674"/>
      <c r="AL213" s="674"/>
      <c r="AM213" s="674"/>
      <c r="AN213" s="674"/>
      <c r="AO213" s="674"/>
      <c r="AP213" s="674"/>
      <c r="AQ213" s="674"/>
      <c r="AR213" s="674"/>
      <c r="AS213" s="674"/>
      <c r="AT213" s="674"/>
      <c r="AU213" s="674"/>
      <c r="AV213" s="674"/>
      <c r="AW213" s="674"/>
      <c r="AX213" s="674"/>
      <c r="AY213" s="674"/>
      <c r="AZ213" s="674"/>
      <c r="BA213" s="674"/>
      <c r="BB213" s="674"/>
      <c r="BC213" s="674"/>
      <c r="BD213" s="674"/>
      <c r="BE213" s="674"/>
      <c r="BF213" s="674"/>
      <c r="BG213" s="674"/>
      <c r="BH213" s="674"/>
      <c r="BI213" s="674"/>
      <c r="BJ213" s="674"/>
      <c r="BK213" s="674"/>
      <c r="BL213" s="674"/>
      <c r="BM213" s="674"/>
      <c r="BN213" s="674"/>
      <c r="BO213" s="674"/>
      <c r="BP213" s="674"/>
      <c r="BQ213" s="674"/>
      <c r="BR213" s="674"/>
      <c r="BS213" s="674"/>
      <c r="BT213" s="674"/>
      <c r="BU213" s="674"/>
      <c r="BV213" s="674"/>
      <c r="BW213" s="674"/>
      <c r="BX213" s="674"/>
      <c r="BY213" s="674"/>
      <c r="BZ213" s="674"/>
      <c r="CA213" s="674"/>
      <c r="CB213" s="674"/>
      <c r="CC213" s="674"/>
      <c r="CD213" s="674"/>
      <c r="CE213" s="674"/>
      <c r="CF213" s="674"/>
      <c r="CG213" s="674"/>
      <c r="CH213" s="674"/>
      <c r="CI213" s="674"/>
      <c r="CJ213" s="674"/>
      <c r="CK213" s="674"/>
      <c r="CL213" s="674"/>
      <c r="CM213" s="674"/>
      <c r="CN213" s="674"/>
      <c r="CO213" s="674"/>
      <c r="CP213" s="674"/>
      <c r="CQ213" s="674"/>
      <c r="CR213" s="674"/>
      <c r="CS213" s="674"/>
      <c r="CT213" s="674"/>
      <c r="CU213" s="674"/>
      <c r="CV213" s="674"/>
      <c r="CW213" s="674"/>
      <c r="CX213" s="674"/>
      <c r="CY213" s="674"/>
      <c r="CZ213" s="674"/>
      <c r="DA213" s="674"/>
      <c r="DB213" s="674"/>
      <c r="DC213" s="674"/>
      <c r="DD213" s="674"/>
      <c r="DE213" s="674"/>
      <c r="DF213" s="674"/>
      <c r="DG213" s="674"/>
      <c r="DH213" s="674"/>
      <c r="DI213" s="674"/>
      <c r="DJ213" s="674"/>
      <c r="DK213" s="674"/>
      <c r="DL213" s="674"/>
      <c r="DM213" s="674"/>
      <c r="DN213" s="674"/>
      <c r="DO213" s="674"/>
      <c r="DP213" s="674"/>
      <c r="DQ213" s="674"/>
      <c r="DR213" s="674"/>
      <c r="DS213" s="674"/>
      <c r="DT213" s="674"/>
      <c r="DU213" s="674"/>
      <c r="DV213" s="674"/>
      <c r="DW213" s="674"/>
      <c r="DX213" s="674"/>
      <c r="DY213" s="674"/>
      <c r="DZ213" s="674"/>
      <c r="EA213" s="674"/>
      <c r="EB213" s="674"/>
      <c r="EC213" s="674"/>
      <c r="ED213" s="674"/>
      <c r="EE213" s="674"/>
      <c r="EF213" s="674"/>
      <c r="EG213" s="674"/>
      <c r="EH213" s="674"/>
      <c r="EI213" s="674"/>
      <c r="EJ213" s="674"/>
      <c r="EK213" s="674"/>
      <c r="EL213" s="674"/>
      <c r="EM213" s="674"/>
      <c r="EN213" s="674"/>
      <c r="EO213" s="674"/>
      <c r="EP213" s="674"/>
      <c r="EQ213" s="674"/>
      <c r="ER213" s="674"/>
      <c r="ES213" s="674"/>
      <c r="ET213" s="674"/>
      <c r="EU213" s="674"/>
      <c r="EV213" s="674"/>
      <c r="EW213" s="674"/>
      <c r="EX213" s="674"/>
      <c r="EY213" s="674"/>
      <c r="EZ213" s="674"/>
      <c r="FA213" s="674"/>
      <c r="FB213" s="674"/>
      <c r="FC213" s="674"/>
      <c r="FD213" s="674"/>
      <c r="FE213" s="674"/>
      <c r="FF213" s="674"/>
      <c r="FG213" s="674"/>
      <c r="FH213" s="674"/>
      <c r="FI213" s="674"/>
      <c r="FJ213" s="674"/>
      <c r="FK213" s="674"/>
      <c r="FL213" s="674"/>
      <c r="FM213" s="674"/>
      <c r="FN213" s="674"/>
      <c r="FO213" s="674"/>
      <c r="FP213" s="674"/>
      <c r="FQ213" s="674"/>
      <c r="FR213" s="674"/>
      <c r="FS213" s="674"/>
      <c r="FT213" s="674"/>
      <c r="FU213" s="674"/>
      <c r="FV213" s="674"/>
      <c r="FW213" s="674"/>
      <c r="FX213" s="674"/>
      <c r="FY213" s="674"/>
      <c r="FZ213" s="1313"/>
      <c r="GA213" s="1312"/>
      <c r="GB213" s="1156"/>
      <c r="GC213" s="1156"/>
      <c r="GD213" s="1156"/>
      <c r="GE213" s="1156"/>
      <c r="GF213" s="1156"/>
      <c r="GG213" s="1156"/>
      <c r="GH213" s="1156"/>
      <c r="GI213" s="1156"/>
      <c r="GJ213" s="1156"/>
      <c r="GK213" s="1157"/>
      <c r="GL213" s="1157"/>
      <c r="GM213" s="1157"/>
      <c r="GN213" s="1157"/>
      <c r="GO213" s="1157"/>
      <c r="GP213" s="1157"/>
      <c r="GQ213" s="1157"/>
      <c r="GR213" s="1157"/>
      <c r="GS213" s="1157"/>
      <c r="GT213" s="1157"/>
      <c r="GU213" s="1157"/>
      <c r="GV213" s="1157"/>
      <c r="GW213" s="1157"/>
      <c r="GX213" s="1157"/>
      <c r="GY213" s="1157"/>
      <c r="GZ213" s="1157"/>
      <c r="HA213" s="1157"/>
      <c r="HB213" s="1157"/>
      <c r="HC213" s="1157"/>
      <c r="HD213" s="1157"/>
      <c r="HE213" s="1157"/>
      <c r="HF213" s="1157"/>
      <c r="HG213" s="1157"/>
      <c r="HH213" s="1157"/>
      <c r="HI213" s="1157"/>
      <c r="HJ213" s="1026"/>
    </row>
    <row r="214" spans="2:218" ht="24.95" customHeight="1" x14ac:dyDescent="0.25">
      <c r="B214" s="1606"/>
      <c r="C214" s="229"/>
      <c r="D214" s="1316"/>
      <c r="E214" s="2400"/>
      <c r="F214" s="215"/>
      <c r="G214" s="213"/>
      <c r="H214" s="213"/>
      <c r="I214" s="214"/>
      <c r="J214" s="834"/>
      <c r="K214" s="234"/>
      <c r="L214" s="230"/>
      <c r="M214" s="231"/>
      <c r="N214" s="231"/>
      <c r="O214" s="231"/>
      <c r="P214" s="231"/>
      <c r="Q214" s="235"/>
      <c r="R214" s="233"/>
      <c r="S214" s="232"/>
      <c r="T214" s="219"/>
      <c r="U214" s="835"/>
      <c r="V214" s="212"/>
      <c r="W214" s="231"/>
      <c r="X214" s="2118"/>
      <c r="Y214" s="2119"/>
      <c r="Z214" s="2188"/>
      <c r="AA214" s="674"/>
      <c r="AB214" s="674"/>
      <c r="AC214" s="674"/>
      <c r="AD214" s="674"/>
      <c r="AE214" s="674"/>
      <c r="AF214" s="674"/>
      <c r="AG214" s="674"/>
      <c r="AH214" s="674"/>
      <c r="AI214" s="674"/>
      <c r="AJ214" s="674"/>
      <c r="AK214" s="674"/>
      <c r="AL214" s="674"/>
      <c r="AM214" s="674"/>
      <c r="AN214" s="674"/>
      <c r="AO214" s="674"/>
      <c r="AP214" s="674"/>
      <c r="AQ214" s="674"/>
      <c r="AR214" s="674"/>
      <c r="AS214" s="674"/>
      <c r="AT214" s="674"/>
      <c r="AU214" s="674"/>
      <c r="AV214" s="674"/>
      <c r="AW214" s="674"/>
      <c r="AX214" s="674"/>
      <c r="AY214" s="674"/>
      <c r="AZ214" s="674"/>
      <c r="BA214" s="674"/>
      <c r="BB214" s="674"/>
      <c r="BC214" s="674"/>
      <c r="BD214" s="674"/>
      <c r="BE214" s="674"/>
      <c r="BF214" s="674"/>
      <c r="BG214" s="674"/>
      <c r="BH214" s="674"/>
      <c r="BI214" s="674"/>
      <c r="BJ214" s="674"/>
      <c r="BK214" s="674"/>
      <c r="BL214" s="674"/>
      <c r="BM214" s="674"/>
      <c r="BN214" s="674"/>
      <c r="BO214" s="674"/>
      <c r="BP214" s="674"/>
      <c r="BQ214" s="674"/>
      <c r="BR214" s="674"/>
      <c r="BS214" s="674"/>
      <c r="BT214" s="674"/>
      <c r="BU214" s="674"/>
      <c r="BV214" s="674"/>
      <c r="BW214" s="674"/>
      <c r="BX214" s="674"/>
      <c r="BY214" s="674"/>
      <c r="BZ214" s="674"/>
      <c r="CA214" s="674"/>
      <c r="CB214" s="674"/>
      <c r="CC214" s="674"/>
      <c r="CD214" s="674"/>
      <c r="CE214" s="674"/>
      <c r="CF214" s="674"/>
      <c r="CG214" s="674"/>
      <c r="CH214" s="674"/>
      <c r="CI214" s="674"/>
      <c r="CJ214" s="674"/>
      <c r="CK214" s="674"/>
      <c r="CL214" s="674"/>
      <c r="CM214" s="674"/>
      <c r="CN214" s="674"/>
      <c r="CO214" s="674"/>
      <c r="CP214" s="674"/>
      <c r="CQ214" s="674"/>
      <c r="CR214" s="674"/>
      <c r="CS214" s="674"/>
      <c r="CT214" s="674"/>
      <c r="CU214" s="674"/>
      <c r="CV214" s="674"/>
      <c r="CW214" s="674"/>
      <c r="CX214" s="674"/>
      <c r="CY214" s="674"/>
      <c r="CZ214" s="674"/>
      <c r="DA214" s="674"/>
      <c r="DB214" s="674"/>
      <c r="DC214" s="674"/>
      <c r="DD214" s="674"/>
      <c r="DE214" s="674"/>
      <c r="DF214" s="674"/>
      <c r="DG214" s="674"/>
      <c r="DH214" s="674"/>
      <c r="DI214" s="674"/>
      <c r="DJ214" s="674"/>
      <c r="DK214" s="674"/>
      <c r="DL214" s="674"/>
      <c r="DM214" s="674"/>
      <c r="DN214" s="674"/>
      <c r="DO214" s="674"/>
      <c r="DP214" s="674"/>
      <c r="DQ214" s="674"/>
      <c r="DR214" s="674"/>
      <c r="DS214" s="674"/>
      <c r="DT214" s="674"/>
      <c r="DU214" s="674"/>
      <c r="DV214" s="674"/>
      <c r="DW214" s="674"/>
      <c r="DX214" s="674"/>
      <c r="DY214" s="674"/>
      <c r="DZ214" s="674"/>
      <c r="EA214" s="674"/>
      <c r="EB214" s="674"/>
      <c r="EC214" s="674"/>
      <c r="ED214" s="674"/>
      <c r="EE214" s="674"/>
      <c r="EF214" s="674"/>
      <c r="EG214" s="674"/>
      <c r="EH214" s="674"/>
      <c r="EI214" s="674"/>
      <c r="EJ214" s="674"/>
      <c r="EK214" s="674"/>
      <c r="EL214" s="674"/>
      <c r="EM214" s="674"/>
      <c r="EN214" s="674"/>
      <c r="EO214" s="674"/>
      <c r="EP214" s="674"/>
      <c r="EQ214" s="674"/>
      <c r="ER214" s="674"/>
      <c r="ES214" s="674"/>
      <c r="ET214" s="674"/>
      <c r="EU214" s="674"/>
      <c r="EV214" s="674"/>
      <c r="EW214" s="674"/>
      <c r="EX214" s="674"/>
      <c r="EY214" s="674"/>
      <c r="EZ214" s="674"/>
      <c r="FA214" s="674"/>
      <c r="FB214" s="674"/>
      <c r="FC214" s="674"/>
      <c r="FD214" s="674"/>
      <c r="FE214" s="674"/>
      <c r="FF214" s="674"/>
      <c r="FG214" s="674"/>
      <c r="FH214" s="674"/>
      <c r="FI214" s="674"/>
      <c r="FJ214" s="674"/>
      <c r="FK214" s="674"/>
      <c r="FL214" s="674"/>
      <c r="FM214" s="674"/>
      <c r="FN214" s="674"/>
      <c r="FO214" s="674"/>
      <c r="FP214" s="674"/>
      <c r="FQ214" s="674"/>
      <c r="FR214" s="674"/>
      <c r="FS214" s="674"/>
      <c r="FT214" s="674"/>
      <c r="FU214" s="674"/>
      <c r="FV214" s="674"/>
      <c r="FW214" s="674"/>
      <c r="FX214" s="674"/>
      <c r="FY214" s="674"/>
      <c r="FZ214" s="1313"/>
      <c r="GA214" s="1312"/>
      <c r="GB214" s="1156"/>
      <c r="GC214" s="1156"/>
      <c r="GD214" s="1156"/>
      <c r="GE214" s="1156"/>
      <c r="GF214" s="1156"/>
      <c r="GG214" s="1156"/>
      <c r="GH214" s="1156"/>
      <c r="GI214" s="1156"/>
      <c r="GJ214" s="1156"/>
      <c r="GK214" s="1157"/>
      <c r="GL214" s="1157"/>
      <c r="GM214" s="1157"/>
      <c r="GN214" s="1157"/>
      <c r="GO214" s="1157"/>
      <c r="GP214" s="1157"/>
      <c r="GQ214" s="1157"/>
      <c r="GR214" s="1157"/>
      <c r="GS214" s="1157"/>
      <c r="GT214" s="1157"/>
      <c r="GU214" s="1157"/>
      <c r="GV214" s="1157"/>
      <c r="GW214" s="1157"/>
      <c r="GX214" s="1157"/>
      <c r="GY214" s="1157"/>
      <c r="GZ214" s="1157"/>
      <c r="HA214" s="1157"/>
      <c r="HB214" s="1157"/>
      <c r="HC214" s="1157"/>
      <c r="HD214" s="1157"/>
      <c r="HE214" s="1157"/>
      <c r="HF214" s="1157"/>
      <c r="HG214" s="1157"/>
      <c r="HH214" s="1157"/>
      <c r="HI214" s="1157"/>
      <c r="HJ214" s="1026"/>
    </row>
    <row r="215" spans="2:218" ht="24.95" customHeight="1" x14ac:dyDescent="0.25">
      <c r="B215" s="1606"/>
      <c r="C215" s="229"/>
      <c r="D215" s="1316"/>
      <c r="E215" s="2400"/>
      <c r="F215" s="215"/>
      <c r="G215" s="213"/>
      <c r="H215" s="213"/>
      <c r="I215" s="214"/>
      <c r="J215" s="834"/>
      <c r="K215" s="234"/>
      <c r="L215" s="230"/>
      <c r="M215" s="231"/>
      <c r="N215" s="231"/>
      <c r="O215" s="231"/>
      <c r="P215" s="231"/>
      <c r="Q215" s="235"/>
      <c r="R215" s="233"/>
      <c r="S215" s="232"/>
      <c r="T215" s="219"/>
      <c r="U215" s="835"/>
      <c r="V215" s="212"/>
      <c r="W215" s="231"/>
      <c r="X215" s="2118"/>
      <c r="Y215" s="2119"/>
      <c r="Z215" s="2188"/>
      <c r="AA215" s="674"/>
      <c r="AB215" s="674"/>
      <c r="AC215" s="674"/>
      <c r="AD215" s="674"/>
      <c r="AE215" s="674"/>
      <c r="AF215" s="674"/>
      <c r="AG215" s="674"/>
      <c r="AH215" s="674"/>
      <c r="AI215" s="674"/>
      <c r="AJ215" s="674"/>
      <c r="AK215" s="674"/>
      <c r="AL215" s="674"/>
      <c r="AM215" s="674"/>
      <c r="AN215" s="674"/>
      <c r="AO215" s="674"/>
      <c r="AP215" s="674"/>
      <c r="AQ215" s="674"/>
      <c r="AR215" s="674"/>
      <c r="AS215" s="674"/>
      <c r="AT215" s="674"/>
      <c r="AU215" s="674"/>
      <c r="AV215" s="674"/>
      <c r="AW215" s="674"/>
      <c r="AX215" s="674"/>
      <c r="AY215" s="674"/>
      <c r="AZ215" s="674"/>
      <c r="BA215" s="674"/>
      <c r="BB215" s="674"/>
      <c r="BC215" s="674"/>
      <c r="BD215" s="674"/>
      <c r="BE215" s="674"/>
      <c r="BF215" s="674"/>
      <c r="BG215" s="674"/>
      <c r="BH215" s="674"/>
      <c r="BI215" s="674"/>
      <c r="BJ215" s="674"/>
      <c r="BK215" s="674"/>
      <c r="BL215" s="674"/>
      <c r="BM215" s="674"/>
      <c r="BN215" s="674"/>
      <c r="BO215" s="674"/>
      <c r="BP215" s="674"/>
      <c r="BQ215" s="674"/>
      <c r="BR215" s="674"/>
      <c r="BS215" s="674"/>
      <c r="BT215" s="674"/>
      <c r="BU215" s="674"/>
      <c r="BV215" s="674"/>
      <c r="BW215" s="674"/>
      <c r="BX215" s="674"/>
      <c r="BY215" s="674"/>
      <c r="BZ215" s="674"/>
      <c r="CA215" s="674"/>
      <c r="CB215" s="674"/>
      <c r="CC215" s="674"/>
      <c r="CD215" s="674"/>
      <c r="CE215" s="674"/>
      <c r="CF215" s="674"/>
      <c r="CG215" s="674"/>
      <c r="CH215" s="674"/>
      <c r="CI215" s="674"/>
      <c r="CJ215" s="674"/>
      <c r="CK215" s="674"/>
      <c r="CL215" s="674"/>
      <c r="CM215" s="674"/>
      <c r="CN215" s="674"/>
      <c r="CO215" s="674"/>
      <c r="CP215" s="674"/>
      <c r="CQ215" s="674"/>
      <c r="CR215" s="674"/>
      <c r="CS215" s="674"/>
      <c r="CT215" s="674"/>
      <c r="CU215" s="674"/>
      <c r="CV215" s="674"/>
      <c r="CW215" s="674"/>
      <c r="CX215" s="674"/>
      <c r="CY215" s="674"/>
      <c r="CZ215" s="674"/>
      <c r="DA215" s="674"/>
      <c r="DB215" s="674"/>
      <c r="DC215" s="674"/>
      <c r="DD215" s="674"/>
      <c r="DE215" s="674"/>
      <c r="DF215" s="674"/>
      <c r="DG215" s="674"/>
      <c r="DH215" s="674"/>
      <c r="DI215" s="674"/>
      <c r="DJ215" s="674"/>
      <c r="DK215" s="674"/>
      <c r="DL215" s="674"/>
      <c r="DM215" s="674"/>
      <c r="DN215" s="674"/>
      <c r="DO215" s="674"/>
      <c r="DP215" s="674"/>
      <c r="DQ215" s="674"/>
      <c r="DR215" s="674"/>
      <c r="DS215" s="674"/>
      <c r="DT215" s="674"/>
      <c r="DU215" s="674"/>
      <c r="DV215" s="674"/>
      <c r="DW215" s="674"/>
      <c r="DX215" s="674"/>
      <c r="DY215" s="674"/>
      <c r="DZ215" s="674"/>
      <c r="EA215" s="674"/>
      <c r="EB215" s="674"/>
      <c r="EC215" s="674"/>
      <c r="ED215" s="674"/>
      <c r="EE215" s="674"/>
      <c r="EF215" s="674"/>
      <c r="EG215" s="674"/>
      <c r="EH215" s="674"/>
      <c r="EI215" s="674"/>
      <c r="EJ215" s="674"/>
      <c r="EK215" s="674"/>
      <c r="EL215" s="674"/>
      <c r="EM215" s="674"/>
      <c r="EN215" s="674"/>
      <c r="EO215" s="674"/>
      <c r="EP215" s="674"/>
      <c r="EQ215" s="674"/>
      <c r="ER215" s="674"/>
      <c r="ES215" s="674"/>
      <c r="ET215" s="674"/>
      <c r="EU215" s="674"/>
      <c r="EV215" s="674"/>
      <c r="EW215" s="674"/>
      <c r="EX215" s="674"/>
      <c r="EY215" s="674"/>
      <c r="EZ215" s="674"/>
      <c r="FA215" s="674"/>
      <c r="FB215" s="674"/>
      <c r="FC215" s="674"/>
      <c r="FD215" s="674"/>
      <c r="FE215" s="674"/>
      <c r="FF215" s="674"/>
      <c r="FG215" s="674"/>
      <c r="FH215" s="674"/>
      <c r="FI215" s="674"/>
      <c r="FJ215" s="674"/>
      <c r="FK215" s="674"/>
      <c r="FL215" s="674"/>
      <c r="FM215" s="674"/>
      <c r="FN215" s="674"/>
      <c r="FO215" s="674"/>
      <c r="FP215" s="674"/>
      <c r="FQ215" s="674"/>
      <c r="FR215" s="674"/>
      <c r="FS215" s="674"/>
      <c r="FT215" s="674"/>
      <c r="FU215" s="674"/>
      <c r="FV215" s="674"/>
      <c r="FW215" s="674"/>
      <c r="FX215" s="674"/>
      <c r="FY215" s="674"/>
      <c r="FZ215" s="1313"/>
      <c r="GA215" s="1312"/>
      <c r="GB215" s="1156"/>
      <c r="GC215" s="1156"/>
      <c r="GD215" s="1156"/>
      <c r="GE215" s="1156"/>
      <c r="GF215" s="1156"/>
      <c r="GG215" s="1156"/>
      <c r="GH215" s="1156"/>
      <c r="GI215" s="1156"/>
      <c r="GJ215" s="1156"/>
      <c r="GK215" s="1157"/>
      <c r="GL215" s="1157"/>
      <c r="GM215" s="1157"/>
      <c r="GN215" s="1157"/>
      <c r="GO215" s="1157"/>
      <c r="GP215" s="1157"/>
      <c r="GQ215" s="1157"/>
      <c r="GR215" s="1157"/>
      <c r="GS215" s="1157"/>
      <c r="GT215" s="1157"/>
      <c r="GU215" s="1157"/>
      <c r="GV215" s="1157"/>
      <c r="GW215" s="1157"/>
      <c r="GX215" s="1157"/>
      <c r="GY215" s="1157"/>
      <c r="GZ215" s="1157"/>
      <c r="HA215" s="1157"/>
      <c r="HB215" s="1157"/>
      <c r="HC215" s="1157"/>
      <c r="HD215" s="1157"/>
      <c r="HE215" s="1157"/>
      <c r="HF215" s="1157"/>
      <c r="HG215" s="1157"/>
      <c r="HH215" s="1157"/>
      <c r="HI215" s="1157"/>
      <c r="HJ215" s="1026"/>
    </row>
    <row r="216" spans="2:218" ht="24.95" customHeight="1" x14ac:dyDescent="0.25">
      <c r="B216" s="1606"/>
      <c r="C216" s="229"/>
      <c r="D216" s="1316"/>
      <c r="E216" s="2400"/>
      <c r="F216" s="215"/>
      <c r="G216" s="213"/>
      <c r="H216" s="213"/>
      <c r="I216" s="214"/>
      <c r="J216" s="834"/>
      <c r="K216" s="234"/>
      <c r="L216" s="230"/>
      <c r="M216" s="231"/>
      <c r="N216" s="231"/>
      <c r="O216" s="231"/>
      <c r="P216" s="231"/>
      <c r="Q216" s="235"/>
      <c r="R216" s="233"/>
      <c r="S216" s="232"/>
      <c r="T216" s="219"/>
      <c r="U216" s="835"/>
      <c r="V216" s="212"/>
      <c r="W216" s="231"/>
      <c r="X216" s="2118"/>
      <c r="Y216" s="2119"/>
      <c r="Z216" s="2188"/>
      <c r="AA216" s="674"/>
      <c r="AB216" s="674"/>
      <c r="AC216" s="674"/>
      <c r="AD216" s="674"/>
      <c r="AE216" s="674"/>
      <c r="AF216" s="674"/>
      <c r="AG216" s="674"/>
      <c r="AH216" s="674"/>
      <c r="AI216" s="674"/>
      <c r="AJ216" s="674"/>
      <c r="AK216" s="674"/>
      <c r="AL216" s="674"/>
      <c r="AM216" s="674"/>
      <c r="AN216" s="674"/>
      <c r="AO216" s="674"/>
      <c r="AP216" s="674"/>
      <c r="AQ216" s="674"/>
      <c r="AR216" s="674"/>
      <c r="AS216" s="674"/>
      <c r="AT216" s="674"/>
      <c r="AU216" s="674"/>
      <c r="AV216" s="674"/>
      <c r="AW216" s="674"/>
      <c r="AX216" s="674"/>
      <c r="AY216" s="674"/>
      <c r="AZ216" s="674"/>
      <c r="BA216" s="674"/>
      <c r="BB216" s="674"/>
      <c r="BC216" s="674"/>
      <c r="BD216" s="674"/>
      <c r="BE216" s="674"/>
      <c r="BF216" s="674"/>
      <c r="BG216" s="674"/>
      <c r="BH216" s="674"/>
      <c r="BI216" s="674"/>
      <c r="BJ216" s="674"/>
      <c r="BK216" s="674"/>
      <c r="BL216" s="674"/>
      <c r="BM216" s="674"/>
      <c r="BN216" s="674"/>
      <c r="BO216" s="674"/>
      <c r="BP216" s="674"/>
      <c r="BQ216" s="674"/>
      <c r="BR216" s="674"/>
      <c r="BS216" s="674"/>
      <c r="BT216" s="674"/>
      <c r="BU216" s="674"/>
      <c r="BV216" s="674"/>
      <c r="BW216" s="674"/>
      <c r="BX216" s="674"/>
      <c r="BY216" s="674"/>
      <c r="BZ216" s="674"/>
      <c r="CA216" s="674"/>
      <c r="CB216" s="674"/>
      <c r="CC216" s="674"/>
      <c r="CD216" s="674"/>
      <c r="CE216" s="674"/>
      <c r="CF216" s="674"/>
      <c r="CG216" s="674"/>
      <c r="CH216" s="674"/>
      <c r="CI216" s="674"/>
      <c r="CJ216" s="674"/>
      <c r="CK216" s="674"/>
      <c r="CL216" s="674"/>
      <c r="CM216" s="674"/>
      <c r="CN216" s="674"/>
      <c r="CO216" s="674"/>
      <c r="CP216" s="674"/>
      <c r="CQ216" s="674"/>
      <c r="CR216" s="674"/>
      <c r="CS216" s="674"/>
      <c r="CT216" s="674"/>
      <c r="CU216" s="674"/>
      <c r="CV216" s="674"/>
      <c r="CW216" s="674"/>
      <c r="CX216" s="674"/>
      <c r="CY216" s="674"/>
      <c r="CZ216" s="674"/>
      <c r="DA216" s="674"/>
      <c r="DB216" s="674"/>
      <c r="DC216" s="674"/>
      <c r="DD216" s="674"/>
      <c r="DE216" s="674"/>
      <c r="DF216" s="674"/>
      <c r="DG216" s="674"/>
      <c r="DH216" s="674"/>
      <c r="DI216" s="674"/>
      <c r="DJ216" s="674"/>
      <c r="DK216" s="674"/>
      <c r="DL216" s="674"/>
      <c r="DM216" s="674"/>
      <c r="DN216" s="674"/>
      <c r="DO216" s="674"/>
      <c r="DP216" s="674"/>
      <c r="DQ216" s="674"/>
      <c r="DR216" s="674"/>
      <c r="DS216" s="674"/>
      <c r="DT216" s="674"/>
      <c r="DU216" s="674"/>
      <c r="DV216" s="674"/>
      <c r="DW216" s="674"/>
      <c r="DX216" s="674"/>
      <c r="DY216" s="674"/>
      <c r="DZ216" s="674"/>
      <c r="EA216" s="674"/>
      <c r="EB216" s="674"/>
      <c r="EC216" s="674"/>
      <c r="ED216" s="674"/>
      <c r="EE216" s="674"/>
      <c r="EF216" s="674"/>
      <c r="EG216" s="674"/>
      <c r="EH216" s="674"/>
      <c r="EI216" s="674"/>
      <c r="EJ216" s="674"/>
      <c r="EK216" s="674"/>
      <c r="EL216" s="674"/>
      <c r="EM216" s="674"/>
      <c r="EN216" s="674"/>
      <c r="EO216" s="674"/>
      <c r="EP216" s="674"/>
      <c r="EQ216" s="674"/>
      <c r="ER216" s="674"/>
      <c r="ES216" s="674"/>
      <c r="ET216" s="674"/>
      <c r="EU216" s="674"/>
      <c r="EV216" s="674"/>
      <c r="EW216" s="674"/>
      <c r="EX216" s="674"/>
      <c r="EY216" s="674"/>
      <c r="EZ216" s="674"/>
      <c r="FA216" s="674"/>
      <c r="FB216" s="674"/>
      <c r="FC216" s="674"/>
      <c r="FD216" s="674"/>
      <c r="FE216" s="674"/>
      <c r="FF216" s="674"/>
      <c r="FG216" s="674"/>
      <c r="FH216" s="674"/>
      <c r="FI216" s="674"/>
      <c r="FJ216" s="674"/>
      <c r="FK216" s="674"/>
      <c r="FL216" s="674"/>
      <c r="FM216" s="674"/>
      <c r="FN216" s="674"/>
      <c r="FO216" s="674"/>
      <c r="FP216" s="674"/>
      <c r="FQ216" s="674"/>
      <c r="FR216" s="674"/>
      <c r="FS216" s="674"/>
      <c r="FT216" s="674"/>
      <c r="FU216" s="674"/>
      <c r="FV216" s="674"/>
      <c r="FW216" s="674"/>
      <c r="FX216" s="674"/>
      <c r="FY216" s="674"/>
      <c r="FZ216" s="1313"/>
      <c r="GA216" s="1312"/>
      <c r="GB216" s="1156"/>
      <c r="GC216" s="1156"/>
      <c r="GD216" s="1156"/>
      <c r="GE216" s="1156"/>
      <c r="GF216" s="1156"/>
      <c r="GG216" s="1156"/>
      <c r="GH216" s="1156"/>
      <c r="GI216" s="1156"/>
      <c r="GJ216" s="1156"/>
      <c r="GK216" s="1157"/>
      <c r="GL216" s="1157"/>
      <c r="GM216" s="1157"/>
      <c r="GN216" s="1157"/>
      <c r="GO216" s="1157"/>
      <c r="GP216" s="1157"/>
      <c r="GQ216" s="1157"/>
      <c r="GR216" s="1157"/>
      <c r="GS216" s="1157"/>
      <c r="GT216" s="1157"/>
      <c r="GU216" s="1157"/>
      <c r="GV216" s="1157"/>
      <c r="GW216" s="1157"/>
      <c r="GX216" s="1157"/>
      <c r="GY216" s="1157"/>
      <c r="GZ216" s="1157"/>
      <c r="HA216" s="1157"/>
      <c r="HB216" s="1157"/>
      <c r="HC216" s="1157"/>
      <c r="HD216" s="1157"/>
      <c r="HE216" s="1157"/>
      <c r="HF216" s="1157"/>
      <c r="HG216" s="1157"/>
      <c r="HH216" s="1157"/>
      <c r="HI216" s="1157"/>
      <c r="HJ216" s="1026"/>
    </row>
    <row r="217" spans="2:218" ht="24.95" customHeight="1" x14ac:dyDescent="0.25">
      <c r="B217" s="1606"/>
      <c r="C217" s="229"/>
      <c r="D217" s="1316"/>
      <c r="E217" s="2400"/>
      <c r="F217" s="215"/>
      <c r="G217" s="213"/>
      <c r="H217" s="213"/>
      <c r="I217" s="214"/>
      <c r="J217" s="834"/>
      <c r="K217" s="234"/>
      <c r="L217" s="230"/>
      <c r="M217" s="231"/>
      <c r="N217" s="231"/>
      <c r="O217" s="231"/>
      <c r="P217" s="231"/>
      <c r="Q217" s="235"/>
      <c r="R217" s="233"/>
      <c r="S217" s="232"/>
      <c r="T217" s="219"/>
      <c r="U217" s="835"/>
      <c r="V217" s="212"/>
      <c r="W217" s="231"/>
      <c r="X217" s="2118"/>
      <c r="Y217" s="2119"/>
      <c r="Z217" s="2188"/>
      <c r="AA217" s="674"/>
      <c r="AB217" s="674"/>
      <c r="AC217" s="674"/>
      <c r="AD217" s="674"/>
      <c r="AE217" s="674"/>
      <c r="AF217" s="674"/>
      <c r="AG217" s="674"/>
      <c r="AH217" s="674"/>
      <c r="AI217" s="674"/>
      <c r="AJ217" s="674"/>
      <c r="AK217" s="674"/>
      <c r="AL217" s="674"/>
      <c r="AM217" s="674"/>
      <c r="AN217" s="674"/>
      <c r="AO217" s="674"/>
      <c r="AP217" s="674"/>
      <c r="AQ217" s="674"/>
      <c r="AR217" s="674"/>
      <c r="AS217" s="674"/>
      <c r="AT217" s="674"/>
      <c r="AU217" s="674"/>
      <c r="AV217" s="674"/>
      <c r="AW217" s="674"/>
      <c r="AX217" s="674"/>
      <c r="AY217" s="674"/>
      <c r="AZ217" s="674"/>
      <c r="BA217" s="674"/>
      <c r="BB217" s="674"/>
      <c r="BC217" s="674"/>
      <c r="BD217" s="674"/>
      <c r="BE217" s="674"/>
      <c r="BF217" s="674"/>
      <c r="BG217" s="674"/>
      <c r="BH217" s="674"/>
      <c r="BI217" s="674"/>
      <c r="BJ217" s="674"/>
      <c r="BK217" s="674"/>
      <c r="BL217" s="674"/>
      <c r="BM217" s="674"/>
      <c r="BN217" s="674"/>
      <c r="BO217" s="674"/>
      <c r="BP217" s="674"/>
      <c r="BQ217" s="674"/>
      <c r="BR217" s="674"/>
      <c r="BS217" s="674"/>
      <c r="BT217" s="674"/>
      <c r="BU217" s="674"/>
      <c r="BV217" s="674"/>
      <c r="BW217" s="674"/>
      <c r="BX217" s="674"/>
      <c r="BY217" s="674"/>
      <c r="BZ217" s="674"/>
      <c r="CA217" s="674"/>
      <c r="CB217" s="674"/>
      <c r="CC217" s="674"/>
      <c r="CD217" s="674"/>
      <c r="CE217" s="674"/>
      <c r="CF217" s="674"/>
      <c r="CG217" s="674"/>
      <c r="CH217" s="674"/>
      <c r="CI217" s="674"/>
      <c r="CJ217" s="674"/>
      <c r="CK217" s="674"/>
      <c r="CL217" s="674"/>
      <c r="CM217" s="674"/>
      <c r="CN217" s="674"/>
      <c r="CO217" s="674"/>
      <c r="CP217" s="674"/>
      <c r="CQ217" s="674"/>
      <c r="CR217" s="674"/>
      <c r="CS217" s="674"/>
      <c r="CT217" s="674"/>
      <c r="CU217" s="674"/>
      <c r="CV217" s="674"/>
      <c r="CW217" s="674"/>
      <c r="CX217" s="674"/>
      <c r="CY217" s="674"/>
      <c r="CZ217" s="674"/>
      <c r="DA217" s="674"/>
      <c r="DB217" s="674"/>
      <c r="DC217" s="674"/>
      <c r="DD217" s="674"/>
      <c r="DE217" s="674"/>
      <c r="DF217" s="674"/>
      <c r="DG217" s="674"/>
      <c r="DH217" s="674"/>
      <c r="DI217" s="674"/>
      <c r="DJ217" s="674"/>
      <c r="DK217" s="674"/>
      <c r="DL217" s="674"/>
      <c r="DM217" s="674"/>
      <c r="DN217" s="674"/>
      <c r="DO217" s="674"/>
      <c r="DP217" s="674"/>
      <c r="DQ217" s="674"/>
      <c r="DR217" s="674"/>
      <c r="DS217" s="674"/>
      <c r="DT217" s="674"/>
      <c r="DU217" s="674"/>
      <c r="DV217" s="674"/>
      <c r="DW217" s="674"/>
      <c r="DX217" s="674"/>
      <c r="DY217" s="674"/>
      <c r="DZ217" s="674"/>
      <c r="EA217" s="674"/>
      <c r="EB217" s="674"/>
      <c r="EC217" s="674"/>
      <c r="ED217" s="674"/>
      <c r="EE217" s="674"/>
      <c r="EF217" s="674"/>
      <c r="EG217" s="674"/>
      <c r="EH217" s="674"/>
      <c r="EI217" s="674"/>
      <c r="EJ217" s="674"/>
      <c r="EK217" s="674"/>
      <c r="EL217" s="674"/>
      <c r="EM217" s="674"/>
      <c r="EN217" s="674"/>
      <c r="EO217" s="674"/>
      <c r="EP217" s="674"/>
      <c r="EQ217" s="674"/>
      <c r="ER217" s="674"/>
      <c r="ES217" s="674"/>
      <c r="ET217" s="674"/>
      <c r="EU217" s="674"/>
      <c r="EV217" s="674"/>
      <c r="EW217" s="674"/>
      <c r="EX217" s="674"/>
      <c r="EY217" s="674"/>
      <c r="EZ217" s="674"/>
      <c r="FA217" s="674"/>
      <c r="FB217" s="674"/>
      <c r="FC217" s="674"/>
      <c r="FD217" s="674"/>
      <c r="FE217" s="674"/>
      <c r="FF217" s="674"/>
      <c r="FG217" s="674"/>
      <c r="FH217" s="674"/>
      <c r="FI217" s="674"/>
      <c r="FJ217" s="674"/>
      <c r="FK217" s="674"/>
      <c r="FL217" s="674"/>
      <c r="FM217" s="674"/>
      <c r="FN217" s="674"/>
      <c r="FO217" s="674"/>
      <c r="FP217" s="674"/>
      <c r="FQ217" s="674"/>
      <c r="FR217" s="674"/>
      <c r="FS217" s="674"/>
      <c r="FT217" s="674"/>
      <c r="FU217" s="674"/>
      <c r="FV217" s="674"/>
      <c r="FW217" s="674"/>
      <c r="FX217" s="674"/>
      <c r="FY217" s="674"/>
      <c r="FZ217" s="1313"/>
      <c r="GA217" s="1312"/>
      <c r="GB217" s="1156"/>
      <c r="GC217" s="1156"/>
      <c r="GD217" s="1156"/>
      <c r="GE217" s="1156"/>
      <c r="GF217" s="1156"/>
      <c r="GG217" s="1156"/>
      <c r="GH217" s="1156"/>
      <c r="GI217" s="1156"/>
      <c r="GJ217" s="1156"/>
      <c r="GK217" s="1157"/>
      <c r="GL217" s="1157"/>
      <c r="GM217" s="1157"/>
      <c r="GN217" s="1157"/>
      <c r="GO217" s="1157"/>
      <c r="GP217" s="1157"/>
      <c r="GQ217" s="1157"/>
      <c r="GR217" s="1157"/>
      <c r="GS217" s="1157"/>
      <c r="GT217" s="1157"/>
      <c r="GU217" s="1157"/>
      <c r="GV217" s="1157"/>
      <c r="GW217" s="1157"/>
      <c r="GX217" s="1157"/>
      <c r="GY217" s="1157"/>
      <c r="GZ217" s="1157"/>
      <c r="HA217" s="1157"/>
      <c r="HB217" s="1157"/>
      <c r="HC217" s="1157"/>
      <c r="HD217" s="1157"/>
      <c r="HE217" s="1157"/>
      <c r="HF217" s="1157"/>
      <c r="HG217" s="1157"/>
      <c r="HH217" s="1157"/>
      <c r="HI217" s="1157"/>
      <c r="HJ217" s="1026"/>
    </row>
    <row r="218" spans="2:218" ht="24.95" customHeight="1" x14ac:dyDescent="0.25">
      <c r="B218" s="1606"/>
      <c r="C218" s="229"/>
      <c r="D218" s="1316"/>
      <c r="E218" s="2400"/>
      <c r="F218" s="215"/>
      <c r="G218" s="213"/>
      <c r="H218" s="213"/>
      <c r="I218" s="214"/>
      <c r="J218" s="834"/>
      <c r="K218" s="234"/>
      <c r="L218" s="230"/>
      <c r="M218" s="231"/>
      <c r="N218" s="231"/>
      <c r="O218" s="231"/>
      <c r="P218" s="231"/>
      <c r="Q218" s="235"/>
      <c r="R218" s="233"/>
      <c r="S218" s="232"/>
      <c r="T218" s="219"/>
      <c r="U218" s="835"/>
      <c r="V218" s="212"/>
      <c r="W218" s="231"/>
      <c r="X218" s="2118"/>
      <c r="Y218" s="2119"/>
      <c r="Z218" s="2188"/>
      <c r="AA218" s="674"/>
      <c r="AB218" s="674"/>
      <c r="AC218" s="674"/>
      <c r="AD218" s="674"/>
      <c r="AE218" s="674"/>
      <c r="AF218" s="674"/>
      <c r="AG218" s="674"/>
      <c r="AH218" s="674"/>
      <c r="AI218" s="674"/>
      <c r="AJ218" s="674"/>
      <c r="AK218" s="674"/>
      <c r="AL218" s="674"/>
      <c r="AM218" s="674"/>
      <c r="AN218" s="674"/>
      <c r="AO218" s="674"/>
      <c r="AP218" s="674"/>
      <c r="AQ218" s="674"/>
      <c r="AR218" s="674"/>
      <c r="AS218" s="674"/>
      <c r="AT218" s="674"/>
      <c r="AU218" s="674"/>
      <c r="AV218" s="674"/>
      <c r="AW218" s="674"/>
      <c r="AX218" s="674"/>
      <c r="AY218" s="674"/>
      <c r="AZ218" s="674"/>
      <c r="BA218" s="674"/>
      <c r="BB218" s="674"/>
      <c r="BC218" s="674"/>
      <c r="BD218" s="674"/>
      <c r="BE218" s="674"/>
      <c r="BF218" s="674"/>
      <c r="BG218" s="674"/>
      <c r="BH218" s="674"/>
      <c r="BI218" s="674"/>
      <c r="BJ218" s="674"/>
      <c r="BK218" s="674"/>
      <c r="BL218" s="674"/>
      <c r="BM218" s="674"/>
      <c r="BN218" s="674"/>
      <c r="BO218" s="674"/>
      <c r="BP218" s="674"/>
      <c r="BQ218" s="674"/>
      <c r="BR218" s="674"/>
      <c r="BS218" s="674"/>
      <c r="BT218" s="674"/>
      <c r="BU218" s="674"/>
      <c r="BV218" s="674"/>
      <c r="BW218" s="674"/>
      <c r="BX218" s="674"/>
      <c r="BY218" s="674"/>
      <c r="BZ218" s="674"/>
      <c r="CA218" s="674"/>
      <c r="CB218" s="674"/>
      <c r="CC218" s="674"/>
      <c r="CD218" s="674"/>
      <c r="CE218" s="674"/>
      <c r="CF218" s="674"/>
      <c r="CG218" s="674"/>
      <c r="CH218" s="674"/>
      <c r="CI218" s="674"/>
      <c r="CJ218" s="674"/>
      <c r="CK218" s="674"/>
      <c r="CL218" s="674"/>
      <c r="CM218" s="674"/>
      <c r="CN218" s="674"/>
      <c r="CO218" s="674"/>
      <c r="CP218" s="674"/>
      <c r="CQ218" s="674"/>
      <c r="CR218" s="674"/>
      <c r="CS218" s="674"/>
      <c r="CT218" s="674"/>
      <c r="CU218" s="674"/>
      <c r="CV218" s="674"/>
      <c r="CW218" s="674"/>
      <c r="CX218" s="674"/>
      <c r="CY218" s="674"/>
      <c r="CZ218" s="674"/>
      <c r="DA218" s="674"/>
      <c r="DB218" s="674"/>
      <c r="DC218" s="674"/>
      <c r="DD218" s="674"/>
      <c r="DE218" s="674"/>
      <c r="DF218" s="674"/>
      <c r="DG218" s="674"/>
      <c r="DH218" s="674"/>
      <c r="DI218" s="674"/>
      <c r="DJ218" s="674"/>
      <c r="DK218" s="674"/>
      <c r="DL218" s="674"/>
      <c r="DM218" s="674"/>
      <c r="DN218" s="674"/>
      <c r="DO218" s="674"/>
      <c r="DP218" s="674"/>
      <c r="DQ218" s="674"/>
      <c r="DR218" s="674"/>
      <c r="DS218" s="674"/>
      <c r="DT218" s="674"/>
      <c r="DU218" s="674"/>
      <c r="DV218" s="674"/>
      <c r="DW218" s="674"/>
      <c r="DX218" s="674"/>
      <c r="DY218" s="674"/>
      <c r="DZ218" s="674"/>
      <c r="EA218" s="674"/>
      <c r="EB218" s="674"/>
      <c r="EC218" s="674"/>
      <c r="ED218" s="674"/>
      <c r="EE218" s="674"/>
      <c r="EF218" s="674"/>
      <c r="EG218" s="674"/>
      <c r="EH218" s="674"/>
      <c r="EI218" s="674"/>
      <c r="EJ218" s="674"/>
      <c r="EK218" s="674"/>
      <c r="EL218" s="674"/>
      <c r="EM218" s="674"/>
      <c r="EN218" s="674"/>
      <c r="EO218" s="674"/>
      <c r="EP218" s="674"/>
      <c r="EQ218" s="674"/>
      <c r="ER218" s="674"/>
      <c r="ES218" s="674"/>
      <c r="ET218" s="674"/>
      <c r="EU218" s="674"/>
      <c r="EV218" s="674"/>
      <c r="EW218" s="674"/>
      <c r="EX218" s="674"/>
      <c r="EY218" s="674"/>
      <c r="EZ218" s="674"/>
      <c r="FA218" s="674"/>
      <c r="FB218" s="674"/>
      <c r="FC218" s="674"/>
      <c r="FD218" s="674"/>
      <c r="FE218" s="674"/>
      <c r="FF218" s="674"/>
      <c r="FG218" s="674"/>
      <c r="FH218" s="674"/>
      <c r="FI218" s="674"/>
      <c r="FJ218" s="674"/>
      <c r="FK218" s="674"/>
      <c r="FL218" s="674"/>
      <c r="FM218" s="674"/>
      <c r="FN218" s="674"/>
      <c r="FO218" s="674"/>
      <c r="FP218" s="674"/>
      <c r="FQ218" s="674"/>
      <c r="FR218" s="674"/>
      <c r="FS218" s="674"/>
      <c r="FT218" s="674"/>
      <c r="FU218" s="674"/>
      <c r="FV218" s="674"/>
      <c r="FW218" s="674"/>
      <c r="FX218" s="674"/>
      <c r="FY218" s="674"/>
      <c r="FZ218" s="1313"/>
      <c r="GA218" s="1312"/>
      <c r="GB218" s="1156"/>
      <c r="GC218" s="1156"/>
      <c r="GD218" s="1156"/>
      <c r="GE218" s="1156"/>
      <c r="GF218" s="1156"/>
      <c r="GG218" s="1156"/>
      <c r="GH218" s="1156"/>
      <c r="GI218" s="1156"/>
      <c r="GJ218" s="1156"/>
      <c r="GK218" s="1157"/>
      <c r="GL218" s="1157"/>
      <c r="GM218" s="1157"/>
      <c r="GN218" s="1157"/>
      <c r="GO218" s="1157"/>
      <c r="GP218" s="1157"/>
      <c r="GQ218" s="1157"/>
      <c r="GR218" s="1157"/>
      <c r="GS218" s="1157"/>
      <c r="GT218" s="1157"/>
      <c r="GU218" s="1157"/>
      <c r="GV218" s="1157"/>
      <c r="GW218" s="1157"/>
      <c r="GX218" s="1157"/>
      <c r="GY218" s="1157"/>
      <c r="GZ218" s="1157"/>
      <c r="HA218" s="1157"/>
      <c r="HB218" s="1157"/>
      <c r="HC218" s="1157"/>
      <c r="HD218" s="1157"/>
      <c r="HE218" s="1157"/>
      <c r="HF218" s="1157"/>
      <c r="HG218" s="1157"/>
      <c r="HH218" s="1157"/>
      <c r="HI218" s="1157"/>
      <c r="HJ218" s="1026"/>
    </row>
    <row r="219" spans="2:218" ht="24.95" customHeight="1" x14ac:dyDescent="0.25">
      <c r="B219" s="1606"/>
      <c r="C219" s="229"/>
      <c r="D219" s="1316"/>
      <c r="E219" s="2400"/>
      <c r="F219" s="215"/>
      <c r="G219" s="213"/>
      <c r="H219" s="213"/>
      <c r="I219" s="214"/>
      <c r="J219" s="834"/>
      <c r="K219" s="234"/>
      <c r="L219" s="230"/>
      <c r="M219" s="231"/>
      <c r="N219" s="231"/>
      <c r="O219" s="231"/>
      <c r="P219" s="231"/>
      <c r="Q219" s="235"/>
      <c r="R219" s="233"/>
      <c r="S219" s="232"/>
      <c r="T219" s="219"/>
      <c r="U219" s="835"/>
      <c r="V219" s="212"/>
      <c r="W219" s="231"/>
      <c r="X219" s="2118"/>
      <c r="Y219" s="2119"/>
      <c r="Z219" s="2188"/>
      <c r="AA219" s="674"/>
      <c r="AB219" s="674"/>
      <c r="AC219" s="674"/>
      <c r="AD219" s="674"/>
      <c r="AE219" s="674"/>
      <c r="AF219" s="674"/>
      <c r="AG219" s="674"/>
      <c r="AH219" s="674"/>
      <c r="AI219" s="674"/>
      <c r="AJ219" s="674"/>
      <c r="AK219" s="674"/>
      <c r="AL219" s="674"/>
      <c r="AM219" s="674"/>
      <c r="AN219" s="674"/>
      <c r="AO219" s="674"/>
      <c r="AP219" s="674"/>
      <c r="AQ219" s="674"/>
      <c r="AR219" s="674"/>
      <c r="AS219" s="674"/>
      <c r="AT219" s="674"/>
      <c r="AU219" s="674"/>
      <c r="AV219" s="674"/>
      <c r="AW219" s="674"/>
      <c r="AX219" s="674"/>
      <c r="AY219" s="674"/>
      <c r="AZ219" s="674"/>
      <c r="BA219" s="674"/>
      <c r="BB219" s="674"/>
      <c r="BC219" s="674"/>
      <c r="BD219" s="674"/>
      <c r="BE219" s="674"/>
      <c r="BF219" s="674"/>
      <c r="BG219" s="674"/>
      <c r="BH219" s="674"/>
      <c r="BI219" s="674"/>
      <c r="BJ219" s="674"/>
      <c r="BK219" s="674"/>
      <c r="BL219" s="674"/>
      <c r="BM219" s="674"/>
      <c r="BN219" s="674"/>
      <c r="BO219" s="674"/>
      <c r="BP219" s="674"/>
      <c r="BQ219" s="674"/>
      <c r="BR219" s="674"/>
      <c r="BS219" s="674"/>
      <c r="BT219" s="674"/>
      <c r="BU219" s="674"/>
      <c r="BV219" s="674"/>
      <c r="BW219" s="674"/>
      <c r="BX219" s="674"/>
      <c r="BY219" s="674"/>
      <c r="BZ219" s="674"/>
      <c r="CA219" s="674"/>
      <c r="CB219" s="674"/>
      <c r="CC219" s="674"/>
      <c r="CD219" s="674"/>
      <c r="CE219" s="674"/>
      <c r="CF219" s="674"/>
      <c r="CG219" s="674"/>
      <c r="CH219" s="674"/>
      <c r="CI219" s="674"/>
      <c r="CJ219" s="674"/>
      <c r="CK219" s="674"/>
      <c r="CL219" s="674"/>
      <c r="CM219" s="674"/>
      <c r="CN219" s="674"/>
      <c r="CO219" s="674"/>
      <c r="CP219" s="674"/>
      <c r="CQ219" s="674"/>
      <c r="CR219" s="674"/>
      <c r="CS219" s="674"/>
      <c r="CT219" s="674"/>
      <c r="CU219" s="674"/>
      <c r="CV219" s="674"/>
      <c r="CW219" s="674"/>
      <c r="CX219" s="674"/>
      <c r="CY219" s="674"/>
      <c r="CZ219" s="674"/>
      <c r="DA219" s="674"/>
      <c r="DB219" s="674"/>
      <c r="DC219" s="674"/>
      <c r="DD219" s="674"/>
      <c r="DE219" s="674"/>
      <c r="DF219" s="674"/>
      <c r="DG219" s="674"/>
      <c r="DH219" s="674"/>
      <c r="DI219" s="674"/>
      <c r="DJ219" s="674"/>
      <c r="DK219" s="674"/>
      <c r="DL219" s="674"/>
      <c r="DM219" s="674"/>
      <c r="DN219" s="674"/>
      <c r="DO219" s="674"/>
      <c r="DP219" s="674"/>
      <c r="DQ219" s="674"/>
      <c r="DR219" s="674"/>
      <c r="DS219" s="674"/>
      <c r="DT219" s="674"/>
      <c r="DU219" s="674"/>
      <c r="DV219" s="674"/>
      <c r="DW219" s="674"/>
      <c r="DX219" s="674"/>
      <c r="DY219" s="674"/>
      <c r="DZ219" s="674"/>
      <c r="EA219" s="674"/>
      <c r="EB219" s="674"/>
      <c r="EC219" s="674"/>
      <c r="ED219" s="674"/>
      <c r="EE219" s="674"/>
      <c r="EF219" s="674"/>
      <c r="EG219" s="674"/>
      <c r="EH219" s="674"/>
      <c r="EI219" s="674"/>
      <c r="EJ219" s="674"/>
      <c r="EK219" s="674"/>
      <c r="EL219" s="674"/>
      <c r="EM219" s="674"/>
      <c r="EN219" s="674"/>
      <c r="EO219" s="674"/>
      <c r="EP219" s="674"/>
      <c r="EQ219" s="674"/>
      <c r="ER219" s="674"/>
      <c r="ES219" s="674"/>
      <c r="ET219" s="674"/>
      <c r="EU219" s="674"/>
      <c r="EV219" s="674"/>
      <c r="EW219" s="674"/>
      <c r="EX219" s="674"/>
      <c r="EY219" s="674"/>
      <c r="EZ219" s="674"/>
      <c r="FA219" s="674"/>
      <c r="FB219" s="674"/>
      <c r="FC219" s="674"/>
      <c r="FD219" s="674"/>
      <c r="FE219" s="674"/>
      <c r="FF219" s="674"/>
      <c r="FG219" s="674"/>
      <c r="FH219" s="674"/>
      <c r="FI219" s="674"/>
      <c r="FJ219" s="674"/>
      <c r="FK219" s="674"/>
      <c r="FL219" s="674"/>
      <c r="FM219" s="674"/>
      <c r="FN219" s="674"/>
      <c r="FO219" s="674"/>
      <c r="FP219" s="674"/>
      <c r="FQ219" s="674"/>
      <c r="FR219" s="674"/>
      <c r="FS219" s="674"/>
      <c r="FT219" s="674"/>
      <c r="FU219" s="674"/>
      <c r="FV219" s="674"/>
      <c r="FW219" s="674"/>
      <c r="FX219" s="674"/>
      <c r="FY219" s="674"/>
      <c r="FZ219" s="1313"/>
      <c r="GA219" s="1312"/>
      <c r="GB219" s="1156"/>
      <c r="GC219" s="1156"/>
      <c r="GD219" s="1156"/>
      <c r="GE219" s="1156"/>
      <c r="GF219" s="1156"/>
      <c r="GG219" s="1156"/>
      <c r="GH219" s="1156"/>
      <c r="GI219" s="1156"/>
      <c r="GJ219" s="1156"/>
      <c r="GK219" s="1157"/>
      <c r="GL219" s="1157"/>
      <c r="GM219" s="1157"/>
      <c r="GN219" s="1157"/>
      <c r="GO219" s="1157"/>
      <c r="GP219" s="1157"/>
      <c r="GQ219" s="1157"/>
      <c r="GR219" s="1157"/>
      <c r="GS219" s="1157"/>
      <c r="GT219" s="1157"/>
      <c r="GU219" s="1157"/>
      <c r="GV219" s="1157"/>
      <c r="GW219" s="1157"/>
      <c r="GX219" s="1157"/>
      <c r="GY219" s="1157"/>
      <c r="GZ219" s="1157"/>
      <c r="HA219" s="1157"/>
      <c r="HB219" s="1157"/>
      <c r="HC219" s="1157"/>
      <c r="HD219" s="1157"/>
      <c r="HE219" s="1157"/>
      <c r="HF219" s="1157"/>
      <c r="HG219" s="1157"/>
      <c r="HH219" s="1157"/>
      <c r="HI219" s="1157"/>
      <c r="HJ219" s="1026"/>
    </row>
    <row r="220" spans="2:218" ht="24.95" customHeight="1" x14ac:dyDescent="0.25">
      <c r="B220" s="1606"/>
      <c r="C220" s="229"/>
      <c r="D220" s="1316"/>
      <c r="E220" s="2400"/>
      <c r="F220" s="215"/>
      <c r="G220" s="213"/>
      <c r="H220" s="213"/>
      <c r="I220" s="214"/>
      <c r="J220" s="834"/>
      <c r="K220" s="234"/>
      <c r="L220" s="230"/>
      <c r="M220" s="231"/>
      <c r="N220" s="231"/>
      <c r="O220" s="231"/>
      <c r="P220" s="231"/>
      <c r="Q220" s="235"/>
      <c r="R220" s="233"/>
      <c r="S220" s="232"/>
      <c r="T220" s="219"/>
      <c r="U220" s="835"/>
      <c r="V220" s="212"/>
      <c r="W220" s="231"/>
      <c r="X220" s="2118"/>
      <c r="Y220" s="2119"/>
      <c r="Z220" s="2188"/>
      <c r="AA220" s="674"/>
      <c r="AB220" s="674"/>
      <c r="AC220" s="674"/>
      <c r="AD220" s="674"/>
      <c r="AE220" s="674"/>
      <c r="AF220" s="674"/>
      <c r="AG220" s="674"/>
      <c r="AH220" s="674"/>
      <c r="AI220" s="674"/>
      <c r="AJ220" s="674"/>
      <c r="AK220" s="674"/>
      <c r="AL220" s="674"/>
      <c r="AM220" s="674"/>
      <c r="AN220" s="674"/>
      <c r="AO220" s="674"/>
      <c r="AP220" s="674"/>
      <c r="AQ220" s="674"/>
      <c r="AR220" s="674"/>
      <c r="AS220" s="674"/>
      <c r="AT220" s="674"/>
      <c r="AU220" s="674"/>
      <c r="AV220" s="674"/>
      <c r="AW220" s="674"/>
      <c r="AX220" s="674"/>
      <c r="AY220" s="674"/>
      <c r="AZ220" s="674"/>
      <c r="BA220" s="674"/>
      <c r="BB220" s="674"/>
      <c r="BC220" s="674"/>
      <c r="BD220" s="674"/>
      <c r="BE220" s="674"/>
      <c r="BF220" s="674"/>
      <c r="BG220" s="674"/>
      <c r="BH220" s="674"/>
      <c r="BI220" s="674"/>
      <c r="BJ220" s="674"/>
      <c r="BK220" s="674"/>
      <c r="BL220" s="674"/>
      <c r="BM220" s="674"/>
      <c r="BN220" s="674"/>
      <c r="BO220" s="674"/>
      <c r="BP220" s="674"/>
      <c r="BQ220" s="674"/>
      <c r="BR220" s="674"/>
      <c r="BS220" s="674"/>
      <c r="BT220" s="674"/>
      <c r="BU220" s="674"/>
      <c r="BV220" s="674"/>
      <c r="BW220" s="674"/>
      <c r="BX220" s="674"/>
      <c r="BY220" s="674"/>
      <c r="BZ220" s="674"/>
      <c r="CA220" s="674"/>
      <c r="CB220" s="674"/>
      <c r="CC220" s="674"/>
      <c r="CD220" s="674"/>
      <c r="CE220" s="674"/>
      <c r="CF220" s="674"/>
      <c r="CG220" s="674"/>
      <c r="CH220" s="674"/>
      <c r="CI220" s="674"/>
      <c r="CJ220" s="674"/>
      <c r="CK220" s="674"/>
      <c r="CL220" s="674"/>
      <c r="CM220" s="674"/>
      <c r="CN220" s="674"/>
      <c r="CO220" s="674"/>
      <c r="CP220" s="674"/>
      <c r="CQ220" s="674"/>
      <c r="CR220" s="674"/>
      <c r="CS220" s="674"/>
      <c r="CT220" s="674"/>
      <c r="CU220" s="674"/>
      <c r="CV220" s="674"/>
      <c r="CW220" s="674"/>
      <c r="CX220" s="674"/>
      <c r="CY220" s="674"/>
      <c r="CZ220" s="674"/>
      <c r="DA220" s="674"/>
      <c r="DB220" s="674"/>
      <c r="DC220" s="674"/>
      <c r="DD220" s="674"/>
      <c r="DE220" s="674"/>
      <c r="DF220" s="674"/>
      <c r="DG220" s="674"/>
      <c r="DH220" s="674"/>
      <c r="DI220" s="674"/>
      <c r="DJ220" s="674"/>
      <c r="DK220" s="674"/>
      <c r="DL220" s="674"/>
      <c r="DM220" s="674"/>
      <c r="DN220" s="674"/>
      <c r="DO220" s="674"/>
      <c r="DP220" s="674"/>
      <c r="DQ220" s="674"/>
      <c r="DR220" s="674"/>
      <c r="DS220" s="674"/>
      <c r="DT220" s="674"/>
      <c r="DU220" s="674"/>
      <c r="DV220" s="674"/>
      <c r="DW220" s="674"/>
      <c r="DX220" s="674"/>
      <c r="DY220" s="674"/>
      <c r="DZ220" s="674"/>
      <c r="EA220" s="674"/>
      <c r="EB220" s="674"/>
      <c r="EC220" s="674"/>
      <c r="ED220" s="674"/>
      <c r="EE220" s="674"/>
      <c r="EF220" s="674"/>
      <c r="EG220" s="674"/>
      <c r="EH220" s="674"/>
      <c r="EI220" s="674"/>
      <c r="EJ220" s="674"/>
      <c r="EK220" s="674"/>
      <c r="EL220" s="674"/>
      <c r="EM220" s="674"/>
      <c r="EN220" s="674"/>
      <c r="EO220" s="674"/>
      <c r="EP220" s="674"/>
      <c r="EQ220" s="674"/>
      <c r="ER220" s="674"/>
      <c r="ES220" s="674"/>
      <c r="ET220" s="674"/>
      <c r="EU220" s="674"/>
      <c r="EV220" s="674"/>
      <c r="EW220" s="674"/>
      <c r="EX220" s="674"/>
      <c r="EY220" s="674"/>
      <c r="EZ220" s="674"/>
      <c r="FA220" s="674"/>
      <c r="FB220" s="674"/>
      <c r="FC220" s="674"/>
      <c r="FD220" s="674"/>
      <c r="FE220" s="674"/>
      <c r="FF220" s="674"/>
      <c r="FG220" s="674"/>
      <c r="FH220" s="674"/>
      <c r="FI220" s="674"/>
      <c r="FJ220" s="674"/>
      <c r="FK220" s="674"/>
      <c r="FL220" s="674"/>
      <c r="FM220" s="674"/>
      <c r="FN220" s="674"/>
      <c r="FO220" s="674"/>
      <c r="FP220" s="674"/>
      <c r="FQ220" s="674"/>
      <c r="FR220" s="674"/>
      <c r="FS220" s="674"/>
      <c r="FT220" s="674"/>
      <c r="FU220" s="674"/>
      <c r="FV220" s="674"/>
      <c r="FW220" s="674"/>
      <c r="FX220" s="674"/>
      <c r="FY220" s="674"/>
      <c r="FZ220" s="1313"/>
      <c r="GA220" s="1312"/>
      <c r="GB220" s="1156"/>
      <c r="GC220" s="1156"/>
      <c r="GD220" s="1156"/>
      <c r="GE220" s="1156"/>
      <c r="GF220" s="1156"/>
      <c r="GG220" s="1156"/>
      <c r="GH220" s="1156"/>
      <c r="GI220" s="1156"/>
      <c r="GJ220" s="1156"/>
      <c r="GK220" s="1157"/>
      <c r="GL220" s="1157"/>
      <c r="GM220" s="1157"/>
      <c r="GN220" s="1157"/>
      <c r="GO220" s="1157"/>
      <c r="GP220" s="1157"/>
      <c r="GQ220" s="1157"/>
      <c r="GR220" s="1157"/>
      <c r="GS220" s="1157"/>
      <c r="GT220" s="1157"/>
      <c r="GU220" s="1157"/>
      <c r="GV220" s="1157"/>
      <c r="GW220" s="1157"/>
      <c r="GX220" s="1157"/>
      <c r="GY220" s="1157"/>
      <c r="GZ220" s="1157"/>
      <c r="HA220" s="1157"/>
      <c r="HB220" s="1157"/>
      <c r="HC220" s="1157"/>
      <c r="HD220" s="1157"/>
      <c r="HE220" s="1157"/>
      <c r="HF220" s="1157"/>
      <c r="HG220" s="1157"/>
      <c r="HH220" s="1157"/>
      <c r="HI220" s="1157"/>
      <c r="HJ220" s="1026"/>
    </row>
    <row r="221" spans="2:218" ht="24.95" customHeight="1" x14ac:dyDescent="0.25">
      <c r="B221" s="1606"/>
      <c r="C221" s="229"/>
      <c r="D221" s="1316"/>
      <c r="E221" s="2400"/>
      <c r="F221" s="215"/>
      <c r="G221" s="213"/>
      <c r="H221" s="213"/>
      <c r="I221" s="214"/>
      <c r="J221" s="834"/>
      <c r="K221" s="234"/>
      <c r="L221" s="230"/>
      <c r="M221" s="231"/>
      <c r="N221" s="231"/>
      <c r="O221" s="231"/>
      <c r="P221" s="231"/>
      <c r="Q221" s="235"/>
      <c r="R221" s="233"/>
      <c r="S221" s="232"/>
      <c r="T221" s="219"/>
      <c r="U221" s="835"/>
      <c r="V221" s="212"/>
      <c r="W221" s="231"/>
      <c r="X221" s="2118"/>
      <c r="Y221" s="2119"/>
      <c r="Z221" s="2188"/>
      <c r="AA221" s="674"/>
      <c r="AB221" s="674"/>
      <c r="AC221" s="674"/>
      <c r="AD221" s="674"/>
      <c r="AE221" s="674"/>
      <c r="AF221" s="674"/>
      <c r="AG221" s="674"/>
      <c r="AH221" s="674"/>
      <c r="AI221" s="674"/>
      <c r="AJ221" s="674"/>
      <c r="AK221" s="674"/>
      <c r="AL221" s="674"/>
      <c r="AM221" s="674"/>
      <c r="AN221" s="674"/>
      <c r="AO221" s="674"/>
      <c r="AP221" s="674"/>
      <c r="AQ221" s="674"/>
      <c r="AR221" s="674"/>
      <c r="AS221" s="674"/>
      <c r="AT221" s="674"/>
      <c r="AU221" s="674"/>
      <c r="AV221" s="674"/>
      <c r="AW221" s="674"/>
      <c r="AX221" s="674"/>
      <c r="AY221" s="674"/>
      <c r="AZ221" s="674"/>
      <c r="BA221" s="674"/>
      <c r="BB221" s="674"/>
      <c r="BC221" s="674"/>
      <c r="BD221" s="674"/>
      <c r="BE221" s="674"/>
      <c r="BF221" s="674"/>
      <c r="BG221" s="674"/>
      <c r="BH221" s="674"/>
      <c r="BI221" s="674"/>
      <c r="BJ221" s="674"/>
      <c r="BK221" s="674"/>
      <c r="BL221" s="674"/>
      <c r="BM221" s="674"/>
      <c r="BN221" s="674"/>
      <c r="BO221" s="674"/>
      <c r="BP221" s="674"/>
      <c r="BQ221" s="674"/>
      <c r="BR221" s="674"/>
      <c r="BS221" s="674"/>
      <c r="BT221" s="674"/>
      <c r="BU221" s="674"/>
      <c r="BV221" s="674"/>
      <c r="BW221" s="674"/>
      <c r="BX221" s="674"/>
      <c r="BY221" s="674"/>
      <c r="BZ221" s="674"/>
      <c r="CA221" s="674"/>
      <c r="CB221" s="674"/>
      <c r="CC221" s="674"/>
      <c r="CD221" s="674"/>
      <c r="CE221" s="674"/>
      <c r="CF221" s="674"/>
      <c r="CG221" s="674"/>
      <c r="CH221" s="674"/>
      <c r="CI221" s="674"/>
      <c r="CJ221" s="674"/>
      <c r="CK221" s="674"/>
      <c r="CL221" s="674"/>
      <c r="CM221" s="674"/>
      <c r="CN221" s="674"/>
      <c r="CO221" s="674"/>
      <c r="CP221" s="674"/>
      <c r="CQ221" s="674"/>
      <c r="CR221" s="674"/>
      <c r="CS221" s="674"/>
      <c r="CT221" s="674"/>
      <c r="CU221" s="674"/>
      <c r="CV221" s="674"/>
      <c r="CW221" s="674"/>
      <c r="CX221" s="674"/>
      <c r="CY221" s="674"/>
      <c r="CZ221" s="674"/>
      <c r="DA221" s="674"/>
      <c r="DB221" s="674"/>
      <c r="DC221" s="674"/>
      <c r="DD221" s="674"/>
      <c r="DE221" s="674"/>
      <c r="DF221" s="674"/>
      <c r="DG221" s="674"/>
      <c r="DH221" s="674"/>
      <c r="DI221" s="674"/>
      <c r="DJ221" s="674"/>
      <c r="DK221" s="674"/>
      <c r="DL221" s="674"/>
      <c r="DM221" s="674"/>
      <c r="DN221" s="674"/>
      <c r="DO221" s="674"/>
      <c r="DP221" s="674"/>
      <c r="DQ221" s="674"/>
      <c r="DR221" s="674"/>
      <c r="DS221" s="674"/>
      <c r="DT221" s="674"/>
      <c r="DU221" s="674"/>
      <c r="DV221" s="674"/>
      <c r="DW221" s="674"/>
      <c r="DX221" s="674"/>
      <c r="DY221" s="674"/>
      <c r="DZ221" s="674"/>
      <c r="EA221" s="674"/>
      <c r="EB221" s="674"/>
      <c r="EC221" s="674"/>
      <c r="ED221" s="674"/>
      <c r="EE221" s="674"/>
      <c r="EF221" s="674"/>
      <c r="EG221" s="674"/>
      <c r="EH221" s="674"/>
      <c r="EI221" s="674"/>
      <c r="EJ221" s="674"/>
      <c r="EK221" s="674"/>
      <c r="EL221" s="674"/>
      <c r="EM221" s="674"/>
      <c r="EN221" s="674"/>
      <c r="EO221" s="674"/>
      <c r="EP221" s="674"/>
      <c r="EQ221" s="674"/>
      <c r="ER221" s="674"/>
      <c r="ES221" s="674"/>
      <c r="ET221" s="674"/>
      <c r="EU221" s="674"/>
      <c r="EV221" s="674"/>
      <c r="EW221" s="674"/>
      <c r="EX221" s="674"/>
      <c r="EY221" s="674"/>
      <c r="EZ221" s="674"/>
      <c r="FA221" s="674"/>
      <c r="FB221" s="674"/>
      <c r="FC221" s="674"/>
      <c r="FD221" s="674"/>
      <c r="FE221" s="674"/>
      <c r="FF221" s="674"/>
      <c r="FG221" s="674"/>
      <c r="FH221" s="674"/>
      <c r="FI221" s="674"/>
      <c r="FJ221" s="674"/>
      <c r="FK221" s="674"/>
      <c r="FL221" s="674"/>
      <c r="FM221" s="674"/>
      <c r="FN221" s="674"/>
      <c r="FO221" s="674"/>
      <c r="FP221" s="674"/>
      <c r="FQ221" s="674"/>
      <c r="FR221" s="674"/>
      <c r="FS221" s="674"/>
      <c r="FT221" s="674"/>
      <c r="FU221" s="674"/>
      <c r="FV221" s="674"/>
      <c r="FW221" s="674"/>
      <c r="FX221" s="674"/>
      <c r="FY221" s="674"/>
      <c r="FZ221" s="1313"/>
      <c r="GA221" s="1312"/>
      <c r="GB221" s="1156"/>
      <c r="GC221" s="1156"/>
      <c r="GD221" s="1156"/>
      <c r="GE221" s="1156"/>
      <c r="GF221" s="1156"/>
      <c r="GG221" s="1156"/>
      <c r="GH221" s="1156"/>
      <c r="GI221" s="1156"/>
      <c r="GJ221" s="1156"/>
      <c r="GK221" s="1157"/>
      <c r="GL221" s="1157"/>
      <c r="GM221" s="1157"/>
      <c r="GN221" s="1157"/>
      <c r="GO221" s="1157"/>
      <c r="GP221" s="1157"/>
      <c r="GQ221" s="1157"/>
      <c r="GR221" s="1157"/>
      <c r="GS221" s="1157"/>
      <c r="GT221" s="1157"/>
      <c r="GU221" s="1157"/>
      <c r="GV221" s="1157"/>
      <c r="GW221" s="1157"/>
      <c r="GX221" s="1157"/>
      <c r="GY221" s="1157"/>
      <c r="GZ221" s="1157"/>
      <c r="HA221" s="1157"/>
      <c r="HB221" s="1157"/>
      <c r="HC221" s="1157"/>
      <c r="HD221" s="1157"/>
      <c r="HE221" s="1157"/>
      <c r="HF221" s="1157"/>
      <c r="HG221" s="1157"/>
      <c r="HH221" s="1157"/>
      <c r="HI221" s="1157"/>
      <c r="HJ221" s="1026"/>
    </row>
    <row r="222" spans="2:218" ht="24.95" customHeight="1" x14ac:dyDescent="0.25">
      <c r="B222" s="1606"/>
      <c r="C222" s="229"/>
      <c r="D222" s="1316"/>
      <c r="E222" s="2400"/>
      <c r="F222" s="215"/>
      <c r="G222" s="213"/>
      <c r="H222" s="213"/>
      <c r="I222" s="214"/>
      <c r="J222" s="834"/>
      <c r="K222" s="234"/>
      <c r="L222" s="230"/>
      <c r="M222" s="231"/>
      <c r="N222" s="231"/>
      <c r="O222" s="231"/>
      <c r="P222" s="231"/>
      <c r="Q222" s="235"/>
      <c r="R222" s="233"/>
      <c r="S222" s="232"/>
      <c r="T222" s="219"/>
      <c r="U222" s="835"/>
      <c r="V222" s="212"/>
      <c r="W222" s="231"/>
      <c r="X222" s="2118"/>
      <c r="Y222" s="2119"/>
      <c r="Z222" s="2188"/>
      <c r="AA222" s="674"/>
      <c r="AB222" s="674"/>
      <c r="AC222" s="674"/>
      <c r="AD222" s="674"/>
      <c r="AE222" s="674"/>
      <c r="AF222" s="674"/>
      <c r="AG222" s="674"/>
      <c r="AH222" s="674"/>
      <c r="AI222" s="674"/>
      <c r="AJ222" s="674"/>
      <c r="AK222" s="674"/>
      <c r="AL222" s="674"/>
      <c r="AM222" s="674"/>
      <c r="AN222" s="674"/>
      <c r="AO222" s="674"/>
      <c r="AP222" s="674"/>
      <c r="AQ222" s="674"/>
      <c r="AR222" s="674"/>
      <c r="AS222" s="674"/>
      <c r="AT222" s="674"/>
      <c r="AU222" s="674"/>
      <c r="AV222" s="674"/>
      <c r="AW222" s="674"/>
      <c r="AX222" s="674"/>
      <c r="AY222" s="674"/>
      <c r="AZ222" s="674"/>
      <c r="BA222" s="674"/>
      <c r="BB222" s="674"/>
      <c r="BC222" s="674"/>
      <c r="BD222" s="674"/>
      <c r="BE222" s="674"/>
      <c r="BF222" s="674"/>
      <c r="BG222" s="674"/>
      <c r="BH222" s="674"/>
      <c r="BI222" s="674"/>
      <c r="BJ222" s="674"/>
      <c r="BK222" s="674"/>
      <c r="BL222" s="674"/>
      <c r="BM222" s="674"/>
      <c r="BN222" s="674"/>
      <c r="BO222" s="674"/>
      <c r="BP222" s="674"/>
      <c r="BQ222" s="674"/>
      <c r="BR222" s="674"/>
      <c r="BS222" s="674"/>
      <c r="BT222" s="674"/>
      <c r="BU222" s="674"/>
      <c r="BV222" s="674"/>
      <c r="BW222" s="674"/>
      <c r="BX222" s="674"/>
      <c r="BY222" s="674"/>
      <c r="BZ222" s="674"/>
      <c r="CA222" s="674"/>
      <c r="CB222" s="674"/>
      <c r="CC222" s="674"/>
      <c r="CD222" s="674"/>
      <c r="CE222" s="674"/>
      <c r="CF222" s="674"/>
      <c r="CG222" s="674"/>
      <c r="CH222" s="674"/>
      <c r="CI222" s="674"/>
      <c r="CJ222" s="674"/>
      <c r="CK222" s="674"/>
      <c r="CL222" s="674"/>
      <c r="CM222" s="674"/>
      <c r="CN222" s="674"/>
      <c r="CO222" s="674"/>
      <c r="CP222" s="674"/>
      <c r="CQ222" s="674"/>
      <c r="CR222" s="674"/>
      <c r="CS222" s="674"/>
      <c r="CT222" s="674"/>
      <c r="CU222" s="674"/>
      <c r="CV222" s="674"/>
      <c r="CW222" s="674"/>
      <c r="CX222" s="674"/>
      <c r="CY222" s="674"/>
      <c r="CZ222" s="674"/>
      <c r="DA222" s="674"/>
      <c r="DB222" s="674"/>
      <c r="DC222" s="674"/>
      <c r="DD222" s="674"/>
      <c r="DE222" s="674"/>
      <c r="DF222" s="674"/>
      <c r="DG222" s="674"/>
      <c r="DH222" s="674"/>
      <c r="DI222" s="674"/>
      <c r="DJ222" s="674"/>
      <c r="DK222" s="674"/>
      <c r="DL222" s="674"/>
      <c r="DM222" s="674"/>
      <c r="DN222" s="674"/>
      <c r="DO222" s="674"/>
      <c r="DP222" s="674"/>
      <c r="DQ222" s="674"/>
      <c r="DR222" s="674"/>
      <c r="DS222" s="674"/>
      <c r="DT222" s="674"/>
      <c r="DU222" s="674"/>
      <c r="DV222" s="674"/>
      <c r="DW222" s="674"/>
      <c r="DX222" s="674"/>
      <c r="DY222" s="674"/>
      <c r="DZ222" s="674"/>
      <c r="EA222" s="674"/>
      <c r="EB222" s="674"/>
      <c r="EC222" s="674"/>
      <c r="ED222" s="674"/>
      <c r="EE222" s="674"/>
      <c r="EF222" s="674"/>
      <c r="EG222" s="674"/>
      <c r="EH222" s="674"/>
      <c r="EI222" s="674"/>
      <c r="EJ222" s="674"/>
      <c r="EK222" s="674"/>
      <c r="EL222" s="674"/>
      <c r="EM222" s="674"/>
      <c r="EN222" s="674"/>
      <c r="EO222" s="674"/>
      <c r="EP222" s="674"/>
      <c r="EQ222" s="674"/>
      <c r="ER222" s="674"/>
      <c r="ES222" s="674"/>
      <c r="ET222" s="674"/>
      <c r="EU222" s="674"/>
      <c r="EV222" s="674"/>
      <c r="EW222" s="674"/>
      <c r="EX222" s="674"/>
      <c r="EY222" s="674"/>
      <c r="EZ222" s="674"/>
      <c r="FA222" s="674"/>
      <c r="FB222" s="674"/>
      <c r="FC222" s="674"/>
      <c r="FD222" s="674"/>
      <c r="FE222" s="674"/>
      <c r="FF222" s="674"/>
      <c r="FG222" s="674"/>
      <c r="FH222" s="674"/>
      <c r="FI222" s="674"/>
      <c r="FJ222" s="674"/>
      <c r="FK222" s="674"/>
      <c r="FL222" s="674"/>
      <c r="FM222" s="674"/>
      <c r="FN222" s="674"/>
      <c r="FO222" s="674"/>
      <c r="FP222" s="674"/>
      <c r="FQ222" s="674"/>
      <c r="FR222" s="674"/>
      <c r="FS222" s="674"/>
      <c r="FT222" s="674"/>
      <c r="FU222" s="674"/>
      <c r="FV222" s="674"/>
      <c r="FW222" s="674"/>
      <c r="FX222" s="674"/>
      <c r="FY222" s="674"/>
      <c r="FZ222" s="1313"/>
      <c r="GA222" s="1312"/>
      <c r="GB222" s="1156"/>
      <c r="GC222" s="1156"/>
      <c r="GD222" s="1156"/>
      <c r="GE222" s="1156"/>
      <c r="GF222" s="1156"/>
      <c r="GG222" s="1156"/>
      <c r="GH222" s="1156"/>
      <c r="GI222" s="1156"/>
      <c r="GJ222" s="1156"/>
      <c r="GK222" s="1157"/>
      <c r="GL222" s="1157"/>
      <c r="GM222" s="1157"/>
      <c r="GN222" s="1157"/>
      <c r="GO222" s="1157"/>
      <c r="GP222" s="1157"/>
      <c r="GQ222" s="1157"/>
      <c r="GR222" s="1157"/>
      <c r="GS222" s="1157"/>
      <c r="GT222" s="1157"/>
      <c r="GU222" s="1157"/>
      <c r="GV222" s="1157"/>
      <c r="GW222" s="1157"/>
      <c r="GX222" s="1157"/>
      <c r="GY222" s="1157"/>
      <c r="GZ222" s="1157"/>
      <c r="HA222" s="1157"/>
      <c r="HB222" s="1157"/>
      <c r="HC222" s="1157"/>
      <c r="HD222" s="1157"/>
      <c r="HE222" s="1157"/>
      <c r="HF222" s="1157"/>
      <c r="HG222" s="1157"/>
      <c r="HH222" s="1157"/>
      <c r="HI222" s="1157"/>
      <c r="HJ222" s="1026"/>
    </row>
    <row r="223" spans="2:218" ht="24.95" customHeight="1" x14ac:dyDescent="0.25">
      <c r="B223" s="1606"/>
      <c r="C223" s="229"/>
      <c r="D223" s="1316"/>
      <c r="E223" s="2400"/>
      <c r="F223" s="215"/>
      <c r="G223" s="213"/>
      <c r="H223" s="213"/>
      <c r="I223" s="214"/>
      <c r="J223" s="834"/>
      <c r="K223" s="234"/>
      <c r="L223" s="230"/>
      <c r="M223" s="231"/>
      <c r="N223" s="231"/>
      <c r="O223" s="231"/>
      <c r="P223" s="231"/>
      <c r="Q223" s="235"/>
      <c r="R223" s="233"/>
      <c r="S223" s="232"/>
      <c r="T223" s="219"/>
      <c r="U223" s="835"/>
      <c r="V223" s="212"/>
      <c r="W223" s="231"/>
      <c r="X223" s="2118"/>
      <c r="Y223" s="2119"/>
      <c r="Z223" s="2188"/>
      <c r="AA223" s="674"/>
      <c r="AB223" s="674"/>
      <c r="AC223" s="674"/>
      <c r="AD223" s="674"/>
      <c r="AE223" s="674"/>
      <c r="AF223" s="674"/>
      <c r="AG223" s="674"/>
      <c r="AH223" s="674"/>
      <c r="AI223" s="674"/>
      <c r="AJ223" s="674"/>
      <c r="AK223" s="674"/>
      <c r="AL223" s="674"/>
      <c r="AM223" s="674"/>
      <c r="AN223" s="674"/>
      <c r="AO223" s="674"/>
      <c r="AP223" s="674"/>
      <c r="AQ223" s="674"/>
      <c r="AR223" s="674"/>
      <c r="AS223" s="674"/>
      <c r="AT223" s="674"/>
      <c r="AU223" s="674"/>
      <c r="AV223" s="674"/>
      <c r="AW223" s="674"/>
      <c r="AX223" s="674"/>
      <c r="AY223" s="674"/>
      <c r="AZ223" s="674"/>
      <c r="BA223" s="674"/>
      <c r="BB223" s="674"/>
      <c r="BC223" s="674"/>
      <c r="BD223" s="674"/>
      <c r="BE223" s="674"/>
      <c r="BF223" s="674"/>
      <c r="BG223" s="674"/>
      <c r="BH223" s="674"/>
      <c r="BI223" s="674"/>
      <c r="BJ223" s="674"/>
      <c r="BK223" s="674"/>
      <c r="BL223" s="674"/>
      <c r="BM223" s="674"/>
      <c r="BN223" s="674"/>
      <c r="BO223" s="674"/>
      <c r="BP223" s="674"/>
      <c r="BQ223" s="674"/>
      <c r="BR223" s="674"/>
      <c r="BS223" s="674"/>
      <c r="BT223" s="674"/>
      <c r="BU223" s="674"/>
      <c r="BV223" s="674"/>
      <c r="BW223" s="674"/>
      <c r="BX223" s="674"/>
      <c r="BY223" s="674"/>
      <c r="BZ223" s="674"/>
      <c r="CA223" s="674"/>
      <c r="CB223" s="674"/>
      <c r="CC223" s="674"/>
      <c r="CD223" s="674"/>
      <c r="CE223" s="674"/>
      <c r="CF223" s="674"/>
      <c r="CG223" s="674"/>
      <c r="CH223" s="674"/>
      <c r="CI223" s="674"/>
      <c r="CJ223" s="674"/>
      <c r="CK223" s="674"/>
      <c r="CL223" s="674"/>
      <c r="CM223" s="674"/>
      <c r="CN223" s="674"/>
      <c r="CO223" s="674"/>
      <c r="CP223" s="674"/>
      <c r="CQ223" s="674"/>
      <c r="CR223" s="674"/>
      <c r="CS223" s="674"/>
      <c r="CT223" s="674"/>
      <c r="CU223" s="674"/>
      <c r="CV223" s="674"/>
      <c r="CW223" s="674"/>
      <c r="CX223" s="674"/>
      <c r="CY223" s="674"/>
      <c r="CZ223" s="674"/>
      <c r="DA223" s="674"/>
      <c r="DB223" s="674"/>
      <c r="DC223" s="674"/>
      <c r="DD223" s="674"/>
      <c r="DE223" s="674"/>
      <c r="DF223" s="674"/>
      <c r="DG223" s="674"/>
      <c r="DH223" s="674"/>
      <c r="DI223" s="674"/>
      <c r="DJ223" s="674"/>
      <c r="DK223" s="674"/>
      <c r="DL223" s="674"/>
      <c r="DM223" s="674"/>
      <c r="DN223" s="674"/>
      <c r="DO223" s="674"/>
      <c r="DP223" s="674"/>
      <c r="DQ223" s="674"/>
      <c r="DR223" s="674"/>
      <c r="DS223" s="674"/>
      <c r="DT223" s="674"/>
      <c r="DU223" s="674"/>
      <c r="DV223" s="674"/>
      <c r="DW223" s="674"/>
      <c r="DX223" s="674"/>
      <c r="DY223" s="674"/>
      <c r="DZ223" s="674"/>
      <c r="EA223" s="674"/>
      <c r="EB223" s="674"/>
      <c r="EC223" s="674"/>
      <c r="ED223" s="674"/>
      <c r="EE223" s="674"/>
      <c r="EF223" s="674"/>
      <c r="EG223" s="674"/>
      <c r="EH223" s="674"/>
      <c r="EI223" s="674"/>
      <c r="EJ223" s="674"/>
      <c r="EK223" s="674"/>
      <c r="EL223" s="674"/>
      <c r="EM223" s="674"/>
      <c r="EN223" s="674"/>
      <c r="EO223" s="674"/>
      <c r="EP223" s="674"/>
      <c r="EQ223" s="674"/>
      <c r="ER223" s="674"/>
      <c r="ES223" s="674"/>
      <c r="ET223" s="674"/>
      <c r="EU223" s="674"/>
      <c r="EV223" s="674"/>
      <c r="EW223" s="674"/>
      <c r="EX223" s="674"/>
      <c r="EY223" s="674"/>
      <c r="EZ223" s="674"/>
      <c r="FA223" s="674"/>
      <c r="FB223" s="674"/>
      <c r="FC223" s="674"/>
      <c r="FD223" s="674"/>
      <c r="FE223" s="674"/>
      <c r="FF223" s="674"/>
      <c r="FG223" s="674"/>
      <c r="FH223" s="674"/>
      <c r="FI223" s="674"/>
      <c r="FJ223" s="674"/>
      <c r="FK223" s="674"/>
      <c r="FL223" s="674"/>
      <c r="FM223" s="674"/>
      <c r="FN223" s="674"/>
      <c r="FO223" s="674"/>
      <c r="FP223" s="674"/>
      <c r="FQ223" s="674"/>
      <c r="FR223" s="674"/>
      <c r="FS223" s="674"/>
      <c r="FT223" s="674"/>
      <c r="FU223" s="674"/>
      <c r="FV223" s="674"/>
      <c r="FW223" s="674"/>
      <c r="FX223" s="674"/>
      <c r="FY223" s="674"/>
      <c r="FZ223" s="1313"/>
      <c r="GA223" s="1312"/>
      <c r="GB223" s="1156"/>
      <c r="GC223" s="1156"/>
      <c r="GD223" s="1156"/>
      <c r="GE223" s="1156"/>
      <c r="GF223" s="1156"/>
      <c r="GG223" s="1156"/>
      <c r="GH223" s="1156"/>
      <c r="GI223" s="1156"/>
      <c r="GJ223" s="1156"/>
      <c r="GK223" s="1157"/>
      <c r="GL223" s="1157"/>
      <c r="GM223" s="1157"/>
      <c r="GN223" s="1157"/>
      <c r="GO223" s="1157"/>
      <c r="GP223" s="1157"/>
      <c r="GQ223" s="1157"/>
      <c r="GR223" s="1157"/>
      <c r="GS223" s="1157"/>
      <c r="GT223" s="1157"/>
      <c r="GU223" s="1157"/>
      <c r="GV223" s="1157"/>
      <c r="GW223" s="1157"/>
      <c r="GX223" s="1157"/>
      <c r="GY223" s="1157"/>
      <c r="GZ223" s="1157"/>
      <c r="HA223" s="1157"/>
      <c r="HB223" s="1157"/>
      <c r="HC223" s="1157"/>
      <c r="HD223" s="1157"/>
      <c r="HE223" s="1157"/>
      <c r="HF223" s="1157"/>
      <c r="HG223" s="1157"/>
      <c r="HH223" s="1157"/>
      <c r="HI223" s="1157"/>
      <c r="HJ223" s="1026"/>
    </row>
    <row r="224" spans="2:218" ht="24.95" customHeight="1" x14ac:dyDescent="0.25">
      <c r="B224" s="1606"/>
      <c r="C224" s="229"/>
      <c r="D224" s="1316"/>
      <c r="E224" s="2400"/>
      <c r="F224" s="215"/>
      <c r="G224" s="213"/>
      <c r="H224" s="213"/>
      <c r="I224" s="214"/>
      <c r="J224" s="834"/>
      <c r="K224" s="234"/>
      <c r="L224" s="230"/>
      <c r="M224" s="231"/>
      <c r="N224" s="231"/>
      <c r="O224" s="231"/>
      <c r="P224" s="231"/>
      <c r="Q224" s="235"/>
      <c r="R224" s="233"/>
      <c r="S224" s="232"/>
      <c r="T224" s="219"/>
      <c r="U224" s="835"/>
      <c r="V224" s="212"/>
      <c r="W224" s="231"/>
      <c r="X224" s="2118"/>
      <c r="Y224" s="2119"/>
      <c r="Z224" s="2188"/>
      <c r="AA224" s="674"/>
      <c r="AB224" s="674"/>
      <c r="AC224" s="674"/>
      <c r="AD224" s="674"/>
      <c r="AE224" s="674"/>
      <c r="AF224" s="674"/>
      <c r="AG224" s="674"/>
      <c r="AH224" s="674"/>
      <c r="AI224" s="674"/>
      <c r="AJ224" s="674"/>
      <c r="AK224" s="674"/>
      <c r="AL224" s="674"/>
      <c r="AM224" s="674"/>
      <c r="AN224" s="674"/>
      <c r="AO224" s="674"/>
      <c r="AP224" s="674"/>
      <c r="AQ224" s="674"/>
      <c r="AR224" s="674"/>
      <c r="AS224" s="674"/>
      <c r="AT224" s="674"/>
      <c r="AU224" s="674"/>
      <c r="AV224" s="674"/>
      <c r="AW224" s="674"/>
      <c r="AX224" s="674"/>
      <c r="AY224" s="674"/>
      <c r="AZ224" s="674"/>
      <c r="BA224" s="674"/>
      <c r="BB224" s="674"/>
      <c r="BC224" s="674"/>
      <c r="BD224" s="674"/>
      <c r="BE224" s="674"/>
      <c r="BF224" s="674"/>
      <c r="BG224" s="674"/>
      <c r="BH224" s="674"/>
      <c r="BI224" s="674"/>
      <c r="BJ224" s="674"/>
      <c r="BK224" s="674"/>
      <c r="BL224" s="674"/>
      <c r="BM224" s="674"/>
      <c r="BN224" s="674"/>
      <c r="BO224" s="674"/>
      <c r="BP224" s="674"/>
      <c r="BQ224" s="674"/>
      <c r="BR224" s="674"/>
      <c r="BS224" s="674"/>
      <c r="BT224" s="674"/>
      <c r="BU224" s="674"/>
      <c r="BV224" s="674"/>
      <c r="BW224" s="674"/>
      <c r="BX224" s="674"/>
      <c r="BY224" s="674"/>
      <c r="BZ224" s="674"/>
      <c r="CA224" s="674"/>
      <c r="CB224" s="674"/>
      <c r="CC224" s="674"/>
      <c r="CD224" s="674"/>
      <c r="CE224" s="674"/>
      <c r="CF224" s="674"/>
      <c r="CG224" s="674"/>
      <c r="CH224" s="674"/>
      <c r="CI224" s="674"/>
      <c r="CJ224" s="674"/>
      <c r="CK224" s="674"/>
      <c r="CL224" s="674"/>
      <c r="CM224" s="674"/>
      <c r="CN224" s="674"/>
      <c r="CO224" s="674"/>
      <c r="CP224" s="674"/>
      <c r="CQ224" s="674"/>
      <c r="CR224" s="674"/>
      <c r="CS224" s="674"/>
      <c r="CT224" s="674"/>
      <c r="CU224" s="674"/>
      <c r="CV224" s="674"/>
      <c r="CW224" s="674"/>
      <c r="CX224" s="674"/>
      <c r="CY224" s="674"/>
      <c r="CZ224" s="674"/>
      <c r="DA224" s="674"/>
      <c r="DB224" s="674"/>
      <c r="DC224" s="674"/>
      <c r="DD224" s="674"/>
      <c r="DE224" s="674"/>
      <c r="DF224" s="674"/>
      <c r="DG224" s="674"/>
      <c r="DH224" s="674"/>
      <c r="DI224" s="674"/>
      <c r="DJ224" s="674"/>
      <c r="DK224" s="674"/>
      <c r="DL224" s="674"/>
      <c r="DM224" s="674"/>
      <c r="DN224" s="674"/>
      <c r="DO224" s="674"/>
      <c r="DP224" s="674"/>
      <c r="DQ224" s="674"/>
      <c r="DR224" s="674"/>
      <c r="DS224" s="674"/>
      <c r="DT224" s="674"/>
      <c r="DU224" s="674"/>
      <c r="DV224" s="674"/>
      <c r="DW224" s="674"/>
      <c r="DX224" s="674"/>
      <c r="DY224" s="674"/>
      <c r="DZ224" s="674"/>
      <c r="EA224" s="674"/>
      <c r="EB224" s="674"/>
      <c r="EC224" s="674"/>
      <c r="ED224" s="674"/>
      <c r="EE224" s="674"/>
      <c r="EF224" s="674"/>
      <c r="EG224" s="674"/>
      <c r="EH224" s="674"/>
      <c r="EI224" s="674"/>
      <c r="EJ224" s="674"/>
      <c r="EK224" s="674"/>
      <c r="EL224" s="674"/>
      <c r="EM224" s="674"/>
      <c r="EN224" s="674"/>
      <c r="EO224" s="674"/>
      <c r="EP224" s="674"/>
      <c r="EQ224" s="674"/>
      <c r="ER224" s="674"/>
      <c r="ES224" s="674"/>
      <c r="ET224" s="674"/>
      <c r="EU224" s="674"/>
      <c r="EV224" s="674"/>
      <c r="EW224" s="674"/>
      <c r="EX224" s="674"/>
      <c r="EY224" s="674"/>
      <c r="EZ224" s="674"/>
      <c r="FA224" s="674"/>
      <c r="FB224" s="674"/>
      <c r="FC224" s="674"/>
      <c r="FD224" s="674"/>
      <c r="FE224" s="674"/>
      <c r="FF224" s="674"/>
      <c r="FG224" s="674"/>
      <c r="FH224" s="674"/>
      <c r="FI224" s="674"/>
      <c r="FJ224" s="674"/>
      <c r="FK224" s="674"/>
      <c r="FL224" s="674"/>
      <c r="FM224" s="674"/>
      <c r="FN224" s="674"/>
      <c r="FO224" s="674"/>
      <c r="FP224" s="674"/>
      <c r="FQ224" s="674"/>
      <c r="FR224" s="674"/>
      <c r="FS224" s="674"/>
      <c r="FT224" s="674"/>
      <c r="FU224" s="674"/>
      <c r="FV224" s="674"/>
      <c r="FW224" s="674"/>
      <c r="FX224" s="674"/>
      <c r="FY224" s="674"/>
      <c r="FZ224" s="1313"/>
      <c r="GA224" s="1312"/>
      <c r="GB224" s="1156"/>
      <c r="GC224" s="1156"/>
      <c r="GD224" s="1156"/>
      <c r="GE224" s="1156"/>
      <c r="GF224" s="1156"/>
      <c r="GG224" s="1156"/>
      <c r="GH224" s="1156"/>
      <c r="GI224" s="1156"/>
      <c r="GJ224" s="1156"/>
      <c r="GK224" s="1157"/>
      <c r="GL224" s="1157"/>
      <c r="GM224" s="1157"/>
      <c r="GN224" s="1157"/>
      <c r="GO224" s="1157"/>
      <c r="GP224" s="1157"/>
      <c r="GQ224" s="1157"/>
      <c r="GR224" s="1157"/>
      <c r="GS224" s="1157"/>
      <c r="GT224" s="1157"/>
      <c r="GU224" s="1157"/>
      <c r="GV224" s="1157"/>
      <c r="GW224" s="1157"/>
      <c r="GX224" s="1157"/>
      <c r="GY224" s="1157"/>
      <c r="GZ224" s="1157"/>
      <c r="HA224" s="1157"/>
      <c r="HB224" s="1157"/>
      <c r="HC224" s="1157"/>
      <c r="HD224" s="1157"/>
      <c r="HE224" s="1157"/>
      <c r="HF224" s="1157"/>
      <c r="HG224" s="1157"/>
      <c r="HH224" s="1157"/>
      <c r="HI224" s="1157"/>
      <c r="HJ224" s="1026"/>
    </row>
    <row r="225" spans="2:218" ht="24.95" customHeight="1" x14ac:dyDescent="0.25">
      <c r="B225" s="1606"/>
      <c r="C225" s="229"/>
      <c r="D225" s="1316"/>
      <c r="E225" s="2400"/>
      <c r="F225" s="215"/>
      <c r="G225" s="213"/>
      <c r="H225" s="213"/>
      <c r="I225" s="214"/>
      <c r="J225" s="834"/>
      <c r="K225" s="234"/>
      <c r="L225" s="230"/>
      <c r="M225" s="231"/>
      <c r="N225" s="231"/>
      <c r="O225" s="231"/>
      <c r="P225" s="231"/>
      <c r="Q225" s="235"/>
      <c r="R225" s="233"/>
      <c r="S225" s="232"/>
      <c r="T225" s="219"/>
      <c r="U225" s="835"/>
      <c r="V225" s="212"/>
      <c r="W225" s="231"/>
      <c r="X225" s="2118"/>
      <c r="Y225" s="2119"/>
      <c r="Z225" s="2188"/>
      <c r="AA225" s="674"/>
      <c r="AB225" s="674"/>
      <c r="AC225" s="674"/>
      <c r="AD225" s="674"/>
      <c r="AE225" s="674"/>
      <c r="AF225" s="674"/>
      <c r="AG225" s="674"/>
      <c r="AH225" s="674"/>
      <c r="AI225" s="674"/>
      <c r="AJ225" s="674"/>
      <c r="AK225" s="674"/>
      <c r="AL225" s="674"/>
      <c r="AM225" s="674"/>
      <c r="AN225" s="674"/>
      <c r="AO225" s="674"/>
      <c r="AP225" s="674"/>
      <c r="AQ225" s="674"/>
      <c r="AR225" s="674"/>
      <c r="AS225" s="674"/>
      <c r="AT225" s="674"/>
      <c r="AU225" s="674"/>
      <c r="AV225" s="674"/>
      <c r="AW225" s="674"/>
      <c r="AX225" s="674"/>
      <c r="AY225" s="674"/>
      <c r="AZ225" s="674"/>
      <c r="BA225" s="674"/>
      <c r="BB225" s="674"/>
      <c r="BC225" s="674"/>
      <c r="BD225" s="674"/>
      <c r="BE225" s="674"/>
      <c r="BF225" s="674"/>
      <c r="BG225" s="674"/>
      <c r="BH225" s="674"/>
      <c r="BI225" s="674"/>
      <c r="BJ225" s="674"/>
      <c r="BK225" s="674"/>
      <c r="BL225" s="674"/>
      <c r="BM225" s="674"/>
      <c r="BN225" s="674"/>
      <c r="BO225" s="674"/>
      <c r="BP225" s="674"/>
      <c r="BQ225" s="674"/>
      <c r="BR225" s="674"/>
      <c r="BS225" s="674"/>
      <c r="BT225" s="674"/>
      <c r="BU225" s="674"/>
      <c r="BV225" s="674"/>
      <c r="BW225" s="674"/>
      <c r="BX225" s="674"/>
      <c r="BY225" s="674"/>
      <c r="BZ225" s="674"/>
      <c r="CA225" s="674"/>
      <c r="CB225" s="674"/>
      <c r="CC225" s="674"/>
      <c r="CD225" s="674"/>
      <c r="CE225" s="674"/>
      <c r="CF225" s="674"/>
      <c r="CG225" s="674"/>
      <c r="CH225" s="674"/>
      <c r="CI225" s="674"/>
      <c r="CJ225" s="674"/>
      <c r="CK225" s="674"/>
      <c r="CL225" s="674"/>
      <c r="CM225" s="674"/>
      <c r="CN225" s="674"/>
      <c r="CO225" s="674"/>
      <c r="CP225" s="674"/>
      <c r="CQ225" s="674"/>
      <c r="CR225" s="674"/>
      <c r="CS225" s="674"/>
      <c r="CT225" s="674"/>
      <c r="CU225" s="674"/>
      <c r="CV225" s="674"/>
      <c r="CW225" s="674"/>
      <c r="CX225" s="674"/>
      <c r="CY225" s="674"/>
      <c r="CZ225" s="674"/>
      <c r="DA225" s="674"/>
      <c r="DB225" s="674"/>
      <c r="DC225" s="674"/>
      <c r="DD225" s="674"/>
      <c r="DE225" s="674"/>
      <c r="DF225" s="674"/>
      <c r="DG225" s="674"/>
      <c r="DH225" s="674"/>
      <c r="DI225" s="674"/>
      <c r="DJ225" s="674"/>
      <c r="DK225" s="674"/>
      <c r="DL225" s="674"/>
      <c r="DM225" s="674"/>
      <c r="DN225" s="674"/>
      <c r="DO225" s="674"/>
      <c r="DP225" s="674"/>
      <c r="DQ225" s="674"/>
      <c r="DR225" s="674"/>
      <c r="DS225" s="674"/>
      <c r="DT225" s="674"/>
      <c r="DU225" s="674"/>
      <c r="DV225" s="674"/>
      <c r="DW225" s="674"/>
      <c r="DX225" s="674"/>
      <c r="DY225" s="674"/>
      <c r="DZ225" s="674"/>
      <c r="EA225" s="674"/>
      <c r="EB225" s="674"/>
      <c r="EC225" s="674"/>
      <c r="ED225" s="674"/>
      <c r="EE225" s="674"/>
      <c r="EF225" s="674"/>
      <c r="EG225" s="674"/>
      <c r="EH225" s="674"/>
      <c r="EI225" s="674"/>
      <c r="EJ225" s="674"/>
      <c r="EK225" s="674"/>
      <c r="EL225" s="674"/>
      <c r="EM225" s="674"/>
      <c r="EN225" s="674"/>
      <c r="EO225" s="674"/>
      <c r="EP225" s="674"/>
      <c r="EQ225" s="674"/>
      <c r="ER225" s="674"/>
      <c r="ES225" s="674"/>
      <c r="ET225" s="674"/>
      <c r="EU225" s="674"/>
      <c r="EV225" s="674"/>
      <c r="EW225" s="674"/>
      <c r="EX225" s="674"/>
      <c r="EY225" s="674"/>
      <c r="EZ225" s="674"/>
      <c r="FA225" s="674"/>
      <c r="FB225" s="674"/>
      <c r="FC225" s="674"/>
      <c r="FD225" s="674"/>
      <c r="FE225" s="674"/>
      <c r="FF225" s="674"/>
      <c r="FG225" s="674"/>
      <c r="FH225" s="674"/>
      <c r="FI225" s="674"/>
      <c r="FJ225" s="674"/>
      <c r="FK225" s="674"/>
      <c r="FL225" s="674"/>
      <c r="FM225" s="674"/>
      <c r="FN225" s="674"/>
      <c r="FO225" s="674"/>
      <c r="FP225" s="674"/>
      <c r="FQ225" s="674"/>
      <c r="FR225" s="674"/>
      <c r="FS225" s="674"/>
      <c r="FT225" s="674"/>
      <c r="FU225" s="674"/>
      <c r="FV225" s="674"/>
      <c r="FW225" s="674"/>
      <c r="FX225" s="674"/>
      <c r="FY225" s="674"/>
      <c r="FZ225" s="1313"/>
      <c r="GA225" s="1312"/>
      <c r="GB225" s="1156"/>
      <c r="GC225" s="1156"/>
      <c r="GD225" s="1156"/>
      <c r="GE225" s="1156"/>
      <c r="GF225" s="1156"/>
      <c r="GG225" s="1156"/>
      <c r="GH225" s="1156"/>
      <c r="GI225" s="1156"/>
      <c r="GJ225" s="1156"/>
      <c r="GK225" s="1157"/>
      <c r="GL225" s="1157"/>
      <c r="GM225" s="1157"/>
      <c r="GN225" s="1157"/>
      <c r="GO225" s="1157"/>
      <c r="GP225" s="1157"/>
      <c r="GQ225" s="1157"/>
      <c r="GR225" s="1157"/>
      <c r="GS225" s="1157"/>
      <c r="GT225" s="1157"/>
      <c r="GU225" s="1157"/>
      <c r="GV225" s="1157"/>
      <c r="GW225" s="1157"/>
      <c r="GX225" s="1157"/>
      <c r="GY225" s="1157"/>
      <c r="GZ225" s="1157"/>
      <c r="HA225" s="1157"/>
      <c r="HB225" s="1157"/>
      <c r="HC225" s="1157"/>
      <c r="HD225" s="1157"/>
      <c r="HE225" s="1157"/>
      <c r="HF225" s="1157"/>
      <c r="HG225" s="1157"/>
      <c r="HH225" s="1157"/>
      <c r="HI225" s="1157"/>
      <c r="HJ225" s="1026"/>
    </row>
    <row r="226" spans="2:218" ht="24.95" customHeight="1" x14ac:dyDescent="0.25">
      <c r="B226" s="1606"/>
      <c r="C226" s="229"/>
      <c r="D226" s="1316"/>
      <c r="E226" s="2400"/>
      <c r="F226" s="215"/>
      <c r="G226" s="213"/>
      <c r="H226" s="213"/>
      <c r="I226" s="214"/>
      <c r="J226" s="834"/>
      <c r="K226" s="234"/>
      <c r="L226" s="230"/>
      <c r="M226" s="231"/>
      <c r="N226" s="231"/>
      <c r="O226" s="231"/>
      <c r="P226" s="231"/>
      <c r="Q226" s="235"/>
      <c r="R226" s="233"/>
      <c r="S226" s="232"/>
      <c r="T226" s="219"/>
      <c r="U226" s="835"/>
      <c r="V226" s="212"/>
      <c r="W226" s="231"/>
      <c r="X226" s="2118"/>
      <c r="Y226" s="2119"/>
      <c r="Z226" s="2188"/>
      <c r="AA226" s="674"/>
      <c r="AB226" s="674"/>
      <c r="AC226" s="674"/>
      <c r="AD226" s="674"/>
      <c r="AE226" s="674"/>
      <c r="AF226" s="674"/>
      <c r="AG226" s="674"/>
      <c r="AH226" s="674"/>
      <c r="AI226" s="674"/>
      <c r="AJ226" s="674"/>
      <c r="AK226" s="674"/>
      <c r="AL226" s="674"/>
      <c r="AM226" s="674"/>
      <c r="AN226" s="674"/>
      <c r="AO226" s="674"/>
      <c r="AP226" s="674"/>
      <c r="AQ226" s="674"/>
      <c r="AR226" s="674"/>
      <c r="AS226" s="674"/>
      <c r="AT226" s="674"/>
      <c r="AU226" s="674"/>
      <c r="AV226" s="674"/>
      <c r="AW226" s="674"/>
      <c r="AX226" s="674"/>
      <c r="AY226" s="674"/>
      <c r="AZ226" s="674"/>
      <c r="BA226" s="674"/>
      <c r="BB226" s="674"/>
      <c r="BC226" s="674"/>
      <c r="BD226" s="674"/>
      <c r="BE226" s="674"/>
      <c r="BF226" s="674"/>
      <c r="BG226" s="674"/>
      <c r="BH226" s="674"/>
      <c r="BI226" s="674"/>
      <c r="BJ226" s="674"/>
      <c r="BK226" s="674"/>
      <c r="BL226" s="674"/>
      <c r="BM226" s="674"/>
      <c r="BN226" s="674"/>
      <c r="BO226" s="674"/>
      <c r="BP226" s="674"/>
      <c r="BQ226" s="674"/>
      <c r="BR226" s="674"/>
      <c r="BS226" s="674"/>
      <c r="BT226" s="674"/>
      <c r="BU226" s="674"/>
      <c r="BV226" s="674"/>
      <c r="BW226" s="674"/>
      <c r="BX226" s="674"/>
      <c r="BY226" s="674"/>
      <c r="BZ226" s="674"/>
      <c r="CA226" s="674"/>
      <c r="CB226" s="674"/>
      <c r="CC226" s="674"/>
      <c r="CD226" s="674"/>
      <c r="CE226" s="674"/>
      <c r="CF226" s="674"/>
      <c r="CG226" s="674"/>
      <c r="CH226" s="674"/>
      <c r="CI226" s="674"/>
      <c r="CJ226" s="674"/>
      <c r="CK226" s="674"/>
      <c r="CL226" s="674"/>
      <c r="CM226" s="674"/>
      <c r="CN226" s="674"/>
      <c r="CO226" s="674"/>
      <c r="CP226" s="674"/>
      <c r="CQ226" s="674"/>
      <c r="CR226" s="674"/>
      <c r="CS226" s="674"/>
      <c r="CT226" s="674"/>
      <c r="CU226" s="674"/>
      <c r="CV226" s="674"/>
      <c r="CW226" s="674"/>
      <c r="CX226" s="674"/>
      <c r="CY226" s="674"/>
      <c r="CZ226" s="674"/>
      <c r="DA226" s="674"/>
      <c r="DB226" s="674"/>
      <c r="DC226" s="674"/>
      <c r="DD226" s="674"/>
      <c r="DE226" s="674"/>
      <c r="DF226" s="674"/>
      <c r="DG226" s="674"/>
      <c r="DH226" s="674"/>
      <c r="DI226" s="674"/>
      <c r="DJ226" s="674"/>
      <c r="DK226" s="674"/>
      <c r="DL226" s="674"/>
      <c r="DM226" s="674"/>
      <c r="DN226" s="674"/>
      <c r="DO226" s="674"/>
      <c r="DP226" s="674"/>
      <c r="DQ226" s="674"/>
      <c r="DR226" s="674"/>
      <c r="DS226" s="674"/>
      <c r="DT226" s="674"/>
      <c r="DU226" s="674"/>
      <c r="DV226" s="674"/>
      <c r="DW226" s="674"/>
      <c r="DX226" s="674"/>
      <c r="DY226" s="674"/>
      <c r="DZ226" s="674"/>
      <c r="EA226" s="674"/>
      <c r="EB226" s="674"/>
      <c r="EC226" s="674"/>
      <c r="ED226" s="674"/>
      <c r="EE226" s="674"/>
      <c r="EF226" s="674"/>
      <c r="EG226" s="674"/>
      <c r="EH226" s="674"/>
      <c r="EI226" s="674"/>
      <c r="EJ226" s="674"/>
      <c r="EK226" s="674"/>
      <c r="EL226" s="674"/>
      <c r="EM226" s="674"/>
      <c r="EN226" s="674"/>
      <c r="EO226" s="674"/>
      <c r="EP226" s="674"/>
      <c r="EQ226" s="674"/>
      <c r="ER226" s="674"/>
      <c r="ES226" s="674"/>
      <c r="ET226" s="674"/>
      <c r="EU226" s="674"/>
      <c r="EV226" s="674"/>
      <c r="EW226" s="674"/>
      <c r="EX226" s="674"/>
      <c r="EY226" s="674"/>
      <c r="EZ226" s="674"/>
      <c r="FA226" s="674"/>
      <c r="FB226" s="674"/>
      <c r="FC226" s="674"/>
      <c r="FD226" s="674"/>
      <c r="FE226" s="674"/>
      <c r="FF226" s="674"/>
      <c r="FG226" s="674"/>
      <c r="FH226" s="674"/>
      <c r="FI226" s="674"/>
      <c r="FJ226" s="674"/>
      <c r="FK226" s="674"/>
      <c r="FL226" s="674"/>
      <c r="FM226" s="674"/>
      <c r="FN226" s="674"/>
      <c r="FO226" s="674"/>
      <c r="FP226" s="674"/>
      <c r="FQ226" s="674"/>
      <c r="FR226" s="674"/>
      <c r="FS226" s="674"/>
      <c r="FT226" s="674"/>
      <c r="FU226" s="674"/>
      <c r="FV226" s="674"/>
      <c r="FW226" s="674"/>
      <c r="FX226" s="674"/>
      <c r="FY226" s="674"/>
      <c r="FZ226" s="1313"/>
      <c r="GA226" s="1312"/>
      <c r="GB226" s="1156"/>
      <c r="GC226" s="1156"/>
      <c r="GD226" s="1156"/>
      <c r="GE226" s="1156"/>
      <c r="GF226" s="1156"/>
      <c r="GG226" s="1156"/>
      <c r="GH226" s="1156"/>
      <c r="GI226" s="1156"/>
      <c r="GJ226" s="1156"/>
      <c r="GK226" s="1157"/>
      <c r="GL226" s="1157"/>
      <c r="GM226" s="1157"/>
      <c r="GN226" s="1157"/>
      <c r="GO226" s="1157"/>
      <c r="GP226" s="1157"/>
      <c r="GQ226" s="1157"/>
      <c r="GR226" s="1157"/>
      <c r="GS226" s="1157"/>
      <c r="GT226" s="1157"/>
      <c r="GU226" s="1157"/>
      <c r="GV226" s="1157"/>
      <c r="GW226" s="1157"/>
      <c r="GX226" s="1157"/>
      <c r="GY226" s="1157"/>
      <c r="GZ226" s="1157"/>
      <c r="HA226" s="1157"/>
      <c r="HB226" s="1157"/>
      <c r="HC226" s="1157"/>
      <c r="HD226" s="1157"/>
      <c r="HE226" s="1157"/>
      <c r="HF226" s="1157"/>
      <c r="HG226" s="1157"/>
      <c r="HH226" s="1157"/>
      <c r="HI226" s="1157"/>
      <c r="HJ226" s="1026"/>
    </row>
    <row r="227" spans="2:218" ht="24.95" customHeight="1" x14ac:dyDescent="0.25">
      <c r="B227" s="1606"/>
      <c r="C227" s="229"/>
      <c r="D227" s="1316"/>
      <c r="E227" s="2400"/>
      <c r="F227" s="215"/>
      <c r="G227" s="213"/>
      <c r="H227" s="213"/>
      <c r="I227" s="214"/>
      <c r="J227" s="834"/>
      <c r="K227" s="234"/>
      <c r="L227" s="230"/>
      <c r="M227" s="231"/>
      <c r="N227" s="231"/>
      <c r="O227" s="231"/>
      <c r="P227" s="231"/>
      <c r="Q227" s="235"/>
      <c r="R227" s="233"/>
      <c r="S227" s="232"/>
      <c r="T227" s="219"/>
      <c r="U227" s="835"/>
      <c r="V227" s="212"/>
      <c r="W227" s="231"/>
      <c r="X227" s="2118"/>
      <c r="Y227" s="2119"/>
      <c r="Z227" s="2188"/>
      <c r="AA227" s="674"/>
      <c r="AB227" s="674"/>
      <c r="AC227" s="674"/>
      <c r="AD227" s="674"/>
      <c r="AE227" s="674"/>
      <c r="AF227" s="674"/>
      <c r="AG227" s="674"/>
      <c r="AH227" s="674"/>
      <c r="AI227" s="674"/>
      <c r="AJ227" s="674"/>
      <c r="AK227" s="674"/>
      <c r="AL227" s="674"/>
      <c r="AM227" s="674"/>
      <c r="AN227" s="674"/>
      <c r="AO227" s="674"/>
      <c r="AP227" s="674"/>
      <c r="AQ227" s="674"/>
      <c r="AR227" s="674"/>
      <c r="AS227" s="674"/>
      <c r="AT227" s="674"/>
      <c r="AU227" s="674"/>
      <c r="AV227" s="674"/>
      <c r="AW227" s="674"/>
      <c r="AX227" s="674"/>
      <c r="AY227" s="674"/>
      <c r="AZ227" s="674"/>
      <c r="BA227" s="674"/>
      <c r="BB227" s="674"/>
      <c r="BC227" s="674"/>
      <c r="BD227" s="674"/>
      <c r="BE227" s="674"/>
      <c r="BF227" s="674"/>
      <c r="BG227" s="674"/>
      <c r="BH227" s="674"/>
      <c r="BI227" s="674"/>
      <c r="BJ227" s="674"/>
      <c r="BK227" s="674"/>
      <c r="BL227" s="674"/>
      <c r="BM227" s="674"/>
      <c r="BN227" s="674"/>
      <c r="BO227" s="674"/>
      <c r="BP227" s="674"/>
      <c r="BQ227" s="674"/>
      <c r="BR227" s="674"/>
      <c r="BS227" s="674"/>
      <c r="BT227" s="674"/>
      <c r="BU227" s="674"/>
      <c r="BV227" s="674"/>
      <c r="BW227" s="674"/>
      <c r="BX227" s="674"/>
      <c r="BY227" s="674"/>
      <c r="BZ227" s="674"/>
      <c r="CA227" s="674"/>
      <c r="CB227" s="674"/>
      <c r="CC227" s="674"/>
      <c r="CD227" s="674"/>
      <c r="CE227" s="674"/>
      <c r="CF227" s="674"/>
      <c r="CG227" s="674"/>
      <c r="CH227" s="674"/>
      <c r="CI227" s="674"/>
      <c r="CJ227" s="674"/>
      <c r="CK227" s="674"/>
      <c r="CL227" s="674"/>
      <c r="CM227" s="674"/>
      <c r="CN227" s="674"/>
      <c r="CO227" s="674"/>
      <c r="CP227" s="674"/>
      <c r="CQ227" s="674"/>
      <c r="CR227" s="674"/>
      <c r="CS227" s="674"/>
      <c r="CT227" s="674"/>
      <c r="CU227" s="674"/>
      <c r="CV227" s="674"/>
      <c r="CW227" s="674"/>
      <c r="CX227" s="674"/>
      <c r="CY227" s="674"/>
      <c r="CZ227" s="674"/>
      <c r="DA227" s="674"/>
      <c r="DB227" s="674"/>
      <c r="DC227" s="674"/>
      <c r="DD227" s="674"/>
      <c r="DE227" s="674"/>
      <c r="DF227" s="674"/>
      <c r="DG227" s="674"/>
      <c r="DH227" s="674"/>
      <c r="DI227" s="674"/>
      <c r="DJ227" s="674"/>
      <c r="DK227" s="674"/>
      <c r="DL227" s="674"/>
      <c r="DM227" s="674"/>
      <c r="DN227" s="674"/>
      <c r="DO227" s="674"/>
      <c r="DP227" s="674"/>
      <c r="DQ227" s="674"/>
      <c r="DR227" s="674"/>
      <c r="DS227" s="674"/>
      <c r="DT227" s="674"/>
      <c r="DU227" s="674"/>
      <c r="DV227" s="674"/>
      <c r="DW227" s="674"/>
      <c r="DX227" s="674"/>
      <c r="DY227" s="674"/>
      <c r="DZ227" s="674"/>
      <c r="EA227" s="674"/>
      <c r="EB227" s="674"/>
      <c r="EC227" s="674"/>
      <c r="ED227" s="674"/>
      <c r="EE227" s="674"/>
      <c r="EF227" s="674"/>
      <c r="EG227" s="674"/>
      <c r="EH227" s="674"/>
      <c r="EI227" s="674"/>
      <c r="EJ227" s="674"/>
      <c r="EK227" s="674"/>
      <c r="EL227" s="674"/>
      <c r="EM227" s="674"/>
      <c r="EN227" s="674"/>
      <c r="EO227" s="674"/>
      <c r="EP227" s="674"/>
      <c r="EQ227" s="674"/>
      <c r="ER227" s="674"/>
      <c r="ES227" s="674"/>
      <c r="ET227" s="674"/>
      <c r="EU227" s="674"/>
      <c r="EV227" s="674"/>
      <c r="EW227" s="674"/>
      <c r="EX227" s="674"/>
      <c r="EY227" s="674"/>
      <c r="EZ227" s="674"/>
      <c r="FA227" s="674"/>
      <c r="FB227" s="674"/>
      <c r="FC227" s="674"/>
      <c r="FD227" s="674"/>
      <c r="FE227" s="674"/>
      <c r="FF227" s="674"/>
      <c r="FG227" s="674"/>
      <c r="FH227" s="674"/>
      <c r="FI227" s="674"/>
      <c r="FJ227" s="674"/>
      <c r="FK227" s="674"/>
      <c r="FL227" s="674"/>
      <c r="FM227" s="674"/>
      <c r="FN227" s="674"/>
      <c r="FO227" s="674"/>
      <c r="FP227" s="674"/>
      <c r="FQ227" s="674"/>
      <c r="FR227" s="674"/>
      <c r="FS227" s="674"/>
      <c r="FT227" s="674"/>
      <c r="FU227" s="674"/>
      <c r="FV227" s="674"/>
      <c r="FW227" s="674"/>
      <c r="FX227" s="674"/>
      <c r="FY227" s="674"/>
      <c r="FZ227" s="1313"/>
      <c r="GA227" s="1312"/>
      <c r="GB227" s="1156"/>
      <c r="GC227" s="1156"/>
      <c r="GD227" s="1156"/>
      <c r="GE227" s="1156"/>
      <c r="GF227" s="1156"/>
      <c r="GG227" s="1156"/>
      <c r="GH227" s="1156"/>
      <c r="GI227" s="1156"/>
      <c r="GJ227" s="1156"/>
      <c r="GK227" s="1157"/>
      <c r="GL227" s="1157"/>
      <c r="GM227" s="1157"/>
      <c r="GN227" s="1157"/>
      <c r="GO227" s="1157"/>
      <c r="GP227" s="1157"/>
      <c r="GQ227" s="1157"/>
      <c r="GR227" s="1157"/>
      <c r="GS227" s="1157"/>
      <c r="GT227" s="1157"/>
      <c r="GU227" s="1157"/>
      <c r="GV227" s="1157"/>
      <c r="GW227" s="1157"/>
      <c r="GX227" s="1157"/>
      <c r="GY227" s="1157"/>
      <c r="GZ227" s="1157"/>
      <c r="HA227" s="1157"/>
      <c r="HB227" s="1157"/>
      <c r="HC227" s="1157"/>
      <c r="HD227" s="1157"/>
      <c r="HE227" s="1157"/>
      <c r="HF227" s="1157"/>
      <c r="HG227" s="1157"/>
      <c r="HH227" s="1157"/>
      <c r="HI227" s="1157"/>
      <c r="HJ227" s="1026"/>
    </row>
    <row r="228" spans="2:218" ht="24.95" customHeight="1" x14ac:dyDescent="0.25">
      <c r="B228" s="1606"/>
      <c r="C228" s="229"/>
      <c r="D228" s="1316"/>
      <c r="E228" s="2400"/>
      <c r="F228" s="215"/>
      <c r="G228" s="213"/>
      <c r="H228" s="213"/>
      <c r="I228" s="214"/>
      <c r="J228" s="834"/>
      <c r="K228" s="234"/>
      <c r="L228" s="230"/>
      <c r="M228" s="231"/>
      <c r="N228" s="231"/>
      <c r="O228" s="231"/>
      <c r="P228" s="231"/>
      <c r="Q228" s="235"/>
      <c r="R228" s="233"/>
      <c r="S228" s="232"/>
      <c r="T228" s="219"/>
      <c r="U228" s="835"/>
      <c r="V228" s="212"/>
      <c r="W228" s="231"/>
      <c r="X228" s="2118"/>
      <c r="Y228" s="2119"/>
      <c r="Z228" s="2188"/>
      <c r="AA228" s="674"/>
      <c r="AB228" s="674"/>
      <c r="AC228" s="674"/>
      <c r="AD228" s="674"/>
      <c r="AE228" s="674"/>
      <c r="AF228" s="674"/>
      <c r="AG228" s="674"/>
      <c r="AH228" s="674"/>
      <c r="AI228" s="674"/>
      <c r="AJ228" s="674"/>
      <c r="AK228" s="674"/>
      <c r="AL228" s="674"/>
      <c r="AM228" s="674"/>
      <c r="AN228" s="674"/>
      <c r="AO228" s="674"/>
      <c r="AP228" s="674"/>
      <c r="AQ228" s="674"/>
      <c r="AR228" s="674"/>
      <c r="AS228" s="674"/>
      <c r="AT228" s="674"/>
      <c r="AU228" s="674"/>
      <c r="AV228" s="674"/>
      <c r="AW228" s="674"/>
      <c r="AX228" s="674"/>
      <c r="AY228" s="674"/>
      <c r="AZ228" s="674"/>
      <c r="BA228" s="674"/>
      <c r="BB228" s="674"/>
      <c r="BC228" s="674"/>
      <c r="BD228" s="674"/>
      <c r="BE228" s="674"/>
      <c r="BF228" s="674"/>
      <c r="BG228" s="674"/>
      <c r="BH228" s="674"/>
      <c r="BI228" s="674"/>
      <c r="BJ228" s="674"/>
      <c r="BK228" s="674"/>
      <c r="BL228" s="674"/>
      <c r="BM228" s="674"/>
      <c r="BN228" s="674"/>
      <c r="BO228" s="674"/>
      <c r="BP228" s="674"/>
      <c r="BQ228" s="674"/>
      <c r="BR228" s="674"/>
      <c r="BS228" s="674"/>
      <c r="BT228" s="674"/>
      <c r="BU228" s="674"/>
      <c r="BV228" s="674"/>
      <c r="BW228" s="674"/>
      <c r="BX228" s="674"/>
      <c r="BY228" s="674"/>
      <c r="BZ228" s="674"/>
      <c r="CA228" s="674"/>
      <c r="CB228" s="674"/>
      <c r="CC228" s="674"/>
      <c r="CD228" s="674"/>
      <c r="CE228" s="674"/>
      <c r="CF228" s="674"/>
      <c r="CG228" s="674"/>
      <c r="CH228" s="674"/>
      <c r="CI228" s="674"/>
      <c r="CJ228" s="674"/>
      <c r="CK228" s="674"/>
      <c r="CL228" s="674"/>
      <c r="CM228" s="674"/>
      <c r="CN228" s="674"/>
      <c r="CO228" s="674"/>
      <c r="CP228" s="674"/>
      <c r="CQ228" s="674"/>
      <c r="CR228" s="674"/>
      <c r="CS228" s="674"/>
      <c r="CT228" s="674"/>
      <c r="CU228" s="674"/>
      <c r="CV228" s="674"/>
      <c r="CW228" s="674"/>
      <c r="CX228" s="674"/>
      <c r="CY228" s="674"/>
      <c r="CZ228" s="674"/>
      <c r="DA228" s="674"/>
      <c r="DB228" s="674"/>
      <c r="DC228" s="674"/>
      <c r="DD228" s="674"/>
      <c r="DE228" s="674"/>
      <c r="DF228" s="674"/>
      <c r="DG228" s="674"/>
      <c r="DH228" s="674"/>
      <c r="DI228" s="674"/>
      <c r="DJ228" s="674"/>
      <c r="DK228" s="674"/>
      <c r="DL228" s="674"/>
      <c r="DM228" s="674"/>
      <c r="DN228" s="674"/>
      <c r="DO228" s="674"/>
      <c r="DP228" s="674"/>
      <c r="DQ228" s="674"/>
      <c r="DR228" s="674"/>
      <c r="DS228" s="674"/>
      <c r="DT228" s="674"/>
      <c r="DU228" s="674"/>
      <c r="DV228" s="674"/>
      <c r="DW228" s="674"/>
      <c r="DX228" s="674"/>
      <c r="DY228" s="674"/>
      <c r="DZ228" s="674"/>
      <c r="EA228" s="674"/>
      <c r="EB228" s="674"/>
      <c r="EC228" s="674"/>
      <c r="ED228" s="674"/>
      <c r="EE228" s="674"/>
      <c r="EF228" s="674"/>
      <c r="EG228" s="674"/>
      <c r="EH228" s="674"/>
      <c r="EI228" s="674"/>
      <c r="EJ228" s="674"/>
      <c r="EK228" s="674"/>
      <c r="EL228" s="674"/>
      <c r="EM228" s="674"/>
      <c r="EN228" s="674"/>
      <c r="EO228" s="674"/>
      <c r="EP228" s="674"/>
      <c r="EQ228" s="674"/>
      <c r="ER228" s="674"/>
      <c r="ES228" s="674"/>
      <c r="ET228" s="674"/>
      <c r="EU228" s="674"/>
      <c r="EV228" s="674"/>
      <c r="EW228" s="674"/>
      <c r="EX228" s="674"/>
      <c r="EY228" s="674"/>
      <c r="EZ228" s="674"/>
      <c r="FA228" s="674"/>
      <c r="FB228" s="674"/>
      <c r="FC228" s="674"/>
      <c r="FD228" s="674"/>
      <c r="FE228" s="674"/>
      <c r="FF228" s="674"/>
      <c r="FG228" s="674"/>
      <c r="FH228" s="674"/>
      <c r="FI228" s="674"/>
      <c r="FJ228" s="674"/>
      <c r="FK228" s="674"/>
      <c r="FL228" s="674"/>
      <c r="FM228" s="674"/>
      <c r="FN228" s="674"/>
      <c r="FO228" s="674"/>
      <c r="FP228" s="674"/>
      <c r="FQ228" s="674"/>
      <c r="FR228" s="674"/>
      <c r="FS228" s="674"/>
      <c r="FT228" s="674"/>
      <c r="FU228" s="674"/>
      <c r="FV228" s="674"/>
      <c r="FW228" s="674"/>
      <c r="FX228" s="674"/>
      <c r="FY228" s="674"/>
      <c r="FZ228" s="1313"/>
      <c r="GA228" s="1312"/>
      <c r="GB228" s="1156"/>
      <c r="GC228" s="1156"/>
      <c r="GD228" s="1156"/>
      <c r="GE228" s="1156"/>
      <c r="GF228" s="1156"/>
      <c r="GG228" s="1156"/>
      <c r="GH228" s="1156"/>
      <c r="GI228" s="1156"/>
      <c r="GJ228" s="1156"/>
      <c r="GK228" s="1157"/>
      <c r="GL228" s="1157"/>
      <c r="GM228" s="1157"/>
      <c r="GN228" s="1157"/>
      <c r="GO228" s="1157"/>
      <c r="GP228" s="1157"/>
      <c r="GQ228" s="1157"/>
      <c r="GR228" s="1157"/>
      <c r="GS228" s="1157"/>
      <c r="GT228" s="1157"/>
      <c r="GU228" s="1157"/>
      <c r="GV228" s="1157"/>
      <c r="GW228" s="1157"/>
      <c r="GX228" s="1157"/>
      <c r="GY228" s="1157"/>
      <c r="GZ228" s="1157"/>
      <c r="HA228" s="1157"/>
      <c r="HB228" s="1157"/>
      <c r="HC228" s="1157"/>
      <c r="HD228" s="1157"/>
      <c r="HE228" s="1157"/>
      <c r="HF228" s="1157"/>
      <c r="HG228" s="1157"/>
      <c r="HH228" s="1157"/>
      <c r="HI228" s="1157"/>
      <c r="HJ228" s="1026"/>
    </row>
    <row r="229" spans="2:218" ht="24.95" customHeight="1" x14ac:dyDescent="0.25">
      <c r="B229" s="1606"/>
      <c r="C229" s="229"/>
      <c r="D229" s="1316"/>
      <c r="E229" s="2400"/>
      <c r="F229" s="215"/>
      <c r="G229" s="213"/>
      <c r="H229" s="213"/>
      <c r="I229" s="214"/>
      <c r="J229" s="834"/>
      <c r="K229" s="234"/>
      <c r="L229" s="230"/>
      <c r="M229" s="231"/>
      <c r="N229" s="231"/>
      <c r="O229" s="231"/>
      <c r="P229" s="231"/>
      <c r="Q229" s="235"/>
      <c r="R229" s="233"/>
      <c r="S229" s="232"/>
      <c r="T229" s="219"/>
      <c r="U229" s="835"/>
      <c r="V229" s="212"/>
      <c r="W229" s="231"/>
      <c r="X229" s="2118"/>
      <c r="Y229" s="2119"/>
      <c r="Z229" s="2188"/>
      <c r="AA229" s="674"/>
      <c r="AB229" s="674"/>
      <c r="AC229" s="674"/>
      <c r="AD229" s="674"/>
      <c r="AE229" s="674"/>
      <c r="AF229" s="674"/>
      <c r="AG229" s="674"/>
      <c r="AH229" s="674"/>
      <c r="AI229" s="674"/>
      <c r="AJ229" s="674"/>
      <c r="AK229" s="674"/>
      <c r="AL229" s="674"/>
      <c r="AM229" s="674"/>
      <c r="AN229" s="674"/>
      <c r="AO229" s="674"/>
      <c r="AP229" s="674"/>
      <c r="AQ229" s="674"/>
      <c r="AR229" s="674"/>
      <c r="AS229" s="674"/>
      <c r="AT229" s="674"/>
      <c r="AU229" s="674"/>
      <c r="AV229" s="674"/>
      <c r="AW229" s="674"/>
      <c r="AX229" s="674"/>
      <c r="AY229" s="674"/>
      <c r="AZ229" s="674"/>
      <c r="BA229" s="674"/>
      <c r="BB229" s="674"/>
      <c r="BC229" s="674"/>
      <c r="BD229" s="674"/>
      <c r="BE229" s="674"/>
      <c r="BF229" s="674"/>
      <c r="BG229" s="674"/>
      <c r="BH229" s="674"/>
      <c r="BI229" s="674"/>
      <c r="BJ229" s="674"/>
      <c r="BK229" s="674"/>
      <c r="BL229" s="674"/>
      <c r="BM229" s="674"/>
      <c r="BN229" s="674"/>
      <c r="BO229" s="674"/>
      <c r="BP229" s="674"/>
      <c r="BQ229" s="674"/>
      <c r="BR229" s="674"/>
      <c r="BS229" s="674"/>
      <c r="BT229" s="674"/>
      <c r="BU229" s="674"/>
      <c r="BV229" s="674"/>
      <c r="BW229" s="674"/>
      <c r="BX229" s="674"/>
      <c r="BY229" s="674"/>
      <c r="BZ229" s="674"/>
      <c r="CA229" s="674"/>
      <c r="CB229" s="674"/>
      <c r="CC229" s="674"/>
      <c r="CD229" s="674"/>
      <c r="CE229" s="674"/>
      <c r="CF229" s="674"/>
      <c r="CG229" s="674"/>
      <c r="CH229" s="674"/>
      <c r="CI229" s="674"/>
      <c r="CJ229" s="674"/>
      <c r="CK229" s="674"/>
      <c r="CL229" s="674"/>
      <c r="CM229" s="674"/>
      <c r="CN229" s="674"/>
      <c r="CO229" s="674"/>
      <c r="CP229" s="674"/>
      <c r="CQ229" s="674"/>
      <c r="CR229" s="674"/>
      <c r="CS229" s="674"/>
      <c r="CT229" s="674"/>
      <c r="CU229" s="674"/>
      <c r="CV229" s="674"/>
      <c r="CW229" s="674"/>
      <c r="CX229" s="674"/>
      <c r="CY229" s="674"/>
      <c r="CZ229" s="674"/>
      <c r="DA229" s="674"/>
      <c r="DB229" s="674"/>
      <c r="DC229" s="674"/>
      <c r="DD229" s="674"/>
      <c r="DE229" s="674"/>
      <c r="DF229" s="674"/>
      <c r="DG229" s="674"/>
      <c r="DH229" s="674"/>
      <c r="DI229" s="674"/>
      <c r="DJ229" s="674"/>
      <c r="DK229" s="674"/>
      <c r="DL229" s="674"/>
      <c r="DM229" s="674"/>
      <c r="DN229" s="674"/>
      <c r="DO229" s="674"/>
      <c r="DP229" s="674"/>
      <c r="DQ229" s="674"/>
      <c r="DR229" s="674"/>
      <c r="DS229" s="674"/>
      <c r="DT229" s="674"/>
      <c r="DU229" s="674"/>
      <c r="DV229" s="674"/>
      <c r="DW229" s="674"/>
      <c r="DX229" s="674"/>
      <c r="DY229" s="674"/>
      <c r="DZ229" s="674"/>
      <c r="EA229" s="674"/>
      <c r="EB229" s="674"/>
      <c r="EC229" s="674"/>
      <c r="ED229" s="674"/>
      <c r="EE229" s="674"/>
      <c r="EF229" s="674"/>
      <c r="EG229" s="674"/>
      <c r="EH229" s="674"/>
      <c r="EI229" s="674"/>
      <c r="EJ229" s="674"/>
      <c r="EK229" s="674"/>
      <c r="EL229" s="674"/>
      <c r="EM229" s="674"/>
      <c r="EN229" s="674"/>
      <c r="EO229" s="674"/>
      <c r="EP229" s="674"/>
      <c r="EQ229" s="674"/>
      <c r="ER229" s="674"/>
      <c r="ES229" s="674"/>
      <c r="ET229" s="674"/>
      <c r="EU229" s="674"/>
      <c r="EV229" s="674"/>
      <c r="EW229" s="674"/>
      <c r="EX229" s="674"/>
      <c r="EY229" s="674"/>
      <c r="EZ229" s="674"/>
      <c r="FA229" s="674"/>
      <c r="FB229" s="674"/>
      <c r="FC229" s="674"/>
      <c r="FD229" s="674"/>
      <c r="FE229" s="674"/>
      <c r="FF229" s="674"/>
      <c r="FG229" s="674"/>
      <c r="FH229" s="674"/>
      <c r="FI229" s="674"/>
      <c r="FJ229" s="674"/>
      <c r="FK229" s="674"/>
      <c r="FL229" s="674"/>
      <c r="FM229" s="674"/>
      <c r="FN229" s="674"/>
      <c r="FO229" s="674"/>
      <c r="FP229" s="674"/>
      <c r="FQ229" s="674"/>
      <c r="FR229" s="674"/>
      <c r="FS229" s="674"/>
      <c r="FT229" s="674"/>
      <c r="FU229" s="674"/>
      <c r="FV229" s="674"/>
      <c r="FW229" s="674"/>
      <c r="FX229" s="674"/>
      <c r="FY229" s="674"/>
      <c r="FZ229" s="1313"/>
      <c r="GA229" s="1312"/>
      <c r="GB229" s="1156"/>
      <c r="GC229" s="1156"/>
      <c r="GD229" s="1156"/>
      <c r="GE229" s="1156"/>
      <c r="GF229" s="1156"/>
      <c r="GG229" s="1156"/>
      <c r="GH229" s="1156"/>
      <c r="GI229" s="1156"/>
      <c r="GJ229" s="1156"/>
      <c r="GK229" s="1157"/>
      <c r="GL229" s="1157"/>
      <c r="GM229" s="1157"/>
      <c r="GN229" s="1157"/>
      <c r="GO229" s="1157"/>
      <c r="GP229" s="1157"/>
      <c r="GQ229" s="1157"/>
      <c r="GR229" s="1157"/>
      <c r="GS229" s="1157"/>
      <c r="GT229" s="1157"/>
      <c r="GU229" s="1157"/>
      <c r="GV229" s="1157"/>
      <c r="GW229" s="1157"/>
      <c r="GX229" s="1157"/>
      <c r="GY229" s="1157"/>
      <c r="GZ229" s="1157"/>
      <c r="HA229" s="1157"/>
      <c r="HB229" s="1157"/>
      <c r="HC229" s="1157"/>
      <c r="HD229" s="1157"/>
      <c r="HE229" s="1157"/>
      <c r="HF229" s="1157"/>
      <c r="HG229" s="1157"/>
      <c r="HH229" s="1157"/>
      <c r="HI229" s="1157"/>
      <c r="HJ229" s="1026"/>
    </row>
    <row r="230" spans="2:218" ht="24.95" customHeight="1" x14ac:dyDescent="0.25">
      <c r="B230" s="1606"/>
      <c r="C230" s="229"/>
      <c r="D230" s="1316"/>
      <c r="E230" s="2400"/>
      <c r="F230" s="215"/>
      <c r="G230" s="213"/>
      <c r="H230" s="213"/>
      <c r="I230" s="214"/>
      <c r="J230" s="834"/>
      <c r="K230" s="234"/>
      <c r="L230" s="230"/>
      <c r="M230" s="231"/>
      <c r="N230" s="231"/>
      <c r="O230" s="231"/>
      <c r="P230" s="231"/>
      <c r="Q230" s="235"/>
      <c r="R230" s="233"/>
      <c r="S230" s="232"/>
      <c r="T230" s="219"/>
      <c r="U230" s="835"/>
      <c r="V230" s="212"/>
      <c r="W230" s="231"/>
      <c r="X230" s="2118"/>
      <c r="Y230" s="2119"/>
      <c r="Z230" s="2188"/>
      <c r="AA230" s="674"/>
      <c r="AB230" s="674"/>
      <c r="AC230" s="674"/>
      <c r="AD230" s="674"/>
      <c r="AE230" s="674"/>
      <c r="AF230" s="674"/>
      <c r="AG230" s="674"/>
      <c r="AH230" s="674"/>
      <c r="AI230" s="674"/>
      <c r="AJ230" s="674"/>
      <c r="AK230" s="674"/>
      <c r="AL230" s="674"/>
      <c r="AM230" s="674"/>
      <c r="AN230" s="674"/>
      <c r="AO230" s="674"/>
      <c r="AP230" s="674"/>
      <c r="AQ230" s="674"/>
      <c r="AR230" s="674"/>
      <c r="AS230" s="674"/>
      <c r="AT230" s="674"/>
      <c r="AU230" s="674"/>
      <c r="AV230" s="674"/>
      <c r="AW230" s="674"/>
      <c r="AX230" s="674"/>
      <c r="AY230" s="674"/>
      <c r="AZ230" s="674"/>
      <c r="BA230" s="674"/>
      <c r="BB230" s="674"/>
      <c r="BC230" s="674"/>
      <c r="BD230" s="674"/>
      <c r="BE230" s="674"/>
      <c r="BF230" s="674"/>
      <c r="BG230" s="674"/>
      <c r="BH230" s="674"/>
      <c r="BI230" s="674"/>
      <c r="BJ230" s="674"/>
      <c r="BK230" s="674"/>
      <c r="BL230" s="674"/>
      <c r="BM230" s="674"/>
      <c r="BN230" s="674"/>
      <c r="BO230" s="674"/>
      <c r="BP230" s="674"/>
      <c r="BQ230" s="674"/>
      <c r="BR230" s="674"/>
      <c r="BS230" s="674"/>
      <c r="BT230" s="674"/>
      <c r="BU230" s="674"/>
      <c r="BV230" s="674"/>
      <c r="BW230" s="674"/>
      <c r="BX230" s="674"/>
      <c r="BY230" s="674"/>
      <c r="BZ230" s="674"/>
      <c r="CA230" s="674"/>
      <c r="CB230" s="674"/>
      <c r="CC230" s="674"/>
      <c r="CD230" s="674"/>
      <c r="CE230" s="674"/>
      <c r="CF230" s="674"/>
      <c r="CG230" s="674"/>
      <c r="CH230" s="674"/>
      <c r="CI230" s="674"/>
      <c r="CJ230" s="674"/>
      <c r="CK230" s="674"/>
      <c r="CL230" s="674"/>
      <c r="CM230" s="674"/>
      <c r="CN230" s="674"/>
      <c r="CO230" s="674"/>
      <c r="CP230" s="674"/>
      <c r="CQ230" s="674"/>
      <c r="CR230" s="674"/>
      <c r="CS230" s="674"/>
      <c r="CT230" s="674"/>
      <c r="CU230" s="674"/>
      <c r="CV230" s="674"/>
      <c r="CW230" s="674"/>
      <c r="CX230" s="674"/>
      <c r="CY230" s="674"/>
      <c r="CZ230" s="674"/>
      <c r="DA230" s="674"/>
      <c r="DB230" s="674"/>
      <c r="DC230" s="674"/>
      <c r="DD230" s="674"/>
      <c r="DE230" s="674"/>
      <c r="DF230" s="674"/>
      <c r="DG230" s="674"/>
      <c r="DH230" s="674"/>
      <c r="DI230" s="674"/>
      <c r="DJ230" s="674"/>
      <c r="DK230" s="674"/>
      <c r="DL230" s="674"/>
      <c r="DM230" s="674"/>
      <c r="DN230" s="674"/>
      <c r="DO230" s="674"/>
      <c r="DP230" s="674"/>
      <c r="DQ230" s="674"/>
      <c r="DR230" s="674"/>
      <c r="DS230" s="674"/>
      <c r="DT230" s="674"/>
      <c r="DU230" s="674"/>
      <c r="DV230" s="674"/>
      <c r="DW230" s="674"/>
      <c r="DX230" s="674"/>
      <c r="DY230" s="674"/>
      <c r="DZ230" s="674"/>
      <c r="EA230" s="674"/>
      <c r="EB230" s="674"/>
      <c r="EC230" s="674"/>
      <c r="ED230" s="674"/>
      <c r="EE230" s="674"/>
      <c r="EF230" s="674"/>
      <c r="EG230" s="674"/>
      <c r="EH230" s="674"/>
      <c r="EI230" s="674"/>
      <c r="EJ230" s="674"/>
      <c r="EK230" s="674"/>
      <c r="EL230" s="674"/>
      <c r="EM230" s="674"/>
      <c r="EN230" s="674"/>
      <c r="EO230" s="674"/>
      <c r="EP230" s="674"/>
      <c r="EQ230" s="674"/>
      <c r="ER230" s="674"/>
      <c r="ES230" s="674"/>
      <c r="ET230" s="674"/>
      <c r="EU230" s="674"/>
      <c r="EV230" s="674"/>
      <c r="EW230" s="674"/>
      <c r="EX230" s="674"/>
      <c r="EY230" s="674"/>
      <c r="EZ230" s="674"/>
      <c r="FA230" s="674"/>
      <c r="FB230" s="674"/>
      <c r="FC230" s="674"/>
      <c r="FD230" s="674"/>
      <c r="FE230" s="674"/>
      <c r="FF230" s="674"/>
      <c r="FG230" s="674"/>
      <c r="FH230" s="674"/>
      <c r="FI230" s="674"/>
      <c r="FJ230" s="674"/>
      <c r="FK230" s="674"/>
      <c r="FL230" s="674"/>
      <c r="FM230" s="674"/>
      <c r="FN230" s="674"/>
      <c r="FO230" s="674"/>
      <c r="FP230" s="674"/>
      <c r="FQ230" s="674"/>
      <c r="FR230" s="674"/>
      <c r="FS230" s="674"/>
      <c r="FT230" s="674"/>
      <c r="FU230" s="674"/>
      <c r="FV230" s="674"/>
      <c r="FW230" s="674"/>
      <c r="FX230" s="674"/>
      <c r="FY230" s="674"/>
      <c r="FZ230" s="1313"/>
      <c r="GA230" s="1312"/>
      <c r="GB230" s="1156"/>
      <c r="GC230" s="1156"/>
      <c r="GD230" s="1156"/>
      <c r="GE230" s="1156"/>
      <c r="GF230" s="1156"/>
      <c r="GG230" s="1156"/>
      <c r="GH230" s="1156"/>
      <c r="GI230" s="1156"/>
      <c r="GJ230" s="1156"/>
      <c r="GK230" s="1157"/>
      <c r="GL230" s="1157"/>
      <c r="GM230" s="1157"/>
      <c r="GN230" s="1157"/>
      <c r="GO230" s="1157"/>
      <c r="GP230" s="1157"/>
      <c r="GQ230" s="1157"/>
      <c r="GR230" s="1157"/>
      <c r="GS230" s="1157"/>
      <c r="GT230" s="1157"/>
      <c r="GU230" s="1157"/>
      <c r="GV230" s="1157"/>
      <c r="GW230" s="1157"/>
      <c r="GX230" s="1157"/>
      <c r="GY230" s="1157"/>
      <c r="GZ230" s="1157"/>
      <c r="HA230" s="1157"/>
      <c r="HB230" s="1157"/>
      <c r="HC230" s="1157"/>
      <c r="HD230" s="1157"/>
      <c r="HE230" s="1157"/>
      <c r="HF230" s="1157"/>
      <c r="HG230" s="1157"/>
      <c r="HH230" s="1157"/>
      <c r="HI230" s="1157"/>
      <c r="HJ230" s="1026"/>
    </row>
    <row r="231" spans="2:218" ht="24.95" customHeight="1" x14ac:dyDescent="0.25">
      <c r="B231" s="1606"/>
      <c r="C231" s="229"/>
      <c r="D231" s="1316"/>
      <c r="E231" s="2400"/>
      <c r="F231" s="215"/>
      <c r="G231" s="213"/>
      <c r="H231" s="213"/>
      <c r="I231" s="214"/>
      <c r="J231" s="834"/>
      <c r="K231" s="234"/>
      <c r="L231" s="230"/>
      <c r="M231" s="231"/>
      <c r="N231" s="231"/>
      <c r="O231" s="231"/>
      <c r="P231" s="231"/>
      <c r="Q231" s="235"/>
      <c r="R231" s="233"/>
      <c r="S231" s="232"/>
      <c r="T231" s="219"/>
      <c r="U231" s="835"/>
      <c r="V231" s="212"/>
      <c r="W231" s="231"/>
      <c r="X231" s="2118"/>
      <c r="Y231" s="2119"/>
      <c r="Z231" s="2188"/>
      <c r="AA231" s="674"/>
      <c r="AB231" s="674"/>
      <c r="AC231" s="674"/>
      <c r="AD231" s="674"/>
      <c r="AE231" s="674"/>
      <c r="AF231" s="674"/>
      <c r="AG231" s="674"/>
      <c r="AH231" s="674"/>
      <c r="AI231" s="674"/>
      <c r="AJ231" s="674"/>
      <c r="AK231" s="674"/>
      <c r="AL231" s="674"/>
      <c r="AM231" s="674"/>
      <c r="AN231" s="674"/>
      <c r="AO231" s="674"/>
      <c r="AP231" s="674"/>
      <c r="AQ231" s="674"/>
      <c r="AR231" s="674"/>
      <c r="AS231" s="674"/>
      <c r="AT231" s="674"/>
      <c r="AU231" s="674"/>
      <c r="AV231" s="674"/>
      <c r="AW231" s="674"/>
      <c r="AX231" s="674"/>
      <c r="AY231" s="674"/>
      <c r="AZ231" s="674"/>
      <c r="BA231" s="674"/>
      <c r="BB231" s="674"/>
      <c r="BC231" s="674"/>
      <c r="BD231" s="674"/>
      <c r="BE231" s="674"/>
      <c r="BF231" s="674"/>
      <c r="BG231" s="674"/>
      <c r="BH231" s="674"/>
      <c r="BI231" s="674"/>
      <c r="BJ231" s="674"/>
      <c r="BK231" s="674"/>
      <c r="BL231" s="674"/>
      <c r="BM231" s="674"/>
      <c r="BN231" s="674"/>
      <c r="BO231" s="674"/>
      <c r="BP231" s="674"/>
      <c r="BQ231" s="674"/>
      <c r="BR231" s="674"/>
      <c r="BS231" s="674"/>
      <c r="BT231" s="674"/>
      <c r="BU231" s="674"/>
      <c r="BV231" s="674"/>
      <c r="BW231" s="674"/>
      <c r="BX231" s="674"/>
      <c r="BY231" s="674"/>
      <c r="BZ231" s="674"/>
      <c r="CA231" s="674"/>
      <c r="CB231" s="674"/>
      <c r="CC231" s="674"/>
      <c r="CD231" s="674"/>
      <c r="CE231" s="674"/>
      <c r="CF231" s="674"/>
      <c r="CG231" s="674"/>
      <c r="CH231" s="674"/>
      <c r="CI231" s="674"/>
      <c r="CJ231" s="674"/>
      <c r="CK231" s="674"/>
      <c r="CL231" s="674"/>
      <c r="CM231" s="674"/>
      <c r="CN231" s="674"/>
      <c r="CO231" s="674"/>
      <c r="CP231" s="674"/>
      <c r="CQ231" s="674"/>
      <c r="CR231" s="674"/>
      <c r="CS231" s="674"/>
      <c r="CT231" s="674"/>
      <c r="CU231" s="674"/>
      <c r="CV231" s="674"/>
      <c r="CW231" s="674"/>
      <c r="CX231" s="674"/>
      <c r="CY231" s="674"/>
      <c r="CZ231" s="674"/>
      <c r="DA231" s="674"/>
      <c r="DB231" s="674"/>
      <c r="DC231" s="674"/>
      <c r="DD231" s="674"/>
      <c r="DE231" s="674"/>
      <c r="DF231" s="674"/>
      <c r="DG231" s="674"/>
      <c r="DH231" s="674"/>
      <c r="DI231" s="674"/>
      <c r="DJ231" s="674"/>
      <c r="DK231" s="674"/>
      <c r="DL231" s="674"/>
      <c r="DM231" s="674"/>
      <c r="DN231" s="674"/>
      <c r="DO231" s="674"/>
      <c r="DP231" s="674"/>
      <c r="DQ231" s="674"/>
      <c r="DR231" s="674"/>
      <c r="DS231" s="674"/>
      <c r="DT231" s="674"/>
      <c r="DU231" s="674"/>
      <c r="DV231" s="674"/>
      <c r="DW231" s="674"/>
      <c r="DX231" s="674"/>
      <c r="DY231" s="674"/>
      <c r="DZ231" s="674"/>
      <c r="EA231" s="674"/>
      <c r="EB231" s="674"/>
      <c r="EC231" s="674"/>
      <c r="ED231" s="674"/>
      <c r="EE231" s="674"/>
      <c r="EF231" s="674"/>
      <c r="EG231" s="674"/>
      <c r="EH231" s="674"/>
      <c r="EI231" s="674"/>
      <c r="EJ231" s="674"/>
      <c r="EK231" s="674"/>
      <c r="EL231" s="674"/>
      <c r="EM231" s="674"/>
      <c r="EN231" s="674"/>
      <c r="EO231" s="674"/>
      <c r="EP231" s="674"/>
      <c r="EQ231" s="674"/>
      <c r="ER231" s="674"/>
      <c r="ES231" s="674"/>
      <c r="ET231" s="674"/>
      <c r="EU231" s="674"/>
      <c r="EV231" s="674"/>
      <c r="EW231" s="674"/>
      <c r="EX231" s="674"/>
      <c r="EY231" s="674"/>
      <c r="EZ231" s="674"/>
      <c r="FA231" s="674"/>
      <c r="FB231" s="674"/>
      <c r="FC231" s="674"/>
      <c r="FD231" s="674"/>
      <c r="FE231" s="674"/>
      <c r="FF231" s="674"/>
      <c r="FG231" s="674"/>
      <c r="FH231" s="674"/>
      <c r="FI231" s="674"/>
      <c r="FJ231" s="674"/>
      <c r="FK231" s="674"/>
      <c r="FL231" s="674"/>
      <c r="FM231" s="674"/>
      <c r="FN231" s="674"/>
      <c r="FO231" s="674"/>
      <c r="FP231" s="674"/>
      <c r="FQ231" s="674"/>
      <c r="FR231" s="674"/>
      <c r="FS231" s="674"/>
      <c r="FT231" s="674"/>
      <c r="FU231" s="674"/>
      <c r="FV231" s="674"/>
      <c r="FW231" s="674"/>
      <c r="FX231" s="674"/>
      <c r="FY231" s="674"/>
      <c r="FZ231" s="1313"/>
      <c r="GA231" s="1312"/>
      <c r="GB231" s="1156"/>
      <c r="GC231" s="1156"/>
      <c r="GD231" s="1156"/>
      <c r="GE231" s="1156"/>
      <c r="GF231" s="1156"/>
      <c r="GG231" s="1156"/>
      <c r="GH231" s="1156"/>
      <c r="GI231" s="1156"/>
      <c r="GJ231" s="1156"/>
      <c r="GK231" s="1157"/>
      <c r="GL231" s="1157"/>
      <c r="GM231" s="1157"/>
      <c r="GN231" s="1157"/>
      <c r="GO231" s="1157"/>
      <c r="GP231" s="1157"/>
      <c r="GQ231" s="1157"/>
      <c r="GR231" s="1157"/>
      <c r="GS231" s="1157"/>
      <c r="GT231" s="1157"/>
      <c r="GU231" s="1157"/>
      <c r="GV231" s="1157"/>
      <c r="GW231" s="1157"/>
      <c r="GX231" s="1157"/>
      <c r="GY231" s="1157"/>
      <c r="GZ231" s="1157"/>
      <c r="HA231" s="1157"/>
      <c r="HB231" s="1157"/>
      <c r="HC231" s="1157"/>
      <c r="HD231" s="1157"/>
      <c r="HE231" s="1157"/>
      <c r="HF231" s="1157"/>
      <c r="HG231" s="1157"/>
      <c r="HH231" s="1157"/>
      <c r="HI231" s="1157"/>
      <c r="HJ231" s="1026"/>
    </row>
    <row r="232" spans="2:218" ht="24.95" customHeight="1" x14ac:dyDescent="0.25">
      <c r="B232" s="1606"/>
      <c r="C232" s="229"/>
      <c r="D232" s="1316"/>
      <c r="E232" s="2400"/>
      <c r="F232" s="215"/>
      <c r="G232" s="213"/>
      <c r="H232" s="213"/>
      <c r="I232" s="214"/>
      <c r="J232" s="834"/>
      <c r="K232" s="234"/>
      <c r="L232" s="230"/>
      <c r="M232" s="231"/>
      <c r="N232" s="231"/>
      <c r="O232" s="231"/>
      <c r="P232" s="231"/>
      <c r="Q232" s="235"/>
      <c r="R232" s="233"/>
      <c r="S232" s="232"/>
      <c r="T232" s="219"/>
      <c r="U232" s="835"/>
      <c r="V232" s="212"/>
      <c r="W232" s="231"/>
      <c r="X232" s="2118"/>
      <c r="Y232" s="2119"/>
      <c r="Z232" s="2188"/>
      <c r="AA232" s="674"/>
      <c r="AB232" s="674"/>
      <c r="AC232" s="674"/>
      <c r="AD232" s="674"/>
      <c r="AE232" s="674"/>
      <c r="AF232" s="674"/>
      <c r="AG232" s="674"/>
      <c r="AH232" s="674"/>
      <c r="AI232" s="674"/>
      <c r="AJ232" s="674"/>
      <c r="AK232" s="674"/>
      <c r="AL232" s="674"/>
      <c r="AM232" s="674"/>
      <c r="AN232" s="674"/>
      <c r="AO232" s="674"/>
      <c r="AP232" s="674"/>
      <c r="AQ232" s="674"/>
      <c r="AR232" s="674"/>
      <c r="AS232" s="674"/>
      <c r="AT232" s="674"/>
      <c r="AU232" s="674"/>
      <c r="AV232" s="674"/>
      <c r="AW232" s="674"/>
      <c r="AX232" s="674"/>
      <c r="AY232" s="674"/>
      <c r="AZ232" s="674"/>
      <c r="BA232" s="674"/>
      <c r="BB232" s="674"/>
      <c r="BC232" s="674"/>
      <c r="BD232" s="674"/>
      <c r="BE232" s="674"/>
      <c r="BF232" s="674"/>
      <c r="BG232" s="674"/>
      <c r="BH232" s="674"/>
      <c r="BI232" s="674"/>
      <c r="BJ232" s="674"/>
      <c r="BK232" s="674"/>
      <c r="BL232" s="674"/>
      <c r="BM232" s="674"/>
      <c r="BN232" s="674"/>
      <c r="BO232" s="674"/>
      <c r="BP232" s="674"/>
      <c r="BQ232" s="674"/>
      <c r="BR232" s="674"/>
      <c r="BS232" s="674"/>
      <c r="BT232" s="674"/>
      <c r="BU232" s="674"/>
      <c r="BV232" s="674"/>
      <c r="BW232" s="674"/>
      <c r="BX232" s="674"/>
      <c r="BY232" s="674"/>
      <c r="BZ232" s="674"/>
      <c r="CA232" s="674"/>
      <c r="CB232" s="674"/>
      <c r="CC232" s="674"/>
      <c r="CD232" s="674"/>
      <c r="CE232" s="674"/>
      <c r="CF232" s="674"/>
      <c r="CG232" s="674"/>
      <c r="CH232" s="674"/>
      <c r="CI232" s="674"/>
      <c r="CJ232" s="674"/>
      <c r="CK232" s="674"/>
      <c r="CL232" s="674"/>
      <c r="CM232" s="674"/>
      <c r="CN232" s="674"/>
      <c r="CO232" s="674"/>
      <c r="CP232" s="674"/>
      <c r="CQ232" s="674"/>
      <c r="CR232" s="674"/>
      <c r="CS232" s="674"/>
      <c r="CT232" s="674"/>
      <c r="CU232" s="674"/>
      <c r="CV232" s="674"/>
      <c r="CW232" s="674"/>
      <c r="CX232" s="674"/>
      <c r="CY232" s="674"/>
      <c r="CZ232" s="674"/>
      <c r="DA232" s="674"/>
      <c r="DB232" s="674"/>
      <c r="DC232" s="674"/>
      <c r="DD232" s="674"/>
      <c r="DE232" s="674"/>
      <c r="DF232" s="674"/>
      <c r="DG232" s="674"/>
      <c r="DH232" s="674"/>
      <c r="DI232" s="674"/>
      <c r="DJ232" s="674"/>
      <c r="DK232" s="674"/>
      <c r="DL232" s="674"/>
      <c r="DM232" s="674"/>
      <c r="DN232" s="674"/>
      <c r="DO232" s="674"/>
      <c r="DP232" s="674"/>
      <c r="DQ232" s="674"/>
      <c r="DR232" s="674"/>
      <c r="DS232" s="674"/>
      <c r="DT232" s="674"/>
      <c r="DU232" s="674"/>
      <c r="DV232" s="674"/>
      <c r="DW232" s="674"/>
      <c r="DX232" s="674"/>
      <c r="DY232" s="674"/>
      <c r="DZ232" s="674"/>
      <c r="EA232" s="674"/>
      <c r="EB232" s="674"/>
      <c r="EC232" s="674"/>
      <c r="ED232" s="674"/>
      <c r="EE232" s="674"/>
      <c r="EF232" s="674"/>
      <c r="EG232" s="674"/>
      <c r="EH232" s="674"/>
      <c r="EI232" s="674"/>
      <c r="EJ232" s="674"/>
      <c r="EK232" s="674"/>
      <c r="EL232" s="674"/>
      <c r="EM232" s="674"/>
      <c r="EN232" s="674"/>
      <c r="EO232" s="674"/>
      <c r="EP232" s="674"/>
      <c r="EQ232" s="674"/>
      <c r="ER232" s="674"/>
      <c r="ES232" s="674"/>
      <c r="ET232" s="674"/>
      <c r="EU232" s="674"/>
      <c r="EV232" s="674"/>
      <c r="EW232" s="674"/>
      <c r="EX232" s="674"/>
      <c r="EY232" s="674"/>
      <c r="EZ232" s="674"/>
      <c r="FA232" s="674"/>
      <c r="FB232" s="674"/>
      <c r="FC232" s="674"/>
      <c r="FD232" s="674"/>
      <c r="FE232" s="674"/>
      <c r="FF232" s="674"/>
      <c r="FG232" s="674"/>
      <c r="FH232" s="674"/>
      <c r="FI232" s="674"/>
      <c r="FJ232" s="674"/>
      <c r="FK232" s="674"/>
      <c r="FL232" s="674"/>
      <c r="FM232" s="674"/>
      <c r="FN232" s="674"/>
      <c r="FO232" s="674"/>
      <c r="FP232" s="674"/>
      <c r="FQ232" s="674"/>
      <c r="FR232" s="674"/>
      <c r="FS232" s="674"/>
      <c r="FT232" s="674"/>
      <c r="FU232" s="674"/>
      <c r="FV232" s="674"/>
      <c r="FW232" s="674"/>
      <c r="FX232" s="674"/>
      <c r="FY232" s="674"/>
      <c r="FZ232" s="1313"/>
      <c r="GA232" s="1312"/>
      <c r="GB232" s="1156"/>
      <c r="GC232" s="1156"/>
      <c r="GD232" s="1156"/>
      <c r="GE232" s="1156"/>
      <c r="GF232" s="1156"/>
      <c r="GG232" s="1156"/>
      <c r="GH232" s="1156"/>
      <c r="GI232" s="1156"/>
      <c r="GJ232" s="1156"/>
      <c r="GK232" s="1157"/>
      <c r="GL232" s="1157"/>
      <c r="GM232" s="1157"/>
      <c r="GN232" s="1157"/>
      <c r="GO232" s="1157"/>
      <c r="GP232" s="1157"/>
      <c r="GQ232" s="1157"/>
      <c r="GR232" s="1157"/>
      <c r="GS232" s="1157"/>
      <c r="GT232" s="1157"/>
      <c r="GU232" s="1157"/>
      <c r="GV232" s="1157"/>
      <c r="GW232" s="1157"/>
      <c r="GX232" s="1157"/>
      <c r="GY232" s="1157"/>
      <c r="GZ232" s="1157"/>
      <c r="HA232" s="1157"/>
      <c r="HB232" s="1157"/>
      <c r="HC232" s="1157"/>
      <c r="HD232" s="1157"/>
      <c r="HE232" s="1157"/>
      <c r="HF232" s="1157"/>
      <c r="HG232" s="1157"/>
      <c r="HH232" s="1157"/>
      <c r="HI232" s="1157"/>
      <c r="HJ232" s="1026"/>
    </row>
    <row r="233" spans="2:218" ht="24.95" customHeight="1" x14ac:dyDescent="0.25">
      <c r="B233" s="1606"/>
      <c r="C233" s="229"/>
      <c r="D233" s="1316"/>
      <c r="E233" s="2400"/>
      <c r="F233" s="215"/>
      <c r="G233" s="213"/>
      <c r="H233" s="213"/>
      <c r="I233" s="214"/>
      <c r="J233" s="834"/>
      <c r="K233" s="234"/>
      <c r="L233" s="230"/>
      <c r="M233" s="231"/>
      <c r="N233" s="231"/>
      <c r="O233" s="231"/>
      <c r="P233" s="231"/>
      <c r="Q233" s="235"/>
      <c r="R233" s="233"/>
      <c r="S233" s="232"/>
      <c r="T233" s="219"/>
      <c r="U233" s="835"/>
      <c r="V233" s="212"/>
      <c r="W233" s="231"/>
      <c r="X233" s="2118"/>
      <c r="Y233" s="2119"/>
      <c r="Z233" s="2188"/>
      <c r="AA233" s="674"/>
      <c r="AB233" s="674"/>
      <c r="AC233" s="674"/>
      <c r="AD233" s="674"/>
      <c r="AE233" s="674"/>
      <c r="AF233" s="674"/>
      <c r="AG233" s="674"/>
      <c r="AH233" s="674"/>
      <c r="AI233" s="674"/>
      <c r="AJ233" s="674"/>
      <c r="AK233" s="674"/>
      <c r="AL233" s="674"/>
      <c r="AM233" s="674"/>
      <c r="AN233" s="674"/>
      <c r="AO233" s="674"/>
      <c r="AP233" s="674"/>
      <c r="AQ233" s="674"/>
      <c r="AR233" s="674"/>
      <c r="AS233" s="674"/>
      <c r="AT233" s="674"/>
      <c r="AU233" s="674"/>
      <c r="AV233" s="674"/>
      <c r="AW233" s="674"/>
      <c r="AX233" s="674"/>
      <c r="AY233" s="674"/>
      <c r="AZ233" s="674"/>
      <c r="BA233" s="674"/>
      <c r="BB233" s="674"/>
      <c r="BC233" s="674"/>
      <c r="BD233" s="674"/>
      <c r="BE233" s="674"/>
      <c r="BF233" s="674"/>
      <c r="BG233" s="674"/>
      <c r="BH233" s="674"/>
      <c r="BI233" s="674"/>
      <c r="BJ233" s="674"/>
      <c r="BK233" s="674"/>
      <c r="BL233" s="674"/>
      <c r="BM233" s="674"/>
      <c r="BN233" s="674"/>
      <c r="BO233" s="674"/>
      <c r="BP233" s="674"/>
      <c r="BQ233" s="674"/>
      <c r="BR233" s="674"/>
      <c r="BS233" s="674"/>
      <c r="BT233" s="674"/>
      <c r="BU233" s="674"/>
      <c r="BV233" s="674"/>
      <c r="BW233" s="674"/>
      <c r="BX233" s="674"/>
      <c r="BY233" s="674"/>
      <c r="BZ233" s="674"/>
      <c r="CA233" s="674"/>
      <c r="CB233" s="674"/>
      <c r="CC233" s="674"/>
      <c r="CD233" s="674"/>
      <c r="CE233" s="674"/>
      <c r="CF233" s="674"/>
      <c r="CG233" s="674"/>
      <c r="CH233" s="674"/>
      <c r="CI233" s="674"/>
      <c r="CJ233" s="674"/>
      <c r="CK233" s="674"/>
      <c r="CL233" s="674"/>
      <c r="CM233" s="674"/>
      <c r="CN233" s="674"/>
      <c r="CO233" s="674"/>
      <c r="CP233" s="674"/>
      <c r="CQ233" s="674"/>
      <c r="CR233" s="674"/>
      <c r="CS233" s="674"/>
      <c r="CT233" s="674"/>
      <c r="CU233" s="674"/>
      <c r="CV233" s="674"/>
      <c r="CW233" s="674"/>
      <c r="CX233" s="674"/>
      <c r="CY233" s="674"/>
      <c r="CZ233" s="674"/>
      <c r="DA233" s="674"/>
      <c r="DB233" s="674"/>
      <c r="DC233" s="674"/>
      <c r="DD233" s="674"/>
      <c r="DE233" s="674"/>
      <c r="DF233" s="674"/>
      <c r="DG233" s="674"/>
      <c r="DH233" s="674"/>
      <c r="DI233" s="674"/>
      <c r="DJ233" s="674"/>
      <c r="DK233" s="674"/>
      <c r="DL233" s="674"/>
      <c r="DM233" s="674"/>
      <c r="DN233" s="674"/>
      <c r="DO233" s="674"/>
      <c r="DP233" s="674"/>
      <c r="DQ233" s="674"/>
      <c r="DR233" s="674"/>
      <c r="DS233" s="674"/>
      <c r="DT233" s="674"/>
      <c r="DU233" s="674"/>
      <c r="DV233" s="674"/>
      <c r="DW233" s="674"/>
      <c r="DX233" s="674"/>
      <c r="DY233" s="674"/>
      <c r="DZ233" s="674"/>
      <c r="EA233" s="674"/>
      <c r="EB233" s="674"/>
      <c r="EC233" s="674"/>
      <c r="ED233" s="674"/>
      <c r="EE233" s="674"/>
      <c r="EF233" s="674"/>
      <c r="EG233" s="674"/>
      <c r="EH233" s="674"/>
      <c r="EI233" s="674"/>
      <c r="EJ233" s="674"/>
      <c r="EK233" s="674"/>
      <c r="EL233" s="674"/>
      <c r="EM233" s="674"/>
      <c r="EN233" s="674"/>
      <c r="EO233" s="674"/>
      <c r="EP233" s="674"/>
      <c r="EQ233" s="674"/>
      <c r="ER233" s="674"/>
      <c r="ES233" s="674"/>
      <c r="ET233" s="674"/>
      <c r="EU233" s="674"/>
      <c r="EV233" s="674"/>
      <c r="EW233" s="674"/>
      <c r="EX233" s="674"/>
      <c r="EY233" s="674"/>
      <c r="EZ233" s="674"/>
      <c r="FA233" s="674"/>
      <c r="FB233" s="674"/>
      <c r="FC233" s="674"/>
      <c r="FD233" s="674"/>
      <c r="FE233" s="674"/>
      <c r="FF233" s="674"/>
      <c r="FG233" s="674"/>
      <c r="FH233" s="674"/>
      <c r="FI233" s="674"/>
      <c r="FJ233" s="674"/>
      <c r="FK233" s="674"/>
      <c r="FL233" s="674"/>
      <c r="FM233" s="674"/>
      <c r="FN233" s="674"/>
      <c r="FO233" s="674"/>
      <c r="FP233" s="674"/>
      <c r="FQ233" s="674"/>
      <c r="FR233" s="674"/>
      <c r="FS233" s="674"/>
      <c r="FT233" s="674"/>
      <c r="FU233" s="674"/>
      <c r="FV233" s="674"/>
      <c r="FW233" s="674"/>
      <c r="FX233" s="674"/>
      <c r="FY233" s="674"/>
      <c r="FZ233" s="1313"/>
      <c r="GA233" s="1312"/>
      <c r="GB233" s="1156"/>
      <c r="GC233" s="1156"/>
      <c r="GD233" s="1156"/>
      <c r="GE233" s="1156"/>
      <c r="GF233" s="1156"/>
      <c r="GG233" s="1156"/>
      <c r="GH233" s="1156"/>
      <c r="GI233" s="1156"/>
      <c r="GJ233" s="1156"/>
      <c r="GK233" s="1157"/>
      <c r="GL233" s="1157"/>
      <c r="GM233" s="1157"/>
      <c r="GN233" s="1157"/>
      <c r="GO233" s="1157"/>
      <c r="GP233" s="1157"/>
      <c r="GQ233" s="1157"/>
      <c r="GR233" s="1157"/>
      <c r="GS233" s="1157"/>
      <c r="GT233" s="1157"/>
      <c r="GU233" s="1157"/>
      <c r="GV233" s="1157"/>
      <c r="GW233" s="1157"/>
      <c r="GX233" s="1157"/>
      <c r="GY233" s="1157"/>
      <c r="GZ233" s="1157"/>
      <c r="HA233" s="1157"/>
      <c r="HB233" s="1157"/>
      <c r="HC233" s="1157"/>
      <c r="HD233" s="1157"/>
      <c r="HE233" s="1157"/>
      <c r="HF233" s="1157"/>
      <c r="HG233" s="1157"/>
      <c r="HH233" s="1157"/>
      <c r="HI233" s="1157"/>
      <c r="HJ233" s="1026"/>
    </row>
    <row r="234" spans="2:218" ht="24.95" customHeight="1" x14ac:dyDescent="0.25">
      <c r="B234" s="1606"/>
      <c r="C234" s="229"/>
      <c r="D234" s="1316"/>
      <c r="E234" s="2400"/>
      <c r="F234" s="215"/>
      <c r="G234" s="213"/>
      <c r="H234" s="213"/>
      <c r="I234" s="214"/>
      <c r="J234" s="834"/>
      <c r="K234" s="234"/>
      <c r="L234" s="230"/>
      <c r="M234" s="231"/>
      <c r="N234" s="231"/>
      <c r="O234" s="231"/>
      <c r="P234" s="231"/>
      <c r="Q234" s="235"/>
      <c r="R234" s="233"/>
      <c r="S234" s="232"/>
      <c r="T234" s="219"/>
      <c r="U234" s="835"/>
      <c r="V234" s="212"/>
      <c r="W234" s="231"/>
      <c r="X234" s="2118"/>
      <c r="Y234" s="2119"/>
      <c r="Z234" s="2188"/>
      <c r="AA234" s="674"/>
      <c r="AB234" s="674"/>
      <c r="AC234" s="674"/>
      <c r="AD234" s="674"/>
      <c r="AE234" s="674"/>
      <c r="AF234" s="674"/>
      <c r="AG234" s="674"/>
      <c r="AH234" s="674"/>
      <c r="AI234" s="674"/>
      <c r="AJ234" s="674"/>
      <c r="AK234" s="674"/>
      <c r="AL234" s="674"/>
      <c r="AM234" s="674"/>
      <c r="AN234" s="674"/>
      <c r="AO234" s="674"/>
      <c r="AP234" s="674"/>
      <c r="AQ234" s="674"/>
      <c r="AR234" s="674"/>
      <c r="AS234" s="674"/>
      <c r="AT234" s="674"/>
      <c r="AU234" s="674"/>
      <c r="AV234" s="674"/>
      <c r="AW234" s="674"/>
      <c r="AX234" s="674"/>
      <c r="AY234" s="674"/>
      <c r="AZ234" s="674"/>
      <c r="BA234" s="674"/>
      <c r="BB234" s="674"/>
      <c r="BC234" s="674"/>
      <c r="BD234" s="674"/>
      <c r="BE234" s="674"/>
      <c r="BF234" s="674"/>
      <c r="BG234" s="674"/>
      <c r="BH234" s="674"/>
      <c r="BI234" s="674"/>
      <c r="BJ234" s="674"/>
      <c r="BK234" s="674"/>
      <c r="BL234" s="674"/>
      <c r="BM234" s="674"/>
      <c r="BN234" s="674"/>
      <c r="BO234" s="674"/>
      <c r="BP234" s="674"/>
      <c r="BQ234" s="674"/>
      <c r="BR234" s="674"/>
      <c r="BS234" s="674"/>
      <c r="BT234" s="674"/>
      <c r="BU234" s="674"/>
      <c r="BV234" s="674"/>
      <c r="BW234" s="674"/>
      <c r="BX234" s="674"/>
      <c r="BY234" s="674"/>
      <c r="BZ234" s="674"/>
      <c r="CA234" s="674"/>
      <c r="CB234" s="674"/>
      <c r="CC234" s="674"/>
      <c r="CD234" s="674"/>
      <c r="CE234" s="674"/>
      <c r="CF234" s="674"/>
      <c r="CG234" s="674"/>
      <c r="CH234" s="674"/>
      <c r="CI234" s="674"/>
      <c r="CJ234" s="674"/>
      <c r="CK234" s="674"/>
      <c r="CL234" s="674"/>
      <c r="CM234" s="674"/>
      <c r="CN234" s="674"/>
      <c r="CO234" s="674"/>
      <c r="CP234" s="674"/>
      <c r="CQ234" s="674"/>
      <c r="CR234" s="674"/>
      <c r="CS234" s="674"/>
      <c r="CT234" s="674"/>
      <c r="CU234" s="674"/>
      <c r="CV234" s="674"/>
      <c r="CW234" s="674"/>
      <c r="CX234" s="674"/>
      <c r="CY234" s="674"/>
      <c r="CZ234" s="674"/>
      <c r="DA234" s="674"/>
      <c r="DB234" s="674"/>
      <c r="DC234" s="674"/>
      <c r="DD234" s="674"/>
      <c r="DE234" s="674"/>
      <c r="DF234" s="674"/>
      <c r="DG234" s="674"/>
      <c r="DH234" s="674"/>
      <c r="DI234" s="674"/>
      <c r="DJ234" s="674"/>
      <c r="DK234" s="674"/>
      <c r="DL234" s="674"/>
      <c r="DM234" s="674"/>
      <c r="DN234" s="674"/>
      <c r="DO234" s="674"/>
      <c r="DP234" s="674"/>
      <c r="DQ234" s="674"/>
      <c r="DR234" s="674"/>
      <c r="DS234" s="674"/>
      <c r="DT234" s="674"/>
      <c r="DU234" s="674"/>
      <c r="DV234" s="674"/>
      <c r="DW234" s="674"/>
      <c r="DX234" s="674"/>
      <c r="DY234" s="674"/>
      <c r="DZ234" s="674"/>
      <c r="EA234" s="674"/>
      <c r="EB234" s="674"/>
      <c r="EC234" s="674"/>
      <c r="ED234" s="674"/>
      <c r="EE234" s="674"/>
      <c r="EF234" s="674"/>
      <c r="EG234" s="674"/>
      <c r="EH234" s="674"/>
      <c r="EI234" s="674"/>
      <c r="EJ234" s="674"/>
      <c r="EK234" s="674"/>
      <c r="EL234" s="674"/>
      <c r="EM234" s="674"/>
      <c r="EN234" s="674"/>
      <c r="EO234" s="674"/>
      <c r="EP234" s="674"/>
      <c r="EQ234" s="674"/>
      <c r="ER234" s="674"/>
      <c r="ES234" s="674"/>
      <c r="ET234" s="674"/>
      <c r="EU234" s="674"/>
      <c r="EV234" s="674"/>
      <c r="EW234" s="674"/>
      <c r="EX234" s="674"/>
      <c r="EY234" s="674"/>
      <c r="EZ234" s="674"/>
      <c r="FA234" s="674"/>
      <c r="FB234" s="674"/>
      <c r="FC234" s="674"/>
      <c r="FD234" s="674"/>
      <c r="FE234" s="674"/>
      <c r="FF234" s="674"/>
      <c r="FG234" s="674"/>
      <c r="FH234" s="674"/>
      <c r="FI234" s="674"/>
      <c r="FJ234" s="674"/>
      <c r="FK234" s="674"/>
      <c r="FL234" s="674"/>
      <c r="FM234" s="674"/>
      <c r="FN234" s="674"/>
      <c r="FO234" s="674"/>
      <c r="FP234" s="674"/>
      <c r="FQ234" s="674"/>
      <c r="FR234" s="674"/>
      <c r="FS234" s="674"/>
      <c r="FT234" s="674"/>
      <c r="FU234" s="674"/>
      <c r="FV234" s="674"/>
      <c r="FW234" s="674"/>
      <c r="FX234" s="674"/>
      <c r="FY234" s="674"/>
      <c r="FZ234" s="1313"/>
      <c r="GA234" s="1312"/>
      <c r="GB234" s="1156"/>
      <c r="GC234" s="1156"/>
      <c r="GD234" s="1156"/>
      <c r="GE234" s="1156"/>
      <c r="GF234" s="1156"/>
      <c r="GG234" s="1156"/>
      <c r="GH234" s="1156"/>
      <c r="GI234" s="1156"/>
      <c r="GJ234" s="1156"/>
      <c r="GK234" s="1157"/>
      <c r="GL234" s="1157"/>
      <c r="GM234" s="1157"/>
      <c r="GN234" s="1157"/>
      <c r="GO234" s="1157"/>
      <c r="GP234" s="1157"/>
      <c r="GQ234" s="1157"/>
      <c r="GR234" s="1157"/>
      <c r="GS234" s="1157"/>
      <c r="GT234" s="1157"/>
      <c r="GU234" s="1157"/>
      <c r="GV234" s="1157"/>
      <c r="GW234" s="1157"/>
      <c r="GX234" s="1157"/>
      <c r="GY234" s="1157"/>
      <c r="GZ234" s="1157"/>
      <c r="HA234" s="1157"/>
      <c r="HB234" s="1157"/>
      <c r="HC234" s="1157"/>
      <c r="HD234" s="1157"/>
      <c r="HE234" s="1157"/>
      <c r="HF234" s="1157"/>
      <c r="HG234" s="1157"/>
      <c r="HH234" s="1157"/>
      <c r="HI234" s="1157"/>
      <c r="HJ234" s="1026"/>
    </row>
    <row r="235" spans="2:218" ht="24.95" customHeight="1" x14ac:dyDescent="0.25">
      <c r="B235" s="1606"/>
      <c r="C235" s="229"/>
      <c r="D235" s="1316"/>
      <c r="E235" s="2400"/>
      <c r="F235" s="215"/>
      <c r="G235" s="213"/>
      <c r="H235" s="213"/>
      <c r="I235" s="214"/>
      <c r="J235" s="834"/>
      <c r="K235" s="234"/>
      <c r="L235" s="230"/>
      <c r="M235" s="231"/>
      <c r="N235" s="231"/>
      <c r="O235" s="231"/>
      <c r="P235" s="231"/>
      <c r="Q235" s="235"/>
      <c r="R235" s="233"/>
      <c r="S235" s="232"/>
      <c r="T235" s="219"/>
      <c r="U235" s="835"/>
      <c r="V235" s="212"/>
      <c r="W235" s="231"/>
      <c r="X235" s="2118"/>
      <c r="Y235" s="2119"/>
      <c r="Z235" s="2188"/>
      <c r="AA235" s="674"/>
      <c r="AB235" s="674"/>
      <c r="AC235" s="674"/>
      <c r="AD235" s="674"/>
      <c r="AE235" s="674"/>
      <c r="AF235" s="674"/>
      <c r="AG235" s="674"/>
      <c r="AH235" s="674"/>
      <c r="AI235" s="674"/>
      <c r="AJ235" s="674"/>
      <c r="AK235" s="674"/>
      <c r="AL235" s="674"/>
      <c r="AM235" s="674"/>
      <c r="AN235" s="674"/>
      <c r="AO235" s="674"/>
      <c r="AP235" s="674"/>
      <c r="AQ235" s="674"/>
      <c r="AR235" s="674"/>
      <c r="AS235" s="674"/>
      <c r="AT235" s="674"/>
      <c r="AU235" s="674"/>
      <c r="AV235" s="674"/>
      <c r="AW235" s="674"/>
      <c r="AX235" s="674"/>
      <c r="AY235" s="674"/>
      <c r="AZ235" s="674"/>
      <c r="BA235" s="674"/>
      <c r="BB235" s="674"/>
      <c r="BC235" s="674"/>
      <c r="BD235" s="674"/>
      <c r="BE235" s="674"/>
      <c r="BF235" s="674"/>
      <c r="BG235" s="674"/>
      <c r="BH235" s="674"/>
      <c r="BI235" s="674"/>
      <c r="BJ235" s="674"/>
      <c r="BK235" s="674"/>
      <c r="BL235" s="674"/>
      <c r="BM235" s="674"/>
      <c r="BN235" s="674"/>
      <c r="BO235" s="674"/>
      <c r="BP235" s="674"/>
      <c r="BQ235" s="674"/>
      <c r="BR235" s="674"/>
      <c r="BS235" s="674"/>
      <c r="BT235" s="674"/>
      <c r="BU235" s="674"/>
      <c r="BV235" s="674"/>
      <c r="BW235" s="674"/>
      <c r="BX235" s="674"/>
      <c r="BY235" s="674"/>
      <c r="BZ235" s="674"/>
      <c r="CA235" s="674"/>
      <c r="CB235" s="674"/>
      <c r="CC235" s="674"/>
      <c r="CD235" s="674"/>
      <c r="CE235" s="674"/>
      <c r="CF235" s="674"/>
      <c r="CG235" s="674"/>
      <c r="CH235" s="674"/>
      <c r="CI235" s="674"/>
      <c r="CJ235" s="674"/>
      <c r="CK235" s="674"/>
      <c r="CL235" s="674"/>
      <c r="CM235" s="674"/>
      <c r="CN235" s="674"/>
      <c r="CO235" s="674"/>
      <c r="CP235" s="674"/>
      <c r="CQ235" s="674"/>
      <c r="CR235" s="674"/>
      <c r="CS235" s="674"/>
      <c r="CT235" s="674"/>
      <c r="CU235" s="674"/>
      <c r="CV235" s="674"/>
      <c r="CW235" s="674"/>
      <c r="CX235" s="674"/>
      <c r="CY235" s="674"/>
      <c r="CZ235" s="674"/>
      <c r="DA235" s="674"/>
      <c r="DB235" s="674"/>
      <c r="DC235" s="674"/>
      <c r="DD235" s="674"/>
      <c r="DE235" s="674"/>
      <c r="DF235" s="674"/>
      <c r="DG235" s="674"/>
      <c r="DH235" s="674"/>
      <c r="DI235" s="674"/>
      <c r="DJ235" s="674"/>
      <c r="DK235" s="674"/>
      <c r="DL235" s="674"/>
      <c r="DM235" s="674"/>
      <c r="DN235" s="674"/>
      <c r="DO235" s="674"/>
      <c r="DP235" s="674"/>
      <c r="DQ235" s="674"/>
      <c r="DR235" s="674"/>
      <c r="DS235" s="674"/>
      <c r="DT235" s="674"/>
      <c r="DU235" s="674"/>
      <c r="DV235" s="674"/>
      <c r="DW235" s="674"/>
      <c r="DX235" s="674"/>
      <c r="DY235" s="674"/>
      <c r="DZ235" s="674"/>
      <c r="EA235" s="674"/>
      <c r="EB235" s="674"/>
      <c r="EC235" s="674"/>
      <c r="ED235" s="674"/>
      <c r="EE235" s="674"/>
      <c r="EF235" s="674"/>
      <c r="EG235" s="674"/>
      <c r="EH235" s="674"/>
      <c r="EI235" s="674"/>
      <c r="EJ235" s="674"/>
      <c r="EK235" s="674"/>
      <c r="EL235" s="674"/>
      <c r="EM235" s="674"/>
      <c r="EN235" s="674"/>
      <c r="EO235" s="674"/>
      <c r="EP235" s="674"/>
      <c r="EQ235" s="674"/>
      <c r="ER235" s="674"/>
      <c r="ES235" s="674"/>
      <c r="ET235" s="674"/>
      <c r="EU235" s="674"/>
      <c r="EV235" s="674"/>
      <c r="EW235" s="674"/>
      <c r="EX235" s="674"/>
      <c r="EY235" s="674"/>
      <c r="EZ235" s="674"/>
      <c r="FA235" s="674"/>
      <c r="FB235" s="674"/>
      <c r="FC235" s="674"/>
      <c r="FD235" s="674"/>
      <c r="FE235" s="674"/>
      <c r="FF235" s="674"/>
      <c r="FG235" s="674"/>
      <c r="FH235" s="674"/>
      <c r="FI235" s="674"/>
      <c r="FJ235" s="674"/>
      <c r="FK235" s="674"/>
      <c r="FL235" s="674"/>
      <c r="FM235" s="674"/>
      <c r="FN235" s="674"/>
      <c r="FO235" s="674"/>
      <c r="FP235" s="674"/>
      <c r="FQ235" s="674"/>
      <c r="FR235" s="674"/>
      <c r="FS235" s="674"/>
      <c r="FT235" s="674"/>
      <c r="FU235" s="674"/>
      <c r="FV235" s="674"/>
      <c r="FW235" s="674"/>
      <c r="FX235" s="674"/>
      <c r="FY235" s="674"/>
      <c r="FZ235" s="1313"/>
      <c r="GA235" s="1312"/>
      <c r="GB235" s="1156"/>
      <c r="GC235" s="1156"/>
      <c r="GD235" s="1156"/>
      <c r="GE235" s="1156"/>
      <c r="GF235" s="1156"/>
      <c r="GG235" s="1156"/>
      <c r="GH235" s="1156"/>
      <c r="GI235" s="1156"/>
      <c r="GJ235" s="1156"/>
      <c r="GK235" s="1157"/>
      <c r="GL235" s="1157"/>
      <c r="GM235" s="1157"/>
      <c r="GN235" s="1157"/>
      <c r="GO235" s="1157"/>
      <c r="GP235" s="1157"/>
      <c r="GQ235" s="1157"/>
      <c r="GR235" s="1157"/>
      <c r="GS235" s="1157"/>
      <c r="GT235" s="1157"/>
      <c r="GU235" s="1157"/>
      <c r="GV235" s="1157"/>
      <c r="GW235" s="1157"/>
      <c r="GX235" s="1157"/>
      <c r="GY235" s="1157"/>
      <c r="GZ235" s="1157"/>
      <c r="HA235" s="1157"/>
      <c r="HB235" s="1157"/>
      <c r="HC235" s="1157"/>
      <c r="HD235" s="1157"/>
      <c r="HE235" s="1157"/>
      <c r="HF235" s="1157"/>
      <c r="HG235" s="1157"/>
      <c r="HH235" s="1157"/>
      <c r="HI235" s="1157"/>
      <c r="HJ235" s="1026"/>
    </row>
    <row r="236" spans="2:218" ht="24.95" customHeight="1" x14ac:dyDescent="0.25">
      <c r="B236" s="1606"/>
      <c r="C236" s="229"/>
      <c r="D236" s="1316"/>
      <c r="E236" s="2400"/>
      <c r="F236" s="215"/>
      <c r="G236" s="213"/>
      <c r="H236" s="213"/>
      <c r="I236" s="214"/>
      <c r="J236" s="834"/>
      <c r="K236" s="234"/>
      <c r="L236" s="230"/>
      <c r="M236" s="231"/>
      <c r="N236" s="231"/>
      <c r="O236" s="231"/>
      <c r="P236" s="231"/>
      <c r="Q236" s="235"/>
      <c r="R236" s="233"/>
      <c r="S236" s="232"/>
      <c r="T236" s="219"/>
      <c r="U236" s="835"/>
      <c r="V236" s="212"/>
      <c r="W236" s="231"/>
      <c r="X236" s="2118"/>
      <c r="Y236" s="2119"/>
      <c r="Z236" s="2188"/>
      <c r="AA236" s="674"/>
      <c r="AB236" s="674"/>
      <c r="AC236" s="674"/>
      <c r="AD236" s="674"/>
      <c r="AE236" s="674"/>
      <c r="AF236" s="674"/>
      <c r="AG236" s="674"/>
      <c r="AH236" s="674"/>
      <c r="AI236" s="674"/>
      <c r="AJ236" s="674"/>
      <c r="AK236" s="674"/>
      <c r="AL236" s="674"/>
      <c r="AM236" s="674"/>
      <c r="AN236" s="674"/>
      <c r="AO236" s="674"/>
      <c r="AP236" s="674"/>
      <c r="AQ236" s="674"/>
      <c r="AR236" s="674"/>
      <c r="AS236" s="674"/>
      <c r="AT236" s="674"/>
      <c r="AU236" s="674"/>
      <c r="AV236" s="674"/>
      <c r="AW236" s="674"/>
      <c r="AX236" s="674"/>
      <c r="AY236" s="674"/>
      <c r="AZ236" s="674"/>
      <c r="BA236" s="674"/>
      <c r="BB236" s="674"/>
      <c r="BC236" s="674"/>
      <c r="BD236" s="674"/>
      <c r="BE236" s="674"/>
      <c r="BF236" s="674"/>
      <c r="BG236" s="674"/>
      <c r="BH236" s="674"/>
      <c r="BI236" s="674"/>
      <c r="BJ236" s="674"/>
      <c r="BK236" s="674"/>
      <c r="BL236" s="674"/>
      <c r="BM236" s="674"/>
      <c r="BN236" s="674"/>
      <c r="BO236" s="674"/>
      <c r="BP236" s="674"/>
      <c r="BQ236" s="674"/>
      <c r="BR236" s="674"/>
      <c r="BS236" s="674"/>
      <c r="BT236" s="674"/>
      <c r="BU236" s="674"/>
      <c r="BV236" s="674"/>
      <c r="BW236" s="674"/>
      <c r="BX236" s="674"/>
      <c r="BY236" s="674"/>
      <c r="BZ236" s="674"/>
      <c r="CA236" s="674"/>
      <c r="CB236" s="674"/>
      <c r="CC236" s="674"/>
      <c r="CD236" s="674"/>
      <c r="CE236" s="674"/>
      <c r="CF236" s="674"/>
      <c r="CG236" s="674"/>
      <c r="CH236" s="674"/>
      <c r="CI236" s="674"/>
      <c r="CJ236" s="674"/>
      <c r="CK236" s="674"/>
      <c r="CL236" s="674"/>
      <c r="CM236" s="674"/>
      <c r="CN236" s="674"/>
      <c r="CO236" s="674"/>
      <c r="CP236" s="674"/>
      <c r="CQ236" s="674"/>
      <c r="CR236" s="674"/>
      <c r="CS236" s="674"/>
      <c r="CT236" s="674"/>
      <c r="CU236" s="674"/>
      <c r="CV236" s="674"/>
      <c r="CW236" s="674"/>
      <c r="CX236" s="674"/>
      <c r="CY236" s="674"/>
      <c r="CZ236" s="674"/>
      <c r="DA236" s="674"/>
      <c r="DB236" s="674"/>
      <c r="DC236" s="674"/>
      <c r="DD236" s="674"/>
      <c r="DE236" s="674"/>
      <c r="DF236" s="674"/>
      <c r="DG236" s="674"/>
      <c r="DH236" s="674"/>
      <c r="DI236" s="674"/>
      <c r="DJ236" s="674"/>
      <c r="DK236" s="674"/>
      <c r="DL236" s="674"/>
      <c r="DM236" s="674"/>
      <c r="DN236" s="674"/>
      <c r="DO236" s="674"/>
      <c r="DP236" s="674"/>
      <c r="DQ236" s="674"/>
      <c r="DR236" s="674"/>
      <c r="DS236" s="674"/>
      <c r="DT236" s="674"/>
      <c r="DU236" s="674"/>
      <c r="DV236" s="674"/>
      <c r="DW236" s="674"/>
      <c r="DX236" s="674"/>
      <c r="DY236" s="674"/>
      <c r="DZ236" s="674"/>
      <c r="EA236" s="674"/>
      <c r="EB236" s="674"/>
      <c r="EC236" s="674"/>
      <c r="ED236" s="674"/>
      <c r="EE236" s="674"/>
      <c r="EF236" s="674"/>
      <c r="EG236" s="674"/>
      <c r="EH236" s="674"/>
      <c r="EI236" s="674"/>
      <c r="EJ236" s="674"/>
      <c r="EK236" s="674"/>
      <c r="EL236" s="674"/>
      <c r="EM236" s="674"/>
      <c r="EN236" s="674"/>
      <c r="EO236" s="674"/>
      <c r="EP236" s="674"/>
      <c r="EQ236" s="674"/>
      <c r="ER236" s="674"/>
      <c r="ES236" s="674"/>
      <c r="ET236" s="674"/>
      <c r="EU236" s="674"/>
      <c r="EV236" s="674"/>
      <c r="EW236" s="674"/>
      <c r="EX236" s="674"/>
      <c r="EY236" s="674"/>
      <c r="EZ236" s="674"/>
      <c r="FA236" s="674"/>
      <c r="FB236" s="674"/>
      <c r="FC236" s="674"/>
      <c r="FD236" s="674"/>
      <c r="FE236" s="674"/>
      <c r="FF236" s="674"/>
      <c r="FG236" s="674"/>
      <c r="FH236" s="674"/>
      <c r="FI236" s="674"/>
      <c r="FJ236" s="674"/>
      <c r="FK236" s="674"/>
      <c r="FL236" s="674"/>
      <c r="FM236" s="674"/>
      <c r="FN236" s="674"/>
      <c r="FO236" s="674"/>
      <c r="FP236" s="674"/>
      <c r="FQ236" s="674"/>
      <c r="FR236" s="674"/>
      <c r="FS236" s="674"/>
      <c r="FT236" s="674"/>
      <c r="FU236" s="674"/>
      <c r="FV236" s="674"/>
      <c r="FW236" s="674"/>
      <c r="FX236" s="674"/>
      <c r="FY236" s="674"/>
      <c r="FZ236" s="1313"/>
      <c r="GA236" s="1312"/>
      <c r="GB236" s="1156"/>
      <c r="GC236" s="1156"/>
      <c r="GD236" s="1156"/>
      <c r="GE236" s="1156"/>
      <c r="GF236" s="1156"/>
      <c r="GG236" s="1156"/>
      <c r="GH236" s="1156"/>
      <c r="GI236" s="1156"/>
      <c r="GJ236" s="1156"/>
      <c r="GK236" s="1157"/>
      <c r="GL236" s="1157"/>
      <c r="GM236" s="1157"/>
      <c r="GN236" s="1157"/>
      <c r="GO236" s="1157"/>
      <c r="GP236" s="1157"/>
      <c r="GQ236" s="1157"/>
      <c r="GR236" s="1157"/>
      <c r="GS236" s="1157"/>
      <c r="GT236" s="1157"/>
      <c r="GU236" s="1157"/>
      <c r="GV236" s="1157"/>
      <c r="GW236" s="1157"/>
      <c r="GX236" s="1157"/>
      <c r="GY236" s="1157"/>
      <c r="GZ236" s="1157"/>
      <c r="HA236" s="1157"/>
      <c r="HB236" s="1157"/>
      <c r="HC236" s="1157"/>
      <c r="HD236" s="1157"/>
      <c r="HE236" s="1157"/>
      <c r="HF236" s="1157"/>
      <c r="HG236" s="1157"/>
      <c r="HH236" s="1157"/>
      <c r="HI236" s="1157"/>
      <c r="HJ236" s="1026"/>
    </row>
    <row r="237" spans="2:218" ht="24.95" customHeight="1" x14ac:dyDescent="0.25">
      <c r="B237" s="1606"/>
      <c r="C237" s="229"/>
      <c r="D237" s="1316"/>
      <c r="E237" s="2400"/>
      <c r="F237" s="215"/>
      <c r="G237" s="213"/>
      <c r="H237" s="213"/>
      <c r="I237" s="214"/>
      <c r="J237" s="834"/>
      <c r="K237" s="234"/>
      <c r="L237" s="230"/>
      <c r="M237" s="231"/>
      <c r="N237" s="231"/>
      <c r="O237" s="231"/>
      <c r="P237" s="231"/>
      <c r="Q237" s="235"/>
      <c r="R237" s="233"/>
      <c r="S237" s="232"/>
      <c r="T237" s="219"/>
      <c r="U237" s="835"/>
      <c r="V237" s="212"/>
      <c r="W237" s="231"/>
      <c r="X237" s="2118"/>
      <c r="Y237" s="2119"/>
      <c r="Z237" s="2188"/>
      <c r="AA237" s="674"/>
      <c r="AB237" s="674"/>
      <c r="AC237" s="674"/>
      <c r="AD237" s="674"/>
      <c r="AE237" s="674"/>
      <c r="AF237" s="674"/>
      <c r="AG237" s="674"/>
      <c r="AH237" s="674"/>
      <c r="AI237" s="674"/>
      <c r="AJ237" s="674"/>
      <c r="AK237" s="674"/>
      <c r="AL237" s="674"/>
      <c r="AM237" s="674"/>
      <c r="AN237" s="674"/>
      <c r="AO237" s="674"/>
      <c r="AP237" s="674"/>
      <c r="AQ237" s="674"/>
      <c r="AR237" s="674"/>
      <c r="AS237" s="674"/>
      <c r="AT237" s="674"/>
      <c r="AU237" s="674"/>
      <c r="AV237" s="674"/>
      <c r="AW237" s="674"/>
      <c r="AX237" s="674"/>
      <c r="AY237" s="674"/>
      <c r="AZ237" s="674"/>
      <c r="BA237" s="674"/>
      <c r="BB237" s="674"/>
      <c r="BC237" s="674"/>
      <c r="BD237" s="674"/>
      <c r="BE237" s="674"/>
      <c r="BF237" s="674"/>
      <c r="BG237" s="674"/>
      <c r="BH237" s="674"/>
      <c r="BI237" s="674"/>
      <c r="BJ237" s="674"/>
      <c r="BK237" s="674"/>
      <c r="BL237" s="674"/>
      <c r="BM237" s="674"/>
      <c r="BN237" s="674"/>
      <c r="BO237" s="674"/>
      <c r="BP237" s="674"/>
      <c r="BQ237" s="674"/>
      <c r="BR237" s="674"/>
      <c r="BS237" s="674"/>
      <c r="BT237" s="674"/>
      <c r="BU237" s="674"/>
      <c r="BV237" s="674"/>
      <c r="BW237" s="674"/>
      <c r="BX237" s="674"/>
      <c r="BY237" s="674"/>
      <c r="BZ237" s="674"/>
      <c r="CA237" s="674"/>
      <c r="CB237" s="674"/>
      <c r="CC237" s="674"/>
      <c r="CD237" s="674"/>
      <c r="CE237" s="674"/>
      <c r="CF237" s="674"/>
      <c r="CG237" s="674"/>
      <c r="CH237" s="674"/>
      <c r="CI237" s="674"/>
      <c r="CJ237" s="674"/>
      <c r="CK237" s="674"/>
      <c r="CL237" s="674"/>
      <c r="CM237" s="674"/>
      <c r="CN237" s="674"/>
      <c r="CO237" s="674"/>
      <c r="CP237" s="674"/>
      <c r="CQ237" s="674"/>
      <c r="CR237" s="674"/>
      <c r="CS237" s="674"/>
      <c r="CT237" s="674"/>
      <c r="CU237" s="674"/>
      <c r="CV237" s="674"/>
      <c r="CW237" s="674"/>
      <c r="CX237" s="674"/>
      <c r="CY237" s="674"/>
      <c r="CZ237" s="674"/>
      <c r="DA237" s="674"/>
      <c r="DB237" s="674"/>
      <c r="DC237" s="674"/>
      <c r="DD237" s="674"/>
      <c r="DE237" s="674"/>
      <c r="DF237" s="674"/>
      <c r="DG237" s="674"/>
      <c r="DH237" s="674"/>
      <c r="DI237" s="674"/>
      <c r="DJ237" s="674"/>
      <c r="DK237" s="674"/>
      <c r="DL237" s="674"/>
      <c r="DM237" s="674"/>
      <c r="DN237" s="674"/>
      <c r="DO237" s="674"/>
      <c r="DP237" s="674"/>
      <c r="DQ237" s="674"/>
      <c r="DR237" s="674"/>
      <c r="DS237" s="674"/>
      <c r="DT237" s="674"/>
      <c r="DU237" s="674"/>
      <c r="DV237" s="674"/>
      <c r="DW237" s="674"/>
      <c r="DX237" s="674"/>
      <c r="DY237" s="674"/>
      <c r="DZ237" s="674"/>
      <c r="EA237" s="674"/>
      <c r="EB237" s="674"/>
      <c r="EC237" s="674"/>
      <c r="ED237" s="674"/>
      <c r="EE237" s="674"/>
      <c r="EF237" s="674"/>
      <c r="EG237" s="674"/>
      <c r="EH237" s="674"/>
      <c r="EI237" s="674"/>
      <c r="EJ237" s="674"/>
      <c r="EK237" s="674"/>
      <c r="EL237" s="674"/>
      <c r="EM237" s="674"/>
      <c r="EN237" s="674"/>
      <c r="EO237" s="674"/>
      <c r="EP237" s="674"/>
      <c r="EQ237" s="674"/>
      <c r="ER237" s="674"/>
      <c r="ES237" s="674"/>
      <c r="ET237" s="674"/>
      <c r="EU237" s="674"/>
      <c r="EV237" s="674"/>
      <c r="EW237" s="674"/>
      <c r="EX237" s="674"/>
      <c r="EY237" s="674"/>
      <c r="EZ237" s="674"/>
      <c r="FA237" s="674"/>
      <c r="FB237" s="674"/>
      <c r="FC237" s="674"/>
      <c r="FD237" s="674"/>
      <c r="FE237" s="674"/>
      <c r="FF237" s="674"/>
      <c r="FG237" s="674"/>
      <c r="FH237" s="674"/>
      <c r="FI237" s="674"/>
      <c r="FJ237" s="674"/>
      <c r="FK237" s="674"/>
      <c r="FL237" s="674"/>
      <c r="FM237" s="674"/>
      <c r="FN237" s="674"/>
      <c r="FO237" s="674"/>
      <c r="FP237" s="674"/>
      <c r="FQ237" s="674"/>
      <c r="FR237" s="674"/>
      <c r="FS237" s="674"/>
      <c r="FT237" s="674"/>
      <c r="FU237" s="674"/>
      <c r="FV237" s="674"/>
      <c r="FW237" s="674"/>
      <c r="FX237" s="674"/>
      <c r="FY237" s="674"/>
      <c r="FZ237" s="1313"/>
      <c r="GA237" s="1312"/>
      <c r="GB237" s="1156"/>
      <c r="GC237" s="1156"/>
      <c r="GD237" s="1156"/>
      <c r="GE237" s="1156"/>
      <c r="GF237" s="1156"/>
      <c r="GG237" s="1156"/>
      <c r="GH237" s="1156"/>
      <c r="GI237" s="1156"/>
      <c r="GJ237" s="1156"/>
      <c r="GK237" s="1157"/>
      <c r="GL237" s="1157"/>
      <c r="GM237" s="1157"/>
      <c r="GN237" s="1157"/>
      <c r="GO237" s="1157"/>
      <c r="GP237" s="1157"/>
      <c r="GQ237" s="1157"/>
      <c r="GR237" s="1157"/>
      <c r="GS237" s="1157"/>
      <c r="GT237" s="1157"/>
      <c r="GU237" s="1157"/>
      <c r="GV237" s="1157"/>
      <c r="GW237" s="1157"/>
      <c r="GX237" s="1157"/>
      <c r="GY237" s="1157"/>
      <c r="GZ237" s="1157"/>
      <c r="HA237" s="1157"/>
      <c r="HB237" s="1157"/>
      <c r="HC237" s="1157"/>
      <c r="HD237" s="1157"/>
      <c r="HE237" s="1157"/>
      <c r="HF237" s="1157"/>
      <c r="HG237" s="1157"/>
      <c r="HH237" s="1157"/>
      <c r="HI237" s="1157"/>
      <c r="HJ237" s="1026"/>
    </row>
    <row r="238" spans="2:218" ht="24.95" customHeight="1" x14ac:dyDescent="0.25">
      <c r="B238" s="1606"/>
      <c r="C238" s="229"/>
      <c r="D238" s="1316"/>
      <c r="E238" s="2400"/>
      <c r="F238" s="215"/>
      <c r="G238" s="213"/>
      <c r="H238" s="213"/>
      <c r="I238" s="214"/>
      <c r="J238" s="834"/>
      <c r="K238" s="234"/>
      <c r="L238" s="230"/>
      <c r="M238" s="231"/>
      <c r="N238" s="231"/>
      <c r="O238" s="231"/>
      <c r="P238" s="231"/>
      <c r="Q238" s="235"/>
      <c r="R238" s="233"/>
      <c r="S238" s="232"/>
      <c r="T238" s="219"/>
      <c r="U238" s="835"/>
      <c r="V238" s="212"/>
      <c r="W238" s="231"/>
      <c r="X238" s="2118"/>
      <c r="Y238" s="2119"/>
      <c r="Z238" s="2188"/>
      <c r="AA238" s="674"/>
      <c r="AB238" s="674"/>
      <c r="AC238" s="674"/>
      <c r="AD238" s="674"/>
      <c r="AE238" s="674"/>
      <c r="AF238" s="674"/>
      <c r="AG238" s="674"/>
      <c r="AH238" s="674"/>
      <c r="AI238" s="674"/>
      <c r="AJ238" s="674"/>
      <c r="AK238" s="674"/>
      <c r="AL238" s="674"/>
      <c r="AM238" s="674"/>
      <c r="AN238" s="674"/>
      <c r="AO238" s="674"/>
      <c r="AP238" s="674"/>
      <c r="AQ238" s="674"/>
      <c r="AR238" s="674"/>
      <c r="AS238" s="674"/>
      <c r="AT238" s="674"/>
      <c r="AU238" s="674"/>
      <c r="AV238" s="674"/>
      <c r="AW238" s="674"/>
      <c r="AX238" s="674"/>
      <c r="AY238" s="674"/>
      <c r="AZ238" s="674"/>
      <c r="BA238" s="674"/>
      <c r="BB238" s="674"/>
      <c r="BC238" s="674"/>
      <c r="BD238" s="674"/>
      <c r="BE238" s="674"/>
      <c r="BF238" s="674"/>
      <c r="BG238" s="674"/>
      <c r="BH238" s="674"/>
      <c r="BI238" s="674"/>
      <c r="BJ238" s="674"/>
      <c r="BK238" s="674"/>
      <c r="BL238" s="674"/>
      <c r="BM238" s="674"/>
      <c r="BN238" s="674"/>
      <c r="BO238" s="674"/>
      <c r="BP238" s="674"/>
      <c r="BQ238" s="674"/>
      <c r="BR238" s="674"/>
      <c r="BS238" s="674"/>
      <c r="BT238" s="674"/>
      <c r="BU238" s="674"/>
      <c r="BV238" s="674"/>
      <c r="BW238" s="674"/>
      <c r="BX238" s="674"/>
      <c r="BY238" s="674"/>
      <c r="BZ238" s="674"/>
      <c r="CA238" s="674"/>
      <c r="CB238" s="674"/>
      <c r="CC238" s="674"/>
      <c r="CD238" s="674"/>
      <c r="CE238" s="674"/>
      <c r="CF238" s="674"/>
      <c r="CG238" s="674"/>
      <c r="CH238" s="674"/>
      <c r="CI238" s="674"/>
      <c r="CJ238" s="674"/>
      <c r="CK238" s="674"/>
      <c r="CL238" s="674"/>
      <c r="CM238" s="674"/>
      <c r="CN238" s="674"/>
      <c r="CO238" s="674"/>
      <c r="CP238" s="674"/>
      <c r="CQ238" s="674"/>
      <c r="CR238" s="674"/>
      <c r="CS238" s="674"/>
      <c r="CT238" s="674"/>
      <c r="CU238" s="674"/>
      <c r="CV238" s="674"/>
      <c r="CW238" s="674"/>
      <c r="CX238" s="674"/>
      <c r="CY238" s="674"/>
      <c r="CZ238" s="674"/>
      <c r="DA238" s="674"/>
      <c r="DB238" s="674"/>
      <c r="DC238" s="674"/>
      <c r="DD238" s="674"/>
      <c r="DE238" s="674"/>
      <c r="DF238" s="674"/>
      <c r="DG238" s="674"/>
      <c r="DH238" s="674"/>
      <c r="DI238" s="674"/>
      <c r="DJ238" s="674"/>
      <c r="DK238" s="674"/>
      <c r="DL238" s="674"/>
      <c r="DM238" s="674"/>
      <c r="DN238" s="674"/>
      <c r="DO238" s="674"/>
      <c r="DP238" s="674"/>
      <c r="DQ238" s="674"/>
      <c r="DR238" s="674"/>
      <c r="DS238" s="674"/>
      <c r="DT238" s="674"/>
      <c r="DU238" s="674"/>
      <c r="DV238" s="674"/>
      <c r="DW238" s="674"/>
      <c r="DX238" s="674"/>
      <c r="DY238" s="674"/>
      <c r="DZ238" s="674"/>
      <c r="EA238" s="674"/>
      <c r="EB238" s="674"/>
      <c r="EC238" s="674"/>
      <c r="ED238" s="674"/>
      <c r="EE238" s="674"/>
      <c r="EF238" s="674"/>
      <c r="EG238" s="674"/>
      <c r="EH238" s="674"/>
      <c r="EI238" s="674"/>
      <c r="EJ238" s="674"/>
      <c r="EK238" s="674"/>
      <c r="EL238" s="674"/>
      <c r="EM238" s="674"/>
      <c r="EN238" s="674"/>
      <c r="EO238" s="674"/>
      <c r="EP238" s="674"/>
      <c r="EQ238" s="674"/>
      <c r="ER238" s="674"/>
      <c r="ES238" s="674"/>
      <c r="ET238" s="674"/>
      <c r="EU238" s="674"/>
      <c r="EV238" s="674"/>
      <c r="EW238" s="674"/>
      <c r="EX238" s="674"/>
      <c r="EY238" s="674"/>
      <c r="EZ238" s="674"/>
      <c r="FA238" s="674"/>
      <c r="FB238" s="674"/>
      <c r="FC238" s="674"/>
      <c r="FD238" s="674"/>
      <c r="FE238" s="674"/>
      <c r="FF238" s="674"/>
      <c r="FG238" s="674"/>
      <c r="FH238" s="674"/>
      <c r="FI238" s="674"/>
      <c r="FJ238" s="674"/>
      <c r="FK238" s="674"/>
      <c r="FL238" s="674"/>
      <c r="FM238" s="674"/>
      <c r="FN238" s="674"/>
      <c r="FO238" s="674"/>
      <c r="FP238" s="674"/>
      <c r="FQ238" s="674"/>
      <c r="FR238" s="674"/>
      <c r="FS238" s="674"/>
      <c r="FT238" s="674"/>
      <c r="FU238" s="674"/>
      <c r="FV238" s="674"/>
      <c r="FW238" s="674"/>
      <c r="FX238" s="674"/>
      <c r="FY238" s="674"/>
      <c r="FZ238" s="1313"/>
      <c r="GA238" s="1312"/>
      <c r="GB238" s="1156"/>
      <c r="GC238" s="1156"/>
      <c r="GD238" s="1156"/>
      <c r="GE238" s="1156"/>
      <c r="GF238" s="1156"/>
      <c r="GG238" s="1156"/>
      <c r="GH238" s="1156"/>
      <c r="GI238" s="1156"/>
      <c r="GJ238" s="1156"/>
      <c r="GK238" s="1157"/>
      <c r="GL238" s="1157"/>
      <c r="GM238" s="1157"/>
      <c r="GN238" s="1157"/>
      <c r="GO238" s="1157"/>
      <c r="GP238" s="1157"/>
      <c r="GQ238" s="1157"/>
      <c r="GR238" s="1157"/>
      <c r="GS238" s="1157"/>
      <c r="GT238" s="1157"/>
      <c r="GU238" s="1157"/>
      <c r="GV238" s="1157"/>
      <c r="GW238" s="1157"/>
      <c r="GX238" s="1157"/>
      <c r="GY238" s="1157"/>
      <c r="GZ238" s="1157"/>
      <c r="HA238" s="1157"/>
      <c r="HB238" s="1157"/>
      <c r="HC238" s="1157"/>
      <c r="HD238" s="1157"/>
      <c r="HE238" s="1157"/>
      <c r="HF238" s="1157"/>
      <c r="HG238" s="1157"/>
      <c r="HH238" s="1157"/>
      <c r="HI238" s="1157"/>
      <c r="HJ238" s="1026"/>
    </row>
    <row r="239" spans="2:218" ht="24.95" customHeight="1" x14ac:dyDescent="0.25">
      <c r="B239" s="1606"/>
      <c r="C239" s="229"/>
      <c r="D239" s="1316"/>
      <c r="E239" s="2400"/>
      <c r="F239" s="215"/>
      <c r="G239" s="213"/>
      <c r="H239" s="213"/>
      <c r="I239" s="214"/>
      <c r="J239" s="834"/>
      <c r="K239" s="234"/>
      <c r="L239" s="230"/>
      <c r="M239" s="231"/>
      <c r="N239" s="231"/>
      <c r="O239" s="231"/>
      <c r="P239" s="231"/>
      <c r="Q239" s="235"/>
      <c r="R239" s="233"/>
      <c r="S239" s="232"/>
      <c r="T239" s="219"/>
      <c r="U239" s="835"/>
      <c r="V239" s="212"/>
      <c r="W239" s="231"/>
      <c r="X239" s="2118"/>
      <c r="Y239" s="2119"/>
      <c r="Z239" s="2188"/>
      <c r="AA239" s="674"/>
      <c r="AB239" s="674"/>
      <c r="AC239" s="674"/>
      <c r="AD239" s="674"/>
      <c r="AE239" s="674"/>
      <c r="AF239" s="674"/>
      <c r="AG239" s="674"/>
      <c r="AH239" s="674"/>
      <c r="AI239" s="674"/>
      <c r="AJ239" s="674"/>
      <c r="AK239" s="674"/>
      <c r="AL239" s="674"/>
      <c r="AM239" s="674"/>
      <c r="AN239" s="674"/>
      <c r="AO239" s="674"/>
      <c r="AP239" s="674"/>
      <c r="AQ239" s="674"/>
      <c r="AR239" s="674"/>
      <c r="AS239" s="674"/>
      <c r="AT239" s="674"/>
      <c r="AU239" s="674"/>
      <c r="AV239" s="674"/>
      <c r="AW239" s="674"/>
      <c r="AX239" s="674"/>
      <c r="AY239" s="674"/>
      <c r="AZ239" s="674"/>
      <c r="BA239" s="674"/>
      <c r="BB239" s="674"/>
      <c r="BC239" s="674"/>
      <c r="BD239" s="674"/>
      <c r="BE239" s="674"/>
      <c r="BF239" s="674"/>
      <c r="BG239" s="674"/>
      <c r="BH239" s="674"/>
      <c r="BI239" s="674"/>
      <c r="BJ239" s="674"/>
      <c r="BK239" s="674"/>
      <c r="BL239" s="674"/>
      <c r="BM239" s="674"/>
      <c r="BN239" s="674"/>
      <c r="BO239" s="674"/>
      <c r="BP239" s="674"/>
      <c r="BQ239" s="674"/>
      <c r="BR239" s="674"/>
      <c r="BS239" s="674"/>
      <c r="BT239" s="674"/>
      <c r="BU239" s="674"/>
      <c r="BV239" s="674"/>
      <c r="BW239" s="674"/>
      <c r="BX239" s="674"/>
      <c r="BY239" s="674"/>
      <c r="BZ239" s="674"/>
      <c r="CA239" s="674"/>
      <c r="CB239" s="674"/>
      <c r="CC239" s="674"/>
      <c r="CD239" s="674"/>
      <c r="CE239" s="674"/>
      <c r="CF239" s="674"/>
      <c r="CG239" s="674"/>
      <c r="CH239" s="674"/>
      <c r="CI239" s="674"/>
      <c r="CJ239" s="674"/>
      <c r="CK239" s="674"/>
      <c r="CL239" s="674"/>
      <c r="CM239" s="674"/>
      <c r="CN239" s="674"/>
      <c r="CO239" s="674"/>
      <c r="CP239" s="674"/>
      <c r="CQ239" s="674"/>
      <c r="CR239" s="674"/>
      <c r="CS239" s="674"/>
      <c r="CT239" s="674"/>
      <c r="CU239" s="674"/>
      <c r="CV239" s="674"/>
      <c r="CW239" s="674"/>
      <c r="CX239" s="674"/>
      <c r="CY239" s="674"/>
      <c r="CZ239" s="674"/>
      <c r="DA239" s="674"/>
      <c r="DB239" s="674"/>
      <c r="DC239" s="674"/>
      <c r="DD239" s="674"/>
      <c r="DE239" s="674"/>
      <c r="DF239" s="674"/>
      <c r="DG239" s="674"/>
      <c r="DH239" s="674"/>
      <c r="DI239" s="674"/>
      <c r="DJ239" s="674"/>
      <c r="DK239" s="674"/>
      <c r="DL239" s="674"/>
      <c r="DM239" s="674"/>
      <c r="DN239" s="674"/>
      <c r="DO239" s="674"/>
      <c r="DP239" s="674"/>
      <c r="DQ239" s="674"/>
      <c r="DR239" s="674"/>
      <c r="DS239" s="674"/>
      <c r="DT239" s="674"/>
      <c r="DU239" s="674"/>
      <c r="DV239" s="674"/>
      <c r="DW239" s="674"/>
      <c r="DX239" s="674"/>
      <c r="DY239" s="674"/>
      <c r="DZ239" s="674"/>
      <c r="EA239" s="674"/>
      <c r="EB239" s="674"/>
      <c r="EC239" s="674"/>
      <c r="ED239" s="674"/>
      <c r="EE239" s="674"/>
      <c r="EF239" s="674"/>
      <c r="EG239" s="674"/>
      <c r="EH239" s="674"/>
      <c r="EI239" s="674"/>
      <c r="EJ239" s="674"/>
      <c r="EK239" s="674"/>
      <c r="EL239" s="674"/>
      <c r="EM239" s="674"/>
      <c r="EN239" s="674"/>
      <c r="EO239" s="674"/>
      <c r="EP239" s="674"/>
      <c r="EQ239" s="674"/>
      <c r="ER239" s="674"/>
      <c r="ES239" s="674"/>
      <c r="ET239" s="674"/>
      <c r="EU239" s="674"/>
      <c r="EV239" s="674"/>
      <c r="EW239" s="674"/>
      <c r="EX239" s="674"/>
      <c r="EY239" s="674"/>
      <c r="EZ239" s="674"/>
      <c r="FA239" s="674"/>
      <c r="FB239" s="674"/>
      <c r="FC239" s="674"/>
      <c r="FD239" s="674"/>
      <c r="FE239" s="674"/>
      <c r="FF239" s="674"/>
      <c r="FG239" s="674"/>
      <c r="FH239" s="674"/>
      <c r="FI239" s="674"/>
      <c r="FJ239" s="674"/>
      <c r="FK239" s="674"/>
      <c r="FL239" s="674"/>
      <c r="FM239" s="674"/>
      <c r="FN239" s="674"/>
      <c r="FO239" s="674"/>
      <c r="FP239" s="674"/>
      <c r="FQ239" s="674"/>
      <c r="FR239" s="674"/>
      <c r="FS239" s="674"/>
      <c r="FT239" s="674"/>
      <c r="FU239" s="674"/>
      <c r="FV239" s="674"/>
      <c r="FW239" s="674"/>
      <c r="FX239" s="674"/>
      <c r="FY239" s="674"/>
      <c r="FZ239" s="1313"/>
      <c r="GA239" s="1312"/>
      <c r="GB239" s="1156"/>
      <c r="GC239" s="1156"/>
      <c r="GD239" s="1156"/>
      <c r="GE239" s="1156"/>
      <c r="GF239" s="1156"/>
      <c r="GG239" s="1156"/>
      <c r="GH239" s="1156"/>
      <c r="GI239" s="1156"/>
      <c r="GJ239" s="1156"/>
      <c r="GK239" s="1157"/>
      <c r="GL239" s="1157"/>
      <c r="GM239" s="1157"/>
      <c r="GN239" s="1157"/>
      <c r="GO239" s="1157"/>
      <c r="GP239" s="1157"/>
      <c r="GQ239" s="1157"/>
      <c r="GR239" s="1157"/>
      <c r="GS239" s="1157"/>
      <c r="GT239" s="1157"/>
      <c r="GU239" s="1157"/>
      <c r="GV239" s="1157"/>
      <c r="GW239" s="1157"/>
      <c r="GX239" s="1157"/>
      <c r="GY239" s="1157"/>
      <c r="GZ239" s="1157"/>
      <c r="HA239" s="1157"/>
      <c r="HB239" s="1157"/>
      <c r="HC239" s="1157"/>
      <c r="HD239" s="1157"/>
      <c r="HE239" s="1157"/>
      <c r="HF239" s="1157"/>
      <c r="HG239" s="1157"/>
      <c r="HH239" s="1157"/>
      <c r="HI239" s="1157"/>
      <c r="HJ239" s="1026"/>
    </row>
    <row r="240" spans="2:218" ht="24.95" customHeight="1" x14ac:dyDescent="0.25">
      <c r="B240" s="1606"/>
      <c r="C240" s="229"/>
      <c r="D240" s="1316"/>
      <c r="E240" s="2400"/>
      <c r="F240" s="215"/>
      <c r="G240" s="213"/>
      <c r="H240" s="213"/>
      <c r="I240" s="214"/>
      <c r="J240" s="834"/>
      <c r="K240" s="234"/>
      <c r="L240" s="230"/>
      <c r="M240" s="231"/>
      <c r="N240" s="231"/>
      <c r="O240" s="231"/>
      <c r="P240" s="231"/>
      <c r="Q240" s="235"/>
      <c r="R240" s="233"/>
      <c r="S240" s="232"/>
      <c r="T240" s="219"/>
      <c r="U240" s="835"/>
      <c r="V240" s="212"/>
      <c r="W240" s="231"/>
      <c r="X240" s="2118"/>
      <c r="Y240" s="2119"/>
      <c r="Z240" s="2188"/>
      <c r="AA240" s="674"/>
      <c r="AB240" s="674"/>
      <c r="AC240" s="674"/>
      <c r="AD240" s="674"/>
      <c r="AE240" s="674"/>
      <c r="AF240" s="674"/>
      <c r="AG240" s="674"/>
      <c r="AH240" s="674"/>
      <c r="AI240" s="674"/>
      <c r="AJ240" s="674"/>
      <c r="AK240" s="674"/>
      <c r="AL240" s="674"/>
      <c r="AM240" s="674"/>
      <c r="AN240" s="674"/>
      <c r="AO240" s="674"/>
      <c r="AP240" s="674"/>
      <c r="AQ240" s="674"/>
      <c r="AR240" s="674"/>
      <c r="AS240" s="674"/>
      <c r="AT240" s="674"/>
      <c r="AU240" s="674"/>
      <c r="AV240" s="674"/>
      <c r="AW240" s="674"/>
      <c r="AX240" s="674"/>
      <c r="AY240" s="674"/>
      <c r="AZ240" s="674"/>
      <c r="BA240" s="674"/>
      <c r="BB240" s="674"/>
      <c r="BC240" s="674"/>
      <c r="BD240" s="674"/>
      <c r="BE240" s="674"/>
      <c r="BF240" s="674"/>
      <c r="BG240" s="674"/>
      <c r="BH240" s="674"/>
      <c r="BI240" s="674"/>
      <c r="BJ240" s="674"/>
      <c r="BK240" s="674"/>
      <c r="BL240" s="674"/>
      <c r="BM240" s="674"/>
      <c r="BN240" s="674"/>
      <c r="BO240" s="674"/>
      <c r="BP240" s="674"/>
      <c r="BQ240" s="674"/>
      <c r="BR240" s="674"/>
      <c r="BS240" s="674"/>
      <c r="BT240" s="674"/>
      <c r="BU240" s="674"/>
      <c r="BV240" s="674"/>
      <c r="BW240" s="674"/>
      <c r="BX240" s="674"/>
      <c r="BY240" s="674"/>
      <c r="BZ240" s="674"/>
      <c r="CA240" s="674"/>
      <c r="CB240" s="674"/>
      <c r="CC240" s="674"/>
      <c r="CD240" s="674"/>
      <c r="CE240" s="674"/>
      <c r="CF240" s="674"/>
      <c r="CG240" s="674"/>
      <c r="CH240" s="674"/>
      <c r="CI240" s="674"/>
      <c r="CJ240" s="674"/>
      <c r="CK240" s="674"/>
      <c r="CL240" s="674"/>
      <c r="CM240" s="674"/>
      <c r="CN240" s="674"/>
      <c r="CO240" s="674"/>
      <c r="CP240" s="674"/>
      <c r="CQ240" s="674"/>
      <c r="CR240" s="674"/>
      <c r="CS240" s="674"/>
      <c r="CT240" s="674"/>
      <c r="CU240" s="674"/>
      <c r="CV240" s="674"/>
      <c r="CW240" s="674"/>
      <c r="CX240" s="674"/>
      <c r="CY240" s="674"/>
      <c r="CZ240" s="674"/>
      <c r="DA240" s="674"/>
      <c r="DB240" s="674"/>
      <c r="DC240" s="674"/>
      <c r="DD240" s="674"/>
      <c r="DE240" s="674"/>
      <c r="DF240" s="674"/>
      <c r="DG240" s="674"/>
      <c r="DH240" s="674"/>
      <c r="DI240" s="674"/>
      <c r="DJ240" s="674"/>
      <c r="DK240" s="674"/>
      <c r="DL240" s="674"/>
      <c r="DM240" s="674"/>
      <c r="DN240" s="674"/>
      <c r="DO240" s="674"/>
      <c r="DP240" s="674"/>
      <c r="DQ240" s="674"/>
      <c r="DR240" s="674"/>
      <c r="DS240" s="674"/>
      <c r="DT240" s="674"/>
      <c r="DU240" s="674"/>
      <c r="DV240" s="674"/>
      <c r="DW240" s="674"/>
      <c r="DX240" s="674"/>
      <c r="DY240" s="674"/>
      <c r="DZ240" s="674"/>
      <c r="EA240" s="674"/>
      <c r="EB240" s="674"/>
      <c r="EC240" s="674"/>
      <c r="ED240" s="674"/>
      <c r="EE240" s="674"/>
      <c r="EF240" s="674"/>
      <c r="EG240" s="674"/>
      <c r="EH240" s="674"/>
      <c r="EI240" s="674"/>
      <c r="EJ240" s="674"/>
      <c r="EK240" s="674"/>
      <c r="EL240" s="674"/>
      <c r="EM240" s="674"/>
      <c r="EN240" s="674"/>
      <c r="EO240" s="674"/>
      <c r="EP240" s="674"/>
      <c r="EQ240" s="674"/>
      <c r="ER240" s="674"/>
      <c r="ES240" s="674"/>
      <c r="ET240" s="674"/>
      <c r="EU240" s="674"/>
      <c r="EV240" s="674"/>
      <c r="EW240" s="674"/>
      <c r="EX240" s="674"/>
      <c r="EY240" s="674"/>
      <c r="EZ240" s="674"/>
      <c r="FA240" s="674"/>
      <c r="FB240" s="674"/>
      <c r="FC240" s="674"/>
      <c r="FD240" s="674"/>
      <c r="FE240" s="674"/>
      <c r="FF240" s="674"/>
      <c r="FG240" s="674"/>
      <c r="FH240" s="674"/>
      <c r="FI240" s="674"/>
      <c r="FJ240" s="674"/>
      <c r="FK240" s="674"/>
      <c r="FL240" s="674"/>
      <c r="FM240" s="674"/>
      <c r="FN240" s="674"/>
      <c r="FO240" s="674"/>
      <c r="FP240" s="674"/>
      <c r="FQ240" s="674"/>
      <c r="FR240" s="674"/>
      <c r="FS240" s="674"/>
      <c r="FT240" s="674"/>
      <c r="FU240" s="674"/>
      <c r="FV240" s="674"/>
      <c r="FW240" s="674"/>
      <c r="FX240" s="674"/>
      <c r="FY240" s="674"/>
      <c r="FZ240" s="1313"/>
      <c r="GA240" s="1312"/>
      <c r="GB240" s="1156"/>
      <c r="GC240" s="1156"/>
      <c r="GD240" s="1156"/>
      <c r="GE240" s="1156"/>
      <c r="GF240" s="1156"/>
      <c r="GG240" s="1156"/>
      <c r="GH240" s="1156"/>
      <c r="GI240" s="1156"/>
      <c r="GJ240" s="1156"/>
      <c r="GK240" s="1157"/>
      <c r="GL240" s="1157"/>
      <c r="GM240" s="1157"/>
      <c r="GN240" s="1157"/>
      <c r="GO240" s="1157"/>
      <c r="GP240" s="1157"/>
      <c r="GQ240" s="1157"/>
      <c r="GR240" s="1157"/>
      <c r="GS240" s="1157"/>
      <c r="GT240" s="1157"/>
      <c r="GU240" s="1157"/>
      <c r="GV240" s="1157"/>
      <c r="GW240" s="1157"/>
      <c r="GX240" s="1157"/>
      <c r="GY240" s="1157"/>
      <c r="GZ240" s="1157"/>
      <c r="HA240" s="1157"/>
      <c r="HB240" s="1157"/>
      <c r="HC240" s="1157"/>
      <c r="HD240" s="1157"/>
      <c r="HE240" s="1157"/>
      <c r="HF240" s="1157"/>
      <c r="HG240" s="1157"/>
      <c r="HH240" s="1157"/>
      <c r="HI240" s="1157"/>
      <c r="HJ240" s="1026"/>
    </row>
    <row r="241" spans="2:218" ht="24.95" customHeight="1" x14ac:dyDescent="0.25">
      <c r="B241" s="1606"/>
      <c r="C241" s="229"/>
      <c r="D241" s="1316"/>
      <c r="E241" s="2400"/>
      <c r="F241" s="215"/>
      <c r="G241" s="213"/>
      <c r="H241" s="213"/>
      <c r="I241" s="214"/>
      <c r="J241" s="834"/>
      <c r="K241" s="234"/>
      <c r="L241" s="230"/>
      <c r="M241" s="231"/>
      <c r="N241" s="231"/>
      <c r="O241" s="231"/>
      <c r="P241" s="231"/>
      <c r="Q241" s="235"/>
      <c r="R241" s="233"/>
      <c r="S241" s="232"/>
      <c r="T241" s="219"/>
      <c r="U241" s="835"/>
      <c r="V241" s="212"/>
      <c r="W241" s="231"/>
      <c r="X241" s="2118"/>
      <c r="Y241" s="2119"/>
      <c r="Z241" s="2188"/>
      <c r="AA241" s="674"/>
      <c r="AB241" s="674"/>
      <c r="AC241" s="674"/>
      <c r="AD241" s="674"/>
      <c r="AE241" s="674"/>
      <c r="AF241" s="674"/>
      <c r="AG241" s="674"/>
      <c r="AH241" s="674"/>
      <c r="AI241" s="674"/>
      <c r="AJ241" s="674"/>
      <c r="AK241" s="674"/>
      <c r="AL241" s="674"/>
      <c r="AM241" s="674"/>
      <c r="AN241" s="674"/>
      <c r="AO241" s="674"/>
      <c r="AP241" s="674"/>
      <c r="AQ241" s="674"/>
      <c r="AR241" s="674"/>
      <c r="AS241" s="674"/>
      <c r="AT241" s="674"/>
      <c r="AU241" s="674"/>
      <c r="AV241" s="674"/>
      <c r="AW241" s="674"/>
      <c r="AX241" s="674"/>
      <c r="AY241" s="674"/>
      <c r="AZ241" s="674"/>
      <c r="BA241" s="674"/>
      <c r="BB241" s="674"/>
      <c r="BC241" s="674"/>
      <c r="BD241" s="674"/>
      <c r="BE241" s="674"/>
      <c r="BF241" s="674"/>
      <c r="BG241" s="674"/>
      <c r="BH241" s="674"/>
      <c r="BI241" s="674"/>
      <c r="BJ241" s="674"/>
      <c r="BK241" s="674"/>
      <c r="BL241" s="674"/>
      <c r="BM241" s="674"/>
      <c r="BN241" s="674"/>
      <c r="BO241" s="674"/>
      <c r="BP241" s="674"/>
      <c r="BQ241" s="674"/>
      <c r="BR241" s="674"/>
      <c r="BS241" s="674"/>
      <c r="BT241" s="674"/>
      <c r="BU241" s="674"/>
      <c r="BV241" s="674"/>
      <c r="BW241" s="674"/>
      <c r="BX241" s="674"/>
      <c r="BY241" s="674"/>
      <c r="BZ241" s="674"/>
      <c r="CA241" s="674"/>
      <c r="CB241" s="674"/>
      <c r="CC241" s="674"/>
      <c r="CD241" s="674"/>
      <c r="CE241" s="674"/>
      <c r="CF241" s="674"/>
      <c r="CG241" s="674"/>
      <c r="CH241" s="674"/>
      <c r="CI241" s="674"/>
      <c r="CJ241" s="674"/>
      <c r="CK241" s="674"/>
      <c r="CL241" s="674"/>
      <c r="CM241" s="674"/>
      <c r="CN241" s="674"/>
      <c r="CO241" s="674"/>
      <c r="CP241" s="674"/>
      <c r="CQ241" s="674"/>
      <c r="CR241" s="674"/>
      <c r="CS241" s="674"/>
      <c r="CT241" s="674"/>
      <c r="CU241" s="674"/>
      <c r="CV241" s="674"/>
      <c r="CW241" s="674"/>
      <c r="CX241" s="674"/>
      <c r="CY241" s="674"/>
      <c r="CZ241" s="674"/>
      <c r="DA241" s="674"/>
      <c r="DB241" s="674"/>
      <c r="DC241" s="674"/>
      <c r="DD241" s="674"/>
      <c r="DE241" s="674"/>
      <c r="DF241" s="674"/>
      <c r="DG241" s="674"/>
      <c r="DH241" s="674"/>
      <c r="DI241" s="674"/>
      <c r="DJ241" s="674"/>
      <c r="DK241" s="674"/>
      <c r="DL241" s="674"/>
      <c r="DM241" s="674"/>
      <c r="DN241" s="674"/>
      <c r="DO241" s="674"/>
      <c r="DP241" s="674"/>
      <c r="DQ241" s="674"/>
      <c r="DR241" s="674"/>
      <c r="DS241" s="674"/>
      <c r="DT241" s="674"/>
      <c r="DU241" s="674"/>
      <c r="DV241" s="674"/>
      <c r="DW241" s="674"/>
      <c r="DX241" s="674"/>
      <c r="DY241" s="674"/>
      <c r="DZ241" s="674"/>
      <c r="EA241" s="674"/>
      <c r="EB241" s="674"/>
      <c r="EC241" s="674"/>
      <c r="ED241" s="674"/>
      <c r="EE241" s="674"/>
      <c r="EF241" s="674"/>
      <c r="EG241" s="674"/>
      <c r="EH241" s="674"/>
      <c r="EI241" s="674"/>
      <c r="EJ241" s="674"/>
      <c r="EK241" s="674"/>
      <c r="EL241" s="674"/>
      <c r="EM241" s="674"/>
      <c r="EN241" s="674"/>
      <c r="EO241" s="674"/>
      <c r="EP241" s="674"/>
      <c r="EQ241" s="674"/>
      <c r="ER241" s="674"/>
      <c r="ES241" s="674"/>
      <c r="ET241" s="674"/>
      <c r="EU241" s="674"/>
      <c r="EV241" s="674"/>
      <c r="EW241" s="674"/>
      <c r="EX241" s="674"/>
      <c r="EY241" s="674"/>
      <c r="EZ241" s="674"/>
      <c r="FA241" s="674"/>
      <c r="FB241" s="674"/>
      <c r="FC241" s="674"/>
      <c r="FD241" s="674"/>
      <c r="FE241" s="674"/>
      <c r="FF241" s="674"/>
      <c r="FG241" s="674"/>
      <c r="FH241" s="674"/>
      <c r="FI241" s="674"/>
      <c r="FJ241" s="674"/>
      <c r="FK241" s="674"/>
      <c r="FL241" s="674"/>
      <c r="FM241" s="674"/>
      <c r="FN241" s="674"/>
      <c r="FO241" s="674"/>
      <c r="FP241" s="674"/>
      <c r="FQ241" s="674"/>
      <c r="FR241" s="674"/>
      <c r="FS241" s="674"/>
      <c r="FT241" s="674"/>
      <c r="FU241" s="674"/>
      <c r="FV241" s="674"/>
      <c r="FW241" s="674"/>
      <c r="FX241" s="674"/>
      <c r="FY241" s="674"/>
      <c r="FZ241" s="1313"/>
      <c r="GA241" s="1312"/>
      <c r="GB241" s="1156"/>
      <c r="GC241" s="1156"/>
      <c r="GD241" s="1156"/>
      <c r="GE241" s="1156"/>
      <c r="GF241" s="1156"/>
      <c r="GG241" s="1156"/>
      <c r="GH241" s="1156"/>
      <c r="GI241" s="1156"/>
      <c r="GJ241" s="1156"/>
      <c r="GK241" s="1157"/>
      <c r="GL241" s="1157"/>
      <c r="GM241" s="1157"/>
      <c r="GN241" s="1157"/>
      <c r="GO241" s="1157"/>
      <c r="GP241" s="1157"/>
      <c r="GQ241" s="1157"/>
      <c r="GR241" s="1157"/>
      <c r="GS241" s="1157"/>
      <c r="GT241" s="1157"/>
      <c r="GU241" s="1157"/>
      <c r="GV241" s="1157"/>
      <c r="GW241" s="1157"/>
      <c r="GX241" s="1157"/>
      <c r="GY241" s="1157"/>
      <c r="GZ241" s="1157"/>
      <c r="HA241" s="1157"/>
      <c r="HB241" s="1157"/>
      <c r="HC241" s="1157"/>
      <c r="HD241" s="1157"/>
      <c r="HE241" s="1157"/>
      <c r="HF241" s="1157"/>
      <c r="HG241" s="1157"/>
      <c r="HH241" s="1157"/>
      <c r="HI241" s="1157"/>
      <c r="HJ241" s="1026"/>
    </row>
    <row r="242" spans="2:218" ht="24.95" customHeight="1" x14ac:dyDescent="0.25">
      <c r="B242" s="1606"/>
      <c r="C242" s="229"/>
      <c r="D242" s="1316"/>
      <c r="E242" s="2400"/>
      <c r="F242" s="215"/>
      <c r="G242" s="213"/>
      <c r="H242" s="213"/>
      <c r="I242" s="214"/>
      <c r="J242" s="834"/>
      <c r="K242" s="234"/>
      <c r="L242" s="230"/>
      <c r="M242" s="231"/>
      <c r="N242" s="231"/>
      <c r="O242" s="231"/>
      <c r="P242" s="231"/>
      <c r="Q242" s="235"/>
      <c r="R242" s="233"/>
      <c r="S242" s="232"/>
      <c r="T242" s="219"/>
      <c r="U242" s="835"/>
      <c r="V242" s="212"/>
      <c r="W242" s="231"/>
      <c r="X242" s="2118"/>
      <c r="Y242" s="2119"/>
      <c r="Z242" s="2188"/>
      <c r="AA242" s="674"/>
      <c r="AB242" s="674"/>
      <c r="AC242" s="674"/>
      <c r="AD242" s="674"/>
      <c r="AE242" s="674"/>
      <c r="AF242" s="674"/>
      <c r="AG242" s="674"/>
      <c r="AH242" s="674"/>
      <c r="AI242" s="674"/>
      <c r="AJ242" s="674"/>
      <c r="AK242" s="674"/>
      <c r="AL242" s="674"/>
      <c r="AM242" s="674"/>
      <c r="AN242" s="674"/>
      <c r="AO242" s="674"/>
      <c r="AP242" s="674"/>
      <c r="AQ242" s="674"/>
      <c r="AR242" s="674"/>
      <c r="AS242" s="674"/>
      <c r="AT242" s="674"/>
      <c r="AU242" s="674"/>
      <c r="AV242" s="674"/>
      <c r="AW242" s="674"/>
      <c r="AX242" s="674"/>
      <c r="AY242" s="674"/>
      <c r="AZ242" s="674"/>
      <c r="BA242" s="674"/>
      <c r="BB242" s="674"/>
      <c r="BC242" s="674"/>
      <c r="BD242" s="674"/>
      <c r="BE242" s="674"/>
      <c r="BF242" s="674"/>
      <c r="BG242" s="674"/>
      <c r="BH242" s="674"/>
      <c r="BI242" s="674"/>
      <c r="BJ242" s="674"/>
      <c r="BK242" s="674"/>
      <c r="BL242" s="674"/>
      <c r="BM242" s="674"/>
      <c r="BN242" s="674"/>
      <c r="BO242" s="674"/>
      <c r="BP242" s="674"/>
      <c r="BQ242" s="674"/>
      <c r="BR242" s="674"/>
      <c r="BS242" s="674"/>
      <c r="BT242" s="674"/>
      <c r="BU242" s="674"/>
      <c r="BV242" s="674"/>
      <c r="BW242" s="674"/>
      <c r="BX242" s="674"/>
      <c r="BY242" s="674"/>
      <c r="BZ242" s="674"/>
      <c r="CA242" s="674"/>
      <c r="CB242" s="674"/>
      <c r="CC242" s="674"/>
      <c r="CD242" s="674"/>
      <c r="CE242" s="674"/>
      <c r="CF242" s="674"/>
      <c r="CG242" s="674"/>
      <c r="CH242" s="674"/>
      <c r="CI242" s="674"/>
      <c r="CJ242" s="674"/>
      <c r="CK242" s="674"/>
      <c r="CL242" s="674"/>
      <c r="CM242" s="674"/>
      <c r="CN242" s="674"/>
      <c r="CO242" s="674"/>
      <c r="CP242" s="674"/>
      <c r="CQ242" s="674"/>
      <c r="CR242" s="674"/>
      <c r="CS242" s="674"/>
      <c r="CT242" s="674"/>
      <c r="CU242" s="674"/>
      <c r="CV242" s="674"/>
      <c r="CW242" s="674"/>
      <c r="CX242" s="674"/>
      <c r="CY242" s="674"/>
      <c r="CZ242" s="674"/>
      <c r="DA242" s="674"/>
      <c r="DB242" s="674"/>
      <c r="DC242" s="674"/>
      <c r="DD242" s="674"/>
      <c r="DE242" s="674"/>
      <c r="DF242" s="674"/>
      <c r="DG242" s="674"/>
      <c r="DH242" s="674"/>
      <c r="DI242" s="674"/>
      <c r="DJ242" s="674"/>
      <c r="DK242" s="674"/>
      <c r="DL242" s="674"/>
      <c r="DM242" s="674"/>
      <c r="DN242" s="674"/>
      <c r="DO242" s="674"/>
      <c r="DP242" s="674"/>
      <c r="DQ242" s="674"/>
      <c r="DR242" s="674"/>
      <c r="DS242" s="674"/>
      <c r="DT242" s="674"/>
      <c r="DU242" s="674"/>
      <c r="DV242" s="674"/>
      <c r="DW242" s="674"/>
      <c r="DX242" s="674"/>
      <c r="DY242" s="674"/>
      <c r="DZ242" s="674"/>
      <c r="EA242" s="674"/>
      <c r="EB242" s="674"/>
      <c r="EC242" s="674"/>
      <c r="ED242" s="674"/>
      <c r="EE242" s="674"/>
      <c r="EF242" s="674"/>
      <c r="EG242" s="674"/>
      <c r="EH242" s="674"/>
      <c r="EI242" s="674"/>
      <c r="EJ242" s="674"/>
      <c r="EK242" s="674"/>
      <c r="EL242" s="674"/>
      <c r="EM242" s="674"/>
      <c r="EN242" s="674"/>
      <c r="EO242" s="674"/>
      <c r="EP242" s="674"/>
      <c r="EQ242" s="674"/>
      <c r="ER242" s="674"/>
      <c r="ES242" s="674"/>
      <c r="ET242" s="674"/>
      <c r="EU242" s="674"/>
      <c r="EV242" s="674"/>
      <c r="EW242" s="674"/>
      <c r="EX242" s="674"/>
      <c r="EY242" s="674"/>
      <c r="EZ242" s="674"/>
      <c r="FA242" s="674"/>
      <c r="FB242" s="674"/>
      <c r="FC242" s="674"/>
      <c r="FD242" s="674"/>
      <c r="FE242" s="674"/>
      <c r="FF242" s="674"/>
      <c r="FG242" s="674"/>
      <c r="FH242" s="674"/>
      <c r="FI242" s="674"/>
      <c r="FJ242" s="674"/>
      <c r="FK242" s="674"/>
      <c r="FL242" s="674"/>
      <c r="FM242" s="674"/>
      <c r="FN242" s="674"/>
      <c r="FO242" s="674"/>
      <c r="FP242" s="674"/>
      <c r="FQ242" s="674"/>
      <c r="FR242" s="674"/>
      <c r="FS242" s="674"/>
      <c r="FT242" s="674"/>
      <c r="FU242" s="674"/>
      <c r="FV242" s="674"/>
      <c r="FW242" s="674"/>
      <c r="FX242" s="674"/>
      <c r="FY242" s="674"/>
      <c r="FZ242" s="1313"/>
      <c r="GA242" s="1312"/>
      <c r="GB242" s="1156"/>
      <c r="GC242" s="1156"/>
      <c r="GD242" s="1156"/>
      <c r="GE242" s="1156"/>
      <c r="GF242" s="1156"/>
      <c r="GG242" s="1156"/>
      <c r="GH242" s="1156"/>
      <c r="GI242" s="1156"/>
      <c r="GJ242" s="1156"/>
      <c r="GK242" s="1157"/>
      <c r="GL242" s="1157"/>
      <c r="GM242" s="1157"/>
      <c r="GN242" s="1157"/>
      <c r="GO242" s="1157"/>
      <c r="GP242" s="1157"/>
      <c r="GQ242" s="1157"/>
      <c r="GR242" s="1157"/>
      <c r="GS242" s="1157"/>
      <c r="GT242" s="1157"/>
      <c r="GU242" s="1157"/>
      <c r="GV242" s="1157"/>
      <c r="GW242" s="1157"/>
      <c r="GX242" s="1157"/>
      <c r="GY242" s="1157"/>
      <c r="GZ242" s="1157"/>
      <c r="HA242" s="1157"/>
      <c r="HB242" s="1157"/>
      <c r="HC242" s="1157"/>
      <c r="HD242" s="1157"/>
      <c r="HE242" s="1157"/>
      <c r="HF242" s="1157"/>
      <c r="HG242" s="1157"/>
      <c r="HH242" s="1157"/>
      <c r="HI242" s="1157"/>
      <c r="HJ242" s="1026"/>
    </row>
    <row r="243" spans="2:218" ht="24.95" customHeight="1" x14ac:dyDescent="0.25">
      <c r="B243" s="1606"/>
      <c r="C243" s="229"/>
      <c r="D243" s="1316"/>
      <c r="E243" s="2400"/>
      <c r="F243" s="215"/>
      <c r="G243" s="213"/>
      <c r="H243" s="213"/>
      <c r="I243" s="214"/>
      <c r="J243" s="834"/>
      <c r="K243" s="234"/>
      <c r="L243" s="230"/>
      <c r="M243" s="231"/>
      <c r="N243" s="231"/>
      <c r="O243" s="231"/>
      <c r="P243" s="231"/>
      <c r="Q243" s="235"/>
      <c r="R243" s="233"/>
      <c r="S243" s="232"/>
      <c r="T243" s="219"/>
      <c r="U243" s="835"/>
      <c r="V243" s="212"/>
      <c r="W243" s="231"/>
      <c r="X243" s="2118"/>
      <c r="Y243" s="2119"/>
      <c r="Z243" s="2188"/>
      <c r="AA243" s="674"/>
      <c r="AB243" s="674"/>
      <c r="AC243" s="674"/>
      <c r="AD243" s="674"/>
      <c r="AE243" s="674"/>
      <c r="AF243" s="674"/>
      <c r="AG243" s="674"/>
      <c r="AH243" s="674"/>
      <c r="AI243" s="674"/>
      <c r="AJ243" s="674"/>
      <c r="AK243" s="674"/>
      <c r="AL243" s="674"/>
      <c r="AM243" s="674"/>
      <c r="AN243" s="674"/>
      <c r="AO243" s="674"/>
      <c r="AP243" s="674"/>
      <c r="AQ243" s="674"/>
      <c r="AR243" s="674"/>
      <c r="AS243" s="674"/>
      <c r="AT243" s="674"/>
      <c r="AU243" s="674"/>
      <c r="AV243" s="674"/>
      <c r="AW243" s="674"/>
      <c r="AX243" s="674"/>
      <c r="AY243" s="674"/>
      <c r="AZ243" s="674"/>
      <c r="BA243" s="674"/>
      <c r="BB243" s="674"/>
      <c r="BC243" s="674"/>
      <c r="BD243" s="674"/>
      <c r="BE243" s="674"/>
      <c r="BF243" s="674"/>
      <c r="BG243" s="674"/>
      <c r="BH243" s="674"/>
      <c r="BI243" s="674"/>
      <c r="BJ243" s="674"/>
      <c r="BK243" s="674"/>
      <c r="BL243" s="674"/>
      <c r="BM243" s="674"/>
      <c r="BN243" s="674"/>
      <c r="BO243" s="674"/>
      <c r="BP243" s="674"/>
      <c r="BQ243" s="674"/>
      <c r="BR243" s="674"/>
      <c r="BS243" s="674"/>
      <c r="BT243" s="674"/>
      <c r="BU243" s="674"/>
      <c r="BV243" s="674"/>
      <c r="BW243" s="674"/>
      <c r="BX243" s="674"/>
      <c r="BY243" s="674"/>
      <c r="BZ243" s="674"/>
      <c r="CA243" s="674"/>
      <c r="CB243" s="674"/>
      <c r="CC243" s="674"/>
      <c r="CD243" s="674"/>
      <c r="CE243" s="674"/>
      <c r="CF243" s="674"/>
      <c r="CG243" s="674"/>
      <c r="CH243" s="674"/>
      <c r="CI243" s="674"/>
      <c r="CJ243" s="674"/>
      <c r="CK243" s="674"/>
      <c r="CL243" s="674"/>
      <c r="CM243" s="674"/>
      <c r="CN243" s="674"/>
      <c r="CO243" s="674"/>
      <c r="CP243" s="674"/>
      <c r="CQ243" s="674"/>
      <c r="CR243" s="674"/>
      <c r="CS243" s="674"/>
      <c r="CT243" s="674"/>
      <c r="CU243" s="674"/>
      <c r="CV243" s="674"/>
      <c r="CW243" s="674"/>
      <c r="CX243" s="674"/>
      <c r="CY243" s="674"/>
      <c r="CZ243" s="674"/>
      <c r="DA243" s="674"/>
      <c r="DB243" s="674"/>
      <c r="DC243" s="674"/>
      <c r="DD243" s="674"/>
      <c r="DE243" s="674"/>
      <c r="DF243" s="674"/>
      <c r="DG243" s="674"/>
      <c r="DH243" s="674"/>
      <c r="DI243" s="674"/>
      <c r="DJ243" s="674"/>
      <c r="DK243" s="674"/>
      <c r="DL243" s="674"/>
      <c r="DM243" s="674"/>
      <c r="DN243" s="674"/>
      <c r="DO243" s="674"/>
      <c r="DP243" s="674"/>
      <c r="DQ243" s="674"/>
      <c r="DR243" s="674"/>
      <c r="DS243" s="674"/>
      <c r="DT243" s="674"/>
      <c r="DU243" s="674"/>
      <c r="DV243" s="674"/>
      <c r="DW243" s="674"/>
      <c r="DX243" s="674"/>
      <c r="DY243" s="674"/>
      <c r="DZ243" s="674"/>
      <c r="EA243" s="674"/>
      <c r="EB243" s="674"/>
      <c r="EC243" s="674"/>
      <c r="ED243" s="674"/>
      <c r="EE243" s="674"/>
      <c r="EF243" s="674"/>
      <c r="EG243" s="674"/>
      <c r="EH243" s="674"/>
      <c r="EI243" s="674"/>
      <c r="EJ243" s="674"/>
      <c r="EK243" s="674"/>
      <c r="EL243" s="674"/>
      <c r="EM243" s="674"/>
      <c r="EN243" s="674"/>
      <c r="EO243" s="674"/>
      <c r="EP243" s="674"/>
      <c r="EQ243" s="674"/>
      <c r="ER243" s="674"/>
      <c r="ES243" s="674"/>
      <c r="ET243" s="674"/>
      <c r="EU243" s="674"/>
      <c r="EV243" s="674"/>
      <c r="EW243" s="674"/>
      <c r="EX243" s="674"/>
      <c r="EY243" s="674"/>
      <c r="EZ243" s="674"/>
      <c r="FA243" s="674"/>
      <c r="FB243" s="674"/>
      <c r="FC243" s="674"/>
      <c r="FD243" s="674"/>
      <c r="FE243" s="674"/>
      <c r="FF243" s="674"/>
      <c r="FG243" s="674"/>
      <c r="FH243" s="674"/>
      <c r="FI243" s="674"/>
      <c r="FJ243" s="674"/>
      <c r="FK243" s="674"/>
      <c r="FL243" s="674"/>
      <c r="FM243" s="674"/>
      <c r="FN243" s="674"/>
      <c r="FO243" s="674"/>
      <c r="FP243" s="674"/>
      <c r="FQ243" s="674"/>
      <c r="FR243" s="674"/>
      <c r="FS243" s="674"/>
      <c r="FT243" s="674"/>
      <c r="FU243" s="674"/>
      <c r="FV243" s="674"/>
      <c r="FW243" s="674"/>
      <c r="FX243" s="674"/>
      <c r="FY243" s="674"/>
      <c r="FZ243" s="1313"/>
      <c r="GA243" s="1312"/>
      <c r="GB243" s="1156"/>
      <c r="GC243" s="1156"/>
      <c r="GD243" s="1156"/>
      <c r="GE243" s="1156"/>
      <c r="GF243" s="1156"/>
      <c r="GG243" s="1156"/>
      <c r="GH243" s="1156"/>
      <c r="GI243" s="1156"/>
      <c r="GJ243" s="1156"/>
      <c r="GK243" s="1157"/>
      <c r="GL243" s="1157"/>
      <c r="GM243" s="1157"/>
      <c r="GN243" s="1157"/>
      <c r="GO243" s="1157"/>
      <c r="GP243" s="1157"/>
      <c r="GQ243" s="1157"/>
      <c r="GR243" s="1157"/>
      <c r="GS243" s="1157"/>
      <c r="GT243" s="1157"/>
      <c r="GU243" s="1157"/>
      <c r="GV243" s="1157"/>
      <c r="GW243" s="1157"/>
      <c r="GX243" s="1157"/>
      <c r="GY243" s="1157"/>
      <c r="GZ243" s="1157"/>
      <c r="HA243" s="1157"/>
      <c r="HB243" s="1157"/>
      <c r="HC243" s="1157"/>
      <c r="HD243" s="1157"/>
      <c r="HE243" s="1157"/>
      <c r="HF243" s="1157"/>
      <c r="HG243" s="1157"/>
      <c r="HH243" s="1157"/>
      <c r="HI243" s="1157"/>
      <c r="HJ243" s="1026"/>
    </row>
    <row r="244" spans="2:218" ht="24.95" customHeight="1" x14ac:dyDescent="0.25">
      <c r="B244" s="1606"/>
      <c r="C244" s="229"/>
      <c r="D244" s="1316"/>
      <c r="E244" s="2400"/>
      <c r="F244" s="215"/>
      <c r="G244" s="213"/>
      <c r="H244" s="213"/>
      <c r="I244" s="214"/>
      <c r="J244" s="834"/>
      <c r="K244" s="234"/>
      <c r="L244" s="230"/>
      <c r="M244" s="231"/>
      <c r="N244" s="231"/>
      <c r="O244" s="231"/>
      <c r="P244" s="231"/>
      <c r="Q244" s="235"/>
      <c r="R244" s="233"/>
      <c r="S244" s="232"/>
      <c r="T244" s="219"/>
      <c r="U244" s="835"/>
      <c r="V244" s="212"/>
      <c r="W244" s="231"/>
      <c r="X244" s="2118"/>
      <c r="Y244" s="2119"/>
      <c r="Z244" s="2188"/>
      <c r="AA244" s="674"/>
      <c r="AB244" s="674"/>
      <c r="AC244" s="674"/>
      <c r="AD244" s="674"/>
      <c r="AE244" s="674"/>
      <c r="AF244" s="674"/>
      <c r="AG244" s="674"/>
      <c r="AH244" s="674"/>
      <c r="AI244" s="674"/>
      <c r="AJ244" s="674"/>
      <c r="AK244" s="674"/>
      <c r="AL244" s="674"/>
      <c r="AM244" s="674"/>
      <c r="AN244" s="674"/>
      <c r="AO244" s="674"/>
      <c r="AP244" s="674"/>
      <c r="AQ244" s="674"/>
      <c r="AR244" s="674"/>
      <c r="AS244" s="674"/>
      <c r="AT244" s="674"/>
      <c r="AU244" s="674"/>
      <c r="AV244" s="674"/>
      <c r="AW244" s="674"/>
      <c r="AX244" s="674"/>
      <c r="AY244" s="674"/>
      <c r="AZ244" s="674"/>
      <c r="BA244" s="674"/>
      <c r="BB244" s="674"/>
      <c r="BC244" s="674"/>
      <c r="BD244" s="674"/>
      <c r="BE244" s="674"/>
      <c r="BF244" s="674"/>
      <c r="BG244" s="674"/>
      <c r="BH244" s="674"/>
      <c r="BI244" s="674"/>
      <c r="BJ244" s="674"/>
      <c r="BK244" s="674"/>
      <c r="BL244" s="674"/>
      <c r="BM244" s="674"/>
      <c r="BN244" s="674"/>
      <c r="BO244" s="674"/>
      <c r="BP244" s="674"/>
      <c r="BQ244" s="674"/>
      <c r="BR244" s="674"/>
      <c r="BS244" s="674"/>
      <c r="BT244" s="674"/>
      <c r="BU244" s="674"/>
      <c r="BV244" s="674"/>
      <c r="BW244" s="674"/>
      <c r="BX244" s="674"/>
      <c r="BY244" s="674"/>
      <c r="BZ244" s="674"/>
      <c r="CA244" s="674"/>
      <c r="CB244" s="674"/>
      <c r="CC244" s="674"/>
      <c r="CD244" s="674"/>
      <c r="CE244" s="674"/>
      <c r="CF244" s="674"/>
      <c r="CG244" s="674"/>
      <c r="CH244" s="674"/>
      <c r="CI244" s="674"/>
      <c r="CJ244" s="674"/>
      <c r="CK244" s="674"/>
      <c r="CL244" s="674"/>
      <c r="CM244" s="674"/>
      <c r="CN244" s="674"/>
      <c r="CO244" s="674"/>
      <c r="CP244" s="674"/>
      <c r="CQ244" s="674"/>
      <c r="CR244" s="674"/>
      <c r="CS244" s="674"/>
      <c r="CT244" s="674"/>
      <c r="CU244" s="674"/>
      <c r="CV244" s="674"/>
      <c r="CW244" s="674"/>
      <c r="CX244" s="674"/>
      <c r="CY244" s="674"/>
      <c r="CZ244" s="674"/>
      <c r="DA244" s="674"/>
      <c r="DB244" s="674"/>
      <c r="DC244" s="674"/>
      <c r="DD244" s="674"/>
      <c r="DE244" s="674"/>
      <c r="DF244" s="674"/>
      <c r="DG244" s="674"/>
      <c r="DH244" s="674"/>
      <c r="DI244" s="674"/>
      <c r="DJ244" s="674"/>
      <c r="DK244" s="674"/>
      <c r="DL244" s="674"/>
      <c r="DM244" s="674"/>
      <c r="DN244" s="674"/>
      <c r="DO244" s="674"/>
      <c r="DP244" s="674"/>
      <c r="DQ244" s="674"/>
      <c r="DR244" s="674"/>
      <c r="DS244" s="674"/>
      <c r="DT244" s="674"/>
      <c r="DU244" s="674"/>
      <c r="DV244" s="674"/>
      <c r="DW244" s="674"/>
      <c r="DX244" s="674"/>
      <c r="DY244" s="674"/>
      <c r="DZ244" s="674"/>
      <c r="EA244" s="674"/>
      <c r="EB244" s="674"/>
      <c r="EC244" s="674"/>
      <c r="ED244" s="674"/>
      <c r="EE244" s="674"/>
      <c r="EF244" s="674"/>
      <c r="EG244" s="674"/>
      <c r="EH244" s="674"/>
      <c r="EI244" s="674"/>
      <c r="EJ244" s="674"/>
      <c r="EK244" s="674"/>
      <c r="EL244" s="674"/>
      <c r="EM244" s="674"/>
      <c r="EN244" s="674"/>
      <c r="EO244" s="674"/>
      <c r="EP244" s="674"/>
      <c r="EQ244" s="674"/>
      <c r="ER244" s="674"/>
      <c r="ES244" s="674"/>
      <c r="ET244" s="674"/>
      <c r="EU244" s="674"/>
      <c r="EV244" s="674"/>
      <c r="EW244" s="674"/>
      <c r="EX244" s="674"/>
      <c r="EY244" s="674"/>
      <c r="EZ244" s="674"/>
      <c r="FA244" s="674"/>
      <c r="FB244" s="674"/>
      <c r="FC244" s="674"/>
      <c r="FD244" s="674"/>
      <c r="FE244" s="674"/>
      <c r="FF244" s="674"/>
      <c r="FG244" s="674"/>
      <c r="FH244" s="674"/>
      <c r="FI244" s="674"/>
      <c r="FJ244" s="674"/>
      <c r="FK244" s="674"/>
      <c r="FL244" s="674"/>
      <c r="FM244" s="674"/>
      <c r="FN244" s="674"/>
      <c r="FO244" s="674"/>
      <c r="FP244" s="674"/>
      <c r="FQ244" s="674"/>
      <c r="FR244" s="674"/>
      <c r="FS244" s="674"/>
      <c r="FT244" s="674"/>
      <c r="FU244" s="674"/>
      <c r="FV244" s="674"/>
      <c r="FW244" s="674"/>
      <c r="FX244" s="674"/>
      <c r="FY244" s="674"/>
      <c r="FZ244" s="1313"/>
      <c r="GA244" s="1312"/>
      <c r="GB244" s="1156"/>
      <c r="GC244" s="1156"/>
      <c r="GD244" s="1156"/>
      <c r="GE244" s="1156"/>
      <c r="GF244" s="1156"/>
      <c r="GG244" s="1156"/>
      <c r="GH244" s="1156"/>
      <c r="GI244" s="1156"/>
      <c r="GJ244" s="1156"/>
      <c r="GK244" s="1157"/>
      <c r="GL244" s="1157"/>
      <c r="GM244" s="1157"/>
      <c r="GN244" s="1157"/>
      <c r="GO244" s="1157"/>
      <c r="GP244" s="1157"/>
      <c r="GQ244" s="1157"/>
      <c r="GR244" s="1157"/>
      <c r="GS244" s="1157"/>
      <c r="GT244" s="1157"/>
      <c r="GU244" s="1157"/>
      <c r="GV244" s="1157"/>
      <c r="GW244" s="1157"/>
      <c r="GX244" s="1157"/>
      <c r="GY244" s="1157"/>
      <c r="GZ244" s="1157"/>
      <c r="HA244" s="1157"/>
      <c r="HB244" s="1157"/>
      <c r="HC244" s="1157"/>
      <c r="HD244" s="1157"/>
      <c r="HE244" s="1157"/>
      <c r="HF244" s="1157"/>
      <c r="HG244" s="1157"/>
      <c r="HH244" s="1157"/>
      <c r="HI244" s="1157"/>
      <c r="HJ244" s="1026"/>
    </row>
    <row r="245" spans="2:218" ht="24.95" customHeight="1" x14ac:dyDescent="0.25">
      <c r="B245" s="1606"/>
      <c r="C245" s="229"/>
      <c r="D245" s="1316"/>
      <c r="E245" s="2400"/>
      <c r="F245" s="215"/>
      <c r="G245" s="213"/>
      <c r="H245" s="213"/>
      <c r="I245" s="214"/>
      <c r="J245" s="834"/>
      <c r="K245" s="234"/>
      <c r="L245" s="230"/>
      <c r="M245" s="231"/>
      <c r="N245" s="231"/>
      <c r="O245" s="231"/>
      <c r="P245" s="231"/>
      <c r="Q245" s="235"/>
      <c r="R245" s="233"/>
      <c r="S245" s="232"/>
      <c r="T245" s="219"/>
      <c r="U245" s="835"/>
      <c r="V245" s="212"/>
      <c r="W245" s="231"/>
      <c r="X245" s="2118"/>
      <c r="Y245" s="2119"/>
      <c r="Z245" s="2188"/>
      <c r="AA245" s="674"/>
      <c r="AB245" s="674"/>
      <c r="AC245" s="674"/>
      <c r="AD245" s="674"/>
      <c r="AE245" s="674"/>
      <c r="AF245" s="674"/>
      <c r="AG245" s="674"/>
      <c r="AH245" s="674"/>
      <c r="AI245" s="674"/>
      <c r="AJ245" s="674"/>
      <c r="AK245" s="674"/>
      <c r="AL245" s="674"/>
      <c r="AM245" s="674"/>
      <c r="AN245" s="674"/>
      <c r="AO245" s="674"/>
      <c r="AP245" s="674"/>
      <c r="AQ245" s="674"/>
      <c r="AR245" s="674"/>
      <c r="AS245" s="674"/>
      <c r="AT245" s="674"/>
      <c r="AU245" s="674"/>
      <c r="AV245" s="674"/>
      <c r="AW245" s="674"/>
      <c r="AX245" s="674"/>
      <c r="AY245" s="674"/>
      <c r="AZ245" s="674"/>
      <c r="BA245" s="674"/>
      <c r="BB245" s="674"/>
      <c r="BC245" s="674"/>
      <c r="BD245" s="674"/>
      <c r="BE245" s="674"/>
      <c r="BF245" s="674"/>
      <c r="BG245" s="674"/>
      <c r="BH245" s="674"/>
      <c r="BI245" s="674"/>
      <c r="BJ245" s="674"/>
      <c r="BK245" s="674"/>
      <c r="BL245" s="674"/>
      <c r="BM245" s="674"/>
      <c r="BN245" s="674"/>
      <c r="BO245" s="674"/>
      <c r="BP245" s="674"/>
      <c r="BQ245" s="674"/>
      <c r="BR245" s="674"/>
      <c r="BS245" s="674"/>
      <c r="BT245" s="674"/>
      <c r="BU245" s="674"/>
      <c r="BV245" s="674"/>
      <c r="BW245" s="674"/>
      <c r="BX245" s="674"/>
      <c r="BY245" s="674"/>
      <c r="BZ245" s="674"/>
      <c r="CA245" s="674"/>
      <c r="CB245" s="674"/>
      <c r="CC245" s="674"/>
      <c r="CD245" s="674"/>
      <c r="CE245" s="674"/>
      <c r="CF245" s="674"/>
      <c r="CG245" s="674"/>
      <c r="CH245" s="674"/>
      <c r="CI245" s="674"/>
      <c r="CJ245" s="674"/>
      <c r="CK245" s="674"/>
      <c r="CL245" s="674"/>
      <c r="CM245" s="674"/>
      <c r="CN245" s="674"/>
      <c r="CO245" s="674"/>
      <c r="CP245" s="674"/>
      <c r="CQ245" s="674"/>
      <c r="CR245" s="674"/>
      <c r="CS245" s="674"/>
      <c r="CT245" s="674"/>
      <c r="CU245" s="674"/>
      <c r="CV245" s="674"/>
      <c r="CW245" s="674"/>
      <c r="CX245" s="674"/>
      <c r="CY245" s="674"/>
      <c r="CZ245" s="674"/>
      <c r="DA245" s="674"/>
      <c r="DB245" s="674"/>
      <c r="DC245" s="674"/>
      <c r="DD245" s="674"/>
      <c r="DE245" s="674"/>
      <c r="DF245" s="674"/>
      <c r="DG245" s="674"/>
      <c r="DH245" s="674"/>
      <c r="DI245" s="674"/>
      <c r="DJ245" s="674"/>
      <c r="DK245" s="674"/>
      <c r="DL245" s="674"/>
      <c r="DM245" s="674"/>
      <c r="DN245" s="674"/>
      <c r="DO245" s="674"/>
      <c r="DP245" s="674"/>
      <c r="DQ245" s="674"/>
      <c r="DR245" s="674"/>
      <c r="DS245" s="674"/>
      <c r="DT245" s="674"/>
      <c r="DU245" s="674"/>
      <c r="DV245" s="674"/>
      <c r="DW245" s="674"/>
      <c r="DX245" s="674"/>
      <c r="DY245" s="674"/>
      <c r="DZ245" s="674"/>
      <c r="EA245" s="674"/>
      <c r="EB245" s="674"/>
      <c r="EC245" s="674"/>
      <c r="ED245" s="674"/>
      <c r="EE245" s="674"/>
      <c r="EF245" s="674"/>
      <c r="EG245" s="674"/>
      <c r="EH245" s="674"/>
      <c r="EI245" s="674"/>
      <c r="EJ245" s="674"/>
      <c r="EK245" s="674"/>
      <c r="EL245" s="674"/>
      <c r="EM245" s="674"/>
      <c r="EN245" s="674"/>
      <c r="EO245" s="674"/>
      <c r="EP245" s="674"/>
      <c r="EQ245" s="674"/>
      <c r="ER245" s="674"/>
      <c r="ES245" s="674"/>
      <c r="ET245" s="674"/>
      <c r="EU245" s="674"/>
      <c r="EV245" s="674"/>
      <c r="EW245" s="674"/>
      <c r="EX245" s="674"/>
      <c r="EY245" s="674"/>
      <c r="EZ245" s="674"/>
      <c r="FA245" s="674"/>
      <c r="FB245" s="674"/>
      <c r="FC245" s="674"/>
      <c r="FD245" s="674"/>
      <c r="FE245" s="674"/>
      <c r="FF245" s="674"/>
      <c r="FG245" s="674"/>
      <c r="FH245" s="674"/>
      <c r="FI245" s="674"/>
      <c r="FJ245" s="674"/>
      <c r="FK245" s="674"/>
      <c r="FL245" s="674"/>
      <c r="FM245" s="674"/>
      <c r="FN245" s="674"/>
      <c r="FO245" s="674"/>
      <c r="FP245" s="674"/>
      <c r="FQ245" s="674"/>
      <c r="FR245" s="674"/>
      <c r="FS245" s="674"/>
      <c r="FT245" s="674"/>
      <c r="FU245" s="674"/>
      <c r="FV245" s="674"/>
      <c r="FW245" s="674"/>
      <c r="FX245" s="674"/>
      <c r="FY245" s="674"/>
      <c r="FZ245" s="1313"/>
      <c r="GA245" s="1312"/>
      <c r="GB245" s="1156"/>
      <c r="GC245" s="1156"/>
      <c r="GD245" s="1156"/>
      <c r="GE245" s="1156"/>
      <c r="GF245" s="1156"/>
      <c r="GG245" s="1156"/>
      <c r="GH245" s="1156"/>
      <c r="GI245" s="1156"/>
      <c r="GJ245" s="1156"/>
      <c r="GK245" s="1157"/>
      <c r="GL245" s="1157"/>
      <c r="GM245" s="1157"/>
      <c r="GN245" s="1157"/>
      <c r="GO245" s="1157"/>
      <c r="GP245" s="1157"/>
      <c r="GQ245" s="1157"/>
      <c r="GR245" s="1157"/>
      <c r="GS245" s="1157"/>
      <c r="GT245" s="1157"/>
      <c r="GU245" s="1157"/>
      <c r="GV245" s="1157"/>
      <c r="GW245" s="1157"/>
      <c r="GX245" s="1157"/>
      <c r="GY245" s="1157"/>
      <c r="GZ245" s="1157"/>
      <c r="HA245" s="1157"/>
      <c r="HB245" s="1157"/>
      <c r="HC245" s="1157"/>
      <c r="HD245" s="1157"/>
      <c r="HE245" s="1157"/>
      <c r="HF245" s="1157"/>
      <c r="HG245" s="1157"/>
      <c r="HH245" s="1157"/>
      <c r="HI245" s="1157"/>
      <c r="HJ245" s="1026"/>
    </row>
    <row r="246" spans="2:218" ht="24.95" customHeight="1" x14ac:dyDescent="0.25">
      <c r="B246" s="1606"/>
      <c r="C246" s="229"/>
      <c r="D246" s="1316"/>
      <c r="E246" s="2400"/>
      <c r="F246" s="215"/>
      <c r="G246" s="213"/>
      <c r="H246" s="213"/>
      <c r="I246" s="214"/>
      <c r="J246" s="834"/>
      <c r="K246" s="234"/>
      <c r="L246" s="230"/>
      <c r="M246" s="231"/>
      <c r="N246" s="231"/>
      <c r="O246" s="231"/>
      <c r="P246" s="231"/>
      <c r="Q246" s="235"/>
      <c r="R246" s="233"/>
      <c r="S246" s="232"/>
      <c r="T246" s="219"/>
      <c r="U246" s="835"/>
      <c r="V246" s="212"/>
      <c r="W246" s="231"/>
      <c r="X246" s="2118"/>
      <c r="Y246" s="2119"/>
      <c r="Z246" s="2188"/>
      <c r="AA246" s="674"/>
      <c r="AB246" s="674"/>
      <c r="AC246" s="674"/>
      <c r="AD246" s="674"/>
      <c r="AE246" s="674"/>
      <c r="AF246" s="674"/>
      <c r="AG246" s="674"/>
      <c r="AH246" s="674"/>
      <c r="AI246" s="674"/>
      <c r="AJ246" s="674"/>
      <c r="AK246" s="674"/>
      <c r="AL246" s="674"/>
      <c r="AM246" s="674"/>
      <c r="AN246" s="674"/>
      <c r="AO246" s="674"/>
      <c r="AP246" s="674"/>
      <c r="AQ246" s="674"/>
      <c r="AR246" s="674"/>
      <c r="AS246" s="674"/>
      <c r="AT246" s="674"/>
      <c r="AU246" s="674"/>
      <c r="AV246" s="674"/>
      <c r="AW246" s="674"/>
      <c r="AX246" s="674"/>
      <c r="AY246" s="674"/>
      <c r="AZ246" s="674"/>
      <c r="BA246" s="674"/>
      <c r="BB246" s="674"/>
      <c r="BC246" s="674"/>
      <c r="BD246" s="674"/>
      <c r="BE246" s="674"/>
      <c r="BF246" s="674"/>
      <c r="BG246" s="674"/>
      <c r="BH246" s="674"/>
      <c r="BI246" s="674"/>
      <c r="BJ246" s="674"/>
      <c r="BK246" s="674"/>
      <c r="BL246" s="674"/>
      <c r="BM246" s="674"/>
      <c r="BN246" s="674"/>
      <c r="BO246" s="674"/>
      <c r="BP246" s="674"/>
      <c r="BQ246" s="674"/>
      <c r="BR246" s="674"/>
      <c r="BS246" s="674"/>
      <c r="BT246" s="674"/>
      <c r="BU246" s="674"/>
      <c r="BV246" s="674"/>
      <c r="BW246" s="674"/>
      <c r="BX246" s="674"/>
      <c r="BY246" s="674"/>
      <c r="BZ246" s="674"/>
      <c r="CA246" s="674"/>
      <c r="CB246" s="674"/>
      <c r="CC246" s="674"/>
      <c r="CD246" s="674"/>
      <c r="CE246" s="674"/>
      <c r="CF246" s="674"/>
      <c r="CG246" s="674"/>
      <c r="CH246" s="674"/>
      <c r="CI246" s="674"/>
      <c r="CJ246" s="674"/>
      <c r="CK246" s="674"/>
      <c r="CL246" s="674"/>
      <c r="CM246" s="674"/>
      <c r="CN246" s="674"/>
      <c r="CO246" s="674"/>
      <c r="CP246" s="674"/>
      <c r="CQ246" s="674"/>
      <c r="CR246" s="674"/>
      <c r="CS246" s="674"/>
      <c r="CT246" s="674"/>
      <c r="CU246" s="674"/>
      <c r="CV246" s="674"/>
      <c r="CW246" s="674"/>
      <c r="CX246" s="674"/>
      <c r="CY246" s="674"/>
      <c r="CZ246" s="674"/>
      <c r="DA246" s="674"/>
      <c r="DB246" s="674"/>
      <c r="DC246" s="674"/>
      <c r="DD246" s="674"/>
      <c r="DE246" s="674"/>
      <c r="DF246" s="674"/>
      <c r="DG246" s="674"/>
      <c r="DH246" s="674"/>
      <c r="DI246" s="674"/>
      <c r="DJ246" s="674"/>
      <c r="DK246" s="674"/>
      <c r="DL246" s="674"/>
      <c r="DM246" s="674"/>
      <c r="DN246" s="674"/>
      <c r="DO246" s="674"/>
      <c r="DP246" s="674"/>
      <c r="DQ246" s="674"/>
      <c r="DR246" s="674"/>
      <c r="DS246" s="674"/>
      <c r="DT246" s="674"/>
      <c r="DU246" s="674"/>
      <c r="DV246" s="674"/>
      <c r="DW246" s="674"/>
      <c r="DX246" s="674"/>
      <c r="DY246" s="674"/>
      <c r="DZ246" s="674"/>
      <c r="EA246" s="674"/>
      <c r="EB246" s="674"/>
      <c r="EC246" s="674"/>
      <c r="ED246" s="674"/>
      <c r="EE246" s="674"/>
      <c r="EF246" s="674"/>
      <c r="EG246" s="674"/>
      <c r="EH246" s="674"/>
      <c r="EI246" s="674"/>
      <c r="EJ246" s="674"/>
      <c r="EK246" s="674"/>
      <c r="EL246" s="674"/>
      <c r="EM246" s="674"/>
      <c r="EN246" s="674"/>
      <c r="EO246" s="674"/>
      <c r="EP246" s="674"/>
      <c r="EQ246" s="674"/>
      <c r="ER246" s="674"/>
      <c r="ES246" s="674"/>
      <c r="ET246" s="674"/>
      <c r="EU246" s="674"/>
      <c r="EV246" s="674"/>
      <c r="EW246" s="674"/>
      <c r="EX246" s="674"/>
      <c r="EY246" s="674"/>
      <c r="EZ246" s="674"/>
      <c r="FA246" s="674"/>
      <c r="FB246" s="674"/>
      <c r="FC246" s="674"/>
      <c r="FD246" s="674"/>
      <c r="FE246" s="674"/>
      <c r="FF246" s="674"/>
      <c r="FG246" s="674"/>
      <c r="FH246" s="674"/>
      <c r="FI246" s="674"/>
      <c r="FJ246" s="674"/>
      <c r="FK246" s="674"/>
      <c r="FL246" s="674"/>
      <c r="FM246" s="674"/>
      <c r="FN246" s="674"/>
      <c r="FO246" s="674"/>
      <c r="FP246" s="674"/>
      <c r="FQ246" s="674"/>
      <c r="FR246" s="674"/>
      <c r="FS246" s="674"/>
      <c r="FT246" s="674"/>
      <c r="FU246" s="674"/>
      <c r="FV246" s="674"/>
      <c r="FW246" s="674"/>
      <c r="FX246" s="674"/>
      <c r="FY246" s="674"/>
      <c r="FZ246" s="1313"/>
      <c r="GA246" s="1312"/>
      <c r="GB246" s="1156"/>
      <c r="GC246" s="1156"/>
      <c r="GD246" s="1156"/>
      <c r="GE246" s="1156"/>
      <c r="GF246" s="1156"/>
      <c r="GG246" s="1156"/>
      <c r="GH246" s="1156"/>
      <c r="GI246" s="1156"/>
      <c r="GJ246" s="1156"/>
      <c r="GK246" s="1157"/>
      <c r="GL246" s="1157"/>
      <c r="GM246" s="1157"/>
      <c r="GN246" s="1157"/>
      <c r="GO246" s="1157"/>
      <c r="GP246" s="1157"/>
      <c r="GQ246" s="1157"/>
      <c r="GR246" s="1157"/>
      <c r="GS246" s="1157"/>
      <c r="GT246" s="1157"/>
      <c r="GU246" s="1157"/>
      <c r="GV246" s="1157"/>
      <c r="GW246" s="1157"/>
      <c r="GX246" s="1157"/>
      <c r="GY246" s="1157"/>
      <c r="GZ246" s="1157"/>
      <c r="HA246" s="1157"/>
      <c r="HB246" s="1157"/>
      <c r="HC246" s="1157"/>
      <c r="HD246" s="1157"/>
      <c r="HE246" s="1157"/>
      <c r="HF246" s="1157"/>
      <c r="HG246" s="1157"/>
      <c r="HH246" s="1157"/>
      <c r="HI246" s="1157"/>
      <c r="HJ246" s="1026"/>
    </row>
    <row r="247" spans="2:218" ht="24.95" customHeight="1" x14ac:dyDescent="0.25">
      <c r="B247" s="1606"/>
      <c r="C247" s="229"/>
      <c r="D247" s="1316"/>
      <c r="E247" s="2400"/>
      <c r="F247" s="215"/>
      <c r="G247" s="213"/>
      <c r="H247" s="213"/>
      <c r="I247" s="214"/>
      <c r="J247" s="834"/>
      <c r="K247" s="234"/>
      <c r="L247" s="230"/>
      <c r="M247" s="231"/>
      <c r="N247" s="231"/>
      <c r="O247" s="231"/>
      <c r="P247" s="231"/>
      <c r="Q247" s="235"/>
      <c r="R247" s="233"/>
      <c r="S247" s="232"/>
      <c r="T247" s="219"/>
      <c r="U247" s="835"/>
      <c r="V247" s="212"/>
      <c r="W247" s="231"/>
      <c r="X247" s="2118"/>
      <c r="Y247" s="2119"/>
      <c r="Z247" s="2188"/>
      <c r="AA247" s="674"/>
      <c r="AB247" s="674"/>
      <c r="AC247" s="674"/>
      <c r="AD247" s="674"/>
      <c r="AE247" s="674"/>
      <c r="AF247" s="674"/>
      <c r="AG247" s="674"/>
      <c r="AH247" s="674"/>
      <c r="AI247" s="674"/>
      <c r="AJ247" s="674"/>
      <c r="AK247" s="674"/>
      <c r="AL247" s="674"/>
      <c r="AM247" s="674"/>
      <c r="AN247" s="674"/>
      <c r="AO247" s="674"/>
      <c r="AP247" s="674"/>
      <c r="AQ247" s="674"/>
      <c r="AR247" s="674"/>
      <c r="AS247" s="674"/>
      <c r="AT247" s="674"/>
      <c r="AU247" s="674"/>
      <c r="AV247" s="674"/>
      <c r="AW247" s="674"/>
      <c r="AX247" s="674"/>
      <c r="AY247" s="674"/>
      <c r="AZ247" s="674"/>
      <c r="BA247" s="674"/>
      <c r="BB247" s="674"/>
      <c r="BC247" s="674"/>
      <c r="BD247" s="674"/>
      <c r="BE247" s="674"/>
      <c r="BF247" s="674"/>
      <c r="BG247" s="674"/>
      <c r="BH247" s="674"/>
      <c r="BI247" s="674"/>
      <c r="BJ247" s="674"/>
      <c r="BK247" s="674"/>
      <c r="BL247" s="674"/>
      <c r="BM247" s="674"/>
      <c r="BN247" s="674"/>
      <c r="BO247" s="674"/>
      <c r="BP247" s="674"/>
      <c r="BQ247" s="674"/>
      <c r="BR247" s="674"/>
      <c r="BS247" s="674"/>
      <c r="BT247" s="674"/>
      <c r="BU247" s="674"/>
      <c r="BV247" s="674"/>
      <c r="BW247" s="674"/>
      <c r="BX247" s="674"/>
      <c r="BY247" s="674"/>
      <c r="BZ247" s="674"/>
      <c r="CA247" s="674"/>
      <c r="CB247" s="674"/>
      <c r="CC247" s="674"/>
      <c r="CD247" s="674"/>
      <c r="CE247" s="674"/>
      <c r="CF247" s="674"/>
      <c r="CG247" s="674"/>
      <c r="CH247" s="674"/>
      <c r="CI247" s="674"/>
      <c r="CJ247" s="674"/>
      <c r="CK247" s="674"/>
      <c r="CL247" s="674"/>
      <c r="CM247" s="674"/>
      <c r="CN247" s="674"/>
      <c r="CO247" s="674"/>
      <c r="CP247" s="674"/>
      <c r="CQ247" s="674"/>
      <c r="CR247" s="674"/>
      <c r="CS247" s="674"/>
      <c r="CT247" s="674"/>
      <c r="CU247" s="674"/>
      <c r="CV247" s="674"/>
      <c r="CW247" s="674"/>
      <c r="CX247" s="674"/>
      <c r="CY247" s="674"/>
      <c r="CZ247" s="674"/>
      <c r="DA247" s="674"/>
      <c r="DB247" s="674"/>
      <c r="DC247" s="674"/>
      <c r="DD247" s="674"/>
      <c r="DE247" s="674"/>
      <c r="DF247" s="674"/>
      <c r="DG247" s="674"/>
      <c r="DH247" s="674"/>
      <c r="DI247" s="674"/>
      <c r="DJ247" s="674"/>
      <c r="DK247" s="674"/>
      <c r="DL247" s="674"/>
      <c r="DM247" s="674"/>
      <c r="DN247" s="674"/>
      <c r="DO247" s="674"/>
      <c r="DP247" s="674"/>
      <c r="DQ247" s="674"/>
      <c r="DR247" s="674"/>
      <c r="DS247" s="674"/>
      <c r="DT247" s="674"/>
      <c r="DU247" s="674"/>
      <c r="DV247" s="674"/>
      <c r="DW247" s="674"/>
      <c r="DX247" s="674"/>
      <c r="DY247" s="674"/>
      <c r="DZ247" s="674"/>
      <c r="EA247" s="674"/>
      <c r="EB247" s="674"/>
      <c r="EC247" s="674"/>
      <c r="ED247" s="674"/>
      <c r="EE247" s="674"/>
      <c r="EF247" s="674"/>
      <c r="EG247" s="674"/>
      <c r="EH247" s="674"/>
      <c r="EI247" s="674"/>
      <c r="EJ247" s="674"/>
      <c r="EK247" s="674"/>
      <c r="EL247" s="674"/>
      <c r="EM247" s="674"/>
      <c r="EN247" s="674"/>
      <c r="EO247" s="674"/>
      <c r="EP247" s="674"/>
      <c r="EQ247" s="674"/>
      <c r="ER247" s="674"/>
      <c r="ES247" s="674"/>
      <c r="ET247" s="674"/>
      <c r="EU247" s="674"/>
      <c r="EV247" s="674"/>
      <c r="EW247" s="674"/>
      <c r="EX247" s="674"/>
      <c r="EY247" s="674"/>
      <c r="EZ247" s="674"/>
      <c r="FA247" s="674"/>
      <c r="FB247" s="674"/>
      <c r="FC247" s="674"/>
      <c r="FD247" s="674"/>
      <c r="FE247" s="674"/>
      <c r="FF247" s="674"/>
      <c r="FG247" s="674"/>
      <c r="FH247" s="674"/>
      <c r="FI247" s="674"/>
      <c r="FJ247" s="674"/>
      <c r="FK247" s="674"/>
      <c r="FL247" s="674"/>
      <c r="FM247" s="674"/>
      <c r="FN247" s="674"/>
      <c r="FO247" s="674"/>
      <c r="FP247" s="674"/>
      <c r="FQ247" s="674"/>
      <c r="FR247" s="674"/>
      <c r="FS247" s="674"/>
      <c r="FT247" s="674"/>
      <c r="FU247" s="674"/>
      <c r="FV247" s="674"/>
      <c r="FW247" s="674"/>
      <c r="FX247" s="674"/>
      <c r="FY247" s="674"/>
      <c r="FZ247" s="1313"/>
      <c r="GA247" s="1312"/>
      <c r="GB247" s="1156"/>
      <c r="GC247" s="1156"/>
      <c r="GD247" s="1156"/>
      <c r="GE247" s="1156"/>
      <c r="GF247" s="1156"/>
      <c r="GG247" s="1156"/>
      <c r="GH247" s="1156"/>
      <c r="GI247" s="1156"/>
      <c r="GJ247" s="1156"/>
      <c r="GK247" s="1157"/>
      <c r="GL247" s="1157"/>
      <c r="GM247" s="1157"/>
      <c r="GN247" s="1157"/>
      <c r="GO247" s="1157"/>
      <c r="GP247" s="1157"/>
      <c r="GQ247" s="1157"/>
      <c r="GR247" s="1157"/>
      <c r="GS247" s="1157"/>
      <c r="GT247" s="1157"/>
      <c r="GU247" s="1157"/>
      <c r="GV247" s="1157"/>
      <c r="GW247" s="1157"/>
      <c r="GX247" s="1157"/>
      <c r="GY247" s="1157"/>
      <c r="GZ247" s="1157"/>
      <c r="HA247" s="1157"/>
      <c r="HB247" s="1157"/>
      <c r="HC247" s="1157"/>
      <c r="HD247" s="1157"/>
      <c r="HE247" s="1157"/>
      <c r="HF247" s="1157"/>
      <c r="HG247" s="1157"/>
      <c r="HH247" s="1157"/>
      <c r="HI247" s="1157"/>
      <c r="HJ247" s="1026"/>
    </row>
    <row r="248" spans="2:218" ht="24.95" customHeight="1" x14ac:dyDescent="0.25">
      <c r="B248" s="1606"/>
      <c r="C248" s="229"/>
      <c r="D248" s="1316"/>
      <c r="E248" s="2400"/>
      <c r="F248" s="215"/>
      <c r="G248" s="213"/>
      <c r="H248" s="213"/>
      <c r="I248" s="214"/>
      <c r="J248" s="834"/>
      <c r="K248" s="234"/>
      <c r="L248" s="230"/>
      <c r="M248" s="231"/>
      <c r="N248" s="231"/>
      <c r="O248" s="231"/>
      <c r="P248" s="231"/>
      <c r="Q248" s="235"/>
      <c r="R248" s="233"/>
      <c r="S248" s="232"/>
      <c r="T248" s="219"/>
      <c r="U248" s="835"/>
      <c r="V248" s="212"/>
      <c r="W248" s="231"/>
      <c r="X248" s="2118"/>
      <c r="Y248" s="2119"/>
      <c r="Z248" s="2188"/>
      <c r="AA248" s="674"/>
      <c r="AB248" s="674"/>
      <c r="AC248" s="674"/>
      <c r="AD248" s="674"/>
      <c r="AE248" s="674"/>
      <c r="AF248" s="674"/>
      <c r="AG248" s="674"/>
      <c r="AH248" s="674"/>
      <c r="AI248" s="674"/>
      <c r="AJ248" s="674"/>
      <c r="AK248" s="674"/>
      <c r="AL248" s="674"/>
      <c r="AM248" s="674"/>
      <c r="AN248" s="674"/>
      <c r="AO248" s="674"/>
      <c r="AP248" s="674"/>
      <c r="AQ248" s="674"/>
      <c r="AR248" s="674"/>
      <c r="AS248" s="674"/>
      <c r="AT248" s="674"/>
      <c r="AU248" s="674"/>
      <c r="AV248" s="674"/>
      <c r="AW248" s="674"/>
      <c r="AX248" s="674"/>
      <c r="AY248" s="674"/>
      <c r="AZ248" s="674"/>
      <c r="BA248" s="674"/>
      <c r="BB248" s="674"/>
      <c r="BC248" s="674"/>
      <c r="BD248" s="674"/>
      <c r="BE248" s="674"/>
      <c r="BF248" s="674"/>
      <c r="BG248" s="674"/>
      <c r="BH248" s="674"/>
      <c r="BI248" s="674"/>
      <c r="BJ248" s="674"/>
      <c r="BK248" s="674"/>
      <c r="BL248" s="674"/>
      <c r="BM248" s="674"/>
      <c r="BN248" s="674"/>
      <c r="BO248" s="674"/>
      <c r="BP248" s="674"/>
      <c r="BQ248" s="674"/>
      <c r="BR248" s="674"/>
      <c r="BS248" s="674"/>
      <c r="BT248" s="674"/>
      <c r="BU248" s="674"/>
      <c r="BV248" s="674"/>
      <c r="BW248" s="674"/>
      <c r="BX248" s="674"/>
      <c r="BY248" s="674"/>
      <c r="BZ248" s="674"/>
      <c r="CA248" s="674"/>
      <c r="CB248" s="674"/>
      <c r="CC248" s="674"/>
      <c r="CD248" s="674"/>
      <c r="CE248" s="674"/>
      <c r="CF248" s="674"/>
      <c r="CG248" s="674"/>
      <c r="CH248" s="674"/>
      <c r="CI248" s="674"/>
      <c r="CJ248" s="674"/>
      <c r="CK248" s="674"/>
      <c r="CL248" s="674"/>
      <c r="CM248" s="674"/>
      <c r="CN248" s="674"/>
      <c r="CO248" s="674"/>
      <c r="CP248" s="674"/>
      <c r="CQ248" s="674"/>
      <c r="CR248" s="674"/>
      <c r="CS248" s="674"/>
      <c r="CT248" s="674"/>
      <c r="CU248" s="674"/>
      <c r="CV248" s="674"/>
      <c r="CW248" s="674"/>
      <c r="CX248" s="674"/>
      <c r="CY248" s="674"/>
      <c r="CZ248" s="674"/>
      <c r="DA248" s="674"/>
      <c r="DB248" s="674"/>
      <c r="DC248" s="674"/>
      <c r="DD248" s="674"/>
      <c r="DE248" s="674"/>
      <c r="DF248" s="674"/>
      <c r="DG248" s="674"/>
      <c r="DH248" s="674"/>
      <c r="DI248" s="674"/>
      <c r="DJ248" s="674"/>
      <c r="DK248" s="674"/>
      <c r="DL248" s="674"/>
      <c r="DM248" s="674"/>
      <c r="DN248" s="674"/>
      <c r="DO248" s="674"/>
      <c r="DP248" s="674"/>
      <c r="DQ248" s="674"/>
      <c r="DR248" s="674"/>
      <c r="DS248" s="674"/>
      <c r="DT248" s="674"/>
      <c r="DU248" s="674"/>
      <c r="DV248" s="674"/>
      <c r="DW248" s="674"/>
      <c r="DX248" s="674"/>
      <c r="DY248" s="674"/>
      <c r="DZ248" s="674"/>
      <c r="EA248" s="674"/>
      <c r="EB248" s="674"/>
      <c r="EC248" s="674"/>
      <c r="ED248" s="674"/>
      <c r="EE248" s="674"/>
      <c r="EF248" s="674"/>
      <c r="EG248" s="674"/>
      <c r="EH248" s="674"/>
      <c r="EI248" s="674"/>
      <c r="EJ248" s="674"/>
      <c r="EK248" s="674"/>
      <c r="EL248" s="674"/>
      <c r="EM248" s="674"/>
      <c r="EN248" s="674"/>
      <c r="EO248" s="674"/>
      <c r="EP248" s="674"/>
      <c r="EQ248" s="674"/>
      <c r="ER248" s="674"/>
      <c r="ES248" s="674"/>
      <c r="ET248" s="674"/>
      <c r="EU248" s="674"/>
      <c r="EV248" s="674"/>
      <c r="EW248" s="674"/>
      <c r="EX248" s="674"/>
      <c r="EY248" s="674"/>
      <c r="EZ248" s="674"/>
      <c r="FA248" s="674"/>
      <c r="FB248" s="674"/>
      <c r="FC248" s="674"/>
      <c r="FD248" s="674"/>
      <c r="FE248" s="674"/>
      <c r="FF248" s="674"/>
      <c r="FG248" s="674"/>
      <c r="FH248" s="674"/>
      <c r="FI248" s="674"/>
      <c r="FJ248" s="674"/>
      <c r="FK248" s="674"/>
      <c r="FL248" s="674"/>
      <c r="FM248" s="674"/>
      <c r="FN248" s="674"/>
      <c r="FO248" s="674"/>
      <c r="FP248" s="674"/>
      <c r="FQ248" s="674"/>
      <c r="FR248" s="674"/>
      <c r="FS248" s="674"/>
      <c r="FT248" s="674"/>
      <c r="FU248" s="674"/>
      <c r="FV248" s="674"/>
      <c r="FW248" s="674"/>
      <c r="FX248" s="674"/>
      <c r="FY248" s="674"/>
      <c r="FZ248" s="1313"/>
      <c r="GA248" s="1312"/>
      <c r="GB248" s="1156"/>
      <c r="GC248" s="1156"/>
      <c r="GD248" s="1156"/>
      <c r="GE248" s="1156"/>
      <c r="GF248" s="1156"/>
      <c r="GG248" s="1156"/>
      <c r="GH248" s="1156"/>
      <c r="GI248" s="1156"/>
      <c r="GJ248" s="1156"/>
      <c r="GK248" s="1157"/>
      <c r="GL248" s="1157"/>
      <c r="GM248" s="1157"/>
      <c r="GN248" s="1157"/>
      <c r="GO248" s="1157"/>
      <c r="GP248" s="1157"/>
      <c r="GQ248" s="1157"/>
      <c r="GR248" s="1157"/>
      <c r="GS248" s="1157"/>
      <c r="GT248" s="1157"/>
      <c r="GU248" s="1157"/>
      <c r="GV248" s="1157"/>
      <c r="GW248" s="1157"/>
      <c r="GX248" s="1157"/>
      <c r="GY248" s="1157"/>
      <c r="GZ248" s="1157"/>
      <c r="HA248" s="1157"/>
      <c r="HB248" s="1157"/>
      <c r="HC248" s="1157"/>
      <c r="HD248" s="1157"/>
      <c r="HE248" s="1157"/>
      <c r="HF248" s="1157"/>
      <c r="HG248" s="1157"/>
      <c r="HH248" s="1157"/>
      <c r="HI248" s="1157"/>
      <c r="HJ248" s="1026"/>
    </row>
    <row r="249" spans="2:218" ht="24.95" customHeight="1" x14ac:dyDescent="0.25">
      <c r="B249" s="1606"/>
      <c r="C249" s="229"/>
      <c r="D249" s="1316"/>
      <c r="E249" s="2400"/>
      <c r="F249" s="215"/>
      <c r="G249" s="213"/>
      <c r="H249" s="213"/>
      <c r="I249" s="214"/>
      <c r="J249" s="834"/>
      <c r="K249" s="234"/>
      <c r="L249" s="230"/>
      <c r="M249" s="231"/>
      <c r="N249" s="231"/>
      <c r="O249" s="231"/>
      <c r="P249" s="231"/>
      <c r="Q249" s="235"/>
      <c r="R249" s="233"/>
      <c r="S249" s="232"/>
      <c r="T249" s="219"/>
      <c r="U249" s="835"/>
      <c r="V249" s="212"/>
      <c r="W249" s="231"/>
      <c r="X249" s="2118"/>
      <c r="Y249" s="2119"/>
      <c r="Z249" s="2188"/>
      <c r="AA249" s="674"/>
      <c r="AB249" s="674"/>
      <c r="AC249" s="674"/>
      <c r="AD249" s="674"/>
      <c r="AE249" s="674"/>
      <c r="AF249" s="674"/>
      <c r="AG249" s="674"/>
      <c r="AH249" s="674"/>
      <c r="AI249" s="674"/>
      <c r="AJ249" s="674"/>
      <c r="AK249" s="674"/>
      <c r="AL249" s="674"/>
      <c r="AM249" s="674"/>
      <c r="AN249" s="674"/>
      <c r="AO249" s="674"/>
      <c r="AP249" s="674"/>
      <c r="AQ249" s="674"/>
      <c r="AR249" s="674"/>
      <c r="AS249" s="674"/>
      <c r="AT249" s="674"/>
      <c r="AU249" s="674"/>
      <c r="AV249" s="674"/>
      <c r="AW249" s="674"/>
      <c r="AX249" s="674"/>
      <c r="AY249" s="674"/>
      <c r="AZ249" s="674"/>
      <c r="BA249" s="674"/>
      <c r="BB249" s="674"/>
      <c r="BC249" s="674"/>
      <c r="BD249" s="674"/>
      <c r="BE249" s="674"/>
      <c r="BF249" s="674"/>
      <c r="BG249" s="674"/>
      <c r="BH249" s="674"/>
      <c r="BI249" s="674"/>
      <c r="BJ249" s="674"/>
      <c r="BK249" s="674"/>
      <c r="BL249" s="674"/>
      <c r="BM249" s="674"/>
      <c r="BN249" s="674"/>
      <c r="BO249" s="674"/>
      <c r="BP249" s="674"/>
      <c r="BQ249" s="674"/>
      <c r="BR249" s="674"/>
      <c r="BS249" s="674"/>
      <c r="BT249" s="674"/>
      <c r="BU249" s="674"/>
      <c r="BV249" s="674"/>
      <c r="BW249" s="674"/>
      <c r="BX249" s="674"/>
      <c r="BY249" s="674"/>
      <c r="BZ249" s="674"/>
      <c r="CA249" s="674"/>
      <c r="CB249" s="674"/>
      <c r="CC249" s="674"/>
      <c r="CD249" s="674"/>
      <c r="CE249" s="674"/>
      <c r="CF249" s="674"/>
      <c r="CG249" s="674"/>
      <c r="CH249" s="674"/>
      <c r="CI249" s="674"/>
      <c r="CJ249" s="674"/>
      <c r="CK249" s="674"/>
      <c r="CL249" s="674"/>
      <c r="CM249" s="674"/>
      <c r="CN249" s="674"/>
      <c r="CO249" s="674"/>
      <c r="CP249" s="674"/>
      <c r="CQ249" s="674"/>
      <c r="CR249" s="674"/>
      <c r="CS249" s="674"/>
      <c r="CT249" s="674"/>
      <c r="CU249" s="674"/>
      <c r="CV249" s="674"/>
      <c r="CW249" s="674"/>
      <c r="CX249" s="674"/>
      <c r="CY249" s="674"/>
      <c r="CZ249" s="674"/>
      <c r="DA249" s="674"/>
      <c r="DB249" s="674"/>
      <c r="DC249" s="674"/>
      <c r="DD249" s="674"/>
      <c r="DE249" s="674"/>
      <c r="DF249" s="674"/>
      <c r="DG249" s="674"/>
      <c r="DH249" s="674"/>
      <c r="DI249" s="674"/>
      <c r="DJ249" s="674"/>
      <c r="DK249" s="674"/>
      <c r="DL249" s="674"/>
      <c r="DM249" s="674"/>
      <c r="DN249" s="674"/>
      <c r="DO249" s="674"/>
      <c r="DP249" s="674"/>
      <c r="DQ249" s="674"/>
      <c r="DR249" s="674"/>
      <c r="DS249" s="674"/>
      <c r="DT249" s="674"/>
      <c r="DU249" s="674"/>
      <c r="DV249" s="674"/>
      <c r="DW249" s="674"/>
      <c r="DX249" s="674"/>
      <c r="DY249" s="674"/>
      <c r="DZ249" s="674"/>
      <c r="EA249" s="674"/>
      <c r="EB249" s="674"/>
      <c r="EC249" s="674"/>
      <c r="ED249" s="674"/>
      <c r="EE249" s="674"/>
      <c r="EF249" s="674"/>
      <c r="EG249" s="674"/>
      <c r="EH249" s="674"/>
      <c r="EI249" s="674"/>
      <c r="EJ249" s="674"/>
      <c r="EK249" s="674"/>
      <c r="EL249" s="674"/>
      <c r="EM249" s="674"/>
      <c r="EN249" s="674"/>
      <c r="EO249" s="674"/>
      <c r="EP249" s="674"/>
      <c r="EQ249" s="674"/>
      <c r="ER249" s="674"/>
      <c r="ES249" s="674"/>
      <c r="ET249" s="674"/>
      <c r="EU249" s="674"/>
      <c r="EV249" s="674"/>
      <c r="EW249" s="674"/>
      <c r="EX249" s="674"/>
      <c r="EY249" s="674"/>
      <c r="EZ249" s="674"/>
      <c r="FA249" s="674"/>
      <c r="FB249" s="674"/>
      <c r="FC249" s="674"/>
      <c r="FD249" s="674"/>
      <c r="FE249" s="674"/>
      <c r="FF249" s="674"/>
      <c r="FG249" s="674"/>
      <c r="FH249" s="674"/>
      <c r="FI249" s="674"/>
      <c r="FJ249" s="674"/>
      <c r="FK249" s="674"/>
      <c r="FL249" s="674"/>
      <c r="FM249" s="674"/>
      <c r="FN249" s="674"/>
      <c r="FO249" s="674"/>
      <c r="FP249" s="674"/>
      <c r="FQ249" s="674"/>
      <c r="FR249" s="674"/>
      <c r="FS249" s="674"/>
      <c r="FT249" s="674"/>
      <c r="FU249" s="674"/>
      <c r="FV249" s="674"/>
      <c r="FW249" s="674"/>
      <c r="FX249" s="674"/>
      <c r="FY249" s="674"/>
      <c r="FZ249" s="1313"/>
      <c r="GA249" s="1312"/>
      <c r="GB249" s="1156"/>
      <c r="GC249" s="1156"/>
      <c r="GD249" s="1156"/>
      <c r="GE249" s="1156"/>
      <c r="GF249" s="1156"/>
      <c r="GG249" s="1156"/>
      <c r="GH249" s="1156"/>
      <c r="GI249" s="1156"/>
      <c r="GJ249" s="1156"/>
      <c r="GK249" s="1157"/>
      <c r="GL249" s="1157"/>
      <c r="GM249" s="1157"/>
      <c r="GN249" s="1157"/>
      <c r="GO249" s="1157"/>
      <c r="GP249" s="1157"/>
      <c r="GQ249" s="1157"/>
      <c r="GR249" s="1157"/>
      <c r="GS249" s="1157"/>
      <c r="GT249" s="1157"/>
      <c r="GU249" s="1157"/>
      <c r="GV249" s="1157"/>
      <c r="GW249" s="1157"/>
      <c r="GX249" s="1157"/>
      <c r="GY249" s="1157"/>
      <c r="GZ249" s="1157"/>
      <c r="HA249" s="1157"/>
      <c r="HB249" s="1157"/>
      <c r="HC249" s="1157"/>
      <c r="HD249" s="1157"/>
      <c r="HE249" s="1157"/>
      <c r="HF249" s="1157"/>
      <c r="HG249" s="1157"/>
      <c r="HH249" s="1157"/>
      <c r="HI249" s="1157"/>
      <c r="HJ249" s="1026"/>
    </row>
    <row r="250" spans="2:218" ht="24.95" customHeight="1" x14ac:dyDescent="0.25">
      <c r="B250" s="1606"/>
      <c r="C250" s="229"/>
      <c r="D250" s="1316"/>
      <c r="E250" s="2400"/>
      <c r="F250" s="215"/>
      <c r="G250" s="213"/>
      <c r="H250" s="213"/>
      <c r="I250" s="214"/>
      <c r="J250" s="834"/>
      <c r="K250" s="234"/>
      <c r="L250" s="230"/>
      <c r="M250" s="231"/>
      <c r="N250" s="231"/>
      <c r="O250" s="231"/>
      <c r="P250" s="231"/>
      <c r="Q250" s="235"/>
      <c r="R250" s="233"/>
      <c r="S250" s="232"/>
      <c r="T250" s="219"/>
      <c r="U250" s="835"/>
      <c r="V250" s="212"/>
      <c r="W250" s="231"/>
      <c r="X250" s="2118"/>
      <c r="Y250" s="2119"/>
      <c r="Z250" s="2188"/>
      <c r="AA250" s="674"/>
      <c r="AB250" s="674"/>
      <c r="AC250" s="674"/>
      <c r="AD250" s="674"/>
      <c r="AE250" s="674"/>
      <c r="AF250" s="674"/>
      <c r="AG250" s="674"/>
      <c r="AH250" s="674"/>
      <c r="AI250" s="674"/>
      <c r="AJ250" s="674"/>
      <c r="AK250" s="674"/>
      <c r="AL250" s="674"/>
      <c r="AM250" s="674"/>
      <c r="AN250" s="674"/>
      <c r="AO250" s="674"/>
      <c r="AP250" s="674"/>
      <c r="AQ250" s="674"/>
      <c r="AR250" s="674"/>
      <c r="AS250" s="674"/>
      <c r="AT250" s="674"/>
      <c r="AU250" s="674"/>
      <c r="AV250" s="674"/>
      <c r="AW250" s="674"/>
      <c r="AX250" s="674"/>
      <c r="AY250" s="674"/>
      <c r="AZ250" s="674"/>
      <c r="BA250" s="674"/>
      <c r="BB250" s="674"/>
      <c r="BC250" s="674"/>
      <c r="BD250" s="674"/>
      <c r="BE250" s="674"/>
      <c r="BF250" s="674"/>
      <c r="BG250" s="674"/>
      <c r="BH250" s="674"/>
      <c r="BI250" s="674"/>
      <c r="BJ250" s="674"/>
      <c r="BK250" s="674"/>
      <c r="BL250" s="674"/>
      <c r="BM250" s="674"/>
      <c r="BN250" s="674"/>
      <c r="BO250" s="674"/>
      <c r="BP250" s="674"/>
      <c r="BQ250" s="674"/>
      <c r="BR250" s="674"/>
      <c r="BS250" s="674"/>
      <c r="BT250" s="674"/>
      <c r="BU250" s="674"/>
      <c r="BV250" s="674"/>
      <c r="BW250" s="674"/>
      <c r="BX250" s="674"/>
      <c r="BY250" s="674"/>
      <c r="BZ250" s="674"/>
      <c r="CA250" s="674"/>
      <c r="CB250" s="674"/>
      <c r="CC250" s="674"/>
      <c r="CD250" s="674"/>
      <c r="CE250" s="674"/>
      <c r="CF250" s="674"/>
      <c r="CG250" s="674"/>
      <c r="CH250" s="674"/>
      <c r="CI250" s="674"/>
      <c r="CJ250" s="674"/>
      <c r="CK250" s="674"/>
      <c r="CL250" s="674"/>
      <c r="CM250" s="674"/>
      <c r="CN250" s="674"/>
      <c r="CO250" s="674"/>
      <c r="CP250" s="674"/>
      <c r="CQ250" s="674"/>
      <c r="CR250" s="674"/>
      <c r="CS250" s="674"/>
      <c r="CT250" s="674"/>
      <c r="CU250" s="674"/>
      <c r="CV250" s="674"/>
      <c r="CW250" s="674"/>
      <c r="CX250" s="674"/>
      <c r="CY250" s="674"/>
      <c r="CZ250" s="674"/>
      <c r="DA250" s="674"/>
      <c r="DB250" s="674"/>
      <c r="DC250" s="674"/>
      <c r="DD250" s="674"/>
      <c r="DE250" s="674"/>
      <c r="DF250" s="674"/>
      <c r="DG250" s="674"/>
      <c r="DH250" s="674"/>
      <c r="DI250" s="674"/>
      <c r="DJ250" s="674"/>
      <c r="DK250" s="674"/>
      <c r="DL250" s="674"/>
      <c r="DM250" s="674"/>
      <c r="DN250" s="674"/>
      <c r="DO250" s="674"/>
      <c r="DP250" s="674"/>
      <c r="DQ250" s="674"/>
      <c r="DR250" s="674"/>
      <c r="DS250" s="674"/>
      <c r="DT250" s="674"/>
      <c r="DU250" s="674"/>
      <c r="DV250" s="674"/>
      <c r="DW250" s="674"/>
      <c r="DX250" s="674"/>
      <c r="DY250" s="674"/>
      <c r="DZ250" s="674"/>
      <c r="EA250" s="674"/>
      <c r="EB250" s="674"/>
      <c r="EC250" s="674"/>
      <c r="ED250" s="674"/>
      <c r="EE250" s="674"/>
      <c r="EF250" s="674"/>
      <c r="EG250" s="674"/>
      <c r="EH250" s="674"/>
      <c r="EI250" s="674"/>
      <c r="EJ250" s="674"/>
      <c r="EK250" s="674"/>
      <c r="EL250" s="674"/>
      <c r="EM250" s="674"/>
      <c r="EN250" s="674"/>
      <c r="EO250" s="674"/>
      <c r="EP250" s="674"/>
      <c r="EQ250" s="674"/>
      <c r="ER250" s="674"/>
      <c r="ES250" s="674"/>
      <c r="ET250" s="674"/>
      <c r="EU250" s="674"/>
      <c r="EV250" s="674"/>
      <c r="EW250" s="674"/>
      <c r="EX250" s="674"/>
      <c r="EY250" s="674"/>
      <c r="EZ250" s="674"/>
      <c r="FA250" s="674"/>
      <c r="FB250" s="674"/>
      <c r="FC250" s="674"/>
      <c r="FD250" s="674"/>
      <c r="FE250" s="674"/>
      <c r="FF250" s="674"/>
      <c r="FG250" s="674"/>
      <c r="FH250" s="674"/>
      <c r="FI250" s="674"/>
      <c r="FJ250" s="674"/>
      <c r="FK250" s="674"/>
      <c r="FL250" s="674"/>
      <c r="FM250" s="674"/>
      <c r="FN250" s="674"/>
      <c r="FO250" s="674"/>
      <c r="FP250" s="674"/>
      <c r="FQ250" s="674"/>
      <c r="FR250" s="674"/>
      <c r="FS250" s="674"/>
      <c r="FT250" s="674"/>
      <c r="FU250" s="674"/>
      <c r="FV250" s="674"/>
      <c r="FW250" s="674"/>
      <c r="FX250" s="674"/>
      <c r="FY250" s="674"/>
      <c r="FZ250" s="1313"/>
      <c r="GA250" s="1312"/>
      <c r="GB250" s="1156"/>
      <c r="GC250" s="1156"/>
      <c r="GD250" s="1156"/>
      <c r="GE250" s="1156"/>
      <c r="GF250" s="1156"/>
      <c r="GG250" s="1156"/>
      <c r="GH250" s="1156"/>
      <c r="GI250" s="1156"/>
      <c r="GJ250" s="1156"/>
      <c r="GK250" s="1157"/>
      <c r="GL250" s="1157"/>
      <c r="GM250" s="1157"/>
      <c r="GN250" s="1157"/>
      <c r="GO250" s="1157"/>
      <c r="GP250" s="1157"/>
      <c r="GQ250" s="1157"/>
      <c r="GR250" s="1157"/>
      <c r="GS250" s="1157"/>
      <c r="GT250" s="1157"/>
      <c r="GU250" s="1157"/>
      <c r="GV250" s="1157"/>
      <c r="GW250" s="1157"/>
      <c r="GX250" s="1157"/>
      <c r="GY250" s="1157"/>
      <c r="GZ250" s="1157"/>
      <c r="HA250" s="1157"/>
      <c r="HB250" s="1157"/>
      <c r="HC250" s="1157"/>
      <c r="HD250" s="1157"/>
      <c r="HE250" s="1157"/>
      <c r="HF250" s="1157"/>
      <c r="HG250" s="1157"/>
      <c r="HH250" s="1157"/>
      <c r="HI250" s="1157"/>
      <c r="HJ250" s="1026"/>
    </row>
    <row r="251" spans="2:218" ht="24.95" customHeight="1" x14ac:dyDescent="0.25">
      <c r="B251" s="1606"/>
      <c r="C251" s="229"/>
      <c r="D251" s="1316"/>
      <c r="E251" s="2400"/>
      <c r="F251" s="215"/>
      <c r="G251" s="213"/>
      <c r="H251" s="213"/>
      <c r="I251" s="214"/>
      <c r="J251" s="834"/>
      <c r="K251" s="234"/>
      <c r="L251" s="230"/>
      <c r="M251" s="231"/>
      <c r="N251" s="231"/>
      <c r="O251" s="231"/>
      <c r="P251" s="231"/>
      <c r="Q251" s="235"/>
      <c r="R251" s="233"/>
      <c r="S251" s="232"/>
      <c r="T251" s="219"/>
      <c r="U251" s="835"/>
      <c r="V251" s="212"/>
      <c r="W251" s="231"/>
      <c r="X251" s="2118"/>
      <c r="Y251" s="2119"/>
      <c r="Z251" s="2188"/>
      <c r="AA251" s="674"/>
      <c r="AB251" s="674"/>
      <c r="AC251" s="674"/>
      <c r="AD251" s="674"/>
      <c r="AE251" s="674"/>
      <c r="AF251" s="674"/>
      <c r="AG251" s="674"/>
      <c r="AH251" s="674"/>
      <c r="AI251" s="674"/>
      <c r="AJ251" s="674"/>
      <c r="AK251" s="674"/>
      <c r="AL251" s="674"/>
      <c r="AM251" s="674"/>
      <c r="AN251" s="674"/>
      <c r="AO251" s="674"/>
      <c r="AP251" s="674"/>
      <c r="AQ251" s="674"/>
      <c r="AR251" s="674"/>
      <c r="AS251" s="674"/>
      <c r="AT251" s="674"/>
      <c r="AU251" s="674"/>
      <c r="AV251" s="674"/>
      <c r="AW251" s="674"/>
      <c r="AX251" s="674"/>
      <c r="AY251" s="674"/>
      <c r="AZ251" s="674"/>
      <c r="BA251" s="674"/>
      <c r="BB251" s="674"/>
      <c r="BC251" s="674"/>
      <c r="BD251" s="674"/>
      <c r="BE251" s="674"/>
      <c r="BF251" s="674"/>
      <c r="BG251" s="674"/>
      <c r="BH251" s="674"/>
      <c r="BI251" s="674"/>
      <c r="BJ251" s="674"/>
      <c r="BK251" s="674"/>
      <c r="BL251" s="674"/>
      <c r="BM251" s="674"/>
      <c r="BN251" s="674"/>
      <c r="BO251" s="674"/>
      <c r="BP251" s="674"/>
      <c r="BQ251" s="674"/>
      <c r="BR251" s="674"/>
      <c r="BS251" s="674"/>
      <c r="BT251" s="674"/>
      <c r="BU251" s="674"/>
      <c r="BV251" s="674"/>
      <c r="BW251" s="674"/>
      <c r="BX251" s="674"/>
      <c r="BY251" s="674"/>
      <c r="BZ251" s="674"/>
      <c r="CA251" s="674"/>
      <c r="CB251" s="674"/>
      <c r="CC251" s="674"/>
      <c r="CD251" s="674"/>
      <c r="CE251" s="674"/>
      <c r="CF251" s="674"/>
      <c r="CG251" s="674"/>
      <c r="CH251" s="674"/>
      <c r="CI251" s="674"/>
      <c r="CJ251" s="674"/>
      <c r="CK251" s="674"/>
      <c r="CL251" s="674"/>
      <c r="CM251" s="674"/>
      <c r="CN251" s="674"/>
      <c r="CO251" s="674"/>
      <c r="CP251" s="674"/>
      <c r="CQ251" s="674"/>
      <c r="CR251" s="674"/>
      <c r="CS251" s="674"/>
      <c r="CT251" s="674"/>
      <c r="CU251" s="674"/>
      <c r="CV251" s="674"/>
      <c r="CW251" s="674"/>
      <c r="CX251" s="674"/>
      <c r="CY251" s="674"/>
      <c r="CZ251" s="674"/>
      <c r="DA251" s="674"/>
      <c r="DB251" s="674"/>
      <c r="DC251" s="674"/>
      <c r="DD251" s="674"/>
      <c r="DE251" s="674"/>
      <c r="DF251" s="674"/>
      <c r="DG251" s="674"/>
      <c r="DH251" s="674"/>
      <c r="DI251" s="674"/>
      <c r="DJ251" s="674"/>
      <c r="DK251" s="674"/>
      <c r="DL251" s="674"/>
      <c r="DM251" s="674"/>
      <c r="DN251" s="674"/>
      <c r="DO251" s="674"/>
      <c r="DP251" s="674"/>
      <c r="DQ251" s="674"/>
      <c r="DR251" s="674"/>
      <c r="DS251" s="674"/>
      <c r="DT251" s="674"/>
      <c r="DU251" s="674"/>
      <c r="DV251" s="674"/>
      <c r="DW251" s="674"/>
      <c r="DX251" s="674"/>
      <c r="DY251" s="674"/>
      <c r="DZ251" s="674"/>
      <c r="EA251" s="674"/>
      <c r="EB251" s="674"/>
      <c r="EC251" s="674"/>
      <c r="ED251" s="674"/>
      <c r="EE251" s="674"/>
      <c r="EF251" s="674"/>
      <c r="EG251" s="674"/>
      <c r="EH251" s="674"/>
      <c r="EI251" s="674"/>
      <c r="EJ251" s="674"/>
      <c r="EK251" s="674"/>
      <c r="EL251" s="674"/>
      <c r="EM251" s="674"/>
      <c r="EN251" s="674"/>
      <c r="EO251" s="674"/>
      <c r="EP251" s="674"/>
      <c r="EQ251" s="674"/>
      <c r="ER251" s="674"/>
      <c r="ES251" s="674"/>
      <c r="ET251" s="674"/>
      <c r="EU251" s="674"/>
      <c r="EV251" s="674"/>
      <c r="EW251" s="674"/>
      <c r="EX251" s="674"/>
      <c r="EY251" s="674"/>
      <c r="EZ251" s="674"/>
      <c r="FA251" s="674"/>
      <c r="FB251" s="674"/>
      <c r="FC251" s="674"/>
      <c r="FD251" s="674"/>
      <c r="FE251" s="674"/>
      <c r="FF251" s="674"/>
      <c r="FG251" s="674"/>
      <c r="FH251" s="674"/>
      <c r="FI251" s="674"/>
      <c r="FJ251" s="674"/>
      <c r="FK251" s="674"/>
      <c r="FL251" s="674"/>
      <c r="FM251" s="674"/>
      <c r="FN251" s="674"/>
      <c r="FO251" s="674"/>
      <c r="FP251" s="674"/>
      <c r="FQ251" s="674"/>
      <c r="FR251" s="674"/>
      <c r="FS251" s="674"/>
      <c r="FT251" s="674"/>
      <c r="FU251" s="674"/>
      <c r="FV251" s="674"/>
      <c r="FW251" s="674"/>
      <c r="FX251" s="674"/>
      <c r="FY251" s="674"/>
      <c r="FZ251" s="1313"/>
      <c r="GA251" s="1312"/>
      <c r="GB251" s="1156"/>
      <c r="GC251" s="1156"/>
      <c r="GD251" s="1156"/>
      <c r="GE251" s="1156"/>
      <c r="GF251" s="1156"/>
      <c r="GG251" s="1156"/>
      <c r="GH251" s="1156"/>
      <c r="GI251" s="1156"/>
      <c r="GJ251" s="1156"/>
      <c r="GK251" s="1157"/>
      <c r="GL251" s="1157"/>
      <c r="GM251" s="1157"/>
      <c r="GN251" s="1157"/>
      <c r="GO251" s="1157"/>
      <c r="GP251" s="1157"/>
      <c r="GQ251" s="1157"/>
      <c r="GR251" s="1157"/>
      <c r="GS251" s="1157"/>
      <c r="GT251" s="1157"/>
      <c r="GU251" s="1157"/>
      <c r="GV251" s="1157"/>
      <c r="GW251" s="1157"/>
      <c r="GX251" s="1157"/>
      <c r="GY251" s="1157"/>
      <c r="GZ251" s="1157"/>
      <c r="HA251" s="1157"/>
      <c r="HB251" s="1157"/>
      <c r="HC251" s="1157"/>
      <c r="HD251" s="1157"/>
      <c r="HE251" s="1157"/>
      <c r="HF251" s="1157"/>
      <c r="HG251" s="1157"/>
      <c r="HH251" s="1157"/>
      <c r="HI251" s="1157"/>
      <c r="HJ251" s="1026"/>
    </row>
    <row r="252" spans="2:218" ht="24.95" customHeight="1" x14ac:dyDescent="0.25">
      <c r="B252" s="1606"/>
      <c r="C252" s="229"/>
      <c r="D252" s="1316"/>
      <c r="E252" s="2400"/>
      <c r="F252" s="215"/>
      <c r="G252" s="213"/>
      <c r="H252" s="213"/>
      <c r="I252" s="214"/>
      <c r="J252" s="834"/>
      <c r="K252" s="234"/>
      <c r="L252" s="230"/>
      <c r="M252" s="231"/>
      <c r="N252" s="231"/>
      <c r="O252" s="231"/>
      <c r="P252" s="231"/>
      <c r="Q252" s="235"/>
      <c r="R252" s="233"/>
      <c r="S252" s="232"/>
      <c r="T252" s="219"/>
      <c r="U252" s="835"/>
      <c r="V252" s="212"/>
      <c r="W252" s="231"/>
      <c r="X252" s="2118"/>
      <c r="Y252" s="2119"/>
      <c r="Z252" s="2188"/>
      <c r="AA252" s="674"/>
      <c r="AB252" s="674"/>
      <c r="AC252" s="674"/>
      <c r="AD252" s="674"/>
      <c r="AE252" s="674"/>
      <c r="AF252" s="674"/>
      <c r="AG252" s="674"/>
      <c r="AH252" s="674"/>
      <c r="AI252" s="674"/>
      <c r="AJ252" s="674"/>
      <c r="AK252" s="674"/>
      <c r="AL252" s="674"/>
      <c r="AM252" s="674"/>
      <c r="AN252" s="674"/>
      <c r="AO252" s="674"/>
      <c r="AP252" s="674"/>
      <c r="AQ252" s="674"/>
      <c r="AR252" s="674"/>
      <c r="AS252" s="674"/>
      <c r="AT252" s="674"/>
      <c r="AU252" s="674"/>
      <c r="AV252" s="674"/>
      <c r="AW252" s="674"/>
      <c r="AX252" s="674"/>
      <c r="AY252" s="674"/>
      <c r="AZ252" s="674"/>
      <c r="BA252" s="674"/>
      <c r="BB252" s="674"/>
      <c r="BC252" s="674"/>
      <c r="BD252" s="674"/>
      <c r="BE252" s="674"/>
      <c r="BF252" s="674"/>
      <c r="BG252" s="674"/>
      <c r="BH252" s="674"/>
      <c r="BI252" s="674"/>
      <c r="BJ252" s="674"/>
      <c r="BK252" s="674"/>
      <c r="BL252" s="674"/>
      <c r="BM252" s="674"/>
      <c r="BN252" s="674"/>
      <c r="BO252" s="674"/>
      <c r="BP252" s="674"/>
      <c r="BQ252" s="674"/>
      <c r="BR252" s="674"/>
      <c r="BS252" s="674"/>
      <c r="BT252" s="674"/>
      <c r="BU252" s="674"/>
      <c r="BV252" s="674"/>
      <c r="BW252" s="674"/>
      <c r="BX252" s="674"/>
      <c r="BY252" s="674"/>
      <c r="BZ252" s="674"/>
      <c r="CA252" s="674"/>
      <c r="CB252" s="674"/>
      <c r="CC252" s="674"/>
      <c r="CD252" s="674"/>
      <c r="CE252" s="674"/>
      <c r="CF252" s="674"/>
      <c r="CG252" s="674"/>
      <c r="CH252" s="674"/>
      <c r="CI252" s="674"/>
      <c r="CJ252" s="674"/>
      <c r="CK252" s="674"/>
      <c r="CL252" s="674"/>
      <c r="CM252" s="674"/>
      <c r="CN252" s="674"/>
      <c r="CO252" s="674"/>
      <c r="CP252" s="674"/>
      <c r="CQ252" s="674"/>
      <c r="CR252" s="674"/>
      <c r="CS252" s="674"/>
      <c r="CT252" s="674"/>
      <c r="CU252" s="674"/>
      <c r="CV252" s="674"/>
      <c r="CW252" s="674"/>
      <c r="CX252" s="674"/>
      <c r="CY252" s="674"/>
      <c r="CZ252" s="674"/>
      <c r="DA252" s="674"/>
      <c r="DB252" s="674"/>
      <c r="DC252" s="674"/>
      <c r="DD252" s="674"/>
      <c r="DE252" s="674"/>
      <c r="DF252" s="674"/>
      <c r="DG252" s="674"/>
      <c r="DH252" s="674"/>
      <c r="DI252" s="674"/>
      <c r="DJ252" s="674"/>
      <c r="DK252" s="674"/>
      <c r="DL252" s="674"/>
      <c r="DM252" s="674"/>
      <c r="DN252" s="674"/>
      <c r="DO252" s="674"/>
      <c r="DP252" s="674"/>
      <c r="DQ252" s="674"/>
      <c r="DR252" s="674"/>
      <c r="DS252" s="674"/>
      <c r="DT252" s="674"/>
      <c r="DU252" s="674"/>
      <c r="DV252" s="674"/>
      <c r="DW252" s="674"/>
      <c r="DX252" s="674"/>
      <c r="DY252" s="674"/>
      <c r="DZ252" s="674"/>
      <c r="EA252" s="674"/>
      <c r="EB252" s="674"/>
      <c r="EC252" s="674"/>
      <c r="ED252" s="674"/>
      <c r="EE252" s="674"/>
      <c r="EF252" s="674"/>
      <c r="EG252" s="674"/>
      <c r="EH252" s="674"/>
      <c r="EI252" s="674"/>
      <c r="EJ252" s="674"/>
      <c r="EK252" s="674"/>
      <c r="EL252" s="674"/>
      <c r="EM252" s="674"/>
      <c r="EN252" s="674"/>
      <c r="EO252" s="674"/>
      <c r="EP252" s="674"/>
      <c r="EQ252" s="674"/>
      <c r="ER252" s="674"/>
      <c r="ES252" s="674"/>
      <c r="ET252" s="674"/>
      <c r="EU252" s="674"/>
      <c r="EV252" s="674"/>
      <c r="EW252" s="674"/>
      <c r="EX252" s="674"/>
      <c r="EY252" s="674"/>
      <c r="EZ252" s="674"/>
      <c r="FA252" s="674"/>
      <c r="FB252" s="674"/>
      <c r="FC252" s="674"/>
      <c r="FD252" s="674"/>
      <c r="FE252" s="674"/>
      <c r="FF252" s="674"/>
      <c r="FG252" s="674"/>
      <c r="FH252" s="674"/>
      <c r="FI252" s="674"/>
      <c r="FJ252" s="674"/>
      <c r="FK252" s="674"/>
      <c r="FL252" s="674"/>
      <c r="FM252" s="674"/>
      <c r="FN252" s="674"/>
      <c r="FO252" s="674"/>
      <c r="FP252" s="674"/>
      <c r="FQ252" s="674"/>
      <c r="FR252" s="674"/>
      <c r="FS252" s="674"/>
      <c r="FT252" s="674"/>
      <c r="FU252" s="674"/>
      <c r="FV252" s="674"/>
      <c r="FW252" s="674"/>
      <c r="FX252" s="674"/>
      <c r="FY252" s="674"/>
      <c r="FZ252" s="1313"/>
      <c r="GA252" s="1312"/>
      <c r="GB252" s="1156"/>
      <c r="GC252" s="1156"/>
      <c r="GD252" s="1156"/>
      <c r="GE252" s="1156"/>
      <c r="GF252" s="1156"/>
      <c r="GG252" s="1156"/>
      <c r="GH252" s="1156"/>
      <c r="GI252" s="1156"/>
      <c r="GJ252" s="1156"/>
      <c r="GK252" s="1157"/>
      <c r="GL252" s="1157"/>
      <c r="GM252" s="1157"/>
      <c r="GN252" s="1157"/>
      <c r="GO252" s="1157"/>
      <c r="GP252" s="1157"/>
      <c r="GQ252" s="1157"/>
      <c r="GR252" s="1157"/>
      <c r="GS252" s="1157"/>
      <c r="GT252" s="1157"/>
      <c r="GU252" s="1157"/>
      <c r="GV252" s="1157"/>
      <c r="GW252" s="1157"/>
      <c r="GX252" s="1157"/>
      <c r="GY252" s="1157"/>
      <c r="GZ252" s="1157"/>
      <c r="HA252" s="1157"/>
      <c r="HB252" s="1157"/>
      <c r="HC252" s="1157"/>
      <c r="HD252" s="1157"/>
      <c r="HE252" s="1157"/>
      <c r="HF252" s="1157"/>
      <c r="HG252" s="1157"/>
      <c r="HH252" s="1157"/>
      <c r="HI252" s="1157"/>
      <c r="HJ252" s="1026"/>
    </row>
    <row r="253" spans="2:218" ht="24.95" customHeight="1" x14ac:dyDescent="0.25">
      <c r="B253" s="1606"/>
      <c r="C253" s="229"/>
      <c r="D253" s="1316"/>
      <c r="E253" s="2400"/>
      <c r="F253" s="215"/>
      <c r="G253" s="213"/>
      <c r="H253" s="213"/>
      <c r="I253" s="214"/>
      <c r="J253" s="834"/>
      <c r="K253" s="234"/>
      <c r="L253" s="230"/>
      <c r="M253" s="231"/>
      <c r="N253" s="231"/>
      <c r="O253" s="231"/>
      <c r="P253" s="231"/>
      <c r="Q253" s="235"/>
      <c r="R253" s="233"/>
      <c r="S253" s="232"/>
      <c r="T253" s="219"/>
      <c r="U253" s="835"/>
      <c r="V253" s="212"/>
      <c r="W253" s="231"/>
      <c r="X253" s="2118"/>
      <c r="Y253" s="2119"/>
      <c r="Z253" s="2188"/>
      <c r="AA253" s="674"/>
      <c r="AB253" s="674"/>
      <c r="AC253" s="674"/>
      <c r="AD253" s="674"/>
      <c r="AE253" s="674"/>
      <c r="AF253" s="674"/>
      <c r="AG253" s="674"/>
      <c r="AH253" s="674"/>
      <c r="AI253" s="674"/>
      <c r="AJ253" s="674"/>
      <c r="AK253" s="674"/>
      <c r="AL253" s="674"/>
      <c r="AM253" s="674"/>
      <c r="AN253" s="674"/>
      <c r="AO253" s="674"/>
      <c r="AP253" s="674"/>
      <c r="AQ253" s="674"/>
      <c r="AR253" s="674"/>
      <c r="AS253" s="674"/>
      <c r="AT253" s="674"/>
      <c r="AU253" s="674"/>
      <c r="AV253" s="674"/>
      <c r="AW253" s="674"/>
      <c r="AX253" s="674"/>
      <c r="AY253" s="674"/>
      <c r="AZ253" s="674"/>
      <c r="BA253" s="674"/>
      <c r="BB253" s="674"/>
      <c r="BC253" s="674"/>
      <c r="BD253" s="674"/>
      <c r="BE253" s="674"/>
      <c r="BF253" s="674"/>
      <c r="BG253" s="674"/>
      <c r="BH253" s="674"/>
      <c r="BI253" s="674"/>
      <c r="BJ253" s="674"/>
      <c r="BK253" s="674"/>
      <c r="BL253" s="674"/>
      <c r="BM253" s="674"/>
      <c r="BN253" s="674"/>
      <c r="BO253" s="674"/>
      <c r="BP253" s="674"/>
      <c r="BQ253" s="674"/>
      <c r="BR253" s="674"/>
      <c r="BS253" s="674"/>
      <c r="BT253" s="674"/>
      <c r="BU253" s="674"/>
      <c r="BV253" s="674"/>
      <c r="BW253" s="674"/>
      <c r="BX253" s="674"/>
      <c r="BY253" s="674"/>
      <c r="BZ253" s="674"/>
      <c r="CA253" s="674"/>
      <c r="CB253" s="674"/>
      <c r="CC253" s="674"/>
      <c r="CD253" s="674"/>
      <c r="CE253" s="674"/>
      <c r="CF253" s="674"/>
      <c r="CG253" s="674"/>
      <c r="CH253" s="674"/>
      <c r="CI253" s="674"/>
      <c r="CJ253" s="674"/>
      <c r="CK253" s="674"/>
      <c r="CL253" s="674"/>
      <c r="CM253" s="674"/>
      <c r="CN253" s="674"/>
      <c r="CO253" s="674"/>
      <c r="CP253" s="674"/>
      <c r="CQ253" s="674"/>
      <c r="CR253" s="674"/>
      <c r="CS253" s="674"/>
      <c r="CT253" s="674"/>
      <c r="CU253" s="674"/>
      <c r="CV253" s="674"/>
      <c r="CW253" s="674"/>
      <c r="CX253" s="674"/>
      <c r="CY253" s="674"/>
      <c r="CZ253" s="674"/>
      <c r="DA253" s="674"/>
      <c r="DB253" s="674"/>
      <c r="DC253" s="674"/>
      <c r="DD253" s="674"/>
      <c r="DE253" s="674"/>
      <c r="DF253" s="674"/>
      <c r="DG253" s="674"/>
      <c r="DH253" s="674"/>
      <c r="DI253" s="674"/>
      <c r="DJ253" s="674"/>
      <c r="DK253" s="674"/>
      <c r="DL253" s="674"/>
      <c r="DM253" s="674"/>
      <c r="DN253" s="674"/>
      <c r="DO253" s="674"/>
      <c r="DP253" s="674"/>
      <c r="DQ253" s="674"/>
      <c r="DR253" s="674"/>
      <c r="DS253" s="674"/>
      <c r="DT253" s="674"/>
      <c r="DU253" s="674"/>
      <c r="DV253" s="674"/>
      <c r="DW253" s="674"/>
      <c r="DX253" s="674"/>
      <c r="DY253" s="674"/>
      <c r="DZ253" s="674"/>
      <c r="EA253" s="674"/>
      <c r="EB253" s="674"/>
      <c r="EC253" s="674"/>
      <c r="ED253" s="674"/>
      <c r="EE253" s="674"/>
      <c r="EF253" s="674"/>
      <c r="EG253" s="674"/>
      <c r="EH253" s="674"/>
      <c r="EI253" s="674"/>
      <c r="EJ253" s="674"/>
      <c r="EK253" s="674"/>
      <c r="EL253" s="674"/>
      <c r="EM253" s="674"/>
      <c r="EN253" s="674"/>
      <c r="EO253" s="674"/>
      <c r="EP253" s="674"/>
      <c r="EQ253" s="674"/>
      <c r="ER253" s="674"/>
      <c r="ES253" s="674"/>
      <c r="ET253" s="674"/>
      <c r="EU253" s="674"/>
      <c r="EV253" s="674"/>
      <c r="EW253" s="674"/>
      <c r="EX253" s="674"/>
      <c r="EY253" s="674"/>
      <c r="EZ253" s="674"/>
      <c r="FA253" s="674"/>
      <c r="FB253" s="674"/>
      <c r="FC253" s="674"/>
      <c r="FD253" s="674"/>
      <c r="FE253" s="674"/>
      <c r="FF253" s="674"/>
      <c r="FG253" s="674"/>
      <c r="FH253" s="674"/>
      <c r="FI253" s="674"/>
      <c r="FJ253" s="674"/>
      <c r="FK253" s="674"/>
      <c r="FL253" s="674"/>
      <c r="FM253" s="674"/>
      <c r="FN253" s="674"/>
      <c r="FO253" s="674"/>
      <c r="FP253" s="674"/>
      <c r="FQ253" s="674"/>
      <c r="FR253" s="674"/>
      <c r="FS253" s="674"/>
      <c r="FT253" s="674"/>
      <c r="FU253" s="674"/>
      <c r="FV253" s="674"/>
      <c r="FW253" s="674"/>
      <c r="FX253" s="674"/>
      <c r="FY253" s="674"/>
      <c r="FZ253" s="1313"/>
      <c r="GA253" s="1312"/>
      <c r="GB253" s="1156"/>
      <c r="GC253" s="1156"/>
      <c r="GD253" s="1156"/>
      <c r="GE253" s="1156"/>
      <c r="GF253" s="1156"/>
      <c r="GG253" s="1156"/>
      <c r="GH253" s="1156"/>
      <c r="GI253" s="1156"/>
      <c r="GJ253" s="1156"/>
      <c r="GK253" s="1157"/>
      <c r="GL253" s="1157"/>
      <c r="GM253" s="1157"/>
      <c r="GN253" s="1157"/>
      <c r="GO253" s="1157"/>
      <c r="GP253" s="1157"/>
      <c r="GQ253" s="1157"/>
      <c r="GR253" s="1157"/>
      <c r="GS253" s="1157"/>
      <c r="GT253" s="1157"/>
      <c r="GU253" s="1157"/>
      <c r="GV253" s="1157"/>
      <c r="GW253" s="1157"/>
      <c r="GX253" s="1157"/>
      <c r="GY253" s="1157"/>
      <c r="GZ253" s="1157"/>
      <c r="HA253" s="1157"/>
      <c r="HB253" s="1157"/>
      <c r="HC253" s="1157"/>
      <c r="HD253" s="1157"/>
      <c r="HE253" s="1157"/>
      <c r="HF253" s="1157"/>
      <c r="HG253" s="1157"/>
      <c r="HH253" s="1157"/>
      <c r="HI253" s="1157"/>
      <c r="HJ253" s="1026"/>
    </row>
    <row r="254" spans="2:218" ht="24.95" customHeight="1" x14ac:dyDescent="0.25">
      <c r="B254" s="1606"/>
      <c r="C254" s="229"/>
      <c r="D254" s="1316"/>
      <c r="E254" s="2400"/>
      <c r="F254" s="215"/>
      <c r="G254" s="213"/>
      <c r="H254" s="213"/>
      <c r="I254" s="214"/>
      <c r="J254" s="834"/>
      <c r="K254" s="234"/>
      <c r="L254" s="230"/>
      <c r="M254" s="231"/>
      <c r="N254" s="231"/>
      <c r="O254" s="231"/>
      <c r="P254" s="231"/>
      <c r="Q254" s="235"/>
      <c r="R254" s="233"/>
      <c r="S254" s="232"/>
      <c r="T254" s="219"/>
      <c r="U254" s="835"/>
      <c r="V254" s="212"/>
      <c r="W254" s="231"/>
      <c r="X254" s="2118"/>
      <c r="Y254" s="2119"/>
      <c r="Z254" s="2188"/>
      <c r="AA254" s="674"/>
      <c r="AB254" s="674"/>
      <c r="AC254" s="674"/>
      <c r="AD254" s="674"/>
      <c r="AE254" s="674"/>
      <c r="AF254" s="674"/>
      <c r="AG254" s="674"/>
      <c r="AH254" s="674"/>
      <c r="AI254" s="674"/>
      <c r="AJ254" s="674"/>
      <c r="AK254" s="674"/>
      <c r="AL254" s="674"/>
      <c r="AM254" s="674"/>
      <c r="AN254" s="674"/>
      <c r="AO254" s="674"/>
      <c r="AP254" s="674"/>
      <c r="AQ254" s="674"/>
      <c r="AR254" s="674"/>
      <c r="AS254" s="674"/>
      <c r="AT254" s="674"/>
      <c r="AU254" s="674"/>
      <c r="AV254" s="674"/>
      <c r="AW254" s="674"/>
      <c r="AX254" s="674"/>
      <c r="AY254" s="674"/>
      <c r="AZ254" s="674"/>
      <c r="BA254" s="674"/>
      <c r="BB254" s="674"/>
      <c r="BC254" s="674"/>
      <c r="BD254" s="674"/>
      <c r="BE254" s="674"/>
      <c r="BF254" s="674"/>
      <c r="BG254" s="674"/>
      <c r="BH254" s="674"/>
      <c r="BI254" s="674"/>
      <c r="BJ254" s="674"/>
      <c r="BK254" s="674"/>
      <c r="BL254" s="674"/>
      <c r="BM254" s="674"/>
      <c r="BN254" s="674"/>
      <c r="BO254" s="674"/>
      <c r="BP254" s="674"/>
      <c r="BQ254" s="674"/>
      <c r="BR254" s="674"/>
      <c r="BS254" s="674"/>
      <c r="BT254" s="674"/>
      <c r="BU254" s="674"/>
      <c r="BV254" s="674"/>
      <c r="BW254" s="674"/>
      <c r="BX254" s="674"/>
      <c r="BY254" s="674"/>
      <c r="BZ254" s="674"/>
      <c r="CA254" s="674"/>
      <c r="CB254" s="674"/>
      <c r="CC254" s="674"/>
      <c r="CD254" s="674"/>
      <c r="CE254" s="674"/>
      <c r="CF254" s="674"/>
      <c r="CG254" s="674"/>
      <c r="CH254" s="674"/>
      <c r="CI254" s="674"/>
      <c r="CJ254" s="674"/>
      <c r="CK254" s="674"/>
      <c r="CL254" s="674"/>
      <c r="CM254" s="674"/>
      <c r="CN254" s="674"/>
      <c r="CO254" s="674"/>
      <c r="CP254" s="674"/>
      <c r="CQ254" s="674"/>
      <c r="CR254" s="674"/>
      <c r="CS254" s="674"/>
      <c r="CT254" s="674"/>
      <c r="CU254" s="674"/>
      <c r="CV254" s="674"/>
      <c r="CW254" s="674"/>
      <c r="CX254" s="674"/>
      <c r="CY254" s="674"/>
      <c r="CZ254" s="674"/>
      <c r="DA254" s="674"/>
      <c r="DB254" s="674"/>
      <c r="DC254" s="674"/>
      <c r="DD254" s="674"/>
      <c r="DE254" s="674"/>
      <c r="DF254" s="674"/>
      <c r="DG254" s="674"/>
      <c r="DH254" s="674"/>
      <c r="DI254" s="674"/>
      <c r="DJ254" s="674"/>
      <c r="DK254" s="674"/>
      <c r="DL254" s="674"/>
      <c r="DM254" s="674"/>
      <c r="DN254" s="674"/>
      <c r="DO254" s="674"/>
      <c r="DP254" s="674"/>
      <c r="DQ254" s="674"/>
      <c r="DR254" s="674"/>
      <c r="DS254" s="674"/>
      <c r="DT254" s="674"/>
      <c r="DU254" s="674"/>
      <c r="DV254" s="674"/>
      <c r="DW254" s="674"/>
      <c r="DX254" s="674"/>
      <c r="DY254" s="674"/>
      <c r="DZ254" s="674"/>
      <c r="EA254" s="674"/>
      <c r="EB254" s="674"/>
      <c r="EC254" s="674"/>
      <c r="ED254" s="674"/>
      <c r="EE254" s="674"/>
      <c r="EF254" s="674"/>
      <c r="EG254" s="674"/>
      <c r="EH254" s="674"/>
      <c r="EI254" s="674"/>
      <c r="EJ254" s="674"/>
      <c r="EK254" s="674"/>
      <c r="EL254" s="674"/>
      <c r="EM254" s="674"/>
      <c r="EN254" s="674"/>
      <c r="EO254" s="674"/>
      <c r="EP254" s="674"/>
      <c r="EQ254" s="674"/>
      <c r="ER254" s="674"/>
      <c r="ES254" s="674"/>
      <c r="ET254" s="674"/>
      <c r="EU254" s="674"/>
      <c r="EV254" s="674"/>
      <c r="EW254" s="674"/>
      <c r="EX254" s="674"/>
      <c r="EY254" s="674"/>
      <c r="EZ254" s="674"/>
      <c r="FA254" s="674"/>
      <c r="FB254" s="674"/>
      <c r="FC254" s="674"/>
      <c r="FD254" s="674"/>
      <c r="FE254" s="674"/>
      <c r="FF254" s="674"/>
      <c r="FG254" s="674"/>
      <c r="FH254" s="674"/>
      <c r="FI254" s="674"/>
      <c r="FJ254" s="674"/>
      <c r="FK254" s="674"/>
      <c r="FL254" s="674"/>
      <c r="FM254" s="674"/>
      <c r="FN254" s="674"/>
      <c r="FO254" s="674"/>
      <c r="FP254" s="674"/>
      <c r="FQ254" s="674"/>
      <c r="FR254" s="674"/>
      <c r="FS254" s="674"/>
      <c r="FT254" s="674"/>
      <c r="FU254" s="674"/>
      <c r="FV254" s="674"/>
      <c r="FW254" s="674"/>
      <c r="FX254" s="674"/>
      <c r="FY254" s="674"/>
      <c r="FZ254" s="1313"/>
      <c r="GA254" s="1312"/>
      <c r="GB254" s="1156"/>
      <c r="GC254" s="1156"/>
      <c r="GD254" s="1156"/>
      <c r="GE254" s="1156"/>
      <c r="GF254" s="1156"/>
      <c r="GG254" s="1156"/>
      <c r="GH254" s="1156"/>
      <c r="GI254" s="1156"/>
      <c r="GJ254" s="1156"/>
      <c r="GK254" s="1157"/>
      <c r="GL254" s="1157"/>
      <c r="GM254" s="1157"/>
      <c r="GN254" s="1157"/>
      <c r="GO254" s="1157"/>
      <c r="GP254" s="1157"/>
      <c r="GQ254" s="1157"/>
      <c r="GR254" s="1157"/>
      <c r="GS254" s="1157"/>
      <c r="GT254" s="1157"/>
      <c r="GU254" s="1157"/>
      <c r="GV254" s="1157"/>
      <c r="GW254" s="1157"/>
      <c r="GX254" s="1157"/>
      <c r="GY254" s="1157"/>
      <c r="GZ254" s="1157"/>
      <c r="HA254" s="1157"/>
      <c r="HB254" s="1157"/>
      <c r="HC254" s="1157"/>
      <c r="HD254" s="1157"/>
      <c r="HE254" s="1157"/>
      <c r="HF254" s="1157"/>
      <c r="HG254" s="1157"/>
      <c r="HH254" s="1157"/>
      <c r="HI254" s="1157"/>
      <c r="HJ254" s="1026"/>
    </row>
    <row r="255" spans="2:218" ht="24.95" customHeight="1" x14ac:dyDescent="0.25">
      <c r="B255" s="1606"/>
      <c r="C255" s="229"/>
      <c r="D255" s="1316"/>
      <c r="E255" s="2400"/>
      <c r="F255" s="215"/>
      <c r="G255" s="213"/>
      <c r="H255" s="213"/>
      <c r="I255" s="214"/>
      <c r="J255" s="834"/>
      <c r="K255" s="234"/>
      <c r="L255" s="230"/>
      <c r="M255" s="231"/>
      <c r="N255" s="231"/>
      <c r="O255" s="231"/>
      <c r="P255" s="231"/>
      <c r="Q255" s="235"/>
      <c r="R255" s="233"/>
      <c r="S255" s="232"/>
      <c r="T255" s="219"/>
      <c r="U255" s="835"/>
      <c r="V255" s="212"/>
      <c r="W255" s="231"/>
      <c r="X255" s="2118"/>
      <c r="Y255" s="2119"/>
      <c r="Z255" s="2188"/>
      <c r="AA255" s="674"/>
      <c r="AB255" s="674"/>
      <c r="AC255" s="674"/>
      <c r="AD255" s="674"/>
      <c r="AE255" s="674"/>
      <c r="AF255" s="674"/>
      <c r="AG255" s="674"/>
      <c r="AH255" s="674"/>
      <c r="AI255" s="674"/>
      <c r="AJ255" s="674"/>
      <c r="AK255" s="674"/>
      <c r="AL255" s="674"/>
      <c r="AM255" s="674"/>
      <c r="AN255" s="674"/>
      <c r="AO255" s="674"/>
      <c r="AP255" s="674"/>
      <c r="AQ255" s="674"/>
      <c r="AR255" s="674"/>
      <c r="AS255" s="674"/>
      <c r="AT255" s="674"/>
      <c r="AU255" s="674"/>
      <c r="AV255" s="674"/>
      <c r="AW255" s="674"/>
      <c r="AX255" s="674"/>
      <c r="AY255" s="674"/>
      <c r="AZ255" s="674"/>
      <c r="BA255" s="674"/>
      <c r="BB255" s="674"/>
      <c r="BC255" s="674"/>
      <c r="BD255" s="674"/>
      <c r="BE255" s="674"/>
      <c r="BF255" s="674"/>
      <c r="BG255" s="674"/>
      <c r="BH255" s="674"/>
      <c r="BI255" s="674"/>
      <c r="BJ255" s="674"/>
      <c r="BK255" s="674"/>
      <c r="BL255" s="674"/>
      <c r="BM255" s="674"/>
      <c r="BN255" s="674"/>
      <c r="BO255" s="674"/>
      <c r="BP255" s="674"/>
      <c r="BQ255" s="674"/>
      <c r="BR255" s="674"/>
      <c r="BS255" s="674"/>
      <c r="BT255" s="674"/>
      <c r="BU255" s="674"/>
      <c r="BV255" s="674"/>
      <c r="BW255" s="674"/>
      <c r="BX255" s="674"/>
      <c r="BY255" s="674"/>
      <c r="BZ255" s="674"/>
      <c r="CA255" s="674"/>
      <c r="CB255" s="674"/>
      <c r="CC255" s="674"/>
      <c r="CD255" s="674"/>
      <c r="CE255" s="674"/>
      <c r="CF255" s="674"/>
      <c r="CG255" s="674"/>
      <c r="CH255" s="674"/>
      <c r="CI255" s="674"/>
      <c r="CJ255" s="674"/>
      <c r="CK255" s="674"/>
      <c r="CL255" s="674"/>
      <c r="CM255" s="674"/>
      <c r="CN255" s="674"/>
      <c r="CO255" s="674"/>
      <c r="CP255" s="674"/>
      <c r="CQ255" s="674"/>
      <c r="CR255" s="674"/>
      <c r="CS255" s="674"/>
      <c r="CT255" s="674"/>
      <c r="CU255" s="674"/>
      <c r="CV255" s="674"/>
      <c r="CW255" s="674"/>
      <c r="CX255" s="674"/>
      <c r="CY255" s="674"/>
      <c r="CZ255" s="674"/>
      <c r="DA255" s="674"/>
      <c r="DB255" s="674"/>
      <c r="DC255" s="674"/>
      <c r="DD255" s="674"/>
      <c r="DE255" s="674"/>
      <c r="DF255" s="674"/>
      <c r="DG255" s="674"/>
      <c r="DH255" s="674"/>
      <c r="DI255" s="674"/>
      <c r="DJ255" s="674"/>
      <c r="DK255" s="674"/>
      <c r="DL255" s="674"/>
      <c r="DM255" s="674"/>
      <c r="DN255" s="674"/>
      <c r="DO255" s="674"/>
      <c r="DP255" s="674"/>
      <c r="DQ255" s="674"/>
      <c r="DR255" s="674"/>
      <c r="DS255" s="674"/>
      <c r="DT255" s="674"/>
      <c r="DU255" s="674"/>
      <c r="DV255" s="674"/>
      <c r="DW255" s="674"/>
      <c r="DX255" s="674"/>
      <c r="DY255" s="674"/>
      <c r="DZ255" s="674"/>
      <c r="EA255" s="674"/>
      <c r="EB255" s="674"/>
      <c r="EC255" s="674"/>
      <c r="ED255" s="674"/>
      <c r="EE255" s="674"/>
      <c r="EF255" s="674"/>
      <c r="EG255" s="674"/>
      <c r="EH255" s="674"/>
      <c r="EI255" s="674"/>
      <c r="EJ255" s="674"/>
      <c r="EK255" s="674"/>
      <c r="EL255" s="674"/>
      <c r="EM255" s="674"/>
      <c r="EN255" s="674"/>
      <c r="EO255" s="674"/>
      <c r="EP255" s="674"/>
      <c r="EQ255" s="674"/>
      <c r="ER255" s="674"/>
      <c r="ES255" s="674"/>
      <c r="ET255" s="674"/>
      <c r="EU255" s="674"/>
      <c r="EV255" s="674"/>
      <c r="EW255" s="674"/>
      <c r="EX255" s="674"/>
      <c r="EY255" s="674"/>
      <c r="EZ255" s="674"/>
      <c r="FA255" s="674"/>
      <c r="FB255" s="674"/>
      <c r="FC255" s="674"/>
      <c r="FD255" s="674"/>
      <c r="FE255" s="674"/>
      <c r="FF255" s="674"/>
      <c r="FG255" s="674"/>
      <c r="FH255" s="674"/>
      <c r="FI255" s="674"/>
      <c r="FJ255" s="674"/>
      <c r="FK255" s="674"/>
      <c r="FL255" s="674"/>
      <c r="FM255" s="674"/>
      <c r="FN255" s="674"/>
      <c r="FO255" s="674"/>
      <c r="FP255" s="674"/>
      <c r="FQ255" s="674"/>
      <c r="FR255" s="674"/>
      <c r="FS255" s="674"/>
      <c r="FT255" s="674"/>
      <c r="FU255" s="674"/>
      <c r="FV255" s="674"/>
      <c r="FW255" s="674"/>
      <c r="FX255" s="674"/>
      <c r="FY255" s="674"/>
      <c r="FZ255" s="1313"/>
      <c r="GA255" s="1312"/>
      <c r="GB255" s="1156"/>
      <c r="GC255" s="1156"/>
      <c r="GD255" s="1156"/>
      <c r="GE255" s="1156"/>
      <c r="GF255" s="1156"/>
      <c r="GG255" s="1156"/>
      <c r="GH255" s="1156"/>
      <c r="GI255" s="1156"/>
      <c r="GJ255" s="1156"/>
      <c r="GK255" s="1157"/>
      <c r="GL255" s="1157"/>
      <c r="GM255" s="1157"/>
      <c r="GN255" s="1157"/>
      <c r="GO255" s="1157"/>
      <c r="GP255" s="1157"/>
      <c r="GQ255" s="1157"/>
      <c r="GR255" s="1157"/>
      <c r="GS255" s="1157"/>
      <c r="GT255" s="1157"/>
      <c r="GU255" s="1157"/>
      <c r="GV255" s="1157"/>
      <c r="GW255" s="1157"/>
      <c r="GX255" s="1157"/>
      <c r="GY255" s="1157"/>
      <c r="GZ255" s="1157"/>
      <c r="HA255" s="1157"/>
      <c r="HB255" s="1157"/>
      <c r="HC255" s="1157"/>
      <c r="HD255" s="1157"/>
      <c r="HE255" s="1157"/>
      <c r="HF255" s="1157"/>
      <c r="HG255" s="1157"/>
      <c r="HH255" s="1157"/>
      <c r="HI255" s="1157"/>
      <c r="HJ255" s="1026"/>
    </row>
    <row r="256" spans="2:218" ht="24.95" customHeight="1" x14ac:dyDescent="0.25">
      <c r="B256" s="1606"/>
      <c r="C256" s="229"/>
      <c r="D256" s="1316"/>
      <c r="E256" s="2400"/>
      <c r="F256" s="215"/>
      <c r="G256" s="213"/>
      <c r="H256" s="213"/>
      <c r="I256" s="214"/>
      <c r="J256" s="834"/>
      <c r="K256" s="234"/>
      <c r="L256" s="230"/>
      <c r="M256" s="231"/>
      <c r="N256" s="231"/>
      <c r="O256" s="231"/>
      <c r="P256" s="231"/>
      <c r="Q256" s="235"/>
      <c r="R256" s="233"/>
      <c r="S256" s="232"/>
      <c r="T256" s="219"/>
      <c r="U256" s="835"/>
      <c r="V256" s="212"/>
      <c r="W256" s="231"/>
      <c r="X256" s="2118"/>
      <c r="Y256" s="2119"/>
      <c r="Z256" s="2188"/>
      <c r="AA256" s="674"/>
      <c r="AB256" s="674"/>
      <c r="AC256" s="674"/>
      <c r="AD256" s="674"/>
      <c r="AE256" s="674"/>
      <c r="AF256" s="674"/>
      <c r="AG256" s="674"/>
      <c r="AH256" s="674"/>
      <c r="AI256" s="674"/>
      <c r="AJ256" s="674"/>
      <c r="AK256" s="674"/>
      <c r="AL256" s="674"/>
      <c r="AM256" s="674"/>
      <c r="AN256" s="674"/>
      <c r="AO256" s="674"/>
      <c r="AP256" s="674"/>
      <c r="AQ256" s="674"/>
      <c r="AR256" s="674"/>
      <c r="AS256" s="674"/>
      <c r="AT256" s="674"/>
      <c r="AU256" s="674"/>
      <c r="AV256" s="674"/>
      <c r="AW256" s="674"/>
      <c r="AX256" s="674"/>
      <c r="AY256" s="674"/>
      <c r="AZ256" s="674"/>
      <c r="BA256" s="674"/>
      <c r="BB256" s="674"/>
      <c r="BC256" s="674"/>
      <c r="BD256" s="674"/>
      <c r="BE256" s="674"/>
      <c r="BF256" s="674"/>
      <c r="BG256" s="674"/>
      <c r="BH256" s="674"/>
      <c r="BI256" s="674"/>
      <c r="BJ256" s="674"/>
      <c r="BK256" s="674"/>
      <c r="BL256" s="674"/>
      <c r="BM256" s="674"/>
      <c r="BN256" s="674"/>
      <c r="BO256" s="674"/>
      <c r="BP256" s="674"/>
      <c r="BQ256" s="674"/>
      <c r="BR256" s="674"/>
      <c r="BS256" s="674"/>
      <c r="BT256" s="674"/>
      <c r="BU256" s="674"/>
      <c r="BV256" s="674"/>
      <c r="BW256" s="674"/>
      <c r="BX256" s="674"/>
      <c r="BY256" s="674"/>
      <c r="BZ256" s="674"/>
      <c r="CA256" s="674"/>
      <c r="CB256" s="674"/>
      <c r="CC256" s="674"/>
      <c r="CD256" s="674"/>
      <c r="CE256" s="674"/>
      <c r="CF256" s="674"/>
      <c r="CG256" s="674"/>
      <c r="CH256" s="674"/>
      <c r="CI256" s="674"/>
      <c r="CJ256" s="674"/>
      <c r="CK256" s="674"/>
      <c r="CL256" s="674"/>
      <c r="CM256" s="674"/>
      <c r="CN256" s="674"/>
      <c r="CO256" s="674"/>
      <c r="CP256" s="674"/>
      <c r="CQ256" s="674"/>
      <c r="CR256" s="674"/>
      <c r="CS256" s="674"/>
      <c r="CT256" s="674"/>
      <c r="CU256" s="674"/>
      <c r="CV256" s="674"/>
      <c r="CW256" s="674"/>
      <c r="CX256" s="674"/>
      <c r="CY256" s="674"/>
      <c r="CZ256" s="674"/>
      <c r="DA256" s="674"/>
      <c r="DB256" s="674"/>
      <c r="DC256" s="674"/>
      <c r="DD256" s="674"/>
      <c r="DE256" s="674"/>
      <c r="DF256" s="674"/>
      <c r="DG256" s="674"/>
      <c r="DH256" s="674"/>
      <c r="DI256" s="674"/>
      <c r="DJ256" s="674"/>
      <c r="DK256" s="674"/>
      <c r="DL256" s="674"/>
      <c r="DM256" s="674"/>
      <c r="DN256" s="674"/>
      <c r="DO256" s="674"/>
      <c r="DP256" s="674"/>
      <c r="DQ256" s="674"/>
      <c r="DR256" s="674"/>
      <c r="DS256" s="674"/>
      <c r="DT256" s="674"/>
      <c r="DU256" s="674"/>
      <c r="DV256" s="674"/>
      <c r="DW256" s="674"/>
      <c r="DX256" s="674"/>
      <c r="DY256" s="674"/>
      <c r="DZ256" s="674"/>
      <c r="EA256" s="674"/>
      <c r="EB256" s="674"/>
      <c r="EC256" s="674"/>
      <c r="ED256" s="674"/>
      <c r="EE256" s="674"/>
      <c r="EF256" s="674"/>
      <c r="EG256" s="674"/>
      <c r="EH256" s="674"/>
      <c r="EI256" s="674"/>
      <c r="EJ256" s="674"/>
      <c r="EK256" s="674"/>
      <c r="EL256" s="674"/>
      <c r="EM256" s="674"/>
      <c r="EN256" s="674"/>
      <c r="EO256" s="674"/>
      <c r="EP256" s="674"/>
      <c r="EQ256" s="674"/>
      <c r="ER256" s="674"/>
      <c r="ES256" s="674"/>
      <c r="ET256" s="674"/>
      <c r="EU256" s="674"/>
      <c r="EV256" s="674"/>
      <c r="EW256" s="674"/>
      <c r="EX256" s="674"/>
      <c r="EY256" s="674"/>
      <c r="EZ256" s="674"/>
      <c r="FA256" s="674"/>
      <c r="FB256" s="674"/>
      <c r="FC256" s="674"/>
      <c r="FD256" s="674"/>
      <c r="FE256" s="674"/>
      <c r="FF256" s="674"/>
      <c r="FG256" s="674"/>
      <c r="FH256" s="674"/>
      <c r="FI256" s="674"/>
      <c r="FJ256" s="674"/>
      <c r="FK256" s="674"/>
      <c r="FL256" s="674"/>
      <c r="FM256" s="674"/>
      <c r="FN256" s="674"/>
      <c r="FO256" s="674"/>
      <c r="FP256" s="674"/>
      <c r="FQ256" s="674"/>
      <c r="FR256" s="674"/>
      <c r="FS256" s="674"/>
      <c r="FT256" s="674"/>
      <c r="FU256" s="674"/>
      <c r="FV256" s="674"/>
      <c r="FW256" s="674"/>
      <c r="FX256" s="674"/>
      <c r="FY256" s="674"/>
      <c r="FZ256" s="1313"/>
      <c r="GA256" s="1312"/>
      <c r="GB256" s="1156"/>
      <c r="GC256" s="1156"/>
      <c r="GD256" s="1156"/>
      <c r="GE256" s="1156"/>
      <c r="GF256" s="1156"/>
      <c r="GG256" s="1156"/>
      <c r="GH256" s="1156"/>
      <c r="GI256" s="1156"/>
      <c r="GJ256" s="1156"/>
      <c r="GK256" s="1157"/>
      <c r="GL256" s="1157"/>
      <c r="GM256" s="1157"/>
      <c r="GN256" s="1157"/>
      <c r="GO256" s="1157"/>
      <c r="GP256" s="1157"/>
      <c r="GQ256" s="1157"/>
      <c r="GR256" s="1157"/>
      <c r="GS256" s="1157"/>
      <c r="GT256" s="1157"/>
      <c r="GU256" s="1157"/>
      <c r="GV256" s="1157"/>
      <c r="GW256" s="1157"/>
      <c r="GX256" s="1157"/>
      <c r="GY256" s="1157"/>
      <c r="GZ256" s="1157"/>
      <c r="HA256" s="1157"/>
      <c r="HB256" s="1157"/>
      <c r="HC256" s="1157"/>
      <c r="HD256" s="1157"/>
      <c r="HE256" s="1157"/>
      <c r="HF256" s="1157"/>
      <c r="HG256" s="1157"/>
      <c r="HH256" s="1157"/>
      <c r="HI256" s="1157"/>
      <c r="HJ256" s="1026"/>
    </row>
    <row r="257" spans="2:218" ht="24.95" customHeight="1" x14ac:dyDescent="0.25">
      <c r="B257" s="1606"/>
      <c r="C257" s="229"/>
      <c r="D257" s="1316"/>
      <c r="E257" s="2400"/>
      <c r="F257" s="215"/>
      <c r="G257" s="213"/>
      <c r="H257" s="213"/>
      <c r="I257" s="214"/>
      <c r="J257" s="834"/>
      <c r="K257" s="234"/>
      <c r="L257" s="230"/>
      <c r="M257" s="231"/>
      <c r="N257" s="231"/>
      <c r="O257" s="231"/>
      <c r="P257" s="231"/>
      <c r="Q257" s="235"/>
      <c r="R257" s="233"/>
      <c r="S257" s="232"/>
      <c r="T257" s="219"/>
      <c r="U257" s="835"/>
      <c r="V257" s="212"/>
      <c r="W257" s="231"/>
      <c r="X257" s="2118"/>
      <c r="Y257" s="2119"/>
      <c r="Z257" s="2188"/>
      <c r="AA257" s="674"/>
      <c r="AB257" s="674"/>
      <c r="AC257" s="674"/>
      <c r="AD257" s="674"/>
      <c r="AE257" s="674"/>
      <c r="AF257" s="674"/>
      <c r="AG257" s="674"/>
      <c r="AH257" s="674"/>
      <c r="AI257" s="674"/>
      <c r="AJ257" s="674"/>
      <c r="AK257" s="674"/>
      <c r="AL257" s="674"/>
      <c r="AM257" s="674"/>
      <c r="AN257" s="674"/>
      <c r="AO257" s="674"/>
      <c r="AP257" s="674"/>
      <c r="AQ257" s="674"/>
      <c r="AR257" s="674"/>
      <c r="AS257" s="674"/>
      <c r="AT257" s="674"/>
      <c r="AU257" s="674"/>
      <c r="AV257" s="674"/>
      <c r="AW257" s="674"/>
      <c r="AX257" s="674"/>
      <c r="AY257" s="674"/>
      <c r="AZ257" s="674"/>
      <c r="BA257" s="674"/>
      <c r="BB257" s="674"/>
      <c r="BC257" s="674"/>
      <c r="BD257" s="674"/>
      <c r="BE257" s="674"/>
      <c r="BF257" s="674"/>
      <c r="BG257" s="674"/>
      <c r="BH257" s="674"/>
      <c r="BI257" s="674"/>
      <c r="BJ257" s="674"/>
      <c r="BK257" s="674"/>
      <c r="BL257" s="674"/>
      <c r="BM257" s="674"/>
      <c r="BN257" s="674"/>
      <c r="BO257" s="674"/>
      <c r="BP257" s="674"/>
      <c r="BQ257" s="674"/>
      <c r="BR257" s="674"/>
      <c r="BS257" s="674"/>
      <c r="BT257" s="674"/>
      <c r="BU257" s="674"/>
      <c r="BV257" s="674"/>
      <c r="BW257" s="674"/>
      <c r="BX257" s="674"/>
      <c r="BY257" s="674"/>
      <c r="BZ257" s="674"/>
      <c r="CA257" s="674"/>
      <c r="CB257" s="674"/>
      <c r="CC257" s="674"/>
      <c r="CD257" s="674"/>
      <c r="CE257" s="674"/>
      <c r="CF257" s="674"/>
      <c r="CG257" s="674"/>
      <c r="CH257" s="674"/>
      <c r="CI257" s="674"/>
      <c r="CJ257" s="674"/>
      <c r="CK257" s="674"/>
      <c r="CL257" s="674"/>
      <c r="CM257" s="674"/>
      <c r="CN257" s="674"/>
      <c r="CO257" s="674"/>
      <c r="CP257" s="674"/>
      <c r="CQ257" s="674"/>
      <c r="CR257" s="674"/>
      <c r="CS257" s="674"/>
      <c r="CT257" s="674"/>
      <c r="CU257" s="674"/>
      <c r="CV257" s="674"/>
      <c r="CW257" s="674"/>
      <c r="CX257" s="674"/>
      <c r="CY257" s="674"/>
      <c r="CZ257" s="674"/>
      <c r="DA257" s="674"/>
      <c r="DB257" s="674"/>
      <c r="DC257" s="674"/>
      <c r="DD257" s="674"/>
      <c r="DE257" s="674"/>
      <c r="DF257" s="674"/>
      <c r="DG257" s="674"/>
      <c r="DH257" s="674"/>
      <c r="DI257" s="674"/>
      <c r="DJ257" s="674"/>
      <c r="DK257" s="674"/>
      <c r="DL257" s="674"/>
      <c r="DM257" s="674"/>
      <c r="DN257" s="674"/>
      <c r="DO257" s="674"/>
      <c r="DP257" s="674"/>
      <c r="DQ257" s="674"/>
      <c r="DR257" s="674"/>
      <c r="DS257" s="674"/>
      <c r="DT257" s="674"/>
      <c r="DU257" s="674"/>
      <c r="DV257" s="674"/>
      <c r="DW257" s="674"/>
      <c r="DX257" s="674"/>
      <c r="DY257" s="674"/>
      <c r="DZ257" s="674"/>
      <c r="EA257" s="674"/>
      <c r="EB257" s="674"/>
      <c r="EC257" s="674"/>
      <c r="ED257" s="674"/>
      <c r="EE257" s="674"/>
      <c r="EF257" s="674"/>
      <c r="EG257" s="674"/>
      <c r="EH257" s="674"/>
      <c r="EI257" s="674"/>
      <c r="EJ257" s="674"/>
      <c r="EK257" s="674"/>
      <c r="EL257" s="674"/>
      <c r="EM257" s="674"/>
      <c r="EN257" s="674"/>
      <c r="EO257" s="674"/>
      <c r="EP257" s="674"/>
      <c r="EQ257" s="674"/>
      <c r="ER257" s="674"/>
      <c r="ES257" s="674"/>
      <c r="ET257" s="674"/>
      <c r="EU257" s="674"/>
      <c r="EV257" s="674"/>
      <c r="EW257" s="674"/>
      <c r="EX257" s="674"/>
      <c r="EY257" s="674"/>
      <c r="EZ257" s="674"/>
      <c r="FA257" s="674"/>
      <c r="FB257" s="674"/>
      <c r="FC257" s="674"/>
      <c r="FD257" s="674"/>
      <c r="FE257" s="674"/>
      <c r="FF257" s="674"/>
      <c r="FG257" s="674"/>
      <c r="FH257" s="674"/>
      <c r="FI257" s="674"/>
      <c r="FJ257" s="674"/>
      <c r="FK257" s="674"/>
      <c r="FL257" s="674"/>
      <c r="FM257" s="674"/>
      <c r="FN257" s="674"/>
      <c r="FO257" s="674"/>
      <c r="FP257" s="674"/>
      <c r="FQ257" s="674"/>
      <c r="FR257" s="674"/>
      <c r="FS257" s="674"/>
      <c r="FT257" s="674"/>
      <c r="FU257" s="674"/>
      <c r="FV257" s="674"/>
      <c r="FW257" s="674"/>
      <c r="FX257" s="674"/>
      <c r="FY257" s="674"/>
      <c r="FZ257" s="1313"/>
      <c r="GA257" s="1312"/>
      <c r="GB257" s="1156"/>
      <c r="GC257" s="1156"/>
      <c r="GD257" s="1156"/>
      <c r="GE257" s="1156"/>
      <c r="GF257" s="1156"/>
      <c r="GG257" s="1156"/>
      <c r="GH257" s="1156"/>
      <c r="GI257" s="1156"/>
      <c r="GJ257" s="1156"/>
      <c r="GK257" s="1157"/>
      <c r="GL257" s="1157"/>
      <c r="GM257" s="1157"/>
      <c r="GN257" s="1157"/>
      <c r="GO257" s="1157"/>
      <c r="GP257" s="1157"/>
      <c r="GQ257" s="1157"/>
      <c r="GR257" s="1157"/>
      <c r="GS257" s="1157"/>
      <c r="GT257" s="1157"/>
      <c r="GU257" s="1157"/>
      <c r="GV257" s="1157"/>
      <c r="GW257" s="1157"/>
      <c r="GX257" s="1157"/>
      <c r="GY257" s="1157"/>
      <c r="GZ257" s="1157"/>
      <c r="HA257" s="1157"/>
      <c r="HB257" s="1157"/>
      <c r="HC257" s="1157"/>
      <c r="HD257" s="1157"/>
      <c r="HE257" s="1157"/>
      <c r="HF257" s="1157"/>
      <c r="HG257" s="1157"/>
      <c r="HH257" s="1157"/>
      <c r="HI257" s="1157"/>
      <c r="HJ257" s="1026"/>
    </row>
    <row r="258" spans="2:218" ht="24.95" customHeight="1" x14ac:dyDescent="0.25">
      <c r="B258" s="1606"/>
      <c r="C258" s="229"/>
      <c r="D258" s="1316"/>
      <c r="E258" s="2400"/>
      <c r="F258" s="215"/>
      <c r="G258" s="213"/>
      <c r="H258" s="213"/>
      <c r="I258" s="214"/>
      <c r="J258" s="834"/>
      <c r="K258" s="234"/>
      <c r="L258" s="230"/>
      <c r="M258" s="231"/>
      <c r="N258" s="231"/>
      <c r="O258" s="231"/>
      <c r="P258" s="231"/>
      <c r="Q258" s="235"/>
      <c r="R258" s="233"/>
      <c r="S258" s="232"/>
      <c r="T258" s="219"/>
      <c r="U258" s="835"/>
      <c r="V258" s="212"/>
      <c r="W258" s="231"/>
      <c r="X258" s="2118"/>
      <c r="Y258" s="2119"/>
      <c r="Z258" s="2188"/>
      <c r="AA258" s="674"/>
      <c r="AB258" s="674"/>
      <c r="AC258" s="674"/>
      <c r="AD258" s="674"/>
      <c r="AE258" s="674"/>
      <c r="AF258" s="674"/>
      <c r="AG258" s="674"/>
      <c r="AH258" s="674"/>
      <c r="AI258" s="674"/>
      <c r="AJ258" s="674"/>
      <c r="AK258" s="674"/>
      <c r="AL258" s="674"/>
      <c r="AM258" s="674"/>
      <c r="AN258" s="674"/>
      <c r="AO258" s="674"/>
      <c r="AP258" s="674"/>
      <c r="AQ258" s="674"/>
      <c r="AR258" s="674"/>
      <c r="AS258" s="674"/>
      <c r="AT258" s="674"/>
      <c r="AU258" s="674"/>
      <c r="AV258" s="674"/>
      <c r="AW258" s="674"/>
      <c r="AX258" s="674"/>
      <c r="AY258" s="674"/>
      <c r="AZ258" s="674"/>
      <c r="BA258" s="674"/>
      <c r="BB258" s="674"/>
      <c r="BC258" s="674"/>
      <c r="BD258" s="674"/>
      <c r="BE258" s="674"/>
      <c r="BF258" s="674"/>
      <c r="BG258" s="674"/>
      <c r="BH258" s="674"/>
      <c r="BI258" s="674"/>
      <c r="BJ258" s="674"/>
      <c r="BK258" s="674"/>
      <c r="BL258" s="674"/>
      <c r="BM258" s="674"/>
      <c r="BN258" s="674"/>
      <c r="BO258" s="674"/>
      <c r="BP258" s="674"/>
      <c r="BQ258" s="674"/>
      <c r="BR258" s="674"/>
      <c r="BS258" s="674"/>
      <c r="BT258" s="674"/>
      <c r="BU258" s="674"/>
      <c r="BV258" s="674"/>
      <c r="BW258" s="674"/>
      <c r="BX258" s="674"/>
      <c r="BY258" s="674"/>
      <c r="BZ258" s="674"/>
      <c r="CA258" s="674"/>
      <c r="CB258" s="674"/>
      <c r="CC258" s="674"/>
      <c r="CD258" s="674"/>
      <c r="CE258" s="674"/>
      <c r="CF258" s="674"/>
      <c r="CG258" s="674"/>
      <c r="CH258" s="674"/>
      <c r="CI258" s="674"/>
      <c r="CJ258" s="674"/>
      <c r="CK258" s="674"/>
      <c r="CL258" s="674"/>
      <c r="CM258" s="674"/>
      <c r="CN258" s="674"/>
      <c r="CO258" s="674"/>
      <c r="CP258" s="674"/>
      <c r="CQ258" s="674"/>
      <c r="CR258" s="674"/>
      <c r="CS258" s="674"/>
      <c r="CT258" s="674"/>
      <c r="CU258" s="674"/>
      <c r="CV258" s="674"/>
      <c r="CW258" s="674"/>
      <c r="CX258" s="674"/>
      <c r="CY258" s="674"/>
      <c r="CZ258" s="674"/>
      <c r="DA258" s="674"/>
      <c r="DB258" s="674"/>
      <c r="DC258" s="674"/>
      <c r="DD258" s="674"/>
      <c r="DE258" s="674"/>
      <c r="DF258" s="674"/>
      <c r="DG258" s="674"/>
      <c r="DH258" s="674"/>
      <c r="DI258" s="674"/>
      <c r="DJ258" s="674"/>
      <c r="DK258" s="674"/>
      <c r="DL258" s="674"/>
      <c r="DM258" s="674"/>
      <c r="DN258" s="674"/>
      <c r="DO258" s="674"/>
      <c r="DP258" s="674"/>
      <c r="DQ258" s="674"/>
      <c r="DR258" s="674"/>
      <c r="DS258" s="674"/>
      <c r="DT258" s="674"/>
      <c r="DU258" s="674"/>
      <c r="DV258" s="674"/>
      <c r="DW258" s="674"/>
      <c r="DX258" s="674"/>
      <c r="DY258" s="674"/>
      <c r="DZ258" s="674"/>
      <c r="EA258" s="674"/>
      <c r="EB258" s="674"/>
      <c r="EC258" s="674"/>
      <c r="ED258" s="674"/>
      <c r="EE258" s="674"/>
      <c r="EF258" s="674"/>
      <c r="EG258" s="674"/>
      <c r="EH258" s="674"/>
      <c r="EI258" s="674"/>
      <c r="EJ258" s="674"/>
      <c r="EK258" s="674"/>
      <c r="EL258" s="674"/>
      <c r="EM258" s="674"/>
      <c r="EN258" s="674"/>
      <c r="EO258" s="674"/>
      <c r="EP258" s="674"/>
      <c r="EQ258" s="674"/>
      <c r="ER258" s="674"/>
      <c r="ES258" s="674"/>
      <c r="ET258" s="674"/>
      <c r="EU258" s="674"/>
      <c r="EV258" s="674"/>
      <c r="EW258" s="674"/>
      <c r="EX258" s="674"/>
      <c r="EY258" s="674"/>
      <c r="EZ258" s="674"/>
      <c r="FA258" s="674"/>
      <c r="FB258" s="674"/>
      <c r="FC258" s="674"/>
      <c r="FD258" s="674"/>
      <c r="FE258" s="674"/>
      <c r="FF258" s="674"/>
      <c r="FG258" s="674"/>
      <c r="FH258" s="674"/>
      <c r="FI258" s="674"/>
      <c r="FJ258" s="674"/>
      <c r="FK258" s="674"/>
      <c r="FL258" s="674"/>
      <c r="FM258" s="674"/>
      <c r="FN258" s="674"/>
      <c r="FO258" s="674"/>
      <c r="FP258" s="674"/>
      <c r="FQ258" s="674"/>
      <c r="FR258" s="674"/>
      <c r="FS258" s="674"/>
      <c r="FT258" s="674"/>
      <c r="FU258" s="674"/>
      <c r="FV258" s="674"/>
      <c r="FW258" s="674"/>
      <c r="FX258" s="674"/>
      <c r="FY258" s="674"/>
      <c r="FZ258" s="1313"/>
      <c r="GA258" s="1312"/>
      <c r="GB258" s="1156"/>
      <c r="GC258" s="1156"/>
      <c r="GD258" s="1156"/>
      <c r="GE258" s="1156"/>
      <c r="GF258" s="1156"/>
      <c r="GG258" s="1156"/>
      <c r="GH258" s="1156"/>
      <c r="GI258" s="1156"/>
      <c r="GJ258" s="1156"/>
      <c r="GK258" s="1157"/>
      <c r="GL258" s="1157"/>
      <c r="GM258" s="1157"/>
      <c r="GN258" s="1157"/>
      <c r="GO258" s="1157"/>
      <c r="GP258" s="1157"/>
      <c r="GQ258" s="1157"/>
      <c r="GR258" s="1157"/>
      <c r="GS258" s="1157"/>
      <c r="GT258" s="1157"/>
      <c r="GU258" s="1157"/>
      <c r="GV258" s="1157"/>
      <c r="GW258" s="1157"/>
      <c r="GX258" s="1157"/>
      <c r="GY258" s="1157"/>
      <c r="GZ258" s="1157"/>
      <c r="HA258" s="1157"/>
      <c r="HB258" s="1157"/>
      <c r="HC258" s="1157"/>
      <c r="HD258" s="1157"/>
      <c r="HE258" s="1157"/>
      <c r="HF258" s="1157"/>
      <c r="HG258" s="1157"/>
      <c r="HH258" s="1157"/>
      <c r="HI258" s="1157"/>
      <c r="HJ258" s="1026"/>
    </row>
    <row r="259" spans="2:218" ht="24.95" customHeight="1" x14ac:dyDescent="0.25">
      <c r="B259" s="1606"/>
      <c r="C259" s="229"/>
      <c r="D259" s="1316"/>
      <c r="E259" s="2400"/>
      <c r="F259" s="215"/>
      <c r="G259" s="213"/>
      <c r="H259" s="213"/>
      <c r="I259" s="214"/>
      <c r="J259" s="834"/>
      <c r="K259" s="234"/>
      <c r="L259" s="230"/>
      <c r="M259" s="231"/>
      <c r="N259" s="231"/>
      <c r="O259" s="231"/>
      <c r="P259" s="231"/>
      <c r="Q259" s="235"/>
      <c r="R259" s="233"/>
      <c r="S259" s="232"/>
      <c r="T259" s="219"/>
      <c r="U259" s="835"/>
      <c r="V259" s="212"/>
      <c r="W259" s="231"/>
      <c r="X259" s="2118"/>
      <c r="Y259" s="2119"/>
      <c r="Z259" s="2188"/>
      <c r="AA259" s="674"/>
      <c r="AB259" s="674"/>
      <c r="AC259" s="674"/>
      <c r="AD259" s="674"/>
      <c r="AE259" s="674"/>
      <c r="AF259" s="674"/>
      <c r="AG259" s="674"/>
      <c r="AH259" s="674"/>
      <c r="AI259" s="674"/>
      <c r="AJ259" s="674"/>
      <c r="AK259" s="674"/>
      <c r="AL259" s="674"/>
      <c r="AM259" s="674"/>
      <c r="AN259" s="674"/>
      <c r="AO259" s="674"/>
      <c r="AP259" s="674"/>
      <c r="AQ259" s="674"/>
      <c r="AR259" s="674"/>
      <c r="AS259" s="674"/>
      <c r="AT259" s="674"/>
      <c r="AU259" s="674"/>
      <c r="AV259" s="674"/>
      <c r="AW259" s="674"/>
      <c r="AX259" s="674"/>
      <c r="AY259" s="674"/>
      <c r="AZ259" s="674"/>
      <c r="BA259" s="674"/>
      <c r="BB259" s="674"/>
      <c r="BC259" s="674"/>
      <c r="BD259" s="674"/>
      <c r="BE259" s="674"/>
      <c r="BF259" s="674"/>
      <c r="BG259" s="674"/>
      <c r="BH259" s="674"/>
      <c r="BI259" s="674"/>
      <c r="BJ259" s="674"/>
      <c r="BK259" s="674"/>
      <c r="BL259" s="674"/>
      <c r="BM259" s="674"/>
      <c r="BN259" s="674"/>
      <c r="BO259" s="674"/>
      <c r="BP259" s="674"/>
      <c r="BQ259" s="674"/>
      <c r="BR259" s="674"/>
      <c r="BS259" s="674"/>
      <c r="BT259" s="674"/>
      <c r="BU259" s="674"/>
      <c r="BV259" s="674"/>
      <c r="BW259" s="674"/>
      <c r="BX259" s="674"/>
      <c r="BY259" s="674"/>
      <c r="BZ259" s="674"/>
      <c r="CA259" s="674"/>
      <c r="CB259" s="674"/>
      <c r="CC259" s="674"/>
      <c r="CD259" s="674"/>
      <c r="CE259" s="674"/>
      <c r="CF259" s="674"/>
      <c r="CG259" s="674"/>
      <c r="CH259" s="674"/>
      <c r="CI259" s="674"/>
      <c r="CJ259" s="674"/>
      <c r="CK259" s="674"/>
      <c r="CL259" s="674"/>
      <c r="CM259" s="674"/>
      <c r="CN259" s="674"/>
      <c r="CO259" s="674"/>
      <c r="CP259" s="674"/>
      <c r="CQ259" s="674"/>
      <c r="CR259" s="674"/>
      <c r="CS259" s="674"/>
      <c r="CT259" s="674"/>
      <c r="CU259" s="674"/>
      <c r="CV259" s="674"/>
      <c r="CW259" s="674"/>
      <c r="CX259" s="674"/>
      <c r="CY259" s="674"/>
      <c r="CZ259" s="674"/>
      <c r="DA259" s="674"/>
      <c r="DB259" s="674"/>
      <c r="DC259" s="674"/>
      <c r="DD259" s="674"/>
      <c r="DE259" s="674"/>
      <c r="DF259" s="674"/>
      <c r="DG259" s="674"/>
      <c r="DH259" s="674"/>
      <c r="DI259" s="674"/>
      <c r="DJ259" s="674"/>
      <c r="DK259" s="674"/>
      <c r="DL259" s="674"/>
      <c r="DM259" s="674"/>
      <c r="DN259" s="674"/>
      <c r="DO259" s="674"/>
      <c r="DP259" s="674"/>
      <c r="DQ259" s="674"/>
      <c r="DR259" s="674"/>
      <c r="DS259" s="674"/>
      <c r="DT259" s="674"/>
      <c r="DU259" s="674"/>
      <c r="DV259" s="674"/>
      <c r="DW259" s="674"/>
      <c r="DX259" s="674"/>
      <c r="DY259" s="674"/>
      <c r="DZ259" s="674"/>
      <c r="EA259" s="674"/>
      <c r="EB259" s="674"/>
      <c r="EC259" s="674"/>
      <c r="ED259" s="674"/>
      <c r="EE259" s="674"/>
      <c r="EF259" s="674"/>
      <c r="EG259" s="674"/>
      <c r="EH259" s="674"/>
      <c r="EI259" s="674"/>
      <c r="EJ259" s="674"/>
      <c r="EK259" s="674"/>
      <c r="EL259" s="674"/>
      <c r="EM259" s="674"/>
      <c r="EN259" s="674"/>
      <c r="EO259" s="674"/>
      <c r="EP259" s="674"/>
      <c r="EQ259" s="674"/>
      <c r="ER259" s="674"/>
      <c r="ES259" s="674"/>
      <c r="ET259" s="674"/>
      <c r="EU259" s="674"/>
      <c r="EV259" s="674"/>
      <c r="EW259" s="674"/>
      <c r="EX259" s="674"/>
      <c r="EY259" s="674"/>
      <c r="EZ259" s="674"/>
      <c r="FA259" s="674"/>
      <c r="FB259" s="674"/>
      <c r="FC259" s="674"/>
      <c r="FD259" s="674"/>
      <c r="FE259" s="674"/>
      <c r="FF259" s="674"/>
      <c r="FG259" s="674"/>
      <c r="FH259" s="674"/>
      <c r="FI259" s="674"/>
      <c r="FJ259" s="674"/>
      <c r="FK259" s="674"/>
      <c r="FL259" s="674"/>
      <c r="FM259" s="674"/>
      <c r="FN259" s="674"/>
      <c r="FO259" s="674"/>
      <c r="FP259" s="674"/>
      <c r="FQ259" s="674"/>
      <c r="FR259" s="674"/>
      <c r="FS259" s="674"/>
      <c r="FT259" s="674"/>
      <c r="FU259" s="674"/>
      <c r="FV259" s="674"/>
      <c r="FW259" s="674"/>
      <c r="FX259" s="674"/>
      <c r="FY259" s="674"/>
      <c r="FZ259" s="1313"/>
      <c r="GA259" s="1312"/>
      <c r="GB259" s="1156"/>
      <c r="GC259" s="1156"/>
      <c r="GD259" s="1156"/>
      <c r="GE259" s="1156"/>
      <c r="GF259" s="1156"/>
      <c r="GG259" s="1156"/>
      <c r="GH259" s="1156"/>
      <c r="GI259" s="1156"/>
      <c r="GJ259" s="1156"/>
      <c r="GK259" s="1157"/>
      <c r="GL259" s="1157"/>
      <c r="GM259" s="1157"/>
      <c r="GN259" s="1157"/>
      <c r="GO259" s="1157"/>
      <c r="GP259" s="1157"/>
      <c r="GQ259" s="1157"/>
      <c r="GR259" s="1157"/>
      <c r="GS259" s="1157"/>
      <c r="GT259" s="1157"/>
      <c r="GU259" s="1157"/>
      <c r="GV259" s="1157"/>
      <c r="GW259" s="1157"/>
      <c r="GX259" s="1157"/>
      <c r="GY259" s="1157"/>
      <c r="GZ259" s="1157"/>
      <c r="HA259" s="1157"/>
      <c r="HB259" s="1157"/>
      <c r="HC259" s="1157"/>
      <c r="HD259" s="1157"/>
      <c r="HE259" s="1157"/>
      <c r="HF259" s="1157"/>
      <c r="HG259" s="1157"/>
      <c r="HH259" s="1157"/>
      <c r="HI259" s="1157"/>
      <c r="HJ259" s="1026"/>
    </row>
    <row r="260" spans="2:218" ht="24.95" customHeight="1" x14ac:dyDescent="0.25">
      <c r="B260" s="1606"/>
      <c r="C260" s="229"/>
      <c r="D260" s="1316"/>
      <c r="E260" s="2400"/>
      <c r="F260" s="215"/>
      <c r="G260" s="213"/>
      <c r="H260" s="213"/>
      <c r="I260" s="214"/>
      <c r="J260" s="834"/>
      <c r="K260" s="234"/>
      <c r="L260" s="230"/>
      <c r="M260" s="231"/>
      <c r="N260" s="231"/>
      <c r="O260" s="231"/>
      <c r="P260" s="231"/>
      <c r="Q260" s="235"/>
      <c r="R260" s="233"/>
      <c r="S260" s="232"/>
      <c r="T260" s="219"/>
      <c r="U260" s="835"/>
      <c r="V260" s="212"/>
      <c r="W260" s="231"/>
      <c r="X260" s="2118"/>
      <c r="Y260" s="2119"/>
      <c r="Z260" s="2188"/>
      <c r="AA260" s="674"/>
      <c r="AB260" s="674"/>
      <c r="AC260" s="674"/>
      <c r="AD260" s="674"/>
      <c r="AE260" s="674"/>
      <c r="AF260" s="674"/>
      <c r="AG260" s="674"/>
      <c r="AH260" s="674"/>
      <c r="AI260" s="674"/>
      <c r="AJ260" s="674"/>
      <c r="AK260" s="674"/>
      <c r="AL260" s="674"/>
      <c r="AM260" s="674"/>
      <c r="AN260" s="674"/>
      <c r="AO260" s="674"/>
      <c r="AP260" s="674"/>
      <c r="AQ260" s="674"/>
      <c r="AR260" s="674"/>
      <c r="AS260" s="674"/>
      <c r="AT260" s="674"/>
      <c r="AU260" s="674"/>
      <c r="AV260" s="674"/>
      <c r="AW260" s="674"/>
      <c r="AX260" s="674"/>
      <c r="AY260" s="674"/>
      <c r="AZ260" s="674"/>
      <c r="BA260" s="674"/>
      <c r="BB260" s="674"/>
      <c r="BC260" s="674"/>
      <c r="BD260" s="674"/>
      <c r="BE260" s="674"/>
      <c r="BF260" s="674"/>
      <c r="BG260" s="674"/>
      <c r="BH260" s="674"/>
      <c r="BI260" s="674"/>
      <c r="BJ260" s="674"/>
      <c r="BK260" s="674"/>
      <c r="BL260" s="674"/>
      <c r="BM260" s="674"/>
      <c r="BN260" s="674"/>
      <c r="BO260" s="674"/>
      <c r="BP260" s="674"/>
      <c r="BQ260" s="674"/>
      <c r="BR260" s="674"/>
      <c r="BS260" s="674"/>
      <c r="BT260" s="674"/>
      <c r="BU260" s="674"/>
      <c r="BV260" s="674"/>
      <c r="BW260" s="674"/>
      <c r="BX260" s="674"/>
      <c r="BY260" s="674"/>
      <c r="BZ260" s="674"/>
      <c r="CA260" s="674"/>
      <c r="CB260" s="674"/>
      <c r="CC260" s="674"/>
      <c r="CD260" s="674"/>
      <c r="CE260" s="674"/>
      <c r="CF260" s="674"/>
      <c r="CG260" s="674"/>
      <c r="CH260" s="674"/>
      <c r="CI260" s="674"/>
      <c r="CJ260" s="674"/>
      <c r="CK260" s="674"/>
      <c r="CL260" s="674"/>
      <c r="CM260" s="674"/>
      <c r="CN260" s="674"/>
      <c r="CO260" s="674"/>
      <c r="CP260" s="674"/>
      <c r="CQ260" s="674"/>
      <c r="CR260" s="674"/>
      <c r="CS260" s="674"/>
      <c r="CT260" s="674"/>
      <c r="CU260" s="674"/>
      <c r="CV260" s="674"/>
      <c r="CW260" s="674"/>
      <c r="CX260" s="674"/>
      <c r="CY260" s="674"/>
      <c r="CZ260" s="674"/>
      <c r="DA260" s="674"/>
      <c r="DB260" s="674"/>
      <c r="DC260" s="674"/>
      <c r="DD260" s="674"/>
      <c r="DE260" s="674"/>
      <c r="DF260" s="674"/>
      <c r="DG260" s="674"/>
      <c r="DH260" s="674"/>
      <c r="DI260" s="674"/>
      <c r="DJ260" s="674"/>
      <c r="DK260" s="674"/>
      <c r="DL260" s="674"/>
      <c r="DM260" s="674"/>
      <c r="DN260" s="674"/>
      <c r="DO260" s="674"/>
      <c r="DP260" s="674"/>
      <c r="DQ260" s="674"/>
      <c r="DR260" s="674"/>
      <c r="DS260" s="674"/>
      <c r="DT260" s="674"/>
      <c r="DU260" s="674"/>
      <c r="DV260" s="674"/>
      <c r="DW260" s="674"/>
      <c r="DX260" s="674"/>
      <c r="DY260" s="674"/>
      <c r="DZ260" s="674"/>
      <c r="EA260" s="674"/>
      <c r="EB260" s="674"/>
      <c r="EC260" s="674"/>
      <c r="ED260" s="674"/>
      <c r="EE260" s="674"/>
      <c r="EF260" s="674"/>
      <c r="EG260" s="674"/>
      <c r="EH260" s="674"/>
      <c r="EI260" s="674"/>
      <c r="EJ260" s="674"/>
      <c r="EK260" s="674"/>
      <c r="EL260" s="674"/>
      <c r="EM260" s="674"/>
      <c r="EN260" s="674"/>
      <c r="EO260" s="674"/>
      <c r="EP260" s="674"/>
      <c r="EQ260" s="674"/>
      <c r="ER260" s="674"/>
      <c r="ES260" s="674"/>
      <c r="ET260" s="674"/>
      <c r="EU260" s="674"/>
      <c r="EV260" s="674"/>
      <c r="EW260" s="674"/>
      <c r="EX260" s="674"/>
      <c r="EY260" s="674"/>
      <c r="EZ260" s="674"/>
      <c r="FA260" s="674"/>
      <c r="FB260" s="674"/>
      <c r="FC260" s="674"/>
      <c r="FD260" s="674"/>
      <c r="FE260" s="674"/>
      <c r="FF260" s="674"/>
      <c r="FG260" s="674"/>
      <c r="FH260" s="674"/>
      <c r="FI260" s="674"/>
      <c r="FJ260" s="674"/>
      <c r="FK260" s="674"/>
      <c r="FL260" s="674"/>
      <c r="FM260" s="674"/>
      <c r="FN260" s="674"/>
      <c r="FO260" s="674"/>
      <c r="FP260" s="674"/>
      <c r="FQ260" s="674"/>
      <c r="FR260" s="674"/>
      <c r="FS260" s="674"/>
      <c r="FT260" s="674"/>
      <c r="FU260" s="674"/>
      <c r="FV260" s="674"/>
      <c r="FW260" s="674"/>
      <c r="FX260" s="674"/>
      <c r="FY260" s="674"/>
      <c r="FZ260" s="1313"/>
      <c r="GA260" s="1312"/>
      <c r="GB260" s="1156"/>
      <c r="GC260" s="1156"/>
      <c r="GD260" s="1156"/>
      <c r="GE260" s="1156"/>
      <c r="GF260" s="1156"/>
      <c r="GG260" s="1156"/>
      <c r="GH260" s="1156"/>
      <c r="GI260" s="1156"/>
      <c r="GJ260" s="1156"/>
      <c r="GK260" s="1157"/>
      <c r="GL260" s="1157"/>
      <c r="GM260" s="1157"/>
      <c r="GN260" s="1157"/>
      <c r="GO260" s="1157"/>
      <c r="GP260" s="1157"/>
      <c r="GQ260" s="1157"/>
      <c r="GR260" s="1157"/>
      <c r="GS260" s="1157"/>
      <c r="GT260" s="1157"/>
      <c r="GU260" s="1157"/>
      <c r="GV260" s="1157"/>
      <c r="GW260" s="1157"/>
      <c r="GX260" s="1157"/>
      <c r="GY260" s="1157"/>
      <c r="GZ260" s="1157"/>
      <c r="HA260" s="1157"/>
      <c r="HB260" s="1157"/>
      <c r="HC260" s="1157"/>
      <c r="HD260" s="1157"/>
      <c r="HE260" s="1157"/>
      <c r="HF260" s="1157"/>
      <c r="HG260" s="1157"/>
      <c r="HH260" s="1157"/>
      <c r="HI260" s="1157"/>
      <c r="HJ260" s="1026"/>
    </row>
    <row r="261" spans="2:218" ht="24.95" customHeight="1" x14ac:dyDescent="0.25">
      <c r="B261" s="1606"/>
      <c r="C261" s="229"/>
      <c r="D261" s="1316"/>
      <c r="E261" s="2400"/>
      <c r="F261" s="215"/>
      <c r="G261" s="213"/>
      <c r="H261" s="213"/>
      <c r="I261" s="214"/>
      <c r="J261" s="834"/>
      <c r="K261" s="234"/>
      <c r="L261" s="230"/>
      <c r="M261" s="231"/>
      <c r="N261" s="231"/>
      <c r="O261" s="231"/>
      <c r="P261" s="231"/>
      <c r="Q261" s="235"/>
      <c r="R261" s="233"/>
      <c r="S261" s="232"/>
      <c r="T261" s="219"/>
      <c r="U261" s="835"/>
      <c r="V261" s="212"/>
      <c r="W261" s="231"/>
      <c r="X261" s="2118"/>
      <c r="Y261" s="2119"/>
      <c r="Z261" s="2188"/>
      <c r="AA261" s="674"/>
      <c r="AB261" s="674"/>
      <c r="AC261" s="674"/>
      <c r="AD261" s="674"/>
      <c r="AE261" s="674"/>
      <c r="AF261" s="674"/>
      <c r="AG261" s="674"/>
      <c r="AH261" s="674"/>
      <c r="AI261" s="674"/>
      <c r="AJ261" s="674"/>
      <c r="AK261" s="674"/>
      <c r="AL261" s="674"/>
      <c r="AM261" s="674"/>
      <c r="AN261" s="674"/>
      <c r="AO261" s="674"/>
      <c r="AP261" s="674"/>
      <c r="AQ261" s="674"/>
      <c r="AR261" s="674"/>
      <c r="AS261" s="674"/>
      <c r="AT261" s="674"/>
      <c r="AU261" s="674"/>
      <c r="AV261" s="674"/>
      <c r="AW261" s="674"/>
      <c r="AX261" s="674"/>
      <c r="AY261" s="674"/>
      <c r="AZ261" s="674"/>
      <c r="BA261" s="674"/>
      <c r="BB261" s="674"/>
      <c r="BC261" s="674"/>
      <c r="BD261" s="674"/>
      <c r="BE261" s="674"/>
      <c r="BF261" s="674"/>
      <c r="BG261" s="674"/>
      <c r="BH261" s="674"/>
      <c r="BI261" s="674"/>
      <c r="BJ261" s="674"/>
      <c r="BK261" s="674"/>
      <c r="BL261" s="674"/>
      <c r="BM261" s="674"/>
      <c r="BN261" s="674"/>
      <c r="BO261" s="674"/>
      <c r="BP261" s="674"/>
      <c r="BQ261" s="674"/>
      <c r="BR261" s="674"/>
      <c r="BS261" s="674"/>
      <c r="BT261" s="674"/>
      <c r="BU261" s="674"/>
      <c r="BV261" s="674"/>
      <c r="BW261" s="674"/>
      <c r="BX261" s="674"/>
      <c r="BY261" s="674"/>
      <c r="BZ261" s="674"/>
      <c r="CA261" s="674"/>
      <c r="CB261" s="674"/>
      <c r="CC261" s="674"/>
      <c r="CD261" s="674"/>
      <c r="CE261" s="674"/>
      <c r="CF261" s="674"/>
      <c r="CG261" s="674"/>
      <c r="CH261" s="674"/>
      <c r="CI261" s="674"/>
      <c r="CJ261" s="674"/>
      <c r="CK261" s="674"/>
      <c r="CL261" s="674"/>
      <c r="CM261" s="674"/>
      <c r="CN261" s="674"/>
      <c r="CO261" s="674"/>
      <c r="CP261" s="674"/>
      <c r="CQ261" s="674"/>
      <c r="CR261" s="674"/>
      <c r="CS261" s="674"/>
      <c r="CT261" s="674"/>
      <c r="CU261" s="674"/>
      <c r="CV261" s="674"/>
      <c r="CW261" s="674"/>
      <c r="CX261" s="674"/>
      <c r="CY261" s="674"/>
      <c r="CZ261" s="674"/>
      <c r="DA261" s="674"/>
      <c r="DB261" s="674"/>
      <c r="DC261" s="674"/>
      <c r="DD261" s="674"/>
      <c r="DE261" s="674"/>
      <c r="DF261" s="674"/>
      <c r="DG261" s="674"/>
      <c r="DH261" s="674"/>
      <c r="DI261" s="674"/>
      <c r="DJ261" s="674"/>
      <c r="DK261" s="674"/>
      <c r="DL261" s="674"/>
      <c r="DM261" s="674"/>
      <c r="DN261" s="674"/>
      <c r="DO261" s="674"/>
      <c r="DP261" s="674"/>
      <c r="DQ261" s="674"/>
      <c r="DR261" s="674"/>
      <c r="DS261" s="674"/>
      <c r="DT261" s="674"/>
      <c r="DU261" s="674"/>
      <c r="DV261" s="674"/>
      <c r="DW261" s="674"/>
      <c r="DX261" s="674"/>
      <c r="DY261" s="674"/>
      <c r="DZ261" s="674"/>
      <c r="EA261" s="674"/>
      <c r="EB261" s="674"/>
      <c r="EC261" s="674"/>
      <c r="ED261" s="674"/>
      <c r="EE261" s="674"/>
      <c r="EF261" s="674"/>
      <c r="EG261" s="674"/>
      <c r="EH261" s="674"/>
      <c r="EI261" s="674"/>
      <c r="EJ261" s="674"/>
      <c r="EK261" s="674"/>
      <c r="EL261" s="674"/>
      <c r="EM261" s="674"/>
      <c r="EN261" s="674"/>
      <c r="EO261" s="674"/>
      <c r="EP261" s="674"/>
      <c r="EQ261" s="674"/>
      <c r="ER261" s="674"/>
      <c r="ES261" s="674"/>
      <c r="ET261" s="674"/>
      <c r="EU261" s="674"/>
      <c r="EV261" s="674"/>
      <c r="EW261" s="674"/>
      <c r="EX261" s="674"/>
      <c r="EY261" s="674"/>
      <c r="EZ261" s="674"/>
      <c r="FA261" s="674"/>
      <c r="FB261" s="674"/>
      <c r="FC261" s="674"/>
      <c r="FD261" s="674"/>
      <c r="FE261" s="674"/>
      <c r="FF261" s="674"/>
      <c r="FG261" s="674"/>
      <c r="FH261" s="674"/>
      <c r="FI261" s="674"/>
      <c r="FJ261" s="674"/>
      <c r="FK261" s="674"/>
      <c r="FL261" s="674"/>
      <c r="FM261" s="674"/>
      <c r="FN261" s="674"/>
      <c r="FO261" s="674"/>
      <c r="FP261" s="674"/>
      <c r="FQ261" s="674"/>
      <c r="FR261" s="674"/>
      <c r="FS261" s="674"/>
      <c r="FT261" s="674"/>
      <c r="FU261" s="674"/>
      <c r="FV261" s="674"/>
      <c r="FW261" s="674"/>
      <c r="FX261" s="674"/>
      <c r="FY261" s="674"/>
      <c r="FZ261" s="1313"/>
      <c r="GA261" s="1312"/>
      <c r="GB261" s="1156"/>
      <c r="GC261" s="1156"/>
      <c r="GD261" s="1156"/>
      <c r="GE261" s="1156"/>
      <c r="GF261" s="1156"/>
      <c r="GG261" s="1156"/>
      <c r="GH261" s="1156"/>
      <c r="GI261" s="1156"/>
      <c r="GJ261" s="1156"/>
      <c r="GK261" s="1157"/>
      <c r="GL261" s="1157"/>
      <c r="GM261" s="1157"/>
      <c r="GN261" s="1157"/>
      <c r="GO261" s="1157"/>
      <c r="GP261" s="1157"/>
      <c r="GQ261" s="1157"/>
      <c r="GR261" s="1157"/>
      <c r="GS261" s="1157"/>
      <c r="GT261" s="1157"/>
      <c r="GU261" s="1157"/>
      <c r="GV261" s="1157"/>
      <c r="GW261" s="1157"/>
      <c r="GX261" s="1157"/>
      <c r="GY261" s="1157"/>
      <c r="GZ261" s="1157"/>
      <c r="HA261" s="1157"/>
      <c r="HB261" s="1157"/>
      <c r="HC261" s="1157"/>
      <c r="HD261" s="1157"/>
      <c r="HE261" s="1157"/>
      <c r="HF261" s="1157"/>
      <c r="HG261" s="1157"/>
      <c r="HH261" s="1157"/>
      <c r="HI261" s="1157"/>
      <c r="HJ261" s="1026"/>
    </row>
    <row r="262" spans="2:218" ht="24.95" customHeight="1" x14ac:dyDescent="0.25">
      <c r="B262" s="1606"/>
      <c r="C262" s="229"/>
      <c r="D262" s="1316"/>
      <c r="E262" s="2400"/>
      <c r="F262" s="215"/>
      <c r="G262" s="213"/>
      <c r="H262" s="213"/>
      <c r="I262" s="214"/>
      <c r="J262" s="834"/>
      <c r="K262" s="234"/>
      <c r="L262" s="230"/>
      <c r="M262" s="231"/>
      <c r="N262" s="231"/>
      <c r="O262" s="231"/>
      <c r="P262" s="231"/>
      <c r="Q262" s="235"/>
      <c r="R262" s="233"/>
      <c r="S262" s="232"/>
      <c r="T262" s="219"/>
      <c r="U262" s="835"/>
      <c r="V262" s="212"/>
      <c r="W262" s="231"/>
      <c r="X262" s="2118"/>
      <c r="Y262" s="2119"/>
      <c r="Z262" s="2188"/>
      <c r="AA262" s="674"/>
      <c r="AB262" s="674"/>
      <c r="AC262" s="674"/>
      <c r="AD262" s="674"/>
      <c r="AE262" s="674"/>
      <c r="AF262" s="674"/>
      <c r="AG262" s="674"/>
      <c r="AH262" s="674"/>
      <c r="AI262" s="674"/>
      <c r="AJ262" s="674"/>
      <c r="AK262" s="674"/>
      <c r="AL262" s="674"/>
      <c r="AM262" s="674"/>
      <c r="AN262" s="674"/>
      <c r="AO262" s="674"/>
      <c r="AP262" s="674"/>
      <c r="AQ262" s="674"/>
      <c r="AR262" s="674"/>
      <c r="AS262" s="674"/>
      <c r="AT262" s="674"/>
      <c r="AU262" s="674"/>
      <c r="AV262" s="674"/>
      <c r="AW262" s="674"/>
      <c r="AX262" s="674"/>
      <c r="AY262" s="674"/>
      <c r="AZ262" s="674"/>
      <c r="BA262" s="674"/>
      <c r="BB262" s="674"/>
      <c r="BC262" s="674"/>
      <c r="BD262" s="674"/>
      <c r="BE262" s="674"/>
      <c r="BF262" s="674"/>
      <c r="BG262" s="674"/>
      <c r="BH262" s="674"/>
      <c r="BI262" s="674"/>
      <c r="BJ262" s="674"/>
      <c r="BK262" s="674"/>
      <c r="BL262" s="674"/>
      <c r="BM262" s="674"/>
      <c r="BN262" s="674"/>
      <c r="BO262" s="674"/>
      <c r="BP262" s="674"/>
      <c r="BQ262" s="674"/>
      <c r="BR262" s="674"/>
      <c r="BS262" s="674"/>
      <c r="BT262" s="674"/>
      <c r="BU262" s="674"/>
      <c r="BV262" s="674"/>
      <c r="BW262" s="674"/>
      <c r="BX262" s="674"/>
      <c r="BY262" s="674"/>
      <c r="BZ262" s="674"/>
      <c r="CA262" s="674"/>
      <c r="CB262" s="674"/>
      <c r="CC262" s="674"/>
      <c r="CD262" s="674"/>
      <c r="CE262" s="674"/>
      <c r="CF262" s="674"/>
      <c r="CG262" s="674"/>
      <c r="CH262" s="674"/>
      <c r="CI262" s="674"/>
      <c r="CJ262" s="674"/>
      <c r="CK262" s="674"/>
      <c r="CL262" s="674"/>
      <c r="CM262" s="674"/>
      <c r="CN262" s="674"/>
      <c r="CO262" s="674"/>
      <c r="CP262" s="674"/>
      <c r="CQ262" s="674"/>
      <c r="CR262" s="674"/>
      <c r="CS262" s="674"/>
      <c r="CT262" s="674"/>
      <c r="CU262" s="674"/>
      <c r="CV262" s="674"/>
      <c r="CW262" s="674"/>
      <c r="CX262" s="674"/>
      <c r="CY262" s="674"/>
      <c r="CZ262" s="674"/>
      <c r="DA262" s="674"/>
      <c r="DB262" s="674"/>
      <c r="DC262" s="674"/>
      <c r="DD262" s="674"/>
      <c r="DE262" s="674"/>
      <c r="DF262" s="674"/>
      <c r="DG262" s="674"/>
      <c r="DH262" s="674"/>
      <c r="DI262" s="674"/>
      <c r="DJ262" s="674"/>
      <c r="DK262" s="674"/>
      <c r="DL262" s="674"/>
      <c r="DM262" s="674"/>
      <c r="DN262" s="674"/>
      <c r="DO262" s="674"/>
      <c r="DP262" s="674"/>
      <c r="DQ262" s="674"/>
      <c r="DR262" s="674"/>
      <c r="DS262" s="674"/>
      <c r="DT262" s="674"/>
      <c r="DU262" s="674"/>
      <c r="DV262" s="674"/>
      <c r="DW262" s="674"/>
      <c r="DX262" s="674"/>
      <c r="DY262" s="674"/>
      <c r="DZ262" s="674"/>
      <c r="EA262" s="674"/>
      <c r="EB262" s="674"/>
      <c r="EC262" s="674"/>
      <c r="ED262" s="674"/>
      <c r="EE262" s="674"/>
      <c r="EF262" s="674"/>
      <c r="EG262" s="674"/>
      <c r="EH262" s="674"/>
      <c r="EI262" s="674"/>
      <c r="EJ262" s="674"/>
      <c r="EK262" s="674"/>
      <c r="EL262" s="674"/>
      <c r="EM262" s="674"/>
      <c r="EN262" s="674"/>
      <c r="EO262" s="674"/>
      <c r="EP262" s="674"/>
      <c r="EQ262" s="674"/>
      <c r="ER262" s="674"/>
      <c r="ES262" s="674"/>
      <c r="ET262" s="674"/>
      <c r="EU262" s="674"/>
      <c r="EV262" s="674"/>
      <c r="EW262" s="674"/>
      <c r="EX262" s="674"/>
      <c r="EY262" s="674"/>
      <c r="EZ262" s="674"/>
      <c r="FA262" s="674"/>
      <c r="FB262" s="674"/>
      <c r="FC262" s="674"/>
      <c r="FD262" s="674"/>
      <c r="FE262" s="674"/>
      <c r="FF262" s="674"/>
      <c r="FG262" s="674"/>
      <c r="FH262" s="674"/>
      <c r="FI262" s="674"/>
      <c r="FJ262" s="674"/>
      <c r="FK262" s="674"/>
      <c r="FL262" s="674"/>
      <c r="FM262" s="674"/>
      <c r="FN262" s="674"/>
      <c r="FO262" s="674"/>
      <c r="FP262" s="674"/>
      <c r="FQ262" s="674"/>
      <c r="FR262" s="674"/>
      <c r="FS262" s="674"/>
      <c r="FT262" s="674"/>
      <c r="FU262" s="674"/>
      <c r="FV262" s="674"/>
      <c r="FW262" s="674"/>
      <c r="FX262" s="674"/>
      <c r="FY262" s="674"/>
      <c r="FZ262" s="1313"/>
      <c r="GA262" s="1312"/>
      <c r="GB262" s="1156"/>
      <c r="GC262" s="1156"/>
      <c r="GD262" s="1156"/>
      <c r="GE262" s="1156"/>
      <c r="GF262" s="1156"/>
      <c r="GG262" s="1156"/>
      <c r="GH262" s="1156"/>
      <c r="GI262" s="1156"/>
      <c r="GJ262" s="1156"/>
      <c r="GK262" s="1157"/>
      <c r="GL262" s="1157"/>
      <c r="GM262" s="1157"/>
      <c r="GN262" s="1157"/>
      <c r="GO262" s="1157"/>
      <c r="GP262" s="1157"/>
      <c r="GQ262" s="1157"/>
      <c r="GR262" s="1157"/>
      <c r="GS262" s="1157"/>
      <c r="GT262" s="1157"/>
      <c r="GU262" s="1157"/>
      <c r="GV262" s="1157"/>
      <c r="GW262" s="1157"/>
      <c r="GX262" s="1157"/>
      <c r="GY262" s="1157"/>
      <c r="GZ262" s="1157"/>
      <c r="HA262" s="1157"/>
      <c r="HB262" s="1157"/>
      <c r="HC262" s="1157"/>
      <c r="HD262" s="1157"/>
      <c r="HE262" s="1157"/>
      <c r="HF262" s="1157"/>
      <c r="HG262" s="1157"/>
      <c r="HH262" s="1157"/>
      <c r="HI262" s="1157"/>
      <c r="HJ262" s="1026"/>
    </row>
    <row r="263" spans="2:218" ht="24.95" customHeight="1" x14ac:dyDescent="0.25">
      <c r="B263" s="1606"/>
      <c r="C263" s="229"/>
      <c r="D263" s="1316"/>
      <c r="E263" s="2400"/>
      <c r="F263" s="215"/>
      <c r="G263" s="213"/>
      <c r="H263" s="213"/>
      <c r="I263" s="214"/>
      <c r="J263" s="834"/>
      <c r="K263" s="234"/>
      <c r="L263" s="230"/>
      <c r="M263" s="231"/>
      <c r="N263" s="231"/>
      <c r="O263" s="231"/>
      <c r="P263" s="231"/>
      <c r="Q263" s="235"/>
      <c r="R263" s="233"/>
      <c r="S263" s="232"/>
      <c r="T263" s="219"/>
      <c r="U263" s="835"/>
      <c r="V263" s="212"/>
      <c r="W263" s="231"/>
      <c r="X263" s="2118"/>
      <c r="Y263" s="2119"/>
      <c r="Z263" s="2188"/>
      <c r="AA263" s="674"/>
      <c r="AB263" s="674"/>
      <c r="AC263" s="674"/>
      <c r="AD263" s="674"/>
      <c r="AE263" s="674"/>
      <c r="AF263" s="674"/>
      <c r="AG263" s="674"/>
      <c r="AH263" s="674"/>
      <c r="AI263" s="674"/>
      <c r="AJ263" s="674"/>
      <c r="AK263" s="674"/>
      <c r="AL263" s="674"/>
      <c r="AM263" s="674"/>
      <c r="AN263" s="674"/>
      <c r="AO263" s="674"/>
      <c r="AP263" s="674"/>
      <c r="AQ263" s="674"/>
      <c r="AR263" s="674"/>
      <c r="AS263" s="674"/>
      <c r="AT263" s="674"/>
      <c r="AU263" s="674"/>
      <c r="AV263" s="674"/>
      <c r="AW263" s="674"/>
      <c r="AX263" s="674"/>
      <c r="AY263" s="674"/>
      <c r="AZ263" s="674"/>
      <c r="BA263" s="674"/>
      <c r="BB263" s="674"/>
      <c r="BC263" s="674"/>
      <c r="BD263" s="674"/>
      <c r="BE263" s="674"/>
      <c r="BF263" s="674"/>
      <c r="BG263" s="674"/>
      <c r="BH263" s="674"/>
      <c r="BI263" s="674"/>
      <c r="BJ263" s="674"/>
      <c r="BK263" s="674"/>
      <c r="BL263" s="674"/>
      <c r="BM263" s="674"/>
      <c r="BN263" s="674"/>
      <c r="BO263" s="674"/>
      <c r="BP263" s="674"/>
      <c r="BQ263" s="674"/>
      <c r="BR263" s="674"/>
      <c r="BS263" s="674"/>
      <c r="BT263" s="674"/>
      <c r="BU263" s="674"/>
      <c r="BV263" s="674"/>
      <c r="BW263" s="674"/>
      <c r="BX263" s="674"/>
      <c r="BY263" s="674"/>
      <c r="BZ263" s="674"/>
      <c r="CA263" s="674"/>
      <c r="CB263" s="674"/>
      <c r="CC263" s="674"/>
      <c r="CD263" s="674"/>
      <c r="CE263" s="674"/>
      <c r="CF263" s="674"/>
      <c r="CG263" s="674"/>
      <c r="CH263" s="674"/>
      <c r="CI263" s="674"/>
      <c r="CJ263" s="674"/>
      <c r="CK263" s="674"/>
      <c r="CL263" s="674"/>
      <c r="CM263" s="674"/>
      <c r="CN263" s="674"/>
      <c r="CO263" s="674"/>
      <c r="CP263" s="674"/>
      <c r="CQ263" s="674"/>
      <c r="CR263" s="674"/>
      <c r="CS263" s="674"/>
      <c r="CT263" s="674"/>
      <c r="CU263" s="674"/>
      <c r="CV263" s="674"/>
      <c r="CW263" s="674"/>
      <c r="CX263" s="674"/>
      <c r="CY263" s="674"/>
      <c r="CZ263" s="674"/>
      <c r="DA263" s="674"/>
      <c r="DB263" s="674"/>
      <c r="DC263" s="674"/>
      <c r="DD263" s="674"/>
      <c r="DE263" s="674"/>
      <c r="DF263" s="674"/>
      <c r="DG263" s="674"/>
      <c r="DH263" s="674"/>
      <c r="DI263" s="674"/>
      <c r="DJ263" s="674"/>
      <c r="DK263" s="674"/>
      <c r="DL263" s="674"/>
      <c r="DM263" s="674"/>
      <c r="DN263" s="674"/>
      <c r="DO263" s="674"/>
      <c r="DP263" s="674"/>
      <c r="DQ263" s="674"/>
      <c r="DR263" s="674"/>
      <c r="DS263" s="674"/>
      <c r="DT263" s="674"/>
      <c r="DU263" s="674"/>
      <c r="DV263" s="674"/>
      <c r="DW263" s="674"/>
      <c r="DX263" s="674"/>
      <c r="DY263" s="674"/>
      <c r="DZ263" s="674"/>
      <c r="EA263" s="674"/>
      <c r="EB263" s="674"/>
      <c r="EC263" s="674"/>
      <c r="ED263" s="674"/>
      <c r="EE263" s="674"/>
      <c r="EF263" s="674"/>
      <c r="EG263" s="674"/>
      <c r="EH263" s="674"/>
      <c r="EI263" s="674"/>
      <c r="EJ263" s="674"/>
      <c r="EK263" s="674"/>
      <c r="EL263" s="674"/>
      <c r="EM263" s="674"/>
      <c r="EN263" s="674"/>
      <c r="EO263" s="674"/>
      <c r="EP263" s="674"/>
      <c r="EQ263" s="674"/>
      <c r="ER263" s="674"/>
      <c r="ES263" s="674"/>
      <c r="ET263" s="674"/>
      <c r="EU263" s="674"/>
      <c r="EV263" s="674"/>
      <c r="EW263" s="674"/>
      <c r="EX263" s="674"/>
      <c r="EY263" s="674"/>
      <c r="EZ263" s="674"/>
      <c r="FA263" s="674"/>
      <c r="FB263" s="674"/>
      <c r="FC263" s="674"/>
      <c r="FD263" s="674"/>
      <c r="FE263" s="674"/>
      <c r="FF263" s="674"/>
      <c r="FG263" s="674"/>
      <c r="FH263" s="674"/>
      <c r="FI263" s="674"/>
      <c r="FJ263" s="674"/>
      <c r="FK263" s="674"/>
      <c r="FL263" s="674"/>
      <c r="FM263" s="674"/>
      <c r="FN263" s="674"/>
      <c r="FO263" s="674"/>
      <c r="FP263" s="674"/>
      <c r="FQ263" s="674"/>
      <c r="FR263" s="674"/>
      <c r="FS263" s="674"/>
      <c r="FT263" s="674"/>
      <c r="FU263" s="674"/>
      <c r="FV263" s="674"/>
      <c r="FW263" s="674"/>
      <c r="FX263" s="674"/>
      <c r="FY263" s="674"/>
      <c r="FZ263" s="1313"/>
      <c r="GA263" s="1312"/>
      <c r="GB263" s="1156"/>
      <c r="GC263" s="1156"/>
      <c r="GD263" s="1156"/>
      <c r="GE263" s="1156"/>
      <c r="GF263" s="1156"/>
      <c r="GG263" s="1156"/>
      <c r="GH263" s="1156"/>
      <c r="GI263" s="1156"/>
      <c r="GJ263" s="1156"/>
      <c r="GK263" s="1157"/>
      <c r="GL263" s="1157"/>
      <c r="GM263" s="1157"/>
      <c r="GN263" s="1157"/>
      <c r="GO263" s="1157"/>
      <c r="GP263" s="1157"/>
      <c r="GQ263" s="1157"/>
      <c r="GR263" s="1157"/>
      <c r="GS263" s="1157"/>
      <c r="GT263" s="1157"/>
      <c r="GU263" s="1157"/>
      <c r="GV263" s="1157"/>
      <c r="GW263" s="1157"/>
      <c r="GX263" s="1157"/>
      <c r="GY263" s="1157"/>
      <c r="GZ263" s="1157"/>
      <c r="HA263" s="1157"/>
      <c r="HB263" s="1157"/>
      <c r="HC263" s="1157"/>
      <c r="HD263" s="1157"/>
      <c r="HE263" s="1157"/>
      <c r="HF263" s="1157"/>
      <c r="HG263" s="1157"/>
      <c r="HH263" s="1157"/>
      <c r="HI263" s="1157"/>
      <c r="HJ263" s="1026"/>
    </row>
    <row r="264" spans="2:218" ht="24.95" customHeight="1" x14ac:dyDescent="0.25">
      <c r="B264" s="1606"/>
      <c r="C264" s="229"/>
      <c r="D264" s="1316"/>
      <c r="E264" s="2400"/>
      <c r="F264" s="215"/>
      <c r="G264" s="213"/>
      <c r="H264" s="213"/>
      <c r="I264" s="214"/>
      <c r="J264" s="834"/>
      <c r="K264" s="234"/>
      <c r="L264" s="230"/>
      <c r="M264" s="231"/>
      <c r="N264" s="231"/>
      <c r="O264" s="231"/>
      <c r="P264" s="231"/>
      <c r="Q264" s="235"/>
      <c r="R264" s="233"/>
      <c r="S264" s="232"/>
      <c r="T264" s="219"/>
      <c r="U264" s="835"/>
      <c r="V264" s="212"/>
      <c r="W264" s="231"/>
      <c r="X264" s="2118"/>
      <c r="Y264" s="2119"/>
      <c r="Z264" s="2188"/>
      <c r="AA264" s="674"/>
      <c r="AB264" s="674"/>
      <c r="AC264" s="674"/>
      <c r="AD264" s="674"/>
      <c r="AE264" s="674"/>
      <c r="AF264" s="674"/>
      <c r="AG264" s="674"/>
      <c r="AH264" s="674"/>
      <c r="AI264" s="674"/>
      <c r="AJ264" s="674"/>
      <c r="AK264" s="674"/>
      <c r="AL264" s="674"/>
      <c r="AM264" s="674"/>
      <c r="AN264" s="674"/>
      <c r="AO264" s="674"/>
      <c r="AP264" s="674"/>
      <c r="AQ264" s="674"/>
      <c r="AR264" s="674"/>
      <c r="AS264" s="674"/>
      <c r="AT264" s="674"/>
      <c r="AU264" s="674"/>
      <c r="AV264" s="674"/>
      <c r="AW264" s="674"/>
      <c r="AX264" s="674"/>
      <c r="AY264" s="674"/>
      <c r="AZ264" s="674"/>
      <c r="BA264" s="674"/>
      <c r="BB264" s="674"/>
      <c r="BC264" s="674"/>
      <c r="BD264" s="674"/>
      <c r="BE264" s="674"/>
      <c r="BF264" s="674"/>
      <c r="BG264" s="674"/>
      <c r="BH264" s="674"/>
      <c r="BI264" s="674"/>
      <c r="BJ264" s="674"/>
      <c r="BK264" s="674"/>
      <c r="BL264" s="674"/>
      <c r="BM264" s="674"/>
      <c r="BN264" s="674"/>
      <c r="BO264" s="674"/>
      <c r="BP264" s="674"/>
      <c r="BQ264" s="674"/>
      <c r="BR264" s="674"/>
      <c r="BS264" s="674"/>
      <c r="BT264" s="674"/>
      <c r="BU264" s="674"/>
      <c r="BV264" s="674"/>
      <c r="BW264" s="674"/>
      <c r="BX264" s="674"/>
      <c r="BY264" s="674"/>
      <c r="BZ264" s="674"/>
      <c r="CA264" s="674"/>
      <c r="CB264" s="674"/>
      <c r="CC264" s="674"/>
      <c r="CD264" s="674"/>
      <c r="CE264" s="674"/>
      <c r="CF264" s="674"/>
      <c r="CG264" s="674"/>
      <c r="CH264" s="674"/>
      <c r="CI264" s="674"/>
      <c r="CJ264" s="674"/>
      <c r="CK264" s="674"/>
      <c r="CL264" s="674"/>
      <c r="CM264" s="674"/>
      <c r="CN264" s="674"/>
      <c r="CO264" s="674"/>
      <c r="CP264" s="674"/>
      <c r="CQ264" s="674"/>
      <c r="CR264" s="674"/>
      <c r="CS264" s="674"/>
      <c r="CT264" s="674"/>
      <c r="CU264" s="674"/>
      <c r="CV264" s="674"/>
      <c r="CW264" s="674"/>
      <c r="CX264" s="674"/>
      <c r="CY264" s="674"/>
      <c r="CZ264" s="674"/>
      <c r="DA264" s="674"/>
      <c r="DB264" s="674"/>
      <c r="DC264" s="674"/>
      <c r="DD264" s="674"/>
      <c r="DE264" s="674"/>
      <c r="DF264" s="674"/>
      <c r="DG264" s="674"/>
      <c r="DH264" s="674"/>
      <c r="DI264" s="674"/>
      <c r="DJ264" s="674"/>
      <c r="DK264" s="674"/>
      <c r="DL264" s="674"/>
      <c r="DM264" s="674"/>
      <c r="DN264" s="674"/>
      <c r="DO264" s="674"/>
      <c r="DP264" s="674"/>
      <c r="DQ264" s="674"/>
      <c r="DR264" s="674"/>
      <c r="DS264" s="674"/>
      <c r="DT264" s="674"/>
      <c r="DU264" s="674"/>
      <c r="DV264" s="674"/>
      <c r="DW264" s="674"/>
      <c r="DX264" s="674"/>
      <c r="DY264" s="674"/>
      <c r="DZ264" s="674"/>
      <c r="EA264" s="674"/>
      <c r="EB264" s="674"/>
      <c r="EC264" s="674"/>
      <c r="ED264" s="674"/>
      <c r="EE264" s="674"/>
      <c r="EF264" s="674"/>
      <c r="EG264" s="674"/>
      <c r="EH264" s="674"/>
      <c r="EI264" s="674"/>
      <c r="EJ264" s="674"/>
      <c r="EK264" s="674"/>
      <c r="EL264" s="674"/>
      <c r="EM264" s="674"/>
      <c r="EN264" s="674"/>
      <c r="EO264" s="674"/>
      <c r="EP264" s="674"/>
      <c r="EQ264" s="674"/>
      <c r="ER264" s="674"/>
      <c r="ES264" s="674"/>
      <c r="ET264" s="674"/>
      <c r="EU264" s="674"/>
      <c r="EV264" s="674"/>
      <c r="EW264" s="674"/>
      <c r="EX264" s="674"/>
      <c r="EY264" s="674"/>
      <c r="EZ264" s="674"/>
      <c r="FA264" s="674"/>
      <c r="FB264" s="674"/>
      <c r="FC264" s="674"/>
      <c r="FD264" s="674"/>
      <c r="FE264" s="674"/>
      <c r="FF264" s="674"/>
      <c r="FG264" s="674"/>
      <c r="FH264" s="674"/>
      <c r="FI264" s="674"/>
      <c r="FJ264" s="674"/>
      <c r="FK264" s="674"/>
      <c r="FL264" s="674"/>
      <c r="FM264" s="674"/>
      <c r="FN264" s="674"/>
      <c r="FO264" s="674"/>
      <c r="FP264" s="674"/>
      <c r="FQ264" s="674"/>
      <c r="FR264" s="674"/>
      <c r="FS264" s="674"/>
      <c r="FT264" s="674"/>
      <c r="FU264" s="674"/>
      <c r="FV264" s="674"/>
      <c r="FW264" s="674"/>
      <c r="FX264" s="674"/>
      <c r="FY264" s="674"/>
      <c r="FZ264" s="1313"/>
      <c r="GA264" s="1312"/>
      <c r="GB264" s="1156"/>
      <c r="GC264" s="1156"/>
      <c r="GD264" s="1156"/>
      <c r="GE264" s="1156"/>
      <c r="GF264" s="1156"/>
      <c r="GG264" s="1156"/>
      <c r="GH264" s="1156"/>
      <c r="GI264" s="1156"/>
      <c r="GJ264" s="1156"/>
      <c r="GK264" s="1157"/>
      <c r="GL264" s="1157"/>
      <c r="GM264" s="1157"/>
      <c r="GN264" s="1157"/>
      <c r="GO264" s="1157"/>
      <c r="GP264" s="1157"/>
      <c r="GQ264" s="1157"/>
      <c r="GR264" s="1157"/>
      <c r="GS264" s="1157"/>
      <c r="GT264" s="1157"/>
      <c r="GU264" s="1157"/>
      <c r="GV264" s="1157"/>
      <c r="GW264" s="1157"/>
      <c r="GX264" s="1157"/>
      <c r="GY264" s="1157"/>
      <c r="GZ264" s="1157"/>
      <c r="HA264" s="1157"/>
      <c r="HB264" s="1157"/>
      <c r="HC264" s="1157"/>
      <c r="HD264" s="1157"/>
      <c r="HE264" s="1157"/>
      <c r="HF264" s="1157"/>
      <c r="HG264" s="1157"/>
      <c r="HH264" s="1157"/>
      <c r="HI264" s="1157"/>
      <c r="HJ264" s="1026"/>
    </row>
    <row r="265" spans="2:218" ht="24.95" customHeight="1" x14ac:dyDescent="0.25">
      <c r="B265" s="1606"/>
      <c r="C265" s="229"/>
      <c r="D265" s="1316"/>
      <c r="E265" s="2400"/>
      <c r="F265" s="215"/>
      <c r="G265" s="213"/>
      <c r="H265" s="213"/>
      <c r="I265" s="214"/>
      <c r="J265" s="834"/>
      <c r="K265" s="234"/>
      <c r="L265" s="230"/>
      <c r="M265" s="231"/>
      <c r="N265" s="231"/>
      <c r="O265" s="231"/>
      <c r="P265" s="231"/>
      <c r="Q265" s="235"/>
      <c r="R265" s="233"/>
      <c r="S265" s="232"/>
      <c r="T265" s="219"/>
      <c r="U265" s="835"/>
      <c r="V265" s="212"/>
      <c r="W265" s="231"/>
      <c r="X265" s="2118"/>
      <c r="Y265" s="2119"/>
      <c r="Z265" s="2188"/>
      <c r="AA265" s="674"/>
      <c r="AB265" s="674"/>
      <c r="AC265" s="674"/>
      <c r="AD265" s="674"/>
      <c r="AE265" s="674"/>
      <c r="AF265" s="674"/>
      <c r="AG265" s="674"/>
      <c r="AH265" s="674"/>
      <c r="AI265" s="674"/>
      <c r="AJ265" s="674"/>
      <c r="AK265" s="674"/>
      <c r="AL265" s="674"/>
      <c r="AM265" s="674"/>
      <c r="AN265" s="674"/>
      <c r="AO265" s="674"/>
      <c r="AP265" s="674"/>
      <c r="AQ265" s="674"/>
      <c r="AR265" s="674"/>
      <c r="AS265" s="674"/>
      <c r="AT265" s="674"/>
      <c r="AU265" s="674"/>
      <c r="AV265" s="674"/>
      <c r="AW265" s="674"/>
      <c r="AX265" s="674"/>
      <c r="AY265" s="674"/>
      <c r="AZ265" s="674"/>
      <c r="BA265" s="674"/>
      <c r="BB265" s="674"/>
      <c r="BC265" s="674"/>
      <c r="BD265" s="674"/>
      <c r="BE265" s="674"/>
      <c r="BF265" s="674"/>
      <c r="BG265" s="674"/>
      <c r="BH265" s="674"/>
      <c r="BI265" s="674"/>
      <c r="BJ265" s="674"/>
      <c r="BK265" s="674"/>
      <c r="BL265" s="674"/>
      <c r="BM265" s="674"/>
      <c r="BN265" s="674"/>
      <c r="BO265" s="674"/>
      <c r="BP265" s="674"/>
      <c r="BQ265" s="674"/>
      <c r="BR265" s="674"/>
      <c r="BS265" s="674"/>
      <c r="BT265" s="674"/>
      <c r="BU265" s="674"/>
      <c r="BV265" s="674"/>
      <c r="BW265" s="674"/>
      <c r="BX265" s="674"/>
      <c r="BY265" s="674"/>
      <c r="BZ265" s="674"/>
      <c r="CA265" s="674"/>
      <c r="CB265" s="674"/>
      <c r="CC265" s="674"/>
      <c r="CD265" s="674"/>
      <c r="CE265" s="674"/>
      <c r="CF265" s="674"/>
      <c r="CG265" s="674"/>
      <c r="CH265" s="674"/>
      <c r="CI265" s="674"/>
      <c r="CJ265" s="674"/>
      <c r="CK265" s="674"/>
      <c r="CL265" s="674"/>
      <c r="CM265" s="674"/>
      <c r="CN265" s="674"/>
      <c r="CO265" s="674"/>
      <c r="CP265" s="674"/>
      <c r="CQ265" s="674"/>
      <c r="CR265" s="674"/>
      <c r="CS265" s="674"/>
      <c r="CT265" s="674"/>
      <c r="CU265" s="674"/>
      <c r="CV265" s="674"/>
      <c r="CW265" s="674"/>
      <c r="CX265" s="674"/>
      <c r="CY265" s="674"/>
      <c r="CZ265" s="674"/>
      <c r="DA265" s="674"/>
      <c r="DB265" s="674"/>
      <c r="DC265" s="674"/>
      <c r="DD265" s="674"/>
      <c r="DE265" s="674"/>
      <c r="DF265" s="674"/>
      <c r="DG265" s="674"/>
      <c r="DH265" s="674"/>
      <c r="DI265" s="674"/>
      <c r="DJ265" s="674"/>
      <c r="DK265" s="674"/>
      <c r="DL265" s="674"/>
      <c r="DM265" s="674"/>
      <c r="DN265" s="674"/>
      <c r="DO265" s="674"/>
      <c r="DP265" s="674"/>
      <c r="DQ265" s="674"/>
      <c r="DR265" s="674"/>
      <c r="DS265" s="674"/>
      <c r="DT265" s="674"/>
      <c r="DU265" s="674"/>
      <c r="DV265" s="674"/>
      <c r="DW265" s="674"/>
      <c r="DX265" s="674"/>
      <c r="DY265" s="674"/>
      <c r="DZ265" s="674"/>
      <c r="EA265" s="674"/>
      <c r="EB265" s="674"/>
      <c r="EC265" s="674"/>
      <c r="ED265" s="674"/>
      <c r="EE265" s="674"/>
      <c r="EF265" s="674"/>
      <c r="EG265" s="674"/>
      <c r="EH265" s="674"/>
      <c r="EI265" s="674"/>
      <c r="EJ265" s="674"/>
      <c r="EK265" s="674"/>
      <c r="EL265" s="674"/>
      <c r="EM265" s="674"/>
      <c r="EN265" s="674"/>
      <c r="EO265" s="674"/>
      <c r="EP265" s="674"/>
      <c r="EQ265" s="674"/>
      <c r="ER265" s="674"/>
      <c r="ES265" s="674"/>
      <c r="ET265" s="674"/>
      <c r="EU265" s="674"/>
      <c r="EV265" s="674"/>
      <c r="EW265" s="674"/>
      <c r="EX265" s="674"/>
      <c r="EY265" s="674"/>
      <c r="EZ265" s="674"/>
      <c r="FA265" s="674"/>
      <c r="FB265" s="674"/>
      <c r="FC265" s="674"/>
      <c r="FD265" s="674"/>
      <c r="FE265" s="674"/>
      <c r="FF265" s="674"/>
      <c r="FG265" s="674"/>
      <c r="FH265" s="674"/>
      <c r="FI265" s="674"/>
      <c r="FJ265" s="674"/>
      <c r="FK265" s="674"/>
      <c r="FL265" s="674"/>
      <c r="FM265" s="674"/>
      <c r="FN265" s="674"/>
      <c r="FO265" s="674"/>
      <c r="FP265" s="674"/>
      <c r="FQ265" s="674"/>
      <c r="FR265" s="674"/>
      <c r="FS265" s="674"/>
      <c r="FT265" s="674"/>
      <c r="FU265" s="674"/>
      <c r="FV265" s="674"/>
      <c r="FW265" s="674"/>
      <c r="FX265" s="674"/>
      <c r="FY265" s="674"/>
      <c r="FZ265" s="1313"/>
      <c r="GA265" s="1312"/>
      <c r="GB265" s="1156"/>
      <c r="GC265" s="1156"/>
      <c r="GD265" s="1156"/>
      <c r="GE265" s="1156"/>
      <c r="GF265" s="1156"/>
      <c r="GG265" s="1156"/>
      <c r="GH265" s="1156"/>
      <c r="GI265" s="1156"/>
      <c r="GJ265" s="1156"/>
      <c r="GK265" s="1157"/>
      <c r="GL265" s="1157"/>
      <c r="GM265" s="1157"/>
      <c r="GN265" s="1157"/>
      <c r="GO265" s="1157"/>
      <c r="GP265" s="1157"/>
      <c r="GQ265" s="1157"/>
      <c r="GR265" s="1157"/>
      <c r="GS265" s="1157"/>
      <c r="GT265" s="1157"/>
      <c r="GU265" s="1157"/>
      <c r="GV265" s="1157"/>
      <c r="GW265" s="1157"/>
      <c r="GX265" s="1157"/>
      <c r="GY265" s="1157"/>
      <c r="GZ265" s="1157"/>
      <c r="HA265" s="1157"/>
      <c r="HB265" s="1157"/>
      <c r="HC265" s="1157"/>
      <c r="HD265" s="1157"/>
      <c r="HE265" s="1157"/>
      <c r="HF265" s="1157"/>
      <c r="HG265" s="1157"/>
      <c r="HH265" s="1157"/>
      <c r="HI265" s="1157"/>
      <c r="HJ265" s="1026"/>
    </row>
    <row r="266" spans="2:218" ht="24.95" customHeight="1" x14ac:dyDescent="0.25">
      <c r="B266" s="1606"/>
      <c r="C266" s="229"/>
      <c r="D266" s="1316"/>
      <c r="E266" s="2400"/>
      <c r="F266" s="215"/>
      <c r="G266" s="213"/>
      <c r="H266" s="213"/>
      <c r="I266" s="214"/>
      <c r="J266" s="834"/>
      <c r="K266" s="234"/>
      <c r="L266" s="230"/>
      <c r="M266" s="231"/>
      <c r="N266" s="231"/>
      <c r="O266" s="231"/>
      <c r="P266" s="231"/>
      <c r="Q266" s="235"/>
      <c r="R266" s="233"/>
      <c r="S266" s="232"/>
      <c r="T266" s="219"/>
      <c r="U266" s="835"/>
      <c r="V266" s="212"/>
      <c r="W266" s="231"/>
      <c r="X266" s="2118"/>
      <c r="Y266" s="2119"/>
      <c r="Z266" s="2188"/>
      <c r="AA266" s="674"/>
      <c r="AB266" s="674"/>
      <c r="AC266" s="674"/>
      <c r="AD266" s="674"/>
      <c r="AE266" s="674"/>
      <c r="AF266" s="674"/>
      <c r="AG266" s="674"/>
      <c r="AH266" s="674"/>
      <c r="AI266" s="674"/>
      <c r="AJ266" s="674"/>
      <c r="AK266" s="674"/>
      <c r="AL266" s="674"/>
      <c r="AM266" s="674"/>
      <c r="AN266" s="674"/>
      <c r="AO266" s="674"/>
      <c r="AP266" s="674"/>
      <c r="AQ266" s="674"/>
      <c r="AR266" s="674"/>
      <c r="AS266" s="674"/>
      <c r="AT266" s="674"/>
      <c r="AU266" s="674"/>
      <c r="AV266" s="674"/>
      <c r="AW266" s="674"/>
      <c r="AX266" s="674"/>
      <c r="AY266" s="674"/>
      <c r="AZ266" s="674"/>
      <c r="BA266" s="674"/>
      <c r="BB266" s="674"/>
      <c r="BC266" s="674"/>
      <c r="BD266" s="674"/>
      <c r="BE266" s="674"/>
      <c r="BF266" s="674"/>
      <c r="BG266" s="674"/>
      <c r="BH266" s="674"/>
      <c r="BI266" s="674"/>
      <c r="BJ266" s="674"/>
      <c r="BK266" s="674"/>
      <c r="BL266" s="674"/>
      <c r="BM266" s="674"/>
      <c r="BN266" s="674"/>
      <c r="BO266" s="674"/>
      <c r="BP266" s="674"/>
      <c r="BQ266" s="674"/>
      <c r="BR266" s="674"/>
      <c r="BS266" s="674"/>
      <c r="BT266" s="674"/>
      <c r="BU266" s="674"/>
      <c r="BV266" s="674"/>
      <c r="BW266" s="674"/>
      <c r="BX266" s="674"/>
      <c r="BY266" s="674"/>
      <c r="BZ266" s="674"/>
      <c r="CA266" s="674"/>
      <c r="CB266" s="674"/>
      <c r="CC266" s="674"/>
      <c r="CD266" s="674"/>
      <c r="CE266" s="674"/>
      <c r="CF266" s="674"/>
      <c r="CG266" s="674"/>
      <c r="CH266" s="674"/>
      <c r="CI266" s="674"/>
      <c r="CJ266" s="674"/>
      <c r="CK266" s="674"/>
      <c r="CL266" s="674"/>
      <c r="CM266" s="674"/>
      <c r="CN266" s="674"/>
      <c r="CO266" s="674"/>
      <c r="CP266" s="674"/>
      <c r="CQ266" s="674"/>
      <c r="CR266" s="674"/>
      <c r="CS266" s="674"/>
      <c r="CT266" s="674"/>
      <c r="CU266" s="674"/>
      <c r="CV266" s="674"/>
      <c r="CW266" s="674"/>
      <c r="CX266" s="674"/>
      <c r="CY266" s="674"/>
      <c r="CZ266" s="674"/>
      <c r="DA266" s="674"/>
      <c r="DB266" s="674"/>
      <c r="DC266" s="674"/>
      <c r="DD266" s="674"/>
      <c r="DE266" s="674"/>
      <c r="DF266" s="674"/>
      <c r="DG266" s="674"/>
      <c r="DH266" s="674"/>
      <c r="DI266" s="674"/>
      <c r="DJ266" s="674"/>
      <c r="DK266" s="674"/>
      <c r="DL266" s="674"/>
      <c r="DM266" s="674"/>
      <c r="DN266" s="674"/>
      <c r="DO266" s="674"/>
      <c r="DP266" s="674"/>
      <c r="DQ266" s="674"/>
      <c r="DR266" s="674"/>
      <c r="DS266" s="674"/>
      <c r="DT266" s="674"/>
      <c r="DU266" s="674"/>
      <c r="DV266" s="674"/>
      <c r="DW266" s="674"/>
      <c r="DX266" s="674"/>
      <c r="DY266" s="674"/>
      <c r="DZ266" s="674"/>
      <c r="EA266" s="674"/>
      <c r="EB266" s="674"/>
      <c r="EC266" s="674"/>
      <c r="ED266" s="674"/>
      <c r="EE266" s="674"/>
      <c r="EF266" s="674"/>
      <c r="EG266" s="674"/>
      <c r="EH266" s="674"/>
      <c r="EI266" s="674"/>
      <c r="EJ266" s="674"/>
      <c r="EK266" s="674"/>
      <c r="EL266" s="674"/>
      <c r="EM266" s="674"/>
      <c r="EN266" s="674"/>
      <c r="EO266" s="674"/>
      <c r="EP266" s="674"/>
      <c r="EQ266" s="674"/>
      <c r="ER266" s="674"/>
      <c r="ES266" s="674"/>
      <c r="ET266" s="674"/>
      <c r="EU266" s="674"/>
      <c r="EV266" s="674"/>
      <c r="EW266" s="674"/>
      <c r="EX266" s="674"/>
      <c r="EY266" s="674"/>
      <c r="EZ266" s="674"/>
      <c r="FA266" s="674"/>
      <c r="FB266" s="674"/>
      <c r="FC266" s="674"/>
      <c r="FD266" s="674"/>
      <c r="FE266" s="674"/>
      <c r="FF266" s="674"/>
      <c r="FG266" s="674"/>
      <c r="FH266" s="674"/>
      <c r="FI266" s="674"/>
      <c r="FJ266" s="674"/>
      <c r="FK266" s="674"/>
      <c r="FL266" s="674"/>
      <c r="FM266" s="674"/>
      <c r="FN266" s="674"/>
      <c r="FO266" s="674"/>
      <c r="FP266" s="674"/>
      <c r="FQ266" s="674"/>
      <c r="FR266" s="674"/>
      <c r="FS266" s="674"/>
      <c r="FT266" s="674"/>
      <c r="FU266" s="674"/>
      <c r="FV266" s="674"/>
      <c r="FW266" s="674"/>
      <c r="FX266" s="674"/>
      <c r="FY266" s="674"/>
      <c r="FZ266" s="1313"/>
      <c r="GA266" s="1312"/>
      <c r="GB266" s="1156"/>
      <c r="GC266" s="1156"/>
      <c r="GD266" s="1156"/>
      <c r="GE266" s="1156"/>
      <c r="GF266" s="1156"/>
      <c r="GG266" s="1156"/>
      <c r="GH266" s="1156"/>
      <c r="GI266" s="1156"/>
      <c r="GJ266" s="1156"/>
      <c r="GK266" s="1157"/>
      <c r="GL266" s="1157"/>
      <c r="GM266" s="1157"/>
      <c r="GN266" s="1157"/>
      <c r="GO266" s="1157"/>
      <c r="GP266" s="1157"/>
      <c r="GQ266" s="1157"/>
      <c r="GR266" s="1157"/>
      <c r="GS266" s="1157"/>
      <c r="GT266" s="1157"/>
      <c r="GU266" s="1157"/>
      <c r="GV266" s="1157"/>
      <c r="GW266" s="1157"/>
      <c r="GX266" s="1157"/>
      <c r="GY266" s="1157"/>
      <c r="GZ266" s="1157"/>
      <c r="HA266" s="1157"/>
      <c r="HB266" s="1157"/>
      <c r="HC266" s="1157"/>
      <c r="HD266" s="1157"/>
      <c r="HE266" s="1157"/>
      <c r="HF266" s="1157"/>
      <c r="HG266" s="1157"/>
      <c r="HH266" s="1157"/>
      <c r="HI266" s="1157"/>
      <c r="HJ266" s="1026"/>
    </row>
    <row r="267" spans="2:218" ht="24.95" customHeight="1" x14ac:dyDescent="0.25">
      <c r="B267" s="1606"/>
      <c r="C267" s="229"/>
      <c r="D267" s="1316"/>
      <c r="E267" s="2400"/>
      <c r="F267" s="215"/>
      <c r="G267" s="213"/>
      <c r="H267" s="213"/>
      <c r="I267" s="214"/>
      <c r="J267" s="834"/>
      <c r="K267" s="234"/>
      <c r="L267" s="230"/>
      <c r="M267" s="231"/>
      <c r="N267" s="231"/>
      <c r="O267" s="231"/>
      <c r="P267" s="231"/>
      <c r="Q267" s="235"/>
      <c r="R267" s="233"/>
      <c r="S267" s="232"/>
      <c r="T267" s="219"/>
      <c r="U267" s="835"/>
      <c r="V267" s="212"/>
      <c r="W267" s="231"/>
      <c r="X267" s="2118"/>
      <c r="Y267" s="2119"/>
      <c r="Z267" s="2188"/>
      <c r="AA267" s="674"/>
      <c r="AB267" s="674"/>
      <c r="AC267" s="674"/>
      <c r="AD267" s="674"/>
      <c r="AE267" s="674"/>
      <c r="AF267" s="674"/>
      <c r="AG267" s="674"/>
      <c r="AH267" s="674"/>
      <c r="AI267" s="674"/>
      <c r="AJ267" s="674"/>
      <c r="AK267" s="674"/>
      <c r="AL267" s="674"/>
      <c r="AM267" s="674"/>
      <c r="AN267" s="674"/>
      <c r="AO267" s="674"/>
      <c r="AP267" s="674"/>
      <c r="AQ267" s="674"/>
      <c r="AR267" s="674"/>
      <c r="AS267" s="674"/>
      <c r="AT267" s="674"/>
      <c r="AU267" s="674"/>
      <c r="AV267" s="674"/>
      <c r="AW267" s="674"/>
      <c r="AX267" s="674"/>
      <c r="AY267" s="674"/>
      <c r="AZ267" s="674"/>
      <c r="BA267" s="674"/>
      <c r="BB267" s="674"/>
      <c r="BC267" s="674"/>
      <c r="BD267" s="674"/>
      <c r="BE267" s="674"/>
      <c r="BF267" s="674"/>
      <c r="BG267" s="674"/>
      <c r="BH267" s="674"/>
      <c r="BI267" s="674"/>
      <c r="BJ267" s="674"/>
      <c r="BK267" s="674"/>
      <c r="BL267" s="674"/>
      <c r="BM267" s="674"/>
      <c r="BN267" s="674"/>
      <c r="BO267" s="674"/>
      <c r="BP267" s="674"/>
      <c r="BQ267" s="674"/>
      <c r="BR267" s="674"/>
      <c r="BS267" s="674"/>
      <c r="BT267" s="674"/>
      <c r="BU267" s="674"/>
      <c r="BV267" s="674"/>
      <c r="BW267" s="674"/>
      <c r="BX267" s="674"/>
      <c r="BY267" s="674"/>
      <c r="BZ267" s="674"/>
      <c r="CA267" s="674"/>
      <c r="CB267" s="674"/>
      <c r="CC267" s="674"/>
      <c r="CD267" s="674"/>
      <c r="CE267" s="674"/>
      <c r="CF267" s="674"/>
      <c r="CG267" s="674"/>
      <c r="CH267" s="674"/>
      <c r="CI267" s="674"/>
      <c r="CJ267" s="674"/>
      <c r="CK267" s="674"/>
      <c r="CL267" s="674"/>
      <c r="CM267" s="674"/>
      <c r="CN267" s="674"/>
      <c r="CO267" s="674"/>
      <c r="CP267" s="674"/>
      <c r="CQ267" s="674"/>
      <c r="CR267" s="674"/>
      <c r="CS267" s="674"/>
      <c r="CT267" s="674"/>
      <c r="CU267" s="674"/>
      <c r="CV267" s="674"/>
      <c r="CW267" s="674"/>
      <c r="CX267" s="674"/>
      <c r="CY267" s="674"/>
      <c r="CZ267" s="674"/>
      <c r="DA267" s="674"/>
      <c r="DB267" s="674"/>
      <c r="DC267" s="674"/>
      <c r="DD267" s="674"/>
      <c r="DE267" s="674"/>
      <c r="DF267" s="674"/>
      <c r="DG267" s="674"/>
      <c r="DH267" s="674"/>
      <c r="DI267" s="674"/>
      <c r="DJ267" s="674"/>
      <c r="DK267" s="674"/>
      <c r="DL267" s="674"/>
      <c r="DM267" s="674"/>
      <c r="DN267" s="674"/>
      <c r="DO267" s="674"/>
      <c r="DP267" s="674"/>
      <c r="DQ267" s="674"/>
      <c r="DR267" s="674"/>
      <c r="DS267" s="674"/>
      <c r="DT267" s="674"/>
      <c r="DU267" s="674"/>
      <c r="DV267" s="674"/>
      <c r="DW267" s="674"/>
      <c r="DX267" s="674"/>
      <c r="DY267" s="674"/>
      <c r="DZ267" s="674"/>
      <c r="EA267" s="674"/>
      <c r="EB267" s="674"/>
      <c r="EC267" s="674"/>
      <c r="ED267" s="674"/>
      <c r="EE267" s="674"/>
      <c r="EF267" s="674"/>
      <c r="EG267" s="674"/>
      <c r="EH267" s="674"/>
      <c r="EI267" s="674"/>
      <c r="EJ267" s="674"/>
      <c r="EK267" s="674"/>
      <c r="EL267" s="674"/>
      <c r="EM267" s="674"/>
      <c r="EN267" s="674"/>
      <c r="EO267" s="674"/>
      <c r="EP267" s="674"/>
      <c r="EQ267" s="674"/>
      <c r="ER267" s="674"/>
      <c r="ES267" s="674"/>
      <c r="ET267" s="674"/>
      <c r="EU267" s="674"/>
      <c r="EV267" s="674"/>
      <c r="EW267" s="674"/>
      <c r="EX267" s="674"/>
      <c r="EY267" s="674"/>
      <c r="EZ267" s="674"/>
      <c r="FA267" s="674"/>
      <c r="FB267" s="674"/>
      <c r="FC267" s="674"/>
      <c r="FD267" s="674"/>
      <c r="FE267" s="674"/>
      <c r="FF267" s="674"/>
      <c r="FG267" s="674"/>
      <c r="FH267" s="674"/>
      <c r="FI267" s="674"/>
      <c r="FJ267" s="674"/>
      <c r="FK267" s="674"/>
      <c r="FL267" s="674"/>
      <c r="FM267" s="674"/>
      <c r="FN267" s="674"/>
      <c r="FO267" s="674"/>
      <c r="FP267" s="674"/>
      <c r="FQ267" s="674"/>
      <c r="FR267" s="674"/>
      <c r="FS267" s="674"/>
      <c r="FT267" s="674"/>
      <c r="FU267" s="674"/>
      <c r="FV267" s="674"/>
      <c r="FW267" s="674"/>
      <c r="FX267" s="674"/>
      <c r="FY267" s="674"/>
      <c r="FZ267" s="1313"/>
      <c r="GA267" s="1312"/>
      <c r="GB267" s="1156"/>
      <c r="GC267" s="1156"/>
      <c r="GD267" s="1156"/>
      <c r="GE267" s="1156"/>
      <c r="GF267" s="1156"/>
      <c r="GG267" s="1156"/>
      <c r="GH267" s="1156"/>
      <c r="GI267" s="1156"/>
      <c r="GJ267" s="1156"/>
      <c r="GK267" s="1157"/>
      <c r="GL267" s="1157"/>
      <c r="GM267" s="1157"/>
      <c r="GN267" s="1157"/>
      <c r="GO267" s="1157"/>
      <c r="GP267" s="1157"/>
      <c r="GQ267" s="1157"/>
      <c r="GR267" s="1157"/>
      <c r="GS267" s="1157"/>
      <c r="GT267" s="1157"/>
      <c r="GU267" s="1157"/>
      <c r="GV267" s="1157"/>
      <c r="GW267" s="1157"/>
      <c r="GX267" s="1157"/>
      <c r="GY267" s="1157"/>
      <c r="GZ267" s="1157"/>
      <c r="HA267" s="1157"/>
      <c r="HB267" s="1157"/>
      <c r="HC267" s="1157"/>
      <c r="HD267" s="1157"/>
      <c r="HE267" s="1157"/>
      <c r="HF267" s="1157"/>
      <c r="HG267" s="1157"/>
      <c r="HH267" s="1157"/>
      <c r="HI267" s="1157"/>
      <c r="HJ267" s="1026"/>
    </row>
    <row r="268" spans="2:218" ht="24.95" customHeight="1" x14ac:dyDescent="0.25">
      <c r="B268" s="1606"/>
      <c r="C268" s="229"/>
      <c r="D268" s="1316"/>
      <c r="E268" s="2400"/>
      <c r="F268" s="215"/>
      <c r="G268" s="213"/>
      <c r="H268" s="213"/>
      <c r="I268" s="214"/>
      <c r="J268" s="834"/>
      <c r="K268" s="234"/>
      <c r="L268" s="230"/>
      <c r="M268" s="231"/>
      <c r="N268" s="231"/>
      <c r="O268" s="231"/>
      <c r="P268" s="231"/>
      <c r="Q268" s="235"/>
      <c r="R268" s="233"/>
      <c r="S268" s="232"/>
      <c r="T268" s="219"/>
      <c r="U268" s="835"/>
      <c r="V268" s="212"/>
      <c r="W268" s="231"/>
      <c r="X268" s="2118"/>
      <c r="Y268" s="2119"/>
      <c r="Z268" s="2188"/>
      <c r="AA268" s="674"/>
      <c r="AB268" s="674"/>
      <c r="AC268" s="674"/>
      <c r="AD268" s="674"/>
      <c r="AE268" s="674"/>
      <c r="AF268" s="674"/>
      <c r="AG268" s="674"/>
      <c r="AH268" s="674"/>
      <c r="AI268" s="674"/>
      <c r="AJ268" s="674"/>
      <c r="AK268" s="674"/>
      <c r="AL268" s="674"/>
      <c r="AM268" s="674"/>
      <c r="AN268" s="674"/>
      <c r="AO268" s="674"/>
      <c r="AP268" s="674"/>
      <c r="AQ268" s="674"/>
      <c r="AR268" s="674"/>
      <c r="AS268" s="674"/>
      <c r="AT268" s="674"/>
      <c r="AU268" s="674"/>
      <c r="AV268" s="674"/>
      <c r="AW268" s="674"/>
      <c r="AX268" s="674"/>
      <c r="AY268" s="674"/>
      <c r="AZ268" s="674"/>
      <c r="BA268" s="674"/>
      <c r="BB268" s="674"/>
      <c r="BC268" s="674"/>
      <c r="BD268" s="674"/>
      <c r="BE268" s="674"/>
      <c r="BF268" s="674"/>
      <c r="BG268" s="674"/>
      <c r="BH268" s="674"/>
      <c r="BI268" s="674"/>
      <c r="BJ268" s="674"/>
      <c r="BK268" s="674"/>
      <c r="BL268" s="674"/>
      <c r="BM268" s="674"/>
      <c r="BN268" s="674"/>
      <c r="BO268" s="674"/>
      <c r="BP268" s="674"/>
      <c r="BQ268" s="674"/>
      <c r="BR268" s="674"/>
      <c r="BS268" s="674"/>
      <c r="BT268" s="674"/>
      <c r="BU268" s="674"/>
      <c r="BV268" s="674"/>
      <c r="BW268" s="674"/>
      <c r="BX268" s="674"/>
      <c r="BY268" s="674"/>
      <c r="BZ268" s="674"/>
      <c r="CA268" s="674"/>
      <c r="CB268" s="674"/>
      <c r="CC268" s="674"/>
      <c r="CD268" s="674"/>
      <c r="CE268" s="674"/>
      <c r="CF268" s="674"/>
      <c r="CG268" s="674"/>
      <c r="CH268" s="674"/>
      <c r="CI268" s="674"/>
      <c r="CJ268" s="674"/>
      <c r="CK268" s="674"/>
      <c r="CL268" s="674"/>
      <c r="CM268" s="674"/>
      <c r="CN268" s="674"/>
      <c r="CO268" s="674"/>
      <c r="CP268" s="674"/>
      <c r="CQ268" s="674"/>
      <c r="CR268" s="674"/>
      <c r="CS268" s="674"/>
      <c r="CT268" s="674"/>
      <c r="CU268" s="674"/>
      <c r="CV268" s="674"/>
      <c r="CW268" s="674"/>
      <c r="CX268" s="674"/>
      <c r="CY268" s="674"/>
      <c r="CZ268" s="674"/>
      <c r="DA268" s="674"/>
      <c r="DB268" s="674"/>
      <c r="DC268" s="674"/>
      <c r="DD268" s="674"/>
      <c r="DE268" s="674"/>
      <c r="DF268" s="674"/>
      <c r="DG268" s="674"/>
      <c r="DH268" s="674"/>
      <c r="DI268" s="674"/>
      <c r="DJ268" s="674"/>
      <c r="DK268" s="674"/>
      <c r="DL268" s="674"/>
      <c r="DM268" s="674"/>
      <c r="DN268" s="674"/>
      <c r="DO268" s="674"/>
      <c r="DP268" s="674"/>
      <c r="DQ268" s="674"/>
      <c r="DR268" s="674"/>
      <c r="DS268" s="674"/>
      <c r="DT268" s="674"/>
      <c r="DU268" s="674"/>
      <c r="DV268" s="674"/>
      <c r="DW268" s="674"/>
      <c r="DX268" s="674"/>
      <c r="DY268" s="674"/>
      <c r="DZ268" s="674"/>
      <c r="EA268" s="674"/>
      <c r="EB268" s="674"/>
      <c r="EC268" s="674"/>
      <c r="ED268" s="674"/>
      <c r="EE268" s="674"/>
      <c r="EF268" s="674"/>
      <c r="EG268" s="674"/>
      <c r="EH268" s="674"/>
      <c r="EI268" s="674"/>
      <c r="EJ268" s="674"/>
      <c r="EK268" s="674"/>
      <c r="EL268" s="674"/>
      <c r="EM268" s="674"/>
      <c r="EN268" s="674"/>
      <c r="EO268" s="674"/>
      <c r="EP268" s="674"/>
      <c r="EQ268" s="674"/>
      <c r="ER268" s="674"/>
      <c r="ES268" s="674"/>
      <c r="ET268" s="674"/>
      <c r="EU268" s="674"/>
      <c r="EV268" s="674"/>
      <c r="EW268" s="674"/>
      <c r="EX268" s="674"/>
      <c r="EY268" s="674"/>
      <c r="EZ268" s="674"/>
      <c r="FA268" s="674"/>
      <c r="FB268" s="674"/>
      <c r="FC268" s="674"/>
      <c r="FD268" s="674"/>
      <c r="FE268" s="674"/>
      <c r="FF268" s="674"/>
      <c r="FG268" s="674"/>
      <c r="FH268" s="674"/>
      <c r="FI268" s="674"/>
      <c r="FJ268" s="674"/>
      <c r="FK268" s="674"/>
      <c r="FL268" s="674"/>
      <c r="FM268" s="674"/>
      <c r="FN268" s="674"/>
      <c r="FO268" s="674"/>
      <c r="FP268" s="674"/>
      <c r="FQ268" s="674"/>
      <c r="FR268" s="674"/>
      <c r="FS268" s="674"/>
      <c r="FT268" s="674"/>
      <c r="FU268" s="674"/>
      <c r="FV268" s="674"/>
      <c r="FW268" s="674"/>
      <c r="FX268" s="674"/>
      <c r="FY268" s="674"/>
      <c r="FZ268" s="1313"/>
      <c r="GA268" s="1312"/>
      <c r="GB268" s="1156"/>
      <c r="GC268" s="1156"/>
      <c r="GD268" s="1156"/>
      <c r="GE268" s="1156"/>
      <c r="GF268" s="1156"/>
      <c r="GG268" s="1156"/>
      <c r="GH268" s="1156"/>
      <c r="GI268" s="1156"/>
      <c r="GJ268" s="1156"/>
      <c r="GK268" s="1157"/>
      <c r="GL268" s="1157"/>
      <c r="GM268" s="1157"/>
      <c r="GN268" s="1157"/>
      <c r="GO268" s="1157"/>
      <c r="GP268" s="1157"/>
      <c r="GQ268" s="1157"/>
      <c r="GR268" s="1157"/>
      <c r="GS268" s="1157"/>
      <c r="GT268" s="1157"/>
      <c r="GU268" s="1157"/>
      <c r="GV268" s="1157"/>
      <c r="GW268" s="1157"/>
      <c r="GX268" s="1157"/>
      <c r="GY268" s="1157"/>
      <c r="GZ268" s="1157"/>
      <c r="HA268" s="1157"/>
      <c r="HB268" s="1157"/>
      <c r="HC268" s="1157"/>
      <c r="HD268" s="1157"/>
      <c r="HE268" s="1157"/>
      <c r="HF268" s="1157"/>
      <c r="HG268" s="1157"/>
      <c r="HH268" s="1157"/>
      <c r="HI268" s="1157"/>
      <c r="HJ268" s="1026"/>
    </row>
    <row r="269" spans="2:218" ht="24.95" customHeight="1" x14ac:dyDescent="0.25">
      <c r="B269" s="1606"/>
      <c r="C269" s="229"/>
      <c r="D269" s="1316"/>
      <c r="E269" s="2400"/>
      <c r="F269" s="215"/>
      <c r="G269" s="213"/>
      <c r="H269" s="213"/>
      <c r="I269" s="214"/>
      <c r="J269" s="834"/>
      <c r="K269" s="234"/>
      <c r="L269" s="230"/>
      <c r="M269" s="231"/>
      <c r="N269" s="231"/>
      <c r="O269" s="231"/>
      <c r="P269" s="231"/>
      <c r="Q269" s="235"/>
      <c r="R269" s="233"/>
      <c r="S269" s="232"/>
      <c r="T269" s="219"/>
      <c r="U269" s="835"/>
      <c r="V269" s="212"/>
      <c r="W269" s="231"/>
      <c r="X269" s="2118"/>
      <c r="Y269" s="2119"/>
      <c r="Z269" s="2188"/>
      <c r="AA269" s="674"/>
      <c r="AB269" s="674"/>
      <c r="AC269" s="674"/>
      <c r="AD269" s="674"/>
      <c r="AE269" s="674"/>
      <c r="AF269" s="674"/>
      <c r="AG269" s="674"/>
      <c r="AH269" s="674"/>
      <c r="AI269" s="674"/>
      <c r="AJ269" s="674"/>
      <c r="AK269" s="674"/>
      <c r="AL269" s="674"/>
      <c r="AM269" s="674"/>
      <c r="AN269" s="674"/>
      <c r="AO269" s="674"/>
      <c r="AP269" s="674"/>
      <c r="AQ269" s="674"/>
      <c r="AR269" s="674"/>
      <c r="AS269" s="674"/>
      <c r="AT269" s="674"/>
      <c r="AU269" s="674"/>
      <c r="AV269" s="674"/>
      <c r="AW269" s="674"/>
      <c r="AX269" s="674"/>
      <c r="AY269" s="674"/>
      <c r="AZ269" s="674"/>
      <c r="BA269" s="674"/>
      <c r="BB269" s="674"/>
      <c r="BC269" s="674"/>
      <c r="BD269" s="674"/>
      <c r="BE269" s="674"/>
      <c r="BF269" s="674"/>
      <c r="BG269" s="674"/>
      <c r="BH269" s="674"/>
      <c r="BI269" s="674"/>
      <c r="BJ269" s="674"/>
      <c r="BK269" s="674"/>
      <c r="BL269" s="674"/>
      <c r="BM269" s="674"/>
      <c r="BN269" s="674"/>
      <c r="BO269" s="674"/>
      <c r="BP269" s="674"/>
      <c r="BQ269" s="674"/>
      <c r="BR269" s="674"/>
      <c r="BS269" s="674"/>
      <c r="BT269" s="674"/>
      <c r="BU269" s="674"/>
      <c r="BV269" s="674"/>
      <c r="BW269" s="674"/>
      <c r="BX269" s="674"/>
      <c r="BY269" s="674"/>
      <c r="BZ269" s="674"/>
      <c r="CA269" s="674"/>
      <c r="CB269" s="674"/>
      <c r="CC269" s="674"/>
      <c r="CD269" s="674"/>
      <c r="CE269" s="674"/>
      <c r="CF269" s="674"/>
      <c r="CG269" s="674"/>
      <c r="CH269" s="674"/>
      <c r="CI269" s="674"/>
      <c r="CJ269" s="674"/>
      <c r="CK269" s="674"/>
      <c r="CL269" s="674"/>
      <c r="CM269" s="674"/>
      <c r="CN269" s="674"/>
      <c r="CO269" s="674"/>
      <c r="CP269" s="674"/>
      <c r="CQ269" s="674"/>
      <c r="CR269" s="674"/>
      <c r="CS269" s="674"/>
      <c r="CT269" s="674"/>
      <c r="CU269" s="674"/>
      <c r="CV269" s="674"/>
      <c r="CW269" s="674"/>
      <c r="CX269" s="674"/>
      <c r="CY269" s="674"/>
      <c r="CZ269" s="674"/>
      <c r="DA269" s="674"/>
      <c r="DB269" s="674"/>
      <c r="DC269" s="674"/>
      <c r="DD269" s="674"/>
      <c r="DE269" s="674"/>
      <c r="DF269" s="674"/>
      <c r="DG269" s="674"/>
      <c r="DH269" s="674"/>
      <c r="DI269" s="674"/>
      <c r="DJ269" s="674"/>
      <c r="DK269" s="674"/>
      <c r="DL269" s="674"/>
      <c r="DM269" s="674"/>
      <c r="DN269" s="674"/>
      <c r="DO269" s="674"/>
      <c r="DP269" s="674"/>
      <c r="DQ269" s="674"/>
      <c r="DR269" s="674"/>
      <c r="DS269" s="674"/>
      <c r="DT269" s="674"/>
      <c r="DU269" s="674"/>
      <c r="DV269" s="674"/>
      <c r="DW269" s="674"/>
      <c r="DX269" s="674"/>
      <c r="DY269" s="674"/>
      <c r="DZ269" s="674"/>
      <c r="EA269" s="674"/>
      <c r="EB269" s="674"/>
      <c r="EC269" s="674"/>
      <c r="ED269" s="674"/>
      <c r="EE269" s="674"/>
      <c r="EF269" s="674"/>
      <c r="EG269" s="674"/>
      <c r="EH269" s="674"/>
      <c r="EI269" s="674"/>
      <c r="EJ269" s="674"/>
      <c r="EK269" s="674"/>
      <c r="EL269" s="674"/>
      <c r="EM269" s="674"/>
      <c r="EN269" s="674"/>
      <c r="EO269" s="674"/>
      <c r="EP269" s="674"/>
      <c r="EQ269" s="674"/>
      <c r="ER269" s="674"/>
      <c r="ES269" s="674"/>
      <c r="ET269" s="674"/>
      <c r="EU269" s="674"/>
      <c r="EV269" s="674"/>
      <c r="EW269" s="674"/>
      <c r="EX269" s="674"/>
      <c r="EY269" s="674"/>
      <c r="EZ269" s="674"/>
      <c r="FA269" s="674"/>
      <c r="FB269" s="674"/>
      <c r="FC269" s="674"/>
      <c r="FD269" s="674"/>
      <c r="FE269" s="674"/>
      <c r="FF269" s="674"/>
      <c r="FG269" s="674"/>
      <c r="FH269" s="674"/>
      <c r="FI269" s="674"/>
      <c r="FJ269" s="674"/>
      <c r="FK269" s="674"/>
      <c r="FL269" s="674"/>
      <c r="FM269" s="674"/>
      <c r="FN269" s="674"/>
      <c r="FO269" s="674"/>
      <c r="FP269" s="674"/>
      <c r="FQ269" s="674"/>
      <c r="FR269" s="674"/>
      <c r="FS269" s="674"/>
      <c r="FT269" s="674"/>
      <c r="FU269" s="674"/>
      <c r="FV269" s="674"/>
      <c r="FW269" s="674"/>
      <c r="FX269" s="674"/>
      <c r="FY269" s="674"/>
      <c r="FZ269" s="1313"/>
      <c r="GA269" s="1312"/>
      <c r="GB269" s="1156"/>
      <c r="GC269" s="1156"/>
      <c r="GD269" s="1156"/>
      <c r="GE269" s="1156"/>
      <c r="GF269" s="1156"/>
      <c r="GG269" s="1156"/>
      <c r="GH269" s="1156"/>
      <c r="GI269" s="1156"/>
      <c r="GJ269" s="1156"/>
      <c r="GK269" s="1157"/>
      <c r="GL269" s="1157"/>
      <c r="GM269" s="1157"/>
      <c r="GN269" s="1157"/>
      <c r="GO269" s="1157"/>
      <c r="GP269" s="1157"/>
      <c r="GQ269" s="1157"/>
      <c r="GR269" s="1157"/>
      <c r="GS269" s="1157"/>
      <c r="GT269" s="1157"/>
      <c r="GU269" s="1157"/>
      <c r="GV269" s="1157"/>
      <c r="GW269" s="1157"/>
      <c r="GX269" s="1157"/>
      <c r="GY269" s="1157"/>
      <c r="GZ269" s="1157"/>
      <c r="HA269" s="1157"/>
      <c r="HB269" s="1157"/>
      <c r="HC269" s="1157"/>
      <c r="HD269" s="1157"/>
      <c r="HE269" s="1157"/>
      <c r="HF269" s="1157"/>
      <c r="HG269" s="1157"/>
      <c r="HH269" s="1157"/>
      <c r="HI269" s="1157"/>
      <c r="HJ269" s="1026"/>
    </row>
    <row r="270" spans="2:218" ht="24.95" customHeight="1" x14ac:dyDescent="0.25">
      <c r="B270" s="1606"/>
      <c r="C270" s="229"/>
      <c r="D270" s="1316"/>
      <c r="E270" s="2400"/>
      <c r="F270" s="215"/>
      <c r="G270" s="213"/>
      <c r="H270" s="213"/>
      <c r="I270" s="214"/>
      <c r="J270" s="834"/>
      <c r="K270" s="234"/>
      <c r="L270" s="230"/>
      <c r="M270" s="231"/>
      <c r="N270" s="231"/>
      <c r="O270" s="231"/>
      <c r="P270" s="231"/>
      <c r="Q270" s="235"/>
      <c r="R270" s="233"/>
      <c r="S270" s="232"/>
      <c r="T270" s="219"/>
      <c r="U270" s="835"/>
      <c r="V270" s="212"/>
      <c r="W270" s="231"/>
      <c r="X270" s="2118"/>
      <c r="Y270" s="2119"/>
      <c r="Z270" s="2188"/>
      <c r="AA270" s="674"/>
      <c r="AB270" s="674"/>
      <c r="AC270" s="674"/>
      <c r="AD270" s="674"/>
      <c r="AE270" s="674"/>
      <c r="AF270" s="674"/>
      <c r="AG270" s="674"/>
      <c r="AH270" s="674"/>
      <c r="AI270" s="674"/>
      <c r="AJ270" s="674"/>
      <c r="AK270" s="674"/>
      <c r="AL270" s="674"/>
      <c r="AM270" s="674"/>
      <c r="AN270" s="674"/>
      <c r="AO270" s="674"/>
      <c r="AP270" s="674"/>
      <c r="AQ270" s="674"/>
      <c r="AR270" s="674"/>
      <c r="AS270" s="674"/>
      <c r="AT270" s="674"/>
      <c r="AU270" s="674"/>
      <c r="AV270" s="674"/>
      <c r="AW270" s="674"/>
      <c r="AX270" s="674"/>
      <c r="AY270" s="674"/>
      <c r="AZ270" s="674"/>
      <c r="BA270" s="674"/>
      <c r="BB270" s="674"/>
      <c r="BC270" s="674"/>
      <c r="BD270" s="674"/>
      <c r="BE270" s="674"/>
      <c r="BF270" s="674"/>
      <c r="BG270" s="674"/>
      <c r="BH270" s="674"/>
      <c r="BI270" s="674"/>
      <c r="BJ270" s="674"/>
      <c r="BK270" s="674"/>
      <c r="BL270" s="674"/>
      <c r="BM270" s="674"/>
      <c r="BN270" s="674"/>
      <c r="BO270" s="674"/>
      <c r="BP270" s="674"/>
      <c r="BQ270" s="674"/>
      <c r="BR270" s="674"/>
      <c r="BS270" s="674"/>
      <c r="BT270" s="674"/>
      <c r="BU270" s="674"/>
      <c r="BV270" s="674"/>
      <c r="BW270" s="674"/>
      <c r="BX270" s="674"/>
      <c r="BY270" s="674"/>
      <c r="BZ270" s="674"/>
      <c r="CA270" s="674"/>
      <c r="CB270" s="674"/>
      <c r="CC270" s="674"/>
      <c r="CD270" s="674"/>
      <c r="CE270" s="674"/>
      <c r="CF270" s="674"/>
      <c r="CG270" s="674"/>
      <c r="CH270" s="674"/>
      <c r="CI270" s="674"/>
      <c r="CJ270" s="674"/>
      <c r="CK270" s="674"/>
      <c r="CL270" s="674"/>
      <c r="CM270" s="674"/>
      <c r="CN270" s="674"/>
      <c r="CO270" s="674"/>
      <c r="CP270" s="674"/>
      <c r="CQ270" s="674"/>
      <c r="CR270" s="674"/>
      <c r="CS270" s="674"/>
      <c r="CT270" s="674"/>
      <c r="CU270" s="674"/>
      <c r="CV270" s="674"/>
      <c r="CW270" s="674"/>
      <c r="CX270" s="674"/>
      <c r="CY270" s="674"/>
      <c r="CZ270" s="674"/>
      <c r="DA270" s="674"/>
      <c r="DB270" s="674"/>
      <c r="DC270" s="674"/>
      <c r="DD270" s="674"/>
      <c r="DE270" s="674"/>
      <c r="DF270" s="674"/>
      <c r="DG270" s="674"/>
      <c r="DH270" s="674"/>
      <c r="DI270" s="674"/>
      <c r="DJ270" s="674"/>
      <c r="DK270" s="674"/>
      <c r="DL270" s="674"/>
      <c r="DM270" s="674"/>
      <c r="DN270" s="674"/>
      <c r="DO270" s="674"/>
      <c r="DP270" s="674"/>
      <c r="DQ270" s="674"/>
      <c r="DR270" s="674"/>
      <c r="DS270" s="674"/>
      <c r="DT270" s="674"/>
      <c r="DU270" s="674"/>
      <c r="DV270" s="674"/>
      <c r="DW270" s="674"/>
      <c r="DX270" s="674"/>
      <c r="DY270" s="674"/>
      <c r="DZ270" s="674"/>
      <c r="EA270" s="674"/>
      <c r="EB270" s="674"/>
      <c r="EC270" s="674"/>
      <c r="ED270" s="674"/>
      <c r="EE270" s="674"/>
      <c r="EF270" s="674"/>
      <c r="EG270" s="674"/>
      <c r="EH270" s="674"/>
      <c r="EI270" s="674"/>
      <c r="EJ270" s="674"/>
      <c r="EK270" s="674"/>
      <c r="EL270" s="674"/>
      <c r="EM270" s="674"/>
      <c r="EN270" s="674"/>
      <c r="EO270" s="674"/>
      <c r="EP270" s="674"/>
      <c r="EQ270" s="674"/>
      <c r="ER270" s="674"/>
      <c r="ES270" s="674"/>
      <c r="ET270" s="674"/>
      <c r="EU270" s="674"/>
      <c r="EV270" s="674"/>
      <c r="EW270" s="674"/>
      <c r="EX270" s="674"/>
      <c r="EY270" s="674"/>
      <c r="EZ270" s="674"/>
      <c r="FA270" s="674"/>
      <c r="FB270" s="674"/>
      <c r="FC270" s="674"/>
      <c r="FD270" s="674"/>
      <c r="FE270" s="674"/>
      <c r="FF270" s="674"/>
      <c r="FG270" s="674"/>
      <c r="FH270" s="674"/>
      <c r="FI270" s="674"/>
      <c r="FJ270" s="674"/>
      <c r="FK270" s="674"/>
      <c r="FL270" s="674"/>
      <c r="FM270" s="674"/>
      <c r="FN270" s="674"/>
      <c r="FO270" s="674"/>
      <c r="FP270" s="674"/>
      <c r="FQ270" s="674"/>
      <c r="FR270" s="674"/>
      <c r="FS270" s="674"/>
      <c r="FT270" s="674"/>
      <c r="FU270" s="674"/>
      <c r="FV270" s="674"/>
      <c r="FW270" s="674"/>
      <c r="FX270" s="674"/>
      <c r="FY270" s="674"/>
      <c r="FZ270" s="1313"/>
      <c r="GA270" s="1312"/>
      <c r="GB270" s="1156"/>
      <c r="GC270" s="1156"/>
      <c r="GD270" s="1156"/>
      <c r="GE270" s="1156"/>
      <c r="GF270" s="1156"/>
      <c r="GG270" s="1156"/>
      <c r="GH270" s="1156"/>
      <c r="GI270" s="1156"/>
      <c r="GJ270" s="1156"/>
      <c r="GK270" s="1157"/>
      <c r="GL270" s="1157"/>
      <c r="GM270" s="1157"/>
      <c r="GN270" s="1157"/>
      <c r="GO270" s="1157"/>
      <c r="GP270" s="1157"/>
      <c r="GQ270" s="1157"/>
      <c r="GR270" s="1157"/>
      <c r="GS270" s="1157"/>
      <c r="GT270" s="1157"/>
      <c r="GU270" s="1157"/>
      <c r="GV270" s="1157"/>
      <c r="GW270" s="1157"/>
      <c r="GX270" s="1157"/>
      <c r="GY270" s="1157"/>
      <c r="GZ270" s="1157"/>
      <c r="HA270" s="1157"/>
      <c r="HB270" s="1157"/>
      <c r="HC270" s="1157"/>
      <c r="HD270" s="1157"/>
      <c r="HE270" s="1157"/>
      <c r="HF270" s="1157"/>
      <c r="HG270" s="1157"/>
      <c r="HH270" s="1157"/>
      <c r="HI270" s="1157"/>
      <c r="HJ270" s="1026"/>
    </row>
    <row r="271" spans="2:218" ht="24.95" customHeight="1" x14ac:dyDescent="0.25">
      <c r="B271" s="1606"/>
      <c r="C271" s="229"/>
      <c r="D271" s="1316"/>
      <c r="E271" s="2400"/>
      <c r="F271" s="215"/>
      <c r="G271" s="213"/>
      <c r="H271" s="213"/>
      <c r="I271" s="214"/>
      <c r="J271" s="834"/>
      <c r="K271" s="234"/>
      <c r="L271" s="230"/>
      <c r="M271" s="231"/>
      <c r="N271" s="231"/>
      <c r="O271" s="231"/>
      <c r="P271" s="231"/>
      <c r="Q271" s="235"/>
      <c r="R271" s="233"/>
      <c r="S271" s="232"/>
      <c r="T271" s="219"/>
      <c r="U271" s="835"/>
      <c r="V271" s="212"/>
      <c r="W271" s="231"/>
      <c r="X271" s="2118"/>
      <c r="Y271" s="2119"/>
      <c r="Z271" s="2188"/>
      <c r="AA271" s="674"/>
      <c r="AB271" s="674"/>
      <c r="AC271" s="674"/>
      <c r="AD271" s="674"/>
      <c r="AE271" s="674"/>
      <c r="AF271" s="674"/>
      <c r="AG271" s="674"/>
      <c r="AH271" s="674"/>
      <c r="AI271" s="674"/>
      <c r="AJ271" s="674"/>
      <c r="AK271" s="674"/>
      <c r="AL271" s="674"/>
      <c r="AM271" s="674"/>
      <c r="AN271" s="674"/>
      <c r="AO271" s="674"/>
      <c r="AP271" s="674"/>
      <c r="AQ271" s="674"/>
      <c r="AR271" s="674"/>
      <c r="AS271" s="674"/>
      <c r="AT271" s="674"/>
      <c r="AU271" s="674"/>
      <c r="AV271" s="674"/>
      <c r="AW271" s="674"/>
      <c r="AX271" s="674"/>
      <c r="AY271" s="674"/>
      <c r="AZ271" s="674"/>
      <c r="BA271" s="674"/>
      <c r="BB271" s="674"/>
      <c r="BC271" s="674"/>
      <c r="BD271" s="674"/>
      <c r="BE271" s="674"/>
      <c r="BF271" s="674"/>
      <c r="BG271" s="674"/>
      <c r="BH271" s="674"/>
      <c r="BI271" s="674"/>
      <c r="BJ271" s="674"/>
      <c r="BK271" s="674"/>
      <c r="BL271" s="674"/>
      <c r="BM271" s="674"/>
      <c r="BN271" s="674"/>
      <c r="BO271" s="674"/>
      <c r="BP271" s="674"/>
      <c r="BQ271" s="674"/>
      <c r="BR271" s="674"/>
      <c r="BS271" s="674"/>
      <c r="BT271" s="674"/>
      <c r="BU271" s="674"/>
      <c r="BV271" s="674"/>
      <c r="BW271" s="674"/>
      <c r="BX271" s="674"/>
      <c r="BY271" s="674"/>
      <c r="BZ271" s="674"/>
      <c r="CA271" s="674"/>
      <c r="CB271" s="674"/>
      <c r="CC271" s="674"/>
      <c r="CD271" s="674"/>
      <c r="CE271" s="674"/>
      <c r="CF271" s="674"/>
      <c r="CG271" s="674"/>
      <c r="CH271" s="674"/>
      <c r="CI271" s="674"/>
      <c r="CJ271" s="674"/>
      <c r="CK271" s="674"/>
      <c r="CL271" s="674"/>
      <c r="CM271" s="674"/>
      <c r="CN271" s="674"/>
      <c r="CO271" s="674"/>
      <c r="CP271" s="674"/>
      <c r="CQ271" s="674"/>
      <c r="CR271" s="674"/>
      <c r="CS271" s="674"/>
      <c r="CT271" s="674"/>
      <c r="CU271" s="674"/>
      <c r="CV271" s="674"/>
      <c r="CW271" s="674"/>
      <c r="CX271" s="674"/>
      <c r="CY271" s="674"/>
      <c r="CZ271" s="674"/>
      <c r="DA271" s="674"/>
      <c r="DB271" s="674"/>
      <c r="DC271" s="674"/>
      <c r="DD271" s="674"/>
      <c r="DE271" s="674"/>
      <c r="DF271" s="674"/>
      <c r="DG271" s="674"/>
      <c r="DH271" s="674"/>
      <c r="DI271" s="674"/>
      <c r="DJ271" s="674"/>
      <c r="DK271" s="674"/>
      <c r="DL271" s="674"/>
      <c r="DM271" s="674"/>
      <c r="DN271" s="674"/>
      <c r="DO271" s="674"/>
      <c r="DP271" s="674"/>
      <c r="DQ271" s="674"/>
      <c r="DR271" s="674"/>
      <c r="DS271" s="674"/>
      <c r="DT271" s="674"/>
      <c r="DU271" s="674"/>
      <c r="DV271" s="674"/>
      <c r="DW271" s="674"/>
      <c r="DX271" s="674"/>
      <c r="DY271" s="674"/>
      <c r="DZ271" s="674"/>
      <c r="EA271" s="674"/>
      <c r="EB271" s="674"/>
      <c r="EC271" s="674"/>
      <c r="ED271" s="674"/>
      <c r="EE271" s="674"/>
      <c r="EF271" s="674"/>
      <c r="EG271" s="674"/>
      <c r="EH271" s="674"/>
      <c r="EI271" s="674"/>
      <c r="EJ271" s="674"/>
      <c r="EK271" s="674"/>
      <c r="EL271" s="674"/>
      <c r="EM271" s="674"/>
      <c r="EN271" s="674"/>
      <c r="EO271" s="674"/>
      <c r="EP271" s="674"/>
      <c r="EQ271" s="674"/>
      <c r="ER271" s="674"/>
      <c r="ES271" s="674"/>
      <c r="ET271" s="674"/>
      <c r="EU271" s="674"/>
      <c r="EV271" s="674"/>
      <c r="EW271" s="674"/>
      <c r="EX271" s="674"/>
      <c r="EY271" s="674"/>
      <c r="EZ271" s="674"/>
      <c r="FA271" s="674"/>
      <c r="FB271" s="674"/>
      <c r="FC271" s="674"/>
      <c r="FD271" s="674"/>
      <c r="FE271" s="674"/>
      <c r="FF271" s="674"/>
      <c r="FG271" s="674"/>
      <c r="FH271" s="674"/>
      <c r="FI271" s="674"/>
      <c r="FJ271" s="674"/>
      <c r="FK271" s="674"/>
      <c r="FL271" s="674"/>
      <c r="FM271" s="674"/>
      <c r="FN271" s="674"/>
      <c r="FO271" s="674"/>
      <c r="FP271" s="674"/>
      <c r="FQ271" s="674"/>
      <c r="FR271" s="674"/>
      <c r="FS271" s="674"/>
      <c r="FT271" s="674"/>
      <c r="FU271" s="674"/>
      <c r="FV271" s="674"/>
      <c r="FW271" s="674"/>
      <c r="FX271" s="674"/>
      <c r="FY271" s="674"/>
      <c r="FZ271" s="1313"/>
      <c r="GA271" s="1312"/>
      <c r="GB271" s="1156"/>
      <c r="GC271" s="1156"/>
      <c r="GD271" s="1156"/>
      <c r="GE271" s="1156"/>
      <c r="GF271" s="1156"/>
      <c r="GG271" s="1156"/>
      <c r="GH271" s="1156"/>
      <c r="GI271" s="1156"/>
      <c r="GJ271" s="1156"/>
      <c r="GK271" s="1157"/>
      <c r="GL271" s="1157"/>
      <c r="GM271" s="1157"/>
      <c r="GN271" s="1157"/>
      <c r="GO271" s="1157"/>
      <c r="GP271" s="1157"/>
      <c r="GQ271" s="1157"/>
      <c r="GR271" s="1157"/>
      <c r="GS271" s="1157"/>
      <c r="GT271" s="1157"/>
      <c r="GU271" s="1157"/>
      <c r="GV271" s="1157"/>
      <c r="GW271" s="1157"/>
      <c r="GX271" s="1157"/>
      <c r="GY271" s="1157"/>
      <c r="GZ271" s="1157"/>
      <c r="HA271" s="1157"/>
      <c r="HB271" s="1157"/>
      <c r="HC271" s="1157"/>
      <c r="HD271" s="1157"/>
      <c r="HE271" s="1157"/>
      <c r="HF271" s="1157"/>
      <c r="HG271" s="1157"/>
      <c r="HH271" s="1157"/>
      <c r="HI271" s="1157"/>
      <c r="HJ271" s="1026"/>
    </row>
    <row r="272" spans="2:218" ht="24.95" customHeight="1" x14ac:dyDescent="0.25">
      <c r="B272" s="1606"/>
      <c r="C272" s="229"/>
      <c r="D272" s="1316"/>
      <c r="E272" s="2400"/>
      <c r="F272" s="215"/>
      <c r="G272" s="213"/>
      <c r="H272" s="213"/>
      <c r="I272" s="214"/>
      <c r="J272" s="834"/>
      <c r="K272" s="234"/>
      <c r="L272" s="230"/>
      <c r="M272" s="231"/>
      <c r="N272" s="231"/>
      <c r="O272" s="231"/>
      <c r="P272" s="231"/>
      <c r="Q272" s="235"/>
      <c r="R272" s="233"/>
      <c r="S272" s="232"/>
      <c r="T272" s="219"/>
      <c r="U272" s="835"/>
      <c r="V272" s="212"/>
      <c r="W272" s="231"/>
      <c r="X272" s="2118"/>
      <c r="Y272" s="2119"/>
      <c r="Z272" s="2188"/>
      <c r="AA272" s="674"/>
      <c r="AB272" s="674"/>
      <c r="AC272" s="674"/>
      <c r="AD272" s="674"/>
      <c r="AE272" s="674"/>
      <c r="AF272" s="674"/>
      <c r="AG272" s="674"/>
      <c r="AH272" s="674"/>
      <c r="AI272" s="674"/>
      <c r="AJ272" s="674"/>
      <c r="AK272" s="674"/>
      <c r="AL272" s="674"/>
      <c r="AM272" s="674"/>
      <c r="AN272" s="674"/>
      <c r="AO272" s="674"/>
      <c r="AP272" s="674"/>
      <c r="AQ272" s="674"/>
      <c r="AR272" s="674"/>
      <c r="AS272" s="674"/>
      <c r="AT272" s="674"/>
      <c r="AU272" s="674"/>
      <c r="AV272" s="674"/>
      <c r="AW272" s="674"/>
      <c r="AX272" s="674"/>
      <c r="AY272" s="674"/>
      <c r="AZ272" s="674"/>
      <c r="BA272" s="674"/>
      <c r="BB272" s="674"/>
      <c r="BC272" s="674"/>
      <c r="BD272" s="674"/>
      <c r="BE272" s="674"/>
      <c r="BF272" s="674"/>
      <c r="BG272" s="674"/>
      <c r="BH272" s="674"/>
      <c r="BI272" s="674"/>
      <c r="BJ272" s="674"/>
      <c r="BK272" s="674"/>
      <c r="BL272" s="674"/>
      <c r="BM272" s="674"/>
      <c r="BN272" s="674"/>
      <c r="BO272" s="674"/>
      <c r="BP272" s="674"/>
      <c r="BQ272" s="674"/>
      <c r="BR272" s="674"/>
      <c r="BS272" s="674"/>
      <c r="BT272" s="674"/>
      <c r="BU272" s="674"/>
      <c r="BV272" s="674"/>
      <c r="BW272" s="674"/>
      <c r="BX272" s="674"/>
      <c r="BY272" s="674"/>
      <c r="BZ272" s="674"/>
      <c r="CA272" s="674"/>
      <c r="CB272" s="674"/>
      <c r="CC272" s="674"/>
      <c r="CD272" s="674"/>
      <c r="CE272" s="674"/>
      <c r="CF272" s="674"/>
      <c r="CG272" s="674"/>
      <c r="CH272" s="674"/>
      <c r="CI272" s="674"/>
      <c r="CJ272" s="674"/>
      <c r="CK272" s="674"/>
      <c r="CL272" s="674"/>
      <c r="CM272" s="674"/>
      <c r="CN272" s="674"/>
      <c r="CO272" s="674"/>
      <c r="CP272" s="674"/>
      <c r="CQ272" s="674"/>
      <c r="CR272" s="674"/>
      <c r="CS272" s="674"/>
      <c r="CT272" s="674"/>
      <c r="CU272" s="674"/>
      <c r="CV272" s="674"/>
      <c r="CW272" s="674"/>
      <c r="CX272" s="674"/>
      <c r="CY272" s="674"/>
      <c r="CZ272" s="674"/>
      <c r="DA272" s="674"/>
      <c r="DB272" s="674"/>
      <c r="DC272" s="674"/>
      <c r="DD272" s="674"/>
      <c r="DE272" s="674"/>
      <c r="DF272" s="674"/>
      <c r="DG272" s="674"/>
      <c r="DH272" s="674"/>
      <c r="DI272" s="674"/>
      <c r="DJ272" s="674"/>
      <c r="DK272" s="674"/>
      <c r="DL272" s="674"/>
      <c r="DM272" s="674"/>
      <c r="DN272" s="674"/>
      <c r="DO272" s="674"/>
      <c r="DP272" s="674"/>
      <c r="DQ272" s="674"/>
      <c r="DR272" s="674"/>
      <c r="DS272" s="674"/>
      <c r="DT272" s="674"/>
      <c r="DU272" s="674"/>
      <c r="DV272" s="674"/>
      <c r="DW272" s="674"/>
      <c r="DX272" s="674"/>
      <c r="DY272" s="674"/>
      <c r="DZ272" s="674"/>
      <c r="EA272" s="674"/>
      <c r="EB272" s="674"/>
      <c r="EC272" s="674"/>
      <c r="ED272" s="674"/>
      <c r="EE272" s="674"/>
      <c r="EF272" s="674"/>
      <c r="EG272" s="674"/>
      <c r="EH272" s="674"/>
      <c r="EI272" s="674"/>
      <c r="EJ272" s="674"/>
      <c r="EK272" s="674"/>
      <c r="EL272" s="674"/>
      <c r="EM272" s="674"/>
      <c r="EN272" s="674"/>
      <c r="EO272" s="674"/>
      <c r="EP272" s="674"/>
      <c r="EQ272" s="674"/>
      <c r="ER272" s="674"/>
      <c r="ES272" s="674"/>
      <c r="ET272" s="674"/>
      <c r="EU272" s="674"/>
      <c r="EV272" s="674"/>
      <c r="EW272" s="674"/>
      <c r="EX272" s="674"/>
      <c r="EY272" s="674"/>
      <c r="EZ272" s="674"/>
      <c r="FA272" s="674"/>
      <c r="FB272" s="674"/>
      <c r="FC272" s="674"/>
      <c r="FD272" s="674"/>
      <c r="FE272" s="674"/>
      <c r="FF272" s="674"/>
      <c r="FG272" s="674"/>
      <c r="FH272" s="674"/>
      <c r="FI272" s="674"/>
      <c r="FJ272" s="674"/>
      <c r="FK272" s="674"/>
      <c r="FL272" s="674"/>
      <c r="FM272" s="674"/>
      <c r="FN272" s="674"/>
      <c r="FO272" s="674"/>
      <c r="FP272" s="674"/>
      <c r="FQ272" s="674"/>
      <c r="FR272" s="674"/>
      <c r="FS272" s="674"/>
      <c r="FT272" s="674"/>
      <c r="FU272" s="674"/>
      <c r="FV272" s="674"/>
      <c r="FW272" s="674"/>
      <c r="FX272" s="674"/>
      <c r="FY272" s="674"/>
      <c r="FZ272" s="1313"/>
      <c r="GA272" s="1312"/>
      <c r="GB272" s="1156"/>
      <c r="GC272" s="1156"/>
      <c r="GD272" s="1156"/>
      <c r="GE272" s="1156"/>
      <c r="GF272" s="1156"/>
      <c r="GG272" s="1156"/>
      <c r="GH272" s="1156"/>
      <c r="GI272" s="1156"/>
      <c r="GJ272" s="1156"/>
      <c r="GK272" s="1157"/>
      <c r="GL272" s="1157"/>
      <c r="GM272" s="1157"/>
      <c r="GN272" s="1157"/>
      <c r="GO272" s="1157"/>
      <c r="GP272" s="1157"/>
      <c r="GQ272" s="1157"/>
      <c r="GR272" s="1157"/>
      <c r="GS272" s="1157"/>
      <c r="GT272" s="1157"/>
      <c r="GU272" s="1157"/>
      <c r="GV272" s="1157"/>
      <c r="GW272" s="1157"/>
      <c r="GX272" s="1157"/>
      <c r="GY272" s="1157"/>
      <c r="GZ272" s="1157"/>
      <c r="HA272" s="1157"/>
      <c r="HB272" s="1157"/>
      <c r="HC272" s="1157"/>
      <c r="HD272" s="1157"/>
      <c r="HE272" s="1157"/>
      <c r="HF272" s="1157"/>
      <c r="HG272" s="1157"/>
      <c r="HH272" s="1157"/>
      <c r="HI272" s="1157"/>
      <c r="HJ272" s="1026"/>
    </row>
    <row r="273" spans="2:218" ht="24.95" customHeight="1" x14ac:dyDescent="0.25">
      <c r="B273" s="1606"/>
      <c r="C273" s="229"/>
      <c r="D273" s="1316"/>
      <c r="E273" s="2400"/>
      <c r="F273" s="215"/>
      <c r="G273" s="213"/>
      <c r="H273" s="213"/>
      <c r="I273" s="214"/>
      <c r="J273" s="834"/>
      <c r="K273" s="234"/>
      <c r="L273" s="230"/>
      <c r="M273" s="231"/>
      <c r="N273" s="231"/>
      <c r="O273" s="231"/>
      <c r="P273" s="231"/>
      <c r="Q273" s="235"/>
      <c r="R273" s="233"/>
      <c r="S273" s="232"/>
      <c r="T273" s="219"/>
      <c r="U273" s="835"/>
      <c r="V273" s="212"/>
      <c r="W273" s="231"/>
      <c r="X273" s="2118"/>
      <c r="Y273" s="2119"/>
      <c r="Z273" s="2188"/>
      <c r="AA273" s="674"/>
      <c r="AB273" s="674"/>
      <c r="AC273" s="674"/>
      <c r="AD273" s="674"/>
      <c r="AE273" s="674"/>
      <c r="AF273" s="674"/>
      <c r="AG273" s="674"/>
      <c r="AH273" s="674"/>
      <c r="AI273" s="674"/>
      <c r="AJ273" s="674"/>
      <c r="AK273" s="674"/>
      <c r="AL273" s="674"/>
      <c r="AM273" s="674"/>
      <c r="AN273" s="674"/>
      <c r="AO273" s="674"/>
      <c r="AP273" s="674"/>
      <c r="AQ273" s="674"/>
      <c r="AR273" s="674"/>
      <c r="AS273" s="674"/>
      <c r="AT273" s="674"/>
      <c r="AU273" s="674"/>
      <c r="AV273" s="674"/>
      <c r="AW273" s="674"/>
      <c r="AX273" s="674"/>
      <c r="AY273" s="674"/>
      <c r="AZ273" s="674"/>
      <c r="BA273" s="674"/>
      <c r="BB273" s="674"/>
      <c r="BC273" s="674"/>
      <c r="BD273" s="674"/>
      <c r="BE273" s="674"/>
      <c r="BF273" s="674"/>
      <c r="BG273" s="674"/>
      <c r="BH273" s="674"/>
      <c r="BI273" s="674"/>
      <c r="BJ273" s="674"/>
      <c r="BK273" s="674"/>
      <c r="BL273" s="674"/>
      <c r="BM273" s="674"/>
      <c r="BN273" s="674"/>
      <c r="BO273" s="674"/>
      <c r="BP273" s="674"/>
      <c r="BQ273" s="674"/>
      <c r="BR273" s="674"/>
      <c r="BS273" s="674"/>
      <c r="BT273" s="674"/>
      <c r="BU273" s="674"/>
      <c r="BV273" s="674"/>
      <c r="BW273" s="674"/>
      <c r="BX273" s="674"/>
      <c r="BY273" s="674"/>
      <c r="BZ273" s="674"/>
      <c r="CA273" s="674"/>
      <c r="CB273" s="674"/>
      <c r="CC273" s="674"/>
      <c r="CD273" s="674"/>
      <c r="CE273" s="674"/>
      <c r="CF273" s="674"/>
      <c r="CG273" s="674"/>
      <c r="CH273" s="674"/>
      <c r="CI273" s="674"/>
      <c r="CJ273" s="674"/>
      <c r="CK273" s="674"/>
      <c r="CL273" s="674"/>
      <c r="CM273" s="674"/>
      <c r="CN273" s="674"/>
      <c r="CO273" s="674"/>
      <c r="CP273" s="674"/>
      <c r="CQ273" s="674"/>
      <c r="CR273" s="674"/>
      <c r="CS273" s="674"/>
      <c r="CT273" s="674"/>
      <c r="CU273" s="674"/>
      <c r="CV273" s="674"/>
      <c r="CW273" s="674"/>
      <c r="CX273" s="674"/>
      <c r="CY273" s="674"/>
      <c r="CZ273" s="674"/>
      <c r="DA273" s="674"/>
      <c r="DB273" s="674"/>
      <c r="DC273" s="674"/>
      <c r="DD273" s="674"/>
      <c r="DE273" s="674"/>
      <c r="DF273" s="674"/>
      <c r="DG273" s="674"/>
      <c r="DH273" s="674"/>
      <c r="DI273" s="674"/>
      <c r="DJ273" s="674"/>
      <c r="DK273" s="674"/>
      <c r="DL273" s="674"/>
      <c r="DM273" s="674"/>
      <c r="DN273" s="674"/>
      <c r="DO273" s="674"/>
      <c r="DP273" s="674"/>
      <c r="DQ273" s="674"/>
      <c r="DR273" s="674"/>
      <c r="DS273" s="674"/>
      <c r="DT273" s="674"/>
      <c r="DU273" s="674"/>
      <c r="DV273" s="674"/>
      <c r="DW273" s="674"/>
      <c r="DX273" s="674"/>
      <c r="DY273" s="674"/>
      <c r="DZ273" s="674"/>
      <c r="EA273" s="674"/>
      <c r="EB273" s="674"/>
      <c r="EC273" s="674"/>
      <c r="ED273" s="674"/>
      <c r="EE273" s="674"/>
      <c r="EF273" s="674"/>
      <c r="EG273" s="674"/>
      <c r="EH273" s="674"/>
      <c r="EI273" s="674"/>
      <c r="EJ273" s="674"/>
      <c r="EK273" s="674"/>
      <c r="EL273" s="674"/>
      <c r="EM273" s="674"/>
      <c r="EN273" s="674"/>
      <c r="EO273" s="674"/>
      <c r="EP273" s="674"/>
      <c r="EQ273" s="674"/>
      <c r="ER273" s="674"/>
      <c r="ES273" s="674"/>
      <c r="ET273" s="674"/>
      <c r="EU273" s="674"/>
      <c r="EV273" s="674"/>
      <c r="EW273" s="674"/>
      <c r="EX273" s="674"/>
      <c r="EY273" s="674"/>
      <c r="EZ273" s="674"/>
      <c r="FA273" s="674"/>
      <c r="FB273" s="674"/>
      <c r="FC273" s="674"/>
      <c r="FD273" s="674"/>
      <c r="FE273" s="674"/>
      <c r="FF273" s="674"/>
      <c r="FG273" s="674"/>
      <c r="FH273" s="674"/>
      <c r="FI273" s="674"/>
      <c r="FJ273" s="674"/>
      <c r="FK273" s="674"/>
      <c r="FL273" s="674"/>
      <c r="FM273" s="674"/>
      <c r="FN273" s="674"/>
      <c r="FO273" s="674"/>
      <c r="FP273" s="674"/>
      <c r="FQ273" s="674"/>
      <c r="FR273" s="674"/>
      <c r="FS273" s="674"/>
      <c r="FT273" s="674"/>
      <c r="FU273" s="674"/>
      <c r="FV273" s="674"/>
      <c r="FW273" s="674"/>
      <c r="FX273" s="674"/>
      <c r="FY273" s="674"/>
      <c r="FZ273" s="1313"/>
      <c r="GA273" s="1312"/>
      <c r="GB273" s="1156"/>
      <c r="GC273" s="1156"/>
      <c r="GD273" s="1156"/>
      <c r="GE273" s="1156"/>
      <c r="GF273" s="1156"/>
      <c r="GG273" s="1156"/>
      <c r="GH273" s="1156"/>
      <c r="GI273" s="1156"/>
      <c r="GJ273" s="1156"/>
      <c r="GK273" s="1157"/>
      <c r="GL273" s="1157"/>
      <c r="GM273" s="1157"/>
      <c r="GN273" s="1157"/>
      <c r="GO273" s="1157"/>
      <c r="GP273" s="1157"/>
      <c r="GQ273" s="1157"/>
      <c r="GR273" s="1157"/>
      <c r="GS273" s="1157"/>
      <c r="GT273" s="1157"/>
      <c r="GU273" s="1157"/>
      <c r="GV273" s="1157"/>
      <c r="GW273" s="1157"/>
      <c r="GX273" s="1157"/>
      <c r="GY273" s="1157"/>
      <c r="GZ273" s="1157"/>
      <c r="HA273" s="1157"/>
      <c r="HB273" s="1157"/>
      <c r="HC273" s="1157"/>
      <c r="HD273" s="1157"/>
      <c r="HE273" s="1157"/>
      <c r="HF273" s="1157"/>
      <c r="HG273" s="1157"/>
      <c r="HH273" s="1157"/>
      <c r="HI273" s="1157"/>
      <c r="HJ273" s="1026"/>
    </row>
    <row r="274" spans="2:218" ht="24.95" customHeight="1" x14ac:dyDescent="0.25">
      <c r="B274" s="1606"/>
      <c r="C274" s="229"/>
      <c r="D274" s="1316"/>
      <c r="E274" s="2400"/>
      <c r="F274" s="215"/>
      <c r="G274" s="213"/>
      <c r="H274" s="213"/>
      <c r="I274" s="214"/>
      <c r="J274" s="834"/>
      <c r="K274" s="234"/>
      <c r="L274" s="230"/>
      <c r="M274" s="231"/>
      <c r="N274" s="231"/>
      <c r="O274" s="231"/>
      <c r="P274" s="231"/>
      <c r="Q274" s="235"/>
      <c r="R274" s="233"/>
      <c r="S274" s="232"/>
      <c r="T274" s="219"/>
      <c r="U274" s="835"/>
      <c r="V274" s="212"/>
      <c r="W274" s="231"/>
      <c r="X274" s="2118"/>
      <c r="Y274" s="2119"/>
      <c r="Z274" s="2188"/>
      <c r="AA274" s="674"/>
      <c r="AB274" s="674"/>
      <c r="AC274" s="674"/>
      <c r="AD274" s="674"/>
      <c r="AE274" s="674"/>
      <c r="AF274" s="674"/>
      <c r="AG274" s="674"/>
      <c r="AH274" s="674"/>
      <c r="AI274" s="674"/>
      <c r="AJ274" s="674"/>
      <c r="AK274" s="674"/>
      <c r="AL274" s="674"/>
      <c r="AM274" s="674"/>
      <c r="AN274" s="674"/>
      <c r="AO274" s="674"/>
      <c r="AP274" s="674"/>
      <c r="AQ274" s="674"/>
      <c r="AR274" s="674"/>
      <c r="AS274" s="674"/>
      <c r="AT274" s="674"/>
      <c r="AU274" s="674"/>
      <c r="AV274" s="674"/>
      <c r="AW274" s="674"/>
      <c r="AX274" s="674"/>
      <c r="AY274" s="674"/>
      <c r="AZ274" s="674"/>
      <c r="BA274" s="674"/>
      <c r="BB274" s="674"/>
      <c r="BC274" s="674"/>
      <c r="BD274" s="674"/>
      <c r="BE274" s="674"/>
      <c r="BF274" s="674"/>
      <c r="BG274" s="674"/>
      <c r="BH274" s="674"/>
      <c r="BI274" s="674"/>
      <c r="BJ274" s="674"/>
      <c r="BK274" s="674"/>
      <c r="BL274" s="674"/>
      <c r="BM274" s="674"/>
      <c r="BN274" s="674"/>
      <c r="BO274" s="674"/>
      <c r="BP274" s="674"/>
      <c r="BQ274" s="674"/>
      <c r="BR274" s="674"/>
      <c r="BS274" s="674"/>
      <c r="BT274" s="674"/>
      <c r="BU274" s="674"/>
      <c r="BV274" s="674"/>
      <c r="BW274" s="674"/>
      <c r="BX274" s="674"/>
      <c r="BY274" s="674"/>
      <c r="BZ274" s="674"/>
      <c r="CA274" s="674"/>
      <c r="CB274" s="674"/>
      <c r="CC274" s="674"/>
      <c r="CD274" s="674"/>
      <c r="CE274" s="674"/>
      <c r="CF274" s="674"/>
      <c r="CG274" s="674"/>
      <c r="CH274" s="674"/>
      <c r="CI274" s="674"/>
      <c r="CJ274" s="674"/>
      <c r="CK274" s="674"/>
      <c r="CL274" s="674"/>
      <c r="CM274" s="674"/>
      <c r="CN274" s="674"/>
      <c r="CO274" s="674"/>
      <c r="CP274" s="674"/>
      <c r="CQ274" s="674"/>
      <c r="CR274" s="674"/>
      <c r="CS274" s="674"/>
      <c r="CT274" s="674"/>
      <c r="CU274" s="674"/>
      <c r="CV274" s="674"/>
      <c r="CW274" s="674"/>
      <c r="CX274" s="674"/>
      <c r="CY274" s="674"/>
      <c r="CZ274" s="674"/>
      <c r="DA274" s="674"/>
      <c r="DB274" s="674"/>
      <c r="DC274" s="674"/>
      <c r="DD274" s="674"/>
      <c r="DE274" s="674"/>
      <c r="DF274" s="674"/>
      <c r="DG274" s="674"/>
      <c r="DH274" s="674"/>
      <c r="DI274" s="674"/>
      <c r="DJ274" s="674"/>
      <c r="DK274" s="674"/>
      <c r="DL274" s="674"/>
      <c r="DM274" s="674"/>
      <c r="DN274" s="674"/>
      <c r="DO274" s="674"/>
      <c r="DP274" s="674"/>
      <c r="DQ274" s="674"/>
      <c r="DR274" s="674"/>
      <c r="DS274" s="674"/>
      <c r="DT274" s="674"/>
      <c r="DU274" s="674"/>
      <c r="DV274" s="674"/>
      <c r="DW274" s="674"/>
      <c r="DX274" s="674"/>
      <c r="DY274" s="674"/>
      <c r="DZ274" s="674"/>
      <c r="EA274" s="674"/>
      <c r="EB274" s="674"/>
      <c r="EC274" s="674"/>
      <c r="ED274" s="674"/>
      <c r="EE274" s="674"/>
      <c r="EF274" s="674"/>
      <c r="EG274" s="674"/>
      <c r="EH274" s="674"/>
      <c r="EI274" s="674"/>
      <c r="EJ274" s="674"/>
      <c r="EK274" s="674"/>
      <c r="EL274" s="674"/>
      <c r="EM274" s="674"/>
      <c r="EN274" s="674"/>
      <c r="EO274" s="674"/>
      <c r="EP274" s="674"/>
      <c r="EQ274" s="674"/>
      <c r="ER274" s="674"/>
      <c r="ES274" s="674"/>
      <c r="ET274" s="674"/>
      <c r="EU274" s="674"/>
      <c r="EV274" s="674"/>
      <c r="EW274" s="674"/>
      <c r="EX274" s="674"/>
      <c r="EY274" s="674"/>
      <c r="EZ274" s="674"/>
      <c r="FA274" s="674"/>
      <c r="FB274" s="674"/>
      <c r="FC274" s="674"/>
      <c r="FD274" s="674"/>
      <c r="FE274" s="674"/>
      <c r="FF274" s="674"/>
      <c r="FG274" s="674"/>
      <c r="FH274" s="674"/>
      <c r="FI274" s="674"/>
      <c r="FJ274" s="674"/>
      <c r="FK274" s="674"/>
      <c r="FL274" s="674"/>
      <c r="FM274" s="674"/>
      <c r="FN274" s="674"/>
      <c r="FO274" s="674"/>
      <c r="FP274" s="674"/>
      <c r="FQ274" s="674"/>
      <c r="FR274" s="674"/>
      <c r="FS274" s="674"/>
      <c r="FT274" s="674"/>
      <c r="FU274" s="674"/>
      <c r="FV274" s="674"/>
      <c r="FW274" s="674"/>
      <c r="FX274" s="674"/>
      <c r="FY274" s="674"/>
      <c r="FZ274" s="1313"/>
      <c r="GA274" s="1312"/>
      <c r="GB274" s="1156"/>
      <c r="GC274" s="1156"/>
      <c r="GD274" s="1156"/>
      <c r="GE274" s="1156"/>
      <c r="GF274" s="1156"/>
      <c r="GG274" s="1156"/>
      <c r="GH274" s="1156"/>
      <c r="GI274" s="1156"/>
      <c r="GJ274" s="1156"/>
      <c r="GK274" s="1157"/>
      <c r="GL274" s="1157"/>
      <c r="GM274" s="1157"/>
      <c r="GN274" s="1157"/>
      <c r="GO274" s="1157"/>
      <c r="GP274" s="1157"/>
      <c r="GQ274" s="1157"/>
      <c r="GR274" s="1157"/>
      <c r="GS274" s="1157"/>
      <c r="GT274" s="1157"/>
      <c r="GU274" s="1157"/>
      <c r="GV274" s="1157"/>
      <c r="GW274" s="1157"/>
      <c r="GX274" s="1157"/>
      <c r="GY274" s="1157"/>
      <c r="GZ274" s="1157"/>
      <c r="HA274" s="1157"/>
      <c r="HB274" s="1157"/>
      <c r="HC274" s="1157"/>
      <c r="HD274" s="1157"/>
      <c r="HE274" s="1157"/>
      <c r="HF274" s="1157"/>
      <c r="HG274" s="1157"/>
      <c r="HH274" s="1157"/>
      <c r="HI274" s="1157"/>
      <c r="HJ274" s="1026"/>
    </row>
    <row r="275" spans="2:218" ht="24.95" customHeight="1" x14ac:dyDescent="0.25">
      <c r="B275" s="1606"/>
      <c r="C275" s="229"/>
      <c r="D275" s="1316"/>
      <c r="E275" s="2400"/>
      <c r="F275" s="215"/>
      <c r="G275" s="213"/>
      <c r="H275" s="213"/>
      <c r="I275" s="214"/>
      <c r="J275" s="834"/>
      <c r="K275" s="234"/>
      <c r="L275" s="230"/>
      <c r="M275" s="231"/>
      <c r="N275" s="231"/>
      <c r="O275" s="231"/>
      <c r="P275" s="231"/>
      <c r="Q275" s="235"/>
      <c r="R275" s="233"/>
      <c r="S275" s="232"/>
      <c r="T275" s="219"/>
      <c r="U275" s="835"/>
      <c r="V275" s="212"/>
      <c r="W275" s="231"/>
      <c r="X275" s="2118"/>
      <c r="Y275" s="2119"/>
      <c r="Z275" s="2188"/>
      <c r="AA275" s="674"/>
      <c r="AB275" s="674"/>
      <c r="AC275" s="674"/>
      <c r="AD275" s="674"/>
      <c r="AE275" s="674"/>
      <c r="AF275" s="674"/>
      <c r="AG275" s="674"/>
      <c r="AH275" s="674"/>
      <c r="AI275" s="674"/>
      <c r="AJ275" s="674"/>
      <c r="AK275" s="674"/>
      <c r="AL275" s="674"/>
      <c r="AM275" s="674"/>
      <c r="AN275" s="674"/>
      <c r="AO275" s="674"/>
      <c r="AP275" s="674"/>
      <c r="AQ275" s="674"/>
      <c r="AR275" s="674"/>
      <c r="AS275" s="674"/>
      <c r="AT275" s="674"/>
      <c r="AU275" s="674"/>
      <c r="AV275" s="674"/>
      <c r="AW275" s="674"/>
      <c r="AX275" s="674"/>
      <c r="AY275" s="674"/>
      <c r="AZ275" s="674"/>
      <c r="BA275" s="674"/>
      <c r="BB275" s="674"/>
      <c r="BC275" s="674"/>
      <c r="BD275" s="674"/>
      <c r="BE275" s="674"/>
      <c r="BF275" s="674"/>
      <c r="BG275" s="674"/>
      <c r="BH275" s="674"/>
      <c r="BI275" s="674"/>
      <c r="BJ275" s="674"/>
      <c r="BK275" s="674"/>
      <c r="BL275" s="674"/>
      <c r="BM275" s="674"/>
      <c r="BN275" s="674"/>
      <c r="BO275" s="674"/>
      <c r="BP275" s="674"/>
      <c r="BQ275" s="674"/>
      <c r="BR275" s="674"/>
      <c r="BS275" s="674"/>
      <c r="BT275" s="674"/>
      <c r="BU275" s="674"/>
      <c r="BV275" s="674"/>
      <c r="BW275" s="674"/>
      <c r="BX275" s="674"/>
      <c r="BY275" s="674"/>
      <c r="BZ275" s="674"/>
      <c r="CA275" s="674"/>
      <c r="CB275" s="674"/>
      <c r="CC275" s="674"/>
      <c r="CD275" s="674"/>
      <c r="CE275" s="674"/>
      <c r="CF275" s="674"/>
      <c r="CG275" s="674"/>
      <c r="CH275" s="674"/>
      <c r="CI275" s="674"/>
      <c r="CJ275" s="674"/>
      <c r="CK275" s="674"/>
      <c r="CL275" s="674"/>
      <c r="CM275" s="674"/>
      <c r="CN275" s="674"/>
      <c r="CO275" s="674"/>
      <c r="CP275" s="674"/>
      <c r="CQ275" s="674"/>
      <c r="CR275" s="674"/>
      <c r="CS275" s="674"/>
      <c r="CT275" s="674"/>
      <c r="CU275" s="674"/>
      <c r="CV275" s="674"/>
      <c r="CW275" s="674"/>
      <c r="CX275" s="674"/>
      <c r="CY275" s="674"/>
      <c r="CZ275" s="674"/>
      <c r="DA275" s="674"/>
      <c r="DB275" s="674"/>
      <c r="DC275" s="674"/>
      <c r="DD275" s="674"/>
      <c r="DE275" s="674"/>
      <c r="DF275" s="674"/>
      <c r="DG275" s="674"/>
      <c r="DH275" s="674"/>
      <c r="DI275" s="674"/>
      <c r="DJ275" s="674"/>
      <c r="DK275" s="674"/>
      <c r="DL275" s="674"/>
      <c r="DM275" s="674"/>
      <c r="DN275" s="674"/>
      <c r="DO275" s="674"/>
      <c r="DP275" s="674"/>
      <c r="DQ275" s="674"/>
      <c r="DR275" s="674"/>
      <c r="DS275" s="674"/>
      <c r="DT275" s="674"/>
      <c r="DU275" s="674"/>
      <c r="DV275" s="674"/>
      <c r="DW275" s="674"/>
      <c r="DX275" s="674"/>
      <c r="DY275" s="674"/>
      <c r="DZ275" s="674"/>
      <c r="EA275" s="674"/>
      <c r="EB275" s="674"/>
      <c r="EC275" s="674"/>
      <c r="ED275" s="674"/>
      <c r="EE275" s="674"/>
      <c r="EF275" s="674"/>
      <c r="EG275" s="674"/>
      <c r="EH275" s="674"/>
      <c r="EI275" s="674"/>
      <c r="EJ275" s="674"/>
      <c r="EK275" s="674"/>
      <c r="EL275" s="674"/>
      <c r="EM275" s="674"/>
      <c r="EN275" s="674"/>
      <c r="EO275" s="674"/>
      <c r="EP275" s="674"/>
      <c r="EQ275" s="674"/>
      <c r="ER275" s="674"/>
      <c r="ES275" s="674"/>
      <c r="ET275" s="674"/>
      <c r="EU275" s="674"/>
      <c r="EV275" s="674"/>
      <c r="EW275" s="674"/>
      <c r="EX275" s="674"/>
      <c r="EY275" s="674"/>
      <c r="EZ275" s="674"/>
      <c r="FA275" s="674"/>
      <c r="FB275" s="674"/>
      <c r="FC275" s="674"/>
      <c r="FD275" s="674"/>
      <c r="FE275" s="674"/>
      <c r="FF275" s="674"/>
      <c r="FG275" s="674"/>
      <c r="FH275" s="674"/>
      <c r="FI275" s="674"/>
      <c r="FJ275" s="674"/>
      <c r="FK275" s="674"/>
      <c r="FL275" s="674"/>
      <c r="FM275" s="674"/>
      <c r="FN275" s="674"/>
      <c r="FO275" s="674"/>
      <c r="FP275" s="674"/>
      <c r="FQ275" s="674"/>
      <c r="FR275" s="674"/>
      <c r="FS275" s="674"/>
      <c r="FT275" s="674"/>
      <c r="FU275" s="674"/>
      <c r="FV275" s="674"/>
      <c r="FW275" s="674"/>
      <c r="FX275" s="674"/>
      <c r="FY275" s="674"/>
      <c r="FZ275" s="1313"/>
      <c r="GA275" s="1312"/>
      <c r="GB275" s="1156"/>
      <c r="GC275" s="1156"/>
      <c r="GD275" s="1156"/>
      <c r="GE275" s="1156"/>
      <c r="GF275" s="1156"/>
      <c r="GG275" s="1156"/>
      <c r="GH275" s="1156"/>
      <c r="GI275" s="1156"/>
      <c r="GJ275" s="1156"/>
      <c r="GK275" s="1157"/>
      <c r="GL275" s="1157"/>
      <c r="GM275" s="1157"/>
      <c r="GN275" s="1157"/>
      <c r="GO275" s="1157"/>
      <c r="GP275" s="1157"/>
      <c r="GQ275" s="1157"/>
      <c r="GR275" s="1157"/>
      <c r="GS275" s="1157"/>
      <c r="GT275" s="1157"/>
      <c r="GU275" s="1157"/>
      <c r="GV275" s="1157"/>
      <c r="GW275" s="1157"/>
      <c r="GX275" s="1157"/>
      <c r="GY275" s="1157"/>
      <c r="GZ275" s="1157"/>
      <c r="HA275" s="1157"/>
      <c r="HB275" s="1157"/>
      <c r="HC275" s="1157"/>
      <c r="HD275" s="1157"/>
      <c r="HE275" s="1157"/>
      <c r="HF275" s="1157"/>
      <c r="HG275" s="1157"/>
      <c r="HH275" s="1157"/>
      <c r="HI275" s="1157"/>
      <c r="HJ275" s="1026"/>
    </row>
    <row r="276" spans="2:218" ht="24.95" customHeight="1" x14ac:dyDescent="0.25">
      <c r="B276" s="1606"/>
      <c r="C276" s="229"/>
      <c r="D276" s="1316"/>
      <c r="E276" s="2400"/>
      <c r="F276" s="215"/>
      <c r="G276" s="213"/>
      <c r="H276" s="213"/>
      <c r="I276" s="214"/>
      <c r="J276" s="834"/>
      <c r="K276" s="234"/>
      <c r="L276" s="230"/>
      <c r="M276" s="231"/>
      <c r="N276" s="231"/>
      <c r="O276" s="231"/>
      <c r="P276" s="231"/>
      <c r="Q276" s="235"/>
      <c r="R276" s="233"/>
      <c r="S276" s="232"/>
      <c r="T276" s="219"/>
      <c r="U276" s="835"/>
      <c r="V276" s="212"/>
      <c r="W276" s="231"/>
      <c r="X276" s="2118"/>
      <c r="Y276" s="2119"/>
      <c r="Z276" s="2188"/>
      <c r="AA276" s="674"/>
      <c r="AB276" s="674"/>
      <c r="AC276" s="674"/>
      <c r="AD276" s="674"/>
      <c r="AE276" s="674"/>
      <c r="AF276" s="674"/>
      <c r="AG276" s="674"/>
      <c r="AH276" s="674"/>
      <c r="AI276" s="674"/>
      <c r="AJ276" s="674"/>
      <c r="AK276" s="674"/>
      <c r="AL276" s="674"/>
      <c r="AM276" s="674"/>
      <c r="AN276" s="674"/>
      <c r="AO276" s="674"/>
      <c r="AP276" s="674"/>
      <c r="AQ276" s="674"/>
      <c r="AR276" s="674"/>
      <c r="AS276" s="674"/>
      <c r="AT276" s="674"/>
      <c r="AU276" s="674"/>
      <c r="AV276" s="674"/>
      <c r="AW276" s="674"/>
      <c r="AX276" s="674"/>
      <c r="AY276" s="674"/>
      <c r="AZ276" s="674"/>
      <c r="BA276" s="674"/>
      <c r="BB276" s="674"/>
      <c r="BC276" s="674"/>
      <c r="BD276" s="674"/>
      <c r="BE276" s="674"/>
      <c r="BF276" s="674"/>
      <c r="BG276" s="674"/>
      <c r="BH276" s="674"/>
      <c r="BI276" s="674"/>
      <c r="BJ276" s="674"/>
      <c r="BK276" s="674"/>
      <c r="BL276" s="674"/>
      <c r="BM276" s="674"/>
      <c r="BN276" s="674"/>
      <c r="BO276" s="674"/>
      <c r="BP276" s="674"/>
      <c r="BQ276" s="674"/>
      <c r="BR276" s="674"/>
      <c r="BS276" s="674"/>
      <c r="BT276" s="674"/>
      <c r="BU276" s="674"/>
      <c r="BV276" s="674"/>
      <c r="BW276" s="674"/>
      <c r="BX276" s="674"/>
      <c r="BY276" s="674"/>
      <c r="BZ276" s="674"/>
      <c r="CA276" s="674"/>
      <c r="CB276" s="674"/>
      <c r="CC276" s="674"/>
      <c r="CD276" s="674"/>
      <c r="CE276" s="674"/>
      <c r="CF276" s="674"/>
      <c r="CG276" s="674"/>
      <c r="CH276" s="674"/>
      <c r="CI276" s="674"/>
      <c r="CJ276" s="674"/>
      <c r="CK276" s="674"/>
      <c r="CL276" s="674"/>
      <c r="CM276" s="674"/>
      <c r="CN276" s="674"/>
      <c r="CO276" s="674"/>
      <c r="CP276" s="674"/>
      <c r="CQ276" s="674"/>
      <c r="CR276" s="674"/>
      <c r="CS276" s="674"/>
      <c r="CT276" s="674"/>
      <c r="CU276" s="674"/>
      <c r="CV276" s="674"/>
      <c r="CW276" s="674"/>
      <c r="CX276" s="674"/>
      <c r="CY276" s="674"/>
      <c r="CZ276" s="674"/>
      <c r="DA276" s="674"/>
      <c r="DB276" s="674"/>
      <c r="DC276" s="674"/>
      <c r="DD276" s="674"/>
      <c r="DE276" s="674"/>
      <c r="DF276" s="674"/>
      <c r="DG276" s="674"/>
      <c r="DH276" s="674"/>
      <c r="DI276" s="674"/>
      <c r="DJ276" s="674"/>
      <c r="DK276" s="674"/>
      <c r="DL276" s="674"/>
      <c r="DM276" s="674"/>
      <c r="DN276" s="674"/>
      <c r="DO276" s="674"/>
      <c r="DP276" s="674"/>
      <c r="DQ276" s="674"/>
      <c r="DR276" s="674"/>
      <c r="DS276" s="674"/>
      <c r="DT276" s="674"/>
      <c r="DU276" s="674"/>
      <c r="DV276" s="674"/>
      <c r="DW276" s="674"/>
      <c r="DX276" s="674"/>
      <c r="DY276" s="674"/>
      <c r="DZ276" s="674"/>
      <c r="EA276" s="674"/>
      <c r="EB276" s="674"/>
      <c r="EC276" s="674"/>
      <c r="ED276" s="674"/>
      <c r="EE276" s="674"/>
      <c r="EF276" s="674"/>
      <c r="EG276" s="674"/>
      <c r="EH276" s="674"/>
      <c r="EI276" s="674"/>
      <c r="EJ276" s="674"/>
      <c r="EK276" s="674"/>
      <c r="EL276" s="674"/>
      <c r="EM276" s="674"/>
      <c r="EN276" s="674"/>
      <c r="EO276" s="674"/>
      <c r="EP276" s="674"/>
      <c r="EQ276" s="674"/>
      <c r="ER276" s="674"/>
      <c r="ES276" s="674"/>
      <c r="ET276" s="674"/>
      <c r="EU276" s="674"/>
      <c r="EV276" s="674"/>
      <c r="EW276" s="674"/>
      <c r="EX276" s="674"/>
      <c r="EY276" s="674"/>
      <c r="EZ276" s="674"/>
      <c r="FA276" s="674"/>
      <c r="FB276" s="674"/>
      <c r="FC276" s="674"/>
      <c r="FD276" s="674"/>
      <c r="FE276" s="674"/>
      <c r="FF276" s="674"/>
      <c r="FG276" s="674"/>
      <c r="FH276" s="674"/>
      <c r="FI276" s="674"/>
      <c r="FJ276" s="674"/>
      <c r="FK276" s="674"/>
      <c r="FL276" s="674"/>
      <c r="FM276" s="674"/>
      <c r="FN276" s="674"/>
      <c r="FO276" s="674"/>
      <c r="FP276" s="674"/>
      <c r="FQ276" s="674"/>
      <c r="FR276" s="674"/>
      <c r="FS276" s="674"/>
      <c r="FT276" s="674"/>
      <c r="FU276" s="674"/>
      <c r="FV276" s="674"/>
      <c r="FW276" s="674"/>
      <c r="FX276" s="674"/>
      <c r="FY276" s="674"/>
      <c r="FZ276" s="1313"/>
      <c r="GA276" s="1312"/>
      <c r="GB276" s="1156"/>
      <c r="GC276" s="1156"/>
      <c r="GD276" s="1156"/>
      <c r="GE276" s="1156"/>
      <c r="GF276" s="1156"/>
      <c r="GG276" s="1156"/>
      <c r="GH276" s="1156"/>
      <c r="GI276" s="1156"/>
      <c r="GJ276" s="1156"/>
      <c r="GK276" s="1157"/>
      <c r="GL276" s="1157"/>
      <c r="GM276" s="1157"/>
      <c r="GN276" s="1157"/>
      <c r="GO276" s="1157"/>
      <c r="GP276" s="1157"/>
      <c r="GQ276" s="1157"/>
      <c r="GR276" s="1157"/>
      <c r="GS276" s="1157"/>
      <c r="GT276" s="1157"/>
      <c r="GU276" s="1157"/>
      <c r="GV276" s="1157"/>
      <c r="GW276" s="1157"/>
      <c r="GX276" s="1157"/>
      <c r="GY276" s="1157"/>
      <c r="GZ276" s="1157"/>
      <c r="HA276" s="1157"/>
      <c r="HB276" s="1157"/>
      <c r="HC276" s="1157"/>
      <c r="HD276" s="1157"/>
      <c r="HE276" s="1157"/>
      <c r="HF276" s="1157"/>
      <c r="HG276" s="1157"/>
      <c r="HH276" s="1157"/>
      <c r="HI276" s="1157"/>
      <c r="HJ276" s="1026"/>
    </row>
    <row r="277" spans="2:218" ht="24.95" customHeight="1" x14ac:dyDescent="0.25">
      <c r="B277" s="1608"/>
      <c r="C277" s="1508"/>
      <c r="D277" s="1534"/>
      <c r="E277" s="2402"/>
      <c r="F277" s="2097"/>
      <c r="G277" s="1509"/>
      <c r="H277" s="1509"/>
      <c r="I277" s="1510"/>
      <c r="J277" s="1511"/>
      <c r="K277" s="1512"/>
      <c r="L277" s="1513"/>
      <c r="M277" s="1514"/>
      <c r="N277" s="1514"/>
      <c r="O277" s="1514"/>
      <c r="P277" s="1514"/>
      <c r="Q277" s="1515"/>
      <c r="R277" s="1516"/>
      <c r="S277" s="1517"/>
      <c r="T277" s="1518"/>
      <c r="U277" s="1519"/>
      <c r="V277" s="1520"/>
      <c r="W277" s="1514"/>
      <c r="X277" s="2118"/>
      <c r="Y277" s="2119"/>
      <c r="Z277" s="2190"/>
      <c r="AA277" s="720"/>
      <c r="AB277" s="720"/>
      <c r="AC277" s="720"/>
      <c r="AD277" s="720"/>
      <c r="AE277" s="720"/>
      <c r="AF277" s="720"/>
      <c r="AG277" s="720"/>
      <c r="AH277" s="720"/>
      <c r="AI277" s="720"/>
      <c r="AJ277" s="720"/>
      <c r="AK277" s="720"/>
      <c r="AL277" s="720"/>
      <c r="AM277" s="720"/>
      <c r="AN277" s="720"/>
      <c r="AO277" s="720"/>
      <c r="AP277" s="720"/>
      <c r="AQ277" s="720"/>
      <c r="AR277" s="720"/>
      <c r="AS277" s="720"/>
      <c r="AT277" s="720"/>
      <c r="AU277" s="720"/>
      <c r="AV277" s="720"/>
      <c r="AW277" s="720"/>
      <c r="AX277" s="720"/>
      <c r="AY277" s="720"/>
      <c r="AZ277" s="720"/>
      <c r="BA277" s="720"/>
      <c r="BB277" s="720"/>
      <c r="BC277" s="720"/>
      <c r="BD277" s="720"/>
      <c r="BE277" s="720"/>
      <c r="BF277" s="720"/>
      <c r="BG277" s="720"/>
      <c r="BH277" s="720"/>
      <c r="BI277" s="720"/>
      <c r="BJ277" s="720"/>
      <c r="BK277" s="720"/>
      <c r="BL277" s="720"/>
      <c r="BM277" s="720"/>
      <c r="BN277" s="720"/>
      <c r="BO277" s="720"/>
      <c r="BP277" s="720"/>
      <c r="BQ277" s="720"/>
      <c r="BR277" s="720"/>
      <c r="BS277" s="720"/>
      <c r="BT277" s="720"/>
      <c r="BU277" s="720"/>
      <c r="BV277" s="720"/>
      <c r="BW277" s="720"/>
      <c r="BX277" s="720"/>
      <c r="BY277" s="720"/>
      <c r="BZ277" s="720"/>
      <c r="CA277" s="720"/>
      <c r="CB277" s="720"/>
      <c r="CC277" s="720"/>
      <c r="CD277" s="720"/>
      <c r="CE277" s="720"/>
      <c r="CF277" s="720"/>
      <c r="CG277" s="720"/>
      <c r="CH277" s="720"/>
      <c r="CI277" s="720"/>
      <c r="CJ277" s="720"/>
      <c r="CK277" s="720"/>
      <c r="CL277" s="720"/>
      <c r="CM277" s="720"/>
      <c r="CN277" s="720"/>
      <c r="CO277" s="720"/>
      <c r="CP277" s="720"/>
      <c r="CQ277" s="720"/>
      <c r="CR277" s="720"/>
      <c r="CS277" s="720"/>
      <c r="CT277" s="720"/>
      <c r="CU277" s="720"/>
      <c r="CV277" s="720"/>
      <c r="CW277" s="720"/>
      <c r="CX277" s="720"/>
      <c r="CY277" s="720"/>
      <c r="CZ277" s="720"/>
      <c r="DA277" s="720"/>
      <c r="DB277" s="720"/>
      <c r="DC277" s="720"/>
      <c r="DD277" s="720"/>
      <c r="DE277" s="720"/>
      <c r="DF277" s="720"/>
      <c r="DG277" s="720"/>
      <c r="DH277" s="720"/>
      <c r="DI277" s="720"/>
      <c r="DJ277" s="720"/>
      <c r="DK277" s="720"/>
      <c r="DL277" s="720"/>
      <c r="DM277" s="720"/>
      <c r="DN277" s="720"/>
      <c r="DO277" s="720"/>
      <c r="DP277" s="720"/>
      <c r="DQ277" s="720"/>
      <c r="DR277" s="720"/>
      <c r="DS277" s="720"/>
      <c r="DT277" s="720"/>
      <c r="DU277" s="720"/>
      <c r="DV277" s="720"/>
      <c r="DW277" s="720"/>
      <c r="DX277" s="720"/>
      <c r="DY277" s="720"/>
      <c r="DZ277" s="720"/>
      <c r="EA277" s="720"/>
      <c r="EB277" s="720"/>
      <c r="EC277" s="720"/>
      <c r="ED277" s="720"/>
      <c r="EE277" s="720"/>
      <c r="EF277" s="720"/>
      <c r="EG277" s="720"/>
      <c r="EH277" s="720"/>
      <c r="EI277" s="720"/>
      <c r="EJ277" s="720"/>
      <c r="EK277" s="720"/>
      <c r="EL277" s="720"/>
      <c r="EM277" s="720"/>
      <c r="EN277" s="720"/>
      <c r="EO277" s="720"/>
      <c r="EP277" s="720"/>
      <c r="EQ277" s="720"/>
      <c r="ER277" s="720"/>
      <c r="ES277" s="720"/>
      <c r="ET277" s="720"/>
      <c r="EU277" s="720"/>
      <c r="EV277" s="720"/>
      <c r="EW277" s="720"/>
      <c r="EX277" s="720"/>
      <c r="EY277" s="720"/>
      <c r="EZ277" s="720"/>
      <c r="FA277" s="720"/>
      <c r="FB277" s="720"/>
      <c r="FC277" s="720"/>
      <c r="FD277" s="720"/>
      <c r="FE277" s="720"/>
      <c r="FF277" s="720"/>
      <c r="FG277" s="720"/>
      <c r="FH277" s="720"/>
      <c r="FI277" s="720"/>
      <c r="FJ277" s="720"/>
      <c r="FK277" s="720"/>
      <c r="FL277" s="720"/>
      <c r="FM277" s="720"/>
      <c r="FN277" s="720"/>
      <c r="FO277" s="720"/>
      <c r="FP277" s="720"/>
      <c r="FQ277" s="720"/>
      <c r="FR277" s="720"/>
      <c r="FS277" s="720"/>
      <c r="FT277" s="720"/>
      <c r="FU277" s="720"/>
      <c r="FV277" s="720"/>
      <c r="FW277" s="720"/>
      <c r="FX277" s="720"/>
      <c r="FY277" s="720"/>
      <c r="FZ277" s="1025"/>
      <c r="GA277" s="1312"/>
      <c r="GB277" s="1156"/>
      <c r="GC277" s="1156"/>
      <c r="GD277" s="1156"/>
      <c r="GE277" s="1156"/>
      <c r="GF277" s="1156"/>
      <c r="GG277" s="1156"/>
      <c r="GH277" s="1156"/>
      <c r="GI277" s="1156"/>
      <c r="GJ277" s="1156"/>
      <c r="GK277" s="1157"/>
      <c r="GL277" s="1157"/>
      <c r="GM277" s="1157"/>
      <c r="GN277" s="1157"/>
      <c r="GO277" s="1157"/>
      <c r="GP277" s="1157"/>
      <c r="GQ277" s="1157"/>
      <c r="GR277" s="1157"/>
      <c r="GS277" s="1157"/>
      <c r="GT277" s="1157"/>
      <c r="GU277" s="1157"/>
      <c r="GV277" s="1157"/>
      <c r="GW277" s="1157"/>
      <c r="GX277" s="1157"/>
      <c r="GY277" s="1157"/>
      <c r="GZ277" s="1157"/>
      <c r="HA277" s="1157"/>
      <c r="HB277" s="1157"/>
      <c r="HC277" s="1157"/>
      <c r="HD277" s="1157"/>
      <c r="HE277" s="1157"/>
      <c r="HF277" s="1157"/>
      <c r="HG277" s="1157"/>
      <c r="HH277" s="1157"/>
      <c r="HI277" s="1157"/>
      <c r="HJ277" s="1026"/>
    </row>
    <row r="278" spans="2:218" ht="24.95" customHeight="1" x14ac:dyDescent="0.25">
      <c r="B278" s="1609"/>
      <c r="C278" s="1521"/>
      <c r="D278" s="2060"/>
      <c r="E278" s="2404"/>
      <c r="F278" s="1522"/>
      <c r="G278" s="1523"/>
      <c r="H278" s="1523"/>
      <c r="I278" s="1524"/>
      <c r="J278" s="1525"/>
      <c r="K278" s="1526"/>
      <c r="L278" s="1527"/>
      <c r="M278" s="1528"/>
      <c r="N278" s="1528"/>
      <c r="O278" s="1528"/>
      <c r="P278" s="1528"/>
      <c r="Q278" s="1529"/>
      <c r="R278" s="1530"/>
      <c r="S278" s="1531"/>
      <c r="T278" s="1532"/>
      <c r="U278" s="2059"/>
      <c r="V278" s="1533"/>
      <c r="W278" s="1528"/>
      <c r="X278" s="2118"/>
      <c r="Y278" s="2119"/>
      <c r="Z278" s="2191"/>
      <c r="AA278" s="719"/>
      <c r="AB278" s="719"/>
      <c r="AC278" s="719"/>
      <c r="AD278" s="719"/>
      <c r="AE278" s="719"/>
      <c r="AF278" s="719"/>
      <c r="AG278" s="719"/>
      <c r="AH278" s="719"/>
      <c r="AI278" s="719"/>
      <c r="AJ278" s="719"/>
      <c r="AK278" s="719"/>
      <c r="AL278" s="719"/>
      <c r="AM278" s="719"/>
      <c r="AN278" s="719"/>
      <c r="AO278" s="719"/>
      <c r="AP278" s="719"/>
      <c r="AQ278" s="719"/>
      <c r="AR278" s="719"/>
      <c r="AS278" s="719"/>
      <c r="AT278" s="719"/>
      <c r="AU278" s="719"/>
      <c r="AV278" s="719"/>
      <c r="AW278" s="719"/>
      <c r="AX278" s="719"/>
      <c r="AY278" s="719"/>
      <c r="AZ278" s="719"/>
      <c r="BA278" s="719"/>
      <c r="BB278" s="719"/>
      <c r="BC278" s="719"/>
      <c r="BD278" s="719"/>
      <c r="BE278" s="719"/>
      <c r="BF278" s="719"/>
      <c r="BG278" s="719"/>
      <c r="BH278" s="719"/>
      <c r="BI278" s="719"/>
      <c r="BJ278" s="719"/>
      <c r="BK278" s="719"/>
      <c r="BL278" s="719"/>
      <c r="BM278" s="719"/>
      <c r="BN278" s="719"/>
      <c r="BO278" s="719"/>
      <c r="BP278" s="719"/>
      <c r="BQ278" s="719"/>
      <c r="BR278" s="719"/>
      <c r="BS278" s="719"/>
      <c r="BT278" s="719"/>
      <c r="BU278" s="719"/>
      <c r="BV278" s="719"/>
      <c r="BW278" s="719"/>
      <c r="BX278" s="719"/>
      <c r="BY278" s="719"/>
      <c r="BZ278" s="719"/>
      <c r="CA278" s="719"/>
      <c r="CB278" s="719"/>
      <c r="CC278" s="719"/>
      <c r="CD278" s="719"/>
      <c r="CE278" s="719"/>
      <c r="CF278" s="719"/>
      <c r="CG278" s="719"/>
      <c r="CH278" s="719"/>
      <c r="CI278" s="719"/>
      <c r="CJ278" s="719"/>
      <c r="CK278" s="719"/>
      <c r="CL278" s="719"/>
      <c r="CM278" s="719"/>
      <c r="CN278" s="719"/>
      <c r="CO278" s="719"/>
      <c r="CP278" s="719"/>
      <c r="CQ278" s="719"/>
      <c r="CR278" s="719"/>
      <c r="CS278" s="719"/>
      <c r="CT278" s="719"/>
      <c r="CU278" s="719"/>
      <c r="CV278" s="719"/>
      <c r="CW278" s="719"/>
      <c r="CX278" s="719"/>
      <c r="CY278" s="719"/>
      <c r="CZ278" s="719"/>
      <c r="DA278" s="719"/>
      <c r="DB278" s="719"/>
      <c r="DC278" s="719"/>
      <c r="DD278" s="719"/>
      <c r="DE278" s="719"/>
      <c r="DF278" s="719"/>
      <c r="DG278" s="719"/>
      <c r="DH278" s="719"/>
      <c r="DI278" s="719"/>
      <c r="DJ278" s="719"/>
      <c r="DK278" s="719"/>
      <c r="DL278" s="719"/>
      <c r="DM278" s="719"/>
      <c r="DN278" s="719"/>
      <c r="DO278" s="719"/>
      <c r="DP278" s="719"/>
      <c r="DQ278" s="719"/>
      <c r="DR278" s="719"/>
      <c r="DS278" s="719"/>
      <c r="DT278" s="719"/>
      <c r="DU278" s="719"/>
      <c r="DV278" s="719"/>
      <c r="DW278" s="719"/>
      <c r="DX278" s="719"/>
      <c r="DY278" s="719"/>
      <c r="DZ278" s="719"/>
      <c r="EA278" s="719"/>
      <c r="EB278" s="719"/>
      <c r="EC278" s="719"/>
      <c r="ED278" s="719"/>
      <c r="EE278" s="719"/>
      <c r="EF278" s="719"/>
      <c r="EG278" s="719"/>
      <c r="EH278" s="719"/>
      <c r="EI278" s="719"/>
      <c r="EJ278" s="719"/>
      <c r="EK278" s="719"/>
      <c r="EL278" s="719"/>
      <c r="EM278" s="719"/>
      <c r="EN278" s="719"/>
      <c r="EO278" s="719"/>
      <c r="EP278" s="719"/>
      <c r="EQ278" s="719"/>
      <c r="ER278" s="719"/>
      <c r="ES278" s="719"/>
      <c r="ET278" s="719"/>
      <c r="EU278" s="719"/>
      <c r="EV278" s="719"/>
      <c r="EW278" s="719"/>
      <c r="EX278" s="719"/>
      <c r="EY278" s="719"/>
      <c r="EZ278" s="719"/>
      <c r="FA278" s="719"/>
      <c r="FB278" s="719"/>
      <c r="FC278" s="719"/>
      <c r="FD278" s="719"/>
      <c r="FE278" s="719"/>
      <c r="FF278" s="719"/>
      <c r="FG278" s="719"/>
      <c r="FH278" s="719"/>
      <c r="FI278" s="719"/>
      <c r="FJ278" s="719"/>
      <c r="FK278" s="719"/>
      <c r="FL278" s="719"/>
      <c r="FM278" s="719"/>
      <c r="FN278" s="719"/>
      <c r="FO278" s="719"/>
      <c r="FP278" s="719"/>
      <c r="FQ278" s="719"/>
      <c r="FR278" s="719"/>
      <c r="FS278" s="719"/>
      <c r="FT278" s="719"/>
      <c r="FU278" s="719"/>
      <c r="FV278" s="719"/>
      <c r="FW278" s="719"/>
      <c r="FX278" s="719"/>
      <c r="FY278" s="719"/>
      <c r="FZ278" s="1315"/>
      <c r="GA278" s="1312"/>
      <c r="GB278" s="1156"/>
      <c r="GC278" s="1156"/>
      <c r="GD278" s="1156"/>
      <c r="GE278" s="1156"/>
      <c r="GF278" s="1156"/>
      <c r="GG278" s="1156"/>
      <c r="GH278" s="1156"/>
      <c r="GI278" s="1156"/>
      <c r="GJ278" s="1156"/>
      <c r="GK278" s="1157"/>
      <c r="GL278" s="1157"/>
      <c r="GM278" s="1157"/>
      <c r="GN278" s="1157"/>
      <c r="GO278" s="1157"/>
      <c r="GP278" s="1157"/>
      <c r="GQ278" s="1157"/>
      <c r="GR278" s="1157"/>
      <c r="GS278" s="1157"/>
      <c r="GT278" s="1157"/>
      <c r="GU278" s="1157"/>
      <c r="GV278" s="1157"/>
      <c r="GW278" s="1157"/>
      <c r="GX278" s="1157"/>
      <c r="GY278" s="1157"/>
      <c r="GZ278" s="1157"/>
      <c r="HA278" s="1157"/>
      <c r="HB278" s="1157"/>
      <c r="HC278" s="1157"/>
      <c r="HD278" s="1157"/>
      <c r="HE278" s="1157"/>
      <c r="HF278" s="1157"/>
      <c r="HG278" s="1157"/>
      <c r="HH278" s="1157"/>
      <c r="HI278" s="1157"/>
      <c r="HJ278" s="1026"/>
    </row>
    <row r="279" spans="2:218" ht="24.95" customHeight="1" x14ac:dyDescent="0.25">
      <c r="B279" s="1606"/>
      <c r="C279" s="229"/>
      <c r="D279" s="1316"/>
      <c r="E279" s="2400"/>
      <c r="F279" s="215"/>
      <c r="G279" s="213"/>
      <c r="H279" s="213"/>
      <c r="I279" s="214"/>
      <c r="J279" s="834"/>
      <c r="K279" s="234"/>
      <c r="L279" s="230"/>
      <c r="M279" s="231"/>
      <c r="N279" s="231"/>
      <c r="O279" s="231"/>
      <c r="P279" s="231"/>
      <c r="Q279" s="235"/>
      <c r="R279" s="233"/>
      <c r="S279" s="232"/>
      <c r="T279" s="219"/>
      <c r="U279" s="835"/>
      <c r="V279" s="212"/>
      <c r="W279" s="231"/>
      <c r="X279" s="2118"/>
      <c r="Y279" s="2119"/>
      <c r="Z279" s="2188"/>
      <c r="AA279" s="674"/>
      <c r="AB279" s="674"/>
      <c r="AC279" s="674"/>
      <c r="AD279" s="674"/>
      <c r="AE279" s="674"/>
      <c r="AF279" s="674"/>
      <c r="AG279" s="674"/>
      <c r="AH279" s="674"/>
      <c r="AI279" s="674"/>
      <c r="AJ279" s="674"/>
      <c r="AK279" s="674"/>
      <c r="AL279" s="674"/>
      <c r="AM279" s="674"/>
      <c r="AN279" s="674"/>
      <c r="AO279" s="674"/>
      <c r="AP279" s="674"/>
      <c r="AQ279" s="674"/>
      <c r="AR279" s="674"/>
      <c r="AS279" s="674"/>
      <c r="AT279" s="674"/>
      <c r="AU279" s="674"/>
      <c r="AV279" s="674"/>
      <c r="AW279" s="674"/>
      <c r="AX279" s="674"/>
      <c r="AY279" s="674"/>
      <c r="AZ279" s="674"/>
      <c r="BA279" s="674"/>
      <c r="BB279" s="674"/>
      <c r="BC279" s="674"/>
      <c r="BD279" s="674"/>
      <c r="BE279" s="674"/>
      <c r="BF279" s="674"/>
      <c r="BG279" s="674"/>
      <c r="BH279" s="674"/>
      <c r="BI279" s="674"/>
      <c r="BJ279" s="674"/>
      <c r="BK279" s="674"/>
      <c r="BL279" s="674"/>
      <c r="BM279" s="674"/>
      <c r="BN279" s="674"/>
      <c r="BO279" s="674"/>
      <c r="BP279" s="674"/>
      <c r="BQ279" s="674"/>
      <c r="BR279" s="674"/>
      <c r="BS279" s="674"/>
      <c r="BT279" s="674"/>
      <c r="BU279" s="674"/>
      <c r="BV279" s="674"/>
      <c r="BW279" s="674"/>
      <c r="BX279" s="674"/>
      <c r="BY279" s="674"/>
      <c r="BZ279" s="674"/>
      <c r="CA279" s="674"/>
      <c r="CB279" s="674"/>
      <c r="CC279" s="674"/>
      <c r="CD279" s="674"/>
      <c r="CE279" s="674"/>
      <c r="CF279" s="674"/>
      <c r="CG279" s="674"/>
      <c r="CH279" s="674"/>
      <c r="CI279" s="674"/>
      <c r="CJ279" s="674"/>
      <c r="CK279" s="674"/>
      <c r="CL279" s="674"/>
      <c r="CM279" s="674"/>
      <c r="CN279" s="674"/>
      <c r="CO279" s="674"/>
      <c r="CP279" s="674"/>
      <c r="CQ279" s="674"/>
      <c r="CR279" s="674"/>
      <c r="CS279" s="674"/>
      <c r="CT279" s="674"/>
      <c r="CU279" s="674"/>
      <c r="CV279" s="674"/>
      <c r="CW279" s="674"/>
      <c r="CX279" s="674"/>
      <c r="CY279" s="674"/>
      <c r="CZ279" s="674"/>
      <c r="DA279" s="674"/>
      <c r="DB279" s="674"/>
      <c r="DC279" s="674"/>
      <c r="DD279" s="674"/>
      <c r="DE279" s="674"/>
      <c r="DF279" s="674"/>
      <c r="DG279" s="674"/>
      <c r="DH279" s="674"/>
      <c r="DI279" s="674"/>
      <c r="DJ279" s="674"/>
      <c r="DK279" s="674"/>
      <c r="DL279" s="674"/>
      <c r="DM279" s="674"/>
      <c r="DN279" s="674"/>
      <c r="DO279" s="674"/>
      <c r="DP279" s="674"/>
      <c r="DQ279" s="674"/>
      <c r="DR279" s="674"/>
      <c r="DS279" s="674"/>
      <c r="DT279" s="674"/>
      <c r="DU279" s="674"/>
      <c r="DV279" s="674"/>
      <c r="DW279" s="674"/>
      <c r="DX279" s="674"/>
      <c r="DY279" s="674"/>
      <c r="DZ279" s="674"/>
      <c r="EA279" s="674"/>
      <c r="EB279" s="674"/>
      <c r="EC279" s="674"/>
      <c r="ED279" s="674"/>
      <c r="EE279" s="674"/>
      <c r="EF279" s="674"/>
      <c r="EG279" s="674"/>
      <c r="EH279" s="674"/>
      <c r="EI279" s="674"/>
      <c r="EJ279" s="674"/>
      <c r="EK279" s="674"/>
      <c r="EL279" s="674"/>
      <c r="EM279" s="674"/>
      <c r="EN279" s="674"/>
      <c r="EO279" s="674"/>
      <c r="EP279" s="674"/>
      <c r="EQ279" s="674"/>
      <c r="ER279" s="674"/>
      <c r="ES279" s="674"/>
      <c r="ET279" s="674"/>
      <c r="EU279" s="674"/>
      <c r="EV279" s="674"/>
      <c r="EW279" s="674"/>
      <c r="EX279" s="674"/>
      <c r="EY279" s="674"/>
      <c r="EZ279" s="674"/>
      <c r="FA279" s="674"/>
      <c r="FB279" s="674"/>
      <c r="FC279" s="674"/>
      <c r="FD279" s="674"/>
      <c r="FE279" s="674"/>
      <c r="FF279" s="674"/>
      <c r="FG279" s="674"/>
      <c r="FH279" s="674"/>
      <c r="FI279" s="674"/>
      <c r="FJ279" s="674"/>
      <c r="FK279" s="674"/>
      <c r="FL279" s="674"/>
      <c r="FM279" s="674"/>
      <c r="FN279" s="674"/>
      <c r="FO279" s="674"/>
      <c r="FP279" s="674"/>
      <c r="FQ279" s="674"/>
      <c r="FR279" s="674"/>
      <c r="FS279" s="674"/>
      <c r="FT279" s="674"/>
      <c r="FU279" s="674"/>
      <c r="FV279" s="674"/>
      <c r="FW279" s="674"/>
      <c r="FX279" s="674"/>
      <c r="FY279" s="674"/>
      <c r="FZ279" s="1313"/>
      <c r="GA279" s="1312"/>
      <c r="GB279" s="1156"/>
      <c r="GC279" s="1156"/>
      <c r="GD279" s="1156"/>
      <c r="GE279" s="1156"/>
      <c r="GF279" s="1156"/>
      <c r="GG279" s="1156"/>
      <c r="GH279" s="1156"/>
      <c r="GI279" s="1156"/>
      <c r="GJ279" s="1156"/>
      <c r="GK279" s="1157"/>
      <c r="GL279" s="1157"/>
      <c r="GM279" s="1157"/>
      <c r="GN279" s="1157"/>
      <c r="GO279" s="1157"/>
      <c r="GP279" s="1157"/>
      <c r="GQ279" s="1157"/>
      <c r="GR279" s="1157"/>
      <c r="GS279" s="1157"/>
      <c r="GT279" s="1157"/>
      <c r="GU279" s="1157"/>
      <c r="GV279" s="1157"/>
      <c r="GW279" s="1157"/>
      <c r="GX279" s="1157"/>
      <c r="GY279" s="1157"/>
      <c r="GZ279" s="1157"/>
      <c r="HA279" s="1157"/>
      <c r="HB279" s="1157"/>
      <c r="HC279" s="1157"/>
      <c r="HD279" s="1157"/>
      <c r="HE279" s="1157"/>
      <c r="HF279" s="1157"/>
      <c r="HG279" s="1157"/>
      <c r="HH279" s="1157"/>
      <c r="HI279" s="1157"/>
      <c r="HJ279" s="1026"/>
    </row>
    <row r="280" spans="2:218" ht="24.95" customHeight="1" x14ac:dyDescent="0.25">
      <c r="B280" s="1606"/>
      <c r="C280" s="229"/>
      <c r="D280" s="1316"/>
      <c r="E280" s="2400"/>
      <c r="F280" s="215"/>
      <c r="G280" s="213"/>
      <c r="H280" s="213"/>
      <c r="I280" s="214"/>
      <c r="J280" s="834"/>
      <c r="K280" s="234"/>
      <c r="L280" s="230"/>
      <c r="M280" s="231"/>
      <c r="N280" s="231"/>
      <c r="O280" s="231"/>
      <c r="P280" s="231"/>
      <c r="Q280" s="235"/>
      <c r="R280" s="233"/>
      <c r="S280" s="232"/>
      <c r="T280" s="219"/>
      <c r="U280" s="835"/>
      <c r="V280" s="212"/>
      <c r="W280" s="231"/>
      <c r="X280" s="2118"/>
      <c r="Y280" s="2119"/>
      <c r="Z280" s="2188"/>
      <c r="AA280" s="674"/>
      <c r="AB280" s="674"/>
      <c r="AC280" s="674"/>
      <c r="AD280" s="674"/>
      <c r="AE280" s="674"/>
      <c r="AF280" s="674"/>
      <c r="AG280" s="674"/>
      <c r="AH280" s="674"/>
      <c r="AI280" s="674"/>
      <c r="AJ280" s="674"/>
      <c r="AK280" s="674"/>
      <c r="AL280" s="674"/>
      <c r="AM280" s="674"/>
      <c r="AN280" s="674"/>
      <c r="AO280" s="674"/>
      <c r="AP280" s="674"/>
      <c r="AQ280" s="674"/>
      <c r="AR280" s="674"/>
      <c r="AS280" s="674"/>
      <c r="AT280" s="674"/>
      <c r="AU280" s="674"/>
      <c r="AV280" s="674"/>
      <c r="AW280" s="674"/>
      <c r="AX280" s="674"/>
      <c r="AY280" s="674"/>
      <c r="AZ280" s="674"/>
      <c r="BA280" s="674"/>
      <c r="BB280" s="674"/>
      <c r="BC280" s="674"/>
      <c r="BD280" s="674"/>
      <c r="BE280" s="674"/>
      <c r="BF280" s="674"/>
      <c r="BG280" s="674"/>
      <c r="BH280" s="674"/>
      <c r="BI280" s="674"/>
      <c r="BJ280" s="674"/>
      <c r="BK280" s="674"/>
      <c r="BL280" s="674"/>
      <c r="BM280" s="674"/>
      <c r="BN280" s="674"/>
      <c r="BO280" s="674"/>
      <c r="BP280" s="674"/>
      <c r="BQ280" s="674"/>
      <c r="BR280" s="674"/>
      <c r="BS280" s="674"/>
      <c r="BT280" s="674"/>
      <c r="BU280" s="674"/>
      <c r="BV280" s="674"/>
      <c r="BW280" s="674"/>
      <c r="BX280" s="674"/>
      <c r="BY280" s="674"/>
      <c r="BZ280" s="674"/>
      <c r="CA280" s="674"/>
      <c r="CB280" s="674"/>
      <c r="CC280" s="674"/>
      <c r="CD280" s="674"/>
      <c r="CE280" s="674"/>
      <c r="CF280" s="674"/>
      <c r="CG280" s="674"/>
      <c r="CH280" s="674"/>
      <c r="CI280" s="674"/>
      <c r="CJ280" s="674"/>
      <c r="CK280" s="674"/>
      <c r="CL280" s="674"/>
      <c r="CM280" s="674"/>
      <c r="CN280" s="674"/>
      <c r="CO280" s="674"/>
      <c r="CP280" s="674"/>
      <c r="CQ280" s="674"/>
      <c r="CR280" s="674"/>
      <c r="CS280" s="674"/>
      <c r="CT280" s="674"/>
      <c r="CU280" s="674"/>
      <c r="CV280" s="674"/>
      <c r="CW280" s="674"/>
      <c r="CX280" s="674"/>
      <c r="CY280" s="674"/>
      <c r="CZ280" s="674"/>
      <c r="DA280" s="674"/>
      <c r="DB280" s="674"/>
      <c r="DC280" s="674"/>
      <c r="DD280" s="674"/>
      <c r="DE280" s="674"/>
      <c r="DF280" s="674"/>
      <c r="DG280" s="674"/>
      <c r="DH280" s="674"/>
      <c r="DI280" s="674"/>
      <c r="DJ280" s="674"/>
      <c r="DK280" s="674"/>
      <c r="DL280" s="674"/>
      <c r="DM280" s="674"/>
      <c r="DN280" s="674"/>
      <c r="DO280" s="674"/>
      <c r="DP280" s="674"/>
      <c r="DQ280" s="674"/>
      <c r="DR280" s="674"/>
      <c r="DS280" s="674"/>
      <c r="DT280" s="674"/>
      <c r="DU280" s="674"/>
      <c r="DV280" s="674"/>
      <c r="DW280" s="674"/>
      <c r="DX280" s="674"/>
      <c r="DY280" s="674"/>
      <c r="DZ280" s="674"/>
      <c r="EA280" s="674"/>
      <c r="EB280" s="674"/>
      <c r="EC280" s="674"/>
      <c r="ED280" s="674"/>
      <c r="EE280" s="674"/>
      <c r="EF280" s="674"/>
      <c r="EG280" s="674"/>
      <c r="EH280" s="674"/>
      <c r="EI280" s="674"/>
      <c r="EJ280" s="674"/>
      <c r="EK280" s="674"/>
      <c r="EL280" s="674"/>
      <c r="EM280" s="674"/>
      <c r="EN280" s="674"/>
      <c r="EO280" s="674"/>
      <c r="EP280" s="674"/>
      <c r="EQ280" s="674"/>
      <c r="ER280" s="674"/>
      <c r="ES280" s="674"/>
      <c r="ET280" s="674"/>
      <c r="EU280" s="674"/>
      <c r="EV280" s="674"/>
      <c r="EW280" s="674"/>
      <c r="EX280" s="674"/>
      <c r="EY280" s="674"/>
      <c r="EZ280" s="674"/>
      <c r="FA280" s="674"/>
      <c r="FB280" s="674"/>
      <c r="FC280" s="674"/>
      <c r="FD280" s="674"/>
      <c r="FE280" s="674"/>
      <c r="FF280" s="674"/>
      <c r="FG280" s="674"/>
      <c r="FH280" s="674"/>
      <c r="FI280" s="674"/>
      <c r="FJ280" s="674"/>
      <c r="FK280" s="674"/>
      <c r="FL280" s="674"/>
      <c r="FM280" s="674"/>
      <c r="FN280" s="674"/>
      <c r="FO280" s="674"/>
      <c r="FP280" s="674"/>
      <c r="FQ280" s="674"/>
      <c r="FR280" s="674"/>
      <c r="FS280" s="674"/>
      <c r="FT280" s="674"/>
      <c r="FU280" s="674"/>
      <c r="FV280" s="674"/>
      <c r="FW280" s="674"/>
      <c r="FX280" s="674"/>
      <c r="FY280" s="674"/>
      <c r="FZ280" s="1313"/>
      <c r="GA280" s="1312"/>
      <c r="GB280" s="1156"/>
      <c r="GC280" s="1156"/>
      <c r="GD280" s="1156"/>
      <c r="GE280" s="1156"/>
      <c r="GF280" s="1156"/>
      <c r="GG280" s="1156"/>
      <c r="GH280" s="1156"/>
      <c r="GI280" s="1156"/>
      <c r="GJ280" s="1156"/>
      <c r="GK280" s="1157"/>
      <c r="GL280" s="1157"/>
      <c r="GM280" s="1157"/>
      <c r="GN280" s="1157"/>
      <c r="GO280" s="1157"/>
      <c r="GP280" s="1157"/>
      <c r="GQ280" s="1157"/>
      <c r="GR280" s="1157"/>
      <c r="GS280" s="1157"/>
      <c r="GT280" s="1157"/>
      <c r="GU280" s="1157"/>
      <c r="GV280" s="1157"/>
      <c r="GW280" s="1157"/>
      <c r="GX280" s="1157"/>
      <c r="GY280" s="1157"/>
      <c r="GZ280" s="1157"/>
      <c r="HA280" s="1157"/>
      <c r="HB280" s="1157"/>
      <c r="HC280" s="1157"/>
      <c r="HD280" s="1157"/>
      <c r="HE280" s="1157"/>
      <c r="HF280" s="1157"/>
      <c r="HG280" s="1157"/>
      <c r="HH280" s="1157"/>
      <c r="HI280" s="1157"/>
      <c r="HJ280" s="1026"/>
    </row>
    <row r="281" spans="2:218" ht="24.95" customHeight="1" x14ac:dyDescent="0.25">
      <c r="B281" s="1606"/>
      <c r="C281" s="229"/>
      <c r="D281" s="1316"/>
      <c r="E281" s="2400"/>
      <c r="F281" s="215"/>
      <c r="G281" s="213"/>
      <c r="H281" s="213"/>
      <c r="I281" s="214"/>
      <c r="J281" s="834"/>
      <c r="K281" s="234"/>
      <c r="L281" s="230"/>
      <c r="M281" s="231"/>
      <c r="N281" s="231"/>
      <c r="O281" s="231"/>
      <c r="P281" s="231"/>
      <c r="Q281" s="235"/>
      <c r="R281" s="233"/>
      <c r="S281" s="232"/>
      <c r="T281" s="219"/>
      <c r="U281" s="835"/>
      <c r="V281" s="212"/>
      <c r="W281" s="231"/>
      <c r="X281" s="2118"/>
      <c r="Y281" s="2119"/>
      <c r="Z281" s="2188"/>
      <c r="AA281" s="674"/>
      <c r="AB281" s="674"/>
      <c r="AC281" s="674"/>
      <c r="AD281" s="674"/>
      <c r="AE281" s="674"/>
      <c r="AF281" s="674"/>
      <c r="AG281" s="674"/>
      <c r="AH281" s="674"/>
      <c r="AI281" s="674"/>
      <c r="AJ281" s="674"/>
      <c r="AK281" s="674"/>
      <c r="AL281" s="674"/>
      <c r="AM281" s="674"/>
      <c r="AN281" s="674"/>
      <c r="AO281" s="674"/>
      <c r="AP281" s="674"/>
      <c r="AQ281" s="674"/>
      <c r="AR281" s="674"/>
      <c r="AS281" s="674"/>
      <c r="AT281" s="674"/>
      <c r="AU281" s="674"/>
      <c r="AV281" s="674"/>
      <c r="AW281" s="674"/>
      <c r="AX281" s="674"/>
      <c r="AY281" s="674"/>
      <c r="AZ281" s="674"/>
      <c r="BA281" s="674"/>
      <c r="BB281" s="674"/>
      <c r="BC281" s="674"/>
      <c r="BD281" s="674"/>
      <c r="BE281" s="674"/>
      <c r="BF281" s="674"/>
      <c r="BG281" s="674"/>
      <c r="BH281" s="674"/>
      <c r="BI281" s="674"/>
      <c r="BJ281" s="674"/>
      <c r="BK281" s="674"/>
      <c r="BL281" s="674"/>
      <c r="BM281" s="674"/>
      <c r="BN281" s="674"/>
      <c r="BO281" s="674"/>
      <c r="BP281" s="674"/>
      <c r="BQ281" s="674"/>
      <c r="BR281" s="674"/>
      <c r="BS281" s="674"/>
      <c r="BT281" s="674"/>
      <c r="BU281" s="674"/>
      <c r="BV281" s="674"/>
      <c r="BW281" s="674"/>
      <c r="BX281" s="674"/>
      <c r="BY281" s="674"/>
      <c r="BZ281" s="674"/>
      <c r="CA281" s="674"/>
      <c r="CB281" s="674"/>
      <c r="CC281" s="674"/>
      <c r="CD281" s="674"/>
      <c r="CE281" s="674"/>
      <c r="CF281" s="674"/>
      <c r="CG281" s="674"/>
      <c r="CH281" s="674"/>
      <c r="CI281" s="674"/>
      <c r="CJ281" s="674"/>
      <c r="CK281" s="674"/>
      <c r="CL281" s="674"/>
      <c r="CM281" s="674"/>
      <c r="CN281" s="674"/>
      <c r="CO281" s="674"/>
      <c r="CP281" s="674"/>
      <c r="CQ281" s="674"/>
      <c r="CR281" s="674"/>
      <c r="CS281" s="674"/>
      <c r="CT281" s="674"/>
      <c r="CU281" s="674"/>
      <c r="CV281" s="674"/>
      <c r="CW281" s="674"/>
      <c r="CX281" s="674"/>
      <c r="CY281" s="674"/>
      <c r="CZ281" s="674"/>
      <c r="DA281" s="674"/>
      <c r="DB281" s="674"/>
      <c r="DC281" s="674"/>
      <c r="DD281" s="674"/>
      <c r="DE281" s="674"/>
      <c r="DF281" s="674"/>
      <c r="DG281" s="674"/>
      <c r="DH281" s="674"/>
      <c r="DI281" s="674"/>
      <c r="DJ281" s="674"/>
      <c r="DK281" s="674"/>
      <c r="DL281" s="674"/>
      <c r="DM281" s="674"/>
      <c r="DN281" s="674"/>
      <c r="DO281" s="674"/>
      <c r="DP281" s="674"/>
      <c r="DQ281" s="674"/>
      <c r="DR281" s="674"/>
      <c r="DS281" s="674"/>
      <c r="DT281" s="674"/>
      <c r="DU281" s="674"/>
      <c r="DV281" s="674"/>
      <c r="DW281" s="674"/>
      <c r="DX281" s="674"/>
      <c r="DY281" s="674"/>
      <c r="DZ281" s="674"/>
      <c r="EA281" s="674"/>
      <c r="EB281" s="674"/>
      <c r="EC281" s="674"/>
      <c r="ED281" s="674"/>
      <c r="EE281" s="674"/>
      <c r="EF281" s="674"/>
      <c r="EG281" s="674"/>
      <c r="EH281" s="674"/>
      <c r="EI281" s="674"/>
      <c r="EJ281" s="674"/>
      <c r="EK281" s="674"/>
      <c r="EL281" s="674"/>
      <c r="EM281" s="674"/>
      <c r="EN281" s="674"/>
      <c r="EO281" s="674"/>
      <c r="EP281" s="674"/>
      <c r="EQ281" s="674"/>
      <c r="ER281" s="674"/>
      <c r="ES281" s="674"/>
      <c r="ET281" s="674"/>
      <c r="EU281" s="674"/>
      <c r="EV281" s="674"/>
      <c r="EW281" s="674"/>
      <c r="EX281" s="674"/>
      <c r="EY281" s="674"/>
      <c r="EZ281" s="674"/>
      <c r="FA281" s="674"/>
      <c r="FB281" s="674"/>
      <c r="FC281" s="674"/>
      <c r="FD281" s="674"/>
      <c r="FE281" s="674"/>
      <c r="FF281" s="674"/>
      <c r="FG281" s="674"/>
      <c r="FH281" s="674"/>
      <c r="FI281" s="674"/>
      <c r="FJ281" s="674"/>
      <c r="FK281" s="674"/>
      <c r="FL281" s="674"/>
      <c r="FM281" s="674"/>
      <c r="FN281" s="674"/>
      <c r="FO281" s="674"/>
      <c r="FP281" s="674"/>
      <c r="FQ281" s="674"/>
      <c r="FR281" s="674"/>
      <c r="FS281" s="674"/>
      <c r="FT281" s="674"/>
      <c r="FU281" s="674"/>
      <c r="FV281" s="674"/>
      <c r="FW281" s="674"/>
      <c r="FX281" s="674"/>
      <c r="FY281" s="674"/>
      <c r="FZ281" s="1313"/>
      <c r="GA281" s="1312"/>
      <c r="GB281" s="1156"/>
      <c r="GC281" s="1156"/>
      <c r="GD281" s="1156"/>
      <c r="GE281" s="1156"/>
      <c r="GF281" s="1156"/>
      <c r="GG281" s="1156"/>
      <c r="GH281" s="1156"/>
      <c r="GI281" s="1156"/>
      <c r="GJ281" s="1156"/>
      <c r="GK281" s="1157"/>
      <c r="GL281" s="1157"/>
      <c r="GM281" s="1157"/>
      <c r="GN281" s="1157"/>
      <c r="GO281" s="1157"/>
      <c r="GP281" s="1157"/>
      <c r="GQ281" s="1157"/>
      <c r="GR281" s="1157"/>
      <c r="GS281" s="1157"/>
      <c r="GT281" s="1157"/>
      <c r="GU281" s="1157"/>
      <c r="GV281" s="1157"/>
      <c r="GW281" s="1157"/>
      <c r="GX281" s="1157"/>
      <c r="GY281" s="1157"/>
      <c r="GZ281" s="1157"/>
      <c r="HA281" s="1157"/>
      <c r="HB281" s="1157"/>
      <c r="HC281" s="1157"/>
      <c r="HD281" s="1157"/>
      <c r="HE281" s="1157"/>
      <c r="HF281" s="1157"/>
      <c r="HG281" s="1157"/>
      <c r="HH281" s="1157"/>
      <c r="HI281" s="1157"/>
      <c r="HJ281" s="1026"/>
    </row>
    <row r="282" spans="2:218" ht="24.95" customHeight="1" x14ac:dyDescent="0.25">
      <c r="B282" s="1606"/>
      <c r="C282" s="229"/>
      <c r="D282" s="1316"/>
      <c r="E282" s="2400"/>
      <c r="F282" s="215"/>
      <c r="G282" s="213"/>
      <c r="H282" s="213"/>
      <c r="I282" s="214"/>
      <c r="J282" s="834"/>
      <c r="K282" s="234"/>
      <c r="L282" s="230"/>
      <c r="M282" s="231"/>
      <c r="N282" s="231"/>
      <c r="O282" s="231"/>
      <c r="P282" s="231"/>
      <c r="Q282" s="235"/>
      <c r="R282" s="233"/>
      <c r="S282" s="232"/>
      <c r="T282" s="219"/>
      <c r="U282" s="835"/>
      <c r="V282" s="212"/>
      <c r="W282" s="231"/>
      <c r="X282" s="2118"/>
      <c r="Y282" s="2119"/>
      <c r="Z282" s="2188"/>
      <c r="AA282" s="674"/>
      <c r="AB282" s="674"/>
      <c r="AC282" s="674"/>
      <c r="AD282" s="674"/>
      <c r="AE282" s="674"/>
      <c r="AF282" s="674"/>
      <c r="AG282" s="674"/>
      <c r="AH282" s="674"/>
      <c r="AI282" s="674"/>
      <c r="AJ282" s="674"/>
      <c r="AK282" s="674"/>
      <c r="AL282" s="674"/>
      <c r="AM282" s="674"/>
      <c r="AN282" s="674"/>
      <c r="AO282" s="674"/>
      <c r="AP282" s="674"/>
      <c r="AQ282" s="674"/>
      <c r="AR282" s="674"/>
      <c r="AS282" s="674"/>
      <c r="AT282" s="674"/>
      <c r="AU282" s="674"/>
      <c r="AV282" s="674"/>
      <c r="AW282" s="674"/>
      <c r="AX282" s="674"/>
      <c r="AY282" s="674"/>
      <c r="AZ282" s="674"/>
      <c r="BA282" s="674"/>
      <c r="BB282" s="674"/>
      <c r="BC282" s="674"/>
      <c r="BD282" s="674"/>
      <c r="BE282" s="674"/>
      <c r="BF282" s="674"/>
      <c r="BG282" s="674"/>
      <c r="BH282" s="674"/>
      <c r="BI282" s="674"/>
      <c r="BJ282" s="674"/>
      <c r="BK282" s="674"/>
      <c r="BL282" s="674"/>
      <c r="BM282" s="674"/>
      <c r="BN282" s="674"/>
      <c r="BO282" s="674"/>
      <c r="BP282" s="674"/>
      <c r="BQ282" s="674"/>
      <c r="BR282" s="674"/>
      <c r="BS282" s="674"/>
      <c r="BT282" s="674"/>
      <c r="BU282" s="674"/>
      <c r="BV282" s="674"/>
      <c r="BW282" s="674"/>
      <c r="BX282" s="674"/>
      <c r="BY282" s="674"/>
      <c r="BZ282" s="674"/>
      <c r="CA282" s="674"/>
      <c r="CB282" s="674"/>
      <c r="CC282" s="674"/>
      <c r="CD282" s="674"/>
      <c r="CE282" s="674"/>
      <c r="CF282" s="674"/>
      <c r="CG282" s="674"/>
      <c r="CH282" s="674"/>
      <c r="CI282" s="674"/>
      <c r="CJ282" s="674"/>
      <c r="CK282" s="674"/>
      <c r="CL282" s="674"/>
      <c r="CM282" s="674"/>
      <c r="CN282" s="674"/>
      <c r="CO282" s="674"/>
      <c r="CP282" s="674"/>
      <c r="CQ282" s="674"/>
      <c r="CR282" s="674"/>
      <c r="CS282" s="674"/>
      <c r="CT282" s="674"/>
      <c r="CU282" s="674"/>
      <c r="CV282" s="674"/>
      <c r="CW282" s="674"/>
      <c r="CX282" s="674"/>
      <c r="CY282" s="674"/>
      <c r="CZ282" s="674"/>
      <c r="DA282" s="674"/>
      <c r="DB282" s="674"/>
      <c r="DC282" s="674"/>
      <c r="DD282" s="674"/>
      <c r="DE282" s="674"/>
      <c r="DF282" s="674"/>
      <c r="DG282" s="674"/>
      <c r="DH282" s="674"/>
      <c r="DI282" s="674"/>
      <c r="DJ282" s="674"/>
      <c r="DK282" s="674"/>
      <c r="DL282" s="674"/>
      <c r="DM282" s="674"/>
      <c r="DN282" s="674"/>
      <c r="DO282" s="674"/>
      <c r="DP282" s="674"/>
      <c r="DQ282" s="674"/>
      <c r="DR282" s="674"/>
      <c r="DS282" s="674"/>
      <c r="DT282" s="674"/>
      <c r="DU282" s="674"/>
      <c r="DV282" s="674"/>
      <c r="DW282" s="674"/>
      <c r="DX282" s="674"/>
      <c r="DY282" s="674"/>
      <c r="DZ282" s="674"/>
      <c r="EA282" s="674"/>
      <c r="EB282" s="674"/>
      <c r="EC282" s="674"/>
      <c r="ED282" s="674"/>
      <c r="EE282" s="674"/>
      <c r="EF282" s="674"/>
      <c r="EG282" s="674"/>
      <c r="EH282" s="674"/>
      <c r="EI282" s="674"/>
      <c r="EJ282" s="674"/>
      <c r="EK282" s="674"/>
      <c r="EL282" s="674"/>
      <c r="EM282" s="674"/>
      <c r="EN282" s="674"/>
      <c r="EO282" s="674"/>
      <c r="EP282" s="674"/>
      <c r="EQ282" s="674"/>
      <c r="ER282" s="674"/>
      <c r="ES282" s="674"/>
      <c r="ET282" s="674"/>
      <c r="EU282" s="674"/>
      <c r="EV282" s="674"/>
      <c r="EW282" s="674"/>
      <c r="EX282" s="674"/>
      <c r="EY282" s="674"/>
      <c r="EZ282" s="674"/>
      <c r="FA282" s="674"/>
      <c r="FB282" s="674"/>
      <c r="FC282" s="674"/>
      <c r="FD282" s="674"/>
      <c r="FE282" s="674"/>
      <c r="FF282" s="674"/>
      <c r="FG282" s="674"/>
      <c r="FH282" s="674"/>
      <c r="FI282" s="674"/>
      <c r="FJ282" s="674"/>
      <c r="FK282" s="674"/>
      <c r="FL282" s="674"/>
      <c r="FM282" s="674"/>
      <c r="FN282" s="674"/>
      <c r="FO282" s="674"/>
      <c r="FP282" s="674"/>
      <c r="FQ282" s="674"/>
      <c r="FR282" s="674"/>
      <c r="FS282" s="674"/>
      <c r="FT282" s="674"/>
      <c r="FU282" s="674"/>
      <c r="FV282" s="674"/>
      <c r="FW282" s="674"/>
      <c r="FX282" s="674"/>
      <c r="FY282" s="674"/>
      <c r="FZ282" s="1313"/>
      <c r="GA282" s="1312"/>
      <c r="GB282" s="1156"/>
      <c r="GC282" s="1156"/>
      <c r="GD282" s="1156"/>
      <c r="GE282" s="1156"/>
      <c r="GF282" s="1156"/>
      <c r="GG282" s="1156"/>
      <c r="GH282" s="1156"/>
      <c r="GI282" s="1156"/>
      <c r="GJ282" s="1156"/>
      <c r="GK282" s="1157"/>
      <c r="GL282" s="1157"/>
      <c r="GM282" s="1157"/>
      <c r="GN282" s="1157"/>
      <c r="GO282" s="1157"/>
      <c r="GP282" s="1157"/>
      <c r="GQ282" s="1157"/>
      <c r="GR282" s="1157"/>
      <c r="GS282" s="1157"/>
      <c r="GT282" s="1157"/>
      <c r="GU282" s="1157"/>
      <c r="GV282" s="1157"/>
      <c r="GW282" s="1157"/>
      <c r="GX282" s="1157"/>
      <c r="GY282" s="1157"/>
      <c r="GZ282" s="1157"/>
      <c r="HA282" s="1157"/>
      <c r="HB282" s="1157"/>
      <c r="HC282" s="1157"/>
      <c r="HD282" s="1157"/>
      <c r="HE282" s="1157"/>
      <c r="HF282" s="1157"/>
      <c r="HG282" s="1157"/>
      <c r="HH282" s="1157"/>
      <c r="HI282" s="1157"/>
      <c r="HJ282" s="1026"/>
    </row>
    <row r="283" spans="2:218" ht="24.95" customHeight="1" x14ac:dyDescent="0.25">
      <c r="B283" s="1606"/>
      <c r="C283" s="229"/>
      <c r="D283" s="1316"/>
      <c r="E283" s="2400"/>
      <c r="F283" s="215"/>
      <c r="G283" s="213"/>
      <c r="H283" s="213"/>
      <c r="I283" s="214"/>
      <c r="J283" s="834"/>
      <c r="K283" s="234"/>
      <c r="L283" s="230"/>
      <c r="M283" s="231"/>
      <c r="N283" s="231"/>
      <c r="O283" s="231"/>
      <c r="P283" s="231"/>
      <c r="Q283" s="235"/>
      <c r="R283" s="233"/>
      <c r="S283" s="232"/>
      <c r="T283" s="219"/>
      <c r="U283" s="835"/>
      <c r="V283" s="212"/>
      <c r="W283" s="231"/>
      <c r="X283" s="2118"/>
      <c r="Y283" s="2119"/>
      <c r="Z283" s="2188"/>
      <c r="AA283" s="674"/>
      <c r="AB283" s="674"/>
      <c r="AC283" s="674"/>
      <c r="AD283" s="674"/>
      <c r="AE283" s="674"/>
      <c r="AF283" s="674"/>
      <c r="AG283" s="674"/>
      <c r="AH283" s="674"/>
      <c r="AI283" s="674"/>
      <c r="AJ283" s="674"/>
      <c r="AK283" s="674"/>
      <c r="AL283" s="674"/>
      <c r="AM283" s="674"/>
      <c r="AN283" s="674"/>
      <c r="AO283" s="674"/>
      <c r="AP283" s="674"/>
      <c r="AQ283" s="674"/>
      <c r="AR283" s="674"/>
      <c r="AS283" s="674"/>
      <c r="AT283" s="674"/>
      <c r="AU283" s="674"/>
      <c r="AV283" s="674"/>
      <c r="AW283" s="674"/>
      <c r="AX283" s="674"/>
      <c r="AY283" s="674"/>
      <c r="AZ283" s="674"/>
      <c r="BA283" s="674"/>
      <c r="BB283" s="674"/>
      <c r="BC283" s="674"/>
      <c r="BD283" s="674"/>
      <c r="BE283" s="674"/>
      <c r="BF283" s="674"/>
      <c r="BG283" s="674"/>
      <c r="BH283" s="674"/>
      <c r="BI283" s="674"/>
      <c r="BJ283" s="674"/>
      <c r="BK283" s="674"/>
      <c r="BL283" s="674"/>
      <c r="BM283" s="674"/>
      <c r="BN283" s="674"/>
      <c r="BO283" s="674"/>
      <c r="BP283" s="674"/>
      <c r="BQ283" s="674"/>
      <c r="BR283" s="674"/>
      <c r="BS283" s="674"/>
      <c r="BT283" s="674"/>
      <c r="BU283" s="674"/>
      <c r="BV283" s="674"/>
      <c r="BW283" s="674"/>
      <c r="BX283" s="674"/>
      <c r="BY283" s="674"/>
      <c r="BZ283" s="674"/>
      <c r="CA283" s="674"/>
      <c r="CB283" s="674"/>
      <c r="CC283" s="674"/>
      <c r="CD283" s="674"/>
      <c r="CE283" s="674"/>
      <c r="CF283" s="674"/>
      <c r="CG283" s="674"/>
      <c r="CH283" s="674"/>
      <c r="CI283" s="674"/>
      <c r="CJ283" s="674"/>
      <c r="CK283" s="674"/>
      <c r="CL283" s="674"/>
      <c r="CM283" s="674"/>
      <c r="CN283" s="674"/>
      <c r="CO283" s="674"/>
      <c r="CP283" s="674"/>
      <c r="CQ283" s="674"/>
      <c r="CR283" s="674"/>
      <c r="CS283" s="674"/>
      <c r="CT283" s="674"/>
      <c r="CU283" s="674"/>
      <c r="CV283" s="674"/>
      <c r="CW283" s="674"/>
      <c r="CX283" s="674"/>
      <c r="CY283" s="674"/>
      <c r="CZ283" s="674"/>
      <c r="DA283" s="674"/>
      <c r="DB283" s="674"/>
      <c r="DC283" s="674"/>
      <c r="DD283" s="674"/>
      <c r="DE283" s="674"/>
      <c r="DF283" s="674"/>
      <c r="DG283" s="674"/>
      <c r="DH283" s="674"/>
      <c r="DI283" s="674"/>
      <c r="DJ283" s="674"/>
      <c r="DK283" s="674"/>
      <c r="DL283" s="674"/>
      <c r="DM283" s="674"/>
      <c r="DN283" s="674"/>
      <c r="DO283" s="674"/>
      <c r="DP283" s="674"/>
      <c r="DQ283" s="674"/>
      <c r="DR283" s="674"/>
      <c r="DS283" s="674"/>
      <c r="DT283" s="674"/>
      <c r="DU283" s="674"/>
      <c r="DV283" s="674"/>
      <c r="DW283" s="674"/>
      <c r="DX283" s="674"/>
      <c r="DY283" s="674"/>
      <c r="DZ283" s="674"/>
      <c r="EA283" s="674"/>
      <c r="EB283" s="674"/>
      <c r="EC283" s="674"/>
      <c r="ED283" s="674"/>
      <c r="EE283" s="674"/>
      <c r="EF283" s="674"/>
      <c r="EG283" s="674"/>
      <c r="EH283" s="674"/>
      <c r="EI283" s="674"/>
      <c r="EJ283" s="674"/>
      <c r="EK283" s="674"/>
      <c r="EL283" s="674"/>
      <c r="EM283" s="674"/>
      <c r="EN283" s="674"/>
      <c r="EO283" s="674"/>
      <c r="EP283" s="674"/>
      <c r="EQ283" s="674"/>
      <c r="ER283" s="674"/>
      <c r="ES283" s="674"/>
      <c r="ET283" s="674"/>
      <c r="EU283" s="674"/>
      <c r="EV283" s="674"/>
      <c r="EW283" s="674"/>
      <c r="EX283" s="674"/>
      <c r="EY283" s="674"/>
      <c r="EZ283" s="674"/>
      <c r="FA283" s="674"/>
      <c r="FB283" s="674"/>
      <c r="FC283" s="674"/>
      <c r="FD283" s="674"/>
      <c r="FE283" s="674"/>
      <c r="FF283" s="674"/>
      <c r="FG283" s="674"/>
      <c r="FH283" s="674"/>
      <c r="FI283" s="674"/>
      <c r="FJ283" s="674"/>
      <c r="FK283" s="674"/>
      <c r="FL283" s="674"/>
      <c r="FM283" s="674"/>
      <c r="FN283" s="674"/>
      <c r="FO283" s="674"/>
      <c r="FP283" s="674"/>
      <c r="FQ283" s="674"/>
      <c r="FR283" s="674"/>
      <c r="FS283" s="674"/>
      <c r="FT283" s="674"/>
      <c r="FU283" s="674"/>
      <c r="FV283" s="674"/>
      <c r="FW283" s="674"/>
      <c r="FX283" s="674"/>
      <c r="FY283" s="674"/>
      <c r="FZ283" s="1313"/>
      <c r="GA283" s="1312"/>
      <c r="GB283" s="1156"/>
      <c r="GC283" s="1156"/>
      <c r="GD283" s="1156"/>
      <c r="GE283" s="1156"/>
      <c r="GF283" s="1156"/>
      <c r="GG283" s="1156"/>
      <c r="GH283" s="1156"/>
      <c r="GI283" s="1156"/>
      <c r="GJ283" s="1156"/>
      <c r="GK283" s="1157"/>
      <c r="GL283" s="1157"/>
      <c r="GM283" s="1157"/>
      <c r="GN283" s="1157"/>
      <c r="GO283" s="1157"/>
      <c r="GP283" s="1157"/>
      <c r="GQ283" s="1157"/>
      <c r="GR283" s="1157"/>
      <c r="GS283" s="1157"/>
      <c r="GT283" s="1157"/>
      <c r="GU283" s="1157"/>
      <c r="GV283" s="1157"/>
      <c r="GW283" s="1157"/>
      <c r="GX283" s="1157"/>
      <c r="GY283" s="1157"/>
      <c r="GZ283" s="1157"/>
      <c r="HA283" s="1157"/>
      <c r="HB283" s="1157"/>
      <c r="HC283" s="1157"/>
      <c r="HD283" s="1157"/>
      <c r="HE283" s="1157"/>
      <c r="HF283" s="1157"/>
      <c r="HG283" s="1157"/>
      <c r="HH283" s="1157"/>
      <c r="HI283" s="1157"/>
      <c r="HJ283" s="1026"/>
    </row>
    <row r="284" spans="2:218" ht="24.95" customHeight="1" x14ac:dyDescent="0.25">
      <c r="B284" s="1606"/>
      <c r="C284" s="229"/>
      <c r="D284" s="1316"/>
      <c r="E284" s="2400"/>
      <c r="F284" s="215"/>
      <c r="G284" s="213"/>
      <c r="H284" s="213"/>
      <c r="I284" s="214"/>
      <c r="J284" s="834"/>
      <c r="K284" s="234"/>
      <c r="L284" s="230"/>
      <c r="M284" s="231"/>
      <c r="N284" s="231"/>
      <c r="O284" s="231"/>
      <c r="P284" s="231"/>
      <c r="Q284" s="235"/>
      <c r="R284" s="233"/>
      <c r="S284" s="232"/>
      <c r="T284" s="219"/>
      <c r="U284" s="835"/>
      <c r="V284" s="212"/>
      <c r="W284" s="231"/>
      <c r="X284" s="2118"/>
      <c r="Y284" s="2119"/>
      <c r="Z284" s="2188"/>
      <c r="AA284" s="674"/>
      <c r="AB284" s="674"/>
      <c r="AC284" s="674"/>
      <c r="AD284" s="674"/>
      <c r="AE284" s="674"/>
      <c r="AF284" s="674"/>
      <c r="AG284" s="674"/>
      <c r="AH284" s="674"/>
      <c r="AI284" s="674"/>
      <c r="AJ284" s="674"/>
      <c r="AK284" s="674"/>
      <c r="AL284" s="674"/>
      <c r="AM284" s="674"/>
      <c r="AN284" s="674"/>
      <c r="AO284" s="674"/>
      <c r="AP284" s="674"/>
      <c r="AQ284" s="674"/>
      <c r="AR284" s="674"/>
      <c r="AS284" s="674"/>
      <c r="AT284" s="674"/>
      <c r="AU284" s="674"/>
      <c r="AV284" s="674"/>
      <c r="AW284" s="674"/>
      <c r="AX284" s="674"/>
      <c r="AY284" s="674"/>
      <c r="AZ284" s="674"/>
      <c r="BA284" s="674"/>
      <c r="BB284" s="674"/>
      <c r="BC284" s="674"/>
      <c r="BD284" s="674"/>
      <c r="BE284" s="674"/>
      <c r="BF284" s="674"/>
      <c r="BG284" s="674"/>
      <c r="BH284" s="674"/>
      <c r="BI284" s="674"/>
      <c r="BJ284" s="674"/>
      <c r="BK284" s="674"/>
      <c r="BL284" s="674"/>
      <c r="BM284" s="674"/>
      <c r="BN284" s="674"/>
      <c r="BO284" s="674"/>
      <c r="BP284" s="674"/>
      <c r="BQ284" s="674"/>
      <c r="BR284" s="674"/>
      <c r="BS284" s="674"/>
      <c r="BT284" s="674"/>
      <c r="BU284" s="674"/>
      <c r="BV284" s="674"/>
      <c r="BW284" s="674"/>
      <c r="BX284" s="674"/>
      <c r="BY284" s="674"/>
      <c r="BZ284" s="674"/>
      <c r="CA284" s="674"/>
      <c r="CB284" s="674"/>
      <c r="CC284" s="674"/>
      <c r="CD284" s="674"/>
      <c r="CE284" s="674"/>
      <c r="CF284" s="674"/>
      <c r="CG284" s="674"/>
      <c r="CH284" s="674"/>
      <c r="CI284" s="674"/>
      <c r="CJ284" s="674"/>
      <c r="CK284" s="674"/>
      <c r="CL284" s="674"/>
      <c r="CM284" s="674"/>
      <c r="CN284" s="674"/>
      <c r="CO284" s="674"/>
      <c r="CP284" s="674"/>
      <c r="CQ284" s="674"/>
      <c r="CR284" s="674"/>
      <c r="CS284" s="674"/>
      <c r="CT284" s="674"/>
      <c r="CU284" s="674"/>
      <c r="CV284" s="674"/>
      <c r="CW284" s="674"/>
      <c r="CX284" s="674"/>
      <c r="CY284" s="674"/>
      <c r="CZ284" s="674"/>
      <c r="DA284" s="674"/>
      <c r="DB284" s="674"/>
      <c r="DC284" s="674"/>
      <c r="DD284" s="674"/>
      <c r="DE284" s="674"/>
      <c r="DF284" s="674"/>
      <c r="DG284" s="674"/>
      <c r="DH284" s="674"/>
      <c r="DI284" s="674"/>
      <c r="DJ284" s="674"/>
      <c r="DK284" s="674"/>
      <c r="DL284" s="674"/>
      <c r="DM284" s="674"/>
      <c r="DN284" s="674"/>
      <c r="DO284" s="674"/>
      <c r="DP284" s="674"/>
      <c r="DQ284" s="674"/>
      <c r="DR284" s="674"/>
      <c r="DS284" s="674"/>
      <c r="DT284" s="674"/>
      <c r="DU284" s="674"/>
      <c r="DV284" s="674"/>
      <c r="DW284" s="674"/>
      <c r="DX284" s="674"/>
      <c r="DY284" s="674"/>
      <c r="DZ284" s="674"/>
      <c r="EA284" s="674"/>
      <c r="EB284" s="674"/>
      <c r="EC284" s="674"/>
      <c r="ED284" s="674"/>
      <c r="EE284" s="674"/>
      <c r="EF284" s="674"/>
      <c r="EG284" s="674"/>
      <c r="EH284" s="674"/>
      <c r="EI284" s="674"/>
      <c r="EJ284" s="674"/>
      <c r="EK284" s="674"/>
      <c r="EL284" s="674"/>
      <c r="EM284" s="674"/>
      <c r="EN284" s="674"/>
      <c r="EO284" s="674"/>
      <c r="EP284" s="674"/>
      <c r="EQ284" s="674"/>
      <c r="ER284" s="674"/>
      <c r="ES284" s="674"/>
      <c r="ET284" s="674"/>
      <c r="EU284" s="674"/>
      <c r="EV284" s="674"/>
      <c r="EW284" s="674"/>
      <c r="EX284" s="674"/>
      <c r="EY284" s="674"/>
      <c r="EZ284" s="674"/>
      <c r="FA284" s="674"/>
      <c r="FB284" s="674"/>
      <c r="FC284" s="674"/>
      <c r="FD284" s="674"/>
      <c r="FE284" s="674"/>
      <c r="FF284" s="674"/>
      <c r="FG284" s="674"/>
      <c r="FH284" s="674"/>
      <c r="FI284" s="674"/>
      <c r="FJ284" s="674"/>
      <c r="FK284" s="674"/>
      <c r="FL284" s="674"/>
      <c r="FM284" s="674"/>
      <c r="FN284" s="674"/>
      <c r="FO284" s="674"/>
      <c r="FP284" s="674"/>
      <c r="FQ284" s="674"/>
      <c r="FR284" s="674"/>
      <c r="FS284" s="674"/>
      <c r="FT284" s="674"/>
      <c r="FU284" s="674"/>
      <c r="FV284" s="674"/>
      <c r="FW284" s="674"/>
      <c r="FX284" s="674"/>
      <c r="FY284" s="674"/>
      <c r="FZ284" s="1313"/>
      <c r="GA284" s="1312"/>
      <c r="GB284" s="1156"/>
      <c r="GC284" s="1156"/>
      <c r="GD284" s="1156"/>
      <c r="GE284" s="1156"/>
      <c r="GF284" s="1156"/>
      <c r="GG284" s="1156"/>
      <c r="GH284" s="1156"/>
      <c r="GI284" s="1156"/>
      <c r="GJ284" s="1156"/>
      <c r="GK284" s="1157"/>
      <c r="GL284" s="1157"/>
      <c r="GM284" s="1157"/>
      <c r="GN284" s="1157"/>
      <c r="GO284" s="1157"/>
      <c r="GP284" s="1157"/>
      <c r="GQ284" s="1157"/>
      <c r="GR284" s="1157"/>
      <c r="GS284" s="1157"/>
      <c r="GT284" s="1157"/>
      <c r="GU284" s="1157"/>
      <c r="GV284" s="1157"/>
      <c r="GW284" s="1157"/>
      <c r="GX284" s="1157"/>
      <c r="GY284" s="1157"/>
      <c r="GZ284" s="1157"/>
      <c r="HA284" s="1157"/>
      <c r="HB284" s="1157"/>
      <c r="HC284" s="1157"/>
      <c r="HD284" s="1157"/>
      <c r="HE284" s="1157"/>
      <c r="HF284" s="1157"/>
      <c r="HG284" s="1157"/>
      <c r="HH284" s="1157"/>
      <c r="HI284" s="1157"/>
      <c r="HJ284" s="1026"/>
    </row>
    <row r="285" spans="2:218" ht="24.95" customHeight="1" x14ac:dyDescent="0.25">
      <c r="B285" s="1606"/>
      <c r="C285" s="229"/>
      <c r="D285" s="1316"/>
      <c r="E285" s="2400"/>
      <c r="F285" s="215"/>
      <c r="G285" s="213"/>
      <c r="H285" s="213"/>
      <c r="I285" s="214"/>
      <c r="J285" s="834"/>
      <c r="K285" s="234"/>
      <c r="L285" s="230"/>
      <c r="M285" s="231"/>
      <c r="N285" s="231"/>
      <c r="O285" s="231"/>
      <c r="P285" s="231"/>
      <c r="Q285" s="235"/>
      <c r="R285" s="233"/>
      <c r="S285" s="232"/>
      <c r="T285" s="219"/>
      <c r="U285" s="835"/>
      <c r="V285" s="212"/>
      <c r="W285" s="231"/>
      <c r="X285" s="2118"/>
      <c r="Y285" s="2119"/>
      <c r="Z285" s="2188"/>
      <c r="AA285" s="674"/>
      <c r="AB285" s="674"/>
      <c r="AC285" s="674"/>
      <c r="AD285" s="674"/>
      <c r="AE285" s="674"/>
      <c r="AF285" s="674"/>
      <c r="AG285" s="674"/>
      <c r="AH285" s="674"/>
      <c r="AI285" s="674"/>
      <c r="AJ285" s="674"/>
      <c r="AK285" s="674"/>
      <c r="AL285" s="674"/>
      <c r="AM285" s="674"/>
      <c r="AN285" s="674"/>
      <c r="AO285" s="674"/>
      <c r="AP285" s="674"/>
      <c r="AQ285" s="674"/>
      <c r="AR285" s="674"/>
      <c r="AS285" s="674"/>
      <c r="AT285" s="674"/>
      <c r="AU285" s="674"/>
      <c r="AV285" s="674"/>
      <c r="AW285" s="674"/>
      <c r="AX285" s="674"/>
      <c r="AY285" s="674"/>
      <c r="AZ285" s="674"/>
      <c r="BA285" s="674"/>
      <c r="BB285" s="674"/>
      <c r="BC285" s="674"/>
      <c r="BD285" s="674"/>
      <c r="BE285" s="674"/>
      <c r="BF285" s="674"/>
      <c r="BG285" s="674"/>
      <c r="BH285" s="674"/>
      <c r="BI285" s="674"/>
      <c r="BJ285" s="674"/>
      <c r="BK285" s="674"/>
      <c r="BL285" s="674"/>
      <c r="BM285" s="674"/>
      <c r="BN285" s="674"/>
      <c r="BO285" s="674"/>
      <c r="BP285" s="674"/>
      <c r="BQ285" s="674"/>
      <c r="BR285" s="674"/>
      <c r="BS285" s="674"/>
      <c r="BT285" s="674"/>
      <c r="BU285" s="674"/>
      <c r="BV285" s="674"/>
      <c r="BW285" s="674"/>
      <c r="BX285" s="674"/>
      <c r="BY285" s="674"/>
      <c r="BZ285" s="674"/>
      <c r="CA285" s="674"/>
      <c r="CB285" s="674"/>
      <c r="CC285" s="674"/>
      <c r="CD285" s="674"/>
      <c r="CE285" s="674"/>
      <c r="CF285" s="674"/>
      <c r="CG285" s="674"/>
      <c r="CH285" s="674"/>
      <c r="CI285" s="674"/>
      <c r="CJ285" s="674"/>
      <c r="CK285" s="674"/>
      <c r="CL285" s="674"/>
      <c r="CM285" s="674"/>
      <c r="CN285" s="674"/>
      <c r="CO285" s="674"/>
      <c r="CP285" s="674"/>
      <c r="CQ285" s="674"/>
      <c r="CR285" s="674"/>
      <c r="CS285" s="674"/>
      <c r="CT285" s="674"/>
      <c r="CU285" s="674"/>
      <c r="CV285" s="674"/>
      <c r="CW285" s="674"/>
      <c r="CX285" s="674"/>
      <c r="CY285" s="674"/>
      <c r="CZ285" s="674"/>
      <c r="DA285" s="674"/>
      <c r="DB285" s="674"/>
      <c r="DC285" s="674"/>
      <c r="DD285" s="674"/>
      <c r="DE285" s="674"/>
      <c r="DF285" s="674"/>
      <c r="DG285" s="674"/>
      <c r="DH285" s="674"/>
      <c r="DI285" s="674"/>
      <c r="DJ285" s="674"/>
      <c r="DK285" s="674"/>
      <c r="DL285" s="674"/>
      <c r="DM285" s="674"/>
      <c r="DN285" s="674"/>
      <c r="DO285" s="674"/>
      <c r="DP285" s="674"/>
      <c r="DQ285" s="674"/>
      <c r="DR285" s="674"/>
      <c r="DS285" s="674"/>
      <c r="DT285" s="674"/>
      <c r="DU285" s="674"/>
      <c r="DV285" s="674"/>
      <c r="DW285" s="674"/>
      <c r="DX285" s="674"/>
      <c r="DY285" s="674"/>
      <c r="DZ285" s="674"/>
      <c r="EA285" s="674"/>
      <c r="EB285" s="674"/>
      <c r="EC285" s="674"/>
      <c r="ED285" s="674"/>
      <c r="EE285" s="674"/>
      <c r="EF285" s="674"/>
      <c r="EG285" s="674"/>
      <c r="EH285" s="674"/>
      <c r="EI285" s="674"/>
      <c r="EJ285" s="674"/>
      <c r="EK285" s="674"/>
      <c r="EL285" s="674"/>
      <c r="EM285" s="674"/>
      <c r="EN285" s="674"/>
      <c r="EO285" s="674"/>
      <c r="EP285" s="674"/>
      <c r="EQ285" s="674"/>
      <c r="ER285" s="674"/>
      <c r="ES285" s="674"/>
      <c r="ET285" s="674"/>
      <c r="EU285" s="674"/>
      <c r="EV285" s="674"/>
      <c r="EW285" s="674"/>
      <c r="EX285" s="674"/>
      <c r="EY285" s="674"/>
      <c r="EZ285" s="674"/>
      <c r="FA285" s="674"/>
      <c r="FB285" s="674"/>
      <c r="FC285" s="674"/>
      <c r="FD285" s="674"/>
      <c r="FE285" s="674"/>
      <c r="FF285" s="674"/>
      <c r="FG285" s="674"/>
      <c r="FH285" s="674"/>
      <c r="FI285" s="674"/>
      <c r="FJ285" s="674"/>
      <c r="FK285" s="674"/>
      <c r="FL285" s="674"/>
      <c r="FM285" s="674"/>
      <c r="FN285" s="674"/>
      <c r="FO285" s="674"/>
      <c r="FP285" s="674"/>
      <c r="FQ285" s="674"/>
      <c r="FR285" s="674"/>
      <c r="FS285" s="674"/>
      <c r="FT285" s="674"/>
      <c r="FU285" s="674"/>
      <c r="FV285" s="674"/>
      <c r="FW285" s="674"/>
      <c r="FX285" s="674"/>
      <c r="FY285" s="674"/>
      <c r="FZ285" s="1313"/>
      <c r="GA285" s="1312"/>
      <c r="GB285" s="1156"/>
      <c r="GC285" s="1156"/>
      <c r="GD285" s="1156"/>
      <c r="GE285" s="1156"/>
      <c r="GF285" s="1156"/>
      <c r="GG285" s="1156"/>
      <c r="GH285" s="1156"/>
      <c r="GI285" s="1156"/>
      <c r="GJ285" s="1156"/>
      <c r="GK285" s="1157"/>
      <c r="GL285" s="1157"/>
      <c r="GM285" s="1157"/>
      <c r="GN285" s="1157"/>
      <c r="GO285" s="1157"/>
      <c r="GP285" s="1157"/>
      <c r="GQ285" s="1157"/>
      <c r="GR285" s="1157"/>
      <c r="GS285" s="1157"/>
      <c r="GT285" s="1157"/>
      <c r="GU285" s="1157"/>
      <c r="GV285" s="1157"/>
      <c r="GW285" s="1157"/>
      <c r="GX285" s="1157"/>
      <c r="GY285" s="1157"/>
      <c r="GZ285" s="1157"/>
      <c r="HA285" s="1157"/>
      <c r="HB285" s="1157"/>
      <c r="HC285" s="1157"/>
      <c r="HD285" s="1157"/>
      <c r="HE285" s="1157"/>
      <c r="HF285" s="1157"/>
      <c r="HG285" s="1157"/>
      <c r="HH285" s="1157"/>
      <c r="HI285" s="1157"/>
      <c r="HJ285" s="1026"/>
    </row>
    <row r="286" spans="2:218" ht="24.95" customHeight="1" x14ac:dyDescent="0.25">
      <c r="B286" s="1606"/>
      <c r="C286" s="229"/>
      <c r="D286" s="1316"/>
      <c r="E286" s="2400"/>
      <c r="F286" s="215"/>
      <c r="G286" s="213"/>
      <c r="H286" s="213"/>
      <c r="I286" s="214"/>
      <c r="J286" s="834"/>
      <c r="K286" s="234"/>
      <c r="L286" s="230"/>
      <c r="M286" s="231"/>
      <c r="N286" s="231"/>
      <c r="O286" s="231"/>
      <c r="P286" s="231"/>
      <c r="Q286" s="235"/>
      <c r="R286" s="233"/>
      <c r="S286" s="232"/>
      <c r="T286" s="219"/>
      <c r="U286" s="835"/>
      <c r="V286" s="212"/>
      <c r="W286" s="231"/>
      <c r="X286" s="2118"/>
      <c r="Y286" s="2119"/>
      <c r="Z286" s="2188"/>
      <c r="AA286" s="674"/>
      <c r="AB286" s="674"/>
      <c r="AC286" s="674"/>
      <c r="AD286" s="674"/>
      <c r="AE286" s="674"/>
      <c r="AF286" s="674"/>
      <c r="AG286" s="674"/>
      <c r="AH286" s="674"/>
      <c r="AI286" s="674"/>
      <c r="AJ286" s="674"/>
      <c r="AK286" s="674"/>
      <c r="AL286" s="674"/>
      <c r="AM286" s="674"/>
      <c r="AN286" s="674"/>
      <c r="AO286" s="674"/>
      <c r="AP286" s="674"/>
      <c r="AQ286" s="674"/>
      <c r="AR286" s="674"/>
      <c r="AS286" s="674"/>
      <c r="AT286" s="674"/>
      <c r="AU286" s="674"/>
      <c r="AV286" s="674"/>
      <c r="AW286" s="674"/>
      <c r="AX286" s="674"/>
      <c r="AY286" s="674"/>
      <c r="AZ286" s="674"/>
      <c r="BA286" s="674"/>
      <c r="BB286" s="674"/>
      <c r="BC286" s="674"/>
      <c r="BD286" s="674"/>
      <c r="BE286" s="674"/>
      <c r="BF286" s="674"/>
      <c r="BG286" s="674"/>
      <c r="BH286" s="674"/>
      <c r="BI286" s="674"/>
      <c r="BJ286" s="674"/>
      <c r="BK286" s="674"/>
      <c r="BL286" s="674"/>
      <c r="BM286" s="674"/>
      <c r="BN286" s="674"/>
      <c r="BO286" s="674"/>
      <c r="BP286" s="674"/>
      <c r="BQ286" s="674"/>
      <c r="BR286" s="674"/>
      <c r="BS286" s="674"/>
      <c r="BT286" s="674"/>
      <c r="BU286" s="674"/>
      <c r="BV286" s="674"/>
      <c r="BW286" s="674"/>
      <c r="BX286" s="674"/>
      <c r="BY286" s="674"/>
      <c r="BZ286" s="674"/>
      <c r="CA286" s="674"/>
      <c r="CB286" s="674"/>
      <c r="CC286" s="674"/>
      <c r="CD286" s="674"/>
      <c r="CE286" s="674"/>
      <c r="CF286" s="674"/>
      <c r="CG286" s="674"/>
      <c r="CH286" s="674"/>
      <c r="CI286" s="674"/>
      <c r="CJ286" s="674"/>
      <c r="CK286" s="674"/>
      <c r="CL286" s="674"/>
      <c r="CM286" s="674"/>
      <c r="CN286" s="674"/>
      <c r="CO286" s="674"/>
      <c r="CP286" s="674"/>
      <c r="CQ286" s="674"/>
      <c r="CR286" s="674"/>
      <c r="CS286" s="674"/>
      <c r="CT286" s="674"/>
      <c r="CU286" s="674"/>
      <c r="CV286" s="674"/>
      <c r="CW286" s="674"/>
      <c r="CX286" s="674"/>
      <c r="CY286" s="674"/>
      <c r="CZ286" s="674"/>
      <c r="DA286" s="674"/>
      <c r="DB286" s="674"/>
      <c r="DC286" s="674"/>
      <c r="DD286" s="674"/>
      <c r="DE286" s="674"/>
      <c r="DF286" s="674"/>
      <c r="DG286" s="674"/>
      <c r="DH286" s="674"/>
      <c r="DI286" s="674"/>
      <c r="DJ286" s="674"/>
      <c r="DK286" s="674"/>
      <c r="DL286" s="674"/>
      <c r="DM286" s="674"/>
      <c r="DN286" s="674"/>
      <c r="DO286" s="674"/>
      <c r="DP286" s="674"/>
      <c r="DQ286" s="674"/>
      <c r="DR286" s="674"/>
      <c r="DS286" s="674"/>
      <c r="DT286" s="674"/>
      <c r="DU286" s="674"/>
      <c r="DV286" s="674"/>
      <c r="DW286" s="674"/>
      <c r="DX286" s="674"/>
      <c r="DY286" s="674"/>
      <c r="DZ286" s="674"/>
      <c r="EA286" s="674"/>
      <c r="EB286" s="674"/>
      <c r="EC286" s="674"/>
      <c r="ED286" s="674"/>
      <c r="EE286" s="674"/>
      <c r="EF286" s="674"/>
      <c r="EG286" s="674"/>
      <c r="EH286" s="674"/>
      <c r="EI286" s="674"/>
      <c r="EJ286" s="674"/>
      <c r="EK286" s="674"/>
      <c r="EL286" s="674"/>
      <c r="EM286" s="674"/>
      <c r="EN286" s="674"/>
      <c r="EO286" s="674"/>
      <c r="EP286" s="674"/>
      <c r="EQ286" s="674"/>
      <c r="ER286" s="674"/>
      <c r="ES286" s="674"/>
      <c r="ET286" s="674"/>
      <c r="EU286" s="674"/>
      <c r="EV286" s="674"/>
      <c r="EW286" s="674"/>
      <c r="EX286" s="674"/>
      <c r="EY286" s="674"/>
      <c r="EZ286" s="674"/>
      <c r="FA286" s="674"/>
      <c r="FB286" s="674"/>
      <c r="FC286" s="674"/>
      <c r="FD286" s="674"/>
      <c r="FE286" s="674"/>
      <c r="FF286" s="674"/>
      <c r="FG286" s="674"/>
      <c r="FH286" s="674"/>
      <c r="FI286" s="674"/>
      <c r="FJ286" s="674"/>
      <c r="FK286" s="674"/>
      <c r="FL286" s="674"/>
      <c r="FM286" s="674"/>
      <c r="FN286" s="674"/>
      <c r="FO286" s="674"/>
      <c r="FP286" s="674"/>
      <c r="FQ286" s="674"/>
      <c r="FR286" s="674"/>
      <c r="FS286" s="674"/>
      <c r="FT286" s="674"/>
      <c r="FU286" s="674"/>
      <c r="FV286" s="674"/>
      <c r="FW286" s="674"/>
      <c r="FX286" s="674"/>
      <c r="FY286" s="674"/>
      <c r="FZ286" s="1313"/>
      <c r="GA286" s="1312"/>
      <c r="GB286" s="1156"/>
      <c r="GC286" s="1156"/>
      <c r="GD286" s="1156"/>
      <c r="GE286" s="1156"/>
      <c r="GF286" s="1156"/>
      <c r="GG286" s="1156"/>
      <c r="GH286" s="1156"/>
      <c r="GI286" s="1156"/>
      <c r="GJ286" s="1156"/>
      <c r="GK286" s="1157"/>
      <c r="GL286" s="1157"/>
      <c r="GM286" s="1157"/>
      <c r="GN286" s="1157"/>
      <c r="GO286" s="1157"/>
      <c r="GP286" s="1157"/>
      <c r="GQ286" s="1157"/>
      <c r="GR286" s="1157"/>
      <c r="GS286" s="1157"/>
      <c r="GT286" s="1157"/>
      <c r="GU286" s="1157"/>
      <c r="GV286" s="1157"/>
      <c r="GW286" s="1157"/>
      <c r="GX286" s="1157"/>
      <c r="GY286" s="1157"/>
      <c r="GZ286" s="1157"/>
      <c r="HA286" s="1157"/>
      <c r="HB286" s="1157"/>
      <c r="HC286" s="1157"/>
      <c r="HD286" s="1157"/>
      <c r="HE286" s="1157"/>
      <c r="HF286" s="1157"/>
      <c r="HG286" s="1157"/>
      <c r="HH286" s="1157"/>
      <c r="HI286" s="1157"/>
      <c r="HJ286" s="1026"/>
    </row>
    <row r="287" spans="2:218" ht="24.95" customHeight="1" x14ac:dyDescent="0.25">
      <c r="B287" s="1606"/>
      <c r="C287" s="229"/>
      <c r="D287" s="1316"/>
      <c r="E287" s="2400"/>
      <c r="F287" s="215"/>
      <c r="G287" s="213"/>
      <c r="H287" s="213"/>
      <c r="I287" s="214"/>
      <c r="J287" s="834"/>
      <c r="K287" s="234"/>
      <c r="L287" s="230"/>
      <c r="M287" s="231"/>
      <c r="N287" s="231"/>
      <c r="O287" s="231"/>
      <c r="P287" s="231"/>
      <c r="Q287" s="235"/>
      <c r="R287" s="233"/>
      <c r="S287" s="232"/>
      <c r="T287" s="219"/>
      <c r="U287" s="835"/>
      <c r="V287" s="212"/>
      <c r="W287" s="231"/>
      <c r="X287" s="2118"/>
      <c r="Y287" s="2119"/>
      <c r="Z287" s="2188"/>
      <c r="AA287" s="674"/>
      <c r="AB287" s="674"/>
      <c r="AC287" s="674"/>
      <c r="AD287" s="674"/>
      <c r="AE287" s="674"/>
      <c r="AF287" s="674"/>
      <c r="AG287" s="674"/>
      <c r="AH287" s="674"/>
      <c r="AI287" s="674"/>
      <c r="AJ287" s="674"/>
      <c r="AK287" s="674"/>
      <c r="AL287" s="674"/>
      <c r="AM287" s="674"/>
      <c r="AN287" s="674"/>
      <c r="AO287" s="674"/>
      <c r="AP287" s="674"/>
      <c r="AQ287" s="674"/>
      <c r="AR287" s="674"/>
      <c r="AS287" s="674"/>
      <c r="AT287" s="674"/>
      <c r="AU287" s="674"/>
      <c r="AV287" s="674"/>
      <c r="AW287" s="674"/>
      <c r="AX287" s="674"/>
      <c r="AY287" s="674"/>
      <c r="AZ287" s="674"/>
      <c r="BA287" s="674"/>
      <c r="BB287" s="674"/>
      <c r="BC287" s="674"/>
      <c r="BD287" s="674"/>
      <c r="BE287" s="674"/>
      <c r="BF287" s="674"/>
      <c r="BG287" s="674"/>
      <c r="BH287" s="674"/>
      <c r="BI287" s="674"/>
      <c r="BJ287" s="674"/>
      <c r="BK287" s="674"/>
      <c r="BL287" s="674"/>
      <c r="BM287" s="674"/>
      <c r="BN287" s="674"/>
      <c r="BO287" s="674"/>
      <c r="BP287" s="674"/>
      <c r="BQ287" s="674"/>
      <c r="BR287" s="674"/>
      <c r="BS287" s="674"/>
      <c r="BT287" s="674"/>
      <c r="BU287" s="674"/>
      <c r="BV287" s="674"/>
      <c r="BW287" s="674"/>
      <c r="BX287" s="674"/>
      <c r="BY287" s="674"/>
      <c r="BZ287" s="674"/>
      <c r="CA287" s="674"/>
      <c r="CB287" s="674"/>
      <c r="CC287" s="674"/>
      <c r="CD287" s="674"/>
      <c r="CE287" s="674"/>
      <c r="CF287" s="674"/>
      <c r="CG287" s="674"/>
      <c r="CH287" s="674"/>
      <c r="CI287" s="674"/>
      <c r="CJ287" s="674"/>
      <c r="CK287" s="674"/>
      <c r="CL287" s="674"/>
      <c r="CM287" s="674"/>
      <c r="CN287" s="674"/>
      <c r="CO287" s="674"/>
      <c r="CP287" s="674"/>
      <c r="CQ287" s="674"/>
      <c r="CR287" s="674"/>
      <c r="CS287" s="674"/>
      <c r="CT287" s="674"/>
      <c r="CU287" s="674"/>
      <c r="CV287" s="674"/>
      <c r="CW287" s="674"/>
      <c r="CX287" s="674"/>
      <c r="CY287" s="674"/>
      <c r="CZ287" s="674"/>
      <c r="DA287" s="674"/>
      <c r="DB287" s="674"/>
      <c r="DC287" s="674"/>
      <c r="DD287" s="674"/>
      <c r="DE287" s="674"/>
      <c r="DF287" s="674"/>
      <c r="DG287" s="674"/>
      <c r="DH287" s="674"/>
      <c r="DI287" s="674"/>
      <c r="DJ287" s="674"/>
      <c r="DK287" s="674"/>
      <c r="DL287" s="674"/>
      <c r="DM287" s="674"/>
      <c r="DN287" s="674"/>
      <c r="DO287" s="674"/>
      <c r="DP287" s="674"/>
      <c r="DQ287" s="674"/>
      <c r="DR287" s="674"/>
      <c r="DS287" s="674"/>
      <c r="DT287" s="674"/>
      <c r="DU287" s="674"/>
      <c r="DV287" s="674"/>
      <c r="DW287" s="674"/>
      <c r="DX287" s="674"/>
      <c r="DY287" s="674"/>
      <c r="DZ287" s="674"/>
      <c r="EA287" s="674"/>
      <c r="EB287" s="674"/>
      <c r="EC287" s="674"/>
      <c r="ED287" s="674"/>
      <c r="EE287" s="674"/>
      <c r="EF287" s="674"/>
      <c r="EG287" s="674"/>
      <c r="EH287" s="674"/>
      <c r="EI287" s="674"/>
      <c r="EJ287" s="674"/>
      <c r="EK287" s="674"/>
      <c r="EL287" s="674"/>
      <c r="EM287" s="674"/>
      <c r="EN287" s="674"/>
      <c r="EO287" s="674"/>
      <c r="EP287" s="674"/>
      <c r="EQ287" s="674"/>
      <c r="ER287" s="674"/>
      <c r="ES287" s="674"/>
      <c r="ET287" s="674"/>
      <c r="EU287" s="674"/>
      <c r="EV287" s="674"/>
      <c r="EW287" s="674"/>
      <c r="EX287" s="674"/>
      <c r="EY287" s="674"/>
      <c r="EZ287" s="674"/>
      <c r="FA287" s="674"/>
      <c r="FB287" s="674"/>
      <c r="FC287" s="674"/>
      <c r="FD287" s="674"/>
      <c r="FE287" s="674"/>
      <c r="FF287" s="674"/>
      <c r="FG287" s="674"/>
      <c r="FH287" s="674"/>
      <c r="FI287" s="674"/>
      <c r="FJ287" s="674"/>
      <c r="FK287" s="674"/>
      <c r="FL287" s="674"/>
      <c r="FM287" s="674"/>
      <c r="FN287" s="674"/>
      <c r="FO287" s="674"/>
      <c r="FP287" s="674"/>
      <c r="FQ287" s="674"/>
      <c r="FR287" s="674"/>
      <c r="FS287" s="674"/>
      <c r="FT287" s="674"/>
      <c r="FU287" s="674"/>
      <c r="FV287" s="674"/>
      <c r="FW287" s="674"/>
      <c r="FX287" s="674"/>
      <c r="FY287" s="674"/>
      <c r="FZ287" s="1313"/>
      <c r="GA287" s="1312"/>
      <c r="GB287" s="1156"/>
      <c r="GC287" s="1156"/>
      <c r="GD287" s="1156"/>
      <c r="GE287" s="1156"/>
      <c r="GF287" s="1156"/>
      <c r="GG287" s="1156"/>
      <c r="GH287" s="1156"/>
      <c r="GI287" s="1156"/>
      <c r="GJ287" s="1156"/>
      <c r="GK287" s="1157"/>
      <c r="GL287" s="1157"/>
      <c r="GM287" s="1157"/>
      <c r="GN287" s="1157"/>
      <c r="GO287" s="1157"/>
      <c r="GP287" s="1157"/>
      <c r="GQ287" s="1157"/>
      <c r="GR287" s="1157"/>
      <c r="GS287" s="1157"/>
      <c r="GT287" s="1157"/>
      <c r="GU287" s="1157"/>
      <c r="GV287" s="1157"/>
      <c r="GW287" s="1157"/>
      <c r="GX287" s="1157"/>
      <c r="GY287" s="1157"/>
      <c r="GZ287" s="1157"/>
      <c r="HA287" s="1157"/>
      <c r="HB287" s="1157"/>
      <c r="HC287" s="1157"/>
      <c r="HD287" s="1157"/>
      <c r="HE287" s="1157"/>
      <c r="HF287" s="1157"/>
      <c r="HG287" s="1157"/>
      <c r="HH287" s="1157"/>
      <c r="HI287" s="1157"/>
      <c r="HJ287" s="1026"/>
    </row>
    <row r="288" spans="2:218" ht="24.95" customHeight="1" x14ac:dyDescent="0.25">
      <c r="B288" s="1606"/>
      <c r="C288" s="229"/>
      <c r="D288" s="1316"/>
      <c r="E288" s="2400"/>
      <c r="F288" s="215"/>
      <c r="G288" s="213"/>
      <c r="H288" s="213"/>
      <c r="I288" s="214"/>
      <c r="J288" s="834"/>
      <c r="K288" s="234"/>
      <c r="L288" s="230"/>
      <c r="M288" s="231"/>
      <c r="N288" s="231"/>
      <c r="O288" s="231"/>
      <c r="P288" s="231"/>
      <c r="Q288" s="235"/>
      <c r="R288" s="233"/>
      <c r="S288" s="232"/>
      <c r="T288" s="219"/>
      <c r="U288" s="835"/>
      <c r="V288" s="212"/>
      <c r="W288" s="231"/>
      <c r="X288" s="2118"/>
      <c r="Y288" s="2119"/>
      <c r="Z288" s="2188"/>
      <c r="AA288" s="674"/>
      <c r="AB288" s="674"/>
      <c r="AC288" s="674"/>
      <c r="AD288" s="674"/>
      <c r="AE288" s="674"/>
      <c r="AF288" s="674"/>
      <c r="AG288" s="674"/>
      <c r="AH288" s="674"/>
      <c r="AI288" s="674"/>
      <c r="AJ288" s="674"/>
      <c r="AK288" s="674"/>
      <c r="AL288" s="674"/>
      <c r="AM288" s="674"/>
      <c r="AN288" s="674"/>
      <c r="AO288" s="674"/>
      <c r="AP288" s="674"/>
      <c r="AQ288" s="674"/>
      <c r="AR288" s="674"/>
      <c r="AS288" s="674"/>
      <c r="AT288" s="674"/>
      <c r="AU288" s="674"/>
      <c r="AV288" s="674"/>
      <c r="AW288" s="674"/>
      <c r="AX288" s="674"/>
      <c r="AY288" s="674"/>
      <c r="AZ288" s="674"/>
      <c r="BA288" s="674"/>
      <c r="BB288" s="674"/>
      <c r="BC288" s="674"/>
      <c r="BD288" s="674"/>
      <c r="BE288" s="674"/>
      <c r="BF288" s="674"/>
      <c r="BG288" s="674"/>
      <c r="BH288" s="674"/>
      <c r="BI288" s="674"/>
      <c r="BJ288" s="674"/>
      <c r="BK288" s="674"/>
      <c r="BL288" s="674"/>
      <c r="BM288" s="674"/>
      <c r="BN288" s="674"/>
      <c r="BO288" s="674"/>
      <c r="BP288" s="674"/>
      <c r="BQ288" s="674"/>
      <c r="BR288" s="674"/>
      <c r="BS288" s="674"/>
      <c r="BT288" s="674"/>
      <c r="BU288" s="674"/>
      <c r="BV288" s="674"/>
      <c r="BW288" s="674"/>
      <c r="BX288" s="674"/>
      <c r="BY288" s="674"/>
      <c r="BZ288" s="674"/>
      <c r="CA288" s="674"/>
      <c r="CB288" s="674"/>
      <c r="CC288" s="674"/>
      <c r="CD288" s="674"/>
      <c r="CE288" s="674"/>
      <c r="CF288" s="674"/>
      <c r="CG288" s="674"/>
      <c r="CH288" s="674"/>
      <c r="CI288" s="674"/>
      <c r="CJ288" s="674"/>
      <c r="CK288" s="674"/>
      <c r="CL288" s="674"/>
      <c r="CM288" s="674"/>
      <c r="CN288" s="674"/>
      <c r="CO288" s="674"/>
      <c r="CP288" s="674"/>
      <c r="CQ288" s="674"/>
      <c r="CR288" s="674"/>
      <c r="CS288" s="674"/>
      <c r="CT288" s="674"/>
      <c r="CU288" s="674"/>
      <c r="CV288" s="674"/>
      <c r="CW288" s="674"/>
      <c r="CX288" s="674"/>
      <c r="CY288" s="674"/>
      <c r="CZ288" s="674"/>
      <c r="DA288" s="674"/>
      <c r="DB288" s="674"/>
      <c r="DC288" s="674"/>
      <c r="DD288" s="674"/>
      <c r="DE288" s="674"/>
      <c r="DF288" s="674"/>
      <c r="DG288" s="674"/>
      <c r="DH288" s="674"/>
      <c r="DI288" s="674"/>
      <c r="DJ288" s="674"/>
      <c r="DK288" s="674"/>
      <c r="DL288" s="674"/>
      <c r="DM288" s="674"/>
      <c r="DN288" s="674"/>
      <c r="DO288" s="674"/>
      <c r="DP288" s="674"/>
      <c r="DQ288" s="674"/>
      <c r="DR288" s="674"/>
      <c r="DS288" s="674"/>
      <c r="DT288" s="674"/>
      <c r="DU288" s="674"/>
      <c r="DV288" s="674"/>
      <c r="DW288" s="674"/>
      <c r="DX288" s="674"/>
      <c r="DY288" s="674"/>
      <c r="DZ288" s="674"/>
      <c r="EA288" s="674"/>
      <c r="EB288" s="674"/>
      <c r="EC288" s="674"/>
      <c r="ED288" s="674"/>
      <c r="EE288" s="674"/>
      <c r="EF288" s="674"/>
      <c r="EG288" s="674"/>
      <c r="EH288" s="674"/>
      <c r="EI288" s="674"/>
      <c r="EJ288" s="674"/>
      <c r="EK288" s="674"/>
      <c r="EL288" s="674"/>
      <c r="EM288" s="674"/>
      <c r="EN288" s="674"/>
      <c r="EO288" s="674"/>
      <c r="EP288" s="674"/>
      <c r="EQ288" s="674"/>
      <c r="ER288" s="674"/>
      <c r="ES288" s="674"/>
      <c r="ET288" s="674"/>
      <c r="EU288" s="674"/>
      <c r="EV288" s="674"/>
      <c r="EW288" s="674"/>
      <c r="EX288" s="674"/>
      <c r="EY288" s="674"/>
      <c r="EZ288" s="674"/>
      <c r="FA288" s="674"/>
      <c r="FB288" s="674"/>
      <c r="FC288" s="674"/>
      <c r="FD288" s="674"/>
      <c r="FE288" s="674"/>
      <c r="FF288" s="674"/>
      <c r="FG288" s="674"/>
      <c r="FH288" s="674"/>
      <c r="FI288" s="674"/>
      <c r="FJ288" s="674"/>
      <c r="FK288" s="674"/>
      <c r="FL288" s="674"/>
      <c r="FM288" s="674"/>
      <c r="FN288" s="674"/>
      <c r="FO288" s="674"/>
      <c r="FP288" s="674"/>
      <c r="FQ288" s="674"/>
      <c r="FR288" s="674"/>
      <c r="FS288" s="674"/>
      <c r="FT288" s="674"/>
      <c r="FU288" s="674"/>
      <c r="FV288" s="674"/>
      <c r="FW288" s="674"/>
      <c r="FX288" s="674"/>
      <c r="FY288" s="674"/>
      <c r="FZ288" s="1313"/>
      <c r="GA288" s="1312"/>
      <c r="GB288" s="1156"/>
      <c r="GC288" s="1156"/>
      <c r="GD288" s="1156"/>
      <c r="GE288" s="1156"/>
      <c r="GF288" s="1156"/>
      <c r="GG288" s="1156"/>
      <c r="GH288" s="1156"/>
      <c r="GI288" s="1156"/>
      <c r="GJ288" s="1156"/>
      <c r="GK288" s="1157"/>
      <c r="GL288" s="1157"/>
      <c r="GM288" s="1157"/>
      <c r="GN288" s="1157"/>
      <c r="GO288" s="1157"/>
      <c r="GP288" s="1157"/>
      <c r="GQ288" s="1157"/>
      <c r="GR288" s="1157"/>
      <c r="GS288" s="1157"/>
      <c r="GT288" s="1157"/>
      <c r="GU288" s="1157"/>
      <c r="GV288" s="1157"/>
      <c r="GW288" s="1157"/>
      <c r="GX288" s="1157"/>
      <c r="GY288" s="1157"/>
      <c r="GZ288" s="1157"/>
      <c r="HA288" s="1157"/>
      <c r="HB288" s="1157"/>
      <c r="HC288" s="1157"/>
      <c r="HD288" s="1157"/>
      <c r="HE288" s="1157"/>
      <c r="HF288" s="1157"/>
      <c r="HG288" s="1157"/>
      <c r="HH288" s="1157"/>
      <c r="HI288" s="1157"/>
      <c r="HJ288" s="1026"/>
    </row>
    <row r="289" spans="2:218" ht="24.95" customHeight="1" x14ac:dyDescent="0.25">
      <c r="B289" s="1606"/>
      <c r="C289" s="229"/>
      <c r="D289" s="1316"/>
      <c r="E289" s="2400"/>
      <c r="F289" s="215"/>
      <c r="G289" s="213"/>
      <c r="H289" s="213"/>
      <c r="I289" s="214"/>
      <c r="J289" s="834"/>
      <c r="K289" s="234"/>
      <c r="L289" s="230"/>
      <c r="M289" s="231"/>
      <c r="N289" s="231"/>
      <c r="O289" s="231"/>
      <c r="P289" s="231"/>
      <c r="Q289" s="235"/>
      <c r="R289" s="233"/>
      <c r="S289" s="232"/>
      <c r="T289" s="219"/>
      <c r="U289" s="835"/>
      <c r="V289" s="212"/>
      <c r="W289" s="231"/>
      <c r="X289" s="2118"/>
      <c r="Y289" s="2119"/>
      <c r="Z289" s="2188"/>
      <c r="AA289" s="674"/>
      <c r="AB289" s="674"/>
      <c r="AC289" s="674"/>
      <c r="AD289" s="674"/>
      <c r="AE289" s="674"/>
      <c r="AF289" s="674"/>
      <c r="AG289" s="674"/>
      <c r="AH289" s="674"/>
      <c r="AI289" s="674"/>
      <c r="AJ289" s="674"/>
      <c r="AK289" s="674"/>
      <c r="AL289" s="674"/>
      <c r="AM289" s="674"/>
      <c r="AN289" s="674"/>
      <c r="AO289" s="674"/>
      <c r="AP289" s="674"/>
      <c r="AQ289" s="674"/>
      <c r="AR289" s="674"/>
      <c r="AS289" s="674"/>
      <c r="AT289" s="674"/>
      <c r="AU289" s="674"/>
      <c r="AV289" s="674"/>
      <c r="AW289" s="674"/>
      <c r="AX289" s="674"/>
      <c r="AY289" s="674"/>
      <c r="AZ289" s="674"/>
      <c r="BA289" s="674"/>
      <c r="BB289" s="674"/>
      <c r="BC289" s="674"/>
      <c r="BD289" s="674"/>
      <c r="BE289" s="674"/>
      <c r="BF289" s="674"/>
      <c r="BG289" s="674"/>
      <c r="BH289" s="674"/>
      <c r="BI289" s="674"/>
      <c r="BJ289" s="674"/>
      <c r="BK289" s="674"/>
      <c r="BL289" s="674"/>
      <c r="BM289" s="674"/>
      <c r="BN289" s="674"/>
      <c r="BO289" s="674"/>
      <c r="BP289" s="674"/>
      <c r="BQ289" s="674"/>
      <c r="BR289" s="674"/>
      <c r="BS289" s="674"/>
      <c r="BT289" s="674"/>
      <c r="BU289" s="674"/>
      <c r="BV289" s="674"/>
      <c r="BW289" s="674"/>
      <c r="BX289" s="674"/>
      <c r="BY289" s="674"/>
      <c r="BZ289" s="674"/>
      <c r="CA289" s="674"/>
      <c r="CB289" s="674"/>
      <c r="CC289" s="674"/>
      <c r="CD289" s="674"/>
      <c r="CE289" s="674"/>
      <c r="CF289" s="674"/>
      <c r="CG289" s="674"/>
      <c r="CH289" s="674"/>
      <c r="CI289" s="674"/>
      <c r="CJ289" s="674"/>
      <c r="CK289" s="674"/>
      <c r="CL289" s="674"/>
      <c r="CM289" s="674"/>
      <c r="CN289" s="674"/>
      <c r="CO289" s="674"/>
      <c r="CP289" s="674"/>
      <c r="CQ289" s="674"/>
      <c r="CR289" s="674"/>
      <c r="CS289" s="674"/>
      <c r="CT289" s="674"/>
      <c r="CU289" s="674"/>
      <c r="CV289" s="674"/>
      <c r="CW289" s="674"/>
      <c r="CX289" s="674"/>
      <c r="CY289" s="674"/>
      <c r="CZ289" s="674"/>
      <c r="DA289" s="674"/>
      <c r="DB289" s="674"/>
      <c r="DC289" s="674"/>
      <c r="DD289" s="674"/>
      <c r="DE289" s="674"/>
      <c r="DF289" s="674"/>
      <c r="DG289" s="674"/>
      <c r="DH289" s="674"/>
      <c r="DI289" s="674"/>
      <c r="DJ289" s="674"/>
      <c r="DK289" s="674"/>
      <c r="DL289" s="674"/>
      <c r="DM289" s="674"/>
      <c r="DN289" s="674"/>
      <c r="DO289" s="674"/>
      <c r="DP289" s="674"/>
      <c r="DQ289" s="674"/>
      <c r="DR289" s="674"/>
      <c r="DS289" s="674"/>
      <c r="DT289" s="674"/>
      <c r="DU289" s="674"/>
      <c r="DV289" s="674"/>
      <c r="DW289" s="674"/>
      <c r="DX289" s="674"/>
      <c r="DY289" s="674"/>
      <c r="DZ289" s="674"/>
      <c r="EA289" s="674"/>
      <c r="EB289" s="674"/>
      <c r="EC289" s="674"/>
      <c r="ED289" s="674"/>
      <c r="EE289" s="674"/>
      <c r="EF289" s="674"/>
      <c r="EG289" s="674"/>
      <c r="EH289" s="674"/>
      <c r="EI289" s="674"/>
      <c r="EJ289" s="674"/>
      <c r="EK289" s="674"/>
      <c r="EL289" s="674"/>
      <c r="EM289" s="674"/>
      <c r="EN289" s="674"/>
      <c r="EO289" s="674"/>
      <c r="EP289" s="674"/>
      <c r="EQ289" s="674"/>
      <c r="ER289" s="674"/>
      <c r="ES289" s="674"/>
      <c r="ET289" s="674"/>
      <c r="EU289" s="674"/>
      <c r="EV289" s="674"/>
      <c r="EW289" s="674"/>
      <c r="EX289" s="674"/>
      <c r="EY289" s="674"/>
      <c r="EZ289" s="674"/>
      <c r="FA289" s="674"/>
      <c r="FB289" s="674"/>
      <c r="FC289" s="674"/>
      <c r="FD289" s="674"/>
      <c r="FE289" s="674"/>
      <c r="FF289" s="674"/>
      <c r="FG289" s="674"/>
      <c r="FH289" s="674"/>
      <c r="FI289" s="674"/>
      <c r="FJ289" s="674"/>
      <c r="FK289" s="674"/>
      <c r="FL289" s="674"/>
      <c r="FM289" s="674"/>
      <c r="FN289" s="674"/>
      <c r="FO289" s="674"/>
      <c r="FP289" s="674"/>
      <c r="FQ289" s="674"/>
      <c r="FR289" s="674"/>
      <c r="FS289" s="674"/>
      <c r="FT289" s="674"/>
      <c r="FU289" s="674"/>
      <c r="FV289" s="674"/>
      <c r="FW289" s="674"/>
      <c r="FX289" s="674"/>
      <c r="FY289" s="674"/>
      <c r="FZ289" s="1313"/>
      <c r="GA289" s="1312"/>
      <c r="GB289" s="1156"/>
      <c r="GC289" s="1156"/>
      <c r="GD289" s="1156"/>
      <c r="GE289" s="1156"/>
      <c r="GF289" s="1156"/>
      <c r="GG289" s="1156"/>
      <c r="GH289" s="1156"/>
      <c r="GI289" s="1156"/>
      <c r="GJ289" s="1156"/>
      <c r="GK289" s="1157"/>
      <c r="GL289" s="1157"/>
      <c r="GM289" s="1157"/>
      <c r="GN289" s="1157"/>
      <c r="GO289" s="1157"/>
      <c r="GP289" s="1157"/>
      <c r="GQ289" s="1157"/>
      <c r="GR289" s="1157"/>
      <c r="GS289" s="1157"/>
      <c r="GT289" s="1157"/>
      <c r="GU289" s="1157"/>
      <c r="GV289" s="1157"/>
      <c r="GW289" s="1157"/>
      <c r="GX289" s="1157"/>
      <c r="GY289" s="1157"/>
      <c r="GZ289" s="1157"/>
      <c r="HA289" s="1157"/>
      <c r="HB289" s="1157"/>
      <c r="HC289" s="1157"/>
      <c r="HD289" s="1157"/>
      <c r="HE289" s="1157"/>
      <c r="HF289" s="1157"/>
      <c r="HG289" s="1157"/>
      <c r="HH289" s="1157"/>
      <c r="HI289" s="1157"/>
      <c r="HJ289" s="1026"/>
    </row>
    <row r="290" spans="2:218" ht="24.95" customHeight="1" x14ac:dyDescent="0.25">
      <c r="B290" s="1606"/>
      <c r="C290" s="229"/>
      <c r="D290" s="1316"/>
      <c r="E290" s="2400"/>
      <c r="F290" s="215"/>
      <c r="G290" s="213"/>
      <c r="H290" s="213"/>
      <c r="I290" s="214"/>
      <c r="J290" s="834"/>
      <c r="K290" s="234"/>
      <c r="L290" s="230"/>
      <c r="M290" s="231"/>
      <c r="N290" s="231"/>
      <c r="O290" s="231"/>
      <c r="P290" s="231"/>
      <c r="Q290" s="235"/>
      <c r="R290" s="233"/>
      <c r="S290" s="232"/>
      <c r="T290" s="219"/>
      <c r="U290" s="835"/>
      <c r="V290" s="212"/>
      <c r="W290" s="231"/>
      <c r="X290" s="2118"/>
      <c r="Y290" s="2119"/>
      <c r="Z290" s="2188"/>
      <c r="AA290" s="674"/>
      <c r="AB290" s="674"/>
      <c r="AC290" s="674"/>
      <c r="AD290" s="674"/>
      <c r="AE290" s="674"/>
      <c r="AF290" s="674"/>
      <c r="AG290" s="674"/>
      <c r="AH290" s="674"/>
      <c r="AI290" s="674"/>
      <c r="AJ290" s="674"/>
      <c r="AK290" s="674"/>
      <c r="AL290" s="674"/>
      <c r="AM290" s="674"/>
      <c r="AN290" s="674"/>
      <c r="AO290" s="674"/>
      <c r="AP290" s="674"/>
      <c r="AQ290" s="674"/>
      <c r="AR290" s="674"/>
      <c r="AS290" s="674"/>
      <c r="AT290" s="674"/>
      <c r="AU290" s="674"/>
      <c r="AV290" s="674"/>
      <c r="AW290" s="674"/>
      <c r="AX290" s="674"/>
      <c r="AY290" s="674"/>
      <c r="AZ290" s="674"/>
      <c r="BA290" s="674"/>
      <c r="BB290" s="674"/>
      <c r="BC290" s="674"/>
      <c r="BD290" s="674"/>
      <c r="BE290" s="674"/>
      <c r="BF290" s="674"/>
      <c r="BG290" s="674"/>
      <c r="BH290" s="674"/>
      <c r="BI290" s="674"/>
      <c r="BJ290" s="674"/>
      <c r="BK290" s="674"/>
      <c r="BL290" s="674"/>
      <c r="BM290" s="674"/>
      <c r="BN290" s="674"/>
      <c r="BO290" s="674"/>
      <c r="BP290" s="674"/>
      <c r="BQ290" s="674"/>
      <c r="BR290" s="674"/>
      <c r="BS290" s="674"/>
      <c r="BT290" s="674"/>
      <c r="BU290" s="674"/>
      <c r="BV290" s="674"/>
      <c r="BW290" s="674"/>
      <c r="BX290" s="674"/>
      <c r="BY290" s="674"/>
      <c r="BZ290" s="674"/>
      <c r="CA290" s="674"/>
      <c r="CB290" s="674"/>
      <c r="CC290" s="674"/>
      <c r="CD290" s="674"/>
      <c r="CE290" s="674"/>
      <c r="CF290" s="674"/>
      <c r="CG290" s="674"/>
      <c r="CH290" s="674"/>
      <c r="CI290" s="674"/>
      <c r="CJ290" s="674"/>
      <c r="CK290" s="674"/>
      <c r="CL290" s="674"/>
      <c r="CM290" s="674"/>
      <c r="CN290" s="674"/>
      <c r="CO290" s="674"/>
      <c r="CP290" s="674"/>
      <c r="CQ290" s="674"/>
      <c r="CR290" s="674"/>
      <c r="CS290" s="674"/>
      <c r="CT290" s="674"/>
      <c r="CU290" s="674"/>
      <c r="CV290" s="674"/>
      <c r="CW290" s="674"/>
      <c r="CX290" s="674"/>
      <c r="CY290" s="674"/>
      <c r="CZ290" s="674"/>
      <c r="DA290" s="674"/>
      <c r="DB290" s="674"/>
      <c r="DC290" s="674"/>
      <c r="DD290" s="674"/>
      <c r="DE290" s="674"/>
      <c r="DF290" s="674"/>
      <c r="DG290" s="674"/>
      <c r="DH290" s="674"/>
      <c r="DI290" s="674"/>
      <c r="DJ290" s="674"/>
      <c r="DK290" s="674"/>
      <c r="DL290" s="674"/>
      <c r="DM290" s="674"/>
      <c r="DN290" s="674"/>
      <c r="DO290" s="674"/>
      <c r="DP290" s="674"/>
      <c r="DQ290" s="674"/>
      <c r="DR290" s="674"/>
      <c r="DS290" s="674"/>
      <c r="DT290" s="674"/>
      <c r="DU290" s="674"/>
      <c r="DV290" s="674"/>
      <c r="DW290" s="674"/>
      <c r="DX290" s="674"/>
      <c r="DY290" s="674"/>
      <c r="DZ290" s="674"/>
      <c r="EA290" s="674"/>
      <c r="EB290" s="674"/>
      <c r="EC290" s="674"/>
      <c r="ED290" s="674"/>
      <c r="EE290" s="674"/>
      <c r="EF290" s="674"/>
      <c r="EG290" s="674"/>
      <c r="EH290" s="674"/>
      <c r="EI290" s="674"/>
      <c r="EJ290" s="674"/>
      <c r="EK290" s="674"/>
      <c r="EL290" s="674"/>
      <c r="EM290" s="674"/>
      <c r="EN290" s="674"/>
      <c r="EO290" s="674"/>
      <c r="EP290" s="674"/>
      <c r="EQ290" s="674"/>
      <c r="ER290" s="674"/>
      <c r="ES290" s="674"/>
      <c r="ET290" s="674"/>
      <c r="EU290" s="674"/>
      <c r="EV290" s="674"/>
      <c r="EW290" s="674"/>
      <c r="EX290" s="674"/>
      <c r="EY290" s="674"/>
      <c r="EZ290" s="674"/>
      <c r="FA290" s="674"/>
      <c r="FB290" s="674"/>
      <c r="FC290" s="674"/>
      <c r="FD290" s="674"/>
      <c r="FE290" s="674"/>
      <c r="FF290" s="674"/>
      <c r="FG290" s="674"/>
      <c r="FH290" s="674"/>
      <c r="FI290" s="674"/>
      <c r="FJ290" s="674"/>
      <c r="FK290" s="674"/>
      <c r="FL290" s="674"/>
      <c r="FM290" s="674"/>
      <c r="FN290" s="674"/>
      <c r="FO290" s="674"/>
      <c r="FP290" s="674"/>
      <c r="FQ290" s="674"/>
      <c r="FR290" s="674"/>
      <c r="FS290" s="674"/>
      <c r="FT290" s="674"/>
      <c r="FU290" s="674"/>
      <c r="FV290" s="674"/>
      <c r="FW290" s="674"/>
      <c r="FX290" s="674"/>
      <c r="FY290" s="674"/>
      <c r="FZ290" s="1313"/>
      <c r="GA290" s="1312"/>
      <c r="GB290" s="1156"/>
      <c r="GC290" s="1156"/>
      <c r="GD290" s="1156"/>
      <c r="GE290" s="1156"/>
      <c r="GF290" s="1156"/>
      <c r="GG290" s="1156"/>
      <c r="GH290" s="1156"/>
      <c r="GI290" s="1156"/>
      <c r="GJ290" s="1156"/>
      <c r="GK290" s="1157"/>
      <c r="GL290" s="1157"/>
      <c r="GM290" s="1157"/>
      <c r="GN290" s="1157"/>
      <c r="GO290" s="1157"/>
      <c r="GP290" s="1157"/>
      <c r="GQ290" s="1157"/>
      <c r="GR290" s="1157"/>
      <c r="GS290" s="1157"/>
      <c r="GT290" s="1157"/>
      <c r="GU290" s="1157"/>
      <c r="GV290" s="1157"/>
      <c r="GW290" s="1157"/>
      <c r="GX290" s="1157"/>
      <c r="GY290" s="1157"/>
      <c r="GZ290" s="1157"/>
      <c r="HA290" s="1157"/>
      <c r="HB290" s="1157"/>
      <c r="HC290" s="1157"/>
      <c r="HD290" s="1157"/>
      <c r="HE290" s="1157"/>
      <c r="HF290" s="1157"/>
      <c r="HG290" s="1157"/>
      <c r="HH290" s="1157"/>
      <c r="HI290" s="1157"/>
      <c r="HJ290" s="1026"/>
    </row>
    <row r="291" spans="2:218" ht="24.95" customHeight="1" x14ac:dyDescent="0.25">
      <c r="B291" s="1606"/>
      <c r="C291" s="229"/>
      <c r="D291" s="1316"/>
      <c r="E291" s="2400"/>
      <c r="F291" s="215"/>
      <c r="G291" s="213"/>
      <c r="H291" s="213"/>
      <c r="I291" s="214"/>
      <c r="J291" s="834"/>
      <c r="K291" s="234"/>
      <c r="L291" s="230"/>
      <c r="M291" s="231"/>
      <c r="N291" s="231"/>
      <c r="O291" s="231"/>
      <c r="P291" s="231"/>
      <c r="Q291" s="235"/>
      <c r="R291" s="233"/>
      <c r="S291" s="232"/>
      <c r="T291" s="219"/>
      <c r="U291" s="835"/>
      <c r="V291" s="212"/>
      <c r="W291" s="231"/>
      <c r="X291" s="2118"/>
      <c r="Y291" s="2119"/>
      <c r="Z291" s="2188"/>
      <c r="AA291" s="674"/>
      <c r="AB291" s="674"/>
      <c r="AC291" s="674"/>
      <c r="AD291" s="674"/>
      <c r="AE291" s="674"/>
      <c r="AF291" s="674"/>
      <c r="AG291" s="674"/>
      <c r="AH291" s="674"/>
      <c r="AI291" s="674"/>
      <c r="AJ291" s="674"/>
      <c r="AK291" s="674"/>
      <c r="AL291" s="674"/>
      <c r="AM291" s="674"/>
      <c r="AN291" s="674"/>
      <c r="AO291" s="674"/>
      <c r="AP291" s="674"/>
      <c r="AQ291" s="674"/>
      <c r="AR291" s="674"/>
      <c r="AS291" s="674"/>
      <c r="AT291" s="674"/>
      <c r="AU291" s="674"/>
      <c r="AV291" s="674"/>
      <c r="AW291" s="674"/>
      <c r="AX291" s="674"/>
      <c r="AY291" s="674"/>
      <c r="AZ291" s="674"/>
      <c r="BA291" s="674"/>
      <c r="BB291" s="674"/>
      <c r="BC291" s="674"/>
      <c r="BD291" s="674"/>
      <c r="BE291" s="674"/>
      <c r="BF291" s="674"/>
      <c r="BG291" s="674"/>
      <c r="BH291" s="674"/>
      <c r="BI291" s="674"/>
      <c r="BJ291" s="674"/>
      <c r="BK291" s="674"/>
      <c r="BL291" s="674"/>
      <c r="BM291" s="674"/>
      <c r="BN291" s="674"/>
      <c r="BO291" s="674"/>
      <c r="BP291" s="674"/>
      <c r="BQ291" s="674"/>
      <c r="BR291" s="674"/>
      <c r="BS291" s="674"/>
      <c r="BT291" s="674"/>
      <c r="BU291" s="674"/>
      <c r="BV291" s="674"/>
      <c r="BW291" s="674"/>
      <c r="BX291" s="674"/>
      <c r="BY291" s="674"/>
      <c r="BZ291" s="674"/>
      <c r="CA291" s="674"/>
      <c r="CB291" s="674"/>
      <c r="CC291" s="674"/>
      <c r="CD291" s="674"/>
      <c r="CE291" s="674"/>
      <c r="CF291" s="674"/>
      <c r="CG291" s="674"/>
      <c r="CH291" s="674"/>
      <c r="CI291" s="674"/>
      <c r="CJ291" s="674"/>
      <c r="CK291" s="674"/>
      <c r="CL291" s="674"/>
      <c r="CM291" s="674"/>
      <c r="CN291" s="674"/>
      <c r="CO291" s="674"/>
      <c r="CP291" s="674"/>
      <c r="CQ291" s="674"/>
      <c r="CR291" s="674"/>
      <c r="CS291" s="674"/>
      <c r="CT291" s="674"/>
      <c r="CU291" s="674"/>
      <c r="CV291" s="674"/>
      <c r="CW291" s="674"/>
      <c r="CX291" s="674"/>
      <c r="CY291" s="674"/>
      <c r="CZ291" s="674"/>
      <c r="DA291" s="674"/>
      <c r="DB291" s="674"/>
      <c r="DC291" s="674"/>
      <c r="DD291" s="674"/>
      <c r="DE291" s="674"/>
      <c r="DF291" s="674"/>
      <c r="DG291" s="674"/>
      <c r="DH291" s="674"/>
      <c r="DI291" s="674"/>
      <c r="DJ291" s="674"/>
      <c r="DK291" s="674"/>
      <c r="DL291" s="674"/>
      <c r="DM291" s="674"/>
      <c r="DN291" s="674"/>
      <c r="DO291" s="674"/>
      <c r="DP291" s="674"/>
      <c r="DQ291" s="674"/>
      <c r="DR291" s="674"/>
      <c r="DS291" s="674"/>
      <c r="DT291" s="674"/>
      <c r="DU291" s="674"/>
      <c r="DV291" s="674"/>
      <c r="DW291" s="674"/>
      <c r="DX291" s="674"/>
      <c r="DY291" s="674"/>
      <c r="DZ291" s="674"/>
      <c r="EA291" s="674"/>
      <c r="EB291" s="674"/>
      <c r="EC291" s="674"/>
      <c r="ED291" s="674"/>
      <c r="EE291" s="674"/>
      <c r="EF291" s="674"/>
      <c r="EG291" s="674"/>
      <c r="EH291" s="674"/>
      <c r="EI291" s="674"/>
      <c r="EJ291" s="674"/>
      <c r="EK291" s="674"/>
      <c r="EL291" s="674"/>
      <c r="EM291" s="674"/>
      <c r="EN291" s="674"/>
      <c r="EO291" s="674"/>
      <c r="EP291" s="674"/>
      <c r="EQ291" s="674"/>
      <c r="ER291" s="674"/>
      <c r="ES291" s="674"/>
      <c r="ET291" s="674"/>
      <c r="EU291" s="674"/>
      <c r="EV291" s="674"/>
      <c r="EW291" s="674"/>
      <c r="EX291" s="674"/>
      <c r="EY291" s="674"/>
      <c r="EZ291" s="674"/>
      <c r="FA291" s="674"/>
      <c r="FB291" s="674"/>
      <c r="FC291" s="674"/>
      <c r="FD291" s="674"/>
      <c r="FE291" s="674"/>
      <c r="FF291" s="674"/>
      <c r="FG291" s="674"/>
      <c r="FH291" s="674"/>
      <c r="FI291" s="674"/>
      <c r="FJ291" s="674"/>
      <c r="FK291" s="674"/>
      <c r="FL291" s="674"/>
      <c r="FM291" s="674"/>
      <c r="FN291" s="674"/>
      <c r="FO291" s="674"/>
      <c r="FP291" s="674"/>
      <c r="FQ291" s="674"/>
      <c r="FR291" s="674"/>
      <c r="FS291" s="674"/>
      <c r="FT291" s="674"/>
      <c r="FU291" s="674"/>
      <c r="FV291" s="674"/>
      <c r="FW291" s="674"/>
      <c r="FX291" s="674"/>
      <c r="FY291" s="674"/>
      <c r="FZ291" s="1313"/>
      <c r="GA291" s="1312"/>
      <c r="GB291" s="1156"/>
      <c r="GC291" s="1156"/>
      <c r="GD291" s="1156"/>
      <c r="GE291" s="1156"/>
      <c r="GF291" s="1156"/>
      <c r="GG291" s="1156"/>
      <c r="GH291" s="1156"/>
      <c r="GI291" s="1156"/>
      <c r="GJ291" s="1156"/>
      <c r="GK291" s="1157"/>
      <c r="GL291" s="1157"/>
      <c r="GM291" s="1157"/>
      <c r="GN291" s="1157"/>
      <c r="GO291" s="1157"/>
      <c r="GP291" s="1157"/>
      <c r="GQ291" s="1157"/>
      <c r="GR291" s="1157"/>
      <c r="GS291" s="1157"/>
      <c r="GT291" s="1157"/>
      <c r="GU291" s="1157"/>
      <c r="GV291" s="1157"/>
      <c r="GW291" s="1157"/>
      <c r="GX291" s="1157"/>
      <c r="GY291" s="1157"/>
      <c r="GZ291" s="1157"/>
      <c r="HA291" s="1157"/>
      <c r="HB291" s="1157"/>
      <c r="HC291" s="1157"/>
      <c r="HD291" s="1157"/>
      <c r="HE291" s="1157"/>
      <c r="HF291" s="1157"/>
      <c r="HG291" s="1157"/>
      <c r="HH291" s="1157"/>
      <c r="HI291" s="1157"/>
      <c r="HJ291" s="1026"/>
    </row>
    <row r="292" spans="2:218" ht="24.95" customHeight="1" x14ac:dyDescent="0.25">
      <c r="B292" s="1606"/>
      <c r="C292" s="229"/>
      <c r="D292" s="1316"/>
      <c r="E292" s="2400"/>
      <c r="F292" s="215"/>
      <c r="G292" s="213"/>
      <c r="H292" s="213"/>
      <c r="I292" s="214"/>
      <c r="J292" s="834"/>
      <c r="K292" s="234"/>
      <c r="L292" s="230"/>
      <c r="M292" s="231"/>
      <c r="N292" s="231"/>
      <c r="O292" s="231"/>
      <c r="P292" s="231"/>
      <c r="Q292" s="235"/>
      <c r="R292" s="233"/>
      <c r="S292" s="232"/>
      <c r="T292" s="219"/>
      <c r="U292" s="835"/>
      <c r="V292" s="212"/>
      <c r="W292" s="231"/>
      <c r="X292" s="2118"/>
      <c r="Y292" s="2119"/>
      <c r="Z292" s="2188"/>
      <c r="AA292" s="674"/>
      <c r="AB292" s="674"/>
      <c r="AC292" s="674"/>
      <c r="AD292" s="674"/>
      <c r="AE292" s="674"/>
      <c r="AF292" s="674"/>
      <c r="AG292" s="674"/>
      <c r="AH292" s="674"/>
      <c r="AI292" s="674"/>
      <c r="AJ292" s="674"/>
      <c r="AK292" s="674"/>
      <c r="AL292" s="674"/>
      <c r="AM292" s="674"/>
      <c r="AN292" s="674"/>
      <c r="AO292" s="674"/>
      <c r="AP292" s="674"/>
      <c r="AQ292" s="674"/>
      <c r="AR292" s="674"/>
      <c r="AS292" s="674"/>
      <c r="AT292" s="674"/>
      <c r="AU292" s="674"/>
      <c r="AV292" s="674"/>
      <c r="AW292" s="674"/>
      <c r="AX292" s="674"/>
      <c r="AY292" s="674"/>
      <c r="AZ292" s="674"/>
      <c r="BA292" s="674"/>
      <c r="BB292" s="674"/>
      <c r="BC292" s="674"/>
      <c r="BD292" s="674"/>
      <c r="BE292" s="674"/>
      <c r="BF292" s="674"/>
      <c r="BG292" s="674"/>
      <c r="BH292" s="674"/>
      <c r="BI292" s="674"/>
      <c r="BJ292" s="674"/>
      <c r="BK292" s="674"/>
      <c r="BL292" s="674"/>
      <c r="BM292" s="674"/>
      <c r="BN292" s="674"/>
      <c r="BO292" s="674"/>
      <c r="BP292" s="674"/>
      <c r="BQ292" s="674"/>
      <c r="BR292" s="674"/>
      <c r="BS292" s="674"/>
      <c r="BT292" s="674"/>
      <c r="BU292" s="674"/>
      <c r="BV292" s="674"/>
      <c r="BW292" s="674"/>
      <c r="BX292" s="674"/>
      <c r="BY292" s="674"/>
      <c r="BZ292" s="674"/>
      <c r="CA292" s="674"/>
      <c r="CB292" s="674"/>
      <c r="CC292" s="674"/>
      <c r="CD292" s="674"/>
      <c r="CE292" s="674"/>
      <c r="CF292" s="674"/>
      <c r="CG292" s="674"/>
      <c r="CH292" s="674"/>
      <c r="CI292" s="674"/>
      <c r="CJ292" s="674"/>
      <c r="CK292" s="674"/>
      <c r="CL292" s="674"/>
      <c r="CM292" s="674"/>
      <c r="CN292" s="674"/>
      <c r="CO292" s="674"/>
      <c r="CP292" s="674"/>
      <c r="CQ292" s="674"/>
      <c r="CR292" s="674"/>
      <c r="CS292" s="674"/>
      <c r="CT292" s="674"/>
      <c r="CU292" s="674"/>
      <c r="CV292" s="674"/>
      <c r="CW292" s="674"/>
      <c r="CX292" s="674"/>
      <c r="CY292" s="674"/>
      <c r="CZ292" s="674"/>
      <c r="DA292" s="674"/>
      <c r="DB292" s="674"/>
      <c r="DC292" s="674"/>
      <c r="DD292" s="674"/>
      <c r="DE292" s="674"/>
      <c r="DF292" s="674"/>
      <c r="DG292" s="674"/>
      <c r="DH292" s="674"/>
      <c r="DI292" s="674"/>
      <c r="DJ292" s="674"/>
      <c r="DK292" s="674"/>
      <c r="DL292" s="674"/>
      <c r="DM292" s="674"/>
      <c r="DN292" s="674"/>
      <c r="DO292" s="674"/>
      <c r="DP292" s="674"/>
      <c r="DQ292" s="674"/>
      <c r="DR292" s="674"/>
      <c r="DS292" s="674"/>
      <c r="DT292" s="674"/>
      <c r="DU292" s="674"/>
      <c r="DV292" s="674"/>
      <c r="DW292" s="674"/>
      <c r="DX292" s="674"/>
      <c r="DY292" s="674"/>
      <c r="DZ292" s="674"/>
      <c r="EA292" s="674"/>
      <c r="EB292" s="674"/>
      <c r="EC292" s="674"/>
      <c r="ED292" s="674"/>
      <c r="EE292" s="674"/>
      <c r="EF292" s="674"/>
      <c r="EG292" s="674"/>
      <c r="EH292" s="674"/>
      <c r="EI292" s="674"/>
      <c r="EJ292" s="674"/>
      <c r="EK292" s="674"/>
      <c r="EL292" s="674"/>
      <c r="EM292" s="674"/>
      <c r="EN292" s="674"/>
      <c r="EO292" s="674"/>
      <c r="EP292" s="674"/>
      <c r="EQ292" s="674"/>
      <c r="ER292" s="674"/>
      <c r="ES292" s="674"/>
      <c r="ET292" s="674"/>
      <c r="EU292" s="674"/>
      <c r="EV292" s="674"/>
      <c r="EW292" s="674"/>
      <c r="EX292" s="674"/>
      <c r="EY292" s="674"/>
      <c r="EZ292" s="674"/>
      <c r="FA292" s="674"/>
      <c r="FB292" s="674"/>
      <c r="FC292" s="674"/>
      <c r="FD292" s="674"/>
      <c r="FE292" s="674"/>
      <c r="FF292" s="674"/>
      <c r="FG292" s="674"/>
      <c r="FH292" s="674"/>
      <c r="FI292" s="674"/>
      <c r="FJ292" s="674"/>
      <c r="FK292" s="674"/>
      <c r="FL292" s="674"/>
      <c r="FM292" s="674"/>
      <c r="FN292" s="674"/>
      <c r="FO292" s="674"/>
      <c r="FP292" s="674"/>
      <c r="FQ292" s="674"/>
      <c r="FR292" s="674"/>
      <c r="FS292" s="674"/>
      <c r="FT292" s="674"/>
      <c r="FU292" s="674"/>
      <c r="FV292" s="674"/>
      <c r="FW292" s="674"/>
      <c r="FX292" s="674"/>
      <c r="FY292" s="674"/>
      <c r="FZ292" s="1313"/>
      <c r="GA292" s="1312"/>
      <c r="GB292" s="1156"/>
      <c r="GC292" s="1156"/>
      <c r="GD292" s="1156"/>
      <c r="GE292" s="1156"/>
      <c r="GF292" s="1156"/>
      <c r="GG292" s="1156"/>
      <c r="GH292" s="1156"/>
      <c r="GI292" s="1156"/>
      <c r="GJ292" s="1156"/>
      <c r="GK292" s="1157"/>
      <c r="GL292" s="1157"/>
      <c r="GM292" s="1157"/>
      <c r="GN292" s="1157"/>
      <c r="GO292" s="1157"/>
      <c r="GP292" s="1157"/>
      <c r="GQ292" s="1157"/>
      <c r="GR292" s="1157"/>
      <c r="GS292" s="1157"/>
      <c r="GT292" s="1157"/>
      <c r="GU292" s="1157"/>
      <c r="GV292" s="1157"/>
      <c r="GW292" s="1157"/>
      <c r="GX292" s="1157"/>
      <c r="GY292" s="1157"/>
      <c r="GZ292" s="1157"/>
      <c r="HA292" s="1157"/>
      <c r="HB292" s="1157"/>
      <c r="HC292" s="1157"/>
      <c r="HD292" s="1157"/>
      <c r="HE292" s="1157"/>
      <c r="HF292" s="1157"/>
      <c r="HG292" s="1157"/>
      <c r="HH292" s="1157"/>
      <c r="HI292" s="1157"/>
      <c r="HJ292" s="1026"/>
    </row>
    <row r="293" spans="2:218" ht="24.95" customHeight="1" x14ac:dyDescent="0.25">
      <c r="B293" s="1606"/>
      <c r="C293" s="229"/>
      <c r="D293" s="1316"/>
      <c r="E293" s="2400"/>
      <c r="F293" s="215"/>
      <c r="G293" s="213"/>
      <c r="H293" s="213"/>
      <c r="I293" s="214"/>
      <c r="J293" s="834"/>
      <c r="K293" s="234"/>
      <c r="L293" s="230"/>
      <c r="M293" s="231"/>
      <c r="N293" s="231"/>
      <c r="O293" s="231"/>
      <c r="P293" s="231"/>
      <c r="Q293" s="235"/>
      <c r="R293" s="233"/>
      <c r="S293" s="232"/>
      <c r="T293" s="219"/>
      <c r="U293" s="835"/>
      <c r="V293" s="212"/>
      <c r="W293" s="231"/>
      <c r="X293" s="2118"/>
      <c r="Y293" s="2119"/>
      <c r="Z293" s="2188"/>
      <c r="AA293" s="674"/>
      <c r="AB293" s="674"/>
      <c r="AC293" s="674"/>
      <c r="AD293" s="674"/>
      <c r="AE293" s="674"/>
      <c r="AF293" s="674"/>
      <c r="AG293" s="674"/>
      <c r="AH293" s="674"/>
      <c r="AI293" s="674"/>
      <c r="AJ293" s="674"/>
      <c r="AK293" s="674"/>
      <c r="AL293" s="674"/>
      <c r="AM293" s="674"/>
      <c r="AN293" s="674"/>
      <c r="AO293" s="674"/>
      <c r="AP293" s="674"/>
      <c r="AQ293" s="674"/>
      <c r="AR293" s="674"/>
      <c r="AS293" s="674"/>
      <c r="AT293" s="674"/>
      <c r="AU293" s="674"/>
      <c r="AV293" s="674"/>
      <c r="AW293" s="674"/>
      <c r="AX293" s="674"/>
      <c r="AY293" s="674"/>
      <c r="AZ293" s="674"/>
      <c r="BA293" s="674"/>
      <c r="BB293" s="674"/>
      <c r="BC293" s="674"/>
      <c r="BD293" s="674"/>
      <c r="BE293" s="674"/>
      <c r="BF293" s="674"/>
      <c r="BG293" s="674"/>
      <c r="BH293" s="674"/>
      <c r="BI293" s="674"/>
      <c r="BJ293" s="674"/>
      <c r="BK293" s="674"/>
      <c r="BL293" s="674"/>
      <c r="BM293" s="674"/>
      <c r="BN293" s="674"/>
      <c r="BO293" s="674"/>
      <c r="BP293" s="674"/>
      <c r="BQ293" s="674"/>
      <c r="BR293" s="674"/>
      <c r="BS293" s="674"/>
      <c r="BT293" s="674"/>
      <c r="BU293" s="674"/>
      <c r="BV293" s="674"/>
      <c r="BW293" s="674"/>
      <c r="BX293" s="674"/>
      <c r="BY293" s="674"/>
      <c r="BZ293" s="674"/>
      <c r="CA293" s="674"/>
      <c r="CB293" s="674"/>
      <c r="CC293" s="674"/>
      <c r="CD293" s="674"/>
      <c r="CE293" s="674"/>
      <c r="CF293" s="674"/>
      <c r="CG293" s="674"/>
      <c r="CH293" s="674"/>
      <c r="CI293" s="674"/>
      <c r="CJ293" s="674"/>
      <c r="CK293" s="674"/>
      <c r="CL293" s="674"/>
      <c r="CM293" s="674"/>
      <c r="CN293" s="674"/>
      <c r="CO293" s="674"/>
      <c r="CP293" s="674"/>
      <c r="CQ293" s="674"/>
      <c r="CR293" s="674"/>
      <c r="CS293" s="674"/>
      <c r="CT293" s="674"/>
      <c r="CU293" s="674"/>
      <c r="CV293" s="674"/>
      <c r="CW293" s="674"/>
      <c r="CX293" s="674"/>
      <c r="CY293" s="674"/>
      <c r="CZ293" s="674"/>
      <c r="DA293" s="674"/>
      <c r="DB293" s="674"/>
      <c r="DC293" s="674"/>
      <c r="DD293" s="674"/>
      <c r="DE293" s="674"/>
      <c r="DF293" s="674"/>
      <c r="DG293" s="674"/>
      <c r="DH293" s="674"/>
      <c r="DI293" s="674"/>
      <c r="DJ293" s="674"/>
      <c r="DK293" s="674"/>
      <c r="DL293" s="674"/>
      <c r="DM293" s="674"/>
      <c r="DN293" s="674"/>
      <c r="DO293" s="674"/>
      <c r="DP293" s="674"/>
      <c r="DQ293" s="674"/>
      <c r="DR293" s="674"/>
      <c r="DS293" s="674"/>
      <c r="DT293" s="674"/>
      <c r="DU293" s="674"/>
      <c r="DV293" s="674"/>
      <c r="DW293" s="674"/>
      <c r="DX293" s="674"/>
      <c r="DY293" s="674"/>
      <c r="DZ293" s="674"/>
      <c r="EA293" s="674"/>
      <c r="EB293" s="674"/>
      <c r="EC293" s="674"/>
      <c r="ED293" s="674"/>
      <c r="EE293" s="674"/>
      <c r="EF293" s="674"/>
      <c r="EG293" s="674"/>
      <c r="EH293" s="674"/>
      <c r="EI293" s="674"/>
      <c r="EJ293" s="674"/>
      <c r="EK293" s="674"/>
      <c r="EL293" s="674"/>
      <c r="EM293" s="674"/>
      <c r="EN293" s="674"/>
      <c r="EO293" s="674"/>
      <c r="EP293" s="674"/>
      <c r="EQ293" s="674"/>
      <c r="ER293" s="674"/>
      <c r="ES293" s="674"/>
      <c r="ET293" s="674"/>
      <c r="EU293" s="674"/>
      <c r="EV293" s="674"/>
      <c r="EW293" s="674"/>
      <c r="EX293" s="674"/>
      <c r="EY293" s="674"/>
      <c r="EZ293" s="674"/>
      <c r="FA293" s="674"/>
      <c r="FB293" s="674"/>
      <c r="FC293" s="674"/>
      <c r="FD293" s="674"/>
      <c r="FE293" s="674"/>
      <c r="FF293" s="674"/>
      <c r="FG293" s="674"/>
      <c r="FH293" s="674"/>
      <c r="FI293" s="674"/>
      <c r="FJ293" s="674"/>
      <c r="FK293" s="674"/>
      <c r="FL293" s="674"/>
      <c r="FM293" s="674"/>
      <c r="FN293" s="674"/>
      <c r="FO293" s="674"/>
      <c r="FP293" s="674"/>
      <c r="FQ293" s="674"/>
      <c r="FR293" s="674"/>
      <c r="FS293" s="674"/>
      <c r="FT293" s="674"/>
      <c r="FU293" s="674"/>
      <c r="FV293" s="674"/>
      <c r="FW293" s="674"/>
      <c r="FX293" s="674"/>
      <c r="FY293" s="674"/>
      <c r="FZ293" s="1313"/>
      <c r="GA293" s="1312"/>
      <c r="GB293" s="1156"/>
      <c r="GC293" s="1156"/>
      <c r="GD293" s="1156"/>
      <c r="GE293" s="1156"/>
      <c r="GF293" s="1156"/>
      <c r="GG293" s="1156"/>
      <c r="GH293" s="1156"/>
      <c r="GI293" s="1156"/>
      <c r="GJ293" s="1156"/>
      <c r="GK293" s="1157"/>
      <c r="GL293" s="1157"/>
      <c r="GM293" s="1157"/>
      <c r="GN293" s="1157"/>
      <c r="GO293" s="1157"/>
      <c r="GP293" s="1157"/>
      <c r="GQ293" s="1157"/>
      <c r="GR293" s="1157"/>
      <c r="GS293" s="1157"/>
      <c r="GT293" s="1157"/>
      <c r="GU293" s="1157"/>
      <c r="GV293" s="1157"/>
      <c r="GW293" s="1157"/>
      <c r="GX293" s="1157"/>
      <c r="GY293" s="1157"/>
      <c r="GZ293" s="1157"/>
      <c r="HA293" s="1157"/>
      <c r="HB293" s="1157"/>
      <c r="HC293" s="1157"/>
      <c r="HD293" s="1157"/>
      <c r="HE293" s="1157"/>
      <c r="HF293" s="1157"/>
      <c r="HG293" s="1157"/>
      <c r="HH293" s="1157"/>
      <c r="HI293" s="1157"/>
      <c r="HJ293" s="1026"/>
    </row>
    <row r="294" spans="2:218" ht="24.95" customHeight="1" x14ac:dyDescent="0.25">
      <c r="B294" s="1606"/>
      <c r="C294" s="229"/>
      <c r="D294" s="1316"/>
      <c r="E294" s="2400"/>
      <c r="F294" s="215"/>
      <c r="G294" s="213"/>
      <c r="H294" s="213"/>
      <c r="I294" s="214"/>
      <c r="J294" s="834"/>
      <c r="K294" s="234"/>
      <c r="L294" s="230"/>
      <c r="M294" s="231"/>
      <c r="N294" s="231"/>
      <c r="O294" s="231"/>
      <c r="P294" s="231"/>
      <c r="Q294" s="235"/>
      <c r="R294" s="233"/>
      <c r="S294" s="232"/>
      <c r="T294" s="219"/>
      <c r="U294" s="835"/>
      <c r="V294" s="212"/>
      <c r="W294" s="231"/>
      <c r="X294" s="2118"/>
      <c r="Y294" s="2119"/>
      <c r="Z294" s="2188"/>
      <c r="AA294" s="674"/>
      <c r="AB294" s="674"/>
      <c r="AC294" s="674"/>
      <c r="AD294" s="674"/>
      <c r="AE294" s="674"/>
      <c r="AF294" s="674"/>
      <c r="AG294" s="674"/>
      <c r="AH294" s="674"/>
      <c r="AI294" s="674"/>
      <c r="AJ294" s="674"/>
      <c r="AK294" s="674"/>
      <c r="AL294" s="674"/>
      <c r="AM294" s="674"/>
      <c r="AN294" s="674"/>
      <c r="AO294" s="674"/>
      <c r="AP294" s="674"/>
      <c r="AQ294" s="674"/>
      <c r="AR294" s="674"/>
      <c r="AS294" s="674"/>
      <c r="AT294" s="674"/>
      <c r="AU294" s="674"/>
      <c r="AV294" s="674"/>
      <c r="AW294" s="674"/>
      <c r="AX294" s="674"/>
      <c r="AY294" s="674"/>
      <c r="AZ294" s="674"/>
      <c r="BA294" s="674"/>
      <c r="BB294" s="674"/>
      <c r="BC294" s="674"/>
      <c r="BD294" s="674"/>
      <c r="BE294" s="674"/>
      <c r="BF294" s="674"/>
      <c r="BG294" s="674"/>
      <c r="BH294" s="674"/>
      <c r="BI294" s="674"/>
      <c r="BJ294" s="674"/>
      <c r="BK294" s="674"/>
      <c r="BL294" s="674"/>
      <c r="BM294" s="674"/>
      <c r="BN294" s="674"/>
      <c r="BO294" s="674"/>
      <c r="BP294" s="674"/>
      <c r="BQ294" s="674"/>
      <c r="BR294" s="674"/>
      <c r="BS294" s="674"/>
      <c r="BT294" s="674"/>
      <c r="BU294" s="674"/>
      <c r="BV294" s="674"/>
      <c r="BW294" s="674"/>
      <c r="BX294" s="674"/>
      <c r="BY294" s="674"/>
      <c r="BZ294" s="674"/>
      <c r="CA294" s="674"/>
      <c r="CB294" s="674"/>
      <c r="CC294" s="674"/>
      <c r="CD294" s="674"/>
      <c r="CE294" s="674"/>
      <c r="CF294" s="674"/>
      <c r="CG294" s="674"/>
      <c r="CH294" s="674"/>
      <c r="CI294" s="674"/>
      <c r="CJ294" s="674"/>
      <c r="CK294" s="674"/>
      <c r="CL294" s="674"/>
      <c r="CM294" s="674"/>
      <c r="CN294" s="674"/>
      <c r="CO294" s="674"/>
      <c r="CP294" s="674"/>
      <c r="CQ294" s="674"/>
      <c r="CR294" s="674"/>
      <c r="CS294" s="674"/>
      <c r="CT294" s="674"/>
      <c r="CU294" s="674"/>
      <c r="CV294" s="674"/>
      <c r="CW294" s="674"/>
      <c r="CX294" s="674"/>
      <c r="CY294" s="674"/>
      <c r="CZ294" s="674"/>
      <c r="DA294" s="674"/>
      <c r="DB294" s="674"/>
      <c r="DC294" s="674"/>
      <c r="DD294" s="674"/>
      <c r="DE294" s="674"/>
      <c r="DF294" s="674"/>
      <c r="DG294" s="674"/>
      <c r="DH294" s="674"/>
      <c r="DI294" s="674"/>
      <c r="DJ294" s="674"/>
      <c r="DK294" s="674"/>
      <c r="DL294" s="674"/>
      <c r="DM294" s="674"/>
      <c r="DN294" s="674"/>
      <c r="DO294" s="674"/>
      <c r="DP294" s="674"/>
      <c r="DQ294" s="674"/>
      <c r="DR294" s="674"/>
      <c r="DS294" s="674"/>
      <c r="DT294" s="674"/>
      <c r="DU294" s="674"/>
      <c r="DV294" s="674"/>
      <c r="DW294" s="674"/>
      <c r="DX294" s="674"/>
      <c r="DY294" s="674"/>
      <c r="DZ294" s="674"/>
      <c r="EA294" s="674"/>
      <c r="EB294" s="674"/>
      <c r="EC294" s="674"/>
      <c r="ED294" s="674"/>
      <c r="EE294" s="674"/>
      <c r="EF294" s="674"/>
      <c r="EG294" s="674"/>
      <c r="EH294" s="674"/>
      <c r="EI294" s="674"/>
      <c r="EJ294" s="674"/>
      <c r="EK294" s="674"/>
      <c r="EL294" s="674"/>
      <c r="EM294" s="674"/>
      <c r="EN294" s="674"/>
      <c r="EO294" s="674"/>
      <c r="EP294" s="674"/>
      <c r="EQ294" s="674"/>
      <c r="ER294" s="674"/>
      <c r="ES294" s="674"/>
      <c r="ET294" s="674"/>
      <c r="EU294" s="674"/>
      <c r="EV294" s="674"/>
      <c r="EW294" s="674"/>
      <c r="EX294" s="674"/>
      <c r="EY294" s="674"/>
      <c r="EZ294" s="674"/>
      <c r="FA294" s="674"/>
      <c r="FB294" s="674"/>
      <c r="FC294" s="674"/>
      <c r="FD294" s="674"/>
      <c r="FE294" s="674"/>
      <c r="FF294" s="674"/>
      <c r="FG294" s="674"/>
      <c r="FH294" s="674"/>
      <c r="FI294" s="674"/>
      <c r="FJ294" s="674"/>
      <c r="FK294" s="674"/>
      <c r="FL294" s="674"/>
      <c r="FM294" s="674"/>
      <c r="FN294" s="674"/>
      <c r="FO294" s="674"/>
      <c r="FP294" s="674"/>
      <c r="FQ294" s="674"/>
      <c r="FR294" s="674"/>
      <c r="FS294" s="674"/>
      <c r="FT294" s="674"/>
      <c r="FU294" s="674"/>
      <c r="FV294" s="674"/>
      <c r="FW294" s="674"/>
      <c r="FX294" s="674"/>
      <c r="FY294" s="674"/>
      <c r="FZ294" s="1313"/>
      <c r="GA294" s="1312"/>
      <c r="GB294" s="1156"/>
      <c r="GC294" s="1156"/>
      <c r="GD294" s="1156"/>
      <c r="GE294" s="1156"/>
      <c r="GF294" s="1156"/>
      <c r="GG294" s="1156"/>
      <c r="GH294" s="1156"/>
      <c r="GI294" s="1156"/>
      <c r="GJ294" s="1156"/>
      <c r="GK294" s="1157"/>
      <c r="GL294" s="1157"/>
      <c r="GM294" s="1157"/>
      <c r="GN294" s="1157"/>
      <c r="GO294" s="1157"/>
      <c r="GP294" s="1157"/>
      <c r="GQ294" s="1157"/>
      <c r="GR294" s="1157"/>
      <c r="GS294" s="1157"/>
      <c r="GT294" s="1157"/>
      <c r="GU294" s="1157"/>
      <c r="GV294" s="1157"/>
      <c r="GW294" s="1157"/>
      <c r="GX294" s="1157"/>
      <c r="GY294" s="1157"/>
      <c r="GZ294" s="1157"/>
      <c r="HA294" s="1157"/>
      <c r="HB294" s="1157"/>
      <c r="HC294" s="1157"/>
      <c r="HD294" s="1157"/>
      <c r="HE294" s="1157"/>
      <c r="HF294" s="1157"/>
      <c r="HG294" s="1157"/>
      <c r="HH294" s="1157"/>
      <c r="HI294" s="1157"/>
      <c r="HJ294" s="1026"/>
    </row>
    <row r="295" spans="2:218" ht="24.95" customHeight="1" x14ac:dyDescent="0.25">
      <c r="B295" s="1606"/>
      <c r="C295" s="229"/>
      <c r="D295" s="1316"/>
      <c r="E295" s="2400"/>
      <c r="F295" s="215"/>
      <c r="G295" s="213"/>
      <c r="H295" s="213"/>
      <c r="I295" s="214"/>
      <c r="J295" s="834"/>
      <c r="K295" s="234"/>
      <c r="L295" s="230"/>
      <c r="M295" s="231"/>
      <c r="N295" s="231"/>
      <c r="O295" s="231"/>
      <c r="P295" s="231"/>
      <c r="Q295" s="235"/>
      <c r="R295" s="233"/>
      <c r="S295" s="232"/>
      <c r="T295" s="219"/>
      <c r="U295" s="835"/>
      <c r="V295" s="212"/>
      <c r="W295" s="231"/>
      <c r="X295" s="2118"/>
      <c r="Y295" s="2119"/>
      <c r="Z295" s="2188"/>
      <c r="AA295" s="674"/>
      <c r="AB295" s="674"/>
      <c r="AC295" s="674"/>
      <c r="AD295" s="674"/>
      <c r="AE295" s="674"/>
      <c r="AF295" s="674"/>
      <c r="AG295" s="674"/>
      <c r="AH295" s="674"/>
      <c r="AI295" s="674"/>
      <c r="AJ295" s="674"/>
      <c r="AK295" s="674"/>
      <c r="AL295" s="674"/>
      <c r="AM295" s="674"/>
      <c r="AN295" s="674"/>
      <c r="AO295" s="674"/>
      <c r="AP295" s="674"/>
      <c r="AQ295" s="674"/>
      <c r="AR295" s="674"/>
      <c r="AS295" s="674"/>
      <c r="AT295" s="674"/>
      <c r="AU295" s="674"/>
      <c r="AV295" s="674"/>
      <c r="AW295" s="674"/>
      <c r="AX295" s="674"/>
      <c r="AY295" s="674"/>
      <c r="AZ295" s="674"/>
      <c r="BA295" s="674"/>
      <c r="BB295" s="674"/>
      <c r="BC295" s="674"/>
      <c r="BD295" s="674"/>
      <c r="BE295" s="674"/>
      <c r="BF295" s="674"/>
      <c r="BG295" s="674"/>
      <c r="BH295" s="674"/>
      <c r="BI295" s="674"/>
      <c r="BJ295" s="674"/>
      <c r="BK295" s="674"/>
      <c r="BL295" s="674"/>
      <c r="BM295" s="674"/>
      <c r="BN295" s="674"/>
      <c r="BO295" s="674"/>
      <c r="BP295" s="674"/>
      <c r="BQ295" s="674"/>
      <c r="BR295" s="674"/>
      <c r="BS295" s="674"/>
      <c r="BT295" s="674"/>
      <c r="BU295" s="674"/>
      <c r="BV295" s="674"/>
      <c r="BW295" s="674"/>
      <c r="BX295" s="674"/>
      <c r="BY295" s="674"/>
      <c r="BZ295" s="674"/>
      <c r="CA295" s="674"/>
      <c r="CB295" s="674"/>
      <c r="CC295" s="674"/>
      <c r="CD295" s="674"/>
      <c r="CE295" s="674"/>
      <c r="CF295" s="674"/>
      <c r="CG295" s="674"/>
      <c r="CH295" s="674"/>
      <c r="CI295" s="674"/>
      <c r="CJ295" s="674"/>
      <c r="CK295" s="674"/>
      <c r="CL295" s="674"/>
      <c r="CM295" s="674"/>
      <c r="CN295" s="674"/>
      <c r="CO295" s="674"/>
      <c r="CP295" s="674"/>
      <c r="CQ295" s="674"/>
      <c r="CR295" s="674"/>
      <c r="CS295" s="674"/>
      <c r="CT295" s="674"/>
      <c r="CU295" s="674"/>
      <c r="CV295" s="674"/>
      <c r="CW295" s="674"/>
      <c r="CX295" s="674"/>
      <c r="CY295" s="674"/>
      <c r="CZ295" s="674"/>
      <c r="DA295" s="674"/>
      <c r="DB295" s="674"/>
      <c r="DC295" s="674"/>
      <c r="DD295" s="674"/>
      <c r="DE295" s="674"/>
      <c r="DF295" s="674"/>
      <c r="DG295" s="674"/>
      <c r="DH295" s="674"/>
      <c r="DI295" s="674"/>
      <c r="DJ295" s="674"/>
      <c r="DK295" s="674"/>
      <c r="DL295" s="674"/>
      <c r="DM295" s="674"/>
      <c r="DN295" s="674"/>
      <c r="DO295" s="674"/>
      <c r="DP295" s="674"/>
      <c r="DQ295" s="674"/>
      <c r="DR295" s="674"/>
      <c r="DS295" s="674"/>
      <c r="DT295" s="674"/>
      <c r="DU295" s="674"/>
      <c r="DV295" s="674"/>
      <c r="DW295" s="674"/>
      <c r="DX295" s="674"/>
      <c r="DY295" s="674"/>
      <c r="DZ295" s="674"/>
      <c r="EA295" s="674"/>
      <c r="EB295" s="674"/>
      <c r="EC295" s="674"/>
      <c r="ED295" s="674"/>
      <c r="EE295" s="674"/>
      <c r="EF295" s="674"/>
      <c r="EG295" s="674"/>
      <c r="EH295" s="674"/>
      <c r="EI295" s="674"/>
      <c r="EJ295" s="674"/>
      <c r="EK295" s="674"/>
      <c r="EL295" s="674"/>
      <c r="EM295" s="674"/>
      <c r="EN295" s="674"/>
      <c r="EO295" s="674"/>
      <c r="EP295" s="674"/>
      <c r="EQ295" s="674"/>
      <c r="ER295" s="674"/>
      <c r="ES295" s="674"/>
      <c r="ET295" s="674"/>
      <c r="EU295" s="674"/>
      <c r="EV295" s="674"/>
      <c r="EW295" s="674"/>
      <c r="EX295" s="674"/>
      <c r="EY295" s="674"/>
      <c r="EZ295" s="674"/>
      <c r="FA295" s="674"/>
      <c r="FB295" s="674"/>
      <c r="FC295" s="674"/>
      <c r="FD295" s="674"/>
      <c r="FE295" s="674"/>
      <c r="FF295" s="674"/>
      <c r="FG295" s="674"/>
      <c r="FH295" s="674"/>
      <c r="FI295" s="674"/>
      <c r="FJ295" s="674"/>
      <c r="FK295" s="674"/>
      <c r="FL295" s="674"/>
      <c r="FM295" s="674"/>
      <c r="FN295" s="674"/>
      <c r="FO295" s="674"/>
      <c r="FP295" s="674"/>
      <c r="FQ295" s="674"/>
      <c r="FR295" s="674"/>
      <c r="FS295" s="674"/>
      <c r="FT295" s="674"/>
      <c r="FU295" s="674"/>
      <c r="FV295" s="674"/>
      <c r="FW295" s="674"/>
      <c r="FX295" s="674"/>
      <c r="FY295" s="674"/>
      <c r="FZ295" s="1313"/>
      <c r="GA295" s="1312"/>
      <c r="GB295" s="1156"/>
      <c r="GC295" s="1156"/>
      <c r="GD295" s="1156"/>
      <c r="GE295" s="1156"/>
      <c r="GF295" s="1156"/>
      <c r="GG295" s="1156"/>
      <c r="GH295" s="1156"/>
      <c r="GI295" s="1156"/>
      <c r="GJ295" s="1156"/>
      <c r="GK295" s="1157"/>
      <c r="GL295" s="1157"/>
      <c r="GM295" s="1157"/>
      <c r="GN295" s="1157"/>
      <c r="GO295" s="1157"/>
      <c r="GP295" s="1157"/>
      <c r="GQ295" s="1157"/>
      <c r="GR295" s="1157"/>
      <c r="GS295" s="1157"/>
      <c r="GT295" s="1157"/>
      <c r="GU295" s="1157"/>
      <c r="GV295" s="1157"/>
      <c r="GW295" s="1157"/>
      <c r="GX295" s="1157"/>
      <c r="GY295" s="1157"/>
      <c r="GZ295" s="1157"/>
      <c r="HA295" s="1157"/>
      <c r="HB295" s="1157"/>
      <c r="HC295" s="1157"/>
      <c r="HD295" s="1157"/>
      <c r="HE295" s="1157"/>
      <c r="HF295" s="1157"/>
      <c r="HG295" s="1157"/>
      <c r="HH295" s="1157"/>
      <c r="HI295" s="1157"/>
      <c r="HJ295" s="1026"/>
    </row>
    <row r="296" spans="2:218" ht="24.95" customHeight="1" x14ac:dyDescent="0.25">
      <c r="B296" s="1606"/>
      <c r="C296" s="229"/>
      <c r="D296" s="1316"/>
      <c r="E296" s="2400"/>
      <c r="F296" s="215"/>
      <c r="G296" s="213"/>
      <c r="H296" s="213"/>
      <c r="I296" s="214"/>
      <c r="J296" s="834"/>
      <c r="K296" s="234"/>
      <c r="L296" s="230"/>
      <c r="M296" s="231"/>
      <c r="N296" s="231"/>
      <c r="O296" s="231"/>
      <c r="P296" s="231"/>
      <c r="Q296" s="235"/>
      <c r="R296" s="233"/>
      <c r="S296" s="232"/>
      <c r="T296" s="219"/>
      <c r="U296" s="835"/>
      <c r="V296" s="212"/>
      <c r="W296" s="231"/>
      <c r="X296" s="2118"/>
      <c r="Y296" s="2119"/>
      <c r="Z296" s="2188"/>
      <c r="AA296" s="674"/>
      <c r="AB296" s="674"/>
      <c r="AC296" s="674"/>
      <c r="AD296" s="674"/>
      <c r="AE296" s="674"/>
      <c r="AF296" s="674"/>
      <c r="AG296" s="674"/>
      <c r="AH296" s="674"/>
      <c r="AI296" s="674"/>
      <c r="AJ296" s="674"/>
      <c r="AK296" s="674"/>
      <c r="AL296" s="674"/>
      <c r="AM296" s="674"/>
      <c r="AN296" s="674"/>
      <c r="AO296" s="674"/>
      <c r="AP296" s="674"/>
      <c r="AQ296" s="674"/>
      <c r="AR296" s="674"/>
      <c r="AS296" s="674"/>
      <c r="AT296" s="674"/>
      <c r="AU296" s="674"/>
      <c r="AV296" s="674"/>
      <c r="AW296" s="674"/>
      <c r="AX296" s="674"/>
      <c r="AY296" s="674"/>
      <c r="AZ296" s="674"/>
      <c r="BA296" s="674"/>
      <c r="BB296" s="674"/>
      <c r="BC296" s="674"/>
      <c r="BD296" s="674"/>
      <c r="BE296" s="674"/>
      <c r="BF296" s="674"/>
      <c r="BG296" s="674"/>
      <c r="BH296" s="674"/>
      <c r="BI296" s="674"/>
      <c r="BJ296" s="674"/>
      <c r="BK296" s="674"/>
      <c r="BL296" s="674"/>
      <c r="BM296" s="674"/>
      <c r="BN296" s="674"/>
      <c r="BO296" s="674"/>
      <c r="BP296" s="674"/>
      <c r="BQ296" s="674"/>
      <c r="BR296" s="674"/>
      <c r="BS296" s="674"/>
      <c r="BT296" s="674"/>
      <c r="BU296" s="674"/>
      <c r="BV296" s="674"/>
      <c r="BW296" s="674"/>
      <c r="BX296" s="674"/>
      <c r="BY296" s="674"/>
      <c r="BZ296" s="674"/>
      <c r="CA296" s="674"/>
      <c r="CB296" s="674"/>
      <c r="CC296" s="674"/>
      <c r="CD296" s="674"/>
      <c r="CE296" s="674"/>
      <c r="CF296" s="674"/>
      <c r="CG296" s="674"/>
      <c r="CH296" s="674"/>
      <c r="CI296" s="674"/>
      <c r="CJ296" s="674"/>
      <c r="CK296" s="674"/>
      <c r="CL296" s="674"/>
      <c r="CM296" s="674"/>
      <c r="CN296" s="674"/>
      <c r="CO296" s="674"/>
      <c r="CP296" s="674"/>
      <c r="CQ296" s="674"/>
      <c r="CR296" s="674"/>
      <c r="CS296" s="674"/>
      <c r="CT296" s="674"/>
      <c r="CU296" s="674"/>
      <c r="CV296" s="674"/>
      <c r="CW296" s="674"/>
      <c r="CX296" s="674"/>
      <c r="CY296" s="674"/>
      <c r="CZ296" s="674"/>
      <c r="DA296" s="674"/>
      <c r="DB296" s="674"/>
      <c r="DC296" s="674"/>
      <c r="DD296" s="674"/>
      <c r="DE296" s="674"/>
      <c r="DF296" s="674"/>
      <c r="DG296" s="674"/>
      <c r="DH296" s="674"/>
      <c r="DI296" s="674"/>
      <c r="DJ296" s="674"/>
      <c r="DK296" s="674"/>
      <c r="DL296" s="674"/>
      <c r="DM296" s="674"/>
      <c r="DN296" s="674"/>
      <c r="DO296" s="674"/>
      <c r="DP296" s="674"/>
      <c r="DQ296" s="674"/>
      <c r="DR296" s="674"/>
      <c r="DS296" s="674"/>
      <c r="DT296" s="674"/>
      <c r="DU296" s="674"/>
      <c r="DV296" s="674"/>
      <c r="DW296" s="674"/>
      <c r="DX296" s="674"/>
      <c r="DY296" s="674"/>
      <c r="DZ296" s="674"/>
      <c r="EA296" s="674"/>
      <c r="EB296" s="674"/>
      <c r="EC296" s="674"/>
      <c r="ED296" s="674"/>
      <c r="EE296" s="674"/>
      <c r="EF296" s="674"/>
      <c r="EG296" s="674"/>
      <c r="EH296" s="674"/>
      <c r="EI296" s="674"/>
      <c r="EJ296" s="674"/>
      <c r="EK296" s="674"/>
      <c r="EL296" s="674"/>
      <c r="EM296" s="674"/>
      <c r="EN296" s="674"/>
      <c r="EO296" s="674"/>
      <c r="EP296" s="674"/>
      <c r="EQ296" s="674"/>
      <c r="ER296" s="674"/>
      <c r="ES296" s="674"/>
      <c r="ET296" s="674"/>
      <c r="EU296" s="674"/>
      <c r="EV296" s="674"/>
      <c r="EW296" s="674"/>
      <c r="EX296" s="674"/>
      <c r="EY296" s="674"/>
      <c r="EZ296" s="674"/>
      <c r="FA296" s="674"/>
      <c r="FB296" s="674"/>
      <c r="FC296" s="674"/>
      <c r="FD296" s="674"/>
      <c r="FE296" s="674"/>
      <c r="FF296" s="674"/>
      <c r="FG296" s="674"/>
      <c r="FH296" s="674"/>
      <c r="FI296" s="674"/>
      <c r="FJ296" s="674"/>
      <c r="FK296" s="674"/>
      <c r="FL296" s="674"/>
      <c r="FM296" s="674"/>
      <c r="FN296" s="674"/>
      <c r="FO296" s="674"/>
      <c r="FP296" s="674"/>
      <c r="FQ296" s="674"/>
      <c r="FR296" s="674"/>
      <c r="FS296" s="674"/>
      <c r="FT296" s="674"/>
      <c r="FU296" s="674"/>
      <c r="FV296" s="674"/>
      <c r="FW296" s="674"/>
      <c r="FX296" s="674"/>
      <c r="FY296" s="674"/>
      <c r="FZ296" s="1313"/>
      <c r="GA296" s="1312"/>
      <c r="GB296" s="1156"/>
      <c r="GC296" s="1156"/>
      <c r="GD296" s="1156"/>
      <c r="GE296" s="1156"/>
      <c r="GF296" s="1156"/>
      <c r="GG296" s="1156"/>
      <c r="GH296" s="1156"/>
      <c r="GI296" s="1156"/>
      <c r="GJ296" s="1156"/>
      <c r="GK296" s="1157"/>
      <c r="GL296" s="1157"/>
      <c r="GM296" s="1157"/>
      <c r="GN296" s="1157"/>
      <c r="GO296" s="1157"/>
      <c r="GP296" s="1157"/>
      <c r="GQ296" s="1157"/>
      <c r="GR296" s="1157"/>
      <c r="GS296" s="1157"/>
      <c r="GT296" s="1157"/>
      <c r="GU296" s="1157"/>
      <c r="GV296" s="1157"/>
      <c r="GW296" s="1157"/>
      <c r="GX296" s="1157"/>
      <c r="GY296" s="1157"/>
      <c r="GZ296" s="1157"/>
      <c r="HA296" s="1157"/>
      <c r="HB296" s="1157"/>
      <c r="HC296" s="1157"/>
      <c r="HD296" s="1157"/>
      <c r="HE296" s="1157"/>
      <c r="HF296" s="1157"/>
      <c r="HG296" s="1157"/>
      <c r="HH296" s="1157"/>
      <c r="HI296" s="1157"/>
      <c r="HJ296" s="1026"/>
    </row>
    <row r="297" spans="2:218" ht="24.95" customHeight="1" x14ac:dyDescent="0.25">
      <c r="B297" s="1606"/>
      <c r="C297" s="229"/>
      <c r="D297" s="1316"/>
      <c r="E297" s="2400"/>
      <c r="F297" s="215"/>
      <c r="G297" s="213"/>
      <c r="H297" s="213"/>
      <c r="I297" s="214"/>
      <c r="J297" s="834"/>
      <c r="K297" s="234"/>
      <c r="L297" s="230"/>
      <c r="M297" s="231"/>
      <c r="N297" s="231"/>
      <c r="O297" s="231"/>
      <c r="P297" s="231"/>
      <c r="Q297" s="235"/>
      <c r="R297" s="233"/>
      <c r="S297" s="232"/>
      <c r="T297" s="219"/>
      <c r="U297" s="835"/>
      <c r="V297" s="212"/>
      <c r="W297" s="231"/>
      <c r="X297" s="2118"/>
      <c r="Y297" s="2119"/>
      <c r="Z297" s="2188"/>
      <c r="AA297" s="674"/>
      <c r="AB297" s="674"/>
      <c r="AC297" s="674"/>
      <c r="AD297" s="674"/>
      <c r="AE297" s="674"/>
      <c r="AF297" s="674"/>
      <c r="AG297" s="674"/>
      <c r="AH297" s="674"/>
      <c r="AI297" s="674"/>
      <c r="AJ297" s="674"/>
      <c r="AK297" s="674"/>
      <c r="AL297" s="674"/>
      <c r="AM297" s="674"/>
      <c r="AN297" s="674"/>
      <c r="AO297" s="674"/>
      <c r="AP297" s="674"/>
      <c r="AQ297" s="674"/>
      <c r="AR297" s="674"/>
      <c r="AS297" s="674"/>
      <c r="AT297" s="674"/>
      <c r="AU297" s="674"/>
      <c r="AV297" s="674"/>
      <c r="AW297" s="674"/>
      <c r="AX297" s="674"/>
      <c r="AY297" s="674"/>
      <c r="AZ297" s="674"/>
      <c r="BA297" s="674"/>
      <c r="BB297" s="674"/>
      <c r="BC297" s="674"/>
      <c r="BD297" s="674"/>
      <c r="BE297" s="674"/>
      <c r="BF297" s="674"/>
      <c r="BG297" s="674"/>
      <c r="BH297" s="674"/>
      <c r="BI297" s="674"/>
      <c r="BJ297" s="674"/>
      <c r="BK297" s="674"/>
      <c r="BL297" s="674"/>
      <c r="BM297" s="674"/>
      <c r="BN297" s="674"/>
      <c r="BO297" s="674"/>
      <c r="BP297" s="674"/>
      <c r="BQ297" s="674"/>
      <c r="BR297" s="674"/>
      <c r="BS297" s="674"/>
      <c r="BT297" s="674"/>
      <c r="BU297" s="674"/>
      <c r="BV297" s="674"/>
      <c r="BW297" s="674"/>
      <c r="BX297" s="674"/>
      <c r="BY297" s="674"/>
      <c r="BZ297" s="674"/>
      <c r="CA297" s="674"/>
      <c r="CB297" s="674"/>
      <c r="CC297" s="674"/>
      <c r="CD297" s="674"/>
      <c r="CE297" s="674"/>
      <c r="CF297" s="674"/>
      <c r="CG297" s="674"/>
      <c r="CH297" s="674"/>
      <c r="CI297" s="674"/>
      <c r="CJ297" s="674"/>
      <c r="CK297" s="674"/>
      <c r="CL297" s="674"/>
      <c r="CM297" s="674"/>
      <c r="CN297" s="674"/>
      <c r="CO297" s="674"/>
      <c r="CP297" s="674"/>
      <c r="CQ297" s="674"/>
      <c r="CR297" s="674"/>
      <c r="CS297" s="674"/>
      <c r="CT297" s="674"/>
      <c r="CU297" s="674"/>
      <c r="CV297" s="674"/>
      <c r="CW297" s="674"/>
      <c r="CX297" s="674"/>
      <c r="CY297" s="674"/>
      <c r="CZ297" s="674"/>
      <c r="DA297" s="674"/>
      <c r="DB297" s="674"/>
      <c r="DC297" s="674"/>
      <c r="DD297" s="674"/>
      <c r="DE297" s="674"/>
      <c r="DF297" s="674"/>
      <c r="DG297" s="674"/>
      <c r="DH297" s="674"/>
      <c r="DI297" s="674"/>
      <c r="DJ297" s="674"/>
      <c r="DK297" s="674"/>
      <c r="DL297" s="674"/>
      <c r="DM297" s="674"/>
      <c r="DN297" s="674"/>
      <c r="DO297" s="674"/>
      <c r="DP297" s="674"/>
      <c r="DQ297" s="674"/>
      <c r="DR297" s="674"/>
      <c r="DS297" s="674"/>
      <c r="DT297" s="674"/>
      <c r="DU297" s="674"/>
      <c r="DV297" s="674"/>
      <c r="DW297" s="674"/>
      <c r="DX297" s="674"/>
      <c r="DY297" s="674"/>
      <c r="DZ297" s="674"/>
      <c r="EA297" s="674"/>
      <c r="EB297" s="674"/>
      <c r="EC297" s="674"/>
      <c r="ED297" s="674"/>
      <c r="EE297" s="674"/>
      <c r="EF297" s="674"/>
      <c r="EG297" s="674"/>
      <c r="EH297" s="674"/>
      <c r="EI297" s="674"/>
      <c r="EJ297" s="674"/>
      <c r="EK297" s="674"/>
      <c r="EL297" s="674"/>
      <c r="EM297" s="674"/>
      <c r="EN297" s="674"/>
      <c r="EO297" s="674"/>
      <c r="EP297" s="674"/>
      <c r="EQ297" s="674"/>
      <c r="ER297" s="674"/>
      <c r="ES297" s="674"/>
      <c r="ET297" s="674"/>
      <c r="EU297" s="674"/>
      <c r="EV297" s="674"/>
      <c r="EW297" s="674"/>
      <c r="EX297" s="674"/>
      <c r="EY297" s="674"/>
      <c r="EZ297" s="674"/>
      <c r="FA297" s="674"/>
      <c r="FB297" s="674"/>
      <c r="FC297" s="674"/>
      <c r="FD297" s="674"/>
      <c r="FE297" s="674"/>
      <c r="FF297" s="674"/>
      <c r="FG297" s="674"/>
      <c r="FH297" s="674"/>
      <c r="FI297" s="674"/>
      <c r="FJ297" s="674"/>
      <c r="FK297" s="674"/>
      <c r="FL297" s="674"/>
      <c r="FM297" s="674"/>
      <c r="FN297" s="674"/>
      <c r="FO297" s="674"/>
      <c r="FP297" s="674"/>
      <c r="FQ297" s="674"/>
      <c r="FR297" s="674"/>
      <c r="FS297" s="674"/>
      <c r="FT297" s="674"/>
      <c r="FU297" s="674"/>
      <c r="FV297" s="674"/>
      <c r="FW297" s="674"/>
      <c r="FX297" s="674"/>
      <c r="FY297" s="674"/>
      <c r="FZ297" s="1313"/>
      <c r="GA297" s="1312"/>
      <c r="GB297" s="1156"/>
      <c r="GC297" s="1156"/>
      <c r="GD297" s="1156"/>
      <c r="GE297" s="1156"/>
      <c r="GF297" s="1156"/>
      <c r="GG297" s="1156"/>
      <c r="GH297" s="1156"/>
      <c r="GI297" s="1156"/>
      <c r="GJ297" s="1156"/>
      <c r="GK297" s="1157"/>
      <c r="GL297" s="1157"/>
      <c r="GM297" s="1157"/>
      <c r="GN297" s="1157"/>
      <c r="GO297" s="1157"/>
      <c r="GP297" s="1157"/>
      <c r="GQ297" s="1157"/>
      <c r="GR297" s="1157"/>
      <c r="GS297" s="1157"/>
      <c r="GT297" s="1157"/>
      <c r="GU297" s="1157"/>
      <c r="GV297" s="1157"/>
      <c r="GW297" s="1157"/>
      <c r="GX297" s="1157"/>
      <c r="GY297" s="1157"/>
      <c r="GZ297" s="1157"/>
      <c r="HA297" s="1157"/>
      <c r="HB297" s="1157"/>
      <c r="HC297" s="1157"/>
      <c r="HD297" s="1157"/>
      <c r="HE297" s="1157"/>
      <c r="HF297" s="1157"/>
      <c r="HG297" s="1157"/>
      <c r="HH297" s="1157"/>
      <c r="HI297" s="1157"/>
      <c r="HJ297" s="1026"/>
    </row>
    <row r="298" spans="2:218" ht="24.95" customHeight="1" x14ac:dyDescent="0.25">
      <c r="B298" s="1606"/>
      <c r="C298" s="229"/>
      <c r="D298" s="1316"/>
      <c r="E298" s="2400"/>
      <c r="F298" s="215"/>
      <c r="G298" s="213"/>
      <c r="H298" s="213"/>
      <c r="I298" s="214"/>
      <c r="J298" s="834"/>
      <c r="K298" s="234"/>
      <c r="L298" s="230"/>
      <c r="M298" s="231"/>
      <c r="N298" s="231"/>
      <c r="O298" s="231"/>
      <c r="P298" s="231"/>
      <c r="Q298" s="235"/>
      <c r="R298" s="233"/>
      <c r="S298" s="232"/>
      <c r="T298" s="219"/>
      <c r="U298" s="835"/>
      <c r="V298" s="212"/>
      <c r="W298" s="231"/>
      <c r="X298" s="2118"/>
      <c r="Y298" s="2119"/>
      <c r="Z298" s="2188"/>
      <c r="AA298" s="674"/>
      <c r="AB298" s="674"/>
      <c r="AC298" s="674"/>
      <c r="AD298" s="674"/>
      <c r="AE298" s="674"/>
      <c r="AF298" s="674"/>
      <c r="AG298" s="674"/>
      <c r="AH298" s="674"/>
      <c r="AI298" s="674"/>
      <c r="AJ298" s="674"/>
      <c r="AK298" s="674"/>
      <c r="AL298" s="674"/>
      <c r="AM298" s="674"/>
      <c r="AN298" s="674"/>
      <c r="AO298" s="674"/>
      <c r="AP298" s="674"/>
      <c r="AQ298" s="674"/>
      <c r="AR298" s="674"/>
      <c r="AS298" s="674"/>
      <c r="AT298" s="674"/>
      <c r="AU298" s="674"/>
      <c r="AV298" s="674"/>
      <c r="AW298" s="674"/>
      <c r="AX298" s="674"/>
      <c r="AY298" s="674"/>
      <c r="AZ298" s="674"/>
      <c r="BA298" s="674"/>
      <c r="BB298" s="674"/>
      <c r="BC298" s="674"/>
      <c r="BD298" s="674"/>
      <c r="BE298" s="674"/>
      <c r="BF298" s="674"/>
      <c r="BG298" s="674"/>
      <c r="BH298" s="674"/>
      <c r="BI298" s="674"/>
      <c r="BJ298" s="674"/>
      <c r="BK298" s="674"/>
      <c r="BL298" s="674"/>
      <c r="BM298" s="674"/>
      <c r="BN298" s="674"/>
      <c r="BO298" s="674"/>
      <c r="BP298" s="674"/>
      <c r="BQ298" s="674"/>
      <c r="BR298" s="674"/>
      <c r="BS298" s="674"/>
      <c r="BT298" s="674"/>
      <c r="BU298" s="674"/>
      <c r="BV298" s="674"/>
      <c r="BW298" s="674"/>
      <c r="BX298" s="674"/>
      <c r="BY298" s="674"/>
      <c r="BZ298" s="674"/>
      <c r="CA298" s="674"/>
      <c r="CB298" s="674"/>
      <c r="CC298" s="674"/>
      <c r="CD298" s="674"/>
      <c r="CE298" s="674"/>
      <c r="CF298" s="674"/>
      <c r="CG298" s="674"/>
      <c r="CH298" s="674"/>
      <c r="CI298" s="674"/>
      <c r="CJ298" s="674"/>
      <c r="CK298" s="674"/>
      <c r="CL298" s="674"/>
      <c r="CM298" s="674"/>
      <c r="CN298" s="674"/>
      <c r="CO298" s="674"/>
      <c r="CP298" s="674"/>
      <c r="CQ298" s="674"/>
      <c r="CR298" s="674"/>
      <c r="CS298" s="674"/>
      <c r="CT298" s="674"/>
      <c r="CU298" s="674"/>
      <c r="CV298" s="674"/>
      <c r="CW298" s="674"/>
      <c r="CX298" s="674"/>
      <c r="CY298" s="674"/>
      <c r="CZ298" s="674"/>
      <c r="DA298" s="674"/>
      <c r="DB298" s="674"/>
      <c r="DC298" s="674"/>
      <c r="DD298" s="674"/>
      <c r="DE298" s="674"/>
      <c r="DF298" s="674"/>
      <c r="DG298" s="674"/>
      <c r="DH298" s="674"/>
      <c r="DI298" s="674"/>
      <c r="DJ298" s="674"/>
      <c r="DK298" s="674"/>
      <c r="DL298" s="674"/>
      <c r="DM298" s="674"/>
      <c r="DN298" s="674"/>
      <c r="DO298" s="674"/>
      <c r="DP298" s="674"/>
      <c r="DQ298" s="674"/>
      <c r="DR298" s="674"/>
      <c r="DS298" s="674"/>
      <c r="DT298" s="674"/>
      <c r="DU298" s="674"/>
      <c r="DV298" s="674"/>
      <c r="DW298" s="674"/>
      <c r="DX298" s="674"/>
      <c r="DY298" s="674"/>
      <c r="DZ298" s="674"/>
      <c r="EA298" s="674"/>
      <c r="EB298" s="674"/>
      <c r="EC298" s="674"/>
      <c r="ED298" s="674"/>
      <c r="EE298" s="674"/>
      <c r="EF298" s="674"/>
      <c r="EG298" s="674"/>
      <c r="EH298" s="674"/>
      <c r="EI298" s="674"/>
      <c r="EJ298" s="674"/>
      <c r="EK298" s="674"/>
      <c r="EL298" s="674"/>
      <c r="EM298" s="674"/>
      <c r="EN298" s="674"/>
      <c r="EO298" s="674"/>
      <c r="EP298" s="674"/>
      <c r="EQ298" s="674"/>
      <c r="ER298" s="674"/>
      <c r="ES298" s="674"/>
      <c r="ET298" s="674"/>
      <c r="EU298" s="674"/>
      <c r="EV298" s="674"/>
      <c r="EW298" s="674"/>
      <c r="EX298" s="674"/>
      <c r="EY298" s="674"/>
      <c r="EZ298" s="674"/>
      <c r="FA298" s="674"/>
      <c r="FB298" s="674"/>
      <c r="FC298" s="674"/>
      <c r="FD298" s="674"/>
      <c r="FE298" s="674"/>
      <c r="FF298" s="674"/>
      <c r="FG298" s="674"/>
      <c r="FH298" s="674"/>
      <c r="FI298" s="674"/>
      <c r="FJ298" s="674"/>
      <c r="FK298" s="674"/>
      <c r="FL298" s="674"/>
      <c r="FM298" s="674"/>
      <c r="FN298" s="674"/>
      <c r="FO298" s="674"/>
      <c r="FP298" s="674"/>
      <c r="FQ298" s="674"/>
      <c r="FR298" s="674"/>
      <c r="FS298" s="674"/>
      <c r="FT298" s="674"/>
      <c r="FU298" s="674"/>
      <c r="FV298" s="674"/>
      <c r="FW298" s="674"/>
      <c r="FX298" s="674"/>
      <c r="FY298" s="674"/>
      <c r="FZ298" s="1313"/>
      <c r="GA298" s="1312"/>
      <c r="GB298" s="1156"/>
      <c r="GC298" s="1156"/>
      <c r="GD298" s="1156"/>
      <c r="GE298" s="1156"/>
      <c r="GF298" s="1156"/>
      <c r="GG298" s="1156"/>
      <c r="GH298" s="1156"/>
      <c r="GI298" s="1156"/>
      <c r="GJ298" s="1156"/>
      <c r="GK298" s="1157"/>
      <c r="GL298" s="1157"/>
      <c r="GM298" s="1157"/>
      <c r="GN298" s="1157"/>
      <c r="GO298" s="1157"/>
      <c r="GP298" s="1157"/>
      <c r="GQ298" s="1157"/>
      <c r="GR298" s="1157"/>
      <c r="GS298" s="1157"/>
      <c r="GT298" s="1157"/>
      <c r="GU298" s="1157"/>
      <c r="GV298" s="1157"/>
      <c r="GW298" s="1157"/>
      <c r="GX298" s="1157"/>
      <c r="GY298" s="1157"/>
      <c r="GZ298" s="1157"/>
      <c r="HA298" s="1157"/>
      <c r="HB298" s="1157"/>
      <c r="HC298" s="1157"/>
      <c r="HD298" s="1157"/>
      <c r="HE298" s="1157"/>
      <c r="HF298" s="1157"/>
      <c r="HG298" s="1157"/>
      <c r="HH298" s="1157"/>
      <c r="HI298" s="1157"/>
      <c r="HJ298" s="1026"/>
    </row>
    <row r="299" spans="2:218" ht="24.95" customHeight="1" x14ac:dyDescent="0.25">
      <c r="B299" s="1606"/>
      <c r="C299" s="229"/>
      <c r="D299" s="1316"/>
      <c r="E299" s="2400"/>
      <c r="F299" s="215"/>
      <c r="G299" s="213"/>
      <c r="H299" s="213"/>
      <c r="I299" s="214"/>
      <c r="J299" s="834"/>
      <c r="K299" s="234"/>
      <c r="L299" s="230"/>
      <c r="M299" s="231"/>
      <c r="N299" s="231"/>
      <c r="O299" s="231"/>
      <c r="P299" s="231"/>
      <c r="Q299" s="235"/>
      <c r="R299" s="233"/>
      <c r="S299" s="232"/>
      <c r="T299" s="219"/>
      <c r="U299" s="835"/>
      <c r="V299" s="212"/>
      <c r="W299" s="231"/>
      <c r="X299" s="2118"/>
      <c r="Y299" s="2119"/>
      <c r="Z299" s="2188"/>
      <c r="AA299" s="674"/>
      <c r="AB299" s="674"/>
      <c r="AC299" s="674"/>
      <c r="AD299" s="674"/>
      <c r="AE299" s="674"/>
      <c r="AF299" s="674"/>
      <c r="AG299" s="674"/>
      <c r="AH299" s="674"/>
      <c r="AI299" s="674"/>
      <c r="AJ299" s="674"/>
      <c r="AK299" s="674"/>
      <c r="AL299" s="674"/>
      <c r="AM299" s="674"/>
      <c r="AN299" s="674"/>
      <c r="AO299" s="674"/>
      <c r="AP299" s="674"/>
      <c r="AQ299" s="674"/>
      <c r="AR299" s="674"/>
      <c r="AS299" s="674"/>
      <c r="AT299" s="674"/>
      <c r="AU299" s="674"/>
      <c r="AV299" s="674"/>
      <c r="AW299" s="674"/>
      <c r="AX299" s="674"/>
      <c r="AY299" s="674"/>
      <c r="AZ299" s="674"/>
      <c r="BA299" s="674"/>
      <c r="BB299" s="674"/>
      <c r="BC299" s="674"/>
      <c r="BD299" s="674"/>
      <c r="BE299" s="674"/>
      <c r="BF299" s="674"/>
      <c r="BG299" s="674"/>
      <c r="BH299" s="674"/>
      <c r="BI299" s="674"/>
      <c r="BJ299" s="674"/>
      <c r="BK299" s="674"/>
      <c r="BL299" s="674"/>
      <c r="BM299" s="674"/>
      <c r="BN299" s="674"/>
      <c r="BO299" s="674"/>
      <c r="BP299" s="674"/>
      <c r="BQ299" s="674"/>
      <c r="BR299" s="674"/>
      <c r="BS299" s="674"/>
      <c r="BT299" s="674"/>
      <c r="BU299" s="674"/>
      <c r="BV299" s="674"/>
      <c r="BW299" s="674"/>
      <c r="BX299" s="674"/>
      <c r="BY299" s="674"/>
      <c r="BZ299" s="674"/>
      <c r="CA299" s="674"/>
      <c r="CB299" s="674"/>
      <c r="CC299" s="674"/>
      <c r="CD299" s="674"/>
      <c r="CE299" s="674"/>
      <c r="CF299" s="674"/>
      <c r="CG299" s="674"/>
      <c r="CH299" s="674"/>
      <c r="CI299" s="674"/>
      <c r="CJ299" s="674"/>
      <c r="CK299" s="674"/>
      <c r="CL299" s="674"/>
      <c r="CM299" s="674"/>
      <c r="CN299" s="674"/>
      <c r="CO299" s="674"/>
      <c r="CP299" s="674"/>
      <c r="CQ299" s="674"/>
      <c r="CR299" s="674"/>
      <c r="CS299" s="674"/>
      <c r="CT299" s="674"/>
      <c r="CU299" s="674"/>
      <c r="CV299" s="674"/>
      <c r="CW299" s="674"/>
      <c r="CX299" s="674"/>
      <c r="CY299" s="674"/>
      <c r="CZ299" s="674"/>
      <c r="DA299" s="674"/>
      <c r="DB299" s="674"/>
      <c r="DC299" s="674"/>
      <c r="DD299" s="674"/>
      <c r="DE299" s="674"/>
      <c r="DF299" s="674"/>
      <c r="DG299" s="674"/>
      <c r="DH299" s="674"/>
      <c r="DI299" s="674"/>
      <c r="DJ299" s="674"/>
      <c r="DK299" s="674"/>
      <c r="DL299" s="674"/>
      <c r="DM299" s="674"/>
      <c r="DN299" s="674"/>
      <c r="DO299" s="674"/>
      <c r="DP299" s="674"/>
      <c r="DQ299" s="674"/>
      <c r="DR299" s="674"/>
      <c r="DS299" s="674"/>
      <c r="DT299" s="674"/>
      <c r="DU299" s="674"/>
      <c r="DV299" s="674"/>
      <c r="DW299" s="674"/>
      <c r="DX299" s="674"/>
      <c r="DY299" s="674"/>
      <c r="DZ299" s="674"/>
      <c r="EA299" s="674"/>
      <c r="EB299" s="674"/>
      <c r="EC299" s="674"/>
      <c r="ED299" s="674"/>
      <c r="EE299" s="674"/>
      <c r="EF299" s="674"/>
      <c r="EG299" s="674"/>
      <c r="EH299" s="674"/>
      <c r="EI299" s="674"/>
      <c r="EJ299" s="674"/>
      <c r="EK299" s="674"/>
      <c r="EL299" s="674"/>
      <c r="EM299" s="674"/>
      <c r="EN299" s="674"/>
      <c r="EO299" s="674"/>
      <c r="EP299" s="674"/>
      <c r="EQ299" s="674"/>
      <c r="ER299" s="674"/>
      <c r="ES299" s="674"/>
      <c r="ET299" s="674"/>
      <c r="EU299" s="674"/>
      <c r="EV299" s="674"/>
      <c r="EW299" s="674"/>
      <c r="EX299" s="674"/>
      <c r="EY299" s="674"/>
      <c r="EZ299" s="674"/>
      <c r="FA299" s="674"/>
      <c r="FB299" s="674"/>
      <c r="FC299" s="674"/>
      <c r="FD299" s="674"/>
      <c r="FE299" s="674"/>
      <c r="FF299" s="674"/>
      <c r="FG299" s="674"/>
      <c r="FH299" s="674"/>
      <c r="FI299" s="674"/>
      <c r="FJ299" s="674"/>
      <c r="FK299" s="674"/>
      <c r="FL299" s="674"/>
      <c r="FM299" s="674"/>
      <c r="FN299" s="674"/>
      <c r="FO299" s="674"/>
      <c r="FP299" s="674"/>
      <c r="FQ299" s="674"/>
      <c r="FR299" s="674"/>
      <c r="FS299" s="674"/>
      <c r="FT299" s="674"/>
      <c r="FU299" s="674"/>
      <c r="FV299" s="674"/>
      <c r="FW299" s="674"/>
      <c r="FX299" s="674"/>
      <c r="FY299" s="674"/>
      <c r="FZ299" s="1313"/>
      <c r="GA299" s="1312"/>
      <c r="GB299" s="1156"/>
      <c r="GC299" s="1156"/>
      <c r="GD299" s="1156"/>
      <c r="GE299" s="1156"/>
      <c r="GF299" s="1156"/>
      <c r="GG299" s="1156"/>
      <c r="GH299" s="1156"/>
      <c r="GI299" s="1156"/>
      <c r="GJ299" s="1156"/>
      <c r="GK299" s="1157"/>
      <c r="GL299" s="1157"/>
      <c r="GM299" s="1157"/>
      <c r="GN299" s="1157"/>
      <c r="GO299" s="1157"/>
      <c r="GP299" s="1157"/>
      <c r="GQ299" s="1157"/>
      <c r="GR299" s="1157"/>
      <c r="GS299" s="1157"/>
      <c r="GT299" s="1157"/>
      <c r="GU299" s="1157"/>
      <c r="GV299" s="1157"/>
      <c r="GW299" s="1157"/>
      <c r="GX299" s="1157"/>
      <c r="GY299" s="1157"/>
      <c r="GZ299" s="1157"/>
      <c r="HA299" s="1157"/>
      <c r="HB299" s="1157"/>
      <c r="HC299" s="1157"/>
      <c r="HD299" s="1157"/>
      <c r="HE299" s="1157"/>
      <c r="HF299" s="1157"/>
      <c r="HG299" s="1157"/>
      <c r="HH299" s="1157"/>
      <c r="HI299" s="1157"/>
      <c r="HJ299" s="1026"/>
    </row>
    <row r="300" spans="2:218" ht="24.95" customHeight="1" x14ac:dyDescent="0.25">
      <c r="B300" s="1606"/>
      <c r="C300" s="229"/>
      <c r="D300" s="1316"/>
      <c r="E300" s="2400"/>
      <c r="F300" s="215"/>
      <c r="G300" s="213"/>
      <c r="H300" s="213"/>
      <c r="I300" s="214"/>
      <c r="J300" s="834"/>
      <c r="K300" s="234"/>
      <c r="L300" s="230"/>
      <c r="M300" s="231"/>
      <c r="N300" s="231"/>
      <c r="O300" s="231"/>
      <c r="P300" s="231"/>
      <c r="Q300" s="235"/>
      <c r="R300" s="233"/>
      <c r="S300" s="232"/>
      <c r="T300" s="219"/>
      <c r="U300" s="835"/>
      <c r="V300" s="212"/>
      <c r="W300" s="231"/>
      <c r="X300" s="2118"/>
      <c r="Y300" s="2119"/>
      <c r="Z300" s="2188"/>
      <c r="AA300" s="674"/>
      <c r="AB300" s="674"/>
      <c r="AC300" s="674"/>
      <c r="AD300" s="674"/>
      <c r="AE300" s="674"/>
      <c r="AF300" s="674"/>
      <c r="AG300" s="674"/>
      <c r="AH300" s="674"/>
      <c r="AI300" s="674"/>
      <c r="AJ300" s="674"/>
      <c r="AK300" s="674"/>
      <c r="AL300" s="674"/>
      <c r="AM300" s="674"/>
      <c r="AN300" s="674"/>
      <c r="AO300" s="674"/>
      <c r="AP300" s="674"/>
      <c r="AQ300" s="674"/>
      <c r="AR300" s="674"/>
      <c r="AS300" s="674"/>
      <c r="AT300" s="674"/>
      <c r="AU300" s="674"/>
      <c r="AV300" s="674"/>
      <c r="AW300" s="674"/>
      <c r="AX300" s="674"/>
      <c r="AY300" s="674"/>
      <c r="AZ300" s="674"/>
      <c r="BA300" s="674"/>
      <c r="BB300" s="674"/>
      <c r="BC300" s="674"/>
      <c r="BD300" s="674"/>
      <c r="BE300" s="674"/>
      <c r="BF300" s="674"/>
      <c r="BG300" s="674"/>
      <c r="BH300" s="674"/>
      <c r="BI300" s="674"/>
      <c r="BJ300" s="674"/>
      <c r="BK300" s="674"/>
      <c r="BL300" s="674"/>
      <c r="BM300" s="674"/>
      <c r="BN300" s="674"/>
      <c r="BO300" s="674"/>
      <c r="BP300" s="674"/>
      <c r="BQ300" s="674"/>
      <c r="BR300" s="674"/>
      <c r="BS300" s="674"/>
      <c r="BT300" s="674"/>
      <c r="BU300" s="674"/>
      <c r="BV300" s="674"/>
      <c r="BW300" s="674"/>
      <c r="BX300" s="674"/>
      <c r="BY300" s="674"/>
      <c r="BZ300" s="674"/>
      <c r="CA300" s="674"/>
      <c r="CB300" s="674"/>
      <c r="CC300" s="674"/>
      <c r="CD300" s="674"/>
      <c r="CE300" s="674"/>
      <c r="CF300" s="674"/>
      <c r="CG300" s="674"/>
      <c r="CH300" s="674"/>
      <c r="CI300" s="674"/>
      <c r="CJ300" s="674"/>
      <c r="CK300" s="674"/>
      <c r="CL300" s="674"/>
      <c r="CM300" s="674"/>
      <c r="CN300" s="674"/>
      <c r="CO300" s="674"/>
      <c r="CP300" s="674"/>
      <c r="CQ300" s="674"/>
      <c r="CR300" s="674"/>
      <c r="CS300" s="674"/>
      <c r="CT300" s="674"/>
      <c r="CU300" s="674"/>
      <c r="CV300" s="674"/>
      <c r="CW300" s="674"/>
      <c r="CX300" s="674"/>
      <c r="CY300" s="674"/>
      <c r="CZ300" s="674"/>
      <c r="DA300" s="674"/>
      <c r="DB300" s="674"/>
      <c r="DC300" s="674"/>
      <c r="DD300" s="674"/>
      <c r="DE300" s="674"/>
      <c r="DF300" s="674"/>
      <c r="DG300" s="674"/>
      <c r="DH300" s="674"/>
      <c r="DI300" s="674"/>
      <c r="DJ300" s="674"/>
      <c r="DK300" s="674"/>
      <c r="DL300" s="674"/>
      <c r="DM300" s="674"/>
      <c r="DN300" s="674"/>
      <c r="DO300" s="674"/>
      <c r="DP300" s="674"/>
      <c r="DQ300" s="674"/>
      <c r="DR300" s="674"/>
      <c r="DS300" s="674"/>
      <c r="DT300" s="674"/>
      <c r="DU300" s="674"/>
      <c r="DV300" s="674"/>
      <c r="DW300" s="674"/>
      <c r="DX300" s="674"/>
      <c r="DY300" s="674"/>
      <c r="DZ300" s="674"/>
      <c r="EA300" s="674"/>
      <c r="EB300" s="674"/>
      <c r="EC300" s="674"/>
      <c r="ED300" s="674"/>
      <c r="EE300" s="674"/>
      <c r="EF300" s="674"/>
      <c r="EG300" s="674"/>
      <c r="EH300" s="674"/>
      <c r="EI300" s="674"/>
      <c r="EJ300" s="674"/>
      <c r="EK300" s="674"/>
      <c r="EL300" s="674"/>
      <c r="EM300" s="674"/>
      <c r="EN300" s="674"/>
      <c r="EO300" s="674"/>
      <c r="EP300" s="674"/>
      <c r="EQ300" s="674"/>
      <c r="ER300" s="674"/>
      <c r="ES300" s="674"/>
      <c r="ET300" s="674"/>
      <c r="EU300" s="674"/>
      <c r="EV300" s="674"/>
      <c r="EW300" s="674"/>
      <c r="EX300" s="674"/>
      <c r="EY300" s="674"/>
      <c r="EZ300" s="674"/>
      <c r="FA300" s="674"/>
      <c r="FB300" s="674"/>
      <c r="FC300" s="674"/>
      <c r="FD300" s="674"/>
      <c r="FE300" s="674"/>
      <c r="FF300" s="674"/>
      <c r="FG300" s="674"/>
      <c r="FH300" s="674"/>
      <c r="FI300" s="674"/>
      <c r="FJ300" s="674"/>
      <c r="FK300" s="674"/>
      <c r="FL300" s="674"/>
      <c r="FM300" s="674"/>
      <c r="FN300" s="674"/>
      <c r="FO300" s="674"/>
      <c r="FP300" s="674"/>
      <c r="FQ300" s="674"/>
      <c r="FR300" s="674"/>
      <c r="FS300" s="674"/>
      <c r="FT300" s="674"/>
      <c r="FU300" s="674"/>
      <c r="FV300" s="674"/>
      <c r="FW300" s="674"/>
      <c r="FX300" s="674"/>
      <c r="FY300" s="674"/>
      <c r="FZ300" s="1313"/>
      <c r="GA300" s="1312"/>
      <c r="GB300" s="1156"/>
      <c r="GC300" s="1156"/>
      <c r="GD300" s="1156"/>
      <c r="GE300" s="1156"/>
      <c r="GF300" s="1156"/>
      <c r="GG300" s="1156"/>
      <c r="GH300" s="1156"/>
      <c r="GI300" s="1156"/>
      <c r="GJ300" s="1156"/>
      <c r="GK300" s="1157"/>
      <c r="GL300" s="1157"/>
      <c r="GM300" s="1157"/>
      <c r="GN300" s="1157"/>
      <c r="GO300" s="1157"/>
      <c r="GP300" s="1157"/>
      <c r="GQ300" s="1157"/>
      <c r="GR300" s="1157"/>
      <c r="GS300" s="1157"/>
      <c r="GT300" s="1157"/>
      <c r="GU300" s="1157"/>
      <c r="GV300" s="1157"/>
      <c r="GW300" s="1157"/>
      <c r="GX300" s="1157"/>
      <c r="GY300" s="1157"/>
      <c r="GZ300" s="1157"/>
      <c r="HA300" s="1157"/>
      <c r="HB300" s="1157"/>
      <c r="HC300" s="1157"/>
      <c r="HD300" s="1157"/>
      <c r="HE300" s="1157"/>
      <c r="HF300" s="1157"/>
      <c r="HG300" s="1157"/>
      <c r="HH300" s="1157"/>
      <c r="HI300" s="1157"/>
      <c r="HJ300" s="1026"/>
    </row>
    <row r="301" spans="2:218" ht="24.95" customHeight="1" x14ac:dyDescent="0.25">
      <c r="B301" s="1606"/>
      <c r="C301" s="229"/>
      <c r="D301" s="1316"/>
      <c r="E301" s="2400"/>
      <c r="F301" s="215"/>
      <c r="G301" s="213"/>
      <c r="H301" s="213"/>
      <c r="I301" s="214"/>
      <c r="J301" s="834"/>
      <c r="K301" s="234"/>
      <c r="L301" s="230"/>
      <c r="M301" s="231"/>
      <c r="N301" s="231"/>
      <c r="O301" s="231"/>
      <c r="P301" s="231"/>
      <c r="Q301" s="235"/>
      <c r="R301" s="233"/>
      <c r="S301" s="232"/>
      <c r="T301" s="219"/>
      <c r="U301" s="835"/>
      <c r="V301" s="212"/>
      <c r="W301" s="231"/>
      <c r="X301" s="2118"/>
      <c r="Y301" s="2119"/>
      <c r="Z301" s="2188"/>
      <c r="AA301" s="674"/>
      <c r="AB301" s="674"/>
      <c r="AC301" s="674"/>
      <c r="AD301" s="674"/>
      <c r="AE301" s="674"/>
      <c r="AF301" s="674"/>
      <c r="AG301" s="674"/>
      <c r="AH301" s="674"/>
      <c r="AI301" s="674"/>
      <c r="AJ301" s="674"/>
      <c r="AK301" s="674"/>
      <c r="AL301" s="674"/>
      <c r="AM301" s="674"/>
      <c r="AN301" s="674"/>
      <c r="AO301" s="674"/>
      <c r="AP301" s="674"/>
      <c r="AQ301" s="674"/>
      <c r="AR301" s="674"/>
      <c r="AS301" s="674"/>
      <c r="AT301" s="674"/>
      <c r="AU301" s="674"/>
      <c r="AV301" s="674"/>
      <c r="AW301" s="674"/>
      <c r="AX301" s="674"/>
      <c r="AY301" s="674"/>
      <c r="AZ301" s="674"/>
      <c r="BA301" s="674"/>
      <c r="BB301" s="674"/>
      <c r="BC301" s="674"/>
      <c r="BD301" s="674"/>
      <c r="BE301" s="674"/>
      <c r="BF301" s="674"/>
      <c r="BG301" s="674"/>
      <c r="BH301" s="674"/>
      <c r="BI301" s="674"/>
      <c r="BJ301" s="674"/>
      <c r="BK301" s="674"/>
      <c r="BL301" s="674"/>
      <c r="BM301" s="674"/>
      <c r="BN301" s="674"/>
      <c r="BO301" s="674"/>
      <c r="BP301" s="674"/>
      <c r="BQ301" s="674"/>
      <c r="BR301" s="674"/>
      <c r="BS301" s="674"/>
      <c r="BT301" s="674"/>
      <c r="BU301" s="674"/>
      <c r="BV301" s="674"/>
      <c r="BW301" s="674"/>
      <c r="BX301" s="674"/>
      <c r="BY301" s="674"/>
      <c r="BZ301" s="674"/>
      <c r="CA301" s="674"/>
      <c r="CB301" s="674"/>
      <c r="CC301" s="674"/>
      <c r="CD301" s="674"/>
      <c r="CE301" s="674"/>
      <c r="CF301" s="674"/>
      <c r="CG301" s="674"/>
      <c r="CH301" s="674"/>
      <c r="CI301" s="674"/>
      <c r="CJ301" s="674"/>
      <c r="CK301" s="674"/>
      <c r="CL301" s="674"/>
      <c r="CM301" s="674"/>
      <c r="CN301" s="674"/>
      <c r="CO301" s="674"/>
      <c r="CP301" s="674"/>
      <c r="CQ301" s="674"/>
      <c r="CR301" s="674"/>
      <c r="CS301" s="674"/>
      <c r="CT301" s="674"/>
      <c r="CU301" s="674"/>
      <c r="CV301" s="674"/>
      <c r="CW301" s="674"/>
      <c r="CX301" s="674"/>
      <c r="CY301" s="674"/>
      <c r="CZ301" s="674"/>
      <c r="DA301" s="674"/>
      <c r="DB301" s="674"/>
      <c r="DC301" s="674"/>
      <c r="DD301" s="674"/>
      <c r="DE301" s="674"/>
      <c r="DF301" s="674"/>
      <c r="DG301" s="674"/>
      <c r="DH301" s="674"/>
      <c r="DI301" s="674"/>
      <c r="DJ301" s="674"/>
      <c r="DK301" s="674"/>
      <c r="DL301" s="674"/>
      <c r="DM301" s="674"/>
      <c r="DN301" s="674"/>
      <c r="DO301" s="674"/>
      <c r="DP301" s="674"/>
      <c r="DQ301" s="674"/>
      <c r="DR301" s="674"/>
      <c r="DS301" s="674"/>
      <c r="DT301" s="674"/>
      <c r="DU301" s="674"/>
      <c r="DV301" s="674"/>
      <c r="DW301" s="674"/>
      <c r="DX301" s="674"/>
      <c r="DY301" s="674"/>
      <c r="DZ301" s="674"/>
      <c r="EA301" s="674"/>
      <c r="EB301" s="674"/>
      <c r="EC301" s="674"/>
      <c r="ED301" s="674"/>
      <c r="EE301" s="674"/>
      <c r="EF301" s="674"/>
      <c r="EG301" s="674"/>
      <c r="EH301" s="674"/>
      <c r="EI301" s="674"/>
      <c r="EJ301" s="674"/>
      <c r="EK301" s="674"/>
      <c r="EL301" s="674"/>
      <c r="EM301" s="674"/>
      <c r="EN301" s="674"/>
      <c r="EO301" s="674"/>
      <c r="EP301" s="674"/>
      <c r="EQ301" s="674"/>
      <c r="ER301" s="674"/>
      <c r="ES301" s="674"/>
      <c r="ET301" s="674"/>
      <c r="EU301" s="674"/>
      <c r="EV301" s="674"/>
      <c r="EW301" s="674"/>
      <c r="EX301" s="674"/>
      <c r="EY301" s="674"/>
      <c r="EZ301" s="674"/>
      <c r="FA301" s="674"/>
      <c r="FB301" s="674"/>
      <c r="FC301" s="674"/>
      <c r="FD301" s="674"/>
      <c r="FE301" s="674"/>
      <c r="FF301" s="674"/>
      <c r="FG301" s="674"/>
      <c r="FH301" s="674"/>
      <c r="FI301" s="674"/>
      <c r="FJ301" s="674"/>
      <c r="FK301" s="674"/>
      <c r="FL301" s="674"/>
      <c r="FM301" s="674"/>
      <c r="FN301" s="674"/>
      <c r="FO301" s="674"/>
      <c r="FP301" s="674"/>
      <c r="FQ301" s="674"/>
      <c r="FR301" s="674"/>
      <c r="FS301" s="674"/>
      <c r="FT301" s="674"/>
      <c r="FU301" s="674"/>
      <c r="FV301" s="674"/>
      <c r="FW301" s="674"/>
      <c r="FX301" s="674"/>
      <c r="FY301" s="674"/>
      <c r="FZ301" s="1313"/>
      <c r="GA301" s="1312"/>
      <c r="GB301" s="1156"/>
      <c r="GC301" s="1156"/>
      <c r="GD301" s="1156"/>
      <c r="GE301" s="1156"/>
      <c r="GF301" s="1156"/>
      <c r="GG301" s="1156"/>
      <c r="GH301" s="1156"/>
      <c r="GI301" s="1156"/>
      <c r="GJ301" s="1156"/>
      <c r="GK301" s="1157"/>
      <c r="GL301" s="1157"/>
      <c r="GM301" s="1157"/>
      <c r="GN301" s="1157"/>
      <c r="GO301" s="1157"/>
      <c r="GP301" s="1157"/>
      <c r="GQ301" s="1157"/>
      <c r="GR301" s="1157"/>
      <c r="GS301" s="1157"/>
      <c r="GT301" s="1157"/>
      <c r="GU301" s="1157"/>
      <c r="GV301" s="1157"/>
      <c r="GW301" s="1157"/>
      <c r="GX301" s="1157"/>
      <c r="GY301" s="1157"/>
      <c r="GZ301" s="1157"/>
      <c r="HA301" s="1157"/>
      <c r="HB301" s="1157"/>
      <c r="HC301" s="1157"/>
      <c r="HD301" s="1157"/>
      <c r="HE301" s="1157"/>
      <c r="HF301" s="1157"/>
      <c r="HG301" s="1157"/>
      <c r="HH301" s="1157"/>
      <c r="HI301" s="1157"/>
      <c r="HJ301" s="1026"/>
    </row>
    <row r="302" spans="2:218" ht="24.95" customHeight="1" x14ac:dyDescent="0.25">
      <c r="B302" s="1606"/>
      <c r="C302" s="229"/>
      <c r="D302" s="1316"/>
      <c r="E302" s="2400"/>
      <c r="F302" s="215"/>
      <c r="G302" s="213"/>
      <c r="H302" s="213"/>
      <c r="I302" s="214"/>
      <c r="J302" s="834"/>
      <c r="K302" s="234"/>
      <c r="L302" s="230"/>
      <c r="M302" s="231"/>
      <c r="N302" s="231"/>
      <c r="O302" s="231"/>
      <c r="P302" s="231"/>
      <c r="Q302" s="235"/>
      <c r="R302" s="233"/>
      <c r="S302" s="232"/>
      <c r="T302" s="219"/>
      <c r="U302" s="835"/>
      <c r="V302" s="212"/>
      <c r="W302" s="231"/>
      <c r="X302" s="2118"/>
      <c r="Y302" s="2119"/>
      <c r="Z302" s="2188"/>
      <c r="AA302" s="674"/>
      <c r="AB302" s="674"/>
      <c r="AC302" s="674"/>
      <c r="AD302" s="674"/>
      <c r="AE302" s="674"/>
      <c r="AF302" s="674"/>
      <c r="AG302" s="674"/>
      <c r="AH302" s="674"/>
      <c r="AI302" s="674"/>
      <c r="AJ302" s="674"/>
      <c r="AK302" s="674"/>
      <c r="AL302" s="674"/>
      <c r="AM302" s="674"/>
      <c r="AN302" s="674"/>
      <c r="AO302" s="674"/>
      <c r="AP302" s="674"/>
      <c r="AQ302" s="674"/>
      <c r="AR302" s="674"/>
      <c r="AS302" s="674"/>
      <c r="AT302" s="674"/>
      <c r="AU302" s="674"/>
      <c r="AV302" s="674"/>
      <c r="AW302" s="674"/>
      <c r="AX302" s="674"/>
      <c r="AY302" s="674"/>
      <c r="AZ302" s="674"/>
      <c r="BA302" s="674"/>
      <c r="BB302" s="674"/>
      <c r="BC302" s="674"/>
      <c r="BD302" s="674"/>
      <c r="BE302" s="674"/>
      <c r="BF302" s="674"/>
      <c r="BG302" s="674"/>
      <c r="BH302" s="674"/>
      <c r="BI302" s="674"/>
      <c r="BJ302" s="674"/>
      <c r="BK302" s="674"/>
      <c r="BL302" s="674"/>
      <c r="BM302" s="674"/>
      <c r="BN302" s="674"/>
      <c r="BO302" s="674"/>
      <c r="BP302" s="674"/>
      <c r="BQ302" s="674"/>
      <c r="BR302" s="674"/>
      <c r="BS302" s="674"/>
      <c r="BT302" s="674"/>
      <c r="BU302" s="674"/>
      <c r="BV302" s="674"/>
      <c r="BW302" s="674"/>
      <c r="BX302" s="674"/>
      <c r="BY302" s="674"/>
      <c r="BZ302" s="674"/>
      <c r="CA302" s="674"/>
      <c r="CB302" s="674"/>
      <c r="CC302" s="674"/>
      <c r="CD302" s="674"/>
      <c r="CE302" s="674"/>
      <c r="CF302" s="674"/>
      <c r="CG302" s="674"/>
      <c r="CH302" s="674"/>
      <c r="CI302" s="674"/>
      <c r="CJ302" s="674"/>
      <c r="CK302" s="674"/>
      <c r="CL302" s="674"/>
      <c r="CM302" s="674"/>
      <c r="CN302" s="674"/>
      <c r="CO302" s="674"/>
      <c r="CP302" s="674"/>
      <c r="CQ302" s="674"/>
      <c r="CR302" s="674"/>
      <c r="CS302" s="674"/>
      <c r="CT302" s="674"/>
      <c r="CU302" s="674"/>
      <c r="CV302" s="674"/>
      <c r="CW302" s="674"/>
      <c r="CX302" s="674"/>
      <c r="CY302" s="674"/>
      <c r="CZ302" s="674"/>
      <c r="DA302" s="674"/>
      <c r="DB302" s="674"/>
      <c r="DC302" s="674"/>
      <c r="DD302" s="674"/>
      <c r="DE302" s="674"/>
      <c r="DF302" s="674"/>
      <c r="DG302" s="674"/>
      <c r="DH302" s="674"/>
      <c r="DI302" s="674"/>
      <c r="DJ302" s="674"/>
      <c r="DK302" s="674"/>
      <c r="DL302" s="674"/>
      <c r="DM302" s="674"/>
      <c r="DN302" s="674"/>
      <c r="DO302" s="674"/>
      <c r="DP302" s="674"/>
      <c r="DQ302" s="674"/>
      <c r="DR302" s="674"/>
      <c r="DS302" s="674"/>
      <c r="DT302" s="674"/>
      <c r="DU302" s="674"/>
      <c r="DV302" s="674"/>
      <c r="DW302" s="674"/>
      <c r="DX302" s="674"/>
      <c r="DY302" s="674"/>
      <c r="DZ302" s="674"/>
      <c r="EA302" s="674"/>
      <c r="EB302" s="674"/>
      <c r="EC302" s="674"/>
      <c r="ED302" s="674"/>
      <c r="EE302" s="674"/>
      <c r="EF302" s="674"/>
      <c r="EG302" s="674"/>
      <c r="EH302" s="674"/>
      <c r="EI302" s="674"/>
      <c r="EJ302" s="674"/>
      <c r="EK302" s="674"/>
      <c r="EL302" s="674"/>
      <c r="EM302" s="674"/>
      <c r="EN302" s="674"/>
      <c r="EO302" s="674"/>
      <c r="EP302" s="674"/>
      <c r="EQ302" s="674"/>
      <c r="ER302" s="674"/>
      <c r="ES302" s="674"/>
      <c r="ET302" s="674"/>
      <c r="EU302" s="674"/>
      <c r="EV302" s="674"/>
      <c r="EW302" s="674"/>
      <c r="EX302" s="674"/>
      <c r="EY302" s="674"/>
      <c r="EZ302" s="674"/>
      <c r="FA302" s="674"/>
      <c r="FB302" s="674"/>
      <c r="FC302" s="674"/>
      <c r="FD302" s="674"/>
      <c r="FE302" s="674"/>
      <c r="FF302" s="674"/>
      <c r="FG302" s="674"/>
      <c r="FH302" s="674"/>
      <c r="FI302" s="674"/>
      <c r="FJ302" s="674"/>
      <c r="FK302" s="674"/>
      <c r="FL302" s="674"/>
      <c r="FM302" s="674"/>
      <c r="FN302" s="674"/>
      <c r="FO302" s="674"/>
      <c r="FP302" s="674"/>
      <c r="FQ302" s="674"/>
      <c r="FR302" s="674"/>
      <c r="FS302" s="674"/>
      <c r="FT302" s="674"/>
      <c r="FU302" s="674"/>
      <c r="FV302" s="674"/>
      <c r="FW302" s="674"/>
      <c r="FX302" s="674"/>
      <c r="FY302" s="674"/>
      <c r="FZ302" s="1313"/>
      <c r="GA302" s="1312"/>
      <c r="GB302" s="1156"/>
      <c r="GC302" s="1156"/>
      <c r="GD302" s="1156"/>
      <c r="GE302" s="1156"/>
      <c r="GF302" s="1156"/>
      <c r="GG302" s="1156"/>
      <c r="GH302" s="1156"/>
      <c r="GI302" s="1156"/>
      <c r="GJ302" s="1156"/>
      <c r="GK302" s="1157"/>
      <c r="GL302" s="1157"/>
      <c r="GM302" s="1157"/>
      <c r="GN302" s="1157"/>
      <c r="GO302" s="1157"/>
      <c r="GP302" s="1157"/>
      <c r="GQ302" s="1157"/>
      <c r="GR302" s="1157"/>
      <c r="GS302" s="1157"/>
      <c r="GT302" s="1157"/>
      <c r="GU302" s="1157"/>
      <c r="GV302" s="1157"/>
      <c r="GW302" s="1157"/>
      <c r="GX302" s="1157"/>
      <c r="GY302" s="1157"/>
      <c r="GZ302" s="1157"/>
      <c r="HA302" s="1157"/>
      <c r="HB302" s="1157"/>
      <c r="HC302" s="1157"/>
      <c r="HD302" s="1157"/>
      <c r="HE302" s="1157"/>
      <c r="HF302" s="1157"/>
      <c r="HG302" s="1157"/>
      <c r="HH302" s="1157"/>
      <c r="HI302" s="1157"/>
      <c r="HJ302" s="1026"/>
    </row>
    <row r="303" spans="2:218" ht="24.95" customHeight="1" x14ac:dyDescent="0.25">
      <c r="B303" s="1606"/>
      <c r="C303" s="229"/>
      <c r="D303" s="1316"/>
      <c r="E303" s="2400"/>
      <c r="F303" s="215"/>
      <c r="G303" s="213"/>
      <c r="H303" s="213"/>
      <c r="I303" s="214"/>
      <c r="J303" s="834"/>
      <c r="K303" s="234"/>
      <c r="L303" s="230"/>
      <c r="M303" s="231"/>
      <c r="N303" s="231"/>
      <c r="O303" s="231"/>
      <c r="P303" s="231"/>
      <c r="Q303" s="235"/>
      <c r="R303" s="233"/>
      <c r="S303" s="232"/>
      <c r="T303" s="219"/>
      <c r="U303" s="835"/>
      <c r="V303" s="212"/>
      <c r="W303" s="231"/>
      <c r="X303" s="2118"/>
      <c r="Y303" s="2119"/>
      <c r="Z303" s="2188"/>
      <c r="AA303" s="674"/>
      <c r="AB303" s="674"/>
      <c r="AC303" s="674"/>
      <c r="AD303" s="674"/>
      <c r="AE303" s="674"/>
      <c r="AF303" s="674"/>
      <c r="AG303" s="674"/>
      <c r="AH303" s="674"/>
      <c r="AI303" s="674"/>
      <c r="AJ303" s="674"/>
      <c r="AK303" s="674"/>
      <c r="AL303" s="674"/>
      <c r="AM303" s="674"/>
      <c r="AN303" s="674"/>
      <c r="AO303" s="674"/>
      <c r="AP303" s="674"/>
      <c r="AQ303" s="674"/>
      <c r="AR303" s="674"/>
      <c r="AS303" s="674"/>
      <c r="AT303" s="674"/>
      <c r="AU303" s="674"/>
      <c r="AV303" s="674"/>
      <c r="AW303" s="674"/>
      <c r="AX303" s="674"/>
      <c r="AY303" s="674"/>
      <c r="AZ303" s="674"/>
      <c r="BA303" s="674"/>
      <c r="BB303" s="674"/>
      <c r="BC303" s="674"/>
      <c r="BD303" s="674"/>
      <c r="BE303" s="674"/>
      <c r="BF303" s="674"/>
      <c r="BG303" s="674"/>
      <c r="BH303" s="674"/>
      <c r="BI303" s="674"/>
      <c r="BJ303" s="674"/>
      <c r="BK303" s="674"/>
      <c r="BL303" s="674"/>
      <c r="BM303" s="674"/>
      <c r="BN303" s="674"/>
      <c r="BO303" s="674"/>
      <c r="BP303" s="674"/>
      <c r="BQ303" s="674"/>
      <c r="BR303" s="674"/>
      <c r="BS303" s="674"/>
      <c r="BT303" s="674"/>
      <c r="BU303" s="674"/>
      <c r="BV303" s="674"/>
      <c r="BW303" s="674"/>
      <c r="BX303" s="674"/>
      <c r="BY303" s="674"/>
      <c r="BZ303" s="674"/>
      <c r="CA303" s="674"/>
      <c r="CB303" s="674"/>
      <c r="CC303" s="674"/>
      <c r="CD303" s="674"/>
      <c r="CE303" s="674"/>
      <c r="CF303" s="674"/>
      <c r="CG303" s="674"/>
      <c r="CH303" s="674"/>
      <c r="CI303" s="674"/>
      <c r="CJ303" s="674"/>
      <c r="CK303" s="674"/>
      <c r="CL303" s="674"/>
      <c r="CM303" s="674"/>
      <c r="CN303" s="674"/>
      <c r="CO303" s="674"/>
      <c r="CP303" s="674"/>
      <c r="CQ303" s="674"/>
      <c r="CR303" s="674"/>
      <c r="CS303" s="674"/>
      <c r="CT303" s="674"/>
      <c r="CU303" s="674"/>
      <c r="CV303" s="674"/>
      <c r="CW303" s="674"/>
      <c r="CX303" s="674"/>
      <c r="CY303" s="674"/>
      <c r="CZ303" s="674"/>
      <c r="DA303" s="674"/>
      <c r="DB303" s="674"/>
      <c r="DC303" s="674"/>
      <c r="DD303" s="674"/>
      <c r="DE303" s="674"/>
      <c r="DF303" s="674"/>
      <c r="DG303" s="674"/>
      <c r="DH303" s="674"/>
      <c r="DI303" s="674"/>
      <c r="DJ303" s="674"/>
      <c r="DK303" s="674"/>
      <c r="DL303" s="674"/>
      <c r="DM303" s="674"/>
      <c r="DN303" s="674"/>
      <c r="DO303" s="674"/>
      <c r="DP303" s="674"/>
      <c r="DQ303" s="674"/>
      <c r="DR303" s="674"/>
      <c r="DS303" s="674"/>
      <c r="DT303" s="674"/>
      <c r="DU303" s="674"/>
      <c r="DV303" s="674"/>
      <c r="DW303" s="674"/>
      <c r="DX303" s="674"/>
      <c r="DY303" s="674"/>
      <c r="DZ303" s="674"/>
      <c r="EA303" s="674"/>
      <c r="EB303" s="674"/>
      <c r="EC303" s="674"/>
      <c r="ED303" s="674"/>
      <c r="EE303" s="674"/>
      <c r="EF303" s="674"/>
      <c r="EG303" s="674"/>
      <c r="EH303" s="674"/>
      <c r="EI303" s="674"/>
      <c r="EJ303" s="674"/>
      <c r="EK303" s="674"/>
      <c r="EL303" s="674"/>
      <c r="EM303" s="674"/>
      <c r="EN303" s="674"/>
      <c r="EO303" s="674"/>
      <c r="EP303" s="674"/>
      <c r="EQ303" s="674"/>
      <c r="ER303" s="674"/>
      <c r="ES303" s="674"/>
      <c r="ET303" s="674"/>
      <c r="EU303" s="674"/>
      <c r="EV303" s="674"/>
      <c r="EW303" s="674"/>
      <c r="EX303" s="674"/>
      <c r="EY303" s="674"/>
      <c r="EZ303" s="674"/>
      <c r="FA303" s="674"/>
      <c r="FB303" s="674"/>
      <c r="FC303" s="674"/>
      <c r="FD303" s="674"/>
      <c r="FE303" s="674"/>
      <c r="FF303" s="674"/>
      <c r="FG303" s="674"/>
      <c r="FH303" s="674"/>
      <c r="FI303" s="674"/>
      <c r="FJ303" s="674"/>
      <c r="FK303" s="674"/>
      <c r="FL303" s="674"/>
      <c r="FM303" s="674"/>
      <c r="FN303" s="674"/>
      <c r="FO303" s="674"/>
      <c r="FP303" s="674"/>
      <c r="FQ303" s="674"/>
      <c r="FR303" s="674"/>
      <c r="FS303" s="674"/>
      <c r="FT303" s="674"/>
      <c r="FU303" s="674"/>
      <c r="FV303" s="674"/>
      <c r="FW303" s="674"/>
      <c r="FX303" s="674"/>
      <c r="FY303" s="674"/>
      <c r="FZ303" s="1313"/>
      <c r="GA303" s="1312"/>
      <c r="GB303" s="1156"/>
      <c r="GC303" s="1156"/>
      <c r="GD303" s="1156"/>
      <c r="GE303" s="1156"/>
      <c r="GF303" s="1156"/>
      <c r="GG303" s="1156"/>
      <c r="GH303" s="1156"/>
      <c r="GI303" s="1156"/>
      <c r="GJ303" s="1156"/>
      <c r="GK303" s="1157"/>
      <c r="GL303" s="1157"/>
      <c r="GM303" s="1157"/>
      <c r="GN303" s="1157"/>
      <c r="GO303" s="1157"/>
      <c r="GP303" s="1157"/>
      <c r="GQ303" s="1157"/>
      <c r="GR303" s="1157"/>
      <c r="GS303" s="1157"/>
      <c r="GT303" s="1157"/>
      <c r="GU303" s="1157"/>
      <c r="GV303" s="1157"/>
      <c r="GW303" s="1157"/>
      <c r="GX303" s="1157"/>
      <c r="GY303" s="1157"/>
      <c r="GZ303" s="1157"/>
      <c r="HA303" s="1157"/>
      <c r="HB303" s="1157"/>
      <c r="HC303" s="1157"/>
      <c r="HD303" s="1157"/>
      <c r="HE303" s="1157"/>
      <c r="HF303" s="1157"/>
      <c r="HG303" s="1157"/>
      <c r="HH303" s="1157"/>
      <c r="HI303" s="1157"/>
      <c r="HJ303" s="1026"/>
    </row>
    <row r="304" spans="2:218" ht="24.95" customHeight="1" x14ac:dyDescent="0.25">
      <c r="B304" s="1606"/>
      <c r="C304" s="229"/>
      <c r="D304" s="1316"/>
      <c r="E304" s="2400"/>
      <c r="F304" s="215"/>
      <c r="G304" s="213"/>
      <c r="H304" s="213"/>
      <c r="I304" s="214"/>
      <c r="J304" s="834"/>
      <c r="K304" s="234"/>
      <c r="L304" s="230"/>
      <c r="M304" s="231"/>
      <c r="N304" s="231"/>
      <c r="O304" s="231"/>
      <c r="P304" s="231"/>
      <c r="Q304" s="235"/>
      <c r="R304" s="233"/>
      <c r="S304" s="232"/>
      <c r="T304" s="219"/>
      <c r="U304" s="835"/>
      <c r="V304" s="212"/>
      <c r="W304" s="231"/>
      <c r="X304" s="2118"/>
      <c r="Y304" s="2119"/>
      <c r="Z304" s="2188"/>
      <c r="AA304" s="674"/>
      <c r="AB304" s="674"/>
      <c r="AC304" s="674"/>
      <c r="AD304" s="674"/>
      <c r="AE304" s="674"/>
      <c r="AF304" s="674"/>
      <c r="AG304" s="674"/>
      <c r="AH304" s="674"/>
      <c r="AI304" s="674"/>
      <c r="AJ304" s="674"/>
      <c r="AK304" s="674"/>
      <c r="AL304" s="674"/>
      <c r="AM304" s="674"/>
      <c r="AN304" s="674"/>
      <c r="AO304" s="674"/>
      <c r="AP304" s="674"/>
      <c r="AQ304" s="674"/>
      <c r="AR304" s="674"/>
      <c r="AS304" s="674"/>
      <c r="AT304" s="674"/>
      <c r="AU304" s="674"/>
      <c r="AV304" s="674"/>
      <c r="AW304" s="674"/>
      <c r="AX304" s="674"/>
      <c r="AY304" s="674"/>
      <c r="AZ304" s="674"/>
      <c r="BA304" s="674"/>
      <c r="BB304" s="674"/>
      <c r="BC304" s="674"/>
      <c r="BD304" s="674"/>
      <c r="BE304" s="674"/>
      <c r="BF304" s="674"/>
      <c r="BG304" s="674"/>
      <c r="BH304" s="674"/>
      <c r="BI304" s="674"/>
      <c r="BJ304" s="674"/>
      <c r="BK304" s="674"/>
      <c r="BL304" s="674"/>
      <c r="BM304" s="674"/>
      <c r="BN304" s="674"/>
      <c r="BO304" s="674"/>
      <c r="BP304" s="674"/>
      <c r="BQ304" s="674"/>
      <c r="BR304" s="674"/>
      <c r="BS304" s="674"/>
      <c r="BT304" s="674"/>
      <c r="BU304" s="674"/>
      <c r="BV304" s="674"/>
      <c r="BW304" s="674"/>
      <c r="BX304" s="674"/>
      <c r="BY304" s="674"/>
      <c r="BZ304" s="674"/>
      <c r="CA304" s="674"/>
      <c r="CB304" s="674"/>
      <c r="CC304" s="674"/>
      <c r="CD304" s="674"/>
      <c r="CE304" s="674"/>
      <c r="CF304" s="674"/>
      <c r="CG304" s="674"/>
      <c r="CH304" s="674"/>
      <c r="CI304" s="674"/>
      <c r="CJ304" s="674"/>
      <c r="CK304" s="674"/>
      <c r="CL304" s="674"/>
      <c r="CM304" s="674"/>
      <c r="CN304" s="674"/>
      <c r="CO304" s="674"/>
      <c r="CP304" s="674"/>
      <c r="CQ304" s="674"/>
      <c r="CR304" s="674"/>
      <c r="CS304" s="674"/>
      <c r="CT304" s="674"/>
      <c r="CU304" s="674"/>
      <c r="CV304" s="674"/>
      <c r="CW304" s="674"/>
      <c r="CX304" s="674"/>
      <c r="CY304" s="674"/>
      <c r="CZ304" s="674"/>
      <c r="DA304" s="674"/>
      <c r="DB304" s="674"/>
      <c r="DC304" s="674"/>
      <c r="DD304" s="674"/>
      <c r="DE304" s="674"/>
      <c r="DF304" s="674"/>
      <c r="DG304" s="674"/>
      <c r="DH304" s="674"/>
      <c r="DI304" s="674"/>
      <c r="DJ304" s="674"/>
      <c r="DK304" s="674"/>
      <c r="DL304" s="674"/>
      <c r="DM304" s="674"/>
      <c r="DN304" s="674"/>
      <c r="DO304" s="674"/>
      <c r="DP304" s="674"/>
      <c r="DQ304" s="674"/>
      <c r="DR304" s="674"/>
      <c r="DS304" s="674"/>
      <c r="DT304" s="674"/>
      <c r="DU304" s="674"/>
      <c r="DV304" s="674"/>
      <c r="DW304" s="674"/>
      <c r="DX304" s="674"/>
      <c r="DY304" s="674"/>
      <c r="DZ304" s="674"/>
      <c r="EA304" s="674"/>
      <c r="EB304" s="674"/>
      <c r="EC304" s="674"/>
      <c r="ED304" s="674"/>
      <c r="EE304" s="674"/>
      <c r="EF304" s="674"/>
      <c r="EG304" s="674"/>
      <c r="EH304" s="674"/>
      <c r="EI304" s="674"/>
      <c r="EJ304" s="674"/>
      <c r="EK304" s="674"/>
      <c r="EL304" s="674"/>
      <c r="EM304" s="674"/>
      <c r="EN304" s="674"/>
      <c r="EO304" s="674"/>
      <c r="EP304" s="674"/>
      <c r="EQ304" s="674"/>
      <c r="ER304" s="674"/>
      <c r="ES304" s="674"/>
      <c r="ET304" s="674"/>
      <c r="EU304" s="674"/>
      <c r="EV304" s="674"/>
      <c r="EW304" s="674"/>
      <c r="EX304" s="674"/>
      <c r="EY304" s="674"/>
      <c r="EZ304" s="674"/>
      <c r="FA304" s="674"/>
      <c r="FB304" s="674"/>
      <c r="FC304" s="674"/>
      <c r="FD304" s="674"/>
      <c r="FE304" s="674"/>
      <c r="FF304" s="674"/>
      <c r="FG304" s="674"/>
      <c r="FH304" s="674"/>
      <c r="FI304" s="674"/>
      <c r="FJ304" s="674"/>
      <c r="FK304" s="674"/>
      <c r="FL304" s="674"/>
      <c r="FM304" s="674"/>
      <c r="FN304" s="674"/>
      <c r="FO304" s="674"/>
      <c r="FP304" s="674"/>
      <c r="FQ304" s="674"/>
      <c r="FR304" s="674"/>
      <c r="FS304" s="674"/>
      <c r="FT304" s="674"/>
      <c r="FU304" s="674"/>
      <c r="FV304" s="674"/>
      <c r="FW304" s="674"/>
      <c r="FX304" s="674"/>
      <c r="FY304" s="674"/>
      <c r="FZ304" s="1313"/>
      <c r="GA304" s="1312"/>
      <c r="GB304" s="1156"/>
      <c r="GC304" s="1156"/>
      <c r="GD304" s="1156"/>
      <c r="GE304" s="1156"/>
      <c r="GF304" s="1156"/>
      <c r="GG304" s="1156"/>
      <c r="GH304" s="1156"/>
      <c r="GI304" s="1156"/>
      <c r="GJ304" s="1156"/>
      <c r="GK304" s="1157"/>
      <c r="GL304" s="1157"/>
      <c r="GM304" s="1157"/>
      <c r="GN304" s="1157"/>
      <c r="GO304" s="1157"/>
      <c r="GP304" s="1157"/>
      <c r="GQ304" s="1157"/>
      <c r="GR304" s="1157"/>
      <c r="GS304" s="1157"/>
      <c r="GT304" s="1157"/>
      <c r="GU304" s="1157"/>
      <c r="GV304" s="1157"/>
      <c r="GW304" s="1157"/>
      <c r="GX304" s="1157"/>
      <c r="GY304" s="1157"/>
      <c r="GZ304" s="1157"/>
      <c r="HA304" s="1157"/>
      <c r="HB304" s="1157"/>
      <c r="HC304" s="1157"/>
      <c r="HD304" s="1157"/>
      <c r="HE304" s="1157"/>
      <c r="HF304" s="1157"/>
      <c r="HG304" s="1157"/>
      <c r="HH304" s="1157"/>
      <c r="HI304" s="1157"/>
      <c r="HJ304" s="1026"/>
    </row>
    <row r="305" spans="2:218" ht="24.95" customHeight="1" x14ac:dyDescent="0.25">
      <c r="B305" s="1606"/>
      <c r="C305" s="229"/>
      <c r="D305" s="1316"/>
      <c r="E305" s="2400"/>
      <c r="F305" s="215"/>
      <c r="G305" s="213"/>
      <c r="H305" s="213"/>
      <c r="I305" s="214"/>
      <c r="J305" s="834"/>
      <c r="K305" s="234"/>
      <c r="L305" s="230"/>
      <c r="M305" s="231"/>
      <c r="N305" s="231"/>
      <c r="O305" s="231"/>
      <c r="P305" s="231"/>
      <c r="Q305" s="235"/>
      <c r="R305" s="233"/>
      <c r="S305" s="232"/>
      <c r="T305" s="219"/>
      <c r="U305" s="835"/>
      <c r="V305" s="212"/>
      <c r="W305" s="231"/>
      <c r="X305" s="2118"/>
      <c r="Y305" s="2119"/>
      <c r="Z305" s="2188"/>
      <c r="AA305" s="674"/>
      <c r="AB305" s="674"/>
      <c r="AC305" s="674"/>
      <c r="AD305" s="674"/>
      <c r="AE305" s="674"/>
      <c r="AF305" s="674"/>
      <c r="AG305" s="674"/>
      <c r="AH305" s="674"/>
      <c r="AI305" s="674"/>
      <c r="AJ305" s="674"/>
      <c r="AK305" s="674"/>
      <c r="AL305" s="674"/>
      <c r="AM305" s="674"/>
      <c r="AN305" s="674"/>
      <c r="AO305" s="674"/>
      <c r="AP305" s="674"/>
      <c r="AQ305" s="674"/>
      <c r="AR305" s="674"/>
      <c r="AS305" s="674"/>
      <c r="AT305" s="674"/>
      <c r="AU305" s="674"/>
      <c r="AV305" s="674"/>
      <c r="AW305" s="674"/>
      <c r="AX305" s="674"/>
      <c r="AY305" s="674"/>
      <c r="AZ305" s="674"/>
      <c r="BA305" s="674"/>
      <c r="BB305" s="674"/>
      <c r="BC305" s="674"/>
      <c r="BD305" s="674"/>
      <c r="BE305" s="674"/>
      <c r="BF305" s="674"/>
      <c r="BG305" s="674"/>
      <c r="BH305" s="674"/>
      <c r="BI305" s="674"/>
      <c r="BJ305" s="674"/>
      <c r="BK305" s="674"/>
      <c r="BL305" s="674"/>
      <c r="BM305" s="674"/>
      <c r="BN305" s="674"/>
      <c r="BO305" s="674"/>
      <c r="BP305" s="674"/>
      <c r="BQ305" s="674"/>
      <c r="BR305" s="674"/>
      <c r="BS305" s="674"/>
      <c r="BT305" s="674"/>
      <c r="BU305" s="674"/>
      <c r="BV305" s="674"/>
      <c r="BW305" s="674"/>
      <c r="BX305" s="674"/>
      <c r="BY305" s="674"/>
      <c r="BZ305" s="674"/>
      <c r="CA305" s="674"/>
      <c r="CB305" s="674"/>
      <c r="CC305" s="674"/>
      <c r="CD305" s="674"/>
      <c r="CE305" s="674"/>
      <c r="CF305" s="674"/>
      <c r="CG305" s="674"/>
      <c r="CH305" s="674"/>
      <c r="CI305" s="674"/>
      <c r="CJ305" s="674"/>
      <c r="CK305" s="674"/>
      <c r="CL305" s="674"/>
      <c r="CM305" s="674"/>
      <c r="CN305" s="674"/>
      <c r="CO305" s="674"/>
      <c r="CP305" s="674"/>
      <c r="CQ305" s="674"/>
      <c r="CR305" s="674"/>
      <c r="CS305" s="674"/>
      <c r="CT305" s="674"/>
      <c r="CU305" s="674"/>
      <c r="CV305" s="674"/>
      <c r="CW305" s="674"/>
      <c r="CX305" s="674"/>
      <c r="CY305" s="674"/>
      <c r="CZ305" s="674"/>
      <c r="DA305" s="674"/>
      <c r="DB305" s="674"/>
      <c r="DC305" s="674"/>
      <c r="DD305" s="674"/>
      <c r="DE305" s="674"/>
      <c r="DF305" s="674"/>
      <c r="DG305" s="674"/>
      <c r="DH305" s="674"/>
      <c r="DI305" s="674"/>
      <c r="DJ305" s="674"/>
      <c r="DK305" s="674"/>
      <c r="DL305" s="674"/>
      <c r="DM305" s="674"/>
      <c r="DN305" s="674"/>
      <c r="DO305" s="674"/>
      <c r="DP305" s="674"/>
      <c r="DQ305" s="674"/>
      <c r="DR305" s="674"/>
      <c r="DS305" s="674"/>
      <c r="DT305" s="674"/>
      <c r="DU305" s="674"/>
      <c r="DV305" s="674"/>
      <c r="DW305" s="674"/>
      <c r="DX305" s="674"/>
      <c r="DY305" s="674"/>
      <c r="DZ305" s="674"/>
      <c r="EA305" s="674"/>
      <c r="EB305" s="674"/>
      <c r="EC305" s="674"/>
      <c r="ED305" s="674"/>
      <c r="EE305" s="674"/>
      <c r="EF305" s="674"/>
      <c r="EG305" s="674"/>
      <c r="EH305" s="674"/>
      <c r="EI305" s="674"/>
      <c r="EJ305" s="674"/>
      <c r="EK305" s="674"/>
      <c r="EL305" s="674"/>
      <c r="EM305" s="674"/>
      <c r="EN305" s="674"/>
      <c r="EO305" s="674"/>
      <c r="EP305" s="674"/>
      <c r="EQ305" s="674"/>
      <c r="ER305" s="674"/>
      <c r="ES305" s="674"/>
      <c r="ET305" s="674"/>
      <c r="EU305" s="674"/>
      <c r="EV305" s="674"/>
      <c r="EW305" s="674"/>
      <c r="EX305" s="674"/>
      <c r="EY305" s="674"/>
      <c r="EZ305" s="674"/>
      <c r="FA305" s="674"/>
      <c r="FB305" s="674"/>
      <c r="FC305" s="674"/>
      <c r="FD305" s="674"/>
      <c r="FE305" s="674"/>
      <c r="FF305" s="674"/>
      <c r="FG305" s="674"/>
      <c r="FH305" s="674"/>
      <c r="FI305" s="674"/>
      <c r="FJ305" s="674"/>
      <c r="FK305" s="674"/>
      <c r="FL305" s="674"/>
      <c r="FM305" s="674"/>
      <c r="FN305" s="674"/>
      <c r="FO305" s="674"/>
      <c r="FP305" s="674"/>
      <c r="FQ305" s="674"/>
      <c r="FR305" s="674"/>
      <c r="FS305" s="674"/>
      <c r="FT305" s="674"/>
      <c r="FU305" s="674"/>
      <c r="FV305" s="674"/>
      <c r="FW305" s="674"/>
      <c r="FX305" s="674"/>
      <c r="FY305" s="674"/>
      <c r="FZ305" s="1313"/>
      <c r="GA305" s="1312"/>
      <c r="GB305" s="1156"/>
      <c r="GC305" s="1156"/>
      <c r="GD305" s="1156"/>
      <c r="GE305" s="1156"/>
      <c r="GF305" s="1156"/>
      <c r="GG305" s="1156"/>
      <c r="GH305" s="1156"/>
      <c r="GI305" s="1156"/>
      <c r="GJ305" s="1156"/>
      <c r="GK305" s="1157"/>
      <c r="GL305" s="1157"/>
      <c r="GM305" s="1157"/>
      <c r="GN305" s="1157"/>
      <c r="GO305" s="1157"/>
      <c r="GP305" s="1157"/>
      <c r="GQ305" s="1157"/>
      <c r="GR305" s="1157"/>
      <c r="GS305" s="1157"/>
      <c r="GT305" s="1157"/>
      <c r="GU305" s="1157"/>
      <c r="GV305" s="1157"/>
      <c r="GW305" s="1157"/>
      <c r="GX305" s="1157"/>
      <c r="GY305" s="1157"/>
      <c r="GZ305" s="1157"/>
      <c r="HA305" s="1157"/>
      <c r="HB305" s="1157"/>
      <c r="HC305" s="1157"/>
      <c r="HD305" s="1157"/>
      <c r="HE305" s="1157"/>
      <c r="HF305" s="1157"/>
      <c r="HG305" s="1157"/>
      <c r="HH305" s="1157"/>
      <c r="HI305" s="1157"/>
      <c r="HJ305" s="1026"/>
    </row>
    <row r="306" spans="2:218" ht="24.95" customHeight="1" x14ac:dyDescent="0.25">
      <c r="B306" s="1606"/>
      <c r="C306" s="229"/>
      <c r="D306" s="1316"/>
      <c r="E306" s="2400"/>
      <c r="F306" s="215"/>
      <c r="G306" s="213"/>
      <c r="H306" s="213"/>
      <c r="I306" s="214"/>
      <c r="J306" s="834"/>
      <c r="K306" s="234"/>
      <c r="L306" s="230"/>
      <c r="M306" s="231"/>
      <c r="N306" s="231"/>
      <c r="O306" s="231"/>
      <c r="P306" s="231"/>
      <c r="Q306" s="235"/>
      <c r="R306" s="233"/>
      <c r="S306" s="232"/>
      <c r="T306" s="219"/>
      <c r="U306" s="835"/>
      <c r="V306" s="212"/>
      <c r="W306" s="231"/>
      <c r="X306" s="2118"/>
      <c r="Y306" s="2119"/>
      <c r="Z306" s="2188"/>
      <c r="AA306" s="674"/>
      <c r="AB306" s="674"/>
      <c r="AC306" s="674"/>
      <c r="AD306" s="674"/>
      <c r="AE306" s="674"/>
      <c r="AF306" s="674"/>
      <c r="AG306" s="674"/>
      <c r="AH306" s="674"/>
      <c r="AI306" s="674"/>
      <c r="AJ306" s="674"/>
      <c r="AK306" s="674"/>
      <c r="AL306" s="674"/>
      <c r="AM306" s="674"/>
      <c r="AN306" s="674"/>
      <c r="AO306" s="674"/>
      <c r="AP306" s="674"/>
      <c r="AQ306" s="674"/>
      <c r="AR306" s="674"/>
      <c r="AS306" s="674"/>
      <c r="AT306" s="674"/>
      <c r="AU306" s="674"/>
      <c r="AV306" s="674"/>
      <c r="AW306" s="674"/>
      <c r="AX306" s="674"/>
      <c r="AY306" s="674"/>
      <c r="AZ306" s="674"/>
      <c r="BA306" s="674"/>
      <c r="BB306" s="674"/>
      <c r="BC306" s="674"/>
      <c r="BD306" s="674"/>
      <c r="BE306" s="674"/>
      <c r="BF306" s="674"/>
      <c r="BG306" s="674"/>
      <c r="BH306" s="674"/>
      <c r="BI306" s="674"/>
      <c r="BJ306" s="674"/>
      <c r="BK306" s="674"/>
      <c r="BL306" s="674"/>
      <c r="BM306" s="674"/>
      <c r="BN306" s="674"/>
      <c r="BO306" s="674"/>
      <c r="BP306" s="674"/>
      <c r="BQ306" s="674"/>
      <c r="BR306" s="674"/>
      <c r="BS306" s="674"/>
      <c r="BT306" s="674"/>
      <c r="BU306" s="674"/>
      <c r="BV306" s="674"/>
      <c r="BW306" s="674"/>
      <c r="BX306" s="674"/>
      <c r="BY306" s="674"/>
      <c r="BZ306" s="674"/>
      <c r="CA306" s="674"/>
      <c r="CB306" s="674"/>
      <c r="CC306" s="674"/>
      <c r="CD306" s="674"/>
      <c r="CE306" s="674"/>
      <c r="CF306" s="674"/>
      <c r="CG306" s="674"/>
      <c r="CH306" s="674"/>
      <c r="CI306" s="674"/>
      <c r="CJ306" s="674"/>
      <c r="CK306" s="674"/>
      <c r="CL306" s="674"/>
      <c r="CM306" s="674"/>
      <c r="CN306" s="674"/>
      <c r="CO306" s="674"/>
      <c r="CP306" s="674"/>
      <c r="CQ306" s="674"/>
      <c r="CR306" s="674"/>
      <c r="CS306" s="674"/>
      <c r="CT306" s="674"/>
      <c r="CU306" s="674"/>
      <c r="CV306" s="674"/>
      <c r="CW306" s="674"/>
      <c r="CX306" s="674"/>
      <c r="CY306" s="674"/>
      <c r="CZ306" s="674"/>
      <c r="DA306" s="674"/>
      <c r="DB306" s="674"/>
      <c r="DC306" s="674"/>
      <c r="DD306" s="674"/>
      <c r="DE306" s="674"/>
      <c r="DF306" s="674"/>
      <c r="DG306" s="674"/>
      <c r="DH306" s="674"/>
      <c r="DI306" s="674"/>
      <c r="DJ306" s="674"/>
      <c r="DK306" s="674"/>
      <c r="DL306" s="674"/>
      <c r="DM306" s="674"/>
      <c r="DN306" s="674"/>
      <c r="DO306" s="674"/>
      <c r="DP306" s="674"/>
      <c r="DQ306" s="674"/>
      <c r="DR306" s="674"/>
      <c r="DS306" s="674"/>
      <c r="DT306" s="674"/>
      <c r="DU306" s="674"/>
      <c r="DV306" s="674"/>
      <c r="DW306" s="674"/>
      <c r="DX306" s="674"/>
      <c r="DY306" s="674"/>
      <c r="DZ306" s="674"/>
      <c r="EA306" s="674"/>
      <c r="EB306" s="674"/>
      <c r="EC306" s="674"/>
      <c r="ED306" s="674"/>
      <c r="EE306" s="674"/>
      <c r="EF306" s="674"/>
      <c r="EG306" s="674"/>
      <c r="EH306" s="674"/>
      <c r="EI306" s="674"/>
      <c r="EJ306" s="674"/>
      <c r="EK306" s="674"/>
      <c r="EL306" s="674"/>
      <c r="EM306" s="674"/>
      <c r="EN306" s="674"/>
      <c r="EO306" s="674"/>
      <c r="EP306" s="674"/>
      <c r="EQ306" s="674"/>
      <c r="ER306" s="674"/>
      <c r="ES306" s="674"/>
      <c r="ET306" s="674"/>
      <c r="EU306" s="674"/>
      <c r="EV306" s="674"/>
      <c r="EW306" s="674"/>
      <c r="EX306" s="674"/>
      <c r="EY306" s="674"/>
      <c r="EZ306" s="674"/>
      <c r="FA306" s="674"/>
      <c r="FB306" s="674"/>
      <c r="FC306" s="674"/>
      <c r="FD306" s="674"/>
      <c r="FE306" s="674"/>
      <c r="FF306" s="674"/>
      <c r="FG306" s="674"/>
      <c r="FH306" s="674"/>
      <c r="FI306" s="674"/>
      <c r="FJ306" s="674"/>
      <c r="FK306" s="674"/>
      <c r="FL306" s="674"/>
      <c r="FM306" s="674"/>
      <c r="FN306" s="674"/>
      <c r="FO306" s="674"/>
      <c r="FP306" s="674"/>
      <c r="FQ306" s="674"/>
      <c r="FR306" s="674"/>
      <c r="FS306" s="674"/>
      <c r="FT306" s="674"/>
      <c r="FU306" s="674"/>
      <c r="FV306" s="674"/>
      <c r="FW306" s="674"/>
      <c r="FX306" s="674"/>
      <c r="FY306" s="674"/>
      <c r="FZ306" s="1313"/>
      <c r="GA306" s="1312"/>
      <c r="GB306" s="1156"/>
      <c r="GC306" s="1156"/>
      <c r="GD306" s="1156"/>
      <c r="GE306" s="1156"/>
      <c r="GF306" s="1156"/>
      <c r="GG306" s="1156"/>
      <c r="GH306" s="1156"/>
      <c r="GI306" s="1156"/>
      <c r="GJ306" s="1156"/>
      <c r="GK306" s="1157"/>
      <c r="GL306" s="1157"/>
      <c r="GM306" s="1157"/>
      <c r="GN306" s="1157"/>
      <c r="GO306" s="1157"/>
      <c r="GP306" s="1157"/>
      <c r="GQ306" s="1157"/>
      <c r="GR306" s="1157"/>
      <c r="GS306" s="1157"/>
      <c r="GT306" s="1157"/>
      <c r="GU306" s="1157"/>
      <c r="GV306" s="1157"/>
      <c r="GW306" s="1157"/>
      <c r="GX306" s="1157"/>
      <c r="GY306" s="1157"/>
      <c r="GZ306" s="1157"/>
      <c r="HA306" s="1157"/>
      <c r="HB306" s="1157"/>
      <c r="HC306" s="1157"/>
      <c r="HD306" s="1157"/>
      <c r="HE306" s="1157"/>
      <c r="HF306" s="1157"/>
      <c r="HG306" s="1157"/>
      <c r="HH306" s="1157"/>
      <c r="HI306" s="1157"/>
      <c r="HJ306" s="1026"/>
    </row>
    <row r="307" spans="2:218" ht="24.95" customHeight="1" x14ac:dyDescent="0.25">
      <c r="B307" s="1606"/>
      <c r="C307" s="229"/>
      <c r="D307" s="1316"/>
      <c r="E307" s="2400"/>
      <c r="F307" s="215"/>
      <c r="G307" s="213"/>
      <c r="H307" s="213"/>
      <c r="I307" s="214"/>
      <c r="J307" s="834"/>
      <c r="K307" s="234"/>
      <c r="L307" s="230"/>
      <c r="M307" s="231"/>
      <c r="N307" s="231"/>
      <c r="O307" s="231"/>
      <c r="P307" s="231"/>
      <c r="Q307" s="235"/>
      <c r="R307" s="233"/>
      <c r="S307" s="232"/>
      <c r="T307" s="219"/>
      <c r="U307" s="835"/>
      <c r="V307" s="212"/>
      <c r="W307" s="231"/>
      <c r="X307" s="2118"/>
      <c r="Y307" s="2119"/>
      <c r="Z307" s="2188"/>
      <c r="AA307" s="674"/>
      <c r="AB307" s="674"/>
      <c r="AC307" s="674"/>
      <c r="AD307" s="674"/>
      <c r="AE307" s="674"/>
      <c r="AF307" s="674"/>
      <c r="AG307" s="674"/>
      <c r="AH307" s="674"/>
      <c r="AI307" s="674"/>
      <c r="AJ307" s="674"/>
      <c r="AK307" s="674"/>
      <c r="AL307" s="674"/>
      <c r="AM307" s="674"/>
      <c r="AN307" s="674"/>
      <c r="AO307" s="674"/>
      <c r="AP307" s="674"/>
      <c r="AQ307" s="674"/>
      <c r="AR307" s="674"/>
      <c r="AS307" s="674"/>
      <c r="AT307" s="674"/>
      <c r="AU307" s="674"/>
      <c r="AV307" s="674"/>
      <c r="AW307" s="674"/>
      <c r="AX307" s="674"/>
      <c r="AY307" s="674"/>
      <c r="AZ307" s="674"/>
      <c r="BA307" s="674"/>
      <c r="BB307" s="674"/>
      <c r="BC307" s="674"/>
      <c r="BD307" s="674"/>
      <c r="BE307" s="674"/>
      <c r="BF307" s="674"/>
      <c r="BG307" s="674"/>
      <c r="BH307" s="674"/>
      <c r="BI307" s="674"/>
      <c r="BJ307" s="674"/>
      <c r="BK307" s="674"/>
      <c r="BL307" s="674"/>
      <c r="BM307" s="674"/>
      <c r="BN307" s="674"/>
      <c r="BO307" s="674"/>
      <c r="BP307" s="674"/>
      <c r="BQ307" s="674"/>
      <c r="BR307" s="674"/>
      <c r="BS307" s="674"/>
      <c r="BT307" s="674"/>
      <c r="BU307" s="674"/>
      <c r="BV307" s="674"/>
      <c r="BW307" s="674"/>
      <c r="BX307" s="674"/>
      <c r="BY307" s="674"/>
      <c r="BZ307" s="674"/>
      <c r="CA307" s="674"/>
      <c r="CB307" s="674"/>
      <c r="CC307" s="674"/>
      <c r="CD307" s="674"/>
      <c r="CE307" s="674"/>
      <c r="CF307" s="674"/>
      <c r="CG307" s="674"/>
      <c r="CH307" s="674"/>
      <c r="CI307" s="674"/>
      <c r="CJ307" s="674"/>
      <c r="CK307" s="674"/>
      <c r="CL307" s="674"/>
      <c r="CM307" s="674"/>
      <c r="CN307" s="674"/>
      <c r="CO307" s="674"/>
      <c r="CP307" s="674"/>
      <c r="CQ307" s="674"/>
      <c r="CR307" s="674"/>
      <c r="CS307" s="674"/>
      <c r="CT307" s="674"/>
      <c r="CU307" s="674"/>
      <c r="CV307" s="674"/>
      <c r="CW307" s="674"/>
      <c r="CX307" s="674"/>
      <c r="CY307" s="674"/>
      <c r="CZ307" s="674"/>
      <c r="DA307" s="674"/>
      <c r="DB307" s="674"/>
      <c r="DC307" s="674"/>
      <c r="DD307" s="674"/>
      <c r="DE307" s="674"/>
      <c r="DF307" s="674"/>
      <c r="DG307" s="674"/>
      <c r="DH307" s="674"/>
      <c r="DI307" s="674"/>
      <c r="DJ307" s="674"/>
      <c r="DK307" s="674"/>
      <c r="DL307" s="674"/>
      <c r="DM307" s="674"/>
      <c r="DN307" s="674"/>
      <c r="DO307" s="674"/>
      <c r="DP307" s="674"/>
      <c r="DQ307" s="674"/>
      <c r="DR307" s="674"/>
      <c r="DS307" s="674"/>
      <c r="DT307" s="674"/>
      <c r="DU307" s="674"/>
      <c r="DV307" s="674"/>
      <c r="DW307" s="674"/>
      <c r="DX307" s="674"/>
      <c r="DY307" s="674"/>
      <c r="DZ307" s="674"/>
      <c r="EA307" s="674"/>
      <c r="EB307" s="674"/>
      <c r="EC307" s="674"/>
      <c r="ED307" s="674"/>
      <c r="EE307" s="674"/>
      <c r="EF307" s="674"/>
      <c r="EG307" s="674"/>
      <c r="EH307" s="674"/>
      <c r="EI307" s="674"/>
      <c r="EJ307" s="674"/>
      <c r="EK307" s="674"/>
      <c r="EL307" s="674"/>
      <c r="EM307" s="674"/>
      <c r="EN307" s="674"/>
      <c r="EO307" s="674"/>
      <c r="EP307" s="674"/>
      <c r="EQ307" s="674"/>
      <c r="ER307" s="674"/>
      <c r="ES307" s="674"/>
      <c r="ET307" s="674"/>
      <c r="EU307" s="674"/>
      <c r="EV307" s="674"/>
      <c r="EW307" s="674"/>
      <c r="EX307" s="674"/>
      <c r="EY307" s="674"/>
      <c r="EZ307" s="674"/>
      <c r="FA307" s="674"/>
      <c r="FB307" s="674"/>
      <c r="FC307" s="674"/>
      <c r="FD307" s="674"/>
      <c r="FE307" s="674"/>
      <c r="FF307" s="674"/>
      <c r="FG307" s="674"/>
      <c r="FH307" s="674"/>
      <c r="FI307" s="674"/>
      <c r="FJ307" s="674"/>
      <c r="FK307" s="674"/>
      <c r="FL307" s="674"/>
      <c r="FM307" s="674"/>
      <c r="FN307" s="674"/>
      <c r="FO307" s="674"/>
      <c r="FP307" s="674"/>
      <c r="FQ307" s="674"/>
      <c r="FR307" s="674"/>
      <c r="FS307" s="674"/>
      <c r="FT307" s="674"/>
      <c r="FU307" s="674"/>
      <c r="FV307" s="674"/>
      <c r="FW307" s="674"/>
      <c r="FX307" s="674"/>
      <c r="FY307" s="674"/>
      <c r="FZ307" s="1313"/>
      <c r="GA307" s="1312"/>
      <c r="GB307" s="1156"/>
      <c r="GC307" s="1156"/>
      <c r="GD307" s="1156"/>
      <c r="GE307" s="1156"/>
      <c r="GF307" s="1156"/>
      <c r="GG307" s="1156"/>
      <c r="GH307" s="1156"/>
      <c r="GI307" s="1156"/>
      <c r="GJ307" s="1156"/>
      <c r="GK307" s="1157"/>
      <c r="GL307" s="1157"/>
      <c r="GM307" s="1157"/>
      <c r="GN307" s="1157"/>
      <c r="GO307" s="1157"/>
      <c r="GP307" s="1157"/>
      <c r="GQ307" s="1157"/>
      <c r="GR307" s="1157"/>
      <c r="GS307" s="1157"/>
      <c r="GT307" s="1157"/>
      <c r="GU307" s="1157"/>
      <c r="GV307" s="1157"/>
      <c r="GW307" s="1157"/>
      <c r="GX307" s="1157"/>
      <c r="GY307" s="1157"/>
      <c r="GZ307" s="1157"/>
      <c r="HA307" s="1157"/>
      <c r="HB307" s="1157"/>
      <c r="HC307" s="1157"/>
      <c r="HD307" s="1157"/>
      <c r="HE307" s="1157"/>
      <c r="HF307" s="1157"/>
      <c r="HG307" s="1157"/>
      <c r="HH307" s="1157"/>
      <c r="HI307" s="1157"/>
      <c r="HJ307" s="1026"/>
    </row>
    <row r="308" spans="2:218" ht="24.95" customHeight="1" x14ac:dyDescent="0.25">
      <c r="B308" s="1606"/>
      <c r="C308" s="229"/>
      <c r="D308" s="1316"/>
      <c r="E308" s="2400"/>
      <c r="F308" s="215"/>
      <c r="G308" s="213"/>
      <c r="H308" s="213"/>
      <c r="I308" s="214"/>
      <c r="J308" s="834"/>
      <c r="K308" s="234"/>
      <c r="L308" s="230"/>
      <c r="M308" s="231"/>
      <c r="N308" s="231"/>
      <c r="O308" s="231"/>
      <c r="P308" s="231"/>
      <c r="Q308" s="235"/>
      <c r="R308" s="233"/>
      <c r="S308" s="232"/>
      <c r="T308" s="219"/>
      <c r="U308" s="835"/>
      <c r="V308" s="212"/>
      <c r="W308" s="231"/>
      <c r="X308" s="2118"/>
      <c r="Y308" s="2119"/>
      <c r="Z308" s="2188"/>
      <c r="AA308" s="674"/>
      <c r="AB308" s="674"/>
      <c r="AC308" s="674"/>
      <c r="AD308" s="674"/>
      <c r="AE308" s="674"/>
      <c r="AF308" s="674"/>
      <c r="AG308" s="674"/>
      <c r="AH308" s="674"/>
      <c r="AI308" s="674"/>
      <c r="AJ308" s="674"/>
      <c r="AK308" s="674"/>
      <c r="AL308" s="674"/>
      <c r="AM308" s="674"/>
      <c r="AN308" s="674"/>
      <c r="AO308" s="674"/>
      <c r="AP308" s="674"/>
      <c r="AQ308" s="674"/>
      <c r="AR308" s="674"/>
      <c r="AS308" s="674"/>
      <c r="AT308" s="674"/>
      <c r="AU308" s="674"/>
      <c r="AV308" s="674"/>
      <c r="AW308" s="674"/>
      <c r="AX308" s="674"/>
      <c r="AY308" s="674"/>
      <c r="AZ308" s="674"/>
      <c r="BA308" s="674"/>
      <c r="BB308" s="674"/>
      <c r="BC308" s="674"/>
      <c r="BD308" s="674"/>
      <c r="BE308" s="674"/>
      <c r="BF308" s="674"/>
      <c r="BG308" s="674"/>
      <c r="BH308" s="674"/>
      <c r="BI308" s="674"/>
      <c r="BJ308" s="674"/>
      <c r="BK308" s="674"/>
      <c r="BL308" s="674"/>
      <c r="BM308" s="674"/>
      <c r="BN308" s="674"/>
      <c r="BO308" s="674"/>
      <c r="BP308" s="674"/>
      <c r="BQ308" s="674"/>
      <c r="BR308" s="674"/>
      <c r="BS308" s="674"/>
      <c r="BT308" s="674"/>
      <c r="BU308" s="674"/>
      <c r="BV308" s="674"/>
      <c r="BW308" s="674"/>
      <c r="BX308" s="674"/>
      <c r="BY308" s="674"/>
      <c r="BZ308" s="674"/>
      <c r="CA308" s="674"/>
      <c r="CB308" s="674"/>
      <c r="CC308" s="674"/>
      <c r="CD308" s="674"/>
      <c r="CE308" s="674"/>
      <c r="CF308" s="674"/>
      <c r="CG308" s="674"/>
      <c r="CH308" s="674"/>
      <c r="CI308" s="674"/>
      <c r="CJ308" s="674"/>
      <c r="CK308" s="674"/>
      <c r="CL308" s="674"/>
      <c r="CM308" s="674"/>
      <c r="CN308" s="674"/>
      <c r="CO308" s="674"/>
      <c r="CP308" s="674"/>
      <c r="CQ308" s="674"/>
      <c r="CR308" s="674"/>
      <c r="CS308" s="674"/>
      <c r="CT308" s="674"/>
      <c r="CU308" s="674"/>
      <c r="CV308" s="674"/>
      <c r="CW308" s="674"/>
      <c r="CX308" s="674"/>
      <c r="CY308" s="674"/>
      <c r="CZ308" s="674"/>
      <c r="DA308" s="674"/>
      <c r="DB308" s="674"/>
      <c r="DC308" s="674"/>
      <c r="DD308" s="674"/>
      <c r="DE308" s="674"/>
      <c r="DF308" s="674"/>
      <c r="DG308" s="674"/>
      <c r="DH308" s="674"/>
      <c r="DI308" s="674"/>
      <c r="DJ308" s="674"/>
      <c r="DK308" s="674"/>
      <c r="DL308" s="674"/>
      <c r="DM308" s="674"/>
      <c r="DN308" s="674"/>
      <c r="DO308" s="674"/>
      <c r="DP308" s="674"/>
      <c r="DQ308" s="674"/>
      <c r="DR308" s="674"/>
      <c r="DS308" s="674"/>
      <c r="DT308" s="674"/>
      <c r="DU308" s="674"/>
      <c r="DV308" s="674"/>
      <c r="DW308" s="674"/>
      <c r="DX308" s="674"/>
      <c r="DY308" s="674"/>
      <c r="DZ308" s="674"/>
      <c r="EA308" s="674"/>
      <c r="EB308" s="674"/>
      <c r="EC308" s="674"/>
      <c r="ED308" s="674"/>
      <c r="EE308" s="674"/>
      <c r="EF308" s="674"/>
      <c r="EG308" s="674"/>
      <c r="EH308" s="674"/>
      <c r="EI308" s="674"/>
      <c r="EJ308" s="674"/>
      <c r="EK308" s="674"/>
      <c r="EL308" s="674"/>
      <c r="EM308" s="674"/>
      <c r="EN308" s="674"/>
      <c r="EO308" s="674"/>
      <c r="EP308" s="674"/>
      <c r="EQ308" s="674"/>
      <c r="ER308" s="674"/>
      <c r="ES308" s="674"/>
      <c r="ET308" s="674"/>
      <c r="EU308" s="674"/>
      <c r="EV308" s="674"/>
      <c r="EW308" s="674"/>
      <c r="EX308" s="674"/>
      <c r="EY308" s="674"/>
      <c r="EZ308" s="674"/>
      <c r="FA308" s="674"/>
      <c r="FB308" s="674"/>
      <c r="FC308" s="674"/>
      <c r="FD308" s="674"/>
      <c r="FE308" s="674"/>
      <c r="FF308" s="674"/>
      <c r="FG308" s="674"/>
      <c r="FH308" s="674"/>
      <c r="FI308" s="674"/>
      <c r="FJ308" s="674"/>
      <c r="FK308" s="674"/>
      <c r="FL308" s="674"/>
      <c r="FM308" s="674"/>
      <c r="FN308" s="674"/>
      <c r="FO308" s="674"/>
      <c r="FP308" s="674"/>
      <c r="FQ308" s="674"/>
      <c r="FR308" s="674"/>
      <c r="FS308" s="674"/>
      <c r="FT308" s="674"/>
      <c r="FU308" s="674"/>
      <c r="FV308" s="674"/>
      <c r="FW308" s="674"/>
      <c r="FX308" s="674"/>
      <c r="FY308" s="674"/>
      <c r="FZ308" s="1313"/>
      <c r="GA308" s="1312"/>
      <c r="GB308" s="1156"/>
      <c r="GC308" s="1156"/>
      <c r="GD308" s="1156"/>
      <c r="GE308" s="1156"/>
      <c r="GF308" s="1156"/>
      <c r="GG308" s="1156"/>
      <c r="GH308" s="1156"/>
      <c r="GI308" s="1156"/>
      <c r="GJ308" s="1156"/>
      <c r="GK308" s="1157"/>
      <c r="GL308" s="1157"/>
      <c r="GM308" s="1157"/>
      <c r="GN308" s="1157"/>
      <c r="GO308" s="1157"/>
      <c r="GP308" s="1157"/>
      <c r="GQ308" s="1157"/>
      <c r="GR308" s="1157"/>
      <c r="GS308" s="1157"/>
      <c r="GT308" s="1157"/>
      <c r="GU308" s="1157"/>
      <c r="GV308" s="1157"/>
      <c r="GW308" s="1157"/>
      <c r="GX308" s="1157"/>
      <c r="GY308" s="1157"/>
      <c r="GZ308" s="1157"/>
      <c r="HA308" s="1157"/>
      <c r="HB308" s="1157"/>
      <c r="HC308" s="1157"/>
      <c r="HD308" s="1157"/>
      <c r="HE308" s="1157"/>
      <c r="HF308" s="1157"/>
      <c r="HG308" s="1157"/>
      <c r="HH308" s="1157"/>
      <c r="HI308" s="1157"/>
      <c r="HJ308" s="1026"/>
    </row>
    <row r="309" spans="2:218" ht="24.95" customHeight="1" x14ac:dyDescent="0.25">
      <c r="B309" s="1606"/>
      <c r="C309" s="229"/>
      <c r="D309" s="1316"/>
      <c r="E309" s="2400"/>
      <c r="F309" s="215"/>
      <c r="G309" s="213"/>
      <c r="H309" s="213"/>
      <c r="I309" s="214"/>
      <c r="J309" s="834"/>
      <c r="K309" s="234"/>
      <c r="L309" s="230"/>
      <c r="M309" s="231"/>
      <c r="N309" s="231"/>
      <c r="O309" s="231"/>
      <c r="P309" s="231"/>
      <c r="Q309" s="235"/>
      <c r="R309" s="233"/>
      <c r="S309" s="232"/>
      <c r="T309" s="219"/>
      <c r="U309" s="835"/>
      <c r="V309" s="212"/>
      <c r="W309" s="231"/>
      <c r="X309" s="2118"/>
      <c r="Y309" s="2119"/>
      <c r="Z309" s="2188"/>
      <c r="AA309" s="674"/>
      <c r="AB309" s="674"/>
      <c r="AC309" s="674"/>
      <c r="AD309" s="674"/>
      <c r="AE309" s="674"/>
      <c r="AF309" s="674"/>
      <c r="AG309" s="674"/>
      <c r="AH309" s="674"/>
      <c r="AI309" s="674"/>
      <c r="AJ309" s="674"/>
      <c r="AK309" s="674"/>
      <c r="AL309" s="674"/>
      <c r="AM309" s="674"/>
      <c r="AN309" s="674"/>
      <c r="AO309" s="674"/>
      <c r="AP309" s="674"/>
      <c r="AQ309" s="674"/>
      <c r="AR309" s="674"/>
      <c r="AS309" s="674"/>
      <c r="AT309" s="674"/>
      <c r="AU309" s="674"/>
      <c r="AV309" s="674"/>
      <c r="AW309" s="674"/>
      <c r="AX309" s="674"/>
      <c r="AY309" s="674"/>
      <c r="AZ309" s="674"/>
      <c r="BA309" s="674"/>
      <c r="BB309" s="674"/>
      <c r="BC309" s="674"/>
      <c r="BD309" s="674"/>
      <c r="BE309" s="674"/>
      <c r="BF309" s="674"/>
      <c r="BG309" s="674"/>
      <c r="BH309" s="674"/>
      <c r="BI309" s="674"/>
      <c r="BJ309" s="674"/>
      <c r="BK309" s="674"/>
      <c r="BL309" s="674"/>
      <c r="BM309" s="674"/>
      <c r="BN309" s="674"/>
      <c r="BO309" s="674"/>
      <c r="BP309" s="674"/>
      <c r="BQ309" s="674"/>
      <c r="BR309" s="674"/>
      <c r="BS309" s="674"/>
      <c r="BT309" s="674"/>
      <c r="BU309" s="674"/>
      <c r="BV309" s="674"/>
      <c r="BW309" s="674"/>
      <c r="BX309" s="674"/>
      <c r="BY309" s="674"/>
      <c r="BZ309" s="674"/>
      <c r="CA309" s="674"/>
      <c r="CB309" s="674"/>
      <c r="CC309" s="674"/>
      <c r="CD309" s="674"/>
      <c r="CE309" s="674"/>
      <c r="CF309" s="674"/>
      <c r="CG309" s="674"/>
      <c r="CH309" s="674"/>
      <c r="CI309" s="674"/>
      <c r="CJ309" s="674"/>
      <c r="CK309" s="674"/>
      <c r="CL309" s="674"/>
      <c r="CM309" s="674"/>
      <c r="CN309" s="674"/>
      <c r="CO309" s="674"/>
      <c r="CP309" s="674"/>
      <c r="CQ309" s="674"/>
      <c r="CR309" s="674"/>
      <c r="CS309" s="674"/>
      <c r="CT309" s="674"/>
      <c r="CU309" s="674"/>
      <c r="CV309" s="674"/>
      <c r="CW309" s="674"/>
      <c r="CX309" s="674"/>
      <c r="CY309" s="674"/>
      <c r="CZ309" s="674"/>
      <c r="DA309" s="674"/>
      <c r="DB309" s="674"/>
      <c r="DC309" s="674"/>
      <c r="DD309" s="674"/>
      <c r="DE309" s="674"/>
      <c r="DF309" s="674"/>
      <c r="DG309" s="674"/>
      <c r="DH309" s="674"/>
      <c r="DI309" s="674"/>
      <c r="DJ309" s="674"/>
      <c r="DK309" s="674"/>
      <c r="DL309" s="674"/>
      <c r="DM309" s="674"/>
      <c r="DN309" s="674"/>
      <c r="DO309" s="674"/>
      <c r="DP309" s="674"/>
      <c r="DQ309" s="674"/>
      <c r="DR309" s="674"/>
      <c r="DS309" s="674"/>
      <c r="DT309" s="674"/>
      <c r="DU309" s="674"/>
      <c r="DV309" s="674"/>
      <c r="DW309" s="674"/>
      <c r="DX309" s="674"/>
      <c r="DY309" s="674"/>
      <c r="DZ309" s="674"/>
      <c r="EA309" s="674"/>
      <c r="EB309" s="674"/>
      <c r="EC309" s="674"/>
      <c r="ED309" s="674"/>
      <c r="EE309" s="674"/>
      <c r="EF309" s="674"/>
      <c r="EG309" s="674"/>
      <c r="EH309" s="674"/>
      <c r="EI309" s="674"/>
      <c r="EJ309" s="674"/>
      <c r="EK309" s="674"/>
      <c r="EL309" s="674"/>
      <c r="EM309" s="674"/>
      <c r="EN309" s="674"/>
      <c r="EO309" s="674"/>
      <c r="EP309" s="674"/>
      <c r="EQ309" s="674"/>
      <c r="ER309" s="674"/>
      <c r="ES309" s="674"/>
      <c r="ET309" s="674"/>
      <c r="EU309" s="674"/>
      <c r="EV309" s="674"/>
      <c r="EW309" s="674"/>
      <c r="EX309" s="674"/>
      <c r="EY309" s="674"/>
      <c r="EZ309" s="674"/>
      <c r="FA309" s="674"/>
      <c r="FB309" s="674"/>
      <c r="FC309" s="674"/>
      <c r="FD309" s="674"/>
      <c r="FE309" s="674"/>
      <c r="FF309" s="674"/>
      <c r="FG309" s="674"/>
      <c r="FH309" s="674"/>
      <c r="FI309" s="674"/>
      <c r="FJ309" s="674"/>
      <c r="FK309" s="674"/>
      <c r="FL309" s="674"/>
      <c r="FM309" s="674"/>
      <c r="FN309" s="674"/>
      <c r="FO309" s="674"/>
      <c r="FP309" s="674"/>
      <c r="FQ309" s="674"/>
      <c r="FR309" s="674"/>
      <c r="FS309" s="674"/>
      <c r="FT309" s="674"/>
      <c r="FU309" s="674"/>
      <c r="FV309" s="674"/>
      <c r="FW309" s="674"/>
      <c r="FX309" s="674"/>
      <c r="FY309" s="674"/>
      <c r="FZ309" s="1313"/>
      <c r="GA309" s="1312"/>
      <c r="GB309" s="1156"/>
      <c r="GC309" s="1156"/>
      <c r="GD309" s="1156"/>
      <c r="GE309" s="1156"/>
      <c r="GF309" s="1156"/>
      <c r="GG309" s="1156"/>
      <c r="GH309" s="1156"/>
      <c r="GI309" s="1156"/>
      <c r="GJ309" s="1156"/>
      <c r="GK309" s="1157"/>
      <c r="GL309" s="1157"/>
      <c r="GM309" s="1157"/>
      <c r="GN309" s="1157"/>
      <c r="GO309" s="1157"/>
      <c r="GP309" s="1157"/>
      <c r="GQ309" s="1157"/>
      <c r="GR309" s="1157"/>
      <c r="GS309" s="1157"/>
      <c r="GT309" s="1157"/>
      <c r="GU309" s="1157"/>
      <c r="GV309" s="1157"/>
      <c r="GW309" s="1157"/>
      <c r="GX309" s="1157"/>
      <c r="GY309" s="1157"/>
      <c r="GZ309" s="1157"/>
      <c r="HA309" s="1157"/>
      <c r="HB309" s="1157"/>
      <c r="HC309" s="1157"/>
      <c r="HD309" s="1157"/>
      <c r="HE309" s="1157"/>
      <c r="HF309" s="1157"/>
      <c r="HG309" s="1157"/>
      <c r="HH309" s="1157"/>
      <c r="HI309" s="1157"/>
      <c r="HJ309" s="1026"/>
    </row>
    <row r="310" spans="2:218" ht="24.95" customHeight="1" x14ac:dyDescent="0.25">
      <c r="B310" s="1606"/>
      <c r="C310" s="229"/>
      <c r="D310" s="1316"/>
      <c r="E310" s="2400"/>
      <c r="F310" s="215"/>
      <c r="G310" s="213"/>
      <c r="H310" s="213"/>
      <c r="I310" s="214"/>
      <c r="J310" s="834"/>
      <c r="K310" s="234"/>
      <c r="L310" s="230"/>
      <c r="M310" s="231"/>
      <c r="N310" s="231"/>
      <c r="O310" s="231"/>
      <c r="P310" s="231"/>
      <c r="Q310" s="235"/>
      <c r="R310" s="233"/>
      <c r="S310" s="232"/>
      <c r="T310" s="219"/>
      <c r="U310" s="835"/>
      <c r="V310" s="212"/>
      <c r="W310" s="231"/>
      <c r="X310" s="2118"/>
      <c r="Y310" s="2119"/>
      <c r="Z310" s="2188"/>
      <c r="AA310" s="674"/>
      <c r="AB310" s="674"/>
      <c r="AC310" s="674"/>
      <c r="AD310" s="674"/>
      <c r="AE310" s="674"/>
      <c r="AF310" s="674"/>
      <c r="AG310" s="674"/>
      <c r="AH310" s="674"/>
      <c r="AI310" s="674"/>
      <c r="AJ310" s="674"/>
      <c r="AK310" s="674"/>
      <c r="AL310" s="674"/>
      <c r="AM310" s="674"/>
      <c r="AN310" s="674"/>
      <c r="AO310" s="674"/>
      <c r="AP310" s="674"/>
      <c r="AQ310" s="674"/>
      <c r="AR310" s="674"/>
      <c r="AS310" s="674"/>
      <c r="AT310" s="674"/>
      <c r="AU310" s="674"/>
      <c r="AV310" s="674"/>
      <c r="AW310" s="674"/>
      <c r="AX310" s="674"/>
      <c r="AY310" s="674"/>
      <c r="AZ310" s="674"/>
      <c r="BA310" s="674"/>
      <c r="BB310" s="674"/>
      <c r="BC310" s="674"/>
      <c r="BD310" s="674"/>
      <c r="BE310" s="674"/>
      <c r="BF310" s="674"/>
      <c r="BG310" s="674"/>
      <c r="BH310" s="674"/>
      <c r="BI310" s="674"/>
      <c r="BJ310" s="674"/>
      <c r="BK310" s="674"/>
      <c r="BL310" s="674"/>
      <c r="BM310" s="674"/>
      <c r="BN310" s="674"/>
      <c r="BO310" s="674"/>
      <c r="BP310" s="674"/>
      <c r="BQ310" s="674"/>
      <c r="BR310" s="674"/>
      <c r="BS310" s="674"/>
      <c r="BT310" s="674"/>
      <c r="BU310" s="674"/>
      <c r="BV310" s="674"/>
      <c r="BW310" s="674"/>
      <c r="BX310" s="674"/>
      <c r="BY310" s="674"/>
      <c r="BZ310" s="674"/>
      <c r="CA310" s="674"/>
      <c r="CB310" s="674"/>
      <c r="CC310" s="674"/>
      <c r="CD310" s="674"/>
      <c r="CE310" s="674"/>
      <c r="CF310" s="674"/>
      <c r="CG310" s="674"/>
      <c r="CH310" s="674"/>
      <c r="CI310" s="674"/>
      <c r="CJ310" s="674"/>
      <c r="CK310" s="674"/>
      <c r="CL310" s="674"/>
      <c r="CM310" s="674"/>
      <c r="CN310" s="674"/>
      <c r="CO310" s="674"/>
      <c r="CP310" s="674"/>
      <c r="CQ310" s="674"/>
      <c r="CR310" s="674"/>
      <c r="CS310" s="674"/>
      <c r="CT310" s="674"/>
      <c r="CU310" s="674"/>
      <c r="CV310" s="674"/>
      <c r="CW310" s="674"/>
      <c r="CX310" s="674"/>
      <c r="CY310" s="674"/>
      <c r="CZ310" s="674"/>
      <c r="DA310" s="674"/>
      <c r="DB310" s="674"/>
      <c r="DC310" s="674"/>
      <c r="DD310" s="674"/>
      <c r="DE310" s="674"/>
      <c r="DF310" s="674"/>
      <c r="DG310" s="674"/>
      <c r="DH310" s="674"/>
      <c r="DI310" s="674"/>
      <c r="DJ310" s="674"/>
      <c r="DK310" s="674"/>
      <c r="DL310" s="674"/>
      <c r="DM310" s="674"/>
      <c r="DN310" s="674"/>
      <c r="DO310" s="674"/>
      <c r="DP310" s="674"/>
      <c r="DQ310" s="674"/>
      <c r="DR310" s="674"/>
      <c r="DS310" s="674"/>
      <c r="DT310" s="674"/>
      <c r="DU310" s="674"/>
      <c r="DV310" s="674"/>
      <c r="DW310" s="674"/>
      <c r="DX310" s="674"/>
      <c r="DY310" s="674"/>
      <c r="DZ310" s="674"/>
      <c r="EA310" s="674"/>
      <c r="EB310" s="674"/>
      <c r="EC310" s="674"/>
      <c r="ED310" s="674"/>
      <c r="EE310" s="674"/>
      <c r="EF310" s="674"/>
      <c r="EG310" s="674"/>
      <c r="EH310" s="674"/>
      <c r="EI310" s="674"/>
      <c r="EJ310" s="674"/>
      <c r="EK310" s="674"/>
      <c r="EL310" s="674"/>
      <c r="EM310" s="674"/>
      <c r="EN310" s="674"/>
      <c r="EO310" s="674"/>
      <c r="EP310" s="674"/>
      <c r="EQ310" s="674"/>
      <c r="ER310" s="674"/>
      <c r="ES310" s="674"/>
      <c r="ET310" s="674"/>
      <c r="EU310" s="674"/>
      <c r="EV310" s="674"/>
      <c r="EW310" s="674"/>
      <c r="EX310" s="674"/>
      <c r="EY310" s="674"/>
      <c r="EZ310" s="674"/>
      <c r="FA310" s="674"/>
      <c r="FB310" s="674"/>
      <c r="FC310" s="674"/>
      <c r="FD310" s="674"/>
      <c r="FE310" s="674"/>
      <c r="FF310" s="674"/>
      <c r="FG310" s="674"/>
      <c r="FH310" s="674"/>
      <c r="FI310" s="674"/>
      <c r="FJ310" s="674"/>
      <c r="FK310" s="674"/>
      <c r="FL310" s="674"/>
      <c r="FM310" s="674"/>
      <c r="FN310" s="674"/>
      <c r="FO310" s="674"/>
      <c r="FP310" s="674"/>
      <c r="FQ310" s="674"/>
      <c r="FR310" s="674"/>
      <c r="FS310" s="674"/>
      <c r="FT310" s="674"/>
      <c r="FU310" s="674"/>
      <c r="FV310" s="674"/>
      <c r="FW310" s="674"/>
      <c r="FX310" s="674"/>
      <c r="FY310" s="674"/>
      <c r="FZ310" s="1313"/>
      <c r="GA310" s="1312"/>
      <c r="GB310" s="1156"/>
      <c r="GC310" s="1156"/>
      <c r="GD310" s="1156"/>
      <c r="GE310" s="1156"/>
      <c r="GF310" s="1156"/>
      <c r="GG310" s="1156"/>
      <c r="GH310" s="1156"/>
      <c r="GI310" s="1156"/>
      <c r="GJ310" s="1156"/>
      <c r="GK310" s="1157"/>
      <c r="GL310" s="1157"/>
      <c r="GM310" s="1157"/>
      <c r="GN310" s="1157"/>
      <c r="GO310" s="1157"/>
      <c r="GP310" s="1157"/>
      <c r="GQ310" s="1157"/>
      <c r="GR310" s="1157"/>
      <c r="GS310" s="1157"/>
      <c r="GT310" s="1157"/>
      <c r="GU310" s="1157"/>
      <c r="GV310" s="1157"/>
      <c r="GW310" s="1157"/>
      <c r="GX310" s="1157"/>
      <c r="GY310" s="1157"/>
      <c r="GZ310" s="1157"/>
      <c r="HA310" s="1157"/>
      <c r="HB310" s="1157"/>
      <c r="HC310" s="1157"/>
      <c r="HD310" s="1157"/>
      <c r="HE310" s="1157"/>
      <c r="HF310" s="1157"/>
      <c r="HG310" s="1157"/>
      <c r="HH310" s="1157"/>
      <c r="HI310" s="1157"/>
      <c r="HJ310" s="1026"/>
    </row>
    <row r="311" spans="2:218" ht="24.95" customHeight="1" x14ac:dyDescent="0.25">
      <c r="B311" s="1606"/>
      <c r="C311" s="229"/>
      <c r="D311" s="1316"/>
      <c r="E311" s="2400"/>
      <c r="F311" s="215"/>
      <c r="G311" s="213"/>
      <c r="H311" s="213"/>
      <c r="I311" s="214"/>
      <c r="J311" s="834"/>
      <c r="K311" s="234"/>
      <c r="L311" s="230"/>
      <c r="M311" s="231"/>
      <c r="N311" s="231"/>
      <c r="O311" s="231"/>
      <c r="P311" s="231"/>
      <c r="Q311" s="235"/>
      <c r="R311" s="233"/>
      <c r="S311" s="232"/>
      <c r="T311" s="219"/>
      <c r="U311" s="835"/>
      <c r="V311" s="212"/>
      <c r="W311" s="231"/>
      <c r="X311" s="2118"/>
      <c r="Y311" s="2119"/>
      <c r="Z311" s="2188"/>
      <c r="AA311" s="674"/>
      <c r="AB311" s="674"/>
      <c r="AC311" s="674"/>
      <c r="AD311" s="674"/>
      <c r="AE311" s="674"/>
      <c r="AF311" s="674"/>
      <c r="AG311" s="674"/>
      <c r="AH311" s="674"/>
      <c r="AI311" s="674"/>
      <c r="AJ311" s="674"/>
      <c r="AK311" s="674"/>
      <c r="AL311" s="674"/>
      <c r="AM311" s="674"/>
      <c r="AN311" s="674"/>
      <c r="AO311" s="674"/>
      <c r="AP311" s="674"/>
      <c r="AQ311" s="674"/>
      <c r="AR311" s="674"/>
      <c r="AS311" s="674"/>
      <c r="AT311" s="674"/>
      <c r="AU311" s="674"/>
      <c r="AV311" s="674"/>
      <c r="AW311" s="674"/>
      <c r="AX311" s="674"/>
      <c r="AY311" s="674"/>
      <c r="AZ311" s="674"/>
      <c r="BA311" s="674"/>
      <c r="BB311" s="674"/>
      <c r="BC311" s="674"/>
      <c r="BD311" s="674"/>
      <c r="BE311" s="674"/>
      <c r="BF311" s="674"/>
      <c r="BG311" s="674"/>
      <c r="BH311" s="674"/>
      <c r="BI311" s="674"/>
      <c r="BJ311" s="674"/>
      <c r="BK311" s="674"/>
      <c r="BL311" s="674"/>
      <c r="BM311" s="674"/>
      <c r="BN311" s="674"/>
      <c r="BO311" s="674"/>
      <c r="BP311" s="674"/>
      <c r="BQ311" s="674"/>
      <c r="BR311" s="674"/>
      <c r="BS311" s="674"/>
      <c r="BT311" s="674"/>
      <c r="BU311" s="674"/>
      <c r="BV311" s="674"/>
      <c r="BW311" s="674"/>
      <c r="BX311" s="674"/>
      <c r="BY311" s="674"/>
      <c r="BZ311" s="674"/>
      <c r="CA311" s="674"/>
      <c r="CB311" s="674"/>
      <c r="CC311" s="674"/>
      <c r="CD311" s="674"/>
      <c r="CE311" s="674"/>
      <c r="CF311" s="674"/>
      <c r="CG311" s="674"/>
      <c r="CH311" s="674"/>
      <c r="CI311" s="674"/>
      <c r="CJ311" s="674"/>
      <c r="CK311" s="674"/>
      <c r="CL311" s="674"/>
      <c r="CM311" s="674"/>
      <c r="CN311" s="674"/>
      <c r="CO311" s="674"/>
      <c r="CP311" s="674"/>
      <c r="CQ311" s="674"/>
      <c r="CR311" s="674"/>
      <c r="CS311" s="674"/>
      <c r="CT311" s="674"/>
      <c r="CU311" s="674"/>
      <c r="CV311" s="674"/>
      <c r="CW311" s="674"/>
      <c r="CX311" s="674"/>
      <c r="CY311" s="674"/>
      <c r="CZ311" s="674"/>
      <c r="DA311" s="674"/>
      <c r="DB311" s="674"/>
      <c r="DC311" s="674"/>
      <c r="DD311" s="674"/>
      <c r="DE311" s="674"/>
      <c r="DF311" s="674"/>
      <c r="DG311" s="674"/>
      <c r="DH311" s="674"/>
      <c r="DI311" s="674"/>
      <c r="DJ311" s="674"/>
      <c r="DK311" s="674"/>
      <c r="DL311" s="674"/>
      <c r="DM311" s="674"/>
      <c r="DN311" s="674"/>
      <c r="DO311" s="674"/>
      <c r="DP311" s="674"/>
      <c r="DQ311" s="674"/>
      <c r="DR311" s="674"/>
      <c r="DS311" s="674"/>
      <c r="DT311" s="674"/>
      <c r="DU311" s="674"/>
      <c r="DV311" s="674"/>
      <c r="DW311" s="674"/>
      <c r="DX311" s="674"/>
      <c r="DY311" s="674"/>
      <c r="DZ311" s="674"/>
      <c r="EA311" s="674"/>
      <c r="EB311" s="674"/>
      <c r="EC311" s="674"/>
      <c r="ED311" s="674"/>
      <c r="EE311" s="674"/>
      <c r="EF311" s="674"/>
      <c r="EG311" s="674"/>
      <c r="EH311" s="674"/>
      <c r="EI311" s="674"/>
      <c r="EJ311" s="674"/>
      <c r="EK311" s="674"/>
      <c r="EL311" s="674"/>
      <c r="EM311" s="674"/>
      <c r="EN311" s="674"/>
      <c r="EO311" s="674"/>
      <c r="EP311" s="674"/>
      <c r="EQ311" s="674"/>
      <c r="ER311" s="674"/>
      <c r="ES311" s="674"/>
      <c r="ET311" s="674"/>
      <c r="EU311" s="674"/>
      <c r="EV311" s="674"/>
      <c r="EW311" s="674"/>
      <c r="EX311" s="674"/>
      <c r="EY311" s="674"/>
      <c r="EZ311" s="674"/>
      <c r="FA311" s="674"/>
      <c r="FB311" s="674"/>
      <c r="FC311" s="674"/>
      <c r="FD311" s="674"/>
      <c r="FE311" s="674"/>
      <c r="FF311" s="674"/>
      <c r="FG311" s="674"/>
      <c r="FH311" s="674"/>
      <c r="FI311" s="674"/>
      <c r="FJ311" s="674"/>
      <c r="FK311" s="674"/>
      <c r="FL311" s="674"/>
      <c r="FM311" s="674"/>
      <c r="FN311" s="674"/>
      <c r="FO311" s="674"/>
      <c r="FP311" s="674"/>
      <c r="FQ311" s="674"/>
      <c r="FR311" s="674"/>
      <c r="FS311" s="674"/>
      <c r="FT311" s="674"/>
      <c r="FU311" s="674"/>
      <c r="FV311" s="674"/>
      <c r="FW311" s="674"/>
      <c r="FX311" s="674"/>
      <c r="FY311" s="674"/>
      <c r="FZ311" s="1313"/>
      <c r="GA311" s="1312"/>
      <c r="GB311" s="1156"/>
      <c r="GC311" s="1156"/>
      <c r="GD311" s="1156"/>
      <c r="GE311" s="1156"/>
      <c r="GF311" s="1156"/>
      <c r="GG311" s="1156"/>
      <c r="GH311" s="1156"/>
      <c r="GI311" s="1156"/>
      <c r="GJ311" s="1156"/>
      <c r="GK311" s="1157"/>
      <c r="GL311" s="1157"/>
      <c r="GM311" s="1157"/>
      <c r="GN311" s="1157"/>
      <c r="GO311" s="1157"/>
      <c r="GP311" s="1157"/>
      <c r="GQ311" s="1157"/>
      <c r="GR311" s="1157"/>
      <c r="GS311" s="1157"/>
      <c r="GT311" s="1157"/>
      <c r="GU311" s="1157"/>
      <c r="GV311" s="1157"/>
      <c r="GW311" s="1157"/>
      <c r="GX311" s="1157"/>
      <c r="GY311" s="1157"/>
      <c r="GZ311" s="1157"/>
      <c r="HA311" s="1157"/>
      <c r="HB311" s="1157"/>
      <c r="HC311" s="1157"/>
      <c r="HD311" s="1157"/>
      <c r="HE311" s="1157"/>
      <c r="HF311" s="1157"/>
      <c r="HG311" s="1157"/>
      <c r="HH311" s="1157"/>
      <c r="HI311" s="1157"/>
      <c r="HJ311" s="1026"/>
    </row>
    <row r="312" spans="2:218" ht="24.95" customHeight="1" x14ac:dyDescent="0.25">
      <c r="B312" s="1606"/>
      <c r="C312" s="229"/>
      <c r="D312" s="1316"/>
      <c r="E312" s="2400"/>
      <c r="F312" s="215"/>
      <c r="G312" s="213"/>
      <c r="H312" s="213"/>
      <c r="I312" s="214"/>
      <c r="J312" s="834"/>
      <c r="K312" s="234"/>
      <c r="L312" s="230"/>
      <c r="M312" s="231"/>
      <c r="N312" s="231"/>
      <c r="O312" s="231"/>
      <c r="P312" s="231"/>
      <c r="Q312" s="235"/>
      <c r="R312" s="233"/>
      <c r="S312" s="232"/>
      <c r="T312" s="219"/>
      <c r="U312" s="835"/>
      <c r="V312" s="212"/>
      <c r="W312" s="231"/>
      <c r="X312" s="2118"/>
      <c r="Y312" s="2119"/>
      <c r="Z312" s="2188"/>
      <c r="AA312" s="674"/>
      <c r="AB312" s="674"/>
      <c r="AC312" s="674"/>
      <c r="AD312" s="674"/>
      <c r="AE312" s="674"/>
      <c r="AF312" s="674"/>
      <c r="AG312" s="674"/>
      <c r="AH312" s="674"/>
      <c r="AI312" s="674"/>
      <c r="AJ312" s="674"/>
      <c r="AK312" s="674"/>
      <c r="AL312" s="674"/>
      <c r="AM312" s="674"/>
      <c r="AN312" s="674"/>
      <c r="AO312" s="674"/>
      <c r="AP312" s="674"/>
      <c r="AQ312" s="674"/>
      <c r="AR312" s="674"/>
      <c r="AS312" s="674"/>
      <c r="AT312" s="674"/>
      <c r="AU312" s="674"/>
      <c r="AV312" s="674"/>
      <c r="AW312" s="674"/>
      <c r="AX312" s="674"/>
      <c r="AY312" s="674"/>
      <c r="AZ312" s="674"/>
      <c r="BA312" s="674"/>
      <c r="BB312" s="674"/>
      <c r="BC312" s="674"/>
      <c r="BD312" s="674"/>
      <c r="BE312" s="674"/>
      <c r="BF312" s="674"/>
      <c r="BG312" s="674"/>
      <c r="BH312" s="674"/>
      <c r="BI312" s="674"/>
      <c r="BJ312" s="674"/>
      <c r="BK312" s="674"/>
      <c r="BL312" s="674"/>
      <c r="BM312" s="674"/>
      <c r="BN312" s="674"/>
      <c r="BO312" s="674"/>
      <c r="BP312" s="674"/>
      <c r="BQ312" s="674"/>
      <c r="BR312" s="674"/>
      <c r="BS312" s="674"/>
      <c r="BT312" s="674"/>
      <c r="BU312" s="674"/>
      <c r="BV312" s="674"/>
      <c r="BW312" s="674"/>
      <c r="BX312" s="674"/>
      <c r="BY312" s="674"/>
      <c r="BZ312" s="674"/>
      <c r="CA312" s="674"/>
      <c r="CB312" s="674"/>
      <c r="CC312" s="674"/>
      <c r="CD312" s="674"/>
      <c r="CE312" s="674"/>
      <c r="CF312" s="674"/>
      <c r="CG312" s="674"/>
      <c r="CH312" s="674"/>
      <c r="CI312" s="674"/>
      <c r="CJ312" s="674"/>
      <c r="CK312" s="674"/>
      <c r="CL312" s="674"/>
      <c r="CM312" s="674"/>
      <c r="CN312" s="674"/>
      <c r="CO312" s="674"/>
      <c r="CP312" s="674"/>
      <c r="CQ312" s="674"/>
      <c r="CR312" s="674"/>
      <c r="CS312" s="674"/>
      <c r="CT312" s="674"/>
      <c r="CU312" s="674"/>
      <c r="CV312" s="674"/>
      <c r="CW312" s="674"/>
      <c r="CX312" s="674"/>
      <c r="CY312" s="674"/>
      <c r="CZ312" s="674"/>
      <c r="DA312" s="674"/>
      <c r="DB312" s="674"/>
      <c r="DC312" s="674"/>
      <c r="DD312" s="674"/>
      <c r="DE312" s="674"/>
      <c r="DF312" s="674"/>
      <c r="DG312" s="674"/>
      <c r="DH312" s="674"/>
      <c r="DI312" s="674"/>
      <c r="DJ312" s="674"/>
      <c r="DK312" s="674"/>
      <c r="DL312" s="674"/>
      <c r="DM312" s="674"/>
      <c r="DN312" s="674"/>
      <c r="DO312" s="674"/>
      <c r="DP312" s="674"/>
      <c r="DQ312" s="674"/>
      <c r="DR312" s="674"/>
      <c r="DS312" s="674"/>
      <c r="DT312" s="674"/>
      <c r="DU312" s="674"/>
      <c r="DV312" s="674"/>
      <c r="DW312" s="674"/>
      <c r="DX312" s="674"/>
      <c r="DY312" s="674"/>
      <c r="DZ312" s="674"/>
      <c r="EA312" s="674"/>
      <c r="EB312" s="674"/>
      <c r="EC312" s="674"/>
      <c r="ED312" s="674"/>
      <c r="EE312" s="674"/>
      <c r="EF312" s="674"/>
      <c r="EG312" s="674"/>
      <c r="EH312" s="674"/>
      <c r="EI312" s="674"/>
      <c r="EJ312" s="674"/>
      <c r="EK312" s="674"/>
      <c r="EL312" s="674"/>
      <c r="EM312" s="674"/>
      <c r="EN312" s="674"/>
      <c r="EO312" s="674"/>
      <c r="EP312" s="674"/>
      <c r="EQ312" s="674"/>
      <c r="ER312" s="674"/>
      <c r="ES312" s="674"/>
      <c r="ET312" s="674"/>
      <c r="EU312" s="674"/>
      <c r="EV312" s="674"/>
      <c r="EW312" s="674"/>
      <c r="EX312" s="674"/>
      <c r="EY312" s="674"/>
      <c r="EZ312" s="674"/>
      <c r="FA312" s="674"/>
      <c r="FB312" s="674"/>
      <c r="FC312" s="674"/>
      <c r="FD312" s="674"/>
      <c r="FE312" s="674"/>
      <c r="FF312" s="674"/>
      <c r="FG312" s="674"/>
      <c r="FH312" s="674"/>
      <c r="FI312" s="674"/>
      <c r="FJ312" s="674"/>
      <c r="FK312" s="674"/>
      <c r="FL312" s="674"/>
      <c r="FM312" s="674"/>
      <c r="FN312" s="674"/>
      <c r="FO312" s="674"/>
      <c r="FP312" s="674"/>
      <c r="FQ312" s="674"/>
      <c r="FR312" s="674"/>
      <c r="FS312" s="674"/>
      <c r="FT312" s="674"/>
      <c r="FU312" s="674"/>
      <c r="FV312" s="674"/>
      <c r="FW312" s="674"/>
      <c r="FX312" s="674"/>
      <c r="FY312" s="674"/>
      <c r="FZ312" s="1313"/>
      <c r="GA312" s="1312"/>
      <c r="GB312" s="1156"/>
      <c r="GC312" s="1156"/>
      <c r="GD312" s="1156"/>
      <c r="GE312" s="1156"/>
      <c r="GF312" s="1156"/>
      <c r="GG312" s="1156"/>
      <c r="GH312" s="1156"/>
      <c r="GI312" s="1156"/>
      <c r="GJ312" s="1156"/>
      <c r="GK312" s="1157"/>
      <c r="GL312" s="1157"/>
      <c r="GM312" s="1157"/>
      <c r="GN312" s="1157"/>
      <c r="GO312" s="1157"/>
      <c r="GP312" s="1157"/>
      <c r="GQ312" s="1157"/>
      <c r="GR312" s="1157"/>
      <c r="GS312" s="1157"/>
      <c r="GT312" s="1157"/>
      <c r="GU312" s="1157"/>
      <c r="GV312" s="1157"/>
      <c r="GW312" s="1157"/>
      <c r="GX312" s="1157"/>
      <c r="GY312" s="1157"/>
      <c r="GZ312" s="1157"/>
      <c r="HA312" s="1157"/>
      <c r="HB312" s="1157"/>
      <c r="HC312" s="1157"/>
      <c r="HD312" s="1157"/>
      <c r="HE312" s="1157"/>
      <c r="HF312" s="1157"/>
      <c r="HG312" s="1157"/>
      <c r="HH312" s="1157"/>
      <c r="HI312" s="1157"/>
      <c r="HJ312" s="1026"/>
    </row>
    <row r="313" spans="2:218" ht="24.95" customHeight="1" x14ac:dyDescent="0.25">
      <c r="B313" s="1606"/>
      <c r="C313" s="229"/>
      <c r="D313" s="1316"/>
      <c r="E313" s="2400"/>
      <c r="F313" s="215"/>
      <c r="G313" s="213"/>
      <c r="H313" s="213"/>
      <c r="I313" s="214"/>
      <c r="J313" s="834"/>
      <c r="K313" s="234"/>
      <c r="L313" s="230"/>
      <c r="M313" s="231"/>
      <c r="N313" s="231"/>
      <c r="O313" s="231"/>
      <c r="P313" s="231"/>
      <c r="Q313" s="235"/>
      <c r="R313" s="233"/>
      <c r="S313" s="232"/>
      <c r="T313" s="219"/>
      <c r="U313" s="835"/>
      <c r="V313" s="212"/>
      <c r="W313" s="231"/>
      <c r="X313" s="2118"/>
      <c r="Y313" s="2119"/>
      <c r="Z313" s="2188"/>
      <c r="AA313" s="674"/>
      <c r="AB313" s="674"/>
      <c r="AC313" s="674"/>
      <c r="AD313" s="674"/>
      <c r="AE313" s="674"/>
      <c r="AF313" s="674"/>
      <c r="AG313" s="674"/>
      <c r="AH313" s="674"/>
      <c r="AI313" s="674"/>
      <c r="AJ313" s="674"/>
      <c r="AK313" s="674"/>
      <c r="AL313" s="674"/>
      <c r="AM313" s="674"/>
      <c r="AN313" s="674"/>
      <c r="AO313" s="674"/>
      <c r="AP313" s="674"/>
      <c r="AQ313" s="674"/>
      <c r="AR313" s="674"/>
      <c r="AS313" s="674"/>
      <c r="AT313" s="674"/>
      <c r="AU313" s="674"/>
      <c r="AV313" s="674"/>
      <c r="AW313" s="674"/>
      <c r="AX313" s="674"/>
      <c r="AY313" s="674"/>
      <c r="AZ313" s="674"/>
      <c r="BA313" s="674"/>
      <c r="BB313" s="674"/>
      <c r="BC313" s="674"/>
      <c r="BD313" s="674"/>
      <c r="BE313" s="674"/>
      <c r="BF313" s="674"/>
      <c r="BG313" s="674"/>
      <c r="BH313" s="674"/>
      <c r="BI313" s="674"/>
      <c r="BJ313" s="674"/>
      <c r="BK313" s="674"/>
      <c r="BL313" s="674"/>
      <c r="BM313" s="674"/>
      <c r="BN313" s="674"/>
      <c r="BO313" s="674"/>
      <c r="BP313" s="674"/>
      <c r="BQ313" s="674"/>
      <c r="BR313" s="674"/>
      <c r="BS313" s="674"/>
      <c r="BT313" s="674"/>
      <c r="BU313" s="674"/>
      <c r="BV313" s="674"/>
      <c r="BW313" s="674"/>
      <c r="BX313" s="674"/>
      <c r="BY313" s="674"/>
      <c r="BZ313" s="674"/>
      <c r="CA313" s="674"/>
      <c r="CB313" s="674"/>
      <c r="CC313" s="674"/>
      <c r="CD313" s="674"/>
      <c r="CE313" s="674"/>
      <c r="CF313" s="674"/>
      <c r="CG313" s="674"/>
      <c r="CH313" s="674"/>
      <c r="CI313" s="674"/>
      <c r="CJ313" s="674"/>
      <c r="CK313" s="674"/>
      <c r="CL313" s="674"/>
      <c r="CM313" s="674"/>
      <c r="CN313" s="674"/>
      <c r="CO313" s="674"/>
      <c r="CP313" s="674"/>
      <c r="CQ313" s="674"/>
      <c r="CR313" s="674"/>
      <c r="CS313" s="674"/>
      <c r="CT313" s="674"/>
      <c r="CU313" s="674"/>
      <c r="CV313" s="674"/>
      <c r="CW313" s="674"/>
      <c r="CX313" s="674"/>
      <c r="CY313" s="674"/>
      <c r="CZ313" s="674"/>
      <c r="DA313" s="674"/>
      <c r="DB313" s="674"/>
      <c r="DC313" s="674"/>
      <c r="DD313" s="674"/>
      <c r="DE313" s="674"/>
      <c r="DF313" s="674"/>
      <c r="DG313" s="674"/>
      <c r="DH313" s="674"/>
      <c r="DI313" s="674"/>
      <c r="DJ313" s="674"/>
      <c r="DK313" s="674"/>
      <c r="DL313" s="674"/>
      <c r="DM313" s="674"/>
      <c r="DN313" s="674"/>
      <c r="DO313" s="674"/>
      <c r="DP313" s="674"/>
      <c r="DQ313" s="674"/>
      <c r="DR313" s="674"/>
      <c r="DS313" s="674"/>
      <c r="DT313" s="674"/>
      <c r="DU313" s="674"/>
      <c r="DV313" s="674"/>
      <c r="DW313" s="674"/>
      <c r="DX313" s="674"/>
      <c r="DY313" s="674"/>
      <c r="DZ313" s="674"/>
      <c r="EA313" s="674"/>
      <c r="EB313" s="674"/>
      <c r="EC313" s="674"/>
      <c r="ED313" s="674"/>
      <c r="EE313" s="674"/>
      <c r="EF313" s="674"/>
      <c r="EG313" s="674"/>
      <c r="EH313" s="674"/>
      <c r="EI313" s="674"/>
      <c r="EJ313" s="674"/>
      <c r="EK313" s="674"/>
      <c r="EL313" s="674"/>
      <c r="EM313" s="674"/>
      <c r="EN313" s="674"/>
      <c r="EO313" s="674"/>
      <c r="EP313" s="674"/>
      <c r="EQ313" s="674"/>
      <c r="ER313" s="674"/>
      <c r="ES313" s="674"/>
      <c r="ET313" s="674"/>
      <c r="EU313" s="674"/>
      <c r="EV313" s="674"/>
      <c r="EW313" s="674"/>
      <c r="EX313" s="674"/>
      <c r="EY313" s="674"/>
      <c r="EZ313" s="674"/>
      <c r="FA313" s="674"/>
      <c r="FB313" s="674"/>
      <c r="FC313" s="674"/>
      <c r="FD313" s="674"/>
      <c r="FE313" s="674"/>
      <c r="FF313" s="674"/>
      <c r="FG313" s="674"/>
      <c r="FH313" s="674"/>
      <c r="FI313" s="674"/>
      <c r="FJ313" s="674"/>
      <c r="FK313" s="674"/>
      <c r="FL313" s="674"/>
      <c r="FM313" s="674"/>
      <c r="FN313" s="674"/>
      <c r="FO313" s="674"/>
      <c r="FP313" s="674"/>
      <c r="FQ313" s="674"/>
      <c r="FR313" s="674"/>
      <c r="FS313" s="674"/>
      <c r="FT313" s="674"/>
      <c r="FU313" s="674"/>
      <c r="FV313" s="674"/>
      <c r="FW313" s="674"/>
      <c r="FX313" s="674"/>
      <c r="FY313" s="674"/>
      <c r="FZ313" s="1313"/>
      <c r="GA313" s="1312"/>
      <c r="GB313" s="1156"/>
      <c r="GC313" s="1156"/>
      <c r="GD313" s="1156"/>
      <c r="GE313" s="1156"/>
      <c r="GF313" s="1156"/>
      <c r="GG313" s="1156"/>
      <c r="GH313" s="1156"/>
      <c r="GI313" s="1156"/>
      <c r="GJ313" s="1156"/>
      <c r="GK313" s="1157"/>
      <c r="GL313" s="1157"/>
      <c r="GM313" s="1157"/>
      <c r="GN313" s="1157"/>
      <c r="GO313" s="1157"/>
      <c r="GP313" s="1157"/>
      <c r="GQ313" s="1157"/>
      <c r="GR313" s="1157"/>
      <c r="GS313" s="1157"/>
      <c r="GT313" s="1157"/>
      <c r="GU313" s="1157"/>
      <c r="GV313" s="1157"/>
      <c r="GW313" s="1157"/>
      <c r="GX313" s="1157"/>
      <c r="GY313" s="1157"/>
      <c r="GZ313" s="1157"/>
      <c r="HA313" s="1157"/>
      <c r="HB313" s="1157"/>
      <c r="HC313" s="1157"/>
      <c r="HD313" s="1157"/>
      <c r="HE313" s="1157"/>
      <c r="HF313" s="1157"/>
      <c r="HG313" s="1157"/>
      <c r="HH313" s="1157"/>
      <c r="HI313" s="1157"/>
      <c r="HJ313" s="1026"/>
    </row>
    <row r="314" spans="2:218" ht="24.95" customHeight="1" x14ac:dyDescent="0.25">
      <c r="B314" s="1606"/>
      <c r="C314" s="229"/>
      <c r="D314" s="1316"/>
      <c r="E314" s="2400"/>
      <c r="F314" s="215"/>
      <c r="G314" s="213"/>
      <c r="H314" s="213"/>
      <c r="I314" s="214"/>
      <c r="J314" s="834"/>
      <c r="K314" s="234"/>
      <c r="L314" s="230"/>
      <c r="M314" s="231"/>
      <c r="N314" s="231"/>
      <c r="O314" s="231"/>
      <c r="P314" s="231"/>
      <c r="Q314" s="235"/>
      <c r="R314" s="233"/>
      <c r="S314" s="232"/>
      <c r="T314" s="219"/>
      <c r="U314" s="835"/>
      <c r="V314" s="212"/>
      <c r="W314" s="231"/>
      <c r="X314" s="2118"/>
      <c r="Y314" s="2119"/>
      <c r="Z314" s="2188"/>
      <c r="AA314" s="674"/>
      <c r="AB314" s="674"/>
      <c r="AC314" s="674"/>
      <c r="AD314" s="674"/>
      <c r="AE314" s="674"/>
      <c r="AF314" s="674"/>
      <c r="AG314" s="674"/>
      <c r="AH314" s="674"/>
      <c r="AI314" s="674"/>
      <c r="AJ314" s="674"/>
      <c r="AK314" s="674"/>
      <c r="AL314" s="674"/>
      <c r="AM314" s="674"/>
      <c r="AN314" s="674"/>
      <c r="AO314" s="674"/>
      <c r="AP314" s="674"/>
      <c r="AQ314" s="674"/>
      <c r="AR314" s="674"/>
      <c r="AS314" s="674"/>
      <c r="AT314" s="674"/>
      <c r="AU314" s="674"/>
      <c r="AV314" s="674"/>
      <c r="AW314" s="674"/>
      <c r="AX314" s="674"/>
      <c r="AY314" s="674"/>
      <c r="AZ314" s="674"/>
      <c r="BA314" s="674"/>
      <c r="BB314" s="674"/>
      <c r="BC314" s="674"/>
      <c r="BD314" s="674"/>
      <c r="BE314" s="674"/>
      <c r="BF314" s="674"/>
      <c r="BG314" s="674"/>
      <c r="BH314" s="674"/>
      <c r="BI314" s="674"/>
      <c r="BJ314" s="674"/>
      <c r="BK314" s="674"/>
      <c r="BL314" s="674"/>
      <c r="BM314" s="674"/>
      <c r="BN314" s="674"/>
      <c r="BO314" s="674"/>
      <c r="BP314" s="674"/>
      <c r="BQ314" s="674"/>
      <c r="BR314" s="674"/>
      <c r="BS314" s="674"/>
      <c r="BT314" s="674"/>
      <c r="BU314" s="674"/>
      <c r="BV314" s="674"/>
      <c r="BW314" s="674"/>
      <c r="BX314" s="674"/>
      <c r="BY314" s="674"/>
      <c r="BZ314" s="674"/>
      <c r="CA314" s="674"/>
      <c r="CB314" s="674"/>
      <c r="CC314" s="674"/>
      <c r="CD314" s="674"/>
      <c r="CE314" s="674"/>
      <c r="CF314" s="674"/>
      <c r="CG314" s="674"/>
      <c r="CH314" s="674"/>
      <c r="CI314" s="674"/>
      <c r="CJ314" s="674"/>
      <c r="CK314" s="674"/>
      <c r="CL314" s="674"/>
      <c r="CM314" s="674"/>
      <c r="CN314" s="674"/>
      <c r="CO314" s="674"/>
      <c r="CP314" s="674"/>
      <c r="CQ314" s="674"/>
      <c r="CR314" s="674"/>
      <c r="CS314" s="674"/>
      <c r="CT314" s="674"/>
      <c r="CU314" s="674"/>
      <c r="CV314" s="674"/>
      <c r="CW314" s="674"/>
      <c r="CX314" s="674"/>
      <c r="CY314" s="674"/>
      <c r="CZ314" s="674"/>
      <c r="DA314" s="674"/>
      <c r="DB314" s="674"/>
      <c r="DC314" s="674"/>
      <c r="DD314" s="674"/>
      <c r="DE314" s="674"/>
      <c r="DF314" s="674"/>
      <c r="DG314" s="674"/>
      <c r="DH314" s="674"/>
      <c r="DI314" s="674"/>
      <c r="DJ314" s="674"/>
      <c r="DK314" s="674"/>
      <c r="DL314" s="674"/>
      <c r="DM314" s="674"/>
      <c r="DN314" s="674"/>
      <c r="DO314" s="674"/>
      <c r="DP314" s="674"/>
      <c r="DQ314" s="674"/>
      <c r="DR314" s="674"/>
      <c r="DS314" s="674"/>
      <c r="DT314" s="674"/>
      <c r="DU314" s="674"/>
      <c r="DV314" s="674"/>
      <c r="DW314" s="674"/>
      <c r="DX314" s="674"/>
      <c r="DY314" s="674"/>
      <c r="DZ314" s="674"/>
      <c r="EA314" s="674"/>
      <c r="EB314" s="674"/>
      <c r="EC314" s="674"/>
      <c r="ED314" s="674"/>
      <c r="EE314" s="674"/>
      <c r="EF314" s="674"/>
      <c r="EG314" s="674"/>
      <c r="EH314" s="674"/>
      <c r="EI314" s="674"/>
      <c r="EJ314" s="674"/>
      <c r="EK314" s="674"/>
      <c r="EL314" s="674"/>
      <c r="EM314" s="674"/>
      <c r="EN314" s="674"/>
      <c r="EO314" s="674"/>
      <c r="EP314" s="674"/>
      <c r="EQ314" s="674"/>
      <c r="ER314" s="674"/>
      <c r="ES314" s="674"/>
      <c r="ET314" s="674"/>
      <c r="EU314" s="674"/>
      <c r="EV314" s="674"/>
      <c r="EW314" s="674"/>
      <c r="EX314" s="674"/>
      <c r="EY314" s="674"/>
      <c r="EZ314" s="674"/>
      <c r="FA314" s="674"/>
      <c r="FB314" s="674"/>
      <c r="FC314" s="674"/>
      <c r="FD314" s="674"/>
      <c r="FE314" s="674"/>
      <c r="FF314" s="674"/>
      <c r="FG314" s="674"/>
      <c r="FH314" s="674"/>
      <c r="FI314" s="674"/>
      <c r="FJ314" s="674"/>
      <c r="FK314" s="674"/>
      <c r="FL314" s="674"/>
      <c r="FM314" s="674"/>
      <c r="FN314" s="674"/>
      <c r="FO314" s="674"/>
      <c r="FP314" s="674"/>
      <c r="FQ314" s="674"/>
      <c r="FR314" s="674"/>
      <c r="FS314" s="674"/>
      <c r="FT314" s="674"/>
      <c r="FU314" s="674"/>
      <c r="FV314" s="674"/>
      <c r="FW314" s="674"/>
      <c r="FX314" s="674"/>
      <c r="FY314" s="674"/>
      <c r="FZ314" s="1313"/>
      <c r="GA314" s="1312"/>
      <c r="GB314" s="1156"/>
      <c r="GC314" s="1156"/>
      <c r="GD314" s="1156"/>
      <c r="GE314" s="1156"/>
      <c r="GF314" s="1156"/>
      <c r="GG314" s="1156"/>
      <c r="GH314" s="1156"/>
      <c r="GI314" s="1156"/>
      <c r="GJ314" s="1156"/>
      <c r="GK314" s="1157"/>
      <c r="GL314" s="1157"/>
      <c r="GM314" s="1157"/>
      <c r="GN314" s="1157"/>
      <c r="GO314" s="1157"/>
      <c r="GP314" s="1157"/>
      <c r="GQ314" s="1157"/>
      <c r="GR314" s="1157"/>
      <c r="GS314" s="1157"/>
      <c r="GT314" s="1157"/>
      <c r="GU314" s="1157"/>
      <c r="GV314" s="1157"/>
      <c r="GW314" s="1157"/>
      <c r="GX314" s="1157"/>
      <c r="GY314" s="1157"/>
      <c r="GZ314" s="1157"/>
      <c r="HA314" s="1157"/>
      <c r="HB314" s="1157"/>
      <c r="HC314" s="1157"/>
      <c r="HD314" s="1157"/>
      <c r="HE314" s="1157"/>
      <c r="HF314" s="1157"/>
      <c r="HG314" s="1157"/>
      <c r="HH314" s="1157"/>
      <c r="HI314" s="1157"/>
      <c r="HJ314" s="1026"/>
    </row>
    <row r="315" spans="2:218" ht="24.95" customHeight="1" x14ac:dyDescent="0.25">
      <c r="B315" s="1606"/>
      <c r="C315" s="229"/>
      <c r="D315" s="1316"/>
      <c r="E315" s="2400"/>
      <c r="F315" s="215"/>
      <c r="G315" s="213"/>
      <c r="H315" s="213"/>
      <c r="I315" s="214"/>
      <c r="J315" s="834"/>
      <c r="K315" s="234"/>
      <c r="L315" s="230"/>
      <c r="M315" s="231"/>
      <c r="N315" s="231"/>
      <c r="O315" s="231"/>
      <c r="P315" s="231"/>
      <c r="Q315" s="235"/>
      <c r="R315" s="233"/>
      <c r="S315" s="232"/>
      <c r="T315" s="219"/>
      <c r="U315" s="835"/>
      <c r="V315" s="212"/>
      <c r="W315" s="231"/>
      <c r="X315" s="2118"/>
      <c r="Y315" s="2119"/>
      <c r="Z315" s="2188"/>
      <c r="AA315" s="674"/>
      <c r="AB315" s="674"/>
      <c r="AC315" s="674"/>
      <c r="AD315" s="674"/>
      <c r="AE315" s="674"/>
      <c r="AF315" s="674"/>
      <c r="AG315" s="674"/>
      <c r="AH315" s="674"/>
      <c r="AI315" s="674"/>
      <c r="AJ315" s="674"/>
      <c r="AK315" s="674"/>
      <c r="AL315" s="674"/>
      <c r="AM315" s="674"/>
      <c r="AN315" s="674"/>
      <c r="AO315" s="674"/>
      <c r="AP315" s="674"/>
      <c r="AQ315" s="674"/>
      <c r="AR315" s="674"/>
      <c r="AS315" s="674"/>
      <c r="AT315" s="674"/>
      <c r="AU315" s="674"/>
      <c r="AV315" s="674"/>
      <c r="AW315" s="674"/>
      <c r="AX315" s="674"/>
      <c r="AY315" s="674"/>
      <c r="AZ315" s="674"/>
      <c r="BA315" s="674"/>
      <c r="BB315" s="674"/>
      <c r="BC315" s="674"/>
      <c r="BD315" s="674"/>
      <c r="BE315" s="674"/>
      <c r="BF315" s="674"/>
      <c r="BG315" s="674"/>
      <c r="BH315" s="674"/>
      <c r="BI315" s="674"/>
      <c r="BJ315" s="674"/>
      <c r="BK315" s="674"/>
      <c r="BL315" s="674"/>
      <c r="BM315" s="674"/>
      <c r="BN315" s="674"/>
      <c r="BO315" s="674"/>
      <c r="BP315" s="674"/>
      <c r="BQ315" s="674"/>
      <c r="BR315" s="674"/>
      <c r="BS315" s="674"/>
      <c r="BT315" s="674"/>
      <c r="BU315" s="674"/>
      <c r="BV315" s="674"/>
      <c r="BW315" s="674"/>
      <c r="BX315" s="674"/>
      <c r="BY315" s="674"/>
      <c r="BZ315" s="674"/>
      <c r="CA315" s="674"/>
      <c r="CB315" s="674"/>
      <c r="CC315" s="674"/>
      <c r="CD315" s="674"/>
      <c r="CE315" s="674"/>
      <c r="CF315" s="674"/>
      <c r="CG315" s="674"/>
      <c r="CH315" s="674"/>
      <c r="CI315" s="674"/>
      <c r="CJ315" s="674"/>
      <c r="CK315" s="674"/>
      <c r="CL315" s="674"/>
      <c r="CM315" s="674"/>
      <c r="CN315" s="674"/>
      <c r="CO315" s="674"/>
      <c r="CP315" s="674"/>
      <c r="CQ315" s="674"/>
      <c r="CR315" s="674"/>
      <c r="CS315" s="674"/>
      <c r="CT315" s="674"/>
      <c r="CU315" s="674"/>
      <c r="CV315" s="674"/>
      <c r="CW315" s="674"/>
      <c r="CX315" s="674"/>
      <c r="CY315" s="674"/>
      <c r="CZ315" s="674"/>
      <c r="DA315" s="674"/>
      <c r="DB315" s="674"/>
      <c r="DC315" s="674"/>
      <c r="DD315" s="674"/>
      <c r="DE315" s="674"/>
      <c r="DF315" s="674"/>
      <c r="DG315" s="674"/>
      <c r="DH315" s="674"/>
      <c r="DI315" s="674"/>
      <c r="DJ315" s="674"/>
      <c r="DK315" s="674"/>
      <c r="DL315" s="674"/>
      <c r="DM315" s="674"/>
      <c r="DN315" s="674"/>
      <c r="DO315" s="674"/>
      <c r="DP315" s="674"/>
      <c r="DQ315" s="674"/>
      <c r="DR315" s="674"/>
      <c r="DS315" s="674"/>
      <c r="DT315" s="674"/>
      <c r="DU315" s="674"/>
      <c r="DV315" s="674"/>
      <c r="DW315" s="674"/>
      <c r="DX315" s="674"/>
      <c r="DY315" s="674"/>
      <c r="DZ315" s="674"/>
      <c r="EA315" s="674"/>
      <c r="EB315" s="674"/>
      <c r="EC315" s="674"/>
      <c r="ED315" s="674"/>
      <c r="EE315" s="674"/>
      <c r="EF315" s="674"/>
      <c r="EG315" s="674"/>
      <c r="EH315" s="674"/>
      <c r="EI315" s="674"/>
      <c r="EJ315" s="674"/>
      <c r="EK315" s="674"/>
      <c r="EL315" s="674"/>
      <c r="EM315" s="674"/>
      <c r="EN315" s="674"/>
      <c r="EO315" s="674"/>
      <c r="EP315" s="674"/>
      <c r="EQ315" s="674"/>
      <c r="ER315" s="674"/>
      <c r="ES315" s="674"/>
      <c r="ET315" s="674"/>
      <c r="EU315" s="674"/>
      <c r="EV315" s="674"/>
      <c r="EW315" s="674"/>
      <c r="EX315" s="674"/>
      <c r="EY315" s="674"/>
      <c r="EZ315" s="674"/>
      <c r="FA315" s="674"/>
      <c r="FB315" s="674"/>
      <c r="FC315" s="674"/>
      <c r="FD315" s="674"/>
      <c r="FE315" s="674"/>
      <c r="FF315" s="674"/>
      <c r="FG315" s="674"/>
      <c r="FH315" s="674"/>
      <c r="FI315" s="674"/>
      <c r="FJ315" s="674"/>
      <c r="FK315" s="674"/>
      <c r="FL315" s="674"/>
      <c r="FM315" s="674"/>
      <c r="FN315" s="674"/>
      <c r="FO315" s="674"/>
      <c r="FP315" s="674"/>
      <c r="FQ315" s="674"/>
      <c r="FR315" s="674"/>
      <c r="FS315" s="674"/>
      <c r="FT315" s="674"/>
      <c r="FU315" s="674"/>
      <c r="FV315" s="674"/>
      <c r="FW315" s="674"/>
      <c r="FX315" s="674"/>
      <c r="FY315" s="674"/>
      <c r="FZ315" s="1313"/>
      <c r="GA315" s="1312"/>
      <c r="GB315" s="1156"/>
      <c r="GC315" s="1156"/>
      <c r="GD315" s="1156"/>
      <c r="GE315" s="1156"/>
      <c r="GF315" s="1156"/>
      <c r="GG315" s="1156"/>
      <c r="GH315" s="1156"/>
      <c r="GI315" s="1156"/>
      <c r="GJ315" s="1156"/>
      <c r="GK315" s="1157"/>
      <c r="GL315" s="1157"/>
      <c r="GM315" s="1157"/>
      <c r="GN315" s="1157"/>
      <c r="GO315" s="1157"/>
      <c r="GP315" s="1157"/>
      <c r="GQ315" s="1157"/>
      <c r="GR315" s="1157"/>
      <c r="GS315" s="1157"/>
      <c r="GT315" s="1157"/>
      <c r="GU315" s="1157"/>
      <c r="GV315" s="1157"/>
      <c r="GW315" s="1157"/>
      <c r="GX315" s="1157"/>
      <c r="GY315" s="1157"/>
      <c r="GZ315" s="1157"/>
      <c r="HA315" s="1157"/>
      <c r="HB315" s="1157"/>
      <c r="HC315" s="1157"/>
      <c r="HD315" s="1157"/>
      <c r="HE315" s="1157"/>
      <c r="HF315" s="1157"/>
      <c r="HG315" s="1157"/>
      <c r="HH315" s="1157"/>
      <c r="HI315" s="1157"/>
      <c r="HJ315" s="1026"/>
    </row>
    <row r="316" spans="2:218" ht="24.95" customHeight="1" x14ac:dyDescent="0.25">
      <c r="B316" s="1606"/>
      <c r="C316" s="229"/>
      <c r="D316" s="1316"/>
      <c r="E316" s="2400"/>
      <c r="F316" s="215"/>
      <c r="G316" s="213"/>
      <c r="H316" s="213"/>
      <c r="I316" s="214"/>
      <c r="J316" s="834"/>
      <c r="K316" s="234"/>
      <c r="L316" s="230"/>
      <c r="M316" s="231"/>
      <c r="N316" s="231"/>
      <c r="O316" s="231"/>
      <c r="P316" s="231"/>
      <c r="Q316" s="235"/>
      <c r="R316" s="233"/>
      <c r="S316" s="232"/>
      <c r="T316" s="219"/>
      <c r="U316" s="835"/>
      <c r="V316" s="212"/>
      <c r="W316" s="231"/>
      <c r="X316" s="2118"/>
      <c r="Y316" s="2119"/>
      <c r="Z316" s="2188"/>
      <c r="AA316" s="674"/>
      <c r="AB316" s="674"/>
      <c r="AC316" s="674"/>
      <c r="AD316" s="674"/>
      <c r="AE316" s="674"/>
      <c r="AF316" s="674"/>
      <c r="AG316" s="674"/>
      <c r="AH316" s="674"/>
      <c r="AI316" s="674"/>
      <c r="AJ316" s="674"/>
      <c r="AK316" s="674"/>
      <c r="AL316" s="674"/>
      <c r="AM316" s="674"/>
      <c r="AN316" s="674"/>
      <c r="AO316" s="674"/>
      <c r="AP316" s="674"/>
      <c r="AQ316" s="674"/>
      <c r="AR316" s="674"/>
      <c r="AS316" s="674"/>
      <c r="AT316" s="674"/>
      <c r="AU316" s="674"/>
      <c r="AV316" s="674"/>
      <c r="AW316" s="674"/>
      <c r="AX316" s="674"/>
      <c r="AY316" s="674"/>
      <c r="AZ316" s="674"/>
      <c r="BA316" s="674"/>
      <c r="BB316" s="674"/>
      <c r="BC316" s="674"/>
      <c r="BD316" s="674"/>
      <c r="BE316" s="674"/>
      <c r="BF316" s="674"/>
      <c r="BG316" s="674"/>
      <c r="BH316" s="674"/>
      <c r="BI316" s="674"/>
      <c r="BJ316" s="674"/>
      <c r="BK316" s="674"/>
      <c r="BL316" s="674"/>
      <c r="BM316" s="674"/>
      <c r="BN316" s="674"/>
      <c r="BO316" s="674"/>
      <c r="BP316" s="674"/>
      <c r="BQ316" s="674"/>
      <c r="BR316" s="674"/>
      <c r="BS316" s="674"/>
      <c r="BT316" s="674"/>
      <c r="BU316" s="674"/>
      <c r="BV316" s="674"/>
      <c r="BW316" s="674"/>
      <c r="BX316" s="674"/>
      <c r="BY316" s="674"/>
      <c r="BZ316" s="674"/>
      <c r="CA316" s="674"/>
      <c r="CB316" s="674"/>
      <c r="CC316" s="674"/>
      <c r="CD316" s="674"/>
      <c r="CE316" s="674"/>
      <c r="CF316" s="674"/>
      <c r="CG316" s="674"/>
      <c r="CH316" s="674"/>
      <c r="CI316" s="674"/>
      <c r="CJ316" s="674"/>
      <c r="CK316" s="674"/>
      <c r="CL316" s="674"/>
      <c r="CM316" s="674"/>
      <c r="CN316" s="674"/>
      <c r="CO316" s="674"/>
      <c r="CP316" s="674"/>
      <c r="CQ316" s="674"/>
      <c r="CR316" s="674"/>
      <c r="CS316" s="674"/>
      <c r="CT316" s="674"/>
      <c r="CU316" s="674"/>
      <c r="CV316" s="674"/>
      <c r="CW316" s="674"/>
      <c r="CX316" s="674"/>
      <c r="CY316" s="674"/>
      <c r="CZ316" s="674"/>
      <c r="DA316" s="674"/>
      <c r="DB316" s="674"/>
      <c r="DC316" s="674"/>
      <c r="DD316" s="674"/>
      <c r="DE316" s="674"/>
      <c r="DF316" s="674"/>
      <c r="DG316" s="674"/>
      <c r="DH316" s="674"/>
      <c r="DI316" s="674"/>
      <c r="DJ316" s="674"/>
      <c r="DK316" s="674"/>
      <c r="DL316" s="674"/>
      <c r="DM316" s="674"/>
      <c r="DN316" s="674"/>
      <c r="DO316" s="674"/>
      <c r="DP316" s="674"/>
      <c r="DQ316" s="674"/>
      <c r="DR316" s="674"/>
      <c r="DS316" s="674"/>
      <c r="DT316" s="674"/>
      <c r="DU316" s="674"/>
      <c r="DV316" s="674"/>
      <c r="DW316" s="674"/>
      <c r="DX316" s="674"/>
      <c r="DY316" s="674"/>
      <c r="DZ316" s="674"/>
      <c r="EA316" s="674"/>
      <c r="EB316" s="674"/>
      <c r="EC316" s="674"/>
      <c r="ED316" s="674"/>
      <c r="EE316" s="674"/>
      <c r="EF316" s="674"/>
      <c r="EG316" s="674"/>
      <c r="EH316" s="674"/>
      <c r="EI316" s="674"/>
      <c r="EJ316" s="674"/>
      <c r="EK316" s="674"/>
      <c r="EL316" s="674"/>
      <c r="EM316" s="674"/>
      <c r="EN316" s="674"/>
      <c r="EO316" s="674"/>
      <c r="EP316" s="674"/>
      <c r="EQ316" s="674"/>
      <c r="ER316" s="674"/>
      <c r="ES316" s="674"/>
      <c r="ET316" s="674"/>
      <c r="EU316" s="674"/>
      <c r="EV316" s="674"/>
      <c r="EW316" s="674"/>
      <c r="EX316" s="674"/>
      <c r="EY316" s="674"/>
      <c r="EZ316" s="674"/>
      <c r="FA316" s="674"/>
      <c r="FB316" s="674"/>
      <c r="FC316" s="674"/>
      <c r="FD316" s="674"/>
      <c r="FE316" s="674"/>
      <c r="FF316" s="674"/>
      <c r="FG316" s="674"/>
      <c r="FH316" s="674"/>
      <c r="FI316" s="674"/>
      <c r="FJ316" s="674"/>
      <c r="FK316" s="674"/>
      <c r="FL316" s="674"/>
      <c r="FM316" s="674"/>
      <c r="FN316" s="674"/>
      <c r="FO316" s="674"/>
      <c r="FP316" s="674"/>
      <c r="FQ316" s="674"/>
      <c r="FR316" s="674"/>
      <c r="FS316" s="674"/>
      <c r="FT316" s="674"/>
      <c r="FU316" s="674"/>
      <c r="FV316" s="674"/>
      <c r="FW316" s="674"/>
      <c r="FX316" s="674"/>
      <c r="FY316" s="674"/>
      <c r="FZ316" s="1313"/>
      <c r="GA316" s="1312"/>
      <c r="GB316" s="1156"/>
      <c r="GC316" s="1156"/>
      <c r="GD316" s="1156"/>
      <c r="GE316" s="1156"/>
      <c r="GF316" s="1156"/>
      <c r="GG316" s="1156"/>
      <c r="GH316" s="1156"/>
      <c r="GI316" s="1156"/>
      <c r="GJ316" s="1156"/>
      <c r="GK316" s="1157"/>
      <c r="GL316" s="1157"/>
      <c r="GM316" s="1157"/>
      <c r="GN316" s="1157"/>
      <c r="GO316" s="1157"/>
      <c r="GP316" s="1157"/>
      <c r="GQ316" s="1157"/>
      <c r="GR316" s="1157"/>
      <c r="GS316" s="1157"/>
      <c r="GT316" s="1157"/>
      <c r="GU316" s="1157"/>
      <c r="GV316" s="1157"/>
      <c r="GW316" s="1157"/>
      <c r="GX316" s="1157"/>
      <c r="GY316" s="1157"/>
      <c r="GZ316" s="1157"/>
      <c r="HA316" s="1157"/>
      <c r="HB316" s="1157"/>
      <c r="HC316" s="1157"/>
      <c r="HD316" s="1157"/>
      <c r="HE316" s="1157"/>
      <c r="HF316" s="1157"/>
      <c r="HG316" s="1157"/>
      <c r="HH316" s="1157"/>
      <c r="HI316" s="1157"/>
      <c r="HJ316" s="1026"/>
    </row>
    <row r="317" spans="2:218" ht="24.95" customHeight="1" x14ac:dyDescent="0.25">
      <c r="B317" s="1606"/>
      <c r="C317" s="229"/>
      <c r="D317" s="1316"/>
      <c r="E317" s="2400"/>
      <c r="F317" s="215"/>
      <c r="G317" s="213"/>
      <c r="H317" s="213"/>
      <c r="I317" s="214"/>
      <c r="J317" s="834"/>
      <c r="K317" s="234"/>
      <c r="L317" s="230"/>
      <c r="M317" s="231"/>
      <c r="N317" s="231"/>
      <c r="O317" s="231"/>
      <c r="P317" s="231"/>
      <c r="Q317" s="235"/>
      <c r="R317" s="233"/>
      <c r="S317" s="232"/>
      <c r="T317" s="219"/>
      <c r="U317" s="835"/>
      <c r="V317" s="212"/>
      <c r="W317" s="231"/>
      <c r="X317" s="2118"/>
      <c r="Y317" s="2119"/>
      <c r="Z317" s="2188"/>
      <c r="AA317" s="674"/>
      <c r="AB317" s="674"/>
      <c r="AC317" s="674"/>
      <c r="AD317" s="674"/>
      <c r="AE317" s="674"/>
      <c r="AF317" s="674"/>
      <c r="AG317" s="674"/>
      <c r="AH317" s="674"/>
      <c r="AI317" s="674"/>
      <c r="AJ317" s="674"/>
      <c r="AK317" s="674"/>
      <c r="AL317" s="674"/>
      <c r="AM317" s="674"/>
      <c r="AN317" s="674"/>
      <c r="AO317" s="674"/>
      <c r="AP317" s="674"/>
      <c r="AQ317" s="674"/>
      <c r="AR317" s="674"/>
      <c r="AS317" s="674"/>
      <c r="AT317" s="674"/>
      <c r="AU317" s="674"/>
      <c r="AV317" s="674"/>
      <c r="AW317" s="674"/>
      <c r="AX317" s="674"/>
      <c r="AY317" s="674"/>
      <c r="AZ317" s="674"/>
      <c r="BA317" s="674"/>
      <c r="BB317" s="674"/>
      <c r="BC317" s="674"/>
      <c r="BD317" s="674"/>
      <c r="BE317" s="674"/>
      <c r="BF317" s="674"/>
      <c r="BG317" s="674"/>
      <c r="BH317" s="674"/>
      <c r="BI317" s="674"/>
      <c r="BJ317" s="674"/>
      <c r="BK317" s="674"/>
      <c r="BL317" s="674"/>
      <c r="BM317" s="674"/>
      <c r="BN317" s="674"/>
      <c r="BO317" s="674"/>
      <c r="BP317" s="674"/>
      <c r="BQ317" s="674"/>
      <c r="BR317" s="674"/>
      <c r="BS317" s="674"/>
      <c r="BT317" s="674"/>
      <c r="BU317" s="674"/>
      <c r="BV317" s="674"/>
      <c r="BW317" s="674"/>
      <c r="BX317" s="674"/>
      <c r="BY317" s="674"/>
      <c r="BZ317" s="674"/>
      <c r="CA317" s="674"/>
      <c r="CB317" s="674"/>
      <c r="CC317" s="674"/>
      <c r="CD317" s="674"/>
      <c r="CE317" s="674"/>
      <c r="CF317" s="674"/>
      <c r="CG317" s="674"/>
      <c r="CH317" s="674"/>
      <c r="CI317" s="674"/>
      <c r="CJ317" s="674"/>
      <c r="CK317" s="674"/>
      <c r="CL317" s="674"/>
      <c r="CM317" s="674"/>
      <c r="CN317" s="674"/>
      <c r="CO317" s="674"/>
      <c r="CP317" s="674"/>
      <c r="CQ317" s="674"/>
      <c r="CR317" s="674"/>
      <c r="CS317" s="674"/>
      <c r="CT317" s="674"/>
      <c r="CU317" s="674"/>
      <c r="CV317" s="674"/>
      <c r="CW317" s="674"/>
      <c r="CX317" s="674"/>
      <c r="CY317" s="674"/>
      <c r="CZ317" s="674"/>
      <c r="DA317" s="674"/>
      <c r="DB317" s="674"/>
      <c r="DC317" s="674"/>
      <c r="DD317" s="674"/>
      <c r="DE317" s="674"/>
      <c r="DF317" s="674"/>
      <c r="DG317" s="674"/>
      <c r="DH317" s="674"/>
      <c r="DI317" s="674"/>
      <c r="DJ317" s="674"/>
      <c r="DK317" s="674"/>
      <c r="DL317" s="674"/>
      <c r="DM317" s="674"/>
      <c r="DN317" s="674"/>
      <c r="DO317" s="674"/>
      <c r="DP317" s="674"/>
      <c r="DQ317" s="674"/>
      <c r="DR317" s="674"/>
      <c r="DS317" s="674"/>
      <c r="DT317" s="674"/>
      <c r="DU317" s="674"/>
      <c r="DV317" s="674"/>
      <c r="DW317" s="674"/>
      <c r="DX317" s="674"/>
      <c r="DY317" s="674"/>
      <c r="DZ317" s="674"/>
      <c r="EA317" s="674"/>
      <c r="EB317" s="674"/>
      <c r="EC317" s="674"/>
      <c r="ED317" s="674"/>
      <c r="EE317" s="674"/>
      <c r="EF317" s="674"/>
      <c r="EG317" s="674"/>
      <c r="EH317" s="674"/>
      <c r="EI317" s="674"/>
      <c r="EJ317" s="674"/>
      <c r="EK317" s="674"/>
      <c r="EL317" s="674"/>
      <c r="EM317" s="674"/>
      <c r="EN317" s="674"/>
      <c r="EO317" s="674"/>
      <c r="EP317" s="674"/>
      <c r="EQ317" s="674"/>
      <c r="ER317" s="674"/>
      <c r="ES317" s="674"/>
      <c r="ET317" s="674"/>
      <c r="EU317" s="674"/>
      <c r="EV317" s="674"/>
      <c r="EW317" s="674"/>
      <c r="EX317" s="674"/>
      <c r="EY317" s="674"/>
      <c r="EZ317" s="674"/>
      <c r="FA317" s="674"/>
      <c r="FB317" s="674"/>
      <c r="FC317" s="674"/>
      <c r="FD317" s="674"/>
      <c r="FE317" s="674"/>
      <c r="FF317" s="674"/>
      <c r="FG317" s="674"/>
      <c r="FH317" s="674"/>
      <c r="FI317" s="674"/>
      <c r="FJ317" s="674"/>
      <c r="FK317" s="674"/>
      <c r="FL317" s="674"/>
      <c r="FM317" s="674"/>
      <c r="FN317" s="674"/>
      <c r="FO317" s="674"/>
      <c r="FP317" s="674"/>
      <c r="FQ317" s="674"/>
      <c r="FR317" s="674"/>
      <c r="FS317" s="674"/>
      <c r="FT317" s="674"/>
      <c r="FU317" s="674"/>
      <c r="FV317" s="674"/>
      <c r="FW317" s="674"/>
      <c r="FX317" s="674"/>
      <c r="FY317" s="674"/>
      <c r="FZ317" s="1313"/>
      <c r="GA317" s="1312"/>
      <c r="GB317" s="1156"/>
      <c r="GC317" s="1156"/>
      <c r="GD317" s="1156"/>
      <c r="GE317" s="1156"/>
      <c r="GF317" s="1156"/>
      <c r="GG317" s="1156"/>
      <c r="GH317" s="1156"/>
      <c r="GI317" s="1156"/>
      <c r="GJ317" s="1156"/>
      <c r="GK317" s="1157"/>
      <c r="GL317" s="1157"/>
      <c r="GM317" s="1157"/>
      <c r="GN317" s="1157"/>
      <c r="GO317" s="1157"/>
      <c r="GP317" s="1157"/>
      <c r="GQ317" s="1157"/>
      <c r="GR317" s="1157"/>
      <c r="GS317" s="1157"/>
      <c r="GT317" s="1157"/>
      <c r="GU317" s="1157"/>
      <c r="GV317" s="1157"/>
      <c r="GW317" s="1157"/>
      <c r="GX317" s="1157"/>
      <c r="GY317" s="1157"/>
      <c r="GZ317" s="1157"/>
      <c r="HA317" s="1157"/>
      <c r="HB317" s="1157"/>
      <c r="HC317" s="1157"/>
      <c r="HD317" s="1157"/>
      <c r="HE317" s="1157"/>
      <c r="HF317" s="1157"/>
      <c r="HG317" s="1157"/>
      <c r="HH317" s="1157"/>
      <c r="HI317" s="1157"/>
      <c r="HJ317" s="1026"/>
    </row>
    <row r="318" spans="2:218" ht="24.95" customHeight="1" x14ac:dyDescent="0.25">
      <c r="B318" s="1606"/>
      <c r="C318" s="229"/>
      <c r="D318" s="1316"/>
      <c r="E318" s="2400"/>
      <c r="F318" s="215"/>
      <c r="G318" s="213"/>
      <c r="H318" s="213"/>
      <c r="I318" s="214"/>
      <c r="J318" s="834"/>
      <c r="K318" s="234"/>
      <c r="L318" s="230"/>
      <c r="M318" s="231"/>
      <c r="N318" s="231"/>
      <c r="O318" s="231"/>
      <c r="P318" s="231"/>
      <c r="Q318" s="235"/>
      <c r="R318" s="233"/>
      <c r="S318" s="232"/>
      <c r="T318" s="219"/>
      <c r="U318" s="835"/>
      <c r="V318" s="212"/>
      <c r="W318" s="231"/>
      <c r="X318" s="2118"/>
      <c r="Y318" s="2119"/>
      <c r="Z318" s="2188"/>
      <c r="AA318" s="674"/>
      <c r="AB318" s="674"/>
      <c r="AC318" s="674"/>
      <c r="AD318" s="674"/>
      <c r="AE318" s="674"/>
      <c r="AF318" s="674"/>
      <c r="AG318" s="674"/>
      <c r="AH318" s="674"/>
      <c r="AI318" s="674"/>
      <c r="AJ318" s="674"/>
      <c r="AK318" s="674"/>
      <c r="AL318" s="674"/>
      <c r="AM318" s="674"/>
      <c r="AN318" s="674"/>
      <c r="AO318" s="674"/>
      <c r="AP318" s="674"/>
      <c r="AQ318" s="674"/>
      <c r="AR318" s="674"/>
      <c r="AS318" s="674"/>
      <c r="AT318" s="674"/>
      <c r="AU318" s="674"/>
      <c r="AV318" s="674"/>
      <c r="AW318" s="674"/>
      <c r="AX318" s="674"/>
      <c r="AY318" s="674"/>
      <c r="AZ318" s="674"/>
      <c r="BA318" s="674"/>
      <c r="BB318" s="674"/>
      <c r="BC318" s="674"/>
      <c r="BD318" s="674"/>
      <c r="BE318" s="674"/>
      <c r="BF318" s="674"/>
      <c r="BG318" s="674"/>
      <c r="BH318" s="674"/>
      <c r="BI318" s="674"/>
      <c r="BJ318" s="674"/>
      <c r="BK318" s="674"/>
      <c r="BL318" s="674"/>
      <c r="BM318" s="674"/>
      <c r="BN318" s="674"/>
      <c r="BO318" s="674"/>
      <c r="BP318" s="674"/>
      <c r="BQ318" s="674"/>
      <c r="BR318" s="674"/>
      <c r="BS318" s="674"/>
      <c r="BT318" s="674"/>
      <c r="BU318" s="674"/>
      <c r="BV318" s="674"/>
      <c r="BW318" s="674"/>
      <c r="BX318" s="674"/>
      <c r="BY318" s="674"/>
      <c r="BZ318" s="674"/>
      <c r="CA318" s="674"/>
      <c r="CB318" s="674"/>
      <c r="CC318" s="674"/>
      <c r="CD318" s="674"/>
      <c r="CE318" s="674"/>
      <c r="CF318" s="674"/>
      <c r="CG318" s="674"/>
      <c r="CH318" s="674"/>
      <c r="CI318" s="674"/>
      <c r="CJ318" s="674"/>
      <c r="CK318" s="674"/>
      <c r="CL318" s="674"/>
      <c r="CM318" s="674"/>
      <c r="CN318" s="674"/>
      <c r="CO318" s="674"/>
      <c r="CP318" s="674"/>
      <c r="CQ318" s="674"/>
      <c r="CR318" s="674"/>
      <c r="CS318" s="674"/>
      <c r="CT318" s="674"/>
      <c r="CU318" s="674"/>
      <c r="CV318" s="674"/>
      <c r="CW318" s="674"/>
      <c r="CX318" s="674"/>
      <c r="CY318" s="674"/>
      <c r="CZ318" s="674"/>
      <c r="DA318" s="674"/>
      <c r="DB318" s="674"/>
      <c r="DC318" s="674"/>
      <c r="DD318" s="674"/>
      <c r="DE318" s="674"/>
      <c r="DF318" s="674"/>
      <c r="DG318" s="674"/>
      <c r="DH318" s="674"/>
      <c r="DI318" s="674"/>
      <c r="DJ318" s="674"/>
      <c r="DK318" s="674"/>
      <c r="DL318" s="674"/>
      <c r="DM318" s="674"/>
      <c r="DN318" s="674"/>
      <c r="DO318" s="674"/>
      <c r="DP318" s="674"/>
      <c r="DQ318" s="674"/>
      <c r="DR318" s="674"/>
      <c r="DS318" s="674"/>
      <c r="DT318" s="674"/>
      <c r="DU318" s="674"/>
      <c r="DV318" s="674"/>
      <c r="DW318" s="674"/>
      <c r="DX318" s="674"/>
      <c r="DY318" s="674"/>
      <c r="DZ318" s="674"/>
      <c r="EA318" s="674"/>
      <c r="EB318" s="674"/>
      <c r="EC318" s="674"/>
      <c r="ED318" s="674"/>
      <c r="EE318" s="674"/>
      <c r="EF318" s="674"/>
      <c r="EG318" s="674"/>
      <c r="EH318" s="674"/>
      <c r="EI318" s="674"/>
      <c r="EJ318" s="674"/>
      <c r="EK318" s="674"/>
      <c r="EL318" s="674"/>
      <c r="EM318" s="674"/>
      <c r="EN318" s="674"/>
      <c r="EO318" s="674"/>
      <c r="EP318" s="674"/>
      <c r="EQ318" s="674"/>
      <c r="ER318" s="674"/>
      <c r="ES318" s="674"/>
      <c r="ET318" s="674"/>
      <c r="EU318" s="674"/>
      <c r="EV318" s="674"/>
      <c r="EW318" s="674"/>
      <c r="EX318" s="674"/>
      <c r="EY318" s="674"/>
      <c r="EZ318" s="674"/>
      <c r="FA318" s="674"/>
      <c r="FB318" s="674"/>
      <c r="FC318" s="674"/>
      <c r="FD318" s="674"/>
      <c r="FE318" s="674"/>
      <c r="FF318" s="674"/>
      <c r="FG318" s="674"/>
      <c r="FH318" s="674"/>
      <c r="FI318" s="674"/>
      <c r="FJ318" s="674"/>
      <c r="FK318" s="674"/>
      <c r="FL318" s="674"/>
      <c r="FM318" s="674"/>
      <c r="FN318" s="674"/>
      <c r="FO318" s="674"/>
      <c r="FP318" s="674"/>
      <c r="FQ318" s="674"/>
      <c r="FR318" s="674"/>
      <c r="FS318" s="674"/>
      <c r="FT318" s="674"/>
      <c r="FU318" s="674"/>
      <c r="FV318" s="674"/>
      <c r="FW318" s="674"/>
      <c r="FX318" s="674"/>
      <c r="FY318" s="674"/>
      <c r="FZ318" s="1313"/>
      <c r="GA318" s="1312"/>
      <c r="GB318" s="1156"/>
      <c r="GC318" s="1156"/>
      <c r="GD318" s="1156"/>
      <c r="GE318" s="1156"/>
      <c r="GF318" s="1156"/>
      <c r="GG318" s="1156"/>
      <c r="GH318" s="1156"/>
      <c r="GI318" s="1156"/>
      <c r="GJ318" s="1156"/>
      <c r="GK318" s="1157"/>
      <c r="GL318" s="1157"/>
      <c r="GM318" s="1157"/>
      <c r="GN318" s="1157"/>
      <c r="GO318" s="1157"/>
      <c r="GP318" s="1157"/>
      <c r="GQ318" s="1157"/>
      <c r="GR318" s="1157"/>
      <c r="GS318" s="1157"/>
      <c r="GT318" s="1157"/>
      <c r="GU318" s="1157"/>
      <c r="GV318" s="1157"/>
      <c r="GW318" s="1157"/>
      <c r="GX318" s="1157"/>
      <c r="GY318" s="1157"/>
      <c r="GZ318" s="1157"/>
      <c r="HA318" s="1157"/>
      <c r="HB318" s="1157"/>
      <c r="HC318" s="1157"/>
      <c r="HD318" s="1157"/>
      <c r="HE318" s="1157"/>
      <c r="HF318" s="1157"/>
      <c r="HG318" s="1157"/>
      <c r="HH318" s="1157"/>
      <c r="HI318" s="1157"/>
      <c r="HJ318" s="1026"/>
    </row>
    <row r="319" spans="2:218" ht="24.95" customHeight="1" x14ac:dyDescent="0.25">
      <c r="B319" s="1606"/>
      <c r="C319" s="229"/>
      <c r="D319" s="1316"/>
      <c r="E319" s="2400"/>
      <c r="F319" s="215"/>
      <c r="G319" s="213"/>
      <c r="H319" s="213"/>
      <c r="I319" s="214"/>
      <c r="J319" s="834"/>
      <c r="K319" s="234"/>
      <c r="L319" s="230"/>
      <c r="M319" s="231"/>
      <c r="N319" s="231"/>
      <c r="O319" s="231"/>
      <c r="P319" s="231"/>
      <c r="Q319" s="235"/>
      <c r="R319" s="233"/>
      <c r="S319" s="232"/>
      <c r="T319" s="219"/>
      <c r="U319" s="835"/>
      <c r="V319" s="212"/>
      <c r="W319" s="231"/>
      <c r="X319" s="2118"/>
      <c r="Y319" s="2119"/>
      <c r="Z319" s="2188"/>
      <c r="AA319" s="674"/>
      <c r="AB319" s="674"/>
      <c r="AC319" s="674"/>
      <c r="AD319" s="674"/>
      <c r="AE319" s="674"/>
      <c r="AF319" s="674"/>
      <c r="AG319" s="674"/>
      <c r="AH319" s="674"/>
      <c r="AI319" s="674"/>
      <c r="AJ319" s="674"/>
      <c r="AK319" s="674"/>
      <c r="AL319" s="674"/>
      <c r="AM319" s="674"/>
      <c r="AN319" s="674"/>
      <c r="AO319" s="674"/>
      <c r="AP319" s="674"/>
      <c r="AQ319" s="674"/>
      <c r="AR319" s="674"/>
      <c r="AS319" s="674"/>
      <c r="AT319" s="674"/>
      <c r="AU319" s="674"/>
      <c r="AV319" s="674"/>
      <c r="AW319" s="674"/>
      <c r="AX319" s="674"/>
      <c r="AY319" s="674"/>
      <c r="AZ319" s="674"/>
      <c r="BA319" s="674"/>
      <c r="BB319" s="674"/>
      <c r="BC319" s="674"/>
      <c r="BD319" s="674"/>
      <c r="BE319" s="674"/>
      <c r="BF319" s="674"/>
      <c r="BG319" s="674"/>
      <c r="BH319" s="674"/>
      <c r="BI319" s="674"/>
      <c r="BJ319" s="674"/>
      <c r="BK319" s="674"/>
      <c r="BL319" s="674"/>
      <c r="BM319" s="674"/>
      <c r="BN319" s="674"/>
      <c r="BO319" s="674"/>
      <c r="BP319" s="674"/>
      <c r="BQ319" s="674"/>
      <c r="BR319" s="674"/>
      <c r="BS319" s="674"/>
      <c r="BT319" s="674"/>
      <c r="BU319" s="674"/>
      <c r="BV319" s="674"/>
      <c r="BW319" s="674"/>
      <c r="BX319" s="674"/>
      <c r="BY319" s="674"/>
      <c r="BZ319" s="674"/>
      <c r="CA319" s="674"/>
      <c r="CB319" s="674"/>
      <c r="CC319" s="674"/>
      <c r="CD319" s="674"/>
      <c r="CE319" s="674"/>
      <c r="CF319" s="674"/>
      <c r="CG319" s="674"/>
      <c r="CH319" s="674"/>
      <c r="CI319" s="674"/>
      <c r="CJ319" s="674"/>
      <c r="CK319" s="674"/>
      <c r="CL319" s="674"/>
      <c r="CM319" s="674"/>
      <c r="CN319" s="674"/>
      <c r="CO319" s="674"/>
      <c r="CP319" s="674"/>
      <c r="CQ319" s="674"/>
      <c r="CR319" s="674"/>
      <c r="CS319" s="674"/>
      <c r="CT319" s="674"/>
      <c r="CU319" s="674"/>
      <c r="CV319" s="674"/>
      <c r="CW319" s="674"/>
      <c r="CX319" s="674"/>
      <c r="CY319" s="674"/>
      <c r="CZ319" s="674"/>
      <c r="DA319" s="674"/>
      <c r="DB319" s="674"/>
      <c r="DC319" s="674"/>
      <c r="DD319" s="674"/>
      <c r="DE319" s="674"/>
      <c r="DF319" s="674"/>
      <c r="DG319" s="674"/>
      <c r="DH319" s="674"/>
      <c r="DI319" s="674"/>
      <c r="DJ319" s="674"/>
      <c r="DK319" s="674"/>
      <c r="DL319" s="674"/>
      <c r="DM319" s="674"/>
      <c r="DN319" s="674"/>
      <c r="DO319" s="674"/>
      <c r="DP319" s="674"/>
      <c r="DQ319" s="674"/>
      <c r="DR319" s="674"/>
      <c r="DS319" s="674"/>
      <c r="DT319" s="674"/>
      <c r="DU319" s="674"/>
      <c r="DV319" s="674"/>
      <c r="DW319" s="674"/>
      <c r="DX319" s="674"/>
      <c r="DY319" s="674"/>
      <c r="DZ319" s="674"/>
      <c r="EA319" s="674"/>
      <c r="EB319" s="674"/>
      <c r="EC319" s="674"/>
      <c r="ED319" s="674"/>
      <c r="EE319" s="674"/>
      <c r="EF319" s="674"/>
      <c r="EG319" s="674"/>
      <c r="EH319" s="674"/>
      <c r="EI319" s="674"/>
      <c r="EJ319" s="674"/>
      <c r="EK319" s="674"/>
      <c r="EL319" s="674"/>
      <c r="EM319" s="674"/>
      <c r="EN319" s="674"/>
      <c r="EO319" s="674"/>
      <c r="EP319" s="674"/>
      <c r="EQ319" s="674"/>
      <c r="ER319" s="674"/>
      <c r="ES319" s="674"/>
      <c r="ET319" s="674"/>
      <c r="EU319" s="674"/>
      <c r="EV319" s="674"/>
      <c r="EW319" s="674"/>
      <c r="EX319" s="674"/>
      <c r="EY319" s="674"/>
      <c r="EZ319" s="674"/>
      <c r="FA319" s="674"/>
      <c r="FB319" s="674"/>
      <c r="FC319" s="674"/>
      <c r="FD319" s="674"/>
      <c r="FE319" s="674"/>
      <c r="FF319" s="674"/>
      <c r="FG319" s="674"/>
      <c r="FH319" s="674"/>
      <c r="FI319" s="674"/>
      <c r="FJ319" s="674"/>
      <c r="FK319" s="674"/>
      <c r="FL319" s="674"/>
      <c r="FM319" s="674"/>
      <c r="FN319" s="674"/>
      <c r="FO319" s="674"/>
      <c r="FP319" s="674"/>
      <c r="FQ319" s="674"/>
      <c r="FR319" s="674"/>
      <c r="FS319" s="674"/>
      <c r="FT319" s="674"/>
      <c r="FU319" s="674"/>
      <c r="FV319" s="674"/>
      <c r="FW319" s="674"/>
      <c r="FX319" s="674"/>
      <c r="FY319" s="674"/>
      <c r="FZ319" s="1313"/>
      <c r="GA319" s="1312"/>
      <c r="GB319" s="1156"/>
      <c r="GC319" s="1156"/>
      <c r="GD319" s="1156"/>
      <c r="GE319" s="1156"/>
      <c r="GF319" s="1156"/>
      <c r="GG319" s="1156"/>
      <c r="GH319" s="1156"/>
      <c r="GI319" s="1156"/>
      <c r="GJ319" s="1156"/>
      <c r="GK319" s="1157"/>
      <c r="GL319" s="1157"/>
      <c r="GM319" s="1157"/>
      <c r="GN319" s="1157"/>
      <c r="GO319" s="1157"/>
      <c r="GP319" s="1157"/>
      <c r="GQ319" s="1157"/>
      <c r="GR319" s="1157"/>
      <c r="GS319" s="1157"/>
      <c r="GT319" s="1157"/>
      <c r="GU319" s="1157"/>
      <c r="GV319" s="1157"/>
      <c r="GW319" s="1157"/>
      <c r="GX319" s="1157"/>
      <c r="GY319" s="1157"/>
      <c r="GZ319" s="1157"/>
      <c r="HA319" s="1157"/>
      <c r="HB319" s="1157"/>
      <c r="HC319" s="1157"/>
      <c r="HD319" s="1157"/>
      <c r="HE319" s="1157"/>
      <c r="HF319" s="1157"/>
      <c r="HG319" s="1157"/>
      <c r="HH319" s="1157"/>
      <c r="HI319" s="1157"/>
      <c r="HJ319" s="1026"/>
    </row>
    <row r="320" spans="2:218" ht="24.95" customHeight="1" x14ac:dyDescent="0.25">
      <c r="B320" s="1606"/>
      <c r="C320" s="229"/>
      <c r="D320" s="1316"/>
      <c r="E320" s="2400"/>
      <c r="F320" s="215"/>
      <c r="G320" s="213"/>
      <c r="H320" s="213"/>
      <c r="I320" s="214"/>
      <c r="J320" s="834"/>
      <c r="K320" s="234"/>
      <c r="L320" s="230"/>
      <c r="M320" s="231"/>
      <c r="N320" s="231"/>
      <c r="O320" s="231"/>
      <c r="P320" s="231"/>
      <c r="Q320" s="235"/>
      <c r="R320" s="233"/>
      <c r="S320" s="232"/>
      <c r="T320" s="219"/>
      <c r="U320" s="835"/>
      <c r="V320" s="212"/>
      <c r="W320" s="231"/>
      <c r="X320" s="2118"/>
      <c r="Y320" s="2119"/>
      <c r="Z320" s="2188"/>
      <c r="AA320" s="674"/>
      <c r="AB320" s="674"/>
      <c r="AC320" s="674"/>
      <c r="AD320" s="674"/>
      <c r="AE320" s="674"/>
      <c r="AF320" s="674"/>
      <c r="AG320" s="674"/>
      <c r="AH320" s="674"/>
      <c r="AI320" s="674"/>
      <c r="AJ320" s="674"/>
      <c r="AK320" s="674"/>
      <c r="AL320" s="674"/>
      <c r="AM320" s="674"/>
      <c r="AN320" s="674"/>
      <c r="AO320" s="674"/>
      <c r="AP320" s="674"/>
      <c r="AQ320" s="674"/>
      <c r="AR320" s="674"/>
      <c r="AS320" s="674"/>
      <c r="AT320" s="674"/>
      <c r="AU320" s="674"/>
      <c r="AV320" s="674"/>
      <c r="AW320" s="674"/>
      <c r="AX320" s="674"/>
      <c r="AY320" s="674"/>
      <c r="AZ320" s="674"/>
      <c r="BA320" s="674"/>
      <c r="BB320" s="674"/>
      <c r="BC320" s="674"/>
      <c r="BD320" s="674"/>
      <c r="BE320" s="674"/>
      <c r="BF320" s="674"/>
      <c r="BG320" s="674"/>
      <c r="BH320" s="674"/>
      <c r="BI320" s="674"/>
      <c r="BJ320" s="674"/>
      <c r="BK320" s="674"/>
      <c r="BL320" s="674"/>
      <c r="BM320" s="674"/>
      <c r="BN320" s="674"/>
      <c r="BO320" s="674"/>
      <c r="BP320" s="674"/>
      <c r="BQ320" s="674"/>
      <c r="BR320" s="674"/>
      <c r="BS320" s="674"/>
      <c r="BT320" s="674"/>
      <c r="BU320" s="674"/>
      <c r="BV320" s="674"/>
      <c r="BW320" s="674"/>
      <c r="BX320" s="674"/>
      <c r="BY320" s="674"/>
      <c r="BZ320" s="674"/>
      <c r="CA320" s="674"/>
      <c r="CB320" s="674"/>
      <c r="CC320" s="674"/>
      <c r="CD320" s="674"/>
      <c r="CE320" s="674"/>
      <c r="CF320" s="674"/>
      <c r="CG320" s="674"/>
      <c r="CH320" s="674"/>
      <c r="CI320" s="674"/>
      <c r="CJ320" s="674"/>
      <c r="CK320" s="674"/>
      <c r="CL320" s="674"/>
      <c r="CM320" s="674"/>
      <c r="CN320" s="674"/>
      <c r="CO320" s="674"/>
      <c r="CP320" s="674"/>
      <c r="CQ320" s="674"/>
      <c r="CR320" s="674"/>
      <c r="CS320" s="674"/>
      <c r="CT320" s="674"/>
      <c r="CU320" s="674"/>
      <c r="CV320" s="674"/>
      <c r="CW320" s="674"/>
      <c r="CX320" s="674"/>
      <c r="CY320" s="674"/>
      <c r="CZ320" s="674"/>
      <c r="DA320" s="674"/>
      <c r="DB320" s="674"/>
      <c r="DC320" s="674"/>
      <c r="DD320" s="674"/>
      <c r="DE320" s="674"/>
      <c r="DF320" s="674"/>
      <c r="DG320" s="674"/>
      <c r="DH320" s="674"/>
      <c r="DI320" s="674"/>
      <c r="DJ320" s="674"/>
      <c r="DK320" s="674"/>
      <c r="DL320" s="674"/>
      <c r="DM320" s="674"/>
      <c r="DN320" s="674"/>
      <c r="DO320" s="674"/>
      <c r="DP320" s="674"/>
      <c r="DQ320" s="674"/>
      <c r="DR320" s="674"/>
      <c r="DS320" s="674"/>
      <c r="DT320" s="674"/>
      <c r="DU320" s="674"/>
      <c r="DV320" s="674"/>
      <c r="DW320" s="674"/>
      <c r="DX320" s="674"/>
      <c r="DY320" s="674"/>
      <c r="DZ320" s="674"/>
      <c r="EA320" s="674"/>
      <c r="EB320" s="674"/>
      <c r="EC320" s="674"/>
      <c r="ED320" s="674"/>
      <c r="EE320" s="674"/>
      <c r="EF320" s="674"/>
      <c r="EG320" s="674"/>
      <c r="EH320" s="674"/>
      <c r="EI320" s="674"/>
      <c r="EJ320" s="674"/>
      <c r="EK320" s="674"/>
      <c r="EL320" s="674"/>
      <c r="EM320" s="674"/>
      <c r="EN320" s="674"/>
      <c r="EO320" s="674"/>
      <c r="EP320" s="674"/>
      <c r="EQ320" s="674"/>
      <c r="ER320" s="674"/>
      <c r="ES320" s="674"/>
      <c r="ET320" s="674"/>
      <c r="EU320" s="674"/>
      <c r="EV320" s="674"/>
      <c r="EW320" s="674"/>
      <c r="EX320" s="674"/>
      <c r="EY320" s="674"/>
      <c r="EZ320" s="674"/>
      <c r="FA320" s="674"/>
      <c r="FB320" s="674"/>
      <c r="FC320" s="674"/>
      <c r="FD320" s="674"/>
      <c r="FE320" s="674"/>
      <c r="FF320" s="674"/>
      <c r="FG320" s="674"/>
      <c r="FH320" s="674"/>
      <c r="FI320" s="674"/>
      <c r="FJ320" s="674"/>
      <c r="FK320" s="674"/>
      <c r="FL320" s="674"/>
      <c r="FM320" s="674"/>
      <c r="FN320" s="674"/>
      <c r="FO320" s="674"/>
      <c r="FP320" s="674"/>
      <c r="FQ320" s="674"/>
      <c r="FR320" s="674"/>
      <c r="FS320" s="674"/>
      <c r="FT320" s="674"/>
      <c r="FU320" s="674"/>
      <c r="FV320" s="674"/>
      <c r="FW320" s="674"/>
      <c r="FX320" s="674"/>
      <c r="FY320" s="674"/>
      <c r="FZ320" s="1313"/>
      <c r="GA320" s="1312"/>
      <c r="GB320" s="1156"/>
      <c r="GC320" s="1156"/>
      <c r="GD320" s="1156"/>
      <c r="GE320" s="1156"/>
      <c r="GF320" s="1156"/>
      <c r="GG320" s="1156"/>
      <c r="GH320" s="1156"/>
      <c r="GI320" s="1156"/>
      <c r="GJ320" s="1156"/>
      <c r="GK320" s="1157"/>
      <c r="GL320" s="1157"/>
      <c r="GM320" s="1157"/>
      <c r="GN320" s="1157"/>
      <c r="GO320" s="1157"/>
      <c r="GP320" s="1157"/>
      <c r="GQ320" s="1157"/>
      <c r="GR320" s="1157"/>
      <c r="GS320" s="1157"/>
      <c r="GT320" s="1157"/>
      <c r="GU320" s="1157"/>
      <c r="GV320" s="1157"/>
      <c r="GW320" s="1157"/>
      <c r="GX320" s="1157"/>
      <c r="GY320" s="1157"/>
      <c r="GZ320" s="1157"/>
      <c r="HA320" s="1157"/>
      <c r="HB320" s="1157"/>
      <c r="HC320" s="1157"/>
      <c r="HD320" s="1157"/>
      <c r="HE320" s="1157"/>
      <c r="HF320" s="1157"/>
      <c r="HG320" s="1157"/>
      <c r="HH320" s="1157"/>
      <c r="HI320" s="1157"/>
      <c r="HJ320" s="1026"/>
    </row>
    <row r="321" spans="2:218" ht="24.95" customHeight="1" x14ac:dyDescent="0.25">
      <c r="B321" s="1606"/>
      <c r="C321" s="229"/>
      <c r="D321" s="1316"/>
      <c r="E321" s="2400"/>
      <c r="F321" s="215"/>
      <c r="G321" s="213"/>
      <c r="H321" s="213"/>
      <c r="I321" s="214"/>
      <c r="J321" s="834"/>
      <c r="K321" s="234"/>
      <c r="L321" s="230"/>
      <c r="M321" s="231"/>
      <c r="N321" s="231"/>
      <c r="O321" s="231"/>
      <c r="P321" s="231"/>
      <c r="Q321" s="235"/>
      <c r="R321" s="233"/>
      <c r="S321" s="232"/>
      <c r="T321" s="219"/>
      <c r="U321" s="835"/>
      <c r="V321" s="212"/>
      <c r="W321" s="231"/>
      <c r="X321" s="2118"/>
      <c r="Y321" s="2119"/>
      <c r="Z321" s="2188"/>
      <c r="AA321" s="674"/>
      <c r="AB321" s="674"/>
      <c r="AC321" s="674"/>
      <c r="AD321" s="674"/>
      <c r="AE321" s="674"/>
      <c r="AF321" s="674"/>
      <c r="AG321" s="674"/>
      <c r="AH321" s="674"/>
      <c r="AI321" s="674"/>
      <c r="AJ321" s="674"/>
      <c r="AK321" s="674"/>
      <c r="AL321" s="674"/>
      <c r="AM321" s="674"/>
      <c r="AN321" s="674"/>
      <c r="AO321" s="674"/>
      <c r="AP321" s="674"/>
      <c r="AQ321" s="674"/>
      <c r="AR321" s="674"/>
      <c r="AS321" s="674"/>
      <c r="AT321" s="674"/>
      <c r="AU321" s="674"/>
      <c r="AV321" s="674"/>
      <c r="AW321" s="674"/>
      <c r="AX321" s="674"/>
      <c r="AY321" s="674"/>
      <c r="AZ321" s="674"/>
      <c r="BA321" s="674"/>
      <c r="BB321" s="674"/>
      <c r="BC321" s="674"/>
      <c r="BD321" s="674"/>
      <c r="BE321" s="674"/>
      <c r="BF321" s="674"/>
      <c r="BG321" s="674"/>
      <c r="BH321" s="674"/>
      <c r="BI321" s="674"/>
      <c r="BJ321" s="674"/>
      <c r="BK321" s="674"/>
      <c r="BL321" s="674"/>
      <c r="BM321" s="674"/>
      <c r="BN321" s="674"/>
      <c r="BO321" s="674"/>
      <c r="BP321" s="674"/>
      <c r="BQ321" s="674"/>
      <c r="BR321" s="674"/>
      <c r="BS321" s="674"/>
      <c r="BT321" s="674"/>
      <c r="BU321" s="674"/>
      <c r="BV321" s="674"/>
      <c r="BW321" s="674"/>
      <c r="BX321" s="674"/>
      <c r="BY321" s="674"/>
      <c r="BZ321" s="674"/>
      <c r="CA321" s="674"/>
      <c r="CB321" s="674"/>
      <c r="CC321" s="674"/>
      <c r="CD321" s="674"/>
      <c r="CE321" s="674"/>
      <c r="CF321" s="674"/>
      <c r="CG321" s="674"/>
      <c r="CH321" s="674"/>
      <c r="CI321" s="674"/>
      <c r="CJ321" s="674"/>
      <c r="CK321" s="674"/>
      <c r="CL321" s="674"/>
      <c r="CM321" s="674"/>
      <c r="CN321" s="674"/>
      <c r="CO321" s="674"/>
      <c r="CP321" s="674"/>
      <c r="CQ321" s="674"/>
      <c r="CR321" s="674"/>
      <c r="CS321" s="674"/>
      <c r="CT321" s="674"/>
      <c r="CU321" s="674"/>
      <c r="CV321" s="674"/>
      <c r="CW321" s="674"/>
      <c r="CX321" s="674"/>
      <c r="CY321" s="674"/>
      <c r="CZ321" s="674"/>
      <c r="DA321" s="674"/>
      <c r="DB321" s="674"/>
      <c r="DC321" s="674"/>
      <c r="DD321" s="674"/>
      <c r="DE321" s="674"/>
      <c r="DF321" s="674"/>
      <c r="DG321" s="674"/>
      <c r="DH321" s="674"/>
      <c r="DI321" s="674"/>
      <c r="DJ321" s="674"/>
      <c r="DK321" s="674"/>
      <c r="DL321" s="674"/>
      <c r="DM321" s="674"/>
      <c r="DN321" s="674"/>
      <c r="DO321" s="674"/>
      <c r="DP321" s="674"/>
      <c r="DQ321" s="674"/>
      <c r="DR321" s="674"/>
      <c r="DS321" s="674"/>
      <c r="DT321" s="674"/>
      <c r="DU321" s="674"/>
      <c r="DV321" s="674"/>
      <c r="DW321" s="674"/>
      <c r="DX321" s="674"/>
      <c r="DY321" s="674"/>
      <c r="DZ321" s="674"/>
      <c r="EA321" s="674"/>
      <c r="EB321" s="674"/>
      <c r="EC321" s="674"/>
      <c r="ED321" s="674"/>
      <c r="EE321" s="674"/>
      <c r="EF321" s="674"/>
      <c r="EG321" s="674"/>
      <c r="EH321" s="674"/>
      <c r="EI321" s="674"/>
      <c r="EJ321" s="674"/>
      <c r="EK321" s="674"/>
      <c r="EL321" s="674"/>
      <c r="EM321" s="674"/>
      <c r="EN321" s="674"/>
      <c r="EO321" s="674"/>
      <c r="EP321" s="674"/>
      <c r="EQ321" s="674"/>
      <c r="ER321" s="674"/>
      <c r="ES321" s="674"/>
      <c r="ET321" s="674"/>
      <c r="EU321" s="674"/>
      <c r="EV321" s="674"/>
      <c r="EW321" s="674"/>
      <c r="EX321" s="674"/>
      <c r="EY321" s="674"/>
      <c r="EZ321" s="674"/>
      <c r="FA321" s="674"/>
      <c r="FB321" s="674"/>
      <c r="FC321" s="674"/>
      <c r="FD321" s="674"/>
      <c r="FE321" s="674"/>
      <c r="FF321" s="674"/>
      <c r="FG321" s="674"/>
      <c r="FH321" s="674"/>
      <c r="FI321" s="674"/>
      <c r="FJ321" s="674"/>
      <c r="FK321" s="674"/>
      <c r="FL321" s="674"/>
      <c r="FM321" s="674"/>
      <c r="FN321" s="674"/>
      <c r="FO321" s="674"/>
      <c r="FP321" s="674"/>
      <c r="FQ321" s="674"/>
      <c r="FR321" s="674"/>
      <c r="FS321" s="674"/>
      <c r="FT321" s="674"/>
      <c r="FU321" s="674"/>
      <c r="FV321" s="674"/>
      <c r="FW321" s="674"/>
      <c r="FX321" s="674"/>
      <c r="FY321" s="674"/>
      <c r="FZ321" s="1313"/>
      <c r="GA321" s="1312"/>
      <c r="GB321" s="1156"/>
      <c r="GC321" s="1156"/>
      <c r="GD321" s="1156"/>
      <c r="GE321" s="1156"/>
      <c r="GF321" s="1156"/>
      <c r="GG321" s="1156"/>
      <c r="GH321" s="1156"/>
      <c r="GI321" s="1156"/>
      <c r="GJ321" s="1156"/>
      <c r="GK321" s="1157"/>
      <c r="GL321" s="1157"/>
      <c r="GM321" s="1157"/>
      <c r="GN321" s="1157"/>
      <c r="GO321" s="1157"/>
      <c r="GP321" s="1157"/>
      <c r="GQ321" s="1157"/>
      <c r="GR321" s="1157"/>
      <c r="GS321" s="1157"/>
      <c r="GT321" s="1157"/>
      <c r="GU321" s="1157"/>
      <c r="GV321" s="1157"/>
      <c r="GW321" s="1157"/>
      <c r="GX321" s="1157"/>
      <c r="GY321" s="1157"/>
      <c r="GZ321" s="1157"/>
      <c r="HA321" s="1157"/>
      <c r="HB321" s="1157"/>
      <c r="HC321" s="1157"/>
      <c r="HD321" s="1157"/>
      <c r="HE321" s="1157"/>
      <c r="HF321" s="1157"/>
      <c r="HG321" s="1157"/>
      <c r="HH321" s="1157"/>
      <c r="HI321" s="1157"/>
      <c r="HJ321" s="1026"/>
    </row>
    <row r="322" spans="2:218" ht="24.95" customHeight="1" x14ac:dyDescent="0.25">
      <c r="B322" s="1606"/>
      <c r="C322" s="229"/>
      <c r="D322" s="1316"/>
      <c r="E322" s="2400"/>
      <c r="F322" s="215"/>
      <c r="G322" s="213"/>
      <c r="H322" s="213"/>
      <c r="I322" s="214"/>
      <c r="J322" s="834"/>
      <c r="K322" s="234"/>
      <c r="L322" s="230"/>
      <c r="M322" s="231"/>
      <c r="N322" s="231"/>
      <c r="O322" s="231"/>
      <c r="P322" s="231"/>
      <c r="Q322" s="235"/>
      <c r="R322" s="233"/>
      <c r="S322" s="232"/>
      <c r="T322" s="219"/>
      <c r="U322" s="835"/>
      <c r="V322" s="212"/>
      <c r="W322" s="231"/>
      <c r="X322" s="2118"/>
      <c r="Y322" s="2119"/>
      <c r="Z322" s="2188"/>
      <c r="AA322" s="674"/>
      <c r="AB322" s="674"/>
      <c r="AC322" s="674"/>
      <c r="AD322" s="674"/>
      <c r="AE322" s="674"/>
      <c r="AF322" s="674"/>
      <c r="AG322" s="674"/>
      <c r="AH322" s="674"/>
      <c r="AI322" s="674"/>
      <c r="AJ322" s="674"/>
      <c r="AK322" s="674"/>
      <c r="AL322" s="674"/>
      <c r="AM322" s="674"/>
      <c r="AN322" s="674"/>
      <c r="AO322" s="674"/>
      <c r="AP322" s="674"/>
      <c r="AQ322" s="674"/>
      <c r="AR322" s="674"/>
      <c r="AS322" s="674"/>
      <c r="AT322" s="674"/>
      <c r="AU322" s="674"/>
      <c r="AV322" s="674"/>
      <c r="AW322" s="674"/>
      <c r="AX322" s="674"/>
      <c r="AY322" s="674"/>
      <c r="AZ322" s="674"/>
      <c r="BA322" s="674"/>
      <c r="BB322" s="674"/>
      <c r="BC322" s="674"/>
      <c r="BD322" s="674"/>
      <c r="BE322" s="674"/>
      <c r="BF322" s="674"/>
      <c r="BG322" s="674"/>
      <c r="BH322" s="674"/>
      <c r="BI322" s="674"/>
      <c r="BJ322" s="674"/>
      <c r="BK322" s="674"/>
      <c r="BL322" s="674"/>
      <c r="BM322" s="674"/>
      <c r="BN322" s="674"/>
      <c r="BO322" s="674"/>
      <c r="BP322" s="674"/>
      <c r="BQ322" s="674"/>
      <c r="BR322" s="674"/>
      <c r="BS322" s="674"/>
      <c r="BT322" s="674"/>
      <c r="BU322" s="674"/>
      <c r="BV322" s="674"/>
      <c r="BW322" s="674"/>
      <c r="BX322" s="674"/>
      <c r="BY322" s="674"/>
      <c r="BZ322" s="674"/>
      <c r="CA322" s="674"/>
      <c r="CB322" s="674"/>
      <c r="CC322" s="674"/>
      <c r="CD322" s="674"/>
      <c r="CE322" s="674"/>
      <c r="CF322" s="674"/>
      <c r="CG322" s="674"/>
      <c r="CH322" s="674"/>
      <c r="CI322" s="674"/>
      <c r="CJ322" s="674"/>
      <c r="CK322" s="674"/>
      <c r="CL322" s="674"/>
      <c r="CM322" s="674"/>
      <c r="CN322" s="674"/>
      <c r="CO322" s="674"/>
      <c r="CP322" s="674"/>
      <c r="CQ322" s="674"/>
      <c r="CR322" s="674"/>
      <c r="CS322" s="674"/>
      <c r="CT322" s="674"/>
      <c r="CU322" s="674"/>
      <c r="CV322" s="674"/>
      <c r="CW322" s="674"/>
      <c r="CX322" s="674"/>
      <c r="CY322" s="674"/>
      <c r="CZ322" s="674"/>
      <c r="DA322" s="674"/>
      <c r="DB322" s="674"/>
      <c r="DC322" s="674"/>
      <c r="DD322" s="674"/>
      <c r="DE322" s="674"/>
      <c r="DF322" s="674"/>
      <c r="DG322" s="674"/>
      <c r="DH322" s="674"/>
      <c r="DI322" s="674"/>
      <c r="DJ322" s="674"/>
      <c r="DK322" s="674"/>
      <c r="DL322" s="674"/>
      <c r="DM322" s="674"/>
      <c r="DN322" s="674"/>
      <c r="DO322" s="674"/>
      <c r="DP322" s="674"/>
      <c r="DQ322" s="674"/>
      <c r="DR322" s="674"/>
      <c r="DS322" s="674"/>
      <c r="DT322" s="674"/>
      <c r="DU322" s="674"/>
      <c r="DV322" s="674"/>
      <c r="DW322" s="674"/>
      <c r="DX322" s="674"/>
      <c r="DY322" s="674"/>
      <c r="DZ322" s="674"/>
      <c r="EA322" s="674"/>
      <c r="EB322" s="674"/>
      <c r="EC322" s="674"/>
      <c r="ED322" s="674"/>
      <c r="EE322" s="674"/>
      <c r="EF322" s="674"/>
      <c r="EG322" s="674"/>
      <c r="EH322" s="674"/>
      <c r="EI322" s="674"/>
      <c r="EJ322" s="674"/>
      <c r="EK322" s="674"/>
      <c r="EL322" s="674"/>
      <c r="EM322" s="674"/>
      <c r="EN322" s="674"/>
      <c r="EO322" s="674"/>
      <c r="EP322" s="674"/>
      <c r="EQ322" s="674"/>
      <c r="ER322" s="674"/>
      <c r="ES322" s="674"/>
      <c r="ET322" s="674"/>
      <c r="EU322" s="674"/>
      <c r="EV322" s="674"/>
      <c r="EW322" s="674"/>
      <c r="EX322" s="674"/>
      <c r="EY322" s="674"/>
      <c r="EZ322" s="674"/>
      <c r="FA322" s="674"/>
      <c r="FB322" s="674"/>
      <c r="FC322" s="674"/>
      <c r="FD322" s="674"/>
      <c r="FE322" s="674"/>
      <c r="FF322" s="674"/>
      <c r="FG322" s="674"/>
      <c r="FH322" s="674"/>
      <c r="FI322" s="674"/>
      <c r="FJ322" s="674"/>
      <c r="FK322" s="674"/>
      <c r="FL322" s="674"/>
      <c r="FM322" s="674"/>
      <c r="FN322" s="674"/>
      <c r="FO322" s="674"/>
      <c r="FP322" s="674"/>
      <c r="FQ322" s="674"/>
      <c r="FR322" s="674"/>
      <c r="FS322" s="674"/>
      <c r="FT322" s="674"/>
      <c r="FU322" s="674"/>
      <c r="FV322" s="674"/>
      <c r="FW322" s="674"/>
      <c r="FX322" s="674"/>
      <c r="FY322" s="674"/>
      <c r="FZ322" s="1313"/>
      <c r="GA322" s="1312"/>
      <c r="GB322" s="1156"/>
      <c r="GC322" s="1156"/>
      <c r="GD322" s="1156"/>
      <c r="GE322" s="1156"/>
      <c r="GF322" s="1156"/>
      <c r="GG322" s="1156"/>
      <c r="GH322" s="1156"/>
      <c r="GI322" s="1156"/>
      <c r="GJ322" s="1156"/>
      <c r="GK322" s="1157"/>
      <c r="GL322" s="1157"/>
      <c r="GM322" s="1157"/>
      <c r="GN322" s="1157"/>
      <c r="GO322" s="1157"/>
      <c r="GP322" s="1157"/>
      <c r="GQ322" s="1157"/>
      <c r="GR322" s="1157"/>
      <c r="GS322" s="1157"/>
      <c r="GT322" s="1157"/>
      <c r="GU322" s="1157"/>
      <c r="GV322" s="1157"/>
      <c r="GW322" s="1157"/>
      <c r="GX322" s="1157"/>
      <c r="GY322" s="1157"/>
      <c r="GZ322" s="1157"/>
      <c r="HA322" s="1157"/>
      <c r="HB322" s="1157"/>
      <c r="HC322" s="1157"/>
      <c r="HD322" s="1157"/>
      <c r="HE322" s="1157"/>
      <c r="HF322" s="1157"/>
      <c r="HG322" s="1157"/>
      <c r="HH322" s="1157"/>
      <c r="HI322" s="1157"/>
      <c r="HJ322" s="1026"/>
    </row>
    <row r="323" spans="2:218" ht="24.95" customHeight="1" x14ac:dyDescent="0.25">
      <c r="B323" s="1606"/>
      <c r="C323" s="229"/>
      <c r="D323" s="1316"/>
      <c r="E323" s="2400"/>
      <c r="F323" s="215"/>
      <c r="G323" s="213"/>
      <c r="H323" s="213"/>
      <c r="I323" s="214"/>
      <c r="J323" s="834"/>
      <c r="K323" s="234"/>
      <c r="L323" s="230"/>
      <c r="M323" s="231"/>
      <c r="N323" s="231"/>
      <c r="O323" s="231"/>
      <c r="P323" s="231"/>
      <c r="Q323" s="235"/>
      <c r="R323" s="233"/>
      <c r="S323" s="232"/>
      <c r="T323" s="219"/>
      <c r="U323" s="835"/>
      <c r="V323" s="212"/>
      <c r="W323" s="231"/>
      <c r="X323" s="2118"/>
      <c r="Y323" s="2119"/>
      <c r="Z323" s="2188"/>
      <c r="AA323" s="674"/>
      <c r="AB323" s="674"/>
      <c r="AC323" s="674"/>
      <c r="AD323" s="674"/>
      <c r="AE323" s="674"/>
      <c r="AF323" s="674"/>
      <c r="AG323" s="674"/>
      <c r="AH323" s="674"/>
      <c r="AI323" s="674"/>
      <c r="AJ323" s="674"/>
      <c r="AK323" s="674"/>
      <c r="AL323" s="674"/>
      <c r="AM323" s="674"/>
      <c r="AN323" s="674"/>
      <c r="AO323" s="674"/>
      <c r="AP323" s="674"/>
      <c r="AQ323" s="674"/>
      <c r="AR323" s="674"/>
      <c r="AS323" s="674"/>
      <c r="AT323" s="674"/>
      <c r="AU323" s="674"/>
      <c r="AV323" s="674"/>
      <c r="AW323" s="674"/>
      <c r="AX323" s="674"/>
      <c r="AY323" s="674"/>
      <c r="AZ323" s="674"/>
      <c r="BA323" s="674"/>
      <c r="BB323" s="674"/>
      <c r="BC323" s="674"/>
      <c r="BD323" s="674"/>
      <c r="BE323" s="674"/>
      <c r="BF323" s="674"/>
      <c r="BG323" s="674"/>
      <c r="BH323" s="674"/>
      <c r="BI323" s="674"/>
      <c r="BJ323" s="674"/>
      <c r="BK323" s="674"/>
      <c r="BL323" s="674"/>
      <c r="BM323" s="674"/>
      <c r="BN323" s="674"/>
      <c r="BO323" s="674"/>
      <c r="BP323" s="674"/>
      <c r="BQ323" s="674"/>
      <c r="BR323" s="674"/>
      <c r="BS323" s="674"/>
      <c r="BT323" s="674"/>
      <c r="BU323" s="674"/>
      <c r="BV323" s="674"/>
      <c r="BW323" s="674"/>
      <c r="BX323" s="674"/>
      <c r="BY323" s="674"/>
      <c r="BZ323" s="674"/>
      <c r="CA323" s="674"/>
      <c r="CB323" s="674"/>
      <c r="CC323" s="674"/>
      <c r="CD323" s="674"/>
      <c r="CE323" s="674"/>
      <c r="CF323" s="674"/>
      <c r="CG323" s="674"/>
      <c r="CH323" s="674"/>
      <c r="CI323" s="674"/>
      <c r="CJ323" s="674"/>
      <c r="CK323" s="674"/>
      <c r="CL323" s="674"/>
      <c r="CM323" s="674"/>
      <c r="CN323" s="674"/>
      <c r="CO323" s="674"/>
      <c r="CP323" s="674"/>
      <c r="CQ323" s="674"/>
      <c r="CR323" s="674"/>
      <c r="CS323" s="674"/>
      <c r="CT323" s="674"/>
      <c r="CU323" s="674"/>
      <c r="CV323" s="674"/>
      <c r="CW323" s="674"/>
      <c r="CX323" s="674"/>
      <c r="CY323" s="674"/>
      <c r="CZ323" s="674"/>
      <c r="DA323" s="674"/>
      <c r="DB323" s="674"/>
      <c r="DC323" s="674"/>
      <c r="DD323" s="674"/>
      <c r="DE323" s="674"/>
      <c r="DF323" s="674"/>
      <c r="DG323" s="674"/>
      <c r="DH323" s="674"/>
      <c r="DI323" s="674"/>
      <c r="DJ323" s="674"/>
      <c r="DK323" s="674"/>
      <c r="DL323" s="674"/>
      <c r="DM323" s="674"/>
      <c r="DN323" s="674"/>
      <c r="DO323" s="674"/>
      <c r="DP323" s="674"/>
      <c r="DQ323" s="674"/>
      <c r="DR323" s="674"/>
      <c r="DS323" s="674"/>
      <c r="DT323" s="674"/>
      <c r="DU323" s="674"/>
      <c r="DV323" s="674"/>
      <c r="DW323" s="674"/>
      <c r="DX323" s="674"/>
      <c r="DY323" s="674"/>
      <c r="DZ323" s="674"/>
      <c r="EA323" s="674"/>
      <c r="EB323" s="674"/>
      <c r="EC323" s="674"/>
      <c r="ED323" s="674"/>
      <c r="EE323" s="674"/>
      <c r="EF323" s="674"/>
      <c r="EG323" s="674"/>
      <c r="EH323" s="674"/>
      <c r="EI323" s="674"/>
      <c r="EJ323" s="674"/>
      <c r="EK323" s="674"/>
      <c r="EL323" s="674"/>
      <c r="EM323" s="674"/>
      <c r="EN323" s="674"/>
      <c r="EO323" s="674"/>
      <c r="EP323" s="674"/>
      <c r="EQ323" s="674"/>
      <c r="ER323" s="674"/>
      <c r="ES323" s="674"/>
      <c r="ET323" s="674"/>
      <c r="EU323" s="674"/>
      <c r="EV323" s="674"/>
      <c r="EW323" s="674"/>
      <c r="EX323" s="674"/>
      <c r="EY323" s="674"/>
      <c r="EZ323" s="674"/>
      <c r="FA323" s="674"/>
      <c r="FB323" s="674"/>
      <c r="FC323" s="674"/>
      <c r="FD323" s="674"/>
      <c r="FE323" s="674"/>
      <c r="FF323" s="674"/>
      <c r="FG323" s="674"/>
      <c r="FH323" s="674"/>
      <c r="FI323" s="674"/>
      <c r="FJ323" s="674"/>
      <c r="FK323" s="674"/>
      <c r="FL323" s="674"/>
      <c r="FM323" s="674"/>
      <c r="FN323" s="674"/>
      <c r="FO323" s="674"/>
      <c r="FP323" s="674"/>
      <c r="FQ323" s="674"/>
      <c r="FR323" s="674"/>
      <c r="FS323" s="674"/>
      <c r="FT323" s="674"/>
      <c r="FU323" s="674"/>
      <c r="FV323" s="674"/>
      <c r="FW323" s="674"/>
      <c r="FX323" s="674"/>
      <c r="FY323" s="674"/>
      <c r="FZ323" s="1313"/>
      <c r="GA323" s="1312"/>
      <c r="GB323" s="1156"/>
      <c r="GC323" s="1156"/>
      <c r="GD323" s="1156"/>
      <c r="GE323" s="1156"/>
      <c r="GF323" s="1156"/>
      <c r="GG323" s="1156"/>
      <c r="GH323" s="1156"/>
      <c r="GI323" s="1156"/>
      <c r="GJ323" s="1156"/>
      <c r="GK323" s="1157"/>
      <c r="GL323" s="1157"/>
      <c r="GM323" s="1157"/>
      <c r="GN323" s="1157"/>
      <c r="GO323" s="1157"/>
      <c r="GP323" s="1157"/>
      <c r="GQ323" s="1157"/>
      <c r="GR323" s="1157"/>
      <c r="GS323" s="1157"/>
      <c r="GT323" s="1157"/>
      <c r="GU323" s="1157"/>
      <c r="GV323" s="1157"/>
      <c r="GW323" s="1157"/>
      <c r="GX323" s="1157"/>
      <c r="GY323" s="1157"/>
      <c r="GZ323" s="1157"/>
      <c r="HA323" s="1157"/>
      <c r="HB323" s="1157"/>
      <c r="HC323" s="1157"/>
      <c r="HD323" s="1157"/>
      <c r="HE323" s="1157"/>
      <c r="HF323" s="1157"/>
      <c r="HG323" s="1157"/>
      <c r="HH323" s="1157"/>
      <c r="HI323" s="1157"/>
      <c r="HJ323" s="1026"/>
    </row>
    <row r="324" spans="2:218" ht="24.95" customHeight="1" x14ac:dyDescent="0.25">
      <c r="B324" s="1606"/>
      <c r="C324" s="229"/>
      <c r="D324" s="1316"/>
      <c r="E324" s="2400"/>
      <c r="F324" s="215"/>
      <c r="G324" s="213"/>
      <c r="H324" s="213"/>
      <c r="I324" s="214"/>
      <c r="J324" s="834"/>
      <c r="K324" s="234"/>
      <c r="L324" s="230"/>
      <c r="M324" s="231"/>
      <c r="N324" s="231"/>
      <c r="O324" s="231"/>
      <c r="P324" s="231"/>
      <c r="Q324" s="235"/>
      <c r="R324" s="233"/>
      <c r="S324" s="232"/>
      <c r="T324" s="219"/>
      <c r="U324" s="835"/>
      <c r="V324" s="212"/>
      <c r="W324" s="231"/>
      <c r="X324" s="2118"/>
      <c r="Y324" s="2119"/>
      <c r="Z324" s="2188"/>
      <c r="AA324" s="674"/>
      <c r="AB324" s="674"/>
      <c r="AC324" s="674"/>
      <c r="AD324" s="674"/>
      <c r="AE324" s="674"/>
      <c r="AF324" s="674"/>
      <c r="AG324" s="674"/>
      <c r="AH324" s="674"/>
      <c r="AI324" s="674"/>
      <c r="AJ324" s="674"/>
      <c r="AK324" s="674"/>
      <c r="AL324" s="674"/>
      <c r="AM324" s="674"/>
      <c r="AN324" s="674"/>
      <c r="AO324" s="674"/>
      <c r="AP324" s="674"/>
      <c r="AQ324" s="674"/>
      <c r="AR324" s="674"/>
      <c r="AS324" s="674"/>
      <c r="AT324" s="674"/>
      <c r="AU324" s="674"/>
      <c r="AV324" s="674"/>
      <c r="AW324" s="674"/>
      <c r="AX324" s="674"/>
      <c r="AY324" s="674"/>
      <c r="AZ324" s="674"/>
      <c r="BA324" s="674"/>
      <c r="BB324" s="674"/>
      <c r="BC324" s="674"/>
      <c r="BD324" s="674"/>
      <c r="BE324" s="674"/>
      <c r="BF324" s="674"/>
      <c r="BG324" s="674"/>
      <c r="BH324" s="674"/>
      <c r="BI324" s="674"/>
      <c r="BJ324" s="674"/>
      <c r="BK324" s="674"/>
      <c r="BL324" s="674"/>
      <c r="BM324" s="674"/>
      <c r="BN324" s="674"/>
      <c r="BO324" s="674"/>
      <c r="BP324" s="674"/>
      <c r="BQ324" s="674"/>
      <c r="BR324" s="674"/>
      <c r="BS324" s="674"/>
      <c r="BT324" s="674"/>
      <c r="BU324" s="674"/>
      <c r="BV324" s="674"/>
      <c r="BW324" s="674"/>
      <c r="BX324" s="674"/>
      <c r="BY324" s="674"/>
      <c r="BZ324" s="674"/>
      <c r="CA324" s="674"/>
      <c r="CB324" s="674"/>
      <c r="CC324" s="674"/>
      <c r="CD324" s="674"/>
      <c r="CE324" s="674"/>
      <c r="CF324" s="674"/>
      <c r="CG324" s="674"/>
      <c r="CH324" s="674"/>
      <c r="CI324" s="674"/>
      <c r="CJ324" s="674"/>
      <c r="CK324" s="674"/>
      <c r="CL324" s="674"/>
      <c r="CM324" s="674"/>
      <c r="CN324" s="674"/>
      <c r="CO324" s="674"/>
      <c r="CP324" s="674"/>
      <c r="CQ324" s="674"/>
      <c r="CR324" s="674"/>
      <c r="CS324" s="674"/>
      <c r="CT324" s="674"/>
      <c r="CU324" s="674"/>
      <c r="CV324" s="674"/>
      <c r="CW324" s="674"/>
      <c r="CX324" s="674"/>
      <c r="CY324" s="674"/>
      <c r="CZ324" s="674"/>
      <c r="DA324" s="674"/>
      <c r="DB324" s="674"/>
      <c r="DC324" s="674"/>
      <c r="DD324" s="674"/>
      <c r="DE324" s="674"/>
      <c r="DF324" s="674"/>
      <c r="DG324" s="674"/>
      <c r="DH324" s="674"/>
      <c r="DI324" s="674"/>
      <c r="DJ324" s="674"/>
      <c r="DK324" s="674"/>
      <c r="DL324" s="674"/>
      <c r="DM324" s="674"/>
      <c r="DN324" s="674"/>
      <c r="DO324" s="674"/>
      <c r="DP324" s="674"/>
      <c r="DQ324" s="674"/>
      <c r="DR324" s="674"/>
      <c r="DS324" s="674"/>
      <c r="DT324" s="674"/>
      <c r="DU324" s="674"/>
      <c r="DV324" s="674"/>
      <c r="DW324" s="674"/>
      <c r="DX324" s="674"/>
      <c r="DY324" s="674"/>
      <c r="DZ324" s="674"/>
      <c r="EA324" s="674"/>
      <c r="EB324" s="674"/>
      <c r="EC324" s="674"/>
      <c r="ED324" s="674"/>
      <c r="EE324" s="674"/>
      <c r="EF324" s="674"/>
      <c r="EG324" s="674"/>
      <c r="EH324" s="674"/>
      <c r="EI324" s="674"/>
      <c r="EJ324" s="674"/>
      <c r="EK324" s="674"/>
      <c r="EL324" s="674"/>
      <c r="EM324" s="674"/>
      <c r="EN324" s="674"/>
      <c r="EO324" s="674"/>
      <c r="EP324" s="674"/>
      <c r="EQ324" s="674"/>
      <c r="ER324" s="674"/>
      <c r="ES324" s="674"/>
      <c r="ET324" s="674"/>
      <c r="EU324" s="674"/>
      <c r="EV324" s="674"/>
      <c r="EW324" s="674"/>
      <c r="EX324" s="674"/>
      <c r="EY324" s="674"/>
      <c r="EZ324" s="674"/>
      <c r="FA324" s="674"/>
      <c r="FB324" s="674"/>
      <c r="FC324" s="674"/>
      <c r="FD324" s="674"/>
      <c r="FE324" s="674"/>
      <c r="FF324" s="674"/>
      <c r="FG324" s="674"/>
      <c r="FH324" s="674"/>
      <c r="FI324" s="674"/>
      <c r="FJ324" s="674"/>
      <c r="FK324" s="674"/>
      <c r="FL324" s="674"/>
      <c r="FM324" s="674"/>
      <c r="FN324" s="674"/>
      <c r="FO324" s="674"/>
      <c r="FP324" s="674"/>
      <c r="FQ324" s="674"/>
      <c r="FR324" s="674"/>
      <c r="FS324" s="674"/>
      <c r="FT324" s="674"/>
      <c r="FU324" s="674"/>
      <c r="FV324" s="674"/>
      <c r="FW324" s="674"/>
      <c r="FX324" s="674"/>
      <c r="FY324" s="674"/>
      <c r="FZ324" s="1313"/>
      <c r="GA324" s="1312"/>
      <c r="GB324" s="1156"/>
      <c r="GC324" s="1156"/>
      <c r="GD324" s="1156"/>
      <c r="GE324" s="1156"/>
      <c r="GF324" s="1156"/>
      <c r="GG324" s="1156"/>
      <c r="GH324" s="1156"/>
      <c r="GI324" s="1156"/>
      <c r="GJ324" s="1156"/>
      <c r="GK324" s="1157"/>
      <c r="GL324" s="1157"/>
      <c r="GM324" s="1157"/>
      <c r="GN324" s="1157"/>
      <c r="GO324" s="1157"/>
      <c r="GP324" s="1157"/>
      <c r="GQ324" s="1157"/>
      <c r="GR324" s="1157"/>
      <c r="GS324" s="1157"/>
      <c r="GT324" s="1157"/>
      <c r="GU324" s="1157"/>
      <c r="GV324" s="1157"/>
      <c r="GW324" s="1157"/>
      <c r="GX324" s="1157"/>
      <c r="GY324" s="1157"/>
      <c r="GZ324" s="1157"/>
      <c r="HA324" s="1157"/>
      <c r="HB324" s="1157"/>
      <c r="HC324" s="1157"/>
      <c r="HD324" s="1157"/>
      <c r="HE324" s="1157"/>
      <c r="HF324" s="1157"/>
      <c r="HG324" s="1157"/>
      <c r="HH324" s="1157"/>
      <c r="HI324" s="1157"/>
      <c r="HJ324" s="1026"/>
    </row>
    <row r="325" spans="2:218" ht="24.95" customHeight="1" x14ac:dyDescent="0.25">
      <c r="B325" s="1606"/>
      <c r="C325" s="229"/>
      <c r="D325" s="1316"/>
      <c r="E325" s="2400"/>
      <c r="F325" s="215"/>
      <c r="G325" s="213"/>
      <c r="H325" s="213"/>
      <c r="I325" s="214"/>
      <c r="J325" s="834"/>
      <c r="K325" s="234"/>
      <c r="L325" s="230"/>
      <c r="M325" s="231"/>
      <c r="N325" s="231"/>
      <c r="O325" s="231"/>
      <c r="P325" s="231"/>
      <c r="Q325" s="235"/>
      <c r="R325" s="233"/>
      <c r="S325" s="232"/>
      <c r="T325" s="219"/>
      <c r="U325" s="835"/>
      <c r="V325" s="212"/>
      <c r="W325" s="231"/>
      <c r="X325" s="2118"/>
      <c r="Y325" s="2119"/>
      <c r="Z325" s="2188"/>
      <c r="AA325" s="674"/>
      <c r="AB325" s="674"/>
      <c r="AC325" s="674"/>
      <c r="AD325" s="674"/>
      <c r="AE325" s="674"/>
      <c r="AF325" s="674"/>
      <c r="AG325" s="674"/>
      <c r="AH325" s="674"/>
      <c r="AI325" s="674"/>
      <c r="AJ325" s="674"/>
      <c r="AK325" s="674"/>
      <c r="AL325" s="674"/>
      <c r="AM325" s="674"/>
      <c r="AN325" s="674"/>
      <c r="AO325" s="674"/>
      <c r="AP325" s="674"/>
      <c r="AQ325" s="674"/>
      <c r="AR325" s="674"/>
      <c r="AS325" s="674"/>
      <c r="AT325" s="674"/>
      <c r="AU325" s="674"/>
      <c r="AV325" s="674"/>
      <c r="AW325" s="674"/>
      <c r="AX325" s="674"/>
      <c r="AY325" s="674"/>
      <c r="AZ325" s="674"/>
      <c r="BA325" s="674"/>
      <c r="BB325" s="674"/>
      <c r="BC325" s="674"/>
      <c r="BD325" s="674"/>
      <c r="BE325" s="674"/>
      <c r="BF325" s="674"/>
      <c r="BG325" s="674"/>
      <c r="BH325" s="674"/>
      <c r="BI325" s="674"/>
      <c r="BJ325" s="674"/>
      <c r="BK325" s="674"/>
      <c r="BL325" s="674"/>
      <c r="BM325" s="674"/>
      <c r="BN325" s="674"/>
      <c r="BO325" s="674"/>
      <c r="BP325" s="674"/>
      <c r="BQ325" s="674"/>
      <c r="BR325" s="674"/>
      <c r="BS325" s="674"/>
      <c r="BT325" s="674"/>
      <c r="BU325" s="674"/>
      <c r="BV325" s="674"/>
      <c r="BW325" s="674"/>
      <c r="BX325" s="674"/>
      <c r="BY325" s="674"/>
      <c r="BZ325" s="674"/>
      <c r="CA325" s="674"/>
      <c r="CB325" s="674"/>
      <c r="CC325" s="674"/>
      <c r="CD325" s="674"/>
      <c r="CE325" s="674"/>
      <c r="CF325" s="674"/>
      <c r="CG325" s="674"/>
      <c r="CH325" s="674"/>
      <c r="CI325" s="674"/>
      <c r="CJ325" s="674"/>
      <c r="CK325" s="674"/>
      <c r="CL325" s="674"/>
      <c r="CM325" s="674"/>
      <c r="CN325" s="674"/>
      <c r="CO325" s="674"/>
      <c r="CP325" s="674"/>
      <c r="CQ325" s="674"/>
      <c r="CR325" s="674"/>
      <c r="CS325" s="674"/>
      <c r="CT325" s="674"/>
      <c r="CU325" s="674"/>
      <c r="CV325" s="674"/>
      <c r="CW325" s="674"/>
      <c r="CX325" s="674"/>
      <c r="CY325" s="674"/>
      <c r="CZ325" s="674"/>
      <c r="DA325" s="674"/>
      <c r="DB325" s="674"/>
      <c r="DC325" s="674"/>
      <c r="DD325" s="674"/>
      <c r="DE325" s="674"/>
      <c r="DF325" s="674"/>
      <c r="DG325" s="674"/>
      <c r="DH325" s="674"/>
      <c r="DI325" s="674"/>
      <c r="DJ325" s="674"/>
      <c r="DK325" s="674"/>
      <c r="DL325" s="674"/>
      <c r="DM325" s="674"/>
      <c r="DN325" s="674"/>
      <c r="DO325" s="674"/>
      <c r="DP325" s="674"/>
      <c r="DQ325" s="674"/>
      <c r="DR325" s="674"/>
      <c r="DS325" s="674"/>
      <c r="DT325" s="674"/>
      <c r="DU325" s="674"/>
      <c r="DV325" s="674"/>
      <c r="DW325" s="674"/>
      <c r="DX325" s="674"/>
      <c r="DY325" s="674"/>
      <c r="DZ325" s="674"/>
      <c r="EA325" s="674"/>
      <c r="EB325" s="674"/>
      <c r="EC325" s="674"/>
      <c r="ED325" s="674"/>
      <c r="EE325" s="674"/>
      <c r="EF325" s="674"/>
      <c r="EG325" s="674"/>
      <c r="EH325" s="674"/>
      <c r="EI325" s="674"/>
      <c r="EJ325" s="674"/>
      <c r="EK325" s="674"/>
      <c r="EL325" s="674"/>
      <c r="EM325" s="674"/>
      <c r="EN325" s="674"/>
      <c r="EO325" s="674"/>
      <c r="EP325" s="674"/>
      <c r="EQ325" s="674"/>
      <c r="ER325" s="674"/>
      <c r="ES325" s="674"/>
      <c r="ET325" s="674"/>
      <c r="EU325" s="674"/>
      <c r="EV325" s="674"/>
      <c r="EW325" s="674"/>
      <c r="EX325" s="674"/>
      <c r="EY325" s="674"/>
      <c r="EZ325" s="674"/>
      <c r="FA325" s="674"/>
      <c r="FB325" s="674"/>
      <c r="FC325" s="674"/>
      <c r="FD325" s="674"/>
      <c r="FE325" s="674"/>
      <c r="FF325" s="674"/>
      <c r="FG325" s="674"/>
      <c r="FH325" s="674"/>
      <c r="FI325" s="674"/>
      <c r="FJ325" s="674"/>
      <c r="FK325" s="674"/>
      <c r="FL325" s="674"/>
      <c r="FM325" s="674"/>
      <c r="FN325" s="674"/>
      <c r="FO325" s="674"/>
      <c r="FP325" s="674"/>
      <c r="FQ325" s="674"/>
      <c r="FR325" s="674"/>
      <c r="FS325" s="674"/>
      <c r="FT325" s="674"/>
      <c r="FU325" s="674"/>
      <c r="FV325" s="674"/>
      <c r="FW325" s="674"/>
      <c r="FX325" s="674"/>
      <c r="FY325" s="674"/>
      <c r="FZ325" s="1313"/>
      <c r="GA325" s="1312"/>
      <c r="GB325" s="1156"/>
      <c r="GC325" s="1156"/>
      <c r="GD325" s="1156"/>
      <c r="GE325" s="1156"/>
      <c r="GF325" s="1156"/>
      <c r="GG325" s="1156"/>
      <c r="GH325" s="1156"/>
      <c r="GI325" s="1156"/>
      <c r="GJ325" s="1156"/>
      <c r="GK325" s="1157"/>
      <c r="GL325" s="1157"/>
      <c r="GM325" s="1157"/>
      <c r="GN325" s="1157"/>
      <c r="GO325" s="1157"/>
      <c r="GP325" s="1157"/>
      <c r="GQ325" s="1157"/>
      <c r="GR325" s="1157"/>
      <c r="GS325" s="1157"/>
      <c r="GT325" s="1157"/>
      <c r="GU325" s="1157"/>
      <c r="GV325" s="1157"/>
      <c r="GW325" s="1157"/>
      <c r="GX325" s="1157"/>
      <c r="GY325" s="1157"/>
      <c r="GZ325" s="1157"/>
      <c r="HA325" s="1157"/>
      <c r="HB325" s="1157"/>
      <c r="HC325" s="1157"/>
      <c r="HD325" s="1157"/>
      <c r="HE325" s="1157"/>
      <c r="HF325" s="1157"/>
      <c r="HG325" s="1157"/>
      <c r="HH325" s="1157"/>
      <c r="HI325" s="1157"/>
      <c r="HJ325" s="1026"/>
    </row>
    <row r="326" spans="2:218" ht="24.95" customHeight="1" x14ac:dyDescent="0.25">
      <c r="B326" s="1606"/>
      <c r="C326" s="229"/>
      <c r="D326" s="1316"/>
      <c r="E326" s="2400"/>
      <c r="F326" s="215"/>
      <c r="G326" s="213"/>
      <c r="H326" s="213"/>
      <c r="I326" s="214"/>
      <c r="J326" s="834"/>
      <c r="K326" s="234"/>
      <c r="L326" s="230"/>
      <c r="M326" s="231"/>
      <c r="N326" s="231"/>
      <c r="O326" s="231"/>
      <c r="P326" s="231"/>
      <c r="Q326" s="235"/>
      <c r="R326" s="233"/>
      <c r="S326" s="232"/>
      <c r="T326" s="219"/>
      <c r="U326" s="835"/>
      <c r="V326" s="212"/>
      <c r="W326" s="231"/>
      <c r="X326" s="2118"/>
      <c r="Y326" s="2119"/>
      <c r="Z326" s="2188"/>
      <c r="AA326" s="674"/>
      <c r="AB326" s="674"/>
      <c r="AC326" s="674"/>
      <c r="AD326" s="674"/>
      <c r="AE326" s="674"/>
      <c r="AF326" s="674"/>
      <c r="AG326" s="674"/>
      <c r="AH326" s="674"/>
      <c r="AI326" s="674"/>
      <c r="AJ326" s="674"/>
      <c r="AK326" s="674"/>
      <c r="AL326" s="674"/>
      <c r="AM326" s="674"/>
      <c r="AN326" s="674"/>
      <c r="AO326" s="674"/>
      <c r="AP326" s="674"/>
      <c r="AQ326" s="674"/>
      <c r="AR326" s="674"/>
      <c r="AS326" s="674"/>
      <c r="AT326" s="674"/>
      <c r="AU326" s="674"/>
      <c r="AV326" s="674"/>
      <c r="AW326" s="674"/>
      <c r="AX326" s="674"/>
      <c r="AY326" s="674"/>
      <c r="AZ326" s="674"/>
      <c r="BA326" s="674"/>
      <c r="BB326" s="674"/>
      <c r="BC326" s="674"/>
      <c r="BD326" s="674"/>
      <c r="BE326" s="674"/>
      <c r="BF326" s="674"/>
      <c r="BG326" s="674"/>
      <c r="BH326" s="674"/>
      <c r="BI326" s="674"/>
      <c r="BJ326" s="674"/>
      <c r="BK326" s="674"/>
      <c r="BL326" s="674"/>
      <c r="BM326" s="674"/>
      <c r="BN326" s="674"/>
      <c r="BO326" s="674"/>
      <c r="BP326" s="674"/>
      <c r="BQ326" s="674"/>
      <c r="BR326" s="674"/>
      <c r="BS326" s="674"/>
      <c r="BT326" s="674"/>
      <c r="BU326" s="674"/>
      <c r="BV326" s="674"/>
      <c r="BW326" s="674"/>
      <c r="BX326" s="674"/>
      <c r="BY326" s="674"/>
      <c r="BZ326" s="674"/>
      <c r="CA326" s="674"/>
      <c r="CB326" s="674"/>
      <c r="CC326" s="674"/>
      <c r="CD326" s="674"/>
      <c r="CE326" s="674"/>
      <c r="CF326" s="674"/>
      <c r="CG326" s="674"/>
      <c r="CH326" s="674"/>
      <c r="CI326" s="674"/>
      <c r="CJ326" s="674"/>
      <c r="CK326" s="674"/>
      <c r="CL326" s="674"/>
      <c r="CM326" s="674"/>
      <c r="CN326" s="674"/>
      <c r="CO326" s="674"/>
      <c r="CP326" s="674"/>
      <c r="CQ326" s="674"/>
      <c r="CR326" s="674"/>
      <c r="CS326" s="674"/>
      <c r="CT326" s="674"/>
      <c r="CU326" s="674"/>
      <c r="CV326" s="674"/>
      <c r="CW326" s="674"/>
      <c r="CX326" s="674"/>
      <c r="CY326" s="674"/>
      <c r="CZ326" s="674"/>
      <c r="DA326" s="674"/>
      <c r="DB326" s="674"/>
      <c r="DC326" s="674"/>
      <c r="DD326" s="674"/>
      <c r="DE326" s="674"/>
      <c r="DF326" s="674"/>
      <c r="DG326" s="674"/>
      <c r="DH326" s="674"/>
      <c r="DI326" s="674"/>
      <c r="DJ326" s="674"/>
      <c r="DK326" s="674"/>
      <c r="DL326" s="674"/>
      <c r="DM326" s="674"/>
      <c r="DN326" s="674"/>
      <c r="DO326" s="674"/>
      <c r="DP326" s="674"/>
      <c r="DQ326" s="674"/>
      <c r="DR326" s="674"/>
      <c r="DS326" s="674"/>
      <c r="DT326" s="674"/>
      <c r="DU326" s="674"/>
      <c r="DV326" s="674"/>
      <c r="DW326" s="674"/>
      <c r="DX326" s="674"/>
      <c r="DY326" s="674"/>
      <c r="DZ326" s="674"/>
      <c r="EA326" s="674"/>
      <c r="EB326" s="674"/>
      <c r="EC326" s="674"/>
      <c r="ED326" s="674"/>
      <c r="EE326" s="674"/>
      <c r="EF326" s="674"/>
      <c r="EG326" s="674"/>
      <c r="EH326" s="674"/>
      <c r="EI326" s="674"/>
      <c r="EJ326" s="674"/>
      <c r="EK326" s="674"/>
      <c r="EL326" s="674"/>
      <c r="EM326" s="674"/>
      <c r="EN326" s="674"/>
      <c r="EO326" s="674"/>
      <c r="EP326" s="674"/>
      <c r="EQ326" s="674"/>
      <c r="ER326" s="674"/>
      <c r="ES326" s="674"/>
      <c r="ET326" s="674"/>
      <c r="EU326" s="674"/>
      <c r="EV326" s="674"/>
      <c r="EW326" s="674"/>
      <c r="EX326" s="674"/>
      <c r="EY326" s="674"/>
      <c r="EZ326" s="674"/>
      <c r="FA326" s="674"/>
      <c r="FB326" s="674"/>
      <c r="FC326" s="674"/>
      <c r="FD326" s="674"/>
      <c r="FE326" s="674"/>
      <c r="FF326" s="674"/>
      <c r="FG326" s="674"/>
      <c r="FH326" s="674"/>
      <c r="FI326" s="674"/>
      <c r="FJ326" s="674"/>
      <c r="FK326" s="674"/>
      <c r="FL326" s="674"/>
      <c r="FM326" s="674"/>
      <c r="FN326" s="674"/>
      <c r="FO326" s="674"/>
      <c r="FP326" s="674"/>
      <c r="FQ326" s="674"/>
      <c r="FR326" s="674"/>
      <c r="FS326" s="674"/>
      <c r="FT326" s="674"/>
      <c r="FU326" s="674"/>
      <c r="FV326" s="674"/>
      <c r="FW326" s="674"/>
      <c r="FX326" s="674"/>
      <c r="FY326" s="674"/>
      <c r="FZ326" s="1313"/>
      <c r="GA326" s="1312"/>
      <c r="GB326" s="1156"/>
      <c r="GC326" s="1156"/>
      <c r="GD326" s="1156"/>
      <c r="GE326" s="1156"/>
      <c r="GF326" s="1156"/>
      <c r="GG326" s="1156"/>
      <c r="GH326" s="1156"/>
      <c r="GI326" s="1156"/>
      <c r="GJ326" s="1156"/>
      <c r="GK326" s="1157"/>
      <c r="GL326" s="1157"/>
      <c r="GM326" s="1157"/>
      <c r="GN326" s="1157"/>
      <c r="GO326" s="1157"/>
      <c r="GP326" s="1157"/>
      <c r="GQ326" s="1157"/>
      <c r="GR326" s="1157"/>
      <c r="GS326" s="1157"/>
      <c r="GT326" s="1157"/>
      <c r="GU326" s="1157"/>
      <c r="GV326" s="1157"/>
      <c r="GW326" s="1157"/>
      <c r="GX326" s="1157"/>
      <c r="GY326" s="1157"/>
      <c r="GZ326" s="1157"/>
      <c r="HA326" s="1157"/>
      <c r="HB326" s="1157"/>
      <c r="HC326" s="1157"/>
      <c r="HD326" s="1157"/>
      <c r="HE326" s="1157"/>
      <c r="HF326" s="1157"/>
      <c r="HG326" s="1157"/>
      <c r="HH326" s="1157"/>
      <c r="HI326" s="1157"/>
      <c r="HJ326" s="1026"/>
    </row>
    <row r="327" spans="2:218" ht="24.95" customHeight="1" x14ac:dyDescent="0.25">
      <c r="B327" s="1606"/>
      <c r="C327" s="229"/>
      <c r="D327" s="1316"/>
      <c r="E327" s="2400"/>
      <c r="F327" s="215"/>
      <c r="G327" s="213"/>
      <c r="H327" s="213"/>
      <c r="I327" s="214"/>
      <c r="J327" s="834"/>
      <c r="K327" s="234"/>
      <c r="L327" s="230"/>
      <c r="M327" s="231"/>
      <c r="N327" s="231"/>
      <c r="O327" s="231"/>
      <c r="P327" s="231"/>
      <c r="Q327" s="235"/>
      <c r="R327" s="233"/>
      <c r="S327" s="232"/>
      <c r="T327" s="219"/>
      <c r="U327" s="835"/>
      <c r="V327" s="212"/>
      <c r="W327" s="231"/>
      <c r="X327" s="2118"/>
      <c r="Y327" s="2119"/>
      <c r="Z327" s="2188"/>
      <c r="AA327" s="674"/>
      <c r="AB327" s="674"/>
      <c r="AC327" s="674"/>
      <c r="AD327" s="674"/>
      <c r="AE327" s="674"/>
      <c r="AF327" s="674"/>
      <c r="AG327" s="674"/>
      <c r="AH327" s="674"/>
      <c r="AI327" s="674"/>
      <c r="AJ327" s="674"/>
      <c r="AK327" s="674"/>
      <c r="AL327" s="674"/>
      <c r="AM327" s="674"/>
      <c r="AN327" s="674"/>
      <c r="AO327" s="674"/>
      <c r="AP327" s="674"/>
      <c r="AQ327" s="674"/>
      <c r="AR327" s="674"/>
      <c r="AS327" s="674"/>
      <c r="AT327" s="674"/>
      <c r="AU327" s="674"/>
      <c r="AV327" s="674"/>
      <c r="AW327" s="674"/>
      <c r="AX327" s="674"/>
      <c r="AY327" s="674"/>
      <c r="AZ327" s="674"/>
      <c r="BA327" s="674"/>
      <c r="BB327" s="674"/>
      <c r="BC327" s="674"/>
      <c r="BD327" s="674"/>
      <c r="BE327" s="674"/>
      <c r="BF327" s="674"/>
      <c r="BG327" s="674"/>
      <c r="BH327" s="674"/>
      <c r="BI327" s="674"/>
      <c r="BJ327" s="674"/>
      <c r="BK327" s="674"/>
      <c r="BL327" s="674"/>
      <c r="BM327" s="674"/>
      <c r="BN327" s="674"/>
      <c r="BO327" s="674"/>
      <c r="BP327" s="674"/>
      <c r="BQ327" s="674"/>
      <c r="BR327" s="674"/>
      <c r="BS327" s="674"/>
      <c r="BT327" s="674"/>
      <c r="BU327" s="674"/>
      <c r="BV327" s="674"/>
      <c r="BW327" s="674"/>
      <c r="BX327" s="674"/>
      <c r="BY327" s="674"/>
      <c r="BZ327" s="674"/>
      <c r="CA327" s="674"/>
      <c r="CB327" s="674"/>
      <c r="CC327" s="674"/>
      <c r="CD327" s="674"/>
      <c r="CE327" s="674"/>
      <c r="CF327" s="674"/>
      <c r="CG327" s="674"/>
      <c r="CH327" s="674"/>
      <c r="CI327" s="674"/>
      <c r="CJ327" s="674"/>
      <c r="CK327" s="674"/>
      <c r="CL327" s="674"/>
      <c r="CM327" s="674"/>
      <c r="CN327" s="674"/>
      <c r="CO327" s="674"/>
      <c r="CP327" s="674"/>
      <c r="CQ327" s="674"/>
      <c r="CR327" s="674"/>
      <c r="CS327" s="674"/>
      <c r="CT327" s="674"/>
      <c r="CU327" s="674"/>
      <c r="CV327" s="674"/>
      <c r="CW327" s="674"/>
      <c r="CX327" s="674"/>
      <c r="CY327" s="674"/>
      <c r="CZ327" s="674"/>
      <c r="DA327" s="674"/>
      <c r="DB327" s="674"/>
      <c r="DC327" s="674"/>
      <c r="DD327" s="674"/>
      <c r="DE327" s="674"/>
      <c r="DF327" s="674"/>
      <c r="DG327" s="674"/>
      <c r="DH327" s="674"/>
      <c r="DI327" s="674"/>
      <c r="DJ327" s="674"/>
      <c r="DK327" s="674"/>
      <c r="DL327" s="674"/>
      <c r="DM327" s="674"/>
      <c r="DN327" s="674"/>
      <c r="DO327" s="674"/>
      <c r="DP327" s="674"/>
      <c r="DQ327" s="674"/>
      <c r="DR327" s="674"/>
      <c r="DS327" s="674"/>
      <c r="DT327" s="674"/>
      <c r="DU327" s="674"/>
      <c r="DV327" s="674"/>
      <c r="DW327" s="674"/>
      <c r="DX327" s="674"/>
      <c r="DY327" s="674"/>
      <c r="DZ327" s="674"/>
      <c r="EA327" s="674"/>
      <c r="EB327" s="674"/>
      <c r="EC327" s="674"/>
      <c r="ED327" s="674"/>
      <c r="EE327" s="674"/>
      <c r="EF327" s="674"/>
      <c r="EG327" s="674"/>
      <c r="EH327" s="674"/>
      <c r="EI327" s="674"/>
      <c r="EJ327" s="674"/>
      <c r="EK327" s="674"/>
      <c r="EL327" s="674"/>
      <c r="EM327" s="674"/>
      <c r="EN327" s="674"/>
      <c r="EO327" s="674"/>
      <c r="EP327" s="674"/>
      <c r="EQ327" s="674"/>
      <c r="ER327" s="674"/>
      <c r="ES327" s="674"/>
      <c r="ET327" s="674"/>
      <c r="EU327" s="674"/>
      <c r="EV327" s="674"/>
      <c r="EW327" s="674"/>
      <c r="EX327" s="674"/>
      <c r="EY327" s="674"/>
      <c r="EZ327" s="674"/>
      <c r="FA327" s="674"/>
      <c r="FB327" s="674"/>
      <c r="FC327" s="674"/>
      <c r="FD327" s="674"/>
      <c r="FE327" s="674"/>
      <c r="FF327" s="674"/>
      <c r="FG327" s="674"/>
      <c r="FH327" s="674"/>
      <c r="FI327" s="674"/>
      <c r="FJ327" s="674"/>
      <c r="FK327" s="674"/>
      <c r="FL327" s="674"/>
      <c r="FM327" s="674"/>
      <c r="FN327" s="674"/>
      <c r="FO327" s="674"/>
      <c r="FP327" s="674"/>
      <c r="FQ327" s="674"/>
      <c r="FR327" s="674"/>
      <c r="FS327" s="674"/>
      <c r="FT327" s="674"/>
      <c r="FU327" s="674"/>
      <c r="FV327" s="674"/>
      <c r="FW327" s="674"/>
      <c r="FX327" s="674"/>
      <c r="FY327" s="674"/>
      <c r="FZ327" s="1313"/>
      <c r="GA327" s="1312"/>
      <c r="GB327" s="1156"/>
      <c r="GC327" s="1156"/>
      <c r="GD327" s="1156"/>
      <c r="GE327" s="1156"/>
      <c r="GF327" s="1156"/>
      <c r="GG327" s="1156"/>
      <c r="GH327" s="1156"/>
      <c r="GI327" s="1156"/>
      <c r="GJ327" s="1156"/>
      <c r="GK327" s="1157"/>
      <c r="GL327" s="1157"/>
      <c r="GM327" s="1157"/>
      <c r="GN327" s="1157"/>
      <c r="GO327" s="1157"/>
      <c r="GP327" s="1157"/>
      <c r="GQ327" s="1157"/>
      <c r="GR327" s="1157"/>
      <c r="GS327" s="1157"/>
      <c r="GT327" s="1157"/>
      <c r="GU327" s="1157"/>
      <c r="GV327" s="1157"/>
      <c r="GW327" s="1157"/>
      <c r="GX327" s="1157"/>
      <c r="GY327" s="1157"/>
      <c r="GZ327" s="1157"/>
      <c r="HA327" s="1157"/>
      <c r="HB327" s="1157"/>
      <c r="HC327" s="1157"/>
      <c r="HD327" s="1157"/>
      <c r="HE327" s="1157"/>
      <c r="HF327" s="1157"/>
      <c r="HG327" s="1157"/>
      <c r="HH327" s="1157"/>
      <c r="HI327" s="1157"/>
      <c r="HJ327" s="1026"/>
    </row>
    <row r="328" spans="2:218" ht="24.95" customHeight="1" x14ac:dyDescent="0.25">
      <c r="B328" s="1606"/>
      <c r="C328" s="229"/>
      <c r="D328" s="1316"/>
      <c r="E328" s="2400"/>
      <c r="F328" s="215"/>
      <c r="G328" s="213"/>
      <c r="H328" s="213"/>
      <c r="I328" s="214"/>
      <c r="J328" s="834"/>
      <c r="K328" s="234"/>
      <c r="L328" s="230"/>
      <c r="M328" s="231"/>
      <c r="N328" s="231"/>
      <c r="O328" s="231"/>
      <c r="P328" s="231"/>
      <c r="Q328" s="235"/>
      <c r="R328" s="233"/>
      <c r="S328" s="232"/>
      <c r="T328" s="219"/>
      <c r="U328" s="835"/>
      <c r="V328" s="212"/>
      <c r="W328" s="231"/>
      <c r="X328" s="2118"/>
      <c r="Y328" s="2119"/>
      <c r="Z328" s="2188"/>
      <c r="AA328" s="674"/>
      <c r="AB328" s="674"/>
      <c r="AC328" s="674"/>
      <c r="AD328" s="674"/>
      <c r="AE328" s="674"/>
      <c r="AF328" s="674"/>
      <c r="AG328" s="674"/>
      <c r="AH328" s="674"/>
      <c r="AI328" s="674"/>
      <c r="AJ328" s="674"/>
      <c r="AK328" s="674"/>
      <c r="AL328" s="674"/>
      <c r="AM328" s="674"/>
      <c r="AN328" s="674"/>
      <c r="AO328" s="674"/>
      <c r="AP328" s="674"/>
      <c r="AQ328" s="674"/>
      <c r="AR328" s="674"/>
      <c r="AS328" s="674"/>
      <c r="AT328" s="674"/>
      <c r="AU328" s="674"/>
      <c r="AV328" s="674"/>
      <c r="AW328" s="674"/>
      <c r="AX328" s="674"/>
      <c r="AY328" s="674"/>
      <c r="AZ328" s="674"/>
      <c r="BA328" s="674"/>
      <c r="BB328" s="674"/>
      <c r="BC328" s="674"/>
      <c r="BD328" s="674"/>
      <c r="BE328" s="674"/>
      <c r="BF328" s="674"/>
      <c r="BG328" s="674"/>
      <c r="BH328" s="674"/>
      <c r="BI328" s="674"/>
      <c r="BJ328" s="674"/>
      <c r="BK328" s="674"/>
      <c r="BL328" s="674"/>
      <c r="BM328" s="674"/>
      <c r="BN328" s="674"/>
      <c r="BO328" s="674"/>
      <c r="BP328" s="674"/>
      <c r="BQ328" s="674"/>
      <c r="BR328" s="674"/>
      <c r="BS328" s="674"/>
      <c r="BT328" s="674"/>
      <c r="BU328" s="674"/>
      <c r="BV328" s="674"/>
      <c r="BW328" s="674"/>
      <c r="BX328" s="674"/>
      <c r="BY328" s="674"/>
      <c r="BZ328" s="674"/>
      <c r="CA328" s="674"/>
      <c r="CB328" s="674"/>
      <c r="CC328" s="674"/>
      <c r="CD328" s="674"/>
      <c r="CE328" s="674"/>
      <c r="CF328" s="674"/>
      <c r="CG328" s="674"/>
      <c r="CH328" s="674"/>
      <c r="CI328" s="674"/>
      <c r="CJ328" s="674"/>
      <c r="CK328" s="674"/>
      <c r="CL328" s="674"/>
      <c r="CM328" s="674"/>
      <c r="CN328" s="674"/>
      <c r="CO328" s="674"/>
      <c r="CP328" s="674"/>
      <c r="CQ328" s="674"/>
      <c r="CR328" s="674"/>
      <c r="CS328" s="674"/>
      <c r="CT328" s="674"/>
      <c r="CU328" s="674"/>
      <c r="CV328" s="674"/>
      <c r="CW328" s="674"/>
      <c r="CX328" s="674"/>
      <c r="CY328" s="674"/>
      <c r="CZ328" s="674"/>
      <c r="DA328" s="674"/>
      <c r="DB328" s="674"/>
      <c r="DC328" s="674"/>
      <c r="DD328" s="674"/>
      <c r="DE328" s="674"/>
      <c r="DF328" s="674"/>
      <c r="DG328" s="674"/>
      <c r="DH328" s="674"/>
      <c r="DI328" s="674"/>
      <c r="DJ328" s="674"/>
      <c r="DK328" s="674"/>
      <c r="DL328" s="674"/>
      <c r="DM328" s="674"/>
      <c r="DN328" s="674"/>
      <c r="DO328" s="674"/>
      <c r="DP328" s="674"/>
      <c r="DQ328" s="674"/>
      <c r="DR328" s="674"/>
      <c r="DS328" s="674"/>
      <c r="DT328" s="674"/>
      <c r="DU328" s="674"/>
      <c r="DV328" s="674"/>
      <c r="DW328" s="674"/>
      <c r="DX328" s="674"/>
      <c r="DY328" s="674"/>
      <c r="DZ328" s="674"/>
      <c r="EA328" s="674"/>
      <c r="EB328" s="674"/>
      <c r="EC328" s="674"/>
      <c r="ED328" s="674"/>
      <c r="EE328" s="674"/>
      <c r="EF328" s="674"/>
      <c r="EG328" s="674"/>
      <c r="EH328" s="674"/>
      <c r="EI328" s="674"/>
      <c r="EJ328" s="674"/>
      <c r="EK328" s="674"/>
      <c r="EL328" s="674"/>
      <c r="EM328" s="674"/>
      <c r="EN328" s="674"/>
      <c r="EO328" s="674"/>
      <c r="EP328" s="674"/>
      <c r="EQ328" s="674"/>
      <c r="ER328" s="674"/>
      <c r="ES328" s="674"/>
      <c r="ET328" s="674"/>
      <c r="EU328" s="674"/>
      <c r="EV328" s="674"/>
      <c r="EW328" s="674"/>
      <c r="EX328" s="674"/>
      <c r="EY328" s="674"/>
      <c r="EZ328" s="674"/>
      <c r="FA328" s="674"/>
      <c r="FB328" s="674"/>
      <c r="FC328" s="674"/>
      <c r="FD328" s="674"/>
      <c r="FE328" s="674"/>
      <c r="FF328" s="674"/>
      <c r="FG328" s="674"/>
      <c r="FH328" s="674"/>
      <c r="FI328" s="674"/>
      <c r="FJ328" s="674"/>
      <c r="FK328" s="674"/>
      <c r="FL328" s="674"/>
      <c r="FM328" s="674"/>
      <c r="FN328" s="674"/>
      <c r="FO328" s="674"/>
      <c r="FP328" s="674"/>
      <c r="FQ328" s="674"/>
      <c r="FR328" s="674"/>
      <c r="FS328" s="674"/>
      <c r="FT328" s="674"/>
      <c r="FU328" s="674"/>
      <c r="FV328" s="674"/>
      <c r="FW328" s="674"/>
      <c r="FX328" s="674"/>
      <c r="FY328" s="674"/>
      <c r="FZ328" s="1313"/>
      <c r="GA328" s="1312"/>
      <c r="GB328" s="1156"/>
      <c r="GC328" s="1156"/>
      <c r="GD328" s="1156"/>
      <c r="GE328" s="1156"/>
      <c r="GF328" s="1156"/>
      <c r="GG328" s="1156"/>
      <c r="GH328" s="1156"/>
      <c r="GI328" s="1156"/>
      <c r="GJ328" s="1156"/>
      <c r="GK328" s="1157"/>
      <c r="GL328" s="1157"/>
      <c r="GM328" s="1157"/>
      <c r="GN328" s="1157"/>
      <c r="GO328" s="1157"/>
      <c r="GP328" s="1157"/>
      <c r="GQ328" s="1157"/>
      <c r="GR328" s="1157"/>
      <c r="GS328" s="1157"/>
      <c r="GT328" s="1157"/>
      <c r="GU328" s="1157"/>
      <c r="GV328" s="1157"/>
      <c r="GW328" s="1157"/>
      <c r="GX328" s="1157"/>
      <c r="GY328" s="1157"/>
      <c r="GZ328" s="1157"/>
      <c r="HA328" s="1157"/>
      <c r="HB328" s="1157"/>
      <c r="HC328" s="1157"/>
      <c r="HD328" s="1157"/>
      <c r="HE328" s="1157"/>
      <c r="HF328" s="1157"/>
      <c r="HG328" s="1157"/>
      <c r="HH328" s="1157"/>
      <c r="HI328" s="1157"/>
      <c r="HJ328" s="1026"/>
    </row>
    <row r="329" spans="2:218" ht="24.95" customHeight="1" x14ac:dyDescent="0.25">
      <c r="B329" s="1606"/>
      <c r="C329" s="229"/>
      <c r="D329" s="1316"/>
      <c r="E329" s="2400"/>
      <c r="F329" s="215"/>
      <c r="G329" s="213"/>
      <c r="H329" s="213"/>
      <c r="I329" s="214"/>
      <c r="J329" s="834"/>
      <c r="K329" s="234"/>
      <c r="L329" s="230"/>
      <c r="M329" s="231"/>
      <c r="N329" s="231"/>
      <c r="O329" s="231"/>
      <c r="P329" s="231"/>
      <c r="Q329" s="235"/>
      <c r="R329" s="233"/>
      <c r="S329" s="232"/>
      <c r="T329" s="219"/>
      <c r="U329" s="835"/>
      <c r="V329" s="212"/>
      <c r="W329" s="231"/>
      <c r="X329" s="2118"/>
      <c r="Y329" s="2119"/>
      <c r="Z329" s="2188"/>
      <c r="AA329" s="674"/>
      <c r="AB329" s="674"/>
      <c r="AC329" s="674"/>
      <c r="AD329" s="674"/>
      <c r="AE329" s="674"/>
      <c r="AF329" s="674"/>
      <c r="AG329" s="674"/>
      <c r="AH329" s="674"/>
      <c r="AI329" s="674"/>
      <c r="AJ329" s="674"/>
      <c r="AK329" s="674"/>
      <c r="AL329" s="674"/>
      <c r="AM329" s="674"/>
      <c r="AN329" s="674"/>
      <c r="AO329" s="674"/>
      <c r="AP329" s="674"/>
      <c r="AQ329" s="674"/>
      <c r="AR329" s="674"/>
      <c r="AS329" s="674"/>
      <c r="AT329" s="674"/>
      <c r="AU329" s="674"/>
      <c r="AV329" s="674"/>
      <c r="AW329" s="674"/>
      <c r="AX329" s="674"/>
      <c r="AY329" s="674"/>
      <c r="AZ329" s="674"/>
      <c r="BA329" s="674"/>
      <c r="BB329" s="674"/>
      <c r="BC329" s="674"/>
      <c r="BD329" s="674"/>
      <c r="BE329" s="674"/>
      <c r="BF329" s="674"/>
      <c r="BG329" s="674"/>
      <c r="BH329" s="674"/>
      <c r="BI329" s="674"/>
      <c r="BJ329" s="674"/>
      <c r="BK329" s="674"/>
      <c r="BL329" s="674"/>
      <c r="BM329" s="674"/>
      <c r="BN329" s="674"/>
      <c r="BO329" s="674"/>
      <c r="BP329" s="674"/>
      <c r="BQ329" s="674"/>
      <c r="BR329" s="674"/>
      <c r="BS329" s="674"/>
      <c r="BT329" s="674"/>
      <c r="BU329" s="674"/>
      <c r="BV329" s="674"/>
      <c r="BW329" s="674"/>
      <c r="BX329" s="674"/>
      <c r="BY329" s="674"/>
      <c r="BZ329" s="674"/>
      <c r="CA329" s="674"/>
      <c r="CB329" s="674"/>
      <c r="CC329" s="674"/>
      <c r="CD329" s="674"/>
      <c r="CE329" s="674"/>
      <c r="CF329" s="674"/>
      <c r="CG329" s="674"/>
      <c r="CH329" s="674"/>
      <c r="CI329" s="674"/>
      <c r="CJ329" s="674"/>
      <c r="CK329" s="674"/>
      <c r="CL329" s="674"/>
      <c r="CM329" s="674"/>
      <c r="CN329" s="674"/>
      <c r="CO329" s="674"/>
      <c r="CP329" s="674"/>
      <c r="CQ329" s="674"/>
      <c r="CR329" s="674"/>
      <c r="CS329" s="674"/>
      <c r="CT329" s="674"/>
      <c r="CU329" s="674"/>
      <c r="CV329" s="674"/>
      <c r="CW329" s="674"/>
      <c r="CX329" s="674"/>
      <c r="CY329" s="674"/>
      <c r="CZ329" s="674"/>
      <c r="DA329" s="674"/>
      <c r="DB329" s="674"/>
      <c r="DC329" s="674"/>
      <c r="DD329" s="674"/>
      <c r="DE329" s="674"/>
      <c r="DF329" s="674"/>
      <c r="DG329" s="674"/>
      <c r="DH329" s="674"/>
      <c r="DI329" s="674"/>
      <c r="DJ329" s="674"/>
      <c r="DK329" s="674"/>
      <c r="DL329" s="674"/>
      <c r="DM329" s="674"/>
      <c r="DN329" s="674"/>
      <c r="DO329" s="674"/>
      <c r="DP329" s="674"/>
      <c r="DQ329" s="674"/>
      <c r="DR329" s="674"/>
      <c r="DS329" s="674"/>
      <c r="DT329" s="674"/>
      <c r="DU329" s="674"/>
      <c r="DV329" s="674"/>
      <c r="DW329" s="674"/>
      <c r="DX329" s="674"/>
      <c r="DY329" s="674"/>
      <c r="DZ329" s="674"/>
      <c r="EA329" s="674"/>
      <c r="EB329" s="674"/>
      <c r="EC329" s="674"/>
      <c r="ED329" s="674"/>
      <c r="EE329" s="674"/>
      <c r="EF329" s="674"/>
      <c r="EG329" s="674"/>
      <c r="EH329" s="674"/>
      <c r="EI329" s="674"/>
      <c r="EJ329" s="674"/>
      <c r="EK329" s="674"/>
      <c r="EL329" s="674"/>
      <c r="EM329" s="674"/>
      <c r="EN329" s="674"/>
      <c r="EO329" s="674"/>
      <c r="EP329" s="674"/>
      <c r="EQ329" s="674"/>
      <c r="ER329" s="674"/>
      <c r="ES329" s="674"/>
      <c r="ET329" s="674"/>
      <c r="EU329" s="674"/>
      <c r="EV329" s="674"/>
      <c r="EW329" s="674"/>
      <c r="EX329" s="674"/>
      <c r="EY329" s="674"/>
      <c r="EZ329" s="674"/>
      <c r="FA329" s="674"/>
      <c r="FB329" s="674"/>
      <c r="FC329" s="674"/>
      <c r="FD329" s="674"/>
      <c r="FE329" s="674"/>
      <c r="FF329" s="674"/>
      <c r="FG329" s="674"/>
      <c r="FH329" s="674"/>
      <c r="FI329" s="674"/>
      <c r="FJ329" s="674"/>
      <c r="FK329" s="674"/>
      <c r="FL329" s="674"/>
      <c r="FM329" s="674"/>
      <c r="FN329" s="674"/>
      <c r="FO329" s="674"/>
      <c r="FP329" s="674"/>
      <c r="FQ329" s="674"/>
      <c r="FR329" s="674"/>
      <c r="FS329" s="674"/>
      <c r="FT329" s="674"/>
      <c r="FU329" s="674"/>
      <c r="FV329" s="674"/>
      <c r="FW329" s="674"/>
      <c r="FX329" s="674"/>
      <c r="FY329" s="674"/>
      <c r="FZ329" s="1313"/>
      <c r="GA329" s="1312"/>
      <c r="GB329" s="1156"/>
      <c r="GC329" s="1156"/>
      <c r="GD329" s="1156"/>
      <c r="GE329" s="1156"/>
      <c r="GF329" s="1156"/>
      <c r="GG329" s="1156"/>
      <c r="GH329" s="1156"/>
      <c r="GI329" s="1156"/>
      <c r="GJ329" s="1156"/>
      <c r="GK329" s="1157"/>
      <c r="GL329" s="1157"/>
      <c r="GM329" s="1157"/>
      <c r="GN329" s="1157"/>
      <c r="GO329" s="1157"/>
      <c r="GP329" s="1157"/>
      <c r="GQ329" s="1157"/>
      <c r="GR329" s="1157"/>
      <c r="GS329" s="1157"/>
      <c r="GT329" s="1157"/>
      <c r="GU329" s="1157"/>
      <c r="GV329" s="1157"/>
      <c r="GW329" s="1157"/>
      <c r="GX329" s="1157"/>
      <c r="GY329" s="1157"/>
      <c r="GZ329" s="1157"/>
      <c r="HA329" s="1157"/>
      <c r="HB329" s="1157"/>
      <c r="HC329" s="1157"/>
      <c r="HD329" s="1157"/>
      <c r="HE329" s="1157"/>
      <c r="HF329" s="1157"/>
      <c r="HG329" s="1157"/>
      <c r="HH329" s="1157"/>
      <c r="HI329" s="1157"/>
      <c r="HJ329" s="1026"/>
    </row>
    <row r="330" spans="2:218" ht="24.95" customHeight="1" x14ac:dyDescent="0.25">
      <c r="B330" s="1606"/>
      <c r="C330" s="229"/>
      <c r="D330" s="1316"/>
      <c r="E330" s="2400"/>
      <c r="F330" s="215"/>
      <c r="G330" s="213"/>
      <c r="H330" s="213"/>
      <c r="I330" s="214"/>
      <c r="J330" s="834"/>
      <c r="K330" s="234"/>
      <c r="L330" s="230"/>
      <c r="M330" s="231"/>
      <c r="N330" s="231"/>
      <c r="O330" s="231"/>
      <c r="P330" s="231"/>
      <c r="Q330" s="235"/>
      <c r="R330" s="233"/>
      <c r="S330" s="232"/>
      <c r="T330" s="219"/>
      <c r="U330" s="835"/>
      <c r="V330" s="212"/>
      <c r="W330" s="231"/>
      <c r="X330" s="2118"/>
      <c r="Y330" s="2119"/>
      <c r="Z330" s="2188"/>
      <c r="AA330" s="674"/>
      <c r="AB330" s="674"/>
      <c r="AC330" s="674"/>
      <c r="AD330" s="674"/>
      <c r="AE330" s="674"/>
      <c r="AF330" s="674"/>
      <c r="AG330" s="674"/>
      <c r="AH330" s="674"/>
      <c r="AI330" s="674"/>
      <c r="AJ330" s="674"/>
      <c r="AK330" s="674"/>
      <c r="AL330" s="674"/>
      <c r="AM330" s="674"/>
      <c r="AN330" s="674"/>
      <c r="AO330" s="674"/>
      <c r="AP330" s="674"/>
      <c r="AQ330" s="674"/>
      <c r="AR330" s="674"/>
      <c r="AS330" s="674"/>
      <c r="AT330" s="674"/>
      <c r="AU330" s="674"/>
      <c r="AV330" s="674"/>
      <c r="AW330" s="674"/>
      <c r="AX330" s="674"/>
      <c r="AY330" s="674"/>
      <c r="AZ330" s="674"/>
      <c r="BA330" s="674"/>
      <c r="BB330" s="674"/>
      <c r="BC330" s="674"/>
      <c r="BD330" s="674"/>
      <c r="BE330" s="674"/>
      <c r="BF330" s="674"/>
      <c r="BG330" s="674"/>
      <c r="BH330" s="674"/>
      <c r="BI330" s="674"/>
      <c r="BJ330" s="674"/>
      <c r="BK330" s="674"/>
      <c r="BL330" s="674"/>
      <c r="BM330" s="674"/>
      <c r="BN330" s="674"/>
      <c r="BO330" s="674"/>
      <c r="BP330" s="674"/>
      <c r="BQ330" s="674"/>
      <c r="BR330" s="674"/>
      <c r="BS330" s="674"/>
      <c r="BT330" s="674"/>
      <c r="BU330" s="674"/>
      <c r="BV330" s="674"/>
      <c r="BW330" s="674"/>
      <c r="BX330" s="674"/>
      <c r="BY330" s="674"/>
      <c r="BZ330" s="674"/>
      <c r="CA330" s="674"/>
      <c r="CB330" s="674"/>
      <c r="CC330" s="674"/>
      <c r="CD330" s="674"/>
      <c r="CE330" s="674"/>
      <c r="CF330" s="674"/>
      <c r="CG330" s="674"/>
      <c r="CH330" s="674"/>
      <c r="CI330" s="674"/>
      <c r="CJ330" s="674"/>
      <c r="CK330" s="674"/>
      <c r="CL330" s="674"/>
      <c r="CM330" s="674"/>
      <c r="CN330" s="674"/>
      <c r="CO330" s="674"/>
      <c r="CP330" s="674"/>
      <c r="CQ330" s="674"/>
      <c r="CR330" s="674"/>
      <c r="CS330" s="674"/>
      <c r="CT330" s="674"/>
      <c r="CU330" s="674"/>
      <c r="CV330" s="674"/>
      <c r="CW330" s="674"/>
      <c r="CX330" s="674"/>
      <c r="CY330" s="674"/>
      <c r="CZ330" s="674"/>
      <c r="DA330" s="674"/>
      <c r="DB330" s="674"/>
      <c r="DC330" s="674"/>
      <c r="DD330" s="674"/>
      <c r="DE330" s="674"/>
      <c r="DF330" s="674"/>
      <c r="DG330" s="674"/>
      <c r="DH330" s="674"/>
      <c r="DI330" s="674"/>
      <c r="DJ330" s="674"/>
      <c r="DK330" s="674"/>
      <c r="DL330" s="674"/>
      <c r="DM330" s="674"/>
      <c r="DN330" s="674"/>
      <c r="DO330" s="674"/>
      <c r="DP330" s="674"/>
      <c r="DQ330" s="674"/>
      <c r="DR330" s="674"/>
      <c r="DS330" s="674"/>
      <c r="DT330" s="674"/>
      <c r="DU330" s="674"/>
      <c r="DV330" s="674"/>
      <c r="DW330" s="674"/>
      <c r="DX330" s="674"/>
      <c r="DY330" s="674"/>
      <c r="DZ330" s="674"/>
      <c r="EA330" s="674"/>
      <c r="EB330" s="674"/>
      <c r="EC330" s="674"/>
      <c r="ED330" s="674"/>
      <c r="EE330" s="674"/>
      <c r="EF330" s="674"/>
      <c r="EG330" s="674"/>
      <c r="EH330" s="674"/>
      <c r="EI330" s="674"/>
      <c r="EJ330" s="674"/>
      <c r="EK330" s="674"/>
      <c r="EL330" s="674"/>
      <c r="EM330" s="674"/>
      <c r="EN330" s="674"/>
      <c r="EO330" s="674"/>
      <c r="EP330" s="674"/>
      <c r="EQ330" s="674"/>
      <c r="ER330" s="674"/>
      <c r="ES330" s="674"/>
      <c r="ET330" s="674"/>
      <c r="EU330" s="674"/>
      <c r="EV330" s="674"/>
      <c r="EW330" s="674"/>
      <c r="EX330" s="674"/>
      <c r="EY330" s="674"/>
      <c r="EZ330" s="674"/>
      <c r="FA330" s="674"/>
      <c r="FB330" s="674"/>
      <c r="FC330" s="674"/>
      <c r="FD330" s="674"/>
      <c r="FE330" s="674"/>
      <c r="FF330" s="674"/>
      <c r="FG330" s="674"/>
      <c r="FH330" s="674"/>
      <c r="FI330" s="674"/>
      <c r="FJ330" s="674"/>
      <c r="FK330" s="674"/>
      <c r="FL330" s="674"/>
      <c r="FM330" s="674"/>
      <c r="FN330" s="674"/>
      <c r="FO330" s="674"/>
      <c r="FP330" s="674"/>
      <c r="FQ330" s="674"/>
      <c r="FR330" s="674"/>
      <c r="FS330" s="674"/>
      <c r="FT330" s="674"/>
      <c r="FU330" s="674"/>
      <c r="FV330" s="674"/>
      <c r="FW330" s="674"/>
      <c r="FX330" s="674"/>
      <c r="FY330" s="674"/>
      <c r="FZ330" s="1313"/>
      <c r="GA330" s="1312"/>
      <c r="GB330" s="1156"/>
      <c r="GC330" s="1156"/>
      <c r="GD330" s="1156"/>
      <c r="GE330" s="1156"/>
      <c r="GF330" s="1156"/>
      <c r="GG330" s="1156"/>
      <c r="GH330" s="1156"/>
      <c r="GI330" s="1156"/>
      <c r="GJ330" s="1156"/>
      <c r="GK330" s="1157"/>
      <c r="GL330" s="1157"/>
      <c r="GM330" s="1157"/>
      <c r="GN330" s="1157"/>
      <c r="GO330" s="1157"/>
      <c r="GP330" s="1157"/>
      <c r="GQ330" s="1157"/>
      <c r="GR330" s="1157"/>
      <c r="GS330" s="1157"/>
      <c r="GT330" s="1157"/>
      <c r="GU330" s="1157"/>
      <c r="GV330" s="1157"/>
      <c r="GW330" s="1157"/>
      <c r="GX330" s="1157"/>
      <c r="GY330" s="1157"/>
      <c r="GZ330" s="1157"/>
      <c r="HA330" s="1157"/>
      <c r="HB330" s="1157"/>
      <c r="HC330" s="1157"/>
      <c r="HD330" s="1157"/>
      <c r="HE330" s="1157"/>
      <c r="HF330" s="1157"/>
      <c r="HG330" s="1157"/>
      <c r="HH330" s="1157"/>
      <c r="HI330" s="1157"/>
      <c r="HJ330" s="1026"/>
    </row>
    <row r="331" spans="2:218" ht="24.95" customHeight="1" x14ac:dyDescent="0.25">
      <c r="B331" s="1606"/>
      <c r="C331" s="229"/>
      <c r="D331" s="1316"/>
      <c r="E331" s="2400"/>
      <c r="F331" s="215"/>
      <c r="G331" s="213"/>
      <c r="H331" s="213"/>
      <c r="I331" s="214"/>
      <c r="J331" s="834"/>
      <c r="K331" s="234"/>
      <c r="L331" s="230"/>
      <c r="M331" s="231"/>
      <c r="N331" s="231"/>
      <c r="O331" s="231"/>
      <c r="P331" s="231"/>
      <c r="Q331" s="235"/>
      <c r="R331" s="233"/>
      <c r="S331" s="232"/>
      <c r="T331" s="219"/>
      <c r="U331" s="835"/>
      <c r="V331" s="212"/>
      <c r="W331" s="231"/>
      <c r="X331" s="2118"/>
      <c r="Y331" s="2119"/>
      <c r="Z331" s="2188"/>
      <c r="AA331" s="674"/>
      <c r="AB331" s="674"/>
      <c r="AC331" s="674"/>
      <c r="AD331" s="674"/>
      <c r="AE331" s="674"/>
      <c r="AF331" s="674"/>
      <c r="AG331" s="674"/>
      <c r="AH331" s="674"/>
      <c r="AI331" s="674"/>
      <c r="AJ331" s="674"/>
      <c r="AK331" s="674"/>
      <c r="AL331" s="674"/>
      <c r="AM331" s="674"/>
      <c r="AN331" s="674"/>
      <c r="AO331" s="674"/>
      <c r="AP331" s="674"/>
      <c r="AQ331" s="674"/>
      <c r="AR331" s="674"/>
      <c r="AS331" s="674"/>
      <c r="AT331" s="674"/>
      <c r="AU331" s="674"/>
      <c r="AV331" s="674"/>
      <c r="AW331" s="674"/>
      <c r="AX331" s="674"/>
      <c r="AY331" s="674"/>
      <c r="AZ331" s="674"/>
      <c r="BA331" s="674"/>
      <c r="BB331" s="674"/>
      <c r="BC331" s="674"/>
      <c r="BD331" s="674"/>
      <c r="BE331" s="674"/>
      <c r="BF331" s="674"/>
      <c r="BG331" s="674"/>
      <c r="BH331" s="674"/>
      <c r="BI331" s="674"/>
      <c r="BJ331" s="674"/>
      <c r="BK331" s="674"/>
      <c r="BL331" s="674"/>
      <c r="BM331" s="674"/>
      <c r="BN331" s="674"/>
      <c r="BO331" s="674"/>
      <c r="BP331" s="674"/>
      <c r="BQ331" s="674"/>
      <c r="BR331" s="674"/>
      <c r="BS331" s="674"/>
      <c r="BT331" s="674"/>
      <c r="BU331" s="674"/>
      <c r="BV331" s="674"/>
      <c r="BW331" s="674"/>
      <c r="BX331" s="674"/>
      <c r="BY331" s="674"/>
      <c r="BZ331" s="674"/>
      <c r="CA331" s="674"/>
      <c r="CB331" s="674"/>
      <c r="CC331" s="674"/>
      <c r="CD331" s="674"/>
      <c r="CE331" s="674"/>
      <c r="CF331" s="674"/>
      <c r="CG331" s="674"/>
      <c r="CH331" s="674"/>
      <c r="CI331" s="674"/>
      <c r="CJ331" s="674"/>
      <c r="CK331" s="674"/>
      <c r="CL331" s="674"/>
      <c r="CM331" s="674"/>
      <c r="CN331" s="674"/>
      <c r="CO331" s="674"/>
      <c r="CP331" s="674"/>
      <c r="CQ331" s="674"/>
      <c r="CR331" s="674"/>
      <c r="CS331" s="674"/>
      <c r="CT331" s="674"/>
      <c r="CU331" s="674"/>
      <c r="CV331" s="674"/>
      <c r="CW331" s="674"/>
      <c r="CX331" s="674"/>
      <c r="CY331" s="674"/>
      <c r="CZ331" s="674"/>
      <c r="DA331" s="674"/>
      <c r="DB331" s="674"/>
      <c r="DC331" s="674"/>
      <c r="DD331" s="674"/>
      <c r="DE331" s="674"/>
      <c r="DF331" s="674"/>
      <c r="DG331" s="674"/>
      <c r="DH331" s="674"/>
      <c r="DI331" s="674"/>
      <c r="DJ331" s="674"/>
      <c r="DK331" s="674"/>
      <c r="DL331" s="674"/>
      <c r="DM331" s="674"/>
      <c r="DN331" s="674"/>
      <c r="DO331" s="674"/>
      <c r="DP331" s="674"/>
      <c r="DQ331" s="674"/>
      <c r="DR331" s="674"/>
      <c r="DS331" s="674"/>
      <c r="DT331" s="674"/>
      <c r="DU331" s="674"/>
      <c r="DV331" s="674"/>
      <c r="DW331" s="674"/>
      <c r="DX331" s="674"/>
      <c r="DY331" s="674"/>
      <c r="DZ331" s="674"/>
      <c r="EA331" s="674"/>
      <c r="EB331" s="674"/>
      <c r="EC331" s="674"/>
      <c r="ED331" s="674"/>
      <c r="EE331" s="674"/>
      <c r="EF331" s="674"/>
      <c r="EG331" s="674"/>
      <c r="EH331" s="674"/>
      <c r="EI331" s="674"/>
      <c r="EJ331" s="674"/>
      <c r="EK331" s="674"/>
      <c r="EL331" s="674"/>
      <c r="EM331" s="674"/>
      <c r="EN331" s="674"/>
      <c r="EO331" s="674"/>
      <c r="EP331" s="674"/>
      <c r="EQ331" s="674"/>
      <c r="ER331" s="674"/>
      <c r="ES331" s="674"/>
      <c r="ET331" s="674"/>
      <c r="EU331" s="674"/>
      <c r="EV331" s="674"/>
      <c r="EW331" s="674"/>
      <c r="EX331" s="674"/>
      <c r="EY331" s="674"/>
      <c r="EZ331" s="674"/>
      <c r="FA331" s="674"/>
      <c r="FB331" s="674"/>
      <c r="FC331" s="674"/>
      <c r="FD331" s="674"/>
      <c r="FE331" s="674"/>
      <c r="FF331" s="674"/>
      <c r="FG331" s="674"/>
      <c r="FH331" s="674"/>
      <c r="FI331" s="674"/>
      <c r="FJ331" s="674"/>
      <c r="FK331" s="674"/>
      <c r="FL331" s="674"/>
      <c r="FM331" s="674"/>
      <c r="FN331" s="674"/>
      <c r="FO331" s="674"/>
      <c r="FP331" s="674"/>
      <c r="FQ331" s="674"/>
      <c r="FR331" s="674"/>
      <c r="FS331" s="674"/>
      <c r="FT331" s="674"/>
      <c r="FU331" s="674"/>
      <c r="FV331" s="674"/>
      <c r="FW331" s="674"/>
      <c r="FX331" s="674"/>
      <c r="FY331" s="674"/>
      <c r="FZ331" s="1313"/>
      <c r="GA331" s="1312"/>
      <c r="GB331" s="1156"/>
      <c r="GC331" s="1156"/>
      <c r="GD331" s="1156"/>
      <c r="GE331" s="1156"/>
      <c r="GF331" s="1156"/>
      <c r="GG331" s="1156"/>
      <c r="GH331" s="1156"/>
      <c r="GI331" s="1156"/>
      <c r="GJ331" s="1156"/>
      <c r="GK331" s="1157"/>
      <c r="GL331" s="1157"/>
      <c r="GM331" s="1157"/>
      <c r="GN331" s="1157"/>
      <c r="GO331" s="1157"/>
      <c r="GP331" s="1157"/>
      <c r="GQ331" s="1157"/>
      <c r="GR331" s="1157"/>
      <c r="GS331" s="1157"/>
      <c r="GT331" s="1157"/>
      <c r="GU331" s="1157"/>
      <c r="GV331" s="1157"/>
      <c r="GW331" s="1157"/>
      <c r="GX331" s="1157"/>
      <c r="GY331" s="1157"/>
      <c r="GZ331" s="1157"/>
      <c r="HA331" s="1157"/>
      <c r="HB331" s="1157"/>
      <c r="HC331" s="1157"/>
      <c r="HD331" s="1157"/>
      <c r="HE331" s="1157"/>
      <c r="HF331" s="1157"/>
      <c r="HG331" s="1157"/>
      <c r="HH331" s="1157"/>
      <c r="HI331" s="1157"/>
      <c r="HJ331" s="1026"/>
    </row>
    <row r="332" spans="2:218" ht="24.95" customHeight="1" x14ac:dyDescent="0.25">
      <c r="B332" s="1606"/>
      <c r="C332" s="229"/>
      <c r="D332" s="1316"/>
      <c r="E332" s="2400"/>
      <c r="F332" s="215"/>
      <c r="G332" s="213"/>
      <c r="H332" s="213"/>
      <c r="I332" s="214"/>
      <c r="J332" s="834"/>
      <c r="K332" s="234"/>
      <c r="L332" s="230"/>
      <c r="M332" s="231"/>
      <c r="N332" s="231"/>
      <c r="O332" s="231"/>
      <c r="P332" s="231"/>
      <c r="Q332" s="235"/>
      <c r="R332" s="233"/>
      <c r="S332" s="232"/>
      <c r="T332" s="219"/>
      <c r="U332" s="835"/>
      <c r="V332" s="212"/>
      <c r="W332" s="231"/>
      <c r="X332" s="2118"/>
      <c r="Y332" s="2119"/>
      <c r="Z332" s="2188"/>
      <c r="AA332" s="674"/>
      <c r="AB332" s="674"/>
      <c r="AC332" s="674"/>
      <c r="AD332" s="674"/>
      <c r="AE332" s="674"/>
      <c r="AF332" s="674"/>
      <c r="AG332" s="674"/>
      <c r="AH332" s="674"/>
      <c r="AI332" s="674"/>
      <c r="AJ332" s="674"/>
      <c r="AK332" s="674"/>
      <c r="AL332" s="674"/>
      <c r="AM332" s="674"/>
      <c r="AN332" s="674"/>
      <c r="AO332" s="674"/>
      <c r="AP332" s="674"/>
      <c r="AQ332" s="674"/>
      <c r="AR332" s="674"/>
      <c r="AS332" s="674"/>
      <c r="AT332" s="674"/>
      <c r="AU332" s="674"/>
      <c r="AV332" s="674"/>
      <c r="AW332" s="674"/>
      <c r="AX332" s="674"/>
      <c r="AY332" s="674"/>
      <c r="AZ332" s="674"/>
      <c r="BA332" s="674"/>
      <c r="BB332" s="674"/>
      <c r="BC332" s="674"/>
      <c r="BD332" s="674"/>
      <c r="BE332" s="674"/>
      <c r="BF332" s="674"/>
      <c r="BG332" s="674"/>
      <c r="BH332" s="674"/>
      <c r="BI332" s="674"/>
      <c r="BJ332" s="674"/>
      <c r="BK332" s="674"/>
      <c r="BL332" s="674"/>
      <c r="BM332" s="674"/>
      <c r="BN332" s="674"/>
      <c r="BO332" s="674"/>
      <c r="BP332" s="674"/>
      <c r="BQ332" s="674"/>
      <c r="BR332" s="674"/>
      <c r="BS332" s="674"/>
      <c r="BT332" s="674"/>
      <c r="BU332" s="674"/>
      <c r="BV332" s="674"/>
      <c r="BW332" s="674"/>
      <c r="BX332" s="674"/>
      <c r="BY332" s="674"/>
      <c r="BZ332" s="674"/>
      <c r="CA332" s="674"/>
      <c r="CB332" s="674"/>
      <c r="CC332" s="674"/>
      <c r="CD332" s="674"/>
      <c r="CE332" s="674"/>
      <c r="CF332" s="674"/>
      <c r="CG332" s="674"/>
      <c r="CH332" s="674"/>
      <c r="CI332" s="674"/>
      <c r="CJ332" s="674"/>
      <c r="CK332" s="674"/>
      <c r="CL332" s="674"/>
      <c r="CM332" s="674"/>
      <c r="CN332" s="674"/>
      <c r="CO332" s="674"/>
      <c r="CP332" s="674"/>
      <c r="CQ332" s="674"/>
      <c r="CR332" s="674"/>
      <c r="CS332" s="674"/>
      <c r="CT332" s="674"/>
      <c r="CU332" s="674"/>
      <c r="CV332" s="674"/>
      <c r="CW332" s="674"/>
      <c r="CX332" s="674"/>
      <c r="CY332" s="674"/>
      <c r="CZ332" s="674"/>
      <c r="DA332" s="674"/>
      <c r="DB332" s="674"/>
      <c r="DC332" s="674"/>
      <c r="DD332" s="674"/>
      <c r="DE332" s="674"/>
      <c r="DF332" s="674"/>
      <c r="DG332" s="674"/>
      <c r="DH332" s="674"/>
      <c r="DI332" s="674"/>
      <c r="DJ332" s="674"/>
      <c r="DK332" s="674"/>
      <c r="DL332" s="674"/>
      <c r="DM332" s="674"/>
      <c r="DN332" s="674"/>
      <c r="DO332" s="674"/>
      <c r="DP332" s="674"/>
      <c r="DQ332" s="674"/>
      <c r="DR332" s="674"/>
      <c r="DS332" s="674"/>
      <c r="DT332" s="674"/>
      <c r="DU332" s="674"/>
      <c r="DV332" s="674"/>
      <c r="DW332" s="674"/>
      <c r="DX332" s="674"/>
      <c r="DY332" s="674"/>
      <c r="DZ332" s="674"/>
      <c r="EA332" s="674"/>
      <c r="EB332" s="674"/>
      <c r="EC332" s="674"/>
      <c r="ED332" s="674"/>
      <c r="EE332" s="674"/>
      <c r="EF332" s="674"/>
      <c r="EG332" s="674"/>
      <c r="EH332" s="674"/>
      <c r="EI332" s="674"/>
      <c r="EJ332" s="674"/>
      <c r="EK332" s="674"/>
      <c r="EL332" s="674"/>
      <c r="EM332" s="674"/>
      <c r="EN332" s="674"/>
      <c r="EO332" s="674"/>
      <c r="EP332" s="674"/>
      <c r="EQ332" s="674"/>
      <c r="ER332" s="674"/>
      <c r="ES332" s="674"/>
      <c r="ET332" s="674"/>
      <c r="EU332" s="674"/>
      <c r="EV332" s="674"/>
      <c r="EW332" s="674"/>
      <c r="EX332" s="674"/>
      <c r="EY332" s="674"/>
      <c r="EZ332" s="674"/>
      <c r="FA332" s="674"/>
      <c r="FB332" s="674"/>
      <c r="FC332" s="674"/>
      <c r="FD332" s="674"/>
      <c r="FE332" s="674"/>
      <c r="FF332" s="674"/>
      <c r="FG332" s="674"/>
      <c r="FH332" s="674"/>
      <c r="FI332" s="674"/>
      <c r="FJ332" s="674"/>
      <c r="FK332" s="674"/>
      <c r="FL332" s="674"/>
      <c r="FM332" s="674"/>
      <c r="FN332" s="674"/>
      <c r="FO332" s="674"/>
      <c r="FP332" s="674"/>
      <c r="FQ332" s="674"/>
      <c r="FR332" s="674"/>
      <c r="FS332" s="674"/>
      <c r="FT332" s="674"/>
      <c r="FU332" s="674"/>
      <c r="FV332" s="674"/>
      <c r="FW332" s="674"/>
      <c r="FX332" s="674"/>
      <c r="FY332" s="674"/>
      <c r="FZ332" s="1313"/>
      <c r="GA332" s="1312"/>
      <c r="GB332" s="1156"/>
      <c r="GC332" s="1156"/>
      <c r="GD332" s="1156"/>
      <c r="GE332" s="1156"/>
      <c r="GF332" s="1156"/>
      <c r="GG332" s="1156"/>
      <c r="GH332" s="1156"/>
      <c r="GI332" s="1156"/>
      <c r="GJ332" s="1156"/>
      <c r="GK332" s="1157"/>
      <c r="GL332" s="1157"/>
      <c r="GM332" s="1157"/>
      <c r="GN332" s="1157"/>
      <c r="GO332" s="1157"/>
      <c r="GP332" s="1157"/>
      <c r="GQ332" s="1157"/>
      <c r="GR332" s="1157"/>
      <c r="GS332" s="1157"/>
      <c r="GT332" s="1157"/>
      <c r="GU332" s="1157"/>
      <c r="GV332" s="1157"/>
      <c r="GW332" s="1157"/>
      <c r="GX332" s="1157"/>
      <c r="GY332" s="1157"/>
      <c r="GZ332" s="1157"/>
      <c r="HA332" s="1157"/>
      <c r="HB332" s="1157"/>
      <c r="HC332" s="1157"/>
      <c r="HD332" s="1157"/>
      <c r="HE332" s="1157"/>
      <c r="HF332" s="1157"/>
      <c r="HG332" s="1157"/>
      <c r="HH332" s="1157"/>
      <c r="HI332" s="1157"/>
      <c r="HJ332" s="1026"/>
    </row>
    <row r="333" spans="2:218" ht="24.95" customHeight="1" x14ac:dyDescent="0.25">
      <c r="B333" s="1606"/>
      <c r="C333" s="229"/>
      <c r="D333" s="1316"/>
      <c r="E333" s="2400"/>
      <c r="F333" s="215"/>
      <c r="G333" s="213"/>
      <c r="H333" s="213"/>
      <c r="I333" s="214"/>
      <c r="J333" s="834"/>
      <c r="K333" s="234"/>
      <c r="L333" s="230"/>
      <c r="M333" s="231"/>
      <c r="N333" s="231"/>
      <c r="O333" s="231"/>
      <c r="P333" s="231"/>
      <c r="Q333" s="235"/>
      <c r="R333" s="233"/>
      <c r="S333" s="232"/>
      <c r="T333" s="219"/>
      <c r="U333" s="835"/>
      <c r="V333" s="212"/>
      <c r="W333" s="231"/>
      <c r="X333" s="2118"/>
      <c r="Y333" s="2119"/>
      <c r="Z333" s="2188"/>
      <c r="AA333" s="674"/>
      <c r="AB333" s="674"/>
      <c r="AC333" s="674"/>
      <c r="AD333" s="674"/>
      <c r="AE333" s="674"/>
      <c r="AF333" s="674"/>
      <c r="AG333" s="674"/>
      <c r="AH333" s="674"/>
      <c r="AI333" s="674"/>
      <c r="AJ333" s="674"/>
      <c r="AK333" s="674"/>
      <c r="AL333" s="674"/>
      <c r="AM333" s="674"/>
      <c r="AN333" s="674"/>
      <c r="AO333" s="674"/>
      <c r="AP333" s="674"/>
      <c r="AQ333" s="674"/>
      <c r="AR333" s="674"/>
      <c r="AS333" s="674"/>
      <c r="AT333" s="674"/>
      <c r="AU333" s="674"/>
      <c r="AV333" s="674"/>
      <c r="AW333" s="674"/>
      <c r="AX333" s="674"/>
      <c r="AY333" s="674"/>
      <c r="AZ333" s="674"/>
      <c r="BA333" s="674"/>
      <c r="BB333" s="674"/>
      <c r="BC333" s="674"/>
      <c r="BD333" s="674"/>
      <c r="BE333" s="674"/>
      <c r="BF333" s="674"/>
      <c r="BG333" s="674"/>
      <c r="BH333" s="674"/>
      <c r="BI333" s="674"/>
      <c r="BJ333" s="674"/>
      <c r="BK333" s="674"/>
      <c r="BL333" s="674"/>
      <c r="BM333" s="674"/>
      <c r="BN333" s="674"/>
      <c r="BO333" s="674"/>
      <c r="BP333" s="674"/>
      <c r="BQ333" s="674"/>
      <c r="BR333" s="674"/>
      <c r="BS333" s="674"/>
      <c r="BT333" s="674"/>
      <c r="BU333" s="674"/>
      <c r="BV333" s="674"/>
      <c r="BW333" s="674"/>
      <c r="BX333" s="674"/>
      <c r="BY333" s="674"/>
      <c r="BZ333" s="674"/>
      <c r="CA333" s="674"/>
      <c r="CB333" s="674"/>
      <c r="CC333" s="674"/>
      <c r="CD333" s="674"/>
      <c r="CE333" s="674"/>
      <c r="CF333" s="674"/>
      <c r="CG333" s="674"/>
      <c r="CH333" s="674"/>
      <c r="CI333" s="674"/>
      <c r="CJ333" s="674"/>
      <c r="CK333" s="674"/>
      <c r="CL333" s="674"/>
      <c r="CM333" s="674"/>
      <c r="CN333" s="674"/>
      <c r="CO333" s="674"/>
      <c r="CP333" s="674"/>
      <c r="CQ333" s="674"/>
      <c r="CR333" s="674"/>
      <c r="CS333" s="674"/>
      <c r="CT333" s="674"/>
      <c r="CU333" s="674"/>
      <c r="CV333" s="674"/>
      <c r="CW333" s="674"/>
      <c r="CX333" s="674"/>
      <c r="CY333" s="674"/>
      <c r="CZ333" s="674"/>
      <c r="DA333" s="674"/>
      <c r="DB333" s="674"/>
      <c r="DC333" s="674"/>
      <c r="DD333" s="674"/>
      <c r="DE333" s="674"/>
      <c r="DF333" s="674"/>
      <c r="DG333" s="674"/>
      <c r="DH333" s="674"/>
      <c r="DI333" s="674"/>
      <c r="DJ333" s="674"/>
      <c r="DK333" s="674"/>
      <c r="DL333" s="674"/>
      <c r="DM333" s="674"/>
      <c r="DN333" s="674"/>
      <c r="DO333" s="674"/>
      <c r="DP333" s="674"/>
      <c r="DQ333" s="674"/>
      <c r="DR333" s="674"/>
      <c r="DS333" s="674"/>
      <c r="DT333" s="674"/>
      <c r="DU333" s="674"/>
      <c r="DV333" s="674"/>
      <c r="DW333" s="674"/>
      <c r="DX333" s="674"/>
      <c r="DY333" s="674"/>
      <c r="DZ333" s="674"/>
      <c r="EA333" s="674"/>
      <c r="EB333" s="674"/>
      <c r="EC333" s="674"/>
      <c r="ED333" s="674"/>
      <c r="EE333" s="674"/>
      <c r="EF333" s="674"/>
      <c r="EG333" s="674"/>
      <c r="EH333" s="674"/>
      <c r="EI333" s="674"/>
      <c r="EJ333" s="674"/>
      <c r="EK333" s="674"/>
      <c r="EL333" s="674"/>
      <c r="EM333" s="674"/>
      <c r="EN333" s="674"/>
      <c r="EO333" s="674"/>
      <c r="EP333" s="674"/>
      <c r="EQ333" s="674"/>
      <c r="ER333" s="674"/>
      <c r="ES333" s="674"/>
      <c r="ET333" s="674"/>
      <c r="EU333" s="674"/>
      <c r="EV333" s="674"/>
      <c r="EW333" s="674"/>
      <c r="EX333" s="674"/>
      <c r="EY333" s="674"/>
      <c r="EZ333" s="674"/>
      <c r="FA333" s="674"/>
      <c r="FB333" s="674"/>
      <c r="FC333" s="674"/>
      <c r="FD333" s="674"/>
      <c r="FE333" s="674"/>
      <c r="FF333" s="674"/>
      <c r="FG333" s="674"/>
      <c r="FH333" s="674"/>
      <c r="FI333" s="674"/>
      <c r="FJ333" s="674"/>
      <c r="FK333" s="674"/>
      <c r="FL333" s="674"/>
      <c r="FM333" s="674"/>
      <c r="FN333" s="674"/>
      <c r="FO333" s="674"/>
      <c r="FP333" s="674"/>
      <c r="FQ333" s="674"/>
      <c r="FR333" s="674"/>
      <c r="FS333" s="674"/>
      <c r="FT333" s="674"/>
      <c r="FU333" s="674"/>
      <c r="FV333" s="674"/>
      <c r="FW333" s="674"/>
      <c r="FX333" s="674"/>
      <c r="FY333" s="674"/>
      <c r="FZ333" s="1313"/>
      <c r="GA333" s="1312"/>
      <c r="GB333" s="1156"/>
      <c r="GC333" s="1156"/>
      <c r="GD333" s="1156"/>
      <c r="GE333" s="1156"/>
      <c r="GF333" s="1156"/>
      <c r="GG333" s="1156"/>
      <c r="GH333" s="1156"/>
      <c r="GI333" s="1156"/>
      <c r="GJ333" s="1156"/>
      <c r="GK333" s="1157"/>
      <c r="GL333" s="1157"/>
      <c r="GM333" s="1157"/>
      <c r="GN333" s="1157"/>
      <c r="GO333" s="1157"/>
      <c r="GP333" s="1157"/>
      <c r="GQ333" s="1157"/>
      <c r="GR333" s="1157"/>
      <c r="GS333" s="1157"/>
      <c r="GT333" s="1157"/>
      <c r="GU333" s="1157"/>
      <c r="GV333" s="1157"/>
      <c r="GW333" s="1157"/>
      <c r="GX333" s="1157"/>
      <c r="GY333" s="1157"/>
      <c r="GZ333" s="1157"/>
      <c r="HA333" s="1157"/>
      <c r="HB333" s="1157"/>
      <c r="HC333" s="1157"/>
      <c r="HD333" s="1157"/>
      <c r="HE333" s="1157"/>
      <c r="HF333" s="1157"/>
      <c r="HG333" s="1157"/>
      <c r="HH333" s="1157"/>
      <c r="HI333" s="1157"/>
      <c r="HJ333" s="1026"/>
    </row>
    <row r="334" spans="2:218" ht="24.95" customHeight="1" x14ac:dyDescent="0.25">
      <c r="B334" s="1606"/>
      <c r="C334" s="229"/>
      <c r="D334" s="1316"/>
      <c r="E334" s="2400"/>
      <c r="F334" s="215"/>
      <c r="G334" s="213"/>
      <c r="H334" s="213"/>
      <c r="I334" s="214"/>
      <c r="J334" s="834"/>
      <c r="K334" s="234"/>
      <c r="L334" s="230"/>
      <c r="M334" s="231"/>
      <c r="N334" s="231"/>
      <c r="O334" s="231"/>
      <c r="P334" s="231"/>
      <c r="Q334" s="235"/>
      <c r="R334" s="233"/>
      <c r="S334" s="232"/>
      <c r="T334" s="219"/>
      <c r="U334" s="835"/>
      <c r="V334" s="212"/>
      <c r="W334" s="231"/>
      <c r="X334" s="2118"/>
      <c r="Y334" s="2119"/>
      <c r="Z334" s="2188"/>
      <c r="AA334" s="674"/>
      <c r="AB334" s="674"/>
      <c r="AC334" s="674"/>
      <c r="AD334" s="674"/>
      <c r="AE334" s="674"/>
      <c r="AF334" s="674"/>
      <c r="AG334" s="674"/>
      <c r="AH334" s="674"/>
      <c r="AI334" s="674"/>
      <c r="AJ334" s="674"/>
      <c r="AK334" s="674"/>
      <c r="AL334" s="674"/>
      <c r="AM334" s="674"/>
      <c r="AN334" s="674"/>
      <c r="AO334" s="674"/>
      <c r="AP334" s="674"/>
      <c r="AQ334" s="674"/>
      <c r="AR334" s="674"/>
      <c r="AS334" s="674"/>
      <c r="AT334" s="674"/>
      <c r="AU334" s="674"/>
      <c r="AV334" s="674"/>
      <c r="AW334" s="674"/>
      <c r="AX334" s="674"/>
      <c r="AY334" s="674"/>
      <c r="AZ334" s="674"/>
      <c r="BA334" s="674"/>
      <c r="BB334" s="674"/>
      <c r="BC334" s="674"/>
      <c r="BD334" s="674"/>
      <c r="BE334" s="674"/>
      <c r="BF334" s="674"/>
      <c r="BG334" s="674"/>
      <c r="BH334" s="674"/>
      <c r="BI334" s="674"/>
      <c r="BJ334" s="674"/>
      <c r="BK334" s="674"/>
      <c r="BL334" s="674"/>
      <c r="BM334" s="674"/>
      <c r="BN334" s="674"/>
      <c r="BO334" s="674"/>
      <c r="BP334" s="674"/>
      <c r="BQ334" s="674"/>
      <c r="BR334" s="674"/>
      <c r="BS334" s="674"/>
      <c r="BT334" s="674"/>
      <c r="BU334" s="674"/>
      <c r="BV334" s="674"/>
      <c r="BW334" s="674"/>
      <c r="BX334" s="674"/>
      <c r="BY334" s="674"/>
      <c r="BZ334" s="674"/>
      <c r="CA334" s="674"/>
      <c r="CB334" s="674"/>
      <c r="CC334" s="674"/>
      <c r="CD334" s="674"/>
      <c r="CE334" s="674"/>
      <c r="CF334" s="674"/>
      <c r="CG334" s="674"/>
      <c r="CH334" s="674"/>
      <c r="CI334" s="674"/>
      <c r="CJ334" s="674"/>
      <c r="CK334" s="674"/>
      <c r="CL334" s="674"/>
      <c r="CM334" s="674"/>
      <c r="CN334" s="674"/>
      <c r="CO334" s="674"/>
      <c r="CP334" s="674"/>
      <c r="CQ334" s="674"/>
      <c r="CR334" s="674"/>
      <c r="CS334" s="674"/>
      <c r="CT334" s="674"/>
      <c r="CU334" s="674"/>
      <c r="CV334" s="674"/>
      <c r="CW334" s="674"/>
      <c r="CX334" s="674"/>
      <c r="CY334" s="674"/>
      <c r="CZ334" s="674"/>
      <c r="DA334" s="674"/>
      <c r="DB334" s="674"/>
      <c r="DC334" s="674"/>
      <c r="DD334" s="674"/>
      <c r="DE334" s="674"/>
      <c r="DF334" s="674"/>
      <c r="DG334" s="674"/>
      <c r="DH334" s="674"/>
      <c r="DI334" s="674"/>
      <c r="DJ334" s="674"/>
      <c r="DK334" s="674"/>
      <c r="DL334" s="674"/>
      <c r="DM334" s="674"/>
      <c r="DN334" s="674"/>
      <c r="DO334" s="674"/>
      <c r="DP334" s="674"/>
      <c r="DQ334" s="674"/>
      <c r="DR334" s="674"/>
      <c r="DS334" s="674"/>
      <c r="DT334" s="674"/>
      <c r="DU334" s="674"/>
      <c r="DV334" s="674"/>
      <c r="DW334" s="674"/>
      <c r="DX334" s="674"/>
      <c r="DY334" s="674"/>
      <c r="DZ334" s="674"/>
      <c r="EA334" s="674"/>
      <c r="EB334" s="674"/>
      <c r="EC334" s="674"/>
      <c r="ED334" s="674"/>
      <c r="EE334" s="674"/>
      <c r="EF334" s="674"/>
      <c r="EG334" s="674"/>
      <c r="EH334" s="674"/>
      <c r="EI334" s="674"/>
      <c r="EJ334" s="674"/>
      <c r="EK334" s="674"/>
      <c r="EL334" s="674"/>
      <c r="EM334" s="674"/>
      <c r="EN334" s="674"/>
      <c r="EO334" s="674"/>
      <c r="EP334" s="674"/>
      <c r="EQ334" s="674"/>
      <c r="ER334" s="674"/>
      <c r="ES334" s="674"/>
      <c r="ET334" s="674"/>
      <c r="EU334" s="674"/>
      <c r="EV334" s="674"/>
      <c r="EW334" s="674"/>
      <c r="EX334" s="674"/>
      <c r="EY334" s="674"/>
      <c r="EZ334" s="674"/>
      <c r="FA334" s="674"/>
      <c r="FB334" s="674"/>
      <c r="FC334" s="674"/>
      <c r="FD334" s="674"/>
      <c r="FE334" s="674"/>
      <c r="FF334" s="674"/>
      <c r="FG334" s="674"/>
      <c r="FH334" s="674"/>
      <c r="FI334" s="674"/>
      <c r="FJ334" s="674"/>
      <c r="FK334" s="674"/>
      <c r="FL334" s="674"/>
      <c r="FM334" s="674"/>
      <c r="FN334" s="674"/>
      <c r="FO334" s="674"/>
      <c r="FP334" s="674"/>
      <c r="FQ334" s="674"/>
      <c r="FR334" s="674"/>
      <c r="FS334" s="674"/>
      <c r="FT334" s="674"/>
      <c r="FU334" s="674"/>
      <c r="FV334" s="674"/>
      <c r="FW334" s="674"/>
      <c r="FX334" s="674"/>
      <c r="FY334" s="674"/>
      <c r="FZ334" s="1313"/>
      <c r="GA334" s="1312"/>
      <c r="GB334" s="1156"/>
      <c r="GC334" s="1156"/>
      <c r="GD334" s="1156"/>
      <c r="GE334" s="1156"/>
      <c r="GF334" s="1156"/>
      <c r="GG334" s="1156"/>
      <c r="GH334" s="1156"/>
      <c r="GI334" s="1156"/>
      <c r="GJ334" s="1156"/>
      <c r="GK334" s="1157"/>
      <c r="GL334" s="1157"/>
      <c r="GM334" s="1157"/>
      <c r="GN334" s="1157"/>
      <c r="GO334" s="1157"/>
      <c r="GP334" s="1157"/>
      <c r="GQ334" s="1157"/>
      <c r="GR334" s="1157"/>
      <c r="GS334" s="1157"/>
      <c r="GT334" s="1157"/>
      <c r="GU334" s="1157"/>
      <c r="GV334" s="1157"/>
      <c r="GW334" s="1157"/>
      <c r="GX334" s="1157"/>
      <c r="GY334" s="1157"/>
      <c r="GZ334" s="1157"/>
      <c r="HA334" s="1157"/>
      <c r="HB334" s="1157"/>
      <c r="HC334" s="1157"/>
      <c r="HD334" s="1157"/>
      <c r="HE334" s="1157"/>
      <c r="HF334" s="1157"/>
      <c r="HG334" s="1157"/>
      <c r="HH334" s="1157"/>
      <c r="HI334" s="1157"/>
      <c r="HJ334" s="1026"/>
    </row>
    <row r="335" spans="2:218" ht="24.95" customHeight="1" x14ac:dyDescent="0.25">
      <c r="B335" s="1606"/>
      <c r="C335" s="229"/>
      <c r="D335" s="1316"/>
      <c r="E335" s="2400"/>
      <c r="F335" s="215"/>
      <c r="G335" s="213"/>
      <c r="H335" s="213"/>
      <c r="I335" s="214"/>
      <c r="J335" s="834"/>
      <c r="K335" s="234"/>
      <c r="L335" s="230"/>
      <c r="M335" s="231"/>
      <c r="N335" s="231"/>
      <c r="O335" s="231"/>
      <c r="P335" s="231"/>
      <c r="Q335" s="235"/>
      <c r="R335" s="233"/>
      <c r="S335" s="232"/>
      <c r="T335" s="219"/>
      <c r="U335" s="835"/>
      <c r="V335" s="212"/>
      <c r="W335" s="231"/>
      <c r="X335" s="2118"/>
      <c r="Y335" s="2119"/>
      <c r="Z335" s="2188"/>
      <c r="AA335" s="674"/>
      <c r="AB335" s="674"/>
      <c r="AC335" s="674"/>
      <c r="AD335" s="674"/>
      <c r="AE335" s="674"/>
      <c r="AF335" s="674"/>
      <c r="AG335" s="674"/>
      <c r="AH335" s="674"/>
      <c r="AI335" s="674"/>
      <c r="AJ335" s="674"/>
      <c r="AK335" s="674"/>
      <c r="AL335" s="674"/>
      <c r="AM335" s="674"/>
      <c r="AN335" s="674"/>
      <c r="AO335" s="674"/>
      <c r="AP335" s="674"/>
      <c r="AQ335" s="674"/>
      <c r="AR335" s="674"/>
      <c r="AS335" s="674"/>
      <c r="AT335" s="674"/>
      <c r="AU335" s="674"/>
      <c r="AV335" s="674"/>
      <c r="AW335" s="674"/>
      <c r="AX335" s="674"/>
      <c r="AY335" s="674"/>
      <c r="AZ335" s="674"/>
      <c r="BA335" s="674"/>
      <c r="BB335" s="674"/>
      <c r="BC335" s="674"/>
      <c r="BD335" s="674"/>
      <c r="BE335" s="674"/>
      <c r="BF335" s="674"/>
      <c r="BG335" s="674"/>
      <c r="BH335" s="674"/>
      <c r="BI335" s="674"/>
      <c r="BJ335" s="674"/>
      <c r="BK335" s="674"/>
      <c r="BL335" s="674"/>
      <c r="BM335" s="674"/>
      <c r="BN335" s="674"/>
      <c r="BO335" s="674"/>
      <c r="BP335" s="674"/>
      <c r="BQ335" s="674"/>
      <c r="BR335" s="674"/>
      <c r="BS335" s="674"/>
      <c r="BT335" s="674"/>
      <c r="BU335" s="674"/>
      <c r="BV335" s="674"/>
      <c r="BW335" s="674"/>
      <c r="BX335" s="674"/>
      <c r="BY335" s="674"/>
      <c r="BZ335" s="674"/>
      <c r="CA335" s="674"/>
      <c r="CB335" s="674"/>
      <c r="CC335" s="674"/>
      <c r="CD335" s="674"/>
      <c r="CE335" s="674"/>
      <c r="CF335" s="674"/>
      <c r="CG335" s="674"/>
      <c r="CH335" s="674"/>
      <c r="CI335" s="674"/>
      <c r="CJ335" s="674"/>
      <c r="CK335" s="674"/>
      <c r="CL335" s="674"/>
      <c r="CM335" s="674"/>
      <c r="CN335" s="674"/>
      <c r="CO335" s="674"/>
      <c r="CP335" s="674"/>
      <c r="CQ335" s="674"/>
      <c r="CR335" s="674"/>
      <c r="CS335" s="674"/>
      <c r="CT335" s="674"/>
      <c r="CU335" s="674"/>
      <c r="CV335" s="674"/>
      <c r="CW335" s="674"/>
      <c r="CX335" s="674"/>
      <c r="CY335" s="674"/>
      <c r="CZ335" s="674"/>
      <c r="DA335" s="674"/>
      <c r="DB335" s="674"/>
      <c r="DC335" s="674"/>
      <c r="DD335" s="674"/>
      <c r="DE335" s="674"/>
      <c r="DF335" s="674"/>
      <c r="DG335" s="674"/>
      <c r="DH335" s="674"/>
      <c r="DI335" s="674"/>
      <c r="DJ335" s="674"/>
      <c r="DK335" s="674"/>
      <c r="DL335" s="674"/>
      <c r="DM335" s="674"/>
      <c r="DN335" s="674"/>
      <c r="DO335" s="674"/>
      <c r="DP335" s="674"/>
      <c r="DQ335" s="674"/>
      <c r="DR335" s="674"/>
      <c r="DS335" s="674"/>
      <c r="DT335" s="674"/>
      <c r="DU335" s="674"/>
      <c r="DV335" s="674"/>
      <c r="DW335" s="674"/>
      <c r="DX335" s="674"/>
      <c r="DY335" s="674"/>
      <c r="DZ335" s="674"/>
      <c r="EA335" s="674"/>
      <c r="EB335" s="674"/>
      <c r="EC335" s="674"/>
      <c r="ED335" s="674"/>
      <c r="EE335" s="674"/>
      <c r="EF335" s="674"/>
      <c r="EG335" s="674"/>
      <c r="EH335" s="674"/>
      <c r="EI335" s="674"/>
      <c r="EJ335" s="674"/>
      <c r="EK335" s="674"/>
      <c r="EL335" s="674"/>
      <c r="EM335" s="674"/>
      <c r="EN335" s="674"/>
      <c r="EO335" s="674"/>
      <c r="EP335" s="674"/>
      <c r="EQ335" s="674"/>
      <c r="ER335" s="674"/>
      <c r="ES335" s="674"/>
      <c r="ET335" s="674"/>
      <c r="EU335" s="674"/>
      <c r="EV335" s="674"/>
      <c r="EW335" s="674"/>
      <c r="EX335" s="674"/>
      <c r="EY335" s="674"/>
      <c r="EZ335" s="674"/>
      <c r="FA335" s="674"/>
      <c r="FB335" s="674"/>
      <c r="FC335" s="674"/>
      <c r="FD335" s="674"/>
      <c r="FE335" s="674"/>
      <c r="FF335" s="674"/>
      <c r="FG335" s="674"/>
      <c r="FH335" s="674"/>
      <c r="FI335" s="674"/>
      <c r="FJ335" s="674"/>
      <c r="FK335" s="674"/>
      <c r="FL335" s="674"/>
      <c r="FM335" s="674"/>
      <c r="FN335" s="674"/>
      <c r="FO335" s="674"/>
      <c r="FP335" s="674"/>
      <c r="FQ335" s="674"/>
      <c r="FR335" s="674"/>
      <c r="FS335" s="674"/>
      <c r="FT335" s="674"/>
      <c r="FU335" s="674"/>
      <c r="FV335" s="674"/>
      <c r="FW335" s="674"/>
      <c r="FX335" s="674"/>
      <c r="FY335" s="674"/>
      <c r="FZ335" s="1313"/>
      <c r="GA335" s="1312"/>
      <c r="GB335" s="1156"/>
      <c r="GC335" s="1156"/>
      <c r="GD335" s="1156"/>
      <c r="GE335" s="1156"/>
      <c r="GF335" s="1156"/>
      <c r="GG335" s="1156"/>
      <c r="GH335" s="1156"/>
      <c r="GI335" s="1156"/>
      <c r="GJ335" s="1156"/>
      <c r="GK335" s="1157"/>
      <c r="GL335" s="1157"/>
      <c r="GM335" s="1157"/>
      <c r="GN335" s="1157"/>
      <c r="GO335" s="1157"/>
      <c r="GP335" s="1157"/>
      <c r="GQ335" s="1157"/>
      <c r="GR335" s="1157"/>
      <c r="GS335" s="1157"/>
      <c r="GT335" s="1157"/>
      <c r="GU335" s="1157"/>
      <c r="GV335" s="1157"/>
      <c r="GW335" s="1157"/>
      <c r="GX335" s="1157"/>
      <c r="GY335" s="1157"/>
      <c r="GZ335" s="1157"/>
      <c r="HA335" s="1157"/>
      <c r="HB335" s="1157"/>
      <c r="HC335" s="1157"/>
      <c r="HD335" s="1157"/>
      <c r="HE335" s="1157"/>
      <c r="HF335" s="1157"/>
      <c r="HG335" s="1157"/>
      <c r="HH335" s="1157"/>
      <c r="HI335" s="1157"/>
      <c r="HJ335" s="1026"/>
    </row>
    <row r="336" spans="2:218" ht="24.95" customHeight="1" x14ac:dyDescent="0.25">
      <c r="B336" s="1606"/>
      <c r="C336" s="229"/>
      <c r="D336" s="1316"/>
      <c r="E336" s="2400"/>
      <c r="F336" s="215"/>
      <c r="G336" s="213"/>
      <c r="H336" s="213"/>
      <c r="I336" s="214"/>
      <c r="J336" s="834"/>
      <c r="K336" s="234"/>
      <c r="L336" s="230"/>
      <c r="M336" s="231"/>
      <c r="N336" s="231"/>
      <c r="O336" s="231"/>
      <c r="P336" s="231"/>
      <c r="Q336" s="235"/>
      <c r="R336" s="233"/>
      <c r="S336" s="232"/>
      <c r="T336" s="219"/>
      <c r="U336" s="835"/>
      <c r="V336" s="212"/>
      <c r="W336" s="231"/>
      <c r="X336" s="2118"/>
      <c r="Y336" s="2119"/>
      <c r="Z336" s="2188"/>
      <c r="AA336" s="674"/>
      <c r="AB336" s="674"/>
      <c r="AC336" s="674"/>
      <c r="AD336" s="674"/>
      <c r="AE336" s="674"/>
      <c r="AF336" s="674"/>
      <c r="AG336" s="674"/>
      <c r="AH336" s="674"/>
      <c r="AI336" s="674"/>
      <c r="AJ336" s="674"/>
      <c r="AK336" s="674"/>
      <c r="AL336" s="674"/>
      <c r="AM336" s="674"/>
      <c r="AN336" s="674"/>
      <c r="AO336" s="674"/>
      <c r="AP336" s="674"/>
      <c r="AQ336" s="674"/>
      <c r="AR336" s="674"/>
      <c r="AS336" s="674"/>
      <c r="AT336" s="674"/>
      <c r="AU336" s="674"/>
      <c r="AV336" s="674"/>
      <c r="AW336" s="674"/>
      <c r="AX336" s="674"/>
      <c r="AY336" s="674"/>
      <c r="AZ336" s="674"/>
      <c r="BA336" s="674"/>
      <c r="BB336" s="674"/>
      <c r="BC336" s="674"/>
      <c r="BD336" s="674"/>
      <c r="BE336" s="674"/>
      <c r="BF336" s="674"/>
      <c r="BG336" s="674"/>
      <c r="BH336" s="674"/>
      <c r="BI336" s="674"/>
      <c r="BJ336" s="674"/>
      <c r="BK336" s="674"/>
      <c r="BL336" s="674"/>
      <c r="BM336" s="674"/>
      <c r="BN336" s="674"/>
      <c r="BO336" s="674"/>
      <c r="BP336" s="674"/>
      <c r="BQ336" s="674"/>
      <c r="BR336" s="674"/>
      <c r="BS336" s="674"/>
      <c r="BT336" s="674"/>
      <c r="BU336" s="674"/>
      <c r="BV336" s="674"/>
      <c r="BW336" s="674"/>
      <c r="BX336" s="674"/>
      <c r="BY336" s="674"/>
      <c r="BZ336" s="674"/>
      <c r="CA336" s="674"/>
      <c r="CB336" s="674"/>
      <c r="CC336" s="674"/>
      <c r="CD336" s="674"/>
      <c r="CE336" s="674"/>
      <c r="CF336" s="674"/>
      <c r="CG336" s="674"/>
      <c r="CH336" s="674"/>
      <c r="CI336" s="674"/>
      <c r="CJ336" s="674"/>
      <c r="CK336" s="674"/>
      <c r="CL336" s="674"/>
      <c r="CM336" s="674"/>
      <c r="CN336" s="674"/>
      <c r="CO336" s="674"/>
      <c r="CP336" s="674"/>
      <c r="CQ336" s="674"/>
      <c r="CR336" s="674"/>
      <c r="CS336" s="674"/>
      <c r="CT336" s="674"/>
      <c r="CU336" s="674"/>
      <c r="CV336" s="674"/>
      <c r="CW336" s="674"/>
      <c r="CX336" s="674"/>
      <c r="CY336" s="674"/>
      <c r="CZ336" s="674"/>
      <c r="DA336" s="674"/>
      <c r="DB336" s="674"/>
      <c r="DC336" s="674"/>
      <c r="DD336" s="674"/>
      <c r="DE336" s="674"/>
      <c r="DF336" s="674"/>
      <c r="DG336" s="674"/>
      <c r="DH336" s="674"/>
      <c r="DI336" s="674"/>
      <c r="DJ336" s="674"/>
      <c r="DK336" s="674"/>
      <c r="DL336" s="674"/>
      <c r="DM336" s="674"/>
      <c r="DN336" s="674"/>
      <c r="DO336" s="674"/>
      <c r="DP336" s="674"/>
      <c r="DQ336" s="674"/>
      <c r="DR336" s="674"/>
      <c r="DS336" s="674"/>
      <c r="DT336" s="674"/>
      <c r="DU336" s="674"/>
      <c r="DV336" s="674"/>
      <c r="DW336" s="674"/>
      <c r="DX336" s="674"/>
      <c r="DY336" s="674"/>
      <c r="DZ336" s="674"/>
      <c r="EA336" s="674"/>
      <c r="EB336" s="674"/>
      <c r="EC336" s="674"/>
      <c r="ED336" s="674"/>
      <c r="EE336" s="674"/>
      <c r="EF336" s="674"/>
      <c r="EG336" s="674"/>
      <c r="EH336" s="674"/>
      <c r="EI336" s="674"/>
      <c r="EJ336" s="674"/>
      <c r="EK336" s="674"/>
      <c r="EL336" s="674"/>
      <c r="EM336" s="674"/>
      <c r="EN336" s="674"/>
      <c r="EO336" s="674"/>
      <c r="EP336" s="674"/>
      <c r="EQ336" s="674"/>
      <c r="ER336" s="674"/>
      <c r="ES336" s="674"/>
      <c r="ET336" s="674"/>
      <c r="EU336" s="674"/>
      <c r="EV336" s="674"/>
      <c r="EW336" s="674"/>
      <c r="EX336" s="674"/>
      <c r="EY336" s="674"/>
      <c r="EZ336" s="674"/>
      <c r="FA336" s="674"/>
      <c r="FB336" s="674"/>
      <c r="FC336" s="674"/>
      <c r="FD336" s="674"/>
      <c r="FE336" s="674"/>
      <c r="FF336" s="674"/>
      <c r="FG336" s="674"/>
      <c r="FH336" s="674"/>
      <c r="FI336" s="674"/>
      <c r="FJ336" s="674"/>
      <c r="FK336" s="674"/>
      <c r="FL336" s="674"/>
      <c r="FM336" s="674"/>
      <c r="FN336" s="674"/>
      <c r="FO336" s="674"/>
      <c r="FP336" s="674"/>
      <c r="FQ336" s="674"/>
      <c r="FR336" s="674"/>
      <c r="FS336" s="674"/>
      <c r="FT336" s="674"/>
      <c r="FU336" s="674"/>
      <c r="FV336" s="674"/>
      <c r="FW336" s="674"/>
      <c r="FX336" s="674"/>
      <c r="FY336" s="674"/>
      <c r="FZ336" s="1313"/>
      <c r="GA336" s="1312"/>
      <c r="GB336" s="1156"/>
      <c r="GC336" s="1156"/>
      <c r="GD336" s="1156"/>
      <c r="GE336" s="1156"/>
      <c r="GF336" s="1156"/>
      <c r="GG336" s="1156"/>
      <c r="GH336" s="1156"/>
      <c r="GI336" s="1156"/>
      <c r="GJ336" s="1156"/>
      <c r="GK336" s="1157"/>
      <c r="GL336" s="1157"/>
      <c r="GM336" s="1157"/>
      <c r="GN336" s="1157"/>
      <c r="GO336" s="1157"/>
      <c r="GP336" s="1157"/>
      <c r="GQ336" s="1157"/>
      <c r="GR336" s="1157"/>
      <c r="GS336" s="1157"/>
      <c r="GT336" s="1157"/>
      <c r="GU336" s="1157"/>
      <c r="GV336" s="1157"/>
      <c r="GW336" s="1157"/>
      <c r="GX336" s="1157"/>
      <c r="GY336" s="1157"/>
      <c r="GZ336" s="1157"/>
      <c r="HA336" s="1157"/>
      <c r="HB336" s="1157"/>
      <c r="HC336" s="1157"/>
      <c r="HD336" s="1157"/>
      <c r="HE336" s="1157"/>
      <c r="HF336" s="1157"/>
      <c r="HG336" s="1157"/>
      <c r="HH336" s="1157"/>
      <c r="HI336" s="1157"/>
      <c r="HJ336" s="1026"/>
    </row>
    <row r="337" spans="2:218" ht="24.95" customHeight="1" x14ac:dyDescent="0.25">
      <c r="B337" s="1606"/>
      <c r="C337" s="229"/>
      <c r="D337" s="1316"/>
      <c r="E337" s="2400"/>
      <c r="F337" s="215"/>
      <c r="G337" s="213"/>
      <c r="H337" s="213"/>
      <c r="I337" s="214"/>
      <c r="J337" s="834"/>
      <c r="K337" s="234"/>
      <c r="L337" s="230"/>
      <c r="M337" s="231"/>
      <c r="N337" s="231"/>
      <c r="O337" s="231"/>
      <c r="P337" s="231"/>
      <c r="Q337" s="235"/>
      <c r="R337" s="233"/>
      <c r="S337" s="232"/>
      <c r="T337" s="219"/>
      <c r="U337" s="835"/>
      <c r="V337" s="212"/>
      <c r="W337" s="231"/>
      <c r="X337" s="2118"/>
      <c r="Y337" s="2119"/>
      <c r="Z337" s="2188"/>
      <c r="AA337" s="674"/>
      <c r="AB337" s="674"/>
      <c r="AC337" s="674"/>
      <c r="AD337" s="674"/>
      <c r="AE337" s="674"/>
      <c r="AF337" s="674"/>
      <c r="AG337" s="674"/>
      <c r="AH337" s="674"/>
      <c r="AI337" s="674"/>
      <c r="AJ337" s="674"/>
      <c r="AK337" s="674"/>
      <c r="AL337" s="674"/>
      <c r="AM337" s="674"/>
      <c r="AN337" s="674"/>
      <c r="AO337" s="674"/>
      <c r="AP337" s="674"/>
      <c r="AQ337" s="674"/>
      <c r="AR337" s="674"/>
      <c r="AS337" s="674"/>
      <c r="AT337" s="674"/>
      <c r="AU337" s="674"/>
      <c r="AV337" s="674"/>
      <c r="AW337" s="674"/>
      <c r="AX337" s="674"/>
      <c r="AY337" s="674"/>
      <c r="AZ337" s="674"/>
      <c r="BA337" s="674"/>
      <c r="BB337" s="674"/>
      <c r="BC337" s="674"/>
      <c r="BD337" s="674"/>
      <c r="BE337" s="674"/>
      <c r="BF337" s="674"/>
      <c r="BG337" s="674"/>
      <c r="BH337" s="674"/>
      <c r="BI337" s="674"/>
      <c r="BJ337" s="674"/>
      <c r="BK337" s="674"/>
      <c r="BL337" s="674"/>
      <c r="BM337" s="674"/>
      <c r="BN337" s="674"/>
      <c r="BO337" s="674"/>
      <c r="BP337" s="674"/>
      <c r="BQ337" s="674"/>
      <c r="BR337" s="674"/>
      <c r="BS337" s="674"/>
      <c r="BT337" s="674"/>
      <c r="BU337" s="674"/>
      <c r="BV337" s="674"/>
      <c r="BW337" s="674"/>
      <c r="BX337" s="674"/>
      <c r="BY337" s="674"/>
      <c r="BZ337" s="674"/>
      <c r="CA337" s="674"/>
      <c r="CB337" s="674"/>
      <c r="CC337" s="674"/>
      <c r="CD337" s="674"/>
      <c r="CE337" s="674"/>
      <c r="CF337" s="674"/>
      <c r="CG337" s="674"/>
      <c r="CH337" s="674"/>
      <c r="CI337" s="674"/>
      <c r="CJ337" s="674"/>
      <c r="CK337" s="674"/>
      <c r="CL337" s="674"/>
      <c r="CM337" s="674"/>
      <c r="CN337" s="674"/>
      <c r="CO337" s="674"/>
      <c r="CP337" s="674"/>
      <c r="CQ337" s="674"/>
      <c r="CR337" s="674"/>
      <c r="CS337" s="674"/>
      <c r="CT337" s="674"/>
      <c r="CU337" s="674"/>
      <c r="CV337" s="674"/>
      <c r="CW337" s="674"/>
      <c r="CX337" s="674"/>
      <c r="CY337" s="674"/>
      <c r="CZ337" s="674"/>
      <c r="DA337" s="674"/>
      <c r="DB337" s="674"/>
      <c r="DC337" s="674"/>
      <c r="DD337" s="674"/>
      <c r="DE337" s="674"/>
      <c r="DF337" s="674"/>
      <c r="DG337" s="674"/>
      <c r="DH337" s="674"/>
      <c r="DI337" s="674"/>
      <c r="DJ337" s="674"/>
      <c r="DK337" s="674"/>
      <c r="DL337" s="674"/>
      <c r="DM337" s="674"/>
      <c r="DN337" s="674"/>
      <c r="DO337" s="674"/>
      <c r="DP337" s="674"/>
      <c r="DQ337" s="674"/>
      <c r="DR337" s="674"/>
      <c r="DS337" s="674"/>
      <c r="DT337" s="674"/>
      <c r="DU337" s="674"/>
      <c r="DV337" s="674"/>
      <c r="DW337" s="674"/>
      <c r="DX337" s="674"/>
      <c r="DY337" s="674"/>
      <c r="DZ337" s="674"/>
      <c r="EA337" s="674"/>
      <c r="EB337" s="674"/>
      <c r="EC337" s="674"/>
      <c r="ED337" s="674"/>
      <c r="EE337" s="674"/>
      <c r="EF337" s="674"/>
      <c r="EG337" s="674"/>
      <c r="EH337" s="674"/>
      <c r="EI337" s="674"/>
      <c r="EJ337" s="674"/>
      <c r="EK337" s="674"/>
      <c r="EL337" s="674"/>
      <c r="EM337" s="674"/>
      <c r="EN337" s="674"/>
      <c r="EO337" s="674"/>
      <c r="EP337" s="674"/>
      <c r="EQ337" s="674"/>
      <c r="ER337" s="674"/>
      <c r="ES337" s="674"/>
      <c r="ET337" s="674"/>
      <c r="EU337" s="674"/>
      <c r="EV337" s="674"/>
      <c r="EW337" s="674"/>
      <c r="EX337" s="674"/>
      <c r="EY337" s="674"/>
      <c r="EZ337" s="674"/>
      <c r="FA337" s="674"/>
      <c r="FB337" s="674"/>
      <c r="FC337" s="674"/>
      <c r="FD337" s="674"/>
      <c r="FE337" s="674"/>
      <c r="FF337" s="674"/>
      <c r="FG337" s="674"/>
      <c r="FH337" s="674"/>
      <c r="FI337" s="674"/>
      <c r="FJ337" s="674"/>
      <c r="FK337" s="674"/>
      <c r="FL337" s="674"/>
      <c r="FM337" s="674"/>
      <c r="FN337" s="674"/>
      <c r="FO337" s="674"/>
      <c r="FP337" s="674"/>
      <c r="FQ337" s="674"/>
      <c r="FR337" s="674"/>
      <c r="FS337" s="674"/>
      <c r="FT337" s="674"/>
      <c r="FU337" s="674"/>
      <c r="FV337" s="674"/>
      <c r="FW337" s="674"/>
      <c r="FX337" s="674"/>
      <c r="FY337" s="674"/>
      <c r="FZ337" s="1313"/>
      <c r="GA337" s="1312"/>
      <c r="GB337" s="1156"/>
      <c r="GC337" s="1156"/>
      <c r="GD337" s="1156"/>
      <c r="GE337" s="1156"/>
      <c r="GF337" s="1156"/>
      <c r="GG337" s="1156"/>
      <c r="GH337" s="1156"/>
      <c r="GI337" s="1156"/>
      <c r="GJ337" s="1156"/>
      <c r="GK337" s="1157"/>
      <c r="GL337" s="1157"/>
      <c r="GM337" s="1157"/>
      <c r="GN337" s="1157"/>
      <c r="GO337" s="1157"/>
      <c r="GP337" s="1157"/>
      <c r="GQ337" s="1157"/>
      <c r="GR337" s="1157"/>
      <c r="GS337" s="1157"/>
      <c r="GT337" s="1157"/>
      <c r="GU337" s="1157"/>
      <c r="GV337" s="1157"/>
      <c r="GW337" s="1157"/>
      <c r="GX337" s="1157"/>
      <c r="GY337" s="1157"/>
      <c r="GZ337" s="1157"/>
      <c r="HA337" s="1157"/>
      <c r="HB337" s="1157"/>
      <c r="HC337" s="1157"/>
      <c r="HD337" s="1157"/>
      <c r="HE337" s="1157"/>
      <c r="HF337" s="1157"/>
      <c r="HG337" s="1157"/>
      <c r="HH337" s="1157"/>
      <c r="HI337" s="1157"/>
      <c r="HJ337" s="1026"/>
    </row>
    <row r="338" spans="2:218" ht="24.95" customHeight="1" x14ac:dyDescent="0.25">
      <c r="B338" s="1606"/>
      <c r="C338" s="229"/>
      <c r="D338" s="1316"/>
      <c r="E338" s="2400"/>
      <c r="F338" s="215"/>
      <c r="G338" s="213"/>
      <c r="H338" s="213"/>
      <c r="I338" s="214"/>
      <c r="J338" s="834"/>
      <c r="K338" s="234"/>
      <c r="L338" s="230"/>
      <c r="M338" s="231"/>
      <c r="N338" s="231"/>
      <c r="O338" s="231"/>
      <c r="P338" s="231"/>
      <c r="Q338" s="235"/>
      <c r="R338" s="233"/>
      <c r="S338" s="232"/>
      <c r="T338" s="219"/>
      <c r="U338" s="835"/>
      <c r="V338" s="212"/>
      <c r="W338" s="231"/>
      <c r="X338" s="2118"/>
      <c r="Y338" s="2119"/>
      <c r="Z338" s="2188"/>
      <c r="AA338" s="674"/>
      <c r="AB338" s="674"/>
      <c r="AC338" s="674"/>
      <c r="AD338" s="674"/>
      <c r="AE338" s="674"/>
      <c r="AF338" s="674"/>
      <c r="AG338" s="674"/>
      <c r="AH338" s="674"/>
      <c r="AI338" s="674"/>
      <c r="AJ338" s="674"/>
      <c r="AK338" s="674"/>
      <c r="AL338" s="674"/>
      <c r="AM338" s="674"/>
      <c r="AN338" s="674"/>
      <c r="AO338" s="674"/>
      <c r="AP338" s="674"/>
      <c r="AQ338" s="674"/>
      <c r="AR338" s="674"/>
      <c r="AS338" s="674"/>
      <c r="AT338" s="674"/>
      <c r="AU338" s="674"/>
      <c r="AV338" s="674"/>
      <c r="AW338" s="674"/>
      <c r="AX338" s="674"/>
      <c r="AY338" s="674"/>
      <c r="AZ338" s="674"/>
      <c r="BA338" s="674"/>
      <c r="BB338" s="674"/>
      <c r="BC338" s="674"/>
      <c r="BD338" s="674"/>
      <c r="BE338" s="674"/>
      <c r="BF338" s="674"/>
      <c r="BG338" s="674"/>
      <c r="BH338" s="674"/>
      <c r="BI338" s="674"/>
      <c r="BJ338" s="674"/>
      <c r="BK338" s="674"/>
      <c r="BL338" s="674"/>
      <c r="BM338" s="674"/>
      <c r="BN338" s="674"/>
      <c r="BO338" s="674"/>
      <c r="BP338" s="674"/>
      <c r="BQ338" s="674"/>
      <c r="BR338" s="674"/>
      <c r="BS338" s="674"/>
      <c r="BT338" s="674"/>
      <c r="BU338" s="674"/>
      <c r="BV338" s="674"/>
      <c r="BW338" s="674"/>
      <c r="BX338" s="674"/>
      <c r="BY338" s="674"/>
      <c r="BZ338" s="674"/>
      <c r="CA338" s="674"/>
      <c r="CB338" s="674"/>
      <c r="CC338" s="674"/>
      <c r="CD338" s="674"/>
      <c r="CE338" s="674"/>
      <c r="CF338" s="674"/>
      <c r="CG338" s="674"/>
      <c r="CH338" s="674"/>
      <c r="CI338" s="674"/>
      <c r="CJ338" s="674"/>
      <c r="CK338" s="674"/>
      <c r="CL338" s="674"/>
      <c r="CM338" s="674"/>
      <c r="CN338" s="674"/>
      <c r="CO338" s="674"/>
      <c r="CP338" s="674"/>
      <c r="CQ338" s="674"/>
      <c r="CR338" s="674"/>
      <c r="CS338" s="674"/>
      <c r="CT338" s="674"/>
      <c r="CU338" s="674"/>
      <c r="CV338" s="674"/>
      <c r="CW338" s="674"/>
      <c r="CX338" s="674"/>
      <c r="CY338" s="674"/>
      <c r="CZ338" s="674"/>
      <c r="DA338" s="674"/>
      <c r="DB338" s="674"/>
      <c r="DC338" s="674"/>
      <c r="DD338" s="674"/>
      <c r="DE338" s="674"/>
      <c r="DF338" s="674"/>
      <c r="DG338" s="674"/>
      <c r="DH338" s="674"/>
      <c r="DI338" s="674"/>
      <c r="DJ338" s="674"/>
      <c r="DK338" s="674"/>
      <c r="DL338" s="674"/>
      <c r="DM338" s="674"/>
      <c r="DN338" s="674"/>
      <c r="DO338" s="674"/>
      <c r="DP338" s="674"/>
      <c r="DQ338" s="674"/>
      <c r="DR338" s="674"/>
      <c r="DS338" s="674"/>
      <c r="DT338" s="674"/>
      <c r="DU338" s="674"/>
      <c r="DV338" s="674"/>
      <c r="DW338" s="674"/>
      <c r="DX338" s="674"/>
      <c r="DY338" s="674"/>
      <c r="DZ338" s="674"/>
      <c r="EA338" s="674"/>
      <c r="EB338" s="674"/>
      <c r="EC338" s="674"/>
      <c r="ED338" s="674"/>
      <c r="EE338" s="674"/>
      <c r="EF338" s="674"/>
      <c r="EG338" s="674"/>
      <c r="EH338" s="674"/>
      <c r="EI338" s="674"/>
      <c r="EJ338" s="674"/>
      <c r="EK338" s="674"/>
      <c r="EL338" s="674"/>
      <c r="EM338" s="674"/>
      <c r="EN338" s="674"/>
      <c r="EO338" s="674"/>
      <c r="EP338" s="674"/>
      <c r="EQ338" s="674"/>
      <c r="ER338" s="674"/>
      <c r="ES338" s="674"/>
      <c r="ET338" s="674"/>
      <c r="EU338" s="674"/>
      <c r="EV338" s="674"/>
      <c r="EW338" s="674"/>
      <c r="EX338" s="674"/>
      <c r="EY338" s="674"/>
      <c r="EZ338" s="674"/>
      <c r="FA338" s="674"/>
      <c r="FB338" s="674"/>
      <c r="FC338" s="674"/>
      <c r="FD338" s="674"/>
      <c r="FE338" s="674"/>
      <c r="FF338" s="674"/>
      <c r="FG338" s="674"/>
      <c r="FH338" s="674"/>
      <c r="FI338" s="674"/>
      <c r="FJ338" s="674"/>
      <c r="FK338" s="674"/>
      <c r="FL338" s="674"/>
      <c r="FM338" s="674"/>
      <c r="FN338" s="674"/>
      <c r="FO338" s="674"/>
      <c r="FP338" s="674"/>
      <c r="FQ338" s="674"/>
      <c r="FR338" s="674"/>
      <c r="FS338" s="674"/>
      <c r="FT338" s="674"/>
      <c r="FU338" s="674"/>
      <c r="FV338" s="674"/>
      <c r="FW338" s="674"/>
      <c r="FX338" s="674"/>
      <c r="FY338" s="674"/>
      <c r="FZ338" s="1313"/>
      <c r="GA338" s="1312"/>
      <c r="GB338" s="1156"/>
      <c r="GC338" s="1156"/>
      <c r="GD338" s="1156"/>
      <c r="GE338" s="1156"/>
      <c r="GF338" s="1156"/>
      <c r="GG338" s="1156"/>
      <c r="GH338" s="1156"/>
      <c r="GI338" s="1156"/>
      <c r="GJ338" s="1156"/>
      <c r="GK338" s="1157"/>
      <c r="GL338" s="1157"/>
      <c r="GM338" s="1157"/>
      <c r="GN338" s="1157"/>
      <c r="GO338" s="1157"/>
      <c r="GP338" s="1157"/>
      <c r="GQ338" s="1157"/>
      <c r="GR338" s="1157"/>
      <c r="GS338" s="1157"/>
      <c r="GT338" s="1157"/>
      <c r="GU338" s="1157"/>
      <c r="GV338" s="1157"/>
      <c r="GW338" s="1157"/>
      <c r="GX338" s="1157"/>
      <c r="GY338" s="1157"/>
      <c r="GZ338" s="1157"/>
      <c r="HA338" s="1157"/>
      <c r="HB338" s="1157"/>
      <c r="HC338" s="1157"/>
      <c r="HD338" s="1157"/>
      <c r="HE338" s="1157"/>
      <c r="HF338" s="1157"/>
      <c r="HG338" s="1157"/>
      <c r="HH338" s="1157"/>
      <c r="HI338" s="1157"/>
      <c r="HJ338" s="1026"/>
    </row>
    <row r="339" spans="2:218" ht="24.95" customHeight="1" x14ac:dyDescent="0.25">
      <c r="B339" s="1606"/>
      <c r="C339" s="229"/>
      <c r="D339" s="1316"/>
      <c r="E339" s="2400"/>
      <c r="F339" s="215"/>
      <c r="G339" s="213"/>
      <c r="H339" s="213"/>
      <c r="I339" s="214"/>
      <c r="J339" s="834"/>
      <c r="K339" s="234"/>
      <c r="L339" s="230"/>
      <c r="M339" s="231"/>
      <c r="N339" s="231"/>
      <c r="O339" s="231"/>
      <c r="P339" s="231"/>
      <c r="Q339" s="235"/>
      <c r="R339" s="233"/>
      <c r="S339" s="232"/>
      <c r="T339" s="219"/>
      <c r="U339" s="835"/>
      <c r="V339" s="212"/>
      <c r="W339" s="231"/>
      <c r="X339" s="2118"/>
      <c r="Y339" s="2119"/>
      <c r="Z339" s="2188"/>
      <c r="AA339" s="674"/>
      <c r="AB339" s="674"/>
      <c r="AC339" s="674"/>
      <c r="AD339" s="674"/>
      <c r="AE339" s="674"/>
      <c r="AF339" s="674"/>
      <c r="AG339" s="674"/>
      <c r="AH339" s="674"/>
      <c r="AI339" s="674"/>
      <c r="AJ339" s="674"/>
      <c r="AK339" s="674"/>
      <c r="AL339" s="674"/>
      <c r="AM339" s="674"/>
      <c r="AN339" s="674"/>
      <c r="AO339" s="674"/>
      <c r="AP339" s="674"/>
      <c r="AQ339" s="674"/>
      <c r="AR339" s="674"/>
      <c r="AS339" s="674"/>
      <c r="AT339" s="674"/>
      <c r="AU339" s="674"/>
      <c r="AV339" s="674"/>
      <c r="AW339" s="674"/>
      <c r="AX339" s="674"/>
      <c r="AY339" s="674"/>
      <c r="AZ339" s="674"/>
      <c r="BA339" s="674"/>
      <c r="BB339" s="674"/>
      <c r="BC339" s="674"/>
      <c r="BD339" s="674"/>
      <c r="BE339" s="674"/>
      <c r="BF339" s="674"/>
      <c r="BG339" s="674"/>
      <c r="BH339" s="674"/>
      <c r="BI339" s="674"/>
      <c r="BJ339" s="674"/>
      <c r="BK339" s="674"/>
      <c r="BL339" s="674"/>
      <c r="BM339" s="674"/>
      <c r="BN339" s="674"/>
      <c r="BO339" s="674"/>
      <c r="BP339" s="674"/>
      <c r="BQ339" s="674"/>
      <c r="BR339" s="674"/>
      <c r="BS339" s="674"/>
      <c r="BT339" s="674"/>
      <c r="BU339" s="674"/>
      <c r="BV339" s="674"/>
      <c r="BW339" s="674"/>
      <c r="BX339" s="674"/>
      <c r="BY339" s="674"/>
      <c r="BZ339" s="674"/>
      <c r="CA339" s="674"/>
      <c r="CB339" s="674"/>
      <c r="CC339" s="674"/>
      <c r="CD339" s="674"/>
      <c r="CE339" s="674"/>
      <c r="CF339" s="674"/>
      <c r="CG339" s="674"/>
      <c r="CH339" s="674"/>
      <c r="CI339" s="674"/>
      <c r="CJ339" s="674"/>
      <c r="CK339" s="674"/>
      <c r="CL339" s="674"/>
      <c r="CM339" s="674"/>
      <c r="CN339" s="674"/>
      <c r="CO339" s="674"/>
      <c r="CP339" s="674"/>
      <c r="CQ339" s="674"/>
      <c r="CR339" s="674"/>
      <c r="CS339" s="674"/>
      <c r="CT339" s="674"/>
      <c r="CU339" s="674"/>
      <c r="CV339" s="674"/>
      <c r="CW339" s="674"/>
      <c r="CX339" s="674"/>
      <c r="CY339" s="674"/>
      <c r="CZ339" s="674"/>
      <c r="DA339" s="674"/>
      <c r="DB339" s="674"/>
      <c r="DC339" s="674"/>
      <c r="DD339" s="674"/>
      <c r="DE339" s="674"/>
      <c r="DF339" s="674"/>
      <c r="DG339" s="674"/>
      <c r="DH339" s="674"/>
      <c r="DI339" s="674"/>
      <c r="DJ339" s="674"/>
      <c r="DK339" s="674"/>
      <c r="DL339" s="674"/>
      <c r="DM339" s="674"/>
      <c r="DN339" s="674"/>
      <c r="DO339" s="674"/>
      <c r="DP339" s="674"/>
      <c r="DQ339" s="674"/>
      <c r="DR339" s="674"/>
      <c r="DS339" s="674"/>
      <c r="DT339" s="674"/>
      <c r="DU339" s="674"/>
      <c r="DV339" s="674"/>
      <c r="DW339" s="674"/>
      <c r="DX339" s="674"/>
      <c r="DY339" s="674"/>
      <c r="DZ339" s="674"/>
      <c r="EA339" s="674"/>
      <c r="EB339" s="674"/>
      <c r="EC339" s="674"/>
      <c r="ED339" s="674"/>
      <c r="EE339" s="674"/>
      <c r="EF339" s="674"/>
      <c r="EG339" s="674"/>
      <c r="EH339" s="674"/>
      <c r="EI339" s="674"/>
      <c r="EJ339" s="674"/>
      <c r="EK339" s="674"/>
      <c r="EL339" s="674"/>
      <c r="EM339" s="674"/>
      <c r="EN339" s="674"/>
      <c r="EO339" s="674"/>
      <c r="EP339" s="674"/>
      <c r="EQ339" s="674"/>
      <c r="ER339" s="674"/>
      <c r="ES339" s="674"/>
      <c r="ET339" s="674"/>
      <c r="EU339" s="674"/>
      <c r="EV339" s="674"/>
      <c r="EW339" s="674"/>
      <c r="EX339" s="674"/>
      <c r="EY339" s="674"/>
      <c r="EZ339" s="674"/>
      <c r="FA339" s="674"/>
      <c r="FB339" s="674"/>
      <c r="FC339" s="674"/>
      <c r="FD339" s="674"/>
      <c r="FE339" s="674"/>
      <c r="FF339" s="674"/>
      <c r="FG339" s="674"/>
      <c r="FH339" s="674"/>
      <c r="FI339" s="674"/>
      <c r="FJ339" s="674"/>
      <c r="FK339" s="674"/>
      <c r="FL339" s="674"/>
      <c r="FM339" s="674"/>
      <c r="FN339" s="674"/>
      <c r="FO339" s="674"/>
      <c r="FP339" s="674"/>
      <c r="FQ339" s="674"/>
      <c r="FR339" s="674"/>
      <c r="FS339" s="674"/>
      <c r="FT339" s="674"/>
      <c r="FU339" s="674"/>
      <c r="FV339" s="674"/>
      <c r="FW339" s="674"/>
      <c r="FX339" s="674"/>
      <c r="FY339" s="674"/>
      <c r="FZ339" s="1313"/>
      <c r="GA339" s="1312"/>
      <c r="GB339" s="1156"/>
      <c r="GC339" s="1156"/>
      <c r="GD339" s="1156"/>
      <c r="GE339" s="1156"/>
      <c r="GF339" s="1156"/>
      <c r="GG339" s="1156"/>
      <c r="GH339" s="1156"/>
      <c r="GI339" s="1156"/>
      <c r="GJ339" s="1156"/>
      <c r="GK339" s="1157"/>
      <c r="GL339" s="1157"/>
      <c r="GM339" s="1157"/>
      <c r="GN339" s="1157"/>
      <c r="GO339" s="1157"/>
      <c r="GP339" s="1157"/>
      <c r="GQ339" s="1157"/>
      <c r="GR339" s="1157"/>
      <c r="GS339" s="1157"/>
      <c r="GT339" s="1157"/>
      <c r="GU339" s="1157"/>
      <c r="GV339" s="1157"/>
      <c r="GW339" s="1157"/>
      <c r="GX339" s="1157"/>
      <c r="GY339" s="1157"/>
      <c r="GZ339" s="1157"/>
      <c r="HA339" s="1157"/>
      <c r="HB339" s="1157"/>
      <c r="HC339" s="1157"/>
      <c r="HD339" s="1157"/>
      <c r="HE339" s="1157"/>
      <c r="HF339" s="1157"/>
      <c r="HG339" s="1157"/>
      <c r="HH339" s="1157"/>
      <c r="HI339" s="1157"/>
      <c r="HJ339" s="1026"/>
    </row>
    <row r="340" spans="2:218" ht="24.95" customHeight="1" x14ac:dyDescent="0.25">
      <c r="B340" s="1606"/>
      <c r="C340" s="229"/>
      <c r="D340" s="1316"/>
      <c r="E340" s="2400"/>
      <c r="F340" s="215"/>
      <c r="G340" s="213"/>
      <c r="H340" s="213"/>
      <c r="I340" s="214"/>
      <c r="J340" s="834"/>
      <c r="K340" s="234"/>
      <c r="L340" s="230"/>
      <c r="M340" s="231"/>
      <c r="N340" s="231"/>
      <c r="O340" s="231"/>
      <c r="P340" s="231"/>
      <c r="Q340" s="235"/>
      <c r="R340" s="233"/>
      <c r="S340" s="232"/>
      <c r="T340" s="219"/>
      <c r="U340" s="835"/>
      <c r="V340" s="212"/>
      <c r="W340" s="231"/>
      <c r="X340" s="2118"/>
      <c r="Y340" s="2119"/>
      <c r="Z340" s="2188"/>
      <c r="AA340" s="674"/>
      <c r="AB340" s="674"/>
      <c r="AC340" s="674"/>
      <c r="AD340" s="674"/>
      <c r="AE340" s="674"/>
      <c r="AF340" s="674"/>
      <c r="AG340" s="674"/>
      <c r="AH340" s="674"/>
      <c r="AI340" s="674"/>
      <c r="AJ340" s="674"/>
      <c r="AK340" s="674"/>
      <c r="AL340" s="674"/>
      <c r="AM340" s="674"/>
      <c r="AN340" s="674"/>
      <c r="AO340" s="674"/>
      <c r="AP340" s="674"/>
      <c r="AQ340" s="674"/>
      <c r="AR340" s="674"/>
      <c r="AS340" s="674"/>
      <c r="AT340" s="674"/>
      <c r="AU340" s="674"/>
      <c r="AV340" s="674"/>
      <c r="AW340" s="674"/>
      <c r="AX340" s="674"/>
      <c r="AY340" s="674"/>
      <c r="AZ340" s="674"/>
      <c r="BA340" s="674"/>
      <c r="BB340" s="674"/>
      <c r="BC340" s="674"/>
      <c r="BD340" s="674"/>
      <c r="BE340" s="674"/>
      <c r="BF340" s="674"/>
      <c r="BG340" s="674"/>
      <c r="BH340" s="674"/>
      <c r="BI340" s="674"/>
      <c r="BJ340" s="674"/>
      <c r="BK340" s="674"/>
      <c r="BL340" s="674"/>
      <c r="BM340" s="674"/>
      <c r="BN340" s="674"/>
      <c r="BO340" s="674"/>
      <c r="BP340" s="674"/>
      <c r="BQ340" s="674"/>
      <c r="BR340" s="674"/>
      <c r="BS340" s="674"/>
      <c r="BT340" s="674"/>
      <c r="BU340" s="674"/>
      <c r="BV340" s="674"/>
      <c r="BW340" s="674"/>
      <c r="BX340" s="674"/>
      <c r="BY340" s="674"/>
      <c r="BZ340" s="674"/>
      <c r="CA340" s="674"/>
      <c r="CB340" s="674"/>
      <c r="CC340" s="674"/>
      <c r="CD340" s="674"/>
      <c r="CE340" s="674"/>
      <c r="CF340" s="674"/>
      <c r="CG340" s="674"/>
      <c r="CH340" s="674"/>
      <c r="CI340" s="674"/>
      <c r="CJ340" s="674"/>
      <c r="CK340" s="674"/>
      <c r="CL340" s="674"/>
      <c r="CM340" s="674"/>
      <c r="CN340" s="674"/>
      <c r="CO340" s="674"/>
      <c r="CP340" s="674"/>
      <c r="CQ340" s="674"/>
      <c r="CR340" s="674"/>
      <c r="CS340" s="674"/>
      <c r="CT340" s="674"/>
      <c r="CU340" s="674"/>
      <c r="CV340" s="674"/>
      <c r="CW340" s="674"/>
      <c r="CX340" s="674"/>
      <c r="CY340" s="674"/>
      <c r="CZ340" s="674"/>
      <c r="DA340" s="674"/>
      <c r="DB340" s="674"/>
      <c r="DC340" s="674"/>
      <c r="DD340" s="674"/>
      <c r="DE340" s="674"/>
      <c r="DF340" s="674"/>
      <c r="DG340" s="674"/>
      <c r="DH340" s="674"/>
      <c r="DI340" s="674"/>
      <c r="DJ340" s="674"/>
      <c r="DK340" s="674"/>
      <c r="DL340" s="674"/>
      <c r="DM340" s="674"/>
      <c r="DN340" s="674"/>
      <c r="DO340" s="674"/>
      <c r="DP340" s="674"/>
      <c r="DQ340" s="674"/>
      <c r="DR340" s="674"/>
      <c r="DS340" s="674"/>
      <c r="DT340" s="674"/>
      <c r="DU340" s="674"/>
      <c r="DV340" s="674"/>
      <c r="DW340" s="674"/>
      <c r="DX340" s="674"/>
      <c r="DY340" s="674"/>
      <c r="DZ340" s="674"/>
      <c r="EA340" s="674"/>
      <c r="EB340" s="674"/>
      <c r="EC340" s="674"/>
      <c r="ED340" s="674"/>
      <c r="EE340" s="674"/>
      <c r="EF340" s="674"/>
      <c r="EG340" s="674"/>
      <c r="EH340" s="674"/>
      <c r="EI340" s="674"/>
      <c r="EJ340" s="674"/>
      <c r="EK340" s="674"/>
      <c r="EL340" s="674"/>
      <c r="EM340" s="674"/>
      <c r="EN340" s="674"/>
      <c r="EO340" s="674"/>
      <c r="EP340" s="674"/>
      <c r="EQ340" s="674"/>
      <c r="ER340" s="674"/>
      <c r="ES340" s="674"/>
      <c r="ET340" s="674"/>
      <c r="EU340" s="674"/>
      <c r="EV340" s="674"/>
      <c r="EW340" s="674"/>
      <c r="EX340" s="674"/>
      <c r="EY340" s="674"/>
      <c r="EZ340" s="674"/>
      <c r="FA340" s="674"/>
      <c r="FB340" s="674"/>
      <c r="FC340" s="674"/>
      <c r="FD340" s="674"/>
      <c r="FE340" s="674"/>
      <c r="FF340" s="674"/>
      <c r="FG340" s="674"/>
      <c r="FH340" s="674"/>
      <c r="FI340" s="674"/>
      <c r="FJ340" s="674"/>
      <c r="FK340" s="674"/>
      <c r="FL340" s="674"/>
      <c r="FM340" s="674"/>
      <c r="FN340" s="674"/>
      <c r="FO340" s="674"/>
      <c r="FP340" s="674"/>
      <c r="FQ340" s="674"/>
      <c r="FR340" s="674"/>
      <c r="FS340" s="674"/>
      <c r="FT340" s="674"/>
      <c r="FU340" s="674"/>
      <c r="FV340" s="674"/>
      <c r="FW340" s="674"/>
      <c r="FX340" s="674"/>
      <c r="FY340" s="674"/>
      <c r="FZ340" s="1313"/>
      <c r="GA340" s="1312"/>
      <c r="GB340" s="1156"/>
      <c r="GC340" s="1156"/>
      <c r="GD340" s="1156"/>
      <c r="GE340" s="1156"/>
      <c r="GF340" s="1156"/>
      <c r="GG340" s="1156"/>
      <c r="GH340" s="1156"/>
      <c r="GI340" s="1156"/>
      <c r="GJ340" s="1156"/>
      <c r="GK340" s="1157"/>
      <c r="GL340" s="1157"/>
      <c r="GM340" s="1157"/>
      <c r="GN340" s="1157"/>
      <c r="GO340" s="1157"/>
      <c r="GP340" s="1157"/>
      <c r="GQ340" s="1157"/>
      <c r="GR340" s="1157"/>
      <c r="GS340" s="1157"/>
      <c r="GT340" s="1157"/>
      <c r="GU340" s="1157"/>
      <c r="GV340" s="1157"/>
      <c r="GW340" s="1157"/>
      <c r="GX340" s="1157"/>
      <c r="GY340" s="1157"/>
      <c r="GZ340" s="1157"/>
      <c r="HA340" s="1157"/>
      <c r="HB340" s="1157"/>
      <c r="HC340" s="1157"/>
      <c r="HD340" s="1157"/>
      <c r="HE340" s="1157"/>
      <c r="HF340" s="1157"/>
      <c r="HG340" s="1157"/>
      <c r="HH340" s="1157"/>
      <c r="HI340" s="1157"/>
      <c r="HJ340" s="1026"/>
    </row>
    <row r="341" spans="2:218" ht="24.95" customHeight="1" x14ac:dyDescent="0.25">
      <c r="B341" s="1606"/>
      <c r="C341" s="229"/>
      <c r="D341" s="1316"/>
      <c r="E341" s="2400"/>
      <c r="F341" s="215"/>
      <c r="G341" s="213"/>
      <c r="H341" s="213"/>
      <c r="I341" s="214"/>
      <c r="J341" s="834"/>
      <c r="K341" s="234"/>
      <c r="L341" s="230"/>
      <c r="M341" s="231"/>
      <c r="N341" s="231"/>
      <c r="O341" s="231"/>
      <c r="P341" s="231"/>
      <c r="Q341" s="235"/>
      <c r="R341" s="233"/>
      <c r="S341" s="232"/>
      <c r="T341" s="219"/>
      <c r="U341" s="835"/>
      <c r="V341" s="212"/>
      <c r="W341" s="231"/>
      <c r="X341" s="2118"/>
      <c r="Y341" s="2119"/>
      <c r="Z341" s="2188"/>
      <c r="AA341" s="674"/>
      <c r="AB341" s="674"/>
      <c r="AC341" s="674"/>
      <c r="AD341" s="674"/>
      <c r="AE341" s="674"/>
      <c r="AF341" s="674"/>
      <c r="AG341" s="674"/>
      <c r="AH341" s="674"/>
      <c r="AI341" s="674"/>
      <c r="AJ341" s="674"/>
      <c r="AK341" s="674"/>
      <c r="AL341" s="674"/>
      <c r="AM341" s="674"/>
      <c r="AN341" s="674"/>
      <c r="AO341" s="674"/>
      <c r="AP341" s="674"/>
      <c r="AQ341" s="674"/>
      <c r="AR341" s="674"/>
      <c r="AS341" s="674"/>
      <c r="AT341" s="674"/>
      <c r="AU341" s="674"/>
      <c r="AV341" s="674"/>
      <c r="AW341" s="674"/>
      <c r="AX341" s="674"/>
      <c r="AY341" s="674"/>
      <c r="AZ341" s="674"/>
      <c r="BA341" s="674"/>
      <c r="BB341" s="674"/>
      <c r="BC341" s="674"/>
      <c r="BD341" s="674"/>
      <c r="BE341" s="674"/>
      <c r="BF341" s="674"/>
      <c r="BG341" s="674"/>
      <c r="BH341" s="674"/>
      <c r="BI341" s="674"/>
      <c r="BJ341" s="674"/>
      <c r="BK341" s="674"/>
      <c r="BL341" s="674"/>
      <c r="BM341" s="674"/>
      <c r="BN341" s="674"/>
      <c r="BO341" s="674"/>
      <c r="BP341" s="674"/>
      <c r="BQ341" s="674"/>
      <c r="BR341" s="674"/>
      <c r="BS341" s="674"/>
      <c r="BT341" s="674"/>
      <c r="BU341" s="674"/>
      <c r="BV341" s="674"/>
      <c r="BW341" s="674"/>
      <c r="BX341" s="674"/>
      <c r="BY341" s="674"/>
      <c r="BZ341" s="674"/>
      <c r="CA341" s="674"/>
      <c r="CB341" s="674"/>
      <c r="CC341" s="674"/>
      <c r="CD341" s="674"/>
      <c r="CE341" s="674"/>
      <c r="CF341" s="674"/>
      <c r="CG341" s="674"/>
      <c r="CH341" s="674"/>
      <c r="CI341" s="674"/>
      <c r="CJ341" s="674"/>
      <c r="CK341" s="674"/>
      <c r="CL341" s="674"/>
      <c r="CM341" s="674"/>
      <c r="CN341" s="674"/>
      <c r="CO341" s="674"/>
      <c r="CP341" s="674"/>
      <c r="CQ341" s="674"/>
      <c r="CR341" s="674"/>
      <c r="CS341" s="674"/>
      <c r="CT341" s="674"/>
      <c r="CU341" s="674"/>
      <c r="CV341" s="674"/>
      <c r="CW341" s="674"/>
      <c r="CX341" s="674"/>
      <c r="CY341" s="674"/>
      <c r="CZ341" s="674"/>
      <c r="DA341" s="674"/>
      <c r="DB341" s="674"/>
      <c r="DC341" s="674"/>
      <c r="DD341" s="674"/>
      <c r="DE341" s="674"/>
      <c r="DF341" s="674"/>
      <c r="DG341" s="674"/>
      <c r="DH341" s="674"/>
      <c r="DI341" s="674"/>
      <c r="DJ341" s="674"/>
      <c r="DK341" s="674"/>
      <c r="DL341" s="674"/>
      <c r="DM341" s="674"/>
      <c r="DN341" s="674"/>
      <c r="DO341" s="674"/>
      <c r="DP341" s="674"/>
      <c r="DQ341" s="674"/>
      <c r="DR341" s="674"/>
      <c r="DS341" s="674"/>
      <c r="DT341" s="674"/>
      <c r="DU341" s="674"/>
      <c r="DV341" s="674"/>
      <c r="DW341" s="674"/>
      <c r="DX341" s="674"/>
      <c r="DY341" s="674"/>
      <c r="DZ341" s="674"/>
      <c r="EA341" s="674"/>
      <c r="EB341" s="674"/>
      <c r="EC341" s="674"/>
      <c r="ED341" s="674"/>
      <c r="EE341" s="674"/>
      <c r="EF341" s="674"/>
      <c r="EG341" s="674"/>
      <c r="EH341" s="674"/>
      <c r="EI341" s="674"/>
      <c r="EJ341" s="674"/>
      <c r="EK341" s="674"/>
      <c r="EL341" s="674"/>
      <c r="EM341" s="674"/>
      <c r="EN341" s="674"/>
      <c r="EO341" s="674"/>
      <c r="EP341" s="674"/>
      <c r="EQ341" s="674"/>
      <c r="ER341" s="674"/>
      <c r="ES341" s="674"/>
      <c r="ET341" s="674"/>
      <c r="EU341" s="674"/>
      <c r="EV341" s="674"/>
      <c r="EW341" s="674"/>
      <c r="EX341" s="674"/>
      <c r="EY341" s="674"/>
      <c r="EZ341" s="674"/>
      <c r="FA341" s="674"/>
      <c r="FB341" s="674"/>
      <c r="FC341" s="674"/>
      <c r="FD341" s="674"/>
      <c r="FE341" s="674"/>
      <c r="FF341" s="674"/>
      <c r="FG341" s="674"/>
      <c r="FH341" s="674"/>
      <c r="FI341" s="674"/>
      <c r="FJ341" s="674"/>
      <c r="FK341" s="674"/>
      <c r="FL341" s="674"/>
      <c r="FM341" s="674"/>
      <c r="FN341" s="674"/>
      <c r="FO341" s="674"/>
      <c r="FP341" s="674"/>
      <c r="FQ341" s="674"/>
      <c r="FR341" s="674"/>
      <c r="FS341" s="674"/>
      <c r="FT341" s="674"/>
      <c r="FU341" s="674"/>
      <c r="FV341" s="674"/>
      <c r="FW341" s="674"/>
      <c r="FX341" s="674"/>
      <c r="FY341" s="674"/>
      <c r="FZ341" s="1313"/>
      <c r="GA341" s="1312"/>
      <c r="GB341" s="1156"/>
      <c r="GC341" s="1156"/>
      <c r="GD341" s="1156"/>
      <c r="GE341" s="1156"/>
      <c r="GF341" s="1156"/>
      <c r="GG341" s="1156"/>
      <c r="GH341" s="1156"/>
      <c r="GI341" s="1156"/>
      <c r="GJ341" s="1156"/>
      <c r="GK341" s="1157"/>
      <c r="GL341" s="1157"/>
      <c r="GM341" s="1157"/>
      <c r="GN341" s="1157"/>
      <c r="GO341" s="1157"/>
      <c r="GP341" s="1157"/>
      <c r="GQ341" s="1157"/>
      <c r="GR341" s="1157"/>
      <c r="GS341" s="1157"/>
      <c r="GT341" s="1157"/>
      <c r="GU341" s="1157"/>
      <c r="GV341" s="1157"/>
      <c r="GW341" s="1157"/>
      <c r="GX341" s="1157"/>
      <c r="GY341" s="1157"/>
      <c r="GZ341" s="1157"/>
      <c r="HA341" s="1157"/>
      <c r="HB341" s="1157"/>
      <c r="HC341" s="1157"/>
      <c r="HD341" s="1157"/>
      <c r="HE341" s="1157"/>
      <c r="HF341" s="1157"/>
      <c r="HG341" s="1157"/>
      <c r="HH341" s="1157"/>
      <c r="HI341" s="1157"/>
      <c r="HJ341" s="1026"/>
    </row>
    <row r="342" spans="2:218" ht="24.95" customHeight="1" x14ac:dyDescent="0.25">
      <c r="B342" s="1606"/>
      <c r="C342" s="229"/>
      <c r="D342" s="1316"/>
      <c r="E342" s="2400"/>
      <c r="F342" s="215"/>
      <c r="G342" s="213"/>
      <c r="H342" s="213"/>
      <c r="I342" s="214"/>
      <c r="J342" s="834"/>
      <c r="K342" s="234"/>
      <c r="L342" s="230"/>
      <c r="M342" s="231"/>
      <c r="N342" s="231"/>
      <c r="O342" s="231"/>
      <c r="P342" s="231"/>
      <c r="Q342" s="235"/>
      <c r="R342" s="233"/>
      <c r="S342" s="232"/>
      <c r="T342" s="219"/>
      <c r="U342" s="835"/>
      <c r="V342" s="212"/>
      <c r="W342" s="231"/>
      <c r="X342" s="2118"/>
      <c r="Y342" s="2119"/>
      <c r="Z342" s="2188"/>
      <c r="AA342" s="674"/>
      <c r="AB342" s="674"/>
      <c r="AC342" s="674"/>
      <c r="AD342" s="674"/>
      <c r="AE342" s="674"/>
      <c r="AF342" s="674"/>
      <c r="AG342" s="674"/>
      <c r="AH342" s="674"/>
      <c r="AI342" s="674"/>
      <c r="AJ342" s="674"/>
      <c r="AK342" s="674"/>
      <c r="AL342" s="674"/>
      <c r="AM342" s="674"/>
      <c r="AN342" s="674"/>
      <c r="AO342" s="674"/>
      <c r="AP342" s="674"/>
      <c r="AQ342" s="674"/>
      <c r="AR342" s="674"/>
      <c r="AS342" s="674"/>
      <c r="AT342" s="674"/>
      <c r="AU342" s="674"/>
      <c r="AV342" s="674"/>
      <c r="AW342" s="674"/>
      <c r="AX342" s="674"/>
      <c r="AY342" s="674"/>
      <c r="AZ342" s="674"/>
      <c r="BA342" s="674"/>
      <c r="BB342" s="674"/>
      <c r="BC342" s="674"/>
      <c r="BD342" s="674"/>
      <c r="BE342" s="674"/>
      <c r="BF342" s="674"/>
      <c r="BG342" s="674"/>
      <c r="BH342" s="674"/>
      <c r="BI342" s="674"/>
      <c r="BJ342" s="674"/>
      <c r="BK342" s="674"/>
      <c r="BL342" s="674"/>
      <c r="BM342" s="674"/>
      <c r="BN342" s="674"/>
      <c r="BO342" s="674"/>
      <c r="BP342" s="674"/>
      <c r="BQ342" s="674"/>
      <c r="BR342" s="674"/>
      <c r="BS342" s="674"/>
      <c r="BT342" s="674"/>
      <c r="BU342" s="674"/>
      <c r="BV342" s="674"/>
      <c r="BW342" s="674"/>
      <c r="BX342" s="674"/>
      <c r="BY342" s="674"/>
      <c r="BZ342" s="674"/>
      <c r="CA342" s="674"/>
      <c r="CB342" s="674"/>
      <c r="CC342" s="674"/>
      <c r="CD342" s="674"/>
      <c r="CE342" s="674"/>
      <c r="CF342" s="674"/>
      <c r="CG342" s="674"/>
      <c r="CH342" s="674"/>
      <c r="CI342" s="674"/>
      <c r="CJ342" s="674"/>
      <c r="CK342" s="674"/>
      <c r="CL342" s="674"/>
      <c r="CM342" s="674"/>
      <c r="CN342" s="674"/>
      <c r="CO342" s="674"/>
      <c r="CP342" s="674"/>
      <c r="CQ342" s="674"/>
      <c r="CR342" s="674"/>
      <c r="CS342" s="674"/>
      <c r="CT342" s="674"/>
      <c r="CU342" s="674"/>
      <c r="CV342" s="674"/>
      <c r="CW342" s="674"/>
      <c r="CX342" s="674"/>
      <c r="CY342" s="674"/>
      <c r="CZ342" s="674"/>
      <c r="DA342" s="674"/>
      <c r="DB342" s="674"/>
      <c r="DC342" s="674"/>
      <c r="DD342" s="674"/>
      <c r="DE342" s="674"/>
      <c r="DF342" s="674"/>
      <c r="DG342" s="674"/>
      <c r="DH342" s="674"/>
      <c r="DI342" s="674"/>
      <c r="DJ342" s="674"/>
      <c r="DK342" s="674"/>
      <c r="DL342" s="674"/>
      <c r="DM342" s="674"/>
      <c r="DN342" s="674"/>
      <c r="DO342" s="674"/>
      <c r="DP342" s="674"/>
      <c r="DQ342" s="674"/>
      <c r="DR342" s="674"/>
      <c r="DS342" s="674"/>
      <c r="DT342" s="674"/>
      <c r="DU342" s="674"/>
      <c r="DV342" s="674"/>
      <c r="DW342" s="674"/>
      <c r="DX342" s="674"/>
      <c r="DY342" s="674"/>
      <c r="DZ342" s="674"/>
      <c r="EA342" s="674"/>
      <c r="EB342" s="674"/>
      <c r="EC342" s="674"/>
      <c r="ED342" s="674"/>
      <c r="EE342" s="674"/>
      <c r="EF342" s="674"/>
      <c r="EG342" s="674"/>
      <c r="EH342" s="674"/>
      <c r="EI342" s="674"/>
      <c r="EJ342" s="674"/>
      <c r="EK342" s="674"/>
      <c r="EL342" s="674"/>
      <c r="EM342" s="674"/>
      <c r="EN342" s="674"/>
      <c r="EO342" s="674"/>
      <c r="EP342" s="674"/>
      <c r="EQ342" s="674"/>
      <c r="ER342" s="674"/>
      <c r="ES342" s="674"/>
      <c r="ET342" s="674"/>
      <c r="EU342" s="674"/>
      <c r="EV342" s="674"/>
      <c r="EW342" s="674"/>
      <c r="EX342" s="674"/>
      <c r="EY342" s="674"/>
      <c r="EZ342" s="674"/>
      <c r="FA342" s="674"/>
      <c r="FB342" s="674"/>
      <c r="FC342" s="674"/>
      <c r="FD342" s="674"/>
      <c r="FE342" s="674"/>
      <c r="FF342" s="674"/>
      <c r="FG342" s="674"/>
      <c r="FH342" s="674"/>
      <c r="FI342" s="674"/>
      <c r="FJ342" s="674"/>
      <c r="FK342" s="674"/>
      <c r="FL342" s="674"/>
      <c r="FM342" s="674"/>
      <c r="FN342" s="674"/>
      <c r="FO342" s="674"/>
      <c r="FP342" s="674"/>
      <c r="FQ342" s="674"/>
      <c r="FR342" s="674"/>
      <c r="FS342" s="674"/>
      <c r="FT342" s="674"/>
      <c r="FU342" s="674"/>
      <c r="FV342" s="674"/>
      <c r="FW342" s="674"/>
      <c r="FX342" s="674"/>
      <c r="FY342" s="674"/>
      <c r="FZ342" s="1313"/>
      <c r="GA342" s="1312"/>
      <c r="GB342" s="1156"/>
      <c r="GC342" s="1156"/>
      <c r="GD342" s="1156"/>
      <c r="GE342" s="1156"/>
      <c r="GF342" s="1156"/>
      <c r="GG342" s="1156"/>
      <c r="GH342" s="1156"/>
      <c r="GI342" s="1156"/>
      <c r="GJ342" s="1156"/>
      <c r="GK342" s="1157"/>
      <c r="GL342" s="1157"/>
      <c r="GM342" s="1157"/>
      <c r="GN342" s="1157"/>
      <c r="GO342" s="1157"/>
      <c r="GP342" s="1157"/>
      <c r="GQ342" s="1157"/>
      <c r="GR342" s="1157"/>
      <c r="GS342" s="1157"/>
      <c r="GT342" s="1157"/>
      <c r="GU342" s="1157"/>
      <c r="GV342" s="1157"/>
      <c r="GW342" s="1157"/>
      <c r="GX342" s="1157"/>
      <c r="GY342" s="1157"/>
      <c r="GZ342" s="1157"/>
      <c r="HA342" s="1157"/>
      <c r="HB342" s="1157"/>
      <c r="HC342" s="1157"/>
      <c r="HD342" s="1157"/>
      <c r="HE342" s="1157"/>
      <c r="HF342" s="1157"/>
      <c r="HG342" s="1157"/>
      <c r="HH342" s="1157"/>
      <c r="HI342" s="1157"/>
      <c r="HJ342" s="1026"/>
    </row>
    <row r="343" spans="2:218" ht="24.95" customHeight="1" x14ac:dyDescent="0.25">
      <c r="B343" s="1606"/>
      <c r="C343" s="229"/>
      <c r="D343" s="1316"/>
      <c r="E343" s="2400"/>
      <c r="F343" s="215"/>
      <c r="G343" s="213"/>
      <c r="H343" s="213"/>
      <c r="I343" s="214"/>
      <c r="J343" s="834"/>
      <c r="K343" s="234"/>
      <c r="L343" s="230"/>
      <c r="M343" s="231"/>
      <c r="N343" s="231"/>
      <c r="O343" s="231"/>
      <c r="P343" s="231"/>
      <c r="Q343" s="235"/>
      <c r="R343" s="233"/>
      <c r="S343" s="232"/>
      <c r="T343" s="219"/>
      <c r="U343" s="835"/>
      <c r="V343" s="212"/>
      <c r="W343" s="231"/>
      <c r="X343" s="2118"/>
      <c r="Y343" s="2119"/>
      <c r="Z343" s="2188"/>
      <c r="AA343" s="674"/>
      <c r="AB343" s="674"/>
      <c r="AC343" s="674"/>
      <c r="AD343" s="674"/>
      <c r="AE343" s="674"/>
      <c r="AF343" s="674"/>
      <c r="AG343" s="674"/>
      <c r="AH343" s="674"/>
      <c r="AI343" s="674"/>
      <c r="AJ343" s="674"/>
      <c r="AK343" s="674"/>
      <c r="AL343" s="674"/>
      <c r="AM343" s="674"/>
      <c r="AN343" s="674"/>
      <c r="AO343" s="674"/>
      <c r="AP343" s="674"/>
      <c r="AQ343" s="674"/>
      <c r="AR343" s="674"/>
      <c r="AS343" s="674"/>
      <c r="AT343" s="674"/>
      <c r="AU343" s="674"/>
      <c r="AV343" s="674"/>
      <c r="AW343" s="674"/>
      <c r="AX343" s="674"/>
      <c r="AY343" s="674"/>
      <c r="AZ343" s="674"/>
      <c r="BA343" s="674"/>
      <c r="BB343" s="674"/>
      <c r="BC343" s="674"/>
      <c r="BD343" s="674"/>
      <c r="BE343" s="674"/>
      <c r="BF343" s="674"/>
      <c r="BG343" s="674"/>
      <c r="BH343" s="674"/>
      <c r="BI343" s="674"/>
      <c r="BJ343" s="674"/>
      <c r="BK343" s="674"/>
      <c r="BL343" s="674"/>
      <c r="BM343" s="674"/>
      <c r="BN343" s="674"/>
      <c r="BO343" s="674"/>
      <c r="BP343" s="674"/>
      <c r="BQ343" s="674"/>
      <c r="BR343" s="674"/>
      <c r="BS343" s="674"/>
      <c r="BT343" s="674"/>
      <c r="BU343" s="674"/>
      <c r="BV343" s="674"/>
      <c r="BW343" s="674"/>
      <c r="BX343" s="674"/>
      <c r="BY343" s="674"/>
      <c r="BZ343" s="674"/>
      <c r="CA343" s="674"/>
      <c r="CB343" s="674"/>
      <c r="CC343" s="674"/>
      <c r="CD343" s="674"/>
      <c r="CE343" s="674"/>
      <c r="CF343" s="674"/>
      <c r="CG343" s="674"/>
      <c r="CH343" s="674"/>
      <c r="CI343" s="674"/>
      <c r="CJ343" s="674"/>
      <c r="CK343" s="674"/>
      <c r="CL343" s="674"/>
      <c r="CM343" s="674"/>
      <c r="CN343" s="674"/>
      <c r="CO343" s="674"/>
      <c r="CP343" s="674"/>
      <c r="CQ343" s="674"/>
      <c r="CR343" s="674"/>
      <c r="CS343" s="674"/>
      <c r="CT343" s="674"/>
      <c r="CU343" s="674"/>
      <c r="CV343" s="674"/>
      <c r="CW343" s="674"/>
      <c r="CX343" s="674"/>
      <c r="CY343" s="674"/>
      <c r="CZ343" s="674"/>
      <c r="DA343" s="674"/>
      <c r="DB343" s="674"/>
      <c r="DC343" s="674"/>
      <c r="DD343" s="674"/>
      <c r="DE343" s="674"/>
      <c r="DF343" s="674"/>
      <c r="DG343" s="674"/>
      <c r="DH343" s="674"/>
      <c r="DI343" s="674"/>
      <c r="DJ343" s="674"/>
      <c r="DK343" s="674"/>
      <c r="DL343" s="674"/>
      <c r="DM343" s="674"/>
      <c r="DN343" s="674"/>
      <c r="DO343" s="674"/>
      <c r="DP343" s="674"/>
      <c r="DQ343" s="674"/>
      <c r="DR343" s="674"/>
      <c r="DS343" s="674"/>
      <c r="DT343" s="674"/>
      <c r="DU343" s="674"/>
      <c r="DV343" s="674"/>
      <c r="DW343" s="674"/>
      <c r="DX343" s="674"/>
      <c r="DY343" s="674"/>
      <c r="DZ343" s="674"/>
      <c r="EA343" s="674"/>
      <c r="EB343" s="674"/>
      <c r="EC343" s="674"/>
      <c r="ED343" s="674"/>
      <c r="EE343" s="674"/>
      <c r="EF343" s="674"/>
      <c r="EG343" s="674"/>
      <c r="EH343" s="674"/>
      <c r="EI343" s="674"/>
      <c r="EJ343" s="674"/>
      <c r="EK343" s="674"/>
      <c r="EL343" s="674"/>
      <c r="EM343" s="674"/>
      <c r="EN343" s="674"/>
      <c r="EO343" s="674"/>
      <c r="EP343" s="674"/>
      <c r="EQ343" s="674"/>
      <c r="ER343" s="674"/>
      <c r="ES343" s="674"/>
      <c r="ET343" s="674"/>
      <c r="EU343" s="674"/>
      <c r="EV343" s="674"/>
      <c r="EW343" s="674"/>
      <c r="EX343" s="674"/>
      <c r="EY343" s="674"/>
      <c r="EZ343" s="674"/>
      <c r="FA343" s="674"/>
      <c r="FB343" s="674"/>
      <c r="FC343" s="674"/>
      <c r="FD343" s="674"/>
      <c r="FE343" s="674"/>
      <c r="FF343" s="674"/>
      <c r="FG343" s="674"/>
      <c r="FH343" s="674"/>
      <c r="FI343" s="674"/>
      <c r="FJ343" s="674"/>
      <c r="FK343" s="674"/>
      <c r="FL343" s="674"/>
      <c r="FM343" s="674"/>
      <c r="FN343" s="674"/>
      <c r="FO343" s="674"/>
      <c r="FP343" s="674"/>
      <c r="FQ343" s="674"/>
      <c r="FR343" s="674"/>
      <c r="FS343" s="674"/>
      <c r="FT343" s="674"/>
      <c r="FU343" s="674"/>
      <c r="FV343" s="674"/>
      <c r="FW343" s="674"/>
      <c r="FX343" s="674"/>
      <c r="FY343" s="674"/>
      <c r="FZ343" s="1313"/>
      <c r="GA343" s="1312"/>
      <c r="GB343" s="1156"/>
      <c r="GC343" s="1156"/>
      <c r="GD343" s="1156"/>
      <c r="GE343" s="1156"/>
      <c r="GF343" s="1156"/>
      <c r="GG343" s="1156"/>
      <c r="GH343" s="1156"/>
      <c r="GI343" s="1156"/>
      <c r="GJ343" s="1156"/>
      <c r="GK343" s="1157"/>
      <c r="GL343" s="1157"/>
      <c r="GM343" s="1157"/>
      <c r="GN343" s="1157"/>
      <c r="GO343" s="1157"/>
      <c r="GP343" s="1157"/>
      <c r="GQ343" s="1157"/>
      <c r="GR343" s="1157"/>
      <c r="GS343" s="1157"/>
      <c r="GT343" s="1157"/>
      <c r="GU343" s="1157"/>
      <c r="GV343" s="1157"/>
      <c r="GW343" s="1157"/>
      <c r="GX343" s="1157"/>
      <c r="GY343" s="1157"/>
      <c r="GZ343" s="1157"/>
      <c r="HA343" s="1157"/>
      <c r="HB343" s="1157"/>
      <c r="HC343" s="1157"/>
      <c r="HD343" s="1157"/>
      <c r="HE343" s="1157"/>
      <c r="HF343" s="1157"/>
      <c r="HG343" s="1157"/>
      <c r="HH343" s="1157"/>
      <c r="HI343" s="1157"/>
      <c r="HJ343" s="1026"/>
    </row>
    <row r="344" spans="2:218" ht="24.95" customHeight="1" x14ac:dyDescent="0.25">
      <c r="B344" s="1606"/>
      <c r="C344" s="229"/>
      <c r="D344" s="1316"/>
      <c r="E344" s="2400"/>
      <c r="F344" s="215"/>
      <c r="G344" s="213"/>
      <c r="H344" s="213"/>
      <c r="I344" s="214"/>
      <c r="J344" s="834"/>
      <c r="K344" s="234"/>
      <c r="L344" s="230"/>
      <c r="M344" s="231"/>
      <c r="N344" s="231"/>
      <c r="O344" s="231"/>
      <c r="P344" s="231"/>
      <c r="Q344" s="235"/>
      <c r="R344" s="233"/>
      <c r="S344" s="232"/>
      <c r="T344" s="219"/>
      <c r="U344" s="835"/>
      <c r="V344" s="212"/>
      <c r="W344" s="231"/>
      <c r="X344" s="2118"/>
      <c r="Y344" s="2119"/>
      <c r="Z344" s="2188"/>
      <c r="AA344" s="674"/>
      <c r="AB344" s="674"/>
      <c r="AC344" s="674"/>
      <c r="AD344" s="674"/>
      <c r="AE344" s="674"/>
      <c r="AF344" s="674"/>
      <c r="AG344" s="674"/>
      <c r="AH344" s="674"/>
      <c r="AI344" s="674"/>
      <c r="AJ344" s="674"/>
      <c r="AK344" s="674"/>
      <c r="AL344" s="674"/>
      <c r="AM344" s="674"/>
      <c r="AN344" s="674"/>
      <c r="AO344" s="674"/>
      <c r="AP344" s="674"/>
      <c r="AQ344" s="674"/>
      <c r="AR344" s="674"/>
      <c r="AS344" s="674"/>
      <c r="AT344" s="674"/>
      <c r="AU344" s="674"/>
      <c r="AV344" s="674"/>
      <c r="AW344" s="674"/>
      <c r="AX344" s="674"/>
      <c r="AY344" s="674"/>
      <c r="AZ344" s="674"/>
      <c r="BA344" s="674"/>
      <c r="BB344" s="674"/>
      <c r="BC344" s="674"/>
      <c r="BD344" s="674"/>
      <c r="BE344" s="674"/>
      <c r="BF344" s="674"/>
      <c r="BG344" s="674"/>
      <c r="BH344" s="674"/>
      <c r="BI344" s="674"/>
      <c r="BJ344" s="674"/>
      <c r="BK344" s="674"/>
      <c r="BL344" s="674"/>
      <c r="BM344" s="674"/>
      <c r="BN344" s="674"/>
      <c r="BO344" s="674"/>
      <c r="BP344" s="674"/>
      <c r="BQ344" s="674"/>
      <c r="BR344" s="674"/>
      <c r="BS344" s="674"/>
      <c r="BT344" s="674"/>
      <c r="BU344" s="674"/>
      <c r="BV344" s="674"/>
      <c r="BW344" s="674"/>
      <c r="BX344" s="674"/>
      <c r="BY344" s="674"/>
      <c r="BZ344" s="674"/>
      <c r="CA344" s="674"/>
      <c r="CB344" s="674"/>
      <c r="CC344" s="674"/>
      <c r="CD344" s="674"/>
      <c r="CE344" s="674"/>
      <c r="CF344" s="674"/>
      <c r="CG344" s="674"/>
      <c r="CH344" s="674"/>
      <c r="CI344" s="674"/>
      <c r="CJ344" s="674"/>
      <c r="CK344" s="674"/>
      <c r="CL344" s="674"/>
      <c r="CM344" s="674"/>
      <c r="CN344" s="674"/>
      <c r="CO344" s="674"/>
      <c r="CP344" s="674"/>
      <c r="CQ344" s="674"/>
      <c r="CR344" s="674"/>
      <c r="CS344" s="674"/>
      <c r="CT344" s="674"/>
      <c r="CU344" s="674"/>
      <c r="CV344" s="674"/>
      <c r="CW344" s="674"/>
      <c r="CX344" s="674"/>
      <c r="CY344" s="674"/>
      <c r="CZ344" s="674"/>
      <c r="DA344" s="674"/>
      <c r="DB344" s="674"/>
      <c r="DC344" s="674"/>
      <c r="DD344" s="674"/>
      <c r="DE344" s="674"/>
      <c r="DF344" s="674"/>
      <c r="DG344" s="674"/>
      <c r="DH344" s="674"/>
      <c r="DI344" s="674"/>
      <c r="DJ344" s="674"/>
      <c r="DK344" s="674"/>
      <c r="DL344" s="674"/>
      <c r="DM344" s="674"/>
      <c r="DN344" s="674"/>
      <c r="DO344" s="674"/>
      <c r="DP344" s="674"/>
      <c r="DQ344" s="674"/>
      <c r="DR344" s="674"/>
      <c r="DS344" s="674"/>
      <c r="DT344" s="674"/>
      <c r="DU344" s="674"/>
      <c r="DV344" s="674"/>
      <c r="DW344" s="674"/>
      <c r="DX344" s="674"/>
      <c r="DY344" s="674"/>
      <c r="DZ344" s="674"/>
      <c r="EA344" s="674"/>
      <c r="EB344" s="674"/>
      <c r="EC344" s="674"/>
      <c r="ED344" s="674"/>
      <c r="EE344" s="674"/>
      <c r="EF344" s="674"/>
      <c r="EG344" s="674"/>
      <c r="EH344" s="674"/>
      <c r="EI344" s="674"/>
      <c r="EJ344" s="674"/>
      <c r="EK344" s="674"/>
      <c r="EL344" s="674"/>
      <c r="EM344" s="674"/>
      <c r="EN344" s="674"/>
      <c r="EO344" s="674"/>
      <c r="EP344" s="674"/>
      <c r="EQ344" s="674"/>
      <c r="ER344" s="674"/>
      <c r="ES344" s="674"/>
      <c r="ET344" s="674"/>
      <c r="EU344" s="674"/>
      <c r="EV344" s="674"/>
      <c r="EW344" s="674"/>
      <c r="EX344" s="674"/>
      <c r="EY344" s="674"/>
      <c r="EZ344" s="674"/>
      <c r="FA344" s="674"/>
      <c r="FB344" s="674"/>
      <c r="FC344" s="674"/>
      <c r="FD344" s="674"/>
      <c r="FE344" s="674"/>
      <c r="FF344" s="674"/>
      <c r="FG344" s="674"/>
      <c r="FH344" s="674"/>
      <c r="FI344" s="674"/>
      <c r="FJ344" s="674"/>
      <c r="FK344" s="674"/>
      <c r="FL344" s="674"/>
      <c r="FM344" s="674"/>
      <c r="FN344" s="674"/>
      <c r="FO344" s="674"/>
      <c r="FP344" s="674"/>
      <c r="FQ344" s="674"/>
      <c r="FR344" s="674"/>
      <c r="FS344" s="674"/>
      <c r="FT344" s="674"/>
      <c r="FU344" s="674"/>
      <c r="FV344" s="674"/>
      <c r="FW344" s="674"/>
      <c r="FX344" s="674"/>
      <c r="FY344" s="674"/>
      <c r="FZ344" s="1313"/>
      <c r="GA344" s="1312"/>
      <c r="GB344" s="1156"/>
      <c r="GC344" s="1156"/>
      <c r="GD344" s="1156"/>
      <c r="GE344" s="1156"/>
      <c r="GF344" s="1156"/>
      <c r="GG344" s="1156"/>
      <c r="GH344" s="1156"/>
      <c r="GI344" s="1156"/>
      <c r="GJ344" s="1156"/>
      <c r="GK344" s="1157"/>
      <c r="GL344" s="1157"/>
      <c r="GM344" s="1157"/>
      <c r="GN344" s="1157"/>
      <c r="GO344" s="1157"/>
      <c r="GP344" s="1157"/>
      <c r="GQ344" s="1157"/>
      <c r="GR344" s="1157"/>
      <c r="GS344" s="1157"/>
      <c r="GT344" s="1157"/>
      <c r="GU344" s="1157"/>
      <c r="GV344" s="1157"/>
      <c r="GW344" s="1157"/>
      <c r="GX344" s="1157"/>
      <c r="GY344" s="1157"/>
      <c r="GZ344" s="1157"/>
      <c r="HA344" s="1157"/>
      <c r="HB344" s="1157"/>
      <c r="HC344" s="1157"/>
      <c r="HD344" s="1157"/>
      <c r="HE344" s="1157"/>
      <c r="HF344" s="1157"/>
      <c r="HG344" s="1157"/>
      <c r="HH344" s="1157"/>
      <c r="HI344" s="1157"/>
      <c r="HJ344" s="1026"/>
    </row>
    <row r="345" spans="2:218" ht="24.95" customHeight="1" x14ac:dyDescent="0.25">
      <c r="B345" s="1606"/>
      <c r="C345" s="229"/>
      <c r="D345" s="1316"/>
      <c r="E345" s="2400"/>
      <c r="F345" s="215"/>
      <c r="G345" s="213"/>
      <c r="H345" s="213"/>
      <c r="I345" s="214"/>
      <c r="J345" s="834"/>
      <c r="K345" s="234"/>
      <c r="L345" s="230"/>
      <c r="M345" s="231"/>
      <c r="N345" s="231"/>
      <c r="O345" s="231"/>
      <c r="P345" s="231"/>
      <c r="Q345" s="235"/>
      <c r="R345" s="233"/>
      <c r="S345" s="232"/>
      <c r="T345" s="219"/>
      <c r="U345" s="835"/>
      <c r="V345" s="212"/>
      <c r="W345" s="231"/>
      <c r="X345" s="2118"/>
      <c r="Y345" s="2119"/>
      <c r="Z345" s="2188"/>
      <c r="AA345" s="674"/>
      <c r="AB345" s="674"/>
      <c r="AC345" s="674"/>
      <c r="AD345" s="674"/>
      <c r="AE345" s="674"/>
      <c r="AF345" s="674"/>
      <c r="AG345" s="674"/>
      <c r="AH345" s="674"/>
      <c r="AI345" s="674"/>
      <c r="AJ345" s="674"/>
      <c r="AK345" s="674"/>
      <c r="AL345" s="674"/>
      <c r="AM345" s="674"/>
      <c r="AN345" s="674"/>
      <c r="AO345" s="674"/>
      <c r="AP345" s="674"/>
      <c r="AQ345" s="674"/>
      <c r="AR345" s="674"/>
      <c r="AS345" s="674"/>
      <c r="AT345" s="674"/>
      <c r="AU345" s="674"/>
      <c r="AV345" s="674"/>
      <c r="AW345" s="674"/>
      <c r="AX345" s="674"/>
      <c r="AY345" s="674"/>
      <c r="AZ345" s="674"/>
      <c r="BA345" s="674"/>
      <c r="BB345" s="674"/>
      <c r="BC345" s="674"/>
      <c r="BD345" s="674"/>
      <c r="BE345" s="674"/>
      <c r="BF345" s="674"/>
      <c r="BG345" s="674"/>
      <c r="BH345" s="674"/>
      <c r="BI345" s="674"/>
      <c r="BJ345" s="674"/>
      <c r="BK345" s="674"/>
      <c r="BL345" s="674"/>
      <c r="BM345" s="674"/>
      <c r="BN345" s="674"/>
      <c r="BO345" s="674"/>
      <c r="BP345" s="674"/>
      <c r="BQ345" s="674"/>
      <c r="BR345" s="674"/>
      <c r="BS345" s="674"/>
      <c r="BT345" s="674"/>
      <c r="BU345" s="674"/>
      <c r="BV345" s="674"/>
      <c r="BW345" s="674"/>
      <c r="BX345" s="674"/>
      <c r="BY345" s="674"/>
      <c r="BZ345" s="674"/>
      <c r="CA345" s="674"/>
      <c r="CB345" s="674"/>
      <c r="CC345" s="674"/>
      <c r="CD345" s="674"/>
      <c r="CE345" s="674"/>
      <c r="CF345" s="674"/>
      <c r="CG345" s="674"/>
      <c r="CH345" s="674"/>
      <c r="CI345" s="674"/>
      <c r="CJ345" s="674"/>
      <c r="CK345" s="674"/>
      <c r="CL345" s="674"/>
      <c r="CM345" s="674"/>
      <c r="CN345" s="674"/>
      <c r="CO345" s="674"/>
      <c r="CP345" s="674"/>
      <c r="CQ345" s="674"/>
      <c r="CR345" s="674"/>
      <c r="CS345" s="674"/>
      <c r="CT345" s="674"/>
      <c r="CU345" s="674"/>
      <c r="CV345" s="674"/>
      <c r="CW345" s="674"/>
      <c r="CX345" s="674"/>
      <c r="CY345" s="674"/>
      <c r="CZ345" s="674"/>
      <c r="DA345" s="674"/>
      <c r="DB345" s="674"/>
      <c r="DC345" s="674"/>
      <c r="DD345" s="674"/>
      <c r="DE345" s="674"/>
      <c r="DF345" s="674"/>
      <c r="DG345" s="674"/>
      <c r="DH345" s="674"/>
      <c r="DI345" s="674"/>
      <c r="DJ345" s="674"/>
      <c r="DK345" s="674"/>
      <c r="DL345" s="674"/>
      <c r="DM345" s="674"/>
      <c r="DN345" s="674"/>
      <c r="DO345" s="674"/>
      <c r="DP345" s="674"/>
      <c r="DQ345" s="674"/>
      <c r="DR345" s="674"/>
      <c r="DS345" s="674"/>
      <c r="DT345" s="674"/>
      <c r="DU345" s="674"/>
      <c r="DV345" s="674"/>
      <c r="DW345" s="674"/>
      <c r="DX345" s="674"/>
      <c r="DY345" s="674"/>
      <c r="DZ345" s="674"/>
      <c r="EA345" s="674"/>
      <c r="EB345" s="674"/>
      <c r="EC345" s="674"/>
      <c r="ED345" s="674"/>
      <c r="EE345" s="674"/>
      <c r="EF345" s="674"/>
      <c r="EG345" s="674"/>
      <c r="EH345" s="674"/>
      <c r="EI345" s="674"/>
      <c r="EJ345" s="674"/>
      <c r="EK345" s="674"/>
      <c r="EL345" s="674"/>
      <c r="EM345" s="674"/>
      <c r="EN345" s="674"/>
      <c r="EO345" s="674"/>
      <c r="EP345" s="674"/>
      <c r="EQ345" s="674"/>
      <c r="ER345" s="674"/>
      <c r="ES345" s="674"/>
      <c r="ET345" s="674"/>
      <c r="EU345" s="674"/>
      <c r="EV345" s="674"/>
      <c r="EW345" s="674"/>
      <c r="EX345" s="674"/>
      <c r="EY345" s="674"/>
      <c r="EZ345" s="674"/>
      <c r="FA345" s="674"/>
      <c r="FB345" s="674"/>
      <c r="FC345" s="674"/>
      <c r="FD345" s="674"/>
      <c r="FE345" s="674"/>
      <c r="FF345" s="674"/>
      <c r="FG345" s="674"/>
      <c r="FH345" s="674"/>
      <c r="FI345" s="674"/>
      <c r="FJ345" s="674"/>
      <c r="FK345" s="674"/>
      <c r="FL345" s="674"/>
      <c r="FM345" s="674"/>
      <c r="FN345" s="674"/>
      <c r="FO345" s="674"/>
      <c r="FP345" s="674"/>
      <c r="FQ345" s="674"/>
      <c r="FR345" s="674"/>
      <c r="FS345" s="674"/>
      <c r="FT345" s="674"/>
      <c r="FU345" s="674"/>
      <c r="FV345" s="674"/>
      <c r="FW345" s="674"/>
      <c r="FX345" s="674"/>
      <c r="FY345" s="674"/>
      <c r="FZ345" s="1313"/>
      <c r="GA345" s="1312"/>
      <c r="GB345" s="1156"/>
      <c r="GC345" s="1156"/>
      <c r="GD345" s="1156"/>
      <c r="GE345" s="1156"/>
      <c r="GF345" s="1156"/>
      <c r="GG345" s="1156"/>
      <c r="GH345" s="1156"/>
      <c r="GI345" s="1156"/>
      <c r="GJ345" s="1156"/>
      <c r="GK345" s="1157"/>
      <c r="GL345" s="1157"/>
      <c r="GM345" s="1157"/>
      <c r="GN345" s="1157"/>
      <c r="GO345" s="1157"/>
      <c r="GP345" s="1157"/>
      <c r="GQ345" s="1157"/>
      <c r="GR345" s="1157"/>
      <c r="GS345" s="1157"/>
      <c r="GT345" s="1157"/>
      <c r="GU345" s="1157"/>
      <c r="GV345" s="1157"/>
      <c r="GW345" s="1157"/>
      <c r="GX345" s="1157"/>
      <c r="GY345" s="1157"/>
      <c r="GZ345" s="1157"/>
      <c r="HA345" s="1157"/>
      <c r="HB345" s="1157"/>
      <c r="HC345" s="1157"/>
      <c r="HD345" s="1157"/>
      <c r="HE345" s="1157"/>
      <c r="HF345" s="1157"/>
      <c r="HG345" s="1157"/>
      <c r="HH345" s="1157"/>
      <c r="HI345" s="1157"/>
      <c r="HJ345" s="1026"/>
    </row>
    <row r="346" spans="2:218" ht="24.95" customHeight="1" x14ac:dyDescent="0.25">
      <c r="B346" s="1606"/>
      <c r="C346" s="229"/>
      <c r="D346" s="1316"/>
      <c r="E346" s="2400"/>
      <c r="F346" s="215"/>
      <c r="G346" s="213"/>
      <c r="H346" s="213"/>
      <c r="I346" s="214"/>
      <c r="J346" s="834"/>
      <c r="K346" s="234"/>
      <c r="L346" s="230"/>
      <c r="M346" s="231"/>
      <c r="N346" s="231"/>
      <c r="O346" s="231"/>
      <c r="P346" s="231"/>
      <c r="Q346" s="235"/>
      <c r="R346" s="233"/>
      <c r="S346" s="232"/>
      <c r="T346" s="219"/>
      <c r="U346" s="835"/>
      <c r="V346" s="212"/>
      <c r="W346" s="231"/>
      <c r="X346" s="2118"/>
      <c r="Y346" s="2119"/>
      <c r="Z346" s="2188"/>
      <c r="AA346" s="674"/>
      <c r="AB346" s="674"/>
      <c r="AC346" s="674"/>
      <c r="AD346" s="674"/>
      <c r="AE346" s="674"/>
      <c r="AF346" s="674"/>
      <c r="AG346" s="674"/>
      <c r="AH346" s="674"/>
      <c r="AI346" s="674"/>
      <c r="AJ346" s="674"/>
      <c r="AK346" s="674"/>
      <c r="AL346" s="674"/>
      <c r="AM346" s="674"/>
      <c r="AN346" s="674"/>
      <c r="AO346" s="674"/>
      <c r="AP346" s="674"/>
      <c r="AQ346" s="674"/>
      <c r="AR346" s="674"/>
      <c r="AS346" s="674"/>
      <c r="AT346" s="674"/>
      <c r="AU346" s="674"/>
      <c r="AV346" s="674"/>
      <c r="AW346" s="674"/>
      <c r="AX346" s="674"/>
      <c r="AY346" s="674"/>
      <c r="AZ346" s="674"/>
      <c r="BA346" s="674"/>
      <c r="BB346" s="674"/>
      <c r="BC346" s="674"/>
      <c r="BD346" s="674"/>
      <c r="BE346" s="674"/>
      <c r="BF346" s="674"/>
      <c r="BG346" s="674"/>
      <c r="BH346" s="674"/>
      <c r="BI346" s="674"/>
      <c r="BJ346" s="674"/>
      <c r="BK346" s="674"/>
      <c r="BL346" s="674"/>
      <c r="BM346" s="674"/>
      <c r="BN346" s="674"/>
      <c r="BO346" s="674"/>
      <c r="BP346" s="674"/>
      <c r="BQ346" s="674"/>
      <c r="BR346" s="674"/>
      <c r="BS346" s="674"/>
      <c r="BT346" s="674"/>
      <c r="BU346" s="674"/>
      <c r="BV346" s="674"/>
      <c r="BW346" s="674"/>
      <c r="BX346" s="674"/>
      <c r="BY346" s="674"/>
      <c r="BZ346" s="674"/>
      <c r="CA346" s="674"/>
      <c r="CB346" s="674"/>
      <c r="CC346" s="674"/>
      <c r="CD346" s="674"/>
      <c r="CE346" s="674"/>
      <c r="CF346" s="674"/>
      <c r="CG346" s="674"/>
      <c r="CH346" s="674"/>
      <c r="CI346" s="674"/>
      <c r="CJ346" s="674"/>
      <c r="CK346" s="674"/>
      <c r="CL346" s="674"/>
      <c r="CM346" s="674"/>
      <c r="CN346" s="674"/>
      <c r="CO346" s="674"/>
      <c r="CP346" s="674"/>
      <c r="CQ346" s="674"/>
      <c r="CR346" s="674"/>
      <c r="CS346" s="674"/>
      <c r="CT346" s="674"/>
      <c r="CU346" s="674"/>
      <c r="CV346" s="674"/>
      <c r="CW346" s="674"/>
      <c r="CX346" s="674"/>
      <c r="CY346" s="674"/>
      <c r="CZ346" s="674"/>
      <c r="DA346" s="674"/>
      <c r="DB346" s="674"/>
      <c r="DC346" s="674"/>
      <c r="DD346" s="674"/>
      <c r="DE346" s="674"/>
      <c r="DF346" s="674"/>
      <c r="DG346" s="674"/>
      <c r="DH346" s="674"/>
      <c r="DI346" s="674"/>
      <c r="DJ346" s="674"/>
      <c r="DK346" s="674"/>
      <c r="DL346" s="674"/>
      <c r="DM346" s="674"/>
      <c r="DN346" s="674"/>
      <c r="DO346" s="674"/>
      <c r="DP346" s="674"/>
      <c r="DQ346" s="674"/>
      <c r="DR346" s="674"/>
      <c r="DS346" s="674"/>
      <c r="DT346" s="674"/>
      <c r="DU346" s="674"/>
      <c r="DV346" s="674"/>
      <c r="DW346" s="674"/>
      <c r="DX346" s="674"/>
      <c r="DY346" s="674"/>
      <c r="DZ346" s="674"/>
      <c r="EA346" s="674"/>
      <c r="EB346" s="674"/>
      <c r="EC346" s="674"/>
      <c r="ED346" s="674"/>
      <c r="EE346" s="674"/>
      <c r="EF346" s="674"/>
      <c r="EG346" s="674"/>
      <c r="EH346" s="674"/>
      <c r="EI346" s="674"/>
      <c r="EJ346" s="674"/>
      <c r="EK346" s="674"/>
      <c r="EL346" s="674"/>
      <c r="EM346" s="674"/>
      <c r="EN346" s="674"/>
      <c r="EO346" s="674"/>
      <c r="EP346" s="674"/>
      <c r="EQ346" s="674"/>
      <c r="ER346" s="674"/>
      <c r="ES346" s="674"/>
      <c r="ET346" s="674"/>
      <c r="EU346" s="674"/>
      <c r="EV346" s="674"/>
      <c r="EW346" s="674"/>
      <c r="EX346" s="674"/>
      <c r="EY346" s="674"/>
      <c r="EZ346" s="674"/>
      <c r="FA346" s="674"/>
      <c r="FB346" s="674"/>
      <c r="FC346" s="674"/>
      <c r="FD346" s="674"/>
      <c r="FE346" s="674"/>
      <c r="FF346" s="674"/>
      <c r="FG346" s="674"/>
      <c r="FH346" s="674"/>
      <c r="FI346" s="674"/>
      <c r="FJ346" s="674"/>
      <c r="FK346" s="674"/>
      <c r="FL346" s="674"/>
      <c r="FM346" s="674"/>
      <c r="FN346" s="674"/>
      <c r="FO346" s="674"/>
      <c r="FP346" s="674"/>
      <c r="FQ346" s="674"/>
      <c r="FR346" s="674"/>
      <c r="FS346" s="674"/>
      <c r="FT346" s="674"/>
      <c r="FU346" s="674"/>
      <c r="FV346" s="674"/>
      <c r="FW346" s="674"/>
      <c r="FX346" s="674"/>
      <c r="FY346" s="674"/>
      <c r="FZ346" s="1313"/>
      <c r="GA346" s="1312"/>
      <c r="GB346" s="1156"/>
      <c r="GC346" s="1156"/>
      <c r="GD346" s="1156"/>
      <c r="GE346" s="1156"/>
      <c r="GF346" s="1156"/>
      <c r="GG346" s="1156"/>
      <c r="GH346" s="1156"/>
      <c r="GI346" s="1156"/>
      <c r="GJ346" s="1156"/>
      <c r="GK346" s="1157"/>
      <c r="GL346" s="1157"/>
      <c r="GM346" s="1157"/>
      <c r="GN346" s="1157"/>
      <c r="GO346" s="1157"/>
      <c r="GP346" s="1157"/>
      <c r="GQ346" s="1157"/>
      <c r="GR346" s="1157"/>
      <c r="GS346" s="1157"/>
      <c r="GT346" s="1157"/>
      <c r="GU346" s="1157"/>
      <c r="GV346" s="1157"/>
      <c r="GW346" s="1157"/>
      <c r="GX346" s="1157"/>
      <c r="GY346" s="1157"/>
      <c r="GZ346" s="1157"/>
      <c r="HA346" s="1157"/>
      <c r="HB346" s="1157"/>
      <c r="HC346" s="1157"/>
      <c r="HD346" s="1157"/>
      <c r="HE346" s="1157"/>
      <c r="HF346" s="1157"/>
      <c r="HG346" s="1157"/>
      <c r="HH346" s="1157"/>
      <c r="HI346" s="1157"/>
      <c r="HJ346" s="1026"/>
    </row>
    <row r="347" spans="2:218" ht="24.95" customHeight="1" x14ac:dyDescent="0.25">
      <c r="B347" s="1606"/>
      <c r="C347" s="229"/>
      <c r="D347" s="1316"/>
      <c r="E347" s="2400"/>
      <c r="F347" s="215"/>
      <c r="G347" s="213"/>
      <c r="H347" s="213"/>
      <c r="I347" s="214"/>
      <c r="J347" s="834"/>
      <c r="K347" s="234"/>
      <c r="L347" s="230"/>
      <c r="M347" s="231"/>
      <c r="N347" s="231"/>
      <c r="O347" s="231"/>
      <c r="P347" s="231"/>
      <c r="Q347" s="235"/>
      <c r="R347" s="233"/>
      <c r="S347" s="232"/>
      <c r="T347" s="219"/>
      <c r="U347" s="835"/>
      <c r="V347" s="212"/>
      <c r="W347" s="231"/>
      <c r="X347" s="2118"/>
      <c r="Y347" s="2119"/>
      <c r="Z347" s="2188"/>
      <c r="AA347" s="674"/>
      <c r="AB347" s="674"/>
      <c r="AC347" s="674"/>
      <c r="AD347" s="674"/>
      <c r="AE347" s="674"/>
      <c r="AF347" s="674"/>
      <c r="AG347" s="674"/>
      <c r="AH347" s="674"/>
      <c r="AI347" s="674"/>
      <c r="AJ347" s="674"/>
      <c r="AK347" s="674"/>
      <c r="AL347" s="674"/>
      <c r="AM347" s="674"/>
      <c r="AN347" s="674"/>
      <c r="AO347" s="674"/>
      <c r="AP347" s="674"/>
      <c r="AQ347" s="674"/>
      <c r="AR347" s="674"/>
      <c r="AS347" s="674"/>
      <c r="AT347" s="674"/>
      <c r="AU347" s="674"/>
      <c r="AV347" s="674"/>
      <c r="AW347" s="674"/>
      <c r="AX347" s="674"/>
      <c r="AY347" s="674"/>
      <c r="AZ347" s="674"/>
      <c r="BA347" s="674"/>
      <c r="BB347" s="674"/>
      <c r="BC347" s="674"/>
      <c r="BD347" s="674"/>
      <c r="BE347" s="674"/>
      <c r="BF347" s="674"/>
      <c r="BG347" s="674"/>
      <c r="BH347" s="674"/>
      <c r="BI347" s="674"/>
      <c r="BJ347" s="674"/>
      <c r="BK347" s="674"/>
      <c r="BL347" s="674"/>
      <c r="BM347" s="674"/>
      <c r="BN347" s="674"/>
      <c r="BO347" s="674"/>
      <c r="BP347" s="674"/>
      <c r="BQ347" s="674"/>
      <c r="BR347" s="674"/>
      <c r="BS347" s="674"/>
      <c r="BT347" s="674"/>
      <c r="BU347" s="674"/>
      <c r="BV347" s="674"/>
      <c r="BW347" s="674"/>
      <c r="BX347" s="674"/>
      <c r="BY347" s="674"/>
      <c r="BZ347" s="674"/>
      <c r="CA347" s="674"/>
      <c r="CB347" s="674"/>
      <c r="CC347" s="674"/>
      <c r="CD347" s="674"/>
      <c r="CE347" s="674"/>
      <c r="CF347" s="674"/>
      <c r="CG347" s="674"/>
      <c r="CH347" s="674"/>
      <c r="CI347" s="674"/>
      <c r="CJ347" s="674"/>
      <c r="CK347" s="674"/>
      <c r="CL347" s="674"/>
      <c r="CM347" s="674"/>
      <c r="CN347" s="674"/>
      <c r="CO347" s="674"/>
      <c r="CP347" s="674"/>
      <c r="CQ347" s="674"/>
      <c r="CR347" s="674"/>
      <c r="CS347" s="674"/>
      <c r="CT347" s="674"/>
      <c r="CU347" s="674"/>
      <c r="CV347" s="674"/>
      <c r="CW347" s="674"/>
      <c r="CX347" s="674"/>
      <c r="CY347" s="674"/>
      <c r="CZ347" s="674"/>
      <c r="DA347" s="674"/>
      <c r="DB347" s="674"/>
      <c r="DC347" s="674"/>
      <c r="DD347" s="674"/>
      <c r="DE347" s="674"/>
      <c r="DF347" s="674"/>
      <c r="DG347" s="674"/>
      <c r="DH347" s="674"/>
      <c r="DI347" s="674"/>
      <c r="DJ347" s="674"/>
      <c r="DK347" s="674"/>
      <c r="DL347" s="674"/>
      <c r="DM347" s="674"/>
      <c r="DN347" s="674"/>
      <c r="DO347" s="674"/>
      <c r="DP347" s="674"/>
      <c r="DQ347" s="674"/>
      <c r="DR347" s="674"/>
      <c r="DS347" s="674"/>
      <c r="DT347" s="674"/>
      <c r="DU347" s="674"/>
      <c r="DV347" s="674"/>
      <c r="DW347" s="674"/>
      <c r="DX347" s="674"/>
      <c r="DY347" s="674"/>
      <c r="DZ347" s="674"/>
      <c r="EA347" s="674"/>
      <c r="EB347" s="674"/>
      <c r="EC347" s="674"/>
      <c r="ED347" s="674"/>
      <c r="EE347" s="674"/>
      <c r="EF347" s="674"/>
      <c r="EG347" s="674"/>
      <c r="EH347" s="674"/>
      <c r="EI347" s="674"/>
      <c r="EJ347" s="674"/>
      <c r="EK347" s="674"/>
      <c r="EL347" s="674"/>
      <c r="EM347" s="674"/>
      <c r="EN347" s="674"/>
      <c r="EO347" s="674"/>
      <c r="EP347" s="674"/>
      <c r="EQ347" s="674"/>
      <c r="ER347" s="674"/>
      <c r="ES347" s="674"/>
      <c r="ET347" s="674"/>
      <c r="EU347" s="674"/>
      <c r="EV347" s="674"/>
      <c r="EW347" s="674"/>
      <c r="EX347" s="674"/>
      <c r="EY347" s="674"/>
      <c r="EZ347" s="674"/>
      <c r="FA347" s="674"/>
      <c r="FB347" s="674"/>
      <c r="FC347" s="674"/>
      <c r="FD347" s="674"/>
      <c r="FE347" s="674"/>
      <c r="FF347" s="674"/>
      <c r="FG347" s="674"/>
      <c r="FH347" s="674"/>
      <c r="FI347" s="674"/>
      <c r="FJ347" s="674"/>
      <c r="FK347" s="674"/>
      <c r="FL347" s="674"/>
      <c r="FM347" s="674"/>
      <c r="FN347" s="674"/>
      <c r="FO347" s="674"/>
      <c r="FP347" s="674"/>
      <c r="FQ347" s="674"/>
      <c r="FR347" s="674"/>
      <c r="FS347" s="674"/>
      <c r="FT347" s="674"/>
      <c r="FU347" s="674"/>
      <c r="FV347" s="674"/>
      <c r="FW347" s="674"/>
      <c r="FX347" s="674"/>
      <c r="FY347" s="674"/>
      <c r="FZ347" s="1313"/>
      <c r="GA347" s="1312"/>
      <c r="GB347" s="1156"/>
      <c r="GC347" s="1156"/>
      <c r="GD347" s="1156"/>
      <c r="GE347" s="1156"/>
      <c r="GF347" s="1156"/>
      <c r="GG347" s="1156"/>
      <c r="GH347" s="1156"/>
      <c r="GI347" s="1156"/>
      <c r="GJ347" s="1156"/>
      <c r="GK347" s="1157"/>
      <c r="GL347" s="1157"/>
      <c r="GM347" s="1157"/>
      <c r="GN347" s="1157"/>
      <c r="GO347" s="1157"/>
      <c r="GP347" s="1157"/>
      <c r="GQ347" s="1157"/>
      <c r="GR347" s="1157"/>
      <c r="GS347" s="1157"/>
      <c r="GT347" s="1157"/>
      <c r="GU347" s="1157"/>
      <c r="GV347" s="1157"/>
      <c r="GW347" s="1157"/>
      <c r="GX347" s="1157"/>
      <c r="GY347" s="1157"/>
      <c r="GZ347" s="1157"/>
      <c r="HA347" s="1157"/>
      <c r="HB347" s="1157"/>
      <c r="HC347" s="1157"/>
      <c r="HD347" s="1157"/>
      <c r="HE347" s="1157"/>
      <c r="HF347" s="1157"/>
      <c r="HG347" s="1157"/>
      <c r="HH347" s="1157"/>
      <c r="HI347" s="1157"/>
      <c r="HJ347" s="1026"/>
    </row>
    <row r="348" spans="2:218" ht="24.95" customHeight="1" x14ac:dyDescent="0.25">
      <c r="B348" s="1606"/>
      <c r="C348" s="229"/>
      <c r="D348" s="1316"/>
      <c r="E348" s="2400"/>
      <c r="F348" s="215"/>
      <c r="G348" s="213"/>
      <c r="H348" s="213"/>
      <c r="I348" s="214"/>
      <c r="J348" s="834"/>
      <c r="K348" s="234"/>
      <c r="L348" s="230"/>
      <c r="M348" s="231"/>
      <c r="N348" s="231"/>
      <c r="O348" s="231"/>
      <c r="P348" s="231"/>
      <c r="Q348" s="235"/>
      <c r="R348" s="233"/>
      <c r="S348" s="232"/>
      <c r="T348" s="219"/>
      <c r="U348" s="835"/>
      <c r="V348" s="212"/>
      <c r="W348" s="231"/>
      <c r="X348" s="2118"/>
      <c r="Y348" s="2119"/>
      <c r="Z348" s="2188"/>
      <c r="AA348" s="674"/>
      <c r="AB348" s="674"/>
      <c r="AC348" s="674"/>
      <c r="AD348" s="674"/>
      <c r="AE348" s="674"/>
      <c r="AF348" s="674"/>
      <c r="AG348" s="674"/>
      <c r="AH348" s="674"/>
      <c r="AI348" s="674"/>
      <c r="AJ348" s="674"/>
      <c r="AK348" s="674"/>
      <c r="AL348" s="674"/>
      <c r="AM348" s="674"/>
      <c r="AN348" s="674"/>
      <c r="AO348" s="674"/>
      <c r="AP348" s="674"/>
      <c r="AQ348" s="674"/>
      <c r="AR348" s="674"/>
      <c r="AS348" s="674"/>
      <c r="AT348" s="674"/>
      <c r="AU348" s="674"/>
      <c r="AV348" s="674"/>
      <c r="AW348" s="674"/>
      <c r="AX348" s="674"/>
      <c r="AY348" s="674"/>
      <c r="AZ348" s="674"/>
      <c r="BA348" s="674"/>
      <c r="BB348" s="674"/>
      <c r="BC348" s="674"/>
      <c r="BD348" s="674"/>
      <c r="BE348" s="674"/>
      <c r="BF348" s="674"/>
      <c r="BG348" s="674"/>
      <c r="BH348" s="674"/>
      <c r="BI348" s="674"/>
      <c r="BJ348" s="674"/>
      <c r="BK348" s="674"/>
      <c r="BL348" s="674"/>
      <c r="BM348" s="674"/>
      <c r="BN348" s="674"/>
      <c r="BO348" s="674"/>
      <c r="BP348" s="674"/>
      <c r="BQ348" s="674"/>
      <c r="BR348" s="674"/>
      <c r="BS348" s="674"/>
      <c r="BT348" s="674"/>
      <c r="BU348" s="674"/>
      <c r="BV348" s="674"/>
      <c r="BW348" s="674"/>
      <c r="BX348" s="674"/>
      <c r="BY348" s="674"/>
      <c r="BZ348" s="674"/>
      <c r="CA348" s="674"/>
      <c r="CB348" s="674"/>
      <c r="CC348" s="674"/>
      <c r="CD348" s="674"/>
      <c r="CE348" s="674"/>
      <c r="CF348" s="674"/>
      <c r="CG348" s="674"/>
      <c r="CH348" s="674"/>
      <c r="CI348" s="674"/>
      <c r="CJ348" s="674"/>
      <c r="CK348" s="674"/>
      <c r="CL348" s="674"/>
      <c r="CM348" s="674"/>
      <c r="CN348" s="674"/>
      <c r="CO348" s="674"/>
      <c r="CP348" s="674"/>
      <c r="CQ348" s="674"/>
      <c r="CR348" s="674"/>
      <c r="CS348" s="674"/>
      <c r="CT348" s="674"/>
      <c r="CU348" s="674"/>
      <c r="CV348" s="674"/>
      <c r="CW348" s="674"/>
      <c r="CX348" s="674"/>
      <c r="CY348" s="674"/>
      <c r="CZ348" s="674"/>
      <c r="DA348" s="674"/>
      <c r="DB348" s="674"/>
      <c r="DC348" s="674"/>
      <c r="DD348" s="674"/>
      <c r="DE348" s="674"/>
      <c r="DF348" s="674"/>
      <c r="DG348" s="674"/>
      <c r="DH348" s="674"/>
      <c r="DI348" s="674"/>
      <c r="DJ348" s="674"/>
      <c r="DK348" s="674"/>
      <c r="DL348" s="674"/>
      <c r="DM348" s="674"/>
      <c r="DN348" s="674"/>
      <c r="DO348" s="674"/>
      <c r="DP348" s="674"/>
      <c r="DQ348" s="674"/>
      <c r="DR348" s="674"/>
      <c r="DS348" s="674"/>
      <c r="DT348" s="674"/>
      <c r="DU348" s="674"/>
      <c r="DV348" s="674"/>
      <c r="DW348" s="674"/>
      <c r="DX348" s="674"/>
      <c r="DY348" s="674"/>
      <c r="DZ348" s="674"/>
      <c r="EA348" s="674"/>
      <c r="EB348" s="674"/>
      <c r="EC348" s="674"/>
      <c r="ED348" s="674"/>
      <c r="EE348" s="674"/>
      <c r="EF348" s="674"/>
      <c r="EG348" s="674"/>
      <c r="EH348" s="674"/>
      <c r="EI348" s="674"/>
      <c r="EJ348" s="674"/>
      <c r="EK348" s="674"/>
      <c r="EL348" s="674"/>
      <c r="EM348" s="674"/>
      <c r="EN348" s="674"/>
      <c r="EO348" s="674"/>
      <c r="EP348" s="674"/>
      <c r="EQ348" s="674"/>
      <c r="ER348" s="674"/>
      <c r="ES348" s="674"/>
      <c r="ET348" s="674"/>
      <c r="EU348" s="674"/>
      <c r="EV348" s="674"/>
      <c r="EW348" s="674"/>
      <c r="EX348" s="674"/>
      <c r="EY348" s="674"/>
      <c r="EZ348" s="674"/>
      <c r="FA348" s="674"/>
      <c r="FB348" s="674"/>
      <c r="FC348" s="674"/>
      <c r="FD348" s="674"/>
      <c r="FE348" s="674"/>
      <c r="FF348" s="674"/>
      <c r="FG348" s="674"/>
      <c r="FH348" s="674"/>
      <c r="FI348" s="674"/>
      <c r="FJ348" s="674"/>
      <c r="FK348" s="674"/>
      <c r="FL348" s="674"/>
      <c r="FM348" s="674"/>
      <c r="FN348" s="674"/>
      <c r="FO348" s="674"/>
      <c r="FP348" s="674"/>
      <c r="FQ348" s="674"/>
      <c r="FR348" s="674"/>
      <c r="FS348" s="674"/>
      <c r="FT348" s="674"/>
      <c r="FU348" s="674"/>
      <c r="FV348" s="674"/>
      <c r="FW348" s="674"/>
      <c r="FX348" s="674"/>
      <c r="FY348" s="674"/>
      <c r="FZ348" s="1313"/>
      <c r="GA348" s="1312"/>
      <c r="GB348" s="1156"/>
      <c r="GC348" s="1156"/>
      <c r="GD348" s="1156"/>
      <c r="GE348" s="1156"/>
      <c r="GF348" s="1156"/>
      <c r="GG348" s="1156"/>
      <c r="GH348" s="1156"/>
      <c r="GI348" s="1156"/>
      <c r="GJ348" s="1156"/>
      <c r="GK348" s="1157"/>
      <c r="GL348" s="1157"/>
      <c r="GM348" s="1157"/>
      <c r="GN348" s="1157"/>
      <c r="GO348" s="1157"/>
      <c r="GP348" s="1157"/>
      <c r="GQ348" s="1157"/>
      <c r="GR348" s="1157"/>
      <c r="GS348" s="1157"/>
      <c r="GT348" s="1157"/>
      <c r="GU348" s="1157"/>
      <c r="GV348" s="1157"/>
      <c r="GW348" s="1157"/>
      <c r="GX348" s="1157"/>
      <c r="GY348" s="1157"/>
      <c r="GZ348" s="1157"/>
      <c r="HA348" s="1157"/>
      <c r="HB348" s="1157"/>
      <c r="HC348" s="1157"/>
      <c r="HD348" s="1157"/>
      <c r="HE348" s="1157"/>
      <c r="HF348" s="1157"/>
      <c r="HG348" s="1157"/>
      <c r="HH348" s="1157"/>
      <c r="HI348" s="1157"/>
      <c r="HJ348" s="1026"/>
    </row>
    <row r="349" spans="2:218" ht="24.95" customHeight="1" x14ac:dyDescent="0.25">
      <c r="B349" s="1606"/>
      <c r="C349" s="229"/>
      <c r="D349" s="1316"/>
      <c r="E349" s="2400"/>
      <c r="F349" s="215"/>
      <c r="G349" s="213"/>
      <c r="H349" s="213"/>
      <c r="I349" s="214"/>
      <c r="J349" s="834"/>
      <c r="K349" s="234"/>
      <c r="L349" s="230"/>
      <c r="M349" s="231"/>
      <c r="N349" s="231"/>
      <c r="O349" s="231"/>
      <c r="P349" s="231"/>
      <c r="Q349" s="235"/>
      <c r="R349" s="233"/>
      <c r="S349" s="232"/>
      <c r="T349" s="219"/>
      <c r="U349" s="835"/>
      <c r="V349" s="212"/>
      <c r="W349" s="231"/>
      <c r="X349" s="2118"/>
      <c r="Y349" s="2119"/>
      <c r="Z349" s="2188"/>
      <c r="AA349" s="674"/>
      <c r="AB349" s="674"/>
      <c r="AC349" s="674"/>
      <c r="AD349" s="674"/>
      <c r="AE349" s="674"/>
      <c r="AF349" s="674"/>
      <c r="AG349" s="674"/>
      <c r="AH349" s="674"/>
      <c r="AI349" s="674"/>
      <c r="AJ349" s="674"/>
      <c r="AK349" s="674"/>
      <c r="AL349" s="674"/>
      <c r="AM349" s="674"/>
      <c r="AN349" s="674"/>
      <c r="AO349" s="674"/>
      <c r="AP349" s="674"/>
      <c r="AQ349" s="674"/>
      <c r="AR349" s="674"/>
      <c r="AS349" s="674"/>
      <c r="AT349" s="674"/>
      <c r="AU349" s="674"/>
      <c r="AV349" s="674"/>
      <c r="AW349" s="674"/>
      <c r="AX349" s="674"/>
      <c r="AY349" s="674"/>
      <c r="AZ349" s="674"/>
      <c r="BA349" s="674"/>
      <c r="BB349" s="674"/>
      <c r="BC349" s="674"/>
      <c r="BD349" s="674"/>
      <c r="BE349" s="674"/>
      <c r="BF349" s="674"/>
      <c r="BG349" s="674"/>
      <c r="BH349" s="674"/>
      <c r="BI349" s="674"/>
      <c r="BJ349" s="674"/>
      <c r="BK349" s="674"/>
      <c r="BL349" s="674"/>
      <c r="BM349" s="674"/>
      <c r="BN349" s="674"/>
      <c r="BO349" s="674"/>
      <c r="BP349" s="674"/>
      <c r="BQ349" s="674"/>
      <c r="BR349" s="674"/>
      <c r="BS349" s="674"/>
      <c r="BT349" s="674"/>
      <c r="BU349" s="674"/>
      <c r="BV349" s="674"/>
      <c r="BW349" s="674"/>
      <c r="BX349" s="674"/>
      <c r="BY349" s="674"/>
      <c r="BZ349" s="674"/>
      <c r="CA349" s="674"/>
      <c r="CB349" s="674"/>
      <c r="CC349" s="674"/>
      <c r="CD349" s="674"/>
      <c r="CE349" s="674"/>
      <c r="CF349" s="674"/>
      <c r="CG349" s="674"/>
      <c r="CH349" s="674"/>
      <c r="CI349" s="674"/>
      <c r="CJ349" s="674"/>
      <c r="CK349" s="674"/>
      <c r="CL349" s="674"/>
      <c r="CM349" s="674"/>
      <c r="CN349" s="674"/>
      <c r="CO349" s="674"/>
      <c r="CP349" s="674"/>
      <c r="CQ349" s="674"/>
      <c r="CR349" s="674"/>
      <c r="CS349" s="674"/>
      <c r="CT349" s="674"/>
      <c r="CU349" s="674"/>
      <c r="CV349" s="674"/>
      <c r="CW349" s="674"/>
      <c r="CX349" s="674"/>
      <c r="CY349" s="674"/>
      <c r="CZ349" s="674"/>
      <c r="DA349" s="674"/>
      <c r="DB349" s="674"/>
      <c r="DC349" s="674"/>
      <c r="DD349" s="674"/>
      <c r="DE349" s="674"/>
      <c r="DF349" s="674"/>
      <c r="DG349" s="674"/>
      <c r="DH349" s="674"/>
      <c r="DI349" s="674"/>
      <c r="DJ349" s="674"/>
      <c r="DK349" s="674"/>
      <c r="DL349" s="674"/>
      <c r="DM349" s="674"/>
      <c r="DN349" s="674"/>
      <c r="DO349" s="674"/>
      <c r="DP349" s="674"/>
      <c r="DQ349" s="674"/>
      <c r="DR349" s="674"/>
      <c r="DS349" s="674"/>
      <c r="DT349" s="674"/>
      <c r="DU349" s="674"/>
      <c r="DV349" s="674"/>
      <c r="DW349" s="674"/>
      <c r="DX349" s="674"/>
      <c r="DY349" s="674"/>
      <c r="DZ349" s="674"/>
      <c r="EA349" s="674"/>
      <c r="EB349" s="674"/>
      <c r="EC349" s="674"/>
      <c r="ED349" s="674"/>
      <c r="EE349" s="674"/>
      <c r="EF349" s="674"/>
      <c r="EG349" s="674"/>
      <c r="EH349" s="674"/>
      <c r="EI349" s="674"/>
      <c r="EJ349" s="674"/>
      <c r="EK349" s="674"/>
      <c r="EL349" s="674"/>
      <c r="EM349" s="674"/>
      <c r="EN349" s="674"/>
      <c r="EO349" s="674"/>
      <c r="EP349" s="674"/>
      <c r="EQ349" s="674"/>
      <c r="ER349" s="674"/>
      <c r="ES349" s="674"/>
      <c r="ET349" s="674"/>
      <c r="EU349" s="674"/>
      <c r="EV349" s="674"/>
      <c r="EW349" s="674"/>
      <c r="EX349" s="674"/>
      <c r="EY349" s="674"/>
      <c r="EZ349" s="674"/>
      <c r="FA349" s="674"/>
      <c r="FB349" s="674"/>
      <c r="FC349" s="674"/>
      <c r="FD349" s="674"/>
      <c r="FE349" s="674"/>
      <c r="FF349" s="674"/>
      <c r="FG349" s="674"/>
      <c r="FH349" s="674"/>
      <c r="FI349" s="674"/>
      <c r="FJ349" s="674"/>
      <c r="FK349" s="674"/>
      <c r="FL349" s="674"/>
      <c r="FM349" s="674"/>
      <c r="FN349" s="674"/>
      <c r="FO349" s="674"/>
      <c r="FP349" s="674"/>
      <c r="FQ349" s="674"/>
      <c r="FR349" s="674"/>
      <c r="FS349" s="674"/>
      <c r="FT349" s="674"/>
      <c r="FU349" s="674"/>
      <c r="FV349" s="674"/>
      <c r="FW349" s="674"/>
      <c r="FX349" s="674"/>
      <c r="FY349" s="674"/>
      <c r="FZ349" s="1313"/>
      <c r="GA349" s="1312"/>
      <c r="GB349" s="1156"/>
      <c r="GC349" s="1156"/>
      <c r="GD349" s="1156"/>
      <c r="GE349" s="1156"/>
      <c r="GF349" s="1156"/>
      <c r="GG349" s="1156"/>
      <c r="GH349" s="1156"/>
      <c r="GI349" s="1156"/>
      <c r="GJ349" s="1156"/>
      <c r="GK349" s="1157"/>
      <c r="GL349" s="1157"/>
      <c r="GM349" s="1157"/>
      <c r="GN349" s="1157"/>
      <c r="GO349" s="1157"/>
      <c r="GP349" s="1157"/>
      <c r="GQ349" s="1157"/>
      <c r="GR349" s="1157"/>
      <c r="GS349" s="1157"/>
      <c r="GT349" s="1157"/>
      <c r="GU349" s="1157"/>
      <c r="GV349" s="1157"/>
      <c r="GW349" s="1157"/>
      <c r="GX349" s="1157"/>
      <c r="GY349" s="1157"/>
      <c r="GZ349" s="1157"/>
      <c r="HA349" s="1157"/>
      <c r="HB349" s="1157"/>
      <c r="HC349" s="1157"/>
      <c r="HD349" s="1157"/>
      <c r="HE349" s="1157"/>
      <c r="HF349" s="1157"/>
      <c r="HG349" s="1157"/>
      <c r="HH349" s="1157"/>
      <c r="HI349" s="1157"/>
      <c r="HJ349" s="1026"/>
    </row>
    <row r="350" spans="2:218" ht="24.95" customHeight="1" x14ac:dyDescent="0.25">
      <c r="B350" s="1606"/>
      <c r="C350" s="229"/>
      <c r="D350" s="1316"/>
      <c r="E350" s="2400"/>
      <c r="F350" s="215"/>
      <c r="G350" s="213"/>
      <c r="H350" s="213"/>
      <c r="I350" s="214"/>
      <c r="J350" s="834"/>
      <c r="K350" s="234"/>
      <c r="L350" s="230"/>
      <c r="M350" s="231"/>
      <c r="N350" s="231"/>
      <c r="O350" s="231"/>
      <c r="P350" s="231"/>
      <c r="Q350" s="235"/>
      <c r="R350" s="233"/>
      <c r="S350" s="232"/>
      <c r="T350" s="219"/>
      <c r="U350" s="835"/>
      <c r="V350" s="212"/>
      <c r="W350" s="231"/>
      <c r="X350" s="2118"/>
      <c r="Y350" s="2119"/>
      <c r="Z350" s="2188"/>
      <c r="AA350" s="674"/>
      <c r="AB350" s="674"/>
      <c r="AC350" s="674"/>
      <c r="AD350" s="674"/>
      <c r="AE350" s="674"/>
      <c r="AF350" s="674"/>
      <c r="AG350" s="674"/>
      <c r="AH350" s="674"/>
      <c r="AI350" s="674"/>
      <c r="AJ350" s="674"/>
      <c r="AK350" s="674"/>
      <c r="AL350" s="674"/>
      <c r="AM350" s="674"/>
      <c r="AN350" s="674"/>
      <c r="AO350" s="674"/>
      <c r="AP350" s="674"/>
      <c r="AQ350" s="674"/>
      <c r="AR350" s="674"/>
      <c r="AS350" s="674"/>
      <c r="AT350" s="674"/>
      <c r="AU350" s="674"/>
      <c r="AV350" s="674"/>
      <c r="AW350" s="674"/>
      <c r="AX350" s="674"/>
      <c r="AY350" s="674"/>
      <c r="AZ350" s="674"/>
      <c r="BA350" s="674"/>
      <c r="BB350" s="674"/>
      <c r="BC350" s="674"/>
      <c r="BD350" s="674"/>
      <c r="BE350" s="674"/>
      <c r="BF350" s="674"/>
      <c r="BG350" s="674"/>
      <c r="BH350" s="674"/>
      <c r="BI350" s="674"/>
      <c r="BJ350" s="674"/>
      <c r="BK350" s="674"/>
      <c r="BL350" s="674"/>
      <c r="BM350" s="674"/>
      <c r="BN350" s="674"/>
      <c r="BO350" s="674"/>
      <c r="BP350" s="674"/>
      <c r="BQ350" s="674"/>
      <c r="BR350" s="674"/>
      <c r="BS350" s="674"/>
      <c r="BT350" s="674"/>
      <c r="BU350" s="674"/>
      <c r="BV350" s="674"/>
      <c r="BW350" s="674"/>
      <c r="BX350" s="674"/>
      <c r="BY350" s="674"/>
      <c r="BZ350" s="674"/>
      <c r="CA350" s="674"/>
      <c r="CB350" s="674"/>
      <c r="CC350" s="674"/>
      <c r="CD350" s="674"/>
      <c r="CE350" s="674"/>
      <c r="CF350" s="674"/>
      <c r="CG350" s="674"/>
      <c r="CH350" s="674"/>
      <c r="CI350" s="674"/>
      <c r="CJ350" s="674"/>
      <c r="CK350" s="674"/>
      <c r="CL350" s="674"/>
      <c r="CM350" s="674"/>
      <c r="CN350" s="674"/>
      <c r="CO350" s="674"/>
      <c r="CP350" s="674"/>
      <c r="CQ350" s="674"/>
      <c r="CR350" s="674"/>
      <c r="CS350" s="674"/>
      <c r="CT350" s="674"/>
      <c r="CU350" s="674"/>
      <c r="CV350" s="674"/>
      <c r="CW350" s="674"/>
      <c r="CX350" s="674"/>
      <c r="CY350" s="674"/>
      <c r="CZ350" s="674"/>
      <c r="DA350" s="674"/>
      <c r="DB350" s="674"/>
      <c r="DC350" s="674"/>
      <c r="DD350" s="674"/>
      <c r="DE350" s="674"/>
      <c r="DF350" s="674"/>
      <c r="DG350" s="674"/>
      <c r="DH350" s="674"/>
      <c r="DI350" s="674"/>
      <c r="DJ350" s="674"/>
      <c r="DK350" s="674"/>
      <c r="DL350" s="674"/>
      <c r="DM350" s="674"/>
      <c r="DN350" s="674"/>
      <c r="DO350" s="674"/>
      <c r="DP350" s="674"/>
      <c r="DQ350" s="674"/>
      <c r="DR350" s="674"/>
      <c r="DS350" s="674"/>
      <c r="DT350" s="674"/>
      <c r="DU350" s="674"/>
      <c r="DV350" s="674"/>
      <c r="DW350" s="674"/>
      <c r="DX350" s="674"/>
      <c r="DY350" s="674"/>
      <c r="DZ350" s="674"/>
      <c r="EA350" s="674"/>
      <c r="EB350" s="674"/>
      <c r="EC350" s="674"/>
      <c r="ED350" s="674"/>
      <c r="EE350" s="674"/>
      <c r="EF350" s="674"/>
      <c r="EG350" s="674"/>
      <c r="EH350" s="674"/>
      <c r="EI350" s="674"/>
      <c r="EJ350" s="674"/>
      <c r="EK350" s="674"/>
      <c r="EL350" s="674"/>
      <c r="EM350" s="674"/>
      <c r="EN350" s="674"/>
      <c r="EO350" s="674"/>
      <c r="EP350" s="674"/>
      <c r="EQ350" s="674"/>
      <c r="ER350" s="674"/>
      <c r="ES350" s="674"/>
      <c r="ET350" s="674"/>
      <c r="EU350" s="674"/>
      <c r="EV350" s="674"/>
      <c r="EW350" s="674"/>
      <c r="EX350" s="674"/>
      <c r="EY350" s="674"/>
      <c r="EZ350" s="674"/>
      <c r="FA350" s="674"/>
      <c r="FB350" s="674"/>
      <c r="FC350" s="674"/>
      <c r="FD350" s="674"/>
      <c r="FE350" s="674"/>
      <c r="FF350" s="674"/>
      <c r="FG350" s="674"/>
      <c r="FH350" s="674"/>
      <c r="FI350" s="674"/>
      <c r="FJ350" s="674"/>
      <c r="FK350" s="674"/>
      <c r="FL350" s="674"/>
      <c r="FM350" s="674"/>
      <c r="FN350" s="674"/>
      <c r="FO350" s="674"/>
      <c r="FP350" s="674"/>
      <c r="FQ350" s="674"/>
      <c r="FR350" s="674"/>
      <c r="FS350" s="674"/>
      <c r="FT350" s="674"/>
      <c r="FU350" s="674"/>
      <c r="FV350" s="674"/>
      <c r="FW350" s="674"/>
      <c r="FX350" s="674"/>
      <c r="FY350" s="674"/>
      <c r="FZ350" s="1313"/>
      <c r="GA350" s="1312"/>
      <c r="GB350" s="1156"/>
      <c r="GC350" s="1156"/>
      <c r="GD350" s="1156"/>
      <c r="GE350" s="1156"/>
      <c r="GF350" s="1156"/>
      <c r="GG350" s="1156"/>
      <c r="GH350" s="1156"/>
      <c r="GI350" s="1156"/>
      <c r="GJ350" s="1156"/>
      <c r="GK350" s="1157"/>
      <c r="GL350" s="1157"/>
      <c r="GM350" s="1157"/>
      <c r="GN350" s="1157"/>
      <c r="GO350" s="1157"/>
      <c r="GP350" s="1157"/>
      <c r="GQ350" s="1157"/>
      <c r="GR350" s="1157"/>
      <c r="GS350" s="1157"/>
      <c r="GT350" s="1157"/>
      <c r="GU350" s="1157"/>
      <c r="GV350" s="1157"/>
      <c r="GW350" s="1157"/>
      <c r="GX350" s="1157"/>
      <c r="GY350" s="1157"/>
      <c r="GZ350" s="1157"/>
      <c r="HA350" s="1157"/>
      <c r="HB350" s="1157"/>
      <c r="HC350" s="1157"/>
      <c r="HD350" s="1157"/>
      <c r="HE350" s="1157"/>
      <c r="HF350" s="1157"/>
      <c r="HG350" s="1157"/>
      <c r="HH350" s="1157"/>
      <c r="HI350" s="1157"/>
      <c r="HJ350" s="1026"/>
    </row>
    <row r="351" spans="2:218" ht="24.95" customHeight="1" x14ac:dyDescent="0.25">
      <c r="B351" s="1606"/>
      <c r="C351" s="229"/>
      <c r="D351" s="1316"/>
      <c r="E351" s="2400"/>
      <c r="F351" s="215"/>
      <c r="G351" s="213"/>
      <c r="H351" s="213"/>
      <c r="I351" s="214"/>
      <c r="J351" s="834"/>
      <c r="K351" s="234"/>
      <c r="L351" s="230"/>
      <c r="M351" s="231"/>
      <c r="N351" s="231"/>
      <c r="O351" s="231"/>
      <c r="P351" s="231"/>
      <c r="Q351" s="235"/>
      <c r="R351" s="233"/>
      <c r="S351" s="232"/>
      <c r="T351" s="219"/>
      <c r="U351" s="835"/>
      <c r="V351" s="212"/>
      <c r="W351" s="231"/>
      <c r="X351" s="2118"/>
      <c r="Y351" s="2119"/>
      <c r="Z351" s="2188"/>
      <c r="AA351" s="674"/>
      <c r="AB351" s="674"/>
      <c r="AC351" s="674"/>
      <c r="AD351" s="674"/>
      <c r="AE351" s="674"/>
      <c r="AF351" s="674"/>
      <c r="AG351" s="674"/>
      <c r="AH351" s="674"/>
      <c r="AI351" s="674"/>
      <c r="AJ351" s="674"/>
      <c r="AK351" s="674"/>
      <c r="AL351" s="674"/>
      <c r="AM351" s="674"/>
      <c r="AN351" s="674"/>
      <c r="AO351" s="674"/>
      <c r="AP351" s="674"/>
      <c r="AQ351" s="674"/>
      <c r="AR351" s="674"/>
      <c r="AS351" s="674"/>
      <c r="AT351" s="674"/>
      <c r="AU351" s="674"/>
      <c r="AV351" s="674"/>
      <c r="AW351" s="674"/>
      <c r="AX351" s="674"/>
      <c r="AY351" s="674"/>
      <c r="AZ351" s="674"/>
      <c r="BA351" s="674"/>
      <c r="BB351" s="674"/>
      <c r="BC351" s="674"/>
      <c r="BD351" s="674"/>
      <c r="BE351" s="674"/>
      <c r="BF351" s="674"/>
      <c r="BG351" s="674"/>
      <c r="BH351" s="674"/>
      <c r="BI351" s="674"/>
      <c r="BJ351" s="674"/>
      <c r="BK351" s="674"/>
      <c r="BL351" s="674"/>
      <c r="BM351" s="674"/>
      <c r="BN351" s="674"/>
      <c r="BO351" s="674"/>
      <c r="BP351" s="674"/>
      <c r="BQ351" s="674"/>
      <c r="BR351" s="674"/>
      <c r="BS351" s="674"/>
      <c r="BT351" s="674"/>
      <c r="BU351" s="674"/>
      <c r="BV351" s="674"/>
      <c r="BW351" s="674"/>
      <c r="BX351" s="674"/>
      <c r="BY351" s="674"/>
      <c r="BZ351" s="674"/>
      <c r="CA351" s="674"/>
      <c r="CB351" s="674"/>
      <c r="CC351" s="674"/>
      <c r="CD351" s="674"/>
      <c r="CE351" s="674"/>
      <c r="CF351" s="674"/>
      <c r="CG351" s="674"/>
      <c r="CH351" s="674"/>
      <c r="CI351" s="674"/>
      <c r="CJ351" s="674"/>
      <c r="CK351" s="674"/>
      <c r="CL351" s="674"/>
      <c r="CM351" s="674"/>
      <c r="CN351" s="674"/>
      <c r="CO351" s="674"/>
      <c r="CP351" s="674"/>
      <c r="CQ351" s="674"/>
      <c r="CR351" s="674"/>
      <c r="CS351" s="674"/>
      <c r="CT351" s="674"/>
      <c r="CU351" s="674"/>
      <c r="CV351" s="674"/>
      <c r="CW351" s="674"/>
      <c r="CX351" s="674"/>
      <c r="CY351" s="674"/>
      <c r="CZ351" s="674"/>
      <c r="DA351" s="674"/>
      <c r="DB351" s="674"/>
      <c r="DC351" s="674"/>
      <c r="DD351" s="674"/>
      <c r="DE351" s="674"/>
      <c r="DF351" s="674"/>
      <c r="DG351" s="674"/>
      <c r="DH351" s="674"/>
      <c r="DI351" s="674"/>
      <c r="DJ351" s="674"/>
      <c r="DK351" s="674"/>
      <c r="DL351" s="674"/>
      <c r="DM351" s="674"/>
      <c r="DN351" s="674"/>
      <c r="DO351" s="674"/>
      <c r="DP351" s="674"/>
      <c r="DQ351" s="674"/>
      <c r="DR351" s="674"/>
      <c r="DS351" s="674"/>
      <c r="DT351" s="674"/>
      <c r="DU351" s="674"/>
      <c r="DV351" s="674"/>
      <c r="DW351" s="674"/>
      <c r="DX351" s="674"/>
      <c r="DY351" s="674"/>
      <c r="DZ351" s="674"/>
      <c r="EA351" s="674"/>
      <c r="EB351" s="674"/>
      <c r="EC351" s="674"/>
      <c r="ED351" s="674"/>
      <c r="EE351" s="674"/>
      <c r="EF351" s="674"/>
      <c r="EG351" s="674"/>
      <c r="EH351" s="674"/>
      <c r="EI351" s="674"/>
      <c r="EJ351" s="674"/>
      <c r="EK351" s="674"/>
      <c r="EL351" s="674"/>
      <c r="EM351" s="674"/>
      <c r="EN351" s="674"/>
      <c r="EO351" s="674"/>
      <c r="EP351" s="674"/>
      <c r="EQ351" s="674"/>
      <c r="ER351" s="674"/>
      <c r="ES351" s="674"/>
      <c r="ET351" s="674"/>
      <c r="EU351" s="674"/>
      <c r="EV351" s="674"/>
      <c r="EW351" s="674"/>
      <c r="EX351" s="674"/>
      <c r="EY351" s="674"/>
      <c r="EZ351" s="674"/>
      <c r="FA351" s="674"/>
      <c r="FB351" s="674"/>
      <c r="FC351" s="674"/>
      <c r="FD351" s="674"/>
      <c r="FE351" s="674"/>
      <c r="FF351" s="674"/>
      <c r="FG351" s="674"/>
      <c r="FH351" s="674"/>
      <c r="FI351" s="674"/>
      <c r="FJ351" s="674"/>
      <c r="FK351" s="674"/>
      <c r="FL351" s="674"/>
      <c r="FM351" s="674"/>
      <c r="FN351" s="674"/>
      <c r="FO351" s="674"/>
      <c r="FP351" s="674"/>
      <c r="FQ351" s="674"/>
      <c r="FR351" s="674"/>
      <c r="FS351" s="674"/>
      <c r="FT351" s="674"/>
      <c r="FU351" s="674"/>
      <c r="FV351" s="674"/>
      <c r="FW351" s="674"/>
      <c r="FX351" s="674"/>
      <c r="FY351" s="674"/>
      <c r="FZ351" s="1313"/>
      <c r="GA351" s="1312"/>
      <c r="GB351" s="1156"/>
      <c r="GC351" s="1156"/>
      <c r="GD351" s="1156"/>
      <c r="GE351" s="1156"/>
      <c r="GF351" s="1156"/>
      <c r="GG351" s="1156"/>
      <c r="GH351" s="1156"/>
      <c r="GI351" s="1156"/>
      <c r="GJ351" s="1156"/>
      <c r="GK351" s="1157"/>
      <c r="GL351" s="1157"/>
      <c r="GM351" s="1157"/>
      <c r="GN351" s="1157"/>
      <c r="GO351" s="1157"/>
      <c r="GP351" s="1157"/>
      <c r="GQ351" s="1157"/>
      <c r="GR351" s="1157"/>
      <c r="GS351" s="1157"/>
      <c r="GT351" s="1157"/>
      <c r="GU351" s="1157"/>
      <c r="GV351" s="1157"/>
      <c r="GW351" s="1157"/>
      <c r="GX351" s="1157"/>
      <c r="GY351" s="1157"/>
      <c r="GZ351" s="1157"/>
      <c r="HA351" s="1157"/>
      <c r="HB351" s="1157"/>
      <c r="HC351" s="1157"/>
      <c r="HD351" s="1157"/>
      <c r="HE351" s="1157"/>
      <c r="HF351" s="1157"/>
      <c r="HG351" s="1157"/>
      <c r="HH351" s="1157"/>
      <c r="HI351" s="1157"/>
      <c r="HJ351" s="1026"/>
    </row>
    <row r="352" spans="2:218" ht="24.95" customHeight="1" x14ac:dyDescent="0.25">
      <c r="B352" s="1606"/>
      <c r="C352" s="229"/>
      <c r="D352" s="1316"/>
      <c r="E352" s="2400"/>
      <c r="F352" s="215"/>
      <c r="G352" s="213"/>
      <c r="H352" s="213"/>
      <c r="I352" s="214"/>
      <c r="J352" s="834"/>
      <c r="K352" s="234"/>
      <c r="L352" s="230"/>
      <c r="M352" s="231"/>
      <c r="N352" s="231"/>
      <c r="O352" s="231"/>
      <c r="P352" s="231"/>
      <c r="Q352" s="235"/>
      <c r="R352" s="233"/>
      <c r="S352" s="232"/>
      <c r="T352" s="219"/>
      <c r="U352" s="835"/>
      <c r="V352" s="212"/>
      <c r="W352" s="231"/>
      <c r="X352" s="2118"/>
      <c r="Y352" s="2119"/>
      <c r="Z352" s="2188"/>
      <c r="AA352" s="674"/>
      <c r="AB352" s="674"/>
      <c r="AC352" s="674"/>
      <c r="AD352" s="674"/>
      <c r="AE352" s="674"/>
      <c r="AF352" s="674"/>
      <c r="AG352" s="674"/>
      <c r="AH352" s="674"/>
      <c r="AI352" s="674"/>
      <c r="AJ352" s="674"/>
      <c r="AK352" s="674"/>
      <c r="AL352" s="674"/>
      <c r="AM352" s="674"/>
      <c r="AN352" s="674"/>
      <c r="AO352" s="674"/>
      <c r="AP352" s="674"/>
      <c r="AQ352" s="674"/>
      <c r="AR352" s="674"/>
      <c r="AS352" s="674"/>
      <c r="AT352" s="674"/>
      <c r="AU352" s="674"/>
      <c r="AV352" s="674"/>
      <c r="AW352" s="674"/>
      <c r="AX352" s="674"/>
      <c r="AY352" s="674"/>
      <c r="AZ352" s="674"/>
      <c r="BA352" s="674"/>
      <c r="BB352" s="674"/>
      <c r="BC352" s="674"/>
      <c r="BD352" s="674"/>
      <c r="BE352" s="674"/>
      <c r="BF352" s="674"/>
      <c r="BG352" s="674"/>
      <c r="BH352" s="674"/>
      <c r="BI352" s="674"/>
      <c r="BJ352" s="674"/>
      <c r="BK352" s="674"/>
      <c r="BL352" s="674"/>
      <c r="BM352" s="674"/>
      <c r="BN352" s="674"/>
      <c r="BO352" s="674"/>
      <c r="BP352" s="674"/>
      <c r="BQ352" s="674"/>
      <c r="BR352" s="674"/>
      <c r="BS352" s="674"/>
      <c r="BT352" s="674"/>
      <c r="BU352" s="674"/>
      <c r="BV352" s="674"/>
      <c r="BW352" s="674"/>
      <c r="BX352" s="674"/>
      <c r="BY352" s="674"/>
      <c r="BZ352" s="674"/>
      <c r="CA352" s="674"/>
      <c r="CB352" s="674"/>
      <c r="CC352" s="674"/>
      <c r="CD352" s="674"/>
      <c r="CE352" s="674"/>
      <c r="CF352" s="674"/>
      <c r="CG352" s="674"/>
      <c r="CH352" s="674"/>
      <c r="CI352" s="674"/>
      <c r="CJ352" s="674"/>
      <c r="CK352" s="674"/>
      <c r="CL352" s="674"/>
      <c r="CM352" s="674"/>
      <c r="CN352" s="674"/>
      <c r="CO352" s="674"/>
      <c r="CP352" s="674"/>
      <c r="CQ352" s="674"/>
      <c r="CR352" s="674"/>
      <c r="CS352" s="674"/>
      <c r="CT352" s="674"/>
      <c r="CU352" s="674"/>
      <c r="CV352" s="674"/>
      <c r="CW352" s="674"/>
      <c r="CX352" s="674"/>
      <c r="CY352" s="674"/>
      <c r="CZ352" s="674"/>
      <c r="DA352" s="674"/>
      <c r="DB352" s="674"/>
      <c r="DC352" s="674"/>
      <c r="DD352" s="674"/>
      <c r="DE352" s="674"/>
      <c r="DF352" s="674"/>
      <c r="DG352" s="674"/>
      <c r="DH352" s="674"/>
      <c r="DI352" s="674"/>
      <c r="DJ352" s="674"/>
      <c r="DK352" s="674"/>
      <c r="DL352" s="674"/>
      <c r="DM352" s="674"/>
      <c r="DN352" s="674"/>
      <c r="DO352" s="674"/>
      <c r="DP352" s="674"/>
      <c r="DQ352" s="674"/>
      <c r="DR352" s="674"/>
      <c r="DS352" s="674"/>
      <c r="DT352" s="674"/>
      <c r="DU352" s="674"/>
      <c r="DV352" s="674"/>
      <c r="DW352" s="674"/>
      <c r="DX352" s="674"/>
      <c r="DY352" s="674"/>
      <c r="DZ352" s="674"/>
      <c r="EA352" s="674"/>
      <c r="EB352" s="674"/>
      <c r="EC352" s="674"/>
      <c r="ED352" s="674"/>
      <c r="EE352" s="674"/>
      <c r="EF352" s="674"/>
      <c r="EG352" s="674"/>
      <c r="EH352" s="674"/>
      <c r="EI352" s="674"/>
      <c r="EJ352" s="674"/>
      <c r="EK352" s="674"/>
      <c r="EL352" s="674"/>
      <c r="EM352" s="674"/>
      <c r="EN352" s="674"/>
      <c r="EO352" s="674"/>
      <c r="EP352" s="674"/>
      <c r="EQ352" s="674"/>
      <c r="ER352" s="674"/>
      <c r="ES352" s="674"/>
      <c r="ET352" s="674"/>
      <c r="EU352" s="674"/>
      <c r="EV352" s="674"/>
      <c r="EW352" s="674"/>
      <c r="EX352" s="674"/>
      <c r="EY352" s="674"/>
      <c r="EZ352" s="674"/>
      <c r="FA352" s="674"/>
      <c r="FB352" s="674"/>
      <c r="FC352" s="674"/>
      <c r="FD352" s="674"/>
      <c r="FE352" s="674"/>
      <c r="FF352" s="674"/>
      <c r="FG352" s="674"/>
      <c r="FH352" s="674"/>
      <c r="FI352" s="674"/>
      <c r="FJ352" s="674"/>
      <c r="FK352" s="674"/>
      <c r="FL352" s="674"/>
      <c r="FM352" s="674"/>
      <c r="FN352" s="674"/>
      <c r="FO352" s="674"/>
      <c r="FP352" s="674"/>
      <c r="FQ352" s="674"/>
      <c r="FR352" s="674"/>
      <c r="FS352" s="674"/>
      <c r="FT352" s="674"/>
      <c r="FU352" s="674"/>
      <c r="FV352" s="674"/>
      <c r="FW352" s="674"/>
      <c r="FX352" s="674"/>
      <c r="FY352" s="674"/>
      <c r="FZ352" s="1313"/>
      <c r="GA352" s="1312"/>
      <c r="GB352" s="1156"/>
      <c r="GC352" s="1156"/>
      <c r="GD352" s="1156"/>
      <c r="GE352" s="1156"/>
      <c r="GF352" s="1156"/>
      <c r="GG352" s="1156"/>
      <c r="GH352" s="1156"/>
      <c r="GI352" s="1156"/>
      <c r="GJ352" s="1156"/>
      <c r="GK352" s="1157"/>
      <c r="GL352" s="1157"/>
      <c r="GM352" s="1157"/>
      <c r="GN352" s="1157"/>
      <c r="GO352" s="1157"/>
      <c r="GP352" s="1157"/>
      <c r="GQ352" s="1157"/>
      <c r="GR352" s="1157"/>
      <c r="GS352" s="1157"/>
      <c r="GT352" s="1157"/>
      <c r="GU352" s="1157"/>
      <c r="GV352" s="1157"/>
      <c r="GW352" s="1157"/>
      <c r="GX352" s="1157"/>
      <c r="GY352" s="1157"/>
      <c r="GZ352" s="1157"/>
      <c r="HA352" s="1157"/>
      <c r="HB352" s="1157"/>
      <c r="HC352" s="1157"/>
      <c r="HD352" s="1157"/>
      <c r="HE352" s="1157"/>
      <c r="HF352" s="1157"/>
      <c r="HG352" s="1157"/>
      <c r="HH352" s="1157"/>
      <c r="HI352" s="1157"/>
      <c r="HJ352" s="1026"/>
    </row>
    <row r="353" spans="2:218" ht="24.95" customHeight="1" x14ac:dyDescent="0.25">
      <c r="B353" s="1606"/>
      <c r="C353" s="229"/>
      <c r="D353" s="1316"/>
      <c r="E353" s="2400"/>
      <c r="F353" s="215"/>
      <c r="G353" s="213"/>
      <c r="H353" s="213"/>
      <c r="I353" s="214"/>
      <c r="J353" s="834"/>
      <c r="K353" s="234"/>
      <c r="L353" s="230"/>
      <c r="M353" s="231"/>
      <c r="N353" s="231"/>
      <c r="O353" s="231"/>
      <c r="P353" s="231"/>
      <c r="Q353" s="235"/>
      <c r="R353" s="233"/>
      <c r="S353" s="232"/>
      <c r="T353" s="219"/>
      <c r="U353" s="835"/>
      <c r="V353" s="212"/>
      <c r="W353" s="231"/>
      <c r="X353" s="2118"/>
      <c r="Y353" s="2119"/>
      <c r="Z353" s="2188"/>
      <c r="AA353" s="674"/>
      <c r="AB353" s="674"/>
      <c r="AC353" s="674"/>
      <c r="AD353" s="674"/>
      <c r="AE353" s="674"/>
      <c r="AF353" s="674"/>
      <c r="AG353" s="674"/>
      <c r="AH353" s="674"/>
      <c r="AI353" s="674"/>
      <c r="AJ353" s="674"/>
      <c r="AK353" s="674"/>
      <c r="AL353" s="674"/>
      <c r="AM353" s="674"/>
      <c r="AN353" s="674"/>
      <c r="AO353" s="674"/>
      <c r="AP353" s="674"/>
      <c r="AQ353" s="674"/>
      <c r="AR353" s="674"/>
      <c r="AS353" s="674"/>
      <c r="AT353" s="674"/>
      <c r="AU353" s="674"/>
      <c r="AV353" s="674"/>
      <c r="AW353" s="674"/>
      <c r="AX353" s="674"/>
      <c r="AY353" s="674"/>
      <c r="AZ353" s="674"/>
      <c r="BA353" s="674"/>
      <c r="BB353" s="674"/>
      <c r="BC353" s="674"/>
      <c r="BD353" s="674"/>
      <c r="BE353" s="674"/>
      <c r="BF353" s="674"/>
      <c r="BG353" s="674"/>
      <c r="BH353" s="674"/>
      <c r="BI353" s="674"/>
      <c r="BJ353" s="674"/>
      <c r="BK353" s="674"/>
      <c r="BL353" s="674"/>
      <c r="BM353" s="674"/>
      <c r="BN353" s="674"/>
      <c r="BO353" s="674"/>
      <c r="BP353" s="674"/>
      <c r="BQ353" s="674"/>
      <c r="BR353" s="674"/>
      <c r="BS353" s="674"/>
      <c r="BT353" s="674"/>
      <c r="BU353" s="674"/>
      <c r="BV353" s="674"/>
      <c r="BW353" s="674"/>
      <c r="BX353" s="674"/>
      <c r="BY353" s="674"/>
      <c r="BZ353" s="674"/>
      <c r="CA353" s="674"/>
      <c r="CB353" s="674"/>
      <c r="CC353" s="674"/>
      <c r="CD353" s="674"/>
      <c r="CE353" s="674"/>
      <c r="CF353" s="674"/>
      <c r="CG353" s="674"/>
      <c r="CH353" s="674"/>
      <c r="CI353" s="674"/>
      <c r="CJ353" s="674"/>
      <c r="CK353" s="674"/>
      <c r="CL353" s="674"/>
      <c r="CM353" s="674"/>
      <c r="CN353" s="674"/>
      <c r="CO353" s="674"/>
      <c r="CP353" s="674"/>
      <c r="CQ353" s="674"/>
      <c r="CR353" s="674"/>
      <c r="CS353" s="674"/>
      <c r="CT353" s="674"/>
      <c r="CU353" s="674"/>
      <c r="CV353" s="674"/>
      <c r="CW353" s="674"/>
      <c r="CX353" s="674"/>
      <c r="CY353" s="674"/>
      <c r="CZ353" s="674"/>
      <c r="DA353" s="674"/>
      <c r="DB353" s="674"/>
      <c r="DC353" s="674"/>
      <c r="DD353" s="674"/>
      <c r="DE353" s="674"/>
      <c r="DF353" s="674"/>
      <c r="DG353" s="674"/>
      <c r="DH353" s="674"/>
      <c r="DI353" s="674"/>
      <c r="DJ353" s="674"/>
      <c r="DK353" s="674"/>
      <c r="DL353" s="674"/>
      <c r="DM353" s="674"/>
      <c r="DN353" s="674"/>
      <c r="DO353" s="674"/>
      <c r="DP353" s="674"/>
      <c r="DQ353" s="674"/>
      <c r="DR353" s="674"/>
      <c r="DS353" s="674"/>
      <c r="DT353" s="674"/>
      <c r="DU353" s="674"/>
      <c r="DV353" s="674"/>
      <c r="DW353" s="674"/>
      <c r="DX353" s="674"/>
      <c r="DY353" s="674"/>
      <c r="DZ353" s="674"/>
      <c r="EA353" s="674"/>
      <c r="EB353" s="674"/>
      <c r="EC353" s="674"/>
      <c r="ED353" s="674"/>
      <c r="EE353" s="674"/>
      <c r="EF353" s="674"/>
      <c r="EG353" s="674"/>
      <c r="EH353" s="674"/>
      <c r="EI353" s="674"/>
      <c r="EJ353" s="674"/>
      <c r="EK353" s="674"/>
      <c r="EL353" s="674"/>
      <c r="EM353" s="674"/>
      <c r="EN353" s="674"/>
      <c r="EO353" s="674"/>
      <c r="EP353" s="674"/>
      <c r="EQ353" s="674"/>
      <c r="ER353" s="674"/>
      <c r="ES353" s="674"/>
      <c r="ET353" s="674"/>
      <c r="EU353" s="674"/>
      <c r="EV353" s="674"/>
      <c r="EW353" s="674"/>
      <c r="EX353" s="674"/>
      <c r="EY353" s="674"/>
      <c r="EZ353" s="674"/>
      <c r="FA353" s="674"/>
      <c r="FB353" s="674"/>
      <c r="FC353" s="674"/>
      <c r="FD353" s="674"/>
      <c r="FE353" s="674"/>
      <c r="FF353" s="674"/>
      <c r="FG353" s="674"/>
      <c r="FH353" s="674"/>
      <c r="FI353" s="674"/>
      <c r="FJ353" s="674"/>
      <c r="FK353" s="674"/>
      <c r="FL353" s="674"/>
      <c r="FM353" s="674"/>
      <c r="FN353" s="674"/>
      <c r="FO353" s="674"/>
      <c r="FP353" s="674"/>
      <c r="FQ353" s="674"/>
      <c r="FR353" s="674"/>
      <c r="FS353" s="674"/>
      <c r="FT353" s="674"/>
      <c r="FU353" s="674"/>
      <c r="FV353" s="674"/>
      <c r="FW353" s="674"/>
      <c r="FX353" s="674"/>
      <c r="FY353" s="674"/>
      <c r="FZ353" s="1313"/>
      <c r="GA353" s="1312"/>
      <c r="GB353" s="1156"/>
      <c r="GC353" s="1156"/>
      <c r="GD353" s="1156"/>
      <c r="GE353" s="1156"/>
      <c r="GF353" s="1156"/>
      <c r="GG353" s="1156"/>
      <c r="GH353" s="1156"/>
      <c r="GI353" s="1156"/>
      <c r="GJ353" s="1156"/>
      <c r="GK353" s="1157"/>
      <c r="GL353" s="1157"/>
      <c r="GM353" s="1157"/>
      <c r="GN353" s="1157"/>
      <c r="GO353" s="1157"/>
      <c r="GP353" s="1157"/>
      <c r="GQ353" s="1157"/>
      <c r="GR353" s="1157"/>
      <c r="GS353" s="1157"/>
      <c r="GT353" s="1157"/>
      <c r="GU353" s="1157"/>
      <c r="GV353" s="1157"/>
      <c r="GW353" s="1157"/>
      <c r="GX353" s="1157"/>
      <c r="GY353" s="1157"/>
      <c r="GZ353" s="1157"/>
      <c r="HA353" s="1157"/>
      <c r="HB353" s="1157"/>
      <c r="HC353" s="1157"/>
      <c r="HD353" s="1157"/>
      <c r="HE353" s="1157"/>
      <c r="HF353" s="1157"/>
      <c r="HG353" s="1157"/>
      <c r="HH353" s="1157"/>
      <c r="HI353" s="1157"/>
      <c r="HJ353" s="1026"/>
    </row>
    <row r="354" spans="2:218" ht="24.95" customHeight="1" x14ac:dyDescent="0.25">
      <c r="B354" s="1606"/>
      <c r="C354" s="229"/>
      <c r="D354" s="1316"/>
      <c r="E354" s="2400"/>
      <c r="F354" s="215"/>
      <c r="G354" s="213"/>
      <c r="H354" s="213"/>
      <c r="I354" s="214"/>
      <c r="J354" s="834"/>
      <c r="K354" s="234"/>
      <c r="L354" s="230"/>
      <c r="M354" s="231"/>
      <c r="N354" s="231"/>
      <c r="O354" s="231"/>
      <c r="P354" s="231"/>
      <c r="Q354" s="235"/>
      <c r="R354" s="233"/>
      <c r="S354" s="232"/>
      <c r="T354" s="219"/>
      <c r="U354" s="835"/>
      <c r="V354" s="212"/>
      <c r="W354" s="231"/>
      <c r="X354" s="2118"/>
      <c r="Y354" s="2119"/>
      <c r="Z354" s="2188"/>
      <c r="AA354" s="674"/>
      <c r="AB354" s="674"/>
      <c r="AC354" s="674"/>
      <c r="AD354" s="674"/>
      <c r="AE354" s="674"/>
      <c r="AF354" s="674"/>
      <c r="AG354" s="674"/>
      <c r="AH354" s="674"/>
      <c r="AI354" s="674"/>
      <c r="AJ354" s="674"/>
      <c r="AK354" s="674"/>
      <c r="AL354" s="674"/>
      <c r="AM354" s="674"/>
      <c r="AN354" s="674"/>
      <c r="AO354" s="674"/>
      <c r="AP354" s="674"/>
      <c r="AQ354" s="674"/>
      <c r="AR354" s="674"/>
      <c r="AS354" s="674"/>
      <c r="AT354" s="674"/>
      <c r="AU354" s="674"/>
      <c r="AV354" s="674"/>
      <c r="AW354" s="674"/>
      <c r="AX354" s="674"/>
      <c r="AY354" s="674"/>
      <c r="AZ354" s="674"/>
      <c r="BA354" s="674"/>
      <c r="BB354" s="674"/>
      <c r="BC354" s="674"/>
      <c r="BD354" s="674"/>
      <c r="BE354" s="674"/>
      <c r="BF354" s="674"/>
      <c r="BG354" s="674"/>
      <c r="BH354" s="674"/>
      <c r="BI354" s="674"/>
      <c r="BJ354" s="674"/>
      <c r="BK354" s="674"/>
      <c r="BL354" s="674"/>
      <c r="BM354" s="674"/>
      <c r="BN354" s="674"/>
      <c r="BO354" s="674"/>
      <c r="BP354" s="674"/>
      <c r="BQ354" s="674"/>
      <c r="BR354" s="674"/>
      <c r="BS354" s="674"/>
      <c r="BT354" s="674"/>
      <c r="BU354" s="674"/>
      <c r="BV354" s="674"/>
      <c r="BW354" s="674"/>
      <c r="BX354" s="674"/>
      <c r="BY354" s="674"/>
      <c r="BZ354" s="674"/>
      <c r="CA354" s="674"/>
      <c r="CB354" s="674"/>
      <c r="CC354" s="674"/>
      <c r="CD354" s="674"/>
      <c r="CE354" s="674"/>
      <c r="CF354" s="674"/>
      <c r="CG354" s="674"/>
      <c r="CH354" s="674"/>
      <c r="CI354" s="674"/>
      <c r="CJ354" s="674"/>
      <c r="CK354" s="674"/>
      <c r="CL354" s="674"/>
      <c r="CM354" s="674"/>
      <c r="CN354" s="674"/>
      <c r="CO354" s="674"/>
      <c r="CP354" s="674"/>
      <c r="CQ354" s="674"/>
      <c r="CR354" s="674"/>
      <c r="CS354" s="674"/>
      <c r="CT354" s="674"/>
      <c r="CU354" s="674"/>
      <c r="CV354" s="674"/>
      <c r="CW354" s="674"/>
      <c r="CX354" s="674"/>
      <c r="CY354" s="674"/>
      <c r="CZ354" s="674"/>
      <c r="DA354" s="674"/>
      <c r="DB354" s="674"/>
      <c r="DC354" s="674"/>
      <c r="DD354" s="674"/>
      <c r="DE354" s="674"/>
      <c r="DF354" s="674"/>
      <c r="DG354" s="674"/>
      <c r="DH354" s="674"/>
      <c r="DI354" s="674"/>
      <c r="DJ354" s="674"/>
      <c r="DK354" s="674"/>
      <c r="DL354" s="674"/>
      <c r="DM354" s="674"/>
      <c r="DN354" s="674"/>
      <c r="DO354" s="674"/>
      <c r="DP354" s="674"/>
      <c r="DQ354" s="674"/>
      <c r="DR354" s="674"/>
      <c r="DS354" s="674"/>
      <c r="DT354" s="674"/>
      <c r="DU354" s="674"/>
      <c r="DV354" s="674"/>
      <c r="DW354" s="674"/>
      <c r="DX354" s="674"/>
      <c r="DY354" s="674"/>
      <c r="DZ354" s="674"/>
      <c r="EA354" s="674"/>
      <c r="EB354" s="674"/>
      <c r="EC354" s="674"/>
      <c r="ED354" s="674"/>
      <c r="EE354" s="674"/>
      <c r="EF354" s="674"/>
      <c r="EG354" s="674"/>
      <c r="EH354" s="674"/>
      <c r="EI354" s="674"/>
      <c r="EJ354" s="674"/>
      <c r="EK354" s="674"/>
      <c r="EL354" s="674"/>
      <c r="EM354" s="674"/>
      <c r="EN354" s="674"/>
      <c r="EO354" s="674"/>
      <c r="EP354" s="674"/>
      <c r="EQ354" s="674"/>
      <c r="ER354" s="674"/>
      <c r="ES354" s="674"/>
      <c r="ET354" s="674"/>
      <c r="EU354" s="674"/>
      <c r="EV354" s="674"/>
      <c r="EW354" s="674"/>
      <c r="EX354" s="674"/>
      <c r="EY354" s="674"/>
      <c r="EZ354" s="674"/>
      <c r="FA354" s="674"/>
      <c r="FB354" s="674"/>
      <c r="FC354" s="674"/>
      <c r="FD354" s="674"/>
      <c r="FE354" s="674"/>
      <c r="FF354" s="674"/>
      <c r="FG354" s="674"/>
      <c r="FH354" s="674"/>
      <c r="FI354" s="674"/>
      <c r="FJ354" s="674"/>
      <c r="FK354" s="674"/>
      <c r="FL354" s="674"/>
      <c r="FM354" s="674"/>
      <c r="FN354" s="674"/>
      <c r="FO354" s="674"/>
      <c r="FP354" s="674"/>
      <c r="FQ354" s="674"/>
      <c r="FR354" s="674"/>
      <c r="FS354" s="674"/>
      <c r="FT354" s="674"/>
      <c r="FU354" s="674"/>
      <c r="FV354" s="674"/>
      <c r="FW354" s="674"/>
      <c r="FX354" s="674"/>
      <c r="FY354" s="674"/>
      <c r="FZ354" s="1313"/>
      <c r="GA354" s="1312"/>
      <c r="GB354" s="1156"/>
      <c r="GC354" s="1156"/>
      <c r="GD354" s="1156"/>
      <c r="GE354" s="1156"/>
      <c r="GF354" s="1156"/>
      <c r="GG354" s="1156"/>
      <c r="GH354" s="1156"/>
      <c r="GI354" s="1156"/>
      <c r="GJ354" s="1156"/>
      <c r="GK354" s="1157"/>
      <c r="GL354" s="1157"/>
      <c r="GM354" s="1157"/>
      <c r="GN354" s="1157"/>
      <c r="GO354" s="1157"/>
      <c r="GP354" s="1157"/>
      <c r="GQ354" s="1157"/>
      <c r="GR354" s="1157"/>
      <c r="GS354" s="1157"/>
      <c r="GT354" s="1157"/>
      <c r="GU354" s="1157"/>
      <c r="GV354" s="1157"/>
      <c r="GW354" s="1157"/>
      <c r="GX354" s="1157"/>
      <c r="GY354" s="1157"/>
      <c r="GZ354" s="1157"/>
      <c r="HA354" s="1157"/>
      <c r="HB354" s="1157"/>
      <c r="HC354" s="1157"/>
      <c r="HD354" s="1157"/>
      <c r="HE354" s="1157"/>
      <c r="HF354" s="1157"/>
      <c r="HG354" s="1157"/>
      <c r="HH354" s="1157"/>
      <c r="HI354" s="1157"/>
      <c r="HJ354" s="1026"/>
    </row>
    <row r="355" spans="2:218" ht="24.95" customHeight="1" x14ac:dyDescent="0.25">
      <c r="B355" s="1606"/>
      <c r="C355" s="229"/>
      <c r="D355" s="1316"/>
      <c r="E355" s="2400"/>
      <c r="F355" s="215"/>
      <c r="G355" s="213"/>
      <c r="H355" s="213"/>
      <c r="I355" s="214"/>
      <c r="J355" s="834"/>
      <c r="K355" s="234"/>
      <c r="L355" s="230"/>
      <c r="M355" s="231"/>
      <c r="N355" s="231"/>
      <c r="O355" s="231"/>
      <c r="P355" s="231"/>
      <c r="Q355" s="235"/>
      <c r="R355" s="233"/>
      <c r="S355" s="232"/>
      <c r="T355" s="219"/>
      <c r="U355" s="835"/>
      <c r="V355" s="212"/>
      <c r="W355" s="231"/>
      <c r="X355" s="2118"/>
      <c r="Y355" s="2119"/>
      <c r="Z355" s="2188"/>
      <c r="AA355" s="674"/>
      <c r="AB355" s="674"/>
      <c r="AC355" s="674"/>
      <c r="AD355" s="674"/>
      <c r="AE355" s="674"/>
      <c r="AF355" s="674"/>
      <c r="AG355" s="674"/>
      <c r="AH355" s="674"/>
      <c r="AI355" s="674"/>
      <c r="AJ355" s="674"/>
      <c r="AK355" s="674"/>
      <c r="AL355" s="674"/>
      <c r="AM355" s="674"/>
      <c r="AN355" s="674"/>
      <c r="AO355" s="674"/>
      <c r="AP355" s="674"/>
      <c r="AQ355" s="674"/>
      <c r="AR355" s="674"/>
      <c r="AS355" s="674"/>
      <c r="AT355" s="674"/>
      <c r="AU355" s="674"/>
      <c r="AV355" s="674"/>
      <c r="AW355" s="674"/>
      <c r="AX355" s="674"/>
      <c r="AY355" s="674"/>
      <c r="AZ355" s="674"/>
      <c r="BA355" s="674"/>
      <c r="BB355" s="674"/>
      <c r="BC355" s="674"/>
      <c r="BD355" s="674"/>
      <c r="BE355" s="674"/>
      <c r="BF355" s="674"/>
      <c r="BG355" s="674"/>
      <c r="BH355" s="674"/>
      <c r="BI355" s="674"/>
      <c r="BJ355" s="674"/>
      <c r="BK355" s="674"/>
      <c r="BL355" s="674"/>
      <c r="BM355" s="674"/>
      <c r="BN355" s="674"/>
      <c r="BO355" s="674"/>
      <c r="BP355" s="674"/>
      <c r="BQ355" s="674"/>
      <c r="BR355" s="674"/>
      <c r="BS355" s="674"/>
      <c r="BT355" s="674"/>
      <c r="BU355" s="674"/>
      <c r="BV355" s="674"/>
      <c r="BW355" s="674"/>
      <c r="BX355" s="674"/>
      <c r="BY355" s="674"/>
      <c r="BZ355" s="674"/>
      <c r="CA355" s="674"/>
      <c r="CB355" s="674"/>
      <c r="CC355" s="674"/>
      <c r="CD355" s="674"/>
      <c r="CE355" s="674"/>
      <c r="CF355" s="674"/>
      <c r="CG355" s="674"/>
      <c r="CH355" s="674"/>
      <c r="CI355" s="674"/>
      <c r="CJ355" s="674"/>
      <c r="CK355" s="674"/>
      <c r="CL355" s="674"/>
      <c r="CM355" s="674"/>
      <c r="CN355" s="674"/>
      <c r="CO355" s="674"/>
      <c r="CP355" s="674"/>
      <c r="CQ355" s="674"/>
      <c r="CR355" s="674"/>
      <c r="CS355" s="674"/>
      <c r="CT355" s="674"/>
      <c r="CU355" s="674"/>
      <c r="CV355" s="674"/>
      <c r="CW355" s="674"/>
      <c r="CX355" s="674"/>
      <c r="CY355" s="674"/>
      <c r="CZ355" s="674"/>
      <c r="DA355" s="674"/>
      <c r="DB355" s="674"/>
      <c r="DC355" s="674"/>
      <c r="DD355" s="674"/>
      <c r="DE355" s="674"/>
      <c r="DF355" s="674"/>
      <c r="DG355" s="674"/>
      <c r="DH355" s="674"/>
      <c r="DI355" s="674"/>
      <c r="DJ355" s="674"/>
      <c r="DK355" s="674"/>
      <c r="DL355" s="674"/>
      <c r="DM355" s="674"/>
      <c r="DN355" s="674"/>
      <c r="DO355" s="674"/>
      <c r="DP355" s="674"/>
      <c r="DQ355" s="674"/>
      <c r="DR355" s="674"/>
      <c r="DS355" s="674"/>
      <c r="DT355" s="674"/>
      <c r="DU355" s="674"/>
      <c r="DV355" s="674"/>
      <c r="DW355" s="674"/>
      <c r="DX355" s="674"/>
      <c r="DY355" s="674"/>
      <c r="DZ355" s="674"/>
      <c r="EA355" s="674"/>
      <c r="EB355" s="674"/>
      <c r="EC355" s="674"/>
      <c r="ED355" s="674"/>
      <c r="EE355" s="674"/>
      <c r="EF355" s="674"/>
      <c r="EG355" s="674"/>
      <c r="EH355" s="674"/>
      <c r="EI355" s="674"/>
      <c r="EJ355" s="674"/>
      <c r="EK355" s="674"/>
      <c r="EL355" s="674"/>
      <c r="EM355" s="674"/>
      <c r="EN355" s="674"/>
      <c r="EO355" s="674"/>
      <c r="EP355" s="674"/>
      <c r="EQ355" s="674"/>
      <c r="ER355" s="674"/>
      <c r="ES355" s="674"/>
      <c r="ET355" s="674"/>
      <c r="EU355" s="674"/>
      <c r="EV355" s="674"/>
      <c r="EW355" s="674"/>
      <c r="EX355" s="674"/>
      <c r="EY355" s="674"/>
      <c r="EZ355" s="674"/>
      <c r="FA355" s="674"/>
      <c r="FB355" s="674"/>
      <c r="FC355" s="674"/>
      <c r="FD355" s="674"/>
      <c r="FE355" s="674"/>
      <c r="FF355" s="674"/>
      <c r="FG355" s="674"/>
      <c r="FH355" s="674"/>
      <c r="FI355" s="674"/>
      <c r="FJ355" s="674"/>
      <c r="FK355" s="674"/>
      <c r="FL355" s="674"/>
      <c r="FM355" s="674"/>
      <c r="FN355" s="674"/>
      <c r="FO355" s="674"/>
      <c r="FP355" s="674"/>
      <c r="FQ355" s="674"/>
      <c r="FR355" s="674"/>
      <c r="FS355" s="674"/>
      <c r="FT355" s="674"/>
      <c r="FU355" s="674"/>
      <c r="FV355" s="674"/>
      <c r="FW355" s="674"/>
      <c r="FX355" s="674"/>
      <c r="FY355" s="674"/>
      <c r="FZ355" s="1313"/>
      <c r="GA355" s="1312"/>
      <c r="GB355" s="1156"/>
      <c r="GC355" s="1156"/>
      <c r="GD355" s="1156"/>
      <c r="GE355" s="1156"/>
      <c r="GF355" s="1156"/>
      <c r="GG355" s="1156"/>
      <c r="GH355" s="1156"/>
      <c r="GI355" s="1156"/>
      <c r="GJ355" s="1156"/>
      <c r="GK355" s="1157"/>
      <c r="GL355" s="1157"/>
      <c r="GM355" s="1157"/>
      <c r="GN355" s="1157"/>
      <c r="GO355" s="1157"/>
      <c r="GP355" s="1157"/>
      <c r="GQ355" s="1157"/>
      <c r="GR355" s="1157"/>
      <c r="GS355" s="1157"/>
      <c r="GT355" s="1157"/>
      <c r="GU355" s="1157"/>
      <c r="GV355" s="1157"/>
      <c r="GW355" s="1157"/>
      <c r="GX355" s="1157"/>
      <c r="GY355" s="1157"/>
      <c r="GZ355" s="1157"/>
      <c r="HA355" s="1157"/>
      <c r="HB355" s="1157"/>
      <c r="HC355" s="1157"/>
      <c r="HD355" s="1157"/>
      <c r="HE355" s="1157"/>
      <c r="HF355" s="1157"/>
      <c r="HG355" s="1157"/>
      <c r="HH355" s="1157"/>
      <c r="HI355" s="1157"/>
      <c r="HJ355" s="1026"/>
    </row>
    <row r="356" spans="2:218" ht="24.95" customHeight="1" x14ac:dyDescent="0.25">
      <c r="B356" s="1606"/>
      <c r="C356" s="229"/>
      <c r="D356" s="1316"/>
      <c r="E356" s="2400"/>
      <c r="F356" s="215"/>
      <c r="G356" s="213"/>
      <c r="H356" s="213"/>
      <c r="I356" s="214"/>
      <c r="J356" s="834"/>
      <c r="K356" s="234"/>
      <c r="L356" s="230"/>
      <c r="M356" s="231"/>
      <c r="N356" s="231"/>
      <c r="O356" s="231"/>
      <c r="P356" s="231"/>
      <c r="Q356" s="235"/>
      <c r="R356" s="233"/>
      <c r="S356" s="232"/>
      <c r="T356" s="219"/>
      <c r="U356" s="835"/>
      <c r="V356" s="212"/>
      <c r="W356" s="231"/>
      <c r="X356" s="2118"/>
      <c r="Y356" s="2119"/>
      <c r="Z356" s="2188"/>
      <c r="AA356" s="674"/>
      <c r="AB356" s="674"/>
      <c r="AC356" s="674"/>
      <c r="AD356" s="674"/>
      <c r="AE356" s="674"/>
      <c r="AF356" s="674"/>
      <c r="AG356" s="674"/>
      <c r="AH356" s="674"/>
      <c r="AI356" s="674"/>
      <c r="AJ356" s="674"/>
      <c r="AK356" s="674"/>
      <c r="AL356" s="674"/>
      <c r="AM356" s="674"/>
      <c r="AN356" s="674"/>
      <c r="AO356" s="674"/>
      <c r="AP356" s="674"/>
      <c r="AQ356" s="674"/>
      <c r="AR356" s="674"/>
      <c r="AS356" s="674"/>
      <c r="AT356" s="674"/>
      <c r="AU356" s="674"/>
      <c r="AV356" s="674"/>
      <c r="AW356" s="674"/>
      <c r="AX356" s="674"/>
      <c r="AY356" s="674"/>
      <c r="AZ356" s="674"/>
      <c r="BA356" s="674"/>
      <c r="BB356" s="674"/>
      <c r="BC356" s="674"/>
      <c r="BD356" s="674"/>
      <c r="BE356" s="674"/>
      <c r="BF356" s="674"/>
      <c r="BG356" s="674"/>
      <c r="BH356" s="674"/>
      <c r="BI356" s="674"/>
      <c r="BJ356" s="674"/>
      <c r="BK356" s="674"/>
      <c r="BL356" s="674"/>
      <c r="BM356" s="674"/>
      <c r="BN356" s="674"/>
      <c r="BO356" s="674"/>
      <c r="BP356" s="674"/>
      <c r="BQ356" s="674"/>
      <c r="BR356" s="674"/>
      <c r="BS356" s="674"/>
      <c r="BT356" s="674"/>
      <c r="BU356" s="674"/>
      <c r="BV356" s="674"/>
      <c r="BW356" s="674"/>
      <c r="BX356" s="674"/>
      <c r="BY356" s="674"/>
      <c r="BZ356" s="674"/>
      <c r="CA356" s="674"/>
      <c r="CB356" s="674"/>
      <c r="CC356" s="674"/>
      <c r="CD356" s="674"/>
      <c r="CE356" s="674"/>
      <c r="CF356" s="674"/>
      <c r="CG356" s="674"/>
      <c r="CH356" s="674"/>
      <c r="CI356" s="674"/>
      <c r="CJ356" s="674"/>
      <c r="CK356" s="674"/>
      <c r="CL356" s="674"/>
      <c r="CM356" s="674"/>
      <c r="CN356" s="674"/>
      <c r="CO356" s="674"/>
      <c r="CP356" s="674"/>
      <c r="CQ356" s="674"/>
      <c r="CR356" s="674"/>
      <c r="CS356" s="674"/>
      <c r="CT356" s="674"/>
      <c r="CU356" s="674"/>
      <c r="CV356" s="674"/>
      <c r="CW356" s="674"/>
      <c r="CX356" s="674"/>
      <c r="CY356" s="674"/>
      <c r="CZ356" s="674"/>
      <c r="DA356" s="674"/>
      <c r="DB356" s="674"/>
      <c r="DC356" s="674"/>
      <c r="DD356" s="674"/>
      <c r="DE356" s="674"/>
      <c r="DF356" s="674"/>
      <c r="DG356" s="674"/>
      <c r="DH356" s="674"/>
      <c r="DI356" s="674"/>
      <c r="DJ356" s="674"/>
      <c r="DK356" s="674"/>
      <c r="DL356" s="674"/>
      <c r="DM356" s="674"/>
      <c r="DN356" s="674"/>
      <c r="DO356" s="674"/>
      <c r="DP356" s="674"/>
      <c r="DQ356" s="674"/>
      <c r="DR356" s="674"/>
      <c r="DS356" s="674"/>
      <c r="DT356" s="674"/>
      <c r="DU356" s="674"/>
      <c r="DV356" s="674"/>
      <c r="DW356" s="674"/>
      <c r="DX356" s="674"/>
      <c r="DY356" s="674"/>
      <c r="DZ356" s="674"/>
      <c r="EA356" s="674"/>
      <c r="EB356" s="674"/>
      <c r="EC356" s="674"/>
      <c r="ED356" s="674"/>
      <c r="EE356" s="674"/>
      <c r="EF356" s="674"/>
      <c r="EG356" s="674"/>
      <c r="EH356" s="674"/>
      <c r="EI356" s="674"/>
      <c r="EJ356" s="674"/>
      <c r="EK356" s="674"/>
      <c r="EL356" s="674"/>
      <c r="EM356" s="674"/>
      <c r="EN356" s="674"/>
      <c r="EO356" s="674"/>
      <c r="EP356" s="674"/>
      <c r="EQ356" s="674"/>
      <c r="ER356" s="674"/>
      <c r="ES356" s="674"/>
      <c r="ET356" s="674"/>
      <c r="EU356" s="674"/>
      <c r="EV356" s="674"/>
      <c r="EW356" s="674"/>
      <c r="EX356" s="674"/>
      <c r="EY356" s="674"/>
      <c r="EZ356" s="674"/>
      <c r="FA356" s="674"/>
      <c r="FB356" s="674"/>
      <c r="FC356" s="674"/>
      <c r="FD356" s="674"/>
      <c r="FE356" s="674"/>
      <c r="FF356" s="674"/>
      <c r="FG356" s="674"/>
      <c r="FH356" s="674"/>
      <c r="FI356" s="674"/>
      <c r="FJ356" s="674"/>
      <c r="FK356" s="674"/>
      <c r="FL356" s="674"/>
      <c r="FM356" s="674"/>
      <c r="FN356" s="674"/>
      <c r="FO356" s="674"/>
      <c r="FP356" s="674"/>
      <c r="FQ356" s="674"/>
      <c r="FR356" s="674"/>
      <c r="FS356" s="674"/>
      <c r="FT356" s="674"/>
      <c r="FU356" s="674"/>
      <c r="FV356" s="674"/>
      <c r="FW356" s="674"/>
      <c r="FX356" s="674"/>
      <c r="FY356" s="674"/>
      <c r="FZ356" s="1313"/>
      <c r="GA356" s="1312"/>
      <c r="GB356" s="1156"/>
      <c r="GC356" s="1156"/>
      <c r="GD356" s="1156"/>
      <c r="GE356" s="1156"/>
      <c r="GF356" s="1156"/>
      <c r="GG356" s="1156"/>
      <c r="GH356" s="1156"/>
      <c r="GI356" s="1156"/>
      <c r="GJ356" s="1156"/>
      <c r="GK356" s="1157"/>
      <c r="GL356" s="1157"/>
      <c r="GM356" s="1157"/>
      <c r="GN356" s="1157"/>
      <c r="GO356" s="1157"/>
      <c r="GP356" s="1157"/>
      <c r="GQ356" s="1157"/>
      <c r="GR356" s="1157"/>
      <c r="GS356" s="1157"/>
      <c r="GT356" s="1157"/>
      <c r="GU356" s="1157"/>
      <c r="GV356" s="1157"/>
      <c r="GW356" s="1157"/>
      <c r="GX356" s="1157"/>
      <c r="GY356" s="1157"/>
      <c r="GZ356" s="1157"/>
      <c r="HA356" s="1157"/>
      <c r="HB356" s="1157"/>
      <c r="HC356" s="1157"/>
      <c r="HD356" s="1157"/>
      <c r="HE356" s="1157"/>
      <c r="HF356" s="1157"/>
      <c r="HG356" s="1157"/>
      <c r="HH356" s="1157"/>
      <c r="HI356" s="1157"/>
      <c r="HJ356" s="1026"/>
    </row>
    <row r="357" spans="2:218" ht="24.95" customHeight="1" x14ac:dyDescent="0.25">
      <c r="B357" s="1606"/>
      <c r="C357" s="229"/>
      <c r="D357" s="1316"/>
      <c r="E357" s="2400"/>
      <c r="F357" s="215"/>
      <c r="G357" s="213"/>
      <c r="H357" s="213"/>
      <c r="I357" s="214"/>
      <c r="J357" s="834"/>
      <c r="K357" s="234"/>
      <c r="L357" s="230"/>
      <c r="M357" s="231"/>
      <c r="N357" s="231"/>
      <c r="O357" s="231"/>
      <c r="P357" s="231"/>
      <c r="Q357" s="235"/>
      <c r="R357" s="233"/>
      <c r="S357" s="232"/>
      <c r="T357" s="219"/>
      <c r="U357" s="835"/>
      <c r="V357" s="212"/>
      <c r="W357" s="231"/>
      <c r="X357" s="2118"/>
      <c r="Y357" s="2119"/>
      <c r="Z357" s="2188"/>
      <c r="AA357" s="674"/>
      <c r="AB357" s="674"/>
      <c r="AC357" s="674"/>
      <c r="AD357" s="674"/>
      <c r="AE357" s="674"/>
      <c r="AF357" s="674"/>
      <c r="AG357" s="674"/>
      <c r="AH357" s="674"/>
      <c r="AI357" s="674"/>
      <c r="AJ357" s="674"/>
      <c r="AK357" s="674"/>
      <c r="AL357" s="674"/>
      <c r="AM357" s="674"/>
      <c r="AN357" s="674"/>
      <c r="AO357" s="674"/>
      <c r="AP357" s="674"/>
      <c r="AQ357" s="674"/>
      <c r="AR357" s="674"/>
      <c r="AS357" s="674"/>
      <c r="AT357" s="674"/>
      <c r="AU357" s="674"/>
      <c r="AV357" s="674"/>
      <c r="AW357" s="674"/>
      <c r="AX357" s="674"/>
      <c r="AY357" s="674"/>
      <c r="AZ357" s="674"/>
      <c r="BA357" s="674"/>
      <c r="BB357" s="674"/>
      <c r="BC357" s="674"/>
      <c r="BD357" s="674"/>
      <c r="BE357" s="674"/>
      <c r="BF357" s="674"/>
      <c r="BG357" s="674"/>
      <c r="BH357" s="674"/>
      <c r="BI357" s="674"/>
      <c r="BJ357" s="674"/>
      <c r="BK357" s="674"/>
      <c r="BL357" s="674"/>
      <c r="BM357" s="674"/>
      <c r="BN357" s="674"/>
      <c r="BO357" s="674"/>
      <c r="BP357" s="674"/>
      <c r="BQ357" s="674"/>
      <c r="BR357" s="674"/>
      <c r="BS357" s="674"/>
      <c r="BT357" s="674"/>
      <c r="BU357" s="674"/>
      <c r="BV357" s="674"/>
      <c r="BW357" s="674"/>
      <c r="BX357" s="674"/>
      <c r="BY357" s="674"/>
      <c r="BZ357" s="674"/>
      <c r="CA357" s="674"/>
      <c r="CB357" s="674"/>
      <c r="CC357" s="674"/>
      <c r="CD357" s="674"/>
      <c r="CE357" s="674"/>
      <c r="CF357" s="674"/>
      <c r="CG357" s="674"/>
      <c r="CH357" s="674"/>
      <c r="CI357" s="674"/>
      <c r="CJ357" s="674"/>
      <c r="CK357" s="674"/>
      <c r="CL357" s="674"/>
      <c r="CM357" s="674"/>
      <c r="CN357" s="674"/>
      <c r="CO357" s="674"/>
      <c r="CP357" s="674"/>
      <c r="CQ357" s="674"/>
      <c r="CR357" s="674"/>
      <c r="CS357" s="674"/>
      <c r="CT357" s="674"/>
      <c r="CU357" s="674"/>
      <c r="CV357" s="674"/>
      <c r="CW357" s="674"/>
      <c r="CX357" s="674"/>
      <c r="CY357" s="674"/>
      <c r="CZ357" s="674"/>
      <c r="DA357" s="674"/>
      <c r="DB357" s="674"/>
      <c r="DC357" s="674"/>
      <c r="DD357" s="674"/>
      <c r="DE357" s="674"/>
      <c r="DF357" s="674"/>
      <c r="DG357" s="674"/>
      <c r="DH357" s="674"/>
      <c r="DI357" s="674"/>
      <c r="DJ357" s="674"/>
      <c r="DK357" s="674"/>
      <c r="DL357" s="674"/>
      <c r="DM357" s="674"/>
      <c r="DN357" s="674"/>
      <c r="DO357" s="674"/>
      <c r="DP357" s="674"/>
      <c r="DQ357" s="674"/>
      <c r="DR357" s="674"/>
      <c r="DS357" s="674"/>
      <c r="DT357" s="674"/>
      <c r="DU357" s="674"/>
      <c r="DV357" s="674"/>
      <c r="DW357" s="674"/>
      <c r="DX357" s="674"/>
      <c r="DY357" s="674"/>
      <c r="DZ357" s="674"/>
      <c r="EA357" s="674"/>
      <c r="EB357" s="674"/>
      <c r="EC357" s="674"/>
      <c r="ED357" s="674"/>
      <c r="EE357" s="674"/>
      <c r="EF357" s="674"/>
      <c r="EG357" s="674"/>
      <c r="EH357" s="674"/>
      <c r="EI357" s="674"/>
      <c r="EJ357" s="674"/>
      <c r="EK357" s="674"/>
      <c r="EL357" s="674"/>
      <c r="EM357" s="674"/>
      <c r="EN357" s="674"/>
      <c r="EO357" s="674"/>
      <c r="EP357" s="674"/>
      <c r="EQ357" s="674"/>
      <c r="ER357" s="674"/>
      <c r="ES357" s="674"/>
      <c r="ET357" s="674"/>
      <c r="EU357" s="674"/>
      <c r="EV357" s="674"/>
      <c r="EW357" s="674"/>
      <c r="EX357" s="674"/>
      <c r="EY357" s="674"/>
      <c r="EZ357" s="674"/>
      <c r="FA357" s="674"/>
      <c r="FB357" s="674"/>
      <c r="FC357" s="674"/>
      <c r="FD357" s="674"/>
      <c r="FE357" s="674"/>
      <c r="FF357" s="674"/>
      <c r="FG357" s="674"/>
      <c r="FH357" s="674"/>
      <c r="FI357" s="674"/>
      <c r="FJ357" s="674"/>
      <c r="FK357" s="674"/>
      <c r="FL357" s="674"/>
      <c r="FM357" s="674"/>
      <c r="FN357" s="674"/>
      <c r="FO357" s="674"/>
      <c r="FP357" s="674"/>
      <c r="FQ357" s="674"/>
      <c r="FR357" s="674"/>
      <c r="FS357" s="674"/>
      <c r="FT357" s="674"/>
      <c r="FU357" s="674"/>
      <c r="FV357" s="674"/>
      <c r="FW357" s="674"/>
      <c r="FX357" s="674"/>
      <c r="FY357" s="674"/>
      <c r="FZ357" s="1313"/>
      <c r="GA357" s="1312"/>
      <c r="GB357" s="1156"/>
      <c r="GC357" s="1156"/>
      <c r="GD357" s="1156"/>
      <c r="GE357" s="1156"/>
      <c r="GF357" s="1156"/>
      <c r="GG357" s="1156"/>
      <c r="GH357" s="1156"/>
      <c r="GI357" s="1156"/>
      <c r="GJ357" s="1156"/>
      <c r="GK357" s="1157"/>
      <c r="GL357" s="1157"/>
      <c r="GM357" s="1157"/>
      <c r="GN357" s="1157"/>
      <c r="GO357" s="1157"/>
      <c r="GP357" s="1157"/>
      <c r="GQ357" s="1157"/>
      <c r="GR357" s="1157"/>
      <c r="GS357" s="1157"/>
      <c r="GT357" s="1157"/>
      <c r="GU357" s="1157"/>
      <c r="GV357" s="1157"/>
      <c r="GW357" s="1157"/>
      <c r="GX357" s="1157"/>
      <c r="GY357" s="1157"/>
      <c r="GZ357" s="1157"/>
      <c r="HA357" s="1157"/>
      <c r="HB357" s="1157"/>
      <c r="HC357" s="1157"/>
      <c r="HD357" s="1157"/>
      <c r="HE357" s="1157"/>
      <c r="HF357" s="1157"/>
      <c r="HG357" s="1157"/>
      <c r="HH357" s="1157"/>
      <c r="HI357" s="1157"/>
      <c r="HJ357" s="1026"/>
    </row>
    <row r="358" spans="2:218" ht="24.95" customHeight="1" x14ac:dyDescent="0.25">
      <c r="B358" s="1606"/>
      <c r="C358" s="229"/>
      <c r="D358" s="1316"/>
      <c r="E358" s="2400"/>
      <c r="F358" s="215"/>
      <c r="G358" s="213"/>
      <c r="H358" s="213"/>
      <c r="I358" s="214"/>
      <c r="J358" s="834"/>
      <c r="K358" s="234"/>
      <c r="L358" s="230"/>
      <c r="M358" s="231"/>
      <c r="N358" s="231"/>
      <c r="O358" s="231"/>
      <c r="P358" s="231"/>
      <c r="Q358" s="235"/>
      <c r="R358" s="233"/>
      <c r="S358" s="232"/>
      <c r="T358" s="219"/>
      <c r="U358" s="835"/>
      <c r="V358" s="212"/>
      <c r="W358" s="231"/>
      <c r="X358" s="2118"/>
      <c r="Y358" s="2119"/>
      <c r="Z358" s="2188"/>
      <c r="AA358" s="674"/>
      <c r="AB358" s="674"/>
      <c r="AC358" s="674"/>
      <c r="AD358" s="674"/>
      <c r="AE358" s="674"/>
      <c r="AF358" s="674"/>
      <c r="AG358" s="674"/>
      <c r="AH358" s="674"/>
      <c r="AI358" s="674"/>
      <c r="AJ358" s="674"/>
      <c r="AK358" s="674"/>
      <c r="AL358" s="674"/>
      <c r="AM358" s="674"/>
      <c r="AN358" s="674"/>
      <c r="AO358" s="674"/>
      <c r="AP358" s="674"/>
      <c r="AQ358" s="674"/>
      <c r="AR358" s="674"/>
      <c r="AS358" s="674"/>
      <c r="AT358" s="674"/>
      <c r="AU358" s="674"/>
      <c r="AV358" s="674"/>
      <c r="AW358" s="674"/>
      <c r="AX358" s="674"/>
      <c r="AY358" s="674"/>
      <c r="AZ358" s="674"/>
      <c r="BA358" s="674"/>
      <c r="BB358" s="674"/>
      <c r="BC358" s="674"/>
      <c r="BD358" s="674"/>
      <c r="BE358" s="674"/>
      <c r="BF358" s="674"/>
      <c r="BG358" s="674"/>
      <c r="BH358" s="674"/>
      <c r="BI358" s="674"/>
      <c r="BJ358" s="674"/>
      <c r="BK358" s="674"/>
      <c r="BL358" s="674"/>
      <c r="BM358" s="674"/>
      <c r="BN358" s="674"/>
      <c r="BO358" s="674"/>
      <c r="BP358" s="674"/>
      <c r="BQ358" s="674"/>
      <c r="BR358" s="674"/>
      <c r="BS358" s="674"/>
      <c r="BT358" s="674"/>
      <c r="BU358" s="674"/>
      <c r="BV358" s="674"/>
      <c r="BW358" s="674"/>
      <c r="BX358" s="674"/>
      <c r="BY358" s="674"/>
      <c r="BZ358" s="674"/>
      <c r="CA358" s="674"/>
      <c r="CB358" s="674"/>
      <c r="CC358" s="674"/>
      <c r="CD358" s="674"/>
      <c r="CE358" s="674"/>
      <c r="CF358" s="674"/>
      <c r="CG358" s="674"/>
      <c r="CH358" s="674"/>
      <c r="CI358" s="674"/>
      <c r="CJ358" s="674"/>
      <c r="CK358" s="674"/>
      <c r="CL358" s="674"/>
      <c r="CM358" s="674"/>
      <c r="CN358" s="674"/>
      <c r="CO358" s="674"/>
      <c r="CP358" s="674"/>
      <c r="CQ358" s="674"/>
      <c r="CR358" s="674"/>
      <c r="CS358" s="674"/>
      <c r="CT358" s="674"/>
      <c r="CU358" s="674"/>
      <c r="CV358" s="674"/>
      <c r="CW358" s="674"/>
      <c r="CX358" s="674"/>
      <c r="CY358" s="674"/>
      <c r="CZ358" s="674"/>
      <c r="DA358" s="674"/>
      <c r="DB358" s="674"/>
      <c r="DC358" s="674"/>
      <c r="DD358" s="674"/>
      <c r="DE358" s="674"/>
      <c r="DF358" s="674"/>
      <c r="DG358" s="674"/>
      <c r="DH358" s="674"/>
      <c r="DI358" s="674"/>
      <c r="DJ358" s="674"/>
      <c r="DK358" s="674"/>
      <c r="DL358" s="674"/>
      <c r="DM358" s="674"/>
      <c r="DN358" s="674"/>
      <c r="DO358" s="674"/>
      <c r="DP358" s="674"/>
      <c r="DQ358" s="674"/>
      <c r="DR358" s="674"/>
      <c r="DS358" s="674"/>
      <c r="DT358" s="674"/>
      <c r="DU358" s="674"/>
      <c r="DV358" s="674"/>
      <c r="DW358" s="674"/>
      <c r="DX358" s="674"/>
      <c r="DY358" s="674"/>
      <c r="DZ358" s="674"/>
      <c r="EA358" s="674"/>
      <c r="EB358" s="674"/>
      <c r="EC358" s="674"/>
      <c r="ED358" s="674"/>
      <c r="EE358" s="674"/>
      <c r="EF358" s="674"/>
      <c r="EG358" s="674"/>
      <c r="EH358" s="674"/>
      <c r="EI358" s="674"/>
      <c r="EJ358" s="674"/>
      <c r="EK358" s="674"/>
      <c r="EL358" s="674"/>
      <c r="EM358" s="674"/>
      <c r="EN358" s="674"/>
      <c r="EO358" s="674"/>
      <c r="EP358" s="674"/>
      <c r="EQ358" s="674"/>
      <c r="ER358" s="674"/>
      <c r="ES358" s="674"/>
      <c r="ET358" s="674"/>
      <c r="EU358" s="674"/>
      <c r="EV358" s="674"/>
      <c r="EW358" s="674"/>
      <c r="EX358" s="674"/>
      <c r="EY358" s="674"/>
      <c r="EZ358" s="674"/>
      <c r="FA358" s="674"/>
      <c r="FB358" s="674"/>
      <c r="FC358" s="674"/>
      <c r="FD358" s="674"/>
      <c r="FE358" s="674"/>
      <c r="FF358" s="674"/>
      <c r="FG358" s="674"/>
      <c r="FH358" s="674"/>
      <c r="FI358" s="674"/>
      <c r="FJ358" s="674"/>
      <c r="FK358" s="674"/>
      <c r="FL358" s="674"/>
      <c r="FM358" s="674"/>
      <c r="FN358" s="674"/>
      <c r="FO358" s="674"/>
      <c r="FP358" s="674"/>
      <c r="FQ358" s="674"/>
      <c r="FR358" s="674"/>
      <c r="FS358" s="674"/>
      <c r="FT358" s="674"/>
      <c r="FU358" s="674"/>
      <c r="FV358" s="674"/>
      <c r="FW358" s="674"/>
      <c r="FX358" s="674"/>
      <c r="FY358" s="674"/>
      <c r="FZ358" s="1313"/>
      <c r="GA358" s="1312"/>
      <c r="GB358" s="1156"/>
      <c r="GC358" s="1156"/>
      <c r="GD358" s="1156"/>
      <c r="GE358" s="1156"/>
      <c r="GF358" s="1156"/>
      <c r="GG358" s="1156"/>
      <c r="GH358" s="1156"/>
      <c r="GI358" s="1156"/>
      <c r="GJ358" s="1156"/>
      <c r="GK358" s="1157"/>
      <c r="GL358" s="1157"/>
      <c r="GM358" s="1157"/>
      <c r="GN358" s="1157"/>
      <c r="GO358" s="1157"/>
      <c r="GP358" s="1157"/>
      <c r="GQ358" s="1157"/>
      <c r="GR358" s="1157"/>
      <c r="GS358" s="1157"/>
      <c r="GT358" s="1157"/>
      <c r="GU358" s="1157"/>
      <c r="GV358" s="1157"/>
      <c r="GW358" s="1157"/>
      <c r="GX358" s="1157"/>
      <c r="GY358" s="1157"/>
      <c r="GZ358" s="1157"/>
      <c r="HA358" s="1157"/>
      <c r="HB358" s="1157"/>
      <c r="HC358" s="1157"/>
      <c r="HD358" s="1157"/>
      <c r="HE358" s="1157"/>
      <c r="HF358" s="1157"/>
      <c r="HG358" s="1157"/>
      <c r="HH358" s="1157"/>
      <c r="HI358" s="1157"/>
      <c r="HJ358" s="1026"/>
    </row>
    <row r="359" spans="2:218" ht="24.95" customHeight="1" x14ac:dyDescent="0.25">
      <c r="B359" s="1606"/>
      <c r="C359" s="229"/>
      <c r="D359" s="1316"/>
      <c r="E359" s="2400"/>
      <c r="F359" s="215"/>
      <c r="G359" s="213"/>
      <c r="H359" s="213"/>
      <c r="I359" s="214"/>
      <c r="J359" s="834"/>
      <c r="K359" s="234"/>
      <c r="L359" s="230"/>
      <c r="M359" s="231"/>
      <c r="N359" s="231"/>
      <c r="O359" s="231"/>
      <c r="P359" s="231"/>
      <c r="Q359" s="235"/>
      <c r="R359" s="233"/>
      <c r="S359" s="232"/>
      <c r="T359" s="219"/>
      <c r="U359" s="835"/>
      <c r="V359" s="212"/>
      <c r="W359" s="231"/>
      <c r="X359" s="2118"/>
      <c r="Y359" s="2119"/>
      <c r="Z359" s="2188"/>
      <c r="AA359" s="674"/>
      <c r="AB359" s="674"/>
      <c r="AC359" s="674"/>
      <c r="AD359" s="674"/>
      <c r="AE359" s="674"/>
      <c r="AF359" s="674"/>
      <c r="AG359" s="674"/>
      <c r="AH359" s="674"/>
      <c r="AI359" s="674"/>
      <c r="AJ359" s="674"/>
      <c r="AK359" s="674"/>
      <c r="AL359" s="674"/>
      <c r="AM359" s="674"/>
      <c r="AN359" s="674"/>
      <c r="AO359" s="674"/>
      <c r="AP359" s="674"/>
      <c r="AQ359" s="674"/>
      <c r="AR359" s="674"/>
      <c r="AS359" s="674"/>
      <c r="AT359" s="674"/>
      <c r="AU359" s="674"/>
      <c r="AV359" s="674"/>
      <c r="AW359" s="674"/>
      <c r="AX359" s="674"/>
      <c r="AY359" s="674"/>
      <c r="AZ359" s="674"/>
      <c r="BA359" s="674"/>
      <c r="BB359" s="674"/>
      <c r="BC359" s="674"/>
      <c r="BD359" s="674"/>
      <c r="BE359" s="674"/>
      <c r="BF359" s="674"/>
      <c r="BG359" s="674"/>
      <c r="BH359" s="674"/>
      <c r="BI359" s="674"/>
      <c r="BJ359" s="674"/>
      <c r="BK359" s="674"/>
      <c r="BL359" s="674"/>
      <c r="BM359" s="674"/>
      <c r="BN359" s="674"/>
      <c r="BO359" s="674"/>
      <c r="BP359" s="674"/>
      <c r="BQ359" s="674"/>
      <c r="BR359" s="674"/>
      <c r="BS359" s="674"/>
      <c r="BT359" s="674"/>
      <c r="BU359" s="674"/>
      <c r="BV359" s="674"/>
      <c r="BW359" s="674"/>
      <c r="BX359" s="674"/>
      <c r="BY359" s="674"/>
      <c r="BZ359" s="674"/>
      <c r="CA359" s="674"/>
      <c r="CB359" s="674"/>
      <c r="CC359" s="674"/>
      <c r="CD359" s="674"/>
      <c r="CE359" s="674"/>
      <c r="CF359" s="674"/>
      <c r="CG359" s="674"/>
      <c r="CH359" s="674"/>
      <c r="CI359" s="674"/>
      <c r="CJ359" s="674"/>
      <c r="CK359" s="674"/>
      <c r="CL359" s="674"/>
      <c r="CM359" s="674"/>
      <c r="CN359" s="674"/>
      <c r="CO359" s="674"/>
      <c r="CP359" s="674"/>
      <c r="CQ359" s="674"/>
      <c r="CR359" s="674"/>
      <c r="CS359" s="674"/>
      <c r="CT359" s="674"/>
      <c r="CU359" s="674"/>
      <c r="CV359" s="674"/>
      <c r="CW359" s="674"/>
      <c r="CX359" s="674"/>
      <c r="CY359" s="674"/>
      <c r="CZ359" s="674"/>
      <c r="DA359" s="674"/>
      <c r="DB359" s="674"/>
      <c r="DC359" s="674"/>
      <c r="DD359" s="674"/>
      <c r="DE359" s="674"/>
      <c r="DF359" s="674"/>
      <c r="DG359" s="674"/>
      <c r="DH359" s="674"/>
      <c r="DI359" s="674"/>
      <c r="DJ359" s="674"/>
      <c r="DK359" s="674"/>
      <c r="DL359" s="674"/>
      <c r="DM359" s="674"/>
      <c r="DN359" s="674"/>
      <c r="DO359" s="674"/>
      <c r="DP359" s="674"/>
      <c r="DQ359" s="674"/>
      <c r="DR359" s="674"/>
      <c r="DS359" s="674"/>
      <c r="DT359" s="674"/>
      <c r="DU359" s="674"/>
      <c r="DV359" s="674"/>
      <c r="DW359" s="674"/>
      <c r="DX359" s="674"/>
      <c r="DY359" s="674"/>
      <c r="DZ359" s="674"/>
      <c r="EA359" s="674"/>
      <c r="EB359" s="674"/>
      <c r="EC359" s="674"/>
      <c r="ED359" s="674"/>
      <c r="EE359" s="674"/>
      <c r="EF359" s="674"/>
      <c r="EG359" s="674"/>
      <c r="EH359" s="674"/>
      <c r="EI359" s="674"/>
      <c r="EJ359" s="674"/>
      <c r="EK359" s="674"/>
      <c r="EL359" s="674"/>
      <c r="EM359" s="674"/>
      <c r="EN359" s="674"/>
      <c r="EO359" s="674"/>
      <c r="EP359" s="674"/>
      <c r="EQ359" s="674"/>
      <c r="ER359" s="674"/>
      <c r="ES359" s="674"/>
      <c r="ET359" s="674"/>
      <c r="EU359" s="674"/>
      <c r="EV359" s="674"/>
      <c r="EW359" s="674"/>
      <c r="EX359" s="674"/>
      <c r="EY359" s="674"/>
      <c r="EZ359" s="674"/>
      <c r="FA359" s="674"/>
      <c r="FB359" s="674"/>
      <c r="FC359" s="674"/>
      <c r="FD359" s="674"/>
      <c r="FE359" s="674"/>
      <c r="FF359" s="674"/>
      <c r="FG359" s="674"/>
      <c r="FH359" s="674"/>
      <c r="FI359" s="674"/>
      <c r="FJ359" s="674"/>
      <c r="FK359" s="674"/>
      <c r="FL359" s="674"/>
      <c r="FM359" s="674"/>
      <c r="FN359" s="674"/>
      <c r="FO359" s="674"/>
      <c r="FP359" s="674"/>
      <c r="FQ359" s="674"/>
      <c r="FR359" s="674"/>
      <c r="FS359" s="674"/>
      <c r="FT359" s="674"/>
      <c r="FU359" s="674"/>
      <c r="FV359" s="674"/>
      <c r="FW359" s="674"/>
      <c r="FX359" s="674"/>
      <c r="FY359" s="674"/>
      <c r="FZ359" s="1313"/>
      <c r="GA359" s="1312"/>
      <c r="GB359" s="1156"/>
      <c r="GC359" s="1156"/>
      <c r="GD359" s="1156"/>
      <c r="GE359" s="1156"/>
      <c r="GF359" s="1156"/>
      <c r="GG359" s="1156"/>
      <c r="GH359" s="1156"/>
      <c r="GI359" s="1156"/>
      <c r="GJ359" s="1156"/>
      <c r="GK359" s="1157"/>
      <c r="GL359" s="1157"/>
      <c r="GM359" s="1157"/>
      <c r="GN359" s="1157"/>
      <c r="GO359" s="1157"/>
      <c r="GP359" s="1157"/>
      <c r="GQ359" s="1157"/>
      <c r="GR359" s="1157"/>
      <c r="GS359" s="1157"/>
      <c r="GT359" s="1157"/>
      <c r="GU359" s="1157"/>
      <c r="GV359" s="1157"/>
      <c r="GW359" s="1157"/>
      <c r="GX359" s="1157"/>
      <c r="GY359" s="1157"/>
      <c r="GZ359" s="1157"/>
      <c r="HA359" s="1157"/>
      <c r="HB359" s="1157"/>
      <c r="HC359" s="1157"/>
      <c r="HD359" s="1157"/>
      <c r="HE359" s="1157"/>
      <c r="HF359" s="1157"/>
      <c r="HG359" s="1157"/>
      <c r="HH359" s="1157"/>
      <c r="HI359" s="1157"/>
      <c r="HJ359" s="1026"/>
    </row>
    <row r="360" spans="2:218" ht="24.95" customHeight="1" x14ac:dyDescent="0.25">
      <c r="B360" s="1606"/>
      <c r="C360" s="229"/>
      <c r="D360" s="1316"/>
      <c r="E360" s="2400"/>
      <c r="F360" s="215"/>
      <c r="G360" s="213"/>
      <c r="H360" s="213"/>
      <c r="I360" s="214"/>
      <c r="J360" s="834"/>
      <c r="K360" s="234"/>
      <c r="L360" s="230"/>
      <c r="M360" s="231"/>
      <c r="N360" s="231"/>
      <c r="O360" s="231"/>
      <c r="P360" s="231"/>
      <c r="Q360" s="235"/>
      <c r="R360" s="233"/>
      <c r="S360" s="232"/>
      <c r="T360" s="219"/>
      <c r="U360" s="835"/>
      <c r="V360" s="212"/>
      <c r="W360" s="231"/>
      <c r="X360" s="2118"/>
      <c r="Y360" s="2119"/>
      <c r="Z360" s="2188"/>
      <c r="AA360" s="674"/>
      <c r="AB360" s="674"/>
      <c r="AC360" s="674"/>
      <c r="AD360" s="674"/>
      <c r="AE360" s="674"/>
      <c r="AF360" s="674"/>
      <c r="AG360" s="674"/>
      <c r="AH360" s="674"/>
      <c r="AI360" s="674"/>
      <c r="AJ360" s="674"/>
      <c r="AK360" s="674"/>
      <c r="AL360" s="674"/>
      <c r="AM360" s="674"/>
      <c r="AN360" s="674"/>
      <c r="AO360" s="674"/>
      <c r="AP360" s="674"/>
      <c r="AQ360" s="674"/>
      <c r="AR360" s="674"/>
      <c r="AS360" s="674"/>
      <c r="AT360" s="674"/>
      <c r="AU360" s="674"/>
      <c r="AV360" s="674"/>
      <c r="AW360" s="674"/>
      <c r="AX360" s="674"/>
      <c r="AY360" s="674"/>
      <c r="AZ360" s="674"/>
      <c r="BA360" s="674"/>
      <c r="BB360" s="674"/>
      <c r="BC360" s="674"/>
      <c r="BD360" s="674"/>
      <c r="BE360" s="674"/>
      <c r="BF360" s="674"/>
      <c r="BG360" s="674"/>
      <c r="BH360" s="674"/>
      <c r="BI360" s="674"/>
      <c r="BJ360" s="674"/>
      <c r="BK360" s="674"/>
      <c r="BL360" s="674"/>
      <c r="BM360" s="674"/>
      <c r="BN360" s="674"/>
      <c r="BO360" s="674"/>
      <c r="BP360" s="674"/>
      <c r="BQ360" s="674"/>
      <c r="BR360" s="674"/>
      <c r="BS360" s="674"/>
      <c r="BT360" s="674"/>
      <c r="BU360" s="674"/>
      <c r="BV360" s="674"/>
      <c r="BW360" s="674"/>
      <c r="BX360" s="674"/>
      <c r="BY360" s="674"/>
      <c r="BZ360" s="674"/>
      <c r="CA360" s="674"/>
      <c r="CB360" s="674"/>
      <c r="CC360" s="674"/>
      <c r="CD360" s="674"/>
      <c r="CE360" s="674"/>
      <c r="CF360" s="674"/>
      <c r="CG360" s="674"/>
      <c r="CH360" s="674"/>
      <c r="CI360" s="674"/>
      <c r="CJ360" s="674"/>
      <c r="CK360" s="674"/>
      <c r="CL360" s="674"/>
      <c r="CM360" s="674"/>
      <c r="CN360" s="674"/>
      <c r="CO360" s="674"/>
      <c r="CP360" s="674"/>
      <c r="CQ360" s="674"/>
      <c r="CR360" s="674"/>
      <c r="CS360" s="674"/>
      <c r="CT360" s="674"/>
      <c r="CU360" s="674"/>
      <c r="CV360" s="674"/>
      <c r="CW360" s="674"/>
      <c r="CX360" s="674"/>
      <c r="CY360" s="674"/>
      <c r="CZ360" s="674"/>
      <c r="DA360" s="674"/>
      <c r="DB360" s="674"/>
      <c r="DC360" s="674"/>
      <c r="DD360" s="674"/>
      <c r="DE360" s="674"/>
      <c r="DF360" s="674"/>
      <c r="DG360" s="674"/>
      <c r="DH360" s="674"/>
      <c r="DI360" s="674"/>
      <c r="DJ360" s="674"/>
      <c r="DK360" s="674"/>
      <c r="DL360" s="674"/>
      <c r="DM360" s="674"/>
      <c r="DN360" s="674"/>
      <c r="DO360" s="674"/>
      <c r="DP360" s="674"/>
      <c r="DQ360" s="674"/>
      <c r="DR360" s="674"/>
      <c r="DS360" s="674"/>
      <c r="DT360" s="674"/>
      <c r="DU360" s="674"/>
      <c r="DV360" s="674"/>
      <c r="DW360" s="674"/>
      <c r="DX360" s="674"/>
      <c r="DY360" s="674"/>
      <c r="DZ360" s="674"/>
      <c r="EA360" s="674"/>
      <c r="EB360" s="674"/>
      <c r="EC360" s="674"/>
      <c r="ED360" s="674"/>
      <c r="EE360" s="674"/>
      <c r="EF360" s="674"/>
      <c r="EG360" s="674"/>
      <c r="EH360" s="674"/>
      <c r="EI360" s="674"/>
      <c r="EJ360" s="674"/>
      <c r="EK360" s="674"/>
      <c r="EL360" s="674"/>
      <c r="EM360" s="674"/>
      <c r="EN360" s="674"/>
      <c r="EO360" s="674"/>
      <c r="EP360" s="674"/>
      <c r="EQ360" s="674"/>
      <c r="ER360" s="674"/>
      <c r="ES360" s="674"/>
      <c r="ET360" s="674"/>
      <c r="EU360" s="674"/>
      <c r="EV360" s="674"/>
      <c r="EW360" s="674"/>
      <c r="EX360" s="674"/>
      <c r="EY360" s="674"/>
      <c r="EZ360" s="674"/>
      <c r="FA360" s="674"/>
      <c r="FB360" s="674"/>
      <c r="FC360" s="674"/>
      <c r="FD360" s="674"/>
      <c r="FE360" s="674"/>
      <c r="FF360" s="674"/>
      <c r="FG360" s="674"/>
      <c r="FH360" s="674"/>
      <c r="FI360" s="674"/>
      <c r="FJ360" s="674"/>
      <c r="FK360" s="674"/>
      <c r="FL360" s="674"/>
      <c r="FM360" s="674"/>
      <c r="FN360" s="674"/>
      <c r="FO360" s="674"/>
      <c r="FP360" s="674"/>
      <c r="FQ360" s="674"/>
      <c r="FR360" s="674"/>
      <c r="FS360" s="674"/>
      <c r="FT360" s="674"/>
      <c r="FU360" s="674"/>
      <c r="FV360" s="674"/>
      <c r="FW360" s="674"/>
      <c r="FX360" s="674"/>
      <c r="FY360" s="674"/>
      <c r="FZ360" s="1313"/>
      <c r="GA360" s="1312"/>
      <c r="GB360" s="1156"/>
      <c r="GC360" s="1156"/>
      <c r="GD360" s="1156"/>
      <c r="GE360" s="1156"/>
      <c r="GF360" s="1156"/>
      <c r="GG360" s="1156"/>
      <c r="GH360" s="1156"/>
      <c r="GI360" s="1156"/>
      <c r="GJ360" s="1156"/>
      <c r="GK360" s="1157"/>
      <c r="GL360" s="1157"/>
      <c r="GM360" s="1157"/>
      <c r="GN360" s="1157"/>
      <c r="GO360" s="1157"/>
      <c r="GP360" s="1157"/>
      <c r="GQ360" s="1157"/>
      <c r="GR360" s="1157"/>
      <c r="GS360" s="1157"/>
      <c r="GT360" s="1157"/>
      <c r="GU360" s="1157"/>
      <c r="GV360" s="1157"/>
      <c r="GW360" s="1157"/>
      <c r="GX360" s="1157"/>
      <c r="GY360" s="1157"/>
      <c r="GZ360" s="1157"/>
      <c r="HA360" s="1157"/>
      <c r="HB360" s="1157"/>
      <c r="HC360" s="1157"/>
      <c r="HD360" s="1157"/>
      <c r="HE360" s="1157"/>
      <c r="HF360" s="1157"/>
      <c r="HG360" s="1157"/>
      <c r="HH360" s="1157"/>
      <c r="HI360" s="1157"/>
      <c r="HJ360" s="1026"/>
    </row>
    <row r="361" spans="2:218" ht="24.95" customHeight="1" x14ac:dyDescent="0.25">
      <c r="B361" s="1606"/>
      <c r="C361" s="229"/>
      <c r="D361" s="1316"/>
      <c r="E361" s="2400"/>
      <c r="F361" s="215"/>
      <c r="G361" s="213"/>
      <c r="H361" s="213"/>
      <c r="I361" s="214"/>
      <c r="J361" s="834"/>
      <c r="K361" s="234"/>
      <c r="L361" s="230"/>
      <c r="M361" s="231"/>
      <c r="N361" s="231"/>
      <c r="O361" s="231"/>
      <c r="P361" s="231"/>
      <c r="Q361" s="235"/>
      <c r="R361" s="233"/>
      <c r="S361" s="232"/>
      <c r="T361" s="219"/>
      <c r="U361" s="835"/>
      <c r="V361" s="212"/>
      <c r="W361" s="231"/>
      <c r="X361" s="2118"/>
      <c r="Y361" s="2119"/>
      <c r="Z361" s="2188"/>
      <c r="AA361" s="674"/>
      <c r="AB361" s="674"/>
      <c r="AC361" s="674"/>
      <c r="AD361" s="674"/>
      <c r="AE361" s="674"/>
      <c r="AF361" s="674"/>
      <c r="AG361" s="674"/>
      <c r="AH361" s="674"/>
      <c r="AI361" s="674"/>
      <c r="AJ361" s="674"/>
      <c r="AK361" s="674"/>
      <c r="AL361" s="674"/>
      <c r="AM361" s="674"/>
      <c r="AN361" s="674"/>
      <c r="AO361" s="674"/>
      <c r="AP361" s="674"/>
      <c r="AQ361" s="674"/>
      <c r="AR361" s="674"/>
      <c r="AS361" s="674"/>
      <c r="AT361" s="674"/>
      <c r="AU361" s="674"/>
      <c r="AV361" s="674"/>
      <c r="AW361" s="674"/>
      <c r="AX361" s="674"/>
      <c r="AY361" s="674"/>
      <c r="AZ361" s="674"/>
      <c r="BA361" s="674"/>
      <c r="BB361" s="674"/>
      <c r="BC361" s="674"/>
      <c r="BD361" s="674"/>
      <c r="BE361" s="674"/>
      <c r="BF361" s="674"/>
      <c r="BG361" s="674"/>
      <c r="BH361" s="674"/>
      <c r="BI361" s="674"/>
      <c r="BJ361" s="674"/>
      <c r="BK361" s="674"/>
      <c r="BL361" s="674"/>
      <c r="BM361" s="674"/>
      <c r="BN361" s="674"/>
      <c r="BO361" s="674"/>
      <c r="BP361" s="674"/>
      <c r="BQ361" s="674"/>
      <c r="BR361" s="674"/>
      <c r="BS361" s="674"/>
      <c r="BT361" s="674"/>
      <c r="BU361" s="674"/>
      <c r="BV361" s="674"/>
      <c r="BW361" s="674"/>
      <c r="BX361" s="674"/>
      <c r="BY361" s="674"/>
      <c r="BZ361" s="674"/>
      <c r="CA361" s="674"/>
      <c r="CB361" s="674"/>
      <c r="CC361" s="674"/>
      <c r="CD361" s="674"/>
      <c r="CE361" s="674"/>
      <c r="CF361" s="674"/>
      <c r="CG361" s="674"/>
      <c r="CH361" s="674"/>
      <c r="CI361" s="674"/>
      <c r="CJ361" s="674"/>
      <c r="CK361" s="674"/>
      <c r="CL361" s="674"/>
      <c r="CM361" s="674"/>
      <c r="CN361" s="674"/>
      <c r="CO361" s="674"/>
      <c r="CP361" s="674"/>
      <c r="CQ361" s="674"/>
      <c r="CR361" s="674"/>
      <c r="CS361" s="674"/>
      <c r="CT361" s="674"/>
      <c r="CU361" s="674"/>
      <c r="CV361" s="674"/>
      <c r="CW361" s="674"/>
      <c r="CX361" s="674"/>
      <c r="CY361" s="674"/>
      <c r="CZ361" s="674"/>
      <c r="DA361" s="674"/>
      <c r="DB361" s="674"/>
      <c r="DC361" s="674"/>
      <c r="DD361" s="674"/>
      <c r="DE361" s="674"/>
      <c r="DF361" s="674"/>
      <c r="DG361" s="674"/>
      <c r="DH361" s="674"/>
      <c r="DI361" s="674"/>
      <c r="DJ361" s="674"/>
      <c r="DK361" s="674"/>
      <c r="DL361" s="674"/>
      <c r="DM361" s="674"/>
      <c r="DN361" s="674"/>
      <c r="DO361" s="674"/>
      <c r="DP361" s="674"/>
      <c r="DQ361" s="674"/>
      <c r="DR361" s="674"/>
      <c r="DS361" s="674"/>
      <c r="DT361" s="674"/>
      <c r="DU361" s="674"/>
      <c r="DV361" s="674"/>
      <c r="DW361" s="674"/>
      <c r="DX361" s="674"/>
      <c r="DY361" s="674"/>
      <c r="DZ361" s="674"/>
      <c r="EA361" s="674"/>
      <c r="EB361" s="674"/>
      <c r="EC361" s="674"/>
      <c r="ED361" s="674"/>
      <c r="EE361" s="674"/>
      <c r="EF361" s="674"/>
      <c r="EG361" s="674"/>
      <c r="EH361" s="674"/>
      <c r="EI361" s="674"/>
      <c r="EJ361" s="674"/>
      <c r="EK361" s="674"/>
      <c r="EL361" s="674"/>
      <c r="EM361" s="674"/>
      <c r="EN361" s="674"/>
      <c r="EO361" s="674"/>
      <c r="EP361" s="674"/>
      <c r="EQ361" s="674"/>
      <c r="ER361" s="674"/>
      <c r="ES361" s="674"/>
      <c r="ET361" s="674"/>
      <c r="EU361" s="674"/>
      <c r="EV361" s="674"/>
      <c r="EW361" s="674"/>
      <c r="EX361" s="674"/>
      <c r="EY361" s="674"/>
      <c r="EZ361" s="674"/>
      <c r="FA361" s="674"/>
      <c r="FB361" s="674"/>
      <c r="FC361" s="674"/>
      <c r="FD361" s="674"/>
      <c r="FE361" s="674"/>
      <c r="FF361" s="674"/>
      <c r="FG361" s="674"/>
      <c r="FH361" s="674"/>
      <c r="FI361" s="674"/>
      <c r="FJ361" s="674"/>
      <c r="FK361" s="674"/>
      <c r="FL361" s="674"/>
      <c r="FM361" s="674"/>
      <c r="FN361" s="674"/>
      <c r="FO361" s="674"/>
      <c r="FP361" s="674"/>
      <c r="FQ361" s="674"/>
      <c r="FR361" s="674"/>
      <c r="FS361" s="674"/>
      <c r="FT361" s="674"/>
      <c r="FU361" s="674"/>
      <c r="FV361" s="674"/>
      <c r="FW361" s="674"/>
      <c r="FX361" s="674"/>
      <c r="FY361" s="674"/>
      <c r="FZ361" s="1313"/>
      <c r="GA361" s="1312"/>
      <c r="GB361" s="1156"/>
      <c r="GC361" s="1156"/>
      <c r="GD361" s="1156"/>
      <c r="GE361" s="1156"/>
      <c r="GF361" s="1156"/>
      <c r="GG361" s="1156"/>
      <c r="GH361" s="1156"/>
      <c r="GI361" s="1156"/>
      <c r="GJ361" s="1156"/>
      <c r="GK361" s="1157"/>
      <c r="GL361" s="1157"/>
      <c r="GM361" s="1157"/>
      <c r="GN361" s="1157"/>
      <c r="GO361" s="1157"/>
      <c r="GP361" s="1157"/>
      <c r="GQ361" s="1157"/>
      <c r="GR361" s="1157"/>
      <c r="GS361" s="1157"/>
      <c r="GT361" s="1157"/>
      <c r="GU361" s="1157"/>
      <c r="GV361" s="1157"/>
      <c r="GW361" s="1157"/>
      <c r="GX361" s="1157"/>
      <c r="GY361" s="1157"/>
      <c r="GZ361" s="1157"/>
      <c r="HA361" s="1157"/>
      <c r="HB361" s="1157"/>
      <c r="HC361" s="1157"/>
      <c r="HD361" s="1157"/>
      <c r="HE361" s="1157"/>
      <c r="HF361" s="1157"/>
      <c r="HG361" s="1157"/>
      <c r="HH361" s="1157"/>
      <c r="HI361" s="1157"/>
      <c r="HJ361" s="1026"/>
    </row>
    <row r="362" spans="2:218" ht="24.95" customHeight="1" x14ac:dyDescent="0.25">
      <c r="B362" s="1606"/>
      <c r="C362" s="229"/>
      <c r="D362" s="1316"/>
      <c r="E362" s="2400"/>
      <c r="F362" s="215"/>
      <c r="G362" s="213"/>
      <c r="H362" s="213"/>
      <c r="I362" s="214"/>
      <c r="J362" s="834"/>
      <c r="K362" s="234"/>
      <c r="L362" s="230"/>
      <c r="M362" s="231"/>
      <c r="N362" s="231"/>
      <c r="O362" s="231"/>
      <c r="P362" s="231"/>
      <c r="Q362" s="235"/>
      <c r="R362" s="233"/>
      <c r="S362" s="232"/>
      <c r="T362" s="219"/>
      <c r="U362" s="835"/>
      <c r="V362" s="212"/>
      <c r="W362" s="231"/>
      <c r="X362" s="2118"/>
      <c r="Y362" s="2119"/>
      <c r="Z362" s="2188"/>
      <c r="AA362" s="674"/>
      <c r="AB362" s="674"/>
      <c r="AC362" s="674"/>
      <c r="AD362" s="674"/>
      <c r="AE362" s="674"/>
      <c r="AF362" s="674"/>
      <c r="AG362" s="674"/>
      <c r="AH362" s="674"/>
      <c r="AI362" s="674"/>
      <c r="AJ362" s="674"/>
      <c r="AK362" s="674"/>
      <c r="AL362" s="674"/>
      <c r="AM362" s="674"/>
      <c r="AN362" s="674"/>
      <c r="AO362" s="674"/>
      <c r="AP362" s="674"/>
      <c r="AQ362" s="674"/>
      <c r="AR362" s="674"/>
      <c r="AS362" s="674"/>
      <c r="AT362" s="674"/>
      <c r="AU362" s="674"/>
      <c r="AV362" s="674"/>
      <c r="AW362" s="674"/>
      <c r="AX362" s="674"/>
      <c r="AY362" s="674"/>
      <c r="AZ362" s="674"/>
      <c r="BA362" s="674"/>
      <c r="BB362" s="674"/>
      <c r="BC362" s="674"/>
      <c r="BD362" s="674"/>
      <c r="BE362" s="674"/>
      <c r="BF362" s="674"/>
      <c r="BG362" s="674"/>
      <c r="BH362" s="674"/>
      <c r="BI362" s="674"/>
      <c r="BJ362" s="674"/>
      <c r="BK362" s="674"/>
      <c r="BL362" s="674"/>
      <c r="BM362" s="674"/>
      <c r="BN362" s="674"/>
      <c r="BO362" s="674"/>
      <c r="BP362" s="674"/>
      <c r="BQ362" s="674"/>
      <c r="BR362" s="674"/>
      <c r="BS362" s="674"/>
      <c r="BT362" s="674"/>
      <c r="BU362" s="674"/>
      <c r="BV362" s="674"/>
      <c r="BW362" s="674"/>
      <c r="BX362" s="674"/>
      <c r="BY362" s="674"/>
      <c r="BZ362" s="674"/>
      <c r="CA362" s="674"/>
      <c r="CB362" s="674"/>
      <c r="CC362" s="674"/>
      <c r="CD362" s="674"/>
      <c r="CE362" s="674"/>
      <c r="CF362" s="674"/>
      <c r="CG362" s="674"/>
      <c r="CH362" s="674"/>
      <c r="CI362" s="674"/>
      <c r="CJ362" s="674"/>
      <c r="CK362" s="674"/>
      <c r="CL362" s="674"/>
      <c r="CM362" s="674"/>
      <c r="CN362" s="674"/>
      <c r="CO362" s="674"/>
      <c r="CP362" s="674"/>
      <c r="CQ362" s="674"/>
      <c r="CR362" s="674"/>
      <c r="CS362" s="674"/>
      <c r="CT362" s="674"/>
      <c r="CU362" s="674"/>
      <c r="CV362" s="674"/>
      <c r="CW362" s="674"/>
      <c r="CX362" s="674"/>
      <c r="CY362" s="674"/>
      <c r="CZ362" s="674"/>
      <c r="DA362" s="674"/>
      <c r="DB362" s="674"/>
      <c r="DC362" s="674"/>
      <c r="DD362" s="674"/>
      <c r="DE362" s="674"/>
      <c r="DF362" s="674"/>
      <c r="DG362" s="674"/>
      <c r="DH362" s="674"/>
      <c r="DI362" s="674"/>
      <c r="DJ362" s="674"/>
      <c r="DK362" s="674"/>
      <c r="DL362" s="674"/>
      <c r="DM362" s="674"/>
      <c r="DN362" s="674"/>
      <c r="DO362" s="674"/>
      <c r="DP362" s="674"/>
      <c r="DQ362" s="674"/>
      <c r="DR362" s="674"/>
      <c r="DS362" s="674"/>
      <c r="DT362" s="674"/>
      <c r="DU362" s="674"/>
      <c r="DV362" s="674"/>
      <c r="DW362" s="674"/>
      <c r="DX362" s="674"/>
      <c r="DY362" s="674"/>
      <c r="DZ362" s="674"/>
      <c r="EA362" s="674"/>
      <c r="EB362" s="674"/>
      <c r="EC362" s="674"/>
      <c r="ED362" s="674"/>
      <c r="EE362" s="674"/>
      <c r="EF362" s="674"/>
      <c r="EG362" s="674"/>
      <c r="EH362" s="674"/>
      <c r="EI362" s="674"/>
      <c r="EJ362" s="674"/>
      <c r="EK362" s="674"/>
      <c r="EL362" s="674"/>
      <c r="EM362" s="674"/>
      <c r="EN362" s="674"/>
      <c r="EO362" s="674"/>
      <c r="EP362" s="674"/>
      <c r="EQ362" s="674"/>
      <c r="ER362" s="674"/>
      <c r="ES362" s="674"/>
      <c r="ET362" s="674"/>
      <c r="EU362" s="674"/>
      <c r="EV362" s="674"/>
      <c r="EW362" s="674"/>
      <c r="EX362" s="674"/>
      <c r="EY362" s="674"/>
      <c r="EZ362" s="674"/>
      <c r="FA362" s="674"/>
      <c r="FB362" s="674"/>
      <c r="FC362" s="674"/>
      <c r="FD362" s="674"/>
      <c r="FE362" s="674"/>
      <c r="FF362" s="674"/>
      <c r="FG362" s="674"/>
      <c r="FH362" s="674"/>
      <c r="FI362" s="674"/>
      <c r="FJ362" s="674"/>
      <c r="FK362" s="674"/>
      <c r="FL362" s="674"/>
      <c r="FM362" s="674"/>
      <c r="FN362" s="674"/>
      <c r="FO362" s="674"/>
      <c r="FP362" s="674"/>
      <c r="FQ362" s="674"/>
      <c r="FR362" s="674"/>
      <c r="FS362" s="674"/>
      <c r="FT362" s="674"/>
      <c r="FU362" s="674"/>
      <c r="FV362" s="674"/>
      <c r="FW362" s="674"/>
      <c r="FX362" s="674"/>
      <c r="FY362" s="674"/>
      <c r="FZ362" s="1313"/>
      <c r="GA362" s="1312"/>
      <c r="GB362" s="1156"/>
      <c r="GC362" s="1156"/>
      <c r="GD362" s="1156"/>
      <c r="GE362" s="1156"/>
      <c r="GF362" s="1156"/>
      <c r="GG362" s="1156"/>
      <c r="GH362" s="1156"/>
      <c r="GI362" s="1156"/>
      <c r="GJ362" s="1156"/>
      <c r="GK362" s="1157"/>
      <c r="GL362" s="1157"/>
      <c r="GM362" s="1157"/>
      <c r="GN362" s="1157"/>
      <c r="GO362" s="1157"/>
      <c r="GP362" s="1157"/>
      <c r="GQ362" s="1157"/>
      <c r="GR362" s="1157"/>
      <c r="GS362" s="1157"/>
      <c r="GT362" s="1157"/>
      <c r="GU362" s="1157"/>
      <c r="GV362" s="1157"/>
      <c r="GW362" s="1157"/>
      <c r="GX362" s="1157"/>
      <c r="GY362" s="1157"/>
      <c r="GZ362" s="1157"/>
      <c r="HA362" s="1157"/>
      <c r="HB362" s="1157"/>
      <c r="HC362" s="1157"/>
      <c r="HD362" s="1157"/>
      <c r="HE362" s="1157"/>
      <c r="HF362" s="1157"/>
      <c r="HG362" s="1157"/>
      <c r="HH362" s="1157"/>
      <c r="HI362" s="1157"/>
      <c r="HJ362" s="1026"/>
    </row>
    <row r="363" spans="2:218" ht="24.95" customHeight="1" x14ac:dyDescent="0.25">
      <c r="B363" s="1606"/>
      <c r="C363" s="229"/>
      <c r="D363" s="1316"/>
      <c r="E363" s="2400"/>
      <c r="F363" s="215"/>
      <c r="G363" s="213"/>
      <c r="H363" s="213"/>
      <c r="I363" s="214"/>
      <c r="J363" s="834"/>
      <c r="K363" s="234"/>
      <c r="L363" s="230"/>
      <c r="M363" s="231"/>
      <c r="N363" s="231"/>
      <c r="O363" s="231"/>
      <c r="P363" s="231"/>
      <c r="Q363" s="235"/>
      <c r="R363" s="233"/>
      <c r="S363" s="232"/>
      <c r="T363" s="219"/>
      <c r="U363" s="835"/>
      <c r="V363" s="212"/>
      <c r="W363" s="231"/>
      <c r="X363" s="2118"/>
      <c r="Y363" s="2119"/>
      <c r="Z363" s="2188"/>
      <c r="AA363" s="674"/>
      <c r="AB363" s="674"/>
      <c r="AC363" s="674"/>
      <c r="AD363" s="674"/>
      <c r="AE363" s="674"/>
      <c r="AF363" s="674"/>
      <c r="AG363" s="674"/>
      <c r="AH363" s="674"/>
      <c r="AI363" s="674"/>
      <c r="AJ363" s="674"/>
      <c r="AK363" s="674"/>
      <c r="AL363" s="674"/>
      <c r="AM363" s="674"/>
      <c r="AN363" s="674"/>
      <c r="AO363" s="674"/>
      <c r="AP363" s="674"/>
      <c r="AQ363" s="674"/>
      <c r="AR363" s="674"/>
      <c r="AS363" s="674"/>
      <c r="AT363" s="674"/>
      <c r="AU363" s="674"/>
      <c r="AV363" s="674"/>
      <c r="AW363" s="674"/>
      <c r="AX363" s="674"/>
      <c r="AY363" s="674"/>
      <c r="AZ363" s="674"/>
      <c r="BA363" s="674"/>
      <c r="BB363" s="674"/>
      <c r="BC363" s="674"/>
      <c r="BD363" s="674"/>
      <c r="BE363" s="674"/>
      <c r="BF363" s="674"/>
      <c r="BG363" s="674"/>
      <c r="BH363" s="674"/>
      <c r="BI363" s="674"/>
      <c r="BJ363" s="674"/>
      <c r="BK363" s="674"/>
      <c r="BL363" s="674"/>
      <c r="BM363" s="674"/>
      <c r="BN363" s="674"/>
      <c r="BO363" s="674"/>
      <c r="BP363" s="674"/>
      <c r="BQ363" s="674"/>
      <c r="BR363" s="674"/>
      <c r="BS363" s="674"/>
      <c r="BT363" s="674"/>
      <c r="BU363" s="674"/>
      <c r="BV363" s="674"/>
      <c r="BW363" s="674"/>
      <c r="BX363" s="674"/>
      <c r="BY363" s="674"/>
      <c r="BZ363" s="674"/>
      <c r="CA363" s="674"/>
      <c r="CB363" s="674"/>
      <c r="CC363" s="674"/>
      <c r="CD363" s="674"/>
      <c r="CE363" s="674"/>
      <c r="CF363" s="674"/>
      <c r="CG363" s="674"/>
      <c r="CH363" s="674"/>
      <c r="CI363" s="674"/>
      <c r="CJ363" s="674"/>
      <c r="CK363" s="674"/>
      <c r="CL363" s="674"/>
      <c r="CM363" s="674"/>
      <c r="CN363" s="674"/>
      <c r="CO363" s="674"/>
      <c r="CP363" s="674"/>
      <c r="CQ363" s="674"/>
      <c r="CR363" s="674"/>
      <c r="CS363" s="674"/>
      <c r="CT363" s="674"/>
      <c r="CU363" s="674"/>
      <c r="CV363" s="674"/>
      <c r="CW363" s="674"/>
      <c r="CX363" s="674"/>
      <c r="CY363" s="674"/>
      <c r="CZ363" s="674"/>
      <c r="DA363" s="674"/>
      <c r="DB363" s="674"/>
      <c r="DC363" s="674"/>
      <c r="DD363" s="674"/>
      <c r="DE363" s="674"/>
      <c r="DF363" s="674"/>
      <c r="DG363" s="674"/>
      <c r="DH363" s="674"/>
      <c r="DI363" s="674"/>
      <c r="DJ363" s="674"/>
      <c r="DK363" s="674"/>
      <c r="DL363" s="674"/>
      <c r="DM363" s="674"/>
      <c r="DN363" s="674"/>
      <c r="DO363" s="674"/>
      <c r="DP363" s="674"/>
      <c r="DQ363" s="674"/>
      <c r="DR363" s="674"/>
      <c r="DS363" s="674"/>
      <c r="DT363" s="674"/>
      <c r="DU363" s="674"/>
      <c r="DV363" s="674"/>
      <c r="DW363" s="674"/>
      <c r="DX363" s="674"/>
      <c r="DY363" s="674"/>
      <c r="DZ363" s="674"/>
      <c r="EA363" s="674"/>
      <c r="EB363" s="674"/>
      <c r="EC363" s="674"/>
      <c r="ED363" s="674"/>
      <c r="EE363" s="674"/>
      <c r="EF363" s="674"/>
      <c r="EG363" s="674"/>
      <c r="EH363" s="674"/>
      <c r="EI363" s="674"/>
      <c r="EJ363" s="674"/>
      <c r="EK363" s="674"/>
      <c r="EL363" s="674"/>
      <c r="EM363" s="674"/>
      <c r="EN363" s="674"/>
      <c r="EO363" s="674"/>
      <c r="EP363" s="674"/>
      <c r="EQ363" s="674"/>
      <c r="ER363" s="674"/>
      <c r="ES363" s="674"/>
      <c r="ET363" s="674"/>
      <c r="EU363" s="674"/>
      <c r="EV363" s="674"/>
      <c r="EW363" s="674"/>
      <c r="EX363" s="674"/>
      <c r="EY363" s="674"/>
      <c r="EZ363" s="674"/>
      <c r="FA363" s="674"/>
      <c r="FB363" s="674"/>
      <c r="FC363" s="674"/>
      <c r="FD363" s="674"/>
      <c r="FE363" s="674"/>
      <c r="FF363" s="674"/>
      <c r="FG363" s="674"/>
      <c r="FH363" s="674"/>
      <c r="FI363" s="674"/>
      <c r="FJ363" s="674"/>
      <c r="FK363" s="674"/>
      <c r="FL363" s="674"/>
      <c r="FM363" s="674"/>
      <c r="FN363" s="674"/>
      <c r="FO363" s="674"/>
      <c r="FP363" s="674"/>
      <c r="FQ363" s="674"/>
      <c r="FR363" s="674"/>
      <c r="FS363" s="674"/>
      <c r="FT363" s="674"/>
      <c r="FU363" s="674"/>
      <c r="FV363" s="674"/>
      <c r="FW363" s="674"/>
      <c r="FX363" s="674"/>
      <c r="FY363" s="674"/>
      <c r="FZ363" s="1313"/>
      <c r="GA363" s="1312"/>
      <c r="GB363" s="1156"/>
      <c r="GC363" s="1156"/>
      <c r="GD363" s="1156"/>
      <c r="GE363" s="1156"/>
      <c r="GF363" s="1156"/>
      <c r="GG363" s="1156"/>
      <c r="GH363" s="1156"/>
      <c r="GI363" s="1156"/>
      <c r="GJ363" s="1156"/>
      <c r="GK363" s="1157"/>
      <c r="GL363" s="1157"/>
      <c r="GM363" s="1157"/>
      <c r="GN363" s="1157"/>
      <c r="GO363" s="1157"/>
      <c r="GP363" s="1157"/>
      <c r="GQ363" s="1157"/>
      <c r="GR363" s="1157"/>
      <c r="GS363" s="1157"/>
      <c r="GT363" s="1157"/>
      <c r="GU363" s="1157"/>
      <c r="GV363" s="1157"/>
      <c r="GW363" s="1157"/>
      <c r="GX363" s="1157"/>
      <c r="GY363" s="1157"/>
      <c r="GZ363" s="1157"/>
      <c r="HA363" s="1157"/>
      <c r="HB363" s="1157"/>
      <c r="HC363" s="1157"/>
      <c r="HD363" s="1157"/>
      <c r="HE363" s="1157"/>
      <c r="HF363" s="1157"/>
      <c r="HG363" s="1157"/>
      <c r="HH363" s="1157"/>
      <c r="HI363" s="1157"/>
      <c r="HJ363" s="1026"/>
    </row>
    <row r="364" spans="2:218" ht="24.95" customHeight="1" x14ac:dyDescent="0.25">
      <c r="B364" s="1606"/>
      <c r="C364" s="229"/>
      <c r="D364" s="1316"/>
      <c r="E364" s="2400"/>
      <c r="F364" s="215"/>
      <c r="G364" s="213"/>
      <c r="H364" s="213"/>
      <c r="I364" s="214"/>
      <c r="J364" s="834"/>
      <c r="K364" s="234"/>
      <c r="L364" s="230"/>
      <c r="M364" s="231"/>
      <c r="N364" s="231"/>
      <c r="O364" s="231"/>
      <c r="P364" s="231"/>
      <c r="Q364" s="235"/>
      <c r="R364" s="233"/>
      <c r="S364" s="232"/>
      <c r="T364" s="219"/>
      <c r="U364" s="835"/>
      <c r="V364" s="212"/>
      <c r="W364" s="231"/>
      <c r="X364" s="2118"/>
      <c r="Y364" s="2119"/>
      <c r="Z364" s="2188"/>
      <c r="AA364" s="674"/>
      <c r="AB364" s="674"/>
      <c r="AC364" s="674"/>
      <c r="AD364" s="674"/>
      <c r="AE364" s="674"/>
      <c r="AF364" s="674"/>
      <c r="AG364" s="674"/>
      <c r="AH364" s="674"/>
      <c r="AI364" s="674"/>
      <c r="AJ364" s="674"/>
      <c r="AK364" s="674"/>
      <c r="AL364" s="674"/>
      <c r="AM364" s="674"/>
      <c r="AN364" s="674"/>
      <c r="AO364" s="674"/>
      <c r="AP364" s="674"/>
      <c r="AQ364" s="674"/>
      <c r="AR364" s="674"/>
      <c r="AS364" s="674"/>
      <c r="AT364" s="674"/>
      <c r="AU364" s="674"/>
      <c r="AV364" s="674"/>
      <c r="AW364" s="674"/>
      <c r="AX364" s="674"/>
      <c r="AY364" s="674"/>
      <c r="AZ364" s="674"/>
      <c r="BA364" s="674"/>
      <c r="BB364" s="674"/>
      <c r="BC364" s="674"/>
      <c r="BD364" s="674"/>
      <c r="BE364" s="674"/>
      <c r="BF364" s="674"/>
      <c r="BG364" s="674"/>
      <c r="BH364" s="674"/>
      <c r="BI364" s="674"/>
      <c r="BJ364" s="674"/>
      <c r="BK364" s="674"/>
      <c r="BL364" s="674"/>
      <c r="BM364" s="674"/>
      <c r="BN364" s="674"/>
      <c r="BO364" s="674"/>
      <c r="BP364" s="674"/>
      <c r="BQ364" s="674"/>
      <c r="BR364" s="674"/>
      <c r="BS364" s="674"/>
      <c r="BT364" s="674"/>
      <c r="BU364" s="674"/>
      <c r="BV364" s="674"/>
      <c r="BW364" s="674"/>
      <c r="BX364" s="674"/>
      <c r="BY364" s="674"/>
      <c r="BZ364" s="674"/>
      <c r="CA364" s="674"/>
      <c r="CB364" s="674"/>
      <c r="CC364" s="674"/>
      <c r="CD364" s="674"/>
      <c r="CE364" s="674"/>
      <c r="CF364" s="674"/>
      <c r="CG364" s="674"/>
      <c r="CH364" s="674"/>
      <c r="CI364" s="674"/>
      <c r="CJ364" s="674"/>
      <c r="CK364" s="674"/>
      <c r="CL364" s="674"/>
      <c r="CM364" s="674"/>
      <c r="CN364" s="674"/>
      <c r="CO364" s="674"/>
      <c r="CP364" s="674"/>
      <c r="CQ364" s="674"/>
      <c r="CR364" s="674"/>
      <c r="CS364" s="674"/>
      <c r="CT364" s="674"/>
      <c r="CU364" s="674"/>
      <c r="CV364" s="674"/>
      <c r="CW364" s="674"/>
      <c r="CX364" s="674"/>
      <c r="CY364" s="674"/>
      <c r="CZ364" s="674"/>
      <c r="DA364" s="674"/>
      <c r="DB364" s="674"/>
      <c r="DC364" s="674"/>
      <c r="DD364" s="674"/>
      <c r="DE364" s="674"/>
      <c r="DF364" s="674"/>
      <c r="DG364" s="674"/>
      <c r="DH364" s="674"/>
      <c r="DI364" s="674"/>
      <c r="DJ364" s="674"/>
      <c r="DK364" s="674"/>
      <c r="DL364" s="674"/>
      <c r="DM364" s="674"/>
      <c r="DN364" s="674"/>
      <c r="DO364" s="674"/>
      <c r="DP364" s="674"/>
      <c r="DQ364" s="674"/>
      <c r="DR364" s="674"/>
      <c r="DS364" s="674"/>
      <c r="DT364" s="674"/>
      <c r="DU364" s="674"/>
      <c r="DV364" s="674"/>
      <c r="DW364" s="674"/>
      <c r="DX364" s="674"/>
      <c r="DY364" s="674"/>
      <c r="DZ364" s="674"/>
      <c r="EA364" s="674"/>
      <c r="EB364" s="674"/>
      <c r="EC364" s="674"/>
      <c r="ED364" s="674"/>
      <c r="EE364" s="674"/>
      <c r="EF364" s="674"/>
      <c r="EG364" s="674"/>
      <c r="EH364" s="674"/>
      <c r="EI364" s="674"/>
      <c r="EJ364" s="674"/>
      <c r="EK364" s="674"/>
      <c r="EL364" s="674"/>
      <c r="EM364" s="674"/>
      <c r="EN364" s="674"/>
      <c r="EO364" s="674"/>
      <c r="EP364" s="674"/>
      <c r="EQ364" s="674"/>
      <c r="ER364" s="674"/>
      <c r="ES364" s="674"/>
      <c r="ET364" s="674"/>
      <c r="EU364" s="674"/>
      <c r="EV364" s="674"/>
      <c r="EW364" s="674"/>
      <c r="EX364" s="674"/>
      <c r="EY364" s="674"/>
      <c r="EZ364" s="674"/>
      <c r="FA364" s="674"/>
      <c r="FB364" s="674"/>
      <c r="FC364" s="674"/>
      <c r="FD364" s="674"/>
      <c r="FE364" s="674"/>
      <c r="FF364" s="674"/>
      <c r="FG364" s="674"/>
      <c r="FH364" s="674"/>
      <c r="FI364" s="674"/>
      <c r="FJ364" s="674"/>
      <c r="FK364" s="674"/>
      <c r="FL364" s="674"/>
      <c r="FM364" s="674"/>
      <c r="FN364" s="674"/>
      <c r="FO364" s="674"/>
      <c r="FP364" s="674"/>
      <c r="FQ364" s="674"/>
      <c r="FR364" s="674"/>
      <c r="FS364" s="674"/>
      <c r="FT364" s="674"/>
      <c r="FU364" s="674"/>
      <c r="FV364" s="674"/>
      <c r="FW364" s="674"/>
      <c r="FX364" s="674"/>
      <c r="FY364" s="674"/>
      <c r="FZ364" s="1313"/>
      <c r="GA364" s="1312"/>
      <c r="GB364" s="1156"/>
      <c r="GC364" s="1156"/>
      <c r="GD364" s="1156"/>
      <c r="GE364" s="1156"/>
      <c r="GF364" s="1156"/>
      <c r="GG364" s="1156"/>
      <c r="GH364" s="1156"/>
      <c r="GI364" s="1156"/>
      <c r="GJ364" s="1156"/>
      <c r="GK364" s="1157"/>
      <c r="GL364" s="1157"/>
      <c r="GM364" s="1157"/>
      <c r="GN364" s="1157"/>
      <c r="GO364" s="1157"/>
      <c r="GP364" s="1157"/>
      <c r="GQ364" s="1157"/>
      <c r="GR364" s="1157"/>
      <c r="GS364" s="1157"/>
      <c r="GT364" s="1157"/>
      <c r="GU364" s="1157"/>
      <c r="GV364" s="1157"/>
      <c r="GW364" s="1157"/>
      <c r="GX364" s="1157"/>
      <c r="GY364" s="1157"/>
      <c r="GZ364" s="1157"/>
      <c r="HA364" s="1157"/>
      <c r="HB364" s="1157"/>
      <c r="HC364" s="1157"/>
      <c r="HD364" s="1157"/>
      <c r="HE364" s="1157"/>
      <c r="HF364" s="1157"/>
      <c r="HG364" s="1157"/>
      <c r="HH364" s="1157"/>
      <c r="HI364" s="1157"/>
      <c r="HJ364" s="1026"/>
    </row>
    <row r="365" spans="2:218" ht="24.95" customHeight="1" x14ac:dyDescent="0.25">
      <c r="B365" s="1606"/>
      <c r="C365" s="229"/>
      <c r="D365" s="1316"/>
      <c r="E365" s="2400"/>
      <c r="F365" s="215"/>
      <c r="G365" s="213"/>
      <c r="H365" s="213"/>
      <c r="I365" s="214"/>
      <c r="J365" s="834"/>
      <c r="K365" s="234"/>
      <c r="L365" s="230"/>
      <c r="M365" s="231"/>
      <c r="N365" s="231"/>
      <c r="O365" s="231"/>
      <c r="P365" s="231"/>
      <c r="Q365" s="235"/>
      <c r="R365" s="233"/>
      <c r="S365" s="232"/>
      <c r="T365" s="219"/>
      <c r="U365" s="835"/>
      <c r="V365" s="212"/>
      <c r="W365" s="231"/>
      <c r="X365" s="2118"/>
      <c r="Y365" s="2119"/>
      <c r="Z365" s="2188"/>
      <c r="AA365" s="674"/>
      <c r="AB365" s="674"/>
      <c r="AC365" s="674"/>
      <c r="AD365" s="674"/>
      <c r="AE365" s="674"/>
      <c r="AF365" s="674"/>
      <c r="AG365" s="674"/>
      <c r="AH365" s="674"/>
      <c r="AI365" s="674"/>
      <c r="AJ365" s="674"/>
      <c r="AK365" s="674"/>
      <c r="AL365" s="674"/>
      <c r="AM365" s="674"/>
      <c r="AN365" s="674"/>
      <c r="AO365" s="674"/>
      <c r="AP365" s="674"/>
      <c r="AQ365" s="674"/>
      <c r="AR365" s="674"/>
      <c r="AS365" s="674"/>
      <c r="AT365" s="674"/>
      <c r="AU365" s="674"/>
      <c r="AV365" s="674"/>
      <c r="AW365" s="674"/>
      <c r="AX365" s="674"/>
      <c r="AY365" s="674"/>
      <c r="AZ365" s="674"/>
      <c r="BA365" s="674"/>
      <c r="BB365" s="674"/>
      <c r="BC365" s="674"/>
      <c r="BD365" s="674"/>
      <c r="BE365" s="674"/>
      <c r="BF365" s="674"/>
      <c r="BG365" s="674"/>
      <c r="BH365" s="674"/>
      <c r="BI365" s="674"/>
      <c r="BJ365" s="674"/>
      <c r="BK365" s="674"/>
      <c r="BL365" s="674"/>
      <c r="BM365" s="674"/>
      <c r="BN365" s="674"/>
      <c r="BO365" s="674"/>
      <c r="BP365" s="674"/>
      <c r="BQ365" s="674"/>
      <c r="BR365" s="674"/>
      <c r="BS365" s="674"/>
      <c r="BT365" s="674"/>
      <c r="BU365" s="674"/>
      <c r="BV365" s="674"/>
      <c r="BW365" s="674"/>
      <c r="BX365" s="674"/>
      <c r="BY365" s="674"/>
      <c r="BZ365" s="674"/>
      <c r="CA365" s="674"/>
      <c r="CB365" s="674"/>
      <c r="CC365" s="674"/>
      <c r="CD365" s="674"/>
      <c r="CE365" s="674"/>
      <c r="CF365" s="674"/>
      <c r="CG365" s="674"/>
      <c r="CH365" s="674"/>
      <c r="CI365" s="674"/>
      <c r="CJ365" s="674"/>
      <c r="CK365" s="674"/>
      <c r="CL365" s="674"/>
      <c r="CM365" s="674"/>
      <c r="CN365" s="674"/>
      <c r="CO365" s="674"/>
      <c r="CP365" s="674"/>
      <c r="CQ365" s="674"/>
      <c r="CR365" s="674"/>
      <c r="CS365" s="674"/>
      <c r="CT365" s="674"/>
      <c r="CU365" s="674"/>
      <c r="CV365" s="674"/>
      <c r="CW365" s="674"/>
      <c r="CX365" s="674"/>
      <c r="CY365" s="674"/>
      <c r="CZ365" s="674"/>
      <c r="DA365" s="674"/>
      <c r="DB365" s="674"/>
      <c r="DC365" s="674"/>
      <c r="DD365" s="674"/>
      <c r="DE365" s="674"/>
      <c r="DF365" s="674"/>
      <c r="DG365" s="674"/>
      <c r="DH365" s="674"/>
      <c r="DI365" s="674"/>
      <c r="DJ365" s="674"/>
      <c r="DK365" s="674"/>
      <c r="DL365" s="674"/>
      <c r="DM365" s="674"/>
      <c r="DN365" s="674"/>
      <c r="DO365" s="674"/>
      <c r="DP365" s="674"/>
      <c r="DQ365" s="674"/>
      <c r="DR365" s="674"/>
      <c r="DS365" s="674"/>
      <c r="DT365" s="674"/>
      <c r="DU365" s="674"/>
      <c r="DV365" s="674"/>
      <c r="DW365" s="674"/>
      <c r="DX365" s="674"/>
      <c r="DY365" s="674"/>
      <c r="DZ365" s="674"/>
      <c r="EA365" s="674"/>
      <c r="EB365" s="674"/>
      <c r="EC365" s="674"/>
      <c r="ED365" s="674"/>
      <c r="EE365" s="674"/>
      <c r="EF365" s="674"/>
      <c r="EG365" s="674"/>
      <c r="EH365" s="674"/>
      <c r="EI365" s="674"/>
      <c r="EJ365" s="674"/>
      <c r="EK365" s="674"/>
      <c r="EL365" s="674"/>
      <c r="EM365" s="674"/>
      <c r="EN365" s="674"/>
      <c r="EO365" s="674"/>
      <c r="EP365" s="674"/>
      <c r="EQ365" s="674"/>
      <c r="ER365" s="674"/>
      <c r="ES365" s="674"/>
      <c r="ET365" s="674"/>
      <c r="EU365" s="674"/>
      <c r="EV365" s="674"/>
      <c r="EW365" s="674"/>
      <c r="EX365" s="674"/>
      <c r="EY365" s="674"/>
      <c r="EZ365" s="674"/>
      <c r="FA365" s="674"/>
      <c r="FB365" s="674"/>
      <c r="FC365" s="674"/>
      <c r="FD365" s="674"/>
      <c r="FE365" s="674"/>
      <c r="FF365" s="674"/>
      <c r="FG365" s="674"/>
      <c r="FH365" s="674"/>
      <c r="FI365" s="674"/>
      <c r="FJ365" s="674"/>
      <c r="FK365" s="674"/>
      <c r="FL365" s="674"/>
      <c r="FM365" s="674"/>
      <c r="FN365" s="674"/>
      <c r="FO365" s="674"/>
      <c r="FP365" s="674"/>
      <c r="FQ365" s="674"/>
      <c r="FR365" s="674"/>
      <c r="FS365" s="674"/>
      <c r="FT365" s="674"/>
      <c r="FU365" s="674"/>
      <c r="FV365" s="674"/>
      <c r="FW365" s="674"/>
      <c r="FX365" s="674"/>
      <c r="FY365" s="674"/>
      <c r="FZ365" s="1313"/>
      <c r="GA365" s="1312"/>
      <c r="GB365" s="1156"/>
      <c r="GC365" s="1156"/>
      <c r="GD365" s="1156"/>
      <c r="GE365" s="1156"/>
      <c r="GF365" s="1156"/>
      <c r="GG365" s="1156"/>
      <c r="GH365" s="1156"/>
      <c r="GI365" s="1156"/>
      <c r="GJ365" s="1156"/>
      <c r="GK365" s="1157"/>
      <c r="GL365" s="1157"/>
      <c r="GM365" s="1157"/>
      <c r="GN365" s="1157"/>
      <c r="GO365" s="1157"/>
      <c r="GP365" s="1157"/>
      <c r="GQ365" s="1157"/>
      <c r="GR365" s="1157"/>
      <c r="GS365" s="1157"/>
      <c r="GT365" s="1157"/>
      <c r="GU365" s="1157"/>
      <c r="GV365" s="1157"/>
      <c r="GW365" s="1157"/>
      <c r="GX365" s="1157"/>
      <c r="GY365" s="1157"/>
      <c r="GZ365" s="1157"/>
      <c r="HA365" s="1157"/>
      <c r="HB365" s="1157"/>
      <c r="HC365" s="1157"/>
      <c r="HD365" s="1157"/>
      <c r="HE365" s="1157"/>
      <c r="HF365" s="1157"/>
      <c r="HG365" s="1157"/>
      <c r="HH365" s="1157"/>
      <c r="HI365" s="1157"/>
      <c r="HJ365" s="1026"/>
    </row>
    <row r="366" spans="2:218" ht="24.95" customHeight="1" x14ac:dyDescent="0.25">
      <c r="B366" s="1606"/>
      <c r="C366" s="229"/>
      <c r="D366" s="1316"/>
      <c r="E366" s="2400"/>
      <c r="F366" s="215"/>
      <c r="G366" s="213"/>
      <c r="H366" s="213"/>
      <c r="I366" s="214"/>
      <c r="J366" s="834"/>
      <c r="K366" s="234"/>
      <c r="L366" s="230"/>
      <c r="M366" s="231"/>
      <c r="N366" s="231"/>
      <c r="O366" s="231"/>
      <c r="P366" s="231"/>
      <c r="Q366" s="235"/>
      <c r="R366" s="233"/>
      <c r="S366" s="232"/>
      <c r="T366" s="219"/>
      <c r="U366" s="835"/>
      <c r="V366" s="212"/>
      <c r="W366" s="231"/>
      <c r="X366" s="2118"/>
      <c r="Y366" s="2119"/>
      <c r="Z366" s="2188"/>
      <c r="AA366" s="674"/>
      <c r="AB366" s="674"/>
      <c r="AC366" s="674"/>
      <c r="AD366" s="674"/>
      <c r="AE366" s="674"/>
      <c r="AF366" s="674"/>
      <c r="AG366" s="674"/>
      <c r="AH366" s="674"/>
      <c r="AI366" s="674"/>
      <c r="AJ366" s="674"/>
      <c r="AK366" s="674"/>
      <c r="AL366" s="674"/>
      <c r="AM366" s="674"/>
      <c r="AN366" s="674"/>
      <c r="AO366" s="674"/>
      <c r="AP366" s="674"/>
      <c r="AQ366" s="674"/>
      <c r="AR366" s="674"/>
      <c r="AS366" s="674"/>
      <c r="AT366" s="674"/>
      <c r="AU366" s="674"/>
      <c r="AV366" s="674"/>
      <c r="AW366" s="674"/>
      <c r="AX366" s="674"/>
      <c r="AY366" s="674"/>
      <c r="AZ366" s="674"/>
      <c r="BA366" s="674"/>
      <c r="BB366" s="674"/>
      <c r="BC366" s="674"/>
      <c r="BD366" s="674"/>
      <c r="BE366" s="674"/>
      <c r="BF366" s="674"/>
      <c r="BG366" s="674"/>
      <c r="BH366" s="674"/>
      <c r="BI366" s="674"/>
      <c r="BJ366" s="674"/>
      <c r="BK366" s="674"/>
      <c r="BL366" s="674"/>
      <c r="BM366" s="674"/>
      <c r="BN366" s="674"/>
      <c r="BO366" s="674"/>
      <c r="BP366" s="674"/>
      <c r="BQ366" s="674"/>
      <c r="BR366" s="674"/>
      <c r="BS366" s="674"/>
      <c r="BT366" s="674"/>
      <c r="BU366" s="674"/>
      <c r="BV366" s="674"/>
      <c r="BW366" s="674"/>
      <c r="BX366" s="674"/>
      <c r="BY366" s="674"/>
      <c r="BZ366" s="674"/>
      <c r="CA366" s="674"/>
      <c r="CB366" s="674"/>
      <c r="CC366" s="674"/>
      <c r="CD366" s="674"/>
      <c r="CE366" s="674"/>
      <c r="CF366" s="674"/>
      <c r="CG366" s="674"/>
      <c r="CH366" s="674"/>
      <c r="CI366" s="674"/>
      <c r="CJ366" s="674"/>
      <c r="CK366" s="674"/>
      <c r="CL366" s="674"/>
      <c r="CM366" s="674"/>
      <c r="CN366" s="674"/>
      <c r="CO366" s="674"/>
      <c r="CP366" s="674"/>
      <c r="CQ366" s="674"/>
      <c r="CR366" s="674"/>
      <c r="CS366" s="674"/>
      <c r="CT366" s="674"/>
      <c r="CU366" s="674"/>
      <c r="CV366" s="674"/>
      <c r="CW366" s="674"/>
      <c r="CX366" s="674"/>
      <c r="CY366" s="674"/>
      <c r="CZ366" s="674"/>
      <c r="DA366" s="674"/>
      <c r="DB366" s="674"/>
      <c r="DC366" s="674"/>
      <c r="DD366" s="674"/>
      <c r="DE366" s="674"/>
      <c r="DF366" s="674"/>
      <c r="DG366" s="674"/>
      <c r="DH366" s="674"/>
      <c r="DI366" s="674"/>
      <c r="DJ366" s="674"/>
      <c r="DK366" s="674"/>
      <c r="DL366" s="674"/>
      <c r="DM366" s="674"/>
      <c r="DN366" s="674"/>
      <c r="DO366" s="674"/>
      <c r="DP366" s="674"/>
      <c r="DQ366" s="674"/>
      <c r="DR366" s="674"/>
      <c r="DS366" s="674"/>
      <c r="DT366" s="674"/>
      <c r="DU366" s="674"/>
      <c r="DV366" s="674"/>
      <c r="DW366" s="674"/>
      <c r="DX366" s="674"/>
      <c r="DY366" s="674"/>
      <c r="DZ366" s="674"/>
      <c r="EA366" s="674"/>
      <c r="EB366" s="674"/>
      <c r="EC366" s="674"/>
      <c r="ED366" s="674"/>
      <c r="EE366" s="674"/>
      <c r="EF366" s="674"/>
      <c r="EG366" s="674"/>
      <c r="EH366" s="674"/>
      <c r="EI366" s="674"/>
      <c r="EJ366" s="674"/>
      <c r="EK366" s="674"/>
      <c r="EL366" s="674"/>
      <c r="EM366" s="674"/>
      <c r="EN366" s="674"/>
      <c r="EO366" s="674"/>
      <c r="EP366" s="674"/>
      <c r="EQ366" s="674"/>
      <c r="ER366" s="674"/>
      <c r="ES366" s="674"/>
      <c r="ET366" s="674"/>
      <c r="EU366" s="674"/>
      <c r="EV366" s="674"/>
      <c r="EW366" s="674"/>
      <c r="EX366" s="674"/>
      <c r="EY366" s="674"/>
      <c r="EZ366" s="674"/>
      <c r="FA366" s="674"/>
      <c r="FB366" s="674"/>
      <c r="FC366" s="674"/>
      <c r="FD366" s="674"/>
      <c r="FE366" s="674"/>
      <c r="FF366" s="674"/>
      <c r="FG366" s="674"/>
      <c r="FH366" s="674"/>
      <c r="FI366" s="674"/>
      <c r="FJ366" s="674"/>
      <c r="FK366" s="674"/>
      <c r="FL366" s="674"/>
      <c r="FM366" s="674"/>
      <c r="FN366" s="674"/>
      <c r="FO366" s="674"/>
      <c r="FP366" s="674"/>
      <c r="FQ366" s="674"/>
      <c r="FR366" s="674"/>
      <c r="FS366" s="674"/>
      <c r="FT366" s="674"/>
      <c r="FU366" s="674"/>
      <c r="FV366" s="674"/>
      <c r="FW366" s="674"/>
      <c r="FX366" s="674"/>
      <c r="FY366" s="674"/>
      <c r="FZ366" s="1313"/>
      <c r="GA366" s="1312"/>
      <c r="GB366" s="1156"/>
      <c r="GC366" s="1156"/>
      <c r="GD366" s="1156"/>
      <c r="GE366" s="1156"/>
      <c r="GF366" s="1156"/>
      <c r="GG366" s="1156"/>
      <c r="GH366" s="1156"/>
      <c r="GI366" s="1156"/>
      <c r="GJ366" s="1156"/>
      <c r="GK366" s="1157"/>
      <c r="GL366" s="1157"/>
      <c r="GM366" s="1157"/>
      <c r="GN366" s="1157"/>
      <c r="GO366" s="1157"/>
      <c r="GP366" s="1157"/>
      <c r="GQ366" s="1157"/>
      <c r="GR366" s="1157"/>
      <c r="GS366" s="1157"/>
      <c r="GT366" s="1157"/>
      <c r="GU366" s="1157"/>
      <c r="GV366" s="1157"/>
      <c r="GW366" s="1157"/>
      <c r="GX366" s="1157"/>
      <c r="GY366" s="1157"/>
      <c r="GZ366" s="1157"/>
      <c r="HA366" s="1157"/>
      <c r="HB366" s="1157"/>
      <c r="HC366" s="1157"/>
      <c r="HD366" s="1157"/>
      <c r="HE366" s="1157"/>
      <c r="HF366" s="1157"/>
      <c r="HG366" s="1157"/>
      <c r="HH366" s="1157"/>
      <c r="HI366" s="1157"/>
      <c r="HJ366" s="1026"/>
    </row>
    <row r="367" spans="2:218" ht="24.95" customHeight="1" x14ac:dyDescent="0.25">
      <c r="B367" s="1606"/>
      <c r="C367" s="229"/>
      <c r="D367" s="1316"/>
      <c r="E367" s="2400"/>
      <c r="F367" s="215"/>
      <c r="G367" s="213"/>
      <c r="H367" s="213"/>
      <c r="I367" s="214"/>
      <c r="J367" s="834"/>
      <c r="K367" s="234"/>
      <c r="L367" s="230"/>
      <c r="M367" s="231"/>
      <c r="N367" s="231"/>
      <c r="O367" s="231"/>
      <c r="P367" s="231"/>
      <c r="Q367" s="235"/>
      <c r="R367" s="233"/>
      <c r="S367" s="232"/>
      <c r="T367" s="219"/>
      <c r="U367" s="835"/>
      <c r="V367" s="212"/>
      <c r="W367" s="231"/>
      <c r="X367" s="2118"/>
      <c r="Y367" s="2119"/>
      <c r="Z367" s="2188"/>
      <c r="AA367" s="674"/>
      <c r="AB367" s="674"/>
      <c r="AC367" s="674"/>
      <c r="AD367" s="674"/>
      <c r="AE367" s="674"/>
      <c r="AF367" s="674"/>
      <c r="AG367" s="674"/>
      <c r="AH367" s="674"/>
      <c r="AI367" s="674"/>
      <c r="AJ367" s="674"/>
      <c r="AK367" s="674"/>
      <c r="AL367" s="674"/>
      <c r="AM367" s="674"/>
      <c r="AN367" s="674"/>
      <c r="AO367" s="674"/>
      <c r="AP367" s="674"/>
      <c r="AQ367" s="674"/>
      <c r="AR367" s="674"/>
      <c r="AS367" s="674"/>
      <c r="AT367" s="674"/>
      <c r="AU367" s="674"/>
      <c r="AV367" s="674"/>
      <c r="AW367" s="674"/>
      <c r="AX367" s="674"/>
      <c r="AY367" s="674"/>
      <c r="AZ367" s="674"/>
      <c r="BA367" s="674"/>
      <c r="BB367" s="674"/>
      <c r="BC367" s="674"/>
      <c r="BD367" s="674"/>
      <c r="BE367" s="674"/>
      <c r="BF367" s="674"/>
      <c r="BG367" s="674"/>
      <c r="BH367" s="674"/>
      <c r="BI367" s="674"/>
      <c r="BJ367" s="674"/>
      <c r="BK367" s="674"/>
      <c r="BL367" s="674"/>
      <c r="BM367" s="674"/>
      <c r="BN367" s="674"/>
      <c r="BO367" s="674"/>
      <c r="BP367" s="674"/>
      <c r="BQ367" s="674"/>
      <c r="BR367" s="674"/>
      <c r="BS367" s="674"/>
      <c r="BT367" s="674"/>
      <c r="BU367" s="674"/>
      <c r="BV367" s="674"/>
      <c r="BW367" s="674"/>
      <c r="BX367" s="674"/>
      <c r="BY367" s="674"/>
      <c r="BZ367" s="674"/>
      <c r="CA367" s="674"/>
      <c r="CB367" s="674"/>
      <c r="CC367" s="674"/>
      <c r="CD367" s="674"/>
      <c r="CE367" s="674"/>
      <c r="CF367" s="674"/>
      <c r="CG367" s="674"/>
      <c r="CH367" s="674"/>
      <c r="CI367" s="674"/>
      <c r="CJ367" s="674"/>
      <c r="CK367" s="674"/>
      <c r="CL367" s="674"/>
      <c r="CM367" s="674"/>
      <c r="CN367" s="674"/>
      <c r="CO367" s="674"/>
      <c r="CP367" s="674"/>
      <c r="CQ367" s="674"/>
      <c r="CR367" s="674"/>
      <c r="CS367" s="674"/>
      <c r="CT367" s="674"/>
      <c r="CU367" s="674"/>
      <c r="CV367" s="674"/>
      <c r="CW367" s="674"/>
      <c r="CX367" s="674"/>
      <c r="CY367" s="674"/>
      <c r="CZ367" s="674"/>
      <c r="DA367" s="674"/>
      <c r="DB367" s="674"/>
      <c r="DC367" s="674"/>
      <c r="DD367" s="674"/>
      <c r="DE367" s="674"/>
      <c r="DF367" s="674"/>
      <c r="DG367" s="674"/>
      <c r="DH367" s="674"/>
      <c r="DI367" s="674"/>
      <c r="DJ367" s="674"/>
      <c r="DK367" s="674"/>
      <c r="DL367" s="674"/>
      <c r="DM367" s="674"/>
      <c r="DN367" s="674"/>
      <c r="DO367" s="674"/>
      <c r="DP367" s="674"/>
      <c r="DQ367" s="674"/>
      <c r="DR367" s="674"/>
      <c r="DS367" s="674"/>
      <c r="DT367" s="674"/>
      <c r="DU367" s="674"/>
      <c r="DV367" s="674"/>
      <c r="DW367" s="674"/>
      <c r="DX367" s="674"/>
      <c r="DY367" s="674"/>
      <c r="DZ367" s="674"/>
      <c r="EA367" s="674"/>
      <c r="EB367" s="674"/>
      <c r="EC367" s="674"/>
      <c r="ED367" s="674"/>
      <c r="EE367" s="674"/>
      <c r="EF367" s="674"/>
      <c r="EG367" s="674"/>
      <c r="EH367" s="674"/>
      <c r="EI367" s="674"/>
      <c r="EJ367" s="674"/>
      <c r="EK367" s="674"/>
      <c r="EL367" s="674"/>
      <c r="EM367" s="674"/>
      <c r="EN367" s="674"/>
      <c r="EO367" s="674"/>
      <c r="EP367" s="674"/>
      <c r="EQ367" s="674"/>
      <c r="ER367" s="674"/>
      <c r="ES367" s="674"/>
      <c r="ET367" s="674"/>
      <c r="EU367" s="674"/>
      <c r="EV367" s="674"/>
      <c r="EW367" s="674"/>
      <c r="EX367" s="674"/>
      <c r="EY367" s="674"/>
      <c r="EZ367" s="674"/>
      <c r="FA367" s="674"/>
      <c r="FB367" s="674"/>
      <c r="FC367" s="674"/>
      <c r="FD367" s="674"/>
      <c r="FE367" s="674"/>
      <c r="FF367" s="674"/>
      <c r="FG367" s="674"/>
      <c r="FH367" s="674"/>
      <c r="FI367" s="674"/>
      <c r="FJ367" s="674"/>
      <c r="FK367" s="674"/>
      <c r="FL367" s="674"/>
      <c r="FM367" s="674"/>
      <c r="FN367" s="674"/>
      <c r="FO367" s="674"/>
      <c r="FP367" s="674"/>
      <c r="FQ367" s="674"/>
      <c r="FR367" s="674"/>
      <c r="FS367" s="674"/>
      <c r="FT367" s="674"/>
      <c r="FU367" s="674"/>
      <c r="FV367" s="674"/>
      <c r="FW367" s="674"/>
      <c r="FX367" s="674"/>
      <c r="FY367" s="674"/>
      <c r="FZ367" s="1313"/>
      <c r="GA367" s="1312"/>
      <c r="GB367" s="1156"/>
      <c r="GC367" s="1156"/>
      <c r="GD367" s="1156"/>
      <c r="GE367" s="1156"/>
      <c r="GF367" s="1156"/>
      <c r="GG367" s="1156"/>
      <c r="GH367" s="1156"/>
      <c r="GI367" s="1156"/>
      <c r="GJ367" s="1156"/>
      <c r="GK367" s="1157"/>
      <c r="GL367" s="1157"/>
      <c r="GM367" s="1157"/>
      <c r="GN367" s="1157"/>
      <c r="GO367" s="1157"/>
      <c r="GP367" s="1157"/>
      <c r="GQ367" s="1157"/>
      <c r="GR367" s="1157"/>
      <c r="GS367" s="1157"/>
      <c r="GT367" s="1157"/>
      <c r="GU367" s="1157"/>
      <c r="GV367" s="1157"/>
      <c r="GW367" s="1157"/>
      <c r="GX367" s="1157"/>
      <c r="GY367" s="1157"/>
      <c r="GZ367" s="1157"/>
      <c r="HA367" s="1157"/>
      <c r="HB367" s="1157"/>
      <c r="HC367" s="1157"/>
      <c r="HD367" s="1157"/>
      <c r="HE367" s="1157"/>
      <c r="HF367" s="1157"/>
      <c r="HG367" s="1157"/>
      <c r="HH367" s="1157"/>
      <c r="HI367" s="1157"/>
      <c r="HJ367" s="1026"/>
    </row>
    <row r="368" spans="2:218" ht="24.95" customHeight="1" x14ac:dyDescent="0.25">
      <c r="B368" s="1606"/>
      <c r="C368" s="229"/>
      <c r="D368" s="1316"/>
      <c r="E368" s="2400"/>
      <c r="F368" s="215"/>
      <c r="G368" s="213"/>
      <c r="H368" s="213"/>
      <c r="I368" s="214"/>
      <c r="J368" s="834"/>
      <c r="K368" s="234"/>
      <c r="L368" s="230"/>
      <c r="M368" s="231"/>
      <c r="N368" s="231"/>
      <c r="O368" s="231"/>
      <c r="P368" s="231"/>
      <c r="Q368" s="235"/>
      <c r="R368" s="233"/>
      <c r="S368" s="232"/>
      <c r="T368" s="219"/>
      <c r="U368" s="835"/>
      <c r="V368" s="212"/>
      <c r="W368" s="231"/>
      <c r="X368" s="2118"/>
      <c r="Y368" s="2119"/>
      <c r="Z368" s="2188"/>
      <c r="AA368" s="674"/>
      <c r="AB368" s="674"/>
      <c r="AC368" s="674"/>
      <c r="AD368" s="674"/>
      <c r="AE368" s="674"/>
      <c r="AF368" s="674"/>
      <c r="AG368" s="674"/>
      <c r="AH368" s="674"/>
      <c r="AI368" s="674"/>
      <c r="AJ368" s="674"/>
      <c r="AK368" s="674"/>
      <c r="AL368" s="674"/>
      <c r="AM368" s="674"/>
      <c r="AN368" s="674"/>
      <c r="AO368" s="674"/>
      <c r="AP368" s="674"/>
      <c r="AQ368" s="674"/>
      <c r="AR368" s="674"/>
      <c r="AS368" s="674"/>
      <c r="AT368" s="674"/>
      <c r="AU368" s="674"/>
      <c r="AV368" s="674"/>
      <c r="AW368" s="674"/>
      <c r="AX368" s="674"/>
      <c r="AY368" s="674"/>
      <c r="AZ368" s="674"/>
      <c r="BA368" s="674"/>
      <c r="BB368" s="674"/>
      <c r="BC368" s="674"/>
      <c r="BD368" s="674"/>
      <c r="BE368" s="674"/>
      <c r="BF368" s="674"/>
      <c r="BG368" s="674"/>
      <c r="BH368" s="674"/>
      <c r="BI368" s="674"/>
      <c r="BJ368" s="674"/>
      <c r="BK368" s="674"/>
      <c r="BL368" s="674"/>
      <c r="BM368" s="674"/>
      <c r="BN368" s="674"/>
      <c r="BO368" s="674"/>
      <c r="BP368" s="674"/>
      <c r="BQ368" s="674"/>
      <c r="BR368" s="674"/>
      <c r="BS368" s="674"/>
      <c r="BT368" s="674"/>
      <c r="BU368" s="674"/>
      <c r="BV368" s="674"/>
      <c r="BW368" s="674"/>
      <c r="BX368" s="674"/>
      <c r="BY368" s="674"/>
      <c r="BZ368" s="674"/>
      <c r="CA368" s="674"/>
      <c r="CB368" s="674"/>
      <c r="CC368" s="674"/>
      <c r="CD368" s="674"/>
      <c r="CE368" s="674"/>
      <c r="CF368" s="674"/>
      <c r="CG368" s="674"/>
      <c r="CH368" s="674"/>
      <c r="CI368" s="674"/>
      <c r="CJ368" s="674"/>
      <c r="CK368" s="674"/>
      <c r="CL368" s="674"/>
      <c r="CM368" s="674"/>
      <c r="CN368" s="674"/>
      <c r="CO368" s="674"/>
      <c r="CP368" s="674"/>
      <c r="CQ368" s="674"/>
      <c r="CR368" s="674"/>
      <c r="CS368" s="674"/>
      <c r="CT368" s="674"/>
      <c r="CU368" s="674"/>
      <c r="CV368" s="674"/>
      <c r="CW368" s="674"/>
      <c r="CX368" s="674"/>
      <c r="CY368" s="674"/>
      <c r="CZ368" s="674"/>
      <c r="DA368" s="674"/>
      <c r="DB368" s="674"/>
      <c r="DC368" s="674"/>
      <c r="DD368" s="674"/>
      <c r="DE368" s="674"/>
      <c r="DF368" s="674"/>
      <c r="DG368" s="674"/>
      <c r="DH368" s="674"/>
      <c r="DI368" s="674"/>
      <c r="DJ368" s="674"/>
      <c r="DK368" s="674"/>
      <c r="DL368" s="674"/>
      <c r="DM368" s="674"/>
      <c r="DN368" s="674"/>
      <c r="DO368" s="674"/>
      <c r="DP368" s="674"/>
      <c r="DQ368" s="674"/>
      <c r="DR368" s="674"/>
      <c r="DS368" s="674"/>
      <c r="DT368" s="674"/>
      <c r="DU368" s="674"/>
      <c r="DV368" s="674"/>
      <c r="DW368" s="674"/>
      <c r="DX368" s="674"/>
      <c r="DY368" s="674"/>
      <c r="DZ368" s="674"/>
      <c r="EA368" s="674"/>
      <c r="EB368" s="674"/>
      <c r="EC368" s="674"/>
      <c r="ED368" s="674"/>
      <c r="EE368" s="674"/>
      <c r="EF368" s="674"/>
      <c r="EG368" s="674"/>
      <c r="EH368" s="674"/>
      <c r="EI368" s="674"/>
      <c r="EJ368" s="674"/>
      <c r="EK368" s="674"/>
      <c r="EL368" s="674"/>
      <c r="EM368" s="674"/>
      <c r="EN368" s="674"/>
      <c r="EO368" s="674"/>
      <c r="EP368" s="674"/>
      <c r="EQ368" s="674"/>
      <c r="ER368" s="674"/>
      <c r="ES368" s="674"/>
      <c r="ET368" s="674"/>
      <c r="EU368" s="674"/>
      <c r="EV368" s="674"/>
      <c r="EW368" s="674"/>
      <c r="EX368" s="674"/>
      <c r="EY368" s="674"/>
      <c r="EZ368" s="674"/>
      <c r="FA368" s="674"/>
      <c r="FB368" s="674"/>
      <c r="FC368" s="674"/>
      <c r="FD368" s="674"/>
      <c r="FE368" s="674"/>
      <c r="FF368" s="674"/>
      <c r="FG368" s="674"/>
      <c r="FH368" s="674"/>
      <c r="FI368" s="674"/>
      <c r="FJ368" s="674"/>
      <c r="FK368" s="674"/>
      <c r="FL368" s="674"/>
      <c r="FM368" s="674"/>
      <c r="FN368" s="674"/>
      <c r="FO368" s="674"/>
      <c r="FP368" s="674"/>
      <c r="FQ368" s="674"/>
      <c r="FR368" s="674"/>
      <c r="FS368" s="674"/>
      <c r="FT368" s="674"/>
      <c r="FU368" s="674"/>
      <c r="FV368" s="674"/>
      <c r="FW368" s="674"/>
      <c r="FX368" s="674"/>
      <c r="FY368" s="674"/>
      <c r="FZ368" s="1313"/>
      <c r="GA368" s="1312"/>
      <c r="GB368" s="1156"/>
      <c r="GC368" s="1156"/>
      <c r="GD368" s="1156"/>
      <c r="GE368" s="1156"/>
      <c r="GF368" s="1156"/>
      <c r="GG368" s="1156"/>
      <c r="GH368" s="1156"/>
      <c r="GI368" s="1156"/>
      <c r="GJ368" s="1156"/>
      <c r="GK368" s="1157"/>
      <c r="GL368" s="1157"/>
      <c r="GM368" s="1157"/>
      <c r="GN368" s="1157"/>
      <c r="GO368" s="1157"/>
      <c r="GP368" s="1157"/>
      <c r="GQ368" s="1157"/>
      <c r="GR368" s="1157"/>
      <c r="GS368" s="1157"/>
      <c r="GT368" s="1157"/>
      <c r="GU368" s="1157"/>
      <c r="GV368" s="1157"/>
      <c r="GW368" s="1157"/>
      <c r="GX368" s="1157"/>
      <c r="GY368" s="1157"/>
      <c r="GZ368" s="1157"/>
      <c r="HA368" s="1157"/>
      <c r="HB368" s="1157"/>
      <c r="HC368" s="1157"/>
      <c r="HD368" s="1157"/>
      <c r="HE368" s="1157"/>
      <c r="HF368" s="1157"/>
      <c r="HG368" s="1157"/>
      <c r="HH368" s="1157"/>
      <c r="HI368" s="1157"/>
      <c r="HJ368" s="1026"/>
    </row>
    <row r="369" spans="2:218" ht="24.95" customHeight="1" x14ac:dyDescent="0.25">
      <c r="B369" s="1606"/>
      <c r="C369" s="229"/>
      <c r="D369" s="1316"/>
      <c r="E369" s="2400"/>
      <c r="F369" s="215"/>
      <c r="G369" s="213"/>
      <c r="H369" s="213"/>
      <c r="I369" s="214"/>
      <c r="J369" s="834"/>
      <c r="K369" s="234"/>
      <c r="L369" s="230"/>
      <c r="M369" s="231"/>
      <c r="N369" s="231"/>
      <c r="O369" s="231"/>
      <c r="P369" s="231"/>
      <c r="Q369" s="235"/>
      <c r="R369" s="233"/>
      <c r="S369" s="232"/>
      <c r="T369" s="219"/>
      <c r="U369" s="835"/>
      <c r="V369" s="212"/>
      <c r="W369" s="231"/>
      <c r="X369" s="2118"/>
      <c r="Y369" s="2119"/>
      <c r="Z369" s="2188"/>
      <c r="AA369" s="674"/>
      <c r="AB369" s="674"/>
      <c r="AC369" s="674"/>
      <c r="AD369" s="674"/>
      <c r="AE369" s="674"/>
      <c r="AF369" s="674"/>
      <c r="AG369" s="674"/>
      <c r="AH369" s="674"/>
      <c r="AI369" s="674"/>
      <c r="AJ369" s="674"/>
      <c r="AK369" s="674"/>
      <c r="AL369" s="674"/>
      <c r="AM369" s="674"/>
      <c r="AN369" s="674"/>
      <c r="AO369" s="674"/>
      <c r="AP369" s="674"/>
      <c r="AQ369" s="674"/>
      <c r="AR369" s="674"/>
      <c r="AS369" s="674"/>
      <c r="AT369" s="674"/>
      <c r="AU369" s="674"/>
      <c r="AV369" s="674"/>
      <c r="AW369" s="674"/>
      <c r="AX369" s="674"/>
      <c r="AY369" s="674"/>
      <c r="AZ369" s="674"/>
      <c r="BA369" s="674"/>
      <c r="BB369" s="674"/>
      <c r="BC369" s="674"/>
      <c r="BD369" s="674"/>
      <c r="BE369" s="674"/>
      <c r="BF369" s="674"/>
      <c r="BG369" s="674"/>
      <c r="BH369" s="674"/>
      <c r="BI369" s="674"/>
      <c r="BJ369" s="674"/>
      <c r="BK369" s="674"/>
      <c r="BL369" s="674"/>
      <c r="BM369" s="674"/>
      <c r="BN369" s="674"/>
      <c r="BO369" s="674"/>
      <c r="BP369" s="674"/>
      <c r="BQ369" s="674"/>
      <c r="BR369" s="674"/>
      <c r="BS369" s="674"/>
      <c r="BT369" s="674"/>
      <c r="BU369" s="674"/>
      <c r="BV369" s="674"/>
      <c r="BW369" s="674"/>
      <c r="BX369" s="674"/>
      <c r="BY369" s="674"/>
      <c r="BZ369" s="674"/>
      <c r="CA369" s="674"/>
      <c r="CB369" s="674"/>
      <c r="CC369" s="674"/>
      <c r="CD369" s="674"/>
      <c r="CE369" s="674"/>
      <c r="CF369" s="674"/>
      <c r="CG369" s="674"/>
      <c r="CH369" s="674"/>
      <c r="CI369" s="674"/>
      <c r="CJ369" s="674"/>
      <c r="CK369" s="674"/>
      <c r="CL369" s="674"/>
      <c r="CM369" s="674"/>
      <c r="CN369" s="674"/>
      <c r="CO369" s="674"/>
      <c r="CP369" s="674"/>
      <c r="CQ369" s="674"/>
      <c r="CR369" s="674"/>
      <c r="CS369" s="674"/>
      <c r="CT369" s="674"/>
      <c r="CU369" s="674"/>
      <c r="CV369" s="674"/>
      <c r="CW369" s="674"/>
      <c r="CX369" s="674"/>
      <c r="CY369" s="674"/>
      <c r="CZ369" s="674"/>
      <c r="DA369" s="674"/>
      <c r="DB369" s="674"/>
      <c r="DC369" s="674"/>
      <c r="DD369" s="674"/>
      <c r="DE369" s="674"/>
      <c r="DF369" s="674"/>
      <c r="DG369" s="674"/>
      <c r="DH369" s="674"/>
      <c r="DI369" s="674"/>
      <c r="DJ369" s="674"/>
      <c r="DK369" s="674"/>
      <c r="DL369" s="674"/>
      <c r="DM369" s="674"/>
      <c r="DN369" s="674"/>
      <c r="DO369" s="674"/>
      <c r="DP369" s="674"/>
      <c r="DQ369" s="674"/>
      <c r="DR369" s="674"/>
      <c r="DS369" s="674"/>
      <c r="DT369" s="674"/>
      <c r="DU369" s="674"/>
      <c r="DV369" s="674"/>
      <c r="DW369" s="674"/>
      <c r="DX369" s="674"/>
      <c r="DY369" s="674"/>
      <c r="DZ369" s="674"/>
      <c r="EA369" s="674"/>
      <c r="EB369" s="674"/>
      <c r="EC369" s="674"/>
      <c r="ED369" s="674"/>
      <c r="EE369" s="674"/>
      <c r="EF369" s="674"/>
      <c r="EG369" s="674"/>
      <c r="EH369" s="674"/>
      <c r="EI369" s="674"/>
      <c r="EJ369" s="674"/>
      <c r="EK369" s="674"/>
      <c r="EL369" s="674"/>
      <c r="EM369" s="674"/>
      <c r="EN369" s="674"/>
      <c r="EO369" s="674"/>
      <c r="EP369" s="674"/>
      <c r="EQ369" s="674"/>
      <c r="ER369" s="674"/>
      <c r="ES369" s="674"/>
      <c r="ET369" s="674"/>
      <c r="EU369" s="674"/>
      <c r="EV369" s="674"/>
      <c r="EW369" s="674"/>
      <c r="EX369" s="674"/>
      <c r="EY369" s="674"/>
      <c r="EZ369" s="674"/>
      <c r="FA369" s="674"/>
      <c r="FB369" s="674"/>
      <c r="FC369" s="674"/>
      <c r="FD369" s="674"/>
      <c r="FE369" s="674"/>
      <c r="FF369" s="674"/>
      <c r="FG369" s="674"/>
      <c r="FH369" s="674"/>
      <c r="FI369" s="674"/>
      <c r="FJ369" s="674"/>
      <c r="FK369" s="674"/>
      <c r="FL369" s="674"/>
      <c r="FM369" s="674"/>
      <c r="FN369" s="674"/>
      <c r="FO369" s="674"/>
      <c r="FP369" s="674"/>
      <c r="FQ369" s="674"/>
      <c r="FR369" s="674"/>
      <c r="FS369" s="674"/>
      <c r="FT369" s="674"/>
      <c r="FU369" s="674"/>
      <c r="FV369" s="674"/>
      <c r="FW369" s="674"/>
      <c r="FX369" s="674"/>
      <c r="FY369" s="674"/>
      <c r="FZ369" s="1313"/>
      <c r="GA369" s="1312"/>
      <c r="GB369" s="1156"/>
      <c r="GC369" s="1156"/>
      <c r="GD369" s="1156"/>
      <c r="GE369" s="1156"/>
      <c r="GF369" s="1156"/>
      <c r="GG369" s="1156"/>
      <c r="GH369" s="1156"/>
      <c r="GI369" s="1156"/>
      <c r="GJ369" s="1156"/>
      <c r="GK369" s="1157"/>
      <c r="GL369" s="1157"/>
      <c r="GM369" s="1157"/>
      <c r="GN369" s="1157"/>
      <c r="GO369" s="1157"/>
      <c r="GP369" s="1157"/>
      <c r="GQ369" s="1157"/>
      <c r="GR369" s="1157"/>
      <c r="GS369" s="1157"/>
      <c r="GT369" s="1157"/>
      <c r="GU369" s="1157"/>
      <c r="GV369" s="1157"/>
      <c r="GW369" s="1157"/>
      <c r="GX369" s="1157"/>
      <c r="GY369" s="1157"/>
      <c r="GZ369" s="1157"/>
      <c r="HA369" s="1157"/>
      <c r="HB369" s="1157"/>
      <c r="HC369" s="1157"/>
      <c r="HD369" s="1157"/>
      <c r="HE369" s="1157"/>
      <c r="HF369" s="1157"/>
      <c r="HG369" s="1157"/>
      <c r="HH369" s="1157"/>
      <c r="HI369" s="1157"/>
      <c r="HJ369" s="1026"/>
    </row>
    <row r="370" spans="2:218" ht="24.95" customHeight="1" x14ac:dyDescent="0.25">
      <c r="B370" s="1606"/>
      <c r="C370" s="229"/>
      <c r="D370" s="1316"/>
      <c r="E370" s="2400"/>
      <c r="F370" s="215"/>
      <c r="G370" s="213"/>
      <c r="H370" s="213"/>
      <c r="I370" s="214"/>
      <c r="J370" s="834"/>
      <c r="K370" s="234"/>
      <c r="L370" s="230"/>
      <c r="M370" s="231"/>
      <c r="N370" s="231"/>
      <c r="O370" s="231"/>
      <c r="P370" s="231"/>
      <c r="Q370" s="235"/>
      <c r="R370" s="233"/>
      <c r="S370" s="232"/>
      <c r="T370" s="219"/>
      <c r="U370" s="835"/>
      <c r="V370" s="212"/>
      <c r="W370" s="231"/>
      <c r="X370" s="2118"/>
      <c r="Y370" s="2119"/>
      <c r="Z370" s="2188"/>
      <c r="AA370" s="674"/>
      <c r="AB370" s="674"/>
      <c r="AC370" s="674"/>
      <c r="AD370" s="674"/>
      <c r="AE370" s="674"/>
      <c r="AF370" s="674"/>
      <c r="AG370" s="674"/>
      <c r="AH370" s="674"/>
      <c r="AI370" s="674"/>
      <c r="AJ370" s="674"/>
      <c r="AK370" s="674"/>
      <c r="AL370" s="674"/>
      <c r="AM370" s="674"/>
      <c r="AN370" s="674"/>
      <c r="AO370" s="674"/>
      <c r="AP370" s="674"/>
      <c r="AQ370" s="674"/>
      <c r="AR370" s="674"/>
      <c r="AS370" s="674"/>
      <c r="AT370" s="674"/>
      <c r="AU370" s="674"/>
      <c r="AV370" s="674"/>
      <c r="AW370" s="674"/>
      <c r="AX370" s="674"/>
      <c r="AY370" s="674"/>
      <c r="AZ370" s="674"/>
      <c r="BA370" s="674"/>
      <c r="BB370" s="674"/>
      <c r="BC370" s="674"/>
      <c r="BD370" s="674"/>
      <c r="BE370" s="674"/>
      <c r="BF370" s="674"/>
      <c r="BG370" s="674"/>
      <c r="BH370" s="674"/>
      <c r="BI370" s="674"/>
      <c r="BJ370" s="674"/>
      <c r="BK370" s="674"/>
      <c r="BL370" s="674"/>
      <c r="BM370" s="674"/>
      <c r="BN370" s="674"/>
      <c r="BO370" s="674"/>
      <c r="BP370" s="674"/>
      <c r="BQ370" s="674"/>
      <c r="BR370" s="674"/>
      <c r="BS370" s="674"/>
      <c r="BT370" s="674"/>
      <c r="BU370" s="674"/>
      <c r="BV370" s="674"/>
      <c r="BW370" s="674"/>
      <c r="BX370" s="674"/>
      <c r="BY370" s="674"/>
      <c r="BZ370" s="674"/>
      <c r="CA370" s="674"/>
      <c r="CB370" s="674"/>
      <c r="CC370" s="674"/>
      <c r="CD370" s="674"/>
      <c r="CE370" s="674"/>
      <c r="CF370" s="674"/>
      <c r="CG370" s="674"/>
      <c r="CH370" s="674"/>
      <c r="CI370" s="674"/>
      <c r="CJ370" s="674"/>
      <c r="CK370" s="674"/>
      <c r="CL370" s="674"/>
      <c r="CM370" s="674"/>
      <c r="CN370" s="674"/>
      <c r="CO370" s="674"/>
      <c r="CP370" s="674"/>
      <c r="CQ370" s="674"/>
      <c r="CR370" s="674"/>
      <c r="CS370" s="674"/>
      <c r="CT370" s="674"/>
      <c r="CU370" s="674"/>
      <c r="CV370" s="674"/>
      <c r="CW370" s="674"/>
      <c r="CX370" s="674"/>
      <c r="CY370" s="674"/>
      <c r="CZ370" s="674"/>
      <c r="DA370" s="674"/>
      <c r="DB370" s="674"/>
      <c r="DC370" s="674"/>
      <c r="DD370" s="674"/>
      <c r="DE370" s="674"/>
      <c r="DF370" s="674"/>
      <c r="DG370" s="674"/>
      <c r="DH370" s="674"/>
      <c r="DI370" s="674"/>
      <c r="DJ370" s="674"/>
      <c r="DK370" s="674"/>
      <c r="DL370" s="674"/>
      <c r="DM370" s="674"/>
      <c r="DN370" s="674"/>
      <c r="DO370" s="674"/>
      <c r="DP370" s="674"/>
      <c r="DQ370" s="674"/>
      <c r="DR370" s="674"/>
      <c r="DS370" s="674"/>
      <c r="DT370" s="674"/>
      <c r="DU370" s="674"/>
      <c r="DV370" s="674"/>
      <c r="DW370" s="674"/>
      <c r="DX370" s="674"/>
      <c r="DY370" s="674"/>
      <c r="DZ370" s="674"/>
      <c r="EA370" s="674"/>
      <c r="EB370" s="674"/>
      <c r="EC370" s="674"/>
      <c r="ED370" s="674"/>
      <c r="EE370" s="674"/>
      <c r="EF370" s="674"/>
      <c r="EG370" s="674"/>
      <c r="EH370" s="674"/>
      <c r="EI370" s="674"/>
      <c r="EJ370" s="674"/>
      <c r="EK370" s="674"/>
      <c r="EL370" s="674"/>
      <c r="EM370" s="674"/>
      <c r="EN370" s="674"/>
      <c r="EO370" s="674"/>
      <c r="EP370" s="674"/>
      <c r="EQ370" s="674"/>
      <c r="ER370" s="674"/>
      <c r="ES370" s="674"/>
      <c r="ET370" s="674"/>
      <c r="EU370" s="674"/>
      <c r="EV370" s="674"/>
      <c r="EW370" s="674"/>
      <c r="EX370" s="674"/>
      <c r="EY370" s="674"/>
      <c r="EZ370" s="674"/>
      <c r="FA370" s="674"/>
      <c r="FB370" s="674"/>
      <c r="FC370" s="674"/>
      <c r="FD370" s="674"/>
      <c r="FE370" s="674"/>
      <c r="FF370" s="674"/>
      <c r="FG370" s="674"/>
      <c r="FH370" s="674"/>
      <c r="FI370" s="674"/>
      <c r="FJ370" s="674"/>
      <c r="FK370" s="674"/>
      <c r="FL370" s="674"/>
      <c r="FM370" s="674"/>
      <c r="FN370" s="674"/>
      <c r="FO370" s="674"/>
      <c r="FP370" s="674"/>
      <c r="FQ370" s="674"/>
      <c r="FR370" s="674"/>
      <c r="FS370" s="674"/>
      <c r="FT370" s="674"/>
      <c r="FU370" s="674"/>
      <c r="FV370" s="674"/>
      <c r="FW370" s="674"/>
      <c r="FX370" s="674"/>
      <c r="FY370" s="674"/>
      <c r="FZ370" s="1313"/>
      <c r="GA370" s="1312"/>
      <c r="GB370" s="1156"/>
      <c r="GC370" s="1156"/>
      <c r="GD370" s="1156"/>
      <c r="GE370" s="1156"/>
      <c r="GF370" s="1156"/>
      <c r="GG370" s="1156"/>
      <c r="GH370" s="1156"/>
      <c r="GI370" s="1156"/>
      <c r="GJ370" s="1156"/>
      <c r="GK370" s="1157"/>
      <c r="GL370" s="1157"/>
      <c r="GM370" s="1157"/>
      <c r="GN370" s="1157"/>
      <c r="GO370" s="1157"/>
      <c r="GP370" s="1157"/>
      <c r="GQ370" s="1157"/>
      <c r="GR370" s="1157"/>
      <c r="GS370" s="1157"/>
      <c r="GT370" s="1157"/>
      <c r="GU370" s="1157"/>
      <c r="GV370" s="1157"/>
      <c r="GW370" s="1157"/>
      <c r="GX370" s="1157"/>
      <c r="GY370" s="1157"/>
      <c r="GZ370" s="1157"/>
      <c r="HA370" s="1157"/>
      <c r="HB370" s="1157"/>
      <c r="HC370" s="1157"/>
      <c r="HD370" s="1157"/>
      <c r="HE370" s="1157"/>
      <c r="HF370" s="1157"/>
      <c r="HG370" s="1157"/>
      <c r="HH370" s="1157"/>
      <c r="HI370" s="1157"/>
      <c r="HJ370" s="1026"/>
    </row>
    <row r="371" spans="2:218" ht="24.95" customHeight="1" x14ac:dyDescent="0.25">
      <c r="B371" s="1606"/>
      <c r="C371" s="229"/>
      <c r="D371" s="1316"/>
      <c r="E371" s="2400"/>
      <c r="F371" s="215"/>
      <c r="G371" s="213"/>
      <c r="H371" s="213"/>
      <c r="I371" s="214"/>
      <c r="J371" s="834"/>
      <c r="K371" s="234"/>
      <c r="L371" s="230"/>
      <c r="M371" s="231"/>
      <c r="N371" s="231"/>
      <c r="O371" s="231"/>
      <c r="P371" s="231"/>
      <c r="Q371" s="235"/>
      <c r="R371" s="233"/>
      <c r="S371" s="232"/>
      <c r="T371" s="219"/>
      <c r="U371" s="835"/>
      <c r="V371" s="212"/>
      <c r="W371" s="231"/>
      <c r="X371" s="2118"/>
      <c r="Y371" s="2119"/>
      <c r="Z371" s="2188"/>
      <c r="AA371" s="674"/>
      <c r="AB371" s="674"/>
      <c r="AC371" s="674"/>
      <c r="AD371" s="674"/>
      <c r="AE371" s="674"/>
      <c r="AF371" s="674"/>
      <c r="AG371" s="674"/>
      <c r="AH371" s="674"/>
      <c r="AI371" s="674"/>
      <c r="AJ371" s="674"/>
      <c r="AK371" s="674"/>
      <c r="AL371" s="674"/>
      <c r="AM371" s="674"/>
      <c r="AN371" s="674"/>
      <c r="AO371" s="674"/>
      <c r="AP371" s="674"/>
      <c r="AQ371" s="674"/>
      <c r="AR371" s="674"/>
      <c r="AS371" s="674"/>
      <c r="AT371" s="674"/>
      <c r="AU371" s="674"/>
      <c r="AV371" s="674"/>
      <c r="AW371" s="674"/>
      <c r="AX371" s="674"/>
      <c r="AY371" s="674"/>
      <c r="AZ371" s="674"/>
      <c r="BA371" s="674"/>
      <c r="BB371" s="674"/>
      <c r="BC371" s="674"/>
      <c r="BD371" s="674"/>
      <c r="BE371" s="674"/>
      <c r="BF371" s="674"/>
      <c r="BG371" s="674"/>
      <c r="BH371" s="674"/>
      <c r="BI371" s="674"/>
      <c r="BJ371" s="674"/>
      <c r="BK371" s="674"/>
      <c r="BL371" s="674"/>
      <c r="BM371" s="674"/>
      <c r="BN371" s="674"/>
      <c r="BO371" s="674"/>
      <c r="BP371" s="674"/>
      <c r="BQ371" s="674"/>
      <c r="BR371" s="674"/>
      <c r="BS371" s="674"/>
      <c r="BT371" s="674"/>
      <c r="BU371" s="674"/>
      <c r="BV371" s="674"/>
      <c r="BW371" s="674"/>
      <c r="BX371" s="674"/>
      <c r="BY371" s="674"/>
      <c r="BZ371" s="674"/>
      <c r="CA371" s="674"/>
      <c r="CB371" s="674"/>
      <c r="CC371" s="674"/>
      <c r="CD371" s="674"/>
      <c r="CE371" s="674"/>
      <c r="CF371" s="674"/>
      <c r="CG371" s="674"/>
      <c r="CH371" s="674"/>
      <c r="CI371" s="674"/>
      <c r="CJ371" s="674"/>
      <c r="CK371" s="674"/>
      <c r="CL371" s="674"/>
      <c r="CM371" s="674"/>
      <c r="CN371" s="674"/>
      <c r="CO371" s="674"/>
      <c r="CP371" s="674"/>
      <c r="CQ371" s="674"/>
      <c r="CR371" s="674"/>
      <c r="CS371" s="674"/>
      <c r="CT371" s="674"/>
      <c r="CU371" s="674"/>
      <c r="CV371" s="674"/>
      <c r="CW371" s="674"/>
      <c r="CX371" s="674"/>
      <c r="CY371" s="674"/>
      <c r="CZ371" s="674"/>
      <c r="DA371" s="674"/>
      <c r="DB371" s="674"/>
      <c r="DC371" s="674"/>
      <c r="DD371" s="674"/>
      <c r="DE371" s="674"/>
      <c r="DF371" s="674"/>
      <c r="DG371" s="674"/>
      <c r="DH371" s="674"/>
      <c r="DI371" s="674"/>
      <c r="DJ371" s="674"/>
      <c r="DK371" s="674"/>
      <c r="DL371" s="674"/>
      <c r="DM371" s="674"/>
      <c r="DN371" s="674"/>
      <c r="DO371" s="674"/>
      <c r="DP371" s="674"/>
      <c r="DQ371" s="674"/>
      <c r="DR371" s="674"/>
      <c r="DS371" s="674"/>
      <c r="DT371" s="674"/>
      <c r="DU371" s="674"/>
      <c r="DV371" s="674"/>
      <c r="DW371" s="674"/>
      <c r="DX371" s="674"/>
      <c r="DY371" s="674"/>
      <c r="DZ371" s="674"/>
      <c r="EA371" s="674"/>
      <c r="EB371" s="674"/>
      <c r="EC371" s="674"/>
      <c r="ED371" s="674"/>
      <c r="EE371" s="674"/>
      <c r="EF371" s="674"/>
      <c r="EG371" s="674"/>
      <c r="EH371" s="674"/>
      <c r="EI371" s="674"/>
      <c r="EJ371" s="674"/>
      <c r="EK371" s="674"/>
      <c r="EL371" s="674"/>
      <c r="EM371" s="674"/>
      <c r="EN371" s="674"/>
      <c r="EO371" s="674"/>
      <c r="EP371" s="674"/>
      <c r="EQ371" s="674"/>
      <c r="ER371" s="674"/>
      <c r="ES371" s="674"/>
      <c r="ET371" s="674"/>
      <c r="EU371" s="674"/>
      <c r="EV371" s="674"/>
      <c r="EW371" s="674"/>
      <c r="EX371" s="674"/>
      <c r="EY371" s="674"/>
      <c r="EZ371" s="674"/>
      <c r="FA371" s="674"/>
      <c r="FB371" s="674"/>
      <c r="FC371" s="674"/>
      <c r="FD371" s="674"/>
      <c r="FE371" s="674"/>
      <c r="FF371" s="674"/>
      <c r="FG371" s="674"/>
      <c r="FH371" s="674"/>
      <c r="FI371" s="674"/>
      <c r="FJ371" s="674"/>
      <c r="FK371" s="674"/>
      <c r="FL371" s="674"/>
      <c r="FM371" s="674"/>
      <c r="FN371" s="674"/>
      <c r="FO371" s="674"/>
      <c r="FP371" s="674"/>
      <c r="FQ371" s="674"/>
      <c r="FR371" s="674"/>
      <c r="FS371" s="674"/>
      <c r="FT371" s="674"/>
      <c r="FU371" s="674"/>
      <c r="FV371" s="674"/>
      <c r="FW371" s="674"/>
      <c r="FX371" s="674"/>
      <c r="FY371" s="674"/>
      <c r="FZ371" s="1313"/>
      <c r="GA371" s="1312"/>
      <c r="GB371" s="1156"/>
      <c r="GC371" s="1156"/>
      <c r="GD371" s="1156"/>
      <c r="GE371" s="1156"/>
      <c r="GF371" s="1156"/>
      <c r="GG371" s="1156"/>
      <c r="GH371" s="1156"/>
      <c r="GI371" s="1156"/>
      <c r="GJ371" s="1156"/>
      <c r="GK371" s="1157"/>
      <c r="GL371" s="1157"/>
      <c r="GM371" s="1157"/>
      <c r="GN371" s="1157"/>
      <c r="GO371" s="1157"/>
      <c r="GP371" s="1157"/>
      <c r="GQ371" s="1157"/>
      <c r="GR371" s="1157"/>
      <c r="GS371" s="1157"/>
      <c r="GT371" s="1157"/>
      <c r="GU371" s="1157"/>
      <c r="GV371" s="1157"/>
      <c r="GW371" s="1157"/>
      <c r="GX371" s="1157"/>
      <c r="GY371" s="1157"/>
      <c r="GZ371" s="1157"/>
      <c r="HA371" s="1157"/>
      <c r="HB371" s="1157"/>
      <c r="HC371" s="1157"/>
      <c r="HD371" s="1157"/>
      <c r="HE371" s="1157"/>
      <c r="HF371" s="1157"/>
      <c r="HG371" s="1157"/>
      <c r="HH371" s="1157"/>
      <c r="HI371" s="1157"/>
      <c r="HJ371" s="1026"/>
    </row>
    <row r="372" spans="2:218" ht="24.95" customHeight="1" x14ac:dyDescent="0.25">
      <c r="B372" s="1606"/>
      <c r="C372" s="229"/>
      <c r="D372" s="1316"/>
      <c r="E372" s="2400"/>
      <c r="F372" s="215"/>
      <c r="G372" s="213"/>
      <c r="H372" s="213"/>
      <c r="I372" s="214"/>
      <c r="J372" s="834"/>
      <c r="K372" s="234"/>
      <c r="L372" s="230"/>
      <c r="M372" s="231"/>
      <c r="N372" s="231"/>
      <c r="O372" s="231"/>
      <c r="P372" s="231"/>
      <c r="Q372" s="235"/>
      <c r="R372" s="233"/>
      <c r="S372" s="232"/>
      <c r="T372" s="219"/>
      <c r="U372" s="835"/>
      <c r="V372" s="212"/>
      <c r="W372" s="231"/>
      <c r="X372" s="2118"/>
      <c r="Y372" s="2119"/>
      <c r="Z372" s="2188"/>
      <c r="AA372" s="674"/>
      <c r="AB372" s="674"/>
      <c r="AC372" s="674"/>
      <c r="AD372" s="674"/>
      <c r="AE372" s="674"/>
      <c r="AF372" s="674"/>
      <c r="AG372" s="674"/>
      <c r="AH372" s="674"/>
      <c r="AI372" s="674"/>
      <c r="AJ372" s="674"/>
      <c r="AK372" s="674"/>
      <c r="AL372" s="674"/>
      <c r="AM372" s="674"/>
      <c r="AN372" s="674"/>
      <c r="AO372" s="674"/>
      <c r="AP372" s="674"/>
      <c r="AQ372" s="674"/>
      <c r="AR372" s="674"/>
      <c r="AS372" s="674"/>
      <c r="AT372" s="674"/>
      <c r="AU372" s="674"/>
      <c r="AV372" s="674"/>
      <c r="AW372" s="674"/>
      <c r="AX372" s="674"/>
      <c r="AY372" s="674"/>
      <c r="AZ372" s="674"/>
      <c r="BA372" s="674"/>
      <c r="BB372" s="674"/>
      <c r="BC372" s="674"/>
      <c r="BD372" s="674"/>
      <c r="BE372" s="674"/>
      <c r="BF372" s="674"/>
      <c r="BG372" s="674"/>
      <c r="BH372" s="674"/>
      <c r="BI372" s="674"/>
      <c r="BJ372" s="674"/>
      <c r="BK372" s="674"/>
      <c r="BL372" s="674"/>
      <c r="BM372" s="674"/>
      <c r="BN372" s="674"/>
      <c r="BO372" s="674"/>
      <c r="BP372" s="674"/>
      <c r="BQ372" s="674"/>
      <c r="BR372" s="674"/>
      <c r="BS372" s="674"/>
      <c r="BT372" s="674"/>
      <c r="BU372" s="674"/>
      <c r="BV372" s="674"/>
      <c r="BW372" s="674"/>
      <c r="BX372" s="674"/>
      <c r="BY372" s="674"/>
      <c r="BZ372" s="674"/>
      <c r="CA372" s="674"/>
      <c r="CB372" s="674"/>
      <c r="CC372" s="674"/>
      <c r="CD372" s="674"/>
      <c r="CE372" s="674"/>
      <c r="CF372" s="674"/>
      <c r="CG372" s="674"/>
      <c r="CH372" s="674"/>
      <c r="CI372" s="674"/>
      <c r="CJ372" s="674"/>
      <c r="CK372" s="674"/>
      <c r="CL372" s="674"/>
      <c r="CM372" s="674"/>
      <c r="CN372" s="674"/>
      <c r="CO372" s="674"/>
      <c r="CP372" s="674"/>
      <c r="CQ372" s="674"/>
      <c r="CR372" s="674"/>
      <c r="CS372" s="674"/>
      <c r="CT372" s="674"/>
      <c r="CU372" s="674"/>
      <c r="CV372" s="674"/>
      <c r="CW372" s="674"/>
      <c r="CX372" s="674"/>
      <c r="CY372" s="674"/>
      <c r="CZ372" s="674"/>
      <c r="DA372" s="674"/>
      <c r="DB372" s="674"/>
      <c r="DC372" s="674"/>
      <c r="DD372" s="674"/>
      <c r="DE372" s="674"/>
      <c r="DF372" s="674"/>
      <c r="DG372" s="674"/>
      <c r="DH372" s="674"/>
      <c r="DI372" s="674"/>
      <c r="DJ372" s="674"/>
      <c r="DK372" s="674"/>
      <c r="DL372" s="674"/>
      <c r="DM372" s="674"/>
      <c r="DN372" s="674"/>
      <c r="DO372" s="674"/>
      <c r="DP372" s="674"/>
      <c r="DQ372" s="674"/>
      <c r="DR372" s="674"/>
      <c r="DS372" s="674"/>
      <c r="DT372" s="674"/>
      <c r="DU372" s="674"/>
      <c r="DV372" s="674"/>
      <c r="DW372" s="674"/>
      <c r="DX372" s="674"/>
      <c r="DY372" s="674"/>
      <c r="DZ372" s="674"/>
      <c r="EA372" s="674"/>
      <c r="EB372" s="674"/>
      <c r="EC372" s="674"/>
      <c r="ED372" s="674"/>
      <c r="EE372" s="674"/>
      <c r="EF372" s="674"/>
      <c r="EG372" s="674"/>
      <c r="EH372" s="674"/>
      <c r="EI372" s="674"/>
      <c r="EJ372" s="674"/>
      <c r="EK372" s="674"/>
      <c r="EL372" s="674"/>
      <c r="EM372" s="674"/>
      <c r="EN372" s="674"/>
      <c r="EO372" s="674"/>
      <c r="EP372" s="674"/>
      <c r="EQ372" s="674"/>
      <c r="ER372" s="674"/>
      <c r="ES372" s="674"/>
      <c r="ET372" s="674"/>
      <c r="EU372" s="674"/>
      <c r="EV372" s="674"/>
      <c r="EW372" s="674"/>
      <c r="EX372" s="674"/>
      <c r="EY372" s="674"/>
      <c r="EZ372" s="674"/>
      <c r="FA372" s="674"/>
      <c r="FB372" s="674"/>
      <c r="FC372" s="674"/>
      <c r="FD372" s="674"/>
      <c r="FE372" s="674"/>
      <c r="FF372" s="674"/>
      <c r="FG372" s="674"/>
      <c r="FH372" s="674"/>
      <c r="FI372" s="674"/>
      <c r="FJ372" s="674"/>
      <c r="FK372" s="674"/>
      <c r="FL372" s="674"/>
      <c r="FM372" s="674"/>
      <c r="FN372" s="674"/>
      <c r="FO372" s="674"/>
      <c r="FP372" s="674"/>
      <c r="FQ372" s="674"/>
      <c r="FR372" s="674"/>
      <c r="FS372" s="674"/>
      <c r="FT372" s="674"/>
      <c r="FU372" s="674"/>
      <c r="FV372" s="674"/>
      <c r="FW372" s="674"/>
      <c r="FX372" s="674"/>
      <c r="FY372" s="674"/>
      <c r="FZ372" s="1313"/>
      <c r="GA372" s="1312"/>
      <c r="GB372" s="1156"/>
      <c r="GC372" s="1156"/>
      <c r="GD372" s="1156"/>
      <c r="GE372" s="1156"/>
      <c r="GF372" s="1156"/>
      <c r="GG372" s="1156"/>
      <c r="GH372" s="1156"/>
      <c r="GI372" s="1156"/>
      <c r="GJ372" s="1156"/>
      <c r="GK372" s="1157"/>
      <c r="GL372" s="1157"/>
      <c r="GM372" s="1157"/>
      <c r="GN372" s="1157"/>
      <c r="GO372" s="1157"/>
      <c r="GP372" s="1157"/>
      <c r="GQ372" s="1157"/>
      <c r="GR372" s="1157"/>
      <c r="GS372" s="1157"/>
      <c r="GT372" s="1157"/>
      <c r="GU372" s="1157"/>
      <c r="GV372" s="1157"/>
      <c r="GW372" s="1157"/>
      <c r="GX372" s="1157"/>
      <c r="GY372" s="1157"/>
      <c r="GZ372" s="1157"/>
      <c r="HA372" s="1157"/>
      <c r="HB372" s="1157"/>
      <c r="HC372" s="1157"/>
      <c r="HD372" s="1157"/>
      <c r="HE372" s="1157"/>
      <c r="HF372" s="1157"/>
      <c r="HG372" s="1157"/>
      <c r="HH372" s="1157"/>
      <c r="HI372" s="1157"/>
      <c r="HJ372" s="1026"/>
    </row>
    <row r="373" spans="2:218" ht="24.95" customHeight="1" x14ac:dyDescent="0.25">
      <c r="B373" s="1606"/>
      <c r="C373" s="229"/>
      <c r="D373" s="1316"/>
      <c r="E373" s="2400"/>
      <c r="F373" s="215"/>
      <c r="G373" s="213"/>
      <c r="H373" s="213"/>
      <c r="I373" s="214"/>
      <c r="J373" s="834"/>
      <c r="K373" s="234"/>
      <c r="L373" s="230"/>
      <c r="M373" s="231"/>
      <c r="N373" s="231"/>
      <c r="O373" s="231"/>
      <c r="P373" s="231"/>
      <c r="Q373" s="235"/>
      <c r="R373" s="233"/>
      <c r="S373" s="232"/>
      <c r="T373" s="219"/>
      <c r="U373" s="835"/>
      <c r="V373" s="212"/>
      <c r="W373" s="231"/>
      <c r="X373" s="2118"/>
      <c r="Y373" s="2119"/>
      <c r="Z373" s="2188"/>
      <c r="AA373" s="674"/>
      <c r="AB373" s="674"/>
      <c r="AC373" s="674"/>
      <c r="AD373" s="674"/>
      <c r="AE373" s="674"/>
      <c r="AF373" s="674"/>
      <c r="AG373" s="674"/>
      <c r="AH373" s="674"/>
      <c r="AI373" s="674"/>
      <c r="AJ373" s="674"/>
      <c r="AK373" s="674"/>
      <c r="AL373" s="674"/>
      <c r="AM373" s="674"/>
      <c r="AN373" s="674"/>
      <c r="AO373" s="674"/>
      <c r="AP373" s="674"/>
      <c r="AQ373" s="674"/>
      <c r="AR373" s="674"/>
      <c r="AS373" s="674"/>
      <c r="AT373" s="674"/>
      <c r="AU373" s="674"/>
      <c r="AV373" s="674"/>
      <c r="AW373" s="674"/>
      <c r="AX373" s="674"/>
      <c r="AY373" s="674"/>
      <c r="AZ373" s="674"/>
      <c r="BA373" s="674"/>
      <c r="BB373" s="674"/>
      <c r="BC373" s="674"/>
      <c r="BD373" s="674"/>
      <c r="BE373" s="674"/>
      <c r="BF373" s="674"/>
      <c r="BG373" s="674"/>
      <c r="BH373" s="674"/>
      <c r="BI373" s="674"/>
      <c r="BJ373" s="674"/>
      <c r="BK373" s="674"/>
      <c r="BL373" s="674"/>
      <c r="BM373" s="674"/>
      <c r="BN373" s="674"/>
      <c r="BO373" s="674"/>
      <c r="BP373" s="674"/>
      <c r="BQ373" s="674"/>
      <c r="BR373" s="674"/>
      <c r="BS373" s="674"/>
      <c r="BT373" s="674"/>
      <c r="BU373" s="674"/>
      <c r="BV373" s="674"/>
      <c r="BW373" s="674"/>
      <c r="BX373" s="674"/>
      <c r="BY373" s="674"/>
      <c r="BZ373" s="674"/>
      <c r="CA373" s="674"/>
      <c r="CB373" s="674"/>
      <c r="CC373" s="674"/>
      <c r="CD373" s="674"/>
      <c r="CE373" s="674"/>
      <c r="CF373" s="674"/>
      <c r="CG373" s="674"/>
      <c r="CH373" s="674"/>
      <c r="CI373" s="674"/>
      <c r="CJ373" s="674"/>
      <c r="CK373" s="674"/>
      <c r="CL373" s="674"/>
      <c r="CM373" s="674"/>
      <c r="CN373" s="674"/>
      <c r="CO373" s="674"/>
      <c r="CP373" s="674"/>
      <c r="CQ373" s="674"/>
      <c r="CR373" s="674"/>
      <c r="CS373" s="674"/>
      <c r="CT373" s="674"/>
      <c r="CU373" s="674"/>
      <c r="CV373" s="674"/>
      <c r="CW373" s="674"/>
      <c r="CX373" s="674"/>
      <c r="CY373" s="674"/>
      <c r="CZ373" s="674"/>
      <c r="DA373" s="674"/>
      <c r="DB373" s="674"/>
      <c r="DC373" s="674"/>
      <c r="DD373" s="674"/>
      <c r="DE373" s="674"/>
      <c r="DF373" s="674"/>
      <c r="DG373" s="674"/>
      <c r="DH373" s="674"/>
      <c r="DI373" s="674"/>
      <c r="DJ373" s="674"/>
      <c r="DK373" s="674"/>
      <c r="DL373" s="674"/>
      <c r="DM373" s="674"/>
      <c r="DN373" s="674"/>
      <c r="DO373" s="674"/>
      <c r="DP373" s="674"/>
      <c r="DQ373" s="674"/>
      <c r="DR373" s="674"/>
      <c r="DS373" s="674"/>
      <c r="DT373" s="674"/>
      <c r="DU373" s="674"/>
      <c r="DV373" s="674"/>
      <c r="DW373" s="674"/>
      <c r="DX373" s="674"/>
      <c r="DY373" s="674"/>
      <c r="DZ373" s="674"/>
      <c r="EA373" s="674"/>
      <c r="EB373" s="674"/>
      <c r="EC373" s="674"/>
      <c r="ED373" s="674"/>
      <c r="EE373" s="674"/>
      <c r="EF373" s="674"/>
      <c r="EG373" s="674"/>
      <c r="EH373" s="674"/>
      <c r="EI373" s="674"/>
      <c r="EJ373" s="674"/>
      <c r="EK373" s="674"/>
      <c r="EL373" s="674"/>
      <c r="EM373" s="674"/>
      <c r="EN373" s="674"/>
      <c r="EO373" s="674"/>
      <c r="EP373" s="674"/>
      <c r="EQ373" s="674"/>
      <c r="ER373" s="674"/>
      <c r="ES373" s="674"/>
      <c r="ET373" s="674"/>
      <c r="EU373" s="674"/>
      <c r="EV373" s="674"/>
      <c r="EW373" s="674"/>
      <c r="EX373" s="674"/>
      <c r="EY373" s="674"/>
      <c r="EZ373" s="674"/>
      <c r="FA373" s="674"/>
      <c r="FB373" s="674"/>
      <c r="FC373" s="674"/>
      <c r="FD373" s="674"/>
      <c r="FE373" s="674"/>
      <c r="FF373" s="674"/>
      <c r="FG373" s="674"/>
      <c r="FH373" s="674"/>
      <c r="FI373" s="674"/>
      <c r="FJ373" s="674"/>
      <c r="FK373" s="674"/>
      <c r="FL373" s="674"/>
      <c r="FM373" s="674"/>
      <c r="FN373" s="674"/>
      <c r="FO373" s="674"/>
      <c r="FP373" s="674"/>
      <c r="FQ373" s="674"/>
      <c r="FR373" s="674"/>
      <c r="FS373" s="674"/>
      <c r="FT373" s="674"/>
      <c r="FU373" s="674"/>
      <c r="FV373" s="674"/>
      <c r="FW373" s="674"/>
      <c r="FX373" s="674"/>
      <c r="FY373" s="674"/>
      <c r="FZ373" s="1313"/>
      <c r="GA373" s="1312"/>
      <c r="GB373" s="1156"/>
      <c r="GC373" s="1156"/>
      <c r="GD373" s="1156"/>
      <c r="GE373" s="1156"/>
      <c r="GF373" s="1156"/>
      <c r="GG373" s="1156"/>
      <c r="GH373" s="1156"/>
      <c r="GI373" s="1156"/>
      <c r="GJ373" s="1156"/>
      <c r="GK373" s="1157"/>
      <c r="GL373" s="1157"/>
      <c r="GM373" s="1157"/>
      <c r="GN373" s="1157"/>
      <c r="GO373" s="1157"/>
      <c r="GP373" s="1157"/>
      <c r="GQ373" s="1157"/>
      <c r="GR373" s="1157"/>
      <c r="GS373" s="1157"/>
      <c r="GT373" s="1157"/>
      <c r="GU373" s="1157"/>
      <c r="GV373" s="1157"/>
      <c r="GW373" s="1157"/>
      <c r="GX373" s="1157"/>
      <c r="GY373" s="1157"/>
      <c r="GZ373" s="1157"/>
      <c r="HA373" s="1157"/>
      <c r="HB373" s="1157"/>
      <c r="HC373" s="1157"/>
      <c r="HD373" s="1157"/>
      <c r="HE373" s="1157"/>
      <c r="HF373" s="1157"/>
      <c r="HG373" s="1157"/>
      <c r="HH373" s="1157"/>
      <c r="HI373" s="1157"/>
      <c r="HJ373" s="1026"/>
    </row>
    <row r="374" spans="2:218" ht="24.95" customHeight="1" x14ac:dyDescent="0.25">
      <c r="B374" s="1606"/>
      <c r="C374" s="229"/>
      <c r="D374" s="1316"/>
      <c r="E374" s="2400"/>
      <c r="F374" s="215"/>
      <c r="G374" s="213"/>
      <c r="H374" s="213"/>
      <c r="I374" s="214"/>
      <c r="J374" s="834"/>
      <c r="K374" s="234"/>
      <c r="L374" s="230"/>
      <c r="M374" s="231"/>
      <c r="N374" s="231"/>
      <c r="O374" s="231"/>
      <c r="P374" s="231"/>
      <c r="Q374" s="235"/>
      <c r="R374" s="233"/>
      <c r="S374" s="232"/>
      <c r="T374" s="219"/>
      <c r="U374" s="835"/>
      <c r="V374" s="212"/>
      <c r="W374" s="231"/>
      <c r="X374" s="2118"/>
      <c r="Y374" s="2119"/>
      <c r="Z374" s="2188"/>
      <c r="AA374" s="674"/>
      <c r="AB374" s="674"/>
      <c r="AC374" s="674"/>
      <c r="AD374" s="674"/>
      <c r="AE374" s="674"/>
      <c r="AF374" s="674"/>
      <c r="AG374" s="674"/>
      <c r="AH374" s="674"/>
      <c r="AI374" s="674"/>
      <c r="AJ374" s="674"/>
      <c r="AK374" s="674"/>
      <c r="AL374" s="674"/>
      <c r="AM374" s="674"/>
      <c r="AN374" s="674"/>
      <c r="AO374" s="674"/>
      <c r="AP374" s="674"/>
      <c r="AQ374" s="674"/>
      <c r="AR374" s="674"/>
      <c r="AS374" s="674"/>
      <c r="AT374" s="674"/>
      <c r="AU374" s="674"/>
      <c r="AV374" s="674"/>
      <c r="AW374" s="674"/>
      <c r="AX374" s="674"/>
      <c r="AY374" s="674"/>
      <c r="AZ374" s="674"/>
      <c r="BA374" s="674"/>
      <c r="BB374" s="674"/>
      <c r="BC374" s="674"/>
      <c r="BD374" s="674"/>
      <c r="BE374" s="674"/>
      <c r="BF374" s="674"/>
      <c r="BG374" s="674"/>
      <c r="BH374" s="674"/>
      <c r="BI374" s="674"/>
      <c r="BJ374" s="674"/>
      <c r="BK374" s="674"/>
      <c r="BL374" s="674"/>
      <c r="BM374" s="674"/>
      <c r="BN374" s="674"/>
      <c r="BO374" s="674"/>
      <c r="BP374" s="674"/>
      <c r="BQ374" s="674"/>
      <c r="BR374" s="674"/>
      <c r="BS374" s="674"/>
      <c r="BT374" s="674"/>
      <c r="BU374" s="674"/>
      <c r="BV374" s="674"/>
      <c r="BW374" s="674"/>
      <c r="BX374" s="674"/>
      <c r="BY374" s="674"/>
      <c r="BZ374" s="674"/>
      <c r="CA374" s="674"/>
      <c r="CB374" s="674"/>
      <c r="CC374" s="674"/>
      <c r="CD374" s="674"/>
      <c r="CE374" s="674"/>
      <c r="CF374" s="674"/>
      <c r="CG374" s="674"/>
      <c r="CH374" s="674"/>
      <c r="CI374" s="674"/>
      <c r="CJ374" s="674"/>
      <c r="CK374" s="674"/>
      <c r="CL374" s="674"/>
      <c r="CM374" s="674"/>
      <c r="CN374" s="674"/>
      <c r="CO374" s="674"/>
      <c r="CP374" s="674"/>
      <c r="CQ374" s="674"/>
      <c r="CR374" s="674"/>
      <c r="CS374" s="674"/>
      <c r="CT374" s="674"/>
      <c r="CU374" s="674"/>
      <c r="CV374" s="674"/>
      <c r="CW374" s="674"/>
      <c r="CX374" s="674"/>
      <c r="CY374" s="674"/>
      <c r="CZ374" s="674"/>
      <c r="DA374" s="674"/>
      <c r="DB374" s="674"/>
      <c r="DC374" s="674"/>
      <c r="DD374" s="674"/>
      <c r="DE374" s="674"/>
      <c r="DF374" s="674"/>
      <c r="DG374" s="674"/>
      <c r="DH374" s="674"/>
      <c r="DI374" s="674"/>
      <c r="DJ374" s="674"/>
      <c r="DK374" s="674"/>
      <c r="DL374" s="674"/>
      <c r="DM374" s="674"/>
      <c r="DN374" s="674"/>
      <c r="DO374" s="674"/>
      <c r="DP374" s="674"/>
      <c r="DQ374" s="674"/>
      <c r="DR374" s="674"/>
      <c r="DS374" s="674"/>
      <c r="DT374" s="674"/>
      <c r="DU374" s="674"/>
      <c r="DV374" s="674"/>
      <c r="DW374" s="674"/>
      <c r="DX374" s="674"/>
      <c r="DY374" s="674"/>
      <c r="DZ374" s="674"/>
      <c r="EA374" s="674"/>
      <c r="EB374" s="674"/>
      <c r="EC374" s="674"/>
      <c r="ED374" s="674"/>
      <c r="EE374" s="674"/>
      <c r="EF374" s="674"/>
      <c r="EG374" s="674"/>
      <c r="EH374" s="674"/>
      <c r="EI374" s="674"/>
      <c r="EJ374" s="674"/>
      <c r="EK374" s="674"/>
      <c r="EL374" s="674"/>
      <c r="EM374" s="674"/>
      <c r="EN374" s="674"/>
      <c r="EO374" s="674"/>
      <c r="EP374" s="674"/>
      <c r="EQ374" s="674"/>
      <c r="ER374" s="674"/>
      <c r="ES374" s="674"/>
      <c r="ET374" s="674"/>
      <c r="EU374" s="674"/>
      <c r="EV374" s="674"/>
      <c r="EW374" s="674"/>
      <c r="EX374" s="674"/>
      <c r="EY374" s="674"/>
      <c r="EZ374" s="674"/>
      <c r="FA374" s="674"/>
      <c r="FB374" s="674"/>
      <c r="FC374" s="674"/>
      <c r="FD374" s="674"/>
      <c r="FE374" s="674"/>
      <c r="FF374" s="674"/>
      <c r="FG374" s="674"/>
      <c r="FH374" s="674"/>
      <c r="FI374" s="674"/>
      <c r="FJ374" s="674"/>
      <c r="FK374" s="674"/>
      <c r="FL374" s="674"/>
      <c r="FM374" s="674"/>
      <c r="FN374" s="674"/>
      <c r="FO374" s="674"/>
      <c r="FP374" s="674"/>
      <c r="FQ374" s="674"/>
      <c r="FR374" s="674"/>
      <c r="FS374" s="674"/>
      <c r="FT374" s="674"/>
      <c r="FU374" s="674"/>
      <c r="FV374" s="674"/>
      <c r="FW374" s="674"/>
      <c r="FX374" s="674"/>
      <c r="FY374" s="674"/>
      <c r="FZ374" s="1313"/>
      <c r="GA374" s="1312"/>
      <c r="GB374" s="1156"/>
      <c r="GC374" s="1156"/>
      <c r="GD374" s="1156"/>
      <c r="GE374" s="1156"/>
      <c r="GF374" s="1156"/>
      <c r="GG374" s="1156"/>
      <c r="GH374" s="1156"/>
      <c r="GI374" s="1156"/>
      <c r="GJ374" s="1156"/>
      <c r="GK374" s="1157"/>
      <c r="GL374" s="1157"/>
      <c r="GM374" s="1157"/>
      <c r="GN374" s="1157"/>
      <c r="GO374" s="1157"/>
      <c r="GP374" s="1157"/>
      <c r="GQ374" s="1157"/>
      <c r="GR374" s="1157"/>
      <c r="GS374" s="1157"/>
      <c r="GT374" s="1157"/>
      <c r="GU374" s="1157"/>
      <c r="GV374" s="1157"/>
      <c r="GW374" s="1157"/>
      <c r="GX374" s="1157"/>
      <c r="GY374" s="1157"/>
      <c r="GZ374" s="1157"/>
      <c r="HA374" s="1157"/>
      <c r="HB374" s="1157"/>
      <c r="HC374" s="1157"/>
      <c r="HD374" s="1157"/>
      <c r="HE374" s="1157"/>
      <c r="HF374" s="1157"/>
      <c r="HG374" s="1157"/>
      <c r="HH374" s="1157"/>
      <c r="HI374" s="1157"/>
      <c r="HJ374" s="1026"/>
    </row>
    <row r="375" spans="2:218" ht="24.95" customHeight="1" x14ac:dyDescent="0.25">
      <c r="B375" s="1606"/>
      <c r="C375" s="229"/>
      <c r="D375" s="1316"/>
      <c r="E375" s="2400"/>
      <c r="F375" s="215"/>
      <c r="G375" s="213"/>
      <c r="H375" s="213"/>
      <c r="I375" s="214"/>
      <c r="J375" s="834"/>
      <c r="K375" s="234"/>
      <c r="L375" s="230"/>
      <c r="M375" s="231"/>
      <c r="N375" s="231"/>
      <c r="O375" s="231"/>
      <c r="P375" s="231"/>
      <c r="Q375" s="235"/>
      <c r="R375" s="233"/>
      <c r="S375" s="232"/>
      <c r="T375" s="219"/>
      <c r="U375" s="835"/>
      <c r="V375" s="212"/>
      <c r="W375" s="231"/>
      <c r="X375" s="2118"/>
      <c r="Y375" s="2119"/>
      <c r="Z375" s="2188"/>
      <c r="AA375" s="674"/>
      <c r="AB375" s="674"/>
      <c r="AC375" s="674"/>
      <c r="AD375" s="674"/>
      <c r="AE375" s="674"/>
      <c r="AF375" s="674"/>
      <c r="AG375" s="674"/>
      <c r="AH375" s="674"/>
      <c r="AI375" s="674"/>
      <c r="AJ375" s="674"/>
      <c r="AK375" s="674"/>
      <c r="AL375" s="674"/>
      <c r="AM375" s="674"/>
      <c r="AN375" s="674"/>
      <c r="AO375" s="674"/>
      <c r="AP375" s="674"/>
      <c r="AQ375" s="674"/>
      <c r="AR375" s="674"/>
      <c r="AS375" s="674"/>
      <c r="AT375" s="674"/>
      <c r="AU375" s="674"/>
      <c r="AV375" s="674"/>
      <c r="AW375" s="674"/>
      <c r="AX375" s="674"/>
      <c r="AY375" s="674"/>
      <c r="AZ375" s="674"/>
      <c r="BA375" s="674"/>
      <c r="BB375" s="674"/>
      <c r="BC375" s="674"/>
      <c r="BD375" s="674"/>
      <c r="BE375" s="674"/>
      <c r="BF375" s="674"/>
      <c r="BG375" s="674"/>
      <c r="BH375" s="674"/>
      <c r="BI375" s="674"/>
      <c r="BJ375" s="674"/>
      <c r="BK375" s="674"/>
      <c r="BL375" s="674"/>
      <c r="BM375" s="674"/>
      <c r="BN375" s="674"/>
      <c r="BO375" s="674"/>
      <c r="BP375" s="674"/>
      <c r="BQ375" s="674"/>
      <c r="BR375" s="674"/>
      <c r="BS375" s="674"/>
      <c r="BT375" s="674"/>
      <c r="BU375" s="674"/>
      <c r="BV375" s="674"/>
      <c r="BW375" s="674"/>
      <c r="BX375" s="674"/>
      <c r="BY375" s="674"/>
      <c r="BZ375" s="674"/>
      <c r="CA375" s="674"/>
      <c r="CB375" s="674"/>
      <c r="CC375" s="674"/>
      <c r="CD375" s="674"/>
      <c r="CE375" s="674"/>
      <c r="CF375" s="674"/>
      <c r="CG375" s="674"/>
      <c r="CH375" s="674"/>
      <c r="CI375" s="674"/>
      <c r="CJ375" s="674"/>
      <c r="CK375" s="674"/>
      <c r="CL375" s="674"/>
      <c r="CM375" s="674"/>
      <c r="CN375" s="674"/>
      <c r="CO375" s="674"/>
      <c r="CP375" s="674"/>
      <c r="CQ375" s="674"/>
      <c r="CR375" s="674"/>
      <c r="CS375" s="674"/>
      <c r="CT375" s="674"/>
      <c r="CU375" s="674"/>
      <c r="CV375" s="674"/>
      <c r="CW375" s="674"/>
      <c r="CX375" s="674"/>
      <c r="CY375" s="674"/>
      <c r="CZ375" s="674"/>
      <c r="DA375" s="674"/>
      <c r="DB375" s="674"/>
      <c r="DC375" s="674"/>
      <c r="DD375" s="674"/>
      <c r="DE375" s="674"/>
      <c r="DF375" s="674"/>
      <c r="DG375" s="674"/>
      <c r="DH375" s="674"/>
      <c r="DI375" s="674"/>
      <c r="DJ375" s="674"/>
      <c r="DK375" s="674"/>
      <c r="DL375" s="674"/>
      <c r="DM375" s="674"/>
      <c r="DN375" s="674"/>
      <c r="DO375" s="674"/>
      <c r="DP375" s="674"/>
      <c r="DQ375" s="674"/>
      <c r="DR375" s="674"/>
      <c r="DS375" s="674"/>
      <c r="DT375" s="674"/>
      <c r="DU375" s="674"/>
      <c r="DV375" s="674"/>
      <c r="DW375" s="674"/>
      <c r="DX375" s="674"/>
      <c r="DY375" s="674"/>
      <c r="DZ375" s="674"/>
      <c r="EA375" s="674"/>
      <c r="EB375" s="674"/>
      <c r="EC375" s="674"/>
      <c r="ED375" s="674"/>
      <c r="EE375" s="674"/>
      <c r="EF375" s="674"/>
      <c r="EG375" s="674"/>
      <c r="EH375" s="674"/>
      <c r="EI375" s="674"/>
      <c r="EJ375" s="674"/>
      <c r="EK375" s="674"/>
      <c r="EL375" s="674"/>
      <c r="EM375" s="674"/>
      <c r="EN375" s="674"/>
      <c r="EO375" s="674"/>
      <c r="EP375" s="674"/>
      <c r="EQ375" s="674"/>
      <c r="ER375" s="674"/>
      <c r="ES375" s="674"/>
      <c r="ET375" s="674"/>
      <c r="EU375" s="674"/>
      <c r="EV375" s="674"/>
      <c r="EW375" s="674"/>
      <c r="EX375" s="674"/>
      <c r="EY375" s="674"/>
      <c r="EZ375" s="674"/>
      <c r="FA375" s="674"/>
      <c r="FB375" s="674"/>
      <c r="FC375" s="674"/>
      <c r="FD375" s="674"/>
      <c r="FE375" s="674"/>
      <c r="FF375" s="674"/>
      <c r="FG375" s="674"/>
      <c r="FH375" s="674"/>
      <c r="FI375" s="674"/>
      <c r="FJ375" s="674"/>
      <c r="FK375" s="674"/>
      <c r="FL375" s="674"/>
      <c r="FM375" s="674"/>
      <c r="FN375" s="674"/>
      <c r="FO375" s="674"/>
      <c r="FP375" s="674"/>
      <c r="FQ375" s="674"/>
      <c r="FR375" s="674"/>
      <c r="FS375" s="674"/>
      <c r="FT375" s="674"/>
      <c r="FU375" s="674"/>
      <c r="FV375" s="674"/>
      <c r="FW375" s="674"/>
      <c r="FX375" s="674"/>
      <c r="FY375" s="674"/>
      <c r="FZ375" s="1313"/>
      <c r="GA375" s="1312"/>
      <c r="GB375" s="1156"/>
      <c r="GC375" s="1156"/>
      <c r="GD375" s="1156"/>
      <c r="GE375" s="1156"/>
      <c r="GF375" s="1156"/>
      <c r="GG375" s="1156"/>
      <c r="GH375" s="1156"/>
      <c r="GI375" s="1156"/>
      <c r="GJ375" s="1156"/>
      <c r="GK375" s="1157"/>
      <c r="GL375" s="1157"/>
      <c r="GM375" s="1157"/>
      <c r="GN375" s="1157"/>
      <c r="GO375" s="1157"/>
      <c r="GP375" s="1157"/>
      <c r="GQ375" s="1157"/>
      <c r="GR375" s="1157"/>
      <c r="GS375" s="1157"/>
      <c r="GT375" s="1157"/>
      <c r="GU375" s="1157"/>
      <c r="GV375" s="1157"/>
      <c r="GW375" s="1157"/>
      <c r="GX375" s="1157"/>
      <c r="GY375" s="1157"/>
      <c r="GZ375" s="1157"/>
      <c r="HA375" s="1157"/>
      <c r="HB375" s="1157"/>
      <c r="HC375" s="1157"/>
      <c r="HD375" s="1157"/>
      <c r="HE375" s="1157"/>
      <c r="HF375" s="1157"/>
      <c r="HG375" s="1157"/>
      <c r="HH375" s="1157"/>
      <c r="HI375" s="1157"/>
      <c r="HJ375" s="1026"/>
    </row>
    <row r="376" spans="2:218" ht="24.95" customHeight="1" x14ac:dyDescent="0.25">
      <c r="B376" s="1606"/>
      <c r="C376" s="229"/>
      <c r="D376" s="1316"/>
      <c r="E376" s="2400"/>
      <c r="F376" s="215"/>
      <c r="G376" s="213"/>
      <c r="H376" s="213"/>
      <c r="I376" s="214"/>
      <c r="J376" s="834"/>
      <c r="K376" s="234"/>
      <c r="L376" s="230"/>
      <c r="M376" s="231"/>
      <c r="N376" s="231"/>
      <c r="O376" s="231"/>
      <c r="P376" s="231"/>
      <c r="Q376" s="235"/>
      <c r="R376" s="233"/>
      <c r="S376" s="232"/>
      <c r="T376" s="219"/>
      <c r="U376" s="835"/>
      <c r="V376" s="212"/>
      <c r="W376" s="231"/>
      <c r="X376" s="2118"/>
      <c r="Y376" s="2119"/>
      <c r="Z376" s="2188"/>
      <c r="AA376" s="674"/>
      <c r="AB376" s="674"/>
      <c r="AC376" s="674"/>
      <c r="AD376" s="674"/>
      <c r="AE376" s="674"/>
      <c r="AF376" s="674"/>
      <c r="AG376" s="674"/>
      <c r="AH376" s="674"/>
      <c r="AI376" s="674"/>
      <c r="AJ376" s="674"/>
      <c r="AK376" s="674"/>
      <c r="AL376" s="674"/>
      <c r="AM376" s="674"/>
      <c r="AN376" s="674"/>
      <c r="AO376" s="674"/>
      <c r="AP376" s="674"/>
      <c r="AQ376" s="674"/>
      <c r="AR376" s="674"/>
      <c r="AS376" s="674"/>
      <c r="AT376" s="674"/>
      <c r="AU376" s="674"/>
      <c r="AV376" s="674"/>
      <c r="AW376" s="674"/>
      <c r="AX376" s="674"/>
      <c r="AY376" s="674"/>
      <c r="AZ376" s="674"/>
      <c r="BA376" s="674"/>
      <c r="BB376" s="674"/>
      <c r="BC376" s="674"/>
      <c r="BD376" s="674"/>
      <c r="BE376" s="674"/>
      <c r="BF376" s="674"/>
      <c r="BG376" s="674"/>
      <c r="BH376" s="674"/>
      <c r="BI376" s="674"/>
      <c r="BJ376" s="674"/>
      <c r="BK376" s="674"/>
      <c r="BL376" s="674"/>
      <c r="BM376" s="674"/>
      <c r="BN376" s="674"/>
      <c r="BO376" s="674"/>
      <c r="BP376" s="674"/>
      <c r="BQ376" s="674"/>
      <c r="BR376" s="674"/>
      <c r="BS376" s="674"/>
      <c r="BT376" s="674"/>
      <c r="BU376" s="674"/>
      <c r="BV376" s="674"/>
      <c r="BW376" s="674"/>
      <c r="BX376" s="674"/>
      <c r="BY376" s="674"/>
      <c r="BZ376" s="674"/>
      <c r="CA376" s="674"/>
      <c r="CB376" s="674"/>
      <c r="CC376" s="674"/>
      <c r="CD376" s="674"/>
      <c r="CE376" s="674"/>
      <c r="CF376" s="674"/>
      <c r="CG376" s="674"/>
      <c r="CH376" s="674"/>
      <c r="CI376" s="674"/>
      <c r="CJ376" s="674"/>
      <c r="CK376" s="674"/>
      <c r="CL376" s="674"/>
      <c r="CM376" s="674"/>
      <c r="CN376" s="674"/>
      <c r="CO376" s="674"/>
      <c r="CP376" s="674"/>
      <c r="CQ376" s="674"/>
      <c r="CR376" s="674"/>
      <c r="CS376" s="674"/>
      <c r="CT376" s="674"/>
      <c r="CU376" s="674"/>
      <c r="CV376" s="674"/>
      <c r="CW376" s="674"/>
      <c r="CX376" s="674"/>
      <c r="CY376" s="674"/>
      <c r="CZ376" s="674"/>
      <c r="DA376" s="674"/>
      <c r="DB376" s="674"/>
      <c r="DC376" s="674"/>
      <c r="DD376" s="674"/>
      <c r="DE376" s="674"/>
      <c r="DF376" s="674"/>
      <c r="DG376" s="674"/>
      <c r="DH376" s="674"/>
      <c r="DI376" s="674"/>
      <c r="DJ376" s="674"/>
      <c r="DK376" s="674"/>
      <c r="DL376" s="674"/>
      <c r="DM376" s="674"/>
      <c r="DN376" s="674"/>
      <c r="DO376" s="674"/>
      <c r="DP376" s="674"/>
      <c r="DQ376" s="674"/>
      <c r="DR376" s="674"/>
      <c r="DS376" s="674"/>
      <c r="DT376" s="674"/>
      <c r="DU376" s="674"/>
      <c r="DV376" s="674"/>
      <c r="DW376" s="674"/>
      <c r="DX376" s="674"/>
      <c r="DY376" s="674"/>
      <c r="DZ376" s="674"/>
      <c r="EA376" s="674"/>
      <c r="EB376" s="674"/>
      <c r="EC376" s="674"/>
      <c r="ED376" s="674"/>
      <c r="EE376" s="674"/>
      <c r="EF376" s="674"/>
      <c r="EG376" s="674"/>
      <c r="EH376" s="674"/>
      <c r="EI376" s="674"/>
      <c r="EJ376" s="674"/>
      <c r="EK376" s="674"/>
      <c r="EL376" s="674"/>
      <c r="EM376" s="674"/>
      <c r="EN376" s="674"/>
      <c r="EO376" s="674"/>
      <c r="EP376" s="674"/>
      <c r="EQ376" s="674"/>
      <c r="ER376" s="674"/>
      <c r="ES376" s="674"/>
      <c r="ET376" s="674"/>
      <c r="EU376" s="674"/>
      <c r="EV376" s="674"/>
      <c r="EW376" s="674"/>
      <c r="EX376" s="674"/>
      <c r="EY376" s="674"/>
      <c r="EZ376" s="674"/>
      <c r="FA376" s="674"/>
      <c r="FB376" s="674"/>
      <c r="FC376" s="674"/>
      <c r="FD376" s="674"/>
      <c r="FE376" s="674"/>
      <c r="FF376" s="674"/>
      <c r="FG376" s="674"/>
      <c r="FH376" s="674"/>
      <c r="FI376" s="674"/>
      <c r="FJ376" s="674"/>
      <c r="FK376" s="674"/>
      <c r="FL376" s="674"/>
      <c r="FM376" s="674"/>
      <c r="FN376" s="674"/>
      <c r="FO376" s="674"/>
      <c r="FP376" s="674"/>
      <c r="FQ376" s="674"/>
      <c r="FR376" s="674"/>
      <c r="FS376" s="674"/>
      <c r="FT376" s="674"/>
      <c r="FU376" s="674"/>
      <c r="FV376" s="674"/>
      <c r="FW376" s="674"/>
      <c r="FX376" s="674"/>
      <c r="FY376" s="674"/>
      <c r="FZ376" s="1313"/>
      <c r="GA376" s="1312"/>
      <c r="GB376" s="1156"/>
      <c r="GC376" s="1156"/>
      <c r="GD376" s="1156"/>
      <c r="GE376" s="1156"/>
      <c r="GF376" s="1156"/>
      <c r="GG376" s="1156"/>
      <c r="GH376" s="1156"/>
      <c r="GI376" s="1156"/>
      <c r="GJ376" s="1156"/>
      <c r="GK376" s="1157"/>
      <c r="GL376" s="1157"/>
      <c r="GM376" s="1157"/>
      <c r="GN376" s="1157"/>
      <c r="GO376" s="1157"/>
      <c r="GP376" s="1157"/>
      <c r="GQ376" s="1157"/>
      <c r="GR376" s="1157"/>
      <c r="GS376" s="1157"/>
      <c r="GT376" s="1157"/>
      <c r="GU376" s="1157"/>
      <c r="GV376" s="1157"/>
      <c r="GW376" s="1157"/>
      <c r="GX376" s="1157"/>
      <c r="GY376" s="1157"/>
      <c r="GZ376" s="1157"/>
      <c r="HA376" s="1157"/>
      <c r="HB376" s="1157"/>
      <c r="HC376" s="1157"/>
      <c r="HD376" s="1157"/>
      <c r="HE376" s="1157"/>
      <c r="HF376" s="1157"/>
      <c r="HG376" s="1157"/>
      <c r="HH376" s="1157"/>
      <c r="HI376" s="1157"/>
      <c r="HJ376" s="1026"/>
    </row>
    <row r="377" spans="2:218" ht="24.95" customHeight="1" x14ac:dyDescent="0.25">
      <c r="B377" s="1608"/>
      <c r="C377" s="1508"/>
      <c r="D377" s="1534"/>
      <c r="E377" s="2402"/>
      <c r="F377" s="2097"/>
      <c r="G377" s="1509"/>
      <c r="H377" s="1509"/>
      <c r="I377" s="1510"/>
      <c r="J377" s="1511"/>
      <c r="K377" s="1512"/>
      <c r="L377" s="1513"/>
      <c r="M377" s="1514"/>
      <c r="N377" s="1514"/>
      <c r="O377" s="1514"/>
      <c r="P377" s="1514"/>
      <c r="Q377" s="1515"/>
      <c r="R377" s="1516"/>
      <c r="S377" s="1517"/>
      <c r="T377" s="1518"/>
      <c r="U377" s="1519"/>
      <c r="V377" s="1520"/>
      <c r="W377" s="1514"/>
      <c r="X377" s="2118"/>
      <c r="Y377" s="2119"/>
      <c r="Z377" s="2190"/>
      <c r="AA377" s="720"/>
      <c r="AB377" s="720"/>
      <c r="AC377" s="720"/>
      <c r="AD377" s="720"/>
      <c r="AE377" s="720"/>
      <c r="AF377" s="720"/>
      <c r="AG377" s="720"/>
      <c r="AH377" s="720"/>
      <c r="AI377" s="720"/>
      <c r="AJ377" s="720"/>
      <c r="AK377" s="720"/>
      <c r="AL377" s="720"/>
      <c r="AM377" s="720"/>
      <c r="AN377" s="720"/>
      <c r="AO377" s="720"/>
      <c r="AP377" s="720"/>
      <c r="AQ377" s="720"/>
      <c r="AR377" s="720"/>
      <c r="AS377" s="720"/>
      <c r="AT377" s="720"/>
      <c r="AU377" s="720"/>
      <c r="AV377" s="720"/>
      <c r="AW377" s="720"/>
      <c r="AX377" s="720"/>
      <c r="AY377" s="720"/>
      <c r="AZ377" s="720"/>
      <c r="BA377" s="720"/>
      <c r="BB377" s="720"/>
      <c r="BC377" s="720"/>
      <c r="BD377" s="720"/>
      <c r="BE377" s="720"/>
      <c r="BF377" s="720"/>
      <c r="BG377" s="720"/>
      <c r="BH377" s="720"/>
      <c r="BI377" s="720"/>
      <c r="BJ377" s="720"/>
      <c r="BK377" s="720"/>
      <c r="BL377" s="720"/>
      <c r="BM377" s="720"/>
      <c r="BN377" s="720"/>
      <c r="BO377" s="720"/>
      <c r="BP377" s="720"/>
      <c r="BQ377" s="720"/>
      <c r="BR377" s="720"/>
      <c r="BS377" s="720"/>
      <c r="BT377" s="720"/>
      <c r="BU377" s="720"/>
      <c r="BV377" s="720"/>
      <c r="BW377" s="720"/>
      <c r="BX377" s="720"/>
      <c r="BY377" s="720"/>
      <c r="BZ377" s="720"/>
      <c r="CA377" s="720"/>
      <c r="CB377" s="720"/>
      <c r="CC377" s="720"/>
      <c r="CD377" s="720"/>
      <c r="CE377" s="720"/>
      <c r="CF377" s="720"/>
      <c r="CG377" s="720"/>
      <c r="CH377" s="720"/>
      <c r="CI377" s="720"/>
      <c r="CJ377" s="720"/>
      <c r="CK377" s="720"/>
      <c r="CL377" s="720"/>
      <c r="CM377" s="720"/>
      <c r="CN377" s="720"/>
      <c r="CO377" s="720"/>
      <c r="CP377" s="720"/>
      <c r="CQ377" s="720"/>
      <c r="CR377" s="720"/>
      <c r="CS377" s="720"/>
      <c r="CT377" s="720"/>
      <c r="CU377" s="720"/>
      <c r="CV377" s="720"/>
      <c r="CW377" s="720"/>
      <c r="CX377" s="720"/>
      <c r="CY377" s="720"/>
      <c r="CZ377" s="720"/>
      <c r="DA377" s="720"/>
      <c r="DB377" s="720"/>
      <c r="DC377" s="720"/>
      <c r="DD377" s="720"/>
      <c r="DE377" s="720"/>
      <c r="DF377" s="720"/>
      <c r="DG377" s="720"/>
      <c r="DH377" s="720"/>
      <c r="DI377" s="720"/>
      <c r="DJ377" s="720"/>
      <c r="DK377" s="720"/>
      <c r="DL377" s="720"/>
      <c r="DM377" s="720"/>
      <c r="DN377" s="720"/>
      <c r="DO377" s="720"/>
      <c r="DP377" s="720"/>
      <c r="DQ377" s="720"/>
      <c r="DR377" s="720"/>
      <c r="DS377" s="720"/>
      <c r="DT377" s="720"/>
      <c r="DU377" s="720"/>
      <c r="DV377" s="720"/>
      <c r="DW377" s="720"/>
      <c r="DX377" s="720"/>
      <c r="DY377" s="720"/>
      <c r="DZ377" s="720"/>
      <c r="EA377" s="720"/>
      <c r="EB377" s="720"/>
      <c r="EC377" s="720"/>
      <c r="ED377" s="720"/>
      <c r="EE377" s="720"/>
      <c r="EF377" s="720"/>
      <c r="EG377" s="720"/>
      <c r="EH377" s="720"/>
      <c r="EI377" s="720"/>
      <c r="EJ377" s="720"/>
      <c r="EK377" s="720"/>
      <c r="EL377" s="720"/>
      <c r="EM377" s="720"/>
      <c r="EN377" s="720"/>
      <c r="EO377" s="720"/>
      <c r="EP377" s="720"/>
      <c r="EQ377" s="720"/>
      <c r="ER377" s="720"/>
      <c r="ES377" s="720"/>
      <c r="ET377" s="720"/>
      <c r="EU377" s="720"/>
      <c r="EV377" s="720"/>
      <c r="EW377" s="720"/>
      <c r="EX377" s="720"/>
      <c r="EY377" s="720"/>
      <c r="EZ377" s="720"/>
      <c r="FA377" s="720"/>
      <c r="FB377" s="720"/>
      <c r="FC377" s="720"/>
      <c r="FD377" s="720"/>
      <c r="FE377" s="720"/>
      <c r="FF377" s="720"/>
      <c r="FG377" s="720"/>
      <c r="FH377" s="720"/>
      <c r="FI377" s="720"/>
      <c r="FJ377" s="720"/>
      <c r="FK377" s="720"/>
      <c r="FL377" s="720"/>
      <c r="FM377" s="720"/>
      <c r="FN377" s="720"/>
      <c r="FO377" s="720"/>
      <c r="FP377" s="720"/>
      <c r="FQ377" s="720"/>
      <c r="FR377" s="720"/>
      <c r="FS377" s="720"/>
      <c r="FT377" s="720"/>
      <c r="FU377" s="720"/>
      <c r="FV377" s="720"/>
      <c r="FW377" s="720"/>
      <c r="FX377" s="720"/>
      <c r="FY377" s="720"/>
      <c r="FZ377" s="1025"/>
      <c r="GA377" s="1312"/>
      <c r="GB377" s="1156"/>
      <c r="GC377" s="1156"/>
      <c r="GD377" s="1156"/>
      <c r="GE377" s="1156"/>
      <c r="GF377" s="1156"/>
      <c r="GG377" s="1156"/>
      <c r="GH377" s="1156"/>
      <c r="GI377" s="1156"/>
      <c r="GJ377" s="1156"/>
      <c r="GK377" s="1157"/>
      <c r="GL377" s="1157"/>
      <c r="GM377" s="1157"/>
      <c r="GN377" s="1157"/>
      <c r="GO377" s="1157"/>
      <c r="GP377" s="1157"/>
      <c r="GQ377" s="1157"/>
      <c r="GR377" s="1157"/>
      <c r="GS377" s="1157"/>
      <c r="GT377" s="1157"/>
      <c r="GU377" s="1157"/>
      <c r="GV377" s="1157"/>
      <c r="GW377" s="1157"/>
      <c r="GX377" s="1157"/>
      <c r="GY377" s="1157"/>
      <c r="GZ377" s="1157"/>
      <c r="HA377" s="1157"/>
      <c r="HB377" s="1157"/>
      <c r="HC377" s="1157"/>
      <c r="HD377" s="1157"/>
      <c r="HE377" s="1157"/>
      <c r="HF377" s="1157"/>
      <c r="HG377" s="1157"/>
      <c r="HH377" s="1157"/>
      <c r="HI377" s="1157"/>
      <c r="HJ377" s="1026"/>
    </row>
    <row r="378" spans="2:218" ht="24.95" customHeight="1" x14ac:dyDescent="0.25">
      <c r="B378" s="1609"/>
      <c r="C378" s="1521"/>
      <c r="D378" s="2060"/>
      <c r="E378" s="2404"/>
      <c r="F378" s="1522"/>
      <c r="G378" s="1523"/>
      <c r="H378" s="1523"/>
      <c r="I378" s="1524"/>
      <c r="J378" s="1525"/>
      <c r="K378" s="1526"/>
      <c r="L378" s="1527"/>
      <c r="M378" s="1528"/>
      <c r="N378" s="1528"/>
      <c r="O378" s="1528"/>
      <c r="P378" s="1528"/>
      <c r="Q378" s="1529"/>
      <c r="R378" s="1530"/>
      <c r="S378" s="1531"/>
      <c r="T378" s="1532"/>
      <c r="U378" s="2059"/>
      <c r="V378" s="1533"/>
      <c r="W378" s="1528"/>
      <c r="X378" s="2118"/>
      <c r="Y378" s="2119"/>
      <c r="Z378" s="2191"/>
      <c r="AA378" s="719"/>
      <c r="AB378" s="719"/>
      <c r="AC378" s="719"/>
      <c r="AD378" s="719"/>
      <c r="AE378" s="719"/>
      <c r="AF378" s="719"/>
      <c r="AG378" s="719"/>
      <c r="AH378" s="719"/>
      <c r="AI378" s="719"/>
      <c r="AJ378" s="719"/>
      <c r="AK378" s="719"/>
      <c r="AL378" s="719"/>
      <c r="AM378" s="719"/>
      <c r="AN378" s="719"/>
      <c r="AO378" s="719"/>
      <c r="AP378" s="719"/>
      <c r="AQ378" s="719"/>
      <c r="AR378" s="719"/>
      <c r="AS378" s="719"/>
      <c r="AT378" s="719"/>
      <c r="AU378" s="719"/>
      <c r="AV378" s="719"/>
      <c r="AW378" s="719"/>
      <c r="AX378" s="719"/>
      <c r="AY378" s="719"/>
      <c r="AZ378" s="719"/>
      <c r="BA378" s="719"/>
      <c r="BB378" s="719"/>
      <c r="BC378" s="719"/>
      <c r="BD378" s="719"/>
      <c r="BE378" s="719"/>
      <c r="BF378" s="719"/>
      <c r="BG378" s="719"/>
      <c r="BH378" s="719"/>
      <c r="BI378" s="719"/>
      <c r="BJ378" s="719"/>
      <c r="BK378" s="719"/>
      <c r="BL378" s="719"/>
      <c r="BM378" s="719"/>
      <c r="BN378" s="719"/>
      <c r="BO378" s="719"/>
      <c r="BP378" s="719"/>
      <c r="BQ378" s="719"/>
      <c r="BR378" s="719"/>
      <c r="BS378" s="719"/>
      <c r="BT378" s="719"/>
      <c r="BU378" s="719"/>
      <c r="BV378" s="719"/>
      <c r="BW378" s="719"/>
      <c r="BX378" s="719"/>
      <c r="BY378" s="719"/>
      <c r="BZ378" s="719"/>
      <c r="CA378" s="719"/>
      <c r="CB378" s="719"/>
      <c r="CC378" s="719"/>
      <c r="CD378" s="719"/>
      <c r="CE378" s="719"/>
      <c r="CF378" s="719"/>
      <c r="CG378" s="719"/>
      <c r="CH378" s="719"/>
      <c r="CI378" s="719"/>
      <c r="CJ378" s="719"/>
      <c r="CK378" s="719"/>
      <c r="CL378" s="719"/>
      <c r="CM378" s="719"/>
      <c r="CN378" s="719"/>
      <c r="CO378" s="719"/>
      <c r="CP378" s="719"/>
      <c r="CQ378" s="719"/>
      <c r="CR378" s="719"/>
      <c r="CS378" s="719"/>
      <c r="CT378" s="719"/>
      <c r="CU378" s="719"/>
      <c r="CV378" s="719"/>
      <c r="CW378" s="719"/>
      <c r="CX378" s="719"/>
      <c r="CY378" s="719"/>
      <c r="CZ378" s="719"/>
      <c r="DA378" s="719"/>
      <c r="DB378" s="719"/>
      <c r="DC378" s="719"/>
      <c r="DD378" s="719"/>
      <c r="DE378" s="719"/>
      <c r="DF378" s="719"/>
      <c r="DG378" s="719"/>
      <c r="DH378" s="719"/>
      <c r="DI378" s="719"/>
      <c r="DJ378" s="719"/>
      <c r="DK378" s="719"/>
      <c r="DL378" s="719"/>
      <c r="DM378" s="719"/>
      <c r="DN378" s="719"/>
      <c r="DO378" s="719"/>
      <c r="DP378" s="719"/>
      <c r="DQ378" s="719"/>
      <c r="DR378" s="719"/>
      <c r="DS378" s="719"/>
      <c r="DT378" s="719"/>
      <c r="DU378" s="719"/>
      <c r="DV378" s="719"/>
      <c r="DW378" s="719"/>
      <c r="DX378" s="719"/>
      <c r="DY378" s="719"/>
      <c r="DZ378" s="719"/>
      <c r="EA378" s="719"/>
      <c r="EB378" s="719"/>
      <c r="EC378" s="719"/>
      <c r="ED378" s="719"/>
      <c r="EE378" s="719"/>
      <c r="EF378" s="719"/>
      <c r="EG378" s="719"/>
      <c r="EH378" s="719"/>
      <c r="EI378" s="719"/>
      <c r="EJ378" s="719"/>
      <c r="EK378" s="719"/>
      <c r="EL378" s="719"/>
      <c r="EM378" s="719"/>
      <c r="EN378" s="719"/>
      <c r="EO378" s="719"/>
      <c r="EP378" s="719"/>
      <c r="EQ378" s="719"/>
      <c r="ER378" s="719"/>
      <c r="ES378" s="719"/>
      <c r="ET378" s="719"/>
      <c r="EU378" s="719"/>
      <c r="EV378" s="719"/>
      <c r="EW378" s="719"/>
      <c r="EX378" s="719"/>
      <c r="EY378" s="719"/>
      <c r="EZ378" s="719"/>
      <c r="FA378" s="719"/>
      <c r="FB378" s="719"/>
      <c r="FC378" s="719"/>
      <c r="FD378" s="719"/>
      <c r="FE378" s="719"/>
      <c r="FF378" s="719"/>
      <c r="FG378" s="719"/>
      <c r="FH378" s="719"/>
      <c r="FI378" s="719"/>
      <c r="FJ378" s="719"/>
      <c r="FK378" s="719"/>
      <c r="FL378" s="719"/>
      <c r="FM378" s="719"/>
      <c r="FN378" s="719"/>
      <c r="FO378" s="719"/>
      <c r="FP378" s="719"/>
      <c r="FQ378" s="719"/>
      <c r="FR378" s="719"/>
      <c r="FS378" s="719"/>
      <c r="FT378" s="719"/>
      <c r="FU378" s="719"/>
      <c r="FV378" s="719"/>
      <c r="FW378" s="719"/>
      <c r="FX378" s="719"/>
      <c r="FY378" s="719"/>
      <c r="FZ378" s="1315"/>
      <c r="GA378" s="1312"/>
      <c r="GB378" s="1156"/>
      <c r="GC378" s="1156"/>
      <c r="GD378" s="1156"/>
      <c r="GE378" s="1156"/>
      <c r="GF378" s="1156"/>
      <c r="GG378" s="1156"/>
      <c r="GH378" s="1156"/>
      <c r="GI378" s="1156"/>
      <c r="GJ378" s="1156"/>
      <c r="GK378" s="1157"/>
      <c r="GL378" s="1157"/>
      <c r="GM378" s="1157"/>
      <c r="GN378" s="1157"/>
      <c r="GO378" s="1157"/>
      <c r="GP378" s="1157"/>
      <c r="GQ378" s="1157"/>
      <c r="GR378" s="1157"/>
      <c r="GS378" s="1157"/>
      <c r="GT378" s="1157"/>
      <c r="GU378" s="1157"/>
      <c r="GV378" s="1157"/>
      <c r="GW378" s="1157"/>
      <c r="GX378" s="1157"/>
      <c r="GY378" s="1157"/>
      <c r="GZ378" s="1157"/>
      <c r="HA378" s="1157"/>
      <c r="HB378" s="1157"/>
      <c r="HC378" s="1157"/>
      <c r="HD378" s="1157"/>
      <c r="HE378" s="1157"/>
      <c r="HF378" s="1157"/>
      <c r="HG378" s="1157"/>
      <c r="HH378" s="1157"/>
      <c r="HI378" s="1157"/>
      <c r="HJ378" s="1026"/>
    </row>
    <row r="379" spans="2:218" ht="24.95" customHeight="1" x14ac:dyDescent="0.25">
      <c r="B379" s="1606"/>
      <c r="C379" s="229"/>
      <c r="D379" s="1316"/>
      <c r="E379" s="2400"/>
      <c r="F379" s="215"/>
      <c r="G379" s="213"/>
      <c r="H379" s="213"/>
      <c r="I379" s="214"/>
      <c r="J379" s="834"/>
      <c r="K379" s="234"/>
      <c r="L379" s="230"/>
      <c r="M379" s="231"/>
      <c r="N379" s="231"/>
      <c r="O379" s="231"/>
      <c r="P379" s="231"/>
      <c r="Q379" s="235"/>
      <c r="R379" s="233"/>
      <c r="S379" s="232"/>
      <c r="T379" s="219"/>
      <c r="U379" s="835"/>
      <c r="V379" s="212"/>
      <c r="W379" s="231"/>
      <c r="X379" s="2118"/>
      <c r="Y379" s="2119"/>
      <c r="Z379" s="2188"/>
      <c r="AA379" s="674"/>
      <c r="AB379" s="674"/>
      <c r="AC379" s="674"/>
      <c r="AD379" s="674"/>
      <c r="AE379" s="674"/>
      <c r="AF379" s="674"/>
      <c r="AG379" s="674"/>
      <c r="AH379" s="674"/>
      <c r="AI379" s="674"/>
      <c r="AJ379" s="674"/>
      <c r="AK379" s="674"/>
      <c r="AL379" s="674"/>
      <c r="AM379" s="674"/>
      <c r="AN379" s="674"/>
      <c r="AO379" s="674"/>
      <c r="AP379" s="674"/>
      <c r="AQ379" s="674"/>
      <c r="AR379" s="674"/>
      <c r="AS379" s="674"/>
      <c r="AT379" s="674"/>
      <c r="AU379" s="674"/>
      <c r="AV379" s="674"/>
      <c r="AW379" s="674"/>
      <c r="AX379" s="674"/>
      <c r="AY379" s="674"/>
      <c r="AZ379" s="674"/>
      <c r="BA379" s="674"/>
      <c r="BB379" s="674"/>
      <c r="BC379" s="674"/>
      <c r="BD379" s="674"/>
      <c r="BE379" s="674"/>
      <c r="BF379" s="674"/>
      <c r="BG379" s="674"/>
      <c r="BH379" s="674"/>
      <c r="BI379" s="674"/>
      <c r="BJ379" s="674"/>
      <c r="BK379" s="674"/>
      <c r="BL379" s="674"/>
      <c r="BM379" s="674"/>
      <c r="BN379" s="674"/>
      <c r="BO379" s="674"/>
      <c r="BP379" s="674"/>
      <c r="BQ379" s="674"/>
      <c r="BR379" s="674"/>
      <c r="BS379" s="674"/>
      <c r="BT379" s="674"/>
      <c r="BU379" s="674"/>
      <c r="BV379" s="674"/>
      <c r="BW379" s="674"/>
      <c r="BX379" s="674"/>
      <c r="BY379" s="674"/>
      <c r="BZ379" s="674"/>
      <c r="CA379" s="674"/>
      <c r="CB379" s="674"/>
      <c r="CC379" s="674"/>
      <c r="CD379" s="674"/>
      <c r="CE379" s="674"/>
      <c r="CF379" s="674"/>
      <c r="CG379" s="674"/>
      <c r="CH379" s="674"/>
      <c r="CI379" s="674"/>
      <c r="CJ379" s="674"/>
      <c r="CK379" s="674"/>
      <c r="CL379" s="674"/>
      <c r="CM379" s="674"/>
      <c r="CN379" s="674"/>
      <c r="CO379" s="674"/>
      <c r="CP379" s="674"/>
      <c r="CQ379" s="674"/>
      <c r="CR379" s="674"/>
      <c r="CS379" s="674"/>
      <c r="CT379" s="674"/>
      <c r="CU379" s="674"/>
      <c r="CV379" s="674"/>
      <c r="CW379" s="674"/>
      <c r="CX379" s="674"/>
      <c r="CY379" s="674"/>
      <c r="CZ379" s="674"/>
      <c r="DA379" s="674"/>
      <c r="DB379" s="674"/>
      <c r="DC379" s="674"/>
      <c r="DD379" s="674"/>
      <c r="DE379" s="674"/>
      <c r="DF379" s="674"/>
      <c r="DG379" s="674"/>
      <c r="DH379" s="674"/>
      <c r="DI379" s="674"/>
      <c r="DJ379" s="674"/>
      <c r="DK379" s="674"/>
      <c r="DL379" s="674"/>
      <c r="DM379" s="674"/>
      <c r="DN379" s="674"/>
      <c r="DO379" s="674"/>
      <c r="DP379" s="674"/>
      <c r="DQ379" s="674"/>
      <c r="DR379" s="674"/>
      <c r="DS379" s="674"/>
      <c r="DT379" s="674"/>
      <c r="DU379" s="674"/>
      <c r="DV379" s="674"/>
      <c r="DW379" s="674"/>
      <c r="DX379" s="674"/>
      <c r="DY379" s="674"/>
      <c r="DZ379" s="674"/>
      <c r="EA379" s="674"/>
      <c r="EB379" s="674"/>
      <c r="EC379" s="674"/>
      <c r="ED379" s="674"/>
      <c r="EE379" s="674"/>
      <c r="EF379" s="674"/>
      <c r="EG379" s="674"/>
      <c r="EH379" s="674"/>
      <c r="EI379" s="674"/>
      <c r="EJ379" s="674"/>
      <c r="EK379" s="674"/>
      <c r="EL379" s="674"/>
      <c r="EM379" s="674"/>
      <c r="EN379" s="674"/>
      <c r="EO379" s="674"/>
      <c r="EP379" s="674"/>
      <c r="EQ379" s="674"/>
      <c r="ER379" s="674"/>
      <c r="ES379" s="674"/>
      <c r="ET379" s="674"/>
      <c r="EU379" s="674"/>
      <c r="EV379" s="674"/>
      <c r="EW379" s="674"/>
      <c r="EX379" s="674"/>
      <c r="EY379" s="674"/>
      <c r="EZ379" s="674"/>
      <c r="FA379" s="674"/>
      <c r="FB379" s="674"/>
      <c r="FC379" s="674"/>
      <c r="FD379" s="674"/>
      <c r="FE379" s="674"/>
      <c r="FF379" s="674"/>
      <c r="FG379" s="674"/>
      <c r="FH379" s="674"/>
      <c r="FI379" s="674"/>
      <c r="FJ379" s="674"/>
      <c r="FK379" s="674"/>
      <c r="FL379" s="674"/>
      <c r="FM379" s="674"/>
      <c r="FN379" s="674"/>
      <c r="FO379" s="674"/>
      <c r="FP379" s="674"/>
      <c r="FQ379" s="674"/>
      <c r="FR379" s="674"/>
      <c r="FS379" s="674"/>
      <c r="FT379" s="674"/>
      <c r="FU379" s="674"/>
      <c r="FV379" s="674"/>
      <c r="FW379" s="674"/>
      <c r="FX379" s="674"/>
      <c r="FY379" s="674"/>
      <c r="FZ379" s="1313"/>
      <c r="GA379" s="1312"/>
      <c r="GB379" s="1156"/>
      <c r="GC379" s="1156"/>
      <c r="GD379" s="1156"/>
      <c r="GE379" s="1156"/>
      <c r="GF379" s="1156"/>
      <c r="GG379" s="1156"/>
      <c r="GH379" s="1156"/>
      <c r="GI379" s="1156"/>
      <c r="GJ379" s="1156"/>
      <c r="GK379" s="1157"/>
      <c r="GL379" s="1157"/>
      <c r="GM379" s="1157"/>
      <c r="GN379" s="1157"/>
      <c r="GO379" s="1157"/>
      <c r="GP379" s="1157"/>
      <c r="GQ379" s="1157"/>
      <c r="GR379" s="1157"/>
      <c r="GS379" s="1157"/>
      <c r="GT379" s="1157"/>
      <c r="GU379" s="1157"/>
      <c r="GV379" s="1157"/>
      <c r="GW379" s="1157"/>
      <c r="GX379" s="1157"/>
      <c r="GY379" s="1157"/>
      <c r="GZ379" s="1157"/>
      <c r="HA379" s="1157"/>
      <c r="HB379" s="1157"/>
      <c r="HC379" s="1157"/>
      <c r="HD379" s="1157"/>
      <c r="HE379" s="1157"/>
      <c r="HF379" s="1157"/>
      <c r="HG379" s="1157"/>
      <c r="HH379" s="1157"/>
      <c r="HI379" s="1157"/>
      <c r="HJ379" s="1026"/>
    </row>
    <row r="380" spans="2:218" ht="24.95" customHeight="1" x14ac:dyDescent="0.25">
      <c r="B380" s="1606"/>
      <c r="C380" s="229"/>
      <c r="D380" s="1316"/>
      <c r="E380" s="2400"/>
      <c r="F380" s="215"/>
      <c r="G380" s="213"/>
      <c r="H380" s="213"/>
      <c r="I380" s="214"/>
      <c r="J380" s="834"/>
      <c r="K380" s="234"/>
      <c r="L380" s="230"/>
      <c r="M380" s="231"/>
      <c r="N380" s="231"/>
      <c r="O380" s="231"/>
      <c r="P380" s="231"/>
      <c r="Q380" s="235"/>
      <c r="R380" s="233"/>
      <c r="S380" s="232"/>
      <c r="T380" s="219"/>
      <c r="U380" s="835"/>
      <c r="V380" s="212"/>
      <c r="W380" s="231"/>
      <c r="X380" s="2118"/>
      <c r="Y380" s="2119"/>
      <c r="Z380" s="2188"/>
      <c r="AA380" s="674"/>
      <c r="AB380" s="674"/>
      <c r="AC380" s="674"/>
      <c r="AD380" s="674"/>
      <c r="AE380" s="674"/>
      <c r="AF380" s="674"/>
      <c r="AG380" s="674"/>
      <c r="AH380" s="674"/>
      <c r="AI380" s="674"/>
      <c r="AJ380" s="674"/>
      <c r="AK380" s="674"/>
      <c r="AL380" s="674"/>
      <c r="AM380" s="674"/>
      <c r="AN380" s="674"/>
      <c r="AO380" s="674"/>
      <c r="AP380" s="674"/>
      <c r="AQ380" s="674"/>
      <c r="AR380" s="674"/>
      <c r="AS380" s="674"/>
      <c r="AT380" s="674"/>
      <c r="AU380" s="674"/>
      <c r="AV380" s="674"/>
      <c r="AW380" s="674"/>
      <c r="AX380" s="674"/>
      <c r="AY380" s="674"/>
      <c r="AZ380" s="674"/>
      <c r="BA380" s="674"/>
      <c r="BB380" s="674"/>
      <c r="BC380" s="674"/>
      <c r="BD380" s="674"/>
      <c r="BE380" s="674"/>
      <c r="BF380" s="674"/>
      <c r="BG380" s="674"/>
      <c r="BH380" s="674"/>
      <c r="BI380" s="674"/>
      <c r="BJ380" s="674"/>
      <c r="BK380" s="674"/>
      <c r="BL380" s="674"/>
      <c r="BM380" s="674"/>
      <c r="BN380" s="674"/>
      <c r="BO380" s="674"/>
      <c r="BP380" s="674"/>
      <c r="BQ380" s="674"/>
      <c r="BR380" s="674"/>
      <c r="BS380" s="674"/>
      <c r="BT380" s="674"/>
      <c r="BU380" s="674"/>
      <c r="BV380" s="674"/>
      <c r="BW380" s="674"/>
      <c r="BX380" s="674"/>
      <c r="BY380" s="674"/>
      <c r="BZ380" s="674"/>
      <c r="CA380" s="674"/>
      <c r="CB380" s="674"/>
      <c r="CC380" s="674"/>
      <c r="CD380" s="674"/>
      <c r="CE380" s="674"/>
      <c r="CF380" s="674"/>
      <c r="CG380" s="674"/>
      <c r="CH380" s="674"/>
      <c r="CI380" s="674"/>
      <c r="CJ380" s="674"/>
      <c r="CK380" s="674"/>
      <c r="CL380" s="674"/>
      <c r="CM380" s="674"/>
      <c r="CN380" s="674"/>
      <c r="CO380" s="674"/>
      <c r="CP380" s="674"/>
      <c r="CQ380" s="674"/>
      <c r="CR380" s="674"/>
      <c r="CS380" s="674"/>
      <c r="CT380" s="674"/>
      <c r="CU380" s="674"/>
      <c r="CV380" s="674"/>
      <c r="CW380" s="674"/>
      <c r="CX380" s="674"/>
      <c r="CY380" s="674"/>
      <c r="CZ380" s="674"/>
      <c r="DA380" s="674"/>
      <c r="DB380" s="674"/>
      <c r="DC380" s="674"/>
      <c r="DD380" s="674"/>
      <c r="DE380" s="674"/>
      <c r="DF380" s="674"/>
      <c r="DG380" s="674"/>
      <c r="DH380" s="674"/>
      <c r="DI380" s="674"/>
      <c r="DJ380" s="674"/>
      <c r="DK380" s="674"/>
      <c r="DL380" s="674"/>
      <c r="DM380" s="674"/>
      <c r="DN380" s="674"/>
      <c r="DO380" s="674"/>
      <c r="DP380" s="674"/>
      <c r="DQ380" s="674"/>
      <c r="DR380" s="674"/>
      <c r="DS380" s="674"/>
      <c r="DT380" s="674"/>
      <c r="DU380" s="674"/>
      <c r="DV380" s="674"/>
      <c r="DW380" s="674"/>
      <c r="DX380" s="674"/>
      <c r="DY380" s="674"/>
      <c r="DZ380" s="674"/>
      <c r="EA380" s="674"/>
      <c r="EB380" s="674"/>
      <c r="EC380" s="674"/>
      <c r="ED380" s="674"/>
      <c r="EE380" s="674"/>
      <c r="EF380" s="674"/>
      <c r="EG380" s="674"/>
      <c r="EH380" s="674"/>
      <c r="EI380" s="674"/>
      <c r="EJ380" s="674"/>
      <c r="EK380" s="674"/>
      <c r="EL380" s="674"/>
      <c r="EM380" s="674"/>
      <c r="EN380" s="674"/>
      <c r="EO380" s="674"/>
      <c r="EP380" s="674"/>
      <c r="EQ380" s="674"/>
      <c r="ER380" s="674"/>
      <c r="ES380" s="674"/>
      <c r="ET380" s="674"/>
      <c r="EU380" s="674"/>
      <c r="EV380" s="674"/>
      <c r="EW380" s="674"/>
      <c r="EX380" s="674"/>
      <c r="EY380" s="674"/>
      <c r="EZ380" s="674"/>
      <c r="FA380" s="674"/>
      <c r="FB380" s="674"/>
      <c r="FC380" s="674"/>
      <c r="FD380" s="674"/>
      <c r="FE380" s="674"/>
      <c r="FF380" s="674"/>
      <c r="FG380" s="674"/>
      <c r="FH380" s="674"/>
      <c r="FI380" s="674"/>
      <c r="FJ380" s="674"/>
      <c r="FK380" s="674"/>
      <c r="FL380" s="674"/>
      <c r="FM380" s="674"/>
      <c r="FN380" s="674"/>
      <c r="FO380" s="674"/>
      <c r="FP380" s="674"/>
      <c r="FQ380" s="674"/>
      <c r="FR380" s="674"/>
      <c r="FS380" s="674"/>
      <c r="FT380" s="674"/>
      <c r="FU380" s="674"/>
      <c r="FV380" s="674"/>
      <c r="FW380" s="674"/>
      <c r="FX380" s="674"/>
      <c r="FY380" s="674"/>
      <c r="FZ380" s="1313"/>
      <c r="GA380" s="1312"/>
      <c r="GB380" s="1156"/>
      <c r="GC380" s="1156"/>
      <c r="GD380" s="1156"/>
      <c r="GE380" s="1156"/>
      <c r="GF380" s="1156"/>
      <c r="GG380" s="1156"/>
      <c r="GH380" s="1156"/>
      <c r="GI380" s="1156"/>
      <c r="GJ380" s="1156"/>
      <c r="GK380" s="1157"/>
      <c r="GL380" s="1157"/>
      <c r="GM380" s="1157"/>
      <c r="GN380" s="1157"/>
      <c r="GO380" s="1157"/>
      <c r="GP380" s="1157"/>
      <c r="GQ380" s="1157"/>
      <c r="GR380" s="1157"/>
      <c r="GS380" s="1157"/>
      <c r="GT380" s="1157"/>
      <c r="GU380" s="1157"/>
      <c r="GV380" s="1157"/>
      <c r="GW380" s="1157"/>
      <c r="GX380" s="1157"/>
      <c r="GY380" s="1157"/>
      <c r="GZ380" s="1157"/>
      <c r="HA380" s="1157"/>
      <c r="HB380" s="1157"/>
      <c r="HC380" s="1157"/>
      <c r="HD380" s="1157"/>
      <c r="HE380" s="1157"/>
      <c r="HF380" s="1157"/>
      <c r="HG380" s="1157"/>
      <c r="HH380" s="1157"/>
      <c r="HI380" s="1157"/>
      <c r="HJ380" s="1026"/>
    </row>
    <row r="381" spans="2:218" ht="24.95" customHeight="1" x14ac:dyDescent="0.25">
      <c r="B381" s="1606"/>
      <c r="C381" s="229"/>
      <c r="D381" s="1316"/>
      <c r="E381" s="2400"/>
      <c r="F381" s="215"/>
      <c r="G381" s="213"/>
      <c r="H381" s="213"/>
      <c r="I381" s="214"/>
      <c r="J381" s="834"/>
      <c r="K381" s="234"/>
      <c r="L381" s="230"/>
      <c r="M381" s="231"/>
      <c r="N381" s="231"/>
      <c r="O381" s="231"/>
      <c r="P381" s="231"/>
      <c r="Q381" s="235"/>
      <c r="R381" s="233"/>
      <c r="S381" s="232"/>
      <c r="T381" s="219"/>
      <c r="U381" s="835"/>
      <c r="V381" s="212"/>
      <c r="W381" s="231"/>
      <c r="X381" s="2118"/>
      <c r="Y381" s="2119"/>
      <c r="Z381" s="2188"/>
      <c r="AA381" s="674"/>
      <c r="AB381" s="674"/>
      <c r="AC381" s="674"/>
      <c r="AD381" s="674"/>
      <c r="AE381" s="674"/>
      <c r="AF381" s="674"/>
      <c r="AG381" s="674"/>
      <c r="AH381" s="674"/>
      <c r="AI381" s="674"/>
      <c r="AJ381" s="674"/>
      <c r="AK381" s="674"/>
      <c r="AL381" s="674"/>
      <c r="AM381" s="674"/>
      <c r="AN381" s="674"/>
      <c r="AO381" s="674"/>
      <c r="AP381" s="674"/>
      <c r="AQ381" s="674"/>
      <c r="AR381" s="674"/>
      <c r="AS381" s="674"/>
      <c r="AT381" s="674"/>
      <c r="AU381" s="674"/>
      <c r="AV381" s="674"/>
      <c r="AW381" s="674"/>
      <c r="AX381" s="674"/>
      <c r="AY381" s="674"/>
      <c r="AZ381" s="674"/>
      <c r="BA381" s="674"/>
      <c r="BB381" s="674"/>
      <c r="BC381" s="674"/>
      <c r="BD381" s="674"/>
      <c r="BE381" s="674"/>
      <c r="BF381" s="674"/>
      <c r="BG381" s="674"/>
      <c r="BH381" s="674"/>
      <c r="BI381" s="674"/>
      <c r="BJ381" s="674"/>
      <c r="BK381" s="674"/>
      <c r="BL381" s="674"/>
      <c r="BM381" s="674"/>
      <c r="BN381" s="674"/>
      <c r="BO381" s="674"/>
      <c r="BP381" s="674"/>
      <c r="BQ381" s="674"/>
      <c r="BR381" s="674"/>
      <c r="BS381" s="674"/>
      <c r="BT381" s="674"/>
      <c r="BU381" s="674"/>
      <c r="BV381" s="674"/>
      <c r="BW381" s="674"/>
      <c r="BX381" s="674"/>
      <c r="BY381" s="674"/>
      <c r="BZ381" s="674"/>
      <c r="CA381" s="674"/>
      <c r="CB381" s="674"/>
      <c r="CC381" s="674"/>
      <c r="CD381" s="674"/>
      <c r="CE381" s="674"/>
      <c r="CF381" s="674"/>
      <c r="CG381" s="674"/>
      <c r="CH381" s="674"/>
      <c r="CI381" s="674"/>
      <c r="CJ381" s="674"/>
      <c r="CK381" s="674"/>
      <c r="CL381" s="674"/>
      <c r="CM381" s="674"/>
      <c r="CN381" s="674"/>
      <c r="CO381" s="674"/>
      <c r="CP381" s="674"/>
      <c r="CQ381" s="674"/>
      <c r="CR381" s="674"/>
      <c r="CS381" s="674"/>
      <c r="CT381" s="674"/>
      <c r="CU381" s="674"/>
      <c r="CV381" s="674"/>
      <c r="CW381" s="674"/>
      <c r="CX381" s="674"/>
      <c r="CY381" s="674"/>
      <c r="CZ381" s="674"/>
      <c r="DA381" s="674"/>
      <c r="DB381" s="674"/>
      <c r="DC381" s="674"/>
      <c r="DD381" s="674"/>
      <c r="DE381" s="674"/>
      <c r="DF381" s="674"/>
      <c r="DG381" s="674"/>
      <c r="DH381" s="674"/>
      <c r="DI381" s="674"/>
      <c r="DJ381" s="674"/>
      <c r="DK381" s="674"/>
      <c r="DL381" s="674"/>
      <c r="DM381" s="674"/>
      <c r="DN381" s="674"/>
      <c r="DO381" s="674"/>
      <c r="DP381" s="674"/>
      <c r="DQ381" s="674"/>
      <c r="DR381" s="674"/>
      <c r="DS381" s="674"/>
      <c r="DT381" s="674"/>
      <c r="DU381" s="674"/>
      <c r="DV381" s="674"/>
      <c r="DW381" s="674"/>
      <c r="DX381" s="674"/>
      <c r="DY381" s="674"/>
      <c r="DZ381" s="674"/>
      <c r="EA381" s="674"/>
      <c r="EB381" s="674"/>
      <c r="EC381" s="674"/>
      <c r="ED381" s="674"/>
      <c r="EE381" s="674"/>
      <c r="EF381" s="674"/>
      <c r="EG381" s="674"/>
      <c r="EH381" s="674"/>
      <c r="EI381" s="674"/>
      <c r="EJ381" s="674"/>
      <c r="EK381" s="674"/>
      <c r="EL381" s="674"/>
      <c r="EM381" s="674"/>
      <c r="EN381" s="674"/>
      <c r="EO381" s="674"/>
      <c r="EP381" s="674"/>
      <c r="EQ381" s="674"/>
      <c r="ER381" s="674"/>
      <c r="ES381" s="674"/>
      <c r="ET381" s="674"/>
      <c r="EU381" s="674"/>
      <c r="EV381" s="674"/>
      <c r="EW381" s="674"/>
      <c r="EX381" s="674"/>
      <c r="EY381" s="674"/>
      <c r="EZ381" s="674"/>
      <c r="FA381" s="674"/>
      <c r="FB381" s="674"/>
      <c r="FC381" s="674"/>
      <c r="FD381" s="674"/>
      <c r="FE381" s="674"/>
      <c r="FF381" s="674"/>
      <c r="FG381" s="674"/>
      <c r="FH381" s="674"/>
      <c r="FI381" s="674"/>
      <c r="FJ381" s="674"/>
      <c r="FK381" s="674"/>
      <c r="FL381" s="674"/>
      <c r="FM381" s="674"/>
      <c r="FN381" s="674"/>
      <c r="FO381" s="674"/>
      <c r="FP381" s="674"/>
      <c r="FQ381" s="674"/>
      <c r="FR381" s="674"/>
      <c r="FS381" s="674"/>
      <c r="FT381" s="674"/>
      <c r="FU381" s="674"/>
      <c r="FV381" s="674"/>
      <c r="FW381" s="674"/>
      <c r="FX381" s="674"/>
      <c r="FY381" s="674"/>
      <c r="FZ381" s="1313"/>
      <c r="GA381" s="1312"/>
      <c r="GB381" s="1156"/>
      <c r="GC381" s="1156"/>
      <c r="GD381" s="1156"/>
      <c r="GE381" s="1156"/>
      <c r="GF381" s="1156"/>
      <c r="GG381" s="1156"/>
      <c r="GH381" s="1156"/>
      <c r="GI381" s="1156"/>
      <c r="GJ381" s="1156"/>
      <c r="GK381" s="1157"/>
      <c r="GL381" s="1157"/>
      <c r="GM381" s="1157"/>
      <c r="GN381" s="1157"/>
      <c r="GO381" s="1157"/>
      <c r="GP381" s="1157"/>
      <c r="GQ381" s="1157"/>
      <c r="GR381" s="1157"/>
      <c r="GS381" s="1157"/>
      <c r="GT381" s="1157"/>
      <c r="GU381" s="1157"/>
      <c r="GV381" s="1157"/>
      <c r="GW381" s="1157"/>
      <c r="GX381" s="1157"/>
      <c r="GY381" s="1157"/>
      <c r="GZ381" s="1157"/>
      <c r="HA381" s="1157"/>
      <c r="HB381" s="1157"/>
      <c r="HC381" s="1157"/>
      <c r="HD381" s="1157"/>
      <c r="HE381" s="1157"/>
      <c r="HF381" s="1157"/>
      <c r="HG381" s="1157"/>
      <c r="HH381" s="1157"/>
      <c r="HI381" s="1157"/>
      <c r="HJ381" s="1026"/>
    </row>
    <row r="382" spans="2:218" ht="24.95" customHeight="1" x14ac:dyDescent="0.25">
      <c r="B382" s="1606"/>
      <c r="C382" s="229"/>
      <c r="D382" s="1316"/>
      <c r="E382" s="2400"/>
      <c r="F382" s="215"/>
      <c r="G382" s="213"/>
      <c r="H382" s="213"/>
      <c r="I382" s="214"/>
      <c r="J382" s="834"/>
      <c r="K382" s="234"/>
      <c r="L382" s="230"/>
      <c r="M382" s="231"/>
      <c r="N382" s="231"/>
      <c r="O382" s="231"/>
      <c r="P382" s="231"/>
      <c r="Q382" s="235"/>
      <c r="R382" s="233"/>
      <c r="S382" s="232"/>
      <c r="T382" s="219"/>
      <c r="U382" s="835"/>
      <c r="V382" s="212"/>
      <c r="W382" s="231"/>
      <c r="X382" s="2118"/>
      <c r="Y382" s="2119"/>
      <c r="Z382" s="2188"/>
      <c r="AA382" s="674"/>
      <c r="AB382" s="674"/>
      <c r="AC382" s="674"/>
      <c r="AD382" s="674"/>
      <c r="AE382" s="674"/>
      <c r="AF382" s="674"/>
      <c r="AG382" s="674"/>
      <c r="AH382" s="674"/>
      <c r="AI382" s="674"/>
      <c r="AJ382" s="674"/>
      <c r="AK382" s="674"/>
      <c r="AL382" s="674"/>
      <c r="AM382" s="674"/>
      <c r="AN382" s="674"/>
      <c r="AO382" s="674"/>
      <c r="AP382" s="674"/>
      <c r="AQ382" s="674"/>
      <c r="AR382" s="674"/>
      <c r="AS382" s="674"/>
      <c r="AT382" s="674"/>
      <c r="AU382" s="674"/>
      <c r="AV382" s="674"/>
      <c r="AW382" s="674"/>
      <c r="AX382" s="674"/>
      <c r="AY382" s="674"/>
      <c r="AZ382" s="674"/>
      <c r="BA382" s="674"/>
      <c r="BB382" s="674"/>
      <c r="BC382" s="674"/>
      <c r="BD382" s="674"/>
      <c r="BE382" s="674"/>
      <c r="BF382" s="674"/>
      <c r="BG382" s="674"/>
      <c r="BH382" s="674"/>
      <c r="BI382" s="674"/>
      <c r="BJ382" s="674"/>
      <c r="BK382" s="674"/>
      <c r="BL382" s="674"/>
      <c r="BM382" s="674"/>
      <c r="BN382" s="674"/>
      <c r="BO382" s="674"/>
      <c r="BP382" s="674"/>
      <c r="BQ382" s="674"/>
      <c r="BR382" s="674"/>
      <c r="BS382" s="674"/>
      <c r="BT382" s="674"/>
      <c r="BU382" s="674"/>
      <c r="BV382" s="674"/>
      <c r="BW382" s="674"/>
      <c r="BX382" s="674"/>
      <c r="BY382" s="674"/>
      <c r="BZ382" s="674"/>
      <c r="CA382" s="674"/>
      <c r="CB382" s="674"/>
      <c r="CC382" s="674"/>
      <c r="CD382" s="674"/>
      <c r="CE382" s="674"/>
      <c r="CF382" s="674"/>
      <c r="CG382" s="674"/>
      <c r="CH382" s="674"/>
      <c r="CI382" s="674"/>
      <c r="CJ382" s="674"/>
      <c r="CK382" s="674"/>
      <c r="CL382" s="674"/>
      <c r="CM382" s="674"/>
      <c r="CN382" s="674"/>
      <c r="CO382" s="674"/>
      <c r="CP382" s="674"/>
      <c r="CQ382" s="674"/>
      <c r="CR382" s="674"/>
      <c r="CS382" s="674"/>
      <c r="CT382" s="674"/>
      <c r="CU382" s="674"/>
      <c r="CV382" s="674"/>
      <c r="CW382" s="674"/>
      <c r="CX382" s="674"/>
      <c r="CY382" s="674"/>
      <c r="CZ382" s="674"/>
      <c r="DA382" s="674"/>
      <c r="DB382" s="674"/>
      <c r="DC382" s="674"/>
      <c r="DD382" s="674"/>
      <c r="DE382" s="674"/>
      <c r="DF382" s="674"/>
      <c r="DG382" s="674"/>
      <c r="DH382" s="674"/>
      <c r="DI382" s="674"/>
      <c r="DJ382" s="674"/>
      <c r="DK382" s="674"/>
      <c r="DL382" s="674"/>
      <c r="DM382" s="674"/>
      <c r="DN382" s="674"/>
      <c r="DO382" s="674"/>
      <c r="DP382" s="674"/>
      <c r="DQ382" s="674"/>
      <c r="DR382" s="674"/>
      <c r="DS382" s="674"/>
      <c r="DT382" s="674"/>
      <c r="DU382" s="674"/>
      <c r="DV382" s="674"/>
      <c r="DW382" s="674"/>
      <c r="DX382" s="674"/>
      <c r="DY382" s="674"/>
      <c r="DZ382" s="674"/>
      <c r="EA382" s="674"/>
      <c r="EB382" s="674"/>
      <c r="EC382" s="674"/>
      <c r="ED382" s="674"/>
      <c r="EE382" s="674"/>
      <c r="EF382" s="674"/>
      <c r="EG382" s="674"/>
      <c r="EH382" s="674"/>
      <c r="EI382" s="674"/>
      <c r="EJ382" s="674"/>
      <c r="EK382" s="674"/>
      <c r="EL382" s="674"/>
      <c r="EM382" s="674"/>
      <c r="EN382" s="674"/>
      <c r="EO382" s="674"/>
      <c r="EP382" s="674"/>
      <c r="EQ382" s="674"/>
      <c r="ER382" s="674"/>
      <c r="ES382" s="674"/>
      <c r="ET382" s="674"/>
      <c r="EU382" s="674"/>
      <c r="EV382" s="674"/>
      <c r="EW382" s="674"/>
      <c r="EX382" s="674"/>
      <c r="EY382" s="674"/>
      <c r="EZ382" s="674"/>
      <c r="FA382" s="674"/>
      <c r="FB382" s="674"/>
      <c r="FC382" s="674"/>
      <c r="FD382" s="674"/>
      <c r="FE382" s="674"/>
      <c r="FF382" s="674"/>
      <c r="FG382" s="674"/>
      <c r="FH382" s="674"/>
      <c r="FI382" s="674"/>
      <c r="FJ382" s="674"/>
      <c r="FK382" s="674"/>
      <c r="FL382" s="674"/>
      <c r="FM382" s="674"/>
      <c r="FN382" s="674"/>
      <c r="FO382" s="674"/>
      <c r="FP382" s="674"/>
      <c r="FQ382" s="674"/>
      <c r="FR382" s="674"/>
      <c r="FS382" s="674"/>
      <c r="FT382" s="674"/>
      <c r="FU382" s="674"/>
      <c r="FV382" s="674"/>
      <c r="FW382" s="674"/>
      <c r="FX382" s="674"/>
      <c r="FY382" s="674"/>
      <c r="FZ382" s="1313"/>
      <c r="GA382" s="1312"/>
      <c r="GB382" s="1156"/>
      <c r="GC382" s="1156"/>
      <c r="GD382" s="1156"/>
      <c r="GE382" s="1156"/>
      <c r="GF382" s="1156"/>
      <c r="GG382" s="1156"/>
      <c r="GH382" s="1156"/>
      <c r="GI382" s="1156"/>
      <c r="GJ382" s="1156"/>
      <c r="GK382" s="1157"/>
      <c r="GL382" s="1157"/>
      <c r="GM382" s="1157"/>
      <c r="GN382" s="1157"/>
      <c r="GO382" s="1157"/>
      <c r="GP382" s="1157"/>
      <c r="GQ382" s="1157"/>
      <c r="GR382" s="1157"/>
      <c r="GS382" s="1157"/>
      <c r="GT382" s="1157"/>
      <c r="GU382" s="1157"/>
      <c r="GV382" s="1157"/>
      <c r="GW382" s="1157"/>
      <c r="GX382" s="1157"/>
      <c r="GY382" s="1157"/>
      <c r="GZ382" s="1157"/>
      <c r="HA382" s="1157"/>
      <c r="HB382" s="1157"/>
      <c r="HC382" s="1157"/>
      <c r="HD382" s="1157"/>
      <c r="HE382" s="1157"/>
      <c r="HF382" s="1157"/>
      <c r="HG382" s="1157"/>
      <c r="HH382" s="1157"/>
      <c r="HI382" s="1157"/>
      <c r="HJ382" s="1026"/>
    </row>
    <row r="383" spans="2:218" ht="24.95" customHeight="1" x14ac:dyDescent="0.25">
      <c r="B383" s="1606"/>
      <c r="C383" s="229"/>
      <c r="D383" s="1316"/>
      <c r="E383" s="2400"/>
      <c r="F383" s="215"/>
      <c r="G383" s="213"/>
      <c r="H383" s="213"/>
      <c r="I383" s="214"/>
      <c r="J383" s="834"/>
      <c r="K383" s="234"/>
      <c r="L383" s="230"/>
      <c r="M383" s="231"/>
      <c r="N383" s="231"/>
      <c r="O383" s="231"/>
      <c r="P383" s="231"/>
      <c r="Q383" s="235"/>
      <c r="R383" s="233"/>
      <c r="S383" s="232"/>
      <c r="T383" s="219"/>
      <c r="U383" s="835"/>
      <c r="V383" s="212"/>
      <c r="W383" s="231"/>
      <c r="X383" s="2118"/>
      <c r="Y383" s="2119"/>
      <c r="Z383" s="2188"/>
      <c r="AA383" s="674"/>
      <c r="AB383" s="674"/>
      <c r="AC383" s="674"/>
      <c r="AD383" s="674"/>
      <c r="AE383" s="674"/>
      <c r="AF383" s="674"/>
      <c r="AG383" s="674"/>
      <c r="AH383" s="674"/>
      <c r="AI383" s="674"/>
      <c r="AJ383" s="674"/>
      <c r="AK383" s="674"/>
      <c r="AL383" s="674"/>
      <c r="AM383" s="674"/>
      <c r="AN383" s="674"/>
      <c r="AO383" s="674"/>
      <c r="AP383" s="674"/>
      <c r="AQ383" s="674"/>
      <c r="AR383" s="674"/>
      <c r="AS383" s="674"/>
      <c r="AT383" s="674"/>
      <c r="AU383" s="674"/>
      <c r="AV383" s="674"/>
      <c r="AW383" s="674"/>
      <c r="AX383" s="674"/>
      <c r="AY383" s="674"/>
      <c r="AZ383" s="674"/>
      <c r="BA383" s="674"/>
      <c r="BB383" s="674"/>
      <c r="BC383" s="674"/>
      <c r="BD383" s="674"/>
      <c r="BE383" s="674"/>
      <c r="BF383" s="674"/>
      <c r="BG383" s="674"/>
      <c r="BH383" s="674"/>
      <c r="BI383" s="674"/>
      <c r="BJ383" s="674"/>
      <c r="BK383" s="674"/>
      <c r="BL383" s="674"/>
      <c r="BM383" s="674"/>
      <c r="BN383" s="674"/>
      <c r="BO383" s="674"/>
      <c r="BP383" s="674"/>
      <c r="BQ383" s="674"/>
      <c r="BR383" s="674"/>
      <c r="BS383" s="674"/>
      <c r="BT383" s="674"/>
      <c r="BU383" s="674"/>
      <c r="BV383" s="674"/>
      <c r="BW383" s="674"/>
      <c r="BX383" s="674"/>
      <c r="BY383" s="674"/>
      <c r="BZ383" s="674"/>
      <c r="CA383" s="674"/>
      <c r="CB383" s="674"/>
      <c r="CC383" s="674"/>
      <c r="CD383" s="674"/>
      <c r="CE383" s="674"/>
      <c r="CF383" s="674"/>
      <c r="CG383" s="674"/>
      <c r="CH383" s="674"/>
      <c r="CI383" s="674"/>
      <c r="CJ383" s="674"/>
      <c r="CK383" s="674"/>
      <c r="CL383" s="674"/>
      <c r="CM383" s="674"/>
      <c r="CN383" s="674"/>
      <c r="CO383" s="674"/>
      <c r="CP383" s="674"/>
      <c r="CQ383" s="674"/>
      <c r="CR383" s="674"/>
      <c r="CS383" s="674"/>
      <c r="CT383" s="674"/>
      <c r="CU383" s="674"/>
      <c r="CV383" s="674"/>
      <c r="CW383" s="674"/>
      <c r="CX383" s="674"/>
      <c r="CY383" s="674"/>
      <c r="CZ383" s="674"/>
      <c r="DA383" s="674"/>
      <c r="DB383" s="674"/>
      <c r="DC383" s="674"/>
      <c r="DD383" s="674"/>
      <c r="DE383" s="674"/>
      <c r="DF383" s="674"/>
      <c r="DG383" s="674"/>
      <c r="DH383" s="674"/>
      <c r="DI383" s="674"/>
      <c r="DJ383" s="674"/>
      <c r="DK383" s="674"/>
      <c r="DL383" s="674"/>
      <c r="DM383" s="674"/>
      <c r="DN383" s="674"/>
      <c r="DO383" s="674"/>
      <c r="DP383" s="674"/>
      <c r="DQ383" s="674"/>
      <c r="DR383" s="674"/>
      <c r="DS383" s="674"/>
      <c r="DT383" s="674"/>
      <c r="DU383" s="674"/>
      <c r="DV383" s="674"/>
      <c r="DW383" s="674"/>
      <c r="DX383" s="674"/>
      <c r="DY383" s="674"/>
      <c r="DZ383" s="674"/>
      <c r="EA383" s="674"/>
      <c r="EB383" s="674"/>
      <c r="EC383" s="674"/>
      <c r="ED383" s="674"/>
      <c r="EE383" s="674"/>
      <c r="EF383" s="674"/>
      <c r="EG383" s="674"/>
      <c r="EH383" s="674"/>
      <c r="EI383" s="674"/>
      <c r="EJ383" s="674"/>
      <c r="EK383" s="674"/>
      <c r="EL383" s="674"/>
      <c r="EM383" s="674"/>
      <c r="EN383" s="674"/>
      <c r="EO383" s="674"/>
      <c r="EP383" s="674"/>
      <c r="EQ383" s="674"/>
      <c r="ER383" s="674"/>
      <c r="ES383" s="674"/>
      <c r="ET383" s="674"/>
      <c r="EU383" s="674"/>
      <c r="EV383" s="674"/>
      <c r="EW383" s="674"/>
      <c r="EX383" s="674"/>
      <c r="EY383" s="674"/>
      <c r="EZ383" s="674"/>
      <c r="FA383" s="674"/>
      <c r="FB383" s="674"/>
      <c r="FC383" s="674"/>
      <c r="FD383" s="674"/>
      <c r="FE383" s="674"/>
      <c r="FF383" s="674"/>
      <c r="FG383" s="674"/>
      <c r="FH383" s="674"/>
      <c r="FI383" s="674"/>
      <c r="FJ383" s="674"/>
      <c r="FK383" s="674"/>
      <c r="FL383" s="674"/>
      <c r="FM383" s="674"/>
      <c r="FN383" s="674"/>
      <c r="FO383" s="674"/>
      <c r="FP383" s="674"/>
      <c r="FQ383" s="674"/>
      <c r="FR383" s="674"/>
      <c r="FS383" s="674"/>
      <c r="FT383" s="674"/>
      <c r="FU383" s="674"/>
      <c r="FV383" s="674"/>
      <c r="FW383" s="674"/>
      <c r="FX383" s="674"/>
      <c r="FY383" s="674"/>
      <c r="FZ383" s="1313"/>
      <c r="GA383" s="1312"/>
      <c r="GB383" s="1156"/>
      <c r="GC383" s="1156"/>
      <c r="GD383" s="1156"/>
      <c r="GE383" s="1156"/>
      <c r="GF383" s="1156"/>
      <c r="GG383" s="1156"/>
      <c r="GH383" s="1156"/>
      <c r="GI383" s="1156"/>
      <c r="GJ383" s="1156"/>
      <c r="GK383" s="1157"/>
      <c r="GL383" s="1157"/>
      <c r="GM383" s="1157"/>
      <c r="GN383" s="1157"/>
      <c r="GO383" s="1157"/>
      <c r="GP383" s="1157"/>
      <c r="GQ383" s="1157"/>
      <c r="GR383" s="1157"/>
      <c r="GS383" s="1157"/>
      <c r="GT383" s="1157"/>
      <c r="GU383" s="1157"/>
      <c r="GV383" s="1157"/>
      <c r="GW383" s="1157"/>
      <c r="GX383" s="1157"/>
      <c r="GY383" s="1157"/>
      <c r="GZ383" s="1157"/>
      <c r="HA383" s="1157"/>
      <c r="HB383" s="1157"/>
      <c r="HC383" s="1157"/>
      <c r="HD383" s="1157"/>
      <c r="HE383" s="1157"/>
      <c r="HF383" s="1157"/>
      <c r="HG383" s="1157"/>
      <c r="HH383" s="1157"/>
      <c r="HI383" s="1157"/>
      <c r="HJ383" s="1026"/>
    </row>
    <row r="384" spans="2:218" ht="24.95" customHeight="1" x14ac:dyDescent="0.25">
      <c r="B384" s="1606"/>
      <c r="C384" s="229"/>
      <c r="D384" s="1316"/>
      <c r="E384" s="2400"/>
      <c r="F384" s="215"/>
      <c r="G384" s="213"/>
      <c r="H384" s="213"/>
      <c r="I384" s="214"/>
      <c r="J384" s="834"/>
      <c r="K384" s="234"/>
      <c r="L384" s="230"/>
      <c r="M384" s="231"/>
      <c r="N384" s="231"/>
      <c r="O384" s="231"/>
      <c r="P384" s="231"/>
      <c r="Q384" s="235"/>
      <c r="R384" s="233"/>
      <c r="S384" s="232"/>
      <c r="T384" s="219"/>
      <c r="U384" s="835"/>
      <c r="V384" s="212"/>
      <c r="W384" s="231"/>
      <c r="X384" s="2118"/>
      <c r="Y384" s="2119"/>
      <c r="Z384" s="2188"/>
      <c r="AA384" s="674"/>
      <c r="AB384" s="674"/>
      <c r="AC384" s="674"/>
      <c r="AD384" s="674"/>
      <c r="AE384" s="674"/>
      <c r="AF384" s="674"/>
      <c r="AG384" s="674"/>
      <c r="AH384" s="674"/>
      <c r="AI384" s="674"/>
      <c r="AJ384" s="674"/>
      <c r="AK384" s="674"/>
      <c r="AL384" s="674"/>
      <c r="AM384" s="674"/>
      <c r="AN384" s="674"/>
      <c r="AO384" s="674"/>
      <c r="AP384" s="674"/>
      <c r="AQ384" s="674"/>
      <c r="AR384" s="674"/>
      <c r="AS384" s="674"/>
      <c r="AT384" s="674"/>
      <c r="AU384" s="674"/>
      <c r="AV384" s="674"/>
      <c r="AW384" s="674"/>
      <c r="AX384" s="674"/>
      <c r="AY384" s="674"/>
      <c r="AZ384" s="674"/>
      <c r="BA384" s="674"/>
      <c r="BB384" s="674"/>
      <c r="BC384" s="674"/>
      <c r="BD384" s="674"/>
      <c r="BE384" s="674"/>
      <c r="BF384" s="674"/>
      <c r="BG384" s="674"/>
      <c r="BH384" s="674"/>
      <c r="BI384" s="674"/>
      <c r="BJ384" s="674"/>
      <c r="BK384" s="674"/>
      <c r="BL384" s="674"/>
      <c r="BM384" s="674"/>
      <c r="BN384" s="674"/>
      <c r="BO384" s="674"/>
      <c r="BP384" s="674"/>
      <c r="BQ384" s="674"/>
      <c r="BR384" s="674"/>
      <c r="BS384" s="674"/>
      <c r="BT384" s="674"/>
      <c r="BU384" s="674"/>
      <c r="BV384" s="674"/>
      <c r="BW384" s="674"/>
      <c r="BX384" s="674"/>
      <c r="BY384" s="674"/>
      <c r="BZ384" s="674"/>
      <c r="CA384" s="674"/>
      <c r="CB384" s="674"/>
      <c r="CC384" s="674"/>
      <c r="CD384" s="674"/>
      <c r="CE384" s="674"/>
      <c r="CF384" s="674"/>
      <c r="CG384" s="674"/>
      <c r="CH384" s="674"/>
      <c r="CI384" s="674"/>
      <c r="CJ384" s="674"/>
      <c r="CK384" s="674"/>
      <c r="CL384" s="674"/>
      <c r="CM384" s="674"/>
      <c r="CN384" s="674"/>
      <c r="CO384" s="674"/>
      <c r="CP384" s="674"/>
      <c r="CQ384" s="674"/>
      <c r="CR384" s="674"/>
      <c r="CS384" s="674"/>
      <c r="CT384" s="674"/>
      <c r="CU384" s="674"/>
      <c r="CV384" s="674"/>
      <c r="CW384" s="674"/>
      <c r="CX384" s="674"/>
      <c r="CY384" s="674"/>
      <c r="CZ384" s="674"/>
      <c r="DA384" s="674"/>
      <c r="DB384" s="674"/>
      <c r="DC384" s="674"/>
      <c r="DD384" s="674"/>
      <c r="DE384" s="674"/>
      <c r="DF384" s="674"/>
      <c r="DG384" s="674"/>
      <c r="DH384" s="674"/>
      <c r="DI384" s="674"/>
      <c r="DJ384" s="674"/>
      <c r="DK384" s="674"/>
      <c r="DL384" s="674"/>
      <c r="DM384" s="674"/>
      <c r="DN384" s="674"/>
      <c r="DO384" s="674"/>
      <c r="DP384" s="674"/>
      <c r="DQ384" s="674"/>
      <c r="DR384" s="674"/>
      <c r="DS384" s="674"/>
      <c r="DT384" s="674"/>
      <c r="DU384" s="674"/>
      <c r="DV384" s="674"/>
      <c r="DW384" s="674"/>
      <c r="DX384" s="674"/>
      <c r="DY384" s="674"/>
      <c r="DZ384" s="674"/>
      <c r="EA384" s="674"/>
      <c r="EB384" s="674"/>
      <c r="EC384" s="674"/>
      <c r="ED384" s="674"/>
      <c r="EE384" s="674"/>
      <c r="EF384" s="674"/>
      <c r="EG384" s="674"/>
      <c r="EH384" s="674"/>
      <c r="EI384" s="674"/>
      <c r="EJ384" s="674"/>
      <c r="EK384" s="674"/>
      <c r="EL384" s="674"/>
      <c r="EM384" s="674"/>
      <c r="EN384" s="674"/>
      <c r="EO384" s="674"/>
      <c r="EP384" s="674"/>
      <c r="EQ384" s="674"/>
      <c r="ER384" s="674"/>
      <c r="ES384" s="674"/>
      <c r="ET384" s="674"/>
      <c r="EU384" s="674"/>
      <c r="EV384" s="674"/>
      <c r="EW384" s="674"/>
      <c r="EX384" s="674"/>
      <c r="EY384" s="674"/>
      <c r="EZ384" s="674"/>
      <c r="FA384" s="674"/>
      <c r="FB384" s="674"/>
      <c r="FC384" s="674"/>
      <c r="FD384" s="674"/>
      <c r="FE384" s="674"/>
      <c r="FF384" s="674"/>
      <c r="FG384" s="674"/>
      <c r="FH384" s="674"/>
      <c r="FI384" s="674"/>
      <c r="FJ384" s="674"/>
      <c r="FK384" s="674"/>
      <c r="FL384" s="674"/>
      <c r="FM384" s="674"/>
      <c r="FN384" s="674"/>
      <c r="FO384" s="674"/>
      <c r="FP384" s="674"/>
      <c r="FQ384" s="674"/>
      <c r="FR384" s="674"/>
      <c r="FS384" s="674"/>
      <c r="FT384" s="674"/>
      <c r="FU384" s="674"/>
      <c r="FV384" s="674"/>
      <c r="FW384" s="674"/>
      <c r="FX384" s="674"/>
      <c r="FY384" s="674"/>
      <c r="FZ384" s="1313"/>
      <c r="GA384" s="1312"/>
      <c r="GB384" s="1156"/>
      <c r="GC384" s="1156"/>
      <c r="GD384" s="1156"/>
      <c r="GE384" s="1156"/>
      <c r="GF384" s="1156"/>
      <c r="GG384" s="1156"/>
      <c r="GH384" s="1156"/>
      <c r="GI384" s="1156"/>
      <c r="GJ384" s="1156"/>
      <c r="GK384" s="1157"/>
      <c r="GL384" s="1157"/>
      <c r="GM384" s="1157"/>
      <c r="GN384" s="1157"/>
      <c r="GO384" s="1157"/>
      <c r="GP384" s="1157"/>
      <c r="GQ384" s="1157"/>
      <c r="GR384" s="1157"/>
      <c r="GS384" s="1157"/>
      <c r="GT384" s="1157"/>
      <c r="GU384" s="1157"/>
      <c r="GV384" s="1157"/>
      <c r="GW384" s="1157"/>
      <c r="GX384" s="1157"/>
      <c r="GY384" s="1157"/>
      <c r="GZ384" s="1157"/>
      <c r="HA384" s="1157"/>
      <c r="HB384" s="1157"/>
      <c r="HC384" s="1157"/>
      <c r="HD384" s="1157"/>
      <c r="HE384" s="1157"/>
      <c r="HF384" s="1157"/>
      <c r="HG384" s="1157"/>
      <c r="HH384" s="1157"/>
      <c r="HI384" s="1157"/>
      <c r="HJ384" s="1026"/>
    </row>
    <row r="385" spans="2:218" ht="24.95" customHeight="1" x14ac:dyDescent="0.25">
      <c r="B385" s="1606"/>
      <c r="C385" s="229"/>
      <c r="D385" s="1316"/>
      <c r="E385" s="2400"/>
      <c r="F385" s="215"/>
      <c r="G385" s="213"/>
      <c r="H385" s="213"/>
      <c r="I385" s="214"/>
      <c r="J385" s="834"/>
      <c r="K385" s="234"/>
      <c r="L385" s="230"/>
      <c r="M385" s="231"/>
      <c r="N385" s="231"/>
      <c r="O385" s="231"/>
      <c r="P385" s="231"/>
      <c r="Q385" s="235"/>
      <c r="R385" s="233"/>
      <c r="S385" s="232"/>
      <c r="T385" s="219"/>
      <c r="U385" s="835"/>
      <c r="V385" s="212"/>
      <c r="W385" s="231"/>
      <c r="X385" s="2118"/>
      <c r="Y385" s="2119"/>
      <c r="Z385" s="2188"/>
      <c r="AA385" s="674"/>
      <c r="AB385" s="674"/>
      <c r="AC385" s="674"/>
      <c r="AD385" s="674"/>
      <c r="AE385" s="674"/>
      <c r="AF385" s="674"/>
      <c r="AG385" s="674"/>
      <c r="AH385" s="674"/>
      <c r="AI385" s="674"/>
      <c r="AJ385" s="674"/>
      <c r="AK385" s="674"/>
      <c r="AL385" s="674"/>
      <c r="AM385" s="674"/>
      <c r="AN385" s="674"/>
      <c r="AO385" s="674"/>
      <c r="AP385" s="674"/>
      <c r="AQ385" s="674"/>
      <c r="AR385" s="674"/>
      <c r="AS385" s="674"/>
      <c r="AT385" s="674"/>
      <c r="AU385" s="674"/>
      <c r="AV385" s="674"/>
      <c r="AW385" s="674"/>
      <c r="AX385" s="674"/>
      <c r="AY385" s="674"/>
      <c r="AZ385" s="674"/>
      <c r="BA385" s="674"/>
      <c r="BB385" s="674"/>
      <c r="BC385" s="674"/>
      <c r="BD385" s="674"/>
      <c r="BE385" s="674"/>
      <c r="BF385" s="674"/>
      <c r="BG385" s="674"/>
      <c r="BH385" s="674"/>
      <c r="BI385" s="674"/>
      <c r="BJ385" s="674"/>
      <c r="BK385" s="674"/>
      <c r="BL385" s="674"/>
      <c r="BM385" s="674"/>
      <c r="BN385" s="674"/>
      <c r="BO385" s="674"/>
      <c r="BP385" s="674"/>
      <c r="BQ385" s="674"/>
      <c r="BR385" s="674"/>
      <c r="BS385" s="674"/>
      <c r="BT385" s="674"/>
      <c r="BU385" s="674"/>
      <c r="BV385" s="674"/>
      <c r="BW385" s="674"/>
      <c r="BX385" s="674"/>
      <c r="BY385" s="674"/>
      <c r="BZ385" s="674"/>
      <c r="CA385" s="674"/>
      <c r="CB385" s="674"/>
      <c r="CC385" s="674"/>
      <c r="CD385" s="674"/>
      <c r="CE385" s="674"/>
      <c r="CF385" s="674"/>
      <c r="CG385" s="674"/>
      <c r="CH385" s="674"/>
      <c r="CI385" s="674"/>
      <c r="CJ385" s="674"/>
      <c r="CK385" s="674"/>
      <c r="CL385" s="674"/>
      <c r="CM385" s="674"/>
      <c r="CN385" s="674"/>
      <c r="CO385" s="674"/>
      <c r="CP385" s="674"/>
      <c r="CQ385" s="674"/>
      <c r="CR385" s="674"/>
      <c r="CS385" s="674"/>
      <c r="CT385" s="674"/>
      <c r="CU385" s="674"/>
      <c r="CV385" s="674"/>
      <c r="CW385" s="674"/>
      <c r="CX385" s="674"/>
      <c r="CY385" s="674"/>
      <c r="CZ385" s="674"/>
      <c r="DA385" s="674"/>
      <c r="DB385" s="674"/>
      <c r="DC385" s="674"/>
      <c r="DD385" s="674"/>
      <c r="DE385" s="674"/>
      <c r="DF385" s="674"/>
      <c r="DG385" s="674"/>
      <c r="DH385" s="674"/>
      <c r="DI385" s="674"/>
      <c r="DJ385" s="674"/>
      <c r="DK385" s="674"/>
      <c r="DL385" s="674"/>
      <c r="DM385" s="674"/>
      <c r="DN385" s="674"/>
      <c r="DO385" s="674"/>
      <c r="DP385" s="674"/>
      <c r="DQ385" s="674"/>
      <c r="DR385" s="674"/>
      <c r="DS385" s="674"/>
      <c r="DT385" s="674"/>
      <c r="DU385" s="674"/>
      <c r="DV385" s="674"/>
      <c r="DW385" s="674"/>
      <c r="DX385" s="674"/>
      <c r="DY385" s="674"/>
      <c r="DZ385" s="674"/>
      <c r="EA385" s="674"/>
      <c r="EB385" s="674"/>
      <c r="EC385" s="674"/>
      <c r="ED385" s="674"/>
      <c r="EE385" s="674"/>
      <c r="EF385" s="674"/>
      <c r="EG385" s="674"/>
      <c r="EH385" s="674"/>
      <c r="EI385" s="674"/>
      <c r="EJ385" s="674"/>
      <c r="EK385" s="674"/>
      <c r="EL385" s="674"/>
      <c r="EM385" s="674"/>
      <c r="EN385" s="674"/>
      <c r="EO385" s="674"/>
      <c r="EP385" s="674"/>
      <c r="EQ385" s="674"/>
      <c r="ER385" s="674"/>
      <c r="ES385" s="674"/>
      <c r="ET385" s="674"/>
      <c r="EU385" s="674"/>
      <c r="EV385" s="674"/>
      <c r="EW385" s="674"/>
      <c r="EX385" s="674"/>
      <c r="EY385" s="674"/>
      <c r="EZ385" s="674"/>
      <c r="FA385" s="674"/>
      <c r="FB385" s="674"/>
      <c r="FC385" s="674"/>
      <c r="FD385" s="674"/>
      <c r="FE385" s="674"/>
      <c r="FF385" s="674"/>
      <c r="FG385" s="674"/>
      <c r="FH385" s="674"/>
      <c r="FI385" s="674"/>
      <c r="FJ385" s="674"/>
      <c r="FK385" s="674"/>
      <c r="FL385" s="674"/>
      <c r="FM385" s="674"/>
      <c r="FN385" s="674"/>
      <c r="FO385" s="674"/>
      <c r="FP385" s="674"/>
      <c r="FQ385" s="674"/>
      <c r="FR385" s="674"/>
      <c r="FS385" s="674"/>
      <c r="FT385" s="674"/>
      <c r="FU385" s="674"/>
      <c r="FV385" s="674"/>
      <c r="FW385" s="674"/>
      <c r="FX385" s="674"/>
      <c r="FY385" s="674"/>
      <c r="FZ385" s="1313"/>
      <c r="GA385" s="1312"/>
      <c r="GB385" s="1156"/>
      <c r="GC385" s="1156"/>
      <c r="GD385" s="1156"/>
      <c r="GE385" s="1156"/>
      <c r="GF385" s="1156"/>
      <c r="GG385" s="1156"/>
      <c r="GH385" s="1156"/>
      <c r="GI385" s="1156"/>
      <c r="GJ385" s="1156"/>
      <c r="GK385" s="1157"/>
      <c r="GL385" s="1157"/>
      <c r="GM385" s="1157"/>
      <c r="GN385" s="1157"/>
      <c r="GO385" s="1157"/>
      <c r="GP385" s="1157"/>
      <c r="GQ385" s="1157"/>
      <c r="GR385" s="1157"/>
      <c r="GS385" s="1157"/>
      <c r="GT385" s="1157"/>
      <c r="GU385" s="1157"/>
      <c r="GV385" s="1157"/>
      <c r="GW385" s="1157"/>
      <c r="GX385" s="1157"/>
      <c r="GY385" s="1157"/>
      <c r="GZ385" s="1157"/>
      <c r="HA385" s="1157"/>
      <c r="HB385" s="1157"/>
      <c r="HC385" s="1157"/>
      <c r="HD385" s="1157"/>
      <c r="HE385" s="1157"/>
      <c r="HF385" s="1157"/>
      <c r="HG385" s="1157"/>
      <c r="HH385" s="1157"/>
      <c r="HI385" s="1157"/>
      <c r="HJ385" s="1026"/>
    </row>
    <row r="386" spans="2:218" ht="24.95" customHeight="1" x14ac:dyDescent="0.25">
      <c r="B386" s="1606"/>
      <c r="C386" s="229"/>
      <c r="D386" s="1316"/>
      <c r="E386" s="2400"/>
      <c r="F386" s="215"/>
      <c r="G386" s="213"/>
      <c r="H386" s="213"/>
      <c r="I386" s="214"/>
      <c r="J386" s="834"/>
      <c r="K386" s="234"/>
      <c r="L386" s="230"/>
      <c r="M386" s="231"/>
      <c r="N386" s="231"/>
      <c r="O386" s="231"/>
      <c r="P386" s="231"/>
      <c r="Q386" s="235"/>
      <c r="R386" s="233"/>
      <c r="S386" s="232"/>
      <c r="T386" s="219"/>
      <c r="U386" s="835"/>
      <c r="V386" s="212"/>
      <c r="W386" s="231"/>
      <c r="X386" s="2118"/>
      <c r="Y386" s="2119"/>
      <c r="Z386" s="2188"/>
      <c r="AA386" s="674"/>
      <c r="AB386" s="674"/>
      <c r="AC386" s="674"/>
      <c r="AD386" s="674"/>
      <c r="AE386" s="674"/>
      <c r="AF386" s="674"/>
      <c r="AG386" s="674"/>
      <c r="AH386" s="674"/>
      <c r="AI386" s="674"/>
      <c r="AJ386" s="674"/>
      <c r="AK386" s="674"/>
      <c r="AL386" s="674"/>
      <c r="AM386" s="674"/>
      <c r="AN386" s="674"/>
      <c r="AO386" s="674"/>
      <c r="AP386" s="674"/>
      <c r="AQ386" s="674"/>
      <c r="AR386" s="674"/>
      <c r="AS386" s="674"/>
      <c r="AT386" s="674"/>
      <c r="AU386" s="674"/>
      <c r="AV386" s="674"/>
      <c r="AW386" s="674"/>
      <c r="AX386" s="674"/>
      <c r="AY386" s="674"/>
      <c r="AZ386" s="674"/>
      <c r="BA386" s="674"/>
      <c r="BB386" s="674"/>
      <c r="BC386" s="674"/>
      <c r="BD386" s="674"/>
      <c r="BE386" s="674"/>
      <c r="BF386" s="674"/>
      <c r="BG386" s="674"/>
      <c r="BH386" s="674"/>
      <c r="BI386" s="674"/>
      <c r="BJ386" s="674"/>
      <c r="BK386" s="674"/>
      <c r="BL386" s="674"/>
      <c r="BM386" s="674"/>
      <c r="BN386" s="674"/>
      <c r="BO386" s="674"/>
      <c r="BP386" s="674"/>
      <c r="BQ386" s="674"/>
      <c r="BR386" s="674"/>
      <c r="BS386" s="674"/>
      <c r="BT386" s="674"/>
      <c r="BU386" s="674"/>
      <c r="BV386" s="674"/>
      <c r="BW386" s="674"/>
      <c r="BX386" s="674"/>
      <c r="BY386" s="674"/>
      <c r="BZ386" s="674"/>
      <c r="CA386" s="674"/>
      <c r="CB386" s="674"/>
      <c r="CC386" s="674"/>
      <c r="CD386" s="674"/>
      <c r="CE386" s="674"/>
      <c r="CF386" s="674"/>
      <c r="CG386" s="674"/>
      <c r="CH386" s="674"/>
      <c r="CI386" s="674"/>
      <c r="CJ386" s="674"/>
      <c r="CK386" s="674"/>
      <c r="CL386" s="674"/>
      <c r="CM386" s="674"/>
      <c r="CN386" s="674"/>
      <c r="CO386" s="674"/>
      <c r="CP386" s="674"/>
      <c r="CQ386" s="674"/>
      <c r="CR386" s="674"/>
      <c r="CS386" s="674"/>
      <c r="CT386" s="674"/>
      <c r="CU386" s="674"/>
      <c r="CV386" s="674"/>
      <c r="CW386" s="674"/>
      <c r="CX386" s="674"/>
      <c r="CY386" s="674"/>
      <c r="CZ386" s="674"/>
      <c r="DA386" s="674"/>
      <c r="DB386" s="674"/>
      <c r="DC386" s="674"/>
      <c r="DD386" s="674"/>
      <c r="DE386" s="674"/>
      <c r="DF386" s="674"/>
      <c r="DG386" s="674"/>
      <c r="DH386" s="674"/>
      <c r="DI386" s="674"/>
      <c r="DJ386" s="674"/>
      <c r="DK386" s="674"/>
      <c r="DL386" s="674"/>
      <c r="DM386" s="674"/>
      <c r="DN386" s="674"/>
      <c r="DO386" s="674"/>
      <c r="DP386" s="674"/>
      <c r="DQ386" s="674"/>
      <c r="DR386" s="674"/>
      <c r="DS386" s="674"/>
      <c r="DT386" s="674"/>
      <c r="DU386" s="674"/>
      <c r="DV386" s="674"/>
      <c r="DW386" s="674"/>
      <c r="DX386" s="674"/>
      <c r="DY386" s="674"/>
      <c r="DZ386" s="674"/>
      <c r="EA386" s="674"/>
      <c r="EB386" s="674"/>
      <c r="EC386" s="674"/>
      <c r="ED386" s="674"/>
      <c r="EE386" s="674"/>
      <c r="EF386" s="674"/>
      <c r="EG386" s="674"/>
      <c r="EH386" s="674"/>
      <c r="EI386" s="674"/>
      <c r="EJ386" s="674"/>
      <c r="EK386" s="674"/>
      <c r="EL386" s="674"/>
      <c r="EM386" s="674"/>
      <c r="EN386" s="674"/>
      <c r="EO386" s="674"/>
      <c r="EP386" s="674"/>
      <c r="EQ386" s="674"/>
      <c r="ER386" s="674"/>
      <c r="ES386" s="674"/>
      <c r="ET386" s="674"/>
      <c r="EU386" s="674"/>
      <c r="EV386" s="674"/>
      <c r="EW386" s="674"/>
      <c r="EX386" s="674"/>
      <c r="EY386" s="674"/>
      <c r="EZ386" s="674"/>
      <c r="FA386" s="674"/>
      <c r="FB386" s="674"/>
      <c r="FC386" s="674"/>
      <c r="FD386" s="674"/>
      <c r="FE386" s="674"/>
      <c r="FF386" s="674"/>
      <c r="FG386" s="674"/>
      <c r="FH386" s="674"/>
      <c r="FI386" s="674"/>
      <c r="FJ386" s="674"/>
      <c r="FK386" s="674"/>
      <c r="FL386" s="674"/>
      <c r="FM386" s="674"/>
      <c r="FN386" s="674"/>
      <c r="FO386" s="674"/>
      <c r="FP386" s="674"/>
      <c r="FQ386" s="674"/>
      <c r="FR386" s="674"/>
      <c r="FS386" s="674"/>
      <c r="FT386" s="674"/>
      <c r="FU386" s="674"/>
      <c r="FV386" s="674"/>
      <c r="FW386" s="674"/>
      <c r="FX386" s="674"/>
      <c r="FY386" s="674"/>
      <c r="FZ386" s="1313"/>
      <c r="GA386" s="1312"/>
      <c r="GB386" s="1156"/>
      <c r="GC386" s="1156"/>
      <c r="GD386" s="1156"/>
      <c r="GE386" s="1156"/>
      <c r="GF386" s="1156"/>
      <c r="GG386" s="1156"/>
      <c r="GH386" s="1156"/>
      <c r="GI386" s="1156"/>
      <c r="GJ386" s="1156"/>
      <c r="GK386" s="1157"/>
      <c r="GL386" s="1157"/>
      <c r="GM386" s="1157"/>
      <c r="GN386" s="1157"/>
      <c r="GO386" s="1157"/>
      <c r="GP386" s="1157"/>
      <c r="GQ386" s="1157"/>
      <c r="GR386" s="1157"/>
      <c r="GS386" s="1157"/>
      <c r="GT386" s="1157"/>
      <c r="GU386" s="1157"/>
      <c r="GV386" s="1157"/>
      <c r="GW386" s="1157"/>
      <c r="GX386" s="1157"/>
      <c r="GY386" s="1157"/>
      <c r="GZ386" s="1157"/>
      <c r="HA386" s="1157"/>
      <c r="HB386" s="1157"/>
      <c r="HC386" s="1157"/>
      <c r="HD386" s="1157"/>
      <c r="HE386" s="1157"/>
      <c r="HF386" s="1157"/>
      <c r="HG386" s="1157"/>
      <c r="HH386" s="1157"/>
      <c r="HI386" s="1157"/>
      <c r="HJ386" s="1026"/>
    </row>
    <row r="387" spans="2:218" ht="24.95" customHeight="1" x14ac:dyDescent="0.25">
      <c r="B387" s="1606"/>
      <c r="C387" s="229"/>
      <c r="D387" s="1316"/>
      <c r="E387" s="2400"/>
      <c r="F387" s="215"/>
      <c r="G387" s="213"/>
      <c r="H387" s="213"/>
      <c r="I387" s="214"/>
      <c r="J387" s="834"/>
      <c r="K387" s="234"/>
      <c r="L387" s="230"/>
      <c r="M387" s="231"/>
      <c r="N387" s="231"/>
      <c r="O387" s="231"/>
      <c r="P387" s="231"/>
      <c r="Q387" s="235"/>
      <c r="R387" s="233"/>
      <c r="S387" s="232"/>
      <c r="T387" s="219"/>
      <c r="U387" s="835"/>
      <c r="V387" s="212"/>
      <c r="W387" s="231"/>
      <c r="X387" s="2118"/>
      <c r="Y387" s="2119"/>
      <c r="Z387" s="2188"/>
      <c r="AA387" s="674"/>
      <c r="AB387" s="674"/>
      <c r="AC387" s="674"/>
      <c r="AD387" s="674"/>
      <c r="AE387" s="674"/>
      <c r="AF387" s="674"/>
      <c r="AG387" s="674"/>
      <c r="AH387" s="674"/>
      <c r="AI387" s="674"/>
      <c r="AJ387" s="674"/>
      <c r="AK387" s="674"/>
      <c r="AL387" s="674"/>
      <c r="AM387" s="674"/>
      <c r="AN387" s="674"/>
      <c r="AO387" s="674"/>
      <c r="AP387" s="674"/>
      <c r="AQ387" s="674"/>
      <c r="AR387" s="674"/>
      <c r="AS387" s="674"/>
      <c r="AT387" s="674"/>
      <c r="AU387" s="674"/>
      <c r="AV387" s="674"/>
      <c r="AW387" s="674"/>
      <c r="AX387" s="674"/>
      <c r="AY387" s="674"/>
      <c r="AZ387" s="674"/>
      <c r="BA387" s="674"/>
      <c r="BB387" s="674"/>
      <c r="BC387" s="674"/>
      <c r="BD387" s="674"/>
      <c r="BE387" s="674"/>
      <c r="BF387" s="674"/>
      <c r="BG387" s="674"/>
      <c r="BH387" s="674"/>
      <c r="BI387" s="674"/>
      <c r="BJ387" s="674"/>
      <c r="BK387" s="674"/>
      <c r="BL387" s="674"/>
      <c r="BM387" s="674"/>
      <c r="BN387" s="674"/>
      <c r="BO387" s="674"/>
      <c r="BP387" s="674"/>
      <c r="BQ387" s="674"/>
      <c r="BR387" s="674"/>
      <c r="BS387" s="674"/>
      <c r="BT387" s="674"/>
      <c r="BU387" s="674"/>
      <c r="BV387" s="674"/>
      <c r="BW387" s="674"/>
      <c r="BX387" s="674"/>
      <c r="BY387" s="674"/>
      <c r="BZ387" s="674"/>
      <c r="CA387" s="674"/>
      <c r="CB387" s="674"/>
      <c r="CC387" s="674"/>
      <c r="CD387" s="674"/>
      <c r="CE387" s="674"/>
      <c r="CF387" s="674"/>
      <c r="CG387" s="674"/>
      <c r="CH387" s="674"/>
      <c r="CI387" s="674"/>
      <c r="CJ387" s="674"/>
      <c r="CK387" s="674"/>
      <c r="CL387" s="674"/>
      <c r="CM387" s="674"/>
      <c r="CN387" s="674"/>
      <c r="CO387" s="674"/>
      <c r="CP387" s="674"/>
      <c r="CQ387" s="674"/>
      <c r="CR387" s="674"/>
      <c r="CS387" s="674"/>
      <c r="CT387" s="674"/>
      <c r="CU387" s="674"/>
      <c r="CV387" s="674"/>
      <c r="CW387" s="674"/>
      <c r="CX387" s="674"/>
      <c r="CY387" s="674"/>
      <c r="CZ387" s="674"/>
      <c r="DA387" s="674"/>
      <c r="DB387" s="674"/>
      <c r="DC387" s="674"/>
      <c r="DD387" s="674"/>
      <c r="DE387" s="674"/>
      <c r="DF387" s="674"/>
      <c r="DG387" s="674"/>
      <c r="DH387" s="674"/>
      <c r="DI387" s="674"/>
      <c r="DJ387" s="674"/>
      <c r="DK387" s="674"/>
      <c r="DL387" s="674"/>
      <c r="DM387" s="674"/>
      <c r="DN387" s="674"/>
      <c r="DO387" s="674"/>
      <c r="DP387" s="674"/>
      <c r="DQ387" s="674"/>
      <c r="DR387" s="674"/>
      <c r="DS387" s="674"/>
      <c r="DT387" s="674"/>
      <c r="DU387" s="674"/>
      <c r="DV387" s="674"/>
      <c r="DW387" s="674"/>
      <c r="DX387" s="674"/>
      <c r="DY387" s="674"/>
      <c r="DZ387" s="674"/>
      <c r="EA387" s="674"/>
      <c r="EB387" s="674"/>
      <c r="EC387" s="674"/>
      <c r="ED387" s="674"/>
      <c r="EE387" s="674"/>
      <c r="EF387" s="674"/>
      <c r="EG387" s="674"/>
      <c r="EH387" s="674"/>
      <c r="EI387" s="674"/>
      <c r="EJ387" s="674"/>
      <c r="EK387" s="674"/>
      <c r="EL387" s="674"/>
      <c r="EM387" s="674"/>
      <c r="EN387" s="674"/>
      <c r="EO387" s="674"/>
      <c r="EP387" s="674"/>
      <c r="EQ387" s="674"/>
      <c r="ER387" s="674"/>
      <c r="ES387" s="674"/>
      <c r="ET387" s="674"/>
      <c r="EU387" s="674"/>
      <c r="EV387" s="674"/>
      <c r="EW387" s="674"/>
      <c r="EX387" s="674"/>
      <c r="EY387" s="674"/>
      <c r="EZ387" s="674"/>
      <c r="FA387" s="674"/>
      <c r="FB387" s="674"/>
      <c r="FC387" s="674"/>
      <c r="FD387" s="674"/>
      <c r="FE387" s="674"/>
      <c r="FF387" s="674"/>
      <c r="FG387" s="674"/>
      <c r="FH387" s="674"/>
      <c r="FI387" s="674"/>
      <c r="FJ387" s="674"/>
      <c r="FK387" s="674"/>
      <c r="FL387" s="674"/>
      <c r="FM387" s="674"/>
      <c r="FN387" s="674"/>
      <c r="FO387" s="674"/>
      <c r="FP387" s="674"/>
      <c r="FQ387" s="674"/>
      <c r="FR387" s="674"/>
      <c r="FS387" s="674"/>
      <c r="FT387" s="674"/>
      <c r="FU387" s="674"/>
      <c r="FV387" s="674"/>
      <c r="FW387" s="674"/>
      <c r="FX387" s="674"/>
      <c r="FY387" s="674"/>
      <c r="FZ387" s="1313"/>
      <c r="GA387" s="1312"/>
      <c r="GB387" s="1156"/>
      <c r="GC387" s="1156"/>
      <c r="GD387" s="1156"/>
      <c r="GE387" s="1156"/>
      <c r="GF387" s="1156"/>
      <c r="GG387" s="1156"/>
      <c r="GH387" s="1156"/>
      <c r="GI387" s="1156"/>
      <c r="GJ387" s="1156"/>
      <c r="GK387" s="1157"/>
      <c r="GL387" s="1157"/>
      <c r="GM387" s="1157"/>
      <c r="GN387" s="1157"/>
      <c r="GO387" s="1157"/>
      <c r="GP387" s="1157"/>
      <c r="GQ387" s="1157"/>
      <c r="GR387" s="1157"/>
      <c r="GS387" s="1157"/>
      <c r="GT387" s="1157"/>
      <c r="GU387" s="1157"/>
      <c r="GV387" s="1157"/>
      <c r="GW387" s="1157"/>
      <c r="GX387" s="1157"/>
      <c r="GY387" s="1157"/>
      <c r="GZ387" s="1157"/>
      <c r="HA387" s="1157"/>
      <c r="HB387" s="1157"/>
      <c r="HC387" s="1157"/>
      <c r="HD387" s="1157"/>
      <c r="HE387" s="1157"/>
      <c r="HF387" s="1157"/>
      <c r="HG387" s="1157"/>
      <c r="HH387" s="1157"/>
      <c r="HI387" s="1157"/>
      <c r="HJ387" s="1026"/>
    </row>
    <row r="388" spans="2:218" ht="24.95" customHeight="1" x14ac:dyDescent="0.25">
      <c r="B388" s="1606"/>
      <c r="C388" s="229"/>
      <c r="D388" s="1316"/>
      <c r="E388" s="2400"/>
      <c r="F388" s="215"/>
      <c r="G388" s="213"/>
      <c r="H388" s="213"/>
      <c r="I388" s="214"/>
      <c r="J388" s="834"/>
      <c r="K388" s="234"/>
      <c r="L388" s="230"/>
      <c r="M388" s="231"/>
      <c r="N388" s="231"/>
      <c r="O388" s="231"/>
      <c r="P388" s="231"/>
      <c r="Q388" s="235"/>
      <c r="R388" s="233"/>
      <c r="S388" s="232"/>
      <c r="T388" s="219"/>
      <c r="U388" s="835"/>
      <c r="V388" s="212"/>
      <c r="W388" s="231"/>
      <c r="X388" s="2118"/>
      <c r="Y388" s="2119"/>
      <c r="Z388" s="2188"/>
      <c r="AA388" s="674"/>
      <c r="AB388" s="674"/>
      <c r="AC388" s="674"/>
      <c r="AD388" s="674"/>
      <c r="AE388" s="674"/>
      <c r="AF388" s="674"/>
      <c r="AG388" s="674"/>
      <c r="AH388" s="674"/>
      <c r="AI388" s="674"/>
      <c r="AJ388" s="674"/>
      <c r="AK388" s="674"/>
      <c r="AL388" s="674"/>
      <c r="AM388" s="674"/>
      <c r="AN388" s="674"/>
      <c r="AO388" s="674"/>
      <c r="AP388" s="674"/>
      <c r="AQ388" s="674"/>
      <c r="AR388" s="674"/>
      <c r="AS388" s="674"/>
      <c r="AT388" s="674"/>
      <c r="AU388" s="674"/>
      <c r="AV388" s="674"/>
      <c r="AW388" s="674"/>
      <c r="AX388" s="674"/>
      <c r="AY388" s="674"/>
      <c r="AZ388" s="674"/>
      <c r="BA388" s="674"/>
      <c r="BB388" s="674"/>
      <c r="BC388" s="674"/>
      <c r="BD388" s="674"/>
      <c r="BE388" s="674"/>
      <c r="BF388" s="674"/>
      <c r="BG388" s="674"/>
      <c r="BH388" s="674"/>
      <c r="BI388" s="674"/>
      <c r="BJ388" s="674"/>
      <c r="BK388" s="674"/>
      <c r="BL388" s="674"/>
      <c r="BM388" s="674"/>
      <c r="BN388" s="674"/>
      <c r="BO388" s="674"/>
      <c r="BP388" s="674"/>
      <c r="BQ388" s="674"/>
      <c r="BR388" s="674"/>
      <c r="BS388" s="674"/>
      <c r="BT388" s="674"/>
      <c r="BU388" s="674"/>
      <c r="BV388" s="674"/>
      <c r="BW388" s="674"/>
      <c r="BX388" s="674"/>
      <c r="BY388" s="674"/>
      <c r="BZ388" s="674"/>
      <c r="CA388" s="674"/>
      <c r="CB388" s="674"/>
      <c r="CC388" s="674"/>
      <c r="CD388" s="674"/>
      <c r="CE388" s="674"/>
      <c r="CF388" s="674"/>
      <c r="CG388" s="674"/>
      <c r="CH388" s="674"/>
      <c r="CI388" s="674"/>
      <c r="CJ388" s="674"/>
      <c r="CK388" s="674"/>
      <c r="CL388" s="674"/>
      <c r="CM388" s="674"/>
      <c r="CN388" s="674"/>
      <c r="CO388" s="674"/>
      <c r="CP388" s="674"/>
      <c r="CQ388" s="674"/>
      <c r="CR388" s="674"/>
      <c r="CS388" s="674"/>
      <c r="CT388" s="674"/>
      <c r="CU388" s="674"/>
      <c r="CV388" s="674"/>
      <c r="CW388" s="674"/>
      <c r="CX388" s="674"/>
      <c r="CY388" s="674"/>
      <c r="CZ388" s="674"/>
      <c r="DA388" s="674"/>
      <c r="DB388" s="674"/>
      <c r="DC388" s="674"/>
      <c r="DD388" s="674"/>
      <c r="DE388" s="674"/>
      <c r="DF388" s="674"/>
      <c r="DG388" s="674"/>
      <c r="DH388" s="674"/>
      <c r="DI388" s="674"/>
      <c r="DJ388" s="674"/>
      <c r="DK388" s="674"/>
      <c r="DL388" s="674"/>
      <c r="DM388" s="674"/>
      <c r="DN388" s="674"/>
      <c r="DO388" s="674"/>
      <c r="DP388" s="674"/>
      <c r="DQ388" s="674"/>
      <c r="DR388" s="674"/>
      <c r="DS388" s="674"/>
      <c r="DT388" s="674"/>
      <c r="DU388" s="674"/>
      <c r="DV388" s="674"/>
      <c r="DW388" s="674"/>
      <c r="DX388" s="674"/>
      <c r="DY388" s="674"/>
      <c r="DZ388" s="674"/>
      <c r="EA388" s="674"/>
      <c r="EB388" s="674"/>
      <c r="EC388" s="674"/>
      <c r="ED388" s="674"/>
      <c r="EE388" s="674"/>
      <c r="EF388" s="674"/>
      <c r="EG388" s="674"/>
      <c r="EH388" s="674"/>
      <c r="EI388" s="674"/>
      <c r="EJ388" s="674"/>
      <c r="EK388" s="674"/>
      <c r="EL388" s="674"/>
      <c r="EM388" s="674"/>
      <c r="EN388" s="674"/>
      <c r="EO388" s="674"/>
      <c r="EP388" s="674"/>
      <c r="EQ388" s="674"/>
      <c r="ER388" s="674"/>
      <c r="ES388" s="674"/>
      <c r="ET388" s="674"/>
      <c r="EU388" s="674"/>
      <c r="EV388" s="674"/>
      <c r="EW388" s="674"/>
      <c r="EX388" s="674"/>
      <c r="EY388" s="674"/>
      <c r="EZ388" s="674"/>
      <c r="FA388" s="674"/>
      <c r="FB388" s="674"/>
      <c r="FC388" s="674"/>
      <c r="FD388" s="674"/>
      <c r="FE388" s="674"/>
      <c r="FF388" s="674"/>
      <c r="FG388" s="674"/>
      <c r="FH388" s="674"/>
      <c r="FI388" s="674"/>
      <c r="FJ388" s="674"/>
      <c r="FK388" s="674"/>
      <c r="FL388" s="674"/>
      <c r="FM388" s="674"/>
      <c r="FN388" s="674"/>
      <c r="FO388" s="674"/>
      <c r="FP388" s="674"/>
      <c r="FQ388" s="674"/>
      <c r="FR388" s="674"/>
      <c r="FS388" s="674"/>
      <c r="FT388" s="674"/>
      <c r="FU388" s="674"/>
      <c r="FV388" s="674"/>
      <c r="FW388" s="674"/>
      <c r="FX388" s="674"/>
      <c r="FY388" s="674"/>
      <c r="FZ388" s="1313"/>
      <c r="GA388" s="1312"/>
      <c r="GB388" s="1156"/>
      <c r="GC388" s="1156"/>
      <c r="GD388" s="1156"/>
      <c r="GE388" s="1156"/>
      <c r="GF388" s="1156"/>
      <c r="GG388" s="1156"/>
      <c r="GH388" s="1156"/>
      <c r="GI388" s="1156"/>
      <c r="GJ388" s="1156"/>
      <c r="GK388" s="1157"/>
      <c r="GL388" s="1157"/>
      <c r="GM388" s="1157"/>
      <c r="GN388" s="1157"/>
      <c r="GO388" s="1157"/>
      <c r="GP388" s="1157"/>
      <c r="GQ388" s="1157"/>
      <c r="GR388" s="1157"/>
      <c r="GS388" s="1157"/>
      <c r="GT388" s="1157"/>
      <c r="GU388" s="1157"/>
      <c r="GV388" s="1157"/>
      <c r="GW388" s="1157"/>
      <c r="GX388" s="1157"/>
      <c r="GY388" s="1157"/>
      <c r="GZ388" s="1157"/>
      <c r="HA388" s="1157"/>
      <c r="HB388" s="1157"/>
      <c r="HC388" s="1157"/>
      <c r="HD388" s="1157"/>
      <c r="HE388" s="1157"/>
      <c r="HF388" s="1157"/>
      <c r="HG388" s="1157"/>
      <c r="HH388" s="1157"/>
      <c r="HI388" s="1157"/>
      <c r="HJ388" s="1026"/>
    </row>
    <row r="389" spans="2:218" ht="24.95" customHeight="1" x14ac:dyDescent="0.25">
      <c r="B389" s="1606"/>
      <c r="C389" s="229"/>
      <c r="D389" s="1316"/>
      <c r="E389" s="2400"/>
      <c r="F389" s="215"/>
      <c r="G389" s="213"/>
      <c r="H389" s="213"/>
      <c r="I389" s="214"/>
      <c r="J389" s="834"/>
      <c r="K389" s="234"/>
      <c r="L389" s="230"/>
      <c r="M389" s="231"/>
      <c r="N389" s="231"/>
      <c r="O389" s="231"/>
      <c r="P389" s="231"/>
      <c r="Q389" s="235"/>
      <c r="R389" s="233"/>
      <c r="S389" s="232"/>
      <c r="T389" s="219"/>
      <c r="U389" s="835"/>
      <c r="V389" s="212"/>
      <c r="W389" s="231"/>
      <c r="X389" s="2118"/>
      <c r="Y389" s="2119"/>
      <c r="Z389" s="2188"/>
      <c r="AA389" s="674"/>
      <c r="AB389" s="674"/>
      <c r="AC389" s="674"/>
      <c r="AD389" s="674"/>
      <c r="AE389" s="674"/>
      <c r="AF389" s="674"/>
      <c r="AG389" s="674"/>
      <c r="AH389" s="674"/>
      <c r="AI389" s="674"/>
      <c r="AJ389" s="674"/>
      <c r="AK389" s="674"/>
      <c r="AL389" s="674"/>
      <c r="AM389" s="674"/>
      <c r="AN389" s="674"/>
      <c r="AO389" s="674"/>
      <c r="AP389" s="674"/>
      <c r="AQ389" s="674"/>
      <c r="AR389" s="674"/>
      <c r="AS389" s="674"/>
      <c r="AT389" s="674"/>
      <c r="AU389" s="674"/>
      <c r="AV389" s="674"/>
      <c r="AW389" s="674"/>
      <c r="AX389" s="674"/>
      <c r="AY389" s="674"/>
      <c r="AZ389" s="674"/>
      <c r="BA389" s="674"/>
      <c r="BB389" s="674"/>
      <c r="BC389" s="674"/>
      <c r="BD389" s="674"/>
      <c r="BE389" s="674"/>
      <c r="BF389" s="674"/>
      <c r="BG389" s="674"/>
      <c r="BH389" s="674"/>
      <c r="BI389" s="674"/>
      <c r="BJ389" s="674"/>
      <c r="BK389" s="674"/>
      <c r="BL389" s="674"/>
      <c r="BM389" s="674"/>
      <c r="BN389" s="674"/>
      <c r="BO389" s="674"/>
      <c r="BP389" s="674"/>
      <c r="BQ389" s="674"/>
      <c r="BR389" s="674"/>
      <c r="BS389" s="674"/>
      <c r="BT389" s="674"/>
      <c r="BU389" s="674"/>
      <c r="BV389" s="674"/>
      <c r="BW389" s="674"/>
      <c r="BX389" s="674"/>
      <c r="BY389" s="674"/>
      <c r="BZ389" s="674"/>
      <c r="CA389" s="674"/>
      <c r="CB389" s="674"/>
      <c r="CC389" s="674"/>
      <c r="CD389" s="674"/>
      <c r="CE389" s="674"/>
      <c r="CF389" s="674"/>
      <c r="CG389" s="674"/>
      <c r="CH389" s="674"/>
      <c r="CI389" s="674"/>
      <c r="CJ389" s="674"/>
      <c r="CK389" s="674"/>
      <c r="CL389" s="674"/>
      <c r="CM389" s="674"/>
      <c r="CN389" s="674"/>
      <c r="CO389" s="674"/>
      <c r="CP389" s="674"/>
      <c r="CQ389" s="674"/>
      <c r="CR389" s="674"/>
      <c r="CS389" s="674"/>
      <c r="CT389" s="674"/>
      <c r="CU389" s="674"/>
      <c r="CV389" s="674"/>
      <c r="CW389" s="674"/>
      <c r="CX389" s="674"/>
      <c r="CY389" s="674"/>
      <c r="CZ389" s="674"/>
      <c r="DA389" s="674"/>
      <c r="DB389" s="674"/>
      <c r="DC389" s="674"/>
      <c r="DD389" s="674"/>
      <c r="DE389" s="674"/>
      <c r="DF389" s="674"/>
      <c r="DG389" s="674"/>
      <c r="DH389" s="674"/>
      <c r="DI389" s="674"/>
      <c r="DJ389" s="674"/>
      <c r="DK389" s="674"/>
      <c r="DL389" s="674"/>
      <c r="DM389" s="674"/>
      <c r="DN389" s="674"/>
      <c r="DO389" s="674"/>
      <c r="DP389" s="674"/>
      <c r="DQ389" s="674"/>
      <c r="DR389" s="674"/>
      <c r="DS389" s="674"/>
      <c r="DT389" s="674"/>
      <c r="DU389" s="674"/>
      <c r="DV389" s="674"/>
      <c r="DW389" s="674"/>
      <c r="DX389" s="674"/>
      <c r="DY389" s="674"/>
      <c r="DZ389" s="674"/>
      <c r="EA389" s="674"/>
      <c r="EB389" s="674"/>
      <c r="EC389" s="674"/>
      <c r="ED389" s="674"/>
      <c r="EE389" s="674"/>
      <c r="EF389" s="674"/>
      <c r="EG389" s="674"/>
      <c r="EH389" s="674"/>
      <c r="EI389" s="674"/>
      <c r="EJ389" s="674"/>
      <c r="EK389" s="674"/>
      <c r="EL389" s="674"/>
      <c r="EM389" s="674"/>
      <c r="EN389" s="674"/>
      <c r="EO389" s="674"/>
      <c r="EP389" s="674"/>
      <c r="EQ389" s="674"/>
      <c r="ER389" s="674"/>
      <c r="ES389" s="674"/>
      <c r="ET389" s="674"/>
      <c r="EU389" s="674"/>
      <c r="EV389" s="674"/>
      <c r="EW389" s="674"/>
      <c r="EX389" s="674"/>
      <c r="EY389" s="674"/>
      <c r="EZ389" s="674"/>
      <c r="FA389" s="674"/>
      <c r="FB389" s="674"/>
      <c r="FC389" s="674"/>
      <c r="FD389" s="674"/>
      <c r="FE389" s="674"/>
      <c r="FF389" s="674"/>
      <c r="FG389" s="674"/>
      <c r="FH389" s="674"/>
      <c r="FI389" s="674"/>
      <c r="FJ389" s="674"/>
      <c r="FK389" s="674"/>
      <c r="FL389" s="674"/>
      <c r="FM389" s="674"/>
      <c r="FN389" s="674"/>
      <c r="FO389" s="674"/>
      <c r="FP389" s="674"/>
      <c r="FQ389" s="674"/>
      <c r="FR389" s="674"/>
      <c r="FS389" s="674"/>
      <c r="FT389" s="674"/>
      <c r="FU389" s="674"/>
      <c r="FV389" s="674"/>
      <c r="FW389" s="674"/>
      <c r="FX389" s="674"/>
      <c r="FY389" s="674"/>
      <c r="FZ389" s="1313"/>
      <c r="GA389" s="1312"/>
      <c r="GB389" s="1156"/>
      <c r="GC389" s="1156"/>
      <c r="GD389" s="1156"/>
      <c r="GE389" s="1156"/>
      <c r="GF389" s="1156"/>
      <c r="GG389" s="1156"/>
      <c r="GH389" s="1156"/>
      <c r="GI389" s="1156"/>
      <c r="GJ389" s="1156"/>
      <c r="GK389" s="1157"/>
      <c r="GL389" s="1157"/>
      <c r="GM389" s="1157"/>
      <c r="GN389" s="1157"/>
      <c r="GO389" s="1157"/>
      <c r="GP389" s="1157"/>
      <c r="GQ389" s="1157"/>
      <c r="GR389" s="1157"/>
      <c r="GS389" s="1157"/>
      <c r="GT389" s="1157"/>
      <c r="GU389" s="1157"/>
      <c r="GV389" s="1157"/>
      <c r="GW389" s="1157"/>
      <c r="GX389" s="1157"/>
      <c r="GY389" s="1157"/>
      <c r="GZ389" s="1157"/>
      <c r="HA389" s="1157"/>
      <c r="HB389" s="1157"/>
      <c r="HC389" s="1157"/>
      <c r="HD389" s="1157"/>
      <c r="HE389" s="1157"/>
      <c r="HF389" s="1157"/>
      <c r="HG389" s="1157"/>
      <c r="HH389" s="1157"/>
      <c r="HI389" s="1157"/>
      <c r="HJ389" s="1026"/>
    </row>
    <row r="390" spans="2:218" ht="24.95" customHeight="1" x14ac:dyDescent="0.25">
      <c r="B390" s="1606"/>
      <c r="C390" s="229"/>
      <c r="D390" s="1316"/>
      <c r="E390" s="2400"/>
      <c r="F390" s="215"/>
      <c r="G390" s="213"/>
      <c r="H390" s="213"/>
      <c r="I390" s="214"/>
      <c r="J390" s="834"/>
      <c r="K390" s="234"/>
      <c r="L390" s="230"/>
      <c r="M390" s="231"/>
      <c r="N390" s="231"/>
      <c r="O390" s="231"/>
      <c r="P390" s="231"/>
      <c r="Q390" s="235"/>
      <c r="R390" s="233"/>
      <c r="S390" s="232"/>
      <c r="T390" s="219"/>
      <c r="U390" s="835"/>
      <c r="V390" s="212"/>
      <c r="W390" s="231"/>
      <c r="X390" s="2118"/>
      <c r="Y390" s="2119"/>
      <c r="Z390" s="2188"/>
      <c r="AA390" s="674"/>
      <c r="AB390" s="674"/>
      <c r="AC390" s="674"/>
      <c r="AD390" s="674"/>
      <c r="AE390" s="674"/>
      <c r="AF390" s="674"/>
      <c r="AG390" s="674"/>
      <c r="AH390" s="674"/>
      <c r="AI390" s="674"/>
      <c r="AJ390" s="674"/>
      <c r="AK390" s="674"/>
      <c r="AL390" s="674"/>
      <c r="AM390" s="674"/>
      <c r="AN390" s="674"/>
      <c r="AO390" s="674"/>
      <c r="AP390" s="674"/>
      <c r="AQ390" s="674"/>
      <c r="AR390" s="674"/>
      <c r="AS390" s="674"/>
      <c r="AT390" s="674"/>
      <c r="AU390" s="674"/>
      <c r="AV390" s="674"/>
      <c r="AW390" s="674"/>
      <c r="AX390" s="674"/>
      <c r="AY390" s="674"/>
      <c r="AZ390" s="674"/>
      <c r="BA390" s="674"/>
      <c r="BB390" s="674"/>
      <c r="BC390" s="674"/>
      <c r="BD390" s="674"/>
      <c r="BE390" s="674"/>
      <c r="BF390" s="674"/>
      <c r="BG390" s="674"/>
      <c r="BH390" s="674"/>
      <c r="BI390" s="674"/>
      <c r="BJ390" s="674"/>
      <c r="BK390" s="674"/>
      <c r="BL390" s="674"/>
      <c r="BM390" s="674"/>
      <c r="BN390" s="674"/>
      <c r="BO390" s="674"/>
      <c r="BP390" s="674"/>
      <c r="BQ390" s="674"/>
      <c r="BR390" s="674"/>
      <c r="BS390" s="674"/>
      <c r="BT390" s="674"/>
      <c r="BU390" s="674"/>
      <c r="BV390" s="674"/>
      <c r="BW390" s="674"/>
      <c r="BX390" s="674"/>
      <c r="BY390" s="674"/>
      <c r="BZ390" s="674"/>
      <c r="CA390" s="674"/>
      <c r="CB390" s="674"/>
      <c r="CC390" s="674"/>
      <c r="CD390" s="674"/>
      <c r="CE390" s="674"/>
      <c r="CF390" s="674"/>
      <c r="CG390" s="674"/>
      <c r="CH390" s="674"/>
      <c r="CI390" s="674"/>
      <c r="CJ390" s="674"/>
      <c r="CK390" s="674"/>
      <c r="CL390" s="674"/>
      <c r="CM390" s="674"/>
      <c r="CN390" s="674"/>
      <c r="CO390" s="674"/>
      <c r="CP390" s="674"/>
      <c r="CQ390" s="674"/>
      <c r="CR390" s="674"/>
      <c r="CS390" s="674"/>
      <c r="CT390" s="674"/>
      <c r="CU390" s="674"/>
      <c r="CV390" s="674"/>
      <c r="CW390" s="674"/>
      <c r="CX390" s="674"/>
      <c r="CY390" s="674"/>
      <c r="CZ390" s="674"/>
      <c r="DA390" s="674"/>
      <c r="DB390" s="674"/>
      <c r="DC390" s="674"/>
      <c r="DD390" s="674"/>
      <c r="DE390" s="674"/>
      <c r="DF390" s="674"/>
      <c r="DG390" s="674"/>
      <c r="DH390" s="674"/>
      <c r="DI390" s="674"/>
      <c r="DJ390" s="674"/>
      <c r="DK390" s="674"/>
      <c r="DL390" s="674"/>
      <c r="DM390" s="674"/>
      <c r="DN390" s="674"/>
      <c r="DO390" s="674"/>
      <c r="DP390" s="674"/>
      <c r="DQ390" s="674"/>
      <c r="DR390" s="674"/>
      <c r="DS390" s="674"/>
      <c r="DT390" s="674"/>
      <c r="DU390" s="674"/>
      <c r="DV390" s="674"/>
      <c r="DW390" s="674"/>
      <c r="DX390" s="674"/>
      <c r="DY390" s="674"/>
      <c r="DZ390" s="674"/>
      <c r="EA390" s="674"/>
      <c r="EB390" s="674"/>
      <c r="EC390" s="674"/>
      <c r="ED390" s="674"/>
      <c r="EE390" s="674"/>
      <c r="EF390" s="674"/>
      <c r="EG390" s="674"/>
      <c r="EH390" s="674"/>
      <c r="EI390" s="674"/>
      <c r="EJ390" s="674"/>
      <c r="EK390" s="674"/>
      <c r="EL390" s="674"/>
      <c r="EM390" s="674"/>
      <c r="EN390" s="674"/>
      <c r="EO390" s="674"/>
      <c r="EP390" s="674"/>
      <c r="EQ390" s="674"/>
      <c r="ER390" s="674"/>
      <c r="ES390" s="674"/>
      <c r="ET390" s="674"/>
      <c r="EU390" s="674"/>
      <c r="EV390" s="674"/>
      <c r="EW390" s="674"/>
      <c r="EX390" s="674"/>
      <c r="EY390" s="674"/>
      <c r="EZ390" s="674"/>
      <c r="FA390" s="674"/>
      <c r="FB390" s="674"/>
      <c r="FC390" s="674"/>
      <c r="FD390" s="674"/>
      <c r="FE390" s="674"/>
      <c r="FF390" s="674"/>
      <c r="FG390" s="674"/>
      <c r="FH390" s="674"/>
      <c r="FI390" s="674"/>
      <c r="FJ390" s="674"/>
      <c r="FK390" s="674"/>
      <c r="FL390" s="674"/>
      <c r="FM390" s="674"/>
      <c r="FN390" s="674"/>
      <c r="FO390" s="674"/>
      <c r="FP390" s="674"/>
      <c r="FQ390" s="674"/>
      <c r="FR390" s="674"/>
      <c r="FS390" s="674"/>
      <c r="FT390" s="674"/>
      <c r="FU390" s="674"/>
      <c r="FV390" s="674"/>
      <c r="FW390" s="674"/>
      <c r="FX390" s="674"/>
      <c r="FY390" s="674"/>
      <c r="FZ390" s="1313"/>
      <c r="GA390" s="1312"/>
      <c r="GB390" s="1156"/>
      <c r="GC390" s="1156"/>
      <c r="GD390" s="1156"/>
      <c r="GE390" s="1156"/>
      <c r="GF390" s="1156"/>
      <c r="GG390" s="1156"/>
      <c r="GH390" s="1156"/>
      <c r="GI390" s="1156"/>
      <c r="GJ390" s="1156"/>
      <c r="GK390" s="1157"/>
      <c r="GL390" s="1157"/>
      <c r="GM390" s="1157"/>
      <c r="GN390" s="1157"/>
      <c r="GO390" s="1157"/>
      <c r="GP390" s="1157"/>
      <c r="GQ390" s="1157"/>
      <c r="GR390" s="1157"/>
      <c r="GS390" s="1157"/>
      <c r="GT390" s="1157"/>
      <c r="GU390" s="1157"/>
      <c r="GV390" s="1157"/>
      <c r="GW390" s="1157"/>
      <c r="GX390" s="1157"/>
      <c r="GY390" s="1157"/>
      <c r="GZ390" s="1157"/>
      <c r="HA390" s="1157"/>
      <c r="HB390" s="1157"/>
      <c r="HC390" s="1157"/>
      <c r="HD390" s="1157"/>
      <c r="HE390" s="1157"/>
      <c r="HF390" s="1157"/>
      <c r="HG390" s="1157"/>
      <c r="HH390" s="1157"/>
      <c r="HI390" s="1157"/>
      <c r="HJ390" s="1026"/>
    </row>
    <row r="391" spans="2:218" ht="24.95" customHeight="1" x14ac:dyDescent="0.25">
      <c r="B391" s="1606"/>
      <c r="C391" s="229"/>
      <c r="D391" s="1316"/>
      <c r="E391" s="2400"/>
      <c r="F391" s="215"/>
      <c r="G391" s="213"/>
      <c r="H391" s="213"/>
      <c r="I391" s="214"/>
      <c r="J391" s="834"/>
      <c r="K391" s="234"/>
      <c r="L391" s="230"/>
      <c r="M391" s="231"/>
      <c r="N391" s="231"/>
      <c r="O391" s="231"/>
      <c r="P391" s="231"/>
      <c r="Q391" s="235"/>
      <c r="R391" s="233"/>
      <c r="S391" s="232"/>
      <c r="T391" s="219"/>
      <c r="U391" s="835"/>
      <c r="V391" s="212"/>
      <c r="W391" s="231"/>
      <c r="X391" s="2118"/>
      <c r="Y391" s="2119"/>
      <c r="Z391" s="2188"/>
      <c r="AA391" s="674"/>
      <c r="AB391" s="674"/>
      <c r="AC391" s="674"/>
      <c r="AD391" s="674"/>
      <c r="AE391" s="674"/>
      <c r="AF391" s="674"/>
      <c r="AG391" s="674"/>
      <c r="AH391" s="674"/>
      <c r="AI391" s="674"/>
      <c r="AJ391" s="674"/>
      <c r="AK391" s="674"/>
      <c r="AL391" s="674"/>
      <c r="AM391" s="674"/>
      <c r="AN391" s="674"/>
      <c r="AO391" s="674"/>
      <c r="AP391" s="674"/>
      <c r="AQ391" s="674"/>
      <c r="AR391" s="674"/>
      <c r="AS391" s="674"/>
      <c r="AT391" s="674"/>
      <c r="AU391" s="674"/>
      <c r="AV391" s="674"/>
      <c r="AW391" s="674"/>
      <c r="AX391" s="674"/>
      <c r="AY391" s="674"/>
      <c r="AZ391" s="674"/>
      <c r="BA391" s="674"/>
      <c r="BB391" s="674"/>
      <c r="BC391" s="674"/>
      <c r="BD391" s="674"/>
      <c r="BE391" s="674"/>
      <c r="BF391" s="674"/>
      <c r="BG391" s="674"/>
      <c r="BH391" s="674"/>
      <c r="BI391" s="674"/>
      <c r="BJ391" s="674"/>
      <c r="BK391" s="674"/>
      <c r="BL391" s="674"/>
      <c r="BM391" s="674"/>
      <c r="BN391" s="674"/>
      <c r="BO391" s="674"/>
      <c r="BP391" s="674"/>
      <c r="BQ391" s="674"/>
      <c r="BR391" s="674"/>
      <c r="BS391" s="674"/>
      <c r="BT391" s="674"/>
      <c r="BU391" s="674"/>
      <c r="BV391" s="674"/>
      <c r="BW391" s="674"/>
      <c r="BX391" s="674"/>
      <c r="BY391" s="674"/>
      <c r="BZ391" s="674"/>
      <c r="CA391" s="674"/>
      <c r="CB391" s="674"/>
      <c r="CC391" s="674"/>
      <c r="CD391" s="674"/>
      <c r="CE391" s="674"/>
      <c r="CF391" s="674"/>
      <c r="CG391" s="674"/>
      <c r="CH391" s="674"/>
      <c r="CI391" s="674"/>
      <c r="CJ391" s="674"/>
      <c r="CK391" s="674"/>
      <c r="CL391" s="674"/>
      <c r="CM391" s="674"/>
      <c r="CN391" s="674"/>
      <c r="CO391" s="674"/>
      <c r="CP391" s="674"/>
      <c r="CQ391" s="674"/>
      <c r="CR391" s="674"/>
      <c r="CS391" s="674"/>
      <c r="CT391" s="674"/>
      <c r="CU391" s="674"/>
      <c r="CV391" s="674"/>
      <c r="CW391" s="674"/>
      <c r="CX391" s="674"/>
      <c r="CY391" s="674"/>
      <c r="CZ391" s="674"/>
      <c r="DA391" s="674"/>
      <c r="DB391" s="674"/>
      <c r="DC391" s="674"/>
      <c r="DD391" s="674"/>
      <c r="DE391" s="674"/>
      <c r="DF391" s="674"/>
      <c r="DG391" s="674"/>
      <c r="DH391" s="674"/>
      <c r="DI391" s="674"/>
      <c r="DJ391" s="674"/>
      <c r="DK391" s="674"/>
      <c r="DL391" s="674"/>
      <c r="DM391" s="674"/>
      <c r="DN391" s="674"/>
      <c r="DO391" s="674"/>
      <c r="DP391" s="674"/>
      <c r="DQ391" s="674"/>
      <c r="DR391" s="674"/>
      <c r="DS391" s="674"/>
      <c r="DT391" s="674"/>
      <c r="DU391" s="674"/>
      <c r="DV391" s="674"/>
      <c r="DW391" s="674"/>
      <c r="DX391" s="674"/>
      <c r="DY391" s="674"/>
      <c r="DZ391" s="674"/>
      <c r="EA391" s="674"/>
      <c r="EB391" s="674"/>
      <c r="EC391" s="674"/>
      <c r="ED391" s="674"/>
      <c r="EE391" s="674"/>
      <c r="EF391" s="674"/>
      <c r="EG391" s="674"/>
      <c r="EH391" s="674"/>
      <c r="EI391" s="674"/>
      <c r="EJ391" s="674"/>
      <c r="EK391" s="674"/>
      <c r="EL391" s="674"/>
      <c r="EM391" s="674"/>
      <c r="EN391" s="674"/>
      <c r="EO391" s="674"/>
      <c r="EP391" s="674"/>
      <c r="EQ391" s="674"/>
      <c r="ER391" s="674"/>
      <c r="ES391" s="674"/>
      <c r="ET391" s="674"/>
      <c r="EU391" s="674"/>
      <c r="EV391" s="674"/>
      <c r="EW391" s="674"/>
      <c r="EX391" s="674"/>
      <c r="EY391" s="674"/>
      <c r="EZ391" s="674"/>
      <c r="FA391" s="674"/>
      <c r="FB391" s="674"/>
      <c r="FC391" s="674"/>
      <c r="FD391" s="674"/>
      <c r="FE391" s="674"/>
      <c r="FF391" s="674"/>
      <c r="FG391" s="674"/>
      <c r="FH391" s="674"/>
      <c r="FI391" s="674"/>
      <c r="FJ391" s="674"/>
      <c r="FK391" s="674"/>
      <c r="FL391" s="674"/>
      <c r="FM391" s="674"/>
      <c r="FN391" s="674"/>
      <c r="FO391" s="674"/>
      <c r="FP391" s="674"/>
      <c r="FQ391" s="674"/>
      <c r="FR391" s="674"/>
      <c r="FS391" s="674"/>
      <c r="FT391" s="674"/>
      <c r="FU391" s="674"/>
      <c r="FV391" s="674"/>
      <c r="FW391" s="674"/>
      <c r="FX391" s="674"/>
      <c r="FY391" s="674"/>
      <c r="FZ391" s="1313"/>
      <c r="GA391" s="1312"/>
      <c r="GB391" s="1156"/>
      <c r="GC391" s="1156"/>
      <c r="GD391" s="1156"/>
      <c r="GE391" s="1156"/>
      <c r="GF391" s="1156"/>
      <c r="GG391" s="1156"/>
      <c r="GH391" s="1156"/>
      <c r="GI391" s="1156"/>
      <c r="GJ391" s="1156"/>
      <c r="GK391" s="1157"/>
      <c r="GL391" s="1157"/>
      <c r="GM391" s="1157"/>
      <c r="GN391" s="1157"/>
      <c r="GO391" s="1157"/>
      <c r="GP391" s="1157"/>
      <c r="GQ391" s="1157"/>
      <c r="GR391" s="1157"/>
      <c r="GS391" s="1157"/>
      <c r="GT391" s="1157"/>
      <c r="GU391" s="1157"/>
      <c r="GV391" s="1157"/>
      <c r="GW391" s="1157"/>
      <c r="GX391" s="1157"/>
      <c r="GY391" s="1157"/>
      <c r="GZ391" s="1157"/>
      <c r="HA391" s="1157"/>
      <c r="HB391" s="1157"/>
      <c r="HC391" s="1157"/>
      <c r="HD391" s="1157"/>
      <c r="HE391" s="1157"/>
      <c r="HF391" s="1157"/>
      <c r="HG391" s="1157"/>
      <c r="HH391" s="1157"/>
      <c r="HI391" s="1157"/>
      <c r="HJ391" s="1026"/>
    </row>
    <row r="392" spans="2:218" ht="24.95" customHeight="1" x14ac:dyDescent="0.25">
      <c r="B392" s="1606"/>
      <c r="C392" s="229"/>
      <c r="D392" s="1316"/>
      <c r="E392" s="2400"/>
      <c r="F392" s="215"/>
      <c r="G392" s="213"/>
      <c r="H392" s="213"/>
      <c r="I392" s="214"/>
      <c r="J392" s="834"/>
      <c r="K392" s="234"/>
      <c r="L392" s="230"/>
      <c r="M392" s="231"/>
      <c r="N392" s="231"/>
      <c r="O392" s="231"/>
      <c r="P392" s="231"/>
      <c r="Q392" s="235"/>
      <c r="R392" s="233"/>
      <c r="S392" s="232"/>
      <c r="T392" s="219"/>
      <c r="U392" s="835"/>
      <c r="V392" s="212"/>
      <c r="W392" s="231"/>
      <c r="X392" s="2118"/>
      <c r="Y392" s="2119"/>
      <c r="Z392" s="2188"/>
      <c r="AA392" s="674"/>
      <c r="AB392" s="674"/>
      <c r="AC392" s="674"/>
      <c r="AD392" s="674"/>
      <c r="AE392" s="674"/>
      <c r="AF392" s="674"/>
      <c r="AG392" s="674"/>
      <c r="AH392" s="674"/>
      <c r="AI392" s="674"/>
      <c r="AJ392" s="674"/>
      <c r="AK392" s="674"/>
      <c r="AL392" s="674"/>
      <c r="AM392" s="674"/>
      <c r="AN392" s="674"/>
      <c r="AO392" s="674"/>
      <c r="AP392" s="674"/>
      <c r="AQ392" s="674"/>
      <c r="AR392" s="674"/>
      <c r="AS392" s="674"/>
      <c r="AT392" s="674"/>
      <c r="AU392" s="674"/>
      <c r="AV392" s="674"/>
      <c r="AW392" s="674"/>
      <c r="AX392" s="674"/>
      <c r="AY392" s="674"/>
      <c r="AZ392" s="674"/>
      <c r="BA392" s="674"/>
      <c r="BB392" s="674"/>
      <c r="BC392" s="674"/>
      <c r="BD392" s="674"/>
      <c r="BE392" s="674"/>
      <c r="BF392" s="674"/>
      <c r="BG392" s="674"/>
      <c r="BH392" s="674"/>
      <c r="BI392" s="674"/>
      <c r="BJ392" s="674"/>
      <c r="BK392" s="674"/>
      <c r="BL392" s="674"/>
      <c r="BM392" s="674"/>
      <c r="BN392" s="674"/>
      <c r="BO392" s="674"/>
      <c r="BP392" s="674"/>
      <c r="BQ392" s="674"/>
      <c r="BR392" s="674"/>
      <c r="BS392" s="674"/>
      <c r="BT392" s="674"/>
      <c r="BU392" s="674"/>
      <c r="BV392" s="674"/>
      <c r="BW392" s="674"/>
      <c r="BX392" s="674"/>
      <c r="BY392" s="674"/>
      <c r="BZ392" s="674"/>
      <c r="CA392" s="674"/>
      <c r="CB392" s="674"/>
      <c r="CC392" s="674"/>
      <c r="CD392" s="674"/>
      <c r="CE392" s="674"/>
      <c r="CF392" s="674"/>
      <c r="CG392" s="674"/>
      <c r="CH392" s="674"/>
      <c r="CI392" s="674"/>
      <c r="CJ392" s="674"/>
      <c r="CK392" s="674"/>
      <c r="CL392" s="674"/>
      <c r="CM392" s="674"/>
      <c r="CN392" s="674"/>
      <c r="CO392" s="674"/>
      <c r="CP392" s="674"/>
      <c r="CQ392" s="674"/>
      <c r="CR392" s="674"/>
      <c r="CS392" s="674"/>
      <c r="CT392" s="674"/>
      <c r="CU392" s="674"/>
      <c r="CV392" s="674"/>
      <c r="CW392" s="674"/>
      <c r="CX392" s="674"/>
      <c r="CY392" s="674"/>
      <c r="CZ392" s="674"/>
      <c r="DA392" s="674"/>
      <c r="DB392" s="674"/>
      <c r="DC392" s="674"/>
      <c r="DD392" s="674"/>
      <c r="DE392" s="674"/>
      <c r="DF392" s="674"/>
      <c r="DG392" s="674"/>
      <c r="DH392" s="674"/>
      <c r="DI392" s="674"/>
      <c r="DJ392" s="674"/>
      <c r="DK392" s="674"/>
      <c r="DL392" s="674"/>
      <c r="DM392" s="674"/>
      <c r="DN392" s="674"/>
      <c r="DO392" s="674"/>
      <c r="DP392" s="674"/>
      <c r="DQ392" s="674"/>
      <c r="DR392" s="674"/>
      <c r="DS392" s="674"/>
      <c r="DT392" s="674"/>
      <c r="DU392" s="674"/>
      <c r="DV392" s="674"/>
      <c r="DW392" s="674"/>
      <c r="DX392" s="674"/>
      <c r="DY392" s="674"/>
      <c r="DZ392" s="674"/>
      <c r="EA392" s="674"/>
      <c r="EB392" s="674"/>
      <c r="EC392" s="674"/>
      <c r="ED392" s="674"/>
      <c r="EE392" s="674"/>
      <c r="EF392" s="674"/>
      <c r="EG392" s="674"/>
      <c r="EH392" s="674"/>
      <c r="EI392" s="674"/>
      <c r="EJ392" s="674"/>
      <c r="EK392" s="674"/>
      <c r="EL392" s="674"/>
      <c r="EM392" s="674"/>
      <c r="EN392" s="674"/>
      <c r="EO392" s="674"/>
      <c r="EP392" s="674"/>
      <c r="EQ392" s="674"/>
      <c r="ER392" s="674"/>
      <c r="ES392" s="674"/>
      <c r="ET392" s="674"/>
      <c r="EU392" s="674"/>
      <c r="EV392" s="674"/>
      <c r="EW392" s="674"/>
      <c r="EX392" s="674"/>
      <c r="EY392" s="674"/>
      <c r="EZ392" s="674"/>
      <c r="FA392" s="674"/>
      <c r="FB392" s="674"/>
      <c r="FC392" s="674"/>
      <c r="FD392" s="674"/>
      <c r="FE392" s="674"/>
      <c r="FF392" s="674"/>
      <c r="FG392" s="674"/>
      <c r="FH392" s="674"/>
      <c r="FI392" s="674"/>
      <c r="FJ392" s="674"/>
      <c r="FK392" s="674"/>
      <c r="FL392" s="674"/>
      <c r="FM392" s="674"/>
      <c r="FN392" s="674"/>
      <c r="FO392" s="674"/>
      <c r="FP392" s="674"/>
      <c r="FQ392" s="674"/>
      <c r="FR392" s="674"/>
      <c r="FS392" s="674"/>
      <c r="FT392" s="674"/>
      <c r="FU392" s="674"/>
      <c r="FV392" s="674"/>
      <c r="FW392" s="674"/>
      <c r="FX392" s="674"/>
      <c r="FY392" s="674"/>
      <c r="FZ392" s="1313"/>
      <c r="GA392" s="1312"/>
      <c r="GB392" s="1156"/>
      <c r="GC392" s="1156"/>
      <c r="GD392" s="1156"/>
      <c r="GE392" s="1156"/>
      <c r="GF392" s="1156"/>
      <c r="GG392" s="1156"/>
      <c r="GH392" s="1156"/>
      <c r="GI392" s="1156"/>
      <c r="GJ392" s="1156"/>
      <c r="GK392" s="1157"/>
      <c r="GL392" s="1157"/>
      <c r="GM392" s="1157"/>
      <c r="GN392" s="1157"/>
      <c r="GO392" s="1157"/>
      <c r="GP392" s="1157"/>
      <c r="GQ392" s="1157"/>
      <c r="GR392" s="1157"/>
      <c r="GS392" s="1157"/>
      <c r="GT392" s="1157"/>
      <c r="GU392" s="1157"/>
      <c r="GV392" s="1157"/>
      <c r="GW392" s="1157"/>
      <c r="GX392" s="1157"/>
      <c r="GY392" s="1157"/>
      <c r="GZ392" s="1157"/>
      <c r="HA392" s="1157"/>
      <c r="HB392" s="1157"/>
      <c r="HC392" s="1157"/>
      <c r="HD392" s="1157"/>
      <c r="HE392" s="1157"/>
      <c r="HF392" s="1157"/>
      <c r="HG392" s="1157"/>
      <c r="HH392" s="1157"/>
      <c r="HI392" s="1157"/>
      <c r="HJ392" s="1026"/>
    </row>
    <row r="393" spans="2:218" ht="24.95" customHeight="1" x14ac:dyDescent="0.25">
      <c r="B393" s="1606"/>
      <c r="C393" s="229"/>
      <c r="D393" s="1316"/>
      <c r="E393" s="2400"/>
      <c r="F393" s="215"/>
      <c r="G393" s="213"/>
      <c r="H393" s="213"/>
      <c r="I393" s="214"/>
      <c r="J393" s="834"/>
      <c r="K393" s="234"/>
      <c r="L393" s="230"/>
      <c r="M393" s="231"/>
      <c r="N393" s="231"/>
      <c r="O393" s="231"/>
      <c r="P393" s="231"/>
      <c r="Q393" s="235"/>
      <c r="R393" s="233"/>
      <c r="S393" s="232"/>
      <c r="T393" s="219"/>
      <c r="U393" s="835"/>
      <c r="V393" s="212"/>
      <c r="W393" s="231"/>
      <c r="X393" s="2118"/>
      <c r="Y393" s="2119"/>
      <c r="Z393" s="2188"/>
      <c r="AA393" s="674"/>
      <c r="AB393" s="674"/>
      <c r="AC393" s="674"/>
      <c r="AD393" s="674"/>
      <c r="AE393" s="674"/>
      <c r="AF393" s="674"/>
      <c r="AG393" s="674"/>
      <c r="AH393" s="674"/>
      <c r="AI393" s="674"/>
      <c r="AJ393" s="674"/>
      <c r="AK393" s="674"/>
      <c r="AL393" s="674"/>
      <c r="AM393" s="674"/>
      <c r="AN393" s="674"/>
      <c r="AO393" s="674"/>
      <c r="AP393" s="674"/>
      <c r="AQ393" s="674"/>
      <c r="AR393" s="674"/>
      <c r="AS393" s="674"/>
      <c r="AT393" s="674"/>
      <c r="AU393" s="674"/>
      <c r="AV393" s="674"/>
      <c r="AW393" s="674"/>
      <c r="AX393" s="674"/>
      <c r="AY393" s="674"/>
      <c r="AZ393" s="674"/>
      <c r="BA393" s="674"/>
      <c r="BB393" s="674"/>
      <c r="BC393" s="674"/>
      <c r="BD393" s="674"/>
      <c r="BE393" s="674"/>
      <c r="BF393" s="674"/>
      <c r="BG393" s="674"/>
      <c r="BH393" s="674"/>
      <c r="BI393" s="674"/>
      <c r="BJ393" s="674"/>
      <c r="BK393" s="674"/>
      <c r="BL393" s="674"/>
      <c r="BM393" s="674"/>
      <c r="BN393" s="674"/>
      <c r="BO393" s="674"/>
      <c r="BP393" s="674"/>
      <c r="BQ393" s="674"/>
      <c r="BR393" s="674"/>
      <c r="BS393" s="674"/>
      <c r="BT393" s="674"/>
      <c r="BU393" s="674"/>
      <c r="BV393" s="674"/>
      <c r="BW393" s="674"/>
      <c r="BX393" s="674"/>
      <c r="BY393" s="674"/>
      <c r="BZ393" s="674"/>
      <c r="CA393" s="674"/>
      <c r="CB393" s="674"/>
      <c r="CC393" s="674"/>
      <c r="CD393" s="674"/>
      <c r="CE393" s="674"/>
      <c r="CF393" s="674"/>
      <c r="CG393" s="674"/>
      <c r="CH393" s="674"/>
      <c r="CI393" s="674"/>
      <c r="CJ393" s="674"/>
      <c r="CK393" s="674"/>
      <c r="CL393" s="674"/>
      <c r="CM393" s="674"/>
      <c r="CN393" s="674"/>
      <c r="CO393" s="674"/>
      <c r="CP393" s="674"/>
      <c r="CQ393" s="674"/>
      <c r="CR393" s="674"/>
      <c r="CS393" s="674"/>
      <c r="CT393" s="674"/>
      <c r="CU393" s="674"/>
      <c r="CV393" s="674"/>
      <c r="CW393" s="674"/>
      <c r="CX393" s="674"/>
      <c r="CY393" s="674"/>
      <c r="CZ393" s="674"/>
      <c r="DA393" s="674"/>
      <c r="DB393" s="674"/>
      <c r="DC393" s="674"/>
      <c r="DD393" s="674"/>
      <c r="DE393" s="674"/>
      <c r="DF393" s="674"/>
      <c r="DG393" s="674"/>
      <c r="DH393" s="674"/>
      <c r="DI393" s="674"/>
      <c r="DJ393" s="674"/>
      <c r="DK393" s="674"/>
      <c r="DL393" s="674"/>
      <c r="DM393" s="674"/>
      <c r="DN393" s="674"/>
      <c r="DO393" s="674"/>
      <c r="DP393" s="674"/>
      <c r="DQ393" s="674"/>
      <c r="DR393" s="674"/>
      <c r="DS393" s="674"/>
      <c r="DT393" s="674"/>
      <c r="DU393" s="674"/>
      <c r="DV393" s="674"/>
      <c r="DW393" s="674"/>
      <c r="DX393" s="674"/>
      <c r="DY393" s="674"/>
      <c r="DZ393" s="674"/>
      <c r="EA393" s="674"/>
      <c r="EB393" s="674"/>
      <c r="EC393" s="674"/>
      <c r="ED393" s="674"/>
      <c r="EE393" s="674"/>
      <c r="EF393" s="674"/>
      <c r="EG393" s="674"/>
      <c r="EH393" s="674"/>
      <c r="EI393" s="674"/>
      <c r="EJ393" s="674"/>
      <c r="EK393" s="674"/>
      <c r="EL393" s="674"/>
      <c r="EM393" s="674"/>
      <c r="EN393" s="674"/>
      <c r="EO393" s="674"/>
      <c r="EP393" s="674"/>
      <c r="EQ393" s="674"/>
      <c r="ER393" s="674"/>
      <c r="ES393" s="674"/>
      <c r="ET393" s="674"/>
      <c r="EU393" s="674"/>
      <c r="EV393" s="674"/>
      <c r="EW393" s="674"/>
      <c r="EX393" s="674"/>
      <c r="EY393" s="674"/>
      <c r="EZ393" s="674"/>
      <c r="FA393" s="674"/>
      <c r="FB393" s="674"/>
      <c r="FC393" s="674"/>
      <c r="FD393" s="674"/>
      <c r="FE393" s="674"/>
      <c r="FF393" s="674"/>
      <c r="FG393" s="674"/>
      <c r="FH393" s="674"/>
      <c r="FI393" s="674"/>
      <c r="FJ393" s="674"/>
      <c r="FK393" s="674"/>
      <c r="FL393" s="674"/>
      <c r="FM393" s="674"/>
      <c r="FN393" s="674"/>
      <c r="FO393" s="674"/>
      <c r="FP393" s="674"/>
      <c r="FQ393" s="674"/>
      <c r="FR393" s="674"/>
      <c r="FS393" s="674"/>
      <c r="FT393" s="674"/>
      <c r="FU393" s="674"/>
      <c r="FV393" s="674"/>
      <c r="FW393" s="674"/>
      <c r="FX393" s="674"/>
      <c r="FY393" s="674"/>
      <c r="FZ393" s="1313"/>
      <c r="GA393" s="1312"/>
      <c r="GB393" s="1156"/>
      <c r="GC393" s="1156"/>
      <c r="GD393" s="1156"/>
      <c r="GE393" s="1156"/>
      <c r="GF393" s="1156"/>
      <c r="GG393" s="1156"/>
      <c r="GH393" s="1156"/>
      <c r="GI393" s="1156"/>
      <c r="GJ393" s="1156"/>
      <c r="GK393" s="1157"/>
      <c r="GL393" s="1157"/>
      <c r="GM393" s="1157"/>
      <c r="GN393" s="1157"/>
      <c r="GO393" s="1157"/>
      <c r="GP393" s="1157"/>
      <c r="GQ393" s="1157"/>
      <c r="GR393" s="1157"/>
      <c r="GS393" s="1157"/>
      <c r="GT393" s="1157"/>
      <c r="GU393" s="1157"/>
      <c r="GV393" s="1157"/>
      <c r="GW393" s="1157"/>
      <c r="GX393" s="1157"/>
      <c r="GY393" s="1157"/>
      <c r="GZ393" s="1157"/>
      <c r="HA393" s="1157"/>
      <c r="HB393" s="1157"/>
      <c r="HC393" s="1157"/>
      <c r="HD393" s="1157"/>
      <c r="HE393" s="1157"/>
      <c r="HF393" s="1157"/>
      <c r="HG393" s="1157"/>
      <c r="HH393" s="1157"/>
      <c r="HI393" s="1157"/>
      <c r="HJ393" s="1026"/>
    </row>
    <row r="394" spans="2:218" ht="24.95" customHeight="1" x14ac:dyDescent="0.25">
      <c r="B394" s="1606"/>
      <c r="C394" s="229"/>
      <c r="D394" s="1316"/>
      <c r="E394" s="2400"/>
      <c r="F394" s="215"/>
      <c r="G394" s="213"/>
      <c r="H394" s="213"/>
      <c r="I394" s="214"/>
      <c r="J394" s="834"/>
      <c r="K394" s="234"/>
      <c r="L394" s="230"/>
      <c r="M394" s="231"/>
      <c r="N394" s="231"/>
      <c r="O394" s="231"/>
      <c r="P394" s="231"/>
      <c r="Q394" s="235"/>
      <c r="R394" s="233"/>
      <c r="S394" s="232"/>
      <c r="T394" s="219"/>
      <c r="U394" s="835"/>
      <c r="V394" s="212"/>
      <c r="W394" s="231"/>
      <c r="X394" s="2118"/>
      <c r="Y394" s="2119"/>
      <c r="Z394" s="2188"/>
      <c r="AA394" s="674"/>
      <c r="AB394" s="674"/>
      <c r="AC394" s="674"/>
      <c r="AD394" s="674"/>
      <c r="AE394" s="674"/>
      <c r="AF394" s="674"/>
      <c r="AG394" s="674"/>
      <c r="AH394" s="674"/>
      <c r="AI394" s="674"/>
      <c r="AJ394" s="674"/>
      <c r="AK394" s="674"/>
      <c r="AL394" s="674"/>
      <c r="AM394" s="674"/>
      <c r="AN394" s="674"/>
      <c r="AO394" s="674"/>
      <c r="AP394" s="674"/>
      <c r="AQ394" s="674"/>
      <c r="AR394" s="674"/>
      <c r="AS394" s="674"/>
      <c r="AT394" s="674"/>
      <c r="AU394" s="674"/>
      <c r="AV394" s="674"/>
      <c r="AW394" s="674"/>
      <c r="AX394" s="674"/>
      <c r="AY394" s="674"/>
      <c r="AZ394" s="674"/>
      <c r="BA394" s="674"/>
      <c r="BB394" s="674"/>
      <c r="BC394" s="674"/>
      <c r="BD394" s="674"/>
      <c r="BE394" s="674"/>
      <c r="BF394" s="674"/>
      <c r="BG394" s="674"/>
      <c r="BH394" s="674"/>
      <c r="BI394" s="674"/>
      <c r="BJ394" s="674"/>
      <c r="BK394" s="674"/>
      <c r="BL394" s="674"/>
      <c r="BM394" s="674"/>
      <c r="BN394" s="674"/>
      <c r="BO394" s="674"/>
      <c r="BP394" s="674"/>
      <c r="BQ394" s="674"/>
      <c r="BR394" s="674"/>
      <c r="BS394" s="674"/>
      <c r="BT394" s="674"/>
      <c r="BU394" s="674"/>
      <c r="BV394" s="674"/>
      <c r="BW394" s="674"/>
      <c r="BX394" s="674"/>
      <c r="BY394" s="674"/>
      <c r="BZ394" s="674"/>
      <c r="CA394" s="674"/>
      <c r="CB394" s="674"/>
      <c r="CC394" s="674"/>
      <c r="CD394" s="674"/>
      <c r="CE394" s="674"/>
      <c r="CF394" s="674"/>
      <c r="CG394" s="674"/>
      <c r="CH394" s="674"/>
      <c r="CI394" s="674"/>
      <c r="CJ394" s="674"/>
      <c r="CK394" s="674"/>
      <c r="CL394" s="674"/>
      <c r="CM394" s="674"/>
      <c r="CN394" s="674"/>
      <c r="CO394" s="674"/>
      <c r="CP394" s="674"/>
      <c r="CQ394" s="674"/>
      <c r="CR394" s="674"/>
      <c r="CS394" s="674"/>
      <c r="CT394" s="674"/>
      <c r="CU394" s="674"/>
      <c r="CV394" s="674"/>
      <c r="CW394" s="674"/>
      <c r="CX394" s="674"/>
      <c r="CY394" s="674"/>
      <c r="CZ394" s="674"/>
      <c r="DA394" s="674"/>
      <c r="DB394" s="674"/>
      <c r="DC394" s="674"/>
      <c r="DD394" s="674"/>
      <c r="DE394" s="674"/>
      <c r="DF394" s="674"/>
      <c r="DG394" s="674"/>
      <c r="DH394" s="674"/>
      <c r="DI394" s="674"/>
      <c r="DJ394" s="674"/>
      <c r="DK394" s="674"/>
      <c r="DL394" s="674"/>
      <c r="DM394" s="674"/>
      <c r="DN394" s="674"/>
      <c r="DO394" s="674"/>
      <c r="DP394" s="674"/>
      <c r="DQ394" s="674"/>
      <c r="DR394" s="674"/>
      <c r="DS394" s="674"/>
      <c r="DT394" s="674"/>
      <c r="DU394" s="674"/>
      <c r="DV394" s="674"/>
      <c r="DW394" s="674"/>
      <c r="DX394" s="674"/>
      <c r="DY394" s="674"/>
      <c r="DZ394" s="674"/>
      <c r="EA394" s="674"/>
      <c r="EB394" s="674"/>
      <c r="EC394" s="674"/>
      <c r="ED394" s="674"/>
      <c r="EE394" s="674"/>
      <c r="EF394" s="674"/>
      <c r="EG394" s="674"/>
      <c r="EH394" s="674"/>
      <c r="EI394" s="674"/>
      <c r="EJ394" s="674"/>
      <c r="EK394" s="674"/>
      <c r="EL394" s="674"/>
      <c r="EM394" s="674"/>
      <c r="EN394" s="674"/>
      <c r="EO394" s="674"/>
      <c r="EP394" s="674"/>
      <c r="EQ394" s="674"/>
      <c r="ER394" s="674"/>
      <c r="ES394" s="674"/>
      <c r="ET394" s="674"/>
      <c r="EU394" s="674"/>
      <c r="EV394" s="674"/>
      <c r="EW394" s="674"/>
      <c r="EX394" s="674"/>
      <c r="EY394" s="674"/>
      <c r="EZ394" s="674"/>
      <c r="FA394" s="674"/>
      <c r="FB394" s="674"/>
      <c r="FC394" s="674"/>
      <c r="FD394" s="674"/>
      <c r="FE394" s="674"/>
      <c r="FF394" s="674"/>
      <c r="FG394" s="674"/>
      <c r="FH394" s="674"/>
      <c r="FI394" s="674"/>
      <c r="FJ394" s="674"/>
      <c r="FK394" s="674"/>
      <c r="FL394" s="674"/>
      <c r="FM394" s="674"/>
      <c r="FN394" s="674"/>
      <c r="FO394" s="674"/>
      <c r="FP394" s="674"/>
      <c r="FQ394" s="674"/>
      <c r="FR394" s="674"/>
      <c r="FS394" s="674"/>
      <c r="FT394" s="674"/>
      <c r="FU394" s="674"/>
      <c r="FV394" s="674"/>
      <c r="FW394" s="674"/>
      <c r="FX394" s="674"/>
      <c r="FY394" s="674"/>
      <c r="FZ394" s="1313"/>
      <c r="GA394" s="1312"/>
      <c r="GB394" s="1156"/>
      <c r="GC394" s="1156"/>
      <c r="GD394" s="1156"/>
      <c r="GE394" s="1156"/>
      <c r="GF394" s="1156"/>
      <c r="GG394" s="1156"/>
      <c r="GH394" s="1156"/>
      <c r="GI394" s="1156"/>
      <c r="GJ394" s="1156"/>
      <c r="GK394" s="1157"/>
      <c r="GL394" s="1157"/>
      <c r="GM394" s="1157"/>
      <c r="GN394" s="1157"/>
      <c r="GO394" s="1157"/>
      <c r="GP394" s="1157"/>
      <c r="GQ394" s="1157"/>
      <c r="GR394" s="1157"/>
      <c r="GS394" s="1157"/>
      <c r="GT394" s="1157"/>
      <c r="GU394" s="1157"/>
      <c r="GV394" s="1157"/>
      <c r="GW394" s="1157"/>
      <c r="GX394" s="1157"/>
      <c r="GY394" s="1157"/>
      <c r="GZ394" s="1157"/>
      <c r="HA394" s="1157"/>
      <c r="HB394" s="1157"/>
      <c r="HC394" s="1157"/>
      <c r="HD394" s="1157"/>
      <c r="HE394" s="1157"/>
      <c r="HF394" s="1157"/>
      <c r="HG394" s="1157"/>
      <c r="HH394" s="1157"/>
      <c r="HI394" s="1157"/>
      <c r="HJ394" s="1026"/>
    </row>
    <row r="395" spans="2:218" ht="24.95" customHeight="1" x14ac:dyDescent="0.25">
      <c r="B395" s="1606"/>
      <c r="C395" s="229"/>
      <c r="D395" s="1316"/>
      <c r="E395" s="2400"/>
      <c r="F395" s="215"/>
      <c r="G395" s="213"/>
      <c r="H395" s="213"/>
      <c r="I395" s="214"/>
      <c r="J395" s="834"/>
      <c r="K395" s="234"/>
      <c r="L395" s="230"/>
      <c r="M395" s="231"/>
      <c r="N395" s="231"/>
      <c r="O395" s="231"/>
      <c r="P395" s="231"/>
      <c r="Q395" s="235"/>
      <c r="R395" s="233"/>
      <c r="S395" s="232"/>
      <c r="T395" s="219"/>
      <c r="U395" s="835"/>
      <c r="V395" s="212"/>
      <c r="W395" s="231"/>
      <c r="X395" s="2118"/>
      <c r="Y395" s="2119"/>
      <c r="Z395" s="2188"/>
      <c r="AA395" s="674"/>
      <c r="AB395" s="674"/>
      <c r="AC395" s="674"/>
      <c r="AD395" s="674"/>
      <c r="AE395" s="674"/>
      <c r="AF395" s="674"/>
      <c r="AG395" s="674"/>
      <c r="AH395" s="674"/>
      <c r="AI395" s="674"/>
      <c r="AJ395" s="674"/>
      <c r="AK395" s="674"/>
      <c r="AL395" s="674"/>
      <c r="AM395" s="674"/>
      <c r="AN395" s="674"/>
      <c r="AO395" s="674"/>
      <c r="AP395" s="674"/>
      <c r="AQ395" s="674"/>
      <c r="AR395" s="674"/>
      <c r="AS395" s="674"/>
      <c r="AT395" s="674"/>
      <c r="AU395" s="674"/>
      <c r="AV395" s="674"/>
      <c r="AW395" s="674"/>
      <c r="AX395" s="674"/>
      <c r="AY395" s="674"/>
      <c r="AZ395" s="674"/>
      <c r="BA395" s="674"/>
      <c r="BB395" s="674"/>
      <c r="BC395" s="674"/>
      <c r="BD395" s="674"/>
      <c r="BE395" s="674"/>
      <c r="BF395" s="674"/>
      <c r="BG395" s="674"/>
      <c r="BH395" s="674"/>
      <c r="BI395" s="674"/>
      <c r="BJ395" s="674"/>
      <c r="BK395" s="674"/>
      <c r="BL395" s="674"/>
      <c r="BM395" s="674"/>
      <c r="BN395" s="674"/>
      <c r="BO395" s="674"/>
      <c r="BP395" s="674"/>
      <c r="BQ395" s="674"/>
      <c r="BR395" s="674"/>
      <c r="BS395" s="674"/>
      <c r="BT395" s="674"/>
      <c r="BU395" s="674"/>
      <c r="BV395" s="674"/>
      <c r="BW395" s="674"/>
      <c r="BX395" s="674"/>
      <c r="BY395" s="674"/>
      <c r="BZ395" s="674"/>
      <c r="CA395" s="674"/>
      <c r="CB395" s="674"/>
      <c r="CC395" s="674"/>
      <c r="CD395" s="674"/>
      <c r="CE395" s="674"/>
      <c r="CF395" s="674"/>
      <c r="CG395" s="674"/>
      <c r="CH395" s="674"/>
      <c r="CI395" s="674"/>
      <c r="CJ395" s="674"/>
      <c r="CK395" s="674"/>
      <c r="CL395" s="674"/>
      <c r="CM395" s="674"/>
      <c r="CN395" s="674"/>
      <c r="CO395" s="674"/>
      <c r="CP395" s="674"/>
      <c r="CQ395" s="674"/>
      <c r="CR395" s="674"/>
      <c r="CS395" s="674"/>
      <c r="CT395" s="674"/>
      <c r="CU395" s="674"/>
      <c r="CV395" s="674"/>
      <c r="CW395" s="674"/>
      <c r="CX395" s="674"/>
      <c r="CY395" s="674"/>
      <c r="CZ395" s="674"/>
      <c r="DA395" s="674"/>
      <c r="DB395" s="674"/>
      <c r="DC395" s="674"/>
      <c r="DD395" s="674"/>
      <c r="DE395" s="674"/>
      <c r="DF395" s="674"/>
      <c r="DG395" s="674"/>
      <c r="DH395" s="674"/>
      <c r="DI395" s="674"/>
      <c r="DJ395" s="674"/>
      <c r="DK395" s="674"/>
      <c r="DL395" s="674"/>
      <c r="DM395" s="674"/>
      <c r="DN395" s="674"/>
      <c r="DO395" s="674"/>
      <c r="DP395" s="674"/>
      <c r="DQ395" s="674"/>
      <c r="DR395" s="674"/>
      <c r="DS395" s="674"/>
      <c r="DT395" s="674"/>
      <c r="DU395" s="674"/>
      <c r="DV395" s="674"/>
      <c r="DW395" s="674"/>
      <c r="DX395" s="674"/>
      <c r="DY395" s="674"/>
      <c r="DZ395" s="674"/>
      <c r="EA395" s="674"/>
      <c r="EB395" s="674"/>
      <c r="EC395" s="674"/>
      <c r="ED395" s="674"/>
      <c r="EE395" s="674"/>
      <c r="EF395" s="674"/>
      <c r="EG395" s="674"/>
      <c r="EH395" s="674"/>
      <c r="EI395" s="674"/>
      <c r="EJ395" s="674"/>
      <c r="EK395" s="674"/>
      <c r="EL395" s="674"/>
      <c r="EM395" s="674"/>
      <c r="EN395" s="674"/>
      <c r="EO395" s="674"/>
      <c r="EP395" s="674"/>
      <c r="EQ395" s="674"/>
      <c r="ER395" s="674"/>
      <c r="ES395" s="674"/>
      <c r="ET395" s="674"/>
      <c r="EU395" s="674"/>
      <c r="EV395" s="674"/>
      <c r="EW395" s="674"/>
      <c r="EX395" s="674"/>
      <c r="EY395" s="674"/>
      <c r="EZ395" s="674"/>
      <c r="FA395" s="674"/>
      <c r="FB395" s="674"/>
      <c r="FC395" s="674"/>
      <c r="FD395" s="674"/>
      <c r="FE395" s="674"/>
      <c r="FF395" s="674"/>
      <c r="FG395" s="674"/>
      <c r="FH395" s="674"/>
      <c r="FI395" s="674"/>
      <c r="FJ395" s="674"/>
      <c r="FK395" s="674"/>
      <c r="FL395" s="674"/>
      <c r="FM395" s="674"/>
      <c r="FN395" s="674"/>
      <c r="FO395" s="674"/>
      <c r="FP395" s="674"/>
      <c r="FQ395" s="674"/>
      <c r="FR395" s="674"/>
      <c r="FS395" s="674"/>
      <c r="FT395" s="674"/>
      <c r="FU395" s="674"/>
      <c r="FV395" s="674"/>
      <c r="FW395" s="674"/>
      <c r="FX395" s="674"/>
      <c r="FY395" s="674"/>
      <c r="FZ395" s="1313"/>
      <c r="GA395" s="1312"/>
      <c r="GB395" s="1156"/>
      <c r="GC395" s="1156"/>
      <c r="GD395" s="1156"/>
      <c r="GE395" s="1156"/>
      <c r="GF395" s="1156"/>
      <c r="GG395" s="1156"/>
      <c r="GH395" s="1156"/>
      <c r="GI395" s="1156"/>
      <c r="GJ395" s="1156"/>
      <c r="GK395" s="1157"/>
      <c r="GL395" s="1157"/>
      <c r="GM395" s="1157"/>
      <c r="GN395" s="1157"/>
      <c r="GO395" s="1157"/>
      <c r="GP395" s="1157"/>
      <c r="GQ395" s="1157"/>
      <c r="GR395" s="1157"/>
      <c r="GS395" s="1157"/>
      <c r="GT395" s="1157"/>
      <c r="GU395" s="1157"/>
      <c r="GV395" s="1157"/>
      <c r="GW395" s="1157"/>
      <c r="GX395" s="1157"/>
      <c r="GY395" s="1157"/>
      <c r="GZ395" s="1157"/>
      <c r="HA395" s="1157"/>
      <c r="HB395" s="1157"/>
      <c r="HC395" s="1157"/>
      <c r="HD395" s="1157"/>
      <c r="HE395" s="1157"/>
      <c r="HF395" s="1157"/>
      <c r="HG395" s="1157"/>
      <c r="HH395" s="1157"/>
      <c r="HI395" s="1157"/>
      <c r="HJ395" s="1026"/>
    </row>
    <row r="396" spans="2:218" ht="24.95" customHeight="1" x14ac:dyDescent="0.25">
      <c r="B396" s="1606"/>
      <c r="C396" s="229"/>
      <c r="D396" s="1316"/>
      <c r="E396" s="2400"/>
      <c r="F396" s="215"/>
      <c r="G396" s="213"/>
      <c r="H396" s="213"/>
      <c r="I396" s="214"/>
      <c r="J396" s="834"/>
      <c r="K396" s="234"/>
      <c r="L396" s="230"/>
      <c r="M396" s="231"/>
      <c r="N396" s="231"/>
      <c r="O396" s="231"/>
      <c r="P396" s="231"/>
      <c r="Q396" s="235"/>
      <c r="R396" s="233"/>
      <c r="S396" s="232"/>
      <c r="T396" s="219"/>
      <c r="U396" s="835"/>
      <c r="V396" s="212"/>
      <c r="W396" s="231"/>
      <c r="X396" s="2118"/>
      <c r="Y396" s="2119"/>
      <c r="Z396" s="2188"/>
      <c r="AA396" s="674"/>
      <c r="AB396" s="674"/>
      <c r="AC396" s="674"/>
      <c r="AD396" s="674"/>
      <c r="AE396" s="674"/>
      <c r="AF396" s="674"/>
      <c r="AG396" s="674"/>
      <c r="AH396" s="674"/>
      <c r="AI396" s="674"/>
      <c r="AJ396" s="674"/>
      <c r="AK396" s="674"/>
      <c r="AL396" s="674"/>
      <c r="AM396" s="674"/>
      <c r="AN396" s="674"/>
      <c r="AO396" s="674"/>
      <c r="AP396" s="674"/>
      <c r="AQ396" s="674"/>
      <c r="AR396" s="674"/>
      <c r="AS396" s="674"/>
      <c r="AT396" s="674"/>
      <c r="AU396" s="674"/>
      <c r="AV396" s="674"/>
      <c r="AW396" s="674"/>
      <c r="AX396" s="674"/>
      <c r="AY396" s="674"/>
      <c r="AZ396" s="674"/>
      <c r="BA396" s="674"/>
      <c r="BB396" s="674"/>
      <c r="BC396" s="674"/>
      <c r="BD396" s="674"/>
      <c r="BE396" s="674"/>
      <c r="BF396" s="674"/>
      <c r="BG396" s="674"/>
      <c r="BH396" s="674"/>
      <c r="BI396" s="674"/>
      <c r="BJ396" s="674"/>
      <c r="BK396" s="674"/>
      <c r="BL396" s="674"/>
      <c r="BM396" s="674"/>
      <c r="BN396" s="674"/>
      <c r="BO396" s="674"/>
      <c r="BP396" s="674"/>
      <c r="BQ396" s="674"/>
      <c r="BR396" s="674"/>
      <c r="BS396" s="674"/>
      <c r="BT396" s="674"/>
      <c r="BU396" s="674"/>
      <c r="BV396" s="674"/>
      <c r="BW396" s="674"/>
      <c r="BX396" s="674"/>
      <c r="BY396" s="674"/>
      <c r="BZ396" s="674"/>
      <c r="CA396" s="674"/>
      <c r="CB396" s="674"/>
      <c r="CC396" s="674"/>
      <c r="CD396" s="674"/>
      <c r="CE396" s="674"/>
      <c r="CF396" s="674"/>
      <c r="CG396" s="674"/>
      <c r="CH396" s="674"/>
      <c r="CI396" s="674"/>
      <c r="CJ396" s="674"/>
      <c r="CK396" s="674"/>
      <c r="CL396" s="674"/>
      <c r="CM396" s="674"/>
      <c r="CN396" s="674"/>
      <c r="CO396" s="674"/>
      <c r="CP396" s="674"/>
      <c r="CQ396" s="674"/>
      <c r="CR396" s="674"/>
      <c r="CS396" s="674"/>
      <c r="CT396" s="674"/>
      <c r="CU396" s="674"/>
      <c r="CV396" s="674"/>
      <c r="CW396" s="674"/>
      <c r="CX396" s="674"/>
      <c r="CY396" s="674"/>
      <c r="CZ396" s="674"/>
      <c r="DA396" s="674"/>
      <c r="DB396" s="674"/>
      <c r="DC396" s="674"/>
      <c r="DD396" s="674"/>
      <c r="DE396" s="674"/>
      <c r="DF396" s="674"/>
      <c r="DG396" s="674"/>
      <c r="DH396" s="674"/>
      <c r="DI396" s="674"/>
      <c r="DJ396" s="674"/>
      <c r="DK396" s="674"/>
      <c r="DL396" s="674"/>
      <c r="DM396" s="674"/>
      <c r="DN396" s="674"/>
      <c r="DO396" s="674"/>
      <c r="DP396" s="674"/>
      <c r="DQ396" s="674"/>
      <c r="DR396" s="674"/>
      <c r="DS396" s="674"/>
      <c r="DT396" s="674"/>
      <c r="DU396" s="674"/>
      <c r="DV396" s="674"/>
      <c r="DW396" s="674"/>
      <c r="DX396" s="674"/>
      <c r="DY396" s="674"/>
      <c r="DZ396" s="674"/>
      <c r="EA396" s="674"/>
      <c r="EB396" s="674"/>
      <c r="EC396" s="674"/>
      <c r="ED396" s="674"/>
      <c r="EE396" s="674"/>
      <c r="EF396" s="674"/>
      <c r="EG396" s="674"/>
      <c r="EH396" s="674"/>
      <c r="EI396" s="674"/>
      <c r="EJ396" s="674"/>
      <c r="EK396" s="674"/>
      <c r="EL396" s="674"/>
      <c r="EM396" s="674"/>
      <c r="EN396" s="674"/>
      <c r="EO396" s="674"/>
      <c r="EP396" s="674"/>
      <c r="EQ396" s="674"/>
      <c r="ER396" s="674"/>
      <c r="ES396" s="674"/>
      <c r="ET396" s="674"/>
      <c r="EU396" s="674"/>
      <c r="EV396" s="674"/>
      <c r="EW396" s="674"/>
      <c r="EX396" s="674"/>
      <c r="EY396" s="674"/>
      <c r="EZ396" s="674"/>
      <c r="FA396" s="674"/>
      <c r="FB396" s="674"/>
      <c r="FC396" s="674"/>
      <c r="FD396" s="674"/>
      <c r="FE396" s="674"/>
      <c r="FF396" s="674"/>
      <c r="FG396" s="674"/>
      <c r="FH396" s="674"/>
      <c r="FI396" s="674"/>
      <c r="FJ396" s="674"/>
      <c r="FK396" s="674"/>
      <c r="FL396" s="674"/>
      <c r="FM396" s="674"/>
      <c r="FN396" s="674"/>
      <c r="FO396" s="674"/>
      <c r="FP396" s="674"/>
      <c r="FQ396" s="674"/>
      <c r="FR396" s="674"/>
      <c r="FS396" s="674"/>
      <c r="FT396" s="674"/>
      <c r="FU396" s="674"/>
      <c r="FV396" s="674"/>
      <c r="FW396" s="674"/>
      <c r="FX396" s="674"/>
      <c r="FY396" s="674"/>
      <c r="FZ396" s="1313"/>
      <c r="GA396" s="1312"/>
      <c r="GB396" s="1156"/>
      <c r="GC396" s="1156"/>
      <c r="GD396" s="1156"/>
      <c r="GE396" s="1156"/>
      <c r="GF396" s="1156"/>
      <c r="GG396" s="1156"/>
      <c r="GH396" s="1156"/>
      <c r="GI396" s="1156"/>
      <c r="GJ396" s="1156"/>
      <c r="GK396" s="1157"/>
      <c r="GL396" s="1157"/>
      <c r="GM396" s="1157"/>
      <c r="GN396" s="1157"/>
      <c r="GO396" s="1157"/>
      <c r="GP396" s="1157"/>
      <c r="GQ396" s="1157"/>
      <c r="GR396" s="1157"/>
      <c r="GS396" s="1157"/>
      <c r="GT396" s="1157"/>
      <c r="GU396" s="1157"/>
      <c r="GV396" s="1157"/>
      <c r="GW396" s="1157"/>
      <c r="GX396" s="1157"/>
      <c r="GY396" s="1157"/>
      <c r="GZ396" s="1157"/>
      <c r="HA396" s="1157"/>
      <c r="HB396" s="1157"/>
      <c r="HC396" s="1157"/>
      <c r="HD396" s="1157"/>
      <c r="HE396" s="1157"/>
      <c r="HF396" s="1157"/>
      <c r="HG396" s="1157"/>
      <c r="HH396" s="1157"/>
      <c r="HI396" s="1157"/>
      <c r="HJ396" s="1026"/>
    </row>
    <row r="397" spans="2:218" ht="24.95" customHeight="1" x14ac:dyDescent="0.25">
      <c r="B397" s="1606"/>
      <c r="C397" s="229"/>
      <c r="D397" s="1316"/>
      <c r="E397" s="2400"/>
      <c r="F397" s="215"/>
      <c r="G397" s="213"/>
      <c r="H397" s="213"/>
      <c r="I397" s="214"/>
      <c r="J397" s="834"/>
      <c r="K397" s="234"/>
      <c r="L397" s="230"/>
      <c r="M397" s="231"/>
      <c r="N397" s="231"/>
      <c r="O397" s="231"/>
      <c r="P397" s="231"/>
      <c r="Q397" s="235"/>
      <c r="R397" s="233"/>
      <c r="S397" s="232"/>
      <c r="T397" s="219"/>
      <c r="U397" s="835"/>
      <c r="V397" s="212"/>
      <c r="W397" s="231"/>
      <c r="X397" s="2118"/>
      <c r="Y397" s="2119"/>
      <c r="Z397" s="2188"/>
      <c r="AA397" s="674"/>
      <c r="AB397" s="674"/>
      <c r="AC397" s="674"/>
      <c r="AD397" s="674"/>
      <c r="AE397" s="674"/>
      <c r="AF397" s="674"/>
      <c r="AG397" s="674"/>
      <c r="AH397" s="674"/>
      <c r="AI397" s="674"/>
      <c r="AJ397" s="674"/>
      <c r="AK397" s="674"/>
      <c r="AL397" s="674"/>
      <c r="AM397" s="674"/>
      <c r="AN397" s="674"/>
      <c r="AO397" s="674"/>
      <c r="AP397" s="674"/>
      <c r="AQ397" s="674"/>
      <c r="AR397" s="674"/>
      <c r="AS397" s="674"/>
      <c r="AT397" s="674"/>
      <c r="AU397" s="674"/>
      <c r="AV397" s="674"/>
      <c r="AW397" s="674"/>
      <c r="AX397" s="674"/>
      <c r="AY397" s="674"/>
      <c r="AZ397" s="674"/>
      <c r="BA397" s="674"/>
      <c r="BB397" s="674"/>
      <c r="BC397" s="674"/>
      <c r="BD397" s="674"/>
      <c r="BE397" s="674"/>
      <c r="BF397" s="674"/>
      <c r="BG397" s="674"/>
      <c r="BH397" s="674"/>
      <c r="BI397" s="674"/>
      <c r="BJ397" s="674"/>
      <c r="BK397" s="674"/>
      <c r="BL397" s="674"/>
      <c r="BM397" s="674"/>
      <c r="BN397" s="674"/>
      <c r="BO397" s="674"/>
      <c r="BP397" s="674"/>
      <c r="BQ397" s="674"/>
      <c r="BR397" s="674"/>
      <c r="BS397" s="674"/>
      <c r="BT397" s="674"/>
      <c r="BU397" s="674"/>
      <c r="BV397" s="674"/>
      <c r="BW397" s="674"/>
      <c r="BX397" s="674"/>
      <c r="BY397" s="674"/>
      <c r="BZ397" s="674"/>
      <c r="CA397" s="674"/>
      <c r="CB397" s="674"/>
      <c r="CC397" s="674"/>
      <c r="CD397" s="674"/>
      <c r="CE397" s="674"/>
      <c r="CF397" s="674"/>
      <c r="CG397" s="674"/>
      <c r="CH397" s="674"/>
      <c r="CI397" s="674"/>
      <c r="CJ397" s="674"/>
      <c r="CK397" s="674"/>
      <c r="CL397" s="674"/>
      <c r="CM397" s="674"/>
      <c r="CN397" s="674"/>
      <c r="CO397" s="674"/>
      <c r="CP397" s="674"/>
      <c r="CQ397" s="674"/>
      <c r="CR397" s="674"/>
      <c r="CS397" s="674"/>
      <c r="CT397" s="674"/>
      <c r="CU397" s="674"/>
      <c r="CV397" s="674"/>
      <c r="CW397" s="674"/>
      <c r="CX397" s="674"/>
      <c r="CY397" s="674"/>
      <c r="CZ397" s="674"/>
      <c r="DA397" s="674"/>
      <c r="DB397" s="674"/>
      <c r="DC397" s="674"/>
      <c r="DD397" s="674"/>
      <c r="DE397" s="674"/>
      <c r="DF397" s="674"/>
      <c r="DG397" s="674"/>
      <c r="DH397" s="674"/>
      <c r="DI397" s="674"/>
      <c r="DJ397" s="674"/>
      <c r="DK397" s="674"/>
      <c r="DL397" s="674"/>
      <c r="DM397" s="674"/>
      <c r="DN397" s="674"/>
      <c r="DO397" s="674"/>
      <c r="DP397" s="674"/>
      <c r="DQ397" s="674"/>
      <c r="DR397" s="674"/>
      <c r="DS397" s="674"/>
      <c r="DT397" s="674"/>
      <c r="DU397" s="674"/>
      <c r="DV397" s="674"/>
      <c r="DW397" s="674"/>
      <c r="DX397" s="674"/>
      <c r="DY397" s="674"/>
      <c r="DZ397" s="674"/>
      <c r="EA397" s="674"/>
      <c r="EB397" s="674"/>
      <c r="EC397" s="674"/>
      <c r="ED397" s="674"/>
      <c r="EE397" s="674"/>
      <c r="EF397" s="674"/>
      <c r="EG397" s="674"/>
      <c r="EH397" s="674"/>
      <c r="EI397" s="674"/>
      <c r="EJ397" s="674"/>
      <c r="EK397" s="674"/>
      <c r="EL397" s="674"/>
      <c r="EM397" s="674"/>
      <c r="EN397" s="674"/>
      <c r="EO397" s="674"/>
      <c r="EP397" s="674"/>
      <c r="EQ397" s="674"/>
      <c r="ER397" s="674"/>
      <c r="ES397" s="674"/>
      <c r="ET397" s="674"/>
      <c r="EU397" s="674"/>
      <c r="EV397" s="674"/>
      <c r="EW397" s="674"/>
      <c r="EX397" s="674"/>
      <c r="EY397" s="674"/>
      <c r="EZ397" s="674"/>
      <c r="FA397" s="674"/>
      <c r="FB397" s="674"/>
      <c r="FC397" s="674"/>
      <c r="FD397" s="674"/>
      <c r="FE397" s="674"/>
      <c r="FF397" s="674"/>
      <c r="FG397" s="674"/>
      <c r="FH397" s="674"/>
      <c r="FI397" s="674"/>
      <c r="FJ397" s="674"/>
      <c r="FK397" s="674"/>
      <c r="FL397" s="674"/>
      <c r="FM397" s="674"/>
      <c r="FN397" s="674"/>
      <c r="FO397" s="674"/>
      <c r="FP397" s="674"/>
      <c r="FQ397" s="674"/>
      <c r="FR397" s="674"/>
      <c r="FS397" s="674"/>
      <c r="FT397" s="674"/>
      <c r="FU397" s="674"/>
      <c r="FV397" s="674"/>
      <c r="FW397" s="674"/>
      <c r="FX397" s="674"/>
      <c r="FY397" s="674"/>
      <c r="FZ397" s="1313"/>
      <c r="GA397" s="1312"/>
      <c r="GB397" s="1156"/>
      <c r="GC397" s="1156"/>
      <c r="GD397" s="1156"/>
      <c r="GE397" s="1156"/>
      <c r="GF397" s="1156"/>
      <c r="GG397" s="1156"/>
      <c r="GH397" s="1156"/>
      <c r="GI397" s="1156"/>
      <c r="GJ397" s="1156"/>
      <c r="GK397" s="1157"/>
      <c r="GL397" s="1157"/>
      <c r="GM397" s="1157"/>
      <c r="GN397" s="1157"/>
      <c r="GO397" s="1157"/>
      <c r="GP397" s="1157"/>
      <c r="GQ397" s="1157"/>
      <c r="GR397" s="1157"/>
      <c r="GS397" s="1157"/>
      <c r="GT397" s="1157"/>
      <c r="GU397" s="1157"/>
      <c r="GV397" s="1157"/>
      <c r="GW397" s="1157"/>
      <c r="GX397" s="1157"/>
      <c r="GY397" s="1157"/>
      <c r="GZ397" s="1157"/>
      <c r="HA397" s="1157"/>
      <c r="HB397" s="1157"/>
      <c r="HC397" s="1157"/>
      <c r="HD397" s="1157"/>
      <c r="HE397" s="1157"/>
      <c r="HF397" s="1157"/>
      <c r="HG397" s="1157"/>
      <c r="HH397" s="1157"/>
      <c r="HI397" s="1157"/>
      <c r="HJ397" s="1026"/>
    </row>
    <row r="398" spans="2:218" ht="24.95" customHeight="1" x14ac:dyDescent="0.25">
      <c r="B398" s="1606"/>
      <c r="C398" s="229"/>
      <c r="D398" s="1316"/>
      <c r="E398" s="2400"/>
      <c r="F398" s="215"/>
      <c r="G398" s="213"/>
      <c r="H398" s="213"/>
      <c r="I398" s="214"/>
      <c r="J398" s="834"/>
      <c r="K398" s="234"/>
      <c r="L398" s="230"/>
      <c r="M398" s="231"/>
      <c r="N398" s="231"/>
      <c r="O398" s="231"/>
      <c r="P398" s="231"/>
      <c r="Q398" s="235"/>
      <c r="R398" s="233"/>
      <c r="S398" s="232"/>
      <c r="T398" s="219"/>
      <c r="U398" s="835"/>
      <c r="V398" s="212"/>
      <c r="W398" s="231"/>
      <c r="X398" s="2118"/>
      <c r="Y398" s="2119"/>
      <c r="Z398" s="2188"/>
      <c r="AA398" s="674"/>
      <c r="AB398" s="674"/>
      <c r="AC398" s="674"/>
      <c r="AD398" s="674"/>
      <c r="AE398" s="674"/>
      <c r="AF398" s="674"/>
      <c r="AG398" s="674"/>
      <c r="AH398" s="674"/>
      <c r="AI398" s="674"/>
      <c r="AJ398" s="674"/>
      <c r="AK398" s="674"/>
      <c r="AL398" s="674"/>
      <c r="AM398" s="674"/>
      <c r="AN398" s="674"/>
      <c r="AO398" s="674"/>
      <c r="AP398" s="674"/>
      <c r="AQ398" s="674"/>
      <c r="AR398" s="674"/>
      <c r="AS398" s="674"/>
      <c r="AT398" s="674"/>
      <c r="AU398" s="674"/>
      <c r="AV398" s="674"/>
      <c r="AW398" s="674"/>
      <c r="AX398" s="674"/>
      <c r="AY398" s="674"/>
      <c r="AZ398" s="674"/>
      <c r="BA398" s="674"/>
      <c r="BB398" s="674"/>
      <c r="BC398" s="674"/>
      <c r="BD398" s="674"/>
      <c r="BE398" s="674"/>
      <c r="BF398" s="674"/>
      <c r="BG398" s="674"/>
      <c r="BH398" s="674"/>
      <c r="BI398" s="674"/>
      <c r="BJ398" s="674"/>
      <c r="BK398" s="674"/>
      <c r="BL398" s="674"/>
      <c r="BM398" s="674"/>
      <c r="BN398" s="674"/>
      <c r="BO398" s="674"/>
      <c r="BP398" s="674"/>
      <c r="BQ398" s="674"/>
      <c r="BR398" s="674"/>
      <c r="BS398" s="674"/>
      <c r="BT398" s="674"/>
      <c r="BU398" s="674"/>
      <c r="BV398" s="674"/>
      <c r="BW398" s="674"/>
      <c r="BX398" s="674"/>
      <c r="BY398" s="674"/>
      <c r="BZ398" s="674"/>
      <c r="CA398" s="674"/>
      <c r="CB398" s="674"/>
      <c r="CC398" s="674"/>
      <c r="CD398" s="674"/>
      <c r="CE398" s="674"/>
      <c r="CF398" s="674"/>
      <c r="CG398" s="674"/>
      <c r="CH398" s="674"/>
      <c r="CI398" s="674"/>
      <c r="CJ398" s="674"/>
      <c r="CK398" s="674"/>
      <c r="CL398" s="674"/>
      <c r="CM398" s="674"/>
      <c r="CN398" s="674"/>
      <c r="CO398" s="674"/>
      <c r="CP398" s="674"/>
      <c r="CQ398" s="674"/>
      <c r="CR398" s="674"/>
      <c r="CS398" s="674"/>
      <c r="CT398" s="674"/>
      <c r="CU398" s="674"/>
      <c r="CV398" s="674"/>
      <c r="CW398" s="674"/>
      <c r="CX398" s="674"/>
      <c r="CY398" s="674"/>
      <c r="CZ398" s="674"/>
      <c r="DA398" s="674"/>
      <c r="DB398" s="674"/>
      <c r="DC398" s="674"/>
      <c r="DD398" s="674"/>
      <c r="DE398" s="674"/>
      <c r="DF398" s="674"/>
      <c r="DG398" s="674"/>
      <c r="DH398" s="674"/>
      <c r="DI398" s="674"/>
      <c r="DJ398" s="674"/>
      <c r="DK398" s="674"/>
      <c r="DL398" s="674"/>
      <c r="DM398" s="674"/>
      <c r="DN398" s="674"/>
      <c r="DO398" s="674"/>
      <c r="DP398" s="674"/>
      <c r="DQ398" s="674"/>
      <c r="DR398" s="674"/>
      <c r="DS398" s="674"/>
      <c r="DT398" s="674"/>
      <c r="DU398" s="674"/>
      <c r="DV398" s="674"/>
      <c r="DW398" s="674"/>
      <c r="DX398" s="674"/>
      <c r="DY398" s="674"/>
      <c r="DZ398" s="674"/>
      <c r="EA398" s="674"/>
      <c r="EB398" s="674"/>
      <c r="EC398" s="674"/>
      <c r="ED398" s="674"/>
      <c r="EE398" s="674"/>
      <c r="EF398" s="674"/>
      <c r="EG398" s="674"/>
      <c r="EH398" s="674"/>
      <c r="EI398" s="674"/>
      <c r="EJ398" s="674"/>
      <c r="EK398" s="674"/>
      <c r="EL398" s="674"/>
      <c r="EM398" s="674"/>
      <c r="EN398" s="674"/>
      <c r="EO398" s="674"/>
      <c r="EP398" s="674"/>
      <c r="EQ398" s="674"/>
      <c r="ER398" s="674"/>
      <c r="ES398" s="674"/>
      <c r="ET398" s="674"/>
      <c r="EU398" s="674"/>
      <c r="EV398" s="674"/>
      <c r="EW398" s="674"/>
      <c r="EX398" s="674"/>
      <c r="EY398" s="674"/>
      <c r="EZ398" s="674"/>
      <c r="FA398" s="674"/>
      <c r="FB398" s="674"/>
      <c r="FC398" s="674"/>
      <c r="FD398" s="674"/>
      <c r="FE398" s="674"/>
      <c r="FF398" s="674"/>
      <c r="FG398" s="674"/>
      <c r="FH398" s="674"/>
      <c r="FI398" s="674"/>
      <c r="FJ398" s="674"/>
      <c r="FK398" s="674"/>
      <c r="FL398" s="674"/>
      <c r="FM398" s="674"/>
      <c r="FN398" s="674"/>
      <c r="FO398" s="674"/>
      <c r="FP398" s="674"/>
      <c r="FQ398" s="674"/>
      <c r="FR398" s="674"/>
      <c r="FS398" s="674"/>
      <c r="FT398" s="674"/>
      <c r="FU398" s="674"/>
      <c r="FV398" s="674"/>
      <c r="FW398" s="674"/>
      <c r="FX398" s="674"/>
      <c r="FY398" s="674"/>
      <c r="FZ398" s="1313"/>
      <c r="GA398" s="1312"/>
      <c r="GB398" s="1156"/>
      <c r="GC398" s="1156"/>
      <c r="GD398" s="1156"/>
      <c r="GE398" s="1156"/>
      <c r="GF398" s="1156"/>
      <c r="GG398" s="1156"/>
      <c r="GH398" s="1156"/>
      <c r="GI398" s="1156"/>
      <c r="GJ398" s="1156"/>
      <c r="GK398" s="1157"/>
      <c r="GL398" s="1157"/>
      <c r="GM398" s="1157"/>
      <c r="GN398" s="1157"/>
      <c r="GO398" s="1157"/>
      <c r="GP398" s="1157"/>
      <c r="GQ398" s="1157"/>
      <c r="GR398" s="1157"/>
      <c r="GS398" s="1157"/>
      <c r="GT398" s="1157"/>
      <c r="GU398" s="1157"/>
      <c r="GV398" s="1157"/>
      <c r="GW398" s="1157"/>
      <c r="GX398" s="1157"/>
      <c r="GY398" s="1157"/>
      <c r="GZ398" s="1157"/>
      <c r="HA398" s="1157"/>
      <c r="HB398" s="1157"/>
      <c r="HC398" s="1157"/>
      <c r="HD398" s="1157"/>
      <c r="HE398" s="1157"/>
      <c r="HF398" s="1157"/>
      <c r="HG398" s="1157"/>
      <c r="HH398" s="1157"/>
      <c r="HI398" s="1157"/>
      <c r="HJ398" s="1026"/>
    </row>
    <row r="399" spans="2:218" ht="24.95" customHeight="1" x14ac:dyDescent="0.25">
      <c r="B399" s="1606"/>
      <c r="C399" s="229"/>
      <c r="D399" s="1316"/>
      <c r="E399" s="2400"/>
      <c r="F399" s="215"/>
      <c r="G399" s="213"/>
      <c r="H399" s="213"/>
      <c r="I399" s="214"/>
      <c r="J399" s="834"/>
      <c r="K399" s="234"/>
      <c r="L399" s="230"/>
      <c r="M399" s="231"/>
      <c r="N399" s="231"/>
      <c r="O399" s="231"/>
      <c r="P399" s="231"/>
      <c r="Q399" s="235"/>
      <c r="R399" s="233"/>
      <c r="S399" s="232"/>
      <c r="T399" s="219"/>
      <c r="U399" s="835"/>
      <c r="V399" s="212"/>
      <c r="W399" s="231"/>
      <c r="X399" s="2118"/>
      <c r="Y399" s="2119"/>
      <c r="Z399" s="2188"/>
      <c r="AA399" s="674"/>
      <c r="AB399" s="674"/>
      <c r="AC399" s="674"/>
      <c r="AD399" s="674"/>
      <c r="AE399" s="674"/>
      <c r="AF399" s="674"/>
      <c r="AG399" s="674"/>
      <c r="AH399" s="674"/>
      <c r="AI399" s="674"/>
      <c r="AJ399" s="674"/>
      <c r="AK399" s="674"/>
      <c r="AL399" s="674"/>
      <c r="AM399" s="674"/>
      <c r="AN399" s="674"/>
      <c r="AO399" s="674"/>
      <c r="AP399" s="674"/>
      <c r="AQ399" s="674"/>
      <c r="AR399" s="674"/>
      <c r="AS399" s="674"/>
      <c r="AT399" s="674"/>
      <c r="AU399" s="674"/>
      <c r="AV399" s="674"/>
      <c r="AW399" s="674"/>
      <c r="AX399" s="674"/>
      <c r="AY399" s="674"/>
      <c r="AZ399" s="674"/>
      <c r="BA399" s="674"/>
      <c r="BB399" s="674"/>
      <c r="BC399" s="674"/>
      <c r="BD399" s="674"/>
      <c r="BE399" s="674"/>
      <c r="BF399" s="674"/>
      <c r="BG399" s="674"/>
      <c r="BH399" s="674"/>
      <c r="BI399" s="674"/>
      <c r="BJ399" s="674"/>
      <c r="BK399" s="674"/>
      <c r="BL399" s="674"/>
      <c r="BM399" s="674"/>
      <c r="BN399" s="674"/>
      <c r="BO399" s="674"/>
      <c r="BP399" s="674"/>
      <c r="BQ399" s="674"/>
      <c r="BR399" s="674"/>
      <c r="BS399" s="674"/>
      <c r="BT399" s="674"/>
      <c r="BU399" s="674"/>
      <c r="BV399" s="674"/>
      <c r="BW399" s="674"/>
      <c r="BX399" s="674"/>
      <c r="BY399" s="674"/>
      <c r="BZ399" s="674"/>
      <c r="CA399" s="674"/>
      <c r="CB399" s="674"/>
      <c r="CC399" s="674"/>
      <c r="CD399" s="674"/>
      <c r="CE399" s="674"/>
      <c r="CF399" s="674"/>
      <c r="CG399" s="674"/>
      <c r="CH399" s="674"/>
      <c r="CI399" s="674"/>
      <c r="CJ399" s="674"/>
      <c r="CK399" s="674"/>
      <c r="CL399" s="674"/>
      <c r="CM399" s="674"/>
      <c r="CN399" s="674"/>
      <c r="CO399" s="674"/>
      <c r="CP399" s="674"/>
      <c r="CQ399" s="674"/>
      <c r="CR399" s="674"/>
      <c r="CS399" s="674"/>
      <c r="CT399" s="674"/>
      <c r="CU399" s="674"/>
      <c r="CV399" s="674"/>
      <c r="CW399" s="674"/>
      <c r="CX399" s="674"/>
      <c r="CY399" s="674"/>
      <c r="CZ399" s="674"/>
      <c r="DA399" s="674"/>
      <c r="DB399" s="674"/>
      <c r="DC399" s="674"/>
      <c r="DD399" s="674"/>
      <c r="DE399" s="674"/>
      <c r="DF399" s="674"/>
      <c r="DG399" s="674"/>
      <c r="DH399" s="674"/>
      <c r="DI399" s="674"/>
      <c r="DJ399" s="674"/>
      <c r="DK399" s="674"/>
      <c r="DL399" s="674"/>
      <c r="DM399" s="674"/>
      <c r="DN399" s="674"/>
      <c r="DO399" s="674"/>
      <c r="DP399" s="674"/>
      <c r="DQ399" s="674"/>
      <c r="DR399" s="674"/>
      <c r="DS399" s="674"/>
      <c r="DT399" s="674"/>
      <c r="DU399" s="674"/>
      <c r="DV399" s="674"/>
      <c r="DW399" s="674"/>
      <c r="DX399" s="674"/>
      <c r="DY399" s="674"/>
      <c r="DZ399" s="674"/>
      <c r="EA399" s="674"/>
      <c r="EB399" s="674"/>
      <c r="EC399" s="674"/>
      <c r="ED399" s="674"/>
      <c r="EE399" s="674"/>
      <c r="EF399" s="674"/>
      <c r="EG399" s="674"/>
      <c r="EH399" s="674"/>
      <c r="EI399" s="674"/>
      <c r="EJ399" s="674"/>
      <c r="EK399" s="674"/>
      <c r="EL399" s="674"/>
      <c r="EM399" s="674"/>
      <c r="EN399" s="674"/>
      <c r="EO399" s="674"/>
      <c r="EP399" s="674"/>
      <c r="EQ399" s="674"/>
      <c r="ER399" s="674"/>
      <c r="ES399" s="674"/>
      <c r="ET399" s="674"/>
      <c r="EU399" s="674"/>
      <c r="EV399" s="674"/>
      <c r="EW399" s="674"/>
      <c r="EX399" s="674"/>
      <c r="EY399" s="674"/>
      <c r="EZ399" s="674"/>
      <c r="FA399" s="674"/>
      <c r="FB399" s="674"/>
      <c r="FC399" s="674"/>
      <c r="FD399" s="674"/>
      <c r="FE399" s="674"/>
      <c r="FF399" s="674"/>
      <c r="FG399" s="674"/>
      <c r="FH399" s="674"/>
      <c r="FI399" s="674"/>
      <c r="FJ399" s="674"/>
      <c r="FK399" s="674"/>
      <c r="FL399" s="674"/>
      <c r="FM399" s="674"/>
      <c r="FN399" s="674"/>
      <c r="FO399" s="674"/>
      <c r="FP399" s="674"/>
      <c r="FQ399" s="674"/>
      <c r="FR399" s="674"/>
      <c r="FS399" s="674"/>
      <c r="FT399" s="674"/>
      <c r="FU399" s="674"/>
      <c r="FV399" s="674"/>
      <c r="FW399" s="674"/>
      <c r="FX399" s="674"/>
      <c r="FY399" s="674"/>
      <c r="FZ399" s="1313"/>
      <c r="GA399" s="1312"/>
      <c r="GB399" s="1156"/>
      <c r="GC399" s="1156"/>
      <c r="GD399" s="1156"/>
      <c r="GE399" s="1156"/>
      <c r="GF399" s="1156"/>
      <c r="GG399" s="1156"/>
      <c r="GH399" s="1156"/>
      <c r="GI399" s="1156"/>
      <c r="GJ399" s="1156"/>
      <c r="GK399" s="1157"/>
      <c r="GL399" s="1157"/>
      <c r="GM399" s="1157"/>
      <c r="GN399" s="1157"/>
      <c r="GO399" s="1157"/>
      <c r="GP399" s="1157"/>
      <c r="GQ399" s="1157"/>
      <c r="GR399" s="1157"/>
      <c r="GS399" s="1157"/>
      <c r="GT399" s="1157"/>
      <c r="GU399" s="1157"/>
      <c r="GV399" s="1157"/>
      <c r="GW399" s="1157"/>
      <c r="GX399" s="1157"/>
      <c r="GY399" s="1157"/>
      <c r="GZ399" s="1157"/>
      <c r="HA399" s="1157"/>
      <c r="HB399" s="1157"/>
      <c r="HC399" s="1157"/>
      <c r="HD399" s="1157"/>
      <c r="HE399" s="1157"/>
      <c r="HF399" s="1157"/>
      <c r="HG399" s="1157"/>
      <c r="HH399" s="1157"/>
      <c r="HI399" s="1157"/>
      <c r="HJ399" s="1026"/>
    </row>
    <row r="400" spans="2:218" ht="24.95" customHeight="1" x14ac:dyDescent="0.25">
      <c r="B400" s="1606"/>
      <c r="C400" s="229"/>
      <c r="D400" s="1316"/>
      <c r="E400" s="2400"/>
      <c r="F400" s="215"/>
      <c r="G400" s="213"/>
      <c r="H400" s="213"/>
      <c r="I400" s="214"/>
      <c r="J400" s="834"/>
      <c r="K400" s="234"/>
      <c r="L400" s="230"/>
      <c r="M400" s="231"/>
      <c r="N400" s="231"/>
      <c r="O400" s="231"/>
      <c r="P400" s="231"/>
      <c r="Q400" s="235"/>
      <c r="R400" s="233"/>
      <c r="S400" s="232"/>
      <c r="T400" s="219"/>
      <c r="U400" s="835"/>
      <c r="V400" s="212"/>
      <c r="W400" s="231"/>
      <c r="X400" s="2118"/>
      <c r="Y400" s="2119"/>
      <c r="Z400" s="2188"/>
      <c r="AA400" s="674"/>
      <c r="AB400" s="674"/>
      <c r="AC400" s="674"/>
      <c r="AD400" s="674"/>
      <c r="AE400" s="674"/>
      <c r="AF400" s="674"/>
      <c r="AG400" s="674"/>
      <c r="AH400" s="674"/>
      <c r="AI400" s="674"/>
      <c r="AJ400" s="674"/>
      <c r="AK400" s="674"/>
      <c r="AL400" s="674"/>
      <c r="AM400" s="674"/>
      <c r="AN400" s="674"/>
      <c r="AO400" s="674"/>
      <c r="AP400" s="674"/>
      <c r="AQ400" s="674"/>
      <c r="AR400" s="674"/>
      <c r="AS400" s="674"/>
      <c r="AT400" s="674"/>
      <c r="AU400" s="674"/>
      <c r="AV400" s="674"/>
      <c r="AW400" s="674"/>
      <c r="AX400" s="674"/>
      <c r="AY400" s="674"/>
      <c r="AZ400" s="674"/>
      <c r="BA400" s="674"/>
      <c r="BB400" s="674"/>
      <c r="BC400" s="674"/>
      <c r="BD400" s="674"/>
      <c r="BE400" s="674"/>
      <c r="BF400" s="674"/>
      <c r="BG400" s="674"/>
      <c r="BH400" s="674"/>
      <c r="BI400" s="674"/>
      <c r="BJ400" s="674"/>
      <c r="BK400" s="674"/>
      <c r="BL400" s="674"/>
      <c r="BM400" s="674"/>
      <c r="BN400" s="674"/>
      <c r="BO400" s="674"/>
      <c r="BP400" s="674"/>
      <c r="BQ400" s="674"/>
      <c r="BR400" s="674"/>
      <c r="BS400" s="674"/>
      <c r="BT400" s="674"/>
      <c r="BU400" s="674"/>
      <c r="BV400" s="674"/>
      <c r="BW400" s="674"/>
      <c r="BX400" s="674"/>
      <c r="BY400" s="674"/>
      <c r="BZ400" s="674"/>
      <c r="CA400" s="674"/>
      <c r="CB400" s="674"/>
      <c r="CC400" s="674"/>
      <c r="CD400" s="674"/>
      <c r="CE400" s="674"/>
      <c r="CF400" s="674"/>
      <c r="CG400" s="674"/>
      <c r="CH400" s="674"/>
      <c r="CI400" s="674"/>
      <c r="CJ400" s="674"/>
      <c r="CK400" s="674"/>
      <c r="CL400" s="674"/>
      <c r="CM400" s="674"/>
      <c r="CN400" s="674"/>
      <c r="CO400" s="674"/>
      <c r="CP400" s="674"/>
      <c r="CQ400" s="674"/>
      <c r="CR400" s="674"/>
      <c r="CS400" s="674"/>
      <c r="CT400" s="674"/>
      <c r="CU400" s="674"/>
      <c r="CV400" s="674"/>
      <c r="CW400" s="674"/>
      <c r="CX400" s="674"/>
      <c r="CY400" s="674"/>
      <c r="CZ400" s="674"/>
      <c r="DA400" s="674"/>
      <c r="DB400" s="674"/>
      <c r="DC400" s="674"/>
      <c r="DD400" s="674"/>
      <c r="DE400" s="674"/>
      <c r="DF400" s="674"/>
      <c r="DG400" s="674"/>
      <c r="DH400" s="674"/>
      <c r="DI400" s="674"/>
      <c r="DJ400" s="674"/>
      <c r="DK400" s="674"/>
      <c r="DL400" s="674"/>
      <c r="DM400" s="674"/>
      <c r="DN400" s="674"/>
      <c r="DO400" s="674"/>
      <c r="DP400" s="674"/>
      <c r="DQ400" s="674"/>
      <c r="DR400" s="674"/>
      <c r="DS400" s="674"/>
      <c r="DT400" s="674"/>
      <c r="DU400" s="674"/>
      <c r="DV400" s="674"/>
      <c r="DW400" s="674"/>
      <c r="DX400" s="674"/>
      <c r="DY400" s="674"/>
      <c r="DZ400" s="674"/>
      <c r="EA400" s="674"/>
      <c r="EB400" s="674"/>
      <c r="EC400" s="674"/>
      <c r="ED400" s="674"/>
      <c r="EE400" s="674"/>
      <c r="EF400" s="674"/>
      <c r="EG400" s="674"/>
      <c r="EH400" s="674"/>
      <c r="EI400" s="674"/>
      <c r="EJ400" s="674"/>
      <c r="EK400" s="674"/>
      <c r="EL400" s="674"/>
      <c r="EM400" s="674"/>
      <c r="EN400" s="674"/>
      <c r="EO400" s="674"/>
      <c r="EP400" s="674"/>
      <c r="EQ400" s="674"/>
      <c r="ER400" s="674"/>
      <c r="ES400" s="674"/>
      <c r="ET400" s="674"/>
      <c r="EU400" s="674"/>
      <c r="EV400" s="674"/>
      <c r="EW400" s="674"/>
      <c r="EX400" s="674"/>
      <c r="EY400" s="674"/>
      <c r="EZ400" s="674"/>
      <c r="FA400" s="674"/>
      <c r="FB400" s="674"/>
      <c r="FC400" s="674"/>
      <c r="FD400" s="674"/>
      <c r="FE400" s="674"/>
      <c r="FF400" s="674"/>
      <c r="FG400" s="674"/>
      <c r="FH400" s="674"/>
      <c r="FI400" s="674"/>
      <c r="FJ400" s="674"/>
      <c r="FK400" s="674"/>
      <c r="FL400" s="674"/>
      <c r="FM400" s="674"/>
      <c r="FN400" s="674"/>
      <c r="FO400" s="674"/>
      <c r="FP400" s="674"/>
      <c r="FQ400" s="674"/>
      <c r="FR400" s="674"/>
      <c r="FS400" s="674"/>
      <c r="FT400" s="674"/>
      <c r="FU400" s="674"/>
      <c r="FV400" s="674"/>
      <c r="FW400" s="674"/>
      <c r="FX400" s="674"/>
      <c r="FY400" s="674"/>
      <c r="FZ400" s="1313"/>
      <c r="GA400" s="1312"/>
      <c r="GB400" s="1156"/>
      <c r="GC400" s="1156"/>
      <c r="GD400" s="1156"/>
      <c r="GE400" s="1156"/>
      <c r="GF400" s="1156"/>
      <c r="GG400" s="1156"/>
      <c r="GH400" s="1156"/>
      <c r="GI400" s="1156"/>
      <c r="GJ400" s="1156"/>
      <c r="GK400" s="1157"/>
      <c r="GL400" s="1157"/>
      <c r="GM400" s="1157"/>
      <c r="GN400" s="1157"/>
      <c r="GO400" s="1157"/>
      <c r="GP400" s="1157"/>
      <c r="GQ400" s="1157"/>
      <c r="GR400" s="1157"/>
      <c r="GS400" s="1157"/>
      <c r="GT400" s="1157"/>
      <c r="GU400" s="1157"/>
      <c r="GV400" s="1157"/>
      <c r="GW400" s="1157"/>
      <c r="GX400" s="1157"/>
      <c r="GY400" s="1157"/>
      <c r="GZ400" s="1157"/>
      <c r="HA400" s="1157"/>
      <c r="HB400" s="1157"/>
      <c r="HC400" s="1157"/>
      <c r="HD400" s="1157"/>
      <c r="HE400" s="1157"/>
      <c r="HF400" s="1157"/>
      <c r="HG400" s="1157"/>
      <c r="HH400" s="1157"/>
      <c r="HI400" s="1157"/>
      <c r="HJ400" s="1026"/>
    </row>
    <row r="401" spans="2:218" ht="24.95" customHeight="1" x14ac:dyDescent="0.25">
      <c r="B401" s="1606"/>
      <c r="C401" s="229"/>
      <c r="D401" s="1316"/>
      <c r="E401" s="2400"/>
      <c r="F401" s="215"/>
      <c r="G401" s="213"/>
      <c r="H401" s="213"/>
      <c r="I401" s="214"/>
      <c r="J401" s="834"/>
      <c r="K401" s="234"/>
      <c r="L401" s="230"/>
      <c r="M401" s="231"/>
      <c r="N401" s="231"/>
      <c r="O401" s="231"/>
      <c r="P401" s="231"/>
      <c r="Q401" s="235"/>
      <c r="R401" s="233"/>
      <c r="S401" s="232"/>
      <c r="T401" s="219"/>
      <c r="U401" s="835"/>
      <c r="V401" s="212"/>
      <c r="W401" s="231"/>
      <c r="X401" s="2118"/>
      <c r="Y401" s="2119"/>
      <c r="Z401" s="2188"/>
      <c r="AA401" s="674"/>
      <c r="AB401" s="674"/>
      <c r="AC401" s="674"/>
      <c r="AD401" s="674"/>
      <c r="AE401" s="674"/>
      <c r="AF401" s="674"/>
      <c r="AG401" s="674"/>
      <c r="AH401" s="674"/>
      <c r="AI401" s="674"/>
      <c r="AJ401" s="674"/>
      <c r="AK401" s="674"/>
      <c r="AL401" s="674"/>
      <c r="AM401" s="674"/>
      <c r="AN401" s="674"/>
      <c r="AO401" s="674"/>
      <c r="AP401" s="674"/>
      <c r="AQ401" s="674"/>
      <c r="AR401" s="674"/>
      <c r="AS401" s="674"/>
      <c r="AT401" s="674"/>
      <c r="AU401" s="674"/>
      <c r="AV401" s="674"/>
      <c r="AW401" s="674"/>
      <c r="AX401" s="674"/>
      <c r="AY401" s="674"/>
      <c r="AZ401" s="674"/>
      <c r="BA401" s="674"/>
      <c r="BB401" s="674"/>
      <c r="BC401" s="674"/>
      <c r="BD401" s="674"/>
      <c r="BE401" s="674"/>
      <c r="BF401" s="674"/>
      <c r="BG401" s="674"/>
      <c r="BH401" s="674"/>
      <c r="BI401" s="674"/>
      <c r="BJ401" s="674"/>
      <c r="BK401" s="674"/>
      <c r="BL401" s="674"/>
      <c r="BM401" s="674"/>
      <c r="BN401" s="674"/>
      <c r="BO401" s="674"/>
      <c r="BP401" s="674"/>
      <c r="BQ401" s="674"/>
      <c r="BR401" s="674"/>
      <c r="BS401" s="674"/>
      <c r="BT401" s="674"/>
      <c r="BU401" s="674"/>
      <c r="BV401" s="674"/>
      <c r="BW401" s="674"/>
      <c r="BX401" s="674"/>
      <c r="BY401" s="674"/>
      <c r="BZ401" s="674"/>
      <c r="CA401" s="674"/>
      <c r="CB401" s="674"/>
      <c r="CC401" s="674"/>
      <c r="CD401" s="674"/>
      <c r="CE401" s="674"/>
      <c r="CF401" s="674"/>
      <c r="CG401" s="674"/>
      <c r="CH401" s="674"/>
      <c r="CI401" s="674"/>
      <c r="CJ401" s="674"/>
      <c r="CK401" s="674"/>
      <c r="CL401" s="674"/>
      <c r="CM401" s="674"/>
      <c r="CN401" s="674"/>
      <c r="CO401" s="674"/>
      <c r="CP401" s="674"/>
      <c r="CQ401" s="674"/>
      <c r="CR401" s="674"/>
      <c r="CS401" s="674"/>
      <c r="CT401" s="674"/>
      <c r="CU401" s="674"/>
      <c r="CV401" s="674"/>
      <c r="CW401" s="674"/>
      <c r="CX401" s="674"/>
      <c r="CY401" s="674"/>
      <c r="CZ401" s="674"/>
      <c r="DA401" s="674"/>
      <c r="DB401" s="674"/>
      <c r="DC401" s="674"/>
      <c r="DD401" s="674"/>
      <c r="DE401" s="674"/>
      <c r="DF401" s="674"/>
      <c r="DG401" s="674"/>
      <c r="DH401" s="674"/>
      <c r="DI401" s="674"/>
      <c r="DJ401" s="674"/>
      <c r="DK401" s="674"/>
      <c r="DL401" s="674"/>
      <c r="DM401" s="674"/>
      <c r="DN401" s="674"/>
      <c r="DO401" s="674"/>
      <c r="DP401" s="674"/>
      <c r="DQ401" s="674"/>
      <c r="DR401" s="674"/>
      <c r="DS401" s="674"/>
      <c r="DT401" s="674"/>
      <c r="DU401" s="674"/>
      <c r="DV401" s="674"/>
      <c r="DW401" s="674"/>
      <c r="DX401" s="674"/>
      <c r="DY401" s="674"/>
      <c r="DZ401" s="674"/>
      <c r="EA401" s="674"/>
      <c r="EB401" s="674"/>
      <c r="EC401" s="674"/>
      <c r="ED401" s="674"/>
      <c r="EE401" s="674"/>
      <c r="EF401" s="674"/>
      <c r="EG401" s="674"/>
      <c r="EH401" s="674"/>
      <c r="EI401" s="674"/>
      <c r="EJ401" s="674"/>
      <c r="EK401" s="674"/>
      <c r="EL401" s="674"/>
      <c r="EM401" s="674"/>
      <c r="EN401" s="674"/>
      <c r="EO401" s="674"/>
      <c r="EP401" s="674"/>
      <c r="EQ401" s="674"/>
      <c r="ER401" s="674"/>
      <c r="ES401" s="674"/>
      <c r="ET401" s="674"/>
      <c r="EU401" s="674"/>
      <c r="EV401" s="674"/>
      <c r="EW401" s="674"/>
      <c r="EX401" s="674"/>
      <c r="EY401" s="674"/>
      <c r="EZ401" s="674"/>
      <c r="FA401" s="674"/>
      <c r="FB401" s="674"/>
      <c r="FC401" s="674"/>
      <c r="FD401" s="674"/>
      <c r="FE401" s="674"/>
      <c r="FF401" s="674"/>
      <c r="FG401" s="674"/>
      <c r="FH401" s="674"/>
      <c r="FI401" s="674"/>
      <c r="FJ401" s="674"/>
      <c r="FK401" s="674"/>
      <c r="FL401" s="674"/>
      <c r="FM401" s="674"/>
      <c r="FN401" s="674"/>
      <c r="FO401" s="674"/>
      <c r="FP401" s="674"/>
      <c r="FQ401" s="674"/>
      <c r="FR401" s="674"/>
      <c r="FS401" s="674"/>
      <c r="FT401" s="674"/>
      <c r="FU401" s="674"/>
      <c r="FV401" s="674"/>
      <c r="FW401" s="674"/>
      <c r="FX401" s="674"/>
      <c r="FY401" s="674"/>
      <c r="FZ401" s="1313"/>
      <c r="GA401" s="1312"/>
      <c r="GB401" s="1156"/>
      <c r="GC401" s="1156"/>
      <c r="GD401" s="1156"/>
      <c r="GE401" s="1156"/>
      <c r="GF401" s="1156"/>
      <c r="GG401" s="1156"/>
      <c r="GH401" s="1156"/>
      <c r="GI401" s="1156"/>
      <c r="GJ401" s="1156"/>
      <c r="GK401" s="1157"/>
      <c r="GL401" s="1157"/>
      <c r="GM401" s="1157"/>
      <c r="GN401" s="1157"/>
      <c r="GO401" s="1157"/>
      <c r="GP401" s="1157"/>
      <c r="GQ401" s="1157"/>
      <c r="GR401" s="1157"/>
      <c r="GS401" s="1157"/>
      <c r="GT401" s="1157"/>
      <c r="GU401" s="1157"/>
      <c r="GV401" s="1157"/>
      <c r="GW401" s="1157"/>
      <c r="GX401" s="1157"/>
      <c r="GY401" s="1157"/>
      <c r="GZ401" s="1157"/>
      <c r="HA401" s="1157"/>
      <c r="HB401" s="1157"/>
      <c r="HC401" s="1157"/>
      <c r="HD401" s="1157"/>
      <c r="HE401" s="1157"/>
      <c r="HF401" s="1157"/>
      <c r="HG401" s="1157"/>
      <c r="HH401" s="1157"/>
      <c r="HI401" s="1157"/>
      <c r="HJ401" s="1026"/>
    </row>
    <row r="402" spans="2:218" ht="24.95" customHeight="1" x14ac:dyDescent="0.25">
      <c r="B402" s="1606"/>
      <c r="C402" s="229"/>
      <c r="D402" s="1316"/>
      <c r="E402" s="2400"/>
      <c r="F402" s="215"/>
      <c r="G402" s="213"/>
      <c r="H402" s="213"/>
      <c r="I402" s="214"/>
      <c r="J402" s="834"/>
      <c r="K402" s="234"/>
      <c r="L402" s="230"/>
      <c r="M402" s="231"/>
      <c r="N402" s="231"/>
      <c r="O402" s="231"/>
      <c r="P402" s="231"/>
      <c r="Q402" s="235"/>
      <c r="R402" s="233"/>
      <c r="S402" s="232"/>
      <c r="T402" s="219"/>
      <c r="U402" s="835"/>
      <c r="V402" s="212"/>
      <c r="W402" s="231"/>
      <c r="X402" s="2118"/>
      <c r="Y402" s="2119"/>
      <c r="Z402" s="2188"/>
      <c r="AA402" s="674"/>
      <c r="AB402" s="674"/>
      <c r="AC402" s="674"/>
      <c r="AD402" s="674"/>
      <c r="AE402" s="674"/>
      <c r="AF402" s="674"/>
      <c r="AG402" s="674"/>
      <c r="AH402" s="674"/>
      <c r="AI402" s="674"/>
      <c r="AJ402" s="674"/>
      <c r="AK402" s="674"/>
      <c r="AL402" s="674"/>
      <c r="AM402" s="674"/>
      <c r="AN402" s="674"/>
      <c r="AO402" s="674"/>
      <c r="AP402" s="674"/>
      <c r="AQ402" s="674"/>
      <c r="AR402" s="674"/>
      <c r="AS402" s="674"/>
      <c r="AT402" s="674"/>
      <c r="AU402" s="674"/>
      <c r="AV402" s="674"/>
      <c r="AW402" s="674"/>
      <c r="AX402" s="674"/>
      <c r="AY402" s="674"/>
      <c r="AZ402" s="674"/>
      <c r="BA402" s="674"/>
      <c r="BB402" s="674"/>
      <c r="BC402" s="674"/>
      <c r="BD402" s="674"/>
      <c r="BE402" s="674"/>
      <c r="BF402" s="674"/>
      <c r="BG402" s="674"/>
      <c r="BH402" s="674"/>
      <c r="BI402" s="674"/>
      <c r="BJ402" s="674"/>
      <c r="BK402" s="674"/>
      <c r="BL402" s="674"/>
      <c r="BM402" s="674"/>
      <c r="BN402" s="674"/>
      <c r="BO402" s="674"/>
      <c r="BP402" s="674"/>
      <c r="BQ402" s="674"/>
      <c r="BR402" s="674"/>
      <c r="BS402" s="674"/>
      <c r="BT402" s="674"/>
      <c r="BU402" s="674"/>
      <c r="BV402" s="674"/>
      <c r="BW402" s="674"/>
      <c r="BX402" s="674"/>
      <c r="BY402" s="674"/>
      <c r="BZ402" s="674"/>
      <c r="CA402" s="674"/>
      <c r="CB402" s="674"/>
      <c r="CC402" s="674"/>
      <c r="CD402" s="674"/>
      <c r="CE402" s="674"/>
      <c r="CF402" s="674"/>
      <c r="CG402" s="674"/>
      <c r="CH402" s="674"/>
      <c r="CI402" s="674"/>
      <c r="CJ402" s="674"/>
      <c r="CK402" s="674"/>
      <c r="CL402" s="674"/>
      <c r="CM402" s="674"/>
      <c r="CN402" s="674"/>
      <c r="CO402" s="674"/>
      <c r="CP402" s="674"/>
      <c r="CQ402" s="674"/>
      <c r="CR402" s="674"/>
      <c r="CS402" s="674"/>
      <c r="CT402" s="674"/>
      <c r="CU402" s="674"/>
      <c r="CV402" s="674"/>
      <c r="CW402" s="674"/>
      <c r="CX402" s="674"/>
      <c r="CY402" s="674"/>
      <c r="CZ402" s="674"/>
      <c r="DA402" s="674"/>
      <c r="DB402" s="674"/>
      <c r="DC402" s="674"/>
      <c r="DD402" s="674"/>
      <c r="DE402" s="674"/>
      <c r="DF402" s="674"/>
      <c r="DG402" s="674"/>
      <c r="DH402" s="674"/>
      <c r="DI402" s="674"/>
      <c r="DJ402" s="674"/>
      <c r="DK402" s="674"/>
      <c r="DL402" s="674"/>
      <c r="DM402" s="674"/>
      <c r="DN402" s="674"/>
      <c r="DO402" s="674"/>
      <c r="DP402" s="674"/>
      <c r="DQ402" s="674"/>
      <c r="DR402" s="674"/>
      <c r="DS402" s="674"/>
      <c r="DT402" s="674"/>
      <c r="DU402" s="674"/>
      <c r="DV402" s="674"/>
      <c r="DW402" s="674"/>
      <c r="DX402" s="674"/>
      <c r="DY402" s="674"/>
      <c r="DZ402" s="674"/>
      <c r="EA402" s="674"/>
      <c r="EB402" s="674"/>
      <c r="EC402" s="674"/>
      <c r="ED402" s="674"/>
      <c r="EE402" s="674"/>
      <c r="EF402" s="674"/>
      <c r="EG402" s="674"/>
      <c r="EH402" s="674"/>
      <c r="EI402" s="674"/>
      <c r="EJ402" s="674"/>
      <c r="EK402" s="674"/>
      <c r="EL402" s="674"/>
      <c r="EM402" s="674"/>
      <c r="EN402" s="674"/>
      <c r="EO402" s="674"/>
      <c r="EP402" s="674"/>
      <c r="EQ402" s="674"/>
      <c r="ER402" s="674"/>
      <c r="ES402" s="674"/>
      <c r="ET402" s="674"/>
      <c r="EU402" s="674"/>
      <c r="EV402" s="674"/>
      <c r="EW402" s="674"/>
      <c r="EX402" s="674"/>
      <c r="EY402" s="674"/>
      <c r="EZ402" s="674"/>
      <c r="FA402" s="674"/>
      <c r="FB402" s="674"/>
      <c r="FC402" s="674"/>
      <c r="FD402" s="674"/>
      <c r="FE402" s="674"/>
      <c r="FF402" s="674"/>
      <c r="FG402" s="674"/>
      <c r="FH402" s="674"/>
      <c r="FI402" s="674"/>
      <c r="FJ402" s="674"/>
      <c r="FK402" s="674"/>
      <c r="FL402" s="674"/>
      <c r="FM402" s="674"/>
      <c r="FN402" s="674"/>
      <c r="FO402" s="674"/>
      <c r="FP402" s="674"/>
      <c r="FQ402" s="674"/>
      <c r="FR402" s="674"/>
      <c r="FS402" s="674"/>
      <c r="FT402" s="674"/>
      <c r="FU402" s="674"/>
      <c r="FV402" s="674"/>
      <c r="FW402" s="674"/>
      <c r="FX402" s="674"/>
      <c r="FY402" s="674"/>
      <c r="FZ402" s="1313"/>
      <c r="GA402" s="1312"/>
      <c r="GB402" s="1156"/>
      <c r="GC402" s="1156"/>
      <c r="GD402" s="1156"/>
      <c r="GE402" s="1156"/>
      <c r="GF402" s="1156"/>
      <c r="GG402" s="1156"/>
      <c r="GH402" s="1156"/>
      <c r="GI402" s="1156"/>
      <c r="GJ402" s="1156"/>
      <c r="GK402" s="1157"/>
      <c r="GL402" s="1157"/>
      <c r="GM402" s="1157"/>
      <c r="GN402" s="1157"/>
      <c r="GO402" s="1157"/>
      <c r="GP402" s="1157"/>
      <c r="GQ402" s="1157"/>
      <c r="GR402" s="1157"/>
      <c r="GS402" s="1157"/>
      <c r="GT402" s="1157"/>
      <c r="GU402" s="1157"/>
      <c r="GV402" s="1157"/>
      <c r="GW402" s="1157"/>
      <c r="GX402" s="1157"/>
      <c r="GY402" s="1157"/>
      <c r="GZ402" s="1157"/>
      <c r="HA402" s="1157"/>
      <c r="HB402" s="1157"/>
      <c r="HC402" s="1157"/>
      <c r="HD402" s="1157"/>
      <c r="HE402" s="1157"/>
      <c r="HF402" s="1157"/>
      <c r="HG402" s="1157"/>
      <c r="HH402" s="1157"/>
      <c r="HI402" s="1157"/>
      <c r="HJ402" s="1026"/>
    </row>
    <row r="403" spans="2:218" ht="24.95" customHeight="1" x14ac:dyDescent="0.25">
      <c r="B403" s="1606"/>
      <c r="C403" s="229"/>
      <c r="D403" s="1316"/>
      <c r="E403" s="2400"/>
      <c r="F403" s="215"/>
      <c r="G403" s="213"/>
      <c r="H403" s="213"/>
      <c r="I403" s="214"/>
      <c r="J403" s="834"/>
      <c r="K403" s="234"/>
      <c r="L403" s="230"/>
      <c r="M403" s="231"/>
      <c r="N403" s="231"/>
      <c r="O403" s="231"/>
      <c r="P403" s="231"/>
      <c r="Q403" s="235"/>
      <c r="R403" s="233"/>
      <c r="S403" s="232"/>
      <c r="T403" s="219"/>
      <c r="U403" s="835"/>
      <c r="V403" s="212"/>
      <c r="W403" s="231"/>
      <c r="X403" s="2118"/>
      <c r="Y403" s="2119"/>
      <c r="Z403" s="2188"/>
      <c r="AA403" s="674"/>
      <c r="AB403" s="674"/>
      <c r="AC403" s="674"/>
      <c r="AD403" s="674"/>
      <c r="AE403" s="674"/>
      <c r="AF403" s="674"/>
      <c r="AG403" s="674"/>
      <c r="AH403" s="674"/>
      <c r="AI403" s="674"/>
      <c r="AJ403" s="674"/>
      <c r="AK403" s="674"/>
      <c r="AL403" s="674"/>
      <c r="AM403" s="674"/>
      <c r="AN403" s="674"/>
      <c r="AO403" s="674"/>
      <c r="AP403" s="674"/>
      <c r="AQ403" s="674"/>
      <c r="AR403" s="674"/>
      <c r="AS403" s="674"/>
      <c r="AT403" s="674"/>
      <c r="AU403" s="674"/>
      <c r="AV403" s="674"/>
      <c r="AW403" s="674"/>
      <c r="AX403" s="674"/>
      <c r="AY403" s="674"/>
      <c r="AZ403" s="674"/>
      <c r="BA403" s="674"/>
      <c r="BB403" s="674"/>
      <c r="BC403" s="674"/>
      <c r="BD403" s="674"/>
      <c r="BE403" s="674"/>
      <c r="BF403" s="674"/>
      <c r="BG403" s="674"/>
      <c r="BH403" s="674"/>
      <c r="BI403" s="674"/>
      <c r="BJ403" s="674"/>
      <c r="BK403" s="674"/>
      <c r="BL403" s="674"/>
      <c r="BM403" s="674"/>
      <c r="BN403" s="674"/>
      <c r="BO403" s="674"/>
      <c r="BP403" s="674"/>
      <c r="BQ403" s="674"/>
      <c r="BR403" s="674"/>
      <c r="BS403" s="674"/>
      <c r="BT403" s="674"/>
      <c r="BU403" s="674"/>
      <c r="BV403" s="674"/>
      <c r="BW403" s="674"/>
      <c r="BX403" s="674"/>
      <c r="BY403" s="674"/>
      <c r="BZ403" s="674"/>
      <c r="CA403" s="674"/>
      <c r="CB403" s="674"/>
      <c r="CC403" s="674"/>
      <c r="CD403" s="674"/>
      <c r="CE403" s="674"/>
      <c r="CF403" s="674"/>
      <c r="CG403" s="674"/>
      <c r="CH403" s="674"/>
      <c r="CI403" s="674"/>
      <c r="CJ403" s="674"/>
      <c r="CK403" s="674"/>
      <c r="CL403" s="674"/>
      <c r="CM403" s="674"/>
      <c r="CN403" s="674"/>
      <c r="CO403" s="674"/>
      <c r="CP403" s="674"/>
      <c r="CQ403" s="674"/>
      <c r="CR403" s="674"/>
      <c r="CS403" s="674"/>
      <c r="CT403" s="674"/>
      <c r="CU403" s="674"/>
      <c r="CV403" s="674"/>
      <c r="CW403" s="674"/>
      <c r="CX403" s="674"/>
      <c r="CY403" s="674"/>
      <c r="CZ403" s="674"/>
      <c r="DA403" s="674"/>
      <c r="DB403" s="674"/>
      <c r="DC403" s="674"/>
      <c r="DD403" s="674"/>
      <c r="DE403" s="674"/>
      <c r="DF403" s="674"/>
      <c r="DG403" s="674"/>
      <c r="DH403" s="674"/>
      <c r="DI403" s="674"/>
      <c r="DJ403" s="674"/>
      <c r="DK403" s="674"/>
      <c r="DL403" s="674"/>
      <c r="DM403" s="674"/>
      <c r="DN403" s="674"/>
      <c r="DO403" s="674"/>
      <c r="DP403" s="674"/>
      <c r="DQ403" s="674"/>
      <c r="DR403" s="674"/>
      <c r="DS403" s="674"/>
      <c r="DT403" s="674"/>
      <c r="DU403" s="674"/>
      <c r="DV403" s="674"/>
      <c r="DW403" s="674"/>
      <c r="DX403" s="674"/>
      <c r="DY403" s="674"/>
      <c r="DZ403" s="674"/>
      <c r="EA403" s="674"/>
      <c r="EB403" s="674"/>
      <c r="EC403" s="674"/>
      <c r="ED403" s="674"/>
      <c r="EE403" s="674"/>
      <c r="EF403" s="674"/>
      <c r="EG403" s="674"/>
      <c r="EH403" s="674"/>
      <c r="EI403" s="674"/>
      <c r="EJ403" s="674"/>
      <c r="EK403" s="674"/>
      <c r="EL403" s="674"/>
      <c r="EM403" s="674"/>
      <c r="EN403" s="674"/>
      <c r="EO403" s="674"/>
      <c r="EP403" s="674"/>
      <c r="EQ403" s="674"/>
      <c r="ER403" s="674"/>
      <c r="ES403" s="674"/>
      <c r="ET403" s="674"/>
      <c r="EU403" s="674"/>
      <c r="EV403" s="674"/>
      <c r="EW403" s="674"/>
      <c r="EX403" s="674"/>
      <c r="EY403" s="674"/>
      <c r="EZ403" s="674"/>
      <c r="FA403" s="674"/>
      <c r="FB403" s="674"/>
      <c r="FC403" s="674"/>
      <c r="FD403" s="674"/>
      <c r="FE403" s="674"/>
      <c r="FF403" s="674"/>
      <c r="FG403" s="674"/>
      <c r="FH403" s="674"/>
      <c r="FI403" s="674"/>
      <c r="FJ403" s="674"/>
      <c r="FK403" s="674"/>
      <c r="FL403" s="674"/>
      <c r="FM403" s="674"/>
      <c r="FN403" s="674"/>
      <c r="FO403" s="674"/>
      <c r="FP403" s="674"/>
      <c r="FQ403" s="674"/>
      <c r="FR403" s="674"/>
      <c r="FS403" s="674"/>
      <c r="FT403" s="674"/>
      <c r="FU403" s="674"/>
      <c r="FV403" s="674"/>
      <c r="FW403" s="674"/>
      <c r="FX403" s="674"/>
      <c r="FY403" s="674"/>
      <c r="FZ403" s="1313"/>
      <c r="GA403" s="1312"/>
      <c r="GB403" s="1156"/>
      <c r="GC403" s="1156"/>
      <c r="GD403" s="1156"/>
      <c r="GE403" s="1156"/>
      <c r="GF403" s="1156"/>
      <c r="GG403" s="1156"/>
      <c r="GH403" s="1156"/>
      <c r="GI403" s="1156"/>
      <c r="GJ403" s="1156"/>
      <c r="GK403" s="1157"/>
      <c r="GL403" s="1157"/>
      <c r="GM403" s="1157"/>
      <c r="GN403" s="1157"/>
      <c r="GO403" s="1157"/>
      <c r="GP403" s="1157"/>
      <c r="GQ403" s="1157"/>
      <c r="GR403" s="1157"/>
      <c r="GS403" s="1157"/>
      <c r="GT403" s="1157"/>
      <c r="GU403" s="1157"/>
      <c r="GV403" s="1157"/>
      <c r="GW403" s="1157"/>
      <c r="GX403" s="1157"/>
      <c r="GY403" s="1157"/>
      <c r="GZ403" s="1157"/>
      <c r="HA403" s="1157"/>
      <c r="HB403" s="1157"/>
      <c r="HC403" s="1157"/>
      <c r="HD403" s="1157"/>
      <c r="HE403" s="1157"/>
      <c r="HF403" s="1157"/>
      <c r="HG403" s="1157"/>
      <c r="HH403" s="1157"/>
      <c r="HI403" s="1157"/>
      <c r="HJ403" s="1026"/>
    </row>
    <row r="404" spans="2:218" ht="24.95" customHeight="1" x14ac:dyDescent="0.25">
      <c r="B404" s="1606"/>
      <c r="C404" s="229"/>
      <c r="D404" s="1316"/>
      <c r="E404" s="2400"/>
      <c r="F404" s="215"/>
      <c r="G404" s="213"/>
      <c r="H404" s="213"/>
      <c r="I404" s="214"/>
      <c r="J404" s="834"/>
      <c r="K404" s="234"/>
      <c r="L404" s="230"/>
      <c r="M404" s="231"/>
      <c r="N404" s="231"/>
      <c r="O404" s="231"/>
      <c r="P404" s="231"/>
      <c r="Q404" s="235"/>
      <c r="R404" s="233"/>
      <c r="S404" s="232"/>
      <c r="T404" s="219"/>
      <c r="U404" s="835"/>
      <c r="V404" s="212"/>
      <c r="W404" s="231"/>
      <c r="X404" s="2118"/>
      <c r="Y404" s="2119"/>
      <c r="Z404" s="2188"/>
      <c r="AA404" s="674"/>
      <c r="AB404" s="674"/>
      <c r="AC404" s="674"/>
      <c r="AD404" s="674"/>
      <c r="AE404" s="674"/>
      <c r="AF404" s="674"/>
      <c r="AG404" s="674"/>
      <c r="AH404" s="674"/>
      <c r="AI404" s="674"/>
      <c r="AJ404" s="674"/>
      <c r="AK404" s="674"/>
      <c r="AL404" s="674"/>
      <c r="AM404" s="674"/>
      <c r="AN404" s="674"/>
      <c r="AO404" s="674"/>
      <c r="AP404" s="674"/>
      <c r="AQ404" s="674"/>
      <c r="AR404" s="674"/>
      <c r="AS404" s="674"/>
      <c r="AT404" s="674"/>
      <c r="AU404" s="674"/>
      <c r="AV404" s="674"/>
      <c r="AW404" s="674"/>
      <c r="AX404" s="674"/>
      <c r="AY404" s="674"/>
      <c r="AZ404" s="674"/>
      <c r="BA404" s="674"/>
      <c r="BB404" s="674"/>
      <c r="BC404" s="674"/>
      <c r="BD404" s="674"/>
      <c r="BE404" s="674"/>
      <c r="BF404" s="674"/>
      <c r="BG404" s="674"/>
      <c r="BH404" s="674"/>
      <c r="BI404" s="674"/>
      <c r="BJ404" s="674"/>
      <c r="BK404" s="674"/>
      <c r="BL404" s="674"/>
      <c r="BM404" s="674"/>
      <c r="BN404" s="674"/>
      <c r="BO404" s="674"/>
      <c r="BP404" s="674"/>
      <c r="BQ404" s="674"/>
      <c r="BR404" s="674"/>
      <c r="BS404" s="674"/>
      <c r="BT404" s="674"/>
      <c r="BU404" s="674"/>
      <c r="BV404" s="674"/>
      <c r="BW404" s="674"/>
      <c r="BX404" s="674"/>
      <c r="BY404" s="674"/>
      <c r="BZ404" s="674"/>
      <c r="CA404" s="674"/>
      <c r="CB404" s="674"/>
      <c r="CC404" s="674"/>
      <c r="CD404" s="674"/>
      <c r="CE404" s="674"/>
      <c r="CF404" s="674"/>
      <c r="CG404" s="674"/>
      <c r="CH404" s="674"/>
      <c r="CI404" s="674"/>
      <c r="CJ404" s="674"/>
      <c r="CK404" s="674"/>
      <c r="CL404" s="674"/>
      <c r="CM404" s="674"/>
      <c r="CN404" s="674"/>
      <c r="CO404" s="674"/>
      <c r="CP404" s="674"/>
      <c r="CQ404" s="674"/>
      <c r="CR404" s="674"/>
      <c r="CS404" s="674"/>
      <c r="CT404" s="674"/>
      <c r="CU404" s="674"/>
      <c r="CV404" s="674"/>
      <c r="CW404" s="674"/>
      <c r="CX404" s="674"/>
      <c r="CY404" s="674"/>
      <c r="CZ404" s="674"/>
      <c r="DA404" s="674"/>
      <c r="DB404" s="674"/>
      <c r="DC404" s="674"/>
      <c r="DD404" s="674"/>
      <c r="DE404" s="674"/>
      <c r="DF404" s="674"/>
      <c r="DG404" s="674"/>
      <c r="DH404" s="674"/>
      <c r="DI404" s="674"/>
      <c r="DJ404" s="674"/>
      <c r="DK404" s="674"/>
      <c r="DL404" s="674"/>
      <c r="DM404" s="674"/>
      <c r="DN404" s="674"/>
      <c r="DO404" s="674"/>
      <c r="DP404" s="674"/>
      <c r="DQ404" s="674"/>
      <c r="DR404" s="674"/>
      <c r="DS404" s="674"/>
      <c r="DT404" s="674"/>
      <c r="DU404" s="674"/>
      <c r="DV404" s="674"/>
      <c r="DW404" s="674"/>
      <c r="DX404" s="674"/>
      <c r="DY404" s="674"/>
      <c r="DZ404" s="674"/>
      <c r="EA404" s="674"/>
      <c r="EB404" s="674"/>
      <c r="EC404" s="674"/>
      <c r="ED404" s="674"/>
      <c r="EE404" s="674"/>
      <c r="EF404" s="674"/>
      <c r="EG404" s="674"/>
      <c r="EH404" s="674"/>
      <c r="EI404" s="674"/>
      <c r="EJ404" s="674"/>
      <c r="EK404" s="674"/>
      <c r="EL404" s="674"/>
      <c r="EM404" s="674"/>
      <c r="EN404" s="674"/>
      <c r="EO404" s="674"/>
      <c r="EP404" s="674"/>
      <c r="EQ404" s="674"/>
      <c r="ER404" s="674"/>
      <c r="ES404" s="674"/>
      <c r="ET404" s="674"/>
      <c r="EU404" s="674"/>
      <c r="EV404" s="674"/>
      <c r="EW404" s="674"/>
      <c r="EX404" s="674"/>
      <c r="EY404" s="674"/>
      <c r="EZ404" s="674"/>
      <c r="FA404" s="674"/>
      <c r="FB404" s="674"/>
      <c r="FC404" s="674"/>
      <c r="FD404" s="674"/>
      <c r="FE404" s="674"/>
      <c r="FF404" s="674"/>
      <c r="FG404" s="674"/>
      <c r="FH404" s="674"/>
      <c r="FI404" s="674"/>
      <c r="FJ404" s="674"/>
      <c r="FK404" s="674"/>
      <c r="FL404" s="674"/>
      <c r="FM404" s="674"/>
      <c r="FN404" s="674"/>
      <c r="FO404" s="674"/>
      <c r="FP404" s="674"/>
      <c r="FQ404" s="674"/>
      <c r="FR404" s="674"/>
      <c r="FS404" s="674"/>
      <c r="FT404" s="674"/>
      <c r="FU404" s="674"/>
      <c r="FV404" s="674"/>
      <c r="FW404" s="674"/>
      <c r="FX404" s="674"/>
      <c r="FY404" s="674"/>
      <c r="FZ404" s="1313"/>
      <c r="GA404" s="1312"/>
      <c r="GB404" s="1156"/>
      <c r="GC404" s="1156"/>
      <c r="GD404" s="1156"/>
      <c r="GE404" s="1156"/>
      <c r="GF404" s="1156"/>
      <c r="GG404" s="1156"/>
      <c r="GH404" s="1156"/>
      <c r="GI404" s="1156"/>
      <c r="GJ404" s="1156"/>
      <c r="GK404" s="1157"/>
      <c r="GL404" s="1157"/>
      <c r="GM404" s="1157"/>
      <c r="GN404" s="1157"/>
      <c r="GO404" s="1157"/>
      <c r="GP404" s="1157"/>
      <c r="GQ404" s="1157"/>
      <c r="GR404" s="1157"/>
      <c r="GS404" s="1157"/>
      <c r="GT404" s="1157"/>
      <c r="GU404" s="1157"/>
      <c r="GV404" s="1157"/>
      <c r="GW404" s="1157"/>
      <c r="GX404" s="1157"/>
      <c r="GY404" s="1157"/>
      <c r="GZ404" s="1157"/>
      <c r="HA404" s="1157"/>
      <c r="HB404" s="1157"/>
      <c r="HC404" s="1157"/>
      <c r="HD404" s="1157"/>
      <c r="HE404" s="1157"/>
      <c r="HF404" s="1157"/>
      <c r="HG404" s="1157"/>
      <c r="HH404" s="1157"/>
      <c r="HI404" s="1157"/>
      <c r="HJ404" s="1026"/>
    </row>
    <row r="405" spans="2:218" ht="24.95" customHeight="1" x14ac:dyDescent="0.25">
      <c r="B405" s="1606"/>
      <c r="C405" s="229"/>
      <c r="D405" s="1316"/>
      <c r="E405" s="2400"/>
      <c r="F405" s="215"/>
      <c r="G405" s="213"/>
      <c r="H405" s="213"/>
      <c r="I405" s="214"/>
      <c r="J405" s="834"/>
      <c r="K405" s="234"/>
      <c r="L405" s="230"/>
      <c r="M405" s="231"/>
      <c r="N405" s="231"/>
      <c r="O405" s="231"/>
      <c r="P405" s="231"/>
      <c r="Q405" s="235"/>
      <c r="R405" s="233"/>
      <c r="S405" s="232"/>
      <c r="T405" s="219"/>
      <c r="U405" s="835"/>
      <c r="V405" s="212"/>
      <c r="W405" s="231"/>
      <c r="X405" s="2118"/>
      <c r="Y405" s="2119"/>
      <c r="Z405" s="2188"/>
      <c r="AA405" s="674"/>
      <c r="AB405" s="674"/>
      <c r="AC405" s="674"/>
      <c r="AD405" s="674"/>
      <c r="AE405" s="674"/>
      <c r="AF405" s="674"/>
      <c r="AG405" s="674"/>
      <c r="AH405" s="674"/>
      <c r="AI405" s="674"/>
      <c r="AJ405" s="674"/>
      <c r="AK405" s="674"/>
      <c r="AL405" s="674"/>
      <c r="AM405" s="674"/>
      <c r="AN405" s="674"/>
      <c r="AO405" s="674"/>
      <c r="AP405" s="674"/>
      <c r="AQ405" s="674"/>
      <c r="AR405" s="674"/>
      <c r="AS405" s="674"/>
      <c r="AT405" s="674"/>
      <c r="AU405" s="674"/>
      <c r="AV405" s="674"/>
      <c r="AW405" s="674"/>
      <c r="AX405" s="674"/>
      <c r="AY405" s="674"/>
      <c r="AZ405" s="674"/>
      <c r="BA405" s="674"/>
      <c r="BB405" s="674"/>
      <c r="BC405" s="674"/>
      <c r="BD405" s="674"/>
      <c r="BE405" s="674"/>
      <c r="BF405" s="674"/>
      <c r="BG405" s="674"/>
      <c r="BH405" s="674"/>
      <c r="BI405" s="674"/>
      <c r="BJ405" s="674"/>
      <c r="BK405" s="674"/>
      <c r="BL405" s="674"/>
      <c r="BM405" s="674"/>
      <c r="BN405" s="674"/>
      <c r="BO405" s="674"/>
      <c r="BP405" s="674"/>
      <c r="BQ405" s="674"/>
      <c r="BR405" s="674"/>
      <c r="BS405" s="674"/>
      <c r="BT405" s="674"/>
      <c r="BU405" s="674"/>
      <c r="BV405" s="674"/>
      <c r="BW405" s="674"/>
      <c r="BX405" s="674"/>
      <c r="BY405" s="674"/>
      <c r="BZ405" s="674"/>
      <c r="CA405" s="674"/>
      <c r="CB405" s="674"/>
      <c r="CC405" s="674"/>
      <c r="CD405" s="674"/>
      <c r="CE405" s="674"/>
      <c r="CF405" s="674"/>
      <c r="CG405" s="674"/>
      <c r="CH405" s="674"/>
      <c r="CI405" s="674"/>
      <c r="CJ405" s="674"/>
      <c r="CK405" s="674"/>
      <c r="CL405" s="674"/>
      <c r="CM405" s="674"/>
      <c r="CN405" s="674"/>
      <c r="CO405" s="674"/>
      <c r="CP405" s="674"/>
      <c r="CQ405" s="674"/>
      <c r="CR405" s="674"/>
      <c r="CS405" s="674"/>
      <c r="CT405" s="674"/>
      <c r="CU405" s="674"/>
      <c r="CV405" s="674"/>
      <c r="CW405" s="674"/>
      <c r="CX405" s="674"/>
      <c r="CY405" s="674"/>
      <c r="CZ405" s="674"/>
      <c r="DA405" s="674"/>
      <c r="DB405" s="674"/>
      <c r="DC405" s="674"/>
      <c r="DD405" s="674"/>
      <c r="DE405" s="674"/>
      <c r="DF405" s="674"/>
      <c r="DG405" s="674"/>
      <c r="DH405" s="674"/>
      <c r="DI405" s="674"/>
      <c r="DJ405" s="674"/>
      <c r="DK405" s="674"/>
      <c r="DL405" s="674"/>
      <c r="DM405" s="674"/>
      <c r="DN405" s="674"/>
      <c r="DO405" s="674"/>
      <c r="DP405" s="674"/>
      <c r="DQ405" s="674"/>
      <c r="DR405" s="674"/>
      <c r="DS405" s="674"/>
      <c r="DT405" s="674"/>
      <c r="DU405" s="674"/>
      <c r="DV405" s="674"/>
      <c r="DW405" s="674"/>
      <c r="DX405" s="674"/>
      <c r="DY405" s="674"/>
      <c r="DZ405" s="674"/>
      <c r="EA405" s="674"/>
      <c r="EB405" s="674"/>
      <c r="EC405" s="674"/>
      <c r="ED405" s="674"/>
      <c r="EE405" s="674"/>
      <c r="EF405" s="674"/>
      <c r="EG405" s="674"/>
      <c r="EH405" s="674"/>
      <c r="EI405" s="674"/>
      <c r="EJ405" s="674"/>
      <c r="EK405" s="674"/>
      <c r="EL405" s="674"/>
      <c r="EM405" s="674"/>
      <c r="EN405" s="674"/>
      <c r="EO405" s="674"/>
      <c r="EP405" s="674"/>
      <c r="EQ405" s="674"/>
      <c r="ER405" s="674"/>
      <c r="ES405" s="674"/>
      <c r="ET405" s="674"/>
      <c r="EU405" s="674"/>
      <c r="EV405" s="674"/>
      <c r="EW405" s="674"/>
      <c r="EX405" s="674"/>
      <c r="EY405" s="674"/>
      <c r="EZ405" s="674"/>
      <c r="FA405" s="674"/>
      <c r="FB405" s="674"/>
      <c r="FC405" s="674"/>
      <c r="FD405" s="674"/>
      <c r="FE405" s="674"/>
      <c r="FF405" s="674"/>
      <c r="FG405" s="674"/>
      <c r="FH405" s="674"/>
      <c r="FI405" s="674"/>
      <c r="FJ405" s="674"/>
      <c r="FK405" s="674"/>
      <c r="FL405" s="674"/>
      <c r="FM405" s="674"/>
      <c r="FN405" s="674"/>
      <c r="FO405" s="674"/>
      <c r="FP405" s="674"/>
      <c r="FQ405" s="674"/>
      <c r="FR405" s="674"/>
      <c r="FS405" s="674"/>
      <c r="FT405" s="674"/>
      <c r="FU405" s="674"/>
      <c r="FV405" s="674"/>
      <c r="FW405" s="674"/>
      <c r="FX405" s="674"/>
      <c r="FY405" s="674"/>
      <c r="FZ405" s="1313"/>
      <c r="GA405" s="1312"/>
      <c r="GB405" s="1156"/>
      <c r="GC405" s="1156"/>
      <c r="GD405" s="1156"/>
      <c r="GE405" s="1156"/>
      <c r="GF405" s="1156"/>
      <c r="GG405" s="1156"/>
      <c r="GH405" s="1156"/>
      <c r="GI405" s="1156"/>
      <c r="GJ405" s="1156"/>
      <c r="GK405" s="1157"/>
      <c r="GL405" s="1157"/>
      <c r="GM405" s="1157"/>
      <c r="GN405" s="1157"/>
      <c r="GO405" s="1157"/>
      <c r="GP405" s="1157"/>
      <c r="GQ405" s="1157"/>
      <c r="GR405" s="1157"/>
      <c r="GS405" s="1157"/>
      <c r="GT405" s="1157"/>
      <c r="GU405" s="1157"/>
      <c r="GV405" s="1157"/>
      <c r="GW405" s="1157"/>
      <c r="GX405" s="1157"/>
      <c r="GY405" s="1157"/>
      <c r="GZ405" s="1157"/>
      <c r="HA405" s="1157"/>
      <c r="HB405" s="1157"/>
      <c r="HC405" s="1157"/>
      <c r="HD405" s="1157"/>
      <c r="HE405" s="1157"/>
      <c r="HF405" s="1157"/>
      <c r="HG405" s="1157"/>
      <c r="HH405" s="1157"/>
      <c r="HI405" s="1157"/>
      <c r="HJ405" s="1026"/>
    </row>
    <row r="406" spans="2:218" ht="24.95" customHeight="1" x14ac:dyDescent="0.25">
      <c r="B406" s="1606"/>
      <c r="C406" s="229"/>
      <c r="D406" s="1316"/>
      <c r="E406" s="2400"/>
      <c r="F406" s="215"/>
      <c r="G406" s="213"/>
      <c r="H406" s="213"/>
      <c r="I406" s="214"/>
      <c r="J406" s="834"/>
      <c r="K406" s="234"/>
      <c r="L406" s="230"/>
      <c r="M406" s="231"/>
      <c r="N406" s="231"/>
      <c r="O406" s="231"/>
      <c r="P406" s="231"/>
      <c r="Q406" s="235"/>
      <c r="R406" s="233"/>
      <c r="S406" s="232"/>
      <c r="T406" s="219"/>
      <c r="U406" s="835"/>
      <c r="V406" s="212"/>
      <c r="W406" s="231"/>
      <c r="X406" s="2118"/>
      <c r="Y406" s="2119"/>
      <c r="Z406" s="2188"/>
      <c r="AA406" s="674"/>
      <c r="AB406" s="674"/>
      <c r="AC406" s="674"/>
      <c r="AD406" s="674"/>
      <c r="AE406" s="674"/>
      <c r="AF406" s="674"/>
      <c r="AG406" s="674"/>
      <c r="AH406" s="674"/>
      <c r="AI406" s="674"/>
      <c r="AJ406" s="674"/>
      <c r="AK406" s="674"/>
      <c r="AL406" s="674"/>
      <c r="AM406" s="674"/>
      <c r="AN406" s="674"/>
      <c r="AO406" s="674"/>
      <c r="AP406" s="674"/>
      <c r="AQ406" s="674"/>
      <c r="AR406" s="674"/>
      <c r="AS406" s="674"/>
      <c r="AT406" s="674"/>
      <c r="AU406" s="674"/>
      <c r="AV406" s="674"/>
      <c r="AW406" s="674"/>
      <c r="AX406" s="674"/>
      <c r="AY406" s="674"/>
      <c r="AZ406" s="674"/>
      <c r="BA406" s="674"/>
      <c r="BB406" s="674"/>
      <c r="BC406" s="674"/>
      <c r="BD406" s="674"/>
      <c r="BE406" s="674"/>
      <c r="BF406" s="674"/>
      <c r="BG406" s="674"/>
      <c r="BH406" s="674"/>
      <c r="BI406" s="674"/>
      <c r="BJ406" s="674"/>
      <c r="BK406" s="674"/>
      <c r="BL406" s="674"/>
      <c r="BM406" s="674"/>
      <c r="BN406" s="674"/>
      <c r="BO406" s="674"/>
      <c r="BP406" s="674"/>
      <c r="BQ406" s="674"/>
      <c r="BR406" s="674"/>
      <c r="BS406" s="674"/>
      <c r="BT406" s="674"/>
      <c r="BU406" s="674"/>
      <c r="BV406" s="674"/>
      <c r="BW406" s="674"/>
      <c r="BX406" s="674"/>
      <c r="BY406" s="674"/>
      <c r="BZ406" s="674"/>
      <c r="CA406" s="674"/>
      <c r="CB406" s="674"/>
      <c r="CC406" s="674"/>
      <c r="CD406" s="674"/>
      <c r="CE406" s="674"/>
      <c r="CF406" s="674"/>
      <c r="CG406" s="674"/>
      <c r="CH406" s="674"/>
      <c r="CI406" s="674"/>
      <c r="CJ406" s="674"/>
      <c r="CK406" s="674"/>
      <c r="CL406" s="674"/>
      <c r="CM406" s="674"/>
      <c r="CN406" s="674"/>
      <c r="CO406" s="674"/>
      <c r="CP406" s="674"/>
      <c r="CQ406" s="674"/>
      <c r="CR406" s="674"/>
      <c r="CS406" s="674"/>
      <c r="CT406" s="674"/>
      <c r="CU406" s="674"/>
      <c r="CV406" s="674"/>
      <c r="CW406" s="674"/>
      <c r="CX406" s="674"/>
      <c r="CY406" s="674"/>
      <c r="CZ406" s="674"/>
      <c r="DA406" s="674"/>
      <c r="DB406" s="674"/>
      <c r="DC406" s="674"/>
      <c r="DD406" s="674"/>
      <c r="DE406" s="674"/>
      <c r="DF406" s="674"/>
      <c r="DG406" s="674"/>
      <c r="DH406" s="674"/>
      <c r="DI406" s="674"/>
      <c r="DJ406" s="674"/>
      <c r="DK406" s="674"/>
      <c r="DL406" s="674"/>
      <c r="DM406" s="674"/>
      <c r="DN406" s="674"/>
      <c r="DO406" s="674"/>
      <c r="DP406" s="674"/>
      <c r="DQ406" s="674"/>
      <c r="DR406" s="674"/>
      <c r="DS406" s="674"/>
      <c r="DT406" s="674"/>
      <c r="DU406" s="674"/>
      <c r="DV406" s="674"/>
      <c r="DW406" s="674"/>
      <c r="DX406" s="674"/>
      <c r="DY406" s="674"/>
      <c r="DZ406" s="674"/>
      <c r="EA406" s="674"/>
      <c r="EB406" s="674"/>
      <c r="EC406" s="674"/>
      <c r="ED406" s="674"/>
      <c r="EE406" s="674"/>
      <c r="EF406" s="674"/>
      <c r="EG406" s="674"/>
      <c r="EH406" s="674"/>
      <c r="EI406" s="674"/>
      <c r="EJ406" s="674"/>
      <c r="EK406" s="674"/>
      <c r="EL406" s="674"/>
      <c r="EM406" s="674"/>
      <c r="EN406" s="674"/>
      <c r="EO406" s="674"/>
      <c r="EP406" s="674"/>
      <c r="EQ406" s="674"/>
      <c r="ER406" s="674"/>
      <c r="ES406" s="674"/>
      <c r="ET406" s="674"/>
      <c r="EU406" s="674"/>
      <c r="EV406" s="674"/>
      <c r="EW406" s="674"/>
      <c r="EX406" s="674"/>
      <c r="EY406" s="674"/>
      <c r="EZ406" s="674"/>
      <c r="FA406" s="674"/>
      <c r="FB406" s="674"/>
      <c r="FC406" s="674"/>
      <c r="FD406" s="674"/>
      <c r="FE406" s="674"/>
      <c r="FF406" s="674"/>
      <c r="FG406" s="674"/>
      <c r="FH406" s="674"/>
      <c r="FI406" s="674"/>
      <c r="FJ406" s="674"/>
      <c r="FK406" s="674"/>
      <c r="FL406" s="674"/>
      <c r="FM406" s="674"/>
      <c r="FN406" s="674"/>
      <c r="FO406" s="674"/>
      <c r="FP406" s="674"/>
      <c r="FQ406" s="674"/>
      <c r="FR406" s="674"/>
      <c r="FS406" s="674"/>
      <c r="FT406" s="674"/>
      <c r="FU406" s="674"/>
      <c r="FV406" s="674"/>
      <c r="FW406" s="674"/>
      <c r="FX406" s="674"/>
      <c r="FY406" s="674"/>
      <c r="FZ406" s="1313"/>
      <c r="GA406" s="1312"/>
      <c r="GB406" s="1156"/>
      <c r="GC406" s="1156"/>
      <c r="GD406" s="1156"/>
      <c r="GE406" s="1156"/>
      <c r="GF406" s="1156"/>
      <c r="GG406" s="1156"/>
      <c r="GH406" s="1156"/>
      <c r="GI406" s="1156"/>
      <c r="GJ406" s="1156"/>
      <c r="GK406" s="1157"/>
      <c r="GL406" s="1157"/>
      <c r="GM406" s="1157"/>
      <c r="GN406" s="1157"/>
      <c r="GO406" s="1157"/>
      <c r="GP406" s="1157"/>
      <c r="GQ406" s="1157"/>
      <c r="GR406" s="1157"/>
      <c r="GS406" s="1157"/>
      <c r="GT406" s="1157"/>
      <c r="GU406" s="1157"/>
      <c r="GV406" s="1157"/>
      <c r="GW406" s="1157"/>
      <c r="GX406" s="1157"/>
      <c r="GY406" s="1157"/>
      <c r="GZ406" s="1157"/>
      <c r="HA406" s="1157"/>
      <c r="HB406" s="1157"/>
      <c r="HC406" s="1157"/>
      <c r="HD406" s="1157"/>
      <c r="HE406" s="1157"/>
      <c r="HF406" s="1157"/>
      <c r="HG406" s="1157"/>
      <c r="HH406" s="1157"/>
      <c r="HI406" s="1157"/>
      <c r="HJ406" s="1026"/>
    </row>
    <row r="407" spans="2:218" ht="24.95" customHeight="1" x14ac:dyDescent="0.25">
      <c r="B407" s="1606"/>
      <c r="C407" s="229"/>
      <c r="D407" s="1316"/>
      <c r="E407" s="2400"/>
      <c r="F407" s="215"/>
      <c r="G407" s="213"/>
      <c r="H407" s="213"/>
      <c r="I407" s="214"/>
      <c r="J407" s="834"/>
      <c r="K407" s="234"/>
      <c r="L407" s="230"/>
      <c r="M407" s="231"/>
      <c r="N407" s="231"/>
      <c r="O407" s="231"/>
      <c r="P407" s="231"/>
      <c r="Q407" s="235"/>
      <c r="R407" s="233"/>
      <c r="S407" s="232"/>
      <c r="T407" s="219"/>
      <c r="U407" s="835"/>
      <c r="V407" s="212"/>
      <c r="W407" s="231"/>
      <c r="X407" s="2118"/>
      <c r="Y407" s="2119"/>
      <c r="Z407" s="2188"/>
      <c r="AA407" s="674"/>
      <c r="AB407" s="674"/>
      <c r="AC407" s="674"/>
      <c r="AD407" s="674"/>
      <c r="AE407" s="674"/>
      <c r="AF407" s="674"/>
      <c r="AG407" s="674"/>
      <c r="AH407" s="674"/>
      <c r="AI407" s="674"/>
      <c r="AJ407" s="674"/>
      <c r="AK407" s="674"/>
      <c r="AL407" s="674"/>
      <c r="AM407" s="674"/>
      <c r="AN407" s="674"/>
      <c r="AO407" s="674"/>
      <c r="AP407" s="674"/>
      <c r="AQ407" s="674"/>
      <c r="AR407" s="674"/>
      <c r="AS407" s="674"/>
      <c r="AT407" s="674"/>
      <c r="AU407" s="674"/>
      <c r="AV407" s="674"/>
      <c r="AW407" s="674"/>
      <c r="AX407" s="674"/>
      <c r="AY407" s="674"/>
      <c r="AZ407" s="674"/>
      <c r="BA407" s="674"/>
      <c r="BB407" s="674"/>
      <c r="BC407" s="674"/>
      <c r="BD407" s="674"/>
      <c r="BE407" s="674"/>
      <c r="BF407" s="674"/>
      <c r="BG407" s="674"/>
      <c r="BH407" s="674"/>
      <c r="BI407" s="674"/>
      <c r="BJ407" s="674"/>
      <c r="BK407" s="674"/>
      <c r="BL407" s="674"/>
      <c r="BM407" s="674"/>
      <c r="BN407" s="674"/>
      <c r="BO407" s="674"/>
      <c r="BP407" s="674"/>
      <c r="BQ407" s="674"/>
      <c r="BR407" s="674"/>
      <c r="BS407" s="674"/>
      <c r="BT407" s="674"/>
      <c r="BU407" s="674"/>
      <c r="BV407" s="674"/>
      <c r="BW407" s="674"/>
      <c r="BX407" s="674"/>
      <c r="BY407" s="674"/>
      <c r="BZ407" s="674"/>
      <c r="CA407" s="674"/>
      <c r="CB407" s="674"/>
      <c r="CC407" s="674"/>
      <c r="CD407" s="674"/>
      <c r="CE407" s="674"/>
      <c r="CF407" s="674"/>
      <c r="CG407" s="674"/>
      <c r="CH407" s="674"/>
      <c r="CI407" s="674"/>
      <c r="CJ407" s="674"/>
      <c r="CK407" s="674"/>
      <c r="CL407" s="674"/>
      <c r="CM407" s="674"/>
      <c r="CN407" s="674"/>
      <c r="CO407" s="674"/>
      <c r="CP407" s="674"/>
      <c r="CQ407" s="674"/>
      <c r="CR407" s="674"/>
      <c r="CS407" s="674"/>
      <c r="CT407" s="674"/>
      <c r="CU407" s="674"/>
      <c r="CV407" s="674"/>
      <c r="CW407" s="674"/>
      <c r="CX407" s="674"/>
      <c r="CY407" s="674"/>
      <c r="CZ407" s="674"/>
      <c r="DA407" s="674"/>
      <c r="DB407" s="674"/>
      <c r="DC407" s="674"/>
      <c r="DD407" s="674"/>
      <c r="DE407" s="674"/>
      <c r="DF407" s="674"/>
      <c r="DG407" s="674"/>
      <c r="DH407" s="674"/>
      <c r="DI407" s="674"/>
      <c r="DJ407" s="674"/>
      <c r="DK407" s="674"/>
      <c r="DL407" s="674"/>
      <c r="DM407" s="674"/>
      <c r="DN407" s="674"/>
      <c r="DO407" s="674"/>
      <c r="DP407" s="674"/>
      <c r="DQ407" s="674"/>
      <c r="DR407" s="674"/>
      <c r="DS407" s="674"/>
      <c r="DT407" s="674"/>
      <c r="DU407" s="674"/>
      <c r="DV407" s="674"/>
      <c r="DW407" s="674"/>
      <c r="DX407" s="674"/>
      <c r="DY407" s="674"/>
      <c r="DZ407" s="674"/>
      <c r="EA407" s="674"/>
      <c r="EB407" s="674"/>
      <c r="EC407" s="674"/>
      <c r="ED407" s="674"/>
      <c r="EE407" s="674"/>
      <c r="EF407" s="674"/>
      <c r="EG407" s="674"/>
      <c r="EH407" s="674"/>
      <c r="EI407" s="674"/>
      <c r="EJ407" s="674"/>
      <c r="EK407" s="674"/>
      <c r="EL407" s="674"/>
      <c r="EM407" s="674"/>
      <c r="EN407" s="674"/>
      <c r="EO407" s="674"/>
      <c r="EP407" s="674"/>
      <c r="EQ407" s="674"/>
      <c r="ER407" s="674"/>
      <c r="ES407" s="674"/>
      <c r="ET407" s="674"/>
      <c r="EU407" s="674"/>
      <c r="EV407" s="674"/>
      <c r="EW407" s="674"/>
      <c r="EX407" s="674"/>
      <c r="EY407" s="674"/>
      <c r="EZ407" s="674"/>
      <c r="FA407" s="674"/>
      <c r="FB407" s="674"/>
      <c r="FC407" s="674"/>
      <c r="FD407" s="674"/>
      <c r="FE407" s="674"/>
      <c r="FF407" s="674"/>
      <c r="FG407" s="674"/>
      <c r="FH407" s="674"/>
      <c r="FI407" s="674"/>
      <c r="FJ407" s="674"/>
      <c r="FK407" s="674"/>
      <c r="FL407" s="674"/>
      <c r="FM407" s="674"/>
      <c r="FN407" s="674"/>
      <c r="FO407" s="674"/>
      <c r="FP407" s="674"/>
      <c r="FQ407" s="674"/>
      <c r="FR407" s="674"/>
      <c r="FS407" s="674"/>
      <c r="FT407" s="674"/>
      <c r="FU407" s="674"/>
      <c r="FV407" s="674"/>
      <c r="FW407" s="674"/>
      <c r="FX407" s="674"/>
      <c r="FY407" s="674"/>
      <c r="FZ407" s="1313"/>
      <c r="GA407" s="1312"/>
      <c r="GB407" s="1156"/>
      <c r="GC407" s="1156"/>
      <c r="GD407" s="1156"/>
      <c r="GE407" s="1156"/>
      <c r="GF407" s="1156"/>
      <c r="GG407" s="1156"/>
      <c r="GH407" s="1156"/>
      <c r="GI407" s="1156"/>
      <c r="GJ407" s="1156"/>
      <c r="GK407" s="1157"/>
      <c r="GL407" s="1157"/>
      <c r="GM407" s="1157"/>
      <c r="GN407" s="1157"/>
      <c r="GO407" s="1157"/>
      <c r="GP407" s="1157"/>
      <c r="GQ407" s="1157"/>
      <c r="GR407" s="1157"/>
      <c r="GS407" s="1157"/>
      <c r="GT407" s="1157"/>
      <c r="GU407" s="1157"/>
      <c r="GV407" s="1157"/>
      <c r="GW407" s="1157"/>
      <c r="GX407" s="1157"/>
      <c r="GY407" s="1157"/>
      <c r="GZ407" s="1157"/>
      <c r="HA407" s="1157"/>
      <c r="HB407" s="1157"/>
      <c r="HC407" s="1157"/>
      <c r="HD407" s="1157"/>
      <c r="HE407" s="1157"/>
      <c r="HF407" s="1157"/>
      <c r="HG407" s="1157"/>
      <c r="HH407" s="1157"/>
      <c r="HI407" s="1157"/>
      <c r="HJ407" s="1026"/>
    </row>
    <row r="408" spans="2:218" ht="24.95" customHeight="1" x14ac:dyDescent="0.25">
      <c r="B408" s="1606"/>
      <c r="C408" s="229"/>
      <c r="D408" s="1316"/>
      <c r="E408" s="2400"/>
      <c r="F408" s="215"/>
      <c r="G408" s="213"/>
      <c r="H408" s="213"/>
      <c r="I408" s="214"/>
      <c r="J408" s="834"/>
      <c r="K408" s="234"/>
      <c r="L408" s="230"/>
      <c r="M408" s="231"/>
      <c r="N408" s="231"/>
      <c r="O408" s="231"/>
      <c r="P408" s="231"/>
      <c r="Q408" s="235"/>
      <c r="R408" s="233"/>
      <c r="S408" s="232"/>
      <c r="T408" s="219"/>
      <c r="U408" s="835"/>
      <c r="V408" s="212"/>
      <c r="W408" s="231"/>
      <c r="X408" s="2118"/>
      <c r="Y408" s="2119"/>
      <c r="Z408" s="2188"/>
      <c r="AA408" s="674"/>
      <c r="AB408" s="674"/>
      <c r="AC408" s="674"/>
      <c r="AD408" s="674"/>
      <c r="AE408" s="674"/>
      <c r="AF408" s="674"/>
      <c r="AG408" s="674"/>
      <c r="AH408" s="674"/>
      <c r="AI408" s="674"/>
      <c r="AJ408" s="674"/>
      <c r="AK408" s="674"/>
      <c r="AL408" s="674"/>
      <c r="AM408" s="674"/>
      <c r="AN408" s="674"/>
      <c r="AO408" s="674"/>
      <c r="AP408" s="674"/>
      <c r="AQ408" s="674"/>
      <c r="AR408" s="674"/>
      <c r="AS408" s="674"/>
      <c r="AT408" s="674"/>
      <c r="AU408" s="674"/>
      <c r="AV408" s="674"/>
      <c r="AW408" s="674"/>
      <c r="AX408" s="674"/>
      <c r="AY408" s="674"/>
      <c r="AZ408" s="674"/>
      <c r="BA408" s="674"/>
      <c r="BB408" s="674"/>
      <c r="BC408" s="674"/>
      <c r="BD408" s="674"/>
      <c r="BE408" s="674"/>
      <c r="BF408" s="674"/>
      <c r="BG408" s="674"/>
      <c r="BH408" s="674"/>
      <c r="BI408" s="674"/>
      <c r="BJ408" s="674"/>
      <c r="BK408" s="674"/>
      <c r="BL408" s="674"/>
      <c r="BM408" s="674"/>
      <c r="BN408" s="674"/>
      <c r="BO408" s="674"/>
      <c r="BP408" s="674"/>
      <c r="BQ408" s="674"/>
      <c r="BR408" s="674"/>
      <c r="BS408" s="674"/>
      <c r="BT408" s="674"/>
      <c r="BU408" s="674"/>
      <c r="BV408" s="674"/>
      <c r="BW408" s="674"/>
      <c r="BX408" s="674"/>
      <c r="BY408" s="674"/>
      <c r="BZ408" s="674"/>
      <c r="CA408" s="674"/>
      <c r="CB408" s="674"/>
      <c r="CC408" s="674"/>
      <c r="CD408" s="674"/>
      <c r="CE408" s="674"/>
      <c r="CF408" s="674"/>
      <c r="CG408" s="674"/>
      <c r="CH408" s="674"/>
      <c r="CI408" s="674"/>
      <c r="CJ408" s="674"/>
      <c r="CK408" s="674"/>
      <c r="CL408" s="674"/>
      <c r="CM408" s="674"/>
      <c r="CN408" s="674"/>
      <c r="CO408" s="674"/>
      <c r="CP408" s="674"/>
      <c r="CQ408" s="674"/>
      <c r="CR408" s="674"/>
      <c r="CS408" s="674"/>
      <c r="CT408" s="674"/>
      <c r="CU408" s="674"/>
      <c r="CV408" s="674"/>
      <c r="CW408" s="674"/>
      <c r="CX408" s="674"/>
      <c r="CY408" s="674"/>
      <c r="CZ408" s="674"/>
      <c r="DA408" s="674"/>
      <c r="DB408" s="674"/>
      <c r="DC408" s="674"/>
      <c r="DD408" s="674"/>
      <c r="DE408" s="674"/>
      <c r="DF408" s="674"/>
      <c r="DG408" s="674"/>
      <c r="DH408" s="674"/>
      <c r="DI408" s="674"/>
      <c r="DJ408" s="674"/>
      <c r="DK408" s="674"/>
      <c r="DL408" s="674"/>
      <c r="DM408" s="674"/>
      <c r="DN408" s="674"/>
      <c r="DO408" s="674"/>
      <c r="DP408" s="674"/>
      <c r="DQ408" s="674"/>
      <c r="DR408" s="674"/>
      <c r="DS408" s="674"/>
      <c r="DT408" s="674"/>
      <c r="DU408" s="674"/>
      <c r="DV408" s="674"/>
      <c r="DW408" s="674"/>
      <c r="DX408" s="674"/>
      <c r="DY408" s="674"/>
      <c r="DZ408" s="674"/>
      <c r="EA408" s="674"/>
      <c r="EB408" s="674"/>
      <c r="EC408" s="674"/>
      <c r="ED408" s="674"/>
      <c r="EE408" s="674"/>
      <c r="EF408" s="674"/>
      <c r="EG408" s="674"/>
      <c r="EH408" s="674"/>
      <c r="EI408" s="674"/>
      <c r="EJ408" s="674"/>
      <c r="EK408" s="674"/>
      <c r="EL408" s="674"/>
      <c r="EM408" s="674"/>
      <c r="EN408" s="674"/>
      <c r="EO408" s="674"/>
      <c r="EP408" s="674"/>
      <c r="EQ408" s="674"/>
      <c r="ER408" s="674"/>
      <c r="ES408" s="674"/>
      <c r="ET408" s="674"/>
      <c r="EU408" s="674"/>
      <c r="EV408" s="674"/>
      <c r="EW408" s="674"/>
      <c r="EX408" s="674"/>
      <c r="EY408" s="674"/>
      <c r="EZ408" s="674"/>
      <c r="FA408" s="674"/>
      <c r="FB408" s="674"/>
      <c r="FC408" s="674"/>
      <c r="FD408" s="674"/>
      <c r="FE408" s="674"/>
      <c r="FF408" s="674"/>
      <c r="FG408" s="674"/>
      <c r="FH408" s="674"/>
      <c r="FI408" s="674"/>
      <c r="FJ408" s="674"/>
      <c r="FK408" s="674"/>
      <c r="FL408" s="674"/>
      <c r="FM408" s="674"/>
      <c r="FN408" s="674"/>
      <c r="FO408" s="674"/>
      <c r="FP408" s="674"/>
      <c r="FQ408" s="674"/>
      <c r="FR408" s="674"/>
      <c r="FS408" s="674"/>
      <c r="FT408" s="674"/>
      <c r="FU408" s="674"/>
      <c r="FV408" s="674"/>
      <c r="FW408" s="674"/>
      <c r="FX408" s="674"/>
      <c r="FY408" s="674"/>
      <c r="FZ408" s="1313"/>
      <c r="GA408" s="1312"/>
      <c r="GB408" s="1156"/>
      <c r="GC408" s="1156"/>
      <c r="GD408" s="1156"/>
      <c r="GE408" s="1156"/>
      <c r="GF408" s="1156"/>
      <c r="GG408" s="1156"/>
      <c r="GH408" s="1156"/>
      <c r="GI408" s="1156"/>
      <c r="GJ408" s="1156"/>
      <c r="GK408" s="1157"/>
      <c r="GL408" s="1157"/>
      <c r="GM408" s="1157"/>
      <c r="GN408" s="1157"/>
      <c r="GO408" s="1157"/>
      <c r="GP408" s="1157"/>
      <c r="GQ408" s="1157"/>
      <c r="GR408" s="1157"/>
      <c r="GS408" s="1157"/>
      <c r="GT408" s="1157"/>
      <c r="GU408" s="1157"/>
      <c r="GV408" s="1157"/>
      <c r="GW408" s="1157"/>
      <c r="GX408" s="1157"/>
      <c r="GY408" s="1157"/>
      <c r="GZ408" s="1157"/>
      <c r="HA408" s="1157"/>
      <c r="HB408" s="1157"/>
      <c r="HC408" s="1157"/>
      <c r="HD408" s="1157"/>
      <c r="HE408" s="1157"/>
      <c r="HF408" s="1157"/>
      <c r="HG408" s="1157"/>
      <c r="HH408" s="1157"/>
      <c r="HI408" s="1157"/>
      <c r="HJ408" s="1026"/>
    </row>
    <row r="409" spans="2:218" ht="24.95" customHeight="1" x14ac:dyDescent="0.25">
      <c r="B409" s="1606"/>
      <c r="C409" s="229"/>
      <c r="D409" s="1316"/>
      <c r="E409" s="2400"/>
      <c r="F409" s="215"/>
      <c r="G409" s="213"/>
      <c r="H409" s="213"/>
      <c r="I409" s="214"/>
      <c r="J409" s="834"/>
      <c r="K409" s="234"/>
      <c r="L409" s="230"/>
      <c r="M409" s="231"/>
      <c r="N409" s="231"/>
      <c r="O409" s="231"/>
      <c r="P409" s="231"/>
      <c r="Q409" s="235"/>
      <c r="R409" s="233"/>
      <c r="S409" s="232"/>
      <c r="T409" s="219"/>
      <c r="U409" s="835"/>
      <c r="V409" s="212"/>
      <c r="W409" s="231"/>
      <c r="X409" s="2118"/>
      <c r="Y409" s="2119"/>
      <c r="Z409" s="2188"/>
      <c r="AA409" s="674"/>
      <c r="AB409" s="674"/>
      <c r="AC409" s="674"/>
      <c r="AD409" s="674"/>
      <c r="AE409" s="674"/>
      <c r="AF409" s="674"/>
      <c r="AG409" s="674"/>
      <c r="AH409" s="674"/>
      <c r="AI409" s="674"/>
      <c r="AJ409" s="674"/>
      <c r="AK409" s="674"/>
      <c r="AL409" s="674"/>
      <c r="AM409" s="674"/>
      <c r="AN409" s="674"/>
      <c r="AO409" s="674"/>
      <c r="AP409" s="674"/>
      <c r="AQ409" s="674"/>
      <c r="AR409" s="674"/>
      <c r="AS409" s="674"/>
      <c r="AT409" s="674"/>
      <c r="AU409" s="674"/>
      <c r="AV409" s="674"/>
      <c r="AW409" s="674"/>
      <c r="AX409" s="674"/>
      <c r="AY409" s="674"/>
      <c r="AZ409" s="674"/>
      <c r="BA409" s="674"/>
      <c r="BB409" s="674"/>
      <c r="BC409" s="674"/>
      <c r="BD409" s="674"/>
      <c r="BE409" s="674"/>
      <c r="BF409" s="674"/>
      <c r="BG409" s="674"/>
      <c r="BH409" s="674"/>
      <c r="BI409" s="674"/>
      <c r="BJ409" s="674"/>
      <c r="BK409" s="674"/>
      <c r="BL409" s="674"/>
      <c r="BM409" s="674"/>
      <c r="BN409" s="674"/>
      <c r="BO409" s="674"/>
      <c r="BP409" s="674"/>
      <c r="BQ409" s="674"/>
      <c r="BR409" s="674"/>
      <c r="BS409" s="674"/>
      <c r="BT409" s="674"/>
      <c r="BU409" s="674"/>
      <c r="BV409" s="674"/>
      <c r="BW409" s="674"/>
      <c r="BX409" s="674"/>
      <c r="BY409" s="674"/>
      <c r="BZ409" s="674"/>
      <c r="CA409" s="674"/>
      <c r="CB409" s="674"/>
      <c r="CC409" s="674"/>
      <c r="CD409" s="674"/>
      <c r="CE409" s="674"/>
      <c r="CF409" s="674"/>
      <c r="CG409" s="674"/>
      <c r="CH409" s="674"/>
      <c r="CI409" s="674"/>
      <c r="CJ409" s="674"/>
      <c r="CK409" s="674"/>
      <c r="CL409" s="674"/>
      <c r="CM409" s="674"/>
      <c r="CN409" s="674"/>
      <c r="CO409" s="674"/>
      <c r="CP409" s="674"/>
      <c r="CQ409" s="674"/>
      <c r="CR409" s="674"/>
      <c r="CS409" s="674"/>
      <c r="CT409" s="674"/>
      <c r="CU409" s="674"/>
      <c r="CV409" s="674"/>
      <c r="CW409" s="674"/>
      <c r="CX409" s="674"/>
      <c r="CY409" s="674"/>
      <c r="CZ409" s="674"/>
      <c r="DA409" s="674"/>
      <c r="DB409" s="674"/>
      <c r="DC409" s="674"/>
      <c r="DD409" s="674"/>
      <c r="DE409" s="674"/>
      <c r="DF409" s="674"/>
      <c r="DG409" s="674"/>
      <c r="DH409" s="674"/>
      <c r="DI409" s="674"/>
      <c r="DJ409" s="674"/>
      <c r="DK409" s="674"/>
      <c r="DL409" s="674"/>
      <c r="DM409" s="674"/>
      <c r="DN409" s="674"/>
      <c r="DO409" s="674"/>
      <c r="DP409" s="674"/>
      <c r="DQ409" s="674"/>
      <c r="DR409" s="674"/>
      <c r="DS409" s="674"/>
      <c r="DT409" s="674"/>
      <c r="DU409" s="674"/>
      <c r="DV409" s="674"/>
      <c r="DW409" s="674"/>
      <c r="DX409" s="674"/>
      <c r="DY409" s="674"/>
      <c r="DZ409" s="674"/>
      <c r="EA409" s="674"/>
      <c r="EB409" s="674"/>
      <c r="EC409" s="674"/>
      <c r="ED409" s="674"/>
      <c r="EE409" s="674"/>
      <c r="EF409" s="674"/>
      <c r="EG409" s="674"/>
      <c r="EH409" s="674"/>
      <c r="EI409" s="674"/>
      <c r="EJ409" s="674"/>
      <c r="EK409" s="674"/>
      <c r="EL409" s="674"/>
      <c r="EM409" s="674"/>
      <c r="EN409" s="674"/>
      <c r="EO409" s="674"/>
      <c r="EP409" s="674"/>
      <c r="EQ409" s="674"/>
      <c r="ER409" s="674"/>
      <c r="ES409" s="674"/>
      <c r="ET409" s="674"/>
      <c r="EU409" s="674"/>
      <c r="EV409" s="674"/>
      <c r="EW409" s="674"/>
      <c r="EX409" s="674"/>
      <c r="EY409" s="674"/>
      <c r="EZ409" s="674"/>
      <c r="FA409" s="674"/>
      <c r="FB409" s="674"/>
      <c r="FC409" s="674"/>
      <c r="FD409" s="674"/>
      <c r="FE409" s="674"/>
      <c r="FF409" s="674"/>
      <c r="FG409" s="674"/>
      <c r="FH409" s="674"/>
      <c r="FI409" s="674"/>
      <c r="FJ409" s="674"/>
      <c r="FK409" s="674"/>
      <c r="FL409" s="674"/>
      <c r="FM409" s="674"/>
      <c r="FN409" s="674"/>
      <c r="FO409" s="674"/>
      <c r="FP409" s="674"/>
      <c r="FQ409" s="674"/>
      <c r="FR409" s="674"/>
      <c r="FS409" s="674"/>
      <c r="FT409" s="674"/>
      <c r="FU409" s="674"/>
      <c r="FV409" s="674"/>
      <c r="FW409" s="674"/>
      <c r="FX409" s="674"/>
      <c r="FY409" s="674"/>
      <c r="FZ409" s="1313"/>
      <c r="GA409" s="1312"/>
      <c r="GB409" s="1156"/>
      <c r="GC409" s="1156"/>
      <c r="GD409" s="1156"/>
      <c r="GE409" s="1156"/>
      <c r="GF409" s="1156"/>
      <c r="GG409" s="1156"/>
      <c r="GH409" s="1156"/>
      <c r="GI409" s="1156"/>
      <c r="GJ409" s="1156"/>
      <c r="GK409" s="1157"/>
      <c r="GL409" s="1157"/>
      <c r="GM409" s="1157"/>
      <c r="GN409" s="1157"/>
      <c r="GO409" s="1157"/>
      <c r="GP409" s="1157"/>
      <c r="GQ409" s="1157"/>
      <c r="GR409" s="1157"/>
      <c r="GS409" s="1157"/>
      <c r="GT409" s="1157"/>
      <c r="GU409" s="1157"/>
      <c r="GV409" s="1157"/>
      <c r="GW409" s="1157"/>
      <c r="GX409" s="1157"/>
      <c r="GY409" s="1157"/>
      <c r="GZ409" s="1157"/>
      <c r="HA409" s="1157"/>
      <c r="HB409" s="1157"/>
      <c r="HC409" s="1157"/>
      <c r="HD409" s="1157"/>
      <c r="HE409" s="1157"/>
      <c r="HF409" s="1157"/>
      <c r="HG409" s="1157"/>
      <c r="HH409" s="1157"/>
      <c r="HI409" s="1157"/>
      <c r="HJ409" s="1026"/>
    </row>
    <row r="410" spans="2:218" ht="24.95" customHeight="1" x14ac:dyDescent="0.25">
      <c r="B410" s="1608"/>
      <c r="C410" s="1508"/>
      <c r="D410" s="1534"/>
      <c r="E410" s="2402"/>
      <c r="F410" s="2097"/>
      <c r="G410" s="1509"/>
      <c r="H410" s="1509"/>
      <c r="I410" s="1510"/>
      <c r="J410" s="1511"/>
      <c r="K410" s="1512"/>
      <c r="L410" s="1513"/>
      <c r="M410" s="1514"/>
      <c r="N410" s="1514"/>
      <c r="O410" s="1514"/>
      <c r="P410" s="1514"/>
      <c r="Q410" s="1515"/>
      <c r="R410" s="1516"/>
      <c r="S410" s="1517"/>
      <c r="T410" s="1518"/>
      <c r="U410" s="1519"/>
      <c r="V410" s="1520"/>
      <c r="W410" s="1514"/>
      <c r="X410" s="2118"/>
      <c r="Y410" s="2119"/>
      <c r="Z410" s="2190"/>
      <c r="AA410" s="720"/>
      <c r="AB410" s="720"/>
      <c r="AC410" s="720"/>
      <c r="AD410" s="720"/>
      <c r="AE410" s="720"/>
      <c r="AF410" s="720"/>
      <c r="AG410" s="720"/>
      <c r="AH410" s="720"/>
      <c r="AI410" s="720"/>
      <c r="AJ410" s="720"/>
      <c r="AK410" s="720"/>
      <c r="AL410" s="720"/>
      <c r="AM410" s="720"/>
      <c r="AN410" s="720"/>
      <c r="AO410" s="720"/>
      <c r="AP410" s="720"/>
      <c r="AQ410" s="720"/>
      <c r="AR410" s="720"/>
      <c r="AS410" s="720"/>
      <c r="AT410" s="720"/>
      <c r="AU410" s="720"/>
      <c r="AV410" s="720"/>
      <c r="AW410" s="720"/>
      <c r="AX410" s="720"/>
      <c r="AY410" s="720"/>
      <c r="AZ410" s="720"/>
      <c r="BA410" s="720"/>
      <c r="BB410" s="720"/>
      <c r="BC410" s="720"/>
      <c r="BD410" s="720"/>
      <c r="BE410" s="720"/>
      <c r="BF410" s="720"/>
      <c r="BG410" s="720"/>
      <c r="BH410" s="720"/>
      <c r="BI410" s="720"/>
      <c r="BJ410" s="720"/>
      <c r="BK410" s="720"/>
      <c r="BL410" s="720"/>
      <c r="BM410" s="720"/>
      <c r="BN410" s="720"/>
      <c r="BO410" s="720"/>
      <c r="BP410" s="720"/>
      <c r="BQ410" s="720"/>
      <c r="BR410" s="720"/>
      <c r="BS410" s="720"/>
      <c r="BT410" s="720"/>
      <c r="BU410" s="720"/>
      <c r="BV410" s="720"/>
      <c r="BW410" s="720"/>
      <c r="BX410" s="720"/>
      <c r="BY410" s="720"/>
      <c r="BZ410" s="720"/>
      <c r="CA410" s="720"/>
      <c r="CB410" s="720"/>
      <c r="CC410" s="720"/>
      <c r="CD410" s="720"/>
      <c r="CE410" s="720"/>
      <c r="CF410" s="720"/>
      <c r="CG410" s="720"/>
      <c r="CH410" s="720"/>
      <c r="CI410" s="720"/>
      <c r="CJ410" s="720"/>
      <c r="CK410" s="720"/>
      <c r="CL410" s="720"/>
      <c r="CM410" s="720"/>
      <c r="CN410" s="720"/>
      <c r="CO410" s="720"/>
      <c r="CP410" s="720"/>
      <c r="CQ410" s="720"/>
      <c r="CR410" s="720"/>
      <c r="CS410" s="720"/>
      <c r="CT410" s="720"/>
      <c r="CU410" s="720"/>
      <c r="CV410" s="720"/>
      <c r="CW410" s="720"/>
      <c r="CX410" s="720"/>
      <c r="CY410" s="720"/>
      <c r="CZ410" s="720"/>
      <c r="DA410" s="720"/>
      <c r="DB410" s="720"/>
      <c r="DC410" s="720"/>
      <c r="DD410" s="720"/>
      <c r="DE410" s="720"/>
      <c r="DF410" s="720"/>
      <c r="DG410" s="720"/>
      <c r="DH410" s="720"/>
      <c r="DI410" s="720"/>
      <c r="DJ410" s="720"/>
      <c r="DK410" s="720"/>
      <c r="DL410" s="720"/>
      <c r="DM410" s="720"/>
      <c r="DN410" s="720"/>
      <c r="DO410" s="720"/>
      <c r="DP410" s="720"/>
      <c r="DQ410" s="720"/>
      <c r="DR410" s="720"/>
      <c r="DS410" s="720"/>
      <c r="DT410" s="720"/>
      <c r="DU410" s="720"/>
      <c r="DV410" s="720"/>
      <c r="DW410" s="720"/>
      <c r="DX410" s="720"/>
      <c r="DY410" s="720"/>
      <c r="DZ410" s="720"/>
      <c r="EA410" s="720"/>
      <c r="EB410" s="720"/>
      <c r="EC410" s="720"/>
      <c r="ED410" s="720"/>
      <c r="EE410" s="720"/>
      <c r="EF410" s="720"/>
      <c r="EG410" s="720"/>
      <c r="EH410" s="720"/>
      <c r="EI410" s="720"/>
      <c r="EJ410" s="720"/>
      <c r="EK410" s="720"/>
      <c r="EL410" s="720"/>
      <c r="EM410" s="720"/>
      <c r="EN410" s="720"/>
      <c r="EO410" s="720"/>
      <c r="EP410" s="720"/>
      <c r="EQ410" s="720"/>
      <c r="ER410" s="720"/>
      <c r="ES410" s="720"/>
      <c r="ET410" s="720"/>
      <c r="EU410" s="720"/>
      <c r="EV410" s="720"/>
      <c r="EW410" s="720"/>
      <c r="EX410" s="720"/>
      <c r="EY410" s="720"/>
      <c r="EZ410" s="720"/>
      <c r="FA410" s="720"/>
      <c r="FB410" s="720"/>
      <c r="FC410" s="720"/>
      <c r="FD410" s="720"/>
      <c r="FE410" s="720"/>
      <c r="FF410" s="720"/>
      <c r="FG410" s="720"/>
      <c r="FH410" s="720"/>
      <c r="FI410" s="720"/>
      <c r="FJ410" s="720"/>
      <c r="FK410" s="720"/>
      <c r="FL410" s="720"/>
      <c r="FM410" s="720"/>
      <c r="FN410" s="720"/>
      <c r="FO410" s="720"/>
      <c r="FP410" s="720"/>
      <c r="FQ410" s="720"/>
      <c r="FR410" s="720"/>
      <c r="FS410" s="720"/>
      <c r="FT410" s="720"/>
      <c r="FU410" s="720"/>
      <c r="FV410" s="720"/>
      <c r="FW410" s="720"/>
      <c r="FX410" s="720"/>
      <c r="FY410" s="720"/>
      <c r="FZ410" s="1025"/>
      <c r="GA410" s="1312"/>
      <c r="GB410" s="1156"/>
      <c r="GC410" s="1156"/>
      <c r="GD410" s="1156"/>
      <c r="GE410" s="1156"/>
      <c r="GF410" s="1156"/>
      <c r="GG410" s="1156"/>
      <c r="GH410" s="1156"/>
      <c r="GI410" s="1156"/>
      <c r="GJ410" s="1156"/>
      <c r="GK410" s="1157"/>
      <c r="GL410" s="1157"/>
      <c r="GM410" s="1157"/>
      <c r="GN410" s="1157"/>
      <c r="GO410" s="1157"/>
      <c r="GP410" s="1157"/>
      <c r="GQ410" s="1157"/>
      <c r="GR410" s="1157"/>
      <c r="GS410" s="1157"/>
      <c r="GT410" s="1157"/>
      <c r="GU410" s="1157"/>
      <c r="GV410" s="1157"/>
      <c r="GW410" s="1157"/>
      <c r="GX410" s="1157"/>
      <c r="GY410" s="1157"/>
      <c r="GZ410" s="1157"/>
      <c r="HA410" s="1157"/>
      <c r="HB410" s="1157"/>
      <c r="HC410" s="1157"/>
      <c r="HD410" s="1157"/>
      <c r="HE410" s="1157"/>
      <c r="HF410" s="1157"/>
      <c r="HG410" s="1157"/>
      <c r="HH410" s="1157"/>
      <c r="HI410" s="1157"/>
      <c r="HJ410" s="1026"/>
    </row>
    <row r="411" spans="2:218" ht="24.95" customHeight="1" x14ac:dyDescent="0.25">
      <c r="B411" s="1609"/>
      <c r="C411" s="1521"/>
      <c r="D411" s="2060"/>
      <c r="E411" s="2404"/>
      <c r="F411" s="1522"/>
      <c r="G411" s="1523"/>
      <c r="H411" s="1523"/>
      <c r="I411" s="1524"/>
      <c r="J411" s="1525"/>
      <c r="K411" s="1526"/>
      <c r="L411" s="1527"/>
      <c r="M411" s="1528"/>
      <c r="N411" s="1528"/>
      <c r="O411" s="1528"/>
      <c r="P411" s="1528"/>
      <c r="Q411" s="1529"/>
      <c r="R411" s="1530"/>
      <c r="S411" s="1531"/>
      <c r="T411" s="1532"/>
      <c r="U411" s="2059"/>
      <c r="V411" s="1533"/>
      <c r="W411" s="1528"/>
      <c r="X411" s="2118"/>
      <c r="Y411" s="2119"/>
      <c r="Z411" s="719"/>
      <c r="AA411" s="719"/>
      <c r="AB411" s="719"/>
      <c r="AC411" s="719"/>
      <c r="AD411" s="719"/>
      <c r="AE411" s="719"/>
      <c r="AF411" s="719"/>
      <c r="AG411" s="719"/>
      <c r="AH411" s="719"/>
      <c r="AI411" s="719"/>
      <c r="AJ411" s="719"/>
      <c r="AK411" s="719"/>
      <c r="AL411" s="719"/>
      <c r="AM411" s="719"/>
      <c r="AN411" s="719"/>
      <c r="AO411" s="719"/>
      <c r="AP411" s="719"/>
      <c r="AQ411" s="719"/>
      <c r="AR411" s="719"/>
      <c r="AS411" s="719"/>
      <c r="AT411" s="719"/>
      <c r="AU411" s="719"/>
      <c r="AV411" s="719"/>
      <c r="AW411" s="719"/>
      <c r="AX411" s="719"/>
      <c r="AY411" s="719"/>
      <c r="AZ411" s="719"/>
      <c r="BA411" s="719"/>
      <c r="BB411" s="719"/>
      <c r="BC411" s="719"/>
      <c r="BD411" s="719"/>
      <c r="BE411" s="719"/>
      <c r="BF411" s="719"/>
      <c r="BG411" s="719"/>
      <c r="BH411" s="719"/>
      <c r="BI411" s="719"/>
      <c r="BJ411" s="719"/>
      <c r="BK411" s="719"/>
      <c r="BL411" s="719"/>
      <c r="BM411" s="719"/>
      <c r="BN411" s="719"/>
      <c r="BO411" s="719"/>
      <c r="BP411" s="719"/>
      <c r="BQ411" s="719"/>
      <c r="BR411" s="719"/>
      <c r="BS411" s="719"/>
      <c r="BT411" s="719"/>
      <c r="BU411" s="719"/>
      <c r="BV411" s="719"/>
      <c r="BW411" s="719"/>
      <c r="BX411" s="719"/>
      <c r="BY411" s="719"/>
      <c r="BZ411" s="719"/>
      <c r="CA411" s="719"/>
      <c r="CB411" s="719"/>
      <c r="CC411" s="719"/>
      <c r="CD411" s="719"/>
      <c r="CE411" s="719"/>
      <c r="CF411" s="719"/>
      <c r="CG411" s="719"/>
      <c r="CH411" s="719"/>
      <c r="CI411" s="719"/>
      <c r="CJ411" s="719"/>
      <c r="CK411" s="719"/>
      <c r="CL411" s="719"/>
      <c r="CM411" s="719"/>
      <c r="CN411" s="719"/>
      <c r="CO411" s="719"/>
      <c r="CP411" s="719"/>
      <c r="CQ411" s="719"/>
      <c r="CR411" s="719"/>
      <c r="CS411" s="719"/>
      <c r="CT411" s="719"/>
      <c r="CU411" s="719"/>
      <c r="CV411" s="719"/>
      <c r="CW411" s="719"/>
      <c r="CX411" s="719"/>
      <c r="CY411" s="719"/>
      <c r="CZ411" s="719"/>
      <c r="DA411" s="719"/>
      <c r="DB411" s="719"/>
      <c r="DC411" s="719"/>
      <c r="DD411" s="719"/>
      <c r="DE411" s="719"/>
      <c r="DF411" s="719"/>
      <c r="DG411" s="719"/>
      <c r="DH411" s="719"/>
      <c r="DI411" s="719"/>
      <c r="DJ411" s="719"/>
      <c r="DK411" s="719"/>
      <c r="DL411" s="719"/>
      <c r="DM411" s="719"/>
      <c r="DN411" s="719"/>
      <c r="DO411" s="719"/>
      <c r="DP411" s="719"/>
      <c r="DQ411" s="719"/>
      <c r="DR411" s="719"/>
      <c r="DS411" s="719"/>
      <c r="DT411" s="719"/>
      <c r="DU411" s="719"/>
      <c r="DV411" s="719"/>
      <c r="DW411" s="719"/>
      <c r="DX411" s="719"/>
      <c r="DY411" s="719"/>
      <c r="DZ411" s="719"/>
      <c r="EA411" s="719"/>
      <c r="EB411" s="719"/>
      <c r="EC411" s="719"/>
      <c r="ED411" s="719"/>
      <c r="EE411" s="719"/>
      <c r="EF411" s="719"/>
      <c r="EG411" s="719"/>
      <c r="EH411" s="719"/>
      <c r="EI411" s="719"/>
      <c r="EJ411" s="719"/>
      <c r="EK411" s="719"/>
      <c r="EL411" s="719"/>
      <c r="EM411" s="719"/>
      <c r="EN411" s="719"/>
      <c r="EO411" s="719"/>
      <c r="EP411" s="719"/>
      <c r="EQ411" s="719"/>
      <c r="ER411" s="719"/>
      <c r="ES411" s="719"/>
      <c r="ET411" s="719"/>
      <c r="EU411" s="719"/>
      <c r="EV411" s="719"/>
      <c r="EW411" s="719"/>
      <c r="EX411" s="719"/>
      <c r="EY411" s="719"/>
      <c r="EZ411" s="719"/>
      <c r="FA411" s="719"/>
      <c r="FB411" s="719"/>
      <c r="FC411" s="719"/>
      <c r="FD411" s="719"/>
      <c r="FE411" s="719"/>
      <c r="FF411" s="719"/>
      <c r="FG411" s="719"/>
      <c r="FH411" s="719"/>
      <c r="FI411" s="719"/>
      <c r="FJ411" s="719"/>
      <c r="FK411" s="719"/>
      <c r="FL411" s="719"/>
      <c r="FM411" s="719"/>
      <c r="FN411" s="719"/>
      <c r="FO411" s="719"/>
      <c r="FP411" s="719"/>
      <c r="FQ411" s="719"/>
      <c r="FR411" s="719"/>
      <c r="FS411" s="719"/>
      <c r="FT411" s="719"/>
      <c r="FU411" s="719"/>
      <c r="FV411" s="719"/>
      <c r="FW411" s="719"/>
      <c r="FX411" s="719"/>
      <c r="FY411" s="719"/>
      <c r="FZ411" s="1315"/>
      <c r="GA411" s="1312"/>
      <c r="GB411" s="1156"/>
      <c r="GC411" s="1156"/>
      <c r="GD411" s="1156"/>
      <c r="GE411" s="1156"/>
      <c r="GF411" s="1156"/>
      <c r="GG411" s="1156"/>
      <c r="GH411" s="1156"/>
      <c r="GI411" s="1156"/>
      <c r="GJ411" s="1156"/>
      <c r="GK411" s="1157"/>
      <c r="GL411" s="1157"/>
      <c r="GM411" s="1157"/>
      <c r="GN411" s="1157"/>
      <c r="GO411" s="1157"/>
      <c r="GP411" s="1157"/>
      <c r="GQ411" s="1157"/>
      <c r="GR411" s="1157"/>
      <c r="GS411" s="1157"/>
      <c r="GT411" s="1157"/>
      <c r="GU411" s="1157"/>
      <c r="GV411" s="1157"/>
      <c r="GW411" s="1157"/>
      <c r="GX411" s="1157"/>
      <c r="GY411" s="1157"/>
      <c r="GZ411" s="1157"/>
      <c r="HA411" s="1157"/>
      <c r="HB411" s="1157"/>
      <c r="HC411" s="1157"/>
      <c r="HD411" s="1157"/>
      <c r="HE411" s="1157"/>
      <c r="HF411" s="1157"/>
      <c r="HG411" s="1157"/>
      <c r="HH411" s="1157"/>
      <c r="HI411" s="1157"/>
      <c r="HJ411" s="1026"/>
    </row>
    <row r="412" spans="2:218" ht="24.95" customHeight="1" x14ac:dyDescent="0.25">
      <c r="B412" s="1606"/>
      <c r="C412" s="229"/>
      <c r="D412" s="1316"/>
      <c r="E412" s="2400"/>
      <c r="F412" s="754"/>
      <c r="G412" s="213"/>
      <c r="H412" s="213"/>
      <c r="I412" s="214"/>
      <c r="J412" s="834"/>
      <c r="K412" s="234"/>
      <c r="L412" s="230"/>
      <c r="M412" s="231"/>
      <c r="N412" s="231"/>
      <c r="O412" s="231"/>
      <c r="P412" s="231"/>
      <c r="Q412" s="235"/>
      <c r="R412" s="233"/>
      <c r="S412" s="232"/>
      <c r="T412" s="219"/>
      <c r="U412" s="835"/>
      <c r="V412" s="212"/>
      <c r="W412" s="231"/>
      <c r="X412" s="2118"/>
      <c r="Y412" s="2119"/>
      <c r="Z412" s="674"/>
      <c r="AA412" s="674"/>
      <c r="AB412" s="674"/>
      <c r="AC412" s="674"/>
      <c r="AD412" s="674"/>
      <c r="AE412" s="674"/>
      <c r="AF412" s="674"/>
      <c r="AG412" s="674"/>
      <c r="AH412" s="674"/>
      <c r="AI412" s="674"/>
      <c r="AJ412" s="674"/>
      <c r="AK412" s="674"/>
      <c r="AL412" s="674"/>
      <c r="AM412" s="674"/>
      <c r="AN412" s="674"/>
      <c r="AO412" s="674"/>
      <c r="AP412" s="674"/>
      <c r="AQ412" s="674"/>
      <c r="AR412" s="674"/>
      <c r="AS412" s="674"/>
      <c r="AT412" s="674"/>
      <c r="AU412" s="674"/>
      <c r="AV412" s="674"/>
      <c r="AW412" s="674"/>
      <c r="AX412" s="674"/>
      <c r="AY412" s="674"/>
      <c r="AZ412" s="674"/>
      <c r="BA412" s="674"/>
      <c r="BB412" s="674"/>
      <c r="BC412" s="674"/>
      <c r="BD412" s="674"/>
      <c r="BE412" s="674"/>
      <c r="BF412" s="674"/>
      <c r="BG412" s="674"/>
      <c r="BH412" s="674"/>
      <c r="BI412" s="674"/>
      <c r="BJ412" s="674"/>
      <c r="BK412" s="674"/>
      <c r="BL412" s="674"/>
      <c r="BM412" s="674"/>
      <c r="BN412" s="674"/>
      <c r="BO412" s="674"/>
      <c r="BP412" s="674"/>
      <c r="BQ412" s="674"/>
      <c r="BR412" s="674"/>
      <c r="BS412" s="674"/>
      <c r="BT412" s="674"/>
      <c r="BU412" s="674"/>
      <c r="BV412" s="674"/>
      <c r="BW412" s="674"/>
      <c r="BX412" s="674"/>
      <c r="BY412" s="674"/>
      <c r="BZ412" s="674"/>
      <c r="CA412" s="674"/>
      <c r="CB412" s="674"/>
      <c r="CC412" s="674"/>
      <c r="CD412" s="674"/>
      <c r="CE412" s="674"/>
      <c r="CF412" s="674"/>
      <c r="CG412" s="674"/>
      <c r="CH412" s="674"/>
      <c r="CI412" s="674"/>
      <c r="CJ412" s="674"/>
      <c r="CK412" s="674"/>
      <c r="CL412" s="674"/>
      <c r="CM412" s="674"/>
      <c r="CN412" s="674"/>
      <c r="CO412" s="674"/>
      <c r="CP412" s="674"/>
      <c r="CQ412" s="674"/>
      <c r="CR412" s="674"/>
      <c r="CS412" s="674"/>
      <c r="CT412" s="674"/>
      <c r="CU412" s="674"/>
      <c r="CV412" s="674"/>
      <c r="CW412" s="674"/>
      <c r="CX412" s="674"/>
      <c r="CY412" s="674"/>
      <c r="CZ412" s="674"/>
      <c r="DA412" s="674"/>
      <c r="DB412" s="674"/>
      <c r="DC412" s="674"/>
      <c r="DD412" s="674"/>
      <c r="DE412" s="674"/>
      <c r="DF412" s="674"/>
      <c r="DG412" s="674"/>
      <c r="DH412" s="674"/>
      <c r="DI412" s="674"/>
      <c r="DJ412" s="674"/>
      <c r="DK412" s="674"/>
      <c r="DL412" s="674"/>
      <c r="DM412" s="674"/>
      <c r="DN412" s="674"/>
      <c r="DO412" s="674"/>
      <c r="DP412" s="674"/>
      <c r="DQ412" s="674"/>
      <c r="DR412" s="674"/>
      <c r="DS412" s="674"/>
      <c r="DT412" s="674"/>
      <c r="DU412" s="674"/>
      <c r="DV412" s="674"/>
      <c r="DW412" s="674"/>
      <c r="DX412" s="674"/>
      <c r="DY412" s="674"/>
      <c r="DZ412" s="674"/>
      <c r="EA412" s="674"/>
      <c r="EB412" s="674"/>
      <c r="EC412" s="674"/>
      <c r="ED412" s="674"/>
      <c r="EE412" s="674"/>
      <c r="EF412" s="674"/>
      <c r="EG412" s="674"/>
      <c r="EH412" s="674"/>
      <c r="EI412" s="674"/>
      <c r="EJ412" s="674"/>
      <c r="EK412" s="674"/>
      <c r="EL412" s="674"/>
      <c r="EM412" s="674"/>
      <c r="EN412" s="674"/>
      <c r="EO412" s="674"/>
      <c r="EP412" s="674"/>
      <c r="EQ412" s="674"/>
      <c r="ER412" s="674"/>
      <c r="ES412" s="674"/>
      <c r="ET412" s="674"/>
      <c r="EU412" s="674"/>
      <c r="EV412" s="674"/>
      <c r="EW412" s="674"/>
      <c r="EX412" s="674"/>
      <c r="EY412" s="674"/>
      <c r="EZ412" s="674"/>
      <c r="FA412" s="674"/>
      <c r="FB412" s="674"/>
      <c r="FC412" s="674"/>
      <c r="FD412" s="674"/>
      <c r="FE412" s="674"/>
      <c r="FF412" s="674"/>
      <c r="FG412" s="674"/>
      <c r="FH412" s="674"/>
      <c r="FI412" s="674"/>
      <c r="FJ412" s="674"/>
      <c r="FK412" s="674"/>
      <c r="FL412" s="674"/>
      <c r="FM412" s="674"/>
      <c r="FN412" s="674"/>
      <c r="FO412" s="674"/>
      <c r="FP412" s="674"/>
      <c r="FQ412" s="674"/>
      <c r="FR412" s="674"/>
      <c r="FS412" s="674"/>
      <c r="FT412" s="674"/>
      <c r="FU412" s="674"/>
      <c r="FV412" s="674"/>
      <c r="FW412" s="674"/>
      <c r="FX412" s="674"/>
      <c r="FY412" s="674"/>
      <c r="FZ412" s="1313"/>
      <c r="GA412" s="1312"/>
      <c r="GB412" s="1156"/>
      <c r="GC412" s="1156"/>
      <c r="GD412" s="1156"/>
      <c r="GE412" s="1156"/>
      <c r="GF412" s="1156"/>
      <c r="GG412" s="1156"/>
      <c r="GH412" s="1156"/>
      <c r="GI412" s="1156"/>
      <c r="GJ412" s="1156"/>
      <c r="GK412" s="1157"/>
      <c r="GL412" s="1157"/>
      <c r="GM412" s="1157"/>
      <c r="GN412" s="1157"/>
      <c r="GO412" s="1157"/>
      <c r="GP412" s="1157"/>
      <c r="GQ412" s="1157"/>
      <c r="GR412" s="1157"/>
      <c r="GS412" s="1157"/>
      <c r="GT412" s="1157"/>
      <c r="GU412" s="1157"/>
      <c r="GV412" s="1157"/>
      <c r="GW412" s="1157"/>
      <c r="GX412" s="1157"/>
      <c r="GY412" s="1157"/>
      <c r="GZ412" s="1157"/>
      <c r="HA412" s="1157"/>
      <c r="HB412" s="1157"/>
      <c r="HC412" s="1157"/>
      <c r="HD412" s="1157"/>
      <c r="HE412" s="1157"/>
      <c r="HF412" s="1157"/>
      <c r="HG412" s="1157"/>
      <c r="HH412" s="1157"/>
      <c r="HI412" s="1157"/>
      <c r="HJ412" s="1026"/>
    </row>
    <row r="413" spans="2:218" ht="24.95" customHeight="1" thickBot="1" x14ac:dyDescent="0.3">
      <c r="B413" s="1606"/>
      <c r="C413" s="229"/>
      <c r="D413" s="1316"/>
      <c r="E413" s="2400"/>
      <c r="F413" s="215"/>
      <c r="G413" s="213"/>
      <c r="H413" s="213"/>
      <c r="I413" s="214"/>
      <c r="J413" s="834"/>
      <c r="K413" s="234"/>
      <c r="L413" s="230"/>
      <c r="M413" s="231"/>
      <c r="N413" s="231"/>
      <c r="O413" s="231"/>
      <c r="P413" s="231"/>
      <c r="Q413" s="235"/>
      <c r="R413" s="233"/>
      <c r="S413" s="232"/>
      <c r="T413" s="219"/>
      <c r="U413" s="835"/>
      <c r="V413" s="212"/>
      <c r="W413" s="231"/>
      <c r="X413" s="2118"/>
      <c r="Y413" s="2119"/>
      <c r="Z413" s="720"/>
      <c r="AA413" s="720"/>
      <c r="AB413" s="720"/>
      <c r="AC413" s="720"/>
      <c r="AD413" s="720"/>
      <c r="AE413" s="720"/>
      <c r="AF413" s="720"/>
      <c r="AG413" s="720"/>
      <c r="AH413" s="720"/>
      <c r="AI413" s="720"/>
      <c r="AJ413" s="720"/>
      <c r="AK413" s="720"/>
      <c r="AL413" s="720"/>
      <c r="AM413" s="720"/>
      <c r="AN413" s="720"/>
      <c r="AO413" s="720"/>
      <c r="AP413" s="720"/>
      <c r="AQ413" s="720"/>
      <c r="AR413" s="720"/>
      <c r="AS413" s="720"/>
      <c r="AT413" s="720"/>
      <c r="AU413" s="720"/>
      <c r="AV413" s="720"/>
      <c r="AW413" s="720"/>
      <c r="AX413" s="720"/>
      <c r="AY413" s="720"/>
      <c r="AZ413" s="720"/>
      <c r="BA413" s="720"/>
      <c r="BB413" s="720"/>
      <c r="BC413" s="720"/>
      <c r="BD413" s="720"/>
      <c r="BE413" s="720"/>
      <c r="BF413" s="720"/>
      <c r="BG413" s="720"/>
      <c r="BH413" s="720"/>
      <c r="BI413" s="720"/>
      <c r="BJ413" s="720"/>
      <c r="BK413" s="720"/>
      <c r="BL413" s="720"/>
      <c r="BM413" s="720"/>
      <c r="BN413" s="720"/>
      <c r="BO413" s="720"/>
      <c r="BP413" s="720"/>
      <c r="BQ413" s="720"/>
      <c r="BR413" s="720"/>
      <c r="BS413" s="720"/>
      <c r="BT413" s="720"/>
      <c r="BU413" s="720"/>
      <c r="BV413" s="720"/>
      <c r="BW413" s="720"/>
      <c r="BX413" s="720"/>
      <c r="BY413" s="720"/>
      <c r="BZ413" s="720"/>
      <c r="CA413" s="720"/>
      <c r="CB413" s="720"/>
      <c r="CC413" s="720"/>
      <c r="CD413" s="720"/>
      <c r="CE413" s="720"/>
      <c r="CF413" s="720"/>
      <c r="CG413" s="720"/>
      <c r="CH413" s="720"/>
      <c r="CI413" s="720"/>
      <c r="CJ413" s="720"/>
      <c r="CK413" s="720"/>
      <c r="CL413" s="720"/>
      <c r="CM413" s="720"/>
      <c r="CN413" s="720"/>
      <c r="CO413" s="720"/>
      <c r="CP413" s="720"/>
      <c r="CQ413" s="720"/>
      <c r="CR413" s="720"/>
      <c r="CS413" s="720"/>
      <c r="CT413" s="720"/>
      <c r="CU413" s="720"/>
      <c r="CV413" s="720"/>
      <c r="CW413" s="720"/>
      <c r="CX413" s="720"/>
      <c r="CY413" s="720"/>
      <c r="CZ413" s="720"/>
      <c r="DA413" s="720"/>
      <c r="DB413" s="720"/>
      <c r="DC413" s="720"/>
      <c r="DD413" s="720"/>
      <c r="DE413" s="720"/>
      <c r="DF413" s="720"/>
      <c r="DG413" s="720"/>
      <c r="DH413" s="720"/>
      <c r="DI413" s="720"/>
      <c r="DJ413" s="720"/>
      <c r="DK413" s="720"/>
      <c r="DL413" s="720"/>
      <c r="DM413" s="720"/>
      <c r="DN413" s="720"/>
      <c r="DO413" s="720"/>
      <c r="DP413" s="720"/>
      <c r="DQ413" s="720"/>
      <c r="DR413" s="720"/>
      <c r="DS413" s="720"/>
      <c r="DT413" s="720"/>
      <c r="DU413" s="720"/>
      <c r="DV413" s="720"/>
      <c r="DW413" s="720"/>
      <c r="DX413" s="720"/>
      <c r="DY413" s="720"/>
      <c r="DZ413" s="720"/>
      <c r="EA413" s="720"/>
      <c r="EB413" s="720"/>
      <c r="EC413" s="720"/>
      <c r="ED413" s="720"/>
      <c r="EE413" s="720"/>
      <c r="EF413" s="720"/>
      <c r="EG413" s="720"/>
      <c r="EH413" s="720"/>
      <c r="EI413" s="720"/>
      <c r="EJ413" s="720"/>
      <c r="EK413" s="720"/>
      <c r="EL413" s="720"/>
      <c r="EM413" s="720"/>
      <c r="EN413" s="720"/>
      <c r="EO413" s="720"/>
      <c r="EP413" s="720"/>
      <c r="EQ413" s="720"/>
      <c r="ER413" s="720"/>
      <c r="ES413" s="720"/>
      <c r="ET413" s="720"/>
      <c r="EU413" s="720"/>
      <c r="EV413" s="720"/>
      <c r="EW413" s="720"/>
      <c r="EX413" s="720"/>
      <c r="EY413" s="720"/>
      <c r="EZ413" s="720"/>
      <c r="FA413" s="720"/>
      <c r="FB413" s="720"/>
      <c r="FC413" s="720"/>
      <c r="FD413" s="720"/>
      <c r="FE413" s="720"/>
      <c r="FF413" s="720"/>
      <c r="FG413" s="720"/>
      <c r="FH413" s="720"/>
      <c r="FI413" s="720"/>
      <c r="FJ413" s="720"/>
      <c r="FK413" s="720"/>
      <c r="FL413" s="720"/>
      <c r="FM413" s="720"/>
      <c r="FN413" s="720"/>
      <c r="FO413" s="720"/>
      <c r="FP413" s="720"/>
      <c r="FQ413" s="720"/>
      <c r="FR413" s="720"/>
      <c r="FS413" s="720"/>
      <c r="FT413" s="720"/>
      <c r="FU413" s="720"/>
      <c r="FV413" s="720"/>
      <c r="FW413" s="720"/>
      <c r="FX413" s="720"/>
      <c r="FY413" s="720"/>
      <c r="FZ413" s="1025"/>
      <c r="GA413" s="1312"/>
      <c r="GB413" s="1156"/>
      <c r="GC413" s="1156"/>
      <c r="GD413" s="1156"/>
      <c r="GE413" s="1156"/>
      <c r="GF413" s="1156"/>
      <c r="GG413" s="1156"/>
      <c r="GH413" s="1156"/>
      <c r="GI413" s="1156"/>
      <c r="GJ413" s="1156"/>
      <c r="GK413" s="1157"/>
      <c r="GL413" s="1157"/>
      <c r="GM413" s="1157"/>
      <c r="GN413" s="1157"/>
      <c r="GO413" s="1157"/>
      <c r="GP413" s="1157"/>
      <c r="GQ413" s="1157"/>
      <c r="GR413" s="1157"/>
      <c r="GS413" s="1157"/>
      <c r="GT413" s="1157"/>
      <c r="GU413" s="1157"/>
      <c r="GV413" s="1157"/>
      <c r="GW413" s="1157"/>
      <c r="GX413" s="1157"/>
      <c r="GY413" s="1157"/>
      <c r="GZ413" s="1157"/>
      <c r="HA413" s="1157"/>
      <c r="HB413" s="1157"/>
      <c r="HC413" s="1157"/>
      <c r="HD413" s="1157"/>
      <c r="HE413" s="1157"/>
      <c r="HF413" s="1157"/>
      <c r="HG413" s="1157"/>
      <c r="HH413" s="1157"/>
      <c r="HI413" s="1157"/>
      <c r="HJ413" s="1026"/>
    </row>
    <row r="414" spans="2:218" ht="24.95" customHeight="1" x14ac:dyDescent="0.25">
      <c r="B414" s="1605"/>
      <c r="C414" s="707"/>
      <c r="D414" s="2076"/>
      <c r="E414" s="2398"/>
      <c r="F414" s="708"/>
      <c r="G414" s="709"/>
      <c r="H414" s="709"/>
      <c r="I414" s="710"/>
      <c r="J414" s="721"/>
      <c r="K414" s="711"/>
      <c r="L414" s="712"/>
      <c r="M414" s="713"/>
      <c r="N414" s="713"/>
      <c r="O414" s="713"/>
      <c r="P414" s="713"/>
      <c r="Q414" s="714"/>
      <c r="R414" s="715"/>
      <c r="S414" s="716"/>
      <c r="T414" s="717"/>
      <c r="U414" s="722"/>
      <c r="V414" s="718"/>
      <c r="W414" s="713"/>
      <c r="X414" s="2118"/>
      <c r="Y414" s="2119"/>
      <c r="Z414" s="719"/>
      <c r="AA414" s="719"/>
      <c r="AB414" s="719"/>
      <c r="AC414" s="719"/>
      <c r="AD414" s="719"/>
      <c r="AE414" s="719"/>
      <c r="AF414" s="719"/>
      <c r="AG414" s="719"/>
      <c r="AH414" s="719"/>
      <c r="AI414" s="719"/>
      <c r="AJ414" s="719"/>
      <c r="AK414" s="719"/>
      <c r="AL414" s="719"/>
      <c r="AM414" s="719"/>
      <c r="AN414" s="719"/>
      <c r="AO414" s="719"/>
      <c r="AP414" s="719"/>
      <c r="AQ414" s="719"/>
      <c r="AR414" s="719"/>
      <c r="AS414" s="719"/>
      <c r="AT414" s="719"/>
      <c r="AU414" s="719"/>
      <c r="AV414" s="719"/>
      <c r="AW414" s="719"/>
      <c r="AX414" s="719"/>
      <c r="AY414" s="719"/>
      <c r="AZ414" s="719"/>
      <c r="BA414" s="719"/>
      <c r="BB414" s="719"/>
      <c r="BC414" s="719"/>
      <c r="BD414" s="719"/>
      <c r="BE414" s="719"/>
      <c r="BF414" s="719"/>
      <c r="BG414" s="719"/>
      <c r="BH414" s="719"/>
      <c r="BI414" s="719"/>
      <c r="BJ414" s="719"/>
      <c r="BK414" s="719"/>
      <c r="BL414" s="719"/>
      <c r="BM414" s="719"/>
      <c r="BN414" s="719"/>
      <c r="BO414" s="719"/>
      <c r="BP414" s="719"/>
      <c r="BQ414" s="719"/>
      <c r="BR414" s="719"/>
      <c r="BS414" s="719"/>
      <c r="BT414" s="719"/>
      <c r="BU414" s="719"/>
      <c r="BV414" s="719"/>
      <c r="BW414" s="719"/>
      <c r="BX414" s="719"/>
      <c r="BY414" s="719"/>
      <c r="BZ414" s="719"/>
      <c r="CA414" s="719"/>
      <c r="CB414" s="719"/>
      <c r="CC414" s="719"/>
      <c r="CD414" s="719"/>
      <c r="CE414" s="719"/>
      <c r="CF414" s="719"/>
      <c r="CG414" s="719"/>
      <c r="CH414" s="719"/>
      <c r="CI414" s="719"/>
      <c r="CJ414" s="719"/>
      <c r="CK414" s="719"/>
      <c r="CL414" s="719"/>
      <c r="CM414" s="719"/>
      <c r="CN414" s="719"/>
      <c r="CO414" s="719"/>
      <c r="CP414" s="719"/>
      <c r="CQ414" s="719"/>
      <c r="CR414" s="719"/>
      <c r="CS414" s="719"/>
      <c r="CT414" s="719"/>
      <c r="CU414" s="719"/>
      <c r="CV414" s="719"/>
      <c r="CW414" s="719"/>
      <c r="CX414" s="719"/>
      <c r="CY414" s="719"/>
      <c r="CZ414" s="719"/>
      <c r="DA414" s="719"/>
      <c r="DB414" s="719"/>
      <c r="DC414" s="719"/>
      <c r="DD414" s="719"/>
      <c r="DE414" s="719"/>
      <c r="DF414" s="719"/>
      <c r="DG414" s="719"/>
      <c r="DH414" s="719"/>
      <c r="DI414" s="719"/>
      <c r="DJ414" s="719"/>
      <c r="DK414" s="719"/>
      <c r="DL414" s="719"/>
      <c r="DM414" s="719"/>
      <c r="DN414" s="719"/>
      <c r="DO414" s="719"/>
      <c r="DP414" s="719"/>
      <c r="DQ414" s="719"/>
      <c r="DR414" s="719"/>
      <c r="DS414" s="719"/>
      <c r="DT414" s="719"/>
      <c r="DU414" s="719"/>
      <c r="DV414" s="719"/>
      <c r="DW414" s="719"/>
      <c r="DX414" s="719"/>
      <c r="DY414" s="719"/>
      <c r="DZ414" s="719"/>
      <c r="EA414" s="719"/>
      <c r="EB414" s="719"/>
      <c r="EC414" s="719"/>
      <c r="ED414" s="719"/>
      <c r="EE414" s="719"/>
      <c r="EF414" s="719"/>
      <c r="EG414" s="719"/>
      <c r="EH414" s="719"/>
      <c r="EI414" s="719"/>
      <c r="EJ414" s="719"/>
      <c r="EK414" s="719"/>
      <c r="EL414" s="719"/>
      <c r="EM414" s="719"/>
      <c r="EN414" s="719"/>
      <c r="EO414" s="719"/>
      <c r="EP414" s="719"/>
      <c r="EQ414" s="719"/>
      <c r="ER414" s="719"/>
      <c r="ES414" s="719"/>
      <c r="ET414" s="719"/>
      <c r="EU414" s="719"/>
      <c r="EV414" s="719"/>
      <c r="EW414" s="719"/>
      <c r="EX414" s="719"/>
      <c r="EY414" s="719"/>
      <c r="EZ414" s="719"/>
      <c r="FA414" s="719"/>
      <c r="FB414" s="719"/>
      <c r="FC414" s="719"/>
      <c r="FD414" s="719"/>
      <c r="FE414" s="719"/>
      <c r="FF414" s="719"/>
      <c r="FG414" s="719"/>
      <c r="FH414" s="719"/>
      <c r="FI414" s="719"/>
      <c r="FJ414" s="719"/>
      <c r="FK414" s="719"/>
      <c r="FL414" s="719"/>
      <c r="FM414" s="719"/>
      <c r="FN414" s="719"/>
      <c r="FO414" s="719"/>
      <c r="FP414" s="719"/>
      <c r="FQ414" s="719"/>
      <c r="FR414" s="719"/>
      <c r="FS414" s="719"/>
      <c r="FT414" s="719"/>
      <c r="FU414" s="719"/>
      <c r="FV414" s="719"/>
      <c r="FW414" s="719"/>
      <c r="FX414" s="719"/>
      <c r="FY414" s="719"/>
      <c r="FZ414" s="1315"/>
      <c r="GA414" s="1312"/>
      <c r="GB414" s="1156"/>
      <c r="GC414" s="1156"/>
      <c r="GD414" s="1156"/>
      <c r="GE414" s="1156"/>
      <c r="GF414" s="1156"/>
      <c r="GG414" s="1156"/>
      <c r="GH414" s="1156"/>
      <c r="GI414" s="1156"/>
      <c r="GJ414" s="1156"/>
      <c r="GK414" s="1157"/>
      <c r="GL414" s="1157"/>
      <c r="GM414" s="1157"/>
      <c r="GN414" s="1157"/>
      <c r="GO414" s="1157"/>
      <c r="GP414" s="1157"/>
      <c r="GQ414" s="1157"/>
      <c r="GR414" s="1157"/>
      <c r="GS414" s="1157"/>
      <c r="GT414" s="1157"/>
      <c r="GU414" s="1157"/>
      <c r="GV414" s="1157"/>
      <c r="GW414" s="1157"/>
      <c r="GX414" s="1157"/>
      <c r="GY414" s="1157"/>
      <c r="GZ414" s="1157"/>
      <c r="HA414" s="1157"/>
      <c r="HB414" s="1157"/>
      <c r="HC414" s="1157"/>
      <c r="HD414" s="1157"/>
      <c r="HE414" s="1157"/>
      <c r="HF414" s="1157"/>
      <c r="HG414" s="1157"/>
      <c r="HH414" s="1157"/>
      <c r="HI414" s="1157"/>
      <c r="HJ414" s="1026"/>
    </row>
    <row r="415" spans="2:218" ht="24.95" customHeight="1" thickBot="1" x14ac:dyDescent="0.3">
      <c r="B415" s="1606"/>
      <c r="C415" s="229"/>
      <c r="D415" s="1316"/>
      <c r="E415" s="2400"/>
      <c r="F415" s="754"/>
      <c r="G415" s="213"/>
      <c r="H415" s="213"/>
      <c r="I415" s="214"/>
      <c r="J415" s="834"/>
      <c r="K415" s="234"/>
      <c r="L415" s="230"/>
      <c r="M415" s="231"/>
      <c r="N415" s="231"/>
      <c r="O415" s="231"/>
      <c r="P415" s="231"/>
      <c r="Q415" s="235"/>
      <c r="R415" s="233"/>
      <c r="S415" s="232"/>
      <c r="T415" s="219"/>
      <c r="U415" s="835"/>
      <c r="V415" s="212"/>
      <c r="W415" s="231"/>
      <c r="X415" s="2118"/>
      <c r="Y415" s="2119"/>
      <c r="Z415" s="674"/>
      <c r="AA415" s="674"/>
      <c r="AB415" s="674"/>
      <c r="AC415" s="674"/>
      <c r="AD415" s="674"/>
      <c r="AE415" s="674"/>
      <c r="AF415" s="674"/>
      <c r="AG415" s="674"/>
      <c r="AH415" s="674"/>
      <c r="AI415" s="674"/>
      <c r="AJ415" s="674"/>
      <c r="AK415" s="674"/>
      <c r="AL415" s="674"/>
      <c r="AM415" s="674"/>
      <c r="AN415" s="674"/>
      <c r="AO415" s="674"/>
      <c r="AP415" s="674"/>
      <c r="AQ415" s="674"/>
      <c r="AR415" s="674"/>
      <c r="AS415" s="674"/>
      <c r="AT415" s="674"/>
      <c r="AU415" s="674"/>
      <c r="AV415" s="674"/>
      <c r="AW415" s="674"/>
      <c r="AX415" s="674"/>
      <c r="AY415" s="674"/>
      <c r="AZ415" s="674"/>
      <c r="BA415" s="674"/>
      <c r="BB415" s="674"/>
      <c r="BC415" s="674"/>
      <c r="BD415" s="674"/>
      <c r="BE415" s="674"/>
      <c r="BF415" s="674"/>
      <c r="BG415" s="674"/>
      <c r="BH415" s="674"/>
      <c r="BI415" s="674"/>
      <c r="BJ415" s="674"/>
      <c r="BK415" s="674"/>
      <c r="BL415" s="674"/>
      <c r="BM415" s="674"/>
      <c r="BN415" s="674"/>
      <c r="BO415" s="674"/>
      <c r="BP415" s="674"/>
      <c r="BQ415" s="674"/>
      <c r="BR415" s="674"/>
      <c r="BS415" s="674"/>
      <c r="BT415" s="674"/>
      <c r="BU415" s="674"/>
      <c r="BV415" s="674"/>
      <c r="BW415" s="674"/>
      <c r="BX415" s="674"/>
      <c r="BY415" s="674"/>
      <c r="BZ415" s="674"/>
      <c r="CA415" s="674"/>
      <c r="CB415" s="674"/>
      <c r="CC415" s="674"/>
      <c r="CD415" s="674"/>
      <c r="CE415" s="674"/>
      <c r="CF415" s="674"/>
      <c r="CG415" s="674"/>
      <c r="CH415" s="674"/>
      <c r="CI415" s="674"/>
      <c r="CJ415" s="674"/>
      <c r="CK415" s="674"/>
      <c r="CL415" s="674"/>
      <c r="CM415" s="674"/>
      <c r="CN415" s="674"/>
      <c r="CO415" s="674"/>
      <c r="CP415" s="674"/>
      <c r="CQ415" s="674"/>
      <c r="CR415" s="674"/>
      <c r="CS415" s="674"/>
      <c r="CT415" s="674"/>
      <c r="CU415" s="674"/>
      <c r="CV415" s="674"/>
      <c r="CW415" s="674"/>
      <c r="CX415" s="674"/>
      <c r="CY415" s="674"/>
      <c r="CZ415" s="674"/>
      <c r="DA415" s="674"/>
      <c r="DB415" s="674"/>
      <c r="DC415" s="674"/>
      <c r="DD415" s="674"/>
      <c r="DE415" s="674"/>
      <c r="DF415" s="674"/>
      <c r="DG415" s="674"/>
      <c r="DH415" s="674"/>
      <c r="DI415" s="674"/>
      <c r="DJ415" s="674"/>
      <c r="DK415" s="674"/>
      <c r="DL415" s="674"/>
      <c r="DM415" s="674"/>
      <c r="DN415" s="674"/>
      <c r="DO415" s="674"/>
      <c r="DP415" s="674"/>
      <c r="DQ415" s="674"/>
      <c r="DR415" s="674"/>
      <c r="DS415" s="674"/>
      <c r="DT415" s="674"/>
      <c r="DU415" s="674"/>
      <c r="DV415" s="674"/>
      <c r="DW415" s="674"/>
      <c r="DX415" s="674"/>
      <c r="DY415" s="674"/>
      <c r="DZ415" s="674"/>
      <c r="EA415" s="674"/>
      <c r="EB415" s="674"/>
      <c r="EC415" s="674"/>
      <c r="ED415" s="674"/>
      <c r="EE415" s="674"/>
      <c r="EF415" s="674"/>
      <c r="EG415" s="674"/>
      <c r="EH415" s="674"/>
      <c r="EI415" s="674"/>
      <c r="EJ415" s="674"/>
      <c r="EK415" s="674"/>
      <c r="EL415" s="674"/>
      <c r="EM415" s="674"/>
      <c r="EN415" s="674"/>
      <c r="EO415" s="674"/>
      <c r="EP415" s="674"/>
      <c r="EQ415" s="674"/>
      <c r="ER415" s="674"/>
      <c r="ES415" s="674"/>
      <c r="ET415" s="674"/>
      <c r="EU415" s="674"/>
      <c r="EV415" s="674"/>
      <c r="EW415" s="674"/>
      <c r="EX415" s="674"/>
      <c r="EY415" s="674"/>
      <c r="EZ415" s="674"/>
      <c r="FA415" s="674"/>
      <c r="FB415" s="674"/>
      <c r="FC415" s="674"/>
      <c r="FD415" s="674"/>
      <c r="FE415" s="674"/>
      <c r="FF415" s="674"/>
      <c r="FG415" s="674"/>
      <c r="FH415" s="674"/>
      <c r="FI415" s="674"/>
      <c r="FJ415" s="674"/>
      <c r="FK415" s="674"/>
      <c r="FL415" s="674"/>
      <c r="FM415" s="674"/>
      <c r="FN415" s="674"/>
      <c r="FO415" s="674"/>
      <c r="FP415" s="674"/>
      <c r="FQ415" s="674"/>
      <c r="FR415" s="674"/>
      <c r="FS415" s="674"/>
      <c r="FT415" s="674"/>
      <c r="FU415" s="674"/>
      <c r="FV415" s="674"/>
      <c r="FW415" s="674"/>
      <c r="FX415" s="674"/>
      <c r="FY415" s="674"/>
      <c r="FZ415" s="1313"/>
      <c r="GA415" s="1312"/>
      <c r="GB415" s="1156"/>
      <c r="GC415" s="1156"/>
      <c r="GD415" s="1156"/>
      <c r="GE415" s="1156"/>
      <c r="GF415" s="1156"/>
      <c r="GG415" s="1156"/>
      <c r="GH415" s="1156"/>
      <c r="GI415" s="1156"/>
      <c r="GJ415" s="1156"/>
      <c r="GK415" s="1157"/>
      <c r="GL415" s="1157"/>
      <c r="GM415" s="1157"/>
      <c r="GN415" s="1157"/>
      <c r="GO415" s="1157"/>
      <c r="GP415" s="1157"/>
      <c r="GQ415" s="1157"/>
      <c r="GR415" s="1157"/>
      <c r="GS415" s="1157"/>
      <c r="GT415" s="1157"/>
      <c r="GU415" s="1157"/>
      <c r="GV415" s="1157"/>
      <c r="GW415" s="1157"/>
      <c r="GX415" s="1157"/>
      <c r="GY415" s="1157"/>
      <c r="GZ415" s="1157"/>
      <c r="HA415" s="1157"/>
      <c r="HB415" s="1157"/>
      <c r="HC415" s="1157"/>
      <c r="HD415" s="1157"/>
      <c r="HE415" s="1157"/>
      <c r="HF415" s="1157"/>
      <c r="HG415" s="1157"/>
      <c r="HH415" s="1157"/>
      <c r="HI415" s="1157"/>
      <c r="HJ415" s="1026"/>
    </row>
    <row r="416" spans="2:218" ht="24.95" customHeight="1" x14ac:dyDescent="0.25">
      <c r="B416" s="1607"/>
      <c r="C416" s="684"/>
      <c r="D416" s="1317"/>
      <c r="E416" s="2399"/>
      <c r="F416" s="685"/>
      <c r="G416" s="686"/>
      <c r="H416" s="686"/>
      <c r="I416" s="687"/>
      <c r="J416" s="723"/>
      <c r="K416" s="688"/>
      <c r="L416" s="689"/>
      <c r="M416" s="690"/>
      <c r="N416" s="690"/>
      <c r="O416" s="690"/>
      <c r="P416" s="690"/>
      <c r="Q416" s="691"/>
      <c r="R416" s="692"/>
      <c r="S416" s="693"/>
      <c r="T416" s="694"/>
      <c r="U416" s="724"/>
      <c r="V416" s="695"/>
      <c r="W416" s="690"/>
      <c r="X416" s="2118"/>
      <c r="Y416" s="2119"/>
      <c r="Z416" s="696"/>
      <c r="AA416" s="696"/>
      <c r="AB416" s="696"/>
      <c r="AC416" s="696"/>
      <c r="AD416" s="696"/>
      <c r="AE416" s="696"/>
      <c r="AF416" s="696"/>
      <c r="AG416" s="696"/>
      <c r="AH416" s="696"/>
      <c r="AI416" s="696"/>
      <c r="AJ416" s="696"/>
      <c r="AK416" s="696"/>
      <c r="AL416" s="696"/>
      <c r="AM416" s="696"/>
      <c r="AN416" s="696"/>
      <c r="AO416" s="696"/>
      <c r="AP416" s="696"/>
      <c r="AQ416" s="696"/>
      <c r="AR416" s="696"/>
      <c r="AS416" s="696"/>
      <c r="AT416" s="696"/>
      <c r="AU416" s="696"/>
      <c r="AV416" s="696"/>
      <c r="AW416" s="696"/>
      <c r="AX416" s="696"/>
      <c r="AY416" s="696"/>
      <c r="AZ416" s="696"/>
      <c r="BA416" s="696"/>
      <c r="BB416" s="696"/>
      <c r="BC416" s="696"/>
      <c r="BD416" s="696"/>
      <c r="BE416" s="696"/>
      <c r="BF416" s="696"/>
      <c r="BG416" s="696"/>
      <c r="BH416" s="696"/>
      <c r="BI416" s="696"/>
      <c r="BJ416" s="696"/>
      <c r="BK416" s="696"/>
      <c r="BL416" s="696"/>
      <c r="BM416" s="696"/>
      <c r="BN416" s="696"/>
      <c r="BO416" s="696"/>
      <c r="BP416" s="696"/>
      <c r="BQ416" s="696"/>
      <c r="BR416" s="696"/>
      <c r="BS416" s="696"/>
      <c r="BT416" s="696"/>
      <c r="BU416" s="696"/>
      <c r="BV416" s="696"/>
      <c r="BW416" s="696"/>
      <c r="BX416" s="696"/>
      <c r="BY416" s="696"/>
      <c r="BZ416" s="696"/>
      <c r="CA416" s="696"/>
      <c r="CB416" s="696"/>
      <c r="CC416" s="696"/>
      <c r="CD416" s="696"/>
      <c r="CE416" s="696"/>
      <c r="CF416" s="696"/>
      <c r="CG416" s="696"/>
      <c r="CH416" s="696"/>
      <c r="CI416" s="696"/>
      <c r="CJ416" s="696"/>
      <c r="CK416" s="696"/>
      <c r="CL416" s="696"/>
      <c r="CM416" s="696"/>
      <c r="CN416" s="696"/>
      <c r="CO416" s="696"/>
      <c r="CP416" s="696"/>
      <c r="CQ416" s="696"/>
      <c r="CR416" s="696"/>
      <c r="CS416" s="696"/>
      <c r="CT416" s="696"/>
      <c r="CU416" s="696"/>
      <c r="CV416" s="696"/>
      <c r="CW416" s="696"/>
      <c r="CX416" s="696"/>
      <c r="CY416" s="696"/>
      <c r="CZ416" s="696"/>
      <c r="DA416" s="696"/>
      <c r="DB416" s="696"/>
      <c r="DC416" s="696"/>
      <c r="DD416" s="696"/>
      <c r="DE416" s="696"/>
      <c r="DF416" s="696"/>
      <c r="DG416" s="696"/>
      <c r="DH416" s="696"/>
      <c r="DI416" s="696"/>
      <c r="DJ416" s="696"/>
      <c r="DK416" s="696"/>
      <c r="DL416" s="696"/>
      <c r="DM416" s="696"/>
      <c r="DN416" s="696"/>
      <c r="DO416" s="696"/>
      <c r="DP416" s="696"/>
      <c r="DQ416" s="696"/>
      <c r="DR416" s="696"/>
      <c r="DS416" s="696"/>
      <c r="DT416" s="696"/>
      <c r="DU416" s="696"/>
      <c r="DV416" s="696"/>
      <c r="DW416" s="696"/>
      <c r="DX416" s="696"/>
      <c r="DY416" s="696"/>
      <c r="DZ416" s="696"/>
      <c r="EA416" s="696"/>
      <c r="EB416" s="696"/>
      <c r="EC416" s="696"/>
      <c r="ED416" s="696"/>
      <c r="EE416" s="696"/>
      <c r="EF416" s="696"/>
      <c r="EG416" s="696"/>
      <c r="EH416" s="696"/>
      <c r="EI416" s="696"/>
      <c r="EJ416" s="696"/>
      <c r="EK416" s="696"/>
      <c r="EL416" s="696"/>
      <c r="EM416" s="696"/>
      <c r="EN416" s="696"/>
      <c r="EO416" s="696"/>
      <c r="EP416" s="696"/>
      <c r="EQ416" s="696"/>
      <c r="ER416" s="696"/>
      <c r="ES416" s="696"/>
      <c r="ET416" s="696"/>
      <c r="EU416" s="696"/>
      <c r="EV416" s="696"/>
      <c r="EW416" s="696"/>
      <c r="EX416" s="696"/>
      <c r="EY416" s="696"/>
      <c r="EZ416" s="696"/>
      <c r="FA416" s="696"/>
      <c r="FB416" s="696"/>
      <c r="FC416" s="696"/>
      <c r="FD416" s="696"/>
      <c r="FE416" s="696"/>
      <c r="FF416" s="696"/>
      <c r="FG416" s="696"/>
      <c r="FH416" s="696"/>
      <c r="FI416" s="696"/>
      <c r="FJ416" s="696"/>
      <c r="FK416" s="696"/>
      <c r="FL416" s="696"/>
      <c r="FM416" s="696"/>
      <c r="FN416" s="696"/>
      <c r="FO416" s="696"/>
      <c r="FP416" s="696"/>
      <c r="FQ416" s="696"/>
      <c r="FR416" s="696"/>
      <c r="FS416" s="696"/>
      <c r="FT416" s="696"/>
      <c r="FU416" s="696"/>
      <c r="FV416" s="696"/>
      <c r="FW416" s="696"/>
      <c r="FX416" s="696"/>
      <c r="FY416" s="696"/>
      <c r="FZ416" s="1314"/>
      <c r="GA416" s="1312"/>
      <c r="GB416" s="1156"/>
      <c r="GC416" s="1156"/>
      <c r="GD416" s="1156"/>
      <c r="GE416" s="1156"/>
      <c r="GF416" s="1156"/>
      <c r="GG416" s="1156"/>
      <c r="GH416" s="1156"/>
      <c r="GI416" s="1156"/>
      <c r="GJ416" s="1156"/>
      <c r="GK416" s="1157"/>
      <c r="GL416" s="1157"/>
      <c r="GM416" s="1157"/>
      <c r="GN416" s="1157"/>
      <c r="GO416" s="1157"/>
      <c r="GP416" s="1157"/>
      <c r="GQ416" s="1157"/>
      <c r="GR416" s="1157"/>
      <c r="GS416" s="1157"/>
      <c r="GT416" s="1157"/>
      <c r="GU416" s="1157"/>
      <c r="GV416" s="1157"/>
      <c r="GW416" s="1157"/>
      <c r="GX416" s="1157"/>
      <c r="GY416" s="1157"/>
      <c r="GZ416" s="1157"/>
      <c r="HA416" s="1157"/>
      <c r="HB416" s="1157"/>
      <c r="HC416" s="1157"/>
      <c r="HD416" s="1157"/>
      <c r="HE416" s="1157"/>
      <c r="HF416" s="1157"/>
      <c r="HG416" s="1157"/>
      <c r="HH416" s="1157"/>
      <c r="HI416" s="1157"/>
      <c r="HJ416" s="1026"/>
    </row>
    <row r="417" spans="2:218" ht="24.95" customHeight="1" x14ac:dyDescent="0.25">
      <c r="B417" s="1606"/>
      <c r="C417" s="229"/>
      <c r="D417" s="1316"/>
      <c r="E417" s="2400"/>
      <c r="F417" s="215"/>
      <c r="G417" s="213"/>
      <c r="H417" s="213"/>
      <c r="I417" s="214"/>
      <c r="J417" s="834"/>
      <c r="K417" s="234"/>
      <c r="L417" s="230"/>
      <c r="M417" s="231"/>
      <c r="N417" s="231"/>
      <c r="O417" s="231"/>
      <c r="P417" s="231"/>
      <c r="Q417" s="235"/>
      <c r="R417" s="233"/>
      <c r="S417" s="232"/>
      <c r="T417" s="219"/>
      <c r="U417" s="835"/>
      <c r="V417" s="212"/>
      <c r="W417" s="231"/>
      <c r="X417" s="2118"/>
      <c r="Y417" s="2119"/>
      <c r="Z417" s="674"/>
      <c r="AA417" s="674"/>
      <c r="AB417" s="674"/>
      <c r="AC417" s="674"/>
      <c r="AD417" s="674"/>
      <c r="AE417" s="674"/>
      <c r="AF417" s="674"/>
      <c r="AG417" s="674"/>
      <c r="AH417" s="674"/>
      <c r="AI417" s="674"/>
      <c r="AJ417" s="674"/>
      <c r="AK417" s="674"/>
      <c r="AL417" s="674"/>
      <c r="AM417" s="674"/>
      <c r="AN417" s="674"/>
      <c r="AO417" s="674"/>
      <c r="AP417" s="674"/>
      <c r="AQ417" s="674"/>
      <c r="AR417" s="674"/>
      <c r="AS417" s="674"/>
      <c r="AT417" s="674"/>
      <c r="AU417" s="674"/>
      <c r="AV417" s="674"/>
      <c r="AW417" s="674"/>
      <c r="AX417" s="674"/>
      <c r="AY417" s="674"/>
      <c r="AZ417" s="674"/>
      <c r="BA417" s="674"/>
      <c r="BB417" s="674"/>
      <c r="BC417" s="674"/>
      <c r="BD417" s="674"/>
      <c r="BE417" s="674"/>
      <c r="BF417" s="674"/>
      <c r="BG417" s="674"/>
      <c r="BH417" s="674"/>
      <c r="BI417" s="674"/>
      <c r="BJ417" s="674"/>
      <c r="BK417" s="674"/>
      <c r="BL417" s="674"/>
      <c r="BM417" s="674"/>
      <c r="BN417" s="674"/>
      <c r="BO417" s="674"/>
      <c r="BP417" s="674"/>
      <c r="BQ417" s="674"/>
      <c r="BR417" s="674"/>
      <c r="BS417" s="674"/>
      <c r="BT417" s="674"/>
      <c r="BU417" s="674"/>
      <c r="BV417" s="674"/>
      <c r="BW417" s="674"/>
      <c r="BX417" s="674"/>
      <c r="BY417" s="674"/>
      <c r="BZ417" s="674"/>
      <c r="CA417" s="674"/>
      <c r="CB417" s="674"/>
      <c r="CC417" s="674"/>
      <c r="CD417" s="674"/>
      <c r="CE417" s="674"/>
      <c r="CF417" s="674"/>
      <c r="CG417" s="674"/>
      <c r="CH417" s="674"/>
      <c r="CI417" s="674"/>
      <c r="CJ417" s="674"/>
      <c r="CK417" s="674"/>
      <c r="CL417" s="674"/>
      <c r="CM417" s="674"/>
      <c r="CN417" s="674"/>
      <c r="CO417" s="674"/>
      <c r="CP417" s="674"/>
      <c r="CQ417" s="674"/>
      <c r="CR417" s="674"/>
      <c r="CS417" s="674"/>
      <c r="CT417" s="674"/>
      <c r="CU417" s="674"/>
      <c r="CV417" s="674"/>
      <c r="CW417" s="674"/>
      <c r="CX417" s="674"/>
      <c r="CY417" s="674"/>
      <c r="CZ417" s="674"/>
      <c r="DA417" s="674"/>
      <c r="DB417" s="674"/>
      <c r="DC417" s="674"/>
      <c r="DD417" s="674"/>
      <c r="DE417" s="674"/>
      <c r="DF417" s="674"/>
      <c r="DG417" s="674"/>
      <c r="DH417" s="674"/>
      <c r="DI417" s="674"/>
      <c r="DJ417" s="674"/>
      <c r="DK417" s="674"/>
      <c r="DL417" s="674"/>
      <c r="DM417" s="674"/>
      <c r="DN417" s="674"/>
      <c r="DO417" s="674"/>
      <c r="DP417" s="674"/>
      <c r="DQ417" s="674"/>
      <c r="DR417" s="674"/>
      <c r="DS417" s="674"/>
      <c r="DT417" s="674"/>
      <c r="DU417" s="674"/>
      <c r="DV417" s="674"/>
      <c r="DW417" s="674"/>
      <c r="DX417" s="674"/>
      <c r="DY417" s="674"/>
      <c r="DZ417" s="674"/>
      <c r="EA417" s="674"/>
      <c r="EB417" s="674"/>
      <c r="EC417" s="674"/>
      <c r="ED417" s="674"/>
      <c r="EE417" s="674"/>
      <c r="EF417" s="674"/>
      <c r="EG417" s="674"/>
      <c r="EH417" s="674"/>
      <c r="EI417" s="674"/>
      <c r="EJ417" s="674"/>
      <c r="EK417" s="674"/>
      <c r="EL417" s="674"/>
      <c r="EM417" s="674"/>
      <c r="EN417" s="674"/>
      <c r="EO417" s="674"/>
      <c r="EP417" s="674"/>
      <c r="EQ417" s="674"/>
      <c r="ER417" s="674"/>
      <c r="ES417" s="674"/>
      <c r="ET417" s="674"/>
      <c r="EU417" s="674"/>
      <c r="EV417" s="674"/>
      <c r="EW417" s="674"/>
      <c r="EX417" s="674"/>
      <c r="EY417" s="674"/>
      <c r="EZ417" s="674"/>
      <c r="FA417" s="674"/>
      <c r="FB417" s="674"/>
      <c r="FC417" s="674"/>
      <c r="FD417" s="674"/>
      <c r="FE417" s="674"/>
      <c r="FF417" s="674"/>
      <c r="FG417" s="674"/>
      <c r="FH417" s="674"/>
      <c r="FI417" s="674"/>
      <c r="FJ417" s="674"/>
      <c r="FK417" s="674"/>
      <c r="FL417" s="674"/>
      <c r="FM417" s="674"/>
      <c r="FN417" s="674"/>
      <c r="FO417" s="674"/>
      <c r="FP417" s="674"/>
      <c r="FQ417" s="674"/>
      <c r="FR417" s="674"/>
      <c r="FS417" s="674"/>
      <c r="FT417" s="674"/>
      <c r="FU417" s="674"/>
      <c r="FV417" s="674"/>
      <c r="FW417" s="674"/>
      <c r="FX417" s="674"/>
      <c r="FY417" s="674"/>
      <c r="FZ417" s="1313"/>
      <c r="GA417" s="1312"/>
      <c r="GB417" s="1156"/>
      <c r="GC417" s="1156"/>
      <c r="GD417" s="1156"/>
      <c r="GE417" s="1156"/>
      <c r="GF417" s="1156"/>
      <c r="GG417" s="1156"/>
      <c r="GH417" s="1156"/>
      <c r="GI417" s="1156"/>
      <c r="GJ417" s="1156"/>
      <c r="GK417" s="1157"/>
      <c r="GL417" s="1157"/>
      <c r="GM417" s="1157"/>
      <c r="GN417" s="1157"/>
      <c r="GO417" s="1157"/>
      <c r="GP417" s="1157"/>
      <c r="GQ417" s="1157"/>
      <c r="GR417" s="1157"/>
      <c r="GS417" s="1157"/>
      <c r="GT417" s="1157"/>
      <c r="GU417" s="1157"/>
      <c r="GV417" s="1157"/>
      <c r="GW417" s="1157"/>
      <c r="GX417" s="1157"/>
      <c r="GY417" s="1157"/>
      <c r="GZ417" s="1157"/>
      <c r="HA417" s="1157"/>
      <c r="HB417" s="1157"/>
      <c r="HC417" s="1157"/>
      <c r="HD417" s="1157"/>
      <c r="HE417" s="1157"/>
      <c r="HF417" s="1157"/>
      <c r="HG417" s="1157"/>
      <c r="HH417" s="1157"/>
      <c r="HI417" s="1157"/>
      <c r="HJ417" s="1026"/>
    </row>
    <row r="418" spans="2:218" ht="24.95" customHeight="1" x14ac:dyDescent="0.25">
      <c r="B418" s="1606"/>
      <c r="C418" s="229"/>
      <c r="D418" s="1316"/>
      <c r="E418" s="2400"/>
      <c r="F418" s="215"/>
      <c r="G418" s="213"/>
      <c r="H418" s="213"/>
      <c r="I418" s="214"/>
      <c r="J418" s="834"/>
      <c r="K418" s="234"/>
      <c r="L418" s="230"/>
      <c r="M418" s="231"/>
      <c r="N418" s="231"/>
      <c r="O418" s="231"/>
      <c r="P418" s="231"/>
      <c r="Q418" s="235"/>
      <c r="R418" s="233"/>
      <c r="S418" s="232"/>
      <c r="T418" s="219"/>
      <c r="U418" s="835"/>
      <c r="V418" s="212"/>
      <c r="W418" s="231"/>
      <c r="X418" s="2118"/>
      <c r="Y418" s="2119"/>
      <c r="Z418" s="674"/>
      <c r="AA418" s="674"/>
      <c r="AB418" s="674"/>
      <c r="AC418" s="674"/>
      <c r="AD418" s="674"/>
      <c r="AE418" s="674"/>
      <c r="AF418" s="674"/>
      <c r="AG418" s="674"/>
      <c r="AH418" s="674"/>
      <c r="AI418" s="674"/>
      <c r="AJ418" s="674"/>
      <c r="AK418" s="674"/>
      <c r="AL418" s="674"/>
      <c r="AM418" s="674"/>
      <c r="AN418" s="674"/>
      <c r="AO418" s="674"/>
      <c r="AP418" s="674"/>
      <c r="AQ418" s="674"/>
      <c r="AR418" s="674"/>
      <c r="AS418" s="674"/>
      <c r="AT418" s="674"/>
      <c r="AU418" s="674"/>
      <c r="AV418" s="674"/>
      <c r="AW418" s="674"/>
      <c r="AX418" s="674"/>
      <c r="AY418" s="674"/>
      <c r="AZ418" s="674"/>
      <c r="BA418" s="674"/>
      <c r="BB418" s="674"/>
      <c r="BC418" s="674"/>
      <c r="BD418" s="674"/>
      <c r="BE418" s="674"/>
      <c r="BF418" s="674"/>
      <c r="BG418" s="674"/>
      <c r="BH418" s="674"/>
      <c r="BI418" s="674"/>
      <c r="BJ418" s="674"/>
      <c r="BK418" s="674"/>
      <c r="BL418" s="674"/>
      <c r="BM418" s="674"/>
      <c r="BN418" s="674"/>
      <c r="BO418" s="674"/>
      <c r="BP418" s="674"/>
      <c r="BQ418" s="674"/>
      <c r="BR418" s="674"/>
      <c r="BS418" s="674"/>
      <c r="BT418" s="674"/>
      <c r="BU418" s="674"/>
      <c r="BV418" s="674"/>
      <c r="BW418" s="674"/>
      <c r="BX418" s="674"/>
      <c r="BY418" s="674"/>
      <c r="BZ418" s="674"/>
      <c r="CA418" s="674"/>
      <c r="CB418" s="674"/>
      <c r="CC418" s="674"/>
      <c r="CD418" s="674"/>
      <c r="CE418" s="674"/>
      <c r="CF418" s="674"/>
      <c r="CG418" s="674"/>
      <c r="CH418" s="674"/>
      <c r="CI418" s="674"/>
      <c r="CJ418" s="674"/>
      <c r="CK418" s="674"/>
      <c r="CL418" s="674"/>
      <c r="CM418" s="674"/>
      <c r="CN418" s="674"/>
      <c r="CO418" s="674"/>
      <c r="CP418" s="674"/>
      <c r="CQ418" s="674"/>
      <c r="CR418" s="674"/>
      <c r="CS418" s="674"/>
      <c r="CT418" s="674"/>
      <c r="CU418" s="674"/>
      <c r="CV418" s="674"/>
      <c r="CW418" s="674"/>
      <c r="CX418" s="674"/>
      <c r="CY418" s="674"/>
      <c r="CZ418" s="674"/>
      <c r="DA418" s="674"/>
      <c r="DB418" s="674"/>
      <c r="DC418" s="674"/>
      <c r="DD418" s="674"/>
      <c r="DE418" s="674"/>
      <c r="DF418" s="674"/>
      <c r="DG418" s="674"/>
      <c r="DH418" s="674"/>
      <c r="DI418" s="674"/>
      <c r="DJ418" s="674"/>
      <c r="DK418" s="674"/>
      <c r="DL418" s="674"/>
      <c r="DM418" s="674"/>
      <c r="DN418" s="674"/>
      <c r="DO418" s="674"/>
      <c r="DP418" s="674"/>
      <c r="DQ418" s="674"/>
      <c r="DR418" s="674"/>
      <c r="DS418" s="674"/>
      <c r="DT418" s="674"/>
      <c r="DU418" s="674"/>
      <c r="DV418" s="674"/>
      <c r="DW418" s="674"/>
      <c r="DX418" s="674"/>
      <c r="DY418" s="674"/>
      <c r="DZ418" s="674"/>
      <c r="EA418" s="674"/>
      <c r="EB418" s="674"/>
      <c r="EC418" s="674"/>
      <c r="ED418" s="674"/>
      <c r="EE418" s="674"/>
      <c r="EF418" s="674"/>
      <c r="EG418" s="674"/>
      <c r="EH418" s="674"/>
      <c r="EI418" s="674"/>
      <c r="EJ418" s="674"/>
      <c r="EK418" s="674"/>
      <c r="EL418" s="674"/>
      <c r="EM418" s="674"/>
      <c r="EN418" s="674"/>
      <c r="EO418" s="674"/>
      <c r="EP418" s="674"/>
      <c r="EQ418" s="674"/>
      <c r="ER418" s="674"/>
      <c r="ES418" s="674"/>
      <c r="ET418" s="674"/>
      <c r="EU418" s="674"/>
      <c r="EV418" s="674"/>
      <c r="EW418" s="674"/>
      <c r="EX418" s="674"/>
      <c r="EY418" s="674"/>
      <c r="EZ418" s="674"/>
      <c r="FA418" s="674"/>
      <c r="FB418" s="674"/>
      <c r="FC418" s="674"/>
      <c r="FD418" s="674"/>
      <c r="FE418" s="674"/>
      <c r="FF418" s="674"/>
      <c r="FG418" s="674"/>
      <c r="FH418" s="674"/>
      <c r="FI418" s="674"/>
      <c r="FJ418" s="674"/>
      <c r="FK418" s="674"/>
      <c r="FL418" s="674"/>
      <c r="FM418" s="674"/>
      <c r="FN418" s="674"/>
      <c r="FO418" s="674"/>
      <c r="FP418" s="674"/>
      <c r="FQ418" s="674"/>
      <c r="FR418" s="674"/>
      <c r="FS418" s="674"/>
      <c r="FT418" s="674"/>
      <c r="FU418" s="674"/>
      <c r="FV418" s="674"/>
      <c r="FW418" s="674"/>
      <c r="FX418" s="674"/>
      <c r="FY418" s="674"/>
      <c r="FZ418" s="1313"/>
      <c r="GA418" s="1312"/>
      <c r="GB418" s="1156"/>
      <c r="GC418" s="1156"/>
      <c r="GD418" s="1156"/>
      <c r="GE418" s="1156"/>
      <c r="GF418" s="1156"/>
      <c r="GG418" s="1156"/>
      <c r="GH418" s="1156"/>
      <c r="GI418" s="1156"/>
      <c r="GJ418" s="1156"/>
      <c r="GK418" s="1157"/>
      <c r="GL418" s="1157"/>
      <c r="GM418" s="1157"/>
      <c r="GN418" s="1157"/>
      <c r="GO418" s="1157"/>
      <c r="GP418" s="1157"/>
      <c r="GQ418" s="1157"/>
      <c r="GR418" s="1157"/>
      <c r="GS418" s="1157"/>
      <c r="GT418" s="1157"/>
      <c r="GU418" s="1157"/>
      <c r="GV418" s="1157"/>
      <c r="GW418" s="1157"/>
      <c r="GX418" s="1157"/>
      <c r="GY418" s="1157"/>
      <c r="GZ418" s="1157"/>
      <c r="HA418" s="1157"/>
      <c r="HB418" s="1157"/>
      <c r="HC418" s="1157"/>
      <c r="HD418" s="1157"/>
      <c r="HE418" s="1157"/>
      <c r="HF418" s="1157"/>
      <c r="HG418" s="1157"/>
      <c r="HH418" s="1157"/>
      <c r="HI418" s="1157"/>
      <c r="HJ418" s="1026"/>
    </row>
    <row r="419" spans="2:218" ht="24.95" customHeight="1" x14ac:dyDescent="0.25">
      <c r="B419" s="1606"/>
      <c r="C419" s="229"/>
      <c r="D419" s="1316"/>
      <c r="E419" s="2400"/>
      <c r="F419" s="215"/>
      <c r="G419" s="213"/>
      <c r="H419" s="213"/>
      <c r="I419" s="214"/>
      <c r="J419" s="834"/>
      <c r="K419" s="234"/>
      <c r="L419" s="230"/>
      <c r="M419" s="231"/>
      <c r="N419" s="231"/>
      <c r="O419" s="231"/>
      <c r="P419" s="231"/>
      <c r="Q419" s="235"/>
      <c r="R419" s="233"/>
      <c r="S419" s="232"/>
      <c r="T419" s="219"/>
      <c r="U419" s="835"/>
      <c r="V419" s="212"/>
      <c r="W419" s="231"/>
      <c r="X419" s="2118"/>
      <c r="Y419" s="2119"/>
      <c r="Z419" s="674"/>
      <c r="AA419" s="674"/>
      <c r="AB419" s="674"/>
      <c r="AC419" s="674"/>
      <c r="AD419" s="674"/>
      <c r="AE419" s="674"/>
      <c r="AF419" s="674"/>
      <c r="AG419" s="674"/>
      <c r="AH419" s="674"/>
      <c r="AI419" s="674"/>
      <c r="AJ419" s="674"/>
      <c r="AK419" s="674"/>
      <c r="AL419" s="674"/>
      <c r="AM419" s="674"/>
      <c r="AN419" s="674"/>
      <c r="AO419" s="674"/>
      <c r="AP419" s="674"/>
      <c r="AQ419" s="674"/>
      <c r="AR419" s="674"/>
      <c r="AS419" s="674"/>
      <c r="AT419" s="674"/>
      <c r="AU419" s="674"/>
      <c r="AV419" s="674"/>
      <c r="AW419" s="674"/>
      <c r="AX419" s="674"/>
      <c r="AY419" s="674"/>
      <c r="AZ419" s="674"/>
      <c r="BA419" s="674"/>
      <c r="BB419" s="674"/>
      <c r="BC419" s="674"/>
      <c r="BD419" s="674"/>
      <c r="BE419" s="674"/>
      <c r="BF419" s="674"/>
      <c r="BG419" s="674"/>
      <c r="BH419" s="674"/>
      <c r="BI419" s="674"/>
      <c r="BJ419" s="674"/>
      <c r="BK419" s="674"/>
      <c r="BL419" s="674"/>
      <c r="BM419" s="674"/>
      <c r="BN419" s="674"/>
      <c r="BO419" s="674"/>
      <c r="BP419" s="674"/>
      <c r="BQ419" s="674"/>
      <c r="BR419" s="674"/>
      <c r="BS419" s="674"/>
      <c r="BT419" s="674"/>
      <c r="BU419" s="674"/>
      <c r="BV419" s="674"/>
      <c r="BW419" s="674"/>
      <c r="BX419" s="674"/>
      <c r="BY419" s="674"/>
      <c r="BZ419" s="674"/>
      <c r="CA419" s="674"/>
      <c r="CB419" s="674"/>
      <c r="CC419" s="674"/>
      <c r="CD419" s="674"/>
      <c r="CE419" s="674"/>
      <c r="CF419" s="674"/>
      <c r="CG419" s="674"/>
      <c r="CH419" s="674"/>
      <c r="CI419" s="674"/>
      <c r="CJ419" s="674"/>
      <c r="CK419" s="674"/>
      <c r="CL419" s="674"/>
      <c r="CM419" s="674"/>
      <c r="CN419" s="674"/>
      <c r="CO419" s="674"/>
      <c r="CP419" s="674"/>
      <c r="CQ419" s="674"/>
      <c r="CR419" s="674"/>
      <c r="CS419" s="674"/>
      <c r="CT419" s="674"/>
      <c r="CU419" s="674"/>
      <c r="CV419" s="674"/>
      <c r="CW419" s="674"/>
      <c r="CX419" s="674"/>
      <c r="CY419" s="674"/>
      <c r="CZ419" s="674"/>
      <c r="DA419" s="674"/>
      <c r="DB419" s="674"/>
      <c r="DC419" s="674"/>
      <c r="DD419" s="674"/>
      <c r="DE419" s="674"/>
      <c r="DF419" s="674"/>
      <c r="DG419" s="674"/>
      <c r="DH419" s="674"/>
      <c r="DI419" s="674"/>
      <c r="DJ419" s="674"/>
      <c r="DK419" s="674"/>
      <c r="DL419" s="674"/>
      <c r="DM419" s="674"/>
      <c r="DN419" s="674"/>
      <c r="DO419" s="674"/>
      <c r="DP419" s="674"/>
      <c r="DQ419" s="674"/>
      <c r="DR419" s="674"/>
      <c r="DS419" s="674"/>
      <c r="DT419" s="674"/>
      <c r="DU419" s="674"/>
      <c r="DV419" s="674"/>
      <c r="DW419" s="674"/>
      <c r="DX419" s="674"/>
      <c r="DY419" s="674"/>
      <c r="DZ419" s="674"/>
      <c r="EA419" s="674"/>
      <c r="EB419" s="674"/>
      <c r="EC419" s="674"/>
      <c r="ED419" s="674"/>
      <c r="EE419" s="674"/>
      <c r="EF419" s="674"/>
      <c r="EG419" s="674"/>
      <c r="EH419" s="674"/>
      <c r="EI419" s="674"/>
      <c r="EJ419" s="674"/>
      <c r="EK419" s="674"/>
      <c r="EL419" s="674"/>
      <c r="EM419" s="674"/>
      <c r="EN419" s="674"/>
      <c r="EO419" s="674"/>
      <c r="EP419" s="674"/>
      <c r="EQ419" s="674"/>
      <c r="ER419" s="674"/>
      <c r="ES419" s="674"/>
      <c r="ET419" s="674"/>
      <c r="EU419" s="674"/>
      <c r="EV419" s="674"/>
      <c r="EW419" s="674"/>
      <c r="EX419" s="674"/>
      <c r="EY419" s="674"/>
      <c r="EZ419" s="674"/>
      <c r="FA419" s="674"/>
      <c r="FB419" s="674"/>
      <c r="FC419" s="674"/>
      <c r="FD419" s="674"/>
      <c r="FE419" s="674"/>
      <c r="FF419" s="674"/>
      <c r="FG419" s="674"/>
      <c r="FH419" s="674"/>
      <c r="FI419" s="674"/>
      <c r="FJ419" s="674"/>
      <c r="FK419" s="674"/>
      <c r="FL419" s="674"/>
      <c r="FM419" s="674"/>
      <c r="FN419" s="674"/>
      <c r="FO419" s="674"/>
      <c r="FP419" s="674"/>
      <c r="FQ419" s="674"/>
      <c r="FR419" s="674"/>
      <c r="FS419" s="674"/>
      <c r="FT419" s="674"/>
      <c r="FU419" s="674"/>
      <c r="FV419" s="674"/>
      <c r="FW419" s="674"/>
      <c r="FX419" s="674"/>
      <c r="FY419" s="674"/>
      <c r="FZ419" s="1313"/>
      <c r="GA419" s="1312"/>
      <c r="GB419" s="1156"/>
      <c r="GC419" s="1156"/>
      <c r="GD419" s="1156"/>
      <c r="GE419" s="1156"/>
      <c r="GF419" s="1156"/>
      <c r="GG419" s="1156"/>
      <c r="GH419" s="1156"/>
      <c r="GI419" s="1156"/>
      <c r="GJ419" s="1156"/>
      <c r="GK419" s="1157"/>
      <c r="GL419" s="1157"/>
      <c r="GM419" s="1157"/>
      <c r="GN419" s="1157"/>
      <c r="GO419" s="1157"/>
      <c r="GP419" s="1157"/>
      <c r="GQ419" s="1157"/>
      <c r="GR419" s="1157"/>
      <c r="GS419" s="1157"/>
      <c r="GT419" s="1157"/>
      <c r="GU419" s="1157"/>
      <c r="GV419" s="1157"/>
      <c r="GW419" s="1157"/>
      <c r="GX419" s="1157"/>
      <c r="GY419" s="1157"/>
      <c r="GZ419" s="1157"/>
      <c r="HA419" s="1157"/>
      <c r="HB419" s="1157"/>
      <c r="HC419" s="1157"/>
      <c r="HD419" s="1157"/>
      <c r="HE419" s="1157"/>
      <c r="HF419" s="1157"/>
      <c r="HG419" s="1157"/>
      <c r="HH419" s="1157"/>
      <c r="HI419" s="1157"/>
      <c r="HJ419" s="1026"/>
    </row>
    <row r="420" spans="2:218" ht="24.95" customHeight="1" x14ac:dyDescent="0.25">
      <c r="B420" s="1606"/>
      <c r="C420" s="229"/>
      <c r="D420" s="1316"/>
      <c r="E420" s="2400"/>
      <c r="F420" s="215"/>
      <c r="G420" s="213"/>
      <c r="H420" s="213"/>
      <c r="I420" s="214"/>
      <c r="J420" s="834"/>
      <c r="K420" s="234"/>
      <c r="L420" s="230"/>
      <c r="M420" s="231"/>
      <c r="N420" s="231"/>
      <c r="O420" s="231"/>
      <c r="P420" s="231"/>
      <c r="Q420" s="235"/>
      <c r="R420" s="233"/>
      <c r="S420" s="232"/>
      <c r="T420" s="219"/>
      <c r="U420" s="835"/>
      <c r="V420" s="212"/>
      <c r="W420" s="231"/>
      <c r="X420" s="2118"/>
      <c r="Y420" s="2119"/>
      <c r="Z420" s="674"/>
      <c r="AA420" s="674"/>
      <c r="AB420" s="674"/>
      <c r="AC420" s="674"/>
      <c r="AD420" s="674"/>
      <c r="AE420" s="674"/>
      <c r="AF420" s="674"/>
      <c r="AG420" s="674"/>
      <c r="AH420" s="674"/>
      <c r="AI420" s="674"/>
      <c r="AJ420" s="674"/>
      <c r="AK420" s="674"/>
      <c r="AL420" s="674"/>
      <c r="AM420" s="674"/>
      <c r="AN420" s="674"/>
      <c r="AO420" s="674"/>
      <c r="AP420" s="674"/>
      <c r="AQ420" s="674"/>
      <c r="AR420" s="674"/>
      <c r="AS420" s="674"/>
      <c r="AT420" s="674"/>
      <c r="AU420" s="674"/>
      <c r="AV420" s="674"/>
      <c r="AW420" s="674"/>
      <c r="AX420" s="674"/>
      <c r="AY420" s="674"/>
      <c r="AZ420" s="674"/>
      <c r="BA420" s="674"/>
      <c r="BB420" s="674"/>
      <c r="BC420" s="674"/>
      <c r="BD420" s="674"/>
      <c r="BE420" s="674"/>
      <c r="BF420" s="674"/>
      <c r="BG420" s="674"/>
      <c r="BH420" s="674"/>
      <c r="BI420" s="674"/>
      <c r="BJ420" s="674"/>
      <c r="BK420" s="674"/>
      <c r="BL420" s="674"/>
      <c r="BM420" s="674"/>
      <c r="BN420" s="674"/>
      <c r="BO420" s="674"/>
      <c r="BP420" s="674"/>
      <c r="BQ420" s="674"/>
      <c r="BR420" s="674"/>
      <c r="BS420" s="674"/>
      <c r="BT420" s="674"/>
      <c r="BU420" s="674"/>
      <c r="BV420" s="674"/>
      <c r="BW420" s="674"/>
      <c r="BX420" s="674"/>
      <c r="BY420" s="674"/>
      <c r="BZ420" s="674"/>
      <c r="CA420" s="674"/>
      <c r="CB420" s="674"/>
      <c r="CC420" s="674"/>
      <c r="CD420" s="674"/>
      <c r="CE420" s="674"/>
      <c r="CF420" s="674"/>
      <c r="CG420" s="674"/>
      <c r="CH420" s="674"/>
      <c r="CI420" s="674"/>
      <c r="CJ420" s="674"/>
      <c r="CK420" s="674"/>
      <c r="CL420" s="674"/>
      <c r="CM420" s="674"/>
      <c r="CN420" s="674"/>
      <c r="CO420" s="674"/>
      <c r="CP420" s="674"/>
      <c r="CQ420" s="674"/>
      <c r="CR420" s="674"/>
      <c r="CS420" s="674"/>
      <c r="CT420" s="674"/>
      <c r="CU420" s="674"/>
      <c r="CV420" s="674"/>
      <c r="CW420" s="674"/>
      <c r="CX420" s="674"/>
      <c r="CY420" s="674"/>
      <c r="CZ420" s="674"/>
      <c r="DA420" s="674"/>
      <c r="DB420" s="674"/>
      <c r="DC420" s="674"/>
      <c r="DD420" s="674"/>
      <c r="DE420" s="674"/>
      <c r="DF420" s="674"/>
      <c r="DG420" s="674"/>
      <c r="DH420" s="674"/>
      <c r="DI420" s="674"/>
      <c r="DJ420" s="674"/>
      <c r="DK420" s="674"/>
      <c r="DL420" s="674"/>
      <c r="DM420" s="674"/>
      <c r="DN420" s="674"/>
      <c r="DO420" s="674"/>
      <c r="DP420" s="674"/>
      <c r="DQ420" s="674"/>
      <c r="DR420" s="674"/>
      <c r="DS420" s="674"/>
      <c r="DT420" s="674"/>
      <c r="DU420" s="674"/>
      <c r="DV420" s="674"/>
      <c r="DW420" s="674"/>
      <c r="DX420" s="674"/>
      <c r="DY420" s="674"/>
      <c r="DZ420" s="674"/>
      <c r="EA420" s="674"/>
      <c r="EB420" s="674"/>
      <c r="EC420" s="674"/>
      <c r="ED420" s="674"/>
      <c r="EE420" s="674"/>
      <c r="EF420" s="674"/>
      <c r="EG420" s="674"/>
      <c r="EH420" s="674"/>
      <c r="EI420" s="674"/>
      <c r="EJ420" s="674"/>
      <c r="EK420" s="674"/>
      <c r="EL420" s="674"/>
      <c r="EM420" s="674"/>
      <c r="EN420" s="674"/>
      <c r="EO420" s="674"/>
      <c r="EP420" s="674"/>
      <c r="EQ420" s="674"/>
      <c r="ER420" s="674"/>
      <c r="ES420" s="674"/>
      <c r="ET420" s="674"/>
      <c r="EU420" s="674"/>
      <c r="EV420" s="674"/>
      <c r="EW420" s="674"/>
      <c r="EX420" s="674"/>
      <c r="EY420" s="674"/>
      <c r="EZ420" s="674"/>
      <c r="FA420" s="674"/>
      <c r="FB420" s="674"/>
      <c r="FC420" s="674"/>
      <c r="FD420" s="674"/>
      <c r="FE420" s="674"/>
      <c r="FF420" s="674"/>
      <c r="FG420" s="674"/>
      <c r="FH420" s="674"/>
      <c r="FI420" s="674"/>
      <c r="FJ420" s="674"/>
      <c r="FK420" s="674"/>
      <c r="FL420" s="674"/>
      <c r="FM420" s="674"/>
      <c r="FN420" s="674"/>
      <c r="FO420" s="674"/>
      <c r="FP420" s="674"/>
      <c r="FQ420" s="674"/>
      <c r="FR420" s="674"/>
      <c r="FS420" s="674"/>
      <c r="FT420" s="674"/>
      <c r="FU420" s="674"/>
      <c r="FV420" s="674"/>
      <c r="FW420" s="674"/>
      <c r="FX420" s="674"/>
      <c r="FY420" s="674"/>
      <c r="FZ420" s="1313"/>
      <c r="GA420" s="1312"/>
      <c r="GB420" s="1156"/>
      <c r="GC420" s="1156"/>
      <c r="GD420" s="1156"/>
      <c r="GE420" s="1156"/>
      <c r="GF420" s="1156"/>
      <c r="GG420" s="1156"/>
      <c r="GH420" s="1156"/>
      <c r="GI420" s="1156"/>
      <c r="GJ420" s="1156"/>
      <c r="GK420" s="1157"/>
      <c r="GL420" s="1157"/>
      <c r="GM420" s="1157"/>
      <c r="GN420" s="1157"/>
      <c r="GO420" s="1157"/>
      <c r="GP420" s="1157"/>
      <c r="GQ420" s="1157"/>
      <c r="GR420" s="1157"/>
      <c r="GS420" s="1157"/>
      <c r="GT420" s="1157"/>
      <c r="GU420" s="1157"/>
      <c r="GV420" s="1157"/>
      <c r="GW420" s="1157"/>
      <c r="GX420" s="1157"/>
      <c r="GY420" s="1157"/>
      <c r="GZ420" s="1157"/>
      <c r="HA420" s="1157"/>
      <c r="HB420" s="1157"/>
      <c r="HC420" s="1157"/>
      <c r="HD420" s="1157"/>
      <c r="HE420" s="1157"/>
      <c r="HF420" s="1157"/>
      <c r="HG420" s="1157"/>
      <c r="HH420" s="1157"/>
      <c r="HI420" s="1157"/>
      <c r="HJ420" s="1026"/>
    </row>
    <row r="421" spans="2:218" ht="24.95" customHeight="1" x14ac:dyDescent="0.25">
      <c r="B421" s="1606"/>
      <c r="C421" s="229"/>
      <c r="D421" s="1316"/>
      <c r="E421" s="2400"/>
      <c r="F421" s="215"/>
      <c r="G421" s="213"/>
      <c r="H421" s="213"/>
      <c r="I421" s="214"/>
      <c r="J421" s="834"/>
      <c r="K421" s="234"/>
      <c r="L421" s="230"/>
      <c r="M421" s="231"/>
      <c r="N421" s="231"/>
      <c r="O421" s="231"/>
      <c r="P421" s="231"/>
      <c r="Q421" s="235"/>
      <c r="R421" s="233"/>
      <c r="S421" s="232"/>
      <c r="T421" s="219"/>
      <c r="U421" s="835"/>
      <c r="V421" s="212"/>
      <c r="W421" s="231"/>
      <c r="X421" s="2118"/>
      <c r="Y421" s="2119"/>
      <c r="Z421" s="674"/>
      <c r="AA421" s="674"/>
      <c r="AB421" s="674"/>
      <c r="AC421" s="674"/>
      <c r="AD421" s="674"/>
      <c r="AE421" s="674"/>
      <c r="AF421" s="674"/>
      <c r="AG421" s="674"/>
      <c r="AH421" s="674"/>
      <c r="AI421" s="674"/>
      <c r="AJ421" s="674"/>
      <c r="AK421" s="674"/>
      <c r="AL421" s="674"/>
      <c r="AM421" s="674"/>
      <c r="AN421" s="674"/>
      <c r="AO421" s="674"/>
      <c r="AP421" s="674"/>
      <c r="AQ421" s="674"/>
      <c r="AR421" s="674"/>
      <c r="AS421" s="674"/>
      <c r="AT421" s="674"/>
      <c r="AU421" s="674"/>
      <c r="AV421" s="674"/>
      <c r="AW421" s="674"/>
      <c r="AX421" s="674"/>
      <c r="AY421" s="674"/>
      <c r="AZ421" s="674"/>
      <c r="BA421" s="674"/>
      <c r="BB421" s="674"/>
      <c r="BC421" s="674"/>
      <c r="BD421" s="674"/>
      <c r="BE421" s="674"/>
      <c r="BF421" s="674"/>
      <c r="BG421" s="674"/>
      <c r="BH421" s="674"/>
      <c r="BI421" s="674"/>
      <c r="BJ421" s="674"/>
      <c r="BK421" s="674"/>
      <c r="BL421" s="674"/>
      <c r="BM421" s="674"/>
      <c r="BN421" s="674"/>
      <c r="BO421" s="674"/>
      <c r="BP421" s="674"/>
      <c r="BQ421" s="674"/>
      <c r="BR421" s="674"/>
      <c r="BS421" s="674"/>
      <c r="BT421" s="674"/>
      <c r="BU421" s="674"/>
      <c r="BV421" s="674"/>
      <c r="BW421" s="674"/>
      <c r="BX421" s="674"/>
      <c r="BY421" s="674"/>
      <c r="BZ421" s="674"/>
      <c r="CA421" s="674"/>
      <c r="CB421" s="674"/>
      <c r="CC421" s="674"/>
      <c r="CD421" s="674"/>
      <c r="CE421" s="674"/>
      <c r="CF421" s="674"/>
      <c r="CG421" s="674"/>
      <c r="CH421" s="674"/>
      <c r="CI421" s="674"/>
      <c r="CJ421" s="674"/>
      <c r="CK421" s="674"/>
      <c r="CL421" s="674"/>
      <c r="CM421" s="674"/>
      <c r="CN421" s="674"/>
      <c r="CO421" s="674"/>
      <c r="CP421" s="674"/>
      <c r="CQ421" s="674"/>
      <c r="CR421" s="674"/>
      <c r="CS421" s="674"/>
      <c r="CT421" s="674"/>
      <c r="CU421" s="674"/>
      <c r="CV421" s="674"/>
      <c r="CW421" s="674"/>
      <c r="CX421" s="674"/>
      <c r="CY421" s="674"/>
      <c r="CZ421" s="674"/>
      <c r="DA421" s="674"/>
      <c r="DB421" s="674"/>
      <c r="DC421" s="674"/>
      <c r="DD421" s="674"/>
      <c r="DE421" s="674"/>
      <c r="DF421" s="674"/>
      <c r="DG421" s="674"/>
      <c r="DH421" s="674"/>
      <c r="DI421" s="674"/>
      <c r="DJ421" s="674"/>
      <c r="DK421" s="674"/>
      <c r="DL421" s="674"/>
      <c r="DM421" s="674"/>
      <c r="DN421" s="674"/>
      <c r="DO421" s="674"/>
      <c r="DP421" s="674"/>
      <c r="DQ421" s="674"/>
      <c r="DR421" s="674"/>
      <c r="DS421" s="674"/>
      <c r="DT421" s="674"/>
      <c r="DU421" s="674"/>
      <c r="DV421" s="674"/>
      <c r="DW421" s="674"/>
      <c r="DX421" s="674"/>
      <c r="DY421" s="674"/>
      <c r="DZ421" s="674"/>
      <c r="EA421" s="674"/>
      <c r="EB421" s="674"/>
      <c r="EC421" s="674"/>
      <c r="ED421" s="674"/>
      <c r="EE421" s="674"/>
      <c r="EF421" s="674"/>
      <c r="EG421" s="674"/>
      <c r="EH421" s="674"/>
      <c r="EI421" s="674"/>
      <c r="EJ421" s="674"/>
      <c r="EK421" s="674"/>
      <c r="EL421" s="674"/>
      <c r="EM421" s="674"/>
      <c r="EN421" s="674"/>
      <c r="EO421" s="674"/>
      <c r="EP421" s="674"/>
      <c r="EQ421" s="674"/>
      <c r="ER421" s="674"/>
      <c r="ES421" s="674"/>
      <c r="ET421" s="674"/>
      <c r="EU421" s="674"/>
      <c r="EV421" s="674"/>
      <c r="EW421" s="674"/>
      <c r="EX421" s="674"/>
      <c r="EY421" s="674"/>
      <c r="EZ421" s="674"/>
      <c r="FA421" s="674"/>
      <c r="FB421" s="674"/>
      <c r="FC421" s="674"/>
      <c r="FD421" s="674"/>
      <c r="FE421" s="674"/>
      <c r="FF421" s="674"/>
      <c r="FG421" s="674"/>
      <c r="FH421" s="674"/>
      <c r="FI421" s="674"/>
      <c r="FJ421" s="674"/>
      <c r="FK421" s="674"/>
      <c r="FL421" s="674"/>
      <c r="FM421" s="674"/>
      <c r="FN421" s="674"/>
      <c r="FO421" s="674"/>
      <c r="FP421" s="674"/>
      <c r="FQ421" s="674"/>
      <c r="FR421" s="674"/>
      <c r="FS421" s="674"/>
      <c r="FT421" s="674"/>
      <c r="FU421" s="674"/>
      <c r="FV421" s="674"/>
      <c r="FW421" s="674"/>
      <c r="FX421" s="674"/>
      <c r="FY421" s="674"/>
      <c r="FZ421" s="1313"/>
      <c r="GA421" s="1312"/>
      <c r="GB421" s="1156"/>
      <c r="GC421" s="1156"/>
      <c r="GD421" s="1156"/>
      <c r="GE421" s="1156"/>
      <c r="GF421" s="1156"/>
      <c r="GG421" s="1156"/>
      <c r="GH421" s="1156"/>
      <c r="GI421" s="1156"/>
      <c r="GJ421" s="1156"/>
      <c r="GK421" s="1157"/>
      <c r="GL421" s="1157"/>
      <c r="GM421" s="1157"/>
      <c r="GN421" s="1157"/>
      <c r="GO421" s="1157"/>
      <c r="GP421" s="1157"/>
      <c r="GQ421" s="1157"/>
      <c r="GR421" s="1157"/>
      <c r="GS421" s="1157"/>
      <c r="GT421" s="1157"/>
      <c r="GU421" s="1157"/>
      <c r="GV421" s="1157"/>
      <c r="GW421" s="1157"/>
      <c r="GX421" s="1157"/>
      <c r="GY421" s="1157"/>
      <c r="GZ421" s="1157"/>
      <c r="HA421" s="1157"/>
      <c r="HB421" s="1157"/>
      <c r="HC421" s="1157"/>
      <c r="HD421" s="1157"/>
      <c r="HE421" s="1157"/>
      <c r="HF421" s="1157"/>
      <c r="HG421" s="1157"/>
      <c r="HH421" s="1157"/>
      <c r="HI421" s="1157"/>
      <c r="HJ421" s="1026"/>
    </row>
    <row r="422" spans="2:218" ht="24.95" customHeight="1" thickBot="1" x14ac:dyDescent="0.3">
      <c r="B422" s="1606"/>
      <c r="C422" s="229"/>
      <c r="D422" s="1316"/>
      <c r="E422" s="2400"/>
      <c r="F422" s="754"/>
      <c r="G422" s="213"/>
      <c r="H422" s="213"/>
      <c r="I422" s="214"/>
      <c r="J422" s="834"/>
      <c r="K422" s="234"/>
      <c r="L422" s="230"/>
      <c r="M422" s="231"/>
      <c r="N422" s="231"/>
      <c r="O422" s="231"/>
      <c r="P422" s="231"/>
      <c r="Q422" s="235"/>
      <c r="R422" s="233"/>
      <c r="S422" s="232"/>
      <c r="T422" s="219"/>
      <c r="U422" s="835"/>
      <c r="V422" s="212"/>
      <c r="W422" s="231"/>
      <c r="X422" s="2118"/>
      <c r="Y422" s="2119"/>
      <c r="Z422" s="674"/>
      <c r="AA422" s="674"/>
      <c r="AB422" s="674"/>
      <c r="AC422" s="674"/>
      <c r="AD422" s="674"/>
      <c r="AE422" s="674"/>
      <c r="AF422" s="674"/>
      <c r="AG422" s="674"/>
      <c r="AH422" s="674"/>
      <c r="AI422" s="674"/>
      <c r="AJ422" s="674"/>
      <c r="AK422" s="674"/>
      <c r="AL422" s="674"/>
      <c r="AM422" s="674"/>
      <c r="AN422" s="674"/>
      <c r="AO422" s="674"/>
      <c r="AP422" s="674"/>
      <c r="AQ422" s="674"/>
      <c r="AR422" s="674"/>
      <c r="AS422" s="674"/>
      <c r="AT422" s="674"/>
      <c r="AU422" s="674"/>
      <c r="AV422" s="674"/>
      <c r="AW422" s="674"/>
      <c r="AX422" s="674"/>
      <c r="AY422" s="674"/>
      <c r="AZ422" s="674"/>
      <c r="BA422" s="674"/>
      <c r="BB422" s="674"/>
      <c r="BC422" s="674"/>
      <c r="BD422" s="674"/>
      <c r="BE422" s="674"/>
      <c r="BF422" s="674"/>
      <c r="BG422" s="674"/>
      <c r="BH422" s="674"/>
      <c r="BI422" s="674"/>
      <c r="BJ422" s="674"/>
      <c r="BK422" s="674"/>
      <c r="BL422" s="674"/>
      <c r="BM422" s="674"/>
      <c r="BN422" s="674"/>
      <c r="BO422" s="674"/>
      <c r="BP422" s="674"/>
      <c r="BQ422" s="674"/>
      <c r="BR422" s="674"/>
      <c r="BS422" s="674"/>
      <c r="BT422" s="674"/>
      <c r="BU422" s="674"/>
      <c r="BV422" s="674"/>
      <c r="BW422" s="674"/>
      <c r="BX422" s="674"/>
      <c r="BY422" s="674"/>
      <c r="BZ422" s="674"/>
      <c r="CA422" s="674"/>
      <c r="CB422" s="674"/>
      <c r="CC422" s="674"/>
      <c r="CD422" s="674"/>
      <c r="CE422" s="674"/>
      <c r="CF422" s="674"/>
      <c r="CG422" s="674"/>
      <c r="CH422" s="674"/>
      <c r="CI422" s="674"/>
      <c r="CJ422" s="674"/>
      <c r="CK422" s="674"/>
      <c r="CL422" s="674"/>
      <c r="CM422" s="674"/>
      <c r="CN422" s="674"/>
      <c r="CO422" s="674"/>
      <c r="CP422" s="674"/>
      <c r="CQ422" s="674"/>
      <c r="CR422" s="674"/>
      <c r="CS422" s="674"/>
      <c r="CT422" s="674"/>
      <c r="CU422" s="674"/>
      <c r="CV422" s="674"/>
      <c r="CW422" s="674"/>
      <c r="CX422" s="674"/>
      <c r="CY422" s="674"/>
      <c r="CZ422" s="674"/>
      <c r="DA422" s="674"/>
      <c r="DB422" s="674"/>
      <c r="DC422" s="674"/>
      <c r="DD422" s="674"/>
      <c r="DE422" s="674"/>
      <c r="DF422" s="674"/>
      <c r="DG422" s="674"/>
      <c r="DH422" s="674"/>
      <c r="DI422" s="674"/>
      <c r="DJ422" s="674"/>
      <c r="DK422" s="674"/>
      <c r="DL422" s="674"/>
      <c r="DM422" s="674"/>
      <c r="DN422" s="674"/>
      <c r="DO422" s="674"/>
      <c r="DP422" s="674"/>
      <c r="DQ422" s="674"/>
      <c r="DR422" s="674"/>
      <c r="DS422" s="674"/>
      <c r="DT422" s="674"/>
      <c r="DU422" s="674"/>
      <c r="DV422" s="674"/>
      <c r="DW422" s="674"/>
      <c r="DX422" s="674"/>
      <c r="DY422" s="674"/>
      <c r="DZ422" s="674"/>
      <c r="EA422" s="674"/>
      <c r="EB422" s="674"/>
      <c r="EC422" s="674"/>
      <c r="ED422" s="674"/>
      <c r="EE422" s="674"/>
      <c r="EF422" s="674"/>
      <c r="EG422" s="674"/>
      <c r="EH422" s="674"/>
      <c r="EI422" s="674"/>
      <c r="EJ422" s="674"/>
      <c r="EK422" s="674"/>
      <c r="EL422" s="674"/>
      <c r="EM422" s="674"/>
      <c r="EN422" s="674"/>
      <c r="EO422" s="674"/>
      <c r="EP422" s="674"/>
      <c r="EQ422" s="674"/>
      <c r="ER422" s="674"/>
      <c r="ES422" s="674"/>
      <c r="ET422" s="674"/>
      <c r="EU422" s="674"/>
      <c r="EV422" s="674"/>
      <c r="EW422" s="674"/>
      <c r="EX422" s="674"/>
      <c r="EY422" s="674"/>
      <c r="EZ422" s="674"/>
      <c r="FA422" s="674"/>
      <c r="FB422" s="674"/>
      <c r="FC422" s="674"/>
      <c r="FD422" s="674"/>
      <c r="FE422" s="674"/>
      <c r="FF422" s="674"/>
      <c r="FG422" s="674"/>
      <c r="FH422" s="674"/>
      <c r="FI422" s="674"/>
      <c r="FJ422" s="674"/>
      <c r="FK422" s="674"/>
      <c r="FL422" s="674"/>
      <c r="FM422" s="674"/>
      <c r="FN422" s="674"/>
      <c r="FO422" s="674"/>
      <c r="FP422" s="674"/>
      <c r="FQ422" s="674"/>
      <c r="FR422" s="674"/>
      <c r="FS422" s="674"/>
      <c r="FT422" s="674"/>
      <c r="FU422" s="674"/>
      <c r="FV422" s="674"/>
      <c r="FW422" s="674"/>
      <c r="FX422" s="674"/>
      <c r="FY422" s="674"/>
      <c r="FZ422" s="1313"/>
      <c r="GA422" s="1312"/>
      <c r="GB422" s="1156"/>
      <c r="GC422" s="1156"/>
      <c r="GD422" s="1156"/>
      <c r="GE422" s="1156"/>
      <c r="GF422" s="1156"/>
      <c r="GG422" s="1156"/>
      <c r="GH422" s="1156"/>
      <c r="GI422" s="1156"/>
      <c r="GJ422" s="1156"/>
      <c r="GK422" s="1157"/>
      <c r="GL422" s="1157"/>
      <c r="GM422" s="1157"/>
      <c r="GN422" s="1157"/>
      <c r="GO422" s="1157"/>
      <c r="GP422" s="1157"/>
      <c r="GQ422" s="1157"/>
      <c r="GR422" s="1157"/>
      <c r="GS422" s="1157"/>
      <c r="GT422" s="1157"/>
      <c r="GU422" s="1157"/>
      <c r="GV422" s="1157"/>
      <c r="GW422" s="1157"/>
      <c r="GX422" s="1157"/>
      <c r="GY422" s="1157"/>
      <c r="GZ422" s="1157"/>
      <c r="HA422" s="1157"/>
      <c r="HB422" s="1157"/>
      <c r="HC422" s="1157"/>
      <c r="HD422" s="1157"/>
      <c r="HE422" s="1157"/>
      <c r="HF422" s="1157"/>
      <c r="HG422" s="1157"/>
      <c r="HH422" s="1157"/>
      <c r="HI422" s="1157"/>
      <c r="HJ422" s="1026"/>
    </row>
    <row r="423" spans="2:218" ht="24.95" customHeight="1" x14ac:dyDescent="0.25">
      <c r="B423" s="1607"/>
      <c r="C423" s="684"/>
      <c r="D423" s="1317"/>
      <c r="E423" s="2399"/>
      <c r="F423" s="685"/>
      <c r="G423" s="686"/>
      <c r="H423" s="686"/>
      <c r="I423" s="687"/>
      <c r="J423" s="723"/>
      <c r="K423" s="688"/>
      <c r="L423" s="689"/>
      <c r="M423" s="690"/>
      <c r="N423" s="690"/>
      <c r="O423" s="690"/>
      <c r="P423" s="690"/>
      <c r="Q423" s="691"/>
      <c r="R423" s="692"/>
      <c r="S423" s="693"/>
      <c r="T423" s="694"/>
      <c r="U423" s="724"/>
      <c r="V423" s="695"/>
      <c r="W423" s="690"/>
      <c r="X423" s="2118"/>
      <c r="Y423" s="2119"/>
      <c r="Z423" s="696"/>
      <c r="AA423" s="696"/>
      <c r="AB423" s="696"/>
      <c r="AC423" s="696"/>
      <c r="AD423" s="696"/>
      <c r="AE423" s="696"/>
      <c r="AF423" s="696"/>
      <c r="AG423" s="696"/>
      <c r="AH423" s="696"/>
      <c r="AI423" s="696"/>
      <c r="AJ423" s="696"/>
      <c r="AK423" s="696"/>
      <c r="AL423" s="696"/>
      <c r="AM423" s="696"/>
      <c r="AN423" s="696"/>
      <c r="AO423" s="696"/>
      <c r="AP423" s="696"/>
      <c r="AQ423" s="696"/>
      <c r="AR423" s="696"/>
      <c r="AS423" s="696"/>
      <c r="AT423" s="696"/>
      <c r="AU423" s="696"/>
      <c r="AV423" s="696"/>
      <c r="AW423" s="696"/>
      <c r="AX423" s="696"/>
      <c r="AY423" s="696"/>
      <c r="AZ423" s="696"/>
      <c r="BA423" s="696"/>
      <c r="BB423" s="696"/>
      <c r="BC423" s="696"/>
      <c r="BD423" s="696"/>
      <c r="BE423" s="696"/>
      <c r="BF423" s="696"/>
      <c r="BG423" s="696"/>
      <c r="BH423" s="696"/>
      <c r="BI423" s="696"/>
      <c r="BJ423" s="696"/>
      <c r="BK423" s="696"/>
      <c r="BL423" s="696"/>
      <c r="BM423" s="696"/>
      <c r="BN423" s="696"/>
      <c r="BO423" s="696"/>
      <c r="BP423" s="696"/>
      <c r="BQ423" s="696"/>
      <c r="BR423" s="696"/>
      <c r="BS423" s="696"/>
      <c r="BT423" s="696"/>
      <c r="BU423" s="696"/>
      <c r="BV423" s="696"/>
      <c r="BW423" s="696"/>
      <c r="BX423" s="696"/>
      <c r="BY423" s="696"/>
      <c r="BZ423" s="696"/>
      <c r="CA423" s="696"/>
      <c r="CB423" s="696"/>
      <c r="CC423" s="696"/>
      <c r="CD423" s="696"/>
      <c r="CE423" s="696"/>
      <c r="CF423" s="696"/>
      <c r="CG423" s="696"/>
      <c r="CH423" s="696"/>
      <c r="CI423" s="696"/>
      <c r="CJ423" s="696"/>
      <c r="CK423" s="696"/>
      <c r="CL423" s="696"/>
      <c r="CM423" s="696"/>
      <c r="CN423" s="696"/>
      <c r="CO423" s="696"/>
      <c r="CP423" s="696"/>
      <c r="CQ423" s="696"/>
      <c r="CR423" s="696"/>
      <c r="CS423" s="696"/>
      <c r="CT423" s="696"/>
      <c r="CU423" s="696"/>
      <c r="CV423" s="696"/>
      <c r="CW423" s="696"/>
      <c r="CX423" s="696"/>
      <c r="CY423" s="696"/>
      <c r="CZ423" s="696"/>
      <c r="DA423" s="696"/>
      <c r="DB423" s="696"/>
      <c r="DC423" s="696"/>
      <c r="DD423" s="696"/>
      <c r="DE423" s="696"/>
      <c r="DF423" s="696"/>
      <c r="DG423" s="696"/>
      <c r="DH423" s="696"/>
      <c r="DI423" s="696"/>
      <c r="DJ423" s="696"/>
      <c r="DK423" s="696"/>
      <c r="DL423" s="696"/>
      <c r="DM423" s="696"/>
      <c r="DN423" s="696"/>
      <c r="DO423" s="696"/>
      <c r="DP423" s="696"/>
      <c r="DQ423" s="696"/>
      <c r="DR423" s="696"/>
      <c r="DS423" s="696"/>
      <c r="DT423" s="696"/>
      <c r="DU423" s="696"/>
      <c r="DV423" s="696"/>
      <c r="DW423" s="696"/>
      <c r="DX423" s="696"/>
      <c r="DY423" s="696"/>
      <c r="DZ423" s="696"/>
      <c r="EA423" s="696"/>
      <c r="EB423" s="696"/>
      <c r="EC423" s="696"/>
      <c r="ED423" s="696"/>
      <c r="EE423" s="696"/>
      <c r="EF423" s="696"/>
      <c r="EG423" s="696"/>
      <c r="EH423" s="696"/>
      <c r="EI423" s="696"/>
      <c r="EJ423" s="696"/>
      <c r="EK423" s="696"/>
      <c r="EL423" s="696"/>
      <c r="EM423" s="696"/>
      <c r="EN423" s="696"/>
      <c r="EO423" s="696"/>
      <c r="EP423" s="696"/>
      <c r="EQ423" s="696"/>
      <c r="ER423" s="696"/>
      <c r="ES423" s="696"/>
      <c r="ET423" s="696"/>
      <c r="EU423" s="696"/>
      <c r="EV423" s="696"/>
      <c r="EW423" s="696"/>
      <c r="EX423" s="696"/>
      <c r="EY423" s="696"/>
      <c r="EZ423" s="696"/>
      <c r="FA423" s="696"/>
      <c r="FB423" s="696"/>
      <c r="FC423" s="696"/>
      <c r="FD423" s="696"/>
      <c r="FE423" s="696"/>
      <c r="FF423" s="696"/>
      <c r="FG423" s="696"/>
      <c r="FH423" s="696"/>
      <c r="FI423" s="696"/>
      <c r="FJ423" s="696"/>
      <c r="FK423" s="696"/>
      <c r="FL423" s="696"/>
      <c r="FM423" s="696"/>
      <c r="FN423" s="696"/>
      <c r="FO423" s="696"/>
      <c r="FP423" s="696"/>
      <c r="FQ423" s="696"/>
      <c r="FR423" s="696"/>
      <c r="FS423" s="696"/>
      <c r="FT423" s="696"/>
      <c r="FU423" s="696"/>
      <c r="FV423" s="696"/>
      <c r="FW423" s="696"/>
      <c r="FX423" s="696"/>
      <c r="FY423" s="696"/>
      <c r="FZ423" s="1314"/>
      <c r="GA423" s="1312"/>
      <c r="GB423" s="1156"/>
      <c r="GC423" s="1156"/>
      <c r="GD423" s="1156"/>
      <c r="GE423" s="1156"/>
      <c r="GF423" s="1156"/>
      <c r="GG423" s="1156"/>
      <c r="GH423" s="1156"/>
      <c r="GI423" s="1156"/>
      <c r="GJ423" s="1156"/>
      <c r="GK423" s="1157"/>
      <c r="GL423" s="1157"/>
      <c r="GM423" s="1157"/>
      <c r="GN423" s="1157"/>
      <c r="GO423" s="1157"/>
      <c r="GP423" s="1157"/>
      <c r="GQ423" s="1157"/>
      <c r="GR423" s="1157"/>
      <c r="GS423" s="1157"/>
      <c r="GT423" s="1157"/>
      <c r="GU423" s="1157"/>
      <c r="GV423" s="1157"/>
      <c r="GW423" s="1157"/>
      <c r="GX423" s="1157"/>
      <c r="GY423" s="1157"/>
      <c r="GZ423" s="1157"/>
      <c r="HA423" s="1157"/>
      <c r="HB423" s="1157"/>
      <c r="HC423" s="1157"/>
      <c r="HD423" s="1157"/>
      <c r="HE423" s="1157"/>
      <c r="HF423" s="1157"/>
      <c r="HG423" s="1157"/>
      <c r="HH423" s="1157"/>
      <c r="HI423" s="1157"/>
      <c r="HJ423" s="1026"/>
    </row>
    <row r="424" spans="2:218" ht="24.95" customHeight="1" x14ac:dyDescent="0.25">
      <c r="B424" s="1606"/>
      <c r="C424" s="229"/>
      <c r="D424" s="1316"/>
      <c r="E424" s="2400"/>
      <c r="F424" s="215"/>
      <c r="G424" s="213"/>
      <c r="H424" s="213"/>
      <c r="I424" s="214"/>
      <c r="J424" s="834"/>
      <c r="K424" s="234"/>
      <c r="L424" s="230"/>
      <c r="M424" s="231"/>
      <c r="N424" s="231"/>
      <c r="O424" s="231"/>
      <c r="P424" s="231"/>
      <c r="Q424" s="235"/>
      <c r="R424" s="233"/>
      <c r="S424" s="232"/>
      <c r="T424" s="219"/>
      <c r="U424" s="835"/>
      <c r="V424" s="212"/>
      <c r="W424" s="231"/>
      <c r="X424" s="2118"/>
      <c r="Y424" s="2119"/>
      <c r="Z424" s="674"/>
      <c r="AA424" s="674"/>
      <c r="AB424" s="674"/>
      <c r="AC424" s="674"/>
      <c r="AD424" s="674"/>
      <c r="AE424" s="674"/>
      <c r="AF424" s="674"/>
      <c r="AG424" s="674"/>
      <c r="AH424" s="674"/>
      <c r="AI424" s="674"/>
      <c r="AJ424" s="674"/>
      <c r="AK424" s="674"/>
      <c r="AL424" s="674"/>
      <c r="AM424" s="674"/>
      <c r="AN424" s="674"/>
      <c r="AO424" s="674"/>
      <c r="AP424" s="674"/>
      <c r="AQ424" s="674"/>
      <c r="AR424" s="674"/>
      <c r="AS424" s="674"/>
      <c r="AT424" s="674"/>
      <c r="AU424" s="674"/>
      <c r="AV424" s="674"/>
      <c r="AW424" s="674"/>
      <c r="AX424" s="674"/>
      <c r="AY424" s="674"/>
      <c r="AZ424" s="674"/>
      <c r="BA424" s="674"/>
      <c r="BB424" s="674"/>
      <c r="BC424" s="674"/>
      <c r="BD424" s="674"/>
      <c r="BE424" s="674"/>
      <c r="BF424" s="674"/>
      <c r="BG424" s="674"/>
      <c r="BH424" s="674"/>
      <c r="BI424" s="674"/>
      <c r="BJ424" s="674"/>
      <c r="BK424" s="674"/>
      <c r="BL424" s="674"/>
      <c r="BM424" s="674"/>
      <c r="BN424" s="674"/>
      <c r="BO424" s="674"/>
      <c r="BP424" s="674"/>
      <c r="BQ424" s="674"/>
      <c r="BR424" s="674"/>
      <c r="BS424" s="674"/>
      <c r="BT424" s="674"/>
      <c r="BU424" s="674"/>
      <c r="BV424" s="674"/>
      <c r="BW424" s="674"/>
      <c r="BX424" s="674"/>
      <c r="BY424" s="674"/>
      <c r="BZ424" s="674"/>
      <c r="CA424" s="674"/>
      <c r="CB424" s="674"/>
      <c r="CC424" s="674"/>
      <c r="CD424" s="674"/>
      <c r="CE424" s="674"/>
      <c r="CF424" s="674"/>
      <c r="CG424" s="674"/>
      <c r="CH424" s="674"/>
      <c r="CI424" s="674"/>
      <c r="CJ424" s="674"/>
      <c r="CK424" s="674"/>
      <c r="CL424" s="674"/>
      <c r="CM424" s="674"/>
      <c r="CN424" s="674"/>
      <c r="CO424" s="674"/>
      <c r="CP424" s="674"/>
      <c r="CQ424" s="674"/>
      <c r="CR424" s="674"/>
      <c r="CS424" s="674"/>
      <c r="CT424" s="674"/>
      <c r="CU424" s="674"/>
      <c r="CV424" s="674"/>
      <c r="CW424" s="674"/>
      <c r="CX424" s="674"/>
      <c r="CY424" s="674"/>
      <c r="CZ424" s="674"/>
      <c r="DA424" s="674"/>
      <c r="DB424" s="674"/>
      <c r="DC424" s="674"/>
      <c r="DD424" s="674"/>
      <c r="DE424" s="674"/>
      <c r="DF424" s="674"/>
      <c r="DG424" s="674"/>
      <c r="DH424" s="674"/>
      <c r="DI424" s="674"/>
      <c r="DJ424" s="674"/>
      <c r="DK424" s="674"/>
      <c r="DL424" s="674"/>
      <c r="DM424" s="674"/>
      <c r="DN424" s="674"/>
      <c r="DO424" s="674"/>
      <c r="DP424" s="674"/>
      <c r="DQ424" s="674"/>
      <c r="DR424" s="674"/>
      <c r="DS424" s="674"/>
      <c r="DT424" s="674"/>
      <c r="DU424" s="674"/>
      <c r="DV424" s="674"/>
      <c r="DW424" s="674"/>
      <c r="DX424" s="674"/>
      <c r="DY424" s="674"/>
      <c r="DZ424" s="674"/>
      <c r="EA424" s="674"/>
      <c r="EB424" s="674"/>
      <c r="EC424" s="674"/>
      <c r="ED424" s="674"/>
      <c r="EE424" s="674"/>
      <c r="EF424" s="674"/>
      <c r="EG424" s="674"/>
      <c r="EH424" s="674"/>
      <c r="EI424" s="674"/>
      <c r="EJ424" s="674"/>
      <c r="EK424" s="674"/>
      <c r="EL424" s="674"/>
      <c r="EM424" s="674"/>
      <c r="EN424" s="674"/>
      <c r="EO424" s="674"/>
      <c r="EP424" s="674"/>
      <c r="EQ424" s="674"/>
      <c r="ER424" s="674"/>
      <c r="ES424" s="674"/>
      <c r="ET424" s="674"/>
      <c r="EU424" s="674"/>
      <c r="EV424" s="674"/>
      <c r="EW424" s="674"/>
      <c r="EX424" s="674"/>
      <c r="EY424" s="674"/>
      <c r="EZ424" s="674"/>
      <c r="FA424" s="674"/>
      <c r="FB424" s="674"/>
      <c r="FC424" s="674"/>
      <c r="FD424" s="674"/>
      <c r="FE424" s="674"/>
      <c r="FF424" s="674"/>
      <c r="FG424" s="674"/>
      <c r="FH424" s="674"/>
      <c r="FI424" s="674"/>
      <c r="FJ424" s="674"/>
      <c r="FK424" s="674"/>
      <c r="FL424" s="674"/>
      <c r="FM424" s="674"/>
      <c r="FN424" s="674"/>
      <c r="FO424" s="674"/>
      <c r="FP424" s="674"/>
      <c r="FQ424" s="674"/>
      <c r="FR424" s="674"/>
      <c r="FS424" s="674"/>
      <c r="FT424" s="674"/>
      <c r="FU424" s="674"/>
      <c r="FV424" s="674"/>
      <c r="FW424" s="674"/>
      <c r="FX424" s="674"/>
      <c r="FY424" s="674"/>
      <c r="FZ424" s="1313"/>
      <c r="GA424" s="1312"/>
      <c r="GB424" s="1156"/>
      <c r="GC424" s="1156"/>
      <c r="GD424" s="1156"/>
      <c r="GE424" s="1156"/>
      <c r="GF424" s="1156"/>
      <c r="GG424" s="1156"/>
      <c r="GH424" s="1156"/>
      <c r="GI424" s="1156"/>
      <c r="GJ424" s="1156"/>
      <c r="GK424" s="1157"/>
      <c r="GL424" s="1157"/>
      <c r="GM424" s="1157"/>
      <c r="GN424" s="1157"/>
      <c r="GO424" s="1157"/>
      <c r="GP424" s="1157"/>
      <c r="GQ424" s="1157"/>
      <c r="GR424" s="1157"/>
      <c r="GS424" s="1157"/>
      <c r="GT424" s="1157"/>
      <c r="GU424" s="1157"/>
      <c r="GV424" s="1157"/>
      <c r="GW424" s="1157"/>
      <c r="GX424" s="1157"/>
      <c r="GY424" s="1157"/>
      <c r="GZ424" s="1157"/>
      <c r="HA424" s="1157"/>
      <c r="HB424" s="1157"/>
      <c r="HC424" s="1157"/>
      <c r="HD424" s="1157"/>
      <c r="HE424" s="1157"/>
      <c r="HF424" s="1157"/>
      <c r="HG424" s="1157"/>
      <c r="HH424" s="1157"/>
      <c r="HI424" s="1157"/>
      <c r="HJ424" s="1026"/>
    </row>
    <row r="425" spans="2:218" ht="24.95" customHeight="1" x14ac:dyDescent="0.25">
      <c r="B425" s="1606"/>
      <c r="C425" s="229"/>
      <c r="D425" s="1316"/>
      <c r="E425" s="2400"/>
      <c r="F425" s="215"/>
      <c r="G425" s="213"/>
      <c r="H425" s="213"/>
      <c r="I425" s="214"/>
      <c r="J425" s="834"/>
      <c r="K425" s="234"/>
      <c r="L425" s="230"/>
      <c r="M425" s="231"/>
      <c r="N425" s="231"/>
      <c r="O425" s="231"/>
      <c r="P425" s="231"/>
      <c r="Q425" s="235"/>
      <c r="R425" s="233"/>
      <c r="S425" s="232"/>
      <c r="T425" s="219"/>
      <c r="U425" s="835"/>
      <c r="V425" s="212"/>
      <c r="W425" s="231"/>
      <c r="X425" s="2118"/>
      <c r="Y425" s="2119"/>
      <c r="Z425" s="674"/>
      <c r="AA425" s="674"/>
      <c r="AB425" s="674"/>
      <c r="AC425" s="674"/>
      <c r="AD425" s="674"/>
      <c r="AE425" s="674"/>
      <c r="AF425" s="674"/>
      <c r="AG425" s="674"/>
      <c r="AH425" s="674"/>
      <c r="AI425" s="674"/>
      <c r="AJ425" s="674"/>
      <c r="AK425" s="674"/>
      <c r="AL425" s="674"/>
      <c r="AM425" s="674"/>
      <c r="AN425" s="674"/>
      <c r="AO425" s="674"/>
      <c r="AP425" s="674"/>
      <c r="AQ425" s="674"/>
      <c r="AR425" s="674"/>
      <c r="AS425" s="674"/>
      <c r="AT425" s="674"/>
      <c r="AU425" s="674"/>
      <c r="AV425" s="674"/>
      <c r="AW425" s="674"/>
      <c r="AX425" s="674"/>
      <c r="AY425" s="674"/>
      <c r="AZ425" s="674"/>
      <c r="BA425" s="674"/>
      <c r="BB425" s="674"/>
      <c r="BC425" s="674"/>
      <c r="BD425" s="674"/>
      <c r="BE425" s="674"/>
      <c r="BF425" s="674"/>
      <c r="BG425" s="674"/>
      <c r="BH425" s="674"/>
      <c r="BI425" s="674"/>
      <c r="BJ425" s="674"/>
      <c r="BK425" s="674"/>
      <c r="BL425" s="674"/>
      <c r="BM425" s="674"/>
      <c r="BN425" s="674"/>
      <c r="BO425" s="674"/>
      <c r="BP425" s="674"/>
      <c r="BQ425" s="674"/>
      <c r="BR425" s="674"/>
      <c r="BS425" s="674"/>
      <c r="BT425" s="674"/>
      <c r="BU425" s="674"/>
      <c r="BV425" s="674"/>
      <c r="BW425" s="674"/>
      <c r="BX425" s="674"/>
      <c r="BY425" s="674"/>
      <c r="BZ425" s="674"/>
      <c r="CA425" s="674"/>
      <c r="CB425" s="674"/>
      <c r="CC425" s="674"/>
      <c r="CD425" s="674"/>
      <c r="CE425" s="674"/>
      <c r="CF425" s="674"/>
      <c r="CG425" s="674"/>
      <c r="CH425" s="674"/>
      <c r="CI425" s="674"/>
      <c r="CJ425" s="674"/>
      <c r="CK425" s="674"/>
      <c r="CL425" s="674"/>
      <c r="CM425" s="674"/>
      <c r="CN425" s="674"/>
      <c r="CO425" s="674"/>
      <c r="CP425" s="674"/>
      <c r="CQ425" s="674"/>
      <c r="CR425" s="674"/>
      <c r="CS425" s="674"/>
      <c r="CT425" s="674"/>
      <c r="CU425" s="674"/>
      <c r="CV425" s="674"/>
      <c r="CW425" s="674"/>
      <c r="CX425" s="674"/>
      <c r="CY425" s="674"/>
      <c r="CZ425" s="674"/>
      <c r="DA425" s="674"/>
      <c r="DB425" s="674"/>
      <c r="DC425" s="674"/>
      <c r="DD425" s="674"/>
      <c r="DE425" s="674"/>
      <c r="DF425" s="674"/>
      <c r="DG425" s="674"/>
      <c r="DH425" s="674"/>
      <c r="DI425" s="674"/>
      <c r="DJ425" s="674"/>
      <c r="DK425" s="674"/>
      <c r="DL425" s="674"/>
      <c r="DM425" s="674"/>
      <c r="DN425" s="674"/>
      <c r="DO425" s="674"/>
      <c r="DP425" s="674"/>
      <c r="DQ425" s="674"/>
      <c r="DR425" s="674"/>
      <c r="DS425" s="674"/>
      <c r="DT425" s="674"/>
      <c r="DU425" s="674"/>
      <c r="DV425" s="674"/>
      <c r="DW425" s="674"/>
      <c r="DX425" s="674"/>
      <c r="DY425" s="674"/>
      <c r="DZ425" s="674"/>
      <c r="EA425" s="674"/>
      <c r="EB425" s="674"/>
      <c r="EC425" s="674"/>
      <c r="ED425" s="674"/>
      <c r="EE425" s="674"/>
      <c r="EF425" s="674"/>
      <c r="EG425" s="674"/>
      <c r="EH425" s="674"/>
      <c r="EI425" s="674"/>
      <c r="EJ425" s="674"/>
      <c r="EK425" s="674"/>
      <c r="EL425" s="674"/>
      <c r="EM425" s="674"/>
      <c r="EN425" s="674"/>
      <c r="EO425" s="674"/>
      <c r="EP425" s="674"/>
      <c r="EQ425" s="674"/>
      <c r="ER425" s="674"/>
      <c r="ES425" s="674"/>
      <c r="ET425" s="674"/>
      <c r="EU425" s="674"/>
      <c r="EV425" s="674"/>
      <c r="EW425" s="674"/>
      <c r="EX425" s="674"/>
      <c r="EY425" s="674"/>
      <c r="EZ425" s="674"/>
      <c r="FA425" s="674"/>
      <c r="FB425" s="674"/>
      <c r="FC425" s="674"/>
      <c r="FD425" s="674"/>
      <c r="FE425" s="674"/>
      <c r="FF425" s="674"/>
      <c r="FG425" s="674"/>
      <c r="FH425" s="674"/>
      <c r="FI425" s="674"/>
      <c r="FJ425" s="674"/>
      <c r="FK425" s="674"/>
      <c r="FL425" s="674"/>
      <c r="FM425" s="674"/>
      <c r="FN425" s="674"/>
      <c r="FO425" s="674"/>
      <c r="FP425" s="674"/>
      <c r="FQ425" s="674"/>
      <c r="FR425" s="674"/>
      <c r="FS425" s="674"/>
      <c r="FT425" s="674"/>
      <c r="FU425" s="674"/>
      <c r="FV425" s="674"/>
      <c r="FW425" s="674"/>
      <c r="FX425" s="674"/>
      <c r="FY425" s="674"/>
      <c r="FZ425" s="1313"/>
      <c r="GA425" s="1312"/>
      <c r="GB425" s="1156"/>
      <c r="GC425" s="1156"/>
      <c r="GD425" s="1156"/>
      <c r="GE425" s="1156"/>
      <c r="GF425" s="1156"/>
      <c r="GG425" s="1156"/>
      <c r="GH425" s="1156"/>
      <c r="GI425" s="1156"/>
      <c r="GJ425" s="1156"/>
      <c r="GK425" s="1157"/>
      <c r="GL425" s="1157"/>
      <c r="GM425" s="1157"/>
      <c r="GN425" s="1157"/>
      <c r="GO425" s="1157"/>
      <c r="GP425" s="1157"/>
      <c r="GQ425" s="1157"/>
      <c r="GR425" s="1157"/>
      <c r="GS425" s="1157"/>
      <c r="GT425" s="1157"/>
      <c r="GU425" s="1157"/>
      <c r="GV425" s="1157"/>
      <c r="GW425" s="1157"/>
      <c r="GX425" s="1157"/>
      <c r="GY425" s="1157"/>
      <c r="GZ425" s="1157"/>
      <c r="HA425" s="1157"/>
      <c r="HB425" s="1157"/>
      <c r="HC425" s="1157"/>
      <c r="HD425" s="1157"/>
      <c r="HE425" s="1157"/>
      <c r="HF425" s="1157"/>
      <c r="HG425" s="1157"/>
      <c r="HH425" s="1157"/>
      <c r="HI425" s="1157"/>
      <c r="HJ425" s="1026"/>
    </row>
    <row r="426" spans="2:218" ht="24.95" customHeight="1" x14ac:dyDescent="0.25">
      <c r="B426" s="1606"/>
      <c r="C426" s="229"/>
      <c r="D426" s="1316"/>
      <c r="E426" s="2400"/>
      <c r="F426" s="215"/>
      <c r="G426" s="213"/>
      <c r="H426" s="213"/>
      <c r="I426" s="214"/>
      <c r="J426" s="834"/>
      <c r="K426" s="234"/>
      <c r="L426" s="230"/>
      <c r="M426" s="231"/>
      <c r="N426" s="231"/>
      <c r="O426" s="231"/>
      <c r="P426" s="231"/>
      <c r="Q426" s="235"/>
      <c r="R426" s="233"/>
      <c r="S426" s="232"/>
      <c r="T426" s="219"/>
      <c r="U426" s="835"/>
      <c r="V426" s="212"/>
      <c r="W426" s="231"/>
      <c r="X426" s="2118"/>
      <c r="Y426" s="2119"/>
      <c r="Z426" s="674"/>
      <c r="AA426" s="674"/>
      <c r="AB426" s="674"/>
      <c r="AC426" s="674"/>
      <c r="AD426" s="674"/>
      <c r="AE426" s="674"/>
      <c r="AF426" s="674"/>
      <c r="AG426" s="674"/>
      <c r="AH426" s="674"/>
      <c r="AI426" s="674"/>
      <c r="AJ426" s="674"/>
      <c r="AK426" s="674"/>
      <c r="AL426" s="674"/>
      <c r="AM426" s="674"/>
      <c r="AN426" s="674"/>
      <c r="AO426" s="674"/>
      <c r="AP426" s="674"/>
      <c r="AQ426" s="674"/>
      <c r="AR426" s="674"/>
      <c r="AS426" s="674"/>
      <c r="AT426" s="674"/>
      <c r="AU426" s="674"/>
      <c r="AV426" s="674"/>
      <c r="AW426" s="674"/>
      <c r="AX426" s="674"/>
      <c r="AY426" s="674"/>
      <c r="AZ426" s="674"/>
      <c r="BA426" s="674"/>
      <c r="BB426" s="674"/>
      <c r="BC426" s="674"/>
      <c r="BD426" s="674"/>
      <c r="BE426" s="674"/>
      <c r="BF426" s="674"/>
      <c r="BG426" s="674"/>
      <c r="BH426" s="674"/>
      <c r="BI426" s="674"/>
      <c r="BJ426" s="674"/>
      <c r="BK426" s="674"/>
      <c r="BL426" s="674"/>
      <c r="BM426" s="674"/>
      <c r="BN426" s="674"/>
      <c r="BO426" s="674"/>
      <c r="BP426" s="674"/>
      <c r="BQ426" s="674"/>
      <c r="BR426" s="674"/>
      <c r="BS426" s="674"/>
      <c r="BT426" s="674"/>
      <c r="BU426" s="674"/>
      <c r="BV426" s="674"/>
      <c r="BW426" s="674"/>
      <c r="BX426" s="674"/>
      <c r="BY426" s="674"/>
      <c r="BZ426" s="674"/>
      <c r="CA426" s="674"/>
      <c r="CB426" s="674"/>
      <c r="CC426" s="674"/>
      <c r="CD426" s="674"/>
      <c r="CE426" s="674"/>
      <c r="CF426" s="674"/>
      <c r="CG426" s="674"/>
      <c r="CH426" s="674"/>
      <c r="CI426" s="674"/>
      <c r="CJ426" s="674"/>
      <c r="CK426" s="674"/>
      <c r="CL426" s="674"/>
      <c r="CM426" s="674"/>
      <c r="CN426" s="674"/>
      <c r="CO426" s="674"/>
      <c r="CP426" s="674"/>
      <c r="CQ426" s="674"/>
      <c r="CR426" s="674"/>
      <c r="CS426" s="674"/>
      <c r="CT426" s="674"/>
      <c r="CU426" s="674"/>
      <c r="CV426" s="674"/>
      <c r="CW426" s="674"/>
      <c r="CX426" s="674"/>
      <c r="CY426" s="674"/>
      <c r="CZ426" s="674"/>
      <c r="DA426" s="674"/>
      <c r="DB426" s="674"/>
      <c r="DC426" s="674"/>
      <c r="DD426" s="674"/>
      <c r="DE426" s="674"/>
      <c r="DF426" s="674"/>
      <c r="DG426" s="674"/>
      <c r="DH426" s="674"/>
      <c r="DI426" s="674"/>
      <c r="DJ426" s="674"/>
      <c r="DK426" s="674"/>
      <c r="DL426" s="674"/>
      <c r="DM426" s="674"/>
      <c r="DN426" s="674"/>
      <c r="DO426" s="674"/>
      <c r="DP426" s="674"/>
      <c r="DQ426" s="674"/>
      <c r="DR426" s="674"/>
      <c r="DS426" s="674"/>
      <c r="DT426" s="674"/>
      <c r="DU426" s="674"/>
      <c r="DV426" s="674"/>
      <c r="DW426" s="674"/>
      <c r="DX426" s="674"/>
      <c r="DY426" s="674"/>
      <c r="DZ426" s="674"/>
      <c r="EA426" s="674"/>
      <c r="EB426" s="674"/>
      <c r="EC426" s="674"/>
      <c r="ED426" s="674"/>
      <c r="EE426" s="674"/>
      <c r="EF426" s="674"/>
      <c r="EG426" s="674"/>
      <c r="EH426" s="674"/>
      <c r="EI426" s="674"/>
      <c r="EJ426" s="674"/>
      <c r="EK426" s="674"/>
      <c r="EL426" s="674"/>
      <c r="EM426" s="674"/>
      <c r="EN426" s="674"/>
      <c r="EO426" s="674"/>
      <c r="EP426" s="674"/>
      <c r="EQ426" s="674"/>
      <c r="ER426" s="674"/>
      <c r="ES426" s="674"/>
      <c r="ET426" s="674"/>
      <c r="EU426" s="674"/>
      <c r="EV426" s="674"/>
      <c r="EW426" s="674"/>
      <c r="EX426" s="674"/>
      <c r="EY426" s="674"/>
      <c r="EZ426" s="674"/>
      <c r="FA426" s="674"/>
      <c r="FB426" s="674"/>
      <c r="FC426" s="674"/>
      <c r="FD426" s="674"/>
      <c r="FE426" s="674"/>
      <c r="FF426" s="674"/>
      <c r="FG426" s="674"/>
      <c r="FH426" s="674"/>
      <c r="FI426" s="674"/>
      <c r="FJ426" s="674"/>
      <c r="FK426" s="674"/>
      <c r="FL426" s="674"/>
      <c r="FM426" s="674"/>
      <c r="FN426" s="674"/>
      <c r="FO426" s="674"/>
      <c r="FP426" s="674"/>
      <c r="FQ426" s="674"/>
      <c r="FR426" s="674"/>
      <c r="FS426" s="674"/>
      <c r="FT426" s="674"/>
      <c r="FU426" s="674"/>
      <c r="FV426" s="674"/>
      <c r="FW426" s="674"/>
      <c r="FX426" s="674"/>
      <c r="FY426" s="674"/>
      <c r="FZ426" s="1313"/>
      <c r="GA426" s="1312"/>
      <c r="GB426" s="1156"/>
      <c r="GC426" s="1156"/>
      <c r="GD426" s="1156"/>
      <c r="GE426" s="1156"/>
      <c r="GF426" s="1156"/>
      <c r="GG426" s="1156"/>
      <c r="GH426" s="1156"/>
      <c r="GI426" s="1156"/>
      <c r="GJ426" s="1156"/>
      <c r="GK426" s="1157"/>
      <c r="GL426" s="1157"/>
      <c r="GM426" s="1157"/>
      <c r="GN426" s="1157"/>
      <c r="GO426" s="1157"/>
      <c r="GP426" s="1157"/>
      <c r="GQ426" s="1157"/>
      <c r="GR426" s="1157"/>
      <c r="GS426" s="1157"/>
      <c r="GT426" s="1157"/>
      <c r="GU426" s="1157"/>
      <c r="GV426" s="1157"/>
      <c r="GW426" s="1157"/>
      <c r="GX426" s="1157"/>
      <c r="GY426" s="1157"/>
      <c r="GZ426" s="1157"/>
      <c r="HA426" s="1157"/>
      <c r="HB426" s="1157"/>
      <c r="HC426" s="1157"/>
      <c r="HD426" s="1157"/>
      <c r="HE426" s="1157"/>
      <c r="HF426" s="1157"/>
      <c r="HG426" s="1157"/>
      <c r="HH426" s="1157"/>
      <c r="HI426" s="1157"/>
      <c r="HJ426" s="1026"/>
    </row>
    <row r="427" spans="2:218" ht="24.95" customHeight="1" x14ac:dyDescent="0.25">
      <c r="B427" s="1606"/>
      <c r="C427" s="229"/>
      <c r="D427" s="1316"/>
      <c r="E427" s="2400"/>
      <c r="F427" s="215"/>
      <c r="G427" s="213"/>
      <c r="H427" s="213"/>
      <c r="I427" s="214"/>
      <c r="J427" s="834"/>
      <c r="K427" s="234"/>
      <c r="L427" s="230"/>
      <c r="M427" s="231"/>
      <c r="N427" s="231"/>
      <c r="O427" s="231"/>
      <c r="P427" s="231"/>
      <c r="Q427" s="235"/>
      <c r="R427" s="233"/>
      <c r="S427" s="232"/>
      <c r="T427" s="219"/>
      <c r="U427" s="835"/>
      <c r="V427" s="212"/>
      <c r="W427" s="231"/>
      <c r="X427" s="2118"/>
      <c r="Y427" s="2119"/>
      <c r="Z427" s="674"/>
      <c r="AA427" s="674"/>
      <c r="AB427" s="674"/>
      <c r="AC427" s="674"/>
      <c r="AD427" s="674"/>
      <c r="AE427" s="674"/>
      <c r="AF427" s="674"/>
      <c r="AG427" s="674"/>
      <c r="AH427" s="674"/>
      <c r="AI427" s="674"/>
      <c r="AJ427" s="674"/>
      <c r="AK427" s="674"/>
      <c r="AL427" s="674"/>
      <c r="AM427" s="674"/>
      <c r="AN427" s="674"/>
      <c r="AO427" s="674"/>
      <c r="AP427" s="674"/>
      <c r="AQ427" s="674"/>
      <c r="AR427" s="674"/>
      <c r="AS427" s="674"/>
      <c r="AT427" s="674"/>
      <c r="AU427" s="674"/>
      <c r="AV427" s="674"/>
      <c r="AW427" s="674"/>
      <c r="AX427" s="674"/>
      <c r="AY427" s="674"/>
      <c r="AZ427" s="674"/>
      <c r="BA427" s="674"/>
      <c r="BB427" s="674"/>
      <c r="BC427" s="674"/>
      <c r="BD427" s="674"/>
      <c r="BE427" s="674"/>
      <c r="BF427" s="674"/>
      <c r="BG427" s="674"/>
      <c r="BH427" s="674"/>
      <c r="BI427" s="674"/>
      <c r="BJ427" s="674"/>
      <c r="BK427" s="674"/>
      <c r="BL427" s="674"/>
      <c r="BM427" s="674"/>
      <c r="BN427" s="674"/>
      <c r="BO427" s="674"/>
      <c r="BP427" s="674"/>
      <c r="BQ427" s="674"/>
      <c r="BR427" s="674"/>
      <c r="BS427" s="674"/>
      <c r="BT427" s="674"/>
      <c r="BU427" s="674"/>
      <c r="BV427" s="674"/>
      <c r="BW427" s="674"/>
      <c r="BX427" s="674"/>
      <c r="BY427" s="674"/>
      <c r="BZ427" s="674"/>
      <c r="CA427" s="674"/>
      <c r="CB427" s="674"/>
      <c r="CC427" s="674"/>
      <c r="CD427" s="674"/>
      <c r="CE427" s="674"/>
      <c r="CF427" s="674"/>
      <c r="CG427" s="674"/>
      <c r="CH427" s="674"/>
      <c r="CI427" s="674"/>
      <c r="CJ427" s="674"/>
      <c r="CK427" s="674"/>
      <c r="CL427" s="674"/>
      <c r="CM427" s="674"/>
      <c r="CN427" s="674"/>
      <c r="CO427" s="674"/>
      <c r="CP427" s="674"/>
      <c r="CQ427" s="674"/>
      <c r="CR427" s="674"/>
      <c r="CS427" s="674"/>
      <c r="CT427" s="674"/>
      <c r="CU427" s="674"/>
      <c r="CV427" s="674"/>
      <c r="CW427" s="674"/>
      <c r="CX427" s="674"/>
      <c r="CY427" s="674"/>
      <c r="CZ427" s="674"/>
      <c r="DA427" s="674"/>
      <c r="DB427" s="674"/>
      <c r="DC427" s="674"/>
      <c r="DD427" s="674"/>
      <c r="DE427" s="674"/>
      <c r="DF427" s="674"/>
      <c r="DG427" s="674"/>
      <c r="DH427" s="674"/>
      <c r="DI427" s="674"/>
      <c r="DJ427" s="674"/>
      <c r="DK427" s="674"/>
      <c r="DL427" s="674"/>
      <c r="DM427" s="674"/>
      <c r="DN427" s="674"/>
      <c r="DO427" s="674"/>
      <c r="DP427" s="674"/>
      <c r="DQ427" s="674"/>
      <c r="DR427" s="674"/>
      <c r="DS427" s="674"/>
      <c r="DT427" s="674"/>
      <c r="DU427" s="674"/>
      <c r="DV427" s="674"/>
      <c r="DW427" s="674"/>
      <c r="DX427" s="674"/>
      <c r="DY427" s="674"/>
      <c r="DZ427" s="674"/>
      <c r="EA427" s="674"/>
      <c r="EB427" s="674"/>
      <c r="EC427" s="674"/>
      <c r="ED427" s="674"/>
      <c r="EE427" s="674"/>
      <c r="EF427" s="674"/>
      <c r="EG427" s="674"/>
      <c r="EH427" s="674"/>
      <c r="EI427" s="674"/>
      <c r="EJ427" s="674"/>
      <c r="EK427" s="674"/>
      <c r="EL427" s="674"/>
      <c r="EM427" s="674"/>
      <c r="EN427" s="674"/>
      <c r="EO427" s="674"/>
      <c r="EP427" s="674"/>
      <c r="EQ427" s="674"/>
      <c r="ER427" s="674"/>
      <c r="ES427" s="674"/>
      <c r="ET427" s="674"/>
      <c r="EU427" s="674"/>
      <c r="EV427" s="674"/>
      <c r="EW427" s="674"/>
      <c r="EX427" s="674"/>
      <c r="EY427" s="674"/>
      <c r="EZ427" s="674"/>
      <c r="FA427" s="674"/>
      <c r="FB427" s="674"/>
      <c r="FC427" s="674"/>
      <c r="FD427" s="674"/>
      <c r="FE427" s="674"/>
      <c r="FF427" s="674"/>
      <c r="FG427" s="674"/>
      <c r="FH427" s="674"/>
      <c r="FI427" s="674"/>
      <c r="FJ427" s="674"/>
      <c r="FK427" s="674"/>
      <c r="FL427" s="674"/>
      <c r="FM427" s="674"/>
      <c r="FN427" s="674"/>
      <c r="FO427" s="674"/>
      <c r="FP427" s="674"/>
      <c r="FQ427" s="674"/>
      <c r="FR427" s="674"/>
      <c r="FS427" s="674"/>
      <c r="FT427" s="674"/>
      <c r="FU427" s="674"/>
      <c r="FV427" s="674"/>
      <c r="FW427" s="674"/>
      <c r="FX427" s="674"/>
      <c r="FY427" s="674"/>
      <c r="FZ427" s="1313"/>
      <c r="GA427" s="1312"/>
      <c r="GB427" s="1156"/>
      <c r="GC427" s="1156"/>
      <c r="GD427" s="1156"/>
      <c r="GE427" s="1156"/>
      <c r="GF427" s="1156"/>
      <c r="GG427" s="1156"/>
      <c r="GH427" s="1156"/>
      <c r="GI427" s="1156"/>
      <c r="GJ427" s="1156"/>
      <c r="GK427" s="1157"/>
      <c r="GL427" s="1157"/>
      <c r="GM427" s="1157"/>
      <c r="GN427" s="1157"/>
      <c r="GO427" s="1157"/>
      <c r="GP427" s="1157"/>
      <c r="GQ427" s="1157"/>
      <c r="GR427" s="1157"/>
      <c r="GS427" s="1157"/>
      <c r="GT427" s="1157"/>
      <c r="GU427" s="1157"/>
      <c r="GV427" s="1157"/>
      <c r="GW427" s="1157"/>
      <c r="GX427" s="1157"/>
      <c r="GY427" s="1157"/>
      <c r="GZ427" s="1157"/>
      <c r="HA427" s="1157"/>
      <c r="HB427" s="1157"/>
      <c r="HC427" s="1157"/>
      <c r="HD427" s="1157"/>
      <c r="HE427" s="1157"/>
      <c r="HF427" s="1157"/>
      <c r="HG427" s="1157"/>
      <c r="HH427" s="1157"/>
      <c r="HI427" s="1157"/>
      <c r="HJ427" s="1026"/>
    </row>
    <row r="428" spans="2:218" ht="24.95" customHeight="1" x14ac:dyDescent="0.25">
      <c r="B428" s="1606"/>
      <c r="C428" s="229"/>
      <c r="D428" s="1316"/>
      <c r="E428" s="2400"/>
      <c r="F428" s="215"/>
      <c r="G428" s="213"/>
      <c r="H428" s="213"/>
      <c r="I428" s="214"/>
      <c r="J428" s="834"/>
      <c r="K428" s="234"/>
      <c r="L428" s="230"/>
      <c r="M428" s="231"/>
      <c r="N428" s="231"/>
      <c r="O428" s="231"/>
      <c r="P428" s="231"/>
      <c r="Q428" s="235"/>
      <c r="R428" s="233"/>
      <c r="S428" s="232"/>
      <c r="T428" s="219"/>
      <c r="U428" s="835"/>
      <c r="V428" s="212"/>
      <c r="W428" s="231"/>
      <c r="X428" s="2118"/>
      <c r="Y428" s="2119"/>
      <c r="Z428" s="674"/>
      <c r="AA428" s="674"/>
      <c r="AB428" s="674"/>
      <c r="AC428" s="674"/>
      <c r="AD428" s="674"/>
      <c r="AE428" s="674"/>
      <c r="AF428" s="674"/>
      <c r="AG428" s="674"/>
      <c r="AH428" s="674"/>
      <c r="AI428" s="674"/>
      <c r="AJ428" s="674"/>
      <c r="AK428" s="674"/>
      <c r="AL428" s="674"/>
      <c r="AM428" s="674"/>
      <c r="AN428" s="674"/>
      <c r="AO428" s="674"/>
      <c r="AP428" s="674"/>
      <c r="AQ428" s="674"/>
      <c r="AR428" s="674"/>
      <c r="AS428" s="674"/>
      <c r="AT428" s="674"/>
      <c r="AU428" s="674"/>
      <c r="AV428" s="674"/>
      <c r="AW428" s="674"/>
      <c r="AX428" s="674"/>
      <c r="AY428" s="674"/>
      <c r="AZ428" s="674"/>
      <c r="BA428" s="674"/>
      <c r="BB428" s="674"/>
      <c r="BC428" s="674"/>
      <c r="BD428" s="674"/>
      <c r="BE428" s="674"/>
      <c r="BF428" s="674"/>
      <c r="BG428" s="674"/>
      <c r="BH428" s="674"/>
      <c r="BI428" s="674"/>
      <c r="BJ428" s="674"/>
      <c r="BK428" s="674"/>
      <c r="BL428" s="674"/>
      <c r="BM428" s="674"/>
      <c r="BN428" s="674"/>
      <c r="BO428" s="674"/>
      <c r="BP428" s="674"/>
      <c r="BQ428" s="674"/>
      <c r="BR428" s="674"/>
      <c r="BS428" s="674"/>
      <c r="BT428" s="674"/>
      <c r="BU428" s="674"/>
      <c r="BV428" s="674"/>
      <c r="BW428" s="674"/>
      <c r="BX428" s="674"/>
      <c r="BY428" s="674"/>
      <c r="BZ428" s="674"/>
      <c r="CA428" s="674"/>
      <c r="CB428" s="674"/>
      <c r="CC428" s="674"/>
      <c r="CD428" s="674"/>
      <c r="CE428" s="674"/>
      <c r="CF428" s="674"/>
      <c r="CG428" s="674"/>
      <c r="CH428" s="674"/>
      <c r="CI428" s="674"/>
      <c r="CJ428" s="674"/>
      <c r="CK428" s="674"/>
      <c r="CL428" s="674"/>
      <c r="CM428" s="674"/>
      <c r="CN428" s="674"/>
      <c r="CO428" s="674"/>
      <c r="CP428" s="674"/>
      <c r="CQ428" s="674"/>
      <c r="CR428" s="674"/>
      <c r="CS428" s="674"/>
      <c r="CT428" s="674"/>
      <c r="CU428" s="674"/>
      <c r="CV428" s="674"/>
      <c r="CW428" s="674"/>
      <c r="CX428" s="674"/>
      <c r="CY428" s="674"/>
      <c r="CZ428" s="674"/>
      <c r="DA428" s="674"/>
      <c r="DB428" s="674"/>
      <c r="DC428" s="674"/>
      <c r="DD428" s="674"/>
      <c r="DE428" s="674"/>
      <c r="DF428" s="674"/>
      <c r="DG428" s="674"/>
      <c r="DH428" s="674"/>
      <c r="DI428" s="674"/>
      <c r="DJ428" s="674"/>
      <c r="DK428" s="674"/>
      <c r="DL428" s="674"/>
      <c r="DM428" s="674"/>
      <c r="DN428" s="674"/>
      <c r="DO428" s="674"/>
      <c r="DP428" s="674"/>
      <c r="DQ428" s="674"/>
      <c r="DR428" s="674"/>
      <c r="DS428" s="674"/>
      <c r="DT428" s="674"/>
      <c r="DU428" s="674"/>
      <c r="DV428" s="674"/>
      <c r="DW428" s="674"/>
      <c r="DX428" s="674"/>
      <c r="DY428" s="674"/>
      <c r="DZ428" s="674"/>
      <c r="EA428" s="674"/>
      <c r="EB428" s="674"/>
      <c r="EC428" s="674"/>
      <c r="ED428" s="674"/>
      <c r="EE428" s="674"/>
      <c r="EF428" s="674"/>
      <c r="EG428" s="674"/>
      <c r="EH428" s="674"/>
      <c r="EI428" s="674"/>
      <c r="EJ428" s="674"/>
      <c r="EK428" s="674"/>
      <c r="EL428" s="674"/>
      <c r="EM428" s="674"/>
      <c r="EN428" s="674"/>
      <c r="EO428" s="674"/>
      <c r="EP428" s="674"/>
      <c r="EQ428" s="674"/>
      <c r="ER428" s="674"/>
      <c r="ES428" s="674"/>
      <c r="ET428" s="674"/>
      <c r="EU428" s="674"/>
      <c r="EV428" s="674"/>
      <c r="EW428" s="674"/>
      <c r="EX428" s="674"/>
      <c r="EY428" s="674"/>
      <c r="EZ428" s="674"/>
      <c r="FA428" s="674"/>
      <c r="FB428" s="674"/>
      <c r="FC428" s="674"/>
      <c r="FD428" s="674"/>
      <c r="FE428" s="674"/>
      <c r="FF428" s="674"/>
      <c r="FG428" s="674"/>
      <c r="FH428" s="674"/>
      <c r="FI428" s="674"/>
      <c r="FJ428" s="674"/>
      <c r="FK428" s="674"/>
      <c r="FL428" s="674"/>
      <c r="FM428" s="674"/>
      <c r="FN428" s="674"/>
      <c r="FO428" s="674"/>
      <c r="FP428" s="674"/>
      <c r="FQ428" s="674"/>
      <c r="FR428" s="674"/>
      <c r="FS428" s="674"/>
      <c r="FT428" s="674"/>
      <c r="FU428" s="674"/>
      <c r="FV428" s="674"/>
      <c r="FW428" s="674"/>
      <c r="FX428" s="674"/>
      <c r="FY428" s="674"/>
      <c r="FZ428" s="1313"/>
      <c r="GA428" s="1312"/>
      <c r="GB428" s="1156"/>
      <c r="GC428" s="1156"/>
      <c r="GD428" s="1156"/>
      <c r="GE428" s="1156"/>
      <c r="GF428" s="1156"/>
      <c r="GG428" s="1156"/>
      <c r="GH428" s="1156"/>
      <c r="GI428" s="1156"/>
      <c r="GJ428" s="1156"/>
      <c r="GK428" s="1157"/>
      <c r="GL428" s="1157"/>
      <c r="GM428" s="1157"/>
      <c r="GN428" s="1157"/>
      <c r="GO428" s="1157"/>
      <c r="GP428" s="1157"/>
      <c r="GQ428" s="1157"/>
      <c r="GR428" s="1157"/>
      <c r="GS428" s="1157"/>
      <c r="GT428" s="1157"/>
      <c r="GU428" s="1157"/>
      <c r="GV428" s="1157"/>
      <c r="GW428" s="1157"/>
      <c r="GX428" s="1157"/>
      <c r="GY428" s="1157"/>
      <c r="GZ428" s="1157"/>
      <c r="HA428" s="1157"/>
      <c r="HB428" s="1157"/>
      <c r="HC428" s="1157"/>
      <c r="HD428" s="1157"/>
      <c r="HE428" s="1157"/>
      <c r="HF428" s="1157"/>
      <c r="HG428" s="1157"/>
      <c r="HH428" s="1157"/>
      <c r="HI428" s="1157"/>
      <c r="HJ428" s="1026"/>
    </row>
    <row r="429" spans="2:218" ht="24.95" customHeight="1" x14ac:dyDescent="0.25">
      <c r="B429" s="1606"/>
      <c r="C429" s="229"/>
      <c r="D429" s="1316"/>
      <c r="E429" s="2400"/>
      <c r="F429" s="215"/>
      <c r="G429" s="213"/>
      <c r="H429" s="213"/>
      <c r="I429" s="214"/>
      <c r="J429" s="834"/>
      <c r="K429" s="234"/>
      <c r="L429" s="230"/>
      <c r="M429" s="231"/>
      <c r="N429" s="231"/>
      <c r="O429" s="231"/>
      <c r="P429" s="231"/>
      <c r="Q429" s="235"/>
      <c r="R429" s="233"/>
      <c r="S429" s="232"/>
      <c r="T429" s="219"/>
      <c r="U429" s="835"/>
      <c r="V429" s="212"/>
      <c r="W429" s="231"/>
      <c r="X429" s="2118"/>
      <c r="Y429" s="2119"/>
      <c r="Z429" s="674"/>
      <c r="AA429" s="674"/>
      <c r="AB429" s="674"/>
      <c r="AC429" s="674"/>
      <c r="AD429" s="674"/>
      <c r="AE429" s="674"/>
      <c r="AF429" s="674"/>
      <c r="AG429" s="674"/>
      <c r="AH429" s="674"/>
      <c r="AI429" s="674"/>
      <c r="AJ429" s="674"/>
      <c r="AK429" s="674"/>
      <c r="AL429" s="674"/>
      <c r="AM429" s="674"/>
      <c r="AN429" s="674"/>
      <c r="AO429" s="674"/>
      <c r="AP429" s="674"/>
      <c r="AQ429" s="674"/>
      <c r="AR429" s="674"/>
      <c r="AS429" s="674"/>
      <c r="AT429" s="674"/>
      <c r="AU429" s="674"/>
      <c r="AV429" s="674"/>
      <c r="AW429" s="674"/>
      <c r="AX429" s="674"/>
      <c r="AY429" s="674"/>
      <c r="AZ429" s="674"/>
      <c r="BA429" s="674"/>
      <c r="BB429" s="674"/>
      <c r="BC429" s="674"/>
      <c r="BD429" s="674"/>
      <c r="BE429" s="674"/>
      <c r="BF429" s="674"/>
      <c r="BG429" s="674"/>
      <c r="BH429" s="674"/>
      <c r="BI429" s="674"/>
      <c r="BJ429" s="674"/>
      <c r="BK429" s="674"/>
      <c r="BL429" s="674"/>
      <c r="BM429" s="674"/>
      <c r="BN429" s="674"/>
      <c r="BO429" s="674"/>
      <c r="BP429" s="674"/>
      <c r="BQ429" s="674"/>
      <c r="BR429" s="674"/>
      <c r="BS429" s="674"/>
      <c r="BT429" s="674"/>
      <c r="BU429" s="674"/>
      <c r="BV429" s="674"/>
      <c r="BW429" s="674"/>
      <c r="BX429" s="674"/>
      <c r="BY429" s="674"/>
      <c r="BZ429" s="674"/>
      <c r="CA429" s="674"/>
      <c r="CB429" s="674"/>
      <c r="CC429" s="674"/>
      <c r="CD429" s="674"/>
      <c r="CE429" s="674"/>
      <c r="CF429" s="674"/>
      <c r="CG429" s="674"/>
      <c r="CH429" s="674"/>
      <c r="CI429" s="674"/>
      <c r="CJ429" s="674"/>
      <c r="CK429" s="674"/>
      <c r="CL429" s="674"/>
      <c r="CM429" s="674"/>
      <c r="CN429" s="674"/>
      <c r="CO429" s="674"/>
      <c r="CP429" s="674"/>
      <c r="CQ429" s="674"/>
      <c r="CR429" s="674"/>
      <c r="CS429" s="674"/>
      <c r="CT429" s="674"/>
      <c r="CU429" s="674"/>
      <c r="CV429" s="674"/>
      <c r="CW429" s="674"/>
      <c r="CX429" s="674"/>
      <c r="CY429" s="674"/>
      <c r="CZ429" s="674"/>
      <c r="DA429" s="674"/>
      <c r="DB429" s="674"/>
      <c r="DC429" s="674"/>
      <c r="DD429" s="674"/>
      <c r="DE429" s="674"/>
      <c r="DF429" s="674"/>
      <c r="DG429" s="674"/>
      <c r="DH429" s="674"/>
      <c r="DI429" s="674"/>
      <c r="DJ429" s="674"/>
      <c r="DK429" s="674"/>
      <c r="DL429" s="674"/>
      <c r="DM429" s="674"/>
      <c r="DN429" s="674"/>
      <c r="DO429" s="674"/>
      <c r="DP429" s="674"/>
      <c r="DQ429" s="674"/>
      <c r="DR429" s="674"/>
      <c r="DS429" s="674"/>
      <c r="DT429" s="674"/>
      <c r="DU429" s="674"/>
      <c r="DV429" s="674"/>
      <c r="DW429" s="674"/>
      <c r="DX429" s="674"/>
      <c r="DY429" s="674"/>
      <c r="DZ429" s="674"/>
      <c r="EA429" s="674"/>
      <c r="EB429" s="674"/>
      <c r="EC429" s="674"/>
      <c r="ED429" s="674"/>
      <c r="EE429" s="674"/>
      <c r="EF429" s="674"/>
      <c r="EG429" s="674"/>
      <c r="EH429" s="674"/>
      <c r="EI429" s="674"/>
      <c r="EJ429" s="674"/>
      <c r="EK429" s="674"/>
      <c r="EL429" s="674"/>
      <c r="EM429" s="674"/>
      <c r="EN429" s="674"/>
      <c r="EO429" s="674"/>
      <c r="EP429" s="674"/>
      <c r="EQ429" s="674"/>
      <c r="ER429" s="674"/>
      <c r="ES429" s="674"/>
      <c r="ET429" s="674"/>
      <c r="EU429" s="674"/>
      <c r="EV429" s="674"/>
      <c r="EW429" s="674"/>
      <c r="EX429" s="674"/>
      <c r="EY429" s="674"/>
      <c r="EZ429" s="674"/>
      <c r="FA429" s="674"/>
      <c r="FB429" s="674"/>
      <c r="FC429" s="674"/>
      <c r="FD429" s="674"/>
      <c r="FE429" s="674"/>
      <c r="FF429" s="674"/>
      <c r="FG429" s="674"/>
      <c r="FH429" s="674"/>
      <c r="FI429" s="674"/>
      <c r="FJ429" s="674"/>
      <c r="FK429" s="674"/>
      <c r="FL429" s="674"/>
      <c r="FM429" s="674"/>
      <c r="FN429" s="674"/>
      <c r="FO429" s="674"/>
      <c r="FP429" s="674"/>
      <c r="FQ429" s="674"/>
      <c r="FR429" s="674"/>
      <c r="FS429" s="674"/>
      <c r="FT429" s="674"/>
      <c r="FU429" s="674"/>
      <c r="FV429" s="674"/>
      <c r="FW429" s="674"/>
      <c r="FX429" s="674"/>
      <c r="FY429" s="674"/>
      <c r="FZ429" s="1313"/>
      <c r="GA429" s="1312"/>
      <c r="GB429" s="1156"/>
      <c r="GC429" s="1156"/>
      <c r="GD429" s="1156"/>
      <c r="GE429" s="1156"/>
      <c r="GF429" s="1156"/>
      <c r="GG429" s="1156"/>
      <c r="GH429" s="1156"/>
      <c r="GI429" s="1156"/>
      <c r="GJ429" s="1156"/>
      <c r="GK429" s="1157"/>
      <c r="GL429" s="1157"/>
      <c r="GM429" s="1157"/>
      <c r="GN429" s="1157"/>
      <c r="GO429" s="1157"/>
      <c r="GP429" s="1157"/>
      <c r="GQ429" s="1157"/>
      <c r="GR429" s="1157"/>
      <c r="GS429" s="1157"/>
      <c r="GT429" s="1157"/>
      <c r="GU429" s="1157"/>
      <c r="GV429" s="1157"/>
      <c r="GW429" s="1157"/>
      <c r="GX429" s="1157"/>
      <c r="GY429" s="1157"/>
      <c r="GZ429" s="1157"/>
      <c r="HA429" s="1157"/>
      <c r="HB429" s="1157"/>
      <c r="HC429" s="1157"/>
      <c r="HD429" s="1157"/>
      <c r="HE429" s="1157"/>
      <c r="HF429" s="1157"/>
      <c r="HG429" s="1157"/>
      <c r="HH429" s="1157"/>
      <c r="HI429" s="1157"/>
      <c r="HJ429" s="1026"/>
    </row>
    <row r="430" spans="2:218" ht="24.95" customHeight="1" x14ac:dyDescent="0.25">
      <c r="B430" s="1606"/>
      <c r="C430" s="229"/>
      <c r="D430" s="1316"/>
      <c r="E430" s="2400"/>
      <c r="F430" s="215"/>
      <c r="G430" s="213"/>
      <c r="H430" s="213"/>
      <c r="I430" s="214"/>
      <c r="J430" s="834"/>
      <c r="K430" s="234"/>
      <c r="L430" s="230"/>
      <c r="M430" s="231"/>
      <c r="N430" s="231"/>
      <c r="O430" s="231"/>
      <c r="P430" s="231"/>
      <c r="Q430" s="235"/>
      <c r="R430" s="233"/>
      <c r="S430" s="232"/>
      <c r="T430" s="219"/>
      <c r="U430" s="835"/>
      <c r="V430" s="212"/>
      <c r="W430" s="231"/>
      <c r="X430" s="2118"/>
      <c r="Y430" s="2119"/>
      <c r="Z430" s="674"/>
      <c r="AA430" s="674"/>
      <c r="AB430" s="674"/>
      <c r="AC430" s="674"/>
      <c r="AD430" s="674"/>
      <c r="AE430" s="674"/>
      <c r="AF430" s="674"/>
      <c r="AG430" s="674"/>
      <c r="AH430" s="674"/>
      <c r="AI430" s="674"/>
      <c r="AJ430" s="674"/>
      <c r="AK430" s="674"/>
      <c r="AL430" s="674"/>
      <c r="AM430" s="674"/>
      <c r="AN430" s="674"/>
      <c r="AO430" s="674"/>
      <c r="AP430" s="674"/>
      <c r="AQ430" s="674"/>
      <c r="AR430" s="674"/>
      <c r="AS430" s="674"/>
      <c r="AT430" s="674"/>
      <c r="AU430" s="674"/>
      <c r="AV430" s="674"/>
      <c r="AW430" s="674"/>
      <c r="AX430" s="674"/>
      <c r="AY430" s="674"/>
      <c r="AZ430" s="674"/>
      <c r="BA430" s="674"/>
      <c r="BB430" s="674"/>
      <c r="BC430" s="674"/>
      <c r="BD430" s="674"/>
      <c r="BE430" s="674"/>
      <c r="BF430" s="674"/>
      <c r="BG430" s="674"/>
      <c r="BH430" s="674"/>
      <c r="BI430" s="674"/>
      <c r="BJ430" s="674"/>
      <c r="BK430" s="674"/>
      <c r="BL430" s="674"/>
      <c r="BM430" s="674"/>
      <c r="BN430" s="674"/>
      <c r="BO430" s="674"/>
      <c r="BP430" s="674"/>
      <c r="BQ430" s="674"/>
      <c r="BR430" s="674"/>
      <c r="BS430" s="674"/>
      <c r="BT430" s="674"/>
      <c r="BU430" s="674"/>
      <c r="BV430" s="674"/>
      <c r="BW430" s="674"/>
      <c r="BX430" s="674"/>
      <c r="BY430" s="674"/>
      <c r="BZ430" s="674"/>
      <c r="CA430" s="674"/>
      <c r="CB430" s="674"/>
      <c r="CC430" s="674"/>
      <c r="CD430" s="674"/>
      <c r="CE430" s="674"/>
      <c r="CF430" s="674"/>
      <c r="CG430" s="674"/>
      <c r="CH430" s="674"/>
      <c r="CI430" s="674"/>
      <c r="CJ430" s="674"/>
      <c r="CK430" s="674"/>
      <c r="CL430" s="674"/>
      <c r="CM430" s="674"/>
      <c r="CN430" s="674"/>
      <c r="CO430" s="674"/>
      <c r="CP430" s="674"/>
      <c r="CQ430" s="674"/>
      <c r="CR430" s="674"/>
      <c r="CS430" s="674"/>
      <c r="CT430" s="674"/>
      <c r="CU430" s="674"/>
      <c r="CV430" s="674"/>
      <c r="CW430" s="674"/>
      <c r="CX430" s="674"/>
      <c r="CY430" s="674"/>
      <c r="CZ430" s="674"/>
      <c r="DA430" s="674"/>
      <c r="DB430" s="674"/>
      <c r="DC430" s="674"/>
      <c r="DD430" s="674"/>
      <c r="DE430" s="674"/>
      <c r="DF430" s="674"/>
      <c r="DG430" s="674"/>
      <c r="DH430" s="674"/>
      <c r="DI430" s="674"/>
      <c r="DJ430" s="674"/>
      <c r="DK430" s="674"/>
      <c r="DL430" s="674"/>
      <c r="DM430" s="674"/>
      <c r="DN430" s="674"/>
      <c r="DO430" s="674"/>
      <c r="DP430" s="674"/>
      <c r="DQ430" s="674"/>
      <c r="DR430" s="674"/>
      <c r="DS430" s="674"/>
      <c r="DT430" s="674"/>
      <c r="DU430" s="674"/>
      <c r="DV430" s="674"/>
      <c r="DW430" s="674"/>
      <c r="DX430" s="674"/>
      <c r="DY430" s="674"/>
      <c r="DZ430" s="674"/>
      <c r="EA430" s="674"/>
      <c r="EB430" s="674"/>
      <c r="EC430" s="674"/>
      <c r="ED430" s="674"/>
      <c r="EE430" s="674"/>
      <c r="EF430" s="674"/>
      <c r="EG430" s="674"/>
      <c r="EH430" s="674"/>
      <c r="EI430" s="674"/>
      <c r="EJ430" s="674"/>
      <c r="EK430" s="674"/>
      <c r="EL430" s="674"/>
      <c r="EM430" s="674"/>
      <c r="EN430" s="674"/>
      <c r="EO430" s="674"/>
      <c r="EP430" s="674"/>
      <c r="EQ430" s="674"/>
      <c r="ER430" s="674"/>
      <c r="ES430" s="674"/>
      <c r="ET430" s="674"/>
      <c r="EU430" s="674"/>
      <c r="EV430" s="674"/>
      <c r="EW430" s="674"/>
      <c r="EX430" s="674"/>
      <c r="EY430" s="674"/>
      <c r="EZ430" s="674"/>
      <c r="FA430" s="674"/>
      <c r="FB430" s="674"/>
      <c r="FC430" s="674"/>
      <c r="FD430" s="674"/>
      <c r="FE430" s="674"/>
      <c r="FF430" s="674"/>
      <c r="FG430" s="674"/>
      <c r="FH430" s="674"/>
      <c r="FI430" s="674"/>
      <c r="FJ430" s="674"/>
      <c r="FK430" s="674"/>
      <c r="FL430" s="674"/>
      <c r="FM430" s="674"/>
      <c r="FN430" s="674"/>
      <c r="FO430" s="674"/>
      <c r="FP430" s="674"/>
      <c r="FQ430" s="674"/>
      <c r="FR430" s="674"/>
      <c r="FS430" s="674"/>
      <c r="FT430" s="674"/>
      <c r="FU430" s="674"/>
      <c r="FV430" s="674"/>
      <c r="FW430" s="674"/>
      <c r="FX430" s="674"/>
      <c r="FY430" s="674"/>
      <c r="FZ430" s="1313"/>
      <c r="GA430" s="1312"/>
      <c r="GB430" s="1156"/>
      <c r="GC430" s="1156"/>
      <c r="GD430" s="1156"/>
      <c r="GE430" s="1156"/>
      <c r="GF430" s="1156"/>
      <c r="GG430" s="1156"/>
      <c r="GH430" s="1156"/>
      <c r="GI430" s="1156"/>
      <c r="GJ430" s="1156"/>
      <c r="GK430" s="1157"/>
      <c r="GL430" s="1157"/>
      <c r="GM430" s="1157"/>
      <c r="GN430" s="1157"/>
      <c r="GO430" s="1157"/>
      <c r="GP430" s="1157"/>
      <c r="GQ430" s="1157"/>
      <c r="GR430" s="1157"/>
      <c r="GS430" s="1157"/>
      <c r="GT430" s="1157"/>
      <c r="GU430" s="1157"/>
      <c r="GV430" s="1157"/>
      <c r="GW430" s="1157"/>
      <c r="GX430" s="1157"/>
      <c r="GY430" s="1157"/>
      <c r="GZ430" s="1157"/>
      <c r="HA430" s="1157"/>
      <c r="HB430" s="1157"/>
      <c r="HC430" s="1157"/>
      <c r="HD430" s="1157"/>
      <c r="HE430" s="1157"/>
      <c r="HF430" s="1157"/>
      <c r="HG430" s="1157"/>
      <c r="HH430" s="1157"/>
      <c r="HI430" s="1157"/>
      <c r="HJ430" s="1026"/>
    </row>
    <row r="431" spans="2:218" ht="24.95" customHeight="1" x14ac:dyDescent="0.25">
      <c r="B431" s="1606"/>
      <c r="C431" s="229"/>
      <c r="D431" s="1316"/>
      <c r="E431" s="2400"/>
      <c r="F431" s="215"/>
      <c r="G431" s="213"/>
      <c r="H431" s="213"/>
      <c r="I431" s="214"/>
      <c r="J431" s="834"/>
      <c r="K431" s="234"/>
      <c r="L431" s="230"/>
      <c r="M431" s="231"/>
      <c r="N431" s="231"/>
      <c r="O431" s="231"/>
      <c r="P431" s="231"/>
      <c r="Q431" s="235"/>
      <c r="R431" s="233"/>
      <c r="S431" s="232"/>
      <c r="T431" s="219"/>
      <c r="U431" s="835"/>
      <c r="V431" s="212"/>
      <c r="W431" s="231"/>
      <c r="X431" s="2118"/>
      <c r="Y431" s="2119"/>
      <c r="Z431" s="674"/>
      <c r="AA431" s="674"/>
      <c r="AB431" s="674"/>
      <c r="AC431" s="674"/>
      <c r="AD431" s="674"/>
      <c r="AE431" s="674"/>
      <c r="AF431" s="674"/>
      <c r="AG431" s="674"/>
      <c r="AH431" s="674"/>
      <c r="AI431" s="674"/>
      <c r="AJ431" s="674"/>
      <c r="AK431" s="674"/>
      <c r="AL431" s="674"/>
      <c r="AM431" s="674"/>
      <c r="AN431" s="674"/>
      <c r="AO431" s="674"/>
      <c r="AP431" s="674"/>
      <c r="AQ431" s="674"/>
      <c r="AR431" s="674"/>
      <c r="AS431" s="674"/>
      <c r="AT431" s="674"/>
      <c r="AU431" s="674"/>
      <c r="AV431" s="674"/>
      <c r="AW431" s="674"/>
      <c r="AX431" s="674"/>
      <c r="AY431" s="674"/>
      <c r="AZ431" s="674"/>
      <c r="BA431" s="674"/>
      <c r="BB431" s="674"/>
      <c r="BC431" s="674"/>
      <c r="BD431" s="674"/>
      <c r="BE431" s="674"/>
      <c r="BF431" s="674"/>
      <c r="BG431" s="674"/>
      <c r="BH431" s="674"/>
      <c r="BI431" s="674"/>
      <c r="BJ431" s="674"/>
      <c r="BK431" s="674"/>
      <c r="BL431" s="674"/>
      <c r="BM431" s="674"/>
      <c r="BN431" s="674"/>
      <c r="BO431" s="674"/>
      <c r="BP431" s="674"/>
      <c r="BQ431" s="674"/>
      <c r="BR431" s="674"/>
      <c r="BS431" s="674"/>
      <c r="BT431" s="674"/>
      <c r="BU431" s="674"/>
      <c r="BV431" s="674"/>
      <c r="BW431" s="674"/>
      <c r="BX431" s="674"/>
      <c r="BY431" s="674"/>
      <c r="BZ431" s="674"/>
      <c r="CA431" s="674"/>
      <c r="CB431" s="674"/>
      <c r="CC431" s="674"/>
      <c r="CD431" s="674"/>
      <c r="CE431" s="674"/>
      <c r="CF431" s="674"/>
      <c r="CG431" s="674"/>
      <c r="CH431" s="674"/>
      <c r="CI431" s="674"/>
      <c r="CJ431" s="674"/>
      <c r="CK431" s="674"/>
      <c r="CL431" s="674"/>
      <c r="CM431" s="674"/>
      <c r="CN431" s="674"/>
      <c r="CO431" s="674"/>
      <c r="CP431" s="674"/>
      <c r="CQ431" s="674"/>
      <c r="CR431" s="674"/>
      <c r="CS431" s="674"/>
      <c r="CT431" s="674"/>
      <c r="CU431" s="674"/>
      <c r="CV431" s="674"/>
      <c r="CW431" s="674"/>
      <c r="CX431" s="674"/>
      <c r="CY431" s="674"/>
      <c r="CZ431" s="674"/>
      <c r="DA431" s="674"/>
      <c r="DB431" s="674"/>
      <c r="DC431" s="674"/>
      <c r="DD431" s="674"/>
      <c r="DE431" s="674"/>
      <c r="DF431" s="674"/>
      <c r="DG431" s="674"/>
      <c r="DH431" s="674"/>
      <c r="DI431" s="674"/>
      <c r="DJ431" s="674"/>
      <c r="DK431" s="674"/>
      <c r="DL431" s="674"/>
      <c r="DM431" s="674"/>
      <c r="DN431" s="674"/>
      <c r="DO431" s="674"/>
      <c r="DP431" s="674"/>
      <c r="DQ431" s="674"/>
      <c r="DR431" s="674"/>
      <c r="DS431" s="674"/>
      <c r="DT431" s="674"/>
      <c r="DU431" s="674"/>
      <c r="DV431" s="674"/>
      <c r="DW431" s="674"/>
      <c r="DX431" s="674"/>
      <c r="DY431" s="674"/>
      <c r="DZ431" s="674"/>
      <c r="EA431" s="674"/>
      <c r="EB431" s="674"/>
      <c r="EC431" s="674"/>
      <c r="ED431" s="674"/>
      <c r="EE431" s="674"/>
      <c r="EF431" s="674"/>
      <c r="EG431" s="674"/>
      <c r="EH431" s="674"/>
      <c r="EI431" s="674"/>
      <c r="EJ431" s="674"/>
      <c r="EK431" s="674"/>
      <c r="EL431" s="674"/>
      <c r="EM431" s="674"/>
      <c r="EN431" s="674"/>
      <c r="EO431" s="674"/>
      <c r="EP431" s="674"/>
      <c r="EQ431" s="674"/>
      <c r="ER431" s="674"/>
      <c r="ES431" s="674"/>
      <c r="ET431" s="674"/>
      <c r="EU431" s="674"/>
      <c r="EV431" s="674"/>
      <c r="EW431" s="674"/>
      <c r="EX431" s="674"/>
      <c r="EY431" s="674"/>
      <c r="EZ431" s="674"/>
      <c r="FA431" s="674"/>
      <c r="FB431" s="674"/>
      <c r="FC431" s="674"/>
      <c r="FD431" s="674"/>
      <c r="FE431" s="674"/>
      <c r="FF431" s="674"/>
      <c r="FG431" s="674"/>
      <c r="FH431" s="674"/>
      <c r="FI431" s="674"/>
      <c r="FJ431" s="674"/>
      <c r="FK431" s="674"/>
      <c r="FL431" s="674"/>
      <c r="FM431" s="674"/>
      <c r="FN431" s="674"/>
      <c r="FO431" s="674"/>
      <c r="FP431" s="674"/>
      <c r="FQ431" s="674"/>
      <c r="FR431" s="674"/>
      <c r="FS431" s="674"/>
      <c r="FT431" s="674"/>
      <c r="FU431" s="674"/>
      <c r="FV431" s="674"/>
      <c r="FW431" s="674"/>
      <c r="FX431" s="674"/>
      <c r="FY431" s="674"/>
      <c r="FZ431" s="1313"/>
      <c r="GA431" s="1312"/>
      <c r="GB431" s="1156"/>
      <c r="GC431" s="1156"/>
      <c r="GD431" s="1156"/>
      <c r="GE431" s="1156"/>
      <c r="GF431" s="1156"/>
      <c r="GG431" s="1156"/>
      <c r="GH431" s="1156"/>
      <c r="GI431" s="1156"/>
      <c r="GJ431" s="1156"/>
      <c r="GK431" s="1157"/>
      <c r="GL431" s="1157"/>
      <c r="GM431" s="1157"/>
      <c r="GN431" s="1157"/>
      <c r="GO431" s="1157"/>
      <c r="GP431" s="1157"/>
      <c r="GQ431" s="1157"/>
      <c r="GR431" s="1157"/>
      <c r="GS431" s="1157"/>
      <c r="GT431" s="1157"/>
      <c r="GU431" s="1157"/>
      <c r="GV431" s="1157"/>
      <c r="GW431" s="1157"/>
      <c r="GX431" s="1157"/>
      <c r="GY431" s="1157"/>
      <c r="GZ431" s="1157"/>
      <c r="HA431" s="1157"/>
      <c r="HB431" s="1157"/>
      <c r="HC431" s="1157"/>
      <c r="HD431" s="1157"/>
      <c r="HE431" s="1157"/>
      <c r="HF431" s="1157"/>
      <c r="HG431" s="1157"/>
      <c r="HH431" s="1157"/>
      <c r="HI431" s="1157"/>
      <c r="HJ431" s="1026"/>
    </row>
    <row r="432" spans="2:218" ht="24.95" customHeight="1" x14ac:dyDescent="0.25">
      <c r="B432" s="1606"/>
      <c r="C432" s="229"/>
      <c r="D432" s="1316"/>
      <c r="E432" s="2400"/>
      <c r="F432" s="215"/>
      <c r="G432" s="213"/>
      <c r="H432" s="213"/>
      <c r="I432" s="214"/>
      <c r="J432" s="834"/>
      <c r="K432" s="234"/>
      <c r="L432" s="230"/>
      <c r="M432" s="231"/>
      <c r="N432" s="231"/>
      <c r="O432" s="231"/>
      <c r="P432" s="231"/>
      <c r="Q432" s="235"/>
      <c r="R432" s="233"/>
      <c r="S432" s="232"/>
      <c r="T432" s="219"/>
      <c r="U432" s="835"/>
      <c r="V432" s="212"/>
      <c r="W432" s="231"/>
      <c r="X432" s="2118"/>
      <c r="Y432" s="2119"/>
      <c r="Z432" s="674"/>
      <c r="AA432" s="674"/>
      <c r="AB432" s="674"/>
      <c r="AC432" s="674"/>
      <c r="AD432" s="674"/>
      <c r="AE432" s="674"/>
      <c r="AF432" s="674"/>
      <c r="AG432" s="674"/>
      <c r="AH432" s="674"/>
      <c r="AI432" s="674"/>
      <c r="AJ432" s="674"/>
      <c r="AK432" s="674"/>
      <c r="AL432" s="674"/>
      <c r="AM432" s="674"/>
      <c r="AN432" s="674"/>
      <c r="AO432" s="674"/>
      <c r="AP432" s="674"/>
      <c r="AQ432" s="674"/>
      <c r="AR432" s="674"/>
      <c r="AS432" s="674"/>
      <c r="AT432" s="674"/>
      <c r="AU432" s="674"/>
      <c r="AV432" s="674"/>
      <c r="AW432" s="674"/>
      <c r="AX432" s="674"/>
      <c r="AY432" s="674"/>
      <c r="AZ432" s="674"/>
      <c r="BA432" s="674"/>
      <c r="BB432" s="674"/>
      <c r="BC432" s="674"/>
      <c r="BD432" s="674"/>
      <c r="BE432" s="674"/>
      <c r="BF432" s="674"/>
      <c r="BG432" s="674"/>
      <c r="BH432" s="674"/>
      <c r="BI432" s="674"/>
      <c r="BJ432" s="674"/>
      <c r="BK432" s="674"/>
      <c r="BL432" s="674"/>
      <c r="BM432" s="674"/>
      <c r="BN432" s="674"/>
      <c r="BO432" s="674"/>
      <c r="BP432" s="674"/>
      <c r="BQ432" s="674"/>
      <c r="BR432" s="674"/>
      <c r="BS432" s="674"/>
      <c r="BT432" s="674"/>
      <c r="BU432" s="674"/>
      <c r="BV432" s="674"/>
      <c r="BW432" s="674"/>
      <c r="BX432" s="674"/>
      <c r="BY432" s="674"/>
      <c r="BZ432" s="674"/>
      <c r="CA432" s="674"/>
      <c r="CB432" s="674"/>
      <c r="CC432" s="674"/>
      <c r="CD432" s="674"/>
      <c r="CE432" s="674"/>
      <c r="CF432" s="674"/>
      <c r="CG432" s="674"/>
      <c r="CH432" s="674"/>
      <c r="CI432" s="674"/>
      <c r="CJ432" s="674"/>
      <c r="CK432" s="674"/>
      <c r="CL432" s="674"/>
      <c r="CM432" s="674"/>
      <c r="CN432" s="674"/>
      <c r="CO432" s="674"/>
      <c r="CP432" s="674"/>
      <c r="CQ432" s="674"/>
      <c r="CR432" s="674"/>
      <c r="CS432" s="674"/>
      <c r="CT432" s="674"/>
      <c r="CU432" s="674"/>
      <c r="CV432" s="674"/>
      <c r="CW432" s="674"/>
      <c r="CX432" s="674"/>
      <c r="CY432" s="674"/>
      <c r="CZ432" s="674"/>
      <c r="DA432" s="674"/>
      <c r="DB432" s="674"/>
      <c r="DC432" s="674"/>
      <c r="DD432" s="674"/>
      <c r="DE432" s="674"/>
      <c r="DF432" s="674"/>
      <c r="DG432" s="674"/>
      <c r="DH432" s="674"/>
      <c r="DI432" s="674"/>
      <c r="DJ432" s="674"/>
      <c r="DK432" s="674"/>
      <c r="DL432" s="674"/>
      <c r="DM432" s="674"/>
      <c r="DN432" s="674"/>
      <c r="DO432" s="674"/>
      <c r="DP432" s="674"/>
      <c r="DQ432" s="674"/>
      <c r="DR432" s="674"/>
      <c r="DS432" s="674"/>
      <c r="DT432" s="674"/>
      <c r="DU432" s="674"/>
      <c r="DV432" s="674"/>
      <c r="DW432" s="674"/>
      <c r="DX432" s="674"/>
      <c r="DY432" s="674"/>
      <c r="DZ432" s="674"/>
      <c r="EA432" s="674"/>
      <c r="EB432" s="674"/>
      <c r="EC432" s="674"/>
      <c r="ED432" s="674"/>
      <c r="EE432" s="674"/>
      <c r="EF432" s="674"/>
      <c r="EG432" s="674"/>
      <c r="EH432" s="674"/>
      <c r="EI432" s="674"/>
      <c r="EJ432" s="674"/>
      <c r="EK432" s="674"/>
      <c r="EL432" s="674"/>
      <c r="EM432" s="674"/>
      <c r="EN432" s="674"/>
      <c r="EO432" s="674"/>
      <c r="EP432" s="674"/>
      <c r="EQ432" s="674"/>
      <c r="ER432" s="674"/>
      <c r="ES432" s="674"/>
      <c r="ET432" s="674"/>
      <c r="EU432" s="674"/>
      <c r="EV432" s="674"/>
      <c r="EW432" s="674"/>
      <c r="EX432" s="674"/>
      <c r="EY432" s="674"/>
      <c r="EZ432" s="674"/>
      <c r="FA432" s="674"/>
      <c r="FB432" s="674"/>
      <c r="FC432" s="674"/>
      <c r="FD432" s="674"/>
      <c r="FE432" s="674"/>
      <c r="FF432" s="674"/>
      <c r="FG432" s="674"/>
      <c r="FH432" s="674"/>
      <c r="FI432" s="674"/>
      <c r="FJ432" s="674"/>
      <c r="FK432" s="674"/>
      <c r="FL432" s="674"/>
      <c r="FM432" s="674"/>
      <c r="FN432" s="674"/>
      <c r="FO432" s="674"/>
      <c r="FP432" s="674"/>
      <c r="FQ432" s="674"/>
      <c r="FR432" s="674"/>
      <c r="FS432" s="674"/>
      <c r="FT432" s="674"/>
      <c r="FU432" s="674"/>
      <c r="FV432" s="674"/>
      <c r="FW432" s="674"/>
      <c r="FX432" s="674"/>
      <c r="FY432" s="674"/>
      <c r="FZ432" s="1313"/>
      <c r="GA432" s="1312"/>
      <c r="GB432" s="1156"/>
      <c r="GC432" s="1156"/>
      <c r="GD432" s="1156"/>
      <c r="GE432" s="1156"/>
      <c r="GF432" s="1156"/>
      <c r="GG432" s="1156"/>
      <c r="GH432" s="1156"/>
      <c r="GI432" s="1156"/>
      <c r="GJ432" s="1156"/>
      <c r="GK432" s="1157"/>
      <c r="GL432" s="1157"/>
      <c r="GM432" s="1157"/>
      <c r="GN432" s="1157"/>
      <c r="GO432" s="1157"/>
      <c r="GP432" s="1157"/>
      <c r="GQ432" s="1157"/>
      <c r="GR432" s="1157"/>
      <c r="GS432" s="1157"/>
      <c r="GT432" s="1157"/>
      <c r="GU432" s="1157"/>
      <c r="GV432" s="1157"/>
      <c r="GW432" s="1157"/>
      <c r="GX432" s="1157"/>
      <c r="GY432" s="1157"/>
      <c r="GZ432" s="1157"/>
      <c r="HA432" s="1157"/>
      <c r="HB432" s="1157"/>
      <c r="HC432" s="1157"/>
      <c r="HD432" s="1157"/>
      <c r="HE432" s="1157"/>
      <c r="HF432" s="1157"/>
      <c r="HG432" s="1157"/>
      <c r="HH432" s="1157"/>
      <c r="HI432" s="1157"/>
      <c r="HJ432" s="1026"/>
    </row>
    <row r="433" spans="2:218" ht="24.95" customHeight="1" x14ac:dyDescent="0.25">
      <c r="B433" s="1606"/>
      <c r="C433" s="229"/>
      <c r="D433" s="1316"/>
      <c r="E433" s="2400"/>
      <c r="F433" s="215"/>
      <c r="G433" s="213"/>
      <c r="H433" s="213"/>
      <c r="I433" s="214"/>
      <c r="J433" s="834"/>
      <c r="K433" s="234"/>
      <c r="L433" s="230"/>
      <c r="M433" s="231"/>
      <c r="N433" s="231"/>
      <c r="O433" s="231"/>
      <c r="P433" s="231"/>
      <c r="Q433" s="235"/>
      <c r="R433" s="233"/>
      <c r="S433" s="232"/>
      <c r="T433" s="219"/>
      <c r="U433" s="835"/>
      <c r="V433" s="212"/>
      <c r="W433" s="231"/>
      <c r="X433" s="2118"/>
      <c r="Y433" s="2119"/>
      <c r="Z433" s="674"/>
      <c r="AA433" s="674"/>
      <c r="AB433" s="674"/>
      <c r="AC433" s="674"/>
      <c r="AD433" s="674"/>
      <c r="AE433" s="674"/>
      <c r="AF433" s="674"/>
      <c r="AG433" s="674"/>
      <c r="AH433" s="674"/>
      <c r="AI433" s="674"/>
      <c r="AJ433" s="674"/>
      <c r="AK433" s="674"/>
      <c r="AL433" s="674"/>
      <c r="AM433" s="674"/>
      <c r="AN433" s="674"/>
      <c r="AO433" s="674"/>
      <c r="AP433" s="674"/>
      <c r="AQ433" s="674"/>
      <c r="AR433" s="674"/>
      <c r="AS433" s="674"/>
      <c r="AT433" s="674"/>
      <c r="AU433" s="674"/>
      <c r="AV433" s="674"/>
      <c r="AW433" s="674"/>
      <c r="AX433" s="674"/>
      <c r="AY433" s="674"/>
      <c r="AZ433" s="674"/>
      <c r="BA433" s="674"/>
      <c r="BB433" s="674"/>
      <c r="BC433" s="674"/>
      <c r="BD433" s="674"/>
      <c r="BE433" s="674"/>
      <c r="BF433" s="674"/>
      <c r="BG433" s="674"/>
      <c r="BH433" s="674"/>
      <c r="BI433" s="674"/>
      <c r="BJ433" s="674"/>
      <c r="BK433" s="674"/>
      <c r="BL433" s="674"/>
      <c r="BM433" s="674"/>
      <c r="BN433" s="674"/>
      <c r="BO433" s="674"/>
      <c r="BP433" s="674"/>
      <c r="BQ433" s="674"/>
      <c r="BR433" s="674"/>
      <c r="BS433" s="674"/>
      <c r="BT433" s="674"/>
      <c r="BU433" s="674"/>
      <c r="BV433" s="674"/>
      <c r="BW433" s="674"/>
      <c r="BX433" s="674"/>
      <c r="BY433" s="674"/>
      <c r="BZ433" s="674"/>
      <c r="CA433" s="674"/>
      <c r="CB433" s="674"/>
      <c r="CC433" s="674"/>
      <c r="CD433" s="674"/>
      <c r="CE433" s="674"/>
      <c r="CF433" s="674"/>
      <c r="CG433" s="674"/>
      <c r="CH433" s="674"/>
      <c r="CI433" s="674"/>
      <c r="CJ433" s="674"/>
      <c r="CK433" s="674"/>
      <c r="CL433" s="674"/>
      <c r="CM433" s="674"/>
      <c r="CN433" s="674"/>
      <c r="CO433" s="674"/>
      <c r="CP433" s="674"/>
      <c r="CQ433" s="674"/>
      <c r="CR433" s="674"/>
      <c r="CS433" s="674"/>
      <c r="CT433" s="674"/>
      <c r="CU433" s="674"/>
      <c r="CV433" s="674"/>
      <c r="CW433" s="674"/>
      <c r="CX433" s="674"/>
      <c r="CY433" s="674"/>
      <c r="CZ433" s="674"/>
      <c r="DA433" s="674"/>
      <c r="DB433" s="674"/>
      <c r="DC433" s="674"/>
      <c r="DD433" s="674"/>
      <c r="DE433" s="674"/>
      <c r="DF433" s="674"/>
      <c r="DG433" s="674"/>
      <c r="DH433" s="674"/>
      <c r="DI433" s="674"/>
      <c r="DJ433" s="674"/>
      <c r="DK433" s="674"/>
      <c r="DL433" s="674"/>
      <c r="DM433" s="674"/>
      <c r="DN433" s="674"/>
      <c r="DO433" s="674"/>
      <c r="DP433" s="674"/>
      <c r="DQ433" s="674"/>
      <c r="DR433" s="674"/>
      <c r="DS433" s="674"/>
      <c r="DT433" s="674"/>
      <c r="DU433" s="674"/>
      <c r="DV433" s="674"/>
      <c r="DW433" s="674"/>
      <c r="DX433" s="674"/>
      <c r="DY433" s="674"/>
      <c r="DZ433" s="674"/>
      <c r="EA433" s="674"/>
      <c r="EB433" s="674"/>
      <c r="EC433" s="674"/>
      <c r="ED433" s="674"/>
      <c r="EE433" s="674"/>
      <c r="EF433" s="674"/>
      <c r="EG433" s="674"/>
      <c r="EH433" s="674"/>
      <c r="EI433" s="674"/>
      <c r="EJ433" s="674"/>
      <c r="EK433" s="674"/>
      <c r="EL433" s="674"/>
      <c r="EM433" s="674"/>
      <c r="EN433" s="674"/>
      <c r="EO433" s="674"/>
      <c r="EP433" s="674"/>
      <c r="EQ433" s="674"/>
      <c r="ER433" s="674"/>
      <c r="ES433" s="674"/>
      <c r="ET433" s="674"/>
      <c r="EU433" s="674"/>
      <c r="EV433" s="674"/>
      <c r="EW433" s="674"/>
      <c r="EX433" s="674"/>
      <c r="EY433" s="674"/>
      <c r="EZ433" s="674"/>
      <c r="FA433" s="674"/>
      <c r="FB433" s="674"/>
      <c r="FC433" s="674"/>
      <c r="FD433" s="674"/>
      <c r="FE433" s="674"/>
      <c r="FF433" s="674"/>
      <c r="FG433" s="674"/>
      <c r="FH433" s="674"/>
      <c r="FI433" s="674"/>
      <c r="FJ433" s="674"/>
      <c r="FK433" s="674"/>
      <c r="FL433" s="674"/>
      <c r="FM433" s="674"/>
      <c r="FN433" s="674"/>
      <c r="FO433" s="674"/>
      <c r="FP433" s="674"/>
      <c r="FQ433" s="674"/>
      <c r="FR433" s="674"/>
      <c r="FS433" s="674"/>
      <c r="FT433" s="674"/>
      <c r="FU433" s="674"/>
      <c r="FV433" s="674"/>
      <c r="FW433" s="674"/>
      <c r="FX433" s="674"/>
      <c r="FY433" s="674"/>
      <c r="FZ433" s="1313"/>
      <c r="GA433" s="1312"/>
      <c r="GB433" s="1156"/>
      <c r="GC433" s="1156"/>
      <c r="GD433" s="1156"/>
      <c r="GE433" s="1156"/>
      <c r="GF433" s="1156"/>
      <c r="GG433" s="1156"/>
      <c r="GH433" s="1156"/>
      <c r="GI433" s="1156"/>
      <c r="GJ433" s="1156"/>
      <c r="GK433" s="1157"/>
      <c r="GL433" s="1157"/>
      <c r="GM433" s="1157"/>
      <c r="GN433" s="1157"/>
      <c r="GO433" s="1157"/>
      <c r="GP433" s="1157"/>
      <c r="GQ433" s="1157"/>
      <c r="GR433" s="1157"/>
      <c r="GS433" s="1157"/>
      <c r="GT433" s="1157"/>
      <c r="GU433" s="1157"/>
      <c r="GV433" s="1157"/>
      <c r="GW433" s="1157"/>
      <c r="GX433" s="1157"/>
      <c r="GY433" s="1157"/>
      <c r="GZ433" s="1157"/>
      <c r="HA433" s="1157"/>
      <c r="HB433" s="1157"/>
      <c r="HC433" s="1157"/>
      <c r="HD433" s="1157"/>
      <c r="HE433" s="1157"/>
      <c r="HF433" s="1157"/>
      <c r="HG433" s="1157"/>
      <c r="HH433" s="1157"/>
      <c r="HI433" s="1157"/>
      <c r="HJ433" s="1026"/>
    </row>
    <row r="434" spans="2:218" ht="24.95" customHeight="1" x14ac:dyDescent="0.25">
      <c r="B434" s="1606"/>
      <c r="C434" s="229"/>
      <c r="D434" s="1316"/>
      <c r="E434" s="2400"/>
      <c r="F434" s="215"/>
      <c r="G434" s="213"/>
      <c r="H434" s="213"/>
      <c r="I434" s="214"/>
      <c r="J434" s="834"/>
      <c r="K434" s="234"/>
      <c r="L434" s="230"/>
      <c r="M434" s="231"/>
      <c r="N434" s="231"/>
      <c r="O434" s="231"/>
      <c r="P434" s="231"/>
      <c r="Q434" s="235"/>
      <c r="R434" s="233"/>
      <c r="S434" s="232"/>
      <c r="T434" s="219"/>
      <c r="U434" s="835"/>
      <c r="V434" s="212"/>
      <c r="W434" s="231"/>
      <c r="X434" s="2118"/>
      <c r="Y434" s="2119"/>
      <c r="Z434" s="674"/>
      <c r="AA434" s="674"/>
      <c r="AB434" s="674"/>
      <c r="AC434" s="674"/>
      <c r="AD434" s="674"/>
      <c r="AE434" s="674"/>
      <c r="AF434" s="674"/>
      <c r="AG434" s="674"/>
      <c r="AH434" s="674"/>
      <c r="AI434" s="674"/>
      <c r="AJ434" s="674"/>
      <c r="AK434" s="674"/>
      <c r="AL434" s="674"/>
      <c r="AM434" s="674"/>
      <c r="AN434" s="674"/>
      <c r="AO434" s="674"/>
      <c r="AP434" s="674"/>
      <c r="AQ434" s="674"/>
      <c r="AR434" s="674"/>
      <c r="AS434" s="674"/>
      <c r="AT434" s="674"/>
      <c r="AU434" s="674"/>
      <c r="AV434" s="674"/>
      <c r="AW434" s="674"/>
      <c r="AX434" s="674"/>
      <c r="AY434" s="674"/>
      <c r="AZ434" s="674"/>
      <c r="BA434" s="674"/>
      <c r="BB434" s="674"/>
      <c r="BC434" s="674"/>
      <c r="BD434" s="674"/>
      <c r="BE434" s="674"/>
      <c r="BF434" s="674"/>
      <c r="BG434" s="674"/>
      <c r="BH434" s="674"/>
      <c r="BI434" s="674"/>
      <c r="BJ434" s="674"/>
      <c r="BK434" s="674"/>
      <c r="BL434" s="674"/>
      <c r="BM434" s="674"/>
      <c r="BN434" s="674"/>
      <c r="BO434" s="674"/>
      <c r="BP434" s="674"/>
      <c r="BQ434" s="674"/>
      <c r="BR434" s="674"/>
      <c r="BS434" s="674"/>
      <c r="BT434" s="674"/>
      <c r="BU434" s="674"/>
      <c r="BV434" s="674"/>
      <c r="BW434" s="674"/>
      <c r="BX434" s="674"/>
      <c r="BY434" s="674"/>
      <c r="BZ434" s="674"/>
      <c r="CA434" s="674"/>
      <c r="CB434" s="674"/>
      <c r="CC434" s="674"/>
      <c r="CD434" s="674"/>
      <c r="CE434" s="674"/>
      <c r="CF434" s="674"/>
      <c r="CG434" s="674"/>
      <c r="CH434" s="674"/>
      <c r="CI434" s="674"/>
      <c r="CJ434" s="674"/>
      <c r="CK434" s="674"/>
      <c r="CL434" s="674"/>
      <c r="CM434" s="674"/>
      <c r="CN434" s="674"/>
      <c r="CO434" s="674"/>
      <c r="CP434" s="674"/>
      <c r="CQ434" s="674"/>
      <c r="CR434" s="674"/>
      <c r="CS434" s="674"/>
      <c r="CT434" s="674"/>
      <c r="CU434" s="674"/>
      <c r="CV434" s="674"/>
      <c r="CW434" s="674"/>
      <c r="CX434" s="674"/>
      <c r="CY434" s="674"/>
      <c r="CZ434" s="674"/>
      <c r="DA434" s="674"/>
      <c r="DB434" s="674"/>
      <c r="DC434" s="674"/>
      <c r="DD434" s="674"/>
      <c r="DE434" s="674"/>
      <c r="DF434" s="674"/>
      <c r="DG434" s="674"/>
      <c r="DH434" s="674"/>
      <c r="DI434" s="674"/>
      <c r="DJ434" s="674"/>
      <c r="DK434" s="674"/>
      <c r="DL434" s="674"/>
      <c r="DM434" s="674"/>
      <c r="DN434" s="674"/>
      <c r="DO434" s="674"/>
      <c r="DP434" s="674"/>
      <c r="DQ434" s="674"/>
      <c r="DR434" s="674"/>
      <c r="DS434" s="674"/>
      <c r="DT434" s="674"/>
      <c r="DU434" s="674"/>
      <c r="DV434" s="674"/>
      <c r="DW434" s="674"/>
      <c r="DX434" s="674"/>
      <c r="DY434" s="674"/>
      <c r="DZ434" s="674"/>
      <c r="EA434" s="674"/>
      <c r="EB434" s="674"/>
      <c r="EC434" s="674"/>
      <c r="ED434" s="674"/>
      <c r="EE434" s="674"/>
      <c r="EF434" s="674"/>
      <c r="EG434" s="674"/>
      <c r="EH434" s="674"/>
      <c r="EI434" s="674"/>
      <c r="EJ434" s="674"/>
      <c r="EK434" s="674"/>
      <c r="EL434" s="674"/>
      <c r="EM434" s="674"/>
      <c r="EN434" s="674"/>
      <c r="EO434" s="674"/>
      <c r="EP434" s="674"/>
      <c r="EQ434" s="674"/>
      <c r="ER434" s="674"/>
      <c r="ES434" s="674"/>
      <c r="ET434" s="674"/>
      <c r="EU434" s="674"/>
      <c r="EV434" s="674"/>
      <c r="EW434" s="674"/>
      <c r="EX434" s="674"/>
      <c r="EY434" s="674"/>
      <c r="EZ434" s="674"/>
      <c r="FA434" s="674"/>
      <c r="FB434" s="674"/>
      <c r="FC434" s="674"/>
      <c r="FD434" s="674"/>
      <c r="FE434" s="674"/>
      <c r="FF434" s="674"/>
      <c r="FG434" s="674"/>
      <c r="FH434" s="674"/>
      <c r="FI434" s="674"/>
      <c r="FJ434" s="674"/>
      <c r="FK434" s="674"/>
      <c r="FL434" s="674"/>
      <c r="FM434" s="674"/>
      <c r="FN434" s="674"/>
      <c r="FO434" s="674"/>
      <c r="FP434" s="674"/>
      <c r="FQ434" s="674"/>
      <c r="FR434" s="674"/>
      <c r="FS434" s="674"/>
      <c r="FT434" s="674"/>
      <c r="FU434" s="674"/>
      <c r="FV434" s="674"/>
      <c r="FW434" s="674"/>
      <c r="FX434" s="674"/>
      <c r="FY434" s="674"/>
      <c r="FZ434" s="1313"/>
      <c r="GA434" s="1312"/>
      <c r="GB434" s="1156"/>
      <c r="GC434" s="1156"/>
      <c r="GD434" s="1156"/>
      <c r="GE434" s="1156"/>
      <c r="GF434" s="1156"/>
      <c r="GG434" s="1156"/>
      <c r="GH434" s="1156"/>
      <c r="GI434" s="1156"/>
      <c r="GJ434" s="1156"/>
      <c r="GK434" s="1157"/>
      <c r="GL434" s="1157"/>
      <c r="GM434" s="1157"/>
      <c r="GN434" s="1157"/>
      <c r="GO434" s="1157"/>
      <c r="GP434" s="1157"/>
      <c r="GQ434" s="1157"/>
      <c r="GR434" s="1157"/>
      <c r="GS434" s="1157"/>
      <c r="GT434" s="1157"/>
      <c r="GU434" s="1157"/>
      <c r="GV434" s="1157"/>
      <c r="GW434" s="1157"/>
      <c r="GX434" s="1157"/>
      <c r="GY434" s="1157"/>
      <c r="GZ434" s="1157"/>
      <c r="HA434" s="1157"/>
      <c r="HB434" s="1157"/>
      <c r="HC434" s="1157"/>
      <c r="HD434" s="1157"/>
      <c r="HE434" s="1157"/>
      <c r="HF434" s="1157"/>
      <c r="HG434" s="1157"/>
      <c r="HH434" s="1157"/>
      <c r="HI434" s="1157"/>
      <c r="HJ434" s="1026"/>
    </row>
    <row r="435" spans="2:218" ht="24.95" customHeight="1" x14ac:dyDescent="0.25">
      <c r="B435" s="1606"/>
      <c r="C435" s="229"/>
      <c r="D435" s="1316"/>
      <c r="E435" s="2400"/>
      <c r="F435" s="215"/>
      <c r="G435" s="213"/>
      <c r="H435" s="213"/>
      <c r="I435" s="214"/>
      <c r="J435" s="834"/>
      <c r="K435" s="234"/>
      <c r="L435" s="230"/>
      <c r="M435" s="231"/>
      <c r="N435" s="231"/>
      <c r="O435" s="231"/>
      <c r="P435" s="231"/>
      <c r="Q435" s="235"/>
      <c r="R435" s="233"/>
      <c r="S435" s="232"/>
      <c r="T435" s="219"/>
      <c r="U435" s="835"/>
      <c r="V435" s="212"/>
      <c r="W435" s="231"/>
      <c r="X435" s="2118"/>
      <c r="Y435" s="2119"/>
      <c r="Z435" s="674"/>
      <c r="AA435" s="674"/>
      <c r="AB435" s="674"/>
      <c r="AC435" s="674"/>
      <c r="AD435" s="674"/>
      <c r="AE435" s="674"/>
      <c r="AF435" s="674"/>
      <c r="AG435" s="674"/>
      <c r="AH435" s="674"/>
      <c r="AI435" s="674"/>
      <c r="AJ435" s="674"/>
      <c r="AK435" s="674"/>
      <c r="AL435" s="674"/>
      <c r="AM435" s="674"/>
      <c r="AN435" s="674"/>
      <c r="AO435" s="674"/>
      <c r="AP435" s="674"/>
      <c r="AQ435" s="674"/>
      <c r="AR435" s="674"/>
      <c r="AS435" s="674"/>
      <c r="AT435" s="674"/>
      <c r="AU435" s="674"/>
      <c r="AV435" s="674"/>
      <c r="AW435" s="674"/>
      <c r="AX435" s="674"/>
      <c r="AY435" s="674"/>
      <c r="AZ435" s="674"/>
      <c r="BA435" s="674"/>
      <c r="BB435" s="674"/>
      <c r="BC435" s="674"/>
      <c r="BD435" s="674"/>
      <c r="BE435" s="674"/>
      <c r="BF435" s="674"/>
      <c r="BG435" s="674"/>
      <c r="BH435" s="674"/>
      <c r="BI435" s="674"/>
      <c r="BJ435" s="674"/>
      <c r="BK435" s="674"/>
      <c r="BL435" s="674"/>
      <c r="BM435" s="674"/>
      <c r="BN435" s="674"/>
      <c r="BO435" s="674"/>
      <c r="BP435" s="674"/>
      <c r="BQ435" s="674"/>
      <c r="BR435" s="674"/>
      <c r="BS435" s="674"/>
      <c r="BT435" s="674"/>
      <c r="BU435" s="674"/>
      <c r="BV435" s="674"/>
      <c r="BW435" s="674"/>
      <c r="BX435" s="674"/>
      <c r="BY435" s="674"/>
      <c r="BZ435" s="674"/>
      <c r="CA435" s="674"/>
      <c r="CB435" s="674"/>
      <c r="CC435" s="674"/>
      <c r="CD435" s="674"/>
      <c r="CE435" s="674"/>
      <c r="CF435" s="674"/>
      <c r="CG435" s="674"/>
      <c r="CH435" s="674"/>
      <c r="CI435" s="674"/>
      <c r="CJ435" s="674"/>
      <c r="CK435" s="674"/>
      <c r="CL435" s="674"/>
      <c r="CM435" s="674"/>
      <c r="CN435" s="674"/>
      <c r="CO435" s="674"/>
      <c r="CP435" s="674"/>
      <c r="CQ435" s="674"/>
      <c r="CR435" s="674"/>
      <c r="CS435" s="674"/>
      <c r="CT435" s="674"/>
      <c r="CU435" s="674"/>
      <c r="CV435" s="674"/>
      <c r="CW435" s="674"/>
      <c r="CX435" s="674"/>
      <c r="CY435" s="674"/>
      <c r="CZ435" s="674"/>
      <c r="DA435" s="674"/>
      <c r="DB435" s="674"/>
      <c r="DC435" s="674"/>
      <c r="DD435" s="674"/>
      <c r="DE435" s="674"/>
      <c r="DF435" s="674"/>
      <c r="DG435" s="674"/>
      <c r="DH435" s="674"/>
      <c r="DI435" s="674"/>
      <c r="DJ435" s="674"/>
      <c r="DK435" s="674"/>
      <c r="DL435" s="674"/>
      <c r="DM435" s="674"/>
      <c r="DN435" s="674"/>
      <c r="DO435" s="674"/>
      <c r="DP435" s="674"/>
      <c r="DQ435" s="674"/>
      <c r="DR435" s="674"/>
      <c r="DS435" s="674"/>
      <c r="DT435" s="674"/>
      <c r="DU435" s="674"/>
      <c r="DV435" s="674"/>
      <c r="DW435" s="674"/>
      <c r="DX435" s="674"/>
      <c r="DY435" s="674"/>
      <c r="DZ435" s="674"/>
      <c r="EA435" s="674"/>
      <c r="EB435" s="674"/>
      <c r="EC435" s="674"/>
      <c r="ED435" s="674"/>
      <c r="EE435" s="674"/>
      <c r="EF435" s="674"/>
      <c r="EG435" s="674"/>
      <c r="EH435" s="674"/>
      <c r="EI435" s="674"/>
      <c r="EJ435" s="674"/>
      <c r="EK435" s="674"/>
      <c r="EL435" s="674"/>
      <c r="EM435" s="674"/>
      <c r="EN435" s="674"/>
      <c r="EO435" s="674"/>
      <c r="EP435" s="674"/>
      <c r="EQ435" s="674"/>
      <c r="ER435" s="674"/>
      <c r="ES435" s="674"/>
      <c r="ET435" s="674"/>
      <c r="EU435" s="674"/>
      <c r="EV435" s="674"/>
      <c r="EW435" s="674"/>
      <c r="EX435" s="674"/>
      <c r="EY435" s="674"/>
      <c r="EZ435" s="674"/>
      <c r="FA435" s="674"/>
      <c r="FB435" s="674"/>
      <c r="FC435" s="674"/>
      <c r="FD435" s="674"/>
      <c r="FE435" s="674"/>
      <c r="FF435" s="674"/>
      <c r="FG435" s="674"/>
      <c r="FH435" s="674"/>
      <c r="FI435" s="674"/>
      <c r="FJ435" s="674"/>
      <c r="FK435" s="674"/>
      <c r="FL435" s="674"/>
      <c r="FM435" s="674"/>
      <c r="FN435" s="674"/>
      <c r="FO435" s="674"/>
      <c r="FP435" s="674"/>
      <c r="FQ435" s="674"/>
      <c r="FR435" s="674"/>
      <c r="FS435" s="674"/>
      <c r="FT435" s="674"/>
      <c r="FU435" s="674"/>
      <c r="FV435" s="674"/>
      <c r="FW435" s="674"/>
      <c r="FX435" s="674"/>
      <c r="FY435" s="674"/>
      <c r="FZ435" s="1313"/>
      <c r="GA435" s="1312"/>
      <c r="GB435" s="1156"/>
      <c r="GC435" s="1156"/>
      <c r="GD435" s="1156"/>
      <c r="GE435" s="1156"/>
      <c r="GF435" s="1156"/>
      <c r="GG435" s="1156"/>
      <c r="GH435" s="1156"/>
      <c r="GI435" s="1156"/>
      <c r="GJ435" s="1156"/>
      <c r="GK435" s="1157"/>
      <c r="GL435" s="1157"/>
      <c r="GM435" s="1157"/>
      <c r="GN435" s="1157"/>
      <c r="GO435" s="1157"/>
      <c r="GP435" s="1157"/>
      <c r="GQ435" s="1157"/>
      <c r="GR435" s="1157"/>
      <c r="GS435" s="1157"/>
      <c r="GT435" s="1157"/>
      <c r="GU435" s="1157"/>
      <c r="GV435" s="1157"/>
      <c r="GW435" s="1157"/>
      <c r="GX435" s="1157"/>
      <c r="GY435" s="1157"/>
      <c r="GZ435" s="1157"/>
      <c r="HA435" s="1157"/>
      <c r="HB435" s="1157"/>
      <c r="HC435" s="1157"/>
      <c r="HD435" s="1157"/>
      <c r="HE435" s="1157"/>
      <c r="HF435" s="1157"/>
      <c r="HG435" s="1157"/>
      <c r="HH435" s="1157"/>
      <c r="HI435" s="1157"/>
      <c r="HJ435" s="1026"/>
    </row>
    <row r="436" spans="2:218" ht="24.95" customHeight="1" x14ac:dyDescent="0.25">
      <c r="B436" s="1606"/>
      <c r="C436" s="229"/>
      <c r="D436" s="1316"/>
      <c r="E436" s="2400"/>
      <c r="F436" s="215"/>
      <c r="G436" s="213"/>
      <c r="H436" s="213"/>
      <c r="I436" s="214"/>
      <c r="J436" s="834"/>
      <c r="K436" s="234"/>
      <c r="L436" s="230"/>
      <c r="M436" s="231"/>
      <c r="N436" s="231"/>
      <c r="O436" s="231"/>
      <c r="P436" s="231"/>
      <c r="Q436" s="235"/>
      <c r="R436" s="233"/>
      <c r="S436" s="232"/>
      <c r="T436" s="219"/>
      <c r="U436" s="835"/>
      <c r="V436" s="212"/>
      <c r="W436" s="231"/>
      <c r="X436" s="2118"/>
      <c r="Y436" s="2119"/>
      <c r="Z436" s="674"/>
      <c r="AA436" s="674"/>
      <c r="AB436" s="674"/>
      <c r="AC436" s="674"/>
      <c r="AD436" s="674"/>
      <c r="AE436" s="674"/>
      <c r="AF436" s="674"/>
      <c r="AG436" s="674"/>
      <c r="AH436" s="674"/>
      <c r="AI436" s="674"/>
      <c r="AJ436" s="674"/>
      <c r="AK436" s="674"/>
      <c r="AL436" s="674"/>
      <c r="AM436" s="674"/>
      <c r="AN436" s="674"/>
      <c r="AO436" s="674"/>
      <c r="AP436" s="674"/>
      <c r="AQ436" s="674"/>
      <c r="AR436" s="674"/>
      <c r="AS436" s="674"/>
      <c r="AT436" s="674"/>
      <c r="AU436" s="674"/>
      <c r="AV436" s="674"/>
      <c r="AW436" s="674"/>
      <c r="AX436" s="674"/>
      <c r="AY436" s="674"/>
      <c r="AZ436" s="674"/>
      <c r="BA436" s="674"/>
      <c r="BB436" s="674"/>
      <c r="BC436" s="674"/>
      <c r="BD436" s="674"/>
      <c r="BE436" s="674"/>
      <c r="BF436" s="674"/>
      <c r="BG436" s="674"/>
      <c r="BH436" s="674"/>
      <c r="BI436" s="674"/>
      <c r="BJ436" s="674"/>
      <c r="BK436" s="674"/>
      <c r="BL436" s="674"/>
      <c r="BM436" s="674"/>
      <c r="BN436" s="674"/>
      <c r="BO436" s="674"/>
      <c r="BP436" s="674"/>
      <c r="BQ436" s="674"/>
      <c r="BR436" s="674"/>
      <c r="BS436" s="674"/>
      <c r="BT436" s="674"/>
      <c r="BU436" s="674"/>
      <c r="BV436" s="674"/>
      <c r="BW436" s="674"/>
      <c r="BX436" s="674"/>
      <c r="BY436" s="674"/>
      <c r="BZ436" s="674"/>
      <c r="CA436" s="674"/>
      <c r="CB436" s="674"/>
      <c r="CC436" s="674"/>
      <c r="CD436" s="674"/>
      <c r="CE436" s="674"/>
      <c r="CF436" s="674"/>
      <c r="CG436" s="674"/>
      <c r="CH436" s="674"/>
      <c r="CI436" s="674"/>
      <c r="CJ436" s="674"/>
      <c r="CK436" s="674"/>
      <c r="CL436" s="674"/>
      <c r="CM436" s="674"/>
      <c r="CN436" s="674"/>
      <c r="CO436" s="674"/>
      <c r="CP436" s="674"/>
      <c r="CQ436" s="674"/>
      <c r="CR436" s="674"/>
      <c r="CS436" s="674"/>
      <c r="CT436" s="674"/>
      <c r="CU436" s="674"/>
      <c r="CV436" s="674"/>
      <c r="CW436" s="674"/>
      <c r="CX436" s="674"/>
      <c r="CY436" s="674"/>
      <c r="CZ436" s="674"/>
      <c r="DA436" s="674"/>
      <c r="DB436" s="674"/>
      <c r="DC436" s="674"/>
      <c r="DD436" s="674"/>
      <c r="DE436" s="674"/>
      <c r="DF436" s="674"/>
      <c r="DG436" s="674"/>
      <c r="DH436" s="674"/>
      <c r="DI436" s="674"/>
      <c r="DJ436" s="674"/>
      <c r="DK436" s="674"/>
      <c r="DL436" s="674"/>
      <c r="DM436" s="674"/>
      <c r="DN436" s="674"/>
      <c r="DO436" s="674"/>
      <c r="DP436" s="674"/>
      <c r="DQ436" s="674"/>
      <c r="DR436" s="674"/>
      <c r="DS436" s="674"/>
      <c r="DT436" s="674"/>
      <c r="DU436" s="674"/>
      <c r="DV436" s="674"/>
      <c r="DW436" s="674"/>
      <c r="DX436" s="674"/>
      <c r="DY436" s="674"/>
      <c r="DZ436" s="674"/>
      <c r="EA436" s="674"/>
      <c r="EB436" s="674"/>
      <c r="EC436" s="674"/>
      <c r="ED436" s="674"/>
      <c r="EE436" s="674"/>
      <c r="EF436" s="674"/>
      <c r="EG436" s="674"/>
      <c r="EH436" s="674"/>
      <c r="EI436" s="674"/>
      <c r="EJ436" s="674"/>
      <c r="EK436" s="674"/>
      <c r="EL436" s="674"/>
      <c r="EM436" s="674"/>
      <c r="EN436" s="674"/>
      <c r="EO436" s="674"/>
      <c r="EP436" s="674"/>
      <c r="EQ436" s="674"/>
      <c r="ER436" s="674"/>
      <c r="ES436" s="674"/>
      <c r="ET436" s="674"/>
      <c r="EU436" s="674"/>
      <c r="EV436" s="674"/>
      <c r="EW436" s="674"/>
      <c r="EX436" s="674"/>
      <c r="EY436" s="674"/>
      <c r="EZ436" s="674"/>
      <c r="FA436" s="674"/>
      <c r="FB436" s="674"/>
      <c r="FC436" s="674"/>
      <c r="FD436" s="674"/>
      <c r="FE436" s="674"/>
      <c r="FF436" s="674"/>
      <c r="FG436" s="674"/>
      <c r="FH436" s="674"/>
      <c r="FI436" s="674"/>
      <c r="FJ436" s="674"/>
      <c r="FK436" s="674"/>
      <c r="FL436" s="674"/>
      <c r="FM436" s="674"/>
      <c r="FN436" s="674"/>
      <c r="FO436" s="674"/>
      <c r="FP436" s="674"/>
      <c r="FQ436" s="674"/>
      <c r="FR436" s="674"/>
      <c r="FS436" s="674"/>
      <c r="FT436" s="674"/>
      <c r="FU436" s="674"/>
      <c r="FV436" s="674"/>
      <c r="FW436" s="674"/>
      <c r="FX436" s="674"/>
      <c r="FY436" s="674"/>
      <c r="FZ436" s="1313"/>
      <c r="GA436" s="1312"/>
      <c r="GB436" s="1156"/>
      <c r="GC436" s="1156"/>
      <c r="GD436" s="1156"/>
      <c r="GE436" s="1156"/>
      <c r="GF436" s="1156"/>
      <c r="GG436" s="1156"/>
      <c r="GH436" s="1156"/>
      <c r="GI436" s="1156"/>
      <c r="GJ436" s="1156"/>
      <c r="GK436" s="1157"/>
      <c r="GL436" s="1157"/>
      <c r="GM436" s="1157"/>
      <c r="GN436" s="1157"/>
      <c r="GO436" s="1157"/>
      <c r="GP436" s="1157"/>
      <c r="GQ436" s="1157"/>
      <c r="GR436" s="1157"/>
      <c r="GS436" s="1157"/>
      <c r="GT436" s="1157"/>
      <c r="GU436" s="1157"/>
      <c r="GV436" s="1157"/>
      <c r="GW436" s="1157"/>
      <c r="GX436" s="1157"/>
      <c r="GY436" s="1157"/>
      <c r="GZ436" s="1157"/>
      <c r="HA436" s="1157"/>
      <c r="HB436" s="1157"/>
      <c r="HC436" s="1157"/>
      <c r="HD436" s="1157"/>
      <c r="HE436" s="1157"/>
      <c r="HF436" s="1157"/>
      <c r="HG436" s="1157"/>
      <c r="HH436" s="1157"/>
      <c r="HI436" s="1157"/>
      <c r="HJ436" s="1026"/>
    </row>
    <row r="437" spans="2:218" ht="24.95" customHeight="1" x14ac:dyDescent="0.25">
      <c r="B437" s="1606"/>
      <c r="C437" s="229"/>
      <c r="D437" s="1316"/>
      <c r="E437" s="2400"/>
      <c r="F437" s="215"/>
      <c r="G437" s="213"/>
      <c r="H437" s="213"/>
      <c r="I437" s="214"/>
      <c r="J437" s="834"/>
      <c r="K437" s="234"/>
      <c r="L437" s="230"/>
      <c r="M437" s="231"/>
      <c r="N437" s="231"/>
      <c r="O437" s="231"/>
      <c r="P437" s="231"/>
      <c r="Q437" s="235"/>
      <c r="R437" s="233"/>
      <c r="S437" s="232"/>
      <c r="T437" s="219"/>
      <c r="U437" s="835"/>
      <c r="V437" s="212"/>
      <c r="W437" s="231"/>
      <c r="X437" s="2118"/>
      <c r="Y437" s="2119"/>
      <c r="Z437" s="674"/>
      <c r="AA437" s="674"/>
      <c r="AB437" s="674"/>
      <c r="AC437" s="674"/>
      <c r="AD437" s="674"/>
      <c r="AE437" s="674"/>
      <c r="AF437" s="674"/>
      <c r="AG437" s="674"/>
      <c r="AH437" s="674"/>
      <c r="AI437" s="674"/>
      <c r="AJ437" s="674"/>
      <c r="AK437" s="674"/>
      <c r="AL437" s="674"/>
      <c r="AM437" s="674"/>
      <c r="AN437" s="674"/>
      <c r="AO437" s="674"/>
      <c r="AP437" s="674"/>
      <c r="AQ437" s="674"/>
      <c r="AR437" s="674"/>
      <c r="AS437" s="674"/>
      <c r="AT437" s="674"/>
      <c r="AU437" s="674"/>
      <c r="AV437" s="674"/>
      <c r="AW437" s="674"/>
      <c r="AX437" s="674"/>
      <c r="AY437" s="674"/>
      <c r="AZ437" s="674"/>
      <c r="BA437" s="674"/>
      <c r="BB437" s="674"/>
      <c r="BC437" s="674"/>
      <c r="BD437" s="674"/>
      <c r="BE437" s="674"/>
      <c r="BF437" s="674"/>
      <c r="BG437" s="674"/>
      <c r="BH437" s="674"/>
      <c r="BI437" s="674"/>
      <c r="BJ437" s="674"/>
      <c r="BK437" s="674"/>
      <c r="BL437" s="674"/>
      <c r="BM437" s="674"/>
      <c r="BN437" s="674"/>
      <c r="BO437" s="674"/>
      <c r="BP437" s="674"/>
      <c r="BQ437" s="674"/>
      <c r="BR437" s="674"/>
      <c r="BS437" s="674"/>
      <c r="BT437" s="674"/>
      <c r="BU437" s="674"/>
      <c r="BV437" s="674"/>
      <c r="BW437" s="674"/>
      <c r="BX437" s="674"/>
      <c r="BY437" s="674"/>
      <c r="BZ437" s="674"/>
      <c r="CA437" s="674"/>
      <c r="CB437" s="674"/>
      <c r="CC437" s="674"/>
      <c r="CD437" s="674"/>
      <c r="CE437" s="674"/>
      <c r="CF437" s="674"/>
      <c r="CG437" s="674"/>
      <c r="CH437" s="674"/>
      <c r="CI437" s="674"/>
      <c r="CJ437" s="674"/>
      <c r="CK437" s="674"/>
      <c r="CL437" s="674"/>
      <c r="CM437" s="674"/>
      <c r="CN437" s="674"/>
      <c r="CO437" s="674"/>
      <c r="CP437" s="674"/>
      <c r="CQ437" s="674"/>
      <c r="CR437" s="674"/>
      <c r="CS437" s="674"/>
      <c r="CT437" s="674"/>
      <c r="CU437" s="674"/>
      <c r="CV437" s="674"/>
      <c r="CW437" s="674"/>
      <c r="CX437" s="674"/>
      <c r="CY437" s="674"/>
      <c r="CZ437" s="674"/>
      <c r="DA437" s="674"/>
      <c r="DB437" s="674"/>
      <c r="DC437" s="674"/>
      <c r="DD437" s="674"/>
      <c r="DE437" s="674"/>
      <c r="DF437" s="674"/>
      <c r="DG437" s="674"/>
      <c r="DH437" s="674"/>
      <c r="DI437" s="674"/>
      <c r="DJ437" s="674"/>
      <c r="DK437" s="674"/>
      <c r="DL437" s="674"/>
      <c r="DM437" s="674"/>
      <c r="DN437" s="674"/>
      <c r="DO437" s="674"/>
      <c r="DP437" s="674"/>
      <c r="DQ437" s="674"/>
      <c r="DR437" s="674"/>
      <c r="DS437" s="674"/>
      <c r="DT437" s="674"/>
      <c r="DU437" s="674"/>
      <c r="DV437" s="674"/>
      <c r="DW437" s="674"/>
      <c r="DX437" s="674"/>
      <c r="DY437" s="674"/>
      <c r="DZ437" s="674"/>
      <c r="EA437" s="674"/>
      <c r="EB437" s="674"/>
      <c r="EC437" s="674"/>
      <c r="ED437" s="674"/>
      <c r="EE437" s="674"/>
      <c r="EF437" s="674"/>
      <c r="EG437" s="674"/>
      <c r="EH437" s="674"/>
      <c r="EI437" s="674"/>
      <c r="EJ437" s="674"/>
      <c r="EK437" s="674"/>
      <c r="EL437" s="674"/>
      <c r="EM437" s="674"/>
      <c r="EN437" s="674"/>
      <c r="EO437" s="674"/>
      <c r="EP437" s="674"/>
      <c r="EQ437" s="674"/>
      <c r="ER437" s="674"/>
      <c r="ES437" s="674"/>
      <c r="ET437" s="674"/>
      <c r="EU437" s="674"/>
      <c r="EV437" s="674"/>
      <c r="EW437" s="674"/>
      <c r="EX437" s="674"/>
      <c r="EY437" s="674"/>
      <c r="EZ437" s="674"/>
      <c r="FA437" s="674"/>
      <c r="FB437" s="674"/>
      <c r="FC437" s="674"/>
      <c r="FD437" s="674"/>
      <c r="FE437" s="674"/>
      <c r="FF437" s="674"/>
      <c r="FG437" s="674"/>
      <c r="FH437" s="674"/>
      <c r="FI437" s="674"/>
      <c r="FJ437" s="674"/>
      <c r="FK437" s="674"/>
      <c r="FL437" s="674"/>
      <c r="FM437" s="674"/>
      <c r="FN437" s="674"/>
      <c r="FO437" s="674"/>
      <c r="FP437" s="674"/>
      <c r="FQ437" s="674"/>
      <c r="FR437" s="674"/>
      <c r="FS437" s="674"/>
      <c r="FT437" s="674"/>
      <c r="FU437" s="674"/>
      <c r="FV437" s="674"/>
      <c r="FW437" s="674"/>
      <c r="FX437" s="674"/>
      <c r="FY437" s="674"/>
      <c r="FZ437" s="1313"/>
      <c r="GA437" s="1312"/>
      <c r="GB437" s="1156"/>
      <c r="GC437" s="1156"/>
      <c r="GD437" s="1156"/>
      <c r="GE437" s="1156"/>
      <c r="GF437" s="1156"/>
      <c r="GG437" s="1156"/>
      <c r="GH437" s="1156"/>
      <c r="GI437" s="1156"/>
      <c r="GJ437" s="1156"/>
      <c r="GK437" s="1157"/>
      <c r="GL437" s="1157"/>
      <c r="GM437" s="1157"/>
      <c r="GN437" s="1157"/>
      <c r="GO437" s="1157"/>
      <c r="GP437" s="1157"/>
      <c r="GQ437" s="1157"/>
      <c r="GR437" s="1157"/>
      <c r="GS437" s="1157"/>
      <c r="GT437" s="1157"/>
      <c r="GU437" s="1157"/>
      <c r="GV437" s="1157"/>
      <c r="GW437" s="1157"/>
      <c r="GX437" s="1157"/>
      <c r="GY437" s="1157"/>
      <c r="GZ437" s="1157"/>
      <c r="HA437" s="1157"/>
      <c r="HB437" s="1157"/>
      <c r="HC437" s="1157"/>
      <c r="HD437" s="1157"/>
      <c r="HE437" s="1157"/>
      <c r="HF437" s="1157"/>
      <c r="HG437" s="1157"/>
      <c r="HH437" s="1157"/>
      <c r="HI437" s="1157"/>
      <c r="HJ437" s="1026"/>
    </row>
    <row r="438" spans="2:218" ht="24.95" customHeight="1" x14ac:dyDescent="0.25">
      <c r="B438" s="1606"/>
      <c r="C438" s="229"/>
      <c r="D438" s="1316"/>
      <c r="E438" s="2400"/>
      <c r="F438" s="215"/>
      <c r="G438" s="213"/>
      <c r="H438" s="213"/>
      <c r="I438" s="214"/>
      <c r="J438" s="834"/>
      <c r="K438" s="234"/>
      <c r="L438" s="230"/>
      <c r="M438" s="231"/>
      <c r="N438" s="231"/>
      <c r="O438" s="231"/>
      <c r="P438" s="231"/>
      <c r="Q438" s="235"/>
      <c r="R438" s="233"/>
      <c r="S438" s="232"/>
      <c r="T438" s="219"/>
      <c r="U438" s="835"/>
      <c r="V438" s="212"/>
      <c r="W438" s="231"/>
      <c r="X438" s="2118"/>
      <c r="Y438" s="2119"/>
      <c r="Z438" s="674"/>
      <c r="AA438" s="674"/>
      <c r="AB438" s="674"/>
      <c r="AC438" s="674"/>
      <c r="AD438" s="674"/>
      <c r="AE438" s="674"/>
      <c r="AF438" s="674"/>
      <c r="AG438" s="674"/>
      <c r="AH438" s="674"/>
      <c r="AI438" s="674"/>
      <c r="AJ438" s="674"/>
      <c r="AK438" s="674"/>
      <c r="AL438" s="674"/>
      <c r="AM438" s="674"/>
      <c r="AN438" s="674"/>
      <c r="AO438" s="674"/>
      <c r="AP438" s="674"/>
      <c r="AQ438" s="674"/>
      <c r="AR438" s="674"/>
      <c r="AS438" s="674"/>
      <c r="AT438" s="674"/>
      <c r="AU438" s="674"/>
      <c r="AV438" s="674"/>
      <c r="AW438" s="674"/>
      <c r="AX438" s="674"/>
      <c r="AY438" s="674"/>
      <c r="AZ438" s="674"/>
      <c r="BA438" s="674"/>
      <c r="BB438" s="674"/>
      <c r="BC438" s="674"/>
      <c r="BD438" s="674"/>
      <c r="BE438" s="674"/>
      <c r="BF438" s="674"/>
      <c r="BG438" s="674"/>
      <c r="BH438" s="674"/>
      <c r="BI438" s="674"/>
      <c r="BJ438" s="674"/>
      <c r="BK438" s="674"/>
      <c r="BL438" s="674"/>
      <c r="BM438" s="674"/>
      <c r="BN438" s="674"/>
      <c r="BO438" s="674"/>
      <c r="BP438" s="674"/>
      <c r="BQ438" s="674"/>
      <c r="BR438" s="674"/>
      <c r="BS438" s="674"/>
      <c r="BT438" s="674"/>
      <c r="BU438" s="674"/>
      <c r="BV438" s="674"/>
      <c r="BW438" s="674"/>
      <c r="BX438" s="674"/>
      <c r="BY438" s="674"/>
      <c r="BZ438" s="674"/>
      <c r="CA438" s="674"/>
      <c r="CB438" s="674"/>
      <c r="CC438" s="674"/>
      <c r="CD438" s="674"/>
      <c r="CE438" s="674"/>
      <c r="CF438" s="674"/>
      <c r="CG438" s="674"/>
      <c r="CH438" s="674"/>
      <c r="CI438" s="674"/>
      <c r="CJ438" s="674"/>
      <c r="CK438" s="674"/>
      <c r="CL438" s="674"/>
      <c r="CM438" s="674"/>
      <c r="CN438" s="674"/>
      <c r="CO438" s="674"/>
      <c r="CP438" s="674"/>
      <c r="CQ438" s="674"/>
      <c r="CR438" s="674"/>
      <c r="CS438" s="674"/>
      <c r="CT438" s="674"/>
      <c r="CU438" s="674"/>
      <c r="CV438" s="674"/>
      <c r="CW438" s="674"/>
      <c r="CX438" s="674"/>
      <c r="CY438" s="674"/>
      <c r="CZ438" s="674"/>
      <c r="DA438" s="674"/>
      <c r="DB438" s="674"/>
      <c r="DC438" s="674"/>
      <c r="DD438" s="674"/>
      <c r="DE438" s="674"/>
      <c r="DF438" s="674"/>
      <c r="DG438" s="674"/>
      <c r="DH438" s="674"/>
      <c r="DI438" s="674"/>
      <c r="DJ438" s="674"/>
      <c r="DK438" s="674"/>
      <c r="DL438" s="674"/>
      <c r="DM438" s="674"/>
      <c r="DN438" s="674"/>
      <c r="DO438" s="674"/>
      <c r="DP438" s="674"/>
      <c r="DQ438" s="674"/>
      <c r="DR438" s="674"/>
      <c r="DS438" s="674"/>
      <c r="DT438" s="674"/>
      <c r="DU438" s="674"/>
      <c r="DV438" s="674"/>
      <c r="DW438" s="674"/>
      <c r="DX438" s="674"/>
      <c r="DY438" s="674"/>
      <c r="DZ438" s="674"/>
      <c r="EA438" s="674"/>
      <c r="EB438" s="674"/>
      <c r="EC438" s="674"/>
      <c r="ED438" s="674"/>
      <c r="EE438" s="674"/>
      <c r="EF438" s="674"/>
      <c r="EG438" s="674"/>
      <c r="EH438" s="674"/>
      <c r="EI438" s="674"/>
      <c r="EJ438" s="674"/>
      <c r="EK438" s="674"/>
      <c r="EL438" s="674"/>
      <c r="EM438" s="674"/>
      <c r="EN438" s="674"/>
      <c r="EO438" s="674"/>
      <c r="EP438" s="674"/>
      <c r="EQ438" s="674"/>
      <c r="ER438" s="674"/>
      <c r="ES438" s="674"/>
      <c r="ET438" s="674"/>
      <c r="EU438" s="674"/>
      <c r="EV438" s="674"/>
      <c r="EW438" s="674"/>
      <c r="EX438" s="674"/>
      <c r="EY438" s="674"/>
      <c r="EZ438" s="674"/>
      <c r="FA438" s="674"/>
      <c r="FB438" s="674"/>
      <c r="FC438" s="674"/>
      <c r="FD438" s="674"/>
      <c r="FE438" s="674"/>
      <c r="FF438" s="674"/>
      <c r="FG438" s="674"/>
      <c r="FH438" s="674"/>
      <c r="FI438" s="674"/>
      <c r="FJ438" s="674"/>
      <c r="FK438" s="674"/>
      <c r="FL438" s="674"/>
      <c r="FM438" s="674"/>
      <c r="FN438" s="674"/>
      <c r="FO438" s="674"/>
      <c r="FP438" s="674"/>
      <c r="FQ438" s="674"/>
      <c r="FR438" s="674"/>
      <c r="FS438" s="674"/>
      <c r="FT438" s="674"/>
      <c r="FU438" s="674"/>
      <c r="FV438" s="674"/>
      <c r="FW438" s="674"/>
      <c r="FX438" s="674"/>
      <c r="FY438" s="674"/>
      <c r="FZ438" s="1313"/>
      <c r="GA438" s="1312"/>
      <c r="GB438" s="1156"/>
      <c r="GC438" s="1156"/>
      <c r="GD438" s="1156"/>
      <c r="GE438" s="1156"/>
      <c r="GF438" s="1156"/>
      <c r="GG438" s="1156"/>
      <c r="GH438" s="1156"/>
      <c r="GI438" s="1156"/>
      <c r="GJ438" s="1156"/>
      <c r="GK438" s="1157"/>
      <c r="GL438" s="1157"/>
      <c r="GM438" s="1157"/>
      <c r="GN438" s="1157"/>
      <c r="GO438" s="1157"/>
      <c r="GP438" s="1157"/>
      <c r="GQ438" s="1157"/>
      <c r="GR438" s="1157"/>
      <c r="GS438" s="1157"/>
      <c r="GT438" s="1157"/>
      <c r="GU438" s="1157"/>
      <c r="GV438" s="1157"/>
      <c r="GW438" s="1157"/>
      <c r="GX438" s="1157"/>
      <c r="GY438" s="1157"/>
      <c r="GZ438" s="1157"/>
      <c r="HA438" s="1157"/>
      <c r="HB438" s="1157"/>
      <c r="HC438" s="1157"/>
      <c r="HD438" s="1157"/>
      <c r="HE438" s="1157"/>
      <c r="HF438" s="1157"/>
      <c r="HG438" s="1157"/>
      <c r="HH438" s="1157"/>
      <c r="HI438" s="1157"/>
      <c r="HJ438" s="1026"/>
    </row>
    <row r="439" spans="2:218" ht="24.95" customHeight="1" x14ac:dyDescent="0.25">
      <c r="B439" s="1606"/>
      <c r="C439" s="229"/>
      <c r="D439" s="1316"/>
      <c r="E439" s="2400"/>
      <c r="F439" s="215"/>
      <c r="G439" s="213"/>
      <c r="H439" s="213"/>
      <c r="I439" s="214"/>
      <c r="J439" s="834"/>
      <c r="K439" s="234"/>
      <c r="L439" s="230"/>
      <c r="M439" s="231"/>
      <c r="N439" s="231"/>
      <c r="O439" s="231"/>
      <c r="P439" s="231"/>
      <c r="Q439" s="235"/>
      <c r="R439" s="233"/>
      <c r="S439" s="232"/>
      <c r="T439" s="219"/>
      <c r="U439" s="835"/>
      <c r="V439" s="212"/>
      <c r="W439" s="231"/>
      <c r="X439" s="2118"/>
      <c r="Y439" s="2119"/>
      <c r="Z439" s="674"/>
      <c r="AA439" s="674"/>
      <c r="AB439" s="674"/>
      <c r="AC439" s="674"/>
      <c r="AD439" s="674"/>
      <c r="AE439" s="674"/>
      <c r="AF439" s="674"/>
      <c r="AG439" s="674"/>
      <c r="AH439" s="674"/>
      <c r="AI439" s="674"/>
      <c r="AJ439" s="674"/>
      <c r="AK439" s="674"/>
      <c r="AL439" s="674"/>
      <c r="AM439" s="674"/>
      <c r="AN439" s="674"/>
      <c r="AO439" s="674"/>
      <c r="AP439" s="674"/>
      <c r="AQ439" s="674"/>
      <c r="AR439" s="674"/>
      <c r="AS439" s="674"/>
      <c r="AT439" s="674"/>
      <c r="AU439" s="674"/>
      <c r="AV439" s="674"/>
      <c r="AW439" s="674"/>
      <c r="AX439" s="674"/>
      <c r="AY439" s="674"/>
      <c r="AZ439" s="674"/>
      <c r="BA439" s="674"/>
      <c r="BB439" s="674"/>
      <c r="BC439" s="674"/>
      <c r="BD439" s="674"/>
      <c r="BE439" s="674"/>
      <c r="BF439" s="674"/>
      <c r="BG439" s="674"/>
      <c r="BH439" s="674"/>
      <c r="BI439" s="674"/>
      <c r="BJ439" s="674"/>
      <c r="BK439" s="674"/>
      <c r="BL439" s="674"/>
      <c r="BM439" s="674"/>
      <c r="BN439" s="674"/>
      <c r="BO439" s="674"/>
      <c r="BP439" s="674"/>
      <c r="BQ439" s="674"/>
      <c r="BR439" s="674"/>
      <c r="BS439" s="674"/>
      <c r="BT439" s="674"/>
      <c r="BU439" s="674"/>
      <c r="BV439" s="674"/>
      <c r="BW439" s="674"/>
      <c r="BX439" s="674"/>
      <c r="BY439" s="674"/>
      <c r="BZ439" s="674"/>
      <c r="CA439" s="674"/>
      <c r="CB439" s="674"/>
      <c r="CC439" s="674"/>
      <c r="CD439" s="674"/>
      <c r="CE439" s="674"/>
      <c r="CF439" s="674"/>
      <c r="CG439" s="674"/>
      <c r="CH439" s="674"/>
      <c r="CI439" s="674"/>
      <c r="CJ439" s="674"/>
      <c r="CK439" s="674"/>
      <c r="CL439" s="674"/>
      <c r="CM439" s="674"/>
      <c r="CN439" s="674"/>
      <c r="CO439" s="674"/>
      <c r="CP439" s="674"/>
      <c r="CQ439" s="674"/>
      <c r="CR439" s="674"/>
      <c r="CS439" s="674"/>
      <c r="CT439" s="674"/>
      <c r="CU439" s="674"/>
      <c r="CV439" s="674"/>
      <c r="CW439" s="674"/>
      <c r="CX439" s="674"/>
      <c r="CY439" s="674"/>
      <c r="CZ439" s="674"/>
      <c r="DA439" s="674"/>
      <c r="DB439" s="674"/>
      <c r="DC439" s="674"/>
      <c r="DD439" s="674"/>
      <c r="DE439" s="674"/>
      <c r="DF439" s="674"/>
      <c r="DG439" s="674"/>
      <c r="DH439" s="674"/>
      <c r="DI439" s="674"/>
      <c r="DJ439" s="674"/>
      <c r="DK439" s="674"/>
      <c r="DL439" s="674"/>
      <c r="DM439" s="674"/>
      <c r="DN439" s="674"/>
      <c r="DO439" s="674"/>
      <c r="DP439" s="674"/>
      <c r="DQ439" s="674"/>
      <c r="DR439" s="674"/>
      <c r="DS439" s="674"/>
      <c r="DT439" s="674"/>
      <c r="DU439" s="674"/>
      <c r="DV439" s="674"/>
      <c r="DW439" s="674"/>
      <c r="DX439" s="674"/>
      <c r="DY439" s="674"/>
      <c r="DZ439" s="674"/>
      <c r="EA439" s="674"/>
      <c r="EB439" s="674"/>
      <c r="EC439" s="674"/>
      <c r="ED439" s="674"/>
      <c r="EE439" s="674"/>
      <c r="EF439" s="674"/>
      <c r="EG439" s="674"/>
      <c r="EH439" s="674"/>
      <c r="EI439" s="674"/>
      <c r="EJ439" s="674"/>
      <c r="EK439" s="674"/>
      <c r="EL439" s="674"/>
      <c r="EM439" s="674"/>
      <c r="EN439" s="674"/>
      <c r="EO439" s="674"/>
      <c r="EP439" s="674"/>
      <c r="EQ439" s="674"/>
      <c r="ER439" s="674"/>
      <c r="ES439" s="674"/>
      <c r="ET439" s="674"/>
      <c r="EU439" s="674"/>
      <c r="EV439" s="674"/>
      <c r="EW439" s="674"/>
      <c r="EX439" s="674"/>
      <c r="EY439" s="674"/>
      <c r="EZ439" s="674"/>
      <c r="FA439" s="674"/>
      <c r="FB439" s="674"/>
      <c r="FC439" s="674"/>
      <c r="FD439" s="674"/>
      <c r="FE439" s="674"/>
      <c r="FF439" s="674"/>
      <c r="FG439" s="674"/>
      <c r="FH439" s="674"/>
      <c r="FI439" s="674"/>
      <c r="FJ439" s="674"/>
      <c r="FK439" s="674"/>
      <c r="FL439" s="674"/>
      <c r="FM439" s="674"/>
      <c r="FN439" s="674"/>
      <c r="FO439" s="674"/>
      <c r="FP439" s="674"/>
      <c r="FQ439" s="674"/>
      <c r="FR439" s="674"/>
      <c r="FS439" s="674"/>
      <c r="FT439" s="674"/>
      <c r="FU439" s="674"/>
      <c r="FV439" s="674"/>
      <c r="FW439" s="674"/>
      <c r="FX439" s="674"/>
      <c r="FY439" s="674"/>
      <c r="FZ439" s="1313"/>
      <c r="GA439" s="1312"/>
      <c r="GB439" s="1156"/>
      <c r="GC439" s="1156"/>
      <c r="GD439" s="1156"/>
      <c r="GE439" s="1156"/>
      <c r="GF439" s="1156"/>
      <c r="GG439" s="1156"/>
      <c r="GH439" s="1156"/>
      <c r="GI439" s="1156"/>
      <c r="GJ439" s="1156"/>
      <c r="GK439" s="1157"/>
      <c r="GL439" s="1157"/>
      <c r="GM439" s="1157"/>
      <c r="GN439" s="1157"/>
      <c r="GO439" s="1157"/>
      <c r="GP439" s="1157"/>
      <c r="GQ439" s="1157"/>
      <c r="GR439" s="1157"/>
      <c r="GS439" s="1157"/>
      <c r="GT439" s="1157"/>
      <c r="GU439" s="1157"/>
      <c r="GV439" s="1157"/>
      <c r="GW439" s="1157"/>
      <c r="GX439" s="1157"/>
      <c r="GY439" s="1157"/>
      <c r="GZ439" s="1157"/>
      <c r="HA439" s="1157"/>
      <c r="HB439" s="1157"/>
      <c r="HC439" s="1157"/>
      <c r="HD439" s="1157"/>
      <c r="HE439" s="1157"/>
      <c r="HF439" s="1157"/>
      <c r="HG439" s="1157"/>
      <c r="HH439" s="1157"/>
      <c r="HI439" s="1157"/>
      <c r="HJ439" s="1026"/>
    </row>
    <row r="440" spans="2:218" ht="24.95" customHeight="1" x14ac:dyDescent="0.25">
      <c r="B440" s="1606"/>
      <c r="C440" s="229"/>
      <c r="D440" s="1316"/>
      <c r="E440" s="2400"/>
      <c r="F440" s="215"/>
      <c r="G440" s="213"/>
      <c r="H440" s="213"/>
      <c r="I440" s="214"/>
      <c r="J440" s="834"/>
      <c r="K440" s="234"/>
      <c r="L440" s="230"/>
      <c r="M440" s="231"/>
      <c r="N440" s="231"/>
      <c r="O440" s="231"/>
      <c r="P440" s="231"/>
      <c r="Q440" s="235"/>
      <c r="R440" s="233"/>
      <c r="S440" s="232"/>
      <c r="T440" s="219"/>
      <c r="U440" s="835"/>
      <c r="V440" s="212"/>
      <c r="W440" s="231"/>
      <c r="X440" s="2118"/>
      <c r="Y440" s="2119"/>
      <c r="Z440" s="674"/>
      <c r="AA440" s="674"/>
      <c r="AB440" s="674"/>
      <c r="AC440" s="674"/>
      <c r="AD440" s="674"/>
      <c r="AE440" s="674"/>
      <c r="AF440" s="674"/>
      <c r="AG440" s="674"/>
      <c r="AH440" s="674"/>
      <c r="AI440" s="674"/>
      <c r="AJ440" s="674"/>
      <c r="AK440" s="674"/>
      <c r="AL440" s="674"/>
      <c r="AM440" s="674"/>
      <c r="AN440" s="674"/>
      <c r="AO440" s="674"/>
      <c r="AP440" s="674"/>
      <c r="AQ440" s="674"/>
      <c r="AR440" s="674"/>
      <c r="AS440" s="674"/>
      <c r="AT440" s="674"/>
      <c r="AU440" s="674"/>
      <c r="AV440" s="674"/>
      <c r="AW440" s="674"/>
      <c r="AX440" s="674"/>
      <c r="AY440" s="674"/>
      <c r="AZ440" s="674"/>
      <c r="BA440" s="674"/>
      <c r="BB440" s="674"/>
      <c r="BC440" s="674"/>
      <c r="BD440" s="674"/>
      <c r="BE440" s="674"/>
      <c r="BF440" s="674"/>
      <c r="BG440" s="674"/>
      <c r="BH440" s="674"/>
      <c r="BI440" s="674"/>
      <c r="BJ440" s="674"/>
      <c r="BK440" s="674"/>
      <c r="BL440" s="674"/>
      <c r="BM440" s="674"/>
      <c r="BN440" s="674"/>
      <c r="BO440" s="674"/>
      <c r="BP440" s="674"/>
      <c r="BQ440" s="674"/>
      <c r="BR440" s="674"/>
      <c r="BS440" s="674"/>
      <c r="BT440" s="674"/>
      <c r="BU440" s="674"/>
      <c r="BV440" s="674"/>
      <c r="BW440" s="674"/>
      <c r="BX440" s="674"/>
      <c r="BY440" s="674"/>
      <c r="BZ440" s="674"/>
      <c r="CA440" s="674"/>
      <c r="CB440" s="674"/>
      <c r="CC440" s="674"/>
      <c r="CD440" s="674"/>
      <c r="CE440" s="674"/>
      <c r="CF440" s="674"/>
      <c r="CG440" s="674"/>
      <c r="CH440" s="674"/>
      <c r="CI440" s="674"/>
      <c r="CJ440" s="674"/>
      <c r="CK440" s="674"/>
      <c r="CL440" s="674"/>
      <c r="CM440" s="674"/>
      <c r="CN440" s="674"/>
      <c r="CO440" s="674"/>
      <c r="CP440" s="674"/>
      <c r="CQ440" s="674"/>
      <c r="CR440" s="674"/>
      <c r="CS440" s="674"/>
      <c r="CT440" s="674"/>
      <c r="CU440" s="674"/>
      <c r="CV440" s="674"/>
      <c r="CW440" s="674"/>
      <c r="CX440" s="674"/>
      <c r="CY440" s="674"/>
      <c r="CZ440" s="674"/>
      <c r="DA440" s="674"/>
      <c r="DB440" s="674"/>
      <c r="DC440" s="674"/>
      <c r="DD440" s="674"/>
      <c r="DE440" s="674"/>
      <c r="DF440" s="674"/>
      <c r="DG440" s="674"/>
      <c r="DH440" s="674"/>
      <c r="DI440" s="674"/>
      <c r="DJ440" s="674"/>
      <c r="DK440" s="674"/>
      <c r="DL440" s="674"/>
      <c r="DM440" s="674"/>
      <c r="DN440" s="674"/>
      <c r="DO440" s="674"/>
      <c r="DP440" s="674"/>
      <c r="DQ440" s="674"/>
      <c r="DR440" s="674"/>
      <c r="DS440" s="674"/>
      <c r="DT440" s="674"/>
      <c r="DU440" s="674"/>
      <c r="DV440" s="674"/>
      <c r="DW440" s="674"/>
      <c r="DX440" s="674"/>
      <c r="DY440" s="674"/>
      <c r="DZ440" s="674"/>
      <c r="EA440" s="674"/>
      <c r="EB440" s="674"/>
      <c r="EC440" s="674"/>
      <c r="ED440" s="674"/>
      <c r="EE440" s="674"/>
      <c r="EF440" s="674"/>
      <c r="EG440" s="674"/>
      <c r="EH440" s="674"/>
      <c r="EI440" s="674"/>
      <c r="EJ440" s="674"/>
      <c r="EK440" s="674"/>
      <c r="EL440" s="674"/>
      <c r="EM440" s="674"/>
      <c r="EN440" s="674"/>
      <c r="EO440" s="674"/>
      <c r="EP440" s="674"/>
      <c r="EQ440" s="674"/>
      <c r="ER440" s="674"/>
      <c r="ES440" s="674"/>
      <c r="ET440" s="674"/>
      <c r="EU440" s="674"/>
      <c r="EV440" s="674"/>
      <c r="EW440" s="674"/>
      <c r="EX440" s="674"/>
      <c r="EY440" s="674"/>
      <c r="EZ440" s="674"/>
      <c r="FA440" s="674"/>
      <c r="FB440" s="674"/>
      <c r="FC440" s="674"/>
      <c r="FD440" s="674"/>
      <c r="FE440" s="674"/>
      <c r="FF440" s="674"/>
      <c r="FG440" s="674"/>
      <c r="FH440" s="674"/>
      <c r="FI440" s="674"/>
      <c r="FJ440" s="674"/>
      <c r="FK440" s="674"/>
      <c r="FL440" s="674"/>
      <c r="FM440" s="674"/>
      <c r="FN440" s="674"/>
      <c r="FO440" s="674"/>
      <c r="FP440" s="674"/>
      <c r="FQ440" s="674"/>
      <c r="FR440" s="674"/>
      <c r="FS440" s="674"/>
      <c r="FT440" s="674"/>
      <c r="FU440" s="674"/>
      <c r="FV440" s="674"/>
      <c r="FW440" s="674"/>
      <c r="FX440" s="674"/>
      <c r="FY440" s="674"/>
      <c r="FZ440" s="1313"/>
      <c r="GA440" s="1312"/>
      <c r="GB440" s="1156"/>
      <c r="GC440" s="1156"/>
      <c r="GD440" s="1156"/>
      <c r="GE440" s="1156"/>
      <c r="GF440" s="1156"/>
      <c r="GG440" s="1156"/>
      <c r="GH440" s="1156"/>
      <c r="GI440" s="1156"/>
      <c r="GJ440" s="1156"/>
      <c r="GK440" s="1157"/>
      <c r="GL440" s="1157"/>
      <c r="GM440" s="1157"/>
      <c r="GN440" s="1157"/>
      <c r="GO440" s="1157"/>
      <c r="GP440" s="1157"/>
      <c r="GQ440" s="1157"/>
      <c r="GR440" s="1157"/>
      <c r="GS440" s="1157"/>
      <c r="GT440" s="1157"/>
      <c r="GU440" s="1157"/>
      <c r="GV440" s="1157"/>
      <c r="GW440" s="1157"/>
      <c r="GX440" s="1157"/>
      <c r="GY440" s="1157"/>
      <c r="GZ440" s="1157"/>
      <c r="HA440" s="1157"/>
      <c r="HB440" s="1157"/>
      <c r="HC440" s="1157"/>
      <c r="HD440" s="1157"/>
      <c r="HE440" s="1157"/>
      <c r="HF440" s="1157"/>
      <c r="HG440" s="1157"/>
      <c r="HH440" s="1157"/>
      <c r="HI440" s="1157"/>
      <c r="HJ440" s="1026"/>
    </row>
    <row r="441" spans="2:218" ht="24.95" customHeight="1" x14ac:dyDescent="0.25">
      <c r="B441" s="1606"/>
      <c r="C441" s="229"/>
      <c r="D441" s="1316"/>
      <c r="E441" s="2400"/>
      <c r="F441" s="215"/>
      <c r="G441" s="213"/>
      <c r="H441" s="213"/>
      <c r="I441" s="214"/>
      <c r="J441" s="834"/>
      <c r="K441" s="234"/>
      <c r="L441" s="230"/>
      <c r="M441" s="231"/>
      <c r="N441" s="231"/>
      <c r="O441" s="231"/>
      <c r="P441" s="231"/>
      <c r="Q441" s="235"/>
      <c r="R441" s="233"/>
      <c r="S441" s="232"/>
      <c r="T441" s="219"/>
      <c r="U441" s="835"/>
      <c r="V441" s="212"/>
      <c r="W441" s="231"/>
      <c r="X441" s="2118"/>
      <c r="Y441" s="2119"/>
      <c r="Z441" s="674"/>
      <c r="AA441" s="674"/>
      <c r="AB441" s="674"/>
      <c r="AC441" s="674"/>
      <c r="AD441" s="674"/>
      <c r="AE441" s="674"/>
      <c r="AF441" s="674"/>
      <c r="AG441" s="674"/>
      <c r="AH441" s="674"/>
      <c r="AI441" s="674"/>
      <c r="AJ441" s="674"/>
      <c r="AK441" s="674"/>
      <c r="AL441" s="674"/>
      <c r="AM441" s="674"/>
      <c r="AN441" s="674"/>
      <c r="AO441" s="674"/>
      <c r="AP441" s="674"/>
      <c r="AQ441" s="674"/>
      <c r="AR441" s="674"/>
      <c r="AS441" s="674"/>
      <c r="AT441" s="674"/>
      <c r="AU441" s="674"/>
      <c r="AV441" s="674"/>
      <c r="AW441" s="674"/>
      <c r="AX441" s="674"/>
      <c r="AY441" s="674"/>
      <c r="AZ441" s="674"/>
      <c r="BA441" s="674"/>
      <c r="BB441" s="674"/>
      <c r="BC441" s="674"/>
      <c r="BD441" s="674"/>
      <c r="BE441" s="674"/>
      <c r="BF441" s="674"/>
      <c r="BG441" s="674"/>
      <c r="BH441" s="674"/>
      <c r="BI441" s="674"/>
      <c r="BJ441" s="674"/>
      <c r="BK441" s="674"/>
      <c r="BL441" s="674"/>
      <c r="BM441" s="674"/>
      <c r="BN441" s="674"/>
      <c r="BO441" s="674"/>
      <c r="BP441" s="674"/>
      <c r="BQ441" s="674"/>
      <c r="BR441" s="674"/>
      <c r="BS441" s="674"/>
      <c r="BT441" s="674"/>
      <c r="BU441" s="674"/>
      <c r="BV441" s="674"/>
      <c r="BW441" s="674"/>
      <c r="BX441" s="674"/>
      <c r="BY441" s="674"/>
      <c r="BZ441" s="674"/>
      <c r="CA441" s="674"/>
      <c r="CB441" s="674"/>
      <c r="CC441" s="674"/>
      <c r="CD441" s="674"/>
      <c r="CE441" s="674"/>
      <c r="CF441" s="674"/>
      <c r="CG441" s="674"/>
      <c r="CH441" s="674"/>
      <c r="CI441" s="674"/>
      <c r="CJ441" s="674"/>
      <c r="CK441" s="674"/>
      <c r="CL441" s="674"/>
      <c r="CM441" s="674"/>
      <c r="CN441" s="674"/>
      <c r="CO441" s="674"/>
      <c r="CP441" s="674"/>
      <c r="CQ441" s="674"/>
      <c r="CR441" s="674"/>
      <c r="CS441" s="674"/>
      <c r="CT441" s="674"/>
      <c r="CU441" s="674"/>
      <c r="CV441" s="674"/>
      <c r="CW441" s="674"/>
      <c r="CX441" s="674"/>
      <c r="CY441" s="674"/>
      <c r="CZ441" s="674"/>
      <c r="DA441" s="674"/>
      <c r="DB441" s="674"/>
      <c r="DC441" s="674"/>
      <c r="DD441" s="674"/>
      <c r="DE441" s="674"/>
      <c r="DF441" s="674"/>
      <c r="DG441" s="674"/>
      <c r="DH441" s="674"/>
      <c r="DI441" s="674"/>
      <c r="DJ441" s="674"/>
      <c r="DK441" s="674"/>
      <c r="DL441" s="674"/>
      <c r="DM441" s="674"/>
      <c r="DN441" s="674"/>
      <c r="DO441" s="674"/>
      <c r="DP441" s="674"/>
      <c r="DQ441" s="674"/>
      <c r="DR441" s="674"/>
      <c r="DS441" s="674"/>
      <c r="DT441" s="674"/>
      <c r="DU441" s="674"/>
      <c r="DV441" s="674"/>
      <c r="DW441" s="674"/>
      <c r="DX441" s="674"/>
      <c r="DY441" s="674"/>
      <c r="DZ441" s="674"/>
      <c r="EA441" s="674"/>
      <c r="EB441" s="674"/>
      <c r="EC441" s="674"/>
      <c r="ED441" s="674"/>
      <c r="EE441" s="674"/>
      <c r="EF441" s="674"/>
      <c r="EG441" s="674"/>
      <c r="EH441" s="674"/>
      <c r="EI441" s="674"/>
      <c r="EJ441" s="674"/>
      <c r="EK441" s="674"/>
      <c r="EL441" s="674"/>
      <c r="EM441" s="674"/>
      <c r="EN441" s="674"/>
      <c r="EO441" s="674"/>
      <c r="EP441" s="674"/>
      <c r="EQ441" s="674"/>
      <c r="ER441" s="674"/>
      <c r="ES441" s="674"/>
      <c r="ET441" s="674"/>
      <c r="EU441" s="674"/>
      <c r="EV441" s="674"/>
      <c r="EW441" s="674"/>
      <c r="EX441" s="674"/>
      <c r="EY441" s="674"/>
      <c r="EZ441" s="674"/>
      <c r="FA441" s="674"/>
      <c r="FB441" s="674"/>
      <c r="FC441" s="674"/>
      <c r="FD441" s="674"/>
      <c r="FE441" s="674"/>
      <c r="FF441" s="674"/>
      <c r="FG441" s="674"/>
      <c r="FH441" s="674"/>
      <c r="FI441" s="674"/>
      <c r="FJ441" s="674"/>
      <c r="FK441" s="674"/>
      <c r="FL441" s="674"/>
      <c r="FM441" s="674"/>
      <c r="FN441" s="674"/>
      <c r="FO441" s="674"/>
      <c r="FP441" s="674"/>
      <c r="FQ441" s="674"/>
      <c r="FR441" s="674"/>
      <c r="FS441" s="674"/>
      <c r="FT441" s="674"/>
      <c r="FU441" s="674"/>
      <c r="FV441" s="674"/>
      <c r="FW441" s="674"/>
      <c r="FX441" s="674"/>
      <c r="FY441" s="674"/>
      <c r="FZ441" s="1313"/>
      <c r="GA441" s="1312"/>
      <c r="GB441" s="1156"/>
      <c r="GC441" s="1156"/>
      <c r="GD441" s="1156"/>
      <c r="GE441" s="1156"/>
      <c r="GF441" s="1156"/>
      <c r="GG441" s="1156"/>
      <c r="GH441" s="1156"/>
      <c r="GI441" s="1156"/>
      <c r="GJ441" s="1156"/>
      <c r="GK441" s="1157"/>
      <c r="GL441" s="1157"/>
      <c r="GM441" s="1157"/>
      <c r="GN441" s="1157"/>
      <c r="GO441" s="1157"/>
      <c r="GP441" s="1157"/>
      <c r="GQ441" s="1157"/>
      <c r="GR441" s="1157"/>
      <c r="GS441" s="1157"/>
      <c r="GT441" s="1157"/>
      <c r="GU441" s="1157"/>
      <c r="GV441" s="1157"/>
      <c r="GW441" s="1157"/>
      <c r="GX441" s="1157"/>
      <c r="GY441" s="1157"/>
      <c r="GZ441" s="1157"/>
      <c r="HA441" s="1157"/>
      <c r="HB441" s="1157"/>
      <c r="HC441" s="1157"/>
      <c r="HD441" s="1157"/>
      <c r="HE441" s="1157"/>
      <c r="HF441" s="1157"/>
      <c r="HG441" s="1157"/>
      <c r="HH441" s="1157"/>
      <c r="HI441" s="1157"/>
      <c r="HJ441" s="1026"/>
    </row>
    <row r="442" spans="2:218" ht="24.95" customHeight="1" x14ac:dyDescent="0.25">
      <c r="B442" s="1606"/>
      <c r="C442" s="229"/>
      <c r="D442" s="1316"/>
      <c r="E442" s="2400"/>
      <c r="F442" s="215"/>
      <c r="G442" s="213"/>
      <c r="H442" s="213"/>
      <c r="I442" s="214"/>
      <c r="J442" s="834"/>
      <c r="K442" s="234"/>
      <c r="L442" s="230"/>
      <c r="M442" s="231"/>
      <c r="N442" s="231"/>
      <c r="O442" s="231"/>
      <c r="P442" s="231"/>
      <c r="Q442" s="235"/>
      <c r="R442" s="233"/>
      <c r="S442" s="232"/>
      <c r="T442" s="219"/>
      <c r="U442" s="835"/>
      <c r="V442" s="212"/>
      <c r="W442" s="231"/>
      <c r="X442" s="2118"/>
      <c r="Y442" s="2119"/>
      <c r="Z442" s="674"/>
      <c r="AA442" s="674"/>
      <c r="AB442" s="674"/>
      <c r="AC442" s="674"/>
      <c r="AD442" s="674"/>
      <c r="AE442" s="674"/>
      <c r="AF442" s="674"/>
      <c r="AG442" s="674"/>
      <c r="AH442" s="674"/>
      <c r="AI442" s="674"/>
      <c r="AJ442" s="674"/>
      <c r="AK442" s="674"/>
      <c r="AL442" s="674"/>
      <c r="AM442" s="674"/>
      <c r="AN442" s="674"/>
      <c r="AO442" s="674"/>
      <c r="AP442" s="674"/>
      <c r="AQ442" s="674"/>
      <c r="AR442" s="674"/>
      <c r="AS442" s="674"/>
      <c r="AT442" s="674"/>
      <c r="AU442" s="674"/>
      <c r="AV442" s="674"/>
      <c r="AW442" s="674"/>
      <c r="AX442" s="674"/>
      <c r="AY442" s="674"/>
      <c r="AZ442" s="674"/>
      <c r="BA442" s="674"/>
      <c r="BB442" s="674"/>
      <c r="BC442" s="674"/>
      <c r="BD442" s="674"/>
      <c r="BE442" s="674"/>
      <c r="BF442" s="674"/>
      <c r="BG442" s="674"/>
      <c r="BH442" s="674"/>
      <c r="BI442" s="674"/>
      <c r="BJ442" s="674"/>
      <c r="BK442" s="674"/>
      <c r="BL442" s="674"/>
      <c r="BM442" s="674"/>
      <c r="BN442" s="674"/>
      <c r="BO442" s="674"/>
      <c r="BP442" s="674"/>
      <c r="BQ442" s="674"/>
      <c r="BR442" s="674"/>
      <c r="BS442" s="674"/>
      <c r="BT442" s="674"/>
      <c r="BU442" s="674"/>
      <c r="BV442" s="674"/>
      <c r="BW442" s="674"/>
      <c r="BX442" s="674"/>
      <c r="BY442" s="674"/>
      <c r="BZ442" s="674"/>
      <c r="CA442" s="674"/>
      <c r="CB442" s="674"/>
      <c r="CC442" s="674"/>
      <c r="CD442" s="674"/>
      <c r="CE442" s="674"/>
      <c r="CF442" s="674"/>
      <c r="CG442" s="674"/>
      <c r="CH442" s="674"/>
      <c r="CI442" s="674"/>
      <c r="CJ442" s="674"/>
      <c r="CK442" s="674"/>
      <c r="CL442" s="674"/>
      <c r="CM442" s="674"/>
      <c r="CN442" s="674"/>
      <c r="CO442" s="674"/>
      <c r="CP442" s="674"/>
      <c r="CQ442" s="674"/>
      <c r="CR442" s="674"/>
      <c r="CS442" s="674"/>
      <c r="CT442" s="674"/>
      <c r="CU442" s="674"/>
      <c r="CV442" s="674"/>
      <c r="CW442" s="674"/>
      <c r="CX442" s="674"/>
      <c r="CY442" s="674"/>
      <c r="CZ442" s="674"/>
      <c r="DA442" s="674"/>
      <c r="DB442" s="674"/>
      <c r="DC442" s="674"/>
      <c r="DD442" s="674"/>
      <c r="DE442" s="674"/>
      <c r="DF442" s="674"/>
      <c r="DG442" s="674"/>
      <c r="DH442" s="674"/>
      <c r="DI442" s="674"/>
      <c r="DJ442" s="674"/>
      <c r="DK442" s="674"/>
      <c r="DL442" s="674"/>
      <c r="DM442" s="674"/>
      <c r="DN442" s="674"/>
      <c r="DO442" s="674"/>
      <c r="DP442" s="674"/>
      <c r="DQ442" s="674"/>
      <c r="DR442" s="674"/>
      <c r="DS442" s="674"/>
      <c r="DT442" s="674"/>
      <c r="DU442" s="674"/>
      <c r="DV442" s="674"/>
      <c r="DW442" s="674"/>
      <c r="DX442" s="674"/>
      <c r="DY442" s="674"/>
      <c r="DZ442" s="674"/>
      <c r="EA442" s="674"/>
      <c r="EB442" s="674"/>
      <c r="EC442" s="674"/>
      <c r="ED442" s="674"/>
      <c r="EE442" s="674"/>
      <c r="EF442" s="674"/>
      <c r="EG442" s="674"/>
      <c r="EH442" s="674"/>
      <c r="EI442" s="674"/>
      <c r="EJ442" s="674"/>
      <c r="EK442" s="674"/>
      <c r="EL442" s="674"/>
      <c r="EM442" s="674"/>
      <c r="EN442" s="674"/>
      <c r="EO442" s="674"/>
      <c r="EP442" s="674"/>
      <c r="EQ442" s="674"/>
      <c r="ER442" s="674"/>
      <c r="ES442" s="674"/>
      <c r="ET442" s="674"/>
      <c r="EU442" s="674"/>
      <c r="EV442" s="674"/>
      <c r="EW442" s="674"/>
      <c r="EX442" s="674"/>
      <c r="EY442" s="674"/>
      <c r="EZ442" s="674"/>
      <c r="FA442" s="674"/>
      <c r="FB442" s="674"/>
      <c r="FC442" s="674"/>
      <c r="FD442" s="674"/>
      <c r="FE442" s="674"/>
      <c r="FF442" s="674"/>
      <c r="FG442" s="674"/>
      <c r="FH442" s="674"/>
      <c r="FI442" s="674"/>
      <c r="FJ442" s="674"/>
      <c r="FK442" s="674"/>
      <c r="FL442" s="674"/>
      <c r="FM442" s="674"/>
      <c r="FN442" s="674"/>
      <c r="FO442" s="674"/>
      <c r="FP442" s="674"/>
      <c r="FQ442" s="674"/>
      <c r="FR442" s="674"/>
      <c r="FS442" s="674"/>
      <c r="FT442" s="674"/>
      <c r="FU442" s="674"/>
      <c r="FV442" s="674"/>
      <c r="FW442" s="674"/>
      <c r="FX442" s="674"/>
      <c r="FY442" s="674"/>
      <c r="FZ442" s="1313"/>
      <c r="GA442" s="1312"/>
      <c r="GB442" s="1156"/>
      <c r="GC442" s="1156"/>
      <c r="GD442" s="1156"/>
      <c r="GE442" s="1156"/>
      <c r="GF442" s="1156"/>
      <c r="GG442" s="1156"/>
      <c r="GH442" s="1156"/>
      <c r="GI442" s="1156"/>
      <c r="GJ442" s="1156"/>
      <c r="GK442" s="1157"/>
      <c r="GL442" s="1157"/>
      <c r="GM442" s="1157"/>
      <c r="GN442" s="1157"/>
      <c r="GO442" s="1157"/>
      <c r="GP442" s="1157"/>
      <c r="GQ442" s="1157"/>
      <c r="GR442" s="1157"/>
      <c r="GS442" s="1157"/>
      <c r="GT442" s="1157"/>
      <c r="GU442" s="1157"/>
      <c r="GV442" s="1157"/>
      <c r="GW442" s="1157"/>
      <c r="GX442" s="1157"/>
      <c r="GY442" s="1157"/>
      <c r="GZ442" s="1157"/>
      <c r="HA442" s="1157"/>
      <c r="HB442" s="1157"/>
      <c r="HC442" s="1157"/>
      <c r="HD442" s="1157"/>
      <c r="HE442" s="1157"/>
      <c r="HF442" s="1157"/>
      <c r="HG442" s="1157"/>
      <c r="HH442" s="1157"/>
      <c r="HI442" s="1157"/>
      <c r="HJ442" s="1026"/>
    </row>
    <row r="443" spans="2:218" ht="24.95" customHeight="1" x14ac:dyDescent="0.25">
      <c r="B443" s="1606"/>
      <c r="C443" s="229"/>
      <c r="D443" s="1316"/>
      <c r="E443" s="2400"/>
      <c r="F443" s="215"/>
      <c r="G443" s="213"/>
      <c r="H443" s="213"/>
      <c r="I443" s="214"/>
      <c r="J443" s="834"/>
      <c r="K443" s="234"/>
      <c r="L443" s="230"/>
      <c r="M443" s="231"/>
      <c r="N443" s="231"/>
      <c r="O443" s="231"/>
      <c r="P443" s="231"/>
      <c r="Q443" s="235"/>
      <c r="R443" s="233"/>
      <c r="S443" s="232"/>
      <c r="T443" s="219"/>
      <c r="U443" s="835"/>
      <c r="V443" s="212"/>
      <c r="W443" s="231"/>
      <c r="X443" s="2118"/>
      <c r="Y443" s="2119"/>
      <c r="Z443" s="674"/>
      <c r="AA443" s="674"/>
      <c r="AB443" s="674"/>
      <c r="AC443" s="674"/>
      <c r="AD443" s="674"/>
      <c r="AE443" s="674"/>
      <c r="AF443" s="674"/>
      <c r="AG443" s="674"/>
      <c r="AH443" s="674"/>
      <c r="AI443" s="674"/>
      <c r="AJ443" s="674"/>
      <c r="AK443" s="674"/>
      <c r="AL443" s="674"/>
      <c r="AM443" s="674"/>
      <c r="AN443" s="674"/>
      <c r="AO443" s="674"/>
      <c r="AP443" s="674"/>
      <c r="AQ443" s="674"/>
      <c r="AR443" s="674"/>
      <c r="AS443" s="674"/>
      <c r="AT443" s="674"/>
      <c r="AU443" s="674"/>
      <c r="AV443" s="674"/>
      <c r="AW443" s="674"/>
      <c r="AX443" s="674"/>
      <c r="AY443" s="674"/>
      <c r="AZ443" s="674"/>
      <c r="BA443" s="674"/>
      <c r="BB443" s="674"/>
      <c r="BC443" s="674"/>
      <c r="BD443" s="674"/>
      <c r="BE443" s="674"/>
      <c r="BF443" s="674"/>
      <c r="BG443" s="674"/>
      <c r="BH443" s="674"/>
      <c r="BI443" s="674"/>
      <c r="BJ443" s="674"/>
      <c r="BK443" s="674"/>
      <c r="BL443" s="674"/>
      <c r="BM443" s="674"/>
      <c r="BN443" s="674"/>
      <c r="BO443" s="674"/>
      <c r="BP443" s="674"/>
      <c r="BQ443" s="674"/>
      <c r="BR443" s="674"/>
      <c r="BS443" s="674"/>
      <c r="BT443" s="674"/>
      <c r="BU443" s="674"/>
      <c r="BV443" s="674"/>
      <c r="BW443" s="674"/>
      <c r="BX443" s="674"/>
      <c r="BY443" s="674"/>
      <c r="BZ443" s="674"/>
      <c r="CA443" s="674"/>
      <c r="CB443" s="674"/>
      <c r="CC443" s="674"/>
      <c r="CD443" s="674"/>
      <c r="CE443" s="674"/>
      <c r="CF443" s="674"/>
      <c r="CG443" s="674"/>
      <c r="CH443" s="674"/>
      <c r="CI443" s="674"/>
      <c r="CJ443" s="674"/>
      <c r="CK443" s="674"/>
      <c r="CL443" s="674"/>
      <c r="CM443" s="674"/>
      <c r="CN443" s="674"/>
      <c r="CO443" s="674"/>
      <c r="CP443" s="674"/>
      <c r="CQ443" s="674"/>
      <c r="CR443" s="674"/>
      <c r="CS443" s="674"/>
      <c r="CT443" s="674"/>
      <c r="CU443" s="674"/>
      <c r="CV443" s="674"/>
      <c r="CW443" s="674"/>
      <c r="CX443" s="674"/>
      <c r="CY443" s="674"/>
      <c r="CZ443" s="674"/>
      <c r="DA443" s="674"/>
      <c r="DB443" s="674"/>
      <c r="DC443" s="674"/>
      <c r="DD443" s="674"/>
      <c r="DE443" s="674"/>
      <c r="DF443" s="674"/>
      <c r="DG443" s="674"/>
      <c r="DH443" s="674"/>
      <c r="DI443" s="674"/>
      <c r="DJ443" s="674"/>
      <c r="DK443" s="674"/>
      <c r="DL443" s="674"/>
      <c r="DM443" s="674"/>
      <c r="DN443" s="674"/>
      <c r="DO443" s="674"/>
      <c r="DP443" s="674"/>
      <c r="DQ443" s="674"/>
      <c r="DR443" s="674"/>
      <c r="DS443" s="674"/>
      <c r="DT443" s="674"/>
      <c r="DU443" s="674"/>
      <c r="DV443" s="674"/>
      <c r="DW443" s="674"/>
      <c r="DX443" s="674"/>
      <c r="DY443" s="674"/>
      <c r="DZ443" s="674"/>
      <c r="EA443" s="674"/>
      <c r="EB443" s="674"/>
      <c r="EC443" s="674"/>
      <c r="ED443" s="674"/>
      <c r="EE443" s="674"/>
      <c r="EF443" s="674"/>
      <c r="EG443" s="674"/>
      <c r="EH443" s="674"/>
      <c r="EI443" s="674"/>
      <c r="EJ443" s="674"/>
      <c r="EK443" s="674"/>
      <c r="EL443" s="674"/>
      <c r="EM443" s="674"/>
      <c r="EN443" s="674"/>
      <c r="EO443" s="674"/>
      <c r="EP443" s="674"/>
      <c r="EQ443" s="674"/>
      <c r="ER443" s="674"/>
      <c r="ES443" s="674"/>
      <c r="ET443" s="674"/>
      <c r="EU443" s="674"/>
      <c r="EV443" s="674"/>
      <c r="EW443" s="674"/>
      <c r="EX443" s="674"/>
      <c r="EY443" s="674"/>
      <c r="EZ443" s="674"/>
      <c r="FA443" s="674"/>
      <c r="FB443" s="674"/>
      <c r="FC443" s="674"/>
      <c r="FD443" s="674"/>
      <c r="FE443" s="674"/>
      <c r="FF443" s="674"/>
      <c r="FG443" s="674"/>
      <c r="FH443" s="674"/>
      <c r="FI443" s="674"/>
      <c r="FJ443" s="674"/>
      <c r="FK443" s="674"/>
      <c r="FL443" s="674"/>
      <c r="FM443" s="674"/>
      <c r="FN443" s="674"/>
      <c r="FO443" s="674"/>
      <c r="FP443" s="674"/>
      <c r="FQ443" s="674"/>
      <c r="FR443" s="674"/>
      <c r="FS443" s="674"/>
      <c r="FT443" s="674"/>
      <c r="FU443" s="674"/>
      <c r="FV443" s="674"/>
      <c r="FW443" s="674"/>
      <c r="FX443" s="674"/>
      <c r="FY443" s="674"/>
      <c r="FZ443" s="1313"/>
      <c r="GA443" s="1312"/>
      <c r="GB443" s="1156"/>
      <c r="GC443" s="1156"/>
      <c r="GD443" s="1156"/>
      <c r="GE443" s="1156"/>
      <c r="GF443" s="1156"/>
      <c r="GG443" s="1156"/>
      <c r="GH443" s="1156"/>
      <c r="GI443" s="1156"/>
      <c r="GJ443" s="1156"/>
      <c r="GK443" s="1157"/>
      <c r="GL443" s="1157"/>
      <c r="GM443" s="1157"/>
      <c r="GN443" s="1157"/>
      <c r="GO443" s="1157"/>
      <c r="GP443" s="1157"/>
      <c r="GQ443" s="1157"/>
      <c r="GR443" s="1157"/>
      <c r="GS443" s="1157"/>
      <c r="GT443" s="1157"/>
      <c r="GU443" s="1157"/>
      <c r="GV443" s="1157"/>
      <c r="GW443" s="1157"/>
      <c r="GX443" s="1157"/>
      <c r="GY443" s="1157"/>
      <c r="GZ443" s="1157"/>
      <c r="HA443" s="1157"/>
      <c r="HB443" s="1157"/>
      <c r="HC443" s="1157"/>
      <c r="HD443" s="1157"/>
      <c r="HE443" s="1157"/>
      <c r="HF443" s="1157"/>
      <c r="HG443" s="1157"/>
      <c r="HH443" s="1157"/>
      <c r="HI443" s="1157"/>
      <c r="HJ443" s="1026"/>
    </row>
    <row r="444" spans="2:218" ht="24.95" customHeight="1" x14ac:dyDescent="0.25">
      <c r="B444" s="1606"/>
      <c r="C444" s="229"/>
      <c r="D444" s="1316"/>
      <c r="E444" s="2400"/>
      <c r="F444" s="215"/>
      <c r="G444" s="213"/>
      <c r="H444" s="213"/>
      <c r="I444" s="214"/>
      <c r="J444" s="834"/>
      <c r="K444" s="234"/>
      <c r="L444" s="230"/>
      <c r="M444" s="231"/>
      <c r="N444" s="231"/>
      <c r="O444" s="231"/>
      <c r="P444" s="231"/>
      <c r="Q444" s="235"/>
      <c r="R444" s="233"/>
      <c r="S444" s="232"/>
      <c r="T444" s="219"/>
      <c r="U444" s="835"/>
      <c r="V444" s="212"/>
      <c r="W444" s="231"/>
      <c r="X444" s="2118"/>
      <c r="Y444" s="2119"/>
      <c r="Z444" s="674"/>
      <c r="AA444" s="674"/>
      <c r="AB444" s="674"/>
      <c r="AC444" s="674"/>
      <c r="AD444" s="674"/>
      <c r="AE444" s="674"/>
      <c r="AF444" s="674"/>
      <c r="AG444" s="674"/>
      <c r="AH444" s="674"/>
      <c r="AI444" s="674"/>
      <c r="AJ444" s="674"/>
      <c r="AK444" s="674"/>
      <c r="AL444" s="674"/>
      <c r="AM444" s="674"/>
      <c r="AN444" s="674"/>
      <c r="AO444" s="674"/>
      <c r="AP444" s="674"/>
      <c r="AQ444" s="674"/>
      <c r="AR444" s="674"/>
      <c r="AS444" s="674"/>
      <c r="AT444" s="674"/>
      <c r="AU444" s="674"/>
      <c r="AV444" s="674"/>
      <c r="AW444" s="674"/>
      <c r="AX444" s="674"/>
      <c r="AY444" s="674"/>
      <c r="AZ444" s="674"/>
      <c r="BA444" s="674"/>
      <c r="BB444" s="674"/>
      <c r="BC444" s="674"/>
      <c r="BD444" s="674"/>
      <c r="BE444" s="674"/>
      <c r="BF444" s="674"/>
      <c r="BG444" s="674"/>
      <c r="BH444" s="674"/>
      <c r="BI444" s="674"/>
      <c r="BJ444" s="674"/>
      <c r="BK444" s="674"/>
      <c r="BL444" s="674"/>
      <c r="BM444" s="674"/>
      <c r="BN444" s="674"/>
      <c r="BO444" s="674"/>
      <c r="BP444" s="674"/>
      <c r="BQ444" s="674"/>
      <c r="BR444" s="674"/>
      <c r="BS444" s="674"/>
      <c r="BT444" s="674"/>
      <c r="BU444" s="674"/>
      <c r="BV444" s="674"/>
      <c r="BW444" s="674"/>
      <c r="BX444" s="674"/>
      <c r="BY444" s="674"/>
      <c r="BZ444" s="674"/>
      <c r="CA444" s="674"/>
      <c r="CB444" s="674"/>
      <c r="CC444" s="674"/>
      <c r="CD444" s="674"/>
      <c r="CE444" s="674"/>
      <c r="CF444" s="674"/>
      <c r="CG444" s="674"/>
      <c r="CH444" s="674"/>
      <c r="CI444" s="674"/>
      <c r="CJ444" s="674"/>
      <c r="CK444" s="674"/>
      <c r="CL444" s="674"/>
      <c r="CM444" s="674"/>
      <c r="CN444" s="674"/>
      <c r="CO444" s="674"/>
      <c r="CP444" s="674"/>
      <c r="CQ444" s="674"/>
      <c r="CR444" s="674"/>
      <c r="CS444" s="674"/>
      <c r="CT444" s="674"/>
      <c r="CU444" s="674"/>
      <c r="CV444" s="674"/>
      <c r="CW444" s="674"/>
      <c r="CX444" s="674"/>
      <c r="CY444" s="674"/>
      <c r="CZ444" s="674"/>
      <c r="DA444" s="674"/>
      <c r="DB444" s="674"/>
      <c r="DC444" s="674"/>
      <c r="DD444" s="674"/>
      <c r="DE444" s="674"/>
      <c r="DF444" s="674"/>
      <c r="DG444" s="674"/>
      <c r="DH444" s="674"/>
      <c r="DI444" s="674"/>
      <c r="DJ444" s="674"/>
      <c r="DK444" s="674"/>
      <c r="DL444" s="674"/>
      <c r="DM444" s="674"/>
      <c r="DN444" s="674"/>
      <c r="DO444" s="674"/>
      <c r="DP444" s="674"/>
      <c r="DQ444" s="674"/>
      <c r="DR444" s="674"/>
      <c r="DS444" s="674"/>
      <c r="DT444" s="674"/>
      <c r="DU444" s="674"/>
      <c r="DV444" s="674"/>
      <c r="DW444" s="674"/>
      <c r="DX444" s="674"/>
      <c r="DY444" s="674"/>
      <c r="DZ444" s="674"/>
      <c r="EA444" s="674"/>
      <c r="EB444" s="674"/>
      <c r="EC444" s="674"/>
      <c r="ED444" s="674"/>
      <c r="EE444" s="674"/>
      <c r="EF444" s="674"/>
      <c r="EG444" s="674"/>
      <c r="EH444" s="674"/>
      <c r="EI444" s="674"/>
      <c r="EJ444" s="674"/>
      <c r="EK444" s="674"/>
      <c r="EL444" s="674"/>
      <c r="EM444" s="674"/>
      <c r="EN444" s="674"/>
      <c r="EO444" s="674"/>
      <c r="EP444" s="674"/>
      <c r="EQ444" s="674"/>
      <c r="ER444" s="674"/>
      <c r="ES444" s="674"/>
      <c r="ET444" s="674"/>
      <c r="EU444" s="674"/>
      <c r="EV444" s="674"/>
      <c r="EW444" s="674"/>
      <c r="EX444" s="674"/>
      <c r="EY444" s="674"/>
      <c r="EZ444" s="674"/>
      <c r="FA444" s="674"/>
      <c r="FB444" s="674"/>
      <c r="FC444" s="674"/>
      <c r="FD444" s="674"/>
      <c r="FE444" s="674"/>
      <c r="FF444" s="674"/>
      <c r="FG444" s="674"/>
      <c r="FH444" s="674"/>
      <c r="FI444" s="674"/>
      <c r="FJ444" s="674"/>
      <c r="FK444" s="674"/>
      <c r="FL444" s="674"/>
      <c r="FM444" s="674"/>
      <c r="FN444" s="674"/>
      <c r="FO444" s="674"/>
      <c r="FP444" s="674"/>
      <c r="FQ444" s="674"/>
      <c r="FR444" s="674"/>
      <c r="FS444" s="674"/>
      <c r="FT444" s="674"/>
      <c r="FU444" s="674"/>
      <c r="FV444" s="674"/>
      <c r="FW444" s="674"/>
      <c r="FX444" s="674"/>
      <c r="FY444" s="674"/>
      <c r="FZ444" s="1313"/>
      <c r="GA444" s="1312"/>
      <c r="GB444" s="1156"/>
      <c r="GC444" s="1156"/>
      <c r="GD444" s="1156"/>
      <c r="GE444" s="1156"/>
      <c r="GF444" s="1156"/>
      <c r="GG444" s="1156"/>
      <c r="GH444" s="1156"/>
      <c r="GI444" s="1156"/>
      <c r="GJ444" s="1156"/>
      <c r="GK444" s="1157"/>
      <c r="GL444" s="1157"/>
      <c r="GM444" s="1157"/>
      <c r="GN444" s="1157"/>
      <c r="GO444" s="1157"/>
      <c r="GP444" s="1157"/>
      <c r="GQ444" s="1157"/>
      <c r="GR444" s="1157"/>
      <c r="GS444" s="1157"/>
      <c r="GT444" s="1157"/>
      <c r="GU444" s="1157"/>
      <c r="GV444" s="1157"/>
      <c r="GW444" s="1157"/>
      <c r="GX444" s="1157"/>
      <c r="GY444" s="1157"/>
      <c r="GZ444" s="1157"/>
      <c r="HA444" s="1157"/>
      <c r="HB444" s="1157"/>
      <c r="HC444" s="1157"/>
      <c r="HD444" s="1157"/>
      <c r="HE444" s="1157"/>
      <c r="HF444" s="1157"/>
      <c r="HG444" s="1157"/>
      <c r="HH444" s="1157"/>
      <c r="HI444" s="1157"/>
      <c r="HJ444" s="1026"/>
    </row>
    <row r="445" spans="2:218" ht="24.95" customHeight="1" x14ac:dyDescent="0.25">
      <c r="B445" s="1606"/>
      <c r="C445" s="229"/>
      <c r="D445" s="1316"/>
      <c r="E445" s="2400"/>
      <c r="F445" s="215"/>
      <c r="G445" s="213"/>
      <c r="H445" s="213"/>
      <c r="I445" s="214"/>
      <c r="J445" s="834"/>
      <c r="K445" s="234"/>
      <c r="L445" s="230"/>
      <c r="M445" s="231"/>
      <c r="N445" s="231"/>
      <c r="O445" s="231"/>
      <c r="P445" s="231"/>
      <c r="Q445" s="235"/>
      <c r="R445" s="233"/>
      <c r="S445" s="232"/>
      <c r="T445" s="219"/>
      <c r="U445" s="835"/>
      <c r="V445" s="212"/>
      <c r="W445" s="231"/>
      <c r="X445" s="2118"/>
      <c r="Y445" s="2119"/>
      <c r="Z445" s="674"/>
      <c r="AA445" s="674"/>
      <c r="AB445" s="674"/>
      <c r="AC445" s="674"/>
      <c r="AD445" s="674"/>
      <c r="AE445" s="674"/>
      <c r="AF445" s="674"/>
      <c r="AG445" s="674"/>
      <c r="AH445" s="674"/>
      <c r="AI445" s="674"/>
      <c r="AJ445" s="674"/>
      <c r="AK445" s="674"/>
      <c r="AL445" s="674"/>
      <c r="AM445" s="674"/>
      <c r="AN445" s="674"/>
      <c r="AO445" s="674"/>
      <c r="AP445" s="674"/>
      <c r="AQ445" s="674"/>
      <c r="AR445" s="674"/>
      <c r="AS445" s="674"/>
      <c r="AT445" s="674"/>
      <c r="AU445" s="674"/>
      <c r="AV445" s="674"/>
      <c r="AW445" s="674"/>
      <c r="AX445" s="674"/>
      <c r="AY445" s="674"/>
      <c r="AZ445" s="674"/>
      <c r="BA445" s="674"/>
      <c r="BB445" s="674"/>
      <c r="BC445" s="674"/>
      <c r="BD445" s="674"/>
      <c r="BE445" s="674"/>
      <c r="BF445" s="674"/>
      <c r="BG445" s="674"/>
      <c r="BH445" s="674"/>
      <c r="BI445" s="674"/>
      <c r="BJ445" s="674"/>
      <c r="BK445" s="674"/>
      <c r="BL445" s="674"/>
      <c r="BM445" s="674"/>
      <c r="BN445" s="674"/>
      <c r="BO445" s="674"/>
      <c r="BP445" s="674"/>
      <c r="BQ445" s="674"/>
      <c r="BR445" s="674"/>
      <c r="BS445" s="674"/>
      <c r="BT445" s="674"/>
      <c r="BU445" s="674"/>
      <c r="BV445" s="674"/>
      <c r="BW445" s="674"/>
      <c r="BX445" s="674"/>
      <c r="BY445" s="674"/>
      <c r="BZ445" s="674"/>
      <c r="CA445" s="674"/>
      <c r="CB445" s="674"/>
      <c r="CC445" s="674"/>
      <c r="CD445" s="674"/>
      <c r="CE445" s="674"/>
      <c r="CF445" s="674"/>
      <c r="CG445" s="674"/>
      <c r="CH445" s="674"/>
      <c r="CI445" s="674"/>
      <c r="CJ445" s="674"/>
      <c r="CK445" s="674"/>
      <c r="CL445" s="674"/>
      <c r="CM445" s="674"/>
      <c r="CN445" s="674"/>
      <c r="CO445" s="674"/>
      <c r="CP445" s="674"/>
      <c r="CQ445" s="674"/>
      <c r="CR445" s="674"/>
      <c r="CS445" s="674"/>
      <c r="CT445" s="674"/>
      <c r="CU445" s="674"/>
      <c r="CV445" s="674"/>
      <c r="CW445" s="674"/>
      <c r="CX445" s="674"/>
      <c r="CY445" s="674"/>
      <c r="CZ445" s="674"/>
      <c r="DA445" s="674"/>
      <c r="DB445" s="674"/>
      <c r="DC445" s="674"/>
      <c r="DD445" s="674"/>
      <c r="DE445" s="674"/>
      <c r="DF445" s="674"/>
      <c r="DG445" s="674"/>
      <c r="DH445" s="674"/>
      <c r="DI445" s="674"/>
      <c r="DJ445" s="674"/>
      <c r="DK445" s="674"/>
      <c r="DL445" s="674"/>
      <c r="DM445" s="674"/>
      <c r="DN445" s="674"/>
      <c r="DO445" s="674"/>
      <c r="DP445" s="674"/>
      <c r="DQ445" s="674"/>
      <c r="DR445" s="674"/>
      <c r="DS445" s="674"/>
      <c r="DT445" s="674"/>
      <c r="DU445" s="674"/>
      <c r="DV445" s="674"/>
      <c r="DW445" s="674"/>
      <c r="DX445" s="674"/>
      <c r="DY445" s="674"/>
      <c r="DZ445" s="674"/>
      <c r="EA445" s="674"/>
      <c r="EB445" s="674"/>
      <c r="EC445" s="674"/>
      <c r="ED445" s="674"/>
      <c r="EE445" s="674"/>
      <c r="EF445" s="674"/>
      <c r="EG445" s="674"/>
      <c r="EH445" s="674"/>
      <c r="EI445" s="674"/>
      <c r="EJ445" s="674"/>
      <c r="EK445" s="674"/>
      <c r="EL445" s="674"/>
      <c r="EM445" s="674"/>
      <c r="EN445" s="674"/>
      <c r="EO445" s="674"/>
      <c r="EP445" s="674"/>
      <c r="EQ445" s="674"/>
      <c r="ER445" s="674"/>
      <c r="ES445" s="674"/>
      <c r="ET445" s="674"/>
      <c r="EU445" s="674"/>
      <c r="EV445" s="674"/>
      <c r="EW445" s="674"/>
      <c r="EX445" s="674"/>
      <c r="EY445" s="674"/>
      <c r="EZ445" s="674"/>
      <c r="FA445" s="674"/>
      <c r="FB445" s="674"/>
      <c r="FC445" s="674"/>
      <c r="FD445" s="674"/>
      <c r="FE445" s="674"/>
      <c r="FF445" s="674"/>
      <c r="FG445" s="674"/>
      <c r="FH445" s="674"/>
      <c r="FI445" s="674"/>
      <c r="FJ445" s="674"/>
      <c r="FK445" s="674"/>
      <c r="FL445" s="674"/>
      <c r="FM445" s="674"/>
      <c r="FN445" s="674"/>
      <c r="FO445" s="674"/>
      <c r="FP445" s="674"/>
      <c r="FQ445" s="674"/>
      <c r="FR445" s="674"/>
      <c r="FS445" s="674"/>
      <c r="FT445" s="674"/>
      <c r="FU445" s="674"/>
      <c r="FV445" s="674"/>
      <c r="FW445" s="674"/>
      <c r="FX445" s="674"/>
      <c r="FY445" s="674"/>
      <c r="FZ445" s="1313"/>
      <c r="GA445" s="1312"/>
      <c r="GB445" s="1156"/>
      <c r="GC445" s="1156"/>
      <c r="GD445" s="1156"/>
      <c r="GE445" s="1156"/>
      <c r="GF445" s="1156"/>
      <c r="GG445" s="1156"/>
      <c r="GH445" s="1156"/>
      <c r="GI445" s="1156"/>
      <c r="GJ445" s="1156"/>
      <c r="GK445" s="1157"/>
      <c r="GL445" s="1157"/>
      <c r="GM445" s="1157"/>
      <c r="GN445" s="1157"/>
      <c r="GO445" s="1157"/>
      <c r="GP445" s="1157"/>
      <c r="GQ445" s="1157"/>
      <c r="GR445" s="1157"/>
      <c r="GS445" s="1157"/>
      <c r="GT445" s="1157"/>
      <c r="GU445" s="1157"/>
      <c r="GV445" s="1157"/>
      <c r="GW445" s="1157"/>
      <c r="GX445" s="1157"/>
      <c r="GY445" s="1157"/>
      <c r="GZ445" s="1157"/>
      <c r="HA445" s="1157"/>
      <c r="HB445" s="1157"/>
      <c r="HC445" s="1157"/>
      <c r="HD445" s="1157"/>
      <c r="HE445" s="1157"/>
      <c r="HF445" s="1157"/>
      <c r="HG445" s="1157"/>
      <c r="HH445" s="1157"/>
      <c r="HI445" s="1157"/>
      <c r="HJ445" s="1026"/>
    </row>
    <row r="446" spans="2:218" ht="24.95" customHeight="1" x14ac:dyDescent="0.25">
      <c r="B446" s="1606"/>
      <c r="C446" s="229"/>
      <c r="D446" s="2075"/>
      <c r="E446" s="2401"/>
      <c r="F446" s="215"/>
      <c r="G446" s="213"/>
      <c r="H446" s="213"/>
      <c r="I446" s="214"/>
      <c r="J446" s="834"/>
      <c r="K446" s="234"/>
      <c r="L446" s="230"/>
      <c r="M446" s="231"/>
      <c r="N446" s="231"/>
      <c r="O446" s="231"/>
      <c r="P446" s="231"/>
      <c r="Q446" s="235"/>
      <c r="R446" s="233"/>
      <c r="S446" s="232"/>
      <c r="T446" s="219"/>
      <c r="U446" s="835"/>
      <c r="V446" s="212"/>
      <c r="W446" s="231"/>
      <c r="X446" s="2118"/>
      <c r="Y446" s="2119"/>
      <c r="Z446" s="674"/>
      <c r="AA446" s="674"/>
      <c r="AB446" s="674"/>
      <c r="AC446" s="674"/>
      <c r="AD446" s="674"/>
      <c r="AE446" s="674"/>
      <c r="AF446" s="674"/>
      <c r="AG446" s="674"/>
      <c r="AH446" s="674"/>
      <c r="AI446" s="674"/>
      <c r="AJ446" s="674"/>
      <c r="AK446" s="674"/>
      <c r="AL446" s="674"/>
      <c r="AM446" s="674"/>
      <c r="AN446" s="674"/>
      <c r="AO446" s="674"/>
      <c r="AP446" s="674"/>
      <c r="AQ446" s="674"/>
      <c r="AR446" s="674"/>
      <c r="AS446" s="674"/>
      <c r="AT446" s="674"/>
      <c r="AU446" s="674"/>
      <c r="AV446" s="674"/>
      <c r="AW446" s="674"/>
      <c r="AX446" s="674"/>
      <c r="AY446" s="674"/>
      <c r="AZ446" s="674"/>
      <c r="BA446" s="674"/>
      <c r="BB446" s="674"/>
      <c r="BC446" s="674"/>
      <c r="BD446" s="674"/>
      <c r="BE446" s="674"/>
      <c r="BF446" s="674"/>
      <c r="BG446" s="674"/>
      <c r="BH446" s="674"/>
      <c r="BI446" s="674"/>
      <c r="BJ446" s="674"/>
      <c r="BK446" s="674"/>
      <c r="BL446" s="674"/>
      <c r="BM446" s="674"/>
      <c r="BN446" s="674"/>
      <c r="BO446" s="674"/>
      <c r="BP446" s="674"/>
      <c r="BQ446" s="674"/>
      <c r="BR446" s="674"/>
      <c r="BS446" s="674"/>
      <c r="BT446" s="674"/>
      <c r="BU446" s="674"/>
      <c r="BV446" s="674"/>
      <c r="BW446" s="674"/>
      <c r="BX446" s="674"/>
      <c r="BY446" s="674"/>
      <c r="BZ446" s="674"/>
      <c r="CA446" s="674"/>
      <c r="CB446" s="674"/>
      <c r="CC446" s="674"/>
      <c r="CD446" s="674"/>
      <c r="CE446" s="674"/>
      <c r="CF446" s="674"/>
      <c r="CG446" s="674"/>
      <c r="CH446" s="674"/>
      <c r="CI446" s="674"/>
      <c r="CJ446" s="674"/>
      <c r="CK446" s="674"/>
      <c r="CL446" s="674"/>
      <c r="CM446" s="674"/>
      <c r="CN446" s="674"/>
      <c r="CO446" s="674"/>
      <c r="CP446" s="674"/>
      <c r="CQ446" s="674"/>
      <c r="CR446" s="674"/>
      <c r="CS446" s="674"/>
      <c r="CT446" s="674"/>
      <c r="CU446" s="674"/>
      <c r="CV446" s="674"/>
      <c r="CW446" s="674"/>
      <c r="CX446" s="674"/>
      <c r="CY446" s="674"/>
      <c r="CZ446" s="674"/>
      <c r="DA446" s="674"/>
      <c r="DB446" s="674"/>
      <c r="DC446" s="674"/>
      <c r="DD446" s="674"/>
      <c r="DE446" s="674"/>
      <c r="DF446" s="674"/>
      <c r="DG446" s="674"/>
      <c r="DH446" s="674"/>
      <c r="DI446" s="674"/>
      <c r="DJ446" s="674"/>
      <c r="DK446" s="674"/>
      <c r="DL446" s="674"/>
      <c r="DM446" s="674"/>
      <c r="DN446" s="674"/>
      <c r="DO446" s="674"/>
      <c r="DP446" s="674"/>
      <c r="DQ446" s="674"/>
      <c r="DR446" s="674"/>
      <c r="DS446" s="674"/>
      <c r="DT446" s="674"/>
      <c r="DU446" s="674"/>
      <c r="DV446" s="674"/>
      <c r="DW446" s="674"/>
      <c r="DX446" s="674"/>
      <c r="DY446" s="674"/>
      <c r="DZ446" s="674"/>
      <c r="EA446" s="674"/>
      <c r="EB446" s="674"/>
      <c r="EC446" s="674"/>
      <c r="ED446" s="674"/>
      <c r="EE446" s="674"/>
      <c r="EF446" s="674"/>
      <c r="EG446" s="674"/>
      <c r="EH446" s="674"/>
      <c r="EI446" s="674"/>
      <c r="EJ446" s="674"/>
      <c r="EK446" s="674"/>
      <c r="EL446" s="674"/>
      <c r="EM446" s="674"/>
      <c r="EN446" s="674"/>
      <c r="EO446" s="674"/>
      <c r="EP446" s="674"/>
      <c r="EQ446" s="674"/>
      <c r="ER446" s="674"/>
      <c r="ES446" s="674"/>
      <c r="ET446" s="674"/>
      <c r="EU446" s="674"/>
      <c r="EV446" s="674"/>
      <c r="EW446" s="674"/>
      <c r="EX446" s="674"/>
      <c r="EY446" s="674"/>
      <c r="EZ446" s="674"/>
      <c r="FA446" s="674"/>
      <c r="FB446" s="674"/>
      <c r="FC446" s="674"/>
      <c r="FD446" s="674"/>
      <c r="FE446" s="674"/>
      <c r="FF446" s="674"/>
      <c r="FG446" s="674"/>
      <c r="FH446" s="674"/>
      <c r="FI446" s="674"/>
      <c r="FJ446" s="674"/>
      <c r="FK446" s="674"/>
      <c r="FL446" s="674"/>
      <c r="FM446" s="674"/>
      <c r="FN446" s="674"/>
      <c r="FO446" s="674"/>
      <c r="FP446" s="674"/>
      <c r="FQ446" s="674"/>
      <c r="FR446" s="674"/>
      <c r="FS446" s="674"/>
      <c r="FT446" s="674"/>
      <c r="FU446" s="674"/>
      <c r="FV446" s="674"/>
      <c r="FW446" s="674"/>
      <c r="FX446" s="674"/>
      <c r="FY446" s="674"/>
      <c r="FZ446" s="1313"/>
      <c r="GA446" s="1312"/>
      <c r="GB446" s="1156"/>
      <c r="GC446" s="1156"/>
      <c r="GD446" s="1156"/>
      <c r="GE446" s="1156"/>
      <c r="GF446" s="1156"/>
      <c r="GG446" s="1156"/>
      <c r="GH446" s="1156"/>
      <c r="GI446" s="1156"/>
      <c r="GJ446" s="1156"/>
      <c r="GK446" s="1157"/>
      <c r="GL446" s="1157"/>
      <c r="GM446" s="1157"/>
      <c r="GN446" s="1157"/>
      <c r="GO446" s="1157"/>
      <c r="GP446" s="1157"/>
      <c r="GQ446" s="1157"/>
      <c r="GR446" s="1157"/>
      <c r="GS446" s="1157"/>
      <c r="GT446" s="1157"/>
      <c r="GU446" s="1157"/>
      <c r="GV446" s="1157"/>
      <c r="GW446" s="1157"/>
      <c r="GX446" s="1157"/>
      <c r="GY446" s="1157"/>
      <c r="GZ446" s="1157"/>
      <c r="HA446" s="1157"/>
      <c r="HB446" s="1157"/>
      <c r="HC446" s="1157"/>
      <c r="HD446" s="1157"/>
      <c r="HE446" s="1157"/>
      <c r="HF446" s="1157"/>
      <c r="HG446" s="1157"/>
      <c r="HH446" s="1157"/>
      <c r="HI446" s="1157"/>
      <c r="HJ446" s="1026"/>
    </row>
    <row r="447" spans="2:218" ht="24.95" customHeight="1" x14ac:dyDescent="0.25">
      <c r="B447" s="1606"/>
      <c r="C447" s="229"/>
      <c r="D447" s="1316"/>
      <c r="E447" s="2400"/>
      <c r="F447" s="215"/>
      <c r="G447" s="213"/>
      <c r="H447" s="213"/>
      <c r="I447" s="214"/>
      <c r="J447" s="834"/>
      <c r="K447" s="234"/>
      <c r="L447" s="230"/>
      <c r="M447" s="231"/>
      <c r="N447" s="231"/>
      <c r="O447" s="231"/>
      <c r="P447" s="231"/>
      <c r="Q447" s="235"/>
      <c r="R447" s="233"/>
      <c r="S447" s="232"/>
      <c r="T447" s="219"/>
      <c r="U447" s="835"/>
      <c r="V447" s="212"/>
      <c r="W447" s="231"/>
      <c r="X447" s="2118"/>
      <c r="Y447" s="2119"/>
      <c r="Z447" s="674"/>
      <c r="AA447" s="674"/>
      <c r="AB447" s="674"/>
      <c r="AC447" s="674"/>
      <c r="AD447" s="674"/>
      <c r="AE447" s="674"/>
      <c r="AF447" s="674"/>
      <c r="AG447" s="674"/>
      <c r="AH447" s="674"/>
      <c r="AI447" s="674"/>
      <c r="AJ447" s="674"/>
      <c r="AK447" s="674"/>
      <c r="AL447" s="674"/>
      <c r="AM447" s="674"/>
      <c r="AN447" s="674"/>
      <c r="AO447" s="674"/>
      <c r="AP447" s="674"/>
      <c r="AQ447" s="674"/>
      <c r="AR447" s="674"/>
      <c r="AS447" s="674"/>
      <c r="AT447" s="674"/>
      <c r="AU447" s="674"/>
      <c r="AV447" s="674"/>
      <c r="AW447" s="674"/>
      <c r="AX447" s="674"/>
      <c r="AY447" s="674"/>
      <c r="AZ447" s="674"/>
      <c r="BA447" s="674"/>
      <c r="BB447" s="674"/>
      <c r="BC447" s="674"/>
      <c r="BD447" s="674"/>
      <c r="BE447" s="674"/>
      <c r="BF447" s="674"/>
      <c r="BG447" s="674"/>
      <c r="BH447" s="674"/>
      <c r="BI447" s="674"/>
      <c r="BJ447" s="674"/>
      <c r="BK447" s="674"/>
      <c r="BL447" s="674"/>
      <c r="BM447" s="674"/>
      <c r="BN447" s="674"/>
      <c r="BO447" s="674"/>
      <c r="BP447" s="674"/>
      <c r="BQ447" s="674"/>
      <c r="BR447" s="674"/>
      <c r="BS447" s="674"/>
      <c r="BT447" s="674"/>
      <c r="BU447" s="674"/>
      <c r="BV447" s="674"/>
      <c r="BW447" s="674"/>
      <c r="BX447" s="674"/>
      <c r="BY447" s="674"/>
      <c r="BZ447" s="674"/>
      <c r="CA447" s="674"/>
      <c r="CB447" s="674"/>
      <c r="CC447" s="674"/>
      <c r="CD447" s="674"/>
      <c r="CE447" s="674"/>
      <c r="CF447" s="674"/>
      <c r="CG447" s="674"/>
      <c r="CH447" s="674"/>
      <c r="CI447" s="674"/>
      <c r="CJ447" s="674"/>
      <c r="CK447" s="674"/>
      <c r="CL447" s="674"/>
      <c r="CM447" s="674"/>
      <c r="CN447" s="674"/>
      <c r="CO447" s="674"/>
      <c r="CP447" s="674"/>
      <c r="CQ447" s="674"/>
      <c r="CR447" s="674"/>
      <c r="CS447" s="674"/>
      <c r="CT447" s="674"/>
      <c r="CU447" s="674"/>
      <c r="CV447" s="674"/>
      <c r="CW447" s="674"/>
      <c r="CX447" s="674"/>
      <c r="CY447" s="674"/>
      <c r="CZ447" s="674"/>
      <c r="DA447" s="674"/>
      <c r="DB447" s="674"/>
      <c r="DC447" s="674"/>
      <c r="DD447" s="674"/>
      <c r="DE447" s="674"/>
      <c r="DF447" s="674"/>
      <c r="DG447" s="674"/>
      <c r="DH447" s="674"/>
      <c r="DI447" s="674"/>
      <c r="DJ447" s="674"/>
      <c r="DK447" s="674"/>
      <c r="DL447" s="674"/>
      <c r="DM447" s="674"/>
      <c r="DN447" s="674"/>
      <c r="DO447" s="674"/>
      <c r="DP447" s="674"/>
      <c r="DQ447" s="674"/>
      <c r="DR447" s="674"/>
      <c r="DS447" s="674"/>
      <c r="DT447" s="674"/>
      <c r="DU447" s="674"/>
      <c r="DV447" s="674"/>
      <c r="DW447" s="674"/>
      <c r="DX447" s="674"/>
      <c r="DY447" s="674"/>
      <c r="DZ447" s="674"/>
      <c r="EA447" s="674"/>
      <c r="EB447" s="674"/>
      <c r="EC447" s="674"/>
      <c r="ED447" s="674"/>
      <c r="EE447" s="674"/>
      <c r="EF447" s="674"/>
      <c r="EG447" s="674"/>
      <c r="EH447" s="674"/>
      <c r="EI447" s="674"/>
      <c r="EJ447" s="674"/>
      <c r="EK447" s="674"/>
      <c r="EL447" s="674"/>
      <c r="EM447" s="674"/>
      <c r="EN447" s="674"/>
      <c r="EO447" s="674"/>
      <c r="EP447" s="674"/>
      <c r="EQ447" s="674"/>
      <c r="ER447" s="674"/>
      <c r="ES447" s="674"/>
      <c r="ET447" s="674"/>
      <c r="EU447" s="674"/>
      <c r="EV447" s="674"/>
      <c r="EW447" s="674"/>
      <c r="EX447" s="674"/>
      <c r="EY447" s="674"/>
      <c r="EZ447" s="674"/>
      <c r="FA447" s="674"/>
      <c r="FB447" s="674"/>
      <c r="FC447" s="674"/>
      <c r="FD447" s="674"/>
      <c r="FE447" s="674"/>
      <c r="FF447" s="674"/>
      <c r="FG447" s="674"/>
      <c r="FH447" s="674"/>
      <c r="FI447" s="674"/>
      <c r="FJ447" s="674"/>
      <c r="FK447" s="674"/>
      <c r="FL447" s="674"/>
      <c r="FM447" s="674"/>
      <c r="FN447" s="674"/>
      <c r="FO447" s="674"/>
      <c r="FP447" s="674"/>
      <c r="FQ447" s="674"/>
      <c r="FR447" s="674"/>
      <c r="FS447" s="674"/>
      <c r="FT447" s="674"/>
      <c r="FU447" s="674"/>
      <c r="FV447" s="674"/>
      <c r="FW447" s="674"/>
      <c r="FX447" s="674"/>
      <c r="FY447" s="674"/>
      <c r="FZ447" s="1313"/>
      <c r="GA447" s="1312"/>
      <c r="GB447" s="1156"/>
      <c r="GC447" s="1156"/>
      <c r="GD447" s="1156"/>
      <c r="GE447" s="1156"/>
      <c r="GF447" s="1156"/>
      <c r="GG447" s="1156"/>
      <c r="GH447" s="1156"/>
      <c r="GI447" s="1156"/>
      <c r="GJ447" s="1156"/>
      <c r="GK447" s="1157"/>
      <c r="GL447" s="1157"/>
      <c r="GM447" s="1157"/>
      <c r="GN447" s="1157"/>
      <c r="GO447" s="1157"/>
      <c r="GP447" s="1157"/>
      <c r="GQ447" s="1157"/>
      <c r="GR447" s="1157"/>
      <c r="GS447" s="1157"/>
      <c r="GT447" s="1157"/>
      <c r="GU447" s="1157"/>
      <c r="GV447" s="1157"/>
      <c r="GW447" s="1157"/>
      <c r="GX447" s="1157"/>
      <c r="GY447" s="1157"/>
      <c r="GZ447" s="1157"/>
      <c r="HA447" s="1157"/>
      <c r="HB447" s="1157"/>
      <c r="HC447" s="1157"/>
      <c r="HD447" s="1157"/>
      <c r="HE447" s="1157"/>
      <c r="HF447" s="1157"/>
      <c r="HG447" s="1157"/>
      <c r="HH447" s="1157"/>
      <c r="HI447" s="1157"/>
      <c r="HJ447" s="1026"/>
    </row>
    <row r="448" spans="2:218" ht="24.95" customHeight="1" x14ac:dyDescent="0.25">
      <c r="B448" s="1606"/>
      <c r="C448" s="229"/>
      <c r="D448" s="1316"/>
      <c r="E448" s="2400"/>
      <c r="F448" s="215"/>
      <c r="G448" s="213"/>
      <c r="H448" s="213"/>
      <c r="I448" s="214"/>
      <c r="J448" s="834"/>
      <c r="K448" s="234"/>
      <c r="L448" s="230"/>
      <c r="M448" s="231"/>
      <c r="N448" s="231"/>
      <c r="O448" s="231"/>
      <c r="P448" s="231"/>
      <c r="Q448" s="235"/>
      <c r="R448" s="233"/>
      <c r="S448" s="232"/>
      <c r="T448" s="219"/>
      <c r="U448" s="835"/>
      <c r="V448" s="212"/>
      <c r="W448" s="231"/>
      <c r="X448" s="2118"/>
      <c r="Y448" s="2119"/>
      <c r="Z448" s="674"/>
      <c r="AA448" s="674"/>
      <c r="AB448" s="674"/>
      <c r="AC448" s="674"/>
      <c r="AD448" s="674"/>
      <c r="AE448" s="674"/>
      <c r="AF448" s="674"/>
      <c r="AG448" s="674"/>
      <c r="AH448" s="674"/>
      <c r="AI448" s="674"/>
      <c r="AJ448" s="674"/>
      <c r="AK448" s="674"/>
      <c r="AL448" s="674"/>
      <c r="AM448" s="674"/>
      <c r="AN448" s="674"/>
      <c r="AO448" s="674"/>
      <c r="AP448" s="674"/>
      <c r="AQ448" s="674"/>
      <c r="AR448" s="674"/>
      <c r="AS448" s="674"/>
      <c r="AT448" s="674"/>
      <c r="AU448" s="674"/>
      <c r="AV448" s="674"/>
      <c r="AW448" s="674"/>
      <c r="AX448" s="674"/>
      <c r="AY448" s="674"/>
      <c r="AZ448" s="674"/>
      <c r="BA448" s="674"/>
      <c r="BB448" s="674"/>
      <c r="BC448" s="674"/>
      <c r="BD448" s="674"/>
      <c r="BE448" s="674"/>
      <c r="BF448" s="674"/>
      <c r="BG448" s="674"/>
      <c r="BH448" s="674"/>
      <c r="BI448" s="674"/>
      <c r="BJ448" s="674"/>
      <c r="BK448" s="674"/>
      <c r="BL448" s="674"/>
      <c r="BM448" s="674"/>
      <c r="BN448" s="674"/>
      <c r="BO448" s="674"/>
      <c r="BP448" s="674"/>
      <c r="BQ448" s="674"/>
      <c r="BR448" s="674"/>
      <c r="BS448" s="674"/>
      <c r="BT448" s="674"/>
      <c r="BU448" s="674"/>
      <c r="BV448" s="674"/>
      <c r="BW448" s="674"/>
      <c r="BX448" s="674"/>
      <c r="BY448" s="674"/>
      <c r="BZ448" s="674"/>
      <c r="CA448" s="674"/>
      <c r="CB448" s="674"/>
      <c r="CC448" s="674"/>
      <c r="CD448" s="674"/>
      <c r="CE448" s="674"/>
      <c r="CF448" s="674"/>
      <c r="CG448" s="674"/>
      <c r="CH448" s="674"/>
      <c r="CI448" s="674"/>
      <c r="CJ448" s="674"/>
      <c r="CK448" s="674"/>
      <c r="CL448" s="674"/>
      <c r="CM448" s="674"/>
      <c r="CN448" s="674"/>
      <c r="CO448" s="674"/>
      <c r="CP448" s="674"/>
      <c r="CQ448" s="674"/>
      <c r="CR448" s="674"/>
      <c r="CS448" s="674"/>
      <c r="CT448" s="674"/>
      <c r="CU448" s="674"/>
      <c r="CV448" s="674"/>
      <c r="CW448" s="674"/>
      <c r="CX448" s="674"/>
      <c r="CY448" s="674"/>
      <c r="CZ448" s="674"/>
      <c r="DA448" s="674"/>
      <c r="DB448" s="674"/>
      <c r="DC448" s="674"/>
      <c r="DD448" s="674"/>
      <c r="DE448" s="674"/>
      <c r="DF448" s="674"/>
      <c r="DG448" s="674"/>
      <c r="DH448" s="674"/>
      <c r="DI448" s="674"/>
      <c r="DJ448" s="674"/>
      <c r="DK448" s="674"/>
      <c r="DL448" s="674"/>
      <c r="DM448" s="674"/>
      <c r="DN448" s="674"/>
      <c r="DO448" s="674"/>
      <c r="DP448" s="674"/>
      <c r="DQ448" s="674"/>
      <c r="DR448" s="674"/>
      <c r="DS448" s="674"/>
      <c r="DT448" s="674"/>
      <c r="DU448" s="674"/>
      <c r="DV448" s="674"/>
      <c r="DW448" s="674"/>
      <c r="DX448" s="674"/>
      <c r="DY448" s="674"/>
      <c r="DZ448" s="674"/>
      <c r="EA448" s="674"/>
      <c r="EB448" s="674"/>
      <c r="EC448" s="674"/>
      <c r="ED448" s="674"/>
      <c r="EE448" s="674"/>
      <c r="EF448" s="674"/>
      <c r="EG448" s="674"/>
      <c r="EH448" s="674"/>
      <c r="EI448" s="674"/>
      <c r="EJ448" s="674"/>
      <c r="EK448" s="674"/>
      <c r="EL448" s="674"/>
      <c r="EM448" s="674"/>
      <c r="EN448" s="674"/>
      <c r="EO448" s="674"/>
      <c r="EP448" s="674"/>
      <c r="EQ448" s="674"/>
      <c r="ER448" s="674"/>
      <c r="ES448" s="674"/>
      <c r="ET448" s="674"/>
      <c r="EU448" s="674"/>
      <c r="EV448" s="674"/>
      <c r="EW448" s="674"/>
      <c r="EX448" s="674"/>
      <c r="EY448" s="674"/>
      <c r="EZ448" s="674"/>
      <c r="FA448" s="674"/>
      <c r="FB448" s="674"/>
      <c r="FC448" s="674"/>
      <c r="FD448" s="674"/>
      <c r="FE448" s="674"/>
      <c r="FF448" s="674"/>
      <c r="FG448" s="674"/>
      <c r="FH448" s="674"/>
      <c r="FI448" s="674"/>
      <c r="FJ448" s="674"/>
      <c r="FK448" s="674"/>
      <c r="FL448" s="674"/>
      <c r="FM448" s="674"/>
      <c r="FN448" s="674"/>
      <c r="FO448" s="674"/>
      <c r="FP448" s="674"/>
      <c r="FQ448" s="674"/>
      <c r="FR448" s="674"/>
      <c r="FS448" s="674"/>
      <c r="FT448" s="674"/>
      <c r="FU448" s="674"/>
      <c r="FV448" s="674"/>
      <c r="FW448" s="674"/>
      <c r="FX448" s="674"/>
      <c r="FY448" s="674"/>
      <c r="FZ448" s="1313"/>
      <c r="GA448" s="1312"/>
      <c r="GB448" s="1156"/>
      <c r="GC448" s="1156"/>
      <c r="GD448" s="1156"/>
      <c r="GE448" s="1156"/>
      <c r="GF448" s="1156"/>
      <c r="GG448" s="1156"/>
      <c r="GH448" s="1156"/>
      <c r="GI448" s="1156"/>
      <c r="GJ448" s="1156"/>
      <c r="GK448" s="1157"/>
      <c r="GL448" s="1157"/>
      <c r="GM448" s="1157"/>
      <c r="GN448" s="1157"/>
      <c r="GO448" s="1157"/>
      <c r="GP448" s="1157"/>
      <c r="GQ448" s="1157"/>
      <c r="GR448" s="1157"/>
      <c r="GS448" s="1157"/>
      <c r="GT448" s="1157"/>
      <c r="GU448" s="1157"/>
      <c r="GV448" s="1157"/>
      <c r="GW448" s="1157"/>
      <c r="GX448" s="1157"/>
      <c r="GY448" s="1157"/>
      <c r="GZ448" s="1157"/>
      <c r="HA448" s="1157"/>
      <c r="HB448" s="1157"/>
      <c r="HC448" s="1157"/>
      <c r="HD448" s="1157"/>
      <c r="HE448" s="1157"/>
      <c r="HF448" s="1157"/>
      <c r="HG448" s="1157"/>
      <c r="HH448" s="1157"/>
      <c r="HI448" s="1157"/>
      <c r="HJ448" s="1026"/>
    </row>
    <row r="449" spans="2:218" ht="24.95" customHeight="1" x14ac:dyDescent="0.25">
      <c r="B449" s="1606"/>
      <c r="C449" s="229"/>
      <c r="D449" s="1316"/>
      <c r="E449" s="2400"/>
      <c r="F449" s="215"/>
      <c r="G449" s="213"/>
      <c r="H449" s="213"/>
      <c r="I449" s="214"/>
      <c r="J449" s="834"/>
      <c r="K449" s="234"/>
      <c r="L449" s="230"/>
      <c r="M449" s="231"/>
      <c r="N449" s="231"/>
      <c r="O449" s="231"/>
      <c r="P449" s="231"/>
      <c r="Q449" s="235"/>
      <c r="R449" s="233"/>
      <c r="S449" s="232"/>
      <c r="T449" s="219"/>
      <c r="U449" s="835"/>
      <c r="V449" s="212"/>
      <c r="W449" s="231"/>
      <c r="X449" s="2118"/>
      <c r="Y449" s="2119"/>
      <c r="Z449" s="674"/>
      <c r="AA449" s="674"/>
      <c r="AB449" s="674"/>
      <c r="AC449" s="674"/>
      <c r="AD449" s="674"/>
      <c r="AE449" s="674"/>
      <c r="AF449" s="674"/>
      <c r="AG449" s="674"/>
      <c r="AH449" s="674"/>
      <c r="AI449" s="674"/>
      <c r="AJ449" s="674"/>
      <c r="AK449" s="674"/>
      <c r="AL449" s="674"/>
      <c r="AM449" s="674"/>
      <c r="AN449" s="674"/>
      <c r="AO449" s="674"/>
      <c r="AP449" s="674"/>
      <c r="AQ449" s="674"/>
      <c r="AR449" s="674"/>
      <c r="AS449" s="674"/>
      <c r="AT449" s="674"/>
      <c r="AU449" s="674"/>
      <c r="AV449" s="674"/>
      <c r="AW449" s="674"/>
      <c r="AX449" s="674"/>
      <c r="AY449" s="674"/>
      <c r="AZ449" s="674"/>
      <c r="BA449" s="674"/>
      <c r="BB449" s="674"/>
      <c r="BC449" s="674"/>
      <c r="BD449" s="674"/>
      <c r="BE449" s="674"/>
      <c r="BF449" s="674"/>
      <c r="BG449" s="674"/>
      <c r="BH449" s="674"/>
      <c r="BI449" s="674"/>
      <c r="BJ449" s="674"/>
      <c r="BK449" s="674"/>
      <c r="BL449" s="674"/>
      <c r="BM449" s="674"/>
      <c r="BN449" s="674"/>
      <c r="BO449" s="674"/>
      <c r="BP449" s="674"/>
      <c r="BQ449" s="674"/>
      <c r="BR449" s="674"/>
      <c r="BS449" s="674"/>
      <c r="BT449" s="674"/>
      <c r="BU449" s="674"/>
      <c r="BV449" s="674"/>
      <c r="BW449" s="674"/>
      <c r="BX449" s="674"/>
      <c r="BY449" s="674"/>
      <c r="BZ449" s="674"/>
      <c r="CA449" s="674"/>
      <c r="CB449" s="674"/>
      <c r="CC449" s="674"/>
      <c r="CD449" s="674"/>
      <c r="CE449" s="674"/>
      <c r="CF449" s="674"/>
      <c r="CG449" s="674"/>
      <c r="CH449" s="674"/>
      <c r="CI449" s="674"/>
      <c r="CJ449" s="674"/>
      <c r="CK449" s="674"/>
      <c r="CL449" s="674"/>
      <c r="CM449" s="674"/>
      <c r="CN449" s="674"/>
      <c r="CO449" s="674"/>
      <c r="CP449" s="674"/>
      <c r="CQ449" s="674"/>
      <c r="CR449" s="674"/>
      <c r="CS449" s="674"/>
      <c r="CT449" s="674"/>
      <c r="CU449" s="674"/>
      <c r="CV449" s="674"/>
      <c r="CW449" s="674"/>
      <c r="CX449" s="674"/>
      <c r="CY449" s="674"/>
      <c r="CZ449" s="674"/>
      <c r="DA449" s="674"/>
      <c r="DB449" s="674"/>
      <c r="DC449" s="674"/>
      <c r="DD449" s="674"/>
      <c r="DE449" s="674"/>
      <c r="DF449" s="674"/>
      <c r="DG449" s="674"/>
      <c r="DH449" s="674"/>
      <c r="DI449" s="674"/>
      <c r="DJ449" s="674"/>
      <c r="DK449" s="674"/>
      <c r="DL449" s="674"/>
      <c r="DM449" s="674"/>
      <c r="DN449" s="674"/>
      <c r="DO449" s="674"/>
      <c r="DP449" s="674"/>
      <c r="DQ449" s="674"/>
      <c r="DR449" s="674"/>
      <c r="DS449" s="674"/>
      <c r="DT449" s="674"/>
      <c r="DU449" s="674"/>
      <c r="DV449" s="674"/>
      <c r="DW449" s="674"/>
      <c r="DX449" s="674"/>
      <c r="DY449" s="674"/>
      <c r="DZ449" s="674"/>
      <c r="EA449" s="674"/>
      <c r="EB449" s="674"/>
      <c r="EC449" s="674"/>
      <c r="ED449" s="674"/>
      <c r="EE449" s="674"/>
      <c r="EF449" s="674"/>
      <c r="EG449" s="674"/>
      <c r="EH449" s="674"/>
      <c r="EI449" s="674"/>
      <c r="EJ449" s="674"/>
      <c r="EK449" s="674"/>
      <c r="EL449" s="674"/>
      <c r="EM449" s="674"/>
      <c r="EN449" s="674"/>
      <c r="EO449" s="674"/>
      <c r="EP449" s="674"/>
      <c r="EQ449" s="674"/>
      <c r="ER449" s="674"/>
      <c r="ES449" s="674"/>
      <c r="ET449" s="674"/>
      <c r="EU449" s="674"/>
      <c r="EV449" s="674"/>
      <c r="EW449" s="674"/>
      <c r="EX449" s="674"/>
      <c r="EY449" s="674"/>
      <c r="EZ449" s="674"/>
      <c r="FA449" s="674"/>
      <c r="FB449" s="674"/>
      <c r="FC449" s="674"/>
      <c r="FD449" s="674"/>
      <c r="FE449" s="674"/>
      <c r="FF449" s="674"/>
      <c r="FG449" s="674"/>
      <c r="FH449" s="674"/>
      <c r="FI449" s="674"/>
      <c r="FJ449" s="674"/>
      <c r="FK449" s="674"/>
      <c r="FL449" s="674"/>
      <c r="FM449" s="674"/>
      <c r="FN449" s="674"/>
      <c r="FO449" s="674"/>
      <c r="FP449" s="674"/>
      <c r="FQ449" s="674"/>
      <c r="FR449" s="674"/>
      <c r="FS449" s="674"/>
      <c r="FT449" s="674"/>
      <c r="FU449" s="674"/>
      <c r="FV449" s="674"/>
      <c r="FW449" s="674"/>
      <c r="FX449" s="674"/>
      <c r="FY449" s="674"/>
      <c r="FZ449" s="1313"/>
      <c r="GA449" s="1312"/>
      <c r="GB449" s="1156"/>
      <c r="GC449" s="1156"/>
      <c r="GD449" s="1156"/>
      <c r="GE449" s="1156"/>
      <c r="GF449" s="1156"/>
      <c r="GG449" s="1156"/>
      <c r="GH449" s="1156"/>
      <c r="GI449" s="1156"/>
      <c r="GJ449" s="1156"/>
      <c r="GK449" s="1157"/>
      <c r="GL449" s="1157"/>
      <c r="GM449" s="1157"/>
      <c r="GN449" s="1157"/>
      <c r="GO449" s="1157"/>
      <c r="GP449" s="1157"/>
      <c r="GQ449" s="1157"/>
      <c r="GR449" s="1157"/>
      <c r="GS449" s="1157"/>
      <c r="GT449" s="1157"/>
      <c r="GU449" s="1157"/>
      <c r="GV449" s="1157"/>
      <c r="GW449" s="1157"/>
      <c r="GX449" s="1157"/>
      <c r="GY449" s="1157"/>
      <c r="GZ449" s="1157"/>
      <c r="HA449" s="1157"/>
      <c r="HB449" s="1157"/>
      <c r="HC449" s="1157"/>
      <c r="HD449" s="1157"/>
      <c r="HE449" s="1157"/>
      <c r="HF449" s="1157"/>
      <c r="HG449" s="1157"/>
      <c r="HH449" s="1157"/>
      <c r="HI449" s="1157"/>
      <c r="HJ449" s="1026"/>
    </row>
    <row r="450" spans="2:218" ht="24.95" customHeight="1" thickBot="1" x14ac:dyDescent="0.3">
      <c r="B450" s="1606"/>
      <c r="C450" s="229"/>
      <c r="D450" s="1316"/>
      <c r="E450" s="2400"/>
      <c r="F450" s="754"/>
      <c r="G450" s="213"/>
      <c r="H450" s="213"/>
      <c r="I450" s="214"/>
      <c r="J450" s="834"/>
      <c r="K450" s="234"/>
      <c r="L450" s="230"/>
      <c r="M450" s="231"/>
      <c r="N450" s="231"/>
      <c r="O450" s="231"/>
      <c r="P450" s="231"/>
      <c r="Q450" s="235"/>
      <c r="R450" s="233"/>
      <c r="S450" s="232"/>
      <c r="T450" s="219"/>
      <c r="U450" s="835"/>
      <c r="V450" s="212"/>
      <c r="W450" s="231"/>
      <c r="X450" s="2118"/>
      <c r="Y450" s="2119"/>
      <c r="Z450" s="674"/>
      <c r="AA450" s="674"/>
      <c r="AB450" s="674"/>
      <c r="AC450" s="674"/>
      <c r="AD450" s="674"/>
      <c r="AE450" s="674"/>
      <c r="AF450" s="674"/>
      <c r="AG450" s="674"/>
      <c r="AH450" s="674"/>
      <c r="AI450" s="674"/>
      <c r="AJ450" s="674"/>
      <c r="AK450" s="674"/>
      <c r="AL450" s="674"/>
      <c r="AM450" s="674"/>
      <c r="AN450" s="674"/>
      <c r="AO450" s="674"/>
      <c r="AP450" s="674"/>
      <c r="AQ450" s="674"/>
      <c r="AR450" s="674"/>
      <c r="AS450" s="674"/>
      <c r="AT450" s="674"/>
      <c r="AU450" s="674"/>
      <c r="AV450" s="674"/>
      <c r="AW450" s="674"/>
      <c r="AX450" s="674"/>
      <c r="AY450" s="674"/>
      <c r="AZ450" s="674"/>
      <c r="BA450" s="674"/>
      <c r="BB450" s="674"/>
      <c r="BC450" s="674"/>
      <c r="BD450" s="674"/>
      <c r="BE450" s="674"/>
      <c r="BF450" s="674"/>
      <c r="BG450" s="674"/>
      <c r="BH450" s="674"/>
      <c r="BI450" s="674"/>
      <c r="BJ450" s="674"/>
      <c r="BK450" s="674"/>
      <c r="BL450" s="674"/>
      <c r="BM450" s="674"/>
      <c r="BN450" s="674"/>
      <c r="BO450" s="674"/>
      <c r="BP450" s="674"/>
      <c r="BQ450" s="674"/>
      <c r="BR450" s="674"/>
      <c r="BS450" s="674"/>
      <c r="BT450" s="674"/>
      <c r="BU450" s="674"/>
      <c r="BV450" s="674"/>
      <c r="BW450" s="674"/>
      <c r="BX450" s="674"/>
      <c r="BY450" s="674"/>
      <c r="BZ450" s="674"/>
      <c r="CA450" s="674"/>
      <c r="CB450" s="674"/>
      <c r="CC450" s="674"/>
      <c r="CD450" s="674"/>
      <c r="CE450" s="674"/>
      <c r="CF450" s="674"/>
      <c r="CG450" s="674"/>
      <c r="CH450" s="674"/>
      <c r="CI450" s="674"/>
      <c r="CJ450" s="674"/>
      <c r="CK450" s="674"/>
      <c r="CL450" s="674"/>
      <c r="CM450" s="674"/>
      <c r="CN450" s="674"/>
      <c r="CO450" s="674"/>
      <c r="CP450" s="674"/>
      <c r="CQ450" s="674"/>
      <c r="CR450" s="674"/>
      <c r="CS450" s="674"/>
      <c r="CT450" s="674"/>
      <c r="CU450" s="674"/>
      <c r="CV450" s="674"/>
      <c r="CW450" s="674"/>
      <c r="CX450" s="674"/>
      <c r="CY450" s="674"/>
      <c r="CZ450" s="674"/>
      <c r="DA450" s="674"/>
      <c r="DB450" s="674"/>
      <c r="DC450" s="674"/>
      <c r="DD450" s="674"/>
      <c r="DE450" s="674"/>
      <c r="DF450" s="674"/>
      <c r="DG450" s="674"/>
      <c r="DH450" s="674"/>
      <c r="DI450" s="674"/>
      <c r="DJ450" s="674"/>
      <c r="DK450" s="674"/>
      <c r="DL450" s="674"/>
      <c r="DM450" s="674"/>
      <c r="DN450" s="674"/>
      <c r="DO450" s="674"/>
      <c r="DP450" s="674"/>
      <c r="DQ450" s="674"/>
      <c r="DR450" s="674"/>
      <c r="DS450" s="674"/>
      <c r="DT450" s="674"/>
      <c r="DU450" s="674"/>
      <c r="DV450" s="674"/>
      <c r="DW450" s="674"/>
      <c r="DX450" s="674"/>
      <c r="DY450" s="674"/>
      <c r="DZ450" s="674"/>
      <c r="EA450" s="674"/>
      <c r="EB450" s="674"/>
      <c r="EC450" s="674"/>
      <c r="ED450" s="674"/>
      <c r="EE450" s="674"/>
      <c r="EF450" s="674"/>
      <c r="EG450" s="674"/>
      <c r="EH450" s="674"/>
      <c r="EI450" s="674"/>
      <c r="EJ450" s="674"/>
      <c r="EK450" s="674"/>
      <c r="EL450" s="674"/>
      <c r="EM450" s="674"/>
      <c r="EN450" s="674"/>
      <c r="EO450" s="674"/>
      <c r="EP450" s="674"/>
      <c r="EQ450" s="674"/>
      <c r="ER450" s="674"/>
      <c r="ES450" s="674"/>
      <c r="ET450" s="674"/>
      <c r="EU450" s="674"/>
      <c r="EV450" s="674"/>
      <c r="EW450" s="674"/>
      <c r="EX450" s="674"/>
      <c r="EY450" s="674"/>
      <c r="EZ450" s="674"/>
      <c r="FA450" s="674"/>
      <c r="FB450" s="674"/>
      <c r="FC450" s="674"/>
      <c r="FD450" s="674"/>
      <c r="FE450" s="674"/>
      <c r="FF450" s="674"/>
      <c r="FG450" s="674"/>
      <c r="FH450" s="674"/>
      <c r="FI450" s="674"/>
      <c r="FJ450" s="674"/>
      <c r="FK450" s="674"/>
      <c r="FL450" s="674"/>
      <c r="FM450" s="674"/>
      <c r="FN450" s="674"/>
      <c r="FO450" s="674"/>
      <c r="FP450" s="674"/>
      <c r="FQ450" s="674"/>
      <c r="FR450" s="674"/>
      <c r="FS450" s="674"/>
      <c r="FT450" s="674"/>
      <c r="FU450" s="674"/>
      <c r="FV450" s="674"/>
      <c r="FW450" s="674"/>
      <c r="FX450" s="674"/>
      <c r="FY450" s="674"/>
      <c r="FZ450" s="1313"/>
      <c r="GA450" s="1312"/>
      <c r="GB450" s="1156"/>
      <c r="GC450" s="1156"/>
      <c r="GD450" s="1156"/>
      <c r="GE450" s="1156"/>
      <c r="GF450" s="1156"/>
      <c r="GG450" s="1156"/>
      <c r="GH450" s="1156"/>
      <c r="GI450" s="1156"/>
      <c r="GJ450" s="1156"/>
      <c r="GK450" s="1157"/>
      <c r="GL450" s="1157"/>
      <c r="GM450" s="1157"/>
      <c r="GN450" s="1157"/>
      <c r="GO450" s="1157"/>
      <c r="GP450" s="1157"/>
      <c r="GQ450" s="1157"/>
      <c r="GR450" s="1157"/>
      <c r="GS450" s="1157"/>
      <c r="GT450" s="1157"/>
      <c r="GU450" s="1157"/>
      <c r="GV450" s="1157"/>
      <c r="GW450" s="1157"/>
      <c r="GX450" s="1157"/>
      <c r="GY450" s="1157"/>
      <c r="GZ450" s="1157"/>
      <c r="HA450" s="1157"/>
      <c r="HB450" s="1157"/>
      <c r="HC450" s="1157"/>
      <c r="HD450" s="1157"/>
      <c r="HE450" s="1157"/>
      <c r="HF450" s="1157"/>
      <c r="HG450" s="1157"/>
      <c r="HH450" s="1157"/>
      <c r="HI450" s="1157"/>
      <c r="HJ450" s="1026"/>
    </row>
    <row r="451" spans="2:218" ht="24.95" customHeight="1" x14ac:dyDescent="0.25">
      <c r="B451" s="1607"/>
      <c r="C451" s="684"/>
      <c r="D451" s="1317"/>
      <c r="E451" s="2399"/>
      <c r="F451" s="685"/>
      <c r="G451" s="686"/>
      <c r="H451" s="686"/>
      <c r="I451" s="687"/>
      <c r="J451" s="723"/>
      <c r="K451" s="688"/>
      <c r="L451" s="689"/>
      <c r="M451" s="690"/>
      <c r="N451" s="690"/>
      <c r="O451" s="690"/>
      <c r="P451" s="690"/>
      <c r="Q451" s="691"/>
      <c r="R451" s="692"/>
      <c r="S451" s="693"/>
      <c r="T451" s="694"/>
      <c r="U451" s="724"/>
      <c r="V451" s="695"/>
      <c r="W451" s="690"/>
      <c r="X451" s="2118"/>
      <c r="Y451" s="2119"/>
      <c r="Z451" s="696"/>
      <c r="AA451" s="696"/>
      <c r="AB451" s="696"/>
      <c r="AC451" s="696"/>
      <c r="AD451" s="696"/>
      <c r="AE451" s="696"/>
      <c r="AF451" s="696"/>
      <c r="AG451" s="696"/>
      <c r="AH451" s="696"/>
      <c r="AI451" s="696"/>
      <c r="AJ451" s="696"/>
      <c r="AK451" s="696"/>
      <c r="AL451" s="696"/>
      <c r="AM451" s="696"/>
      <c r="AN451" s="696"/>
      <c r="AO451" s="696"/>
      <c r="AP451" s="696"/>
      <c r="AQ451" s="696"/>
      <c r="AR451" s="696"/>
      <c r="AS451" s="696"/>
      <c r="AT451" s="696"/>
      <c r="AU451" s="696"/>
      <c r="AV451" s="696"/>
      <c r="AW451" s="696"/>
      <c r="AX451" s="696"/>
      <c r="AY451" s="696"/>
      <c r="AZ451" s="696"/>
      <c r="BA451" s="696"/>
      <c r="BB451" s="696"/>
      <c r="BC451" s="696"/>
      <c r="BD451" s="696"/>
      <c r="BE451" s="696"/>
      <c r="BF451" s="696"/>
      <c r="BG451" s="696"/>
      <c r="BH451" s="696"/>
      <c r="BI451" s="696"/>
      <c r="BJ451" s="696"/>
      <c r="BK451" s="696"/>
      <c r="BL451" s="696"/>
      <c r="BM451" s="696"/>
      <c r="BN451" s="696"/>
      <c r="BO451" s="696"/>
      <c r="BP451" s="696"/>
      <c r="BQ451" s="696"/>
      <c r="BR451" s="696"/>
      <c r="BS451" s="696"/>
      <c r="BT451" s="696"/>
      <c r="BU451" s="696"/>
      <c r="BV451" s="696"/>
      <c r="BW451" s="696"/>
      <c r="BX451" s="696"/>
      <c r="BY451" s="696"/>
      <c r="BZ451" s="696"/>
      <c r="CA451" s="696"/>
      <c r="CB451" s="696"/>
      <c r="CC451" s="696"/>
      <c r="CD451" s="696"/>
      <c r="CE451" s="696"/>
      <c r="CF451" s="696"/>
      <c r="CG451" s="696"/>
      <c r="CH451" s="696"/>
      <c r="CI451" s="696"/>
      <c r="CJ451" s="696"/>
      <c r="CK451" s="696"/>
      <c r="CL451" s="696"/>
      <c r="CM451" s="696"/>
      <c r="CN451" s="696"/>
      <c r="CO451" s="696"/>
      <c r="CP451" s="696"/>
      <c r="CQ451" s="696"/>
      <c r="CR451" s="696"/>
      <c r="CS451" s="696"/>
      <c r="CT451" s="696"/>
      <c r="CU451" s="696"/>
      <c r="CV451" s="696"/>
      <c r="CW451" s="696"/>
      <c r="CX451" s="696"/>
      <c r="CY451" s="696"/>
      <c r="CZ451" s="696"/>
      <c r="DA451" s="696"/>
      <c r="DB451" s="696"/>
      <c r="DC451" s="696"/>
      <c r="DD451" s="696"/>
      <c r="DE451" s="696"/>
      <c r="DF451" s="696"/>
      <c r="DG451" s="696"/>
      <c r="DH451" s="696"/>
      <c r="DI451" s="696"/>
      <c r="DJ451" s="696"/>
      <c r="DK451" s="696"/>
      <c r="DL451" s="696"/>
      <c r="DM451" s="696"/>
      <c r="DN451" s="696"/>
      <c r="DO451" s="696"/>
      <c r="DP451" s="696"/>
      <c r="DQ451" s="696"/>
      <c r="DR451" s="696"/>
      <c r="DS451" s="696"/>
      <c r="DT451" s="696"/>
      <c r="DU451" s="696"/>
      <c r="DV451" s="696"/>
      <c r="DW451" s="696"/>
      <c r="DX451" s="696"/>
      <c r="DY451" s="696"/>
      <c r="DZ451" s="696"/>
      <c r="EA451" s="696"/>
      <c r="EB451" s="696"/>
      <c r="EC451" s="696"/>
      <c r="ED451" s="696"/>
      <c r="EE451" s="696"/>
      <c r="EF451" s="696"/>
      <c r="EG451" s="696"/>
      <c r="EH451" s="696"/>
      <c r="EI451" s="696"/>
      <c r="EJ451" s="696"/>
      <c r="EK451" s="696"/>
      <c r="EL451" s="696"/>
      <c r="EM451" s="696"/>
      <c r="EN451" s="696"/>
      <c r="EO451" s="696"/>
      <c r="EP451" s="696"/>
      <c r="EQ451" s="696"/>
      <c r="ER451" s="696"/>
      <c r="ES451" s="696"/>
      <c r="ET451" s="696"/>
      <c r="EU451" s="696"/>
      <c r="EV451" s="696"/>
      <c r="EW451" s="696"/>
      <c r="EX451" s="696"/>
      <c r="EY451" s="696"/>
      <c r="EZ451" s="696"/>
      <c r="FA451" s="696"/>
      <c r="FB451" s="696"/>
      <c r="FC451" s="696"/>
      <c r="FD451" s="696"/>
      <c r="FE451" s="696"/>
      <c r="FF451" s="696"/>
      <c r="FG451" s="696"/>
      <c r="FH451" s="696"/>
      <c r="FI451" s="696"/>
      <c r="FJ451" s="696"/>
      <c r="FK451" s="696"/>
      <c r="FL451" s="696"/>
      <c r="FM451" s="696"/>
      <c r="FN451" s="696"/>
      <c r="FO451" s="696"/>
      <c r="FP451" s="696"/>
      <c r="FQ451" s="696"/>
      <c r="FR451" s="696"/>
      <c r="FS451" s="696"/>
      <c r="FT451" s="696"/>
      <c r="FU451" s="696"/>
      <c r="FV451" s="696"/>
      <c r="FW451" s="696"/>
      <c r="FX451" s="696"/>
      <c r="FY451" s="696"/>
      <c r="FZ451" s="1314"/>
      <c r="GA451" s="1312"/>
      <c r="GB451" s="1156"/>
      <c r="GC451" s="1156"/>
      <c r="GD451" s="1156"/>
      <c r="GE451" s="1156"/>
      <c r="GF451" s="1156"/>
      <c r="GG451" s="1156"/>
      <c r="GH451" s="1156"/>
      <c r="GI451" s="1156"/>
      <c r="GJ451" s="1156"/>
      <c r="GK451" s="1157"/>
      <c r="GL451" s="1157"/>
      <c r="GM451" s="1157"/>
      <c r="GN451" s="1157"/>
      <c r="GO451" s="1157"/>
      <c r="GP451" s="1157"/>
      <c r="GQ451" s="1157"/>
      <c r="GR451" s="1157"/>
      <c r="GS451" s="1157"/>
      <c r="GT451" s="1157"/>
      <c r="GU451" s="1157"/>
      <c r="GV451" s="1157"/>
      <c r="GW451" s="1157"/>
      <c r="GX451" s="1157"/>
      <c r="GY451" s="1157"/>
      <c r="GZ451" s="1157"/>
      <c r="HA451" s="1157"/>
      <c r="HB451" s="1157"/>
      <c r="HC451" s="1157"/>
      <c r="HD451" s="1157"/>
      <c r="HE451" s="1157"/>
      <c r="HF451" s="1157"/>
      <c r="HG451" s="1157"/>
      <c r="HH451" s="1157"/>
      <c r="HI451" s="1157"/>
      <c r="HJ451" s="1026"/>
    </row>
    <row r="452" spans="2:218" ht="24.95" customHeight="1" x14ac:dyDescent="0.25">
      <c r="B452" s="1606"/>
      <c r="C452" s="229"/>
      <c r="D452" s="1316"/>
      <c r="E452" s="2400"/>
      <c r="F452" s="215"/>
      <c r="G452" s="213"/>
      <c r="H452" s="213"/>
      <c r="I452" s="214"/>
      <c r="J452" s="834"/>
      <c r="K452" s="234"/>
      <c r="L452" s="230"/>
      <c r="M452" s="231"/>
      <c r="N452" s="231"/>
      <c r="O452" s="231"/>
      <c r="P452" s="231"/>
      <c r="Q452" s="235"/>
      <c r="R452" s="233"/>
      <c r="S452" s="232"/>
      <c r="T452" s="219"/>
      <c r="U452" s="835"/>
      <c r="V452" s="212"/>
      <c r="W452" s="231"/>
      <c r="X452" s="2118"/>
      <c r="Y452" s="2119"/>
      <c r="Z452" s="674"/>
      <c r="AA452" s="674"/>
      <c r="AB452" s="674"/>
      <c r="AC452" s="674"/>
      <c r="AD452" s="674"/>
      <c r="AE452" s="674"/>
      <c r="AF452" s="674"/>
      <c r="AG452" s="674"/>
      <c r="AH452" s="674"/>
      <c r="AI452" s="674"/>
      <c r="AJ452" s="674"/>
      <c r="AK452" s="674"/>
      <c r="AL452" s="674"/>
      <c r="AM452" s="674"/>
      <c r="AN452" s="674"/>
      <c r="AO452" s="674"/>
      <c r="AP452" s="674"/>
      <c r="AQ452" s="674"/>
      <c r="AR452" s="674"/>
      <c r="AS452" s="674"/>
      <c r="AT452" s="674"/>
      <c r="AU452" s="674"/>
      <c r="AV452" s="674"/>
      <c r="AW452" s="674"/>
      <c r="AX452" s="674"/>
      <c r="AY452" s="674"/>
      <c r="AZ452" s="674"/>
      <c r="BA452" s="674"/>
      <c r="BB452" s="674"/>
      <c r="BC452" s="674"/>
      <c r="BD452" s="674"/>
      <c r="BE452" s="674"/>
      <c r="BF452" s="674"/>
      <c r="BG452" s="674"/>
      <c r="BH452" s="674"/>
      <c r="BI452" s="674"/>
      <c r="BJ452" s="674"/>
      <c r="BK452" s="674"/>
      <c r="BL452" s="674"/>
      <c r="BM452" s="674"/>
      <c r="BN452" s="674"/>
      <c r="BO452" s="674"/>
      <c r="BP452" s="674"/>
      <c r="BQ452" s="674"/>
      <c r="BR452" s="674"/>
      <c r="BS452" s="674"/>
      <c r="BT452" s="674"/>
      <c r="BU452" s="674"/>
      <c r="BV452" s="674"/>
      <c r="BW452" s="674"/>
      <c r="BX452" s="674"/>
      <c r="BY452" s="674"/>
      <c r="BZ452" s="674"/>
      <c r="CA452" s="674"/>
      <c r="CB452" s="674"/>
      <c r="CC452" s="674"/>
      <c r="CD452" s="674"/>
      <c r="CE452" s="674"/>
      <c r="CF452" s="674"/>
      <c r="CG452" s="674"/>
      <c r="CH452" s="674"/>
      <c r="CI452" s="674"/>
      <c r="CJ452" s="674"/>
      <c r="CK452" s="674"/>
      <c r="CL452" s="674"/>
      <c r="CM452" s="674"/>
      <c r="CN452" s="674"/>
      <c r="CO452" s="674"/>
      <c r="CP452" s="674"/>
      <c r="CQ452" s="674"/>
      <c r="CR452" s="674"/>
      <c r="CS452" s="674"/>
      <c r="CT452" s="674"/>
      <c r="CU452" s="674"/>
      <c r="CV452" s="674"/>
      <c r="CW452" s="674"/>
      <c r="CX452" s="674"/>
      <c r="CY452" s="674"/>
      <c r="CZ452" s="674"/>
      <c r="DA452" s="674"/>
      <c r="DB452" s="674"/>
      <c r="DC452" s="674"/>
      <c r="DD452" s="674"/>
      <c r="DE452" s="674"/>
      <c r="DF452" s="674"/>
      <c r="DG452" s="674"/>
      <c r="DH452" s="674"/>
      <c r="DI452" s="674"/>
      <c r="DJ452" s="674"/>
      <c r="DK452" s="674"/>
      <c r="DL452" s="674"/>
      <c r="DM452" s="674"/>
      <c r="DN452" s="674"/>
      <c r="DO452" s="674"/>
      <c r="DP452" s="674"/>
      <c r="DQ452" s="674"/>
      <c r="DR452" s="674"/>
      <c r="DS452" s="674"/>
      <c r="DT452" s="674"/>
      <c r="DU452" s="674"/>
      <c r="DV452" s="674"/>
      <c r="DW452" s="674"/>
      <c r="DX452" s="674"/>
      <c r="DY452" s="674"/>
      <c r="DZ452" s="674"/>
      <c r="EA452" s="674"/>
      <c r="EB452" s="674"/>
      <c r="EC452" s="674"/>
      <c r="ED452" s="674"/>
      <c r="EE452" s="674"/>
      <c r="EF452" s="674"/>
      <c r="EG452" s="674"/>
      <c r="EH452" s="674"/>
      <c r="EI452" s="674"/>
      <c r="EJ452" s="674"/>
      <c r="EK452" s="674"/>
      <c r="EL452" s="674"/>
      <c r="EM452" s="674"/>
      <c r="EN452" s="674"/>
      <c r="EO452" s="674"/>
      <c r="EP452" s="674"/>
      <c r="EQ452" s="674"/>
      <c r="ER452" s="674"/>
      <c r="ES452" s="674"/>
      <c r="ET452" s="674"/>
      <c r="EU452" s="674"/>
      <c r="EV452" s="674"/>
      <c r="EW452" s="674"/>
      <c r="EX452" s="674"/>
      <c r="EY452" s="674"/>
      <c r="EZ452" s="674"/>
      <c r="FA452" s="674"/>
      <c r="FB452" s="674"/>
      <c r="FC452" s="674"/>
      <c r="FD452" s="674"/>
      <c r="FE452" s="674"/>
      <c r="FF452" s="674"/>
      <c r="FG452" s="674"/>
      <c r="FH452" s="674"/>
      <c r="FI452" s="674"/>
      <c r="FJ452" s="674"/>
      <c r="FK452" s="674"/>
      <c r="FL452" s="674"/>
      <c r="FM452" s="674"/>
      <c r="FN452" s="674"/>
      <c r="FO452" s="674"/>
      <c r="FP452" s="674"/>
      <c r="FQ452" s="674"/>
      <c r="FR452" s="674"/>
      <c r="FS452" s="674"/>
      <c r="FT452" s="674"/>
      <c r="FU452" s="674"/>
      <c r="FV452" s="674"/>
      <c r="FW452" s="674"/>
      <c r="FX452" s="674"/>
      <c r="FY452" s="674"/>
      <c r="FZ452" s="1313"/>
      <c r="GA452" s="1312"/>
      <c r="GB452" s="1156"/>
      <c r="GC452" s="1156"/>
      <c r="GD452" s="1156"/>
      <c r="GE452" s="1156"/>
      <c r="GF452" s="1156"/>
      <c r="GG452" s="1156"/>
      <c r="GH452" s="1156"/>
      <c r="GI452" s="1156"/>
      <c r="GJ452" s="1156"/>
      <c r="GK452" s="1157"/>
      <c r="GL452" s="1157"/>
      <c r="GM452" s="1157"/>
      <c r="GN452" s="1157"/>
      <c r="GO452" s="1157"/>
      <c r="GP452" s="1157"/>
      <c r="GQ452" s="1157"/>
      <c r="GR452" s="1157"/>
      <c r="GS452" s="1157"/>
      <c r="GT452" s="1157"/>
      <c r="GU452" s="1157"/>
      <c r="GV452" s="1157"/>
      <c r="GW452" s="1157"/>
      <c r="GX452" s="1157"/>
      <c r="GY452" s="1157"/>
      <c r="GZ452" s="1157"/>
      <c r="HA452" s="1157"/>
      <c r="HB452" s="1157"/>
      <c r="HC452" s="1157"/>
      <c r="HD452" s="1157"/>
      <c r="HE452" s="1157"/>
      <c r="HF452" s="1157"/>
      <c r="HG452" s="1157"/>
      <c r="HH452" s="1157"/>
      <c r="HI452" s="1157"/>
      <c r="HJ452" s="1026"/>
    </row>
    <row r="453" spans="2:218" ht="24.95" customHeight="1" x14ac:dyDescent="0.25">
      <c r="B453" s="1606"/>
      <c r="C453" s="229"/>
      <c r="D453" s="1316"/>
      <c r="E453" s="2400"/>
      <c r="F453" s="215"/>
      <c r="G453" s="213"/>
      <c r="H453" s="213"/>
      <c r="I453" s="214"/>
      <c r="J453" s="834"/>
      <c r="K453" s="234"/>
      <c r="L453" s="230"/>
      <c r="M453" s="231"/>
      <c r="N453" s="231"/>
      <c r="O453" s="231"/>
      <c r="P453" s="231"/>
      <c r="Q453" s="235"/>
      <c r="R453" s="233"/>
      <c r="S453" s="232"/>
      <c r="T453" s="219"/>
      <c r="U453" s="835"/>
      <c r="V453" s="212"/>
      <c r="W453" s="231"/>
      <c r="X453" s="2118"/>
      <c r="Y453" s="2119"/>
      <c r="Z453" s="674"/>
      <c r="AA453" s="674"/>
      <c r="AB453" s="674"/>
      <c r="AC453" s="674"/>
      <c r="AD453" s="674"/>
      <c r="AE453" s="674"/>
      <c r="AF453" s="674"/>
      <c r="AG453" s="674"/>
      <c r="AH453" s="674"/>
      <c r="AI453" s="674"/>
      <c r="AJ453" s="674"/>
      <c r="AK453" s="674"/>
      <c r="AL453" s="674"/>
      <c r="AM453" s="674"/>
      <c r="AN453" s="674"/>
      <c r="AO453" s="674"/>
      <c r="AP453" s="674"/>
      <c r="AQ453" s="674"/>
      <c r="AR453" s="674"/>
      <c r="AS453" s="674"/>
      <c r="AT453" s="674"/>
      <c r="AU453" s="674"/>
      <c r="AV453" s="674"/>
      <c r="AW453" s="674"/>
      <c r="AX453" s="674"/>
      <c r="AY453" s="674"/>
      <c r="AZ453" s="674"/>
      <c r="BA453" s="674"/>
      <c r="BB453" s="674"/>
      <c r="BC453" s="674"/>
      <c r="BD453" s="674"/>
      <c r="BE453" s="674"/>
      <c r="BF453" s="674"/>
      <c r="BG453" s="674"/>
      <c r="BH453" s="674"/>
      <c r="BI453" s="674"/>
      <c r="BJ453" s="674"/>
      <c r="BK453" s="674"/>
      <c r="BL453" s="674"/>
      <c r="BM453" s="674"/>
      <c r="BN453" s="674"/>
      <c r="BO453" s="674"/>
      <c r="BP453" s="674"/>
      <c r="BQ453" s="674"/>
      <c r="BR453" s="674"/>
      <c r="BS453" s="674"/>
      <c r="BT453" s="674"/>
      <c r="BU453" s="674"/>
      <c r="BV453" s="674"/>
      <c r="BW453" s="674"/>
      <c r="BX453" s="674"/>
      <c r="BY453" s="674"/>
      <c r="BZ453" s="674"/>
      <c r="CA453" s="674"/>
      <c r="CB453" s="674"/>
      <c r="CC453" s="674"/>
      <c r="CD453" s="674"/>
      <c r="CE453" s="674"/>
      <c r="CF453" s="674"/>
      <c r="CG453" s="674"/>
      <c r="CH453" s="674"/>
      <c r="CI453" s="674"/>
      <c r="CJ453" s="674"/>
      <c r="CK453" s="674"/>
      <c r="CL453" s="674"/>
      <c r="CM453" s="674"/>
      <c r="CN453" s="674"/>
      <c r="CO453" s="674"/>
      <c r="CP453" s="674"/>
      <c r="CQ453" s="674"/>
      <c r="CR453" s="674"/>
      <c r="CS453" s="674"/>
      <c r="CT453" s="674"/>
      <c r="CU453" s="674"/>
      <c r="CV453" s="674"/>
      <c r="CW453" s="674"/>
      <c r="CX453" s="674"/>
      <c r="CY453" s="674"/>
      <c r="CZ453" s="674"/>
      <c r="DA453" s="674"/>
      <c r="DB453" s="674"/>
      <c r="DC453" s="674"/>
      <c r="DD453" s="674"/>
      <c r="DE453" s="674"/>
      <c r="DF453" s="674"/>
      <c r="DG453" s="674"/>
      <c r="DH453" s="674"/>
      <c r="DI453" s="674"/>
      <c r="DJ453" s="674"/>
      <c r="DK453" s="674"/>
      <c r="DL453" s="674"/>
      <c r="DM453" s="674"/>
      <c r="DN453" s="674"/>
      <c r="DO453" s="674"/>
      <c r="DP453" s="674"/>
      <c r="DQ453" s="674"/>
      <c r="DR453" s="674"/>
      <c r="DS453" s="674"/>
      <c r="DT453" s="674"/>
      <c r="DU453" s="674"/>
      <c r="DV453" s="674"/>
      <c r="DW453" s="674"/>
      <c r="DX453" s="674"/>
      <c r="DY453" s="674"/>
      <c r="DZ453" s="674"/>
      <c r="EA453" s="674"/>
      <c r="EB453" s="674"/>
      <c r="EC453" s="674"/>
      <c r="ED453" s="674"/>
      <c r="EE453" s="674"/>
      <c r="EF453" s="674"/>
      <c r="EG453" s="674"/>
      <c r="EH453" s="674"/>
      <c r="EI453" s="674"/>
      <c r="EJ453" s="674"/>
      <c r="EK453" s="674"/>
      <c r="EL453" s="674"/>
      <c r="EM453" s="674"/>
      <c r="EN453" s="674"/>
      <c r="EO453" s="674"/>
      <c r="EP453" s="674"/>
      <c r="EQ453" s="674"/>
      <c r="ER453" s="674"/>
      <c r="ES453" s="674"/>
      <c r="ET453" s="674"/>
      <c r="EU453" s="674"/>
      <c r="EV453" s="674"/>
      <c r="EW453" s="674"/>
      <c r="EX453" s="674"/>
      <c r="EY453" s="674"/>
      <c r="EZ453" s="674"/>
      <c r="FA453" s="674"/>
      <c r="FB453" s="674"/>
      <c r="FC453" s="674"/>
      <c r="FD453" s="674"/>
      <c r="FE453" s="674"/>
      <c r="FF453" s="674"/>
      <c r="FG453" s="674"/>
      <c r="FH453" s="674"/>
      <c r="FI453" s="674"/>
      <c r="FJ453" s="674"/>
      <c r="FK453" s="674"/>
      <c r="FL453" s="674"/>
      <c r="FM453" s="674"/>
      <c r="FN453" s="674"/>
      <c r="FO453" s="674"/>
      <c r="FP453" s="674"/>
      <c r="FQ453" s="674"/>
      <c r="FR453" s="674"/>
      <c r="FS453" s="674"/>
      <c r="FT453" s="674"/>
      <c r="FU453" s="674"/>
      <c r="FV453" s="674"/>
      <c r="FW453" s="674"/>
      <c r="FX453" s="674"/>
      <c r="FY453" s="674"/>
      <c r="FZ453" s="1313"/>
      <c r="GA453" s="1312"/>
      <c r="GB453" s="1156"/>
      <c r="GC453" s="1156"/>
      <c r="GD453" s="1156"/>
      <c r="GE453" s="1156"/>
      <c r="GF453" s="1156"/>
      <c r="GG453" s="1156"/>
      <c r="GH453" s="1156"/>
      <c r="GI453" s="1156"/>
      <c r="GJ453" s="1156"/>
      <c r="GK453" s="1157"/>
      <c r="GL453" s="1157"/>
      <c r="GM453" s="1157"/>
      <c r="GN453" s="1157"/>
      <c r="GO453" s="1157"/>
      <c r="GP453" s="1157"/>
      <c r="GQ453" s="1157"/>
      <c r="GR453" s="1157"/>
      <c r="GS453" s="1157"/>
      <c r="GT453" s="1157"/>
      <c r="GU453" s="1157"/>
      <c r="GV453" s="1157"/>
      <c r="GW453" s="1157"/>
      <c r="GX453" s="1157"/>
      <c r="GY453" s="1157"/>
      <c r="GZ453" s="1157"/>
      <c r="HA453" s="1157"/>
      <c r="HB453" s="1157"/>
      <c r="HC453" s="1157"/>
      <c r="HD453" s="1157"/>
      <c r="HE453" s="1157"/>
      <c r="HF453" s="1157"/>
      <c r="HG453" s="1157"/>
      <c r="HH453" s="1157"/>
      <c r="HI453" s="1157"/>
      <c r="HJ453" s="1026"/>
    </row>
    <row r="454" spans="2:218" ht="24.95" customHeight="1" x14ac:dyDescent="0.25">
      <c r="B454" s="1606"/>
      <c r="C454" s="229"/>
      <c r="D454" s="1316"/>
      <c r="E454" s="2400"/>
      <c r="F454" s="215"/>
      <c r="G454" s="213"/>
      <c r="H454" s="213"/>
      <c r="I454" s="214"/>
      <c r="J454" s="834"/>
      <c r="K454" s="234"/>
      <c r="L454" s="230"/>
      <c r="M454" s="231"/>
      <c r="N454" s="231"/>
      <c r="O454" s="231"/>
      <c r="P454" s="231"/>
      <c r="Q454" s="235"/>
      <c r="R454" s="233"/>
      <c r="S454" s="232"/>
      <c r="T454" s="219"/>
      <c r="U454" s="835"/>
      <c r="V454" s="212"/>
      <c r="W454" s="231"/>
      <c r="X454" s="2118"/>
      <c r="Y454" s="2119"/>
      <c r="Z454" s="674"/>
      <c r="AA454" s="674"/>
      <c r="AB454" s="674"/>
      <c r="AC454" s="674"/>
      <c r="AD454" s="674"/>
      <c r="AE454" s="674"/>
      <c r="AF454" s="674"/>
      <c r="AG454" s="674"/>
      <c r="AH454" s="674"/>
      <c r="AI454" s="674"/>
      <c r="AJ454" s="674"/>
      <c r="AK454" s="674"/>
      <c r="AL454" s="674"/>
      <c r="AM454" s="674"/>
      <c r="AN454" s="674"/>
      <c r="AO454" s="674"/>
      <c r="AP454" s="674"/>
      <c r="AQ454" s="674"/>
      <c r="AR454" s="674"/>
      <c r="AS454" s="674"/>
      <c r="AT454" s="674"/>
      <c r="AU454" s="674"/>
      <c r="AV454" s="674"/>
      <c r="AW454" s="674"/>
      <c r="AX454" s="674"/>
      <c r="AY454" s="674"/>
      <c r="AZ454" s="674"/>
      <c r="BA454" s="674"/>
      <c r="BB454" s="674"/>
      <c r="BC454" s="674"/>
      <c r="BD454" s="674"/>
      <c r="BE454" s="674"/>
      <c r="BF454" s="674"/>
      <c r="BG454" s="674"/>
      <c r="BH454" s="674"/>
      <c r="BI454" s="674"/>
      <c r="BJ454" s="674"/>
      <c r="BK454" s="674"/>
      <c r="BL454" s="674"/>
      <c r="BM454" s="674"/>
      <c r="BN454" s="674"/>
      <c r="BO454" s="674"/>
      <c r="BP454" s="674"/>
      <c r="BQ454" s="674"/>
      <c r="BR454" s="674"/>
      <c r="BS454" s="674"/>
      <c r="BT454" s="674"/>
      <c r="BU454" s="674"/>
      <c r="BV454" s="674"/>
      <c r="BW454" s="674"/>
      <c r="BX454" s="674"/>
      <c r="BY454" s="674"/>
      <c r="BZ454" s="674"/>
      <c r="CA454" s="674"/>
      <c r="CB454" s="674"/>
      <c r="CC454" s="674"/>
      <c r="CD454" s="674"/>
      <c r="CE454" s="674"/>
      <c r="CF454" s="674"/>
      <c r="CG454" s="674"/>
      <c r="CH454" s="674"/>
      <c r="CI454" s="674"/>
      <c r="CJ454" s="674"/>
      <c r="CK454" s="674"/>
      <c r="CL454" s="674"/>
      <c r="CM454" s="674"/>
      <c r="CN454" s="674"/>
      <c r="CO454" s="674"/>
      <c r="CP454" s="674"/>
      <c r="CQ454" s="674"/>
      <c r="CR454" s="674"/>
      <c r="CS454" s="674"/>
      <c r="CT454" s="674"/>
      <c r="CU454" s="674"/>
      <c r="CV454" s="674"/>
      <c r="CW454" s="674"/>
      <c r="CX454" s="674"/>
      <c r="CY454" s="674"/>
      <c r="CZ454" s="674"/>
      <c r="DA454" s="674"/>
      <c r="DB454" s="674"/>
      <c r="DC454" s="674"/>
      <c r="DD454" s="674"/>
      <c r="DE454" s="674"/>
      <c r="DF454" s="674"/>
      <c r="DG454" s="674"/>
      <c r="DH454" s="674"/>
      <c r="DI454" s="674"/>
      <c r="DJ454" s="674"/>
      <c r="DK454" s="674"/>
      <c r="DL454" s="674"/>
      <c r="DM454" s="674"/>
      <c r="DN454" s="674"/>
      <c r="DO454" s="674"/>
      <c r="DP454" s="674"/>
      <c r="DQ454" s="674"/>
      <c r="DR454" s="674"/>
      <c r="DS454" s="674"/>
      <c r="DT454" s="674"/>
      <c r="DU454" s="674"/>
      <c r="DV454" s="674"/>
      <c r="DW454" s="674"/>
      <c r="DX454" s="674"/>
      <c r="DY454" s="674"/>
      <c r="DZ454" s="674"/>
      <c r="EA454" s="674"/>
      <c r="EB454" s="674"/>
      <c r="EC454" s="674"/>
      <c r="ED454" s="674"/>
      <c r="EE454" s="674"/>
      <c r="EF454" s="674"/>
      <c r="EG454" s="674"/>
      <c r="EH454" s="674"/>
      <c r="EI454" s="674"/>
      <c r="EJ454" s="674"/>
      <c r="EK454" s="674"/>
      <c r="EL454" s="674"/>
      <c r="EM454" s="674"/>
      <c r="EN454" s="674"/>
      <c r="EO454" s="674"/>
      <c r="EP454" s="674"/>
      <c r="EQ454" s="674"/>
      <c r="ER454" s="674"/>
      <c r="ES454" s="674"/>
      <c r="ET454" s="674"/>
      <c r="EU454" s="674"/>
      <c r="EV454" s="674"/>
      <c r="EW454" s="674"/>
      <c r="EX454" s="674"/>
      <c r="EY454" s="674"/>
      <c r="EZ454" s="674"/>
      <c r="FA454" s="674"/>
      <c r="FB454" s="674"/>
      <c r="FC454" s="674"/>
      <c r="FD454" s="674"/>
      <c r="FE454" s="674"/>
      <c r="FF454" s="674"/>
      <c r="FG454" s="674"/>
      <c r="FH454" s="674"/>
      <c r="FI454" s="674"/>
      <c r="FJ454" s="674"/>
      <c r="FK454" s="674"/>
      <c r="FL454" s="674"/>
      <c r="FM454" s="674"/>
      <c r="FN454" s="674"/>
      <c r="FO454" s="674"/>
      <c r="FP454" s="674"/>
      <c r="FQ454" s="674"/>
      <c r="FR454" s="674"/>
      <c r="FS454" s="674"/>
      <c r="FT454" s="674"/>
      <c r="FU454" s="674"/>
      <c r="FV454" s="674"/>
      <c r="FW454" s="674"/>
      <c r="FX454" s="674"/>
      <c r="FY454" s="674"/>
      <c r="FZ454" s="1313"/>
      <c r="GA454" s="1312"/>
      <c r="GB454" s="1156"/>
      <c r="GC454" s="1156"/>
      <c r="GD454" s="1156"/>
      <c r="GE454" s="1156"/>
      <c r="GF454" s="1156"/>
      <c r="GG454" s="1156"/>
      <c r="GH454" s="1156"/>
      <c r="GI454" s="1156"/>
      <c r="GJ454" s="1156"/>
      <c r="GK454" s="1157"/>
      <c r="GL454" s="1157"/>
      <c r="GM454" s="1157"/>
      <c r="GN454" s="1157"/>
      <c r="GO454" s="1157"/>
      <c r="GP454" s="1157"/>
      <c r="GQ454" s="1157"/>
      <c r="GR454" s="1157"/>
      <c r="GS454" s="1157"/>
      <c r="GT454" s="1157"/>
      <c r="GU454" s="1157"/>
      <c r="GV454" s="1157"/>
      <c r="GW454" s="1157"/>
      <c r="GX454" s="1157"/>
      <c r="GY454" s="1157"/>
      <c r="GZ454" s="1157"/>
      <c r="HA454" s="1157"/>
      <c r="HB454" s="1157"/>
      <c r="HC454" s="1157"/>
      <c r="HD454" s="1157"/>
      <c r="HE454" s="1157"/>
      <c r="HF454" s="1157"/>
      <c r="HG454" s="1157"/>
      <c r="HH454" s="1157"/>
      <c r="HI454" s="1157"/>
      <c r="HJ454" s="1026"/>
    </row>
    <row r="455" spans="2:218" ht="24.95" customHeight="1" x14ac:dyDescent="0.25">
      <c r="B455" s="1606"/>
      <c r="C455" s="229"/>
      <c r="D455" s="1316"/>
      <c r="E455" s="2400"/>
      <c r="F455" s="215"/>
      <c r="G455" s="213"/>
      <c r="H455" s="213"/>
      <c r="I455" s="214"/>
      <c r="J455" s="834"/>
      <c r="K455" s="234"/>
      <c r="L455" s="230"/>
      <c r="M455" s="231"/>
      <c r="N455" s="231"/>
      <c r="O455" s="231"/>
      <c r="P455" s="231"/>
      <c r="Q455" s="235"/>
      <c r="R455" s="233"/>
      <c r="S455" s="232"/>
      <c r="T455" s="219"/>
      <c r="U455" s="835"/>
      <c r="V455" s="212"/>
      <c r="W455" s="231"/>
      <c r="X455" s="2118"/>
      <c r="Y455" s="2119"/>
      <c r="Z455" s="674"/>
      <c r="AA455" s="674"/>
      <c r="AB455" s="674"/>
      <c r="AC455" s="674"/>
      <c r="AD455" s="674"/>
      <c r="AE455" s="674"/>
      <c r="AF455" s="674"/>
      <c r="AG455" s="674"/>
      <c r="AH455" s="674"/>
      <c r="AI455" s="674"/>
      <c r="AJ455" s="674"/>
      <c r="AK455" s="674"/>
      <c r="AL455" s="674"/>
      <c r="AM455" s="674"/>
      <c r="AN455" s="674"/>
      <c r="AO455" s="674"/>
      <c r="AP455" s="674"/>
      <c r="AQ455" s="674"/>
      <c r="AR455" s="674"/>
      <c r="AS455" s="674"/>
      <c r="AT455" s="674"/>
      <c r="AU455" s="674"/>
      <c r="AV455" s="674"/>
      <c r="AW455" s="674"/>
      <c r="AX455" s="674"/>
      <c r="AY455" s="674"/>
      <c r="AZ455" s="674"/>
      <c r="BA455" s="674"/>
      <c r="BB455" s="674"/>
      <c r="BC455" s="674"/>
      <c r="BD455" s="674"/>
      <c r="BE455" s="674"/>
      <c r="BF455" s="674"/>
      <c r="BG455" s="674"/>
      <c r="BH455" s="674"/>
      <c r="BI455" s="674"/>
      <c r="BJ455" s="674"/>
      <c r="BK455" s="674"/>
      <c r="BL455" s="674"/>
      <c r="BM455" s="674"/>
      <c r="BN455" s="674"/>
      <c r="BO455" s="674"/>
      <c r="BP455" s="674"/>
      <c r="BQ455" s="674"/>
      <c r="BR455" s="674"/>
      <c r="BS455" s="674"/>
      <c r="BT455" s="674"/>
      <c r="BU455" s="674"/>
      <c r="BV455" s="674"/>
      <c r="BW455" s="674"/>
      <c r="BX455" s="674"/>
      <c r="BY455" s="674"/>
      <c r="BZ455" s="674"/>
      <c r="CA455" s="674"/>
      <c r="CB455" s="674"/>
      <c r="CC455" s="674"/>
      <c r="CD455" s="674"/>
      <c r="CE455" s="674"/>
      <c r="CF455" s="674"/>
      <c r="CG455" s="674"/>
      <c r="CH455" s="674"/>
      <c r="CI455" s="674"/>
      <c r="CJ455" s="674"/>
      <c r="CK455" s="674"/>
      <c r="CL455" s="674"/>
      <c r="CM455" s="674"/>
      <c r="CN455" s="674"/>
      <c r="CO455" s="674"/>
      <c r="CP455" s="674"/>
      <c r="CQ455" s="674"/>
      <c r="CR455" s="674"/>
      <c r="CS455" s="674"/>
      <c r="CT455" s="674"/>
      <c r="CU455" s="674"/>
      <c r="CV455" s="674"/>
      <c r="CW455" s="674"/>
      <c r="CX455" s="674"/>
      <c r="CY455" s="674"/>
      <c r="CZ455" s="674"/>
      <c r="DA455" s="674"/>
      <c r="DB455" s="674"/>
      <c r="DC455" s="674"/>
      <c r="DD455" s="674"/>
      <c r="DE455" s="674"/>
      <c r="DF455" s="674"/>
      <c r="DG455" s="674"/>
      <c r="DH455" s="674"/>
      <c r="DI455" s="674"/>
      <c r="DJ455" s="674"/>
      <c r="DK455" s="674"/>
      <c r="DL455" s="674"/>
      <c r="DM455" s="674"/>
      <c r="DN455" s="674"/>
      <c r="DO455" s="674"/>
      <c r="DP455" s="674"/>
      <c r="DQ455" s="674"/>
      <c r="DR455" s="674"/>
      <c r="DS455" s="674"/>
      <c r="DT455" s="674"/>
      <c r="DU455" s="674"/>
      <c r="DV455" s="674"/>
      <c r="DW455" s="674"/>
      <c r="DX455" s="674"/>
      <c r="DY455" s="674"/>
      <c r="DZ455" s="674"/>
      <c r="EA455" s="674"/>
      <c r="EB455" s="674"/>
      <c r="EC455" s="674"/>
      <c r="ED455" s="674"/>
      <c r="EE455" s="674"/>
      <c r="EF455" s="674"/>
      <c r="EG455" s="674"/>
      <c r="EH455" s="674"/>
      <c r="EI455" s="674"/>
      <c r="EJ455" s="674"/>
      <c r="EK455" s="674"/>
      <c r="EL455" s="674"/>
      <c r="EM455" s="674"/>
      <c r="EN455" s="674"/>
      <c r="EO455" s="674"/>
      <c r="EP455" s="674"/>
      <c r="EQ455" s="674"/>
      <c r="ER455" s="674"/>
      <c r="ES455" s="674"/>
      <c r="ET455" s="674"/>
      <c r="EU455" s="674"/>
      <c r="EV455" s="674"/>
      <c r="EW455" s="674"/>
      <c r="EX455" s="674"/>
      <c r="EY455" s="674"/>
      <c r="EZ455" s="674"/>
      <c r="FA455" s="674"/>
      <c r="FB455" s="674"/>
      <c r="FC455" s="674"/>
      <c r="FD455" s="674"/>
      <c r="FE455" s="674"/>
      <c r="FF455" s="674"/>
      <c r="FG455" s="674"/>
      <c r="FH455" s="674"/>
      <c r="FI455" s="674"/>
      <c r="FJ455" s="674"/>
      <c r="FK455" s="674"/>
      <c r="FL455" s="674"/>
      <c r="FM455" s="674"/>
      <c r="FN455" s="674"/>
      <c r="FO455" s="674"/>
      <c r="FP455" s="674"/>
      <c r="FQ455" s="674"/>
      <c r="FR455" s="674"/>
      <c r="FS455" s="674"/>
      <c r="FT455" s="674"/>
      <c r="FU455" s="674"/>
      <c r="FV455" s="674"/>
      <c r="FW455" s="674"/>
      <c r="FX455" s="674"/>
      <c r="FY455" s="674"/>
      <c r="FZ455" s="1313"/>
      <c r="GA455" s="1312"/>
      <c r="GB455" s="1156"/>
      <c r="GC455" s="1156"/>
      <c r="GD455" s="1156"/>
      <c r="GE455" s="1156"/>
      <c r="GF455" s="1156"/>
      <c r="GG455" s="1156"/>
      <c r="GH455" s="1156"/>
      <c r="GI455" s="1156"/>
      <c r="GJ455" s="1156"/>
      <c r="GK455" s="1157"/>
      <c r="GL455" s="1157"/>
      <c r="GM455" s="1157"/>
      <c r="GN455" s="1157"/>
      <c r="GO455" s="1157"/>
      <c r="GP455" s="1157"/>
      <c r="GQ455" s="1157"/>
      <c r="GR455" s="1157"/>
      <c r="GS455" s="1157"/>
      <c r="GT455" s="1157"/>
      <c r="GU455" s="1157"/>
      <c r="GV455" s="1157"/>
      <c r="GW455" s="1157"/>
      <c r="GX455" s="1157"/>
      <c r="GY455" s="1157"/>
      <c r="GZ455" s="1157"/>
      <c r="HA455" s="1157"/>
      <c r="HB455" s="1157"/>
      <c r="HC455" s="1157"/>
      <c r="HD455" s="1157"/>
      <c r="HE455" s="1157"/>
      <c r="HF455" s="1157"/>
      <c r="HG455" s="1157"/>
      <c r="HH455" s="1157"/>
      <c r="HI455" s="1157"/>
      <c r="HJ455" s="1026"/>
    </row>
    <row r="456" spans="2:218" ht="24.95" customHeight="1" x14ac:dyDescent="0.25">
      <c r="B456" s="1606"/>
      <c r="C456" s="229"/>
      <c r="D456" s="1316"/>
      <c r="E456" s="2400"/>
      <c r="F456" s="215"/>
      <c r="G456" s="213"/>
      <c r="H456" s="213"/>
      <c r="I456" s="214"/>
      <c r="J456" s="834"/>
      <c r="K456" s="234"/>
      <c r="L456" s="230"/>
      <c r="M456" s="231"/>
      <c r="N456" s="231"/>
      <c r="O456" s="231"/>
      <c r="P456" s="231"/>
      <c r="Q456" s="235"/>
      <c r="R456" s="233"/>
      <c r="S456" s="232"/>
      <c r="T456" s="219"/>
      <c r="U456" s="835"/>
      <c r="V456" s="212"/>
      <c r="W456" s="231"/>
      <c r="X456" s="2118"/>
      <c r="Y456" s="2119"/>
      <c r="Z456" s="674"/>
      <c r="AA456" s="674"/>
      <c r="AB456" s="674"/>
      <c r="AC456" s="674"/>
      <c r="AD456" s="674"/>
      <c r="AE456" s="674"/>
      <c r="AF456" s="674"/>
      <c r="AG456" s="674"/>
      <c r="AH456" s="674"/>
      <c r="AI456" s="674"/>
      <c r="AJ456" s="674"/>
      <c r="AK456" s="674"/>
      <c r="AL456" s="674"/>
      <c r="AM456" s="674"/>
      <c r="AN456" s="674"/>
      <c r="AO456" s="674"/>
      <c r="AP456" s="674"/>
      <c r="AQ456" s="674"/>
      <c r="AR456" s="674"/>
      <c r="AS456" s="674"/>
      <c r="AT456" s="674"/>
      <c r="AU456" s="674"/>
      <c r="AV456" s="674"/>
      <c r="AW456" s="674"/>
      <c r="AX456" s="674"/>
      <c r="AY456" s="674"/>
      <c r="AZ456" s="674"/>
      <c r="BA456" s="674"/>
      <c r="BB456" s="674"/>
      <c r="BC456" s="674"/>
      <c r="BD456" s="674"/>
      <c r="BE456" s="674"/>
      <c r="BF456" s="674"/>
      <c r="BG456" s="674"/>
      <c r="BH456" s="674"/>
      <c r="BI456" s="674"/>
      <c r="BJ456" s="674"/>
      <c r="BK456" s="674"/>
      <c r="BL456" s="674"/>
      <c r="BM456" s="674"/>
      <c r="BN456" s="674"/>
      <c r="BO456" s="674"/>
      <c r="BP456" s="674"/>
      <c r="BQ456" s="674"/>
      <c r="BR456" s="674"/>
      <c r="BS456" s="674"/>
      <c r="BT456" s="674"/>
      <c r="BU456" s="674"/>
      <c r="BV456" s="674"/>
      <c r="BW456" s="674"/>
      <c r="BX456" s="674"/>
      <c r="BY456" s="674"/>
      <c r="BZ456" s="674"/>
      <c r="CA456" s="674"/>
      <c r="CB456" s="674"/>
      <c r="CC456" s="674"/>
      <c r="CD456" s="674"/>
      <c r="CE456" s="674"/>
      <c r="CF456" s="674"/>
      <c r="CG456" s="674"/>
      <c r="CH456" s="674"/>
      <c r="CI456" s="674"/>
      <c r="CJ456" s="674"/>
      <c r="CK456" s="674"/>
      <c r="CL456" s="674"/>
      <c r="CM456" s="674"/>
      <c r="CN456" s="674"/>
      <c r="CO456" s="674"/>
      <c r="CP456" s="674"/>
      <c r="CQ456" s="674"/>
      <c r="CR456" s="674"/>
      <c r="CS456" s="674"/>
      <c r="CT456" s="674"/>
      <c r="CU456" s="674"/>
      <c r="CV456" s="674"/>
      <c r="CW456" s="674"/>
      <c r="CX456" s="674"/>
      <c r="CY456" s="674"/>
      <c r="CZ456" s="674"/>
      <c r="DA456" s="674"/>
      <c r="DB456" s="674"/>
      <c r="DC456" s="674"/>
      <c r="DD456" s="674"/>
      <c r="DE456" s="674"/>
      <c r="DF456" s="674"/>
      <c r="DG456" s="674"/>
      <c r="DH456" s="674"/>
      <c r="DI456" s="674"/>
      <c r="DJ456" s="674"/>
      <c r="DK456" s="674"/>
      <c r="DL456" s="674"/>
      <c r="DM456" s="674"/>
      <c r="DN456" s="674"/>
      <c r="DO456" s="674"/>
      <c r="DP456" s="674"/>
      <c r="DQ456" s="674"/>
      <c r="DR456" s="674"/>
      <c r="DS456" s="674"/>
      <c r="DT456" s="674"/>
      <c r="DU456" s="674"/>
      <c r="DV456" s="674"/>
      <c r="DW456" s="674"/>
      <c r="DX456" s="674"/>
      <c r="DY456" s="674"/>
      <c r="DZ456" s="674"/>
      <c r="EA456" s="674"/>
      <c r="EB456" s="674"/>
      <c r="EC456" s="674"/>
      <c r="ED456" s="674"/>
      <c r="EE456" s="674"/>
      <c r="EF456" s="674"/>
      <c r="EG456" s="674"/>
      <c r="EH456" s="674"/>
      <c r="EI456" s="674"/>
      <c r="EJ456" s="674"/>
      <c r="EK456" s="674"/>
      <c r="EL456" s="674"/>
      <c r="EM456" s="674"/>
      <c r="EN456" s="674"/>
      <c r="EO456" s="674"/>
      <c r="EP456" s="674"/>
      <c r="EQ456" s="674"/>
      <c r="ER456" s="674"/>
      <c r="ES456" s="674"/>
      <c r="ET456" s="674"/>
      <c r="EU456" s="674"/>
      <c r="EV456" s="674"/>
      <c r="EW456" s="674"/>
      <c r="EX456" s="674"/>
      <c r="EY456" s="674"/>
      <c r="EZ456" s="674"/>
      <c r="FA456" s="674"/>
      <c r="FB456" s="674"/>
      <c r="FC456" s="674"/>
      <c r="FD456" s="674"/>
      <c r="FE456" s="674"/>
      <c r="FF456" s="674"/>
      <c r="FG456" s="674"/>
      <c r="FH456" s="674"/>
      <c r="FI456" s="674"/>
      <c r="FJ456" s="674"/>
      <c r="FK456" s="674"/>
      <c r="FL456" s="674"/>
      <c r="FM456" s="674"/>
      <c r="FN456" s="674"/>
      <c r="FO456" s="674"/>
      <c r="FP456" s="674"/>
      <c r="FQ456" s="674"/>
      <c r="FR456" s="674"/>
      <c r="FS456" s="674"/>
      <c r="FT456" s="674"/>
      <c r="FU456" s="674"/>
      <c r="FV456" s="674"/>
      <c r="FW456" s="674"/>
      <c r="FX456" s="674"/>
      <c r="FY456" s="674"/>
      <c r="FZ456" s="1313"/>
      <c r="GA456" s="1312"/>
      <c r="GB456" s="1156"/>
      <c r="GC456" s="1156"/>
      <c r="GD456" s="1156"/>
      <c r="GE456" s="1156"/>
      <c r="GF456" s="1156"/>
      <c r="GG456" s="1156"/>
      <c r="GH456" s="1156"/>
      <c r="GI456" s="1156"/>
      <c r="GJ456" s="1156"/>
      <c r="GK456" s="1157"/>
      <c r="GL456" s="1157"/>
      <c r="GM456" s="1157"/>
      <c r="GN456" s="1157"/>
      <c r="GO456" s="1157"/>
      <c r="GP456" s="1157"/>
      <c r="GQ456" s="1157"/>
      <c r="GR456" s="1157"/>
      <c r="GS456" s="1157"/>
      <c r="GT456" s="1157"/>
      <c r="GU456" s="1157"/>
      <c r="GV456" s="1157"/>
      <c r="GW456" s="1157"/>
      <c r="GX456" s="1157"/>
      <c r="GY456" s="1157"/>
      <c r="GZ456" s="1157"/>
      <c r="HA456" s="1157"/>
      <c r="HB456" s="1157"/>
      <c r="HC456" s="1157"/>
      <c r="HD456" s="1157"/>
      <c r="HE456" s="1157"/>
      <c r="HF456" s="1157"/>
      <c r="HG456" s="1157"/>
      <c r="HH456" s="1157"/>
      <c r="HI456" s="1157"/>
      <c r="HJ456" s="1026"/>
    </row>
    <row r="457" spans="2:218" ht="24.95" customHeight="1" x14ac:dyDescent="0.25">
      <c r="B457" s="1606"/>
      <c r="C457" s="229"/>
      <c r="D457" s="1316"/>
      <c r="E457" s="2400"/>
      <c r="F457" s="215"/>
      <c r="G457" s="213"/>
      <c r="H457" s="213"/>
      <c r="I457" s="214"/>
      <c r="J457" s="834"/>
      <c r="K457" s="234"/>
      <c r="L457" s="230"/>
      <c r="M457" s="231"/>
      <c r="N457" s="231"/>
      <c r="O457" s="231"/>
      <c r="P457" s="231"/>
      <c r="Q457" s="235"/>
      <c r="R457" s="233"/>
      <c r="S457" s="232"/>
      <c r="T457" s="219"/>
      <c r="U457" s="835"/>
      <c r="V457" s="212"/>
      <c r="W457" s="231"/>
      <c r="X457" s="2118"/>
      <c r="Y457" s="2119"/>
      <c r="Z457" s="674"/>
      <c r="AA457" s="674"/>
      <c r="AB457" s="674"/>
      <c r="AC457" s="674"/>
      <c r="AD457" s="674"/>
      <c r="AE457" s="674"/>
      <c r="AF457" s="674"/>
      <c r="AG457" s="674"/>
      <c r="AH457" s="674"/>
      <c r="AI457" s="674"/>
      <c r="AJ457" s="674"/>
      <c r="AK457" s="674"/>
      <c r="AL457" s="674"/>
      <c r="AM457" s="674"/>
      <c r="AN457" s="674"/>
      <c r="AO457" s="674"/>
      <c r="AP457" s="674"/>
      <c r="AQ457" s="674"/>
      <c r="AR457" s="674"/>
      <c r="AS457" s="674"/>
      <c r="AT457" s="674"/>
      <c r="AU457" s="674"/>
      <c r="AV457" s="674"/>
      <c r="AW457" s="674"/>
      <c r="AX457" s="674"/>
      <c r="AY457" s="674"/>
      <c r="AZ457" s="674"/>
      <c r="BA457" s="674"/>
      <c r="BB457" s="674"/>
      <c r="BC457" s="674"/>
      <c r="BD457" s="674"/>
      <c r="BE457" s="674"/>
      <c r="BF457" s="674"/>
      <c r="BG457" s="674"/>
      <c r="BH457" s="674"/>
      <c r="BI457" s="674"/>
      <c r="BJ457" s="674"/>
      <c r="BK457" s="674"/>
      <c r="BL457" s="674"/>
      <c r="BM457" s="674"/>
      <c r="BN457" s="674"/>
      <c r="BO457" s="674"/>
      <c r="BP457" s="674"/>
      <c r="BQ457" s="674"/>
      <c r="BR457" s="674"/>
      <c r="BS457" s="674"/>
      <c r="BT457" s="674"/>
      <c r="BU457" s="674"/>
      <c r="BV457" s="674"/>
      <c r="BW457" s="674"/>
      <c r="BX457" s="674"/>
      <c r="BY457" s="674"/>
      <c r="BZ457" s="674"/>
      <c r="CA457" s="674"/>
      <c r="CB457" s="674"/>
      <c r="CC457" s="674"/>
      <c r="CD457" s="674"/>
      <c r="CE457" s="674"/>
      <c r="CF457" s="674"/>
      <c r="CG457" s="674"/>
      <c r="CH457" s="674"/>
      <c r="CI457" s="674"/>
      <c r="CJ457" s="674"/>
      <c r="CK457" s="674"/>
      <c r="CL457" s="674"/>
      <c r="CM457" s="674"/>
      <c r="CN457" s="674"/>
      <c r="CO457" s="674"/>
      <c r="CP457" s="674"/>
      <c r="CQ457" s="674"/>
      <c r="CR457" s="674"/>
      <c r="CS457" s="674"/>
      <c r="CT457" s="674"/>
      <c r="CU457" s="674"/>
      <c r="CV457" s="674"/>
      <c r="CW457" s="674"/>
      <c r="CX457" s="674"/>
      <c r="CY457" s="674"/>
      <c r="CZ457" s="674"/>
      <c r="DA457" s="674"/>
      <c r="DB457" s="674"/>
      <c r="DC457" s="674"/>
      <c r="DD457" s="674"/>
      <c r="DE457" s="674"/>
      <c r="DF457" s="674"/>
      <c r="DG457" s="674"/>
      <c r="DH457" s="674"/>
      <c r="DI457" s="674"/>
      <c r="DJ457" s="674"/>
      <c r="DK457" s="674"/>
      <c r="DL457" s="674"/>
      <c r="DM457" s="674"/>
      <c r="DN457" s="674"/>
      <c r="DO457" s="674"/>
      <c r="DP457" s="674"/>
      <c r="DQ457" s="674"/>
      <c r="DR457" s="674"/>
      <c r="DS457" s="674"/>
      <c r="DT457" s="674"/>
      <c r="DU457" s="674"/>
      <c r="DV457" s="674"/>
      <c r="DW457" s="674"/>
      <c r="DX457" s="674"/>
      <c r="DY457" s="674"/>
      <c r="DZ457" s="674"/>
      <c r="EA457" s="674"/>
      <c r="EB457" s="674"/>
      <c r="EC457" s="674"/>
      <c r="ED457" s="674"/>
      <c r="EE457" s="674"/>
      <c r="EF457" s="674"/>
      <c r="EG457" s="674"/>
      <c r="EH457" s="674"/>
      <c r="EI457" s="674"/>
      <c r="EJ457" s="674"/>
      <c r="EK457" s="674"/>
      <c r="EL457" s="674"/>
      <c r="EM457" s="674"/>
      <c r="EN457" s="674"/>
      <c r="EO457" s="674"/>
      <c r="EP457" s="674"/>
      <c r="EQ457" s="674"/>
      <c r="ER457" s="674"/>
      <c r="ES457" s="674"/>
      <c r="ET457" s="674"/>
      <c r="EU457" s="674"/>
      <c r="EV457" s="674"/>
      <c r="EW457" s="674"/>
      <c r="EX457" s="674"/>
      <c r="EY457" s="674"/>
      <c r="EZ457" s="674"/>
      <c r="FA457" s="674"/>
      <c r="FB457" s="674"/>
      <c r="FC457" s="674"/>
      <c r="FD457" s="674"/>
      <c r="FE457" s="674"/>
      <c r="FF457" s="674"/>
      <c r="FG457" s="674"/>
      <c r="FH457" s="674"/>
      <c r="FI457" s="674"/>
      <c r="FJ457" s="674"/>
      <c r="FK457" s="674"/>
      <c r="FL457" s="674"/>
      <c r="FM457" s="674"/>
      <c r="FN457" s="674"/>
      <c r="FO457" s="674"/>
      <c r="FP457" s="674"/>
      <c r="FQ457" s="674"/>
      <c r="FR457" s="674"/>
      <c r="FS457" s="674"/>
      <c r="FT457" s="674"/>
      <c r="FU457" s="674"/>
      <c r="FV457" s="674"/>
      <c r="FW457" s="674"/>
      <c r="FX457" s="674"/>
      <c r="FY457" s="674"/>
      <c r="FZ457" s="1313"/>
      <c r="GA457" s="1312"/>
      <c r="GB457" s="1156"/>
      <c r="GC457" s="1156"/>
      <c r="GD457" s="1156"/>
      <c r="GE457" s="1156"/>
      <c r="GF457" s="1156"/>
      <c r="GG457" s="1156"/>
      <c r="GH457" s="1156"/>
      <c r="GI457" s="1156"/>
      <c r="GJ457" s="1156"/>
      <c r="GK457" s="1157"/>
      <c r="GL457" s="1157"/>
      <c r="GM457" s="1157"/>
      <c r="GN457" s="1157"/>
      <c r="GO457" s="1157"/>
      <c r="GP457" s="1157"/>
      <c r="GQ457" s="1157"/>
      <c r="GR457" s="1157"/>
      <c r="GS457" s="1157"/>
      <c r="GT457" s="1157"/>
      <c r="GU457" s="1157"/>
      <c r="GV457" s="1157"/>
      <c r="GW457" s="1157"/>
      <c r="GX457" s="1157"/>
      <c r="GY457" s="1157"/>
      <c r="GZ457" s="1157"/>
      <c r="HA457" s="1157"/>
      <c r="HB457" s="1157"/>
      <c r="HC457" s="1157"/>
      <c r="HD457" s="1157"/>
      <c r="HE457" s="1157"/>
      <c r="HF457" s="1157"/>
      <c r="HG457" s="1157"/>
      <c r="HH457" s="1157"/>
      <c r="HI457" s="1157"/>
      <c r="HJ457" s="1026"/>
    </row>
    <row r="458" spans="2:218" ht="24.95" customHeight="1" x14ac:dyDescent="0.25">
      <c r="B458" s="1606"/>
      <c r="C458" s="229"/>
      <c r="D458" s="1316"/>
      <c r="E458" s="2400"/>
      <c r="F458" s="215"/>
      <c r="G458" s="213"/>
      <c r="H458" s="213"/>
      <c r="I458" s="214"/>
      <c r="J458" s="834"/>
      <c r="K458" s="234"/>
      <c r="L458" s="230"/>
      <c r="M458" s="231"/>
      <c r="N458" s="231"/>
      <c r="O458" s="231"/>
      <c r="P458" s="231"/>
      <c r="Q458" s="235"/>
      <c r="R458" s="233"/>
      <c r="S458" s="232"/>
      <c r="T458" s="219"/>
      <c r="U458" s="835"/>
      <c r="V458" s="212"/>
      <c r="W458" s="231"/>
      <c r="X458" s="2118"/>
      <c r="Y458" s="2119"/>
      <c r="Z458" s="674"/>
      <c r="AA458" s="674"/>
      <c r="AB458" s="674"/>
      <c r="AC458" s="674"/>
      <c r="AD458" s="674"/>
      <c r="AE458" s="674"/>
      <c r="AF458" s="674"/>
      <c r="AG458" s="674"/>
      <c r="AH458" s="674"/>
      <c r="AI458" s="674"/>
      <c r="AJ458" s="674"/>
      <c r="AK458" s="674"/>
      <c r="AL458" s="674"/>
      <c r="AM458" s="674"/>
      <c r="AN458" s="674"/>
      <c r="AO458" s="674"/>
      <c r="AP458" s="674"/>
      <c r="AQ458" s="674"/>
      <c r="AR458" s="674"/>
      <c r="AS458" s="674"/>
      <c r="AT458" s="674"/>
      <c r="AU458" s="674"/>
      <c r="AV458" s="674"/>
      <c r="AW458" s="674"/>
      <c r="AX458" s="674"/>
      <c r="AY458" s="674"/>
      <c r="AZ458" s="674"/>
      <c r="BA458" s="674"/>
      <c r="BB458" s="674"/>
      <c r="BC458" s="674"/>
      <c r="BD458" s="674"/>
      <c r="BE458" s="674"/>
      <c r="BF458" s="674"/>
      <c r="BG458" s="674"/>
      <c r="BH458" s="674"/>
      <c r="BI458" s="674"/>
      <c r="BJ458" s="674"/>
      <c r="BK458" s="674"/>
      <c r="BL458" s="674"/>
      <c r="BM458" s="674"/>
      <c r="BN458" s="674"/>
      <c r="BO458" s="674"/>
      <c r="BP458" s="674"/>
      <c r="BQ458" s="674"/>
      <c r="BR458" s="674"/>
      <c r="BS458" s="674"/>
      <c r="BT458" s="674"/>
      <c r="BU458" s="674"/>
      <c r="BV458" s="674"/>
      <c r="BW458" s="674"/>
      <c r="BX458" s="674"/>
      <c r="BY458" s="674"/>
      <c r="BZ458" s="674"/>
      <c r="CA458" s="674"/>
      <c r="CB458" s="674"/>
      <c r="CC458" s="674"/>
      <c r="CD458" s="674"/>
      <c r="CE458" s="674"/>
      <c r="CF458" s="674"/>
      <c r="CG458" s="674"/>
      <c r="CH458" s="674"/>
      <c r="CI458" s="674"/>
      <c r="CJ458" s="674"/>
      <c r="CK458" s="674"/>
      <c r="CL458" s="674"/>
      <c r="CM458" s="674"/>
      <c r="CN458" s="674"/>
      <c r="CO458" s="674"/>
      <c r="CP458" s="674"/>
      <c r="CQ458" s="674"/>
      <c r="CR458" s="674"/>
      <c r="CS458" s="674"/>
      <c r="CT458" s="674"/>
      <c r="CU458" s="674"/>
      <c r="CV458" s="674"/>
      <c r="CW458" s="674"/>
      <c r="CX458" s="674"/>
      <c r="CY458" s="674"/>
      <c r="CZ458" s="674"/>
      <c r="DA458" s="674"/>
      <c r="DB458" s="674"/>
      <c r="DC458" s="674"/>
      <c r="DD458" s="674"/>
      <c r="DE458" s="674"/>
      <c r="DF458" s="674"/>
      <c r="DG458" s="674"/>
      <c r="DH458" s="674"/>
      <c r="DI458" s="674"/>
      <c r="DJ458" s="674"/>
      <c r="DK458" s="674"/>
      <c r="DL458" s="674"/>
      <c r="DM458" s="674"/>
      <c r="DN458" s="674"/>
      <c r="DO458" s="674"/>
      <c r="DP458" s="674"/>
      <c r="DQ458" s="674"/>
      <c r="DR458" s="674"/>
      <c r="DS458" s="674"/>
      <c r="DT458" s="674"/>
      <c r="DU458" s="674"/>
      <c r="DV458" s="674"/>
      <c r="DW458" s="674"/>
      <c r="DX458" s="674"/>
      <c r="DY458" s="674"/>
      <c r="DZ458" s="674"/>
      <c r="EA458" s="674"/>
      <c r="EB458" s="674"/>
      <c r="EC458" s="674"/>
      <c r="ED458" s="674"/>
      <c r="EE458" s="674"/>
      <c r="EF458" s="674"/>
      <c r="EG458" s="674"/>
      <c r="EH458" s="674"/>
      <c r="EI458" s="674"/>
      <c r="EJ458" s="674"/>
      <c r="EK458" s="674"/>
      <c r="EL458" s="674"/>
      <c r="EM458" s="674"/>
      <c r="EN458" s="674"/>
      <c r="EO458" s="674"/>
      <c r="EP458" s="674"/>
      <c r="EQ458" s="674"/>
      <c r="ER458" s="674"/>
      <c r="ES458" s="674"/>
      <c r="ET458" s="674"/>
      <c r="EU458" s="674"/>
      <c r="EV458" s="674"/>
      <c r="EW458" s="674"/>
      <c r="EX458" s="674"/>
      <c r="EY458" s="674"/>
      <c r="EZ458" s="674"/>
      <c r="FA458" s="674"/>
      <c r="FB458" s="674"/>
      <c r="FC458" s="674"/>
      <c r="FD458" s="674"/>
      <c r="FE458" s="674"/>
      <c r="FF458" s="674"/>
      <c r="FG458" s="674"/>
      <c r="FH458" s="674"/>
      <c r="FI458" s="674"/>
      <c r="FJ458" s="674"/>
      <c r="FK458" s="674"/>
      <c r="FL458" s="674"/>
      <c r="FM458" s="674"/>
      <c r="FN458" s="674"/>
      <c r="FO458" s="674"/>
      <c r="FP458" s="674"/>
      <c r="FQ458" s="674"/>
      <c r="FR458" s="674"/>
      <c r="FS458" s="674"/>
      <c r="FT458" s="674"/>
      <c r="FU458" s="674"/>
      <c r="FV458" s="674"/>
      <c r="FW458" s="674"/>
      <c r="FX458" s="674"/>
      <c r="FY458" s="674"/>
      <c r="FZ458" s="1313"/>
      <c r="GA458" s="1312"/>
      <c r="GB458" s="1156"/>
      <c r="GC458" s="1156"/>
      <c r="GD458" s="1156"/>
      <c r="GE458" s="1156"/>
      <c r="GF458" s="1156"/>
      <c r="GG458" s="1156"/>
      <c r="GH458" s="1156"/>
      <c r="GI458" s="1156"/>
      <c r="GJ458" s="1156"/>
      <c r="GK458" s="1157"/>
      <c r="GL458" s="1157"/>
      <c r="GM458" s="1157"/>
      <c r="GN458" s="1157"/>
      <c r="GO458" s="1157"/>
      <c r="GP458" s="1157"/>
      <c r="GQ458" s="1157"/>
      <c r="GR458" s="1157"/>
      <c r="GS458" s="1157"/>
      <c r="GT458" s="1157"/>
      <c r="GU458" s="1157"/>
      <c r="GV458" s="1157"/>
      <c r="GW458" s="1157"/>
      <c r="GX458" s="1157"/>
      <c r="GY458" s="1157"/>
      <c r="GZ458" s="1157"/>
      <c r="HA458" s="1157"/>
      <c r="HB458" s="1157"/>
      <c r="HC458" s="1157"/>
      <c r="HD458" s="1157"/>
      <c r="HE458" s="1157"/>
      <c r="HF458" s="1157"/>
      <c r="HG458" s="1157"/>
      <c r="HH458" s="1157"/>
      <c r="HI458" s="1157"/>
      <c r="HJ458" s="1026"/>
    </row>
    <row r="459" spans="2:218" ht="24.95" customHeight="1" x14ac:dyDescent="0.25">
      <c r="B459" s="1606"/>
      <c r="C459" s="229"/>
      <c r="D459" s="1316"/>
      <c r="E459" s="2400"/>
      <c r="F459" s="215"/>
      <c r="G459" s="213"/>
      <c r="H459" s="213"/>
      <c r="I459" s="214"/>
      <c r="J459" s="834"/>
      <c r="K459" s="234"/>
      <c r="L459" s="230"/>
      <c r="M459" s="231"/>
      <c r="N459" s="231"/>
      <c r="O459" s="231"/>
      <c r="P459" s="231"/>
      <c r="Q459" s="235"/>
      <c r="R459" s="233"/>
      <c r="S459" s="232"/>
      <c r="T459" s="219"/>
      <c r="U459" s="835"/>
      <c r="V459" s="212"/>
      <c r="W459" s="231"/>
      <c r="X459" s="2118"/>
      <c r="Y459" s="2119"/>
      <c r="Z459" s="674"/>
      <c r="AA459" s="674"/>
      <c r="AB459" s="674"/>
      <c r="AC459" s="674"/>
      <c r="AD459" s="674"/>
      <c r="AE459" s="674"/>
      <c r="AF459" s="674"/>
      <c r="AG459" s="674"/>
      <c r="AH459" s="674"/>
      <c r="AI459" s="674"/>
      <c r="AJ459" s="674"/>
      <c r="AK459" s="674"/>
      <c r="AL459" s="674"/>
      <c r="AM459" s="674"/>
      <c r="AN459" s="674"/>
      <c r="AO459" s="674"/>
      <c r="AP459" s="674"/>
      <c r="AQ459" s="674"/>
      <c r="AR459" s="674"/>
      <c r="AS459" s="674"/>
      <c r="AT459" s="674"/>
      <c r="AU459" s="674"/>
      <c r="AV459" s="674"/>
      <c r="AW459" s="674"/>
      <c r="AX459" s="674"/>
      <c r="AY459" s="674"/>
      <c r="AZ459" s="674"/>
      <c r="BA459" s="674"/>
      <c r="BB459" s="674"/>
      <c r="BC459" s="674"/>
      <c r="BD459" s="674"/>
      <c r="BE459" s="674"/>
      <c r="BF459" s="674"/>
      <c r="BG459" s="674"/>
      <c r="BH459" s="674"/>
      <c r="BI459" s="674"/>
      <c r="BJ459" s="674"/>
      <c r="BK459" s="674"/>
      <c r="BL459" s="674"/>
      <c r="BM459" s="674"/>
      <c r="BN459" s="674"/>
      <c r="BO459" s="674"/>
      <c r="BP459" s="674"/>
      <c r="BQ459" s="674"/>
      <c r="BR459" s="674"/>
      <c r="BS459" s="674"/>
      <c r="BT459" s="674"/>
      <c r="BU459" s="674"/>
      <c r="BV459" s="674"/>
      <c r="BW459" s="674"/>
      <c r="BX459" s="674"/>
      <c r="BY459" s="674"/>
      <c r="BZ459" s="674"/>
      <c r="CA459" s="674"/>
      <c r="CB459" s="674"/>
      <c r="CC459" s="674"/>
      <c r="CD459" s="674"/>
      <c r="CE459" s="674"/>
      <c r="CF459" s="674"/>
      <c r="CG459" s="674"/>
      <c r="CH459" s="674"/>
      <c r="CI459" s="674"/>
      <c r="CJ459" s="674"/>
      <c r="CK459" s="674"/>
      <c r="CL459" s="674"/>
      <c r="CM459" s="674"/>
      <c r="CN459" s="674"/>
      <c r="CO459" s="674"/>
      <c r="CP459" s="674"/>
      <c r="CQ459" s="674"/>
      <c r="CR459" s="674"/>
      <c r="CS459" s="674"/>
      <c r="CT459" s="674"/>
      <c r="CU459" s="674"/>
      <c r="CV459" s="674"/>
      <c r="CW459" s="674"/>
      <c r="CX459" s="674"/>
      <c r="CY459" s="674"/>
      <c r="CZ459" s="674"/>
      <c r="DA459" s="674"/>
      <c r="DB459" s="674"/>
      <c r="DC459" s="674"/>
      <c r="DD459" s="674"/>
      <c r="DE459" s="674"/>
      <c r="DF459" s="674"/>
      <c r="DG459" s="674"/>
      <c r="DH459" s="674"/>
      <c r="DI459" s="674"/>
      <c r="DJ459" s="674"/>
      <c r="DK459" s="674"/>
      <c r="DL459" s="674"/>
      <c r="DM459" s="674"/>
      <c r="DN459" s="674"/>
      <c r="DO459" s="674"/>
      <c r="DP459" s="674"/>
      <c r="DQ459" s="674"/>
      <c r="DR459" s="674"/>
      <c r="DS459" s="674"/>
      <c r="DT459" s="674"/>
      <c r="DU459" s="674"/>
      <c r="DV459" s="674"/>
      <c r="DW459" s="674"/>
      <c r="DX459" s="674"/>
      <c r="DY459" s="674"/>
      <c r="DZ459" s="674"/>
      <c r="EA459" s="674"/>
      <c r="EB459" s="674"/>
      <c r="EC459" s="674"/>
      <c r="ED459" s="674"/>
      <c r="EE459" s="674"/>
      <c r="EF459" s="674"/>
      <c r="EG459" s="674"/>
      <c r="EH459" s="674"/>
      <c r="EI459" s="674"/>
      <c r="EJ459" s="674"/>
      <c r="EK459" s="674"/>
      <c r="EL459" s="674"/>
      <c r="EM459" s="674"/>
      <c r="EN459" s="674"/>
      <c r="EO459" s="674"/>
      <c r="EP459" s="674"/>
      <c r="EQ459" s="674"/>
      <c r="ER459" s="674"/>
      <c r="ES459" s="674"/>
      <c r="ET459" s="674"/>
      <c r="EU459" s="674"/>
      <c r="EV459" s="674"/>
      <c r="EW459" s="674"/>
      <c r="EX459" s="674"/>
      <c r="EY459" s="674"/>
      <c r="EZ459" s="674"/>
      <c r="FA459" s="674"/>
      <c r="FB459" s="674"/>
      <c r="FC459" s="674"/>
      <c r="FD459" s="674"/>
      <c r="FE459" s="674"/>
      <c r="FF459" s="674"/>
      <c r="FG459" s="674"/>
      <c r="FH459" s="674"/>
      <c r="FI459" s="674"/>
      <c r="FJ459" s="674"/>
      <c r="FK459" s="674"/>
      <c r="FL459" s="674"/>
      <c r="FM459" s="674"/>
      <c r="FN459" s="674"/>
      <c r="FO459" s="674"/>
      <c r="FP459" s="674"/>
      <c r="FQ459" s="674"/>
      <c r="FR459" s="674"/>
      <c r="FS459" s="674"/>
      <c r="FT459" s="674"/>
      <c r="FU459" s="674"/>
      <c r="FV459" s="674"/>
      <c r="FW459" s="674"/>
      <c r="FX459" s="674"/>
      <c r="FY459" s="674"/>
      <c r="FZ459" s="1313"/>
      <c r="GA459" s="1312"/>
      <c r="GB459" s="1156"/>
      <c r="GC459" s="1156"/>
      <c r="GD459" s="1156"/>
      <c r="GE459" s="1156"/>
      <c r="GF459" s="1156"/>
      <c r="GG459" s="1156"/>
      <c r="GH459" s="1156"/>
      <c r="GI459" s="1156"/>
      <c r="GJ459" s="1156"/>
      <c r="GK459" s="1157"/>
      <c r="GL459" s="1157"/>
      <c r="GM459" s="1157"/>
      <c r="GN459" s="1157"/>
      <c r="GO459" s="1157"/>
      <c r="GP459" s="1157"/>
      <c r="GQ459" s="1157"/>
      <c r="GR459" s="1157"/>
      <c r="GS459" s="1157"/>
      <c r="GT459" s="1157"/>
      <c r="GU459" s="1157"/>
      <c r="GV459" s="1157"/>
      <c r="GW459" s="1157"/>
      <c r="GX459" s="1157"/>
      <c r="GY459" s="1157"/>
      <c r="GZ459" s="1157"/>
      <c r="HA459" s="1157"/>
      <c r="HB459" s="1157"/>
      <c r="HC459" s="1157"/>
      <c r="HD459" s="1157"/>
      <c r="HE459" s="1157"/>
      <c r="HF459" s="1157"/>
      <c r="HG459" s="1157"/>
      <c r="HH459" s="1157"/>
      <c r="HI459" s="1157"/>
      <c r="HJ459" s="1026"/>
    </row>
    <row r="460" spans="2:218" ht="24.95" customHeight="1" x14ac:dyDescent="0.25">
      <c r="B460" s="1606"/>
      <c r="C460" s="229"/>
      <c r="D460" s="1316"/>
      <c r="E460" s="2400"/>
      <c r="F460" s="215"/>
      <c r="G460" s="213"/>
      <c r="H460" s="213"/>
      <c r="I460" s="214"/>
      <c r="J460" s="834"/>
      <c r="K460" s="234"/>
      <c r="L460" s="230"/>
      <c r="M460" s="231"/>
      <c r="N460" s="231"/>
      <c r="O460" s="231"/>
      <c r="P460" s="231"/>
      <c r="Q460" s="235"/>
      <c r="R460" s="233"/>
      <c r="S460" s="232"/>
      <c r="T460" s="219"/>
      <c r="U460" s="835"/>
      <c r="V460" s="212"/>
      <c r="W460" s="231"/>
      <c r="X460" s="2118"/>
      <c r="Y460" s="2119"/>
      <c r="Z460" s="674"/>
      <c r="AA460" s="674"/>
      <c r="AB460" s="674"/>
      <c r="AC460" s="674"/>
      <c r="AD460" s="674"/>
      <c r="AE460" s="674"/>
      <c r="AF460" s="674"/>
      <c r="AG460" s="674"/>
      <c r="AH460" s="674"/>
      <c r="AI460" s="674"/>
      <c r="AJ460" s="674"/>
      <c r="AK460" s="674"/>
      <c r="AL460" s="674"/>
      <c r="AM460" s="674"/>
      <c r="AN460" s="674"/>
      <c r="AO460" s="674"/>
      <c r="AP460" s="674"/>
      <c r="AQ460" s="674"/>
      <c r="AR460" s="674"/>
      <c r="AS460" s="674"/>
      <c r="AT460" s="674"/>
      <c r="AU460" s="674"/>
      <c r="AV460" s="674"/>
      <c r="AW460" s="674"/>
      <c r="AX460" s="674"/>
      <c r="AY460" s="674"/>
      <c r="AZ460" s="674"/>
      <c r="BA460" s="674"/>
      <c r="BB460" s="674"/>
      <c r="BC460" s="674"/>
      <c r="BD460" s="674"/>
      <c r="BE460" s="674"/>
      <c r="BF460" s="674"/>
      <c r="BG460" s="674"/>
      <c r="BH460" s="674"/>
      <c r="BI460" s="674"/>
      <c r="BJ460" s="674"/>
      <c r="BK460" s="674"/>
      <c r="BL460" s="674"/>
      <c r="BM460" s="674"/>
      <c r="BN460" s="674"/>
      <c r="BO460" s="674"/>
      <c r="BP460" s="674"/>
      <c r="BQ460" s="674"/>
      <c r="BR460" s="674"/>
      <c r="BS460" s="674"/>
      <c r="BT460" s="674"/>
      <c r="BU460" s="674"/>
      <c r="BV460" s="674"/>
      <c r="BW460" s="674"/>
      <c r="BX460" s="674"/>
      <c r="BY460" s="674"/>
      <c r="BZ460" s="674"/>
      <c r="CA460" s="674"/>
      <c r="CB460" s="674"/>
      <c r="CC460" s="674"/>
      <c r="CD460" s="674"/>
      <c r="CE460" s="674"/>
      <c r="CF460" s="674"/>
      <c r="CG460" s="674"/>
      <c r="CH460" s="674"/>
      <c r="CI460" s="674"/>
      <c r="CJ460" s="674"/>
      <c r="CK460" s="674"/>
      <c r="CL460" s="674"/>
      <c r="CM460" s="674"/>
      <c r="CN460" s="674"/>
      <c r="CO460" s="674"/>
      <c r="CP460" s="674"/>
      <c r="CQ460" s="674"/>
      <c r="CR460" s="674"/>
      <c r="CS460" s="674"/>
      <c r="CT460" s="674"/>
      <c r="CU460" s="674"/>
      <c r="CV460" s="674"/>
      <c r="CW460" s="674"/>
      <c r="CX460" s="674"/>
      <c r="CY460" s="674"/>
      <c r="CZ460" s="674"/>
      <c r="DA460" s="674"/>
      <c r="DB460" s="674"/>
      <c r="DC460" s="674"/>
      <c r="DD460" s="674"/>
      <c r="DE460" s="674"/>
      <c r="DF460" s="674"/>
      <c r="DG460" s="674"/>
      <c r="DH460" s="674"/>
      <c r="DI460" s="674"/>
      <c r="DJ460" s="674"/>
      <c r="DK460" s="674"/>
      <c r="DL460" s="674"/>
      <c r="DM460" s="674"/>
      <c r="DN460" s="674"/>
      <c r="DO460" s="674"/>
      <c r="DP460" s="674"/>
      <c r="DQ460" s="674"/>
      <c r="DR460" s="674"/>
      <c r="DS460" s="674"/>
      <c r="DT460" s="674"/>
      <c r="DU460" s="674"/>
      <c r="DV460" s="674"/>
      <c r="DW460" s="674"/>
      <c r="DX460" s="674"/>
      <c r="DY460" s="674"/>
      <c r="DZ460" s="674"/>
      <c r="EA460" s="674"/>
      <c r="EB460" s="674"/>
      <c r="EC460" s="674"/>
      <c r="ED460" s="674"/>
      <c r="EE460" s="674"/>
      <c r="EF460" s="674"/>
      <c r="EG460" s="674"/>
      <c r="EH460" s="674"/>
      <c r="EI460" s="674"/>
      <c r="EJ460" s="674"/>
      <c r="EK460" s="674"/>
      <c r="EL460" s="674"/>
      <c r="EM460" s="674"/>
      <c r="EN460" s="674"/>
      <c r="EO460" s="674"/>
      <c r="EP460" s="674"/>
      <c r="EQ460" s="674"/>
      <c r="ER460" s="674"/>
      <c r="ES460" s="674"/>
      <c r="ET460" s="674"/>
      <c r="EU460" s="674"/>
      <c r="EV460" s="674"/>
      <c r="EW460" s="674"/>
      <c r="EX460" s="674"/>
      <c r="EY460" s="674"/>
      <c r="EZ460" s="674"/>
      <c r="FA460" s="674"/>
      <c r="FB460" s="674"/>
      <c r="FC460" s="674"/>
      <c r="FD460" s="674"/>
      <c r="FE460" s="674"/>
      <c r="FF460" s="674"/>
      <c r="FG460" s="674"/>
      <c r="FH460" s="674"/>
      <c r="FI460" s="674"/>
      <c r="FJ460" s="674"/>
      <c r="FK460" s="674"/>
      <c r="FL460" s="674"/>
      <c r="FM460" s="674"/>
      <c r="FN460" s="674"/>
      <c r="FO460" s="674"/>
      <c r="FP460" s="674"/>
      <c r="FQ460" s="674"/>
      <c r="FR460" s="674"/>
      <c r="FS460" s="674"/>
      <c r="FT460" s="674"/>
      <c r="FU460" s="674"/>
      <c r="FV460" s="674"/>
      <c r="FW460" s="674"/>
      <c r="FX460" s="674"/>
      <c r="FY460" s="674"/>
      <c r="FZ460" s="1313"/>
      <c r="GA460" s="1312"/>
      <c r="GB460" s="1156"/>
      <c r="GC460" s="1156"/>
      <c r="GD460" s="1156"/>
      <c r="GE460" s="1156"/>
      <c r="GF460" s="1156"/>
      <c r="GG460" s="1156"/>
      <c r="GH460" s="1156"/>
      <c r="GI460" s="1156"/>
      <c r="GJ460" s="1156"/>
      <c r="GK460" s="1157"/>
      <c r="GL460" s="1157"/>
      <c r="GM460" s="1157"/>
      <c r="GN460" s="1157"/>
      <c r="GO460" s="1157"/>
      <c r="GP460" s="1157"/>
      <c r="GQ460" s="1157"/>
      <c r="GR460" s="1157"/>
      <c r="GS460" s="1157"/>
      <c r="GT460" s="1157"/>
      <c r="GU460" s="1157"/>
      <c r="GV460" s="1157"/>
      <c r="GW460" s="1157"/>
      <c r="GX460" s="1157"/>
      <c r="GY460" s="1157"/>
      <c r="GZ460" s="1157"/>
      <c r="HA460" s="1157"/>
      <c r="HB460" s="1157"/>
      <c r="HC460" s="1157"/>
      <c r="HD460" s="1157"/>
      <c r="HE460" s="1157"/>
      <c r="HF460" s="1157"/>
      <c r="HG460" s="1157"/>
      <c r="HH460" s="1157"/>
      <c r="HI460" s="1157"/>
      <c r="HJ460" s="1026"/>
    </row>
    <row r="461" spans="2:218" ht="24.95" customHeight="1" x14ac:dyDescent="0.25">
      <c r="B461" s="1606"/>
      <c r="C461" s="229"/>
      <c r="D461" s="1316"/>
      <c r="E461" s="2400"/>
      <c r="F461" s="215"/>
      <c r="G461" s="213"/>
      <c r="H461" s="213"/>
      <c r="I461" s="214"/>
      <c r="J461" s="834"/>
      <c r="K461" s="234"/>
      <c r="L461" s="230"/>
      <c r="M461" s="231"/>
      <c r="N461" s="231"/>
      <c r="O461" s="231"/>
      <c r="P461" s="231"/>
      <c r="Q461" s="235"/>
      <c r="R461" s="233"/>
      <c r="S461" s="232"/>
      <c r="T461" s="219"/>
      <c r="U461" s="835"/>
      <c r="V461" s="212"/>
      <c r="W461" s="231"/>
      <c r="X461" s="2118"/>
      <c r="Y461" s="2119"/>
      <c r="Z461" s="674"/>
      <c r="AA461" s="674"/>
      <c r="AB461" s="674"/>
      <c r="AC461" s="674"/>
      <c r="AD461" s="674"/>
      <c r="AE461" s="674"/>
      <c r="AF461" s="674"/>
      <c r="AG461" s="674"/>
      <c r="AH461" s="674"/>
      <c r="AI461" s="674"/>
      <c r="AJ461" s="674"/>
      <c r="AK461" s="674"/>
      <c r="AL461" s="674"/>
      <c r="AM461" s="674"/>
      <c r="AN461" s="674"/>
      <c r="AO461" s="674"/>
      <c r="AP461" s="674"/>
      <c r="AQ461" s="674"/>
      <c r="AR461" s="674"/>
      <c r="AS461" s="674"/>
      <c r="AT461" s="674"/>
      <c r="AU461" s="674"/>
      <c r="AV461" s="674"/>
      <c r="AW461" s="674"/>
      <c r="AX461" s="674"/>
      <c r="AY461" s="674"/>
      <c r="AZ461" s="674"/>
      <c r="BA461" s="674"/>
      <c r="BB461" s="674"/>
      <c r="BC461" s="674"/>
      <c r="BD461" s="674"/>
      <c r="BE461" s="674"/>
      <c r="BF461" s="674"/>
      <c r="BG461" s="674"/>
      <c r="BH461" s="674"/>
      <c r="BI461" s="674"/>
      <c r="BJ461" s="674"/>
      <c r="BK461" s="674"/>
      <c r="BL461" s="674"/>
      <c r="BM461" s="674"/>
      <c r="BN461" s="674"/>
      <c r="BO461" s="674"/>
      <c r="BP461" s="674"/>
      <c r="BQ461" s="674"/>
      <c r="BR461" s="674"/>
      <c r="BS461" s="674"/>
      <c r="BT461" s="674"/>
      <c r="BU461" s="674"/>
      <c r="BV461" s="674"/>
      <c r="BW461" s="674"/>
      <c r="BX461" s="674"/>
      <c r="BY461" s="674"/>
      <c r="BZ461" s="674"/>
      <c r="CA461" s="674"/>
      <c r="CB461" s="674"/>
      <c r="CC461" s="674"/>
      <c r="CD461" s="674"/>
      <c r="CE461" s="674"/>
      <c r="CF461" s="674"/>
      <c r="CG461" s="674"/>
      <c r="CH461" s="674"/>
      <c r="CI461" s="674"/>
      <c r="CJ461" s="674"/>
      <c r="CK461" s="674"/>
      <c r="CL461" s="674"/>
      <c r="CM461" s="674"/>
      <c r="CN461" s="674"/>
      <c r="CO461" s="674"/>
      <c r="CP461" s="674"/>
      <c r="CQ461" s="674"/>
      <c r="CR461" s="674"/>
      <c r="CS461" s="674"/>
      <c r="CT461" s="674"/>
      <c r="CU461" s="674"/>
      <c r="CV461" s="674"/>
      <c r="CW461" s="674"/>
      <c r="CX461" s="674"/>
      <c r="CY461" s="674"/>
      <c r="CZ461" s="674"/>
      <c r="DA461" s="674"/>
      <c r="DB461" s="674"/>
      <c r="DC461" s="674"/>
      <c r="DD461" s="674"/>
      <c r="DE461" s="674"/>
      <c r="DF461" s="674"/>
      <c r="DG461" s="674"/>
      <c r="DH461" s="674"/>
      <c r="DI461" s="674"/>
      <c r="DJ461" s="674"/>
      <c r="DK461" s="674"/>
      <c r="DL461" s="674"/>
      <c r="DM461" s="674"/>
      <c r="DN461" s="674"/>
      <c r="DO461" s="674"/>
      <c r="DP461" s="674"/>
      <c r="DQ461" s="674"/>
      <c r="DR461" s="674"/>
      <c r="DS461" s="674"/>
      <c r="DT461" s="674"/>
      <c r="DU461" s="674"/>
      <c r="DV461" s="674"/>
      <c r="DW461" s="674"/>
      <c r="DX461" s="674"/>
      <c r="DY461" s="674"/>
      <c r="DZ461" s="674"/>
      <c r="EA461" s="674"/>
      <c r="EB461" s="674"/>
      <c r="EC461" s="674"/>
      <c r="ED461" s="674"/>
      <c r="EE461" s="674"/>
      <c r="EF461" s="674"/>
      <c r="EG461" s="674"/>
      <c r="EH461" s="674"/>
      <c r="EI461" s="674"/>
      <c r="EJ461" s="674"/>
      <c r="EK461" s="674"/>
      <c r="EL461" s="674"/>
      <c r="EM461" s="674"/>
      <c r="EN461" s="674"/>
      <c r="EO461" s="674"/>
      <c r="EP461" s="674"/>
      <c r="EQ461" s="674"/>
      <c r="ER461" s="674"/>
      <c r="ES461" s="674"/>
      <c r="ET461" s="674"/>
      <c r="EU461" s="674"/>
      <c r="EV461" s="674"/>
      <c r="EW461" s="674"/>
      <c r="EX461" s="674"/>
      <c r="EY461" s="674"/>
      <c r="EZ461" s="674"/>
      <c r="FA461" s="674"/>
      <c r="FB461" s="674"/>
      <c r="FC461" s="674"/>
      <c r="FD461" s="674"/>
      <c r="FE461" s="674"/>
      <c r="FF461" s="674"/>
      <c r="FG461" s="674"/>
      <c r="FH461" s="674"/>
      <c r="FI461" s="674"/>
      <c r="FJ461" s="674"/>
      <c r="FK461" s="674"/>
      <c r="FL461" s="674"/>
      <c r="FM461" s="674"/>
      <c r="FN461" s="674"/>
      <c r="FO461" s="674"/>
      <c r="FP461" s="674"/>
      <c r="FQ461" s="674"/>
      <c r="FR461" s="674"/>
      <c r="FS461" s="674"/>
      <c r="FT461" s="674"/>
      <c r="FU461" s="674"/>
      <c r="FV461" s="674"/>
      <c r="FW461" s="674"/>
      <c r="FX461" s="674"/>
      <c r="FY461" s="674"/>
      <c r="FZ461" s="1313"/>
      <c r="GA461" s="1312"/>
      <c r="GB461" s="1156"/>
      <c r="GC461" s="1156"/>
      <c r="GD461" s="1156"/>
      <c r="GE461" s="1156"/>
      <c r="GF461" s="1156"/>
      <c r="GG461" s="1156"/>
      <c r="GH461" s="1156"/>
      <c r="GI461" s="1156"/>
      <c r="GJ461" s="1156"/>
      <c r="GK461" s="1157"/>
      <c r="GL461" s="1157"/>
      <c r="GM461" s="1157"/>
      <c r="GN461" s="1157"/>
      <c r="GO461" s="1157"/>
      <c r="GP461" s="1157"/>
      <c r="GQ461" s="1157"/>
      <c r="GR461" s="1157"/>
      <c r="GS461" s="1157"/>
      <c r="GT461" s="1157"/>
      <c r="GU461" s="1157"/>
      <c r="GV461" s="1157"/>
      <c r="GW461" s="1157"/>
      <c r="GX461" s="1157"/>
      <c r="GY461" s="1157"/>
      <c r="GZ461" s="1157"/>
      <c r="HA461" s="1157"/>
      <c r="HB461" s="1157"/>
      <c r="HC461" s="1157"/>
      <c r="HD461" s="1157"/>
      <c r="HE461" s="1157"/>
      <c r="HF461" s="1157"/>
      <c r="HG461" s="1157"/>
      <c r="HH461" s="1157"/>
      <c r="HI461" s="1157"/>
      <c r="HJ461" s="1026"/>
    </row>
    <row r="462" spans="2:218" ht="24.95" customHeight="1" x14ac:dyDescent="0.25">
      <c r="B462" s="1606"/>
      <c r="C462" s="229"/>
      <c r="D462" s="1316"/>
      <c r="E462" s="2400"/>
      <c r="F462" s="215"/>
      <c r="G462" s="213"/>
      <c r="H462" s="213"/>
      <c r="I462" s="214"/>
      <c r="J462" s="834"/>
      <c r="K462" s="234"/>
      <c r="L462" s="230"/>
      <c r="M462" s="231"/>
      <c r="N462" s="231"/>
      <c r="O462" s="231"/>
      <c r="P462" s="231"/>
      <c r="Q462" s="235"/>
      <c r="R462" s="233"/>
      <c r="S462" s="232"/>
      <c r="T462" s="219"/>
      <c r="U462" s="835"/>
      <c r="V462" s="212"/>
      <c r="W462" s="231"/>
      <c r="X462" s="2118"/>
      <c r="Y462" s="2119"/>
      <c r="Z462" s="674"/>
      <c r="AA462" s="674"/>
      <c r="AB462" s="674"/>
      <c r="AC462" s="674"/>
      <c r="AD462" s="674"/>
      <c r="AE462" s="674"/>
      <c r="AF462" s="674"/>
      <c r="AG462" s="674"/>
      <c r="AH462" s="674"/>
      <c r="AI462" s="674"/>
      <c r="AJ462" s="674"/>
      <c r="AK462" s="674"/>
      <c r="AL462" s="674"/>
      <c r="AM462" s="674"/>
      <c r="AN462" s="674"/>
      <c r="AO462" s="674"/>
      <c r="AP462" s="674"/>
      <c r="AQ462" s="674"/>
      <c r="AR462" s="674"/>
      <c r="AS462" s="674"/>
      <c r="AT462" s="674"/>
      <c r="AU462" s="674"/>
      <c r="AV462" s="674"/>
      <c r="AW462" s="674"/>
      <c r="AX462" s="674"/>
      <c r="AY462" s="674"/>
      <c r="AZ462" s="674"/>
      <c r="BA462" s="674"/>
      <c r="BB462" s="674"/>
      <c r="BC462" s="674"/>
      <c r="BD462" s="674"/>
      <c r="BE462" s="674"/>
      <c r="BF462" s="674"/>
      <c r="BG462" s="674"/>
      <c r="BH462" s="674"/>
      <c r="BI462" s="674"/>
      <c r="BJ462" s="674"/>
      <c r="BK462" s="674"/>
      <c r="BL462" s="674"/>
      <c r="BM462" s="674"/>
      <c r="BN462" s="674"/>
      <c r="BO462" s="674"/>
      <c r="BP462" s="674"/>
      <c r="BQ462" s="674"/>
      <c r="BR462" s="674"/>
      <c r="BS462" s="674"/>
      <c r="BT462" s="674"/>
      <c r="BU462" s="674"/>
      <c r="BV462" s="674"/>
      <c r="BW462" s="674"/>
      <c r="BX462" s="674"/>
      <c r="BY462" s="674"/>
      <c r="BZ462" s="674"/>
      <c r="CA462" s="674"/>
      <c r="CB462" s="674"/>
      <c r="CC462" s="674"/>
      <c r="CD462" s="674"/>
      <c r="CE462" s="674"/>
      <c r="CF462" s="674"/>
      <c r="CG462" s="674"/>
      <c r="CH462" s="674"/>
      <c r="CI462" s="674"/>
      <c r="CJ462" s="674"/>
      <c r="CK462" s="674"/>
      <c r="CL462" s="674"/>
      <c r="CM462" s="674"/>
      <c r="CN462" s="674"/>
      <c r="CO462" s="674"/>
      <c r="CP462" s="674"/>
      <c r="CQ462" s="674"/>
      <c r="CR462" s="674"/>
      <c r="CS462" s="674"/>
      <c r="CT462" s="674"/>
      <c r="CU462" s="674"/>
      <c r="CV462" s="674"/>
      <c r="CW462" s="674"/>
      <c r="CX462" s="674"/>
      <c r="CY462" s="674"/>
      <c r="CZ462" s="674"/>
      <c r="DA462" s="674"/>
      <c r="DB462" s="674"/>
      <c r="DC462" s="674"/>
      <c r="DD462" s="674"/>
      <c r="DE462" s="674"/>
      <c r="DF462" s="674"/>
      <c r="DG462" s="674"/>
      <c r="DH462" s="674"/>
      <c r="DI462" s="674"/>
      <c r="DJ462" s="674"/>
      <c r="DK462" s="674"/>
      <c r="DL462" s="674"/>
      <c r="DM462" s="674"/>
      <c r="DN462" s="674"/>
      <c r="DO462" s="674"/>
      <c r="DP462" s="674"/>
      <c r="DQ462" s="674"/>
      <c r="DR462" s="674"/>
      <c r="DS462" s="674"/>
      <c r="DT462" s="674"/>
      <c r="DU462" s="674"/>
      <c r="DV462" s="674"/>
      <c r="DW462" s="674"/>
      <c r="DX462" s="674"/>
      <c r="DY462" s="674"/>
      <c r="DZ462" s="674"/>
      <c r="EA462" s="674"/>
      <c r="EB462" s="674"/>
      <c r="EC462" s="674"/>
      <c r="ED462" s="674"/>
      <c r="EE462" s="674"/>
      <c r="EF462" s="674"/>
      <c r="EG462" s="674"/>
      <c r="EH462" s="674"/>
      <c r="EI462" s="674"/>
      <c r="EJ462" s="674"/>
      <c r="EK462" s="674"/>
      <c r="EL462" s="674"/>
      <c r="EM462" s="674"/>
      <c r="EN462" s="674"/>
      <c r="EO462" s="674"/>
      <c r="EP462" s="674"/>
      <c r="EQ462" s="674"/>
      <c r="ER462" s="674"/>
      <c r="ES462" s="674"/>
      <c r="ET462" s="674"/>
      <c r="EU462" s="674"/>
      <c r="EV462" s="674"/>
      <c r="EW462" s="674"/>
      <c r="EX462" s="674"/>
      <c r="EY462" s="674"/>
      <c r="EZ462" s="674"/>
      <c r="FA462" s="674"/>
      <c r="FB462" s="674"/>
      <c r="FC462" s="674"/>
      <c r="FD462" s="674"/>
      <c r="FE462" s="674"/>
      <c r="FF462" s="674"/>
      <c r="FG462" s="674"/>
      <c r="FH462" s="674"/>
      <c r="FI462" s="674"/>
      <c r="FJ462" s="674"/>
      <c r="FK462" s="674"/>
      <c r="FL462" s="674"/>
      <c r="FM462" s="674"/>
      <c r="FN462" s="674"/>
      <c r="FO462" s="674"/>
      <c r="FP462" s="674"/>
      <c r="FQ462" s="674"/>
      <c r="FR462" s="674"/>
      <c r="FS462" s="674"/>
      <c r="FT462" s="674"/>
      <c r="FU462" s="674"/>
      <c r="FV462" s="674"/>
      <c r="FW462" s="674"/>
      <c r="FX462" s="674"/>
      <c r="FY462" s="674"/>
      <c r="FZ462" s="1313"/>
      <c r="GA462" s="1312"/>
      <c r="GB462" s="1156"/>
      <c r="GC462" s="1156"/>
      <c r="GD462" s="1156"/>
      <c r="GE462" s="1156"/>
      <c r="GF462" s="1156"/>
      <c r="GG462" s="1156"/>
      <c r="GH462" s="1156"/>
      <c r="GI462" s="1156"/>
      <c r="GJ462" s="1156"/>
      <c r="GK462" s="1157"/>
      <c r="GL462" s="1157"/>
      <c r="GM462" s="1157"/>
      <c r="GN462" s="1157"/>
      <c r="GO462" s="1157"/>
      <c r="GP462" s="1157"/>
      <c r="GQ462" s="1157"/>
      <c r="GR462" s="1157"/>
      <c r="GS462" s="1157"/>
      <c r="GT462" s="1157"/>
      <c r="GU462" s="1157"/>
      <c r="GV462" s="1157"/>
      <c r="GW462" s="1157"/>
      <c r="GX462" s="1157"/>
      <c r="GY462" s="1157"/>
      <c r="GZ462" s="1157"/>
      <c r="HA462" s="1157"/>
      <c r="HB462" s="1157"/>
      <c r="HC462" s="1157"/>
      <c r="HD462" s="1157"/>
      <c r="HE462" s="1157"/>
      <c r="HF462" s="1157"/>
      <c r="HG462" s="1157"/>
      <c r="HH462" s="1157"/>
      <c r="HI462" s="1157"/>
      <c r="HJ462" s="1026"/>
    </row>
    <row r="463" spans="2:218" ht="24.95" customHeight="1" x14ac:dyDescent="0.25">
      <c r="B463" s="1606"/>
      <c r="C463" s="229"/>
      <c r="D463" s="1316"/>
      <c r="E463" s="2400"/>
      <c r="F463" s="215"/>
      <c r="G463" s="213"/>
      <c r="H463" s="213"/>
      <c r="I463" s="214"/>
      <c r="J463" s="834"/>
      <c r="K463" s="234"/>
      <c r="L463" s="230"/>
      <c r="M463" s="231"/>
      <c r="N463" s="231"/>
      <c r="O463" s="231"/>
      <c r="P463" s="231"/>
      <c r="Q463" s="235"/>
      <c r="R463" s="233"/>
      <c r="S463" s="232"/>
      <c r="T463" s="219"/>
      <c r="U463" s="835"/>
      <c r="V463" s="212"/>
      <c r="W463" s="231"/>
      <c r="X463" s="2118"/>
      <c r="Y463" s="2119"/>
      <c r="Z463" s="674"/>
      <c r="AA463" s="674"/>
      <c r="AB463" s="674"/>
      <c r="AC463" s="674"/>
      <c r="AD463" s="674"/>
      <c r="AE463" s="674"/>
      <c r="AF463" s="674"/>
      <c r="AG463" s="674"/>
      <c r="AH463" s="674"/>
      <c r="AI463" s="674"/>
      <c r="AJ463" s="674"/>
      <c r="AK463" s="674"/>
      <c r="AL463" s="674"/>
      <c r="AM463" s="674"/>
      <c r="AN463" s="674"/>
      <c r="AO463" s="674"/>
      <c r="AP463" s="674"/>
      <c r="AQ463" s="674"/>
      <c r="AR463" s="674"/>
      <c r="AS463" s="674"/>
      <c r="AT463" s="674"/>
      <c r="AU463" s="674"/>
      <c r="AV463" s="674"/>
      <c r="AW463" s="674"/>
      <c r="AX463" s="674"/>
      <c r="AY463" s="674"/>
      <c r="AZ463" s="674"/>
      <c r="BA463" s="674"/>
      <c r="BB463" s="674"/>
      <c r="BC463" s="674"/>
      <c r="BD463" s="674"/>
      <c r="BE463" s="674"/>
      <c r="BF463" s="674"/>
      <c r="BG463" s="674"/>
      <c r="BH463" s="674"/>
      <c r="BI463" s="674"/>
      <c r="BJ463" s="674"/>
      <c r="BK463" s="674"/>
      <c r="BL463" s="674"/>
      <c r="BM463" s="674"/>
      <c r="BN463" s="674"/>
      <c r="BO463" s="674"/>
      <c r="BP463" s="674"/>
      <c r="BQ463" s="674"/>
      <c r="BR463" s="674"/>
      <c r="BS463" s="674"/>
      <c r="BT463" s="674"/>
      <c r="BU463" s="674"/>
      <c r="BV463" s="674"/>
      <c r="BW463" s="674"/>
      <c r="BX463" s="674"/>
      <c r="BY463" s="674"/>
      <c r="BZ463" s="674"/>
      <c r="CA463" s="674"/>
      <c r="CB463" s="674"/>
      <c r="CC463" s="674"/>
      <c r="CD463" s="674"/>
      <c r="CE463" s="674"/>
      <c r="CF463" s="674"/>
      <c r="CG463" s="674"/>
      <c r="CH463" s="674"/>
      <c r="CI463" s="674"/>
      <c r="CJ463" s="674"/>
      <c r="CK463" s="674"/>
      <c r="CL463" s="674"/>
      <c r="CM463" s="674"/>
      <c r="CN463" s="674"/>
      <c r="CO463" s="674"/>
      <c r="CP463" s="674"/>
      <c r="CQ463" s="674"/>
      <c r="CR463" s="674"/>
      <c r="CS463" s="674"/>
      <c r="CT463" s="674"/>
      <c r="CU463" s="674"/>
      <c r="CV463" s="674"/>
      <c r="CW463" s="674"/>
      <c r="CX463" s="674"/>
      <c r="CY463" s="674"/>
      <c r="CZ463" s="674"/>
      <c r="DA463" s="674"/>
      <c r="DB463" s="674"/>
      <c r="DC463" s="674"/>
      <c r="DD463" s="674"/>
      <c r="DE463" s="674"/>
      <c r="DF463" s="674"/>
      <c r="DG463" s="674"/>
      <c r="DH463" s="674"/>
      <c r="DI463" s="674"/>
      <c r="DJ463" s="674"/>
      <c r="DK463" s="674"/>
      <c r="DL463" s="674"/>
      <c r="DM463" s="674"/>
      <c r="DN463" s="674"/>
      <c r="DO463" s="674"/>
      <c r="DP463" s="674"/>
      <c r="DQ463" s="674"/>
      <c r="DR463" s="674"/>
      <c r="DS463" s="674"/>
      <c r="DT463" s="674"/>
      <c r="DU463" s="674"/>
      <c r="DV463" s="674"/>
      <c r="DW463" s="674"/>
      <c r="DX463" s="674"/>
      <c r="DY463" s="674"/>
      <c r="DZ463" s="674"/>
      <c r="EA463" s="674"/>
      <c r="EB463" s="674"/>
      <c r="EC463" s="674"/>
      <c r="ED463" s="674"/>
      <c r="EE463" s="674"/>
      <c r="EF463" s="674"/>
      <c r="EG463" s="674"/>
      <c r="EH463" s="674"/>
      <c r="EI463" s="674"/>
      <c r="EJ463" s="674"/>
      <c r="EK463" s="674"/>
      <c r="EL463" s="674"/>
      <c r="EM463" s="674"/>
      <c r="EN463" s="674"/>
      <c r="EO463" s="674"/>
      <c r="EP463" s="674"/>
      <c r="EQ463" s="674"/>
      <c r="ER463" s="674"/>
      <c r="ES463" s="674"/>
      <c r="ET463" s="674"/>
      <c r="EU463" s="674"/>
      <c r="EV463" s="674"/>
      <c r="EW463" s="674"/>
      <c r="EX463" s="674"/>
      <c r="EY463" s="674"/>
      <c r="EZ463" s="674"/>
      <c r="FA463" s="674"/>
      <c r="FB463" s="674"/>
      <c r="FC463" s="674"/>
      <c r="FD463" s="674"/>
      <c r="FE463" s="674"/>
      <c r="FF463" s="674"/>
      <c r="FG463" s="674"/>
      <c r="FH463" s="674"/>
      <c r="FI463" s="674"/>
      <c r="FJ463" s="674"/>
      <c r="FK463" s="674"/>
      <c r="FL463" s="674"/>
      <c r="FM463" s="674"/>
      <c r="FN463" s="674"/>
      <c r="FO463" s="674"/>
      <c r="FP463" s="674"/>
      <c r="FQ463" s="674"/>
      <c r="FR463" s="674"/>
      <c r="FS463" s="674"/>
      <c r="FT463" s="674"/>
      <c r="FU463" s="674"/>
      <c r="FV463" s="674"/>
      <c r="FW463" s="674"/>
      <c r="FX463" s="674"/>
      <c r="FY463" s="674"/>
      <c r="FZ463" s="1313"/>
      <c r="GA463" s="1312"/>
      <c r="GB463" s="1156"/>
      <c r="GC463" s="1156"/>
      <c r="GD463" s="1156"/>
      <c r="GE463" s="1156"/>
      <c r="GF463" s="1156"/>
      <c r="GG463" s="1156"/>
      <c r="GH463" s="1156"/>
      <c r="GI463" s="1156"/>
      <c r="GJ463" s="1156"/>
      <c r="GK463" s="1157"/>
      <c r="GL463" s="1157"/>
      <c r="GM463" s="1157"/>
      <c r="GN463" s="1157"/>
      <c r="GO463" s="1157"/>
      <c r="GP463" s="1157"/>
      <c r="GQ463" s="1157"/>
      <c r="GR463" s="1157"/>
      <c r="GS463" s="1157"/>
      <c r="GT463" s="1157"/>
      <c r="GU463" s="1157"/>
      <c r="GV463" s="1157"/>
      <c r="GW463" s="1157"/>
      <c r="GX463" s="1157"/>
      <c r="GY463" s="1157"/>
      <c r="GZ463" s="1157"/>
      <c r="HA463" s="1157"/>
      <c r="HB463" s="1157"/>
      <c r="HC463" s="1157"/>
      <c r="HD463" s="1157"/>
      <c r="HE463" s="1157"/>
      <c r="HF463" s="1157"/>
      <c r="HG463" s="1157"/>
      <c r="HH463" s="1157"/>
      <c r="HI463" s="1157"/>
      <c r="HJ463" s="1026"/>
    </row>
    <row r="464" spans="2:218" ht="24.95" customHeight="1" x14ac:dyDescent="0.25">
      <c r="B464" s="1606"/>
      <c r="C464" s="229"/>
      <c r="D464" s="1316"/>
      <c r="E464" s="2400"/>
      <c r="F464" s="215"/>
      <c r="G464" s="213"/>
      <c r="H464" s="213"/>
      <c r="I464" s="214"/>
      <c r="J464" s="834"/>
      <c r="K464" s="234"/>
      <c r="L464" s="230"/>
      <c r="M464" s="231"/>
      <c r="N464" s="231"/>
      <c r="O464" s="231"/>
      <c r="P464" s="231"/>
      <c r="Q464" s="235"/>
      <c r="R464" s="233"/>
      <c r="S464" s="232"/>
      <c r="T464" s="219"/>
      <c r="U464" s="835"/>
      <c r="V464" s="212"/>
      <c r="W464" s="231"/>
      <c r="X464" s="2118"/>
      <c r="Y464" s="2119"/>
      <c r="Z464" s="674"/>
      <c r="AA464" s="674"/>
      <c r="AB464" s="674"/>
      <c r="AC464" s="674"/>
      <c r="AD464" s="674"/>
      <c r="AE464" s="674"/>
      <c r="AF464" s="674"/>
      <c r="AG464" s="674"/>
      <c r="AH464" s="674"/>
      <c r="AI464" s="674"/>
      <c r="AJ464" s="674"/>
      <c r="AK464" s="674"/>
      <c r="AL464" s="674"/>
      <c r="AM464" s="674"/>
      <c r="AN464" s="674"/>
      <c r="AO464" s="674"/>
      <c r="AP464" s="674"/>
      <c r="AQ464" s="674"/>
      <c r="AR464" s="674"/>
      <c r="AS464" s="674"/>
      <c r="AT464" s="674"/>
      <c r="AU464" s="674"/>
      <c r="AV464" s="674"/>
      <c r="AW464" s="674"/>
      <c r="AX464" s="674"/>
      <c r="AY464" s="674"/>
      <c r="AZ464" s="674"/>
      <c r="BA464" s="674"/>
      <c r="BB464" s="674"/>
      <c r="BC464" s="674"/>
      <c r="BD464" s="674"/>
      <c r="BE464" s="674"/>
      <c r="BF464" s="674"/>
      <c r="BG464" s="674"/>
      <c r="BH464" s="674"/>
      <c r="BI464" s="674"/>
      <c r="BJ464" s="674"/>
      <c r="BK464" s="674"/>
      <c r="BL464" s="674"/>
      <c r="BM464" s="674"/>
      <c r="BN464" s="674"/>
      <c r="BO464" s="674"/>
      <c r="BP464" s="674"/>
      <c r="BQ464" s="674"/>
      <c r="BR464" s="674"/>
      <c r="BS464" s="674"/>
      <c r="BT464" s="674"/>
      <c r="BU464" s="674"/>
      <c r="BV464" s="674"/>
      <c r="BW464" s="674"/>
      <c r="BX464" s="674"/>
      <c r="BY464" s="674"/>
      <c r="BZ464" s="674"/>
      <c r="CA464" s="674"/>
      <c r="CB464" s="674"/>
      <c r="CC464" s="674"/>
      <c r="CD464" s="674"/>
      <c r="CE464" s="674"/>
      <c r="CF464" s="674"/>
      <c r="CG464" s="674"/>
      <c r="CH464" s="674"/>
      <c r="CI464" s="674"/>
      <c r="CJ464" s="674"/>
      <c r="CK464" s="674"/>
      <c r="CL464" s="674"/>
      <c r="CM464" s="674"/>
      <c r="CN464" s="674"/>
      <c r="CO464" s="674"/>
      <c r="CP464" s="674"/>
      <c r="CQ464" s="674"/>
      <c r="CR464" s="674"/>
      <c r="CS464" s="674"/>
      <c r="CT464" s="674"/>
      <c r="CU464" s="674"/>
      <c r="CV464" s="674"/>
      <c r="CW464" s="674"/>
      <c r="CX464" s="674"/>
      <c r="CY464" s="674"/>
      <c r="CZ464" s="674"/>
      <c r="DA464" s="674"/>
      <c r="DB464" s="674"/>
      <c r="DC464" s="674"/>
      <c r="DD464" s="674"/>
      <c r="DE464" s="674"/>
      <c r="DF464" s="674"/>
      <c r="DG464" s="674"/>
      <c r="DH464" s="674"/>
      <c r="DI464" s="674"/>
      <c r="DJ464" s="674"/>
      <c r="DK464" s="674"/>
      <c r="DL464" s="674"/>
      <c r="DM464" s="674"/>
      <c r="DN464" s="674"/>
      <c r="DO464" s="674"/>
      <c r="DP464" s="674"/>
      <c r="DQ464" s="674"/>
      <c r="DR464" s="674"/>
      <c r="DS464" s="674"/>
      <c r="DT464" s="674"/>
      <c r="DU464" s="674"/>
      <c r="DV464" s="674"/>
      <c r="DW464" s="674"/>
      <c r="DX464" s="674"/>
      <c r="DY464" s="674"/>
      <c r="DZ464" s="674"/>
      <c r="EA464" s="674"/>
      <c r="EB464" s="674"/>
      <c r="EC464" s="674"/>
      <c r="ED464" s="674"/>
      <c r="EE464" s="674"/>
      <c r="EF464" s="674"/>
      <c r="EG464" s="674"/>
      <c r="EH464" s="674"/>
      <c r="EI464" s="674"/>
      <c r="EJ464" s="674"/>
      <c r="EK464" s="674"/>
      <c r="EL464" s="674"/>
      <c r="EM464" s="674"/>
      <c r="EN464" s="674"/>
      <c r="EO464" s="674"/>
      <c r="EP464" s="674"/>
      <c r="EQ464" s="674"/>
      <c r="ER464" s="674"/>
      <c r="ES464" s="674"/>
      <c r="ET464" s="674"/>
      <c r="EU464" s="674"/>
      <c r="EV464" s="674"/>
      <c r="EW464" s="674"/>
      <c r="EX464" s="674"/>
      <c r="EY464" s="674"/>
      <c r="EZ464" s="674"/>
      <c r="FA464" s="674"/>
      <c r="FB464" s="674"/>
      <c r="FC464" s="674"/>
      <c r="FD464" s="674"/>
      <c r="FE464" s="674"/>
      <c r="FF464" s="674"/>
      <c r="FG464" s="674"/>
      <c r="FH464" s="674"/>
      <c r="FI464" s="674"/>
      <c r="FJ464" s="674"/>
      <c r="FK464" s="674"/>
      <c r="FL464" s="674"/>
      <c r="FM464" s="674"/>
      <c r="FN464" s="674"/>
      <c r="FO464" s="674"/>
      <c r="FP464" s="674"/>
      <c r="FQ464" s="674"/>
      <c r="FR464" s="674"/>
      <c r="FS464" s="674"/>
      <c r="FT464" s="674"/>
      <c r="FU464" s="674"/>
      <c r="FV464" s="674"/>
      <c r="FW464" s="674"/>
      <c r="FX464" s="674"/>
      <c r="FY464" s="674"/>
      <c r="FZ464" s="1313"/>
      <c r="GA464" s="1312"/>
      <c r="GB464" s="1156"/>
      <c r="GC464" s="1156"/>
      <c r="GD464" s="1156"/>
      <c r="GE464" s="1156"/>
      <c r="GF464" s="1156"/>
      <c r="GG464" s="1156"/>
      <c r="GH464" s="1156"/>
      <c r="GI464" s="1156"/>
      <c r="GJ464" s="1156"/>
      <c r="GK464" s="1157"/>
      <c r="GL464" s="1157"/>
      <c r="GM464" s="1157"/>
      <c r="GN464" s="1157"/>
      <c r="GO464" s="1157"/>
      <c r="GP464" s="1157"/>
      <c r="GQ464" s="1157"/>
      <c r="GR464" s="1157"/>
      <c r="GS464" s="1157"/>
      <c r="GT464" s="1157"/>
      <c r="GU464" s="1157"/>
      <c r="GV464" s="1157"/>
      <c r="GW464" s="1157"/>
      <c r="GX464" s="1157"/>
      <c r="GY464" s="1157"/>
      <c r="GZ464" s="1157"/>
      <c r="HA464" s="1157"/>
      <c r="HB464" s="1157"/>
      <c r="HC464" s="1157"/>
      <c r="HD464" s="1157"/>
      <c r="HE464" s="1157"/>
      <c r="HF464" s="1157"/>
      <c r="HG464" s="1157"/>
      <c r="HH464" s="1157"/>
      <c r="HI464" s="1157"/>
      <c r="HJ464" s="1026"/>
    </row>
    <row r="465" spans="2:218" ht="24.95" customHeight="1" x14ac:dyDescent="0.25">
      <c r="B465" s="1606"/>
      <c r="C465" s="229"/>
      <c r="D465" s="1316"/>
      <c r="E465" s="2400"/>
      <c r="F465" s="215"/>
      <c r="G465" s="213"/>
      <c r="H465" s="213"/>
      <c r="I465" s="214"/>
      <c r="J465" s="834"/>
      <c r="K465" s="234"/>
      <c r="L465" s="230"/>
      <c r="M465" s="231"/>
      <c r="N465" s="231"/>
      <c r="O465" s="231"/>
      <c r="P465" s="231"/>
      <c r="Q465" s="235"/>
      <c r="R465" s="233"/>
      <c r="S465" s="232"/>
      <c r="T465" s="219"/>
      <c r="U465" s="835"/>
      <c r="V465" s="212"/>
      <c r="W465" s="231"/>
      <c r="X465" s="2118"/>
      <c r="Y465" s="2119"/>
      <c r="Z465" s="674"/>
      <c r="AA465" s="674"/>
      <c r="AB465" s="674"/>
      <c r="AC465" s="674"/>
      <c r="AD465" s="674"/>
      <c r="AE465" s="674"/>
      <c r="AF465" s="674"/>
      <c r="AG465" s="674"/>
      <c r="AH465" s="674"/>
      <c r="AI465" s="674"/>
      <c r="AJ465" s="674"/>
      <c r="AK465" s="674"/>
      <c r="AL465" s="674"/>
      <c r="AM465" s="674"/>
      <c r="AN465" s="674"/>
      <c r="AO465" s="674"/>
      <c r="AP465" s="674"/>
      <c r="AQ465" s="674"/>
      <c r="AR465" s="674"/>
      <c r="AS465" s="674"/>
      <c r="AT465" s="674"/>
      <c r="AU465" s="674"/>
      <c r="AV465" s="674"/>
      <c r="AW465" s="674"/>
      <c r="AX465" s="674"/>
      <c r="AY465" s="674"/>
      <c r="AZ465" s="674"/>
      <c r="BA465" s="674"/>
      <c r="BB465" s="674"/>
      <c r="BC465" s="674"/>
      <c r="BD465" s="674"/>
      <c r="BE465" s="674"/>
      <c r="BF465" s="674"/>
      <c r="BG465" s="674"/>
      <c r="BH465" s="674"/>
      <c r="BI465" s="674"/>
      <c r="BJ465" s="674"/>
      <c r="BK465" s="674"/>
      <c r="BL465" s="674"/>
      <c r="BM465" s="674"/>
      <c r="BN465" s="674"/>
      <c r="BO465" s="674"/>
      <c r="BP465" s="674"/>
      <c r="BQ465" s="674"/>
      <c r="BR465" s="674"/>
      <c r="BS465" s="674"/>
      <c r="BT465" s="674"/>
      <c r="BU465" s="674"/>
      <c r="BV465" s="674"/>
      <c r="BW465" s="674"/>
      <c r="BX465" s="674"/>
      <c r="BY465" s="674"/>
      <c r="BZ465" s="674"/>
      <c r="CA465" s="674"/>
      <c r="CB465" s="674"/>
      <c r="CC465" s="674"/>
      <c r="CD465" s="674"/>
      <c r="CE465" s="674"/>
      <c r="CF465" s="674"/>
      <c r="CG465" s="674"/>
      <c r="CH465" s="674"/>
      <c r="CI465" s="674"/>
      <c r="CJ465" s="674"/>
      <c r="CK465" s="674"/>
      <c r="CL465" s="674"/>
      <c r="CM465" s="674"/>
      <c r="CN465" s="674"/>
      <c r="CO465" s="674"/>
      <c r="CP465" s="674"/>
      <c r="CQ465" s="674"/>
      <c r="CR465" s="674"/>
      <c r="CS465" s="674"/>
      <c r="CT465" s="674"/>
      <c r="CU465" s="674"/>
      <c r="CV465" s="674"/>
      <c r="CW465" s="674"/>
      <c r="CX465" s="674"/>
      <c r="CY465" s="674"/>
      <c r="CZ465" s="674"/>
      <c r="DA465" s="674"/>
      <c r="DB465" s="674"/>
      <c r="DC465" s="674"/>
      <c r="DD465" s="674"/>
      <c r="DE465" s="674"/>
      <c r="DF465" s="674"/>
      <c r="DG465" s="674"/>
      <c r="DH465" s="674"/>
      <c r="DI465" s="674"/>
      <c r="DJ465" s="674"/>
      <c r="DK465" s="674"/>
      <c r="DL465" s="674"/>
      <c r="DM465" s="674"/>
      <c r="DN465" s="674"/>
      <c r="DO465" s="674"/>
      <c r="DP465" s="674"/>
      <c r="DQ465" s="674"/>
      <c r="DR465" s="674"/>
      <c r="DS465" s="674"/>
      <c r="DT465" s="674"/>
      <c r="DU465" s="674"/>
      <c r="DV465" s="674"/>
      <c r="DW465" s="674"/>
      <c r="DX465" s="674"/>
      <c r="DY465" s="674"/>
      <c r="DZ465" s="674"/>
      <c r="EA465" s="674"/>
      <c r="EB465" s="674"/>
      <c r="EC465" s="674"/>
      <c r="ED465" s="674"/>
      <c r="EE465" s="674"/>
      <c r="EF465" s="674"/>
      <c r="EG465" s="674"/>
      <c r="EH465" s="674"/>
      <c r="EI465" s="674"/>
      <c r="EJ465" s="674"/>
      <c r="EK465" s="674"/>
      <c r="EL465" s="674"/>
      <c r="EM465" s="674"/>
      <c r="EN465" s="674"/>
      <c r="EO465" s="674"/>
      <c r="EP465" s="674"/>
      <c r="EQ465" s="674"/>
      <c r="ER465" s="674"/>
      <c r="ES465" s="674"/>
      <c r="ET465" s="674"/>
      <c r="EU465" s="674"/>
      <c r="EV465" s="674"/>
      <c r="EW465" s="674"/>
      <c r="EX465" s="674"/>
      <c r="EY465" s="674"/>
      <c r="EZ465" s="674"/>
      <c r="FA465" s="674"/>
      <c r="FB465" s="674"/>
      <c r="FC465" s="674"/>
      <c r="FD465" s="674"/>
      <c r="FE465" s="674"/>
      <c r="FF465" s="674"/>
      <c r="FG465" s="674"/>
      <c r="FH465" s="674"/>
      <c r="FI465" s="674"/>
      <c r="FJ465" s="674"/>
      <c r="FK465" s="674"/>
      <c r="FL465" s="674"/>
      <c r="FM465" s="674"/>
      <c r="FN465" s="674"/>
      <c r="FO465" s="674"/>
      <c r="FP465" s="674"/>
      <c r="FQ465" s="674"/>
      <c r="FR465" s="674"/>
      <c r="FS465" s="674"/>
      <c r="FT465" s="674"/>
      <c r="FU465" s="674"/>
      <c r="FV465" s="674"/>
      <c r="FW465" s="674"/>
      <c r="FX465" s="674"/>
      <c r="FY465" s="674"/>
      <c r="FZ465" s="1313"/>
      <c r="GA465" s="1312"/>
      <c r="GB465" s="1156"/>
      <c r="GC465" s="1156"/>
      <c r="GD465" s="1156"/>
      <c r="GE465" s="1156"/>
      <c r="GF465" s="1156"/>
      <c r="GG465" s="1156"/>
      <c r="GH465" s="1156"/>
      <c r="GI465" s="1156"/>
      <c r="GJ465" s="1156"/>
      <c r="GK465" s="1157"/>
      <c r="GL465" s="1157"/>
      <c r="GM465" s="1157"/>
      <c r="GN465" s="1157"/>
      <c r="GO465" s="1157"/>
      <c r="GP465" s="1157"/>
      <c r="GQ465" s="1157"/>
      <c r="GR465" s="1157"/>
      <c r="GS465" s="1157"/>
      <c r="GT465" s="1157"/>
      <c r="GU465" s="1157"/>
      <c r="GV465" s="1157"/>
      <c r="GW465" s="1157"/>
      <c r="GX465" s="1157"/>
      <c r="GY465" s="1157"/>
      <c r="GZ465" s="1157"/>
      <c r="HA465" s="1157"/>
      <c r="HB465" s="1157"/>
      <c r="HC465" s="1157"/>
      <c r="HD465" s="1157"/>
      <c r="HE465" s="1157"/>
      <c r="HF465" s="1157"/>
      <c r="HG465" s="1157"/>
      <c r="HH465" s="1157"/>
      <c r="HI465" s="1157"/>
      <c r="HJ465" s="1026"/>
    </row>
    <row r="466" spans="2:218" ht="24.95" customHeight="1" x14ac:dyDescent="0.25">
      <c r="B466" s="1606"/>
      <c r="C466" s="229"/>
      <c r="D466" s="2075"/>
      <c r="E466" s="2401"/>
      <c r="F466" s="215"/>
      <c r="G466" s="213"/>
      <c r="H466" s="213"/>
      <c r="I466" s="214"/>
      <c r="J466" s="834"/>
      <c r="K466" s="234"/>
      <c r="L466" s="230"/>
      <c r="M466" s="231"/>
      <c r="N466" s="231"/>
      <c r="O466" s="231"/>
      <c r="P466" s="231"/>
      <c r="Q466" s="235"/>
      <c r="R466" s="233"/>
      <c r="S466" s="232"/>
      <c r="T466" s="219"/>
      <c r="U466" s="835"/>
      <c r="V466" s="212"/>
      <c r="W466" s="231"/>
      <c r="X466" s="2118"/>
      <c r="Y466" s="2119"/>
      <c r="Z466" s="674"/>
      <c r="AA466" s="674"/>
      <c r="AB466" s="674"/>
      <c r="AC466" s="674"/>
      <c r="AD466" s="674"/>
      <c r="AE466" s="674"/>
      <c r="AF466" s="674"/>
      <c r="AG466" s="674"/>
      <c r="AH466" s="674"/>
      <c r="AI466" s="674"/>
      <c r="AJ466" s="674"/>
      <c r="AK466" s="674"/>
      <c r="AL466" s="674"/>
      <c r="AM466" s="674"/>
      <c r="AN466" s="674"/>
      <c r="AO466" s="674"/>
      <c r="AP466" s="674"/>
      <c r="AQ466" s="674"/>
      <c r="AR466" s="674"/>
      <c r="AS466" s="674"/>
      <c r="AT466" s="674"/>
      <c r="AU466" s="674"/>
      <c r="AV466" s="674"/>
      <c r="AW466" s="674"/>
      <c r="AX466" s="674"/>
      <c r="AY466" s="674"/>
      <c r="AZ466" s="674"/>
      <c r="BA466" s="674"/>
      <c r="BB466" s="674"/>
      <c r="BC466" s="674"/>
      <c r="BD466" s="674"/>
      <c r="BE466" s="674"/>
      <c r="BF466" s="674"/>
      <c r="BG466" s="674"/>
      <c r="BH466" s="674"/>
      <c r="BI466" s="674"/>
      <c r="BJ466" s="674"/>
      <c r="BK466" s="674"/>
      <c r="BL466" s="674"/>
      <c r="BM466" s="674"/>
      <c r="BN466" s="674"/>
      <c r="BO466" s="674"/>
      <c r="BP466" s="674"/>
      <c r="BQ466" s="674"/>
      <c r="BR466" s="674"/>
      <c r="BS466" s="674"/>
      <c r="BT466" s="674"/>
      <c r="BU466" s="674"/>
      <c r="BV466" s="674"/>
      <c r="BW466" s="674"/>
      <c r="BX466" s="674"/>
      <c r="BY466" s="674"/>
      <c r="BZ466" s="674"/>
      <c r="CA466" s="674"/>
      <c r="CB466" s="674"/>
      <c r="CC466" s="674"/>
      <c r="CD466" s="674"/>
      <c r="CE466" s="674"/>
      <c r="CF466" s="674"/>
      <c r="CG466" s="674"/>
      <c r="CH466" s="674"/>
      <c r="CI466" s="674"/>
      <c r="CJ466" s="674"/>
      <c r="CK466" s="674"/>
      <c r="CL466" s="674"/>
      <c r="CM466" s="674"/>
      <c r="CN466" s="674"/>
      <c r="CO466" s="674"/>
      <c r="CP466" s="674"/>
      <c r="CQ466" s="674"/>
      <c r="CR466" s="674"/>
      <c r="CS466" s="674"/>
      <c r="CT466" s="674"/>
      <c r="CU466" s="674"/>
      <c r="CV466" s="674"/>
      <c r="CW466" s="674"/>
      <c r="CX466" s="674"/>
      <c r="CY466" s="674"/>
      <c r="CZ466" s="674"/>
      <c r="DA466" s="674"/>
      <c r="DB466" s="674"/>
      <c r="DC466" s="674"/>
      <c r="DD466" s="674"/>
      <c r="DE466" s="674"/>
      <c r="DF466" s="674"/>
      <c r="DG466" s="674"/>
      <c r="DH466" s="674"/>
      <c r="DI466" s="674"/>
      <c r="DJ466" s="674"/>
      <c r="DK466" s="674"/>
      <c r="DL466" s="674"/>
      <c r="DM466" s="674"/>
      <c r="DN466" s="674"/>
      <c r="DO466" s="674"/>
      <c r="DP466" s="674"/>
      <c r="DQ466" s="674"/>
      <c r="DR466" s="674"/>
      <c r="DS466" s="674"/>
      <c r="DT466" s="674"/>
      <c r="DU466" s="674"/>
      <c r="DV466" s="674"/>
      <c r="DW466" s="674"/>
      <c r="DX466" s="674"/>
      <c r="DY466" s="674"/>
      <c r="DZ466" s="674"/>
      <c r="EA466" s="674"/>
      <c r="EB466" s="674"/>
      <c r="EC466" s="674"/>
      <c r="ED466" s="674"/>
      <c r="EE466" s="674"/>
      <c r="EF466" s="674"/>
      <c r="EG466" s="674"/>
      <c r="EH466" s="674"/>
      <c r="EI466" s="674"/>
      <c r="EJ466" s="674"/>
      <c r="EK466" s="674"/>
      <c r="EL466" s="674"/>
      <c r="EM466" s="674"/>
      <c r="EN466" s="674"/>
      <c r="EO466" s="674"/>
      <c r="EP466" s="674"/>
      <c r="EQ466" s="674"/>
      <c r="ER466" s="674"/>
      <c r="ES466" s="674"/>
      <c r="ET466" s="674"/>
      <c r="EU466" s="674"/>
      <c r="EV466" s="674"/>
      <c r="EW466" s="674"/>
      <c r="EX466" s="674"/>
      <c r="EY466" s="674"/>
      <c r="EZ466" s="674"/>
      <c r="FA466" s="674"/>
      <c r="FB466" s="674"/>
      <c r="FC466" s="674"/>
      <c r="FD466" s="674"/>
      <c r="FE466" s="674"/>
      <c r="FF466" s="674"/>
      <c r="FG466" s="674"/>
      <c r="FH466" s="674"/>
      <c r="FI466" s="674"/>
      <c r="FJ466" s="674"/>
      <c r="FK466" s="674"/>
      <c r="FL466" s="674"/>
      <c r="FM466" s="674"/>
      <c r="FN466" s="674"/>
      <c r="FO466" s="674"/>
      <c r="FP466" s="674"/>
      <c r="FQ466" s="674"/>
      <c r="FR466" s="674"/>
      <c r="FS466" s="674"/>
      <c r="FT466" s="674"/>
      <c r="FU466" s="674"/>
      <c r="FV466" s="674"/>
      <c r="FW466" s="674"/>
      <c r="FX466" s="674"/>
      <c r="FY466" s="674"/>
      <c r="FZ466" s="1313"/>
      <c r="GA466" s="1312"/>
      <c r="GB466" s="1156"/>
      <c r="GC466" s="1156"/>
      <c r="GD466" s="1156"/>
      <c r="GE466" s="1156"/>
      <c r="GF466" s="1156"/>
      <c r="GG466" s="1156"/>
      <c r="GH466" s="1156"/>
      <c r="GI466" s="1156"/>
      <c r="GJ466" s="1156"/>
      <c r="GK466" s="1157"/>
      <c r="GL466" s="1157"/>
      <c r="GM466" s="1157"/>
      <c r="GN466" s="1157"/>
      <c r="GO466" s="1157"/>
      <c r="GP466" s="1157"/>
      <c r="GQ466" s="1157"/>
      <c r="GR466" s="1157"/>
      <c r="GS466" s="1157"/>
      <c r="GT466" s="1157"/>
      <c r="GU466" s="1157"/>
      <c r="GV466" s="1157"/>
      <c r="GW466" s="1157"/>
      <c r="GX466" s="1157"/>
      <c r="GY466" s="1157"/>
      <c r="GZ466" s="1157"/>
      <c r="HA466" s="1157"/>
      <c r="HB466" s="1157"/>
      <c r="HC466" s="1157"/>
      <c r="HD466" s="1157"/>
      <c r="HE466" s="1157"/>
      <c r="HF466" s="1157"/>
      <c r="HG466" s="1157"/>
      <c r="HH466" s="1157"/>
      <c r="HI466" s="1157"/>
      <c r="HJ466" s="1026"/>
    </row>
    <row r="467" spans="2:218" ht="24.95" customHeight="1" x14ac:dyDescent="0.25">
      <c r="B467" s="1606"/>
      <c r="C467" s="229"/>
      <c r="D467" s="1316"/>
      <c r="E467" s="2400"/>
      <c r="F467" s="215"/>
      <c r="G467" s="213"/>
      <c r="H467" s="213"/>
      <c r="I467" s="214"/>
      <c r="J467" s="834"/>
      <c r="K467" s="234"/>
      <c r="L467" s="230"/>
      <c r="M467" s="231"/>
      <c r="N467" s="231"/>
      <c r="O467" s="231"/>
      <c r="P467" s="231"/>
      <c r="Q467" s="235"/>
      <c r="R467" s="233"/>
      <c r="S467" s="232"/>
      <c r="T467" s="219"/>
      <c r="U467" s="835"/>
      <c r="V467" s="212"/>
      <c r="W467" s="231"/>
      <c r="X467" s="2118"/>
      <c r="Y467" s="2119"/>
      <c r="Z467" s="674"/>
      <c r="AA467" s="674"/>
      <c r="AB467" s="674"/>
      <c r="AC467" s="674"/>
      <c r="AD467" s="674"/>
      <c r="AE467" s="674"/>
      <c r="AF467" s="674"/>
      <c r="AG467" s="674"/>
      <c r="AH467" s="674"/>
      <c r="AI467" s="674"/>
      <c r="AJ467" s="674"/>
      <c r="AK467" s="674"/>
      <c r="AL467" s="674"/>
      <c r="AM467" s="674"/>
      <c r="AN467" s="674"/>
      <c r="AO467" s="674"/>
      <c r="AP467" s="674"/>
      <c r="AQ467" s="674"/>
      <c r="AR467" s="674"/>
      <c r="AS467" s="674"/>
      <c r="AT467" s="674"/>
      <c r="AU467" s="674"/>
      <c r="AV467" s="674"/>
      <c r="AW467" s="674"/>
      <c r="AX467" s="674"/>
      <c r="AY467" s="674"/>
      <c r="AZ467" s="674"/>
      <c r="BA467" s="674"/>
      <c r="BB467" s="674"/>
      <c r="BC467" s="674"/>
      <c r="BD467" s="674"/>
      <c r="BE467" s="674"/>
      <c r="BF467" s="674"/>
      <c r="BG467" s="674"/>
      <c r="BH467" s="674"/>
      <c r="BI467" s="674"/>
      <c r="BJ467" s="674"/>
      <c r="BK467" s="674"/>
      <c r="BL467" s="674"/>
      <c r="BM467" s="674"/>
      <c r="BN467" s="674"/>
      <c r="BO467" s="674"/>
      <c r="BP467" s="674"/>
      <c r="BQ467" s="674"/>
      <c r="BR467" s="674"/>
      <c r="BS467" s="674"/>
      <c r="BT467" s="674"/>
      <c r="BU467" s="674"/>
      <c r="BV467" s="674"/>
      <c r="BW467" s="674"/>
      <c r="BX467" s="674"/>
      <c r="BY467" s="674"/>
      <c r="BZ467" s="674"/>
      <c r="CA467" s="674"/>
      <c r="CB467" s="674"/>
      <c r="CC467" s="674"/>
      <c r="CD467" s="674"/>
      <c r="CE467" s="674"/>
      <c r="CF467" s="674"/>
      <c r="CG467" s="674"/>
      <c r="CH467" s="674"/>
      <c r="CI467" s="674"/>
      <c r="CJ467" s="674"/>
      <c r="CK467" s="674"/>
      <c r="CL467" s="674"/>
      <c r="CM467" s="674"/>
      <c r="CN467" s="674"/>
      <c r="CO467" s="674"/>
      <c r="CP467" s="674"/>
      <c r="CQ467" s="674"/>
      <c r="CR467" s="674"/>
      <c r="CS467" s="674"/>
      <c r="CT467" s="674"/>
      <c r="CU467" s="674"/>
      <c r="CV467" s="674"/>
      <c r="CW467" s="674"/>
      <c r="CX467" s="674"/>
      <c r="CY467" s="674"/>
      <c r="CZ467" s="674"/>
      <c r="DA467" s="674"/>
      <c r="DB467" s="674"/>
      <c r="DC467" s="674"/>
      <c r="DD467" s="674"/>
      <c r="DE467" s="674"/>
      <c r="DF467" s="674"/>
      <c r="DG467" s="674"/>
      <c r="DH467" s="674"/>
      <c r="DI467" s="674"/>
      <c r="DJ467" s="674"/>
      <c r="DK467" s="674"/>
      <c r="DL467" s="674"/>
      <c r="DM467" s="674"/>
      <c r="DN467" s="674"/>
      <c r="DO467" s="674"/>
      <c r="DP467" s="674"/>
      <c r="DQ467" s="674"/>
      <c r="DR467" s="674"/>
      <c r="DS467" s="674"/>
      <c r="DT467" s="674"/>
      <c r="DU467" s="674"/>
      <c r="DV467" s="674"/>
      <c r="DW467" s="674"/>
      <c r="DX467" s="674"/>
      <c r="DY467" s="674"/>
      <c r="DZ467" s="674"/>
      <c r="EA467" s="674"/>
      <c r="EB467" s="674"/>
      <c r="EC467" s="674"/>
      <c r="ED467" s="674"/>
      <c r="EE467" s="674"/>
      <c r="EF467" s="674"/>
      <c r="EG467" s="674"/>
      <c r="EH467" s="674"/>
      <c r="EI467" s="674"/>
      <c r="EJ467" s="674"/>
      <c r="EK467" s="674"/>
      <c r="EL467" s="674"/>
      <c r="EM467" s="674"/>
      <c r="EN467" s="674"/>
      <c r="EO467" s="674"/>
      <c r="EP467" s="674"/>
      <c r="EQ467" s="674"/>
      <c r="ER467" s="674"/>
      <c r="ES467" s="674"/>
      <c r="ET467" s="674"/>
      <c r="EU467" s="674"/>
      <c r="EV467" s="674"/>
      <c r="EW467" s="674"/>
      <c r="EX467" s="674"/>
      <c r="EY467" s="674"/>
      <c r="EZ467" s="674"/>
      <c r="FA467" s="674"/>
      <c r="FB467" s="674"/>
      <c r="FC467" s="674"/>
      <c r="FD467" s="674"/>
      <c r="FE467" s="674"/>
      <c r="FF467" s="674"/>
      <c r="FG467" s="674"/>
      <c r="FH467" s="674"/>
      <c r="FI467" s="674"/>
      <c r="FJ467" s="674"/>
      <c r="FK467" s="674"/>
      <c r="FL467" s="674"/>
      <c r="FM467" s="674"/>
      <c r="FN467" s="674"/>
      <c r="FO467" s="674"/>
      <c r="FP467" s="674"/>
      <c r="FQ467" s="674"/>
      <c r="FR467" s="674"/>
      <c r="FS467" s="674"/>
      <c r="FT467" s="674"/>
      <c r="FU467" s="674"/>
      <c r="FV467" s="674"/>
      <c r="FW467" s="674"/>
      <c r="FX467" s="674"/>
      <c r="FY467" s="674"/>
      <c r="FZ467" s="1313"/>
      <c r="GA467" s="1312"/>
      <c r="GB467" s="1156"/>
      <c r="GC467" s="1156"/>
      <c r="GD467" s="1156"/>
      <c r="GE467" s="1156"/>
      <c r="GF467" s="1156"/>
      <c r="GG467" s="1156"/>
      <c r="GH467" s="1156"/>
      <c r="GI467" s="1156"/>
      <c r="GJ467" s="1156"/>
      <c r="GK467" s="1157"/>
      <c r="GL467" s="1157"/>
      <c r="GM467" s="1157"/>
      <c r="GN467" s="1157"/>
      <c r="GO467" s="1157"/>
      <c r="GP467" s="1157"/>
      <c r="GQ467" s="1157"/>
      <c r="GR467" s="1157"/>
      <c r="GS467" s="1157"/>
      <c r="GT467" s="1157"/>
      <c r="GU467" s="1157"/>
      <c r="GV467" s="1157"/>
      <c r="GW467" s="1157"/>
      <c r="GX467" s="1157"/>
      <c r="GY467" s="1157"/>
      <c r="GZ467" s="1157"/>
      <c r="HA467" s="1157"/>
      <c r="HB467" s="1157"/>
      <c r="HC467" s="1157"/>
      <c r="HD467" s="1157"/>
      <c r="HE467" s="1157"/>
      <c r="HF467" s="1157"/>
      <c r="HG467" s="1157"/>
      <c r="HH467" s="1157"/>
      <c r="HI467" s="1157"/>
      <c r="HJ467" s="1026"/>
    </row>
    <row r="468" spans="2:218" ht="24.95" customHeight="1" x14ac:dyDescent="0.25">
      <c r="B468" s="1606"/>
      <c r="C468" s="229"/>
      <c r="D468" s="1316"/>
      <c r="E468" s="2400"/>
      <c r="F468" s="215"/>
      <c r="G468" s="213"/>
      <c r="H468" s="213"/>
      <c r="I468" s="214"/>
      <c r="J468" s="834"/>
      <c r="K468" s="234"/>
      <c r="L468" s="230"/>
      <c r="M468" s="231"/>
      <c r="N468" s="231"/>
      <c r="O468" s="231"/>
      <c r="P468" s="231"/>
      <c r="Q468" s="235"/>
      <c r="R468" s="233"/>
      <c r="S468" s="232"/>
      <c r="T468" s="219"/>
      <c r="U468" s="835"/>
      <c r="V468" s="212"/>
      <c r="W468" s="231"/>
      <c r="X468" s="2118"/>
      <c r="Y468" s="2119"/>
      <c r="Z468" s="674"/>
      <c r="AA468" s="674"/>
      <c r="AB468" s="674"/>
      <c r="AC468" s="674"/>
      <c r="AD468" s="674"/>
      <c r="AE468" s="674"/>
      <c r="AF468" s="674"/>
      <c r="AG468" s="674"/>
      <c r="AH468" s="674"/>
      <c r="AI468" s="674"/>
      <c r="AJ468" s="674"/>
      <c r="AK468" s="674"/>
      <c r="AL468" s="674"/>
      <c r="AM468" s="674"/>
      <c r="AN468" s="674"/>
      <c r="AO468" s="674"/>
      <c r="AP468" s="674"/>
      <c r="AQ468" s="674"/>
      <c r="AR468" s="674"/>
      <c r="AS468" s="674"/>
      <c r="AT468" s="674"/>
      <c r="AU468" s="674"/>
      <c r="AV468" s="674"/>
      <c r="AW468" s="674"/>
      <c r="AX468" s="674"/>
      <c r="AY468" s="674"/>
      <c r="AZ468" s="674"/>
      <c r="BA468" s="674"/>
      <c r="BB468" s="674"/>
      <c r="BC468" s="674"/>
      <c r="BD468" s="674"/>
      <c r="BE468" s="674"/>
      <c r="BF468" s="674"/>
      <c r="BG468" s="674"/>
      <c r="BH468" s="674"/>
      <c r="BI468" s="674"/>
      <c r="BJ468" s="674"/>
      <c r="BK468" s="674"/>
      <c r="BL468" s="674"/>
      <c r="BM468" s="674"/>
      <c r="BN468" s="674"/>
      <c r="BO468" s="674"/>
      <c r="BP468" s="674"/>
      <c r="BQ468" s="674"/>
      <c r="BR468" s="674"/>
      <c r="BS468" s="674"/>
      <c r="BT468" s="674"/>
      <c r="BU468" s="674"/>
      <c r="BV468" s="674"/>
      <c r="BW468" s="674"/>
      <c r="BX468" s="674"/>
      <c r="BY468" s="674"/>
      <c r="BZ468" s="674"/>
      <c r="CA468" s="674"/>
      <c r="CB468" s="674"/>
      <c r="CC468" s="674"/>
      <c r="CD468" s="674"/>
      <c r="CE468" s="674"/>
      <c r="CF468" s="674"/>
      <c r="CG468" s="674"/>
      <c r="CH468" s="674"/>
      <c r="CI468" s="674"/>
      <c r="CJ468" s="674"/>
      <c r="CK468" s="674"/>
      <c r="CL468" s="674"/>
      <c r="CM468" s="674"/>
      <c r="CN468" s="674"/>
      <c r="CO468" s="674"/>
      <c r="CP468" s="674"/>
      <c r="CQ468" s="674"/>
      <c r="CR468" s="674"/>
      <c r="CS468" s="674"/>
      <c r="CT468" s="674"/>
      <c r="CU468" s="674"/>
      <c r="CV468" s="674"/>
      <c r="CW468" s="674"/>
      <c r="CX468" s="674"/>
      <c r="CY468" s="674"/>
      <c r="CZ468" s="674"/>
      <c r="DA468" s="674"/>
      <c r="DB468" s="674"/>
      <c r="DC468" s="674"/>
      <c r="DD468" s="674"/>
      <c r="DE468" s="674"/>
      <c r="DF468" s="674"/>
      <c r="DG468" s="674"/>
      <c r="DH468" s="674"/>
      <c r="DI468" s="674"/>
      <c r="DJ468" s="674"/>
      <c r="DK468" s="674"/>
      <c r="DL468" s="674"/>
      <c r="DM468" s="674"/>
      <c r="DN468" s="674"/>
      <c r="DO468" s="674"/>
      <c r="DP468" s="674"/>
      <c r="DQ468" s="674"/>
      <c r="DR468" s="674"/>
      <c r="DS468" s="674"/>
      <c r="DT468" s="674"/>
      <c r="DU468" s="674"/>
      <c r="DV468" s="674"/>
      <c r="DW468" s="674"/>
      <c r="DX468" s="674"/>
      <c r="DY468" s="674"/>
      <c r="DZ468" s="674"/>
      <c r="EA468" s="674"/>
      <c r="EB468" s="674"/>
      <c r="EC468" s="674"/>
      <c r="ED468" s="674"/>
      <c r="EE468" s="674"/>
      <c r="EF468" s="674"/>
      <c r="EG468" s="674"/>
      <c r="EH468" s="674"/>
      <c r="EI468" s="674"/>
      <c r="EJ468" s="674"/>
      <c r="EK468" s="674"/>
      <c r="EL468" s="674"/>
      <c r="EM468" s="674"/>
      <c r="EN468" s="674"/>
      <c r="EO468" s="674"/>
      <c r="EP468" s="674"/>
      <c r="EQ468" s="674"/>
      <c r="ER468" s="674"/>
      <c r="ES468" s="674"/>
      <c r="ET468" s="674"/>
      <c r="EU468" s="674"/>
      <c r="EV468" s="674"/>
      <c r="EW468" s="674"/>
      <c r="EX468" s="674"/>
      <c r="EY468" s="674"/>
      <c r="EZ468" s="674"/>
      <c r="FA468" s="674"/>
      <c r="FB468" s="674"/>
      <c r="FC468" s="674"/>
      <c r="FD468" s="674"/>
      <c r="FE468" s="674"/>
      <c r="FF468" s="674"/>
      <c r="FG468" s="674"/>
      <c r="FH468" s="674"/>
      <c r="FI468" s="674"/>
      <c r="FJ468" s="674"/>
      <c r="FK468" s="674"/>
      <c r="FL468" s="674"/>
      <c r="FM468" s="674"/>
      <c r="FN468" s="674"/>
      <c r="FO468" s="674"/>
      <c r="FP468" s="674"/>
      <c r="FQ468" s="674"/>
      <c r="FR468" s="674"/>
      <c r="FS468" s="674"/>
      <c r="FT468" s="674"/>
      <c r="FU468" s="674"/>
      <c r="FV468" s="674"/>
      <c r="FW468" s="674"/>
      <c r="FX468" s="674"/>
      <c r="FY468" s="674"/>
      <c r="FZ468" s="1313"/>
      <c r="GA468" s="1312"/>
      <c r="GB468" s="1156"/>
      <c r="GC468" s="1156"/>
      <c r="GD468" s="1156"/>
      <c r="GE468" s="1156"/>
      <c r="GF468" s="1156"/>
      <c r="GG468" s="1156"/>
      <c r="GH468" s="1156"/>
      <c r="GI468" s="1156"/>
      <c r="GJ468" s="1156"/>
      <c r="GK468" s="1157"/>
      <c r="GL468" s="1157"/>
      <c r="GM468" s="1157"/>
      <c r="GN468" s="1157"/>
      <c r="GO468" s="1157"/>
      <c r="GP468" s="1157"/>
      <c r="GQ468" s="1157"/>
      <c r="GR468" s="1157"/>
      <c r="GS468" s="1157"/>
      <c r="GT468" s="1157"/>
      <c r="GU468" s="1157"/>
      <c r="GV468" s="1157"/>
      <c r="GW468" s="1157"/>
      <c r="GX468" s="1157"/>
      <c r="GY468" s="1157"/>
      <c r="GZ468" s="1157"/>
      <c r="HA468" s="1157"/>
      <c r="HB468" s="1157"/>
      <c r="HC468" s="1157"/>
      <c r="HD468" s="1157"/>
      <c r="HE468" s="1157"/>
      <c r="HF468" s="1157"/>
      <c r="HG468" s="1157"/>
      <c r="HH468" s="1157"/>
      <c r="HI468" s="1157"/>
      <c r="HJ468" s="1026"/>
    </row>
    <row r="469" spans="2:218" ht="24.95" customHeight="1" x14ac:dyDescent="0.25">
      <c r="B469" s="1606"/>
      <c r="C469" s="229"/>
      <c r="D469" s="1316"/>
      <c r="E469" s="2400"/>
      <c r="F469" s="215"/>
      <c r="G469" s="213"/>
      <c r="H469" s="213"/>
      <c r="I469" s="214"/>
      <c r="J469" s="834"/>
      <c r="K469" s="234"/>
      <c r="L469" s="230"/>
      <c r="M469" s="231"/>
      <c r="N469" s="231"/>
      <c r="O469" s="231"/>
      <c r="P469" s="231"/>
      <c r="Q469" s="235"/>
      <c r="R469" s="233"/>
      <c r="S469" s="232"/>
      <c r="T469" s="219"/>
      <c r="U469" s="835"/>
      <c r="V469" s="212"/>
      <c r="W469" s="231"/>
      <c r="X469" s="2118"/>
      <c r="Y469" s="2119"/>
      <c r="Z469" s="674"/>
      <c r="AA469" s="674"/>
      <c r="AB469" s="674"/>
      <c r="AC469" s="674"/>
      <c r="AD469" s="674"/>
      <c r="AE469" s="674"/>
      <c r="AF469" s="674"/>
      <c r="AG469" s="674"/>
      <c r="AH469" s="674"/>
      <c r="AI469" s="674"/>
      <c r="AJ469" s="674"/>
      <c r="AK469" s="674"/>
      <c r="AL469" s="674"/>
      <c r="AM469" s="674"/>
      <c r="AN469" s="674"/>
      <c r="AO469" s="674"/>
      <c r="AP469" s="674"/>
      <c r="AQ469" s="674"/>
      <c r="AR469" s="674"/>
      <c r="AS469" s="674"/>
      <c r="AT469" s="674"/>
      <c r="AU469" s="674"/>
      <c r="AV469" s="674"/>
      <c r="AW469" s="674"/>
      <c r="AX469" s="674"/>
      <c r="AY469" s="674"/>
      <c r="AZ469" s="674"/>
      <c r="BA469" s="674"/>
      <c r="BB469" s="674"/>
      <c r="BC469" s="674"/>
      <c r="BD469" s="674"/>
      <c r="BE469" s="674"/>
      <c r="BF469" s="674"/>
      <c r="BG469" s="674"/>
      <c r="BH469" s="674"/>
      <c r="BI469" s="674"/>
      <c r="BJ469" s="674"/>
      <c r="BK469" s="674"/>
      <c r="BL469" s="674"/>
      <c r="BM469" s="674"/>
      <c r="BN469" s="674"/>
      <c r="BO469" s="674"/>
      <c r="BP469" s="674"/>
      <c r="BQ469" s="674"/>
      <c r="BR469" s="674"/>
      <c r="BS469" s="674"/>
      <c r="BT469" s="674"/>
      <c r="BU469" s="674"/>
      <c r="BV469" s="674"/>
      <c r="BW469" s="674"/>
      <c r="BX469" s="674"/>
      <c r="BY469" s="674"/>
      <c r="BZ469" s="674"/>
      <c r="CA469" s="674"/>
      <c r="CB469" s="674"/>
      <c r="CC469" s="674"/>
      <c r="CD469" s="674"/>
      <c r="CE469" s="674"/>
      <c r="CF469" s="674"/>
      <c r="CG469" s="674"/>
      <c r="CH469" s="674"/>
      <c r="CI469" s="674"/>
      <c r="CJ469" s="674"/>
      <c r="CK469" s="674"/>
      <c r="CL469" s="674"/>
      <c r="CM469" s="674"/>
      <c r="CN469" s="674"/>
      <c r="CO469" s="674"/>
      <c r="CP469" s="674"/>
      <c r="CQ469" s="674"/>
      <c r="CR469" s="674"/>
      <c r="CS469" s="674"/>
      <c r="CT469" s="674"/>
      <c r="CU469" s="674"/>
      <c r="CV469" s="674"/>
      <c r="CW469" s="674"/>
      <c r="CX469" s="674"/>
      <c r="CY469" s="674"/>
      <c r="CZ469" s="674"/>
      <c r="DA469" s="674"/>
      <c r="DB469" s="674"/>
      <c r="DC469" s="674"/>
      <c r="DD469" s="674"/>
      <c r="DE469" s="674"/>
      <c r="DF469" s="674"/>
      <c r="DG469" s="674"/>
      <c r="DH469" s="674"/>
      <c r="DI469" s="674"/>
      <c r="DJ469" s="674"/>
      <c r="DK469" s="674"/>
      <c r="DL469" s="674"/>
      <c r="DM469" s="674"/>
      <c r="DN469" s="674"/>
      <c r="DO469" s="674"/>
      <c r="DP469" s="674"/>
      <c r="DQ469" s="674"/>
      <c r="DR469" s="674"/>
      <c r="DS469" s="674"/>
      <c r="DT469" s="674"/>
      <c r="DU469" s="674"/>
      <c r="DV469" s="674"/>
      <c r="DW469" s="674"/>
      <c r="DX469" s="674"/>
      <c r="DY469" s="674"/>
      <c r="DZ469" s="674"/>
      <c r="EA469" s="674"/>
      <c r="EB469" s="674"/>
      <c r="EC469" s="674"/>
      <c r="ED469" s="674"/>
      <c r="EE469" s="674"/>
      <c r="EF469" s="674"/>
      <c r="EG469" s="674"/>
      <c r="EH469" s="674"/>
      <c r="EI469" s="674"/>
      <c r="EJ469" s="674"/>
      <c r="EK469" s="674"/>
      <c r="EL469" s="674"/>
      <c r="EM469" s="674"/>
      <c r="EN469" s="674"/>
      <c r="EO469" s="674"/>
      <c r="EP469" s="674"/>
      <c r="EQ469" s="674"/>
      <c r="ER469" s="674"/>
      <c r="ES469" s="674"/>
      <c r="ET469" s="674"/>
      <c r="EU469" s="674"/>
      <c r="EV469" s="674"/>
      <c r="EW469" s="674"/>
      <c r="EX469" s="674"/>
      <c r="EY469" s="674"/>
      <c r="EZ469" s="674"/>
      <c r="FA469" s="674"/>
      <c r="FB469" s="674"/>
      <c r="FC469" s="674"/>
      <c r="FD469" s="674"/>
      <c r="FE469" s="674"/>
      <c r="FF469" s="674"/>
      <c r="FG469" s="674"/>
      <c r="FH469" s="674"/>
      <c r="FI469" s="674"/>
      <c r="FJ469" s="674"/>
      <c r="FK469" s="674"/>
      <c r="FL469" s="674"/>
      <c r="FM469" s="674"/>
      <c r="FN469" s="674"/>
      <c r="FO469" s="674"/>
      <c r="FP469" s="674"/>
      <c r="FQ469" s="674"/>
      <c r="FR469" s="674"/>
      <c r="FS469" s="674"/>
      <c r="FT469" s="674"/>
      <c r="FU469" s="674"/>
      <c r="FV469" s="674"/>
      <c r="FW469" s="674"/>
      <c r="FX469" s="674"/>
      <c r="FY469" s="674"/>
      <c r="FZ469" s="1313"/>
      <c r="GA469" s="1312"/>
      <c r="GB469" s="1156"/>
      <c r="GC469" s="1156"/>
      <c r="GD469" s="1156"/>
      <c r="GE469" s="1156"/>
      <c r="GF469" s="1156"/>
      <c r="GG469" s="1156"/>
      <c r="GH469" s="1156"/>
      <c r="GI469" s="1156"/>
      <c r="GJ469" s="1156"/>
      <c r="GK469" s="1157"/>
      <c r="GL469" s="1157"/>
      <c r="GM469" s="1157"/>
      <c r="GN469" s="1157"/>
      <c r="GO469" s="1157"/>
      <c r="GP469" s="1157"/>
      <c r="GQ469" s="1157"/>
      <c r="GR469" s="1157"/>
      <c r="GS469" s="1157"/>
      <c r="GT469" s="1157"/>
      <c r="GU469" s="1157"/>
      <c r="GV469" s="1157"/>
      <c r="GW469" s="1157"/>
      <c r="GX469" s="1157"/>
      <c r="GY469" s="1157"/>
      <c r="GZ469" s="1157"/>
      <c r="HA469" s="1157"/>
      <c r="HB469" s="1157"/>
      <c r="HC469" s="1157"/>
      <c r="HD469" s="1157"/>
      <c r="HE469" s="1157"/>
      <c r="HF469" s="1157"/>
      <c r="HG469" s="1157"/>
      <c r="HH469" s="1157"/>
      <c r="HI469" s="1157"/>
      <c r="HJ469" s="1026"/>
    </row>
    <row r="470" spans="2:218" ht="24.95" customHeight="1" thickBot="1" x14ac:dyDescent="0.3">
      <c r="B470" s="1606"/>
      <c r="C470" s="229"/>
      <c r="D470" s="1316"/>
      <c r="E470" s="2400"/>
      <c r="F470" s="215"/>
      <c r="G470" s="213"/>
      <c r="H470" s="213"/>
      <c r="I470" s="214"/>
      <c r="J470" s="834"/>
      <c r="K470" s="234"/>
      <c r="L470" s="230"/>
      <c r="M470" s="231"/>
      <c r="N470" s="231"/>
      <c r="O470" s="231"/>
      <c r="P470" s="231"/>
      <c r="Q470" s="235"/>
      <c r="R470" s="233"/>
      <c r="S470" s="232"/>
      <c r="T470" s="219"/>
      <c r="U470" s="835"/>
      <c r="V470" s="212"/>
      <c r="W470" s="231"/>
      <c r="X470" s="2118"/>
      <c r="Y470" s="2119"/>
      <c r="Z470" s="674"/>
      <c r="AA470" s="674"/>
      <c r="AB470" s="674"/>
      <c r="AC470" s="674"/>
      <c r="AD470" s="674"/>
      <c r="AE470" s="674"/>
      <c r="AF470" s="674"/>
      <c r="AG470" s="674"/>
      <c r="AH470" s="674"/>
      <c r="AI470" s="674"/>
      <c r="AJ470" s="674"/>
      <c r="AK470" s="674"/>
      <c r="AL470" s="674"/>
      <c r="AM470" s="674"/>
      <c r="AN470" s="674"/>
      <c r="AO470" s="674"/>
      <c r="AP470" s="674"/>
      <c r="AQ470" s="674"/>
      <c r="AR470" s="674"/>
      <c r="AS470" s="674"/>
      <c r="AT470" s="674"/>
      <c r="AU470" s="674"/>
      <c r="AV470" s="674"/>
      <c r="AW470" s="674"/>
      <c r="AX470" s="674"/>
      <c r="AY470" s="674"/>
      <c r="AZ470" s="674"/>
      <c r="BA470" s="674"/>
      <c r="BB470" s="674"/>
      <c r="BC470" s="674"/>
      <c r="BD470" s="674"/>
      <c r="BE470" s="674"/>
      <c r="BF470" s="674"/>
      <c r="BG470" s="674"/>
      <c r="BH470" s="674"/>
      <c r="BI470" s="674"/>
      <c r="BJ470" s="674"/>
      <c r="BK470" s="674"/>
      <c r="BL470" s="674"/>
      <c r="BM470" s="674"/>
      <c r="BN470" s="674"/>
      <c r="BO470" s="674"/>
      <c r="BP470" s="674"/>
      <c r="BQ470" s="674"/>
      <c r="BR470" s="674"/>
      <c r="BS470" s="674"/>
      <c r="BT470" s="674"/>
      <c r="BU470" s="674"/>
      <c r="BV470" s="674"/>
      <c r="BW470" s="674"/>
      <c r="BX470" s="674"/>
      <c r="BY470" s="674"/>
      <c r="BZ470" s="674"/>
      <c r="CA470" s="674"/>
      <c r="CB470" s="674"/>
      <c r="CC470" s="674"/>
      <c r="CD470" s="674"/>
      <c r="CE470" s="674"/>
      <c r="CF470" s="674"/>
      <c r="CG470" s="674"/>
      <c r="CH470" s="674"/>
      <c r="CI470" s="674"/>
      <c r="CJ470" s="674"/>
      <c r="CK470" s="674"/>
      <c r="CL470" s="674"/>
      <c r="CM470" s="674"/>
      <c r="CN470" s="674"/>
      <c r="CO470" s="674"/>
      <c r="CP470" s="674"/>
      <c r="CQ470" s="674"/>
      <c r="CR470" s="674"/>
      <c r="CS470" s="674"/>
      <c r="CT470" s="674"/>
      <c r="CU470" s="674"/>
      <c r="CV470" s="674"/>
      <c r="CW470" s="674"/>
      <c r="CX470" s="674"/>
      <c r="CY470" s="674"/>
      <c r="CZ470" s="674"/>
      <c r="DA470" s="674"/>
      <c r="DB470" s="674"/>
      <c r="DC470" s="674"/>
      <c r="DD470" s="674"/>
      <c r="DE470" s="674"/>
      <c r="DF470" s="674"/>
      <c r="DG470" s="674"/>
      <c r="DH470" s="674"/>
      <c r="DI470" s="674"/>
      <c r="DJ470" s="674"/>
      <c r="DK470" s="674"/>
      <c r="DL470" s="674"/>
      <c r="DM470" s="674"/>
      <c r="DN470" s="674"/>
      <c r="DO470" s="674"/>
      <c r="DP470" s="674"/>
      <c r="DQ470" s="674"/>
      <c r="DR470" s="674"/>
      <c r="DS470" s="674"/>
      <c r="DT470" s="674"/>
      <c r="DU470" s="674"/>
      <c r="DV470" s="674"/>
      <c r="DW470" s="674"/>
      <c r="DX470" s="674"/>
      <c r="DY470" s="674"/>
      <c r="DZ470" s="674"/>
      <c r="EA470" s="674"/>
      <c r="EB470" s="674"/>
      <c r="EC470" s="674"/>
      <c r="ED470" s="674"/>
      <c r="EE470" s="674"/>
      <c r="EF470" s="674"/>
      <c r="EG470" s="674"/>
      <c r="EH470" s="674"/>
      <c r="EI470" s="674"/>
      <c r="EJ470" s="674"/>
      <c r="EK470" s="674"/>
      <c r="EL470" s="674"/>
      <c r="EM470" s="674"/>
      <c r="EN470" s="674"/>
      <c r="EO470" s="674"/>
      <c r="EP470" s="674"/>
      <c r="EQ470" s="674"/>
      <c r="ER470" s="674"/>
      <c r="ES470" s="674"/>
      <c r="ET470" s="674"/>
      <c r="EU470" s="674"/>
      <c r="EV470" s="674"/>
      <c r="EW470" s="674"/>
      <c r="EX470" s="674"/>
      <c r="EY470" s="674"/>
      <c r="EZ470" s="674"/>
      <c r="FA470" s="674"/>
      <c r="FB470" s="674"/>
      <c r="FC470" s="674"/>
      <c r="FD470" s="674"/>
      <c r="FE470" s="674"/>
      <c r="FF470" s="674"/>
      <c r="FG470" s="674"/>
      <c r="FH470" s="674"/>
      <c r="FI470" s="674"/>
      <c r="FJ470" s="674"/>
      <c r="FK470" s="674"/>
      <c r="FL470" s="674"/>
      <c r="FM470" s="674"/>
      <c r="FN470" s="674"/>
      <c r="FO470" s="674"/>
      <c r="FP470" s="674"/>
      <c r="FQ470" s="674"/>
      <c r="FR470" s="674"/>
      <c r="FS470" s="674"/>
      <c r="FT470" s="674"/>
      <c r="FU470" s="674"/>
      <c r="FV470" s="674"/>
      <c r="FW470" s="674"/>
      <c r="FX470" s="674"/>
      <c r="FY470" s="674"/>
      <c r="FZ470" s="1313"/>
      <c r="GA470" s="1312"/>
      <c r="GB470" s="1156"/>
      <c r="GC470" s="1156"/>
      <c r="GD470" s="1156"/>
      <c r="GE470" s="1156"/>
      <c r="GF470" s="1156"/>
      <c r="GG470" s="1156"/>
      <c r="GH470" s="1156"/>
      <c r="GI470" s="1156"/>
      <c r="GJ470" s="1156"/>
      <c r="GK470" s="1157"/>
      <c r="GL470" s="1157"/>
      <c r="GM470" s="1157"/>
      <c r="GN470" s="1157"/>
      <c r="GO470" s="1157"/>
      <c r="GP470" s="1157"/>
      <c r="GQ470" s="1157"/>
      <c r="GR470" s="1157"/>
      <c r="GS470" s="1157"/>
      <c r="GT470" s="1157"/>
      <c r="GU470" s="1157"/>
      <c r="GV470" s="1157"/>
      <c r="GW470" s="1157"/>
      <c r="GX470" s="1157"/>
      <c r="GY470" s="1157"/>
      <c r="GZ470" s="1157"/>
      <c r="HA470" s="1157"/>
      <c r="HB470" s="1157"/>
      <c r="HC470" s="1157"/>
      <c r="HD470" s="1157"/>
      <c r="HE470" s="1157"/>
      <c r="HF470" s="1157"/>
      <c r="HG470" s="1157"/>
      <c r="HH470" s="1157"/>
      <c r="HI470" s="1157"/>
      <c r="HJ470" s="1026"/>
    </row>
    <row r="471" spans="2:218" ht="24.95" customHeight="1" x14ac:dyDescent="0.25">
      <c r="B471" s="1607"/>
      <c r="C471" s="684"/>
      <c r="D471" s="1317"/>
      <c r="E471" s="2399"/>
      <c r="F471" s="685"/>
      <c r="G471" s="686"/>
      <c r="H471" s="686"/>
      <c r="I471" s="687"/>
      <c r="J471" s="723"/>
      <c r="K471" s="688"/>
      <c r="L471" s="689"/>
      <c r="M471" s="690"/>
      <c r="N471" s="690"/>
      <c r="O471" s="690"/>
      <c r="P471" s="690"/>
      <c r="Q471" s="691"/>
      <c r="R471" s="692"/>
      <c r="S471" s="693"/>
      <c r="T471" s="694"/>
      <c r="U471" s="724"/>
      <c r="V471" s="695"/>
      <c r="W471" s="690"/>
      <c r="X471" s="2118"/>
      <c r="Y471" s="2119"/>
      <c r="Z471" s="696"/>
      <c r="AA471" s="696"/>
      <c r="AB471" s="696"/>
      <c r="AC471" s="696"/>
      <c r="AD471" s="696"/>
      <c r="AE471" s="696"/>
      <c r="AF471" s="696"/>
      <c r="AG471" s="696"/>
      <c r="AH471" s="696"/>
      <c r="AI471" s="696"/>
      <c r="AJ471" s="696"/>
      <c r="AK471" s="696"/>
      <c r="AL471" s="696"/>
      <c r="AM471" s="696"/>
      <c r="AN471" s="696"/>
      <c r="AO471" s="696"/>
      <c r="AP471" s="696"/>
      <c r="AQ471" s="696"/>
      <c r="AR471" s="696"/>
      <c r="AS471" s="696"/>
      <c r="AT471" s="696"/>
      <c r="AU471" s="696"/>
      <c r="AV471" s="696"/>
      <c r="AW471" s="696"/>
      <c r="AX471" s="696"/>
      <c r="AY471" s="696"/>
      <c r="AZ471" s="696"/>
      <c r="BA471" s="696"/>
      <c r="BB471" s="696"/>
      <c r="BC471" s="696"/>
      <c r="BD471" s="696"/>
      <c r="BE471" s="696"/>
      <c r="BF471" s="696"/>
      <c r="BG471" s="696"/>
      <c r="BH471" s="696"/>
      <c r="BI471" s="696"/>
      <c r="BJ471" s="696"/>
      <c r="BK471" s="696"/>
      <c r="BL471" s="696"/>
      <c r="BM471" s="696"/>
      <c r="BN471" s="696"/>
      <c r="BO471" s="696"/>
      <c r="BP471" s="696"/>
      <c r="BQ471" s="696"/>
      <c r="BR471" s="696"/>
      <c r="BS471" s="696"/>
      <c r="BT471" s="696"/>
      <c r="BU471" s="696"/>
      <c r="BV471" s="696"/>
      <c r="BW471" s="696"/>
      <c r="BX471" s="696"/>
      <c r="BY471" s="696"/>
      <c r="BZ471" s="696"/>
      <c r="CA471" s="696"/>
      <c r="CB471" s="696"/>
      <c r="CC471" s="696"/>
      <c r="CD471" s="696"/>
      <c r="CE471" s="696"/>
      <c r="CF471" s="696"/>
      <c r="CG471" s="696"/>
      <c r="CH471" s="696"/>
      <c r="CI471" s="696"/>
      <c r="CJ471" s="696"/>
      <c r="CK471" s="696"/>
      <c r="CL471" s="696"/>
      <c r="CM471" s="696"/>
      <c r="CN471" s="696"/>
      <c r="CO471" s="696"/>
      <c r="CP471" s="696"/>
      <c r="CQ471" s="696"/>
      <c r="CR471" s="696"/>
      <c r="CS471" s="696"/>
      <c r="CT471" s="696"/>
      <c r="CU471" s="696"/>
      <c r="CV471" s="696"/>
      <c r="CW471" s="696"/>
      <c r="CX471" s="696"/>
      <c r="CY471" s="696"/>
      <c r="CZ471" s="696"/>
      <c r="DA471" s="696"/>
      <c r="DB471" s="696"/>
      <c r="DC471" s="696"/>
      <c r="DD471" s="696"/>
      <c r="DE471" s="696"/>
      <c r="DF471" s="696"/>
      <c r="DG471" s="696"/>
      <c r="DH471" s="696"/>
      <c r="DI471" s="696"/>
      <c r="DJ471" s="696"/>
      <c r="DK471" s="696"/>
      <c r="DL471" s="696"/>
      <c r="DM471" s="696"/>
      <c r="DN471" s="696"/>
      <c r="DO471" s="696"/>
      <c r="DP471" s="696"/>
      <c r="DQ471" s="696"/>
      <c r="DR471" s="696"/>
      <c r="DS471" s="696"/>
      <c r="DT471" s="696"/>
      <c r="DU471" s="696"/>
      <c r="DV471" s="696"/>
      <c r="DW471" s="696"/>
      <c r="DX471" s="696"/>
      <c r="DY471" s="696"/>
      <c r="DZ471" s="696"/>
      <c r="EA471" s="696"/>
      <c r="EB471" s="696"/>
      <c r="EC471" s="696"/>
      <c r="ED471" s="696"/>
      <c r="EE471" s="696"/>
      <c r="EF471" s="696"/>
      <c r="EG471" s="696"/>
      <c r="EH471" s="696"/>
      <c r="EI471" s="696"/>
      <c r="EJ471" s="696"/>
      <c r="EK471" s="696"/>
      <c r="EL471" s="696"/>
      <c r="EM471" s="696"/>
      <c r="EN471" s="696"/>
      <c r="EO471" s="696"/>
      <c r="EP471" s="696"/>
      <c r="EQ471" s="696"/>
      <c r="ER471" s="696"/>
      <c r="ES471" s="696"/>
      <c r="ET471" s="696"/>
      <c r="EU471" s="696"/>
      <c r="EV471" s="696"/>
      <c r="EW471" s="696"/>
      <c r="EX471" s="696"/>
      <c r="EY471" s="696"/>
      <c r="EZ471" s="696"/>
      <c r="FA471" s="696"/>
      <c r="FB471" s="696"/>
      <c r="FC471" s="696"/>
      <c r="FD471" s="696"/>
      <c r="FE471" s="696"/>
      <c r="FF471" s="696"/>
      <c r="FG471" s="696"/>
      <c r="FH471" s="696"/>
      <c r="FI471" s="696"/>
      <c r="FJ471" s="696"/>
      <c r="FK471" s="696"/>
      <c r="FL471" s="696"/>
      <c r="FM471" s="696"/>
      <c r="FN471" s="696"/>
      <c r="FO471" s="696"/>
      <c r="FP471" s="696"/>
      <c r="FQ471" s="696"/>
      <c r="FR471" s="696"/>
      <c r="FS471" s="696"/>
      <c r="FT471" s="696"/>
      <c r="FU471" s="696"/>
      <c r="FV471" s="696"/>
      <c r="FW471" s="696"/>
      <c r="FX471" s="696"/>
      <c r="FY471" s="696"/>
      <c r="FZ471" s="1314"/>
      <c r="GA471" s="1312"/>
      <c r="GB471" s="1156"/>
      <c r="GC471" s="1156"/>
      <c r="GD471" s="1156"/>
      <c r="GE471" s="1156"/>
      <c r="GF471" s="1156"/>
      <c r="GG471" s="1156"/>
      <c r="GH471" s="1156"/>
      <c r="GI471" s="1156"/>
      <c r="GJ471" s="1156"/>
      <c r="GK471" s="1157"/>
      <c r="GL471" s="1157"/>
      <c r="GM471" s="1157"/>
      <c r="GN471" s="1157"/>
      <c r="GO471" s="1157"/>
      <c r="GP471" s="1157"/>
      <c r="GQ471" s="1157"/>
      <c r="GR471" s="1157"/>
      <c r="GS471" s="1157"/>
      <c r="GT471" s="1157"/>
      <c r="GU471" s="1157"/>
      <c r="GV471" s="1157"/>
      <c r="GW471" s="1157"/>
      <c r="GX471" s="1157"/>
      <c r="GY471" s="1157"/>
      <c r="GZ471" s="1157"/>
      <c r="HA471" s="1157"/>
      <c r="HB471" s="1157"/>
      <c r="HC471" s="1157"/>
      <c r="HD471" s="1157"/>
      <c r="HE471" s="1157"/>
      <c r="HF471" s="1157"/>
      <c r="HG471" s="1157"/>
      <c r="HH471" s="1157"/>
      <c r="HI471" s="1157"/>
      <c r="HJ471" s="1026"/>
    </row>
    <row r="472" spans="2:218" ht="24.95" customHeight="1" x14ac:dyDescent="0.25">
      <c r="B472" s="1606"/>
      <c r="C472" s="229"/>
      <c r="D472" s="1316"/>
      <c r="E472" s="2400"/>
      <c r="F472" s="215"/>
      <c r="G472" s="213"/>
      <c r="H472" s="213"/>
      <c r="I472" s="214"/>
      <c r="J472" s="834"/>
      <c r="K472" s="234"/>
      <c r="L472" s="230"/>
      <c r="M472" s="231"/>
      <c r="N472" s="231"/>
      <c r="O472" s="231"/>
      <c r="P472" s="231"/>
      <c r="Q472" s="235"/>
      <c r="R472" s="233"/>
      <c r="S472" s="232"/>
      <c r="T472" s="219"/>
      <c r="U472" s="835"/>
      <c r="V472" s="212"/>
      <c r="W472" s="231"/>
      <c r="X472" s="2118"/>
      <c r="Y472" s="2119"/>
      <c r="Z472" s="674"/>
      <c r="AA472" s="674"/>
      <c r="AB472" s="674"/>
      <c r="AC472" s="674"/>
      <c r="AD472" s="674"/>
      <c r="AE472" s="674"/>
      <c r="AF472" s="674"/>
      <c r="AG472" s="674"/>
      <c r="AH472" s="674"/>
      <c r="AI472" s="674"/>
      <c r="AJ472" s="674"/>
      <c r="AK472" s="674"/>
      <c r="AL472" s="674"/>
      <c r="AM472" s="674"/>
      <c r="AN472" s="674"/>
      <c r="AO472" s="674"/>
      <c r="AP472" s="674"/>
      <c r="AQ472" s="674"/>
      <c r="AR472" s="674"/>
      <c r="AS472" s="674"/>
      <c r="AT472" s="674"/>
      <c r="AU472" s="674"/>
      <c r="AV472" s="674"/>
      <c r="AW472" s="674"/>
      <c r="AX472" s="674"/>
      <c r="AY472" s="674"/>
      <c r="AZ472" s="674"/>
      <c r="BA472" s="674"/>
      <c r="BB472" s="674"/>
      <c r="BC472" s="674"/>
      <c r="BD472" s="674"/>
      <c r="BE472" s="674"/>
      <c r="BF472" s="674"/>
      <c r="BG472" s="674"/>
      <c r="BH472" s="674"/>
      <c r="BI472" s="674"/>
      <c r="BJ472" s="674"/>
      <c r="BK472" s="674"/>
      <c r="BL472" s="674"/>
      <c r="BM472" s="674"/>
      <c r="BN472" s="674"/>
      <c r="BO472" s="674"/>
      <c r="BP472" s="674"/>
      <c r="BQ472" s="674"/>
      <c r="BR472" s="674"/>
      <c r="BS472" s="674"/>
      <c r="BT472" s="674"/>
      <c r="BU472" s="674"/>
      <c r="BV472" s="674"/>
      <c r="BW472" s="674"/>
      <c r="BX472" s="674"/>
      <c r="BY472" s="674"/>
      <c r="BZ472" s="674"/>
      <c r="CA472" s="674"/>
      <c r="CB472" s="674"/>
      <c r="CC472" s="674"/>
      <c r="CD472" s="674"/>
      <c r="CE472" s="674"/>
      <c r="CF472" s="674"/>
      <c r="CG472" s="674"/>
      <c r="CH472" s="674"/>
      <c r="CI472" s="674"/>
      <c r="CJ472" s="674"/>
      <c r="CK472" s="674"/>
      <c r="CL472" s="674"/>
      <c r="CM472" s="674"/>
      <c r="CN472" s="674"/>
      <c r="CO472" s="674"/>
      <c r="CP472" s="674"/>
      <c r="CQ472" s="674"/>
      <c r="CR472" s="674"/>
      <c r="CS472" s="674"/>
      <c r="CT472" s="674"/>
      <c r="CU472" s="674"/>
      <c r="CV472" s="674"/>
      <c r="CW472" s="674"/>
      <c r="CX472" s="674"/>
      <c r="CY472" s="674"/>
      <c r="CZ472" s="674"/>
      <c r="DA472" s="674"/>
      <c r="DB472" s="674"/>
      <c r="DC472" s="674"/>
      <c r="DD472" s="674"/>
      <c r="DE472" s="674"/>
      <c r="DF472" s="674"/>
      <c r="DG472" s="674"/>
      <c r="DH472" s="674"/>
      <c r="DI472" s="674"/>
      <c r="DJ472" s="674"/>
      <c r="DK472" s="674"/>
      <c r="DL472" s="674"/>
      <c r="DM472" s="674"/>
      <c r="DN472" s="674"/>
      <c r="DO472" s="674"/>
      <c r="DP472" s="674"/>
      <c r="DQ472" s="674"/>
      <c r="DR472" s="674"/>
      <c r="DS472" s="674"/>
      <c r="DT472" s="674"/>
      <c r="DU472" s="674"/>
      <c r="DV472" s="674"/>
      <c r="DW472" s="674"/>
      <c r="DX472" s="674"/>
      <c r="DY472" s="674"/>
      <c r="DZ472" s="674"/>
      <c r="EA472" s="674"/>
      <c r="EB472" s="674"/>
      <c r="EC472" s="674"/>
      <c r="ED472" s="674"/>
      <c r="EE472" s="674"/>
      <c r="EF472" s="674"/>
      <c r="EG472" s="674"/>
      <c r="EH472" s="674"/>
      <c r="EI472" s="674"/>
      <c r="EJ472" s="674"/>
      <c r="EK472" s="674"/>
      <c r="EL472" s="674"/>
      <c r="EM472" s="674"/>
      <c r="EN472" s="674"/>
      <c r="EO472" s="674"/>
      <c r="EP472" s="674"/>
      <c r="EQ472" s="674"/>
      <c r="ER472" s="674"/>
      <c r="ES472" s="674"/>
      <c r="ET472" s="674"/>
      <c r="EU472" s="674"/>
      <c r="EV472" s="674"/>
      <c r="EW472" s="674"/>
      <c r="EX472" s="674"/>
      <c r="EY472" s="674"/>
      <c r="EZ472" s="674"/>
      <c r="FA472" s="674"/>
      <c r="FB472" s="674"/>
      <c r="FC472" s="674"/>
      <c r="FD472" s="674"/>
      <c r="FE472" s="674"/>
      <c r="FF472" s="674"/>
      <c r="FG472" s="674"/>
      <c r="FH472" s="674"/>
      <c r="FI472" s="674"/>
      <c r="FJ472" s="674"/>
      <c r="FK472" s="674"/>
      <c r="FL472" s="674"/>
      <c r="FM472" s="674"/>
      <c r="FN472" s="674"/>
      <c r="FO472" s="674"/>
      <c r="FP472" s="674"/>
      <c r="FQ472" s="674"/>
      <c r="FR472" s="674"/>
      <c r="FS472" s="674"/>
      <c r="FT472" s="674"/>
      <c r="FU472" s="674"/>
      <c r="FV472" s="674"/>
      <c r="FW472" s="674"/>
      <c r="FX472" s="674"/>
      <c r="FY472" s="674"/>
      <c r="FZ472" s="1313"/>
      <c r="GA472" s="1312"/>
      <c r="GB472" s="1156"/>
      <c r="GC472" s="1156"/>
      <c r="GD472" s="1156"/>
      <c r="GE472" s="1156"/>
      <c r="GF472" s="1156"/>
      <c r="GG472" s="1156"/>
      <c r="GH472" s="1156"/>
      <c r="GI472" s="1156"/>
      <c r="GJ472" s="1156"/>
      <c r="GK472" s="1157"/>
      <c r="GL472" s="1157"/>
      <c r="GM472" s="1157"/>
      <c r="GN472" s="1157"/>
      <c r="GO472" s="1157"/>
      <c r="GP472" s="1157"/>
      <c r="GQ472" s="1157"/>
      <c r="GR472" s="1157"/>
      <c r="GS472" s="1157"/>
      <c r="GT472" s="1157"/>
      <c r="GU472" s="1157"/>
      <c r="GV472" s="1157"/>
      <c r="GW472" s="1157"/>
      <c r="GX472" s="1157"/>
      <c r="GY472" s="1157"/>
      <c r="GZ472" s="1157"/>
      <c r="HA472" s="1157"/>
      <c r="HB472" s="1157"/>
      <c r="HC472" s="1157"/>
      <c r="HD472" s="1157"/>
      <c r="HE472" s="1157"/>
      <c r="HF472" s="1157"/>
      <c r="HG472" s="1157"/>
      <c r="HH472" s="1157"/>
      <c r="HI472" s="1157"/>
      <c r="HJ472" s="1026"/>
    </row>
    <row r="473" spans="2:218" ht="24.95" customHeight="1" x14ac:dyDescent="0.25">
      <c r="B473" s="1606"/>
      <c r="C473" s="229"/>
      <c r="D473" s="1316"/>
      <c r="E473" s="2400"/>
      <c r="F473" s="215"/>
      <c r="G473" s="213"/>
      <c r="H473" s="213"/>
      <c r="I473" s="214"/>
      <c r="J473" s="834"/>
      <c r="K473" s="234"/>
      <c r="L473" s="230"/>
      <c r="M473" s="231"/>
      <c r="N473" s="231"/>
      <c r="O473" s="231"/>
      <c r="P473" s="231"/>
      <c r="Q473" s="235"/>
      <c r="R473" s="233"/>
      <c r="S473" s="232"/>
      <c r="T473" s="219"/>
      <c r="U473" s="835"/>
      <c r="V473" s="212"/>
      <c r="W473" s="231"/>
      <c r="X473" s="2118"/>
      <c r="Y473" s="2119"/>
      <c r="Z473" s="674"/>
      <c r="AA473" s="674"/>
      <c r="AB473" s="674"/>
      <c r="AC473" s="674"/>
      <c r="AD473" s="674"/>
      <c r="AE473" s="674"/>
      <c r="AF473" s="674"/>
      <c r="AG473" s="674"/>
      <c r="AH473" s="674"/>
      <c r="AI473" s="674"/>
      <c r="AJ473" s="674"/>
      <c r="AK473" s="674"/>
      <c r="AL473" s="674"/>
      <c r="AM473" s="674"/>
      <c r="AN473" s="674"/>
      <c r="AO473" s="674"/>
      <c r="AP473" s="674"/>
      <c r="AQ473" s="674"/>
      <c r="AR473" s="674"/>
      <c r="AS473" s="674"/>
      <c r="AT473" s="674"/>
      <c r="AU473" s="674"/>
      <c r="AV473" s="674"/>
      <c r="AW473" s="674"/>
      <c r="AX473" s="674"/>
      <c r="AY473" s="674"/>
      <c r="AZ473" s="674"/>
      <c r="BA473" s="674"/>
      <c r="BB473" s="674"/>
      <c r="BC473" s="674"/>
      <c r="BD473" s="674"/>
      <c r="BE473" s="674"/>
      <c r="BF473" s="674"/>
      <c r="BG473" s="674"/>
      <c r="BH473" s="674"/>
      <c r="BI473" s="674"/>
      <c r="BJ473" s="674"/>
      <c r="BK473" s="674"/>
      <c r="BL473" s="674"/>
      <c r="BM473" s="674"/>
      <c r="BN473" s="674"/>
      <c r="BO473" s="674"/>
      <c r="BP473" s="674"/>
      <c r="BQ473" s="674"/>
      <c r="BR473" s="674"/>
      <c r="BS473" s="674"/>
      <c r="BT473" s="674"/>
      <c r="BU473" s="674"/>
      <c r="BV473" s="674"/>
      <c r="BW473" s="674"/>
      <c r="BX473" s="674"/>
      <c r="BY473" s="674"/>
      <c r="BZ473" s="674"/>
      <c r="CA473" s="674"/>
      <c r="CB473" s="674"/>
      <c r="CC473" s="674"/>
      <c r="CD473" s="674"/>
      <c r="CE473" s="674"/>
      <c r="CF473" s="674"/>
      <c r="CG473" s="674"/>
      <c r="CH473" s="674"/>
      <c r="CI473" s="674"/>
      <c r="CJ473" s="674"/>
      <c r="CK473" s="674"/>
      <c r="CL473" s="674"/>
      <c r="CM473" s="674"/>
      <c r="CN473" s="674"/>
      <c r="CO473" s="674"/>
      <c r="CP473" s="674"/>
      <c r="CQ473" s="674"/>
      <c r="CR473" s="674"/>
      <c r="CS473" s="674"/>
      <c r="CT473" s="674"/>
      <c r="CU473" s="674"/>
      <c r="CV473" s="674"/>
      <c r="CW473" s="674"/>
      <c r="CX473" s="674"/>
      <c r="CY473" s="674"/>
      <c r="CZ473" s="674"/>
      <c r="DA473" s="674"/>
      <c r="DB473" s="674"/>
      <c r="DC473" s="674"/>
      <c r="DD473" s="674"/>
      <c r="DE473" s="674"/>
      <c r="DF473" s="674"/>
      <c r="DG473" s="674"/>
      <c r="DH473" s="674"/>
      <c r="DI473" s="674"/>
      <c r="DJ473" s="674"/>
      <c r="DK473" s="674"/>
      <c r="DL473" s="674"/>
      <c r="DM473" s="674"/>
      <c r="DN473" s="674"/>
      <c r="DO473" s="674"/>
      <c r="DP473" s="674"/>
      <c r="DQ473" s="674"/>
      <c r="DR473" s="674"/>
      <c r="DS473" s="674"/>
      <c r="DT473" s="674"/>
      <c r="DU473" s="674"/>
      <c r="DV473" s="674"/>
      <c r="DW473" s="674"/>
      <c r="DX473" s="674"/>
      <c r="DY473" s="674"/>
      <c r="DZ473" s="674"/>
      <c r="EA473" s="674"/>
      <c r="EB473" s="674"/>
      <c r="EC473" s="674"/>
      <c r="ED473" s="674"/>
      <c r="EE473" s="674"/>
      <c r="EF473" s="674"/>
      <c r="EG473" s="674"/>
      <c r="EH473" s="674"/>
      <c r="EI473" s="674"/>
      <c r="EJ473" s="674"/>
      <c r="EK473" s="674"/>
      <c r="EL473" s="674"/>
      <c r="EM473" s="674"/>
      <c r="EN473" s="674"/>
      <c r="EO473" s="674"/>
      <c r="EP473" s="674"/>
      <c r="EQ473" s="674"/>
      <c r="ER473" s="674"/>
      <c r="ES473" s="674"/>
      <c r="ET473" s="674"/>
      <c r="EU473" s="674"/>
      <c r="EV473" s="674"/>
      <c r="EW473" s="674"/>
      <c r="EX473" s="674"/>
      <c r="EY473" s="674"/>
      <c r="EZ473" s="674"/>
      <c r="FA473" s="674"/>
      <c r="FB473" s="674"/>
      <c r="FC473" s="674"/>
      <c r="FD473" s="674"/>
      <c r="FE473" s="674"/>
      <c r="FF473" s="674"/>
      <c r="FG473" s="674"/>
      <c r="FH473" s="674"/>
      <c r="FI473" s="674"/>
      <c r="FJ473" s="674"/>
      <c r="FK473" s="674"/>
      <c r="FL473" s="674"/>
      <c r="FM473" s="674"/>
      <c r="FN473" s="674"/>
      <c r="FO473" s="674"/>
      <c r="FP473" s="674"/>
      <c r="FQ473" s="674"/>
      <c r="FR473" s="674"/>
      <c r="FS473" s="674"/>
      <c r="FT473" s="674"/>
      <c r="FU473" s="674"/>
      <c r="FV473" s="674"/>
      <c r="FW473" s="674"/>
      <c r="FX473" s="674"/>
      <c r="FY473" s="674"/>
      <c r="FZ473" s="1313"/>
      <c r="GA473" s="1312"/>
      <c r="GB473" s="1156"/>
      <c r="GC473" s="1156"/>
      <c r="GD473" s="1156"/>
      <c r="GE473" s="1156"/>
      <c r="GF473" s="1156"/>
      <c r="GG473" s="1156"/>
      <c r="GH473" s="1156"/>
      <c r="GI473" s="1156"/>
      <c r="GJ473" s="1156"/>
      <c r="GK473" s="1157"/>
      <c r="GL473" s="1157"/>
      <c r="GM473" s="1157"/>
      <c r="GN473" s="1157"/>
      <c r="GO473" s="1157"/>
      <c r="GP473" s="1157"/>
      <c r="GQ473" s="1157"/>
      <c r="GR473" s="1157"/>
      <c r="GS473" s="1157"/>
      <c r="GT473" s="1157"/>
      <c r="GU473" s="1157"/>
      <c r="GV473" s="1157"/>
      <c r="GW473" s="1157"/>
      <c r="GX473" s="1157"/>
      <c r="GY473" s="1157"/>
      <c r="GZ473" s="1157"/>
      <c r="HA473" s="1157"/>
      <c r="HB473" s="1157"/>
      <c r="HC473" s="1157"/>
      <c r="HD473" s="1157"/>
      <c r="HE473" s="1157"/>
      <c r="HF473" s="1157"/>
      <c r="HG473" s="1157"/>
      <c r="HH473" s="1157"/>
      <c r="HI473" s="1157"/>
      <c r="HJ473" s="1026"/>
    </row>
    <row r="474" spans="2:218" ht="24.95" customHeight="1" x14ac:dyDescent="0.25">
      <c r="B474" s="1606"/>
      <c r="C474" s="229"/>
      <c r="D474" s="1316"/>
      <c r="E474" s="2400"/>
      <c r="F474" s="215"/>
      <c r="G474" s="213"/>
      <c r="H474" s="213"/>
      <c r="I474" s="214"/>
      <c r="J474" s="834"/>
      <c r="K474" s="234"/>
      <c r="L474" s="230"/>
      <c r="M474" s="231"/>
      <c r="N474" s="231"/>
      <c r="O474" s="231"/>
      <c r="P474" s="231"/>
      <c r="Q474" s="235"/>
      <c r="R474" s="233"/>
      <c r="S474" s="232"/>
      <c r="T474" s="219"/>
      <c r="U474" s="835"/>
      <c r="V474" s="212"/>
      <c r="W474" s="231"/>
      <c r="X474" s="2118"/>
      <c r="Y474" s="2119"/>
      <c r="Z474" s="674"/>
      <c r="AA474" s="674"/>
      <c r="AB474" s="674"/>
      <c r="AC474" s="674"/>
      <c r="AD474" s="674"/>
      <c r="AE474" s="674"/>
      <c r="AF474" s="674"/>
      <c r="AG474" s="674"/>
      <c r="AH474" s="674"/>
      <c r="AI474" s="674"/>
      <c r="AJ474" s="674"/>
      <c r="AK474" s="674"/>
      <c r="AL474" s="674"/>
      <c r="AM474" s="674"/>
      <c r="AN474" s="674"/>
      <c r="AO474" s="674"/>
      <c r="AP474" s="674"/>
      <c r="AQ474" s="674"/>
      <c r="AR474" s="674"/>
      <c r="AS474" s="674"/>
      <c r="AT474" s="674"/>
      <c r="AU474" s="674"/>
      <c r="AV474" s="674"/>
      <c r="AW474" s="674"/>
      <c r="AX474" s="674"/>
      <c r="AY474" s="674"/>
      <c r="AZ474" s="674"/>
      <c r="BA474" s="674"/>
      <c r="BB474" s="674"/>
      <c r="BC474" s="674"/>
      <c r="BD474" s="674"/>
      <c r="BE474" s="674"/>
      <c r="BF474" s="674"/>
      <c r="BG474" s="674"/>
      <c r="BH474" s="674"/>
      <c r="BI474" s="674"/>
      <c r="BJ474" s="674"/>
      <c r="BK474" s="674"/>
      <c r="BL474" s="674"/>
      <c r="BM474" s="674"/>
      <c r="BN474" s="674"/>
      <c r="BO474" s="674"/>
      <c r="BP474" s="674"/>
      <c r="BQ474" s="674"/>
      <c r="BR474" s="674"/>
      <c r="BS474" s="674"/>
      <c r="BT474" s="674"/>
      <c r="BU474" s="674"/>
      <c r="BV474" s="674"/>
      <c r="BW474" s="674"/>
      <c r="BX474" s="674"/>
      <c r="BY474" s="674"/>
      <c r="BZ474" s="674"/>
      <c r="CA474" s="674"/>
      <c r="CB474" s="674"/>
      <c r="CC474" s="674"/>
      <c r="CD474" s="674"/>
      <c r="CE474" s="674"/>
      <c r="CF474" s="674"/>
      <c r="CG474" s="674"/>
      <c r="CH474" s="674"/>
      <c r="CI474" s="674"/>
      <c r="CJ474" s="674"/>
      <c r="CK474" s="674"/>
      <c r="CL474" s="674"/>
      <c r="CM474" s="674"/>
      <c r="CN474" s="674"/>
      <c r="CO474" s="674"/>
      <c r="CP474" s="674"/>
      <c r="CQ474" s="674"/>
      <c r="CR474" s="674"/>
      <c r="CS474" s="674"/>
      <c r="CT474" s="674"/>
      <c r="CU474" s="674"/>
      <c r="CV474" s="674"/>
      <c r="CW474" s="674"/>
      <c r="CX474" s="674"/>
      <c r="CY474" s="674"/>
      <c r="CZ474" s="674"/>
      <c r="DA474" s="674"/>
      <c r="DB474" s="674"/>
      <c r="DC474" s="674"/>
      <c r="DD474" s="674"/>
      <c r="DE474" s="674"/>
      <c r="DF474" s="674"/>
      <c r="DG474" s="674"/>
      <c r="DH474" s="674"/>
      <c r="DI474" s="674"/>
      <c r="DJ474" s="674"/>
      <c r="DK474" s="674"/>
      <c r="DL474" s="674"/>
      <c r="DM474" s="674"/>
      <c r="DN474" s="674"/>
      <c r="DO474" s="674"/>
      <c r="DP474" s="674"/>
      <c r="DQ474" s="674"/>
      <c r="DR474" s="674"/>
      <c r="DS474" s="674"/>
      <c r="DT474" s="674"/>
      <c r="DU474" s="674"/>
      <c r="DV474" s="674"/>
      <c r="DW474" s="674"/>
      <c r="DX474" s="674"/>
      <c r="DY474" s="674"/>
      <c r="DZ474" s="674"/>
      <c r="EA474" s="674"/>
      <c r="EB474" s="674"/>
      <c r="EC474" s="674"/>
      <c r="ED474" s="674"/>
      <c r="EE474" s="674"/>
      <c r="EF474" s="674"/>
      <c r="EG474" s="674"/>
      <c r="EH474" s="674"/>
      <c r="EI474" s="674"/>
      <c r="EJ474" s="674"/>
      <c r="EK474" s="674"/>
      <c r="EL474" s="674"/>
      <c r="EM474" s="674"/>
      <c r="EN474" s="674"/>
      <c r="EO474" s="674"/>
      <c r="EP474" s="674"/>
      <c r="EQ474" s="674"/>
      <c r="ER474" s="674"/>
      <c r="ES474" s="674"/>
      <c r="ET474" s="674"/>
      <c r="EU474" s="674"/>
      <c r="EV474" s="674"/>
      <c r="EW474" s="674"/>
      <c r="EX474" s="674"/>
      <c r="EY474" s="674"/>
      <c r="EZ474" s="674"/>
      <c r="FA474" s="674"/>
      <c r="FB474" s="674"/>
      <c r="FC474" s="674"/>
      <c r="FD474" s="674"/>
      <c r="FE474" s="674"/>
      <c r="FF474" s="674"/>
      <c r="FG474" s="674"/>
      <c r="FH474" s="674"/>
      <c r="FI474" s="674"/>
      <c r="FJ474" s="674"/>
      <c r="FK474" s="674"/>
      <c r="FL474" s="674"/>
      <c r="FM474" s="674"/>
      <c r="FN474" s="674"/>
      <c r="FO474" s="674"/>
      <c r="FP474" s="674"/>
      <c r="FQ474" s="674"/>
      <c r="FR474" s="674"/>
      <c r="FS474" s="674"/>
      <c r="FT474" s="674"/>
      <c r="FU474" s="674"/>
      <c r="FV474" s="674"/>
      <c r="FW474" s="674"/>
      <c r="FX474" s="674"/>
      <c r="FY474" s="674"/>
      <c r="FZ474" s="1313"/>
      <c r="GA474" s="1312"/>
      <c r="GB474" s="1156"/>
      <c r="GC474" s="1156"/>
      <c r="GD474" s="1156"/>
      <c r="GE474" s="1156"/>
      <c r="GF474" s="1156"/>
      <c r="GG474" s="1156"/>
      <c r="GH474" s="1156"/>
      <c r="GI474" s="1156"/>
      <c r="GJ474" s="1156"/>
      <c r="GK474" s="1157"/>
      <c r="GL474" s="1157"/>
      <c r="GM474" s="1157"/>
      <c r="GN474" s="1157"/>
      <c r="GO474" s="1157"/>
      <c r="GP474" s="1157"/>
      <c r="GQ474" s="1157"/>
      <c r="GR474" s="1157"/>
      <c r="GS474" s="1157"/>
      <c r="GT474" s="1157"/>
      <c r="GU474" s="1157"/>
      <c r="GV474" s="1157"/>
      <c r="GW474" s="1157"/>
      <c r="GX474" s="1157"/>
      <c r="GY474" s="1157"/>
      <c r="GZ474" s="1157"/>
      <c r="HA474" s="1157"/>
      <c r="HB474" s="1157"/>
      <c r="HC474" s="1157"/>
      <c r="HD474" s="1157"/>
      <c r="HE474" s="1157"/>
      <c r="HF474" s="1157"/>
      <c r="HG474" s="1157"/>
      <c r="HH474" s="1157"/>
      <c r="HI474" s="1157"/>
      <c r="HJ474" s="1026"/>
    </row>
    <row r="475" spans="2:218" ht="24.95" customHeight="1" x14ac:dyDescent="0.25">
      <c r="B475" s="1606"/>
      <c r="C475" s="229"/>
      <c r="D475" s="1316"/>
      <c r="E475" s="2400"/>
      <c r="F475" s="215"/>
      <c r="G475" s="213"/>
      <c r="H475" s="213"/>
      <c r="I475" s="214"/>
      <c r="J475" s="834"/>
      <c r="K475" s="234"/>
      <c r="L475" s="230"/>
      <c r="M475" s="231"/>
      <c r="N475" s="231"/>
      <c r="O475" s="231"/>
      <c r="P475" s="231"/>
      <c r="Q475" s="235"/>
      <c r="R475" s="233"/>
      <c r="S475" s="232"/>
      <c r="T475" s="219"/>
      <c r="U475" s="835"/>
      <c r="V475" s="212"/>
      <c r="W475" s="231"/>
      <c r="X475" s="2118"/>
      <c r="Y475" s="2119"/>
      <c r="Z475" s="674"/>
      <c r="AA475" s="674"/>
      <c r="AB475" s="674"/>
      <c r="AC475" s="674"/>
      <c r="AD475" s="674"/>
      <c r="AE475" s="674"/>
      <c r="AF475" s="674"/>
      <c r="AG475" s="674"/>
      <c r="AH475" s="674"/>
      <c r="AI475" s="674"/>
      <c r="AJ475" s="674"/>
      <c r="AK475" s="674"/>
      <c r="AL475" s="674"/>
      <c r="AM475" s="674"/>
      <c r="AN475" s="674"/>
      <c r="AO475" s="674"/>
      <c r="AP475" s="674"/>
      <c r="AQ475" s="674"/>
      <c r="AR475" s="674"/>
      <c r="AS475" s="674"/>
      <c r="AT475" s="674"/>
      <c r="AU475" s="674"/>
      <c r="AV475" s="674"/>
      <c r="AW475" s="674"/>
      <c r="AX475" s="674"/>
      <c r="AY475" s="674"/>
      <c r="AZ475" s="674"/>
      <c r="BA475" s="674"/>
      <c r="BB475" s="674"/>
      <c r="BC475" s="674"/>
      <c r="BD475" s="674"/>
      <c r="BE475" s="674"/>
      <c r="BF475" s="674"/>
      <c r="BG475" s="674"/>
      <c r="BH475" s="674"/>
      <c r="BI475" s="674"/>
      <c r="BJ475" s="674"/>
      <c r="BK475" s="674"/>
      <c r="BL475" s="674"/>
      <c r="BM475" s="674"/>
      <c r="BN475" s="674"/>
      <c r="BO475" s="674"/>
      <c r="BP475" s="674"/>
      <c r="BQ475" s="674"/>
      <c r="BR475" s="674"/>
      <c r="BS475" s="674"/>
      <c r="BT475" s="674"/>
      <c r="BU475" s="674"/>
      <c r="BV475" s="674"/>
      <c r="BW475" s="674"/>
      <c r="BX475" s="674"/>
      <c r="BY475" s="674"/>
      <c r="BZ475" s="674"/>
      <c r="CA475" s="674"/>
      <c r="CB475" s="674"/>
      <c r="CC475" s="674"/>
      <c r="CD475" s="674"/>
      <c r="CE475" s="674"/>
      <c r="CF475" s="674"/>
      <c r="CG475" s="674"/>
      <c r="CH475" s="674"/>
      <c r="CI475" s="674"/>
      <c r="CJ475" s="674"/>
      <c r="CK475" s="674"/>
      <c r="CL475" s="674"/>
      <c r="CM475" s="674"/>
      <c r="CN475" s="674"/>
      <c r="CO475" s="674"/>
      <c r="CP475" s="674"/>
      <c r="CQ475" s="674"/>
      <c r="CR475" s="674"/>
      <c r="CS475" s="674"/>
      <c r="CT475" s="674"/>
      <c r="CU475" s="674"/>
      <c r="CV475" s="674"/>
      <c r="CW475" s="674"/>
      <c r="CX475" s="674"/>
      <c r="CY475" s="674"/>
      <c r="CZ475" s="674"/>
      <c r="DA475" s="674"/>
      <c r="DB475" s="674"/>
      <c r="DC475" s="674"/>
      <c r="DD475" s="674"/>
      <c r="DE475" s="674"/>
      <c r="DF475" s="674"/>
      <c r="DG475" s="674"/>
      <c r="DH475" s="674"/>
      <c r="DI475" s="674"/>
      <c r="DJ475" s="674"/>
      <c r="DK475" s="674"/>
      <c r="DL475" s="674"/>
      <c r="DM475" s="674"/>
      <c r="DN475" s="674"/>
      <c r="DO475" s="674"/>
      <c r="DP475" s="674"/>
      <c r="DQ475" s="674"/>
      <c r="DR475" s="674"/>
      <c r="DS475" s="674"/>
      <c r="DT475" s="674"/>
      <c r="DU475" s="674"/>
      <c r="DV475" s="674"/>
      <c r="DW475" s="674"/>
      <c r="DX475" s="674"/>
      <c r="DY475" s="674"/>
      <c r="DZ475" s="674"/>
      <c r="EA475" s="674"/>
      <c r="EB475" s="674"/>
      <c r="EC475" s="674"/>
      <c r="ED475" s="674"/>
      <c r="EE475" s="674"/>
      <c r="EF475" s="674"/>
      <c r="EG475" s="674"/>
      <c r="EH475" s="674"/>
      <c r="EI475" s="674"/>
      <c r="EJ475" s="674"/>
      <c r="EK475" s="674"/>
      <c r="EL475" s="674"/>
      <c r="EM475" s="674"/>
      <c r="EN475" s="674"/>
      <c r="EO475" s="674"/>
      <c r="EP475" s="674"/>
      <c r="EQ475" s="674"/>
      <c r="ER475" s="674"/>
      <c r="ES475" s="674"/>
      <c r="ET475" s="674"/>
      <c r="EU475" s="674"/>
      <c r="EV475" s="674"/>
      <c r="EW475" s="674"/>
      <c r="EX475" s="674"/>
      <c r="EY475" s="674"/>
      <c r="EZ475" s="674"/>
      <c r="FA475" s="674"/>
      <c r="FB475" s="674"/>
      <c r="FC475" s="674"/>
      <c r="FD475" s="674"/>
      <c r="FE475" s="674"/>
      <c r="FF475" s="674"/>
      <c r="FG475" s="674"/>
      <c r="FH475" s="674"/>
      <c r="FI475" s="674"/>
      <c r="FJ475" s="674"/>
      <c r="FK475" s="674"/>
      <c r="FL475" s="674"/>
      <c r="FM475" s="674"/>
      <c r="FN475" s="674"/>
      <c r="FO475" s="674"/>
      <c r="FP475" s="674"/>
      <c r="FQ475" s="674"/>
      <c r="FR475" s="674"/>
      <c r="FS475" s="674"/>
      <c r="FT475" s="674"/>
      <c r="FU475" s="674"/>
      <c r="FV475" s="674"/>
      <c r="FW475" s="674"/>
      <c r="FX475" s="674"/>
      <c r="FY475" s="674"/>
      <c r="FZ475" s="1313"/>
      <c r="GA475" s="1312"/>
      <c r="GB475" s="1156"/>
      <c r="GC475" s="1156"/>
      <c r="GD475" s="1156"/>
      <c r="GE475" s="1156"/>
      <c r="GF475" s="1156"/>
      <c r="GG475" s="1156"/>
      <c r="GH475" s="1156"/>
      <c r="GI475" s="1156"/>
      <c r="GJ475" s="1156"/>
      <c r="GK475" s="1157"/>
      <c r="GL475" s="1157"/>
      <c r="GM475" s="1157"/>
      <c r="GN475" s="1157"/>
      <c r="GO475" s="1157"/>
      <c r="GP475" s="1157"/>
      <c r="GQ475" s="1157"/>
      <c r="GR475" s="1157"/>
      <c r="GS475" s="1157"/>
      <c r="GT475" s="1157"/>
      <c r="GU475" s="1157"/>
      <c r="GV475" s="1157"/>
      <c r="GW475" s="1157"/>
      <c r="GX475" s="1157"/>
      <c r="GY475" s="1157"/>
      <c r="GZ475" s="1157"/>
      <c r="HA475" s="1157"/>
      <c r="HB475" s="1157"/>
      <c r="HC475" s="1157"/>
      <c r="HD475" s="1157"/>
      <c r="HE475" s="1157"/>
      <c r="HF475" s="1157"/>
      <c r="HG475" s="1157"/>
      <c r="HH475" s="1157"/>
      <c r="HI475" s="1157"/>
      <c r="HJ475" s="1026"/>
    </row>
    <row r="476" spans="2:218" ht="24.95" customHeight="1" x14ac:dyDescent="0.25">
      <c r="B476" s="1606"/>
      <c r="C476" s="229"/>
      <c r="D476" s="1316"/>
      <c r="E476" s="2400"/>
      <c r="F476" s="215"/>
      <c r="G476" s="213"/>
      <c r="H476" s="213"/>
      <c r="I476" s="214"/>
      <c r="J476" s="834"/>
      <c r="K476" s="234"/>
      <c r="L476" s="230"/>
      <c r="M476" s="231"/>
      <c r="N476" s="231"/>
      <c r="O476" s="231"/>
      <c r="P476" s="231"/>
      <c r="Q476" s="235"/>
      <c r="R476" s="233"/>
      <c r="S476" s="232"/>
      <c r="T476" s="219"/>
      <c r="U476" s="835"/>
      <c r="V476" s="212"/>
      <c r="W476" s="231"/>
      <c r="X476" s="2118"/>
      <c r="Y476" s="2119"/>
      <c r="Z476" s="674"/>
      <c r="AA476" s="674"/>
      <c r="AB476" s="674"/>
      <c r="AC476" s="674"/>
      <c r="AD476" s="674"/>
      <c r="AE476" s="674"/>
      <c r="AF476" s="674"/>
      <c r="AG476" s="674"/>
      <c r="AH476" s="674"/>
      <c r="AI476" s="674"/>
      <c r="AJ476" s="674"/>
      <c r="AK476" s="674"/>
      <c r="AL476" s="674"/>
      <c r="AM476" s="674"/>
      <c r="AN476" s="674"/>
      <c r="AO476" s="674"/>
      <c r="AP476" s="674"/>
      <c r="AQ476" s="674"/>
      <c r="AR476" s="674"/>
      <c r="AS476" s="674"/>
      <c r="AT476" s="674"/>
      <c r="AU476" s="674"/>
      <c r="AV476" s="674"/>
      <c r="AW476" s="674"/>
      <c r="AX476" s="674"/>
      <c r="AY476" s="674"/>
      <c r="AZ476" s="674"/>
      <c r="BA476" s="674"/>
      <c r="BB476" s="674"/>
      <c r="BC476" s="674"/>
      <c r="BD476" s="674"/>
      <c r="BE476" s="674"/>
      <c r="BF476" s="674"/>
      <c r="BG476" s="674"/>
      <c r="BH476" s="674"/>
      <c r="BI476" s="674"/>
      <c r="BJ476" s="674"/>
      <c r="BK476" s="674"/>
      <c r="BL476" s="674"/>
      <c r="BM476" s="674"/>
      <c r="BN476" s="674"/>
      <c r="BO476" s="674"/>
      <c r="BP476" s="674"/>
      <c r="BQ476" s="674"/>
      <c r="BR476" s="674"/>
      <c r="BS476" s="674"/>
      <c r="BT476" s="674"/>
      <c r="BU476" s="674"/>
      <c r="BV476" s="674"/>
      <c r="BW476" s="674"/>
      <c r="BX476" s="674"/>
      <c r="BY476" s="674"/>
      <c r="BZ476" s="674"/>
      <c r="CA476" s="674"/>
      <c r="CB476" s="674"/>
      <c r="CC476" s="674"/>
      <c r="CD476" s="674"/>
      <c r="CE476" s="674"/>
      <c r="CF476" s="674"/>
      <c r="CG476" s="674"/>
      <c r="CH476" s="674"/>
      <c r="CI476" s="674"/>
      <c r="CJ476" s="674"/>
      <c r="CK476" s="674"/>
      <c r="CL476" s="674"/>
      <c r="CM476" s="674"/>
      <c r="CN476" s="674"/>
      <c r="CO476" s="674"/>
      <c r="CP476" s="674"/>
      <c r="CQ476" s="674"/>
      <c r="CR476" s="674"/>
      <c r="CS476" s="674"/>
      <c r="CT476" s="674"/>
      <c r="CU476" s="674"/>
      <c r="CV476" s="674"/>
      <c r="CW476" s="674"/>
      <c r="CX476" s="674"/>
      <c r="CY476" s="674"/>
      <c r="CZ476" s="674"/>
      <c r="DA476" s="674"/>
      <c r="DB476" s="674"/>
      <c r="DC476" s="674"/>
      <c r="DD476" s="674"/>
      <c r="DE476" s="674"/>
      <c r="DF476" s="674"/>
      <c r="DG476" s="674"/>
      <c r="DH476" s="674"/>
      <c r="DI476" s="674"/>
      <c r="DJ476" s="674"/>
      <c r="DK476" s="674"/>
      <c r="DL476" s="674"/>
      <c r="DM476" s="674"/>
      <c r="DN476" s="674"/>
      <c r="DO476" s="674"/>
      <c r="DP476" s="674"/>
      <c r="DQ476" s="674"/>
      <c r="DR476" s="674"/>
      <c r="DS476" s="674"/>
      <c r="DT476" s="674"/>
      <c r="DU476" s="674"/>
      <c r="DV476" s="674"/>
      <c r="DW476" s="674"/>
      <c r="DX476" s="674"/>
      <c r="DY476" s="674"/>
      <c r="DZ476" s="674"/>
      <c r="EA476" s="674"/>
      <c r="EB476" s="674"/>
      <c r="EC476" s="674"/>
      <c r="ED476" s="674"/>
      <c r="EE476" s="674"/>
      <c r="EF476" s="674"/>
      <c r="EG476" s="674"/>
      <c r="EH476" s="674"/>
      <c r="EI476" s="674"/>
      <c r="EJ476" s="674"/>
      <c r="EK476" s="674"/>
      <c r="EL476" s="674"/>
      <c r="EM476" s="674"/>
      <c r="EN476" s="674"/>
      <c r="EO476" s="674"/>
      <c r="EP476" s="674"/>
      <c r="EQ476" s="674"/>
      <c r="ER476" s="674"/>
      <c r="ES476" s="674"/>
      <c r="ET476" s="674"/>
      <c r="EU476" s="674"/>
      <c r="EV476" s="674"/>
      <c r="EW476" s="674"/>
      <c r="EX476" s="674"/>
      <c r="EY476" s="674"/>
      <c r="EZ476" s="674"/>
      <c r="FA476" s="674"/>
      <c r="FB476" s="674"/>
      <c r="FC476" s="674"/>
      <c r="FD476" s="674"/>
      <c r="FE476" s="674"/>
      <c r="FF476" s="674"/>
      <c r="FG476" s="674"/>
      <c r="FH476" s="674"/>
      <c r="FI476" s="674"/>
      <c r="FJ476" s="674"/>
      <c r="FK476" s="674"/>
      <c r="FL476" s="674"/>
      <c r="FM476" s="674"/>
      <c r="FN476" s="674"/>
      <c r="FO476" s="674"/>
      <c r="FP476" s="674"/>
      <c r="FQ476" s="674"/>
      <c r="FR476" s="674"/>
      <c r="FS476" s="674"/>
      <c r="FT476" s="674"/>
      <c r="FU476" s="674"/>
      <c r="FV476" s="674"/>
      <c r="FW476" s="674"/>
      <c r="FX476" s="674"/>
      <c r="FY476" s="674"/>
      <c r="FZ476" s="1313"/>
      <c r="GA476" s="1312"/>
      <c r="GB476" s="1156"/>
      <c r="GC476" s="1156"/>
      <c r="GD476" s="1156"/>
      <c r="GE476" s="1156"/>
      <c r="GF476" s="1156"/>
      <c r="GG476" s="1156"/>
      <c r="GH476" s="1156"/>
      <c r="GI476" s="1156"/>
      <c r="GJ476" s="1156"/>
      <c r="GK476" s="1157"/>
      <c r="GL476" s="1157"/>
      <c r="GM476" s="1157"/>
      <c r="GN476" s="1157"/>
      <c r="GO476" s="1157"/>
      <c r="GP476" s="1157"/>
      <c r="GQ476" s="1157"/>
      <c r="GR476" s="1157"/>
      <c r="GS476" s="1157"/>
      <c r="GT476" s="1157"/>
      <c r="GU476" s="1157"/>
      <c r="GV476" s="1157"/>
      <c r="GW476" s="1157"/>
      <c r="GX476" s="1157"/>
      <c r="GY476" s="1157"/>
      <c r="GZ476" s="1157"/>
      <c r="HA476" s="1157"/>
      <c r="HB476" s="1157"/>
      <c r="HC476" s="1157"/>
      <c r="HD476" s="1157"/>
      <c r="HE476" s="1157"/>
      <c r="HF476" s="1157"/>
      <c r="HG476" s="1157"/>
      <c r="HH476" s="1157"/>
      <c r="HI476" s="1157"/>
      <c r="HJ476" s="1026"/>
    </row>
    <row r="477" spans="2:218" ht="24.95" customHeight="1" x14ac:dyDescent="0.25">
      <c r="B477" s="1606"/>
      <c r="C477" s="229"/>
      <c r="D477" s="1316"/>
      <c r="E477" s="2400"/>
      <c r="F477" s="215"/>
      <c r="G477" s="213"/>
      <c r="H477" s="213"/>
      <c r="I477" s="214"/>
      <c r="J477" s="834"/>
      <c r="K477" s="234"/>
      <c r="L477" s="230"/>
      <c r="M477" s="231"/>
      <c r="N477" s="231"/>
      <c r="O477" s="231"/>
      <c r="P477" s="231"/>
      <c r="Q477" s="235"/>
      <c r="R477" s="233"/>
      <c r="S477" s="232"/>
      <c r="T477" s="219"/>
      <c r="U477" s="835"/>
      <c r="V477" s="212"/>
      <c r="W477" s="231"/>
      <c r="X477" s="2118"/>
      <c r="Y477" s="2119"/>
      <c r="Z477" s="674"/>
      <c r="AA477" s="674"/>
      <c r="AB477" s="674"/>
      <c r="AC477" s="674"/>
      <c r="AD477" s="674"/>
      <c r="AE477" s="674"/>
      <c r="AF477" s="674"/>
      <c r="AG477" s="674"/>
      <c r="AH477" s="674"/>
      <c r="AI477" s="674"/>
      <c r="AJ477" s="674"/>
      <c r="AK477" s="674"/>
      <c r="AL477" s="674"/>
      <c r="AM477" s="674"/>
      <c r="AN477" s="674"/>
      <c r="AO477" s="674"/>
      <c r="AP477" s="674"/>
      <c r="AQ477" s="674"/>
      <c r="AR477" s="674"/>
      <c r="AS477" s="674"/>
      <c r="AT477" s="674"/>
      <c r="AU477" s="674"/>
      <c r="AV477" s="674"/>
      <c r="AW477" s="674"/>
      <c r="AX477" s="674"/>
      <c r="AY477" s="674"/>
      <c r="AZ477" s="674"/>
      <c r="BA477" s="674"/>
      <c r="BB477" s="674"/>
      <c r="BC477" s="674"/>
      <c r="BD477" s="674"/>
      <c r="BE477" s="674"/>
      <c r="BF477" s="674"/>
      <c r="BG477" s="674"/>
      <c r="BH477" s="674"/>
      <c r="BI477" s="674"/>
      <c r="BJ477" s="674"/>
      <c r="BK477" s="674"/>
      <c r="BL477" s="674"/>
      <c r="BM477" s="674"/>
      <c r="BN477" s="674"/>
      <c r="BO477" s="674"/>
      <c r="BP477" s="674"/>
      <c r="BQ477" s="674"/>
      <c r="BR477" s="674"/>
      <c r="BS477" s="674"/>
      <c r="BT477" s="674"/>
      <c r="BU477" s="674"/>
      <c r="BV477" s="674"/>
      <c r="BW477" s="674"/>
      <c r="BX477" s="674"/>
      <c r="BY477" s="674"/>
      <c r="BZ477" s="674"/>
      <c r="CA477" s="674"/>
      <c r="CB477" s="674"/>
      <c r="CC477" s="674"/>
      <c r="CD477" s="674"/>
      <c r="CE477" s="674"/>
      <c r="CF477" s="674"/>
      <c r="CG477" s="674"/>
      <c r="CH477" s="674"/>
      <c r="CI477" s="674"/>
      <c r="CJ477" s="674"/>
      <c r="CK477" s="674"/>
      <c r="CL477" s="674"/>
      <c r="CM477" s="674"/>
      <c r="CN477" s="674"/>
      <c r="CO477" s="674"/>
      <c r="CP477" s="674"/>
      <c r="CQ477" s="674"/>
      <c r="CR477" s="674"/>
      <c r="CS477" s="674"/>
      <c r="CT477" s="674"/>
      <c r="CU477" s="674"/>
      <c r="CV477" s="674"/>
      <c r="CW477" s="674"/>
      <c r="CX477" s="674"/>
      <c r="CY477" s="674"/>
      <c r="CZ477" s="674"/>
      <c r="DA477" s="674"/>
      <c r="DB477" s="674"/>
      <c r="DC477" s="674"/>
      <c r="DD477" s="674"/>
      <c r="DE477" s="674"/>
      <c r="DF477" s="674"/>
      <c r="DG477" s="674"/>
      <c r="DH477" s="674"/>
      <c r="DI477" s="674"/>
      <c r="DJ477" s="674"/>
      <c r="DK477" s="674"/>
      <c r="DL477" s="674"/>
      <c r="DM477" s="674"/>
      <c r="DN477" s="674"/>
      <c r="DO477" s="674"/>
      <c r="DP477" s="674"/>
      <c r="DQ477" s="674"/>
      <c r="DR477" s="674"/>
      <c r="DS477" s="674"/>
      <c r="DT477" s="674"/>
      <c r="DU477" s="674"/>
      <c r="DV477" s="674"/>
      <c r="DW477" s="674"/>
      <c r="DX477" s="674"/>
      <c r="DY477" s="674"/>
      <c r="DZ477" s="674"/>
      <c r="EA477" s="674"/>
      <c r="EB477" s="674"/>
      <c r="EC477" s="674"/>
      <c r="ED477" s="674"/>
      <c r="EE477" s="674"/>
      <c r="EF477" s="674"/>
      <c r="EG477" s="674"/>
      <c r="EH477" s="674"/>
      <c r="EI477" s="674"/>
      <c r="EJ477" s="674"/>
      <c r="EK477" s="674"/>
      <c r="EL477" s="674"/>
      <c r="EM477" s="674"/>
      <c r="EN477" s="674"/>
      <c r="EO477" s="674"/>
      <c r="EP477" s="674"/>
      <c r="EQ477" s="674"/>
      <c r="ER477" s="674"/>
      <c r="ES477" s="674"/>
      <c r="ET477" s="674"/>
      <c r="EU477" s="674"/>
      <c r="EV477" s="674"/>
      <c r="EW477" s="674"/>
      <c r="EX477" s="674"/>
      <c r="EY477" s="674"/>
      <c r="EZ477" s="674"/>
      <c r="FA477" s="674"/>
      <c r="FB477" s="674"/>
      <c r="FC477" s="674"/>
      <c r="FD477" s="674"/>
      <c r="FE477" s="674"/>
      <c r="FF477" s="674"/>
      <c r="FG477" s="674"/>
      <c r="FH477" s="674"/>
      <c r="FI477" s="674"/>
      <c r="FJ477" s="674"/>
      <c r="FK477" s="674"/>
      <c r="FL477" s="674"/>
      <c r="FM477" s="674"/>
      <c r="FN477" s="674"/>
      <c r="FO477" s="674"/>
      <c r="FP477" s="674"/>
      <c r="FQ477" s="674"/>
      <c r="FR477" s="674"/>
      <c r="FS477" s="674"/>
      <c r="FT477" s="674"/>
      <c r="FU477" s="674"/>
      <c r="FV477" s="674"/>
      <c r="FW477" s="674"/>
      <c r="FX477" s="674"/>
      <c r="FY477" s="674"/>
      <c r="FZ477" s="1313"/>
      <c r="GA477" s="1312"/>
      <c r="GB477" s="1156"/>
      <c r="GC477" s="1156"/>
      <c r="GD477" s="1156"/>
      <c r="GE477" s="1156"/>
      <c r="GF477" s="1156"/>
      <c r="GG477" s="1156"/>
      <c r="GH477" s="1156"/>
      <c r="GI477" s="1156"/>
      <c r="GJ477" s="1156"/>
      <c r="GK477" s="1157"/>
      <c r="GL477" s="1157"/>
      <c r="GM477" s="1157"/>
      <c r="GN477" s="1157"/>
      <c r="GO477" s="1157"/>
      <c r="GP477" s="1157"/>
      <c r="GQ477" s="1157"/>
      <c r="GR477" s="1157"/>
      <c r="GS477" s="1157"/>
      <c r="GT477" s="1157"/>
      <c r="GU477" s="1157"/>
      <c r="GV477" s="1157"/>
      <c r="GW477" s="1157"/>
      <c r="GX477" s="1157"/>
      <c r="GY477" s="1157"/>
      <c r="GZ477" s="1157"/>
      <c r="HA477" s="1157"/>
      <c r="HB477" s="1157"/>
      <c r="HC477" s="1157"/>
      <c r="HD477" s="1157"/>
      <c r="HE477" s="1157"/>
      <c r="HF477" s="1157"/>
      <c r="HG477" s="1157"/>
      <c r="HH477" s="1157"/>
      <c r="HI477" s="1157"/>
      <c r="HJ477" s="1026"/>
    </row>
    <row r="478" spans="2:218" ht="24.95" customHeight="1" thickBot="1" x14ac:dyDescent="0.3">
      <c r="B478" s="1606"/>
      <c r="C478" s="229"/>
      <c r="D478" s="1316"/>
      <c r="E478" s="2400"/>
      <c r="F478" s="215"/>
      <c r="G478" s="213"/>
      <c r="H478" s="213"/>
      <c r="I478" s="214"/>
      <c r="J478" s="834"/>
      <c r="K478" s="234"/>
      <c r="L478" s="230"/>
      <c r="M478" s="231"/>
      <c r="N478" s="231"/>
      <c r="O478" s="231"/>
      <c r="P478" s="231"/>
      <c r="Q478" s="235"/>
      <c r="R478" s="233"/>
      <c r="S478" s="232"/>
      <c r="T478" s="219"/>
      <c r="U478" s="835"/>
      <c r="V478" s="212"/>
      <c r="W478" s="231"/>
      <c r="X478" s="2118"/>
      <c r="Y478" s="2119"/>
      <c r="Z478" s="674"/>
      <c r="AA478" s="674"/>
      <c r="AB478" s="674"/>
      <c r="AC478" s="674"/>
      <c r="AD478" s="674"/>
      <c r="AE478" s="674"/>
      <c r="AF478" s="674"/>
      <c r="AG478" s="674"/>
      <c r="AH478" s="674"/>
      <c r="AI478" s="674"/>
      <c r="AJ478" s="674"/>
      <c r="AK478" s="674"/>
      <c r="AL478" s="674"/>
      <c r="AM478" s="674"/>
      <c r="AN478" s="674"/>
      <c r="AO478" s="674"/>
      <c r="AP478" s="674"/>
      <c r="AQ478" s="674"/>
      <c r="AR478" s="674"/>
      <c r="AS478" s="674"/>
      <c r="AT478" s="674"/>
      <c r="AU478" s="674"/>
      <c r="AV478" s="674"/>
      <c r="AW478" s="674"/>
      <c r="AX478" s="674"/>
      <c r="AY478" s="674"/>
      <c r="AZ478" s="674"/>
      <c r="BA478" s="674"/>
      <c r="BB478" s="674"/>
      <c r="BC478" s="674"/>
      <c r="BD478" s="674"/>
      <c r="BE478" s="674"/>
      <c r="BF478" s="674"/>
      <c r="BG478" s="674"/>
      <c r="BH478" s="674"/>
      <c r="BI478" s="674"/>
      <c r="BJ478" s="674"/>
      <c r="BK478" s="674"/>
      <c r="BL478" s="674"/>
      <c r="BM478" s="674"/>
      <c r="BN478" s="674"/>
      <c r="BO478" s="674"/>
      <c r="BP478" s="674"/>
      <c r="BQ478" s="674"/>
      <c r="BR478" s="674"/>
      <c r="BS478" s="674"/>
      <c r="BT478" s="674"/>
      <c r="BU478" s="674"/>
      <c r="BV478" s="674"/>
      <c r="BW478" s="674"/>
      <c r="BX478" s="674"/>
      <c r="BY478" s="674"/>
      <c r="BZ478" s="674"/>
      <c r="CA478" s="674"/>
      <c r="CB478" s="674"/>
      <c r="CC478" s="674"/>
      <c r="CD478" s="674"/>
      <c r="CE478" s="674"/>
      <c r="CF478" s="674"/>
      <c r="CG478" s="674"/>
      <c r="CH478" s="674"/>
      <c r="CI478" s="674"/>
      <c r="CJ478" s="674"/>
      <c r="CK478" s="674"/>
      <c r="CL478" s="674"/>
      <c r="CM478" s="674"/>
      <c r="CN478" s="674"/>
      <c r="CO478" s="674"/>
      <c r="CP478" s="674"/>
      <c r="CQ478" s="674"/>
      <c r="CR478" s="674"/>
      <c r="CS478" s="674"/>
      <c r="CT478" s="674"/>
      <c r="CU478" s="674"/>
      <c r="CV478" s="674"/>
      <c r="CW478" s="674"/>
      <c r="CX478" s="674"/>
      <c r="CY478" s="674"/>
      <c r="CZ478" s="674"/>
      <c r="DA478" s="674"/>
      <c r="DB478" s="674"/>
      <c r="DC478" s="674"/>
      <c r="DD478" s="674"/>
      <c r="DE478" s="674"/>
      <c r="DF478" s="674"/>
      <c r="DG478" s="674"/>
      <c r="DH478" s="674"/>
      <c r="DI478" s="674"/>
      <c r="DJ478" s="674"/>
      <c r="DK478" s="674"/>
      <c r="DL478" s="674"/>
      <c r="DM478" s="674"/>
      <c r="DN478" s="674"/>
      <c r="DO478" s="674"/>
      <c r="DP478" s="674"/>
      <c r="DQ478" s="674"/>
      <c r="DR478" s="674"/>
      <c r="DS478" s="674"/>
      <c r="DT478" s="674"/>
      <c r="DU478" s="674"/>
      <c r="DV478" s="674"/>
      <c r="DW478" s="674"/>
      <c r="DX478" s="674"/>
      <c r="DY478" s="674"/>
      <c r="DZ478" s="674"/>
      <c r="EA478" s="674"/>
      <c r="EB478" s="674"/>
      <c r="EC478" s="674"/>
      <c r="ED478" s="674"/>
      <c r="EE478" s="674"/>
      <c r="EF478" s="674"/>
      <c r="EG478" s="674"/>
      <c r="EH478" s="674"/>
      <c r="EI478" s="674"/>
      <c r="EJ478" s="674"/>
      <c r="EK478" s="674"/>
      <c r="EL478" s="674"/>
      <c r="EM478" s="674"/>
      <c r="EN478" s="674"/>
      <c r="EO478" s="674"/>
      <c r="EP478" s="674"/>
      <c r="EQ478" s="674"/>
      <c r="ER478" s="674"/>
      <c r="ES478" s="674"/>
      <c r="ET478" s="674"/>
      <c r="EU478" s="674"/>
      <c r="EV478" s="674"/>
      <c r="EW478" s="674"/>
      <c r="EX478" s="674"/>
      <c r="EY478" s="674"/>
      <c r="EZ478" s="674"/>
      <c r="FA478" s="674"/>
      <c r="FB478" s="674"/>
      <c r="FC478" s="674"/>
      <c r="FD478" s="674"/>
      <c r="FE478" s="674"/>
      <c r="FF478" s="674"/>
      <c r="FG478" s="674"/>
      <c r="FH478" s="674"/>
      <c r="FI478" s="674"/>
      <c r="FJ478" s="674"/>
      <c r="FK478" s="674"/>
      <c r="FL478" s="674"/>
      <c r="FM478" s="674"/>
      <c r="FN478" s="674"/>
      <c r="FO478" s="674"/>
      <c r="FP478" s="674"/>
      <c r="FQ478" s="674"/>
      <c r="FR478" s="674"/>
      <c r="FS478" s="674"/>
      <c r="FT478" s="674"/>
      <c r="FU478" s="674"/>
      <c r="FV478" s="674"/>
      <c r="FW478" s="674"/>
      <c r="FX478" s="674"/>
      <c r="FY478" s="674"/>
      <c r="FZ478" s="1313"/>
      <c r="GA478" s="1312"/>
      <c r="GB478" s="1156"/>
      <c r="GC478" s="1156"/>
      <c r="GD478" s="1156"/>
      <c r="GE478" s="1156"/>
      <c r="GF478" s="1156"/>
      <c r="GG478" s="1156"/>
      <c r="GH478" s="1156"/>
      <c r="GI478" s="1156"/>
      <c r="GJ478" s="1156"/>
      <c r="GK478" s="1157"/>
      <c r="GL478" s="1157"/>
      <c r="GM478" s="1157"/>
      <c r="GN478" s="1157"/>
      <c r="GO478" s="1157"/>
      <c r="GP478" s="1157"/>
      <c r="GQ478" s="1157"/>
      <c r="GR478" s="1157"/>
      <c r="GS478" s="1157"/>
      <c r="GT478" s="1157"/>
      <c r="GU478" s="1157"/>
      <c r="GV478" s="1157"/>
      <c r="GW478" s="1157"/>
      <c r="GX478" s="1157"/>
      <c r="GY478" s="1157"/>
      <c r="GZ478" s="1157"/>
      <c r="HA478" s="1157"/>
      <c r="HB478" s="1157"/>
      <c r="HC478" s="1157"/>
      <c r="HD478" s="1157"/>
      <c r="HE478" s="1157"/>
      <c r="HF478" s="1157"/>
      <c r="HG478" s="1157"/>
      <c r="HH478" s="1157"/>
      <c r="HI478" s="1157"/>
      <c r="HJ478" s="1026"/>
    </row>
    <row r="479" spans="2:218" ht="24.95" customHeight="1" x14ac:dyDescent="0.25">
      <c r="B479" s="1607"/>
      <c r="C479" s="684"/>
      <c r="D479" s="1317"/>
      <c r="E479" s="2399"/>
      <c r="F479" s="685"/>
      <c r="G479" s="686"/>
      <c r="H479" s="686"/>
      <c r="I479" s="687"/>
      <c r="J479" s="723"/>
      <c r="K479" s="688"/>
      <c r="L479" s="689"/>
      <c r="M479" s="690"/>
      <c r="N479" s="690"/>
      <c r="O479" s="690"/>
      <c r="P479" s="690"/>
      <c r="Q479" s="691"/>
      <c r="R479" s="692"/>
      <c r="S479" s="693"/>
      <c r="T479" s="694"/>
      <c r="U479" s="724"/>
      <c r="V479" s="695"/>
      <c r="W479" s="690"/>
      <c r="X479" s="2118"/>
      <c r="Y479" s="2119"/>
      <c r="Z479" s="696"/>
      <c r="AA479" s="696"/>
      <c r="AB479" s="696"/>
      <c r="AC479" s="696"/>
      <c r="AD479" s="696"/>
      <c r="AE479" s="696"/>
      <c r="AF479" s="696"/>
      <c r="AG479" s="696"/>
      <c r="AH479" s="696"/>
      <c r="AI479" s="696"/>
      <c r="AJ479" s="696"/>
      <c r="AK479" s="696"/>
      <c r="AL479" s="696"/>
      <c r="AM479" s="696"/>
      <c r="AN479" s="696"/>
      <c r="AO479" s="696"/>
      <c r="AP479" s="696"/>
      <c r="AQ479" s="696"/>
      <c r="AR479" s="696"/>
      <c r="AS479" s="696"/>
      <c r="AT479" s="696"/>
      <c r="AU479" s="696"/>
      <c r="AV479" s="696"/>
      <c r="AW479" s="696"/>
      <c r="AX479" s="696"/>
      <c r="AY479" s="696"/>
      <c r="AZ479" s="696"/>
      <c r="BA479" s="696"/>
      <c r="BB479" s="696"/>
      <c r="BC479" s="696"/>
      <c r="BD479" s="696"/>
      <c r="BE479" s="696"/>
      <c r="BF479" s="696"/>
      <c r="BG479" s="696"/>
      <c r="BH479" s="696"/>
      <c r="BI479" s="696"/>
      <c r="BJ479" s="696"/>
      <c r="BK479" s="696"/>
      <c r="BL479" s="696"/>
      <c r="BM479" s="696"/>
      <c r="BN479" s="696"/>
      <c r="BO479" s="696"/>
      <c r="BP479" s="696"/>
      <c r="BQ479" s="696"/>
      <c r="BR479" s="696"/>
      <c r="BS479" s="696"/>
      <c r="BT479" s="696"/>
      <c r="BU479" s="696"/>
      <c r="BV479" s="696"/>
      <c r="BW479" s="696"/>
      <c r="BX479" s="696"/>
      <c r="BY479" s="696"/>
      <c r="BZ479" s="696"/>
      <c r="CA479" s="696"/>
      <c r="CB479" s="696"/>
      <c r="CC479" s="696"/>
      <c r="CD479" s="696"/>
      <c r="CE479" s="696"/>
      <c r="CF479" s="696"/>
      <c r="CG479" s="696"/>
      <c r="CH479" s="696"/>
      <c r="CI479" s="696"/>
      <c r="CJ479" s="696"/>
      <c r="CK479" s="696"/>
      <c r="CL479" s="696"/>
      <c r="CM479" s="696"/>
      <c r="CN479" s="696"/>
      <c r="CO479" s="696"/>
      <c r="CP479" s="696"/>
      <c r="CQ479" s="696"/>
      <c r="CR479" s="696"/>
      <c r="CS479" s="696"/>
      <c r="CT479" s="696"/>
      <c r="CU479" s="696"/>
      <c r="CV479" s="696"/>
      <c r="CW479" s="696"/>
      <c r="CX479" s="696"/>
      <c r="CY479" s="696"/>
      <c r="CZ479" s="696"/>
      <c r="DA479" s="696"/>
      <c r="DB479" s="696"/>
      <c r="DC479" s="696"/>
      <c r="DD479" s="696"/>
      <c r="DE479" s="696"/>
      <c r="DF479" s="696"/>
      <c r="DG479" s="696"/>
      <c r="DH479" s="696"/>
      <c r="DI479" s="696"/>
      <c r="DJ479" s="696"/>
      <c r="DK479" s="696"/>
      <c r="DL479" s="696"/>
      <c r="DM479" s="696"/>
      <c r="DN479" s="696"/>
      <c r="DO479" s="696"/>
      <c r="DP479" s="696"/>
      <c r="DQ479" s="696"/>
      <c r="DR479" s="696"/>
      <c r="DS479" s="696"/>
      <c r="DT479" s="696"/>
      <c r="DU479" s="696"/>
      <c r="DV479" s="696"/>
      <c r="DW479" s="696"/>
      <c r="DX479" s="696"/>
      <c r="DY479" s="696"/>
      <c r="DZ479" s="696"/>
      <c r="EA479" s="696"/>
      <c r="EB479" s="696"/>
      <c r="EC479" s="696"/>
      <c r="ED479" s="696"/>
      <c r="EE479" s="696"/>
      <c r="EF479" s="696"/>
      <c r="EG479" s="696"/>
      <c r="EH479" s="696"/>
      <c r="EI479" s="696"/>
      <c r="EJ479" s="696"/>
      <c r="EK479" s="696"/>
      <c r="EL479" s="696"/>
      <c r="EM479" s="696"/>
      <c r="EN479" s="696"/>
      <c r="EO479" s="696"/>
      <c r="EP479" s="696"/>
      <c r="EQ479" s="696"/>
      <c r="ER479" s="696"/>
      <c r="ES479" s="696"/>
      <c r="ET479" s="696"/>
      <c r="EU479" s="696"/>
      <c r="EV479" s="696"/>
      <c r="EW479" s="696"/>
      <c r="EX479" s="696"/>
      <c r="EY479" s="696"/>
      <c r="EZ479" s="696"/>
      <c r="FA479" s="696"/>
      <c r="FB479" s="696"/>
      <c r="FC479" s="696"/>
      <c r="FD479" s="696"/>
      <c r="FE479" s="696"/>
      <c r="FF479" s="696"/>
      <c r="FG479" s="696"/>
      <c r="FH479" s="696"/>
      <c r="FI479" s="696"/>
      <c r="FJ479" s="696"/>
      <c r="FK479" s="696"/>
      <c r="FL479" s="696"/>
      <c r="FM479" s="696"/>
      <c r="FN479" s="696"/>
      <c r="FO479" s="696"/>
      <c r="FP479" s="696"/>
      <c r="FQ479" s="696"/>
      <c r="FR479" s="696"/>
      <c r="FS479" s="696"/>
      <c r="FT479" s="696"/>
      <c r="FU479" s="696"/>
      <c r="FV479" s="696"/>
      <c r="FW479" s="696"/>
      <c r="FX479" s="696"/>
      <c r="FY479" s="696"/>
      <c r="FZ479" s="1314"/>
      <c r="GA479" s="1312"/>
      <c r="GB479" s="1156"/>
      <c r="GC479" s="1156"/>
      <c r="GD479" s="1156"/>
      <c r="GE479" s="1156"/>
      <c r="GF479" s="1156"/>
      <c r="GG479" s="1156"/>
      <c r="GH479" s="1156"/>
      <c r="GI479" s="1156"/>
      <c r="GJ479" s="1156"/>
      <c r="GK479" s="1157"/>
      <c r="GL479" s="1157"/>
      <c r="GM479" s="1157"/>
      <c r="GN479" s="1157"/>
      <c r="GO479" s="1157"/>
      <c r="GP479" s="1157"/>
      <c r="GQ479" s="1157"/>
      <c r="GR479" s="1157"/>
      <c r="GS479" s="1157"/>
      <c r="GT479" s="1157"/>
      <c r="GU479" s="1157"/>
      <c r="GV479" s="1157"/>
      <c r="GW479" s="1157"/>
      <c r="GX479" s="1157"/>
      <c r="GY479" s="1157"/>
      <c r="GZ479" s="1157"/>
      <c r="HA479" s="1157"/>
      <c r="HB479" s="1157"/>
      <c r="HC479" s="1157"/>
      <c r="HD479" s="1157"/>
      <c r="HE479" s="1157"/>
      <c r="HF479" s="1157"/>
      <c r="HG479" s="1157"/>
      <c r="HH479" s="1157"/>
      <c r="HI479" s="1157"/>
      <c r="HJ479" s="1026"/>
    </row>
    <row r="480" spans="2:218" ht="24.95" customHeight="1" x14ac:dyDescent="0.25">
      <c r="B480" s="1606"/>
      <c r="C480" s="229"/>
      <c r="D480" s="1316"/>
      <c r="E480" s="2400"/>
      <c r="F480" s="215"/>
      <c r="G480" s="213"/>
      <c r="H480" s="213"/>
      <c r="I480" s="214"/>
      <c r="J480" s="834"/>
      <c r="K480" s="234"/>
      <c r="L480" s="230"/>
      <c r="M480" s="231"/>
      <c r="N480" s="231"/>
      <c r="O480" s="231"/>
      <c r="P480" s="231"/>
      <c r="Q480" s="235"/>
      <c r="R480" s="233"/>
      <c r="S480" s="232"/>
      <c r="T480" s="219"/>
      <c r="U480" s="835"/>
      <c r="V480" s="212"/>
      <c r="W480" s="231"/>
      <c r="X480" s="2118"/>
      <c r="Y480" s="2119"/>
      <c r="Z480" s="674"/>
      <c r="AA480" s="674"/>
      <c r="AB480" s="674"/>
      <c r="AC480" s="674"/>
      <c r="AD480" s="674"/>
      <c r="AE480" s="674"/>
      <c r="AF480" s="674"/>
      <c r="AG480" s="674"/>
      <c r="AH480" s="674"/>
      <c r="AI480" s="674"/>
      <c r="AJ480" s="674"/>
      <c r="AK480" s="674"/>
      <c r="AL480" s="674"/>
      <c r="AM480" s="674"/>
      <c r="AN480" s="674"/>
      <c r="AO480" s="674"/>
      <c r="AP480" s="674"/>
      <c r="AQ480" s="674"/>
      <c r="AR480" s="674"/>
      <c r="AS480" s="674"/>
      <c r="AT480" s="674"/>
      <c r="AU480" s="674"/>
      <c r="AV480" s="674"/>
      <c r="AW480" s="674"/>
      <c r="AX480" s="674"/>
      <c r="AY480" s="674"/>
      <c r="AZ480" s="674"/>
      <c r="BA480" s="674"/>
      <c r="BB480" s="674"/>
      <c r="BC480" s="674"/>
      <c r="BD480" s="674"/>
      <c r="BE480" s="674"/>
      <c r="BF480" s="674"/>
      <c r="BG480" s="674"/>
      <c r="BH480" s="674"/>
      <c r="BI480" s="674"/>
      <c r="BJ480" s="674"/>
      <c r="BK480" s="674"/>
      <c r="BL480" s="674"/>
      <c r="BM480" s="674"/>
      <c r="BN480" s="674"/>
      <c r="BO480" s="674"/>
      <c r="BP480" s="674"/>
      <c r="BQ480" s="674"/>
      <c r="BR480" s="674"/>
      <c r="BS480" s="674"/>
      <c r="BT480" s="674"/>
      <c r="BU480" s="674"/>
      <c r="BV480" s="674"/>
      <c r="BW480" s="674"/>
      <c r="BX480" s="674"/>
      <c r="BY480" s="674"/>
      <c r="BZ480" s="674"/>
      <c r="CA480" s="674"/>
      <c r="CB480" s="674"/>
      <c r="CC480" s="674"/>
      <c r="CD480" s="674"/>
      <c r="CE480" s="674"/>
      <c r="CF480" s="674"/>
      <c r="CG480" s="674"/>
      <c r="CH480" s="674"/>
      <c r="CI480" s="674"/>
      <c r="CJ480" s="674"/>
      <c r="CK480" s="674"/>
      <c r="CL480" s="674"/>
      <c r="CM480" s="674"/>
      <c r="CN480" s="674"/>
      <c r="CO480" s="674"/>
      <c r="CP480" s="674"/>
      <c r="CQ480" s="674"/>
      <c r="CR480" s="674"/>
      <c r="CS480" s="674"/>
      <c r="CT480" s="674"/>
      <c r="CU480" s="674"/>
      <c r="CV480" s="674"/>
      <c r="CW480" s="674"/>
      <c r="CX480" s="674"/>
      <c r="CY480" s="674"/>
      <c r="CZ480" s="674"/>
      <c r="DA480" s="674"/>
      <c r="DB480" s="674"/>
      <c r="DC480" s="674"/>
      <c r="DD480" s="674"/>
      <c r="DE480" s="674"/>
      <c r="DF480" s="674"/>
      <c r="DG480" s="674"/>
      <c r="DH480" s="674"/>
      <c r="DI480" s="674"/>
      <c r="DJ480" s="674"/>
      <c r="DK480" s="674"/>
      <c r="DL480" s="674"/>
      <c r="DM480" s="674"/>
      <c r="DN480" s="674"/>
      <c r="DO480" s="674"/>
      <c r="DP480" s="674"/>
      <c r="DQ480" s="674"/>
      <c r="DR480" s="674"/>
      <c r="DS480" s="674"/>
      <c r="DT480" s="674"/>
      <c r="DU480" s="674"/>
      <c r="DV480" s="674"/>
      <c r="DW480" s="674"/>
      <c r="DX480" s="674"/>
      <c r="DY480" s="674"/>
      <c r="DZ480" s="674"/>
      <c r="EA480" s="674"/>
      <c r="EB480" s="674"/>
      <c r="EC480" s="674"/>
      <c r="ED480" s="674"/>
      <c r="EE480" s="674"/>
      <c r="EF480" s="674"/>
      <c r="EG480" s="674"/>
      <c r="EH480" s="674"/>
      <c r="EI480" s="674"/>
      <c r="EJ480" s="674"/>
      <c r="EK480" s="674"/>
      <c r="EL480" s="674"/>
      <c r="EM480" s="674"/>
      <c r="EN480" s="674"/>
      <c r="EO480" s="674"/>
      <c r="EP480" s="674"/>
      <c r="EQ480" s="674"/>
      <c r="ER480" s="674"/>
      <c r="ES480" s="674"/>
      <c r="ET480" s="674"/>
      <c r="EU480" s="674"/>
      <c r="EV480" s="674"/>
      <c r="EW480" s="674"/>
      <c r="EX480" s="674"/>
      <c r="EY480" s="674"/>
      <c r="EZ480" s="674"/>
      <c r="FA480" s="674"/>
      <c r="FB480" s="674"/>
      <c r="FC480" s="674"/>
      <c r="FD480" s="674"/>
      <c r="FE480" s="674"/>
      <c r="FF480" s="674"/>
      <c r="FG480" s="674"/>
      <c r="FH480" s="674"/>
      <c r="FI480" s="674"/>
      <c r="FJ480" s="674"/>
      <c r="FK480" s="674"/>
      <c r="FL480" s="674"/>
      <c r="FM480" s="674"/>
      <c r="FN480" s="674"/>
      <c r="FO480" s="674"/>
      <c r="FP480" s="674"/>
      <c r="FQ480" s="674"/>
      <c r="FR480" s="674"/>
      <c r="FS480" s="674"/>
      <c r="FT480" s="674"/>
      <c r="FU480" s="674"/>
      <c r="FV480" s="674"/>
      <c r="FW480" s="674"/>
      <c r="FX480" s="674"/>
      <c r="FY480" s="674"/>
      <c r="FZ480" s="1313"/>
      <c r="GA480" s="1312"/>
      <c r="GB480" s="1156"/>
      <c r="GC480" s="1156"/>
      <c r="GD480" s="1156"/>
      <c r="GE480" s="1156"/>
      <c r="GF480" s="1156"/>
      <c r="GG480" s="1156"/>
      <c r="GH480" s="1156"/>
      <c r="GI480" s="1156"/>
      <c r="GJ480" s="1156"/>
      <c r="GK480" s="1157"/>
      <c r="GL480" s="1157"/>
      <c r="GM480" s="1157"/>
      <c r="GN480" s="1157"/>
      <c r="GO480" s="1157"/>
      <c r="GP480" s="1157"/>
      <c r="GQ480" s="1157"/>
      <c r="GR480" s="1157"/>
      <c r="GS480" s="1157"/>
      <c r="GT480" s="1157"/>
      <c r="GU480" s="1157"/>
      <c r="GV480" s="1157"/>
      <c r="GW480" s="1157"/>
      <c r="GX480" s="1157"/>
      <c r="GY480" s="1157"/>
      <c r="GZ480" s="1157"/>
      <c r="HA480" s="1157"/>
      <c r="HB480" s="1157"/>
      <c r="HC480" s="1157"/>
      <c r="HD480" s="1157"/>
      <c r="HE480" s="1157"/>
      <c r="HF480" s="1157"/>
      <c r="HG480" s="1157"/>
      <c r="HH480" s="1157"/>
      <c r="HI480" s="1157"/>
      <c r="HJ480" s="1026"/>
    </row>
    <row r="481" spans="2:218" ht="24.95" customHeight="1" x14ac:dyDescent="0.25">
      <c r="B481" s="1606"/>
      <c r="C481" s="229"/>
      <c r="D481" s="1316"/>
      <c r="E481" s="2400"/>
      <c r="F481" s="215"/>
      <c r="G481" s="213"/>
      <c r="H481" s="213"/>
      <c r="I481" s="214"/>
      <c r="J481" s="834"/>
      <c r="K481" s="234"/>
      <c r="L481" s="230"/>
      <c r="M481" s="231"/>
      <c r="N481" s="231"/>
      <c r="O481" s="231"/>
      <c r="P481" s="231"/>
      <c r="Q481" s="235"/>
      <c r="R481" s="233"/>
      <c r="S481" s="232"/>
      <c r="T481" s="219"/>
      <c r="U481" s="835"/>
      <c r="V481" s="212"/>
      <c r="W481" s="231"/>
      <c r="X481" s="2118"/>
      <c r="Y481" s="2119"/>
      <c r="Z481" s="674"/>
      <c r="AA481" s="674"/>
      <c r="AB481" s="674"/>
      <c r="AC481" s="674"/>
      <c r="AD481" s="674"/>
      <c r="AE481" s="674"/>
      <c r="AF481" s="674"/>
      <c r="AG481" s="674"/>
      <c r="AH481" s="674"/>
      <c r="AI481" s="674"/>
      <c r="AJ481" s="674"/>
      <c r="AK481" s="674"/>
      <c r="AL481" s="674"/>
      <c r="AM481" s="674"/>
      <c r="AN481" s="674"/>
      <c r="AO481" s="674"/>
      <c r="AP481" s="674"/>
      <c r="AQ481" s="674"/>
      <c r="AR481" s="674"/>
      <c r="AS481" s="674"/>
      <c r="AT481" s="674"/>
      <c r="AU481" s="674"/>
      <c r="AV481" s="674"/>
      <c r="AW481" s="674"/>
      <c r="AX481" s="674"/>
      <c r="AY481" s="674"/>
      <c r="AZ481" s="674"/>
      <c r="BA481" s="674"/>
      <c r="BB481" s="674"/>
      <c r="BC481" s="674"/>
      <c r="BD481" s="674"/>
      <c r="BE481" s="674"/>
      <c r="BF481" s="674"/>
      <c r="BG481" s="674"/>
      <c r="BH481" s="674"/>
      <c r="BI481" s="674"/>
      <c r="BJ481" s="674"/>
      <c r="BK481" s="674"/>
      <c r="BL481" s="674"/>
      <c r="BM481" s="674"/>
      <c r="BN481" s="674"/>
      <c r="BO481" s="674"/>
      <c r="BP481" s="674"/>
      <c r="BQ481" s="674"/>
      <c r="BR481" s="674"/>
      <c r="BS481" s="674"/>
      <c r="BT481" s="674"/>
      <c r="BU481" s="674"/>
      <c r="BV481" s="674"/>
      <c r="BW481" s="674"/>
      <c r="BX481" s="674"/>
      <c r="BY481" s="674"/>
      <c r="BZ481" s="674"/>
      <c r="CA481" s="674"/>
      <c r="CB481" s="674"/>
      <c r="CC481" s="674"/>
      <c r="CD481" s="674"/>
      <c r="CE481" s="674"/>
      <c r="CF481" s="674"/>
      <c r="CG481" s="674"/>
      <c r="CH481" s="674"/>
      <c r="CI481" s="674"/>
      <c r="CJ481" s="674"/>
      <c r="CK481" s="674"/>
      <c r="CL481" s="674"/>
      <c r="CM481" s="674"/>
      <c r="CN481" s="674"/>
      <c r="CO481" s="674"/>
      <c r="CP481" s="674"/>
      <c r="CQ481" s="674"/>
      <c r="CR481" s="674"/>
      <c r="CS481" s="674"/>
      <c r="CT481" s="674"/>
      <c r="CU481" s="674"/>
      <c r="CV481" s="674"/>
      <c r="CW481" s="674"/>
      <c r="CX481" s="674"/>
      <c r="CY481" s="674"/>
      <c r="CZ481" s="674"/>
      <c r="DA481" s="674"/>
      <c r="DB481" s="674"/>
      <c r="DC481" s="674"/>
      <c r="DD481" s="674"/>
      <c r="DE481" s="674"/>
      <c r="DF481" s="674"/>
      <c r="DG481" s="674"/>
      <c r="DH481" s="674"/>
      <c r="DI481" s="674"/>
      <c r="DJ481" s="674"/>
      <c r="DK481" s="674"/>
      <c r="DL481" s="674"/>
      <c r="DM481" s="674"/>
      <c r="DN481" s="674"/>
      <c r="DO481" s="674"/>
      <c r="DP481" s="674"/>
      <c r="DQ481" s="674"/>
      <c r="DR481" s="674"/>
      <c r="DS481" s="674"/>
      <c r="DT481" s="674"/>
      <c r="DU481" s="674"/>
      <c r="DV481" s="674"/>
      <c r="DW481" s="674"/>
      <c r="DX481" s="674"/>
      <c r="DY481" s="674"/>
      <c r="DZ481" s="674"/>
      <c r="EA481" s="674"/>
      <c r="EB481" s="674"/>
      <c r="EC481" s="674"/>
      <c r="ED481" s="674"/>
      <c r="EE481" s="674"/>
      <c r="EF481" s="674"/>
      <c r="EG481" s="674"/>
      <c r="EH481" s="674"/>
      <c r="EI481" s="674"/>
      <c r="EJ481" s="674"/>
      <c r="EK481" s="674"/>
      <c r="EL481" s="674"/>
      <c r="EM481" s="674"/>
      <c r="EN481" s="674"/>
      <c r="EO481" s="674"/>
      <c r="EP481" s="674"/>
      <c r="EQ481" s="674"/>
      <c r="ER481" s="674"/>
      <c r="ES481" s="674"/>
      <c r="ET481" s="674"/>
      <c r="EU481" s="674"/>
      <c r="EV481" s="674"/>
      <c r="EW481" s="674"/>
      <c r="EX481" s="674"/>
      <c r="EY481" s="674"/>
      <c r="EZ481" s="674"/>
      <c r="FA481" s="674"/>
      <c r="FB481" s="674"/>
      <c r="FC481" s="674"/>
      <c r="FD481" s="674"/>
      <c r="FE481" s="674"/>
      <c r="FF481" s="674"/>
      <c r="FG481" s="674"/>
      <c r="FH481" s="674"/>
      <c r="FI481" s="674"/>
      <c r="FJ481" s="674"/>
      <c r="FK481" s="674"/>
      <c r="FL481" s="674"/>
      <c r="FM481" s="674"/>
      <c r="FN481" s="674"/>
      <c r="FO481" s="674"/>
      <c r="FP481" s="674"/>
      <c r="FQ481" s="674"/>
      <c r="FR481" s="674"/>
      <c r="FS481" s="674"/>
      <c r="FT481" s="674"/>
      <c r="FU481" s="674"/>
      <c r="FV481" s="674"/>
      <c r="FW481" s="674"/>
      <c r="FX481" s="674"/>
      <c r="FY481" s="674"/>
      <c r="FZ481" s="1313"/>
      <c r="GA481" s="1312"/>
      <c r="GB481" s="1156"/>
      <c r="GC481" s="1156"/>
      <c r="GD481" s="1156"/>
      <c r="GE481" s="1156"/>
      <c r="GF481" s="1156"/>
      <c r="GG481" s="1156"/>
      <c r="GH481" s="1156"/>
      <c r="GI481" s="1156"/>
      <c r="GJ481" s="1156"/>
      <c r="GK481" s="1157"/>
      <c r="GL481" s="1157"/>
      <c r="GM481" s="1157"/>
      <c r="GN481" s="1157"/>
      <c r="GO481" s="1157"/>
      <c r="GP481" s="1157"/>
      <c r="GQ481" s="1157"/>
      <c r="GR481" s="1157"/>
      <c r="GS481" s="1157"/>
      <c r="GT481" s="1157"/>
      <c r="GU481" s="1157"/>
      <c r="GV481" s="1157"/>
      <c r="GW481" s="1157"/>
      <c r="GX481" s="1157"/>
      <c r="GY481" s="1157"/>
      <c r="GZ481" s="1157"/>
      <c r="HA481" s="1157"/>
      <c r="HB481" s="1157"/>
      <c r="HC481" s="1157"/>
      <c r="HD481" s="1157"/>
      <c r="HE481" s="1157"/>
      <c r="HF481" s="1157"/>
      <c r="HG481" s="1157"/>
      <c r="HH481" s="1157"/>
      <c r="HI481" s="1157"/>
      <c r="HJ481" s="1026"/>
    </row>
    <row r="482" spans="2:218" ht="24.95" customHeight="1" x14ac:dyDescent="0.25">
      <c r="B482" s="1606"/>
      <c r="C482" s="229"/>
      <c r="D482" s="1316"/>
      <c r="E482" s="2400"/>
      <c r="F482" s="754"/>
      <c r="G482" s="213"/>
      <c r="H482" s="213"/>
      <c r="I482" s="214"/>
      <c r="J482" s="834"/>
      <c r="K482" s="234"/>
      <c r="L482" s="230"/>
      <c r="M482" s="231"/>
      <c r="N482" s="231"/>
      <c r="O482" s="231"/>
      <c r="P482" s="231"/>
      <c r="Q482" s="235"/>
      <c r="R482" s="233"/>
      <c r="S482" s="232"/>
      <c r="T482" s="219"/>
      <c r="U482" s="835"/>
      <c r="V482" s="212"/>
      <c r="W482" s="231"/>
      <c r="X482" s="2118"/>
      <c r="Y482" s="2119"/>
      <c r="Z482" s="674"/>
      <c r="AA482" s="674"/>
      <c r="AB482" s="674"/>
      <c r="AC482" s="674"/>
      <c r="AD482" s="674"/>
      <c r="AE482" s="674"/>
      <c r="AF482" s="674"/>
      <c r="AG482" s="674"/>
      <c r="AH482" s="674"/>
      <c r="AI482" s="674"/>
      <c r="AJ482" s="674"/>
      <c r="AK482" s="674"/>
      <c r="AL482" s="674"/>
      <c r="AM482" s="674"/>
      <c r="AN482" s="674"/>
      <c r="AO482" s="674"/>
      <c r="AP482" s="674"/>
      <c r="AQ482" s="674"/>
      <c r="AR482" s="674"/>
      <c r="AS482" s="674"/>
      <c r="AT482" s="674"/>
      <c r="AU482" s="674"/>
      <c r="AV482" s="674"/>
      <c r="AW482" s="674"/>
      <c r="AX482" s="674"/>
      <c r="AY482" s="674"/>
      <c r="AZ482" s="674"/>
      <c r="BA482" s="674"/>
      <c r="BB482" s="674"/>
      <c r="BC482" s="674"/>
      <c r="BD482" s="674"/>
      <c r="BE482" s="674"/>
      <c r="BF482" s="674"/>
      <c r="BG482" s="674"/>
      <c r="BH482" s="674"/>
      <c r="BI482" s="674"/>
      <c r="BJ482" s="674"/>
      <c r="BK482" s="674"/>
      <c r="BL482" s="674"/>
      <c r="BM482" s="674"/>
      <c r="BN482" s="674"/>
      <c r="BO482" s="674"/>
      <c r="BP482" s="674"/>
      <c r="BQ482" s="674"/>
      <c r="BR482" s="674"/>
      <c r="BS482" s="674"/>
      <c r="BT482" s="674"/>
      <c r="BU482" s="674"/>
      <c r="BV482" s="674"/>
      <c r="BW482" s="674"/>
      <c r="BX482" s="674"/>
      <c r="BY482" s="674"/>
      <c r="BZ482" s="674"/>
      <c r="CA482" s="674"/>
      <c r="CB482" s="674"/>
      <c r="CC482" s="674"/>
      <c r="CD482" s="674"/>
      <c r="CE482" s="674"/>
      <c r="CF482" s="674"/>
      <c r="CG482" s="674"/>
      <c r="CH482" s="674"/>
      <c r="CI482" s="674"/>
      <c r="CJ482" s="674"/>
      <c r="CK482" s="674"/>
      <c r="CL482" s="674"/>
      <c r="CM482" s="674"/>
      <c r="CN482" s="674"/>
      <c r="CO482" s="674"/>
      <c r="CP482" s="674"/>
      <c r="CQ482" s="674"/>
      <c r="CR482" s="674"/>
      <c r="CS482" s="674"/>
      <c r="CT482" s="674"/>
      <c r="CU482" s="674"/>
      <c r="CV482" s="674"/>
      <c r="CW482" s="674"/>
      <c r="CX482" s="674"/>
      <c r="CY482" s="674"/>
      <c r="CZ482" s="674"/>
      <c r="DA482" s="674"/>
      <c r="DB482" s="674"/>
      <c r="DC482" s="674"/>
      <c r="DD482" s="674"/>
      <c r="DE482" s="674"/>
      <c r="DF482" s="674"/>
      <c r="DG482" s="674"/>
      <c r="DH482" s="674"/>
      <c r="DI482" s="674"/>
      <c r="DJ482" s="674"/>
      <c r="DK482" s="674"/>
      <c r="DL482" s="674"/>
      <c r="DM482" s="674"/>
      <c r="DN482" s="674"/>
      <c r="DO482" s="674"/>
      <c r="DP482" s="674"/>
      <c r="DQ482" s="674"/>
      <c r="DR482" s="674"/>
      <c r="DS482" s="674"/>
      <c r="DT482" s="674"/>
      <c r="DU482" s="674"/>
      <c r="DV482" s="674"/>
      <c r="DW482" s="674"/>
      <c r="DX482" s="674"/>
      <c r="DY482" s="674"/>
      <c r="DZ482" s="674"/>
      <c r="EA482" s="674"/>
      <c r="EB482" s="674"/>
      <c r="EC482" s="674"/>
      <c r="ED482" s="674"/>
      <c r="EE482" s="674"/>
      <c r="EF482" s="674"/>
      <c r="EG482" s="674"/>
      <c r="EH482" s="674"/>
      <c r="EI482" s="674"/>
      <c r="EJ482" s="674"/>
      <c r="EK482" s="674"/>
      <c r="EL482" s="674"/>
      <c r="EM482" s="674"/>
      <c r="EN482" s="674"/>
      <c r="EO482" s="674"/>
      <c r="EP482" s="674"/>
      <c r="EQ482" s="674"/>
      <c r="ER482" s="674"/>
      <c r="ES482" s="674"/>
      <c r="ET482" s="674"/>
      <c r="EU482" s="674"/>
      <c r="EV482" s="674"/>
      <c r="EW482" s="674"/>
      <c r="EX482" s="674"/>
      <c r="EY482" s="674"/>
      <c r="EZ482" s="674"/>
      <c r="FA482" s="674"/>
      <c r="FB482" s="674"/>
      <c r="FC482" s="674"/>
      <c r="FD482" s="674"/>
      <c r="FE482" s="674"/>
      <c r="FF482" s="674"/>
      <c r="FG482" s="674"/>
      <c r="FH482" s="674"/>
      <c r="FI482" s="674"/>
      <c r="FJ482" s="674"/>
      <c r="FK482" s="674"/>
      <c r="FL482" s="674"/>
      <c r="FM482" s="674"/>
      <c r="FN482" s="674"/>
      <c r="FO482" s="674"/>
      <c r="FP482" s="674"/>
      <c r="FQ482" s="674"/>
      <c r="FR482" s="674"/>
      <c r="FS482" s="674"/>
      <c r="FT482" s="674"/>
      <c r="FU482" s="674"/>
      <c r="FV482" s="674"/>
      <c r="FW482" s="674"/>
      <c r="FX482" s="674"/>
      <c r="FY482" s="674"/>
      <c r="FZ482" s="1313"/>
      <c r="GA482" s="1312"/>
      <c r="GB482" s="1156"/>
      <c r="GC482" s="1156"/>
      <c r="GD482" s="1156"/>
      <c r="GE482" s="1156"/>
      <c r="GF482" s="1156"/>
      <c r="GG482" s="1156"/>
      <c r="GH482" s="1156"/>
      <c r="GI482" s="1156"/>
      <c r="GJ482" s="1156"/>
      <c r="GK482" s="1157"/>
      <c r="GL482" s="1157"/>
      <c r="GM482" s="1157"/>
      <c r="GN482" s="1157"/>
      <c r="GO482" s="1157"/>
      <c r="GP482" s="1157"/>
      <c r="GQ482" s="1157"/>
      <c r="GR482" s="1157"/>
      <c r="GS482" s="1157"/>
      <c r="GT482" s="1157"/>
      <c r="GU482" s="1157"/>
      <c r="GV482" s="1157"/>
      <c r="GW482" s="1157"/>
      <c r="GX482" s="1157"/>
      <c r="GY482" s="1157"/>
      <c r="GZ482" s="1157"/>
      <c r="HA482" s="1157"/>
      <c r="HB482" s="1157"/>
      <c r="HC482" s="1157"/>
      <c r="HD482" s="1157"/>
      <c r="HE482" s="1157"/>
      <c r="HF482" s="1157"/>
      <c r="HG482" s="1157"/>
      <c r="HH482" s="1157"/>
      <c r="HI482" s="1157"/>
      <c r="HJ482" s="1026"/>
    </row>
    <row r="483" spans="2:218" ht="24.95" customHeight="1" thickBot="1" x14ac:dyDescent="0.3">
      <c r="B483" s="1606"/>
      <c r="C483" s="229"/>
      <c r="D483" s="1316"/>
      <c r="E483" s="2400"/>
      <c r="F483" s="215"/>
      <c r="G483" s="213"/>
      <c r="H483" s="213"/>
      <c r="I483" s="214"/>
      <c r="J483" s="834"/>
      <c r="K483" s="234"/>
      <c r="L483" s="230"/>
      <c r="M483" s="231"/>
      <c r="N483" s="231"/>
      <c r="O483" s="231"/>
      <c r="P483" s="231"/>
      <c r="Q483" s="235"/>
      <c r="R483" s="233"/>
      <c r="S483" s="232"/>
      <c r="T483" s="219"/>
      <c r="U483" s="835"/>
      <c r="V483" s="212"/>
      <c r="W483" s="231"/>
      <c r="X483" s="2118"/>
      <c r="Y483" s="2119"/>
      <c r="Z483" s="720"/>
      <c r="AA483" s="720"/>
      <c r="AB483" s="720"/>
      <c r="AC483" s="720"/>
      <c r="AD483" s="720"/>
      <c r="AE483" s="720"/>
      <c r="AF483" s="720"/>
      <c r="AG483" s="720"/>
      <c r="AH483" s="720"/>
      <c r="AI483" s="720"/>
      <c r="AJ483" s="720"/>
      <c r="AK483" s="720"/>
      <c r="AL483" s="720"/>
      <c r="AM483" s="720"/>
      <c r="AN483" s="720"/>
      <c r="AO483" s="720"/>
      <c r="AP483" s="720"/>
      <c r="AQ483" s="720"/>
      <c r="AR483" s="720"/>
      <c r="AS483" s="720"/>
      <c r="AT483" s="720"/>
      <c r="AU483" s="720"/>
      <c r="AV483" s="720"/>
      <c r="AW483" s="720"/>
      <c r="AX483" s="720"/>
      <c r="AY483" s="720"/>
      <c r="AZ483" s="720"/>
      <c r="BA483" s="720"/>
      <c r="BB483" s="720"/>
      <c r="BC483" s="720"/>
      <c r="BD483" s="720"/>
      <c r="BE483" s="720"/>
      <c r="BF483" s="720"/>
      <c r="BG483" s="720"/>
      <c r="BH483" s="720"/>
      <c r="BI483" s="720"/>
      <c r="BJ483" s="720"/>
      <c r="BK483" s="720"/>
      <c r="BL483" s="720"/>
      <c r="BM483" s="720"/>
      <c r="BN483" s="720"/>
      <c r="BO483" s="720"/>
      <c r="BP483" s="720"/>
      <c r="BQ483" s="720"/>
      <c r="BR483" s="720"/>
      <c r="BS483" s="720"/>
      <c r="BT483" s="720"/>
      <c r="BU483" s="720"/>
      <c r="BV483" s="720"/>
      <c r="BW483" s="720"/>
      <c r="BX483" s="720"/>
      <c r="BY483" s="720"/>
      <c r="BZ483" s="720"/>
      <c r="CA483" s="720"/>
      <c r="CB483" s="720"/>
      <c r="CC483" s="720"/>
      <c r="CD483" s="720"/>
      <c r="CE483" s="720"/>
      <c r="CF483" s="720"/>
      <c r="CG483" s="720"/>
      <c r="CH483" s="720"/>
      <c r="CI483" s="720"/>
      <c r="CJ483" s="720"/>
      <c r="CK483" s="720"/>
      <c r="CL483" s="720"/>
      <c r="CM483" s="720"/>
      <c r="CN483" s="720"/>
      <c r="CO483" s="720"/>
      <c r="CP483" s="720"/>
      <c r="CQ483" s="720"/>
      <c r="CR483" s="720"/>
      <c r="CS483" s="720"/>
      <c r="CT483" s="720"/>
      <c r="CU483" s="720"/>
      <c r="CV483" s="720"/>
      <c r="CW483" s="720"/>
      <c r="CX483" s="720"/>
      <c r="CY483" s="720"/>
      <c r="CZ483" s="720"/>
      <c r="DA483" s="720"/>
      <c r="DB483" s="720"/>
      <c r="DC483" s="720"/>
      <c r="DD483" s="720"/>
      <c r="DE483" s="720"/>
      <c r="DF483" s="720"/>
      <c r="DG483" s="720"/>
      <c r="DH483" s="720"/>
      <c r="DI483" s="720"/>
      <c r="DJ483" s="720"/>
      <c r="DK483" s="720"/>
      <c r="DL483" s="720"/>
      <c r="DM483" s="720"/>
      <c r="DN483" s="720"/>
      <c r="DO483" s="720"/>
      <c r="DP483" s="720"/>
      <c r="DQ483" s="720"/>
      <c r="DR483" s="720"/>
      <c r="DS483" s="720"/>
      <c r="DT483" s="720"/>
      <c r="DU483" s="720"/>
      <c r="DV483" s="720"/>
      <c r="DW483" s="720"/>
      <c r="DX483" s="720"/>
      <c r="DY483" s="720"/>
      <c r="DZ483" s="720"/>
      <c r="EA483" s="720"/>
      <c r="EB483" s="720"/>
      <c r="EC483" s="720"/>
      <c r="ED483" s="720"/>
      <c r="EE483" s="720"/>
      <c r="EF483" s="720"/>
      <c r="EG483" s="720"/>
      <c r="EH483" s="720"/>
      <c r="EI483" s="720"/>
      <c r="EJ483" s="720"/>
      <c r="EK483" s="720"/>
      <c r="EL483" s="720"/>
      <c r="EM483" s="720"/>
      <c r="EN483" s="720"/>
      <c r="EO483" s="720"/>
      <c r="EP483" s="720"/>
      <c r="EQ483" s="720"/>
      <c r="ER483" s="720"/>
      <c r="ES483" s="720"/>
      <c r="ET483" s="720"/>
      <c r="EU483" s="720"/>
      <c r="EV483" s="720"/>
      <c r="EW483" s="720"/>
      <c r="EX483" s="720"/>
      <c r="EY483" s="720"/>
      <c r="EZ483" s="720"/>
      <c r="FA483" s="720"/>
      <c r="FB483" s="720"/>
      <c r="FC483" s="720"/>
      <c r="FD483" s="720"/>
      <c r="FE483" s="720"/>
      <c r="FF483" s="720"/>
      <c r="FG483" s="720"/>
      <c r="FH483" s="720"/>
      <c r="FI483" s="720"/>
      <c r="FJ483" s="720"/>
      <c r="FK483" s="720"/>
      <c r="FL483" s="720"/>
      <c r="FM483" s="720"/>
      <c r="FN483" s="720"/>
      <c r="FO483" s="720"/>
      <c r="FP483" s="720"/>
      <c r="FQ483" s="720"/>
      <c r="FR483" s="720"/>
      <c r="FS483" s="720"/>
      <c r="FT483" s="720"/>
      <c r="FU483" s="720"/>
      <c r="FV483" s="720"/>
      <c r="FW483" s="720"/>
      <c r="FX483" s="720"/>
      <c r="FY483" s="720"/>
      <c r="FZ483" s="1025"/>
      <c r="GA483" s="1312"/>
      <c r="GB483" s="1156"/>
      <c r="GC483" s="1156"/>
      <c r="GD483" s="1156"/>
      <c r="GE483" s="1156"/>
      <c r="GF483" s="1156"/>
      <c r="GG483" s="1156"/>
      <c r="GH483" s="1156"/>
      <c r="GI483" s="1156"/>
      <c r="GJ483" s="1156"/>
      <c r="GK483" s="1157"/>
      <c r="GL483" s="1157"/>
      <c r="GM483" s="1157"/>
      <c r="GN483" s="1157"/>
      <c r="GO483" s="1157"/>
      <c r="GP483" s="1157"/>
      <c r="GQ483" s="1157"/>
      <c r="GR483" s="1157"/>
      <c r="GS483" s="1157"/>
      <c r="GT483" s="1157"/>
      <c r="GU483" s="1157"/>
      <c r="GV483" s="1157"/>
      <c r="GW483" s="1157"/>
      <c r="GX483" s="1157"/>
      <c r="GY483" s="1157"/>
      <c r="GZ483" s="1157"/>
      <c r="HA483" s="1157"/>
      <c r="HB483" s="1157"/>
      <c r="HC483" s="1157"/>
      <c r="HD483" s="1157"/>
      <c r="HE483" s="1157"/>
      <c r="HF483" s="1157"/>
      <c r="HG483" s="1157"/>
      <c r="HH483" s="1157"/>
      <c r="HI483" s="1157"/>
      <c r="HJ483" s="1026"/>
    </row>
    <row r="484" spans="2:218" ht="24.95" customHeight="1" x14ac:dyDescent="0.25">
      <c r="B484" s="1605"/>
      <c r="C484" s="707"/>
      <c r="D484" s="2076"/>
      <c r="E484" s="2398"/>
      <c r="F484" s="708"/>
      <c r="G484" s="709"/>
      <c r="H484" s="709"/>
      <c r="I484" s="710"/>
      <c r="J484" s="721"/>
      <c r="K484" s="711"/>
      <c r="L484" s="712"/>
      <c r="M484" s="713"/>
      <c r="N484" s="713"/>
      <c r="O484" s="713"/>
      <c r="P484" s="713"/>
      <c r="Q484" s="714"/>
      <c r="R484" s="715"/>
      <c r="S484" s="716"/>
      <c r="T484" s="717"/>
      <c r="U484" s="722"/>
      <c r="V484" s="718"/>
      <c r="W484" s="713"/>
      <c r="X484" s="2118"/>
      <c r="Y484" s="2119"/>
      <c r="Z484" s="719"/>
      <c r="AA484" s="719"/>
      <c r="AB484" s="719"/>
      <c r="AC484" s="719"/>
      <c r="AD484" s="719"/>
      <c r="AE484" s="719"/>
      <c r="AF484" s="719"/>
      <c r="AG484" s="719"/>
      <c r="AH484" s="719"/>
      <c r="AI484" s="719"/>
      <c r="AJ484" s="719"/>
      <c r="AK484" s="719"/>
      <c r="AL484" s="719"/>
      <c r="AM484" s="719"/>
      <c r="AN484" s="719"/>
      <c r="AO484" s="719"/>
      <c r="AP484" s="719"/>
      <c r="AQ484" s="719"/>
      <c r="AR484" s="719"/>
      <c r="AS484" s="719"/>
      <c r="AT484" s="719"/>
      <c r="AU484" s="719"/>
      <c r="AV484" s="719"/>
      <c r="AW484" s="719"/>
      <c r="AX484" s="719"/>
      <c r="AY484" s="719"/>
      <c r="AZ484" s="719"/>
      <c r="BA484" s="719"/>
      <c r="BB484" s="719"/>
      <c r="BC484" s="719"/>
      <c r="BD484" s="719"/>
      <c r="BE484" s="719"/>
      <c r="BF484" s="719"/>
      <c r="BG484" s="719"/>
      <c r="BH484" s="719"/>
      <c r="BI484" s="719"/>
      <c r="BJ484" s="719"/>
      <c r="BK484" s="719"/>
      <c r="BL484" s="719"/>
      <c r="BM484" s="719"/>
      <c r="BN484" s="719"/>
      <c r="BO484" s="719"/>
      <c r="BP484" s="719"/>
      <c r="BQ484" s="719"/>
      <c r="BR484" s="719"/>
      <c r="BS484" s="719"/>
      <c r="BT484" s="719"/>
      <c r="BU484" s="719"/>
      <c r="BV484" s="719"/>
      <c r="BW484" s="719"/>
      <c r="BX484" s="719"/>
      <c r="BY484" s="719"/>
      <c r="BZ484" s="719"/>
      <c r="CA484" s="719"/>
      <c r="CB484" s="719"/>
      <c r="CC484" s="719"/>
      <c r="CD484" s="719"/>
      <c r="CE484" s="719"/>
      <c r="CF484" s="719"/>
      <c r="CG484" s="719"/>
      <c r="CH484" s="719"/>
      <c r="CI484" s="719"/>
      <c r="CJ484" s="719"/>
      <c r="CK484" s="719"/>
      <c r="CL484" s="719"/>
      <c r="CM484" s="719"/>
      <c r="CN484" s="719"/>
      <c r="CO484" s="719"/>
      <c r="CP484" s="719"/>
      <c r="CQ484" s="719"/>
      <c r="CR484" s="719"/>
      <c r="CS484" s="719"/>
      <c r="CT484" s="719"/>
      <c r="CU484" s="719"/>
      <c r="CV484" s="719"/>
      <c r="CW484" s="719"/>
      <c r="CX484" s="719"/>
      <c r="CY484" s="719"/>
      <c r="CZ484" s="719"/>
      <c r="DA484" s="719"/>
      <c r="DB484" s="719"/>
      <c r="DC484" s="719"/>
      <c r="DD484" s="719"/>
      <c r="DE484" s="719"/>
      <c r="DF484" s="719"/>
      <c r="DG484" s="719"/>
      <c r="DH484" s="719"/>
      <c r="DI484" s="719"/>
      <c r="DJ484" s="719"/>
      <c r="DK484" s="719"/>
      <c r="DL484" s="719"/>
      <c r="DM484" s="719"/>
      <c r="DN484" s="719"/>
      <c r="DO484" s="719"/>
      <c r="DP484" s="719"/>
      <c r="DQ484" s="719"/>
      <c r="DR484" s="719"/>
      <c r="DS484" s="719"/>
      <c r="DT484" s="719"/>
      <c r="DU484" s="719"/>
      <c r="DV484" s="719"/>
      <c r="DW484" s="719"/>
      <c r="DX484" s="719"/>
      <c r="DY484" s="719"/>
      <c r="DZ484" s="719"/>
      <c r="EA484" s="719"/>
      <c r="EB484" s="719"/>
      <c r="EC484" s="719"/>
      <c r="ED484" s="719"/>
      <c r="EE484" s="719"/>
      <c r="EF484" s="719"/>
      <c r="EG484" s="719"/>
      <c r="EH484" s="719"/>
      <c r="EI484" s="719"/>
      <c r="EJ484" s="719"/>
      <c r="EK484" s="719"/>
      <c r="EL484" s="719"/>
      <c r="EM484" s="719"/>
      <c r="EN484" s="719"/>
      <c r="EO484" s="719"/>
      <c r="EP484" s="719"/>
      <c r="EQ484" s="719"/>
      <c r="ER484" s="719"/>
      <c r="ES484" s="719"/>
      <c r="ET484" s="719"/>
      <c r="EU484" s="719"/>
      <c r="EV484" s="719"/>
      <c r="EW484" s="719"/>
      <c r="EX484" s="719"/>
      <c r="EY484" s="719"/>
      <c r="EZ484" s="719"/>
      <c r="FA484" s="719"/>
      <c r="FB484" s="719"/>
      <c r="FC484" s="719"/>
      <c r="FD484" s="719"/>
      <c r="FE484" s="719"/>
      <c r="FF484" s="719"/>
      <c r="FG484" s="719"/>
      <c r="FH484" s="719"/>
      <c r="FI484" s="719"/>
      <c r="FJ484" s="719"/>
      <c r="FK484" s="719"/>
      <c r="FL484" s="719"/>
      <c r="FM484" s="719"/>
      <c r="FN484" s="719"/>
      <c r="FO484" s="719"/>
      <c r="FP484" s="719"/>
      <c r="FQ484" s="719"/>
      <c r="FR484" s="719"/>
      <c r="FS484" s="719"/>
      <c r="FT484" s="719"/>
      <c r="FU484" s="719"/>
      <c r="FV484" s="719"/>
      <c r="FW484" s="719"/>
      <c r="FX484" s="719"/>
      <c r="FY484" s="719"/>
      <c r="FZ484" s="1315"/>
      <c r="GA484" s="1312"/>
      <c r="GB484" s="1156"/>
      <c r="GC484" s="1156"/>
      <c r="GD484" s="1156"/>
      <c r="GE484" s="1156"/>
      <c r="GF484" s="1156"/>
      <c r="GG484" s="1156"/>
      <c r="GH484" s="1156"/>
      <c r="GI484" s="1156"/>
      <c r="GJ484" s="1156"/>
      <c r="GK484" s="1157"/>
      <c r="GL484" s="1157"/>
      <c r="GM484" s="1157"/>
      <c r="GN484" s="1157"/>
      <c r="GO484" s="1157"/>
      <c r="GP484" s="1157"/>
      <c r="GQ484" s="1157"/>
      <c r="GR484" s="1157"/>
      <c r="GS484" s="1157"/>
      <c r="GT484" s="1157"/>
      <c r="GU484" s="1157"/>
      <c r="GV484" s="1157"/>
      <c r="GW484" s="1157"/>
      <c r="GX484" s="1157"/>
      <c r="GY484" s="1157"/>
      <c r="GZ484" s="1157"/>
      <c r="HA484" s="1157"/>
      <c r="HB484" s="1157"/>
      <c r="HC484" s="1157"/>
      <c r="HD484" s="1157"/>
      <c r="HE484" s="1157"/>
      <c r="HF484" s="1157"/>
      <c r="HG484" s="1157"/>
      <c r="HH484" s="1157"/>
      <c r="HI484" s="1157"/>
      <c r="HJ484" s="1026"/>
    </row>
    <row r="485" spans="2:218" ht="24.95" customHeight="1" x14ac:dyDescent="0.25">
      <c r="B485" s="1606"/>
      <c r="C485" s="229"/>
      <c r="D485" s="1316"/>
      <c r="E485" s="2400"/>
      <c r="F485" s="215"/>
      <c r="G485" s="213"/>
      <c r="H485" s="213"/>
      <c r="I485" s="214"/>
      <c r="J485" s="834"/>
      <c r="K485" s="234"/>
      <c r="L485" s="230"/>
      <c r="M485" s="231"/>
      <c r="N485" s="231"/>
      <c r="O485" s="231"/>
      <c r="P485" s="231"/>
      <c r="Q485" s="235"/>
      <c r="R485" s="233"/>
      <c r="S485" s="232"/>
      <c r="T485" s="219"/>
      <c r="U485" s="835"/>
      <c r="V485" s="212"/>
      <c r="W485" s="231"/>
      <c r="X485" s="2118"/>
      <c r="Y485" s="2119"/>
      <c r="Z485" s="674"/>
      <c r="AA485" s="674"/>
      <c r="AB485" s="674"/>
      <c r="AC485" s="674"/>
      <c r="AD485" s="674"/>
      <c r="AE485" s="674"/>
      <c r="AF485" s="674"/>
      <c r="AG485" s="674"/>
      <c r="AH485" s="674"/>
      <c r="AI485" s="674"/>
      <c r="AJ485" s="674"/>
      <c r="AK485" s="674"/>
      <c r="AL485" s="674"/>
      <c r="AM485" s="674"/>
      <c r="AN485" s="674"/>
      <c r="AO485" s="674"/>
      <c r="AP485" s="674"/>
      <c r="AQ485" s="674"/>
      <c r="AR485" s="674"/>
      <c r="AS485" s="674"/>
      <c r="AT485" s="674"/>
      <c r="AU485" s="674"/>
      <c r="AV485" s="674"/>
      <c r="AW485" s="674"/>
      <c r="AX485" s="674"/>
      <c r="AY485" s="674"/>
      <c r="AZ485" s="674"/>
      <c r="BA485" s="674"/>
      <c r="BB485" s="674"/>
      <c r="BC485" s="674"/>
      <c r="BD485" s="674"/>
      <c r="BE485" s="674"/>
      <c r="BF485" s="674"/>
      <c r="BG485" s="674"/>
      <c r="BH485" s="674"/>
      <c r="BI485" s="674"/>
      <c r="BJ485" s="674"/>
      <c r="BK485" s="674"/>
      <c r="BL485" s="674"/>
      <c r="BM485" s="674"/>
      <c r="BN485" s="674"/>
      <c r="BO485" s="674"/>
      <c r="BP485" s="674"/>
      <c r="BQ485" s="674"/>
      <c r="BR485" s="674"/>
      <c r="BS485" s="674"/>
      <c r="BT485" s="674"/>
      <c r="BU485" s="674"/>
      <c r="BV485" s="674"/>
      <c r="BW485" s="674"/>
      <c r="BX485" s="674"/>
      <c r="BY485" s="674"/>
      <c r="BZ485" s="674"/>
      <c r="CA485" s="674"/>
      <c r="CB485" s="674"/>
      <c r="CC485" s="674"/>
      <c r="CD485" s="674"/>
      <c r="CE485" s="674"/>
      <c r="CF485" s="674"/>
      <c r="CG485" s="674"/>
      <c r="CH485" s="674"/>
      <c r="CI485" s="674"/>
      <c r="CJ485" s="674"/>
      <c r="CK485" s="674"/>
      <c r="CL485" s="674"/>
      <c r="CM485" s="674"/>
      <c r="CN485" s="674"/>
      <c r="CO485" s="674"/>
      <c r="CP485" s="674"/>
      <c r="CQ485" s="674"/>
      <c r="CR485" s="674"/>
      <c r="CS485" s="674"/>
      <c r="CT485" s="674"/>
      <c r="CU485" s="674"/>
      <c r="CV485" s="674"/>
      <c r="CW485" s="674"/>
      <c r="CX485" s="674"/>
      <c r="CY485" s="674"/>
      <c r="CZ485" s="674"/>
      <c r="DA485" s="674"/>
      <c r="DB485" s="674"/>
      <c r="DC485" s="674"/>
      <c r="DD485" s="674"/>
      <c r="DE485" s="674"/>
      <c r="DF485" s="674"/>
      <c r="DG485" s="674"/>
      <c r="DH485" s="674"/>
      <c r="DI485" s="674"/>
      <c r="DJ485" s="674"/>
      <c r="DK485" s="674"/>
      <c r="DL485" s="674"/>
      <c r="DM485" s="674"/>
      <c r="DN485" s="674"/>
      <c r="DO485" s="674"/>
      <c r="DP485" s="674"/>
      <c r="DQ485" s="674"/>
      <c r="DR485" s="674"/>
      <c r="DS485" s="674"/>
      <c r="DT485" s="674"/>
      <c r="DU485" s="674"/>
      <c r="DV485" s="674"/>
      <c r="DW485" s="674"/>
      <c r="DX485" s="674"/>
      <c r="DY485" s="674"/>
      <c r="DZ485" s="674"/>
      <c r="EA485" s="674"/>
      <c r="EB485" s="674"/>
      <c r="EC485" s="674"/>
      <c r="ED485" s="674"/>
      <c r="EE485" s="674"/>
      <c r="EF485" s="674"/>
      <c r="EG485" s="674"/>
      <c r="EH485" s="674"/>
      <c r="EI485" s="674"/>
      <c r="EJ485" s="674"/>
      <c r="EK485" s="674"/>
      <c r="EL485" s="674"/>
      <c r="EM485" s="674"/>
      <c r="EN485" s="674"/>
      <c r="EO485" s="674"/>
      <c r="EP485" s="674"/>
      <c r="EQ485" s="674"/>
      <c r="ER485" s="674"/>
      <c r="ES485" s="674"/>
      <c r="ET485" s="674"/>
      <c r="EU485" s="674"/>
      <c r="EV485" s="674"/>
      <c r="EW485" s="674"/>
      <c r="EX485" s="674"/>
      <c r="EY485" s="674"/>
      <c r="EZ485" s="674"/>
      <c r="FA485" s="674"/>
      <c r="FB485" s="674"/>
      <c r="FC485" s="674"/>
      <c r="FD485" s="674"/>
      <c r="FE485" s="674"/>
      <c r="FF485" s="674"/>
      <c r="FG485" s="674"/>
      <c r="FH485" s="674"/>
      <c r="FI485" s="674"/>
      <c r="FJ485" s="674"/>
      <c r="FK485" s="674"/>
      <c r="FL485" s="674"/>
      <c r="FM485" s="674"/>
      <c r="FN485" s="674"/>
      <c r="FO485" s="674"/>
      <c r="FP485" s="674"/>
      <c r="FQ485" s="674"/>
      <c r="FR485" s="674"/>
      <c r="FS485" s="674"/>
      <c r="FT485" s="674"/>
      <c r="FU485" s="674"/>
      <c r="FV485" s="674"/>
      <c r="FW485" s="674"/>
      <c r="FX485" s="674"/>
      <c r="FY485" s="674"/>
      <c r="FZ485" s="1313"/>
      <c r="GA485" s="1312"/>
      <c r="GB485" s="1156"/>
      <c r="GC485" s="1156"/>
      <c r="GD485" s="1156"/>
      <c r="GE485" s="1156"/>
      <c r="GF485" s="1156"/>
      <c r="GG485" s="1156"/>
      <c r="GH485" s="1156"/>
      <c r="GI485" s="1156"/>
      <c r="GJ485" s="1156"/>
      <c r="GK485" s="1157"/>
      <c r="GL485" s="1157"/>
      <c r="GM485" s="1157"/>
      <c r="GN485" s="1157"/>
      <c r="GO485" s="1157"/>
      <c r="GP485" s="1157"/>
      <c r="GQ485" s="1157"/>
      <c r="GR485" s="1157"/>
      <c r="GS485" s="1157"/>
      <c r="GT485" s="1157"/>
      <c r="GU485" s="1157"/>
      <c r="GV485" s="1157"/>
      <c r="GW485" s="1157"/>
      <c r="GX485" s="1157"/>
      <c r="GY485" s="1157"/>
      <c r="GZ485" s="1157"/>
      <c r="HA485" s="1157"/>
      <c r="HB485" s="1157"/>
      <c r="HC485" s="1157"/>
      <c r="HD485" s="1157"/>
      <c r="HE485" s="1157"/>
      <c r="HF485" s="1157"/>
      <c r="HG485" s="1157"/>
      <c r="HH485" s="1157"/>
      <c r="HI485" s="1157"/>
      <c r="HJ485" s="1026"/>
    </row>
    <row r="486" spans="2:218" ht="24.95" customHeight="1" x14ac:dyDescent="0.25">
      <c r="B486" s="1606"/>
      <c r="C486" s="229"/>
      <c r="D486" s="1316"/>
      <c r="E486" s="2400"/>
      <c r="F486" s="215"/>
      <c r="G486" s="213"/>
      <c r="H486" s="213"/>
      <c r="I486" s="214"/>
      <c r="J486" s="834"/>
      <c r="K486" s="234"/>
      <c r="L486" s="230"/>
      <c r="M486" s="231"/>
      <c r="N486" s="231"/>
      <c r="O486" s="231"/>
      <c r="P486" s="231"/>
      <c r="Q486" s="235"/>
      <c r="R486" s="233"/>
      <c r="S486" s="232"/>
      <c r="T486" s="219"/>
      <c r="U486" s="835"/>
      <c r="V486" s="212"/>
      <c r="W486" s="231"/>
      <c r="X486" s="2118"/>
      <c r="Y486" s="2119"/>
      <c r="Z486" s="674"/>
      <c r="AA486" s="674"/>
      <c r="AB486" s="674"/>
      <c r="AC486" s="674"/>
      <c r="AD486" s="674"/>
      <c r="AE486" s="674"/>
      <c r="AF486" s="674"/>
      <c r="AG486" s="674"/>
      <c r="AH486" s="674"/>
      <c r="AI486" s="674"/>
      <c r="AJ486" s="674"/>
      <c r="AK486" s="674"/>
      <c r="AL486" s="674"/>
      <c r="AM486" s="674"/>
      <c r="AN486" s="674"/>
      <c r="AO486" s="674"/>
      <c r="AP486" s="674"/>
      <c r="AQ486" s="674"/>
      <c r="AR486" s="674"/>
      <c r="AS486" s="674"/>
      <c r="AT486" s="674"/>
      <c r="AU486" s="674"/>
      <c r="AV486" s="674"/>
      <c r="AW486" s="674"/>
      <c r="AX486" s="674"/>
      <c r="AY486" s="674"/>
      <c r="AZ486" s="674"/>
      <c r="BA486" s="674"/>
      <c r="BB486" s="674"/>
      <c r="BC486" s="674"/>
      <c r="BD486" s="674"/>
      <c r="BE486" s="674"/>
      <c r="BF486" s="674"/>
      <c r="BG486" s="674"/>
      <c r="BH486" s="674"/>
      <c r="BI486" s="674"/>
      <c r="BJ486" s="674"/>
      <c r="BK486" s="674"/>
      <c r="BL486" s="674"/>
      <c r="BM486" s="674"/>
      <c r="BN486" s="674"/>
      <c r="BO486" s="674"/>
      <c r="BP486" s="674"/>
      <c r="BQ486" s="674"/>
      <c r="BR486" s="674"/>
      <c r="BS486" s="674"/>
      <c r="BT486" s="674"/>
      <c r="BU486" s="674"/>
      <c r="BV486" s="674"/>
      <c r="BW486" s="674"/>
      <c r="BX486" s="674"/>
      <c r="BY486" s="674"/>
      <c r="BZ486" s="674"/>
      <c r="CA486" s="674"/>
      <c r="CB486" s="674"/>
      <c r="CC486" s="674"/>
      <c r="CD486" s="674"/>
      <c r="CE486" s="674"/>
      <c r="CF486" s="674"/>
      <c r="CG486" s="674"/>
      <c r="CH486" s="674"/>
      <c r="CI486" s="674"/>
      <c r="CJ486" s="674"/>
      <c r="CK486" s="674"/>
      <c r="CL486" s="674"/>
      <c r="CM486" s="674"/>
      <c r="CN486" s="674"/>
      <c r="CO486" s="674"/>
      <c r="CP486" s="674"/>
      <c r="CQ486" s="674"/>
      <c r="CR486" s="674"/>
      <c r="CS486" s="674"/>
      <c r="CT486" s="674"/>
      <c r="CU486" s="674"/>
      <c r="CV486" s="674"/>
      <c r="CW486" s="674"/>
      <c r="CX486" s="674"/>
      <c r="CY486" s="674"/>
      <c r="CZ486" s="674"/>
      <c r="DA486" s="674"/>
      <c r="DB486" s="674"/>
      <c r="DC486" s="674"/>
      <c r="DD486" s="674"/>
      <c r="DE486" s="674"/>
      <c r="DF486" s="674"/>
      <c r="DG486" s="674"/>
      <c r="DH486" s="674"/>
      <c r="DI486" s="674"/>
      <c r="DJ486" s="674"/>
      <c r="DK486" s="674"/>
      <c r="DL486" s="674"/>
      <c r="DM486" s="674"/>
      <c r="DN486" s="674"/>
      <c r="DO486" s="674"/>
      <c r="DP486" s="674"/>
      <c r="DQ486" s="674"/>
      <c r="DR486" s="674"/>
      <c r="DS486" s="674"/>
      <c r="DT486" s="674"/>
      <c r="DU486" s="674"/>
      <c r="DV486" s="674"/>
      <c r="DW486" s="674"/>
      <c r="DX486" s="674"/>
      <c r="DY486" s="674"/>
      <c r="DZ486" s="674"/>
      <c r="EA486" s="674"/>
      <c r="EB486" s="674"/>
      <c r="EC486" s="674"/>
      <c r="ED486" s="674"/>
      <c r="EE486" s="674"/>
      <c r="EF486" s="674"/>
      <c r="EG486" s="674"/>
      <c r="EH486" s="674"/>
      <c r="EI486" s="674"/>
      <c r="EJ486" s="674"/>
      <c r="EK486" s="674"/>
      <c r="EL486" s="674"/>
      <c r="EM486" s="674"/>
      <c r="EN486" s="674"/>
      <c r="EO486" s="674"/>
      <c r="EP486" s="674"/>
      <c r="EQ486" s="674"/>
      <c r="ER486" s="674"/>
      <c r="ES486" s="674"/>
      <c r="ET486" s="674"/>
      <c r="EU486" s="674"/>
      <c r="EV486" s="674"/>
      <c r="EW486" s="674"/>
      <c r="EX486" s="674"/>
      <c r="EY486" s="674"/>
      <c r="EZ486" s="674"/>
      <c r="FA486" s="674"/>
      <c r="FB486" s="674"/>
      <c r="FC486" s="674"/>
      <c r="FD486" s="674"/>
      <c r="FE486" s="674"/>
      <c r="FF486" s="674"/>
      <c r="FG486" s="674"/>
      <c r="FH486" s="674"/>
      <c r="FI486" s="674"/>
      <c r="FJ486" s="674"/>
      <c r="FK486" s="674"/>
      <c r="FL486" s="674"/>
      <c r="FM486" s="674"/>
      <c r="FN486" s="674"/>
      <c r="FO486" s="674"/>
      <c r="FP486" s="674"/>
      <c r="FQ486" s="674"/>
      <c r="FR486" s="674"/>
      <c r="FS486" s="674"/>
      <c r="FT486" s="674"/>
      <c r="FU486" s="674"/>
      <c r="FV486" s="674"/>
      <c r="FW486" s="674"/>
      <c r="FX486" s="674"/>
      <c r="FY486" s="674"/>
      <c r="FZ486" s="1313"/>
      <c r="GA486" s="1312"/>
      <c r="GB486" s="1156"/>
      <c r="GC486" s="1156"/>
      <c r="GD486" s="1156"/>
      <c r="GE486" s="1156"/>
      <c r="GF486" s="1156"/>
      <c r="GG486" s="1156"/>
      <c r="GH486" s="1156"/>
      <c r="GI486" s="1156"/>
      <c r="GJ486" s="1156"/>
      <c r="GK486" s="1157"/>
      <c r="GL486" s="1157"/>
      <c r="GM486" s="1157"/>
      <c r="GN486" s="1157"/>
      <c r="GO486" s="1157"/>
      <c r="GP486" s="1157"/>
      <c r="GQ486" s="1157"/>
      <c r="GR486" s="1157"/>
      <c r="GS486" s="1157"/>
      <c r="GT486" s="1157"/>
      <c r="GU486" s="1157"/>
      <c r="GV486" s="1157"/>
      <c r="GW486" s="1157"/>
      <c r="GX486" s="1157"/>
      <c r="GY486" s="1157"/>
      <c r="GZ486" s="1157"/>
      <c r="HA486" s="1157"/>
      <c r="HB486" s="1157"/>
      <c r="HC486" s="1157"/>
      <c r="HD486" s="1157"/>
      <c r="HE486" s="1157"/>
      <c r="HF486" s="1157"/>
      <c r="HG486" s="1157"/>
      <c r="HH486" s="1157"/>
      <c r="HI486" s="1157"/>
      <c r="HJ486" s="1026"/>
    </row>
    <row r="487" spans="2:218" ht="24.95" customHeight="1" x14ac:dyDescent="0.25">
      <c r="B487" s="1606"/>
      <c r="C487" s="229"/>
      <c r="D487" s="1316"/>
      <c r="E487" s="2400"/>
      <c r="F487" s="215"/>
      <c r="G487" s="213"/>
      <c r="H487" s="213"/>
      <c r="I487" s="214"/>
      <c r="J487" s="834"/>
      <c r="K487" s="234"/>
      <c r="L487" s="230"/>
      <c r="M487" s="231"/>
      <c r="N487" s="231"/>
      <c r="O487" s="231"/>
      <c r="P487" s="231"/>
      <c r="Q487" s="235"/>
      <c r="R487" s="233"/>
      <c r="S487" s="232"/>
      <c r="T487" s="219"/>
      <c r="U487" s="835"/>
      <c r="V487" s="212"/>
      <c r="W487" s="231"/>
      <c r="X487" s="2118"/>
      <c r="Y487" s="2119"/>
      <c r="Z487" s="674"/>
      <c r="AA487" s="674"/>
      <c r="AB487" s="674"/>
      <c r="AC487" s="674"/>
      <c r="AD487" s="674"/>
      <c r="AE487" s="674"/>
      <c r="AF487" s="674"/>
      <c r="AG487" s="674"/>
      <c r="AH487" s="674"/>
      <c r="AI487" s="674"/>
      <c r="AJ487" s="674"/>
      <c r="AK487" s="674"/>
      <c r="AL487" s="674"/>
      <c r="AM487" s="674"/>
      <c r="AN487" s="674"/>
      <c r="AO487" s="674"/>
      <c r="AP487" s="674"/>
      <c r="AQ487" s="674"/>
      <c r="AR487" s="674"/>
      <c r="AS487" s="674"/>
      <c r="AT487" s="674"/>
      <c r="AU487" s="674"/>
      <c r="AV487" s="674"/>
      <c r="AW487" s="674"/>
      <c r="AX487" s="674"/>
      <c r="AY487" s="674"/>
      <c r="AZ487" s="674"/>
      <c r="BA487" s="674"/>
      <c r="BB487" s="674"/>
      <c r="BC487" s="674"/>
      <c r="BD487" s="674"/>
      <c r="BE487" s="674"/>
      <c r="BF487" s="674"/>
      <c r="BG487" s="674"/>
      <c r="BH487" s="674"/>
      <c r="BI487" s="674"/>
      <c r="BJ487" s="674"/>
      <c r="BK487" s="674"/>
      <c r="BL487" s="674"/>
      <c r="BM487" s="674"/>
      <c r="BN487" s="674"/>
      <c r="BO487" s="674"/>
      <c r="BP487" s="674"/>
      <c r="BQ487" s="674"/>
      <c r="BR487" s="674"/>
      <c r="BS487" s="674"/>
      <c r="BT487" s="674"/>
      <c r="BU487" s="674"/>
      <c r="BV487" s="674"/>
      <c r="BW487" s="674"/>
      <c r="BX487" s="674"/>
      <c r="BY487" s="674"/>
      <c r="BZ487" s="674"/>
      <c r="CA487" s="674"/>
      <c r="CB487" s="674"/>
      <c r="CC487" s="674"/>
      <c r="CD487" s="674"/>
      <c r="CE487" s="674"/>
      <c r="CF487" s="674"/>
      <c r="CG487" s="674"/>
      <c r="CH487" s="674"/>
      <c r="CI487" s="674"/>
      <c r="CJ487" s="674"/>
      <c r="CK487" s="674"/>
      <c r="CL487" s="674"/>
      <c r="CM487" s="674"/>
      <c r="CN487" s="674"/>
      <c r="CO487" s="674"/>
      <c r="CP487" s="674"/>
      <c r="CQ487" s="674"/>
      <c r="CR487" s="674"/>
      <c r="CS487" s="674"/>
      <c r="CT487" s="674"/>
      <c r="CU487" s="674"/>
      <c r="CV487" s="674"/>
      <c r="CW487" s="674"/>
      <c r="CX487" s="674"/>
      <c r="CY487" s="674"/>
      <c r="CZ487" s="674"/>
      <c r="DA487" s="674"/>
      <c r="DB487" s="674"/>
      <c r="DC487" s="674"/>
      <c r="DD487" s="674"/>
      <c r="DE487" s="674"/>
      <c r="DF487" s="674"/>
      <c r="DG487" s="674"/>
      <c r="DH487" s="674"/>
      <c r="DI487" s="674"/>
      <c r="DJ487" s="674"/>
      <c r="DK487" s="674"/>
      <c r="DL487" s="674"/>
      <c r="DM487" s="674"/>
      <c r="DN487" s="674"/>
      <c r="DO487" s="674"/>
      <c r="DP487" s="674"/>
      <c r="DQ487" s="674"/>
      <c r="DR487" s="674"/>
      <c r="DS487" s="674"/>
      <c r="DT487" s="674"/>
      <c r="DU487" s="674"/>
      <c r="DV487" s="674"/>
      <c r="DW487" s="674"/>
      <c r="DX487" s="674"/>
      <c r="DY487" s="674"/>
      <c r="DZ487" s="674"/>
      <c r="EA487" s="674"/>
      <c r="EB487" s="674"/>
      <c r="EC487" s="674"/>
      <c r="ED487" s="674"/>
      <c r="EE487" s="674"/>
      <c r="EF487" s="674"/>
      <c r="EG487" s="674"/>
      <c r="EH487" s="674"/>
      <c r="EI487" s="674"/>
      <c r="EJ487" s="674"/>
      <c r="EK487" s="674"/>
      <c r="EL487" s="674"/>
      <c r="EM487" s="674"/>
      <c r="EN487" s="674"/>
      <c r="EO487" s="674"/>
      <c r="EP487" s="674"/>
      <c r="EQ487" s="674"/>
      <c r="ER487" s="674"/>
      <c r="ES487" s="674"/>
      <c r="ET487" s="674"/>
      <c r="EU487" s="674"/>
      <c r="EV487" s="674"/>
      <c r="EW487" s="674"/>
      <c r="EX487" s="674"/>
      <c r="EY487" s="674"/>
      <c r="EZ487" s="674"/>
      <c r="FA487" s="674"/>
      <c r="FB487" s="674"/>
      <c r="FC487" s="674"/>
      <c r="FD487" s="674"/>
      <c r="FE487" s="674"/>
      <c r="FF487" s="674"/>
      <c r="FG487" s="674"/>
      <c r="FH487" s="674"/>
      <c r="FI487" s="674"/>
      <c r="FJ487" s="674"/>
      <c r="FK487" s="674"/>
      <c r="FL487" s="674"/>
      <c r="FM487" s="674"/>
      <c r="FN487" s="674"/>
      <c r="FO487" s="674"/>
      <c r="FP487" s="674"/>
      <c r="FQ487" s="674"/>
      <c r="FR487" s="674"/>
      <c r="FS487" s="674"/>
      <c r="FT487" s="674"/>
      <c r="FU487" s="674"/>
      <c r="FV487" s="674"/>
      <c r="FW487" s="674"/>
      <c r="FX487" s="674"/>
      <c r="FY487" s="674"/>
      <c r="FZ487" s="1313"/>
      <c r="GA487" s="1312"/>
      <c r="GB487" s="1156"/>
      <c r="GC487" s="1156"/>
      <c r="GD487" s="1156"/>
      <c r="GE487" s="1156"/>
      <c r="GF487" s="1156"/>
      <c r="GG487" s="1156"/>
      <c r="GH487" s="1156"/>
      <c r="GI487" s="1156"/>
      <c r="GJ487" s="1156"/>
      <c r="GK487" s="1157"/>
      <c r="GL487" s="1157"/>
      <c r="GM487" s="1157"/>
      <c r="GN487" s="1157"/>
      <c r="GO487" s="1157"/>
      <c r="GP487" s="1157"/>
      <c r="GQ487" s="1157"/>
      <c r="GR487" s="1157"/>
      <c r="GS487" s="1157"/>
      <c r="GT487" s="1157"/>
      <c r="GU487" s="1157"/>
      <c r="GV487" s="1157"/>
      <c r="GW487" s="1157"/>
      <c r="GX487" s="1157"/>
      <c r="GY487" s="1157"/>
      <c r="GZ487" s="1157"/>
      <c r="HA487" s="1157"/>
      <c r="HB487" s="1157"/>
      <c r="HC487" s="1157"/>
      <c r="HD487" s="1157"/>
      <c r="HE487" s="1157"/>
      <c r="HF487" s="1157"/>
      <c r="HG487" s="1157"/>
      <c r="HH487" s="1157"/>
      <c r="HI487" s="1157"/>
      <c r="HJ487" s="1026"/>
    </row>
    <row r="488" spans="2:218" ht="24.95" customHeight="1" thickBot="1" x14ac:dyDescent="0.3">
      <c r="B488" s="1606"/>
      <c r="C488" s="229"/>
      <c r="D488" s="1316"/>
      <c r="E488" s="2400"/>
      <c r="F488" s="754"/>
      <c r="G488" s="213"/>
      <c r="H488" s="213"/>
      <c r="I488" s="214"/>
      <c r="J488" s="834"/>
      <c r="K488" s="234"/>
      <c r="L488" s="230"/>
      <c r="M488" s="231"/>
      <c r="N488" s="231"/>
      <c r="O488" s="231"/>
      <c r="P488" s="231"/>
      <c r="Q488" s="235"/>
      <c r="R488" s="233"/>
      <c r="S488" s="232"/>
      <c r="T488" s="219"/>
      <c r="U488" s="835"/>
      <c r="V488" s="212"/>
      <c r="W488" s="231"/>
      <c r="X488" s="2118"/>
      <c r="Y488" s="2119"/>
      <c r="Z488" s="674"/>
      <c r="AA488" s="674"/>
      <c r="AB488" s="674"/>
      <c r="AC488" s="674"/>
      <c r="AD488" s="674"/>
      <c r="AE488" s="674"/>
      <c r="AF488" s="674"/>
      <c r="AG488" s="674"/>
      <c r="AH488" s="674"/>
      <c r="AI488" s="674"/>
      <c r="AJ488" s="674"/>
      <c r="AK488" s="674"/>
      <c r="AL488" s="674"/>
      <c r="AM488" s="674"/>
      <c r="AN488" s="674"/>
      <c r="AO488" s="674"/>
      <c r="AP488" s="674"/>
      <c r="AQ488" s="674"/>
      <c r="AR488" s="674"/>
      <c r="AS488" s="674"/>
      <c r="AT488" s="674"/>
      <c r="AU488" s="674"/>
      <c r="AV488" s="674"/>
      <c r="AW488" s="674"/>
      <c r="AX488" s="674"/>
      <c r="AY488" s="674"/>
      <c r="AZ488" s="674"/>
      <c r="BA488" s="674"/>
      <c r="BB488" s="674"/>
      <c r="BC488" s="674"/>
      <c r="BD488" s="674"/>
      <c r="BE488" s="674"/>
      <c r="BF488" s="674"/>
      <c r="BG488" s="674"/>
      <c r="BH488" s="674"/>
      <c r="BI488" s="674"/>
      <c r="BJ488" s="674"/>
      <c r="BK488" s="674"/>
      <c r="BL488" s="674"/>
      <c r="BM488" s="674"/>
      <c r="BN488" s="674"/>
      <c r="BO488" s="674"/>
      <c r="BP488" s="674"/>
      <c r="BQ488" s="674"/>
      <c r="BR488" s="674"/>
      <c r="BS488" s="674"/>
      <c r="BT488" s="674"/>
      <c r="BU488" s="674"/>
      <c r="BV488" s="674"/>
      <c r="BW488" s="674"/>
      <c r="BX488" s="674"/>
      <c r="BY488" s="674"/>
      <c r="BZ488" s="674"/>
      <c r="CA488" s="674"/>
      <c r="CB488" s="674"/>
      <c r="CC488" s="674"/>
      <c r="CD488" s="674"/>
      <c r="CE488" s="674"/>
      <c r="CF488" s="674"/>
      <c r="CG488" s="674"/>
      <c r="CH488" s="674"/>
      <c r="CI488" s="674"/>
      <c r="CJ488" s="674"/>
      <c r="CK488" s="674"/>
      <c r="CL488" s="674"/>
      <c r="CM488" s="674"/>
      <c r="CN488" s="674"/>
      <c r="CO488" s="674"/>
      <c r="CP488" s="674"/>
      <c r="CQ488" s="674"/>
      <c r="CR488" s="674"/>
      <c r="CS488" s="674"/>
      <c r="CT488" s="674"/>
      <c r="CU488" s="674"/>
      <c r="CV488" s="674"/>
      <c r="CW488" s="674"/>
      <c r="CX488" s="674"/>
      <c r="CY488" s="674"/>
      <c r="CZ488" s="674"/>
      <c r="DA488" s="674"/>
      <c r="DB488" s="674"/>
      <c r="DC488" s="674"/>
      <c r="DD488" s="674"/>
      <c r="DE488" s="674"/>
      <c r="DF488" s="674"/>
      <c r="DG488" s="674"/>
      <c r="DH488" s="674"/>
      <c r="DI488" s="674"/>
      <c r="DJ488" s="674"/>
      <c r="DK488" s="674"/>
      <c r="DL488" s="674"/>
      <c r="DM488" s="674"/>
      <c r="DN488" s="674"/>
      <c r="DO488" s="674"/>
      <c r="DP488" s="674"/>
      <c r="DQ488" s="674"/>
      <c r="DR488" s="674"/>
      <c r="DS488" s="674"/>
      <c r="DT488" s="674"/>
      <c r="DU488" s="674"/>
      <c r="DV488" s="674"/>
      <c r="DW488" s="674"/>
      <c r="DX488" s="674"/>
      <c r="DY488" s="674"/>
      <c r="DZ488" s="674"/>
      <c r="EA488" s="674"/>
      <c r="EB488" s="674"/>
      <c r="EC488" s="674"/>
      <c r="ED488" s="674"/>
      <c r="EE488" s="674"/>
      <c r="EF488" s="674"/>
      <c r="EG488" s="674"/>
      <c r="EH488" s="674"/>
      <c r="EI488" s="674"/>
      <c r="EJ488" s="674"/>
      <c r="EK488" s="674"/>
      <c r="EL488" s="674"/>
      <c r="EM488" s="674"/>
      <c r="EN488" s="674"/>
      <c r="EO488" s="674"/>
      <c r="EP488" s="674"/>
      <c r="EQ488" s="674"/>
      <c r="ER488" s="674"/>
      <c r="ES488" s="674"/>
      <c r="ET488" s="674"/>
      <c r="EU488" s="674"/>
      <c r="EV488" s="674"/>
      <c r="EW488" s="674"/>
      <c r="EX488" s="674"/>
      <c r="EY488" s="674"/>
      <c r="EZ488" s="674"/>
      <c r="FA488" s="674"/>
      <c r="FB488" s="674"/>
      <c r="FC488" s="674"/>
      <c r="FD488" s="674"/>
      <c r="FE488" s="674"/>
      <c r="FF488" s="674"/>
      <c r="FG488" s="674"/>
      <c r="FH488" s="674"/>
      <c r="FI488" s="674"/>
      <c r="FJ488" s="674"/>
      <c r="FK488" s="674"/>
      <c r="FL488" s="674"/>
      <c r="FM488" s="674"/>
      <c r="FN488" s="674"/>
      <c r="FO488" s="674"/>
      <c r="FP488" s="674"/>
      <c r="FQ488" s="674"/>
      <c r="FR488" s="674"/>
      <c r="FS488" s="674"/>
      <c r="FT488" s="674"/>
      <c r="FU488" s="674"/>
      <c r="FV488" s="674"/>
      <c r="FW488" s="674"/>
      <c r="FX488" s="674"/>
      <c r="FY488" s="674"/>
      <c r="FZ488" s="1313"/>
      <c r="GA488" s="1312"/>
      <c r="GB488" s="1156"/>
      <c r="GC488" s="1156"/>
      <c r="GD488" s="1156"/>
      <c r="GE488" s="1156"/>
      <c r="GF488" s="1156"/>
      <c r="GG488" s="1156"/>
      <c r="GH488" s="1156"/>
      <c r="GI488" s="1156"/>
      <c r="GJ488" s="1156"/>
      <c r="GK488" s="1157"/>
      <c r="GL488" s="1157"/>
      <c r="GM488" s="1157"/>
      <c r="GN488" s="1157"/>
      <c r="GO488" s="1157"/>
      <c r="GP488" s="1157"/>
      <c r="GQ488" s="1157"/>
      <c r="GR488" s="1157"/>
      <c r="GS488" s="1157"/>
      <c r="GT488" s="1157"/>
      <c r="GU488" s="1157"/>
      <c r="GV488" s="1157"/>
      <c r="GW488" s="1157"/>
      <c r="GX488" s="1157"/>
      <c r="GY488" s="1157"/>
      <c r="GZ488" s="1157"/>
      <c r="HA488" s="1157"/>
      <c r="HB488" s="1157"/>
      <c r="HC488" s="1157"/>
      <c r="HD488" s="1157"/>
      <c r="HE488" s="1157"/>
      <c r="HF488" s="1157"/>
      <c r="HG488" s="1157"/>
      <c r="HH488" s="1157"/>
      <c r="HI488" s="1157"/>
      <c r="HJ488" s="1026"/>
    </row>
    <row r="489" spans="2:218" ht="24.95" customHeight="1" x14ac:dyDescent="0.25">
      <c r="B489" s="1607"/>
      <c r="C489" s="684"/>
      <c r="D489" s="1317"/>
      <c r="E489" s="2399"/>
      <c r="F489" s="685"/>
      <c r="G489" s="686"/>
      <c r="H489" s="686"/>
      <c r="I489" s="687"/>
      <c r="J489" s="723"/>
      <c r="K489" s="688"/>
      <c r="L489" s="689"/>
      <c r="M489" s="690"/>
      <c r="N489" s="690"/>
      <c r="O489" s="690"/>
      <c r="P489" s="690"/>
      <c r="Q489" s="691"/>
      <c r="R489" s="692"/>
      <c r="S489" s="693"/>
      <c r="T489" s="694"/>
      <c r="U489" s="724"/>
      <c r="V489" s="695"/>
      <c r="W489" s="690"/>
      <c r="X489" s="2118"/>
      <c r="Y489" s="2119"/>
      <c r="Z489" s="696"/>
      <c r="AA489" s="696"/>
      <c r="AB489" s="696"/>
      <c r="AC489" s="696"/>
      <c r="AD489" s="696"/>
      <c r="AE489" s="696"/>
      <c r="AF489" s="696"/>
      <c r="AG489" s="696"/>
      <c r="AH489" s="696"/>
      <c r="AI489" s="696"/>
      <c r="AJ489" s="696"/>
      <c r="AK489" s="696"/>
      <c r="AL489" s="696"/>
      <c r="AM489" s="696"/>
      <c r="AN489" s="696"/>
      <c r="AO489" s="696"/>
      <c r="AP489" s="696"/>
      <c r="AQ489" s="696"/>
      <c r="AR489" s="696"/>
      <c r="AS489" s="696"/>
      <c r="AT489" s="696"/>
      <c r="AU489" s="696"/>
      <c r="AV489" s="696"/>
      <c r="AW489" s="696"/>
      <c r="AX489" s="696"/>
      <c r="AY489" s="696"/>
      <c r="AZ489" s="696"/>
      <c r="BA489" s="696"/>
      <c r="BB489" s="696"/>
      <c r="BC489" s="696"/>
      <c r="BD489" s="696"/>
      <c r="BE489" s="696"/>
      <c r="BF489" s="696"/>
      <c r="BG489" s="696"/>
      <c r="BH489" s="696"/>
      <c r="BI489" s="696"/>
      <c r="BJ489" s="696"/>
      <c r="BK489" s="696"/>
      <c r="BL489" s="696"/>
      <c r="BM489" s="696"/>
      <c r="BN489" s="696"/>
      <c r="BO489" s="696"/>
      <c r="BP489" s="696"/>
      <c r="BQ489" s="696"/>
      <c r="BR489" s="696"/>
      <c r="BS489" s="696"/>
      <c r="BT489" s="696"/>
      <c r="BU489" s="696"/>
      <c r="BV489" s="696"/>
      <c r="BW489" s="696"/>
      <c r="BX489" s="696"/>
      <c r="BY489" s="696"/>
      <c r="BZ489" s="696"/>
      <c r="CA489" s="696"/>
      <c r="CB489" s="696"/>
      <c r="CC489" s="696"/>
      <c r="CD489" s="696"/>
      <c r="CE489" s="696"/>
      <c r="CF489" s="696"/>
      <c r="CG489" s="696"/>
      <c r="CH489" s="696"/>
      <c r="CI489" s="696"/>
      <c r="CJ489" s="696"/>
      <c r="CK489" s="696"/>
      <c r="CL489" s="696"/>
      <c r="CM489" s="696"/>
      <c r="CN489" s="696"/>
      <c r="CO489" s="696"/>
      <c r="CP489" s="696"/>
      <c r="CQ489" s="696"/>
      <c r="CR489" s="696"/>
      <c r="CS489" s="696"/>
      <c r="CT489" s="696"/>
      <c r="CU489" s="696"/>
      <c r="CV489" s="696"/>
      <c r="CW489" s="696"/>
      <c r="CX489" s="696"/>
      <c r="CY489" s="696"/>
      <c r="CZ489" s="696"/>
      <c r="DA489" s="696"/>
      <c r="DB489" s="696"/>
      <c r="DC489" s="696"/>
      <c r="DD489" s="696"/>
      <c r="DE489" s="696"/>
      <c r="DF489" s="696"/>
      <c r="DG489" s="696"/>
      <c r="DH489" s="696"/>
      <c r="DI489" s="696"/>
      <c r="DJ489" s="696"/>
      <c r="DK489" s="696"/>
      <c r="DL489" s="696"/>
      <c r="DM489" s="696"/>
      <c r="DN489" s="696"/>
      <c r="DO489" s="696"/>
      <c r="DP489" s="696"/>
      <c r="DQ489" s="696"/>
      <c r="DR489" s="696"/>
      <c r="DS489" s="696"/>
      <c r="DT489" s="696"/>
      <c r="DU489" s="696"/>
      <c r="DV489" s="696"/>
      <c r="DW489" s="696"/>
      <c r="DX489" s="696"/>
      <c r="DY489" s="696"/>
      <c r="DZ489" s="696"/>
      <c r="EA489" s="696"/>
      <c r="EB489" s="696"/>
      <c r="EC489" s="696"/>
      <c r="ED489" s="696"/>
      <c r="EE489" s="696"/>
      <c r="EF489" s="696"/>
      <c r="EG489" s="696"/>
      <c r="EH489" s="696"/>
      <c r="EI489" s="696"/>
      <c r="EJ489" s="696"/>
      <c r="EK489" s="696"/>
      <c r="EL489" s="696"/>
      <c r="EM489" s="696"/>
      <c r="EN489" s="696"/>
      <c r="EO489" s="696"/>
      <c r="EP489" s="696"/>
      <c r="EQ489" s="696"/>
      <c r="ER489" s="696"/>
      <c r="ES489" s="696"/>
      <c r="ET489" s="696"/>
      <c r="EU489" s="696"/>
      <c r="EV489" s="696"/>
      <c r="EW489" s="696"/>
      <c r="EX489" s="696"/>
      <c r="EY489" s="696"/>
      <c r="EZ489" s="696"/>
      <c r="FA489" s="696"/>
      <c r="FB489" s="696"/>
      <c r="FC489" s="696"/>
      <c r="FD489" s="696"/>
      <c r="FE489" s="696"/>
      <c r="FF489" s="696"/>
      <c r="FG489" s="696"/>
      <c r="FH489" s="696"/>
      <c r="FI489" s="696"/>
      <c r="FJ489" s="696"/>
      <c r="FK489" s="696"/>
      <c r="FL489" s="696"/>
      <c r="FM489" s="696"/>
      <c r="FN489" s="696"/>
      <c r="FO489" s="696"/>
      <c r="FP489" s="696"/>
      <c r="FQ489" s="696"/>
      <c r="FR489" s="696"/>
      <c r="FS489" s="696"/>
      <c r="FT489" s="696"/>
      <c r="FU489" s="696"/>
      <c r="FV489" s="696"/>
      <c r="FW489" s="696"/>
      <c r="FX489" s="696"/>
      <c r="FY489" s="696"/>
      <c r="FZ489" s="1314"/>
      <c r="GA489" s="1312"/>
      <c r="GB489" s="1156"/>
      <c r="GC489" s="1156"/>
      <c r="GD489" s="1156"/>
      <c r="GE489" s="1156"/>
      <c r="GF489" s="1156"/>
      <c r="GG489" s="1156"/>
      <c r="GH489" s="1156"/>
      <c r="GI489" s="1156"/>
      <c r="GJ489" s="1156"/>
      <c r="GK489" s="1157"/>
      <c r="GL489" s="1157"/>
      <c r="GM489" s="1157"/>
      <c r="GN489" s="1157"/>
      <c r="GO489" s="1157"/>
      <c r="GP489" s="1157"/>
      <c r="GQ489" s="1157"/>
      <c r="GR489" s="1157"/>
      <c r="GS489" s="1157"/>
      <c r="GT489" s="1157"/>
      <c r="GU489" s="1157"/>
      <c r="GV489" s="1157"/>
      <c r="GW489" s="1157"/>
      <c r="GX489" s="1157"/>
      <c r="GY489" s="1157"/>
      <c r="GZ489" s="1157"/>
      <c r="HA489" s="1157"/>
      <c r="HB489" s="1157"/>
      <c r="HC489" s="1157"/>
      <c r="HD489" s="1157"/>
      <c r="HE489" s="1157"/>
      <c r="HF489" s="1157"/>
      <c r="HG489" s="1157"/>
      <c r="HH489" s="1157"/>
      <c r="HI489" s="1157"/>
      <c r="HJ489" s="1026"/>
    </row>
    <row r="490" spans="2:218" ht="24.95" customHeight="1" x14ac:dyDescent="0.25">
      <c r="B490" s="1606"/>
      <c r="C490" s="229"/>
      <c r="D490" s="1316"/>
      <c r="E490" s="2400"/>
      <c r="F490" s="215"/>
      <c r="G490" s="213"/>
      <c r="H490" s="213"/>
      <c r="I490" s="214"/>
      <c r="J490" s="834"/>
      <c r="K490" s="234"/>
      <c r="L490" s="230"/>
      <c r="M490" s="231"/>
      <c r="N490" s="231"/>
      <c r="O490" s="231"/>
      <c r="P490" s="231"/>
      <c r="Q490" s="235"/>
      <c r="R490" s="233"/>
      <c r="S490" s="232"/>
      <c r="T490" s="219"/>
      <c r="U490" s="835"/>
      <c r="V490" s="212"/>
      <c r="W490" s="231"/>
      <c r="X490" s="2118"/>
      <c r="Y490" s="2119"/>
      <c r="Z490" s="674"/>
      <c r="AA490" s="674"/>
      <c r="AB490" s="674"/>
      <c r="AC490" s="674"/>
      <c r="AD490" s="674"/>
      <c r="AE490" s="674"/>
      <c r="AF490" s="674"/>
      <c r="AG490" s="674"/>
      <c r="AH490" s="674"/>
      <c r="AI490" s="674"/>
      <c r="AJ490" s="674"/>
      <c r="AK490" s="674"/>
      <c r="AL490" s="674"/>
      <c r="AM490" s="674"/>
      <c r="AN490" s="674"/>
      <c r="AO490" s="674"/>
      <c r="AP490" s="674"/>
      <c r="AQ490" s="674"/>
      <c r="AR490" s="674"/>
      <c r="AS490" s="674"/>
      <c r="AT490" s="674"/>
      <c r="AU490" s="674"/>
      <c r="AV490" s="674"/>
      <c r="AW490" s="674"/>
      <c r="AX490" s="674"/>
      <c r="AY490" s="674"/>
      <c r="AZ490" s="674"/>
      <c r="BA490" s="674"/>
      <c r="BB490" s="674"/>
      <c r="BC490" s="674"/>
      <c r="BD490" s="674"/>
      <c r="BE490" s="674"/>
      <c r="BF490" s="674"/>
      <c r="BG490" s="674"/>
      <c r="BH490" s="674"/>
      <c r="BI490" s="674"/>
      <c r="BJ490" s="674"/>
      <c r="BK490" s="674"/>
      <c r="BL490" s="674"/>
      <c r="BM490" s="674"/>
      <c r="BN490" s="674"/>
      <c r="BO490" s="674"/>
      <c r="BP490" s="674"/>
      <c r="BQ490" s="674"/>
      <c r="BR490" s="674"/>
      <c r="BS490" s="674"/>
      <c r="BT490" s="674"/>
      <c r="BU490" s="674"/>
      <c r="BV490" s="674"/>
      <c r="BW490" s="674"/>
      <c r="BX490" s="674"/>
      <c r="BY490" s="674"/>
      <c r="BZ490" s="674"/>
      <c r="CA490" s="674"/>
      <c r="CB490" s="674"/>
      <c r="CC490" s="674"/>
      <c r="CD490" s="674"/>
      <c r="CE490" s="674"/>
      <c r="CF490" s="674"/>
      <c r="CG490" s="674"/>
      <c r="CH490" s="674"/>
      <c r="CI490" s="674"/>
      <c r="CJ490" s="674"/>
      <c r="CK490" s="674"/>
      <c r="CL490" s="674"/>
      <c r="CM490" s="674"/>
      <c r="CN490" s="674"/>
      <c r="CO490" s="674"/>
      <c r="CP490" s="674"/>
      <c r="CQ490" s="674"/>
      <c r="CR490" s="674"/>
      <c r="CS490" s="674"/>
      <c r="CT490" s="674"/>
      <c r="CU490" s="674"/>
      <c r="CV490" s="674"/>
      <c r="CW490" s="674"/>
      <c r="CX490" s="674"/>
      <c r="CY490" s="674"/>
      <c r="CZ490" s="674"/>
      <c r="DA490" s="674"/>
      <c r="DB490" s="674"/>
      <c r="DC490" s="674"/>
      <c r="DD490" s="674"/>
      <c r="DE490" s="674"/>
      <c r="DF490" s="674"/>
      <c r="DG490" s="674"/>
      <c r="DH490" s="674"/>
      <c r="DI490" s="674"/>
      <c r="DJ490" s="674"/>
      <c r="DK490" s="674"/>
      <c r="DL490" s="674"/>
      <c r="DM490" s="674"/>
      <c r="DN490" s="674"/>
      <c r="DO490" s="674"/>
      <c r="DP490" s="674"/>
      <c r="DQ490" s="674"/>
      <c r="DR490" s="674"/>
      <c r="DS490" s="674"/>
      <c r="DT490" s="674"/>
      <c r="DU490" s="674"/>
      <c r="DV490" s="674"/>
      <c r="DW490" s="674"/>
      <c r="DX490" s="674"/>
      <c r="DY490" s="674"/>
      <c r="DZ490" s="674"/>
      <c r="EA490" s="674"/>
      <c r="EB490" s="674"/>
      <c r="EC490" s="674"/>
      <c r="ED490" s="674"/>
      <c r="EE490" s="674"/>
      <c r="EF490" s="674"/>
      <c r="EG490" s="674"/>
      <c r="EH490" s="674"/>
      <c r="EI490" s="674"/>
      <c r="EJ490" s="674"/>
      <c r="EK490" s="674"/>
      <c r="EL490" s="674"/>
      <c r="EM490" s="674"/>
      <c r="EN490" s="674"/>
      <c r="EO490" s="674"/>
      <c r="EP490" s="674"/>
      <c r="EQ490" s="674"/>
      <c r="ER490" s="674"/>
      <c r="ES490" s="674"/>
      <c r="ET490" s="674"/>
      <c r="EU490" s="674"/>
      <c r="EV490" s="674"/>
      <c r="EW490" s="674"/>
      <c r="EX490" s="674"/>
      <c r="EY490" s="674"/>
      <c r="EZ490" s="674"/>
      <c r="FA490" s="674"/>
      <c r="FB490" s="674"/>
      <c r="FC490" s="674"/>
      <c r="FD490" s="674"/>
      <c r="FE490" s="674"/>
      <c r="FF490" s="674"/>
      <c r="FG490" s="674"/>
      <c r="FH490" s="674"/>
      <c r="FI490" s="674"/>
      <c r="FJ490" s="674"/>
      <c r="FK490" s="674"/>
      <c r="FL490" s="674"/>
      <c r="FM490" s="674"/>
      <c r="FN490" s="674"/>
      <c r="FO490" s="674"/>
      <c r="FP490" s="674"/>
      <c r="FQ490" s="674"/>
      <c r="FR490" s="674"/>
      <c r="FS490" s="674"/>
      <c r="FT490" s="674"/>
      <c r="FU490" s="674"/>
      <c r="FV490" s="674"/>
      <c r="FW490" s="674"/>
      <c r="FX490" s="674"/>
      <c r="FY490" s="674"/>
      <c r="FZ490" s="1313"/>
      <c r="GA490" s="1312"/>
      <c r="GB490" s="1156"/>
      <c r="GC490" s="1156"/>
      <c r="GD490" s="1156"/>
      <c r="GE490" s="1156"/>
      <c r="GF490" s="1156"/>
      <c r="GG490" s="1156"/>
      <c r="GH490" s="1156"/>
      <c r="GI490" s="1156"/>
      <c r="GJ490" s="1156"/>
      <c r="GK490" s="1157"/>
      <c r="GL490" s="1157"/>
      <c r="GM490" s="1157"/>
      <c r="GN490" s="1157"/>
      <c r="GO490" s="1157"/>
      <c r="GP490" s="1157"/>
      <c r="GQ490" s="1157"/>
      <c r="GR490" s="1157"/>
      <c r="GS490" s="1157"/>
      <c r="GT490" s="1157"/>
      <c r="GU490" s="1157"/>
      <c r="GV490" s="1157"/>
      <c r="GW490" s="1157"/>
      <c r="GX490" s="1157"/>
      <c r="GY490" s="1157"/>
      <c r="GZ490" s="1157"/>
      <c r="HA490" s="1157"/>
      <c r="HB490" s="1157"/>
      <c r="HC490" s="1157"/>
      <c r="HD490" s="1157"/>
      <c r="HE490" s="1157"/>
      <c r="HF490" s="1157"/>
      <c r="HG490" s="1157"/>
      <c r="HH490" s="1157"/>
      <c r="HI490" s="1157"/>
      <c r="HJ490" s="1026"/>
    </row>
    <row r="491" spans="2:218" ht="24.95" customHeight="1" x14ac:dyDescent="0.25">
      <c r="B491" s="1606"/>
      <c r="C491" s="229"/>
      <c r="D491" s="1316"/>
      <c r="E491" s="2400"/>
      <c r="F491" s="215"/>
      <c r="G491" s="213"/>
      <c r="H491" s="213"/>
      <c r="I491" s="214"/>
      <c r="J491" s="834"/>
      <c r="K491" s="234"/>
      <c r="L491" s="230"/>
      <c r="M491" s="231"/>
      <c r="N491" s="231"/>
      <c r="O491" s="231"/>
      <c r="P491" s="231"/>
      <c r="Q491" s="235"/>
      <c r="R491" s="233"/>
      <c r="S491" s="232"/>
      <c r="T491" s="219"/>
      <c r="U491" s="835"/>
      <c r="V491" s="212"/>
      <c r="W491" s="231"/>
      <c r="X491" s="2118"/>
      <c r="Y491" s="2119"/>
      <c r="Z491" s="674"/>
      <c r="AA491" s="674"/>
      <c r="AB491" s="674"/>
      <c r="AC491" s="674"/>
      <c r="AD491" s="674"/>
      <c r="AE491" s="674"/>
      <c r="AF491" s="674"/>
      <c r="AG491" s="674"/>
      <c r="AH491" s="674"/>
      <c r="AI491" s="674"/>
      <c r="AJ491" s="674"/>
      <c r="AK491" s="674"/>
      <c r="AL491" s="674"/>
      <c r="AM491" s="674"/>
      <c r="AN491" s="674"/>
      <c r="AO491" s="674"/>
      <c r="AP491" s="674"/>
      <c r="AQ491" s="674"/>
      <c r="AR491" s="674"/>
      <c r="AS491" s="674"/>
      <c r="AT491" s="674"/>
      <c r="AU491" s="674"/>
      <c r="AV491" s="674"/>
      <c r="AW491" s="674"/>
      <c r="AX491" s="674"/>
      <c r="AY491" s="674"/>
      <c r="AZ491" s="674"/>
      <c r="BA491" s="674"/>
      <c r="BB491" s="674"/>
      <c r="BC491" s="674"/>
      <c r="BD491" s="674"/>
      <c r="BE491" s="674"/>
      <c r="BF491" s="674"/>
      <c r="BG491" s="674"/>
      <c r="BH491" s="674"/>
      <c r="BI491" s="674"/>
      <c r="BJ491" s="674"/>
      <c r="BK491" s="674"/>
      <c r="BL491" s="674"/>
      <c r="BM491" s="674"/>
      <c r="BN491" s="674"/>
      <c r="BO491" s="674"/>
      <c r="BP491" s="674"/>
      <c r="BQ491" s="674"/>
      <c r="BR491" s="674"/>
      <c r="BS491" s="674"/>
      <c r="BT491" s="674"/>
      <c r="BU491" s="674"/>
      <c r="BV491" s="674"/>
      <c r="BW491" s="674"/>
      <c r="BX491" s="674"/>
      <c r="BY491" s="674"/>
      <c r="BZ491" s="674"/>
      <c r="CA491" s="674"/>
      <c r="CB491" s="674"/>
      <c r="CC491" s="674"/>
      <c r="CD491" s="674"/>
      <c r="CE491" s="674"/>
      <c r="CF491" s="674"/>
      <c r="CG491" s="674"/>
      <c r="CH491" s="674"/>
      <c r="CI491" s="674"/>
      <c r="CJ491" s="674"/>
      <c r="CK491" s="674"/>
      <c r="CL491" s="674"/>
      <c r="CM491" s="674"/>
      <c r="CN491" s="674"/>
      <c r="CO491" s="674"/>
      <c r="CP491" s="674"/>
      <c r="CQ491" s="674"/>
      <c r="CR491" s="674"/>
      <c r="CS491" s="674"/>
      <c r="CT491" s="674"/>
      <c r="CU491" s="674"/>
      <c r="CV491" s="674"/>
      <c r="CW491" s="674"/>
      <c r="CX491" s="674"/>
      <c r="CY491" s="674"/>
      <c r="CZ491" s="674"/>
      <c r="DA491" s="674"/>
      <c r="DB491" s="674"/>
      <c r="DC491" s="674"/>
      <c r="DD491" s="674"/>
      <c r="DE491" s="674"/>
      <c r="DF491" s="674"/>
      <c r="DG491" s="674"/>
      <c r="DH491" s="674"/>
      <c r="DI491" s="674"/>
      <c r="DJ491" s="674"/>
      <c r="DK491" s="674"/>
      <c r="DL491" s="674"/>
      <c r="DM491" s="674"/>
      <c r="DN491" s="674"/>
      <c r="DO491" s="674"/>
      <c r="DP491" s="674"/>
      <c r="DQ491" s="674"/>
      <c r="DR491" s="674"/>
      <c r="DS491" s="674"/>
      <c r="DT491" s="674"/>
      <c r="DU491" s="674"/>
      <c r="DV491" s="674"/>
      <c r="DW491" s="674"/>
      <c r="DX491" s="674"/>
      <c r="DY491" s="674"/>
      <c r="DZ491" s="674"/>
      <c r="EA491" s="674"/>
      <c r="EB491" s="674"/>
      <c r="EC491" s="674"/>
      <c r="ED491" s="674"/>
      <c r="EE491" s="674"/>
      <c r="EF491" s="674"/>
      <c r="EG491" s="674"/>
      <c r="EH491" s="674"/>
      <c r="EI491" s="674"/>
      <c r="EJ491" s="674"/>
      <c r="EK491" s="674"/>
      <c r="EL491" s="674"/>
      <c r="EM491" s="674"/>
      <c r="EN491" s="674"/>
      <c r="EO491" s="674"/>
      <c r="EP491" s="674"/>
      <c r="EQ491" s="674"/>
      <c r="ER491" s="674"/>
      <c r="ES491" s="674"/>
      <c r="ET491" s="674"/>
      <c r="EU491" s="674"/>
      <c r="EV491" s="674"/>
      <c r="EW491" s="674"/>
      <c r="EX491" s="674"/>
      <c r="EY491" s="674"/>
      <c r="EZ491" s="674"/>
      <c r="FA491" s="674"/>
      <c r="FB491" s="674"/>
      <c r="FC491" s="674"/>
      <c r="FD491" s="674"/>
      <c r="FE491" s="674"/>
      <c r="FF491" s="674"/>
      <c r="FG491" s="674"/>
      <c r="FH491" s="674"/>
      <c r="FI491" s="674"/>
      <c r="FJ491" s="674"/>
      <c r="FK491" s="674"/>
      <c r="FL491" s="674"/>
      <c r="FM491" s="674"/>
      <c r="FN491" s="674"/>
      <c r="FO491" s="674"/>
      <c r="FP491" s="674"/>
      <c r="FQ491" s="674"/>
      <c r="FR491" s="674"/>
      <c r="FS491" s="674"/>
      <c r="FT491" s="674"/>
      <c r="FU491" s="674"/>
      <c r="FV491" s="674"/>
      <c r="FW491" s="674"/>
      <c r="FX491" s="674"/>
      <c r="FY491" s="674"/>
      <c r="FZ491" s="1313"/>
      <c r="GA491" s="1312"/>
      <c r="GB491" s="1156"/>
      <c r="GC491" s="1156"/>
      <c r="GD491" s="1156"/>
      <c r="GE491" s="1156"/>
      <c r="GF491" s="1156"/>
      <c r="GG491" s="1156"/>
      <c r="GH491" s="1156"/>
      <c r="GI491" s="1156"/>
      <c r="GJ491" s="1156"/>
      <c r="GK491" s="1157"/>
      <c r="GL491" s="1157"/>
      <c r="GM491" s="1157"/>
      <c r="GN491" s="1157"/>
      <c r="GO491" s="1157"/>
      <c r="GP491" s="1157"/>
      <c r="GQ491" s="1157"/>
      <c r="GR491" s="1157"/>
      <c r="GS491" s="1157"/>
      <c r="GT491" s="1157"/>
      <c r="GU491" s="1157"/>
      <c r="GV491" s="1157"/>
      <c r="GW491" s="1157"/>
      <c r="GX491" s="1157"/>
      <c r="GY491" s="1157"/>
      <c r="GZ491" s="1157"/>
      <c r="HA491" s="1157"/>
      <c r="HB491" s="1157"/>
      <c r="HC491" s="1157"/>
      <c r="HD491" s="1157"/>
      <c r="HE491" s="1157"/>
      <c r="HF491" s="1157"/>
      <c r="HG491" s="1157"/>
      <c r="HH491" s="1157"/>
      <c r="HI491" s="1157"/>
      <c r="HJ491" s="1026"/>
    </row>
    <row r="492" spans="2:218" ht="24.95" customHeight="1" x14ac:dyDescent="0.25">
      <c r="B492" s="1606"/>
      <c r="C492" s="229"/>
      <c r="D492" s="1316"/>
      <c r="E492" s="2400"/>
      <c r="F492" s="215"/>
      <c r="G492" s="213"/>
      <c r="H492" s="213"/>
      <c r="I492" s="214"/>
      <c r="J492" s="834"/>
      <c r="K492" s="234"/>
      <c r="L492" s="230"/>
      <c r="M492" s="231"/>
      <c r="N492" s="231"/>
      <c r="O492" s="231"/>
      <c r="P492" s="231"/>
      <c r="Q492" s="235"/>
      <c r="R492" s="233"/>
      <c r="S492" s="232"/>
      <c r="T492" s="219"/>
      <c r="U492" s="835"/>
      <c r="V492" s="212"/>
      <c r="W492" s="231"/>
      <c r="X492" s="2118"/>
      <c r="Y492" s="2119"/>
      <c r="Z492" s="674"/>
      <c r="AA492" s="674"/>
      <c r="AB492" s="674"/>
      <c r="AC492" s="674"/>
      <c r="AD492" s="674"/>
      <c r="AE492" s="674"/>
      <c r="AF492" s="674"/>
      <c r="AG492" s="674"/>
      <c r="AH492" s="674"/>
      <c r="AI492" s="674"/>
      <c r="AJ492" s="674"/>
      <c r="AK492" s="674"/>
      <c r="AL492" s="674"/>
      <c r="AM492" s="674"/>
      <c r="AN492" s="674"/>
      <c r="AO492" s="674"/>
      <c r="AP492" s="674"/>
      <c r="AQ492" s="674"/>
      <c r="AR492" s="674"/>
      <c r="AS492" s="674"/>
      <c r="AT492" s="674"/>
      <c r="AU492" s="674"/>
      <c r="AV492" s="674"/>
      <c r="AW492" s="674"/>
      <c r="AX492" s="674"/>
      <c r="AY492" s="674"/>
      <c r="AZ492" s="674"/>
      <c r="BA492" s="674"/>
      <c r="BB492" s="674"/>
      <c r="BC492" s="674"/>
      <c r="BD492" s="674"/>
      <c r="BE492" s="674"/>
      <c r="BF492" s="674"/>
      <c r="BG492" s="674"/>
      <c r="BH492" s="674"/>
      <c r="BI492" s="674"/>
      <c r="BJ492" s="674"/>
      <c r="BK492" s="674"/>
      <c r="BL492" s="674"/>
      <c r="BM492" s="674"/>
      <c r="BN492" s="674"/>
      <c r="BO492" s="674"/>
      <c r="BP492" s="674"/>
      <c r="BQ492" s="674"/>
      <c r="BR492" s="674"/>
      <c r="BS492" s="674"/>
      <c r="BT492" s="674"/>
      <c r="BU492" s="674"/>
      <c r="BV492" s="674"/>
      <c r="BW492" s="674"/>
      <c r="BX492" s="674"/>
      <c r="BY492" s="674"/>
      <c r="BZ492" s="674"/>
      <c r="CA492" s="674"/>
      <c r="CB492" s="674"/>
      <c r="CC492" s="674"/>
      <c r="CD492" s="674"/>
      <c r="CE492" s="674"/>
      <c r="CF492" s="674"/>
      <c r="CG492" s="674"/>
      <c r="CH492" s="674"/>
      <c r="CI492" s="674"/>
      <c r="CJ492" s="674"/>
      <c r="CK492" s="674"/>
      <c r="CL492" s="674"/>
      <c r="CM492" s="674"/>
      <c r="CN492" s="674"/>
      <c r="CO492" s="674"/>
      <c r="CP492" s="674"/>
      <c r="CQ492" s="674"/>
      <c r="CR492" s="674"/>
      <c r="CS492" s="674"/>
      <c r="CT492" s="674"/>
      <c r="CU492" s="674"/>
      <c r="CV492" s="674"/>
      <c r="CW492" s="674"/>
      <c r="CX492" s="674"/>
      <c r="CY492" s="674"/>
      <c r="CZ492" s="674"/>
      <c r="DA492" s="674"/>
      <c r="DB492" s="674"/>
      <c r="DC492" s="674"/>
      <c r="DD492" s="674"/>
      <c r="DE492" s="674"/>
      <c r="DF492" s="674"/>
      <c r="DG492" s="674"/>
      <c r="DH492" s="674"/>
      <c r="DI492" s="674"/>
      <c r="DJ492" s="674"/>
      <c r="DK492" s="674"/>
      <c r="DL492" s="674"/>
      <c r="DM492" s="674"/>
      <c r="DN492" s="674"/>
      <c r="DO492" s="674"/>
      <c r="DP492" s="674"/>
      <c r="DQ492" s="674"/>
      <c r="DR492" s="674"/>
      <c r="DS492" s="674"/>
      <c r="DT492" s="674"/>
      <c r="DU492" s="674"/>
      <c r="DV492" s="674"/>
      <c r="DW492" s="674"/>
      <c r="DX492" s="674"/>
      <c r="DY492" s="674"/>
      <c r="DZ492" s="674"/>
      <c r="EA492" s="674"/>
      <c r="EB492" s="674"/>
      <c r="EC492" s="674"/>
      <c r="ED492" s="674"/>
      <c r="EE492" s="674"/>
      <c r="EF492" s="674"/>
      <c r="EG492" s="674"/>
      <c r="EH492" s="674"/>
      <c r="EI492" s="674"/>
      <c r="EJ492" s="674"/>
      <c r="EK492" s="674"/>
      <c r="EL492" s="674"/>
      <c r="EM492" s="674"/>
      <c r="EN492" s="674"/>
      <c r="EO492" s="674"/>
      <c r="EP492" s="674"/>
      <c r="EQ492" s="674"/>
      <c r="ER492" s="674"/>
      <c r="ES492" s="674"/>
      <c r="ET492" s="674"/>
      <c r="EU492" s="674"/>
      <c r="EV492" s="674"/>
      <c r="EW492" s="674"/>
      <c r="EX492" s="674"/>
      <c r="EY492" s="674"/>
      <c r="EZ492" s="674"/>
      <c r="FA492" s="674"/>
      <c r="FB492" s="674"/>
      <c r="FC492" s="674"/>
      <c r="FD492" s="674"/>
      <c r="FE492" s="674"/>
      <c r="FF492" s="674"/>
      <c r="FG492" s="674"/>
      <c r="FH492" s="674"/>
      <c r="FI492" s="674"/>
      <c r="FJ492" s="674"/>
      <c r="FK492" s="674"/>
      <c r="FL492" s="674"/>
      <c r="FM492" s="674"/>
      <c r="FN492" s="674"/>
      <c r="FO492" s="674"/>
      <c r="FP492" s="674"/>
      <c r="FQ492" s="674"/>
      <c r="FR492" s="674"/>
      <c r="FS492" s="674"/>
      <c r="FT492" s="674"/>
      <c r="FU492" s="674"/>
      <c r="FV492" s="674"/>
      <c r="FW492" s="674"/>
      <c r="FX492" s="674"/>
      <c r="FY492" s="674"/>
      <c r="FZ492" s="1313"/>
      <c r="GA492" s="1312"/>
      <c r="GB492" s="1156"/>
      <c r="GC492" s="1156"/>
      <c r="GD492" s="1156"/>
      <c r="GE492" s="1156"/>
      <c r="GF492" s="1156"/>
      <c r="GG492" s="1156"/>
      <c r="GH492" s="1156"/>
      <c r="GI492" s="1156"/>
      <c r="GJ492" s="1156"/>
      <c r="GK492" s="1157"/>
      <c r="GL492" s="1157"/>
      <c r="GM492" s="1157"/>
      <c r="GN492" s="1157"/>
      <c r="GO492" s="1157"/>
      <c r="GP492" s="1157"/>
      <c r="GQ492" s="1157"/>
      <c r="GR492" s="1157"/>
      <c r="GS492" s="1157"/>
      <c r="GT492" s="1157"/>
      <c r="GU492" s="1157"/>
      <c r="GV492" s="1157"/>
      <c r="GW492" s="1157"/>
      <c r="GX492" s="1157"/>
      <c r="GY492" s="1157"/>
      <c r="GZ492" s="1157"/>
      <c r="HA492" s="1157"/>
      <c r="HB492" s="1157"/>
      <c r="HC492" s="1157"/>
      <c r="HD492" s="1157"/>
      <c r="HE492" s="1157"/>
      <c r="HF492" s="1157"/>
      <c r="HG492" s="1157"/>
      <c r="HH492" s="1157"/>
      <c r="HI492" s="1157"/>
      <c r="HJ492" s="1026"/>
    </row>
    <row r="493" spans="2:218" ht="24.95" customHeight="1" x14ac:dyDescent="0.25">
      <c r="B493" s="1606"/>
      <c r="C493" s="229"/>
      <c r="D493" s="1316"/>
      <c r="E493" s="2400"/>
      <c r="F493" s="215"/>
      <c r="G493" s="213"/>
      <c r="H493" s="213"/>
      <c r="I493" s="214"/>
      <c r="J493" s="834"/>
      <c r="K493" s="234"/>
      <c r="L493" s="230"/>
      <c r="M493" s="231"/>
      <c r="N493" s="231"/>
      <c r="O493" s="231"/>
      <c r="P493" s="231"/>
      <c r="Q493" s="235"/>
      <c r="R493" s="233"/>
      <c r="S493" s="232"/>
      <c r="T493" s="219"/>
      <c r="U493" s="835"/>
      <c r="V493" s="212"/>
      <c r="W493" s="231"/>
      <c r="X493" s="2118"/>
      <c r="Y493" s="2119"/>
      <c r="Z493" s="674"/>
      <c r="AA493" s="674"/>
      <c r="AB493" s="674"/>
      <c r="AC493" s="674"/>
      <c r="AD493" s="674"/>
      <c r="AE493" s="674"/>
      <c r="AF493" s="674"/>
      <c r="AG493" s="674"/>
      <c r="AH493" s="674"/>
      <c r="AI493" s="674"/>
      <c r="AJ493" s="674"/>
      <c r="AK493" s="674"/>
      <c r="AL493" s="674"/>
      <c r="AM493" s="674"/>
      <c r="AN493" s="674"/>
      <c r="AO493" s="674"/>
      <c r="AP493" s="674"/>
      <c r="AQ493" s="674"/>
      <c r="AR493" s="674"/>
      <c r="AS493" s="674"/>
      <c r="AT493" s="674"/>
      <c r="AU493" s="674"/>
      <c r="AV493" s="674"/>
      <c r="AW493" s="674"/>
      <c r="AX493" s="674"/>
      <c r="AY493" s="674"/>
      <c r="AZ493" s="674"/>
      <c r="BA493" s="674"/>
      <c r="BB493" s="674"/>
      <c r="BC493" s="674"/>
      <c r="BD493" s="674"/>
      <c r="BE493" s="674"/>
      <c r="BF493" s="674"/>
      <c r="BG493" s="674"/>
      <c r="BH493" s="674"/>
      <c r="BI493" s="674"/>
      <c r="BJ493" s="674"/>
      <c r="BK493" s="674"/>
      <c r="BL493" s="674"/>
      <c r="BM493" s="674"/>
      <c r="BN493" s="674"/>
      <c r="BO493" s="674"/>
      <c r="BP493" s="674"/>
      <c r="BQ493" s="674"/>
      <c r="BR493" s="674"/>
      <c r="BS493" s="674"/>
      <c r="BT493" s="674"/>
      <c r="BU493" s="674"/>
      <c r="BV493" s="674"/>
      <c r="BW493" s="674"/>
      <c r="BX493" s="674"/>
      <c r="BY493" s="674"/>
      <c r="BZ493" s="674"/>
      <c r="CA493" s="674"/>
      <c r="CB493" s="674"/>
      <c r="CC493" s="674"/>
      <c r="CD493" s="674"/>
      <c r="CE493" s="674"/>
      <c r="CF493" s="674"/>
      <c r="CG493" s="674"/>
      <c r="CH493" s="674"/>
      <c r="CI493" s="674"/>
      <c r="CJ493" s="674"/>
      <c r="CK493" s="674"/>
      <c r="CL493" s="674"/>
      <c r="CM493" s="674"/>
      <c r="CN493" s="674"/>
      <c r="CO493" s="674"/>
      <c r="CP493" s="674"/>
      <c r="CQ493" s="674"/>
      <c r="CR493" s="674"/>
      <c r="CS493" s="674"/>
      <c r="CT493" s="674"/>
      <c r="CU493" s="674"/>
      <c r="CV493" s="674"/>
      <c r="CW493" s="674"/>
      <c r="CX493" s="674"/>
      <c r="CY493" s="674"/>
      <c r="CZ493" s="674"/>
      <c r="DA493" s="674"/>
      <c r="DB493" s="674"/>
      <c r="DC493" s="674"/>
      <c r="DD493" s="674"/>
      <c r="DE493" s="674"/>
      <c r="DF493" s="674"/>
      <c r="DG493" s="674"/>
      <c r="DH493" s="674"/>
      <c r="DI493" s="674"/>
      <c r="DJ493" s="674"/>
      <c r="DK493" s="674"/>
      <c r="DL493" s="674"/>
      <c r="DM493" s="674"/>
      <c r="DN493" s="674"/>
      <c r="DO493" s="674"/>
      <c r="DP493" s="674"/>
      <c r="DQ493" s="674"/>
      <c r="DR493" s="674"/>
      <c r="DS493" s="674"/>
      <c r="DT493" s="674"/>
      <c r="DU493" s="674"/>
      <c r="DV493" s="674"/>
      <c r="DW493" s="674"/>
      <c r="DX493" s="674"/>
      <c r="DY493" s="674"/>
      <c r="DZ493" s="674"/>
      <c r="EA493" s="674"/>
      <c r="EB493" s="674"/>
      <c r="EC493" s="674"/>
      <c r="ED493" s="674"/>
      <c r="EE493" s="674"/>
      <c r="EF493" s="674"/>
      <c r="EG493" s="674"/>
      <c r="EH493" s="674"/>
      <c r="EI493" s="674"/>
      <c r="EJ493" s="674"/>
      <c r="EK493" s="674"/>
      <c r="EL493" s="674"/>
      <c r="EM493" s="674"/>
      <c r="EN493" s="674"/>
      <c r="EO493" s="674"/>
      <c r="EP493" s="674"/>
      <c r="EQ493" s="674"/>
      <c r="ER493" s="674"/>
      <c r="ES493" s="674"/>
      <c r="ET493" s="674"/>
      <c r="EU493" s="674"/>
      <c r="EV493" s="674"/>
      <c r="EW493" s="674"/>
      <c r="EX493" s="674"/>
      <c r="EY493" s="674"/>
      <c r="EZ493" s="674"/>
      <c r="FA493" s="674"/>
      <c r="FB493" s="674"/>
      <c r="FC493" s="674"/>
      <c r="FD493" s="674"/>
      <c r="FE493" s="674"/>
      <c r="FF493" s="674"/>
      <c r="FG493" s="674"/>
      <c r="FH493" s="674"/>
      <c r="FI493" s="674"/>
      <c r="FJ493" s="674"/>
      <c r="FK493" s="674"/>
      <c r="FL493" s="674"/>
      <c r="FM493" s="674"/>
      <c r="FN493" s="674"/>
      <c r="FO493" s="674"/>
      <c r="FP493" s="674"/>
      <c r="FQ493" s="674"/>
      <c r="FR493" s="674"/>
      <c r="FS493" s="674"/>
      <c r="FT493" s="674"/>
      <c r="FU493" s="674"/>
      <c r="FV493" s="674"/>
      <c r="FW493" s="674"/>
      <c r="FX493" s="674"/>
      <c r="FY493" s="674"/>
      <c r="FZ493" s="1313"/>
      <c r="GA493" s="1312"/>
      <c r="GB493" s="1156"/>
      <c r="GC493" s="1156"/>
      <c r="GD493" s="1156"/>
      <c r="GE493" s="1156"/>
      <c r="GF493" s="1156"/>
      <c r="GG493" s="1156"/>
      <c r="GH493" s="1156"/>
      <c r="GI493" s="1156"/>
      <c r="GJ493" s="1156"/>
      <c r="GK493" s="1157"/>
      <c r="GL493" s="1157"/>
      <c r="GM493" s="1157"/>
      <c r="GN493" s="1157"/>
      <c r="GO493" s="1157"/>
      <c r="GP493" s="1157"/>
      <c r="GQ493" s="1157"/>
      <c r="GR493" s="1157"/>
      <c r="GS493" s="1157"/>
      <c r="GT493" s="1157"/>
      <c r="GU493" s="1157"/>
      <c r="GV493" s="1157"/>
      <c r="GW493" s="1157"/>
      <c r="GX493" s="1157"/>
      <c r="GY493" s="1157"/>
      <c r="GZ493" s="1157"/>
      <c r="HA493" s="1157"/>
      <c r="HB493" s="1157"/>
      <c r="HC493" s="1157"/>
      <c r="HD493" s="1157"/>
      <c r="HE493" s="1157"/>
      <c r="HF493" s="1157"/>
      <c r="HG493" s="1157"/>
      <c r="HH493" s="1157"/>
      <c r="HI493" s="1157"/>
      <c r="HJ493" s="1026"/>
    </row>
    <row r="494" spans="2:218" ht="24.95" customHeight="1" x14ac:dyDescent="0.25">
      <c r="B494" s="1606"/>
      <c r="C494" s="229"/>
      <c r="D494" s="1316"/>
      <c r="E494" s="2400"/>
      <c r="F494" s="215"/>
      <c r="G494" s="213"/>
      <c r="H494" s="213"/>
      <c r="I494" s="214"/>
      <c r="J494" s="834"/>
      <c r="K494" s="234"/>
      <c r="L494" s="230"/>
      <c r="M494" s="231"/>
      <c r="N494" s="231"/>
      <c r="O494" s="231"/>
      <c r="P494" s="231"/>
      <c r="Q494" s="235"/>
      <c r="R494" s="233"/>
      <c r="S494" s="232"/>
      <c r="T494" s="219"/>
      <c r="U494" s="835"/>
      <c r="V494" s="212"/>
      <c r="W494" s="231"/>
      <c r="X494" s="2118"/>
      <c r="Y494" s="2119"/>
      <c r="Z494" s="674"/>
      <c r="AA494" s="674"/>
      <c r="AB494" s="674"/>
      <c r="AC494" s="674"/>
      <c r="AD494" s="674"/>
      <c r="AE494" s="674"/>
      <c r="AF494" s="674"/>
      <c r="AG494" s="674"/>
      <c r="AH494" s="674"/>
      <c r="AI494" s="674"/>
      <c r="AJ494" s="674"/>
      <c r="AK494" s="674"/>
      <c r="AL494" s="674"/>
      <c r="AM494" s="674"/>
      <c r="AN494" s="674"/>
      <c r="AO494" s="674"/>
      <c r="AP494" s="674"/>
      <c r="AQ494" s="674"/>
      <c r="AR494" s="674"/>
      <c r="AS494" s="674"/>
      <c r="AT494" s="674"/>
      <c r="AU494" s="674"/>
      <c r="AV494" s="674"/>
      <c r="AW494" s="674"/>
      <c r="AX494" s="674"/>
      <c r="AY494" s="674"/>
      <c r="AZ494" s="674"/>
      <c r="BA494" s="674"/>
      <c r="BB494" s="674"/>
      <c r="BC494" s="674"/>
      <c r="BD494" s="674"/>
      <c r="BE494" s="674"/>
      <c r="BF494" s="674"/>
      <c r="BG494" s="674"/>
      <c r="BH494" s="674"/>
      <c r="BI494" s="674"/>
      <c r="BJ494" s="674"/>
      <c r="BK494" s="674"/>
      <c r="BL494" s="674"/>
      <c r="BM494" s="674"/>
      <c r="BN494" s="674"/>
      <c r="BO494" s="674"/>
      <c r="BP494" s="674"/>
      <c r="BQ494" s="674"/>
      <c r="BR494" s="674"/>
      <c r="BS494" s="674"/>
      <c r="BT494" s="674"/>
      <c r="BU494" s="674"/>
      <c r="BV494" s="674"/>
      <c r="BW494" s="674"/>
      <c r="BX494" s="674"/>
      <c r="BY494" s="674"/>
      <c r="BZ494" s="674"/>
      <c r="CA494" s="674"/>
      <c r="CB494" s="674"/>
      <c r="CC494" s="674"/>
      <c r="CD494" s="674"/>
      <c r="CE494" s="674"/>
      <c r="CF494" s="674"/>
      <c r="CG494" s="674"/>
      <c r="CH494" s="674"/>
      <c r="CI494" s="674"/>
      <c r="CJ494" s="674"/>
      <c r="CK494" s="674"/>
      <c r="CL494" s="674"/>
      <c r="CM494" s="674"/>
      <c r="CN494" s="674"/>
      <c r="CO494" s="674"/>
      <c r="CP494" s="674"/>
      <c r="CQ494" s="674"/>
      <c r="CR494" s="674"/>
      <c r="CS494" s="674"/>
      <c r="CT494" s="674"/>
      <c r="CU494" s="674"/>
      <c r="CV494" s="674"/>
      <c r="CW494" s="674"/>
      <c r="CX494" s="674"/>
      <c r="CY494" s="674"/>
      <c r="CZ494" s="674"/>
      <c r="DA494" s="674"/>
      <c r="DB494" s="674"/>
      <c r="DC494" s="674"/>
      <c r="DD494" s="674"/>
      <c r="DE494" s="674"/>
      <c r="DF494" s="674"/>
      <c r="DG494" s="674"/>
      <c r="DH494" s="674"/>
      <c r="DI494" s="674"/>
      <c r="DJ494" s="674"/>
      <c r="DK494" s="674"/>
      <c r="DL494" s="674"/>
      <c r="DM494" s="674"/>
      <c r="DN494" s="674"/>
      <c r="DO494" s="674"/>
      <c r="DP494" s="674"/>
      <c r="DQ494" s="674"/>
      <c r="DR494" s="674"/>
      <c r="DS494" s="674"/>
      <c r="DT494" s="674"/>
      <c r="DU494" s="674"/>
      <c r="DV494" s="674"/>
      <c r="DW494" s="674"/>
      <c r="DX494" s="674"/>
      <c r="DY494" s="674"/>
      <c r="DZ494" s="674"/>
      <c r="EA494" s="674"/>
      <c r="EB494" s="674"/>
      <c r="EC494" s="674"/>
      <c r="ED494" s="674"/>
      <c r="EE494" s="674"/>
      <c r="EF494" s="674"/>
      <c r="EG494" s="674"/>
      <c r="EH494" s="674"/>
      <c r="EI494" s="674"/>
      <c r="EJ494" s="674"/>
      <c r="EK494" s="674"/>
      <c r="EL494" s="674"/>
      <c r="EM494" s="674"/>
      <c r="EN494" s="674"/>
      <c r="EO494" s="674"/>
      <c r="EP494" s="674"/>
      <c r="EQ494" s="674"/>
      <c r="ER494" s="674"/>
      <c r="ES494" s="674"/>
      <c r="ET494" s="674"/>
      <c r="EU494" s="674"/>
      <c r="EV494" s="674"/>
      <c r="EW494" s="674"/>
      <c r="EX494" s="674"/>
      <c r="EY494" s="674"/>
      <c r="EZ494" s="674"/>
      <c r="FA494" s="674"/>
      <c r="FB494" s="674"/>
      <c r="FC494" s="674"/>
      <c r="FD494" s="674"/>
      <c r="FE494" s="674"/>
      <c r="FF494" s="674"/>
      <c r="FG494" s="674"/>
      <c r="FH494" s="674"/>
      <c r="FI494" s="674"/>
      <c r="FJ494" s="674"/>
      <c r="FK494" s="674"/>
      <c r="FL494" s="674"/>
      <c r="FM494" s="674"/>
      <c r="FN494" s="674"/>
      <c r="FO494" s="674"/>
      <c r="FP494" s="674"/>
      <c r="FQ494" s="674"/>
      <c r="FR494" s="674"/>
      <c r="FS494" s="674"/>
      <c r="FT494" s="674"/>
      <c r="FU494" s="674"/>
      <c r="FV494" s="674"/>
      <c r="FW494" s="674"/>
      <c r="FX494" s="674"/>
      <c r="FY494" s="674"/>
      <c r="FZ494" s="1313"/>
      <c r="GA494" s="1312"/>
      <c r="GB494" s="1156"/>
      <c r="GC494" s="1156"/>
      <c r="GD494" s="1156"/>
      <c r="GE494" s="1156"/>
      <c r="GF494" s="1156"/>
      <c r="GG494" s="1156"/>
      <c r="GH494" s="1156"/>
      <c r="GI494" s="1156"/>
      <c r="GJ494" s="1156"/>
      <c r="GK494" s="1157"/>
      <c r="GL494" s="1157"/>
      <c r="GM494" s="1157"/>
      <c r="GN494" s="1157"/>
      <c r="GO494" s="1157"/>
      <c r="GP494" s="1157"/>
      <c r="GQ494" s="1157"/>
      <c r="GR494" s="1157"/>
      <c r="GS494" s="1157"/>
      <c r="GT494" s="1157"/>
      <c r="GU494" s="1157"/>
      <c r="GV494" s="1157"/>
      <c r="GW494" s="1157"/>
      <c r="GX494" s="1157"/>
      <c r="GY494" s="1157"/>
      <c r="GZ494" s="1157"/>
      <c r="HA494" s="1157"/>
      <c r="HB494" s="1157"/>
      <c r="HC494" s="1157"/>
      <c r="HD494" s="1157"/>
      <c r="HE494" s="1157"/>
      <c r="HF494" s="1157"/>
      <c r="HG494" s="1157"/>
      <c r="HH494" s="1157"/>
      <c r="HI494" s="1157"/>
      <c r="HJ494" s="1026"/>
    </row>
    <row r="495" spans="2:218" ht="24.95" customHeight="1" x14ac:dyDescent="0.25">
      <c r="B495" s="1606"/>
      <c r="C495" s="229"/>
      <c r="D495" s="1316"/>
      <c r="E495" s="2400"/>
      <c r="F495" s="215"/>
      <c r="G495" s="213"/>
      <c r="H495" s="213"/>
      <c r="I495" s="214"/>
      <c r="J495" s="834"/>
      <c r="K495" s="234"/>
      <c r="L495" s="230"/>
      <c r="M495" s="231"/>
      <c r="N495" s="231"/>
      <c r="O495" s="231"/>
      <c r="P495" s="231"/>
      <c r="Q495" s="235"/>
      <c r="R495" s="233"/>
      <c r="S495" s="232"/>
      <c r="T495" s="219"/>
      <c r="U495" s="835"/>
      <c r="V495" s="212"/>
      <c r="W495" s="231"/>
      <c r="X495" s="2118"/>
      <c r="Y495" s="2119"/>
      <c r="Z495" s="674"/>
      <c r="AA495" s="674"/>
      <c r="AB495" s="674"/>
      <c r="AC495" s="674"/>
      <c r="AD495" s="674"/>
      <c r="AE495" s="674"/>
      <c r="AF495" s="674"/>
      <c r="AG495" s="674"/>
      <c r="AH495" s="674"/>
      <c r="AI495" s="674"/>
      <c r="AJ495" s="674"/>
      <c r="AK495" s="674"/>
      <c r="AL495" s="674"/>
      <c r="AM495" s="674"/>
      <c r="AN495" s="674"/>
      <c r="AO495" s="674"/>
      <c r="AP495" s="674"/>
      <c r="AQ495" s="674"/>
      <c r="AR495" s="674"/>
      <c r="AS495" s="674"/>
      <c r="AT495" s="674"/>
      <c r="AU495" s="674"/>
      <c r="AV495" s="674"/>
      <c r="AW495" s="674"/>
      <c r="AX495" s="674"/>
      <c r="AY495" s="674"/>
      <c r="AZ495" s="674"/>
      <c r="BA495" s="674"/>
      <c r="BB495" s="674"/>
      <c r="BC495" s="674"/>
      <c r="BD495" s="674"/>
      <c r="BE495" s="674"/>
      <c r="BF495" s="674"/>
      <c r="BG495" s="674"/>
      <c r="BH495" s="674"/>
      <c r="BI495" s="674"/>
      <c r="BJ495" s="674"/>
      <c r="BK495" s="674"/>
      <c r="BL495" s="674"/>
      <c r="BM495" s="674"/>
      <c r="BN495" s="674"/>
      <c r="BO495" s="674"/>
      <c r="BP495" s="674"/>
      <c r="BQ495" s="674"/>
      <c r="BR495" s="674"/>
      <c r="BS495" s="674"/>
      <c r="BT495" s="674"/>
      <c r="BU495" s="674"/>
      <c r="BV495" s="674"/>
      <c r="BW495" s="674"/>
      <c r="BX495" s="674"/>
      <c r="BY495" s="674"/>
      <c r="BZ495" s="674"/>
      <c r="CA495" s="674"/>
      <c r="CB495" s="674"/>
      <c r="CC495" s="674"/>
      <c r="CD495" s="674"/>
      <c r="CE495" s="674"/>
      <c r="CF495" s="674"/>
      <c r="CG495" s="674"/>
      <c r="CH495" s="674"/>
      <c r="CI495" s="674"/>
      <c r="CJ495" s="674"/>
      <c r="CK495" s="674"/>
      <c r="CL495" s="674"/>
      <c r="CM495" s="674"/>
      <c r="CN495" s="674"/>
      <c r="CO495" s="674"/>
      <c r="CP495" s="674"/>
      <c r="CQ495" s="674"/>
      <c r="CR495" s="674"/>
      <c r="CS495" s="674"/>
      <c r="CT495" s="674"/>
      <c r="CU495" s="674"/>
      <c r="CV495" s="674"/>
      <c r="CW495" s="674"/>
      <c r="CX495" s="674"/>
      <c r="CY495" s="674"/>
      <c r="CZ495" s="674"/>
      <c r="DA495" s="674"/>
      <c r="DB495" s="674"/>
      <c r="DC495" s="674"/>
      <c r="DD495" s="674"/>
      <c r="DE495" s="674"/>
      <c r="DF495" s="674"/>
      <c r="DG495" s="674"/>
      <c r="DH495" s="674"/>
      <c r="DI495" s="674"/>
      <c r="DJ495" s="674"/>
      <c r="DK495" s="674"/>
      <c r="DL495" s="674"/>
      <c r="DM495" s="674"/>
      <c r="DN495" s="674"/>
      <c r="DO495" s="674"/>
      <c r="DP495" s="674"/>
      <c r="DQ495" s="674"/>
      <c r="DR495" s="674"/>
      <c r="DS495" s="674"/>
      <c r="DT495" s="674"/>
      <c r="DU495" s="674"/>
      <c r="DV495" s="674"/>
      <c r="DW495" s="674"/>
      <c r="DX495" s="674"/>
      <c r="DY495" s="674"/>
      <c r="DZ495" s="674"/>
      <c r="EA495" s="674"/>
      <c r="EB495" s="674"/>
      <c r="EC495" s="674"/>
      <c r="ED495" s="674"/>
      <c r="EE495" s="674"/>
      <c r="EF495" s="674"/>
      <c r="EG495" s="674"/>
      <c r="EH495" s="674"/>
      <c r="EI495" s="674"/>
      <c r="EJ495" s="674"/>
      <c r="EK495" s="674"/>
      <c r="EL495" s="674"/>
      <c r="EM495" s="674"/>
      <c r="EN495" s="674"/>
      <c r="EO495" s="674"/>
      <c r="EP495" s="674"/>
      <c r="EQ495" s="674"/>
      <c r="ER495" s="674"/>
      <c r="ES495" s="674"/>
      <c r="ET495" s="674"/>
      <c r="EU495" s="674"/>
      <c r="EV495" s="674"/>
      <c r="EW495" s="674"/>
      <c r="EX495" s="674"/>
      <c r="EY495" s="674"/>
      <c r="EZ495" s="674"/>
      <c r="FA495" s="674"/>
      <c r="FB495" s="674"/>
      <c r="FC495" s="674"/>
      <c r="FD495" s="674"/>
      <c r="FE495" s="674"/>
      <c r="FF495" s="674"/>
      <c r="FG495" s="674"/>
      <c r="FH495" s="674"/>
      <c r="FI495" s="674"/>
      <c r="FJ495" s="674"/>
      <c r="FK495" s="674"/>
      <c r="FL495" s="674"/>
      <c r="FM495" s="674"/>
      <c r="FN495" s="674"/>
      <c r="FO495" s="674"/>
      <c r="FP495" s="674"/>
      <c r="FQ495" s="674"/>
      <c r="FR495" s="674"/>
      <c r="FS495" s="674"/>
      <c r="FT495" s="674"/>
      <c r="FU495" s="674"/>
      <c r="FV495" s="674"/>
      <c r="FW495" s="674"/>
      <c r="FX495" s="674"/>
      <c r="FY495" s="674"/>
      <c r="FZ495" s="1313"/>
      <c r="GA495" s="1312"/>
      <c r="GB495" s="1156"/>
      <c r="GC495" s="1156"/>
      <c r="GD495" s="1156"/>
      <c r="GE495" s="1156"/>
      <c r="GF495" s="1156"/>
      <c r="GG495" s="1156"/>
      <c r="GH495" s="1156"/>
      <c r="GI495" s="1156"/>
      <c r="GJ495" s="1156"/>
      <c r="GK495" s="1157"/>
      <c r="GL495" s="1157"/>
      <c r="GM495" s="1157"/>
      <c r="GN495" s="1157"/>
      <c r="GO495" s="1157"/>
      <c r="GP495" s="1157"/>
      <c r="GQ495" s="1157"/>
      <c r="GR495" s="1157"/>
      <c r="GS495" s="1157"/>
      <c r="GT495" s="1157"/>
      <c r="GU495" s="1157"/>
      <c r="GV495" s="1157"/>
      <c r="GW495" s="1157"/>
      <c r="GX495" s="1157"/>
      <c r="GY495" s="1157"/>
      <c r="GZ495" s="1157"/>
      <c r="HA495" s="1157"/>
      <c r="HB495" s="1157"/>
      <c r="HC495" s="1157"/>
      <c r="HD495" s="1157"/>
      <c r="HE495" s="1157"/>
      <c r="HF495" s="1157"/>
      <c r="HG495" s="1157"/>
      <c r="HH495" s="1157"/>
      <c r="HI495" s="1157"/>
      <c r="HJ495" s="1026"/>
    </row>
    <row r="496" spans="2:218" ht="24.95" customHeight="1" x14ac:dyDescent="0.25">
      <c r="B496" s="1606"/>
      <c r="C496" s="229"/>
      <c r="D496" s="1316"/>
      <c r="E496" s="2400"/>
      <c r="F496" s="215"/>
      <c r="G496" s="213"/>
      <c r="H496" s="213"/>
      <c r="I496" s="214"/>
      <c r="J496" s="834"/>
      <c r="K496" s="234"/>
      <c r="L496" s="230"/>
      <c r="M496" s="231"/>
      <c r="N496" s="231"/>
      <c r="O496" s="231"/>
      <c r="P496" s="231"/>
      <c r="Q496" s="235"/>
      <c r="R496" s="233"/>
      <c r="S496" s="232"/>
      <c r="T496" s="219"/>
      <c r="U496" s="835"/>
      <c r="V496" s="212"/>
      <c r="W496" s="231"/>
      <c r="X496" s="2118"/>
      <c r="Y496" s="2119"/>
      <c r="Z496" s="674"/>
      <c r="AA496" s="674"/>
      <c r="AB496" s="674"/>
      <c r="AC496" s="674"/>
      <c r="AD496" s="674"/>
      <c r="AE496" s="674"/>
      <c r="AF496" s="674"/>
      <c r="AG496" s="674"/>
      <c r="AH496" s="674"/>
      <c r="AI496" s="674"/>
      <c r="AJ496" s="674"/>
      <c r="AK496" s="674"/>
      <c r="AL496" s="674"/>
      <c r="AM496" s="674"/>
      <c r="AN496" s="674"/>
      <c r="AO496" s="674"/>
      <c r="AP496" s="674"/>
      <c r="AQ496" s="674"/>
      <c r="AR496" s="674"/>
      <c r="AS496" s="674"/>
      <c r="AT496" s="674"/>
      <c r="AU496" s="674"/>
      <c r="AV496" s="674"/>
      <c r="AW496" s="674"/>
      <c r="AX496" s="674"/>
      <c r="AY496" s="674"/>
      <c r="AZ496" s="674"/>
      <c r="BA496" s="674"/>
      <c r="BB496" s="674"/>
      <c r="BC496" s="674"/>
      <c r="BD496" s="674"/>
      <c r="BE496" s="674"/>
      <c r="BF496" s="674"/>
      <c r="BG496" s="674"/>
      <c r="BH496" s="674"/>
      <c r="BI496" s="674"/>
      <c r="BJ496" s="674"/>
      <c r="BK496" s="674"/>
      <c r="BL496" s="674"/>
      <c r="BM496" s="674"/>
      <c r="BN496" s="674"/>
      <c r="BO496" s="674"/>
      <c r="BP496" s="674"/>
      <c r="BQ496" s="674"/>
      <c r="BR496" s="674"/>
      <c r="BS496" s="674"/>
      <c r="BT496" s="674"/>
      <c r="BU496" s="674"/>
      <c r="BV496" s="674"/>
      <c r="BW496" s="674"/>
      <c r="BX496" s="674"/>
      <c r="BY496" s="674"/>
      <c r="BZ496" s="674"/>
      <c r="CA496" s="674"/>
      <c r="CB496" s="674"/>
      <c r="CC496" s="674"/>
      <c r="CD496" s="674"/>
      <c r="CE496" s="674"/>
      <c r="CF496" s="674"/>
      <c r="CG496" s="674"/>
      <c r="CH496" s="674"/>
      <c r="CI496" s="674"/>
      <c r="CJ496" s="674"/>
      <c r="CK496" s="674"/>
      <c r="CL496" s="674"/>
      <c r="CM496" s="674"/>
      <c r="CN496" s="674"/>
      <c r="CO496" s="674"/>
      <c r="CP496" s="674"/>
      <c r="CQ496" s="674"/>
      <c r="CR496" s="674"/>
      <c r="CS496" s="674"/>
      <c r="CT496" s="674"/>
      <c r="CU496" s="674"/>
      <c r="CV496" s="674"/>
      <c r="CW496" s="674"/>
      <c r="CX496" s="674"/>
      <c r="CY496" s="674"/>
      <c r="CZ496" s="674"/>
      <c r="DA496" s="674"/>
      <c r="DB496" s="674"/>
      <c r="DC496" s="674"/>
      <c r="DD496" s="674"/>
      <c r="DE496" s="674"/>
      <c r="DF496" s="674"/>
      <c r="DG496" s="674"/>
      <c r="DH496" s="674"/>
      <c r="DI496" s="674"/>
      <c r="DJ496" s="674"/>
      <c r="DK496" s="674"/>
      <c r="DL496" s="674"/>
      <c r="DM496" s="674"/>
      <c r="DN496" s="674"/>
      <c r="DO496" s="674"/>
      <c r="DP496" s="674"/>
      <c r="DQ496" s="674"/>
      <c r="DR496" s="674"/>
      <c r="DS496" s="674"/>
      <c r="DT496" s="674"/>
      <c r="DU496" s="674"/>
      <c r="DV496" s="674"/>
      <c r="DW496" s="674"/>
      <c r="DX496" s="674"/>
      <c r="DY496" s="674"/>
      <c r="DZ496" s="674"/>
      <c r="EA496" s="674"/>
      <c r="EB496" s="674"/>
      <c r="EC496" s="674"/>
      <c r="ED496" s="674"/>
      <c r="EE496" s="674"/>
      <c r="EF496" s="674"/>
      <c r="EG496" s="674"/>
      <c r="EH496" s="674"/>
      <c r="EI496" s="674"/>
      <c r="EJ496" s="674"/>
      <c r="EK496" s="674"/>
      <c r="EL496" s="674"/>
      <c r="EM496" s="674"/>
      <c r="EN496" s="674"/>
      <c r="EO496" s="674"/>
      <c r="EP496" s="674"/>
      <c r="EQ496" s="674"/>
      <c r="ER496" s="674"/>
      <c r="ES496" s="674"/>
      <c r="ET496" s="674"/>
      <c r="EU496" s="674"/>
      <c r="EV496" s="674"/>
      <c r="EW496" s="674"/>
      <c r="EX496" s="674"/>
      <c r="EY496" s="674"/>
      <c r="EZ496" s="674"/>
      <c r="FA496" s="674"/>
      <c r="FB496" s="674"/>
      <c r="FC496" s="674"/>
      <c r="FD496" s="674"/>
      <c r="FE496" s="674"/>
      <c r="FF496" s="674"/>
      <c r="FG496" s="674"/>
      <c r="FH496" s="674"/>
      <c r="FI496" s="674"/>
      <c r="FJ496" s="674"/>
      <c r="FK496" s="674"/>
      <c r="FL496" s="674"/>
      <c r="FM496" s="674"/>
      <c r="FN496" s="674"/>
      <c r="FO496" s="674"/>
      <c r="FP496" s="674"/>
      <c r="FQ496" s="674"/>
      <c r="FR496" s="674"/>
      <c r="FS496" s="674"/>
      <c r="FT496" s="674"/>
      <c r="FU496" s="674"/>
      <c r="FV496" s="674"/>
      <c r="FW496" s="674"/>
      <c r="FX496" s="674"/>
      <c r="FY496" s="674"/>
      <c r="FZ496" s="1313"/>
      <c r="GA496" s="1312"/>
      <c r="GB496" s="1156"/>
      <c r="GC496" s="1156"/>
      <c r="GD496" s="1156"/>
      <c r="GE496" s="1156"/>
      <c r="GF496" s="1156"/>
      <c r="GG496" s="1156"/>
      <c r="GH496" s="1156"/>
      <c r="GI496" s="1156"/>
      <c r="GJ496" s="1156"/>
      <c r="GK496" s="1157"/>
      <c r="GL496" s="1157"/>
      <c r="GM496" s="1157"/>
      <c r="GN496" s="1157"/>
      <c r="GO496" s="1157"/>
      <c r="GP496" s="1157"/>
      <c r="GQ496" s="1157"/>
      <c r="GR496" s="1157"/>
      <c r="GS496" s="1157"/>
      <c r="GT496" s="1157"/>
      <c r="GU496" s="1157"/>
      <c r="GV496" s="1157"/>
      <c r="GW496" s="1157"/>
      <c r="GX496" s="1157"/>
      <c r="GY496" s="1157"/>
      <c r="GZ496" s="1157"/>
      <c r="HA496" s="1157"/>
      <c r="HB496" s="1157"/>
      <c r="HC496" s="1157"/>
      <c r="HD496" s="1157"/>
      <c r="HE496" s="1157"/>
      <c r="HF496" s="1157"/>
      <c r="HG496" s="1157"/>
      <c r="HH496" s="1157"/>
      <c r="HI496" s="1157"/>
      <c r="HJ496" s="1026"/>
    </row>
    <row r="497" spans="2:218" ht="24.95" customHeight="1" x14ac:dyDescent="0.25">
      <c r="B497" s="1606"/>
      <c r="C497" s="229"/>
      <c r="D497" s="1316"/>
      <c r="E497" s="2400"/>
      <c r="F497" s="215"/>
      <c r="G497" s="213"/>
      <c r="H497" s="213"/>
      <c r="I497" s="214"/>
      <c r="J497" s="834"/>
      <c r="K497" s="234"/>
      <c r="L497" s="230"/>
      <c r="M497" s="231"/>
      <c r="N497" s="231"/>
      <c r="O497" s="231"/>
      <c r="P497" s="231"/>
      <c r="Q497" s="235"/>
      <c r="R497" s="233"/>
      <c r="S497" s="232"/>
      <c r="T497" s="219"/>
      <c r="U497" s="835"/>
      <c r="V497" s="212"/>
      <c r="W497" s="231"/>
      <c r="X497" s="2118"/>
      <c r="Y497" s="2119"/>
      <c r="Z497" s="674"/>
      <c r="AA497" s="674"/>
      <c r="AB497" s="674"/>
      <c r="AC497" s="674"/>
      <c r="AD497" s="674"/>
      <c r="AE497" s="674"/>
      <c r="AF497" s="674"/>
      <c r="AG497" s="674"/>
      <c r="AH497" s="674"/>
      <c r="AI497" s="674"/>
      <c r="AJ497" s="674"/>
      <c r="AK497" s="674"/>
      <c r="AL497" s="674"/>
      <c r="AM497" s="674"/>
      <c r="AN497" s="674"/>
      <c r="AO497" s="674"/>
      <c r="AP497" s="674"/>
      <c r="AQ497" s="674"/>
      <c r="AR497" s="674"/>
      <c r="AS497" s="674"/>
      <c r="AT497" s="674"/>
      <c r="AU497" s="674"/>
      <c r="AV497" s="674"/>
      <c r="AW497" s="674"/>
      <c r="AX497" s="674"/>
      <c r="AY497" s="674"/>
      <c r="AZ497" s="674"/>
      <c r="BA497" s="674"/>
      <c r="BB497" s="674"/>
      <c r="BC497" s="674"/>
      <c r="BD497" s="674"/>
      <c r="BE497" s="674"/>
      <c r="BF497" s="674"/>
      <c r="BG497" s="674"/>
      <c r="BH497" s="674"/>
      <c r="BI497" s="674"/>
      <c r="BJ497" s="674"/>
      <c r="BK497" s="674"/>
      <c r="BL497" s="674"/>
      <c r="BM497" s="674"/>
      <c r="BN497" s="674"/>
      <c r="BO497" s="674"/>
      <c r="BP497" s="674"/>
      <c r="BQ497" s="674"/>
      <c r="BR497" s="674"/>
      <c r="BS497" s="674"/>
      <c r="BT497" s="674"/>
      <c r="BU497" s="674"/>
      <c r="BV497" s="674"/>
      <c r="BW497" s="674"/>
      <c r="BX497" s="674"/>
      <c r="BY497" s="674"/>
      <c r="BZ497" s="674"/>
      <c r="CA497" s="674"/>
      <c r="CB497" s="674"/>
      <c r="CC497" s="674"/>
      <c r="CD497" s="674"/>
      <c r="CE497" s="674"/>
      <c r="CF497" s="674"/>
      <c r="CG497" s="674"/>
      <c r="CH497" s="674"/>
      <c r="CI497" s="674"/>
      <c r="CJ497" s="674"/>
      <c r="CK497" s="674"/>
      <c r="CL497" s="674"/>
      <c r="CM497" s="674"/>
      <c r="CN497" s="674"/>
      <c r="CO497" s="674"/>
      <c r="CP497" s="674"/>
      <c r="CQ497" s="674"/>
      <c r="CR497" s="674"/>
      <c r="CS497" s="674"/>
      <c r="CT497" s="674"/>
      <c r="CU497" s="674"/>
      <c r="CV497" s="674"/>
      <c r="CW497" s="674"/>
      <c r="CX497" s="674"/>
      <c r="CY497" s="674"/>
      <c r="CZ497" s="674"/>
      <c r="DA497" s="674"/>
      <c r="DB497" s="674"/>
      <c r="DC497" s="674"/>
      <c r="DD497" s="674"/>
      <c r="DE497" s="674"/>
      <c r="DF497" s="674"/>
      <c r="DG497" s="674"/>
      <c r="DH497" s="674"/>
      <c r="DI497" s="674"/>
      <c r="DJ497" s="674"/>
      <c r="DK497" s="674"/>
      <c r="DL497" s="674"/>
      <c r="DM497" s="674"/>
      <c r="DN497" s="674"/>
      <c r="DO497" s="674"/>
      <c r="DP497" s="674"/>
      <c r="DQ497" s="674"/>
      <c r="DR497" s="674"/>
      <c r="DS497" s="674"/>
      <c r="DT497" s="674"/>
      <c r="DU497" s="674"/>
      <c r="DV497" s="674"/>
      <c r="DW497" s="674"/>
      <c r="DX497" s="674"/>
      <c r="DY497" s="674"/>
      <c r="DZ497" s="674"/>
      <c r="EA497" s="674"/>
      <c r="EB497" s="674"/>
      <c r="EC497" s="674"/>
      <c r="ED497" s="674"/>
      <c r="EE497" s="674"/>
      <c r="EF497" s="674"/>
      <c r="EG497" s="674"/>
      <c r="EH497" s="674"/>
      <c r="EI497" s="674"/>
      <c r="EJ497" s="674"/>
      <c r="EK497" s="674"/>
      <c r="EL497" s="674"/>
      <c r="EM497" s="674"/>
      <c r="EN497" s="674"/>
      <c r="EO497" s="674"/>
      <c r="EP497" s="674"/>
      <c r="EQ497" s="674"/>
      <c r="ER497" s="674"/>
      <c r="ES497" s="674"/>
      <c r="ET497" s="674"/>
      <c r="EU497" s="674"/>
      <c r="EV497" s="674"/>
      <c r="EW497" s="674"/>
      <c r="EX497" s="674"/>
      <c r="EY497" s="674"/>
      <c r="EZ497" s="674"/>
      <c r="FA497" s="674"/>
      <c r="FB497" s="674"/>
      <c r="FC497" s="674"/>
      <c r="FD497" s="674"/>
      <c r="FE497" s="674"/>
      <c r="FF497" s="674"/>
      <c r="FG497" s="674"/>
      <c r="FH497" s="674"/>
      <c r="FI497" s="674"/>
      <c r="FJ497" s="674"/>
      <c r="FK497" s="674"/>
      <c r="FL497" s="674"/>
      <c r="FM497" s="674"/>
      <c r="FN497" s="674"/>
      <c r="FO497" s="674"/>
      <c r="FP497" s="674"/>
      <c r="FQ497" s="674"/>
      <c r="FR497" s="674"/>
      <c r="FS497" s="674"/>
      <c r="FT497" s="674"/>
      <c r="FU497" s="674"/>
      <c r="FV497" s="674"/>
      <c r="FW497" s="674"/>
      <c r="FX497" s="674"/>
      <c r="FY497" s="674"/>
      <c r="FZ497" s="1313"/>
      <c r="GA497" s="1312"/>
      <c r="GB497" s="1156"/>
      <c r="GC497" s="1156"/>
      <c r="GD497" s="1156"/>
      <c r="GE497" s="1156"/>
      <c r="GF497" s="1156"/>
      <c r="GG497" s="1156"/>
      <c r="GH497" s="1156"/>
      <c r="GI497" s="1156"/>
      <c r="GJ497" s="1156"/>
      <c r="GK497" s="1157"/>
      <c r="GL497" s="1157"/>
      <c r="GM497" s="1157"/>
      <c r="GN497" s="1157"/>
      <c r="GO497" s="1157"/>
      <c r="GP497" s="1157"/>
      <c r="GQ497" s="1157"/>
      <c r="GR497" s="1157"/>
      <c r="GS497" s="1157"/>
      <c r="GT497" s="1157"/>
      <c r="GU497" s="1157"/>
      <c r="GV497" s="1157"/>
      <c r="GW497" s="1157"/>
      <c r="GX497" s="1157"/>
      <c r="GY497" s="1157"/>
      <c r="GZ497" s="1157"/>
      <c r="HA497" s="1157"/>
      <c r="HB497" s="1157"/>
      <c r="HC497" s="1157"/>
      <c r="HD497" s="1157"/>
      <c r="HE497" s="1157"/>
      <c r="HF497" s="1157"/>
      <c r="HG497" s="1157"/>
      <c r="HH497" s="1157"/>
      <c r="HI497" s="1157"/>
      <c r="HJ497" s="1026"/>
    </row>
    <row r="498" spans="2:218" ht="24.95" customHeight="1" x14ac:dyDescent="0.25">
      <c r="B498" s="1606"/>
      <c r="C498" s="229"/>
      <c r="D498" s="1316"/>
      <c r="E498" s="2400"/>
      <c r="F498" s="215"/>
      <c r="G498" s="213"/>
      <c r="H498" s="213"/>
      <c r="I498" s="214"/>
      <c r="J498" s="834"/>
      <c r="K498" s="234"/>
      <c r="L498" s="230"/>
      <c r="M498" s="231"/>
      <c r="N498" s="231"/>
      <c r="O498" s="231"/>
      <c r="P498" s="231"/>
      <c r="Q498" s="235"/>
      <c r="R498" s="233"/>
      <c r="S498" s="232"/>
      <c r="T498" s="219"/>
      <c r="U498" s="835"/>
      <c r="V498" s="212"/>
      <c r="W498" s="231"/>
      <c r="X498" s="2118"/>
      <c r="Y498" s="2119"/>
      <c r="Z498" s="674"/>
      <c r="AA498" s="674"/>
      <c r="AB498" s="674"/>
      <c r="AC498" s="674"/>
      <c r="AD498" s="674"/>
      <c r="AE498" s="674"/>
      <c r="AF498" s="674"/>
      <c r="AG498" s="674"/>
      <c r="AH498" s="674"/>
      <c r="AI498" s="674"/>
      <c r="AJ498" s="674"/>
      <c r="AK498" s="674"/>
      <c r="AL498" s="674"/>
      <c r="AM498" s="674"/>
      <c r="AN498" s="674"/>
      <c r="AO498" s="674"/>
      <c r="AP498" s="674"/>
      <c r="AQ498" s="674"/>
      <c r="AR498" s="674"/>
      <c r="AS498" s="674"/>
      <c r="AT498" s="674"/>
      <c r="AU498" s="674"/>
      <c r="AV498" s="674"/>
      <c r="AW498" s="674"/>
      <c r="AX498" s="674"/>
      <c r="AY498" s="674"/>
      <c r="AZ498" s="674"/>
      <c r="BA498" s="674"/>
      <c r="BB498" s="674"/>
      <c r="BC498" s="674"/>
      <c r="BD498" s="674"/>
      <c r="BE498" s="674"/>
      <c r="BF498" s="674"/>
      <c r="BG498" s="674"/>
      <c r="BH498" s="674"/>
      <c r="BI498" s="674"/>
      <c r="BJ498" s="674"/>
      <c r="BK498" s="674"/>
      <c r="BL498" s="674"/>
      <c r="BM498" s="674"/>
      <c r="BN498" s="674"/>
      <c r="BO498" s="674"/>
      <c r="BP498" s="674"/>
      <c r="BQ498" s="674"/>
      <c r="BR498" s="674"/>
      <c r="BS498" s="674"/>
      <c r="BT498" s="674"/>
      <c r="BU498" s="674"/>
      <c r="BV498" s="674"/>
      <c r="BW498" s="674"/>
      <c r="BX498" s="674"/>
      <c r="BY498" s="674"/>
      <c r="BZ498" s="674"/>
      <c r="CA498" s="674"/>
      <c r="CB498" s="674"/>
      <c r="CC498" s="674"/>
      <c r="CD498" s="674"/>
      <c r="CE498" s="674"/>
      <c r="CF498" s="674"/>
      <c r="CG498" s="674"/>
      <c r="CH498" s="674"/>
      <c r="CI498" s="674"/>
      <c r="CJ498" s="674"/>
      <c r="CK498" s="674"/>
      <c r="CL498" s="674"/>
      <c r="CM498" s="674"/>
      <c r="CN498" s="674"/>
      <c r="CO498" s="674"/>
      <c r="CP498" s="674"/>
      <c r="CQ498" s="674"/>
      <c r="CR498" s="674"/>
      <c r="CS498" s="674"/>
      <c r="CT498" s="674"/>
      <c r="CU498" s="674"/>
      <c r="CV498" s="674"/>
      <c r="CW498" s="674"/>
      <c r="CX498" s="674"/>
      <c r="CY498" s="674"/>
      <c r="CZ498" s="674"/>
      <c r="DA498" s="674"/>
      <c r="DB498" s="674"/>
      <c r="DC498" s="674"/>
      <c r="DD498" s="674"/>
      <c r="DE498" s="674"/>
      <c r="DF498" s="674"/>
      <c r="DG498" s="674"/>
      <c r="DH498" s="674"/>
      <c r="DI498" s="674"/>
      <c r="DJ498" s="674"/>
      <c r="DK498" s="674"/>
      <c r="DL498" s="674"/>
      <c r="DM498" s="674"/>
      <c r="DN498" s="674"/>
      <c r="DO498" s="674"/>
      <c r="DP498" s="674"/>
      <c r="DQ498" s="674"/>
      <c r="DR498" s="674"/>
      <c r="DS498" s="674"/>
      <c r="DT498" s="674"/>
      <c r="DU498" s="674"/>
      <c r="DV498" s="674"/>
      <c r="DW498" s="674"/>
      <c r="DX498" s="674"/>
      <c r="DY498" s="674"/>
      <c r="DZ498" s="674"/>
      <c r="EA498" s="674"/>
      <c r="EB498" s="674"/>
      <c r="EC498" s="674"/>
      <c r="ED498" s="674"/>
      <c r="EE498" s="674"/>
      <c r="EF498" s="674"/>
      <c r="EG498" s="674"/>
      <c r="EH498" s="674"/>
      <c r="EI498" s="674"/>
      <c r="EJ498" s="674"/>
      <c r="EK498" s="674"/>
      <c r="EL498" s="674"/>
      <c r="EM498" s="674"/>
      <c r="EN498" s="674"/>
      <c r="EO498" s="674"/>
      <c r="EP498" s="674"/>
      <c r="EQ498" s="674"/>
      <c r="ER498" s="674"/>
      <c r="ES498" s="674"/>
      <c r="ET498" s="674"/>
      <c r="EU498" s="674"/>
      <c r="EV498" s="674"/>
      <c r="EW498" s="674"/>
      <c r="EX498" s="674"/>
      <c r="EY498" s="674"/>
      <c r="EZ498" s="674"/>
      <c r="FA498" s="674"/>
      <c r="FB498" s="674"/>
      <c r="FC498" s="674"/>
      <c r="FD498" s="674"/>
      <c r="FE498" s="674"/>
      <c r="FF498" s="674"/>
      <c r="FG498" s="674"/>
      <c r="FH498" s="674"/>
      <c r="FI498" s="674"/>
      <c r="FJ498" s="674"/>
      <c r="FK498" s="674"/>
      <c r="FL498" s="674"/>
      <c r="FM498" s="674"/>
      <c r="FN498" s="674"/>
      <c r="FO498" s="674"/>
      <c r="FP498" s="674"/>
      <c r="FQ498" s="674"/>
      <c r="FR498" s="674"/>
      <c r="FS498" s="674"/>
      <c r="FT498" s="674"/>
      <c r="FU498" s="674"/>
      <c r="FV498" s="674"/>
      <c r="FW498" s="674"/>
      <c r="FX498" s="674"/>
      <c r="FY498" s="674"/>
      <c r="FZ498" s="1313"/>
      <c r="GA498" s="1312"/>
      <c r="GB498" s="1156"/>
      <c r="GC498" s="1156"/>
      <c r="GD498" s="1156"/>
      <c r="GE498" s="1156"/>
      <c r="GF498" s="1156"/>
      <c r="GG498" s="1156"/>
      <c r="GH498" s="1156"/>
      <c r="GI498" s="1156"/>
      <c r="GJ498" s="1156"/>
      <c r="GK498" s="1157"/>
      <c r="GL498" s="1157"/>
      <c r="GM498" s="1157"/>
      <c r="GN498" s="1157"/>
      <c r="GO498" s="1157"/>
      <c r="GP498" s="1157"/>
      <c r="GQ498" s="1157"/>
      <c r="GR498" s="1157"/>
      <c r="GS498" s="1157"/>
      <c r="GT498" s="1157"/>
      <c r="GU498" s="1157"/>
      <c r="GV498" s="1157"/>
      <c r="GW498" s="1157"/>
      <c r="GX498" s="1157"/>
      <c r="GY498" s="1157"/>
      <c r="GZ498" s="1157"/>
      <c r="HA498" s="1157"/>
      <c r="HB498" s="1157"/>
      <c r="HC498" s="1157"/>
      <c r="HD498" s="1157"/>
      <c r="HE498" s="1157"/>
      <c r="HF498" s="1157"/>
      <c r="HG498" s="1157"/>
      <c r="HH498" s="1157"/>
      <c r="HI498" s="1157"/>
      <c r="HJ498" s="1026"/>
    </row>
    <row r="499" spans="2:218" ht="24.95" customHeight="1" x14ac:dyDescent="0.25">
      <c r="B499" s="1606"/>
      <c r="C499" s="229"/>
      <c r="D499" s="1316"/>
      <c r="E499" s="2400"/>
      <c r="F499" s="215"/>
      <c r="G499" s="213"/>
      <c r="H499" s="213"/>
      <c r="I499" s="214"/>
      <c r="J499" s="834"/>
      <c r="K499" s="234"/>
      <c r="L499" s="230"/>
      <c r="M499" s="231"/>
      <c r="N499" s="231"/>
      <c r="O499" s="231"/>
      <c r="P499" s="231"/>
      <c r="Q499" s="235"/>
      <c r="R499" s="233"/>
      <c r="S499" s="232"/>
      <c r="T499" s="219"/>
      <c r="U499" s="835"/>
      <c r="V499" s="212"/>
      <c r="W499" s="231"/>
      <c r="X499" s="2118"/>
      <c r="Y499" s="2119"/>
      <c r="Z499" s="674"/>
      <c r="AA499" s="674"/>
      <c r="AB499" s="674"/>
      <c r="AC499" s="674"/>
      <c r="AD499" s="674"/>
      <c r="AE499" s="674"/>
      <c r="AF499" s="674"/>
      <c r="AG499" s="674"/>
      <c r="AH499" s="674"/>
      <c r="AI499" s="674"/>
      <c r="AJ499" s="674"/>
      <c r="AK499" s="674"/>
      <c r="AL499" s="674"/>
      <c r="AM499" s="674"/>
      <c r="AN499" s="674"/>
      <c r="AO499" s="674"/>
      <c r="AP499" s="674"/>
      <c r="AQ499" s="674"/>
      <c r="AR499" s="674"/>
      <c r="AS499" s="674"/>
      <c r="AT499" s="674"/>
      <c r="AU499" s="674"/>
      <c r="AV499" s="674"/>
      <c r="AW499" s="674"/>
      <c r="AX499" s="674"/>
      <c r="AY499" s="674"/>
      <c r="AZ499" s="674"/>
      <c r="BA499" s="674"/>
      <c r="BB499" s="674"/>
      <c r="BC499" s="674"/>
      <c r="BD499" s="674"/>
      <c r="BE499" s="674"/>
      <c r="BF499" s="674"/>
      <c r="BG499" s="674"/>
      <c r="BH499" s="674"/>
      <c r="BI499" s="674"/>
      <c r="BJ499" s="674"/>
      <c r="BK499" s="674"/>
      <c r="BL499" s="674"/>
      <c r="BM499" s="674"/>
      <c r="BN499" s="674"/>
      <c r="BO499" s="674"/>
      <c r="BP499" s="674"/>
      <c r="BQ499" s="674"/>
      <c r="BR499" s="674"/>
      <c r="BS499" s="674"/>
      <c r="BT499" s="674"/>
      <c r="BU499" s="674"/>
      <c r="BV499" s="674"/>
      <c r="BW499" s="674"/>
      <c r="BX499" s="674"/>
      <c r="BY499" s="674"/>
      <c r="BZ499" s="674"/>
      <c r="CA499" s="674"/>
      <c r="CB499" s="674"/>
      <c r="CC499" s="674"/>
      <c r="CD499" s="674"/>
      <c r="CE499" s="674"/>
      <c r="CF499" s="674"/>
      <c r="CG499" s="674"/>
      <c r="CH499" s="674"/>
      <c r="CI499" s="674"/>
      <c r="CJ499" s="674"/>
      <c r="CK499" s="674"/>
      <c r="CL499" s="674"/>
      <c r="CM499" s="674"/>
      <c r="CN499" s="674"/>
      <c r="CO499" s="674"/>
      <c r="CP499" s="674"/>
      <c r="CQ499" s="674"/>
      <c r="CR499" s="674"/>
      <c r="CS499" s="674"/>
      <c r="CT499" s="674"/>
      <c r="CU499" s="674"/>
      <c r="CV499" s="674"/>
      <c r="CW499" s="674"/>
      <c r="CX499" s="674"/>
      <c r="CY499" s="674"/>
      <c r="CZ499" s="674"/>
      <c r="DA499" s="674"/>
      <c r="DB499" s="674"/>
      <c r="DC499" s="674"/>
      <c r="DD499" s="674"/>
      <c r="DE499" s="674"/>
      <c r="DF499" s="674"/>
      <c r="DG499" s="674"/>
      <c r="DH499" s="674"/>
      <c r="DI499" s="674"/>
      <c r="DJ499" s="674"/>
      <c r="DK499" s="674"/>
      <c r="DL499" s="674"/>
      <c r="DM499" s="674"/>
      <c r="DN499" s="674"/>
      <c r="DO499" s="674"/>
      <c r="DP499" s="674"/>
      <c r="DQ499" s="674"/>
      <c r="DR499" s="674"/>
      <c r="DS499" s="674"/>
      <c r="DT499" s="674"/>
      <c r="DU499" s="674"/>
      <c r="DV499" s="674"/>
      <c r="DW499" s="674"/>
      <c r="DX499" s="674"/>
      <c r="DY499" s="674"/>
      <c r="DZ499" s="674"/>
      <c r="EA499" s="674"/>
      <c r="EB499" s="674"/>
      <c r="EC499" s="674"/>
      <c r="ED499" s="674"/>
      <c r="EE499" s="674"/>
      <c r="EF499" s="674"/>
      <c r="EG499" s="674"/>
      <c r="EH499" s="674"/>
      <c r="EI499" s="674"/>
      <c r="EJ499" s="674"/>
      <c r="EK499" s="674"/>
      <c r="EL499" s="674"/>
      <c r="EM499" s="674"/>
      <c r="EN499" s="674"/>
      <c r="EO499" s="674"/>
      <c r="EP499" s="674"/>
      <c r="EQ499" s="674"/>
      <c r="ER499" s="674"/>
      <c r="ES499" s="674"/>
      <c r="ET499" s="674"/>
      <c r="EU499" s="674"/>
      <c r="EV499" s="674"/>
      <c r="EW499" s="674"/>
      <c r="EX499" s="674"/>
      <c r="EY499" s="674"/>
      <c r="EZ499" s="674"/>
      <c r="FA499" s="674"/>
      <c r="FB499" s="674"/>
      <c r="FC499" s="674"/>
      <c r="FD499" s="674"/>
      <c r="FE499" s="674"/>
      <c r="FF499" s="674"/>
      <c r="FG499" s="674"/>
      <c r="FH499" s="674"/>
      <c r="FI499" s="674"/>
      <c r="FJ499" s="674"/>
      <c r="FK499" s="674"/>
      <c r="FL499" s="674"/>
      <c r="FM499" s="674"/>
      <c r="FN499" s="674"/>
      <c r="FO499" s="674"/>
      <c r="FP499" s="674"/>
      <c r="FQ499" s="674"/>
      <c r="FR499" s="674"/>
      <c r="FS499" s="674"/>
      <c r="FT499" s="674"/>
      <c r="FU499" s="674"/>
      <c r="FV499" s="674"/>
      <c r="FW499" s="674"/>
      <c r="FX499" s="674"/>
      <c r="FY499" s="674"/>
      <c r="FZ499" s="1313"/>
      <c r="GA499" s="1312"/>
      <c r="GB499" s="1156"/>
      <c r="GC499" s="1156"/>
      <c r="GD499" s="1156"/>
      <c r="GE499" s="1156"/>
      <c r="GF499" s="1156"/>
      <c r="GG499" s="1156"/>
      <c r="GH499" s="1156"/>
      <c r="GI499" s="1156"/>
      <c r="GJ499" s="1156"/>
      <c r="GK499" s="1157"/>
      <c r="GL499" s="1157"/>
      <c r="GM499" s="1157"/>
      <c r="GN499" s="1157"/>
      <c r="GO499" s="1157"/>
      <c r="GP499" s="1157"/>
      <c r="GQ499" s="1157"/>
      <c r="GR499" s="1157"/>
      <c r="GS499" s="1157"/>
      <c r="GT499" s="1157"/>
      <c r="GU499" s="1157"/>
      <c r="GV499" s="1157"/>
      <c r="GW499" s="1157"/>
      <c r="GX499" s="1157"/>
      <c r="GY499" s="1157"/>
      <c r="GZ499" s="1157"/>
      <c r="HA499" s="1157"/>
      <c r="HB499" s="1157"/>
      <c r="HC499" s="1157"/>
      <c r="HD499" s="1157"/>
      <c r="HE499" s="1157"/>
      <c r="HF499" s="1157"/>
      <c r="HG499" s="1157"/>
      <c r="HH499" s="1157"/>
      <c r="HI499" s="1157"/>
      <c r="HJ499" s="1026"/>
    </row>
    <row r="500" spans="2:218" ht="24.95" customHeight="1" thickBot="1" x14ac:dyDescent="0.3">
      <c r="B500" s="1606"/>
      <c r="C500" s="229"/>
      <c r="D500" s="1316"/>
      <c r="E500" s="2400"/>
      <c r="F500" s="754"/>
      <c r="G500" s="213"/>
      <c r="H500" s="213"/>
      <c r="I500" s="214"/>
      <c r="J500" s="834"/>
      <c r="K500" s="234"/>
      <c r="L500" s="230"/>
      <c r="M500" s="231"/>
      <c r="N500" s="231"/>
      <c r="O500" s="231"/>
      <c r="P500" s="231"/>
      <c r="Q500" s="235"/>
      <c r="R500" s="233"/>
      <c r="S500" s="232"/>
      <c r="T500" s="219"/>
      <c r="U500" s="835"/>
      <c r="V500" s="212"/>
      <c r="W500" s="231"/>
      <c r="X500" s="2118"/>
      <c r="Y500" s="2119"/>
      <c r="Z500" s="674"/>
      <c r="AA500" s="674"/>
      <c r="AB500" s="674"/>
      <c r="AC500" s="674"/>
      <c r="AD500" s="674"/>
      <c r="AE500" s="674"/>
      <c r="AF500" s="674"/>
      <c r="AG500" s="674"/>
      <c r="AH500" s="674"/>
      <c r="AI500" s="674"/>
      <c r="AJ500" s="674"/>
      <c r="AK500" s="674"/>
      <c r="AL500" s="674"/>
      <c r="AM500" s="674"/>
      <c r="AN500" s="674"/>
      <c r="AO500" s="674"/>
      <c r="AP500" s="674"/>
      <c r="AQ500" s="674"/>
      <c r="AR500" s="674"/>
      <c r="AS500" s="674"/>
      <c r="AT500" s="674"/>
      <c r="AU500" s="674"/>
      <c r="AV500" s="674"/>
      <c r="AW500" s="674"/>
      <c r="AX500" s="674"/>
      <c r="AY500" s="674"/>
      <c r="AZ500" s="674"/>
      <c r="BA500" s="674"/>
      <c r="BB500" s="674"/>
      <c r="BC500" s="674"/>
      <c r="BD500" s="674"/>
      <c r="BE500" s="674"/>
      <c r="BF500" s="674"/>
      <c r="BG500" s="674"/>
      <c r="BH500" s="674"/>
      <c r="BI500" s="674"/>
      <c r="BJ500" s="674"/>
      <c r="BK500" s="674"/>
      <c r="BL500" s="674"/>
      <c r="BM500" s="674"/>
      <c r="BN500" s="674"/>
      <c r="BO500" s="674"/>
      <c r="BP500" s="674"/>
      <c r="BQ500" s="674"/>
      <c r="BR500" s="674"/>
      <c r="BS500" s="674"/>
      <c r="BT500" s="674"/>
      <c r="BU500" s="674"/>
      <c r="BV500" s="674"/>
      <c r="BW500" s="674"/>
      <c r="BX500" s="674"/>
      <c r="BY500" s="674"/>
      <c r="BZ500" s="674"/>
      <c r="CA500" s="674"/>
      <c r="CB500" s="674"/>
      <c r="CC500" s="674"/>
      <c r="CD500" s="674"/>
      <c r="CE500" s="674"/>
      <c r="CF500" s="674"/>
      <c r="CG500" s="674"/>
      <c r="CH500" s="674"/>
      <c r="CI500" s="674"/>
      <c r="CJ500" s="674"/>
      <c r="CK500" s="674"/>
      <c r="CL500" s="674"/>
      <c r="CM500" s="674"/>
      <c r="CN500" s="674"/>
      <c r="CO500" s="674"/>
      <c r="CP500" s="674"/>
      <c r="CQ500" s="674"/>
      <c r="CR500" s="674"/>
      <c r="CS500" s="674"/>
      <c r="CT500" s="674"/>
      <c r="CU500" s="674"/>
      <c r="CV500" s="674"/>
      <c r="CW500" s="674"/>
      <c r="CX500" s="674"/>
      <c r="CY500" s="674"/>
      <c r="CZ500" s="674"/>
      <c r="DA500" s="674"/>
      <c r="DB500" s="674"/>
      <c r="DC500" s="674"/>
      <c r="DD500" s="674"/>
      <c r="DE500" s="674"/>
      <c r="DF500" s="674"/>
      <c r="DG500" s="674"/>
      <c r="DH500" s="674"/>
      <c r="DI500" s="674"/>
      <c r="DJ500" s="674"/>
      <c r="DK500" s="674"/>
      <c r="DL500" s="674"/>
      <c r="DM500" s="674"/>
      <c r="DN500" s="674"/>
      <c r="DO500" s="674"/>
      <c r="DP500" s="674"/>
      <c r="DQ500" s="674"/>
      <c r="DR500" s="674"/>
      <c r="DS500" s="674"/>
      <c r="DT500" s="674"/>
      <c r="DU500" s="674"/>
      <c r="DV500" s="674"/>
      <c r="DW500" s="674"/>
      <c r="DX500" s="674"/>
      <c r="DY500" s="674"/>
      <c r="DZ500" s="674"/>
      <c r="EA500" s="674"/>
      <c r="EB500" s="674"/>
      <c r="EC500" s="674"/>
      <c r="ED500" s="674"/>
      <c r="EE500" s="674"/>
      <c r="EF500" s="674"/>
      <c r="EG500" s="674"/>
      <c r="EH500" s="674"/>
      <c r="EI500" s="674"/>
      <c r="EJ500" s="674"/>
      <c r="EK500" s="674"/>
      <c r="EL500" s="674"/>
      <c r="EM500" s="674"/>
      <c r="EN500" s="674"/>
      <c r="EO500" s="674"/>
      <c r="EP500" s="674"/>
      <c r="EQ500" s="674"/>
      <c r="ER500" s="674"/>
      <c r="ES500" s="674"/>
      <c r="ET500" s="674"/>
      <c r="EU500" s="674"/>
      <c r="EV500" s="674"/>
      <c r="EW500" s="674"/>
      <c r="EX500" s="674"/>
      <c r="EY500" s="674"/>
      <c r="EZ500" s="674"/>
      <c r="FA500" s="674"/>
      <c r="FB500" s="674"/>
      <c r="FC500" s="674"/>
      <c r="FD500" s="674"/>
      <c r="FE500" s="674"/>
      <c r="FF500" s="674"/>
      <c r="FG500" s="674"/>
      <c r="FH500" s="674"/>
      <c r="FI500" s="674"/>
      <c r="FJ500" s="674"/>
      <c r="FK500" s="674"/>
      <c r="FL500" s="674"/>
      <c r="FM500" s="674"/>
      <c r="FN500" s="674"/>
      <c r="FO500" s="674"/>
      <c r="FP500" s="674"/>
      <c r="FQ500" s="674"/>
      <c r="FR500" s="674"/>
      <c r="FS500" s="674"/>
      <c r="FT500" s="674"/>
      <c r="FU500" s="674"/>
      <c r="FV500" s="674"/>
      <c r="FW500" s="674"/>
      <c r="FX500" s="674"/>
      <c r="FY500" s="674"/>
      <c r="FZ500" s="1313"/>
      <c r="GA500" s="1312"/>
      <c r="GB500" s="1156"/>
      <c r="GC500" s="1156"/>
      <c r="GD500" s="1156"/>
      <c r="GE500" s="1156"/>
      <c r="GF500" s="1156"/>
      <c r="GG500" s="1156"/>
      <c r="GH500" s="1156"/>
      <c r="GI500" s="1156"/>
      <c r="GJ500" s="1156"/>
      <c r="GK500" s="1157"/>
      <c r="GL500" s="1157"/>
      <c r="GM500" s="1157"/>
      <c r="GN500" s="1157"/>
      <c r="GO500" s="1157"/>
      <c r="GP500" s="1157"/>
      <c r="GQ500" s="1157"/>
      <c r="GR500" s="1157"/>
      <c r="GS500" s="1157"/>
      <c r="GT500" s="1157"/>
      <c r="GU500" s="1157"/>
      <c r="GV500" s="1157"/>
      <c r="GW500" s="1157"/>
      <c r="GX500" s="1157"/>
      <c r="GY500" s="1157"/>
      <c r="GZ500" s="1157"/>
      <c r="HA500" s="1157"/>
      <c r="HB500" s="1157"/>
      <c r="HC500" s="1157"/>
      <c r="HD500" s="1157"/>
      <c r="HE500" s="1157"/>
      <c r="HF500" s="1157"/>
      <c r="HG500" s="1157"/>
      <c r="HH500" s="1157"/>
      <c r="HI500" s="1157"/>
      <c r="HJ500" s="1026"/>
    </row>
    <row r="501" spans="2:218" ht="24.95" customHeight="1" x14ac:dyDescent="0.25">
      <c r="B501" s="1607"/>
      <c r="C501" s="684"/>
      <c r="D501" s="1317"/>
      <c r="E501" s="2399"/>
      <c r="F501" s="685"/>
      <c r="G501" s="686"/>
      <c r="H501" s="686"/>
      <c r="I501" s="687"/>
      <c r="J501" s="723"/>
      <c r="K501" s="688"/>
      <c r="L501" s="689"/>
      <c r="M501" s="690"/>
      <c r="N501" s="690"/>
      <c r="O501" s="690"/>
      <c r="P501" s="690"/>
      <c r="Q501" s="691"/>
      <c r="R501" s="692"/>
      <c r="S501" s="693"/>
      <c r="T501" s="694"/>
      <c r="U501" s="724"/>
      <c r="V501" s="695"/>
      <c r="W501" s="690"/>
      <c r="X501" s="2118"/>
      <c r="Y501" s="2119"/>
      <c r="Z501" s="696"/>
      <c r="AA501" s="696"/>
      <c r="AB501" s="696"/>
      <c r="AC501" s="696"/>
      <c r="AD501" s="696"/>
      <c r="AE501" s="696"/>
      <c r="AF501" s="696"/>
      <c r="AG501" s="696"/>
      <c r="AH501" s="696"/>
      <c r="AI501" s="696"/>
      <c r="AJ501" s="696"/>
      <c r="AK501" s="696"/>
      <c r="AL501" s="696"/>
      <c r="AM501" s="696"/>
      <c r="AN501" s="696"/>
      <c r="AO501" s="696"/>
      <c r="AP501" s="696"/>
      <c r="AQ501" s="696"/>
      <c r="AR501" s="696"/>
      <c r="AS501" s="696"/>
      <c r="AT501" s="696"/>
      <c r="AU501" s="696"/>
      <c r="AV501" s="696"/>
      <c r="AW501" s="696"/>
      <c r="AX501" s="696"/>
      <c r="AY501" s="696"/>
      <c r="AZ501" s="696"/>
      <c r="BA501" s="696"/>
      <c r="BB501" s="696"/>
      <c r="BC501" s="696"/>
      <c r="BD501" s="696"/>
      <c r="BE501" s="696"/>
      <c r="BF501" s="696"/>
      <c r="BG501" s="696"/>
      <c r="BH501" s="696"/>
      <c r="BI501" s="696"/>
      <c r="BJ501" s="696"/>
      <c r="BK501" s="696"/>
      <c r="BL501" s="696"/>
      <c r="BM501" s="696"/>
      <c r="BN501" s="696"/>
      <c r="BO501" s="696"/>
      <c r="BP501" s="696"/>
      <c r="BQ501" s="696"/>
      <c r="BR501" s="696"/>
      <c r="BS501" s="696"/>
      <c r="BT501" s="696"/>
      <c r="BU501" s="696"/>
      <c r="BV501" s="696"/>
      <c r="BW501" s="696"/>
      <c r="BX501" s="696"/>
      <c r="BY501" s="696"/>
      <c r="BZ501" s="696"/>
      <c r="CA501" s="696"/>
      <c r="CB501" s="696"/>
      <c r="CC501" s="696"/>
      <c r="CD501" s="696"/>
      <c r="CE501" s="696"/>
      <c r="CF501" s="696"/>
      <c r="CG501" s="696"/>
      <c r="CH501" s="696"/>
      <c r="CI501" s="696"/>
      <c r="CJ501" s="696"/>
      <c r="CK501" s="696"/>
      <c r="CL501" s="696"/>
      <c r="CM501" s="696"/>
      <c r="CN501" s="696"/>
      <c r="CO501" s="696"/>
      <c r="CP501" s="696"/>
      <c r="CQ501" s="696"/>
      <c r="CR501" s="696"/>
      <c r="CS501" s="696"/>
      <c r="CT501" s="696"/>
      <c r="CU501" s="696"/>
      <c r="CV501" s="696"/>
      <c r="CW501" s="696"/>
      <c r="CX501" s="696"/>
      <c r="CY501" s="696"/>
      <c r="CZ501" s="696"/>
      <c r="DA501" s="696"/>
      <c r="DB501" s="696"/>
      <c r="DC501" s="696"/>
      <c r="DD501" s="696"/>
      <c r="DE501" s="696"/>
      <c r="DF501" s="696"/>
      <c r="DG501" s="696"/>
      <c r="DH501" s="696"/>
      <c r="DI501" s="696"/>
      <c r="DJ501" s="696"/>
      <c r="DK501" s="696"/>
      <c r="DL501" s="696"/>
      <c r="DM501" s="696"/>
      <c r="DN501" s="696"/>
      <c r="DO501" s="696"/>
      <c r="DP501" s="696"/>
      <c r="DQ501" s="696"/>
      <c r="DR501" s="696"/>
      <c r="DS501" s="696"/>
      <c r="DT501" s="696"/>
      <c r="DU501" s="696"/>
      <c r="DV501" s="696"/>
      <c r="DW501" s="696"/>
      <c r="DX501" s="696"/>
      <c r="DY501" s="696"/>
      <c r="DZ501" s="696"/>
      <c r="EA501" s="696"/>
      <c r="EB501" s="696"/>
      <c r="EC501" s="696"/>
      <c r="ED501" s="696"/>
      <c r="EE501" s="696"/>
      <c r="EF501" s="696"/>
      <c r="EG501" s="696"/>
      <c r="EH501" s="696"/>
      <c r="EI501" s="696"/>
      <c r="EJ501" s="696"/>
      <c r="EK501" s="696"/>
      <c r="EL501" s="696"/>
      <c r="EM501" s="696"/>
      <c r="EN501" s="696"/>
      <c r="EO501" s="696"/>
      <c r="EP501" s="696"/>
      <c r="EQ501" s="696"/>
      <c r="ER501" s="696"/>
      <c r="ES501" s="696"/>
      <c r="ET501" s="696"/>
      <c r="EU501" s="696"/>
      <c r="EV501" s="696"/>
      <c r="EW501" s="696"/>
      <c r="EX501" s="696"/>
      <c r="EY501" s="696"/>
      <c r="EZ501" s="696"/>
      <c r="FA501" s="696"/>
      <c r="FB501" s="696"/>
      <c r="FC501" s="696"/>
      <c r="FD501" s="696"/>
      <c r="FE501" s="696"/>
      <c r="FF501" s="696"/>
      <c r="FG501" s="696"/>
      <c r="FH501" s="696"/>
      <c r="FI501" s="696"/>
      <c r="FJ501" s="696"/>
      <c r="FK501" s="696"/>
      <c r="FL501" s="696"/>
      <c r="FM501" s="696"/>
      <c r="FN501" s="696"/>
      <c r="FO501" s="696"/>
      <c r="FP501" s="696"/>
      <c r="FQ501" s="696"/>
      <c r="FR501" s="696"/>
      <c r="FS501" s="696"/>
      <c r="FT501" s="696"/>
      <c r="FU501" s="696"/>
      <c r="FV501" s="696"/>
      <c r="FW501" s="696"/>
      <c r="FX501" s="696"/>
      <c r="FY501" s="696"/>
      <c r="FZ501" s="1314"/>
      <c r="GA501" s="1312"/>
      <c r="GB501" s="1156"/>
      <c r="GC501" s="1156"/>
      <c r="GD501" s="1156"/>
      <c r="GE501" s="1156"/>
      <c r="GF501" s="1156"/>
      <c r="GG501" s="1156"/>
      <c r="GH501" s="1156"/>
      <c r="GI501" s="1156"/>
      <c r="GJ501" s="1156"/>
      <c r="GK501" s="1157"/>
      <c r="GL501" s="1157"/>
      <c r="GM501" s="1157"/>
      <c r="GN501" s="1157"/>
      <c r="GO501" s="1157"/>
      <c r="GP501" s="1157"/>
      <c r="GQ501" s="1157"/>
      <c r="GR501" s="1157"/>
      <c r="GS501" s="1157"/>
      <c r="GT501" s="1157"/>
      <c r="GU501" s="1157"/>
      <c r="GV501" s="1157"/>
      <c r="GW501" s="1157"/>
      <c r="GX501" s="1157"/>
      <c r="GY501" s="1157"/>
      <c r="GZ501" s="1157"/>
      <c r="HA501" s="1157"/>
      <c r="HB501" s="1157"/>
      <c r="HC501" s="1157"/>
      <c r="HD501" s="1157"/>
      <c r="HE501" s="1157"/>
      <c r="HF501" s="1157"/>
      <c r="HG501" s="1157"/>
      <c r="HH501" s="1157"/>
      <c r="HI501" s="1157"/>
      <c r="HJ501" s="1026"/>
    </row>
    <row r="502" spans="2:218" ht="24.95" customHeight="1" x14ac:dyDescent="0.25">
      <c r="B502" s="1606"/>
      <c r="C502" s="229"/>
      <c r="D502" s="1316"/>
      <c r="E502" s="2400"/>
      <c r="F502" s="215"/>
      <c r="G502" s="213"/>
      <c r="H502" s="213"/>
      <c r="I502" s="214"/>
      <c r="J502" s="834"/>
      <c r="K502" s="234"/>
      <c r="L502" s="230"/>
      <c r="M502" s="231"/>
      <c r="N502" s="231"/>
      <c r="O502" s="231"/>
      <c r="P502" s="231"/>
      <c r="Q502" s="235"/>
      <c r="R502" s="233"/>
      <c r="S502" s="232"/>
      <c r="T502" s="219"/>
      <c r="U502" s="835"/>
      <c r="V502" s="212"/>
      <c r="W502" s="231"/>
      <c r="X502" s="2118"/>
      <c r="Y502" s="2119"/>
      <c r="Z502" s="674"/>
      <c r="AA502" s="674"/>
      <c r="AB502" s="674"/>
      <c r="AC502" s="674"/>
      <c r="AD502" s="674"/>
      <c r="AE502" s="674"/>
      <c r="AF502" s="674"/>
      <c r="AG502" s="674"/>
      <c r="AH502" s="674"/>
      <c r="AI502" s="674"/>
      <c r="AJ502" s="674"/>
      <c r="AK502" s="674"/>
      <c r="AL502" s="674"/>
      <c r="AM502" s="674"/>
      <c r="AN502" s="674"/>
      <c r="AO502" s="674"/>
      <c r="AP502" s="674"/>
      <c r="AQ502" s="674"/>
      <c r="AR502" s="674"/>
      <c r="AS502" s="674"/>
      <c r="AT502" s="674"/>
      <c r="AU502" s="674"/>
      <c r="AV502" s="674"/>
      <c r="AW502" s="674"/>
      <c r="AX502" s="674"/>
      <c r="AY502" s="674"/>
      <c r="AZ502" s="674"/>
      <c r="BA502" s="674"/>
      <c r="BB502" s="674"/>
      <c r="BC502" s="674"/>
      <c r="BD502" s="674"/>
      <c r="BE502" s="674"/>
      <c r="BF502" s="674"/>
      <c r="BG502" s="674"/>
      <c r="BH502" s="674"/>
      <c r="BI502" s="674"/>
      <c r="BJ502" s="674"/>
      <c r="BK502" s="674"/>
      <c r="BL502" s="674"/>
      <c r="BM502" s="674"/>
      <c r="BN502" s="674"/>
      <c r="BO502" s="674"/>
      <c r="BP502" s="674"/>
      <c r="BQ502" s="674"/>
      <c r="BR502" s="674"/>
      <c r="BS502" s="674"/>
      <c r="BT502" s="674"/>
      <c r="BU502" s="674"/>
      <c r="BV502" s="674"/>
      <c r="BW502" s="674"/>
      <c r="BX502" s="674"/>
      <c r="BY502" s="674"/>
      <c r="BZ502" s="674"/>
      <c r="CA502" s="674"/>
      <c r="CB502" s="674"/>
      <c r="CC502" s="674"/>
      <c r="CD502" s="674"/>
      <c r="CE502" s="674"/>
      <c r="CF502" s="674"/>
      <c r="CG502" s="674"/>
      <c r="CH502" s="674"/>
      <c r="CI502" s="674"/>
      <c r="CJ502" s="674"/>
      <c r="CK502" s="674"/>
      <c r="CL502" s="674"/>
      <c r="CM502" s="674"/>
      <c r="CN502" s="674"/>
      <c r="CO502" s="674"/>
      <c r="CP502" s="674"/>
      <c r="CQ502" s="674"/>
      <c r="CR502" s="674"/>
      <c r="CS502" s="674"/>
      <c r="CT502" s="674"/>
      <c r="CU502" s="674"/>
      <c r="CV502" s="674"/>
      <c r="CW502" s="674"/>
      <c r="CX502" s="674"/>
      <c r="CY502" s="674"/>
      <c r="CZ502" s="674"/>
      <c r="DA502" s="674"/>
      <c r="DB502" s="674"/>
      <c r="DC502" s="674"/>
      <c r="DD502" s="674"/>
      <c r="DE502" s="674"/>
      <c r="DF502" s="674"/>
      <c r="DG502" s="674"/>
      <c r="DH502" s="674"/>
      <c r="DI502" s="674"/>
      <c r="DJ502" s="674"/>
      <c r="DK502" s="674"/>
      <c r="DL502" s="674"/>
      <c r="DM502" s="674"/>
      <c r="DN502" s="674"/>
      <c r="DO502" s="674"/>
      <c r="DP502" s="674"/>
      <c r="DQ502" s="674"/>
      <c r="DR502" s="674"/>
      <c r="DS502" s="674"/>
      <c r="DT502" s="674"/>
      <c r="DU502" s="674"/>
      <c r="DV502" s="674"/>
      <c r="DW502" s="674"/>
      <c r="DX502" s="674"/>
      <c r="DY502" s="674"/>
      <c r="DZ502" s="674"/>
      <c r="EA502" s="674"/>
      <c r="EB502" s="674"/>
      <c r="EC502" s="674"/>
      <c r="ED502" s="674"/>
      <c r="EE502" s="674"/>
      <c r="EF502" s="674"/>
      <c r="EG502" s="674"/>
      <c r="EH502" s="674"/>
      <c r="EI502" s="674"/>
      <c r="EJ502" s="674"/>
      <c r="EK502" s="674"/>
      <c r="EL502" s="674"/>
      <c r="EM502" s="674"/>
      <c r="EN502" s="674"/>
      <c r="EO502" s="674"/>
      <c r="EP502" s="674"/>
      <c r="EQ502" s="674"/>
      <c r="ER502" s="674"/>
      <c r="ES502" s="674"/>
      <c r="ET502" s="674"/>
      <c r="EU502" s="674"/>
      <c r="EV502" s="674"/>
      <c r="EW502" s="674"/>
      <c r="EX502" s="674"/>
      <c r="EY502" s="674"/>
      <c r="EZ502" s="674"/>
      <c r="FA502" s="674"/>
      <c r="FB502" s="674"/>
      <c r="FC502" s="674"/>
      <c r="FD502" s="674"/>
      <c r="FE502" s="674"/>
      <c r="FF502" s="674"/>
      <c r="FG502" s="674"/>
      <c r="FH502" s="674"/>
      <c r="FI502" s="674"/>
      <c r="FJ502" s="674"/>
      <c r="FK502" s="674"/>
      <c r="FL502" s="674"/>
      <c r="FM502" s="674"/>
      <c r="FN502" s="674"/>
      <c r="FO502" s="674"/>
      <c r="FP502" s="674"/>
      <c r="FQ502" s="674"/>
      <c r="FR502" s="674"/>
      <c r="FS502" s="674"/>
      <c r="FT502" s="674"/>
      <c r="FU502" s="674"/>
      <c r="FV502" s="674"/>
      <c r="FW502" s="674"/>
      <c r="FX502" s="674"/>
      <c r="FY502" s="674"/>
      <c r="FZ502" s="1313"/>
      <c r="GA502" s="1312"/>
      <c r="GB502" s="1156"/>
      <c r="GC502" s="1156"/>
      <c r="GD502" s="1156"/>
      <c r="GE502" s="1156"/>
      <c r="GF502" s="1156"/>
      <c r="GG502" s="1156"/>
      <c r="GH502" s="1156"/>
      <c r="GI502" s="1156"/>
      <c r="GJ502" s="1156"/>
      <c r="GK502" s="1157"/>
      <c r="GL502" s="1157"/>
      <c r="GM502" s="1157"/>
      <c r="GN502" s="1157"/>
      <c r="GO502" s="1157"/>
      <c r="GP502" s="1157"/>
      <c r="GQ502" s="1157"/>
      <c r="GR502" s="1157"/>
      <c r="GS502" s="1157"/>
      <c r="GT502" s="1157"/>
      <c r="GU502" s="1157"/>
      <c r="GV502" s="1157"/>
      <c r="GW502" s="1157"/>
      <c r="GX502" s="1157"/>
      <c r="GY502" s="1157"/>
      <c r="GZ502" s="1157"/>
      <c r="HA502" s="1157"/>
      <c r="HB502" s="1157"/>
      <c r="HC502" s="1157"/>
      <c r="HD502" s="1157"/>
      <c r="HE502" s="1157"/>
      <c r="HF502" s="1157"/>
      <c r="HG502" s="1157"/>
      <c r="HH502" s="1157"/>
      <c r="HI502" s="1157"/>
      <c r="HJ502" s="1026"/>
    </row>
    <row r="503" spans="2:218" ht="24.95" customHeight="1" x14ac:dyDescent="0.25">
      <c r="B503" s="1606"/>
      <c r="C503" s="229"/>
      <c r="D503" s="1316"/>
      <c r="E503" s="2400"/>
      <c r="F503" s="215"/>
      <c r="G503" s="213"/>
      <c r="H503" s="213"/>
      <c r="I503" s="214"/>
      <c r="J503" s="834"/>
      <c r="K503" s="234"/>
      <c r="L503" s="230"/>
      <c r="M503" s="231"/>
      <c r="N503" s="231"/>
      <c r="O503" s="231"/>
      <c r="P503" s="231"/>
      <c r="Q503" s="235"/>
      <c r="R503" s="233"/>
      <c r="S503" s="232"/>
      <c r="T503" s="219"/>
      <c r="U503" s="835"/>
      <c r="V503" s="212"/>
      <c r="W503" s="231"/>
      <c r="X503" s="2118"/>
      <c r="Y503" s="2119"/>
      <c r="Z503" s="674"/>
      <c r="AA503" s="674"/>
      <c r="AB503" s="674"/>
      <c r="AC503" s="674"/>
      <c r="AD503" s="674"/>
      <c r="AE503" s="674"/>
      <c r="AF503" s="674"/>
      <c r="AG503" s="674"/>
      <c r="AH503" s="674"/>
      <c r="AI503" s="674"/>
      <c r="AJ503" s="674"/>
      <c r="AK503" s="674"/>
      <c r="AL503" s="674"/>
      <c r="AM503" s="674"/>
      <c r="AN503" s="674"/>
      <c r="AO503" s="674"/>
      <c r="AP503" s="674"/>
      <c r="AQ503" s="674"/>
      <c r="AR503" s="674"/>
      <c r="AS503" s="674"/>
      <c r="AT503" s="674"/>
      <c r="AU503" s="674"/>
      <c r="AV503" s="674"/>
      <c r="AW503" s="674"/>
      <c r="AX503" s="674"/>
      <c r="AY503" s="674"/>
      <c r="AZ503" s="674"/>
      <c r="BA503" s="674"/>
      <c r="BB503" s="674"/>
      <c r="BC503" s="674"/>
      <c r="BD503" s="674"/>
      <c r="BE503" s="674"/>
      <c r="BF503" s="674"/>
      <c r="BG503" s="674"/>
      <c r="BH503" s="674"/>
      <c r="BI503" s="674"/>
      <c r="BJ503" s="674"/>
      <c r="BK503" s="674"/>
      <c r="BL503" s="674"/>
      <c r="BM503" s="674"/>
      <c r="BN503" s="674"/>
      <c r="BO503" s="674"/>
      <c r="BP503" s="674"/>
      <c r="BQ503" s="674"/>
      <c r="BR503" s="674"/>
      <c r="BS503" s="674"/>
      <c r="BT503" s="674"/>
      <c r="BU503" s="674"/>
      <c r="BV503" s="674"/>
      <c r="BW503" s="674"/>
      <c r="BX503" s="674"/>
      <c r="BY503" s="674"/>
      <c r="BZ503" s="674"/>
      <c r="CA503" s="674"/>
      <c r="CB503" s="674"/>
      <c r="CC503" s="674"/>
      <c r="CD503" s="674"/>
      <c r="CE503" s="674"/>
      <c r="CF503" s="674"/>
      <c r="CG503" s="674"/>
      <c r="CH503" s="674"/>
      <c r="CI503" s="674"/>
      <c r="CJ503" s="674"/>
      <c r="CK503" s="674"/>
      <c r="CL503" s="674"/>
      <c r="CM503" s="674"/>
      <c r="CN503" s="674"/>
      <c r="CO503" s="674"/>
      <c r="CP503" s="674"/>
      <c r="CQ503" s="674"/>
      <c r="CR503" s="674"/>
      <c r="CS503" s="674"/>
      <c r="CT503" s="674"/>
      <c r="CU503" s="674"/>
      <c r="CV503" s="674"/>
      <c r="CW503" s="674"/>
      <c r="CX503" s="674"/>
      <c r="CY503" s="674"/>
      <c r="CZ503" s="674"/>
      <c r="DA503" s="674"/>
      <c r="DB503" s="674"/>
      <c r="DC503" s="674"/>
      <c r="DD503" s="674"/>
      <c r="DE503" s="674"/>
      <c r="DF503" s="674"/>
      <c r="DG503" s="674"/>
      <c r="DH503" s="674"/>
      <c r="DI503" s="674"/>
      <c r="DJ503" s="674"/>
      <c r="DK503" s="674"/>
      <c r="DL503" s="674"/>
      <c r="DM503" s="674"/>
      <c r="DN503" s="674"/>
      <c r="DO503" s="674"/>
      <c r="DP503" s="674"/>
      <c r="DQ503" s="674"/>
      <c r="DR503" s="674"/>
      <c r="DS503" s="674"/>
      <c r="DT503" s="674"/>
      <c r="DU503" s="674"/>
      <c r="DV503" s="674"/>
      <c r="DW503" s="674"/>
      <c r="DX503" s="674"/>
      <c r="DY503" s="674"/>
      <c r="DZ503" s="674"/>
      <c r="EA503" s="674"/>
      <c r="EB503" s="674"/>
      <c r="EC503" s="674"/>
      <c r="ED503" s="674"/>
      <c r="EE503" s="674"/>
      <c r="EF503" s="674"/>
      <c r="EG503" s="674"/>
      <c r="EH503" s="674"/>
      <c r="EI503" s="674"/>
      <c r="EJ503" s="674"/>
      <c r="EK503" s="674"/>
      <c r="EL503" s="674"/>
      <c r="EM503" s="674"/>
      <c r="EN503" s="674"/>
      <c r="EO503" s="674"/>
      <c r="EP503" s="674"/>
      <c r="EQ503" s="674"/>
      <c r="ER503" s="674"/>
      <c r="ES503" s="674"/>
      <c r="ET503" s="674"/>
      <c r="EU503" s="674"/>
      <c r="EV503" s="674"/>
      <c r="EW503" s="674"/>
      <c r="EX503" s="674"/>
      <c r="EY503" s="674"/>
      <c r="EZ503" s="674"/>
      <c r="FA503" s="674"/>
      <c r="FB503" s="674"/>
      <c r="FC503" s="674"/>
      <c r="FD503" s="674"/>
      <c r="FE503" s="674"/>
      <c r="FF503" s="674"/>
      <c r="FG503" s="674"/>
      <c r="FH503" s="674"/>
      <c r="FI503" s="674"/>
      <c r="FJ503" s="674"/>
      <c r="FK503" s="674"/>
      <c r="FL503" s="674"/>
      <c r="FM503" s="674"/>
      <c r="FN503" s="674"/>
      <c r="FO503" s="674"/>
      <c r="FP503" s="674"/>
      <c r="FQ503" s="674"/>
      <c r="FR503" s="674"/>
      <c r="FS503" s="674"/>
      <c r="FT503" s="674"/>
      <c r="FU503" s="674"/>
      <c r="FV503" s="674"/>
      <c r="FW503" s="674"/>
      <c r="FX503" s="674"/>
      <c r="FY503" s="674"/>
      <c r="FZ503" s="1313"/>
      <c r="GA503" s="1312"/>
      <c r="GB503" s="1156"/>
      <c r="GC503" s="1156"/>
      <c r="GD503" s="1156"/>
      <c r="GE503" s="1156"/>
      <c r="GF503" s="1156"/>
      <c r="GG503" s="1156"/>
      <c r="GH503" s="1156"/>
      <c r="GI503" s="1156"/>
      <c r="GJ503" s="1156"/>
      <c r="GK503" s="1157"/>
      <c r="GL503" s="1157"/>
      <c r="GM503" s="1157"/>
      <c r="GN503" s="1157"/>
      <c r="GO503" s="1157"/>
      <c r="GP503" s="1157"/>
      <c r="GQ503" s="1157"/>
      <c r="GR503" s="1157"/>
      <c r="GS503" s="1157"/>
      <c r="GT503" s="1157"/>
      <c r="GU503" s="1157"/>
      <c r="GV503" s="1157"/>
      <c r="GW503" s="1157"/>
      <c r="GX503" s="1157"/>
      <c r="GY503" s="1157"/>
      <c r="GZ503" s="1157"/>
      <c r="HA503" s="1157"/>
      <c r="HB503" s="1157"/>
      <c r="HC503" s="1157"/>
      <c r="HD503" s="1157"/>
      <c r="HE503" s="1157"/>
      <c r="HF503" s="1157"/>
      <c r="HG503" s="1157"/>
      <c r="HH503" s="1157"/>
      <c r="HI503" s="1157"/>
      <c r="HJ503" s="1026"/>
    </row>
    <row r="504" spans="2:218" ht="24.95" customHeight="1" x14ac:dyDescent="0.25">
      <c r="B504" s="1606"/>
      <c r="C504" s="229"/>
      <c r="D504" s="1316"/>
      <c r="E504" s="2400"/>
      <c r="F504" s="215"/>
      <c r="G504" s="213"/>
      <c r="H504" s="213"/>
      <c r="I504" s="214"/>
      <c r="J504" s="834"/>
      <c r="K504" s="234"/>
      <c r="L504" s="230"/>
      <c r="M504" s="231"/>
      <c r="N504" s="231"/>
      <c r="O504" s="231"/>
      <c r="P504" s="231"/>
      <c r="Q504" s="235"/>
      <c r="R504" s="233"/>
      <c r="S504" s="232"/>
      <c r="T504" s="219"/>
      <c r="U504" s="835"/>
      <c r="V504" s="212"/>
      <c r="W504" s="231"/>
      <c r="X504" s="2118"/>
      <c r="Y504" s="2119"/>
      <c r="Z504" s="674"/>
      <c r="AA504" s="674"/>
      <c r="AB504" s="674"/>
      <c r="AC504" s="674"/>
      <c r="AD504" s="674"/>
      <c r="AE504" s="674"/>
      <c r="AF504" s="674"/>
      <c r="AG504" s="674"/>
      <c r="AH504" s="674"/>
      <c r="AI504" s="674"/>
      <c r="AJ504" s="674"/>
      <c r="AK504" s="674"/>
      <c r="AL504" s="674"/>
      <c r="AM504" s="674"/>
      <c r="AN504" s="674"/>
      <c r="AO504" s="674"/>
      <c r="AP504" s="674"/>
      <c r="AQ504" s="674"/>
      <c r="AR504" s="674"/>
      <c r="AS504" s="674"/>
      <c r="AT504" s="674"/>
      <c r="AU504" s="674"/>
      <c r="AV504" s="674"/>
      <c r="AW504" s="674"/>
      <c r="AX504" s="674"/>
      <c r="AY504" s="674"/>
      <c r="AZ504" s="674"/>
      <c r="BA504" s="674"/>
      <c r="BB504" s="674"/>
      <c r="BC504" s="674"/>
      <c r="BD504" s="674"/>
      <c r="BE504" s="674"/>
      <c r="BF504" s="674"/>
      <c r="BG504" s="674"/>
      <c r="BH504" s="674"/>
      <c r="BI504" s="674"/>
      <c r="BJ504" s="674"/>
      <c r="BK504" s="674"/>
      <c r="BL504" s="674"/>
      <c r="BM504" s="674"/>
      <c r="BN504" s="674"/>
      <c r="BO504" s="674"/>
      <c r="BP504" s="674"/>
      <c r="BQ504" s="674"/>
      <c r="BR504" s="674"/>
      <c r="BS504" s="674"/>
      <c r="BT504" s="674"/>
      <c r="BU504" s="674"/>
      <c r="BV504" s="674"/>
      <c r="BW504" s="674"/>
      <c r="BX504" s="674"/>
      <c r="BY504" s="674"/>
      <c r="BZ504" s="674"/>
      <c r="CA504" s="674"/>
      <c r="CB504" s="674"/>
      <c r="CC504" s="674"/>
      <c r="CD504" s="674"/>
      <c r="CE504" s="674"/>
      <c r="CF504" s="674"/>
      <c r="CG504" s="674"/>
      <c r="CH504" s="674"/>
      <c r="CI504" s="674"/>
      <c r="CJ504" s="674"/>
      <c r="CK504" s="674"/>
      <c r="CL504" s="674"/>
      <c r="CM504" s="674"/>
      <c r="CN504" s="674"/>
      <c r="CO504" s="674"/>
      <c r="CP504" s="674"/>
      <c r="CQ504" s="674"/>
      <c r="CR504" s="674"/>
      <c r="CS504" s="674"/>
      <c r="CT504" s="674"/>
      <c r="CU504" s="674"/>
      <c r="CV504" s="674"/>
      <c r="CW504" s="674"/>
      <c r="CX504" s="674"/>
      <c r="CY504" s="674"/>
      <c r="CZ504" s="674"/>
      <c r="DA504" s="674"/>
      <c r="DB504" s="674"/>
      <c r="DC504" s="674"/>
      <c r="DD504" s="674"/>
      <c r="DE504" s="674"/>
      <c r="DF504" s="674"/>
      <c r="DG504" s="674"/>
      <c r="DH504" s="674"/>
      <c r="DI504" s="674"/>
      <c r="DJ504" s="674"/>
      <c r="DK504" s="674"/>
      <c r="DL504" s="674"/>
      <c r="DM504" s="674"/>
      <c r="DN504" s="674"/>
      <c r="DO504" s="674"/>
      <c r="DP504" s="674"/>
      <c r="DQ504" s="674"/>
      <c r="DR504" s="674"/>
      <c r="DS504" s="674"/>
      <c r="DT504" s="674"/>
      <c r="DU504" s="674"/>
      <c r="DV504" s="674"/>
      <c r="DW504" s="674"/>
      <c r="DX504" s="674"/>
      <c r="DY504" s="674"/>
      <c r="DZ504" s="674"/>
      <c r="EA504" s="674"/>
      <c r="EB504" s="674"/>
      <c r="EC504" s="674"/>
      <c r="ED504" s="674"/>
      <c r="EE504" s="674"/>
      <c r="EF504" s="674"/>
      <c r="EG504" s="674"/>
      <c r="EH504" s="674"/>
      <c r="EI504" s="674"/>
      <c r="EJ504" s="674"/>
      <c r="EK504" s="674"/>
      <c r="EL504" s="674"/>
      <c r="EM504" s="674"/>
      <c r="EN504" s="674"/>
      <c r="EO504" s="674"/>
      <c r="EP504" s="674"/>
      <c r="EQ504" s="674"/>
      <c r="ER504" s="674"/>
      <c r="ES504" s="674"/>
      <c r="ET504" s="674"/>
      <c r="EU504" s="674"/>
      <c r="EV504" s="674"/>
      <c r="EW504" s="674"/>
      <c r="EX504" s="674"/>
      <c r="EY504" s="674"/>
      <c r="EZ504" s="674"/>
      <c r="FA504" s="674"/>
      <c r="FB504" s="674"/>
      <c r="FC504" s="674"/>
      <c r="FD504" s="674"/>
      <c r="FE504" s="674"/>
      <c r="FF504" s="674"/>
      <c r="FG504" s="674"/>
      <c r="FH504" s="674"/>
      <c r="FI504" s="674"/>
      <c r="FJ504" s="674"/>
      <c r="FK504" s="674"/>
      <c r="FL504" s="674"/>
      <c r="FM504" s="674"/>
      <c r="FN504" s="674"/>
      <c r="FO504" s="674"/>
      <c r="FP504" s="674"/>
      <c r="FQ504" s="674"/>
      <c r="FR504" s="674"/>
      <c r="FS504" s="674"/>
      <c r="FT504" s="674"/>
      <c r="FU504" s="674"/>
      <c r="FV504" s="674"/>
      <c r="FW504" s="674"/>
      <c r="FX504" s="674"/>
      <c r="FY504" s="674"/>
      <c r="FZ504" s="1313"/>
      <c r="GA504" s="1312"/>
      <c r="GB504" s="1156"/>
      <c r="GC504" s="1156"/>
      <c r="GD504" s="1156"/>
      <c r="GE504" s="1156"/>
      <c r="GF504" s="1156"/>
      <c r="GG504" s="1156"/>
      <c r="GH504" s="1156"/>
      <c r="GI504" s="1156"/>
      <c r="GJ504" s="1156"/>
      <c r="GK504" s="1157"/>
      <c r="GL504" s="1157"/>
      <c r="GM504" s="1157"/>
      <c r="GN504" s="1157"/>
      <c r="GO504" s="1157"/>
      <c r="GP504" s="1157"/>
      <c r="GQ504" s="1157"/>
      <c r="GR504" s="1157"/>
      <c r="GS504" s="1157"/>
      <c r="GT504" s="1157"/>
      <c r="GU504" s="1157"/>
      <c r="GV504" s="1157"/>
      <c r="GW504" s="1157"/>
      <c r="GX504" s="1157"/>
      <c r="GY504" s="1157"/>
      <c r="GZ504" s="1157"/>
      <c r="HA504" s="1157"/>
      <c r="HB504" s="1157"/>
      <c r="HC504" s="1157"/>
      <c r="HD504" s="1157"/>
      <c r="HE504" s="1157"/>
      <c r="HF504" s="1157"/>
      <c r="HG504" s="1157"/>
      <c r="HH504" s="1157"/>
      <c r="HI504" s="1157"/>
      <c r="HJ504" s="1026"/>
    </row>
    <row r="505" spans="2:218" ht="24.95" customHeight="1" x14ac:dyDescent="0.25">
      <c r="B505" s="1606"/>
      <c r="C505" s="229"/>
      <c r="D505" s="1316"/>
      <c r="E505" s="2400"/>
      <c r="F505" s="215"/>
      <c r="G505" s="213"/>
      <c r="H505" s="213"/>
      <c r="I505" s="214"/>
      <c r="J505" s="834"/>
      <c r="K505" s="234"/>
      <c r="L505" s="230"/>
      <c r="M505" s="231"/>
      <c r="N505" s="231"/>
      <c r="O505" s="231"/>
      <c r="P505" s="231"/>
      <c r="Q505" s="235"/>
      <c r="R505" s="233"/>
      <c r="S505" s="232"/>
      <c r="T505" s="219"/>
      <c r="U505" s="835"/>
      <c r="V505" s="212"/>
      <c r="W505" s="231"/>
      <c r="X505" s="2118"/>
      <c r="Y505" s="2119"/>
      <c r="Z505" s="674"/>
      <c r="AA505" s="674"/>
      <c r="AB505" s="674"/>
      <c r="AC505" s="674"/>
      <c r="AD505" s="674"/>
      <c r="AE505" s="674"/>
      <c r="AF505" s="674"/>
      <c r="AG505" s="674"/>
      <c r="AH505" s="674"/>
      <c r="AI505" s="674"/>
      <c r="AJ505" s="674"/>
      <c r="AK505" s="674"/>
      <c r="AL505" s="674"/>
      <c r="AM505" s="674"/>
      <c r="AN505" s="674"/>
      <c r="AO505" s="674"/>
      <c r="AP505" s="674"/>
      <c r="AQ505" s="674"/>
      <c r="AR505" s="674"/>
      <c r="AS505" s="674"/>
      <c r="AT505" s="674"/>
      <c r="AU505" s="674"/>
      <c r="AV505" s="674"/>
      <c r="AW505" s="674"/>
      <c r="AX505" s="674"/>
      <c r="AY505" s="674"/>
      <c r="AZ505" s="674"/>
      <c r="BA505" s="674"/>
      <c r="BB505" s="674"/>
      <c r="BC505" s="674"/>
      <c r="BD505" s="674"/>
      <c r="BE505" s="674"/>
      <c r="BF505" s="674"/>
      <c r="BG505" s="674"/>
      <c r="BH505" s="674"/>
      <c r="BI505" s="674"/>
      <c r="BJ505" s="674"/>
      <c r="BK505" s="674"/>
      <c r="BL505" s="674"/>
      <c r="BM505" s="674"/>
      <c r="BN505" s="674"/>
      <c r="BO505" s="674"/>
      <c r="BP505" s="674"/>
      <c r="BQ505" s="674"/>
      <c r="BR505" s="674"/>
      <c r="BS505" s="674"/>
      <c r="BT505" s="674"/>
      <c r="BU505" s="674"/>
      <c r="BV505" s="674"/>
      <c r="BW505" s="674"/>
      <c r="BX505" s="674"/>
      <c r="BY505" s="674"/>
      <c r="BZ505" s="674"/>
      <c r="CA505" s="674"/>
      <c r="CB505" s="674"/>
      <c r="CC505" s="674"/>
      <c r="CD505" s="674"/>
      <c r="CE505" s="674"/>
      <c r="CF505" s="674"/>
      <c r="CG505" s="674"/>
      <c r="CH505" s="674"/>
      <c r="CI505" s="674"/>
      <c r="CJ505" s="674"/>
      <c r="CK505" s="674"/>
      <c r="CL505" s="674"/>
      <c r="CM505" s="674"/>
      <c r="CN505" s="674"/>
      <c r="CO505" s="674"/>
      <c r="CP505" s="674"/>
      <c r="CQ505" s="674"/>
      <c r="CR505" s="674"/>
      <c r="CS505" s="674"/>
      <c r="CT505" s="674"/>
      <c r="CU505" s="674"/>
      <c r="CV505" s="674"/>
      <c r="CW505" s="674"/>
      <c r="CX505" s="674"/>
      <c r="CY505" s="674"/>
      <c r="CZ505" s="674"/>
      <c r="DA505" s="674"/>
      <c r="DB505" s="674"/>
      <c r="DC505" s="674"/>
      <c r="DD505" s="674"/>
      <c r="DE505" s="674"/>
      <c r="DF505" s="674"/>
      <c r="DG505" s="674"/>
      <c r="DH505" s="674"/>
      <c r="DI505" s="674"/>
      <c r="DJ505" s="674"/>
      <c r="DK505" s="674"/>
      <c r="DL505" s="674"/>
      <c r="DM505" s="674"/>
      <c r="DN505" s="674"/>
      <c r="DO505" s="674"/>
      <c r="DP505" s="674"/>
      <c r="DQ505" s="674"/>
      <c r="DR505" s="674"/>
      <c r="DS505" s="674"/>
      <c r="DT505" s="674"/>
      <c r="DU505" s="674"/>
      <c r="DV505" s="674"/>
      <c r="DW505" s="674"/>
      <c r="DX505" s="674"/>
      <c r="DY505" s="674"/>
      <c r="DZ505" s="674"/>
      <c r="EA505" s="674"/>
      <c r="EB505" s="674"/>
      <c r="EC505" s="674"/>
      <c r="ED505" s="674"/>
      <c r="EE505" s="674"/>
      <c r="EF505" s="674"/>
      <c r="EG505" s="674"/>
      <c r="EH505" s="674"/>
      <c r="EI505" s="674"/>
      <c r="EJ505" s="674"/>
      <c r="EK505" s="674"/>
      <c r="EL505" s="674"/>
      <c r="EM505" s="674"/>
      <c r="EN505" s="674"/>
      <c r="EO505" s="674"/>
      <c r="EP505" s="674"/>
      <c r="EQ505" s="674"/>
      <c r="ER505" s="674"/>
      <c r="ES505" s="674"/>
      <c r="ET505" s="674"/>
      <c r="EU505" s="674"/>
      <c r="EV505" s="674"/>
      <c r="EW505" s="674"/>
      <c r="EX505" s="674"/>
      <c r="EY505" s="674"/>
      <c r="EZ505" s="674"/>
      <c r="FA505" s="674"/>
      <c r="FB505" s="674"/>
      <c r="FC505" s="674"/>
      <c r="FD505" s="674"/>
      <c r="FE505" s="674"/>
      <c r="FF505" s="674"/>
      <c r="FG505" s="674"/>
      <c r="FH505" s="674"/>
      <c r="FI505" s="674"/>
      <c r="FJ505" s="674"/>
      <c r="FK505" s="674"/>
      <c r="FL505" s="674"/>
      <c r="FM505" s="674"/>
      <c r="FN505" s="674"/>
      <c r="FO505" s="674"/>
      <c r="FP505" s="674"/>
      <c r="FQ505" s="674"/>
      <c r="FR505" s="674"/>
      <c r="FS505" s="674"/>
      <c r="FT505" s="674"/>
      <c r="FU505" s="674"/>
      <c r="FV505" s="674"/>
      <c r="FW505" s="674"/>
      <c r="FX505" s="674"/>
      <c r="FY505" s="674"/>
      <c r="FZ505" s="1313"/>
      <c r="GA505" s="1312"/>
      <c r="GB505" s="1156"/>
      <c r="GC505" s="1156"/>
      <c r="GD505" s="1156"/>
      <c r="GE505" s="1156"/>
      <c r="GF505" s="1156"/>
      <c r="GG505" s="1156"/>
      <c r="GH505" s="1156"/>
      <c r="GI505" s="1156"/>
      <c r="GJ505" s="1156"/>
      <c r="GK505" s="1157"/>
      <c r="GL505" s="1157"/>
      <c r="GM505" s="1157"/>
      <c r="GN505" s="1157"/>
      <c r="GO505" s="1157"/>
      <c r="GP505" s="1157"/>
      <c r="GQ505" s="1157"/>
      <c r="GR505" s="1157"/>
      <c r="GS505" s="1157"/>
      <c r="GT505" s="1157"/>
      <c r="GU505" s="1157"/>
      <c r="GV505" s="1157"/>
      <c r="GW505" s="1157"/>
      <c r="GX505" s="1157"/>
      <c r="GY505" s="1157"/>
      <c r="GZ505" s="1157"/>
      <c r="HA505" s="1157"/>
      <c r="HB505" s="1157"/>
      <c r="HC505" s="1157"/>
      <c r="HD505" s="1157"/>
      <c r="HE505" s="1157"/>
      <c r="HF505" s="1157"/>
      <c r="HG505" s="1157"/>
      <c r="HH505" s="1157"/>
      <c r="HI505" s="1157"/>
      <c r="HJ505" s="1026"/>
    </row>
    <row r="506" spans="2:218" ht="24.95" customHeight="1" x14ac:dyDescent="0.25">
      <c r="B506" s="1606"/>
      <c r="C506" s="229"/>
      <c r="D506" s="1316"/>
      <c r="E506" s="2400"/>
      <c r="F506" s="215"/>
      <c r="G506" s="213"/>
      <c r="H506" s="213"/>
      <c r="I506" s="214"/>
      <c r="J506" s="834"/>
      <c r="K506" s="234"/>
      <c r="L506" s="230"/>
      <c r="M506" s="231"/>
      <c r="N506" s="231"/>
      <c r="O506" s="231"/>
      <c r="P506" s="231"/>
      <c r="Q506" s="235"/>
      <c r="R506" s="233"/>
      <c r="S506" s="232"/>
      <c r="T506" s="219"/>
      <c r="U506" s="835"/>
      <c r="V506" s="212"/>
      <c r="W506" s="231"/>
      <c r="X506" s="2118"/>
      <c r="Y506" s="2119"/>
      <c r="Z506" s="674"/>
      <c r="AA506" s="674"/>
      <c r="AB506" s="674"/>
      <c r="AC506" s="674"/>
      <c r="AD506" s="674"/>
      <c r="AE506" s="674"/>
      <c r="AF506" s="674"/>
      <c r="AG506" s="674"/>
      <c r="AH506" s="674"/>
      <c r="AI506" s="674"/>
      <c r="AJ506" s="674"/>
      <c r="AK506" s="674"/>
      <c r="AL506" s="674"/>
      <c r="AM506" s="674"/>
      <c r="AN506" s="674"/>
      <c r="AO506" s="674"/>
      <c r="AP506" s="674"/>
      <c r="AQ506" s="674"/>
      <c r="AR506" s="674"/>
      <c r="AS506" s="674"/>
      <c r="AT506" s="674"/>
      <c r="AU506" s="674"/>
      <c r="AV506" s="674"/>
      <c r="AW506" s="674"/>
      <c r="AX506" s="674"/>
      <c r="AY506" s="674"/>
      <c r="AZ506" s="674"/>
      <c r="BA506" s="674"/>
      <c r="BB506" s="674"/>
      <c r="BC506" s="674"/>
      <c r="BD506" s="674"/>
      <c r="BE506" s="674"/>
      <c r="BF506" s="674"/>
      <c r="BG506" s="674"/>
      <c r="BH506" s="674"/>
      <c r="BI506" s="674"/>
      <c r="BJ506" s="674"/>
      <c r="BK506" s="674"/>
      <c r="BL506" s="674"/>
      <c r="BM506" s="674"/>
      <c r="BN506" s="674"/>
      <c r="BO506" s="674"/>
      <c r="BP506" s="674"/>
      <c r="BQ506" s="674"/>
      <c r="BR506" s="674"/>
      <c r="BS506" s="674"/>
      <c r="BT506" s="674"/>
      <c r="BU506" s="674"/>
      <c r="BV506" s="674"/>
      <c r="BW506" s="674"/>
      <c r="BX506" s="674"/>
      <c r="BY506" s="674"/>
      <c r="BZ506" s="674"/>
      <c r="CA506" s="674"/>
      <c r="CB506" s="674"/>
      <c r="CC506" s="674"/>
      <c r="CD506" s="674"/>
      <c r="CE506" s="674"/>
      <c r="CF506" s="674"/>
      <c r="CG506" s="674"/>
      <c r="CH506" s="674"/>
      <c r="CI506" s="674"/>
      <c r="CJ506" s="674"/>
      <c r="CK506" s="674"/>
      <c r="CL506" s="674"/>
      <c r="CM506" s="674"/>
      <c r="CN506" s="674"/>
      <c r="CO506" s="674"/>
      <c r="CP506" s="674"/>
      <c r="CQ506" s="674"/>
      <c r="CR506" s="674"/>
      <c r="CS506" s="674"/>
      <c r="CT506" s="674"/>
      <c r="CU506" s="674"/>
      <c r="CV506" s="674"/>
      <c r="CW506" s="674"/>
      <c r="CX506" s="674"/>
      <c r="CY506" s="674"/>
      <c r="CZ506" s="674"/>
      <c r="DA506" s="674"/>
      <c r="DB506" s="674"/>
      <c r="DC506" s="674"/>
      <c r="DD506" s="674"/>
      <c r="DE506" s="674"/>
      <c r="DF506" s="674"/>
      <c r="DG506" s="674"/>
      <c r="DH506" s="674"/>
      <c r="DI506" s="674"/>
      <c r="DJ506" s="674"/>
      <c r="DK506" s="674"/>
      <c r="DL506" s="674"/>
      <c r="DM506" s="674"/>
      <c r="DN506" s="674"/>
      <c r="DO506" s="674"/>
      <c r="DP506" s="674"/>
      <c r="DQ506" s="674"/>
      <c r="DR506" s="674"/>
      <c r="DS506" s="674"/>
      <c r="DT506" s="674"/>
      <c r="DU506" s="674"/>
      <c r="DV506" s="674"/>
      <c r="DW506" s="674"/>
      <c r="DX506" s="674"/>
      <c r="DY506" s="674"/>
      <c r="DZ506" s="674"/>
      <c r="EA506" s="674"/>
      <c r="EB506" s="674"/>
      <c r="EC506" s="674"/>
      <c r="ED506" s="674"/>
      <c r="EE506" s="674"/>
      <c r="EF506" s="674"/>
      <c r="EG506" s="674"/>
      <c r="EH506" s="674"/>
      <c r="EI506" s="674"/>
      <c r="EJ506" s="674"/>
      <c r="EK506" s="674"/>
      <c r="EL506" s="674"/>
      <c r="EM506" s="674"/>
      <c r="EN506" s="674"/>
      <c r="EO506" s="674"/>
      <c r="EP506" s="674"/>
      <c r="EQ506" s="674"/>
      <c r="ER506" s="674"/>
      <c r="ES506" s="674"/>
      <c r="ET506" s="674"/>
      <c r="EU506" s="674"/>
      <c r="EV506" s="674"/>
      <c r="EW506" s="674"/>
      <c r="EX506" s="674"/>
      <c r="EY506" s="674"/>
      <c r="EZ506" s="674"/>
      <c r="FA506" s="674"/>
      <c r="FB506" s="674"/>
      <c r="FC506" s="674"/>
      <c r="FD506" s="674"/>
      <c r="FE506" s="674"/>
      <c r="FF506" s="674"/>
      <c r="FG506" s="674"/>
      <c r="FH506" s="674"/>
      <c r="FI506" s="674"/>
      <c r="FJ506" s="674"/>
      <c r="FK506" s="674"/>
      <c r="FL506" s="674"/>
      <c r="FM506" s="674"/>
      <c r="FN506" s="674"/>
      <c r="FO506" s="674"/>
      <c r="FP506" s="674"/>
      <c r="FQ506" s="674"/>
      <c r="FR506" s="674"/>
      <c r="FS506" s="674"/>
      <c r="FT506" s="674"/>
      <c r="FU506" s="674"/>
      <c r="FV506" s="674"/>
      <c r="FW506" s="674"/>
      <c r="FX506" s="674"/>
      <c r="FY506" s="674"/>
      <c r="FZ506" s="1313"/>
      <c r="GA506" s="1312"/>
      <c r="GB506" s="1156"/>
      <c r="GC506" s="1156"/>
      <c r="GD506" s="1156"/>
      <c r="GE506" s="1156"/>
      <c r="GF506" s="1156"/>
      <c r="GG506" s="1156"/>
      <c r="GH506" s="1156"/>
      <c r="GI506" s="1156"/>
      <c r="GJ506" s="1156"/>
      <c r="GK506" s="1157"/>
      <c r="GL506" s="1157"/>
      <c r="GM506" s="1157"/>
      <c r="GN506" s="1157"/>
      <c r="GO506" s="1157"/>
      <c r="GP506" s="1157"/>
      <c r="GQ506" s="1157"/>
      <c r="GR506" s="1157"/>
      <c r="GS506" s="1157"/>
      <c r="GT506" s="1157"/>
      <c r="GU506" s="1157"/>
      <c r="GV506" s="1157"/>
      <c r="GW506" s="1157"/>
      <c r="GX506" s="1157"/>
      <c r="GY506" s="1157"/>
      <c r="GZ506" s="1157"/>
      <c r="HA506" s="1157"/>
      <c r="HB506" s="1157"/>
      <c r="HC506" s="1157"/>
      <c r="HD506" s="1157"/>
      <c r="HE506" s="1157"/>
      <c r="HF506" s="1157"/>
      <c r="HG506" s="1157"/>
      <c r="HH506" s="1157"/>
      <c r="HI506" s="1157"/>
      <c r="HJ506" s="1026"/>
    </row>
    <row r="507" spans="2:218" ht="24.95" customHeight="1" x14ac:dyDescent="0.25">
      <c r="B507" s="1606"/>
      <c r="C507" s="229"/>
      <c r="D507" s="1316"/>
      <c r="E507" s="2400"/>
      <c r="F507" s="215"/>
      <c r="G507" s="213"/>
      <c r="H507" s="213"/>
      <c r="I507" s="214"/>
      <c r="J507" s="834"/>
      <c r="K507" s="234"/>
      <c r="L507" s="230"/>
      <c r="M507" s="231"/>
      <c r="N507" s="231"/>
      <c r="O507" s="231"/>
      <c r="P507" s="231"/>
      <c r="Q507" s="235"/>
      <c r="R507" s="233"/>
      <c r="S507" s="232"/>
      <c r="T507" s="219"/>
      <c r="U507" s="835"/>
      <c r="V507" s="212"/>
      <c r="W507" s="231"/>
      <c r="X507" s="2118"/>
      <c r="Y507" s="2119"/>
      <c r="Z507" s="674"/>
      <c r="AA507" s="674"/>
      <c r="AB507" s="674"/>
      <c r="AC507" s="674"/>
      <c r="AD507" s="674"/>
      <c r="AE507" s="674"/>
      <c r="AF507" s="674"/>
      <c r="AG507" s="674"/>
      <c r="AH507" s="674"/>
      <c r="AI507" s="674"/>
      <c r="AJ507" s="674"/>
      <c r="AK507" s="674"/>
      <c r="AL507" s="674"/>
      <c r="AM507" s="674"/>
      <c r="AN507" s="674"/>
      <c r="AO507" s="674"/>
      <c r="AP507" s="674"/>
      <c r="AQ507" s="674"/>
      <c r="AR507" s="674"/>
      <c r="AS507" s="674"/>
      <c r="AT507" s="674"/>
      <c r="AU507" s="674"/>
      <c r="AV507" s="674"/>
      <c r="AW507" s="674"/>
      <c r="AX507" s="674"/>
      <c r="AY507" s="674"/>
      <c r="AZ507" s="674"/>
      <c r="BA507" s="674"/>
      <c r="BB507" s="674"/>
      <c r="BC507" s="674"/>
      <c r="BD507" s="674"/>
      <c r="BE507" s="674"/>
      <c r="BF507" s="674"/>
      <c r="BG507" s="674"/>
      <c r="BH507" s="674"/>
      <c r="BI507" s="674"/>
      <c r="BJ507" s="674"/>
      <c r="BK507" s="674"/>
      <c r="BL507" s="674"/>
      <c r="BM507" s="674"/>
      <c r="BN507" s="674"/>
      <c r="BO507" s="674"/>
      <c r="BP507" s="674"/>
      <c r="BQ507" s="674"/>
      <c r="BR507" s="674"/>
      <c r="BS507" s="674"/>
      <c r="BT507" s="674"/>
      <c r="BU507" s="674"/>
      <c r="BV507" s="674"/>
      <c r="BW507" s="674"/>
      <c r="BX507" s="674"/>
      <c r="BY507" s="674"/>
      <c r="BZ507" s="674"/>
      <c r="CA507" s="674"/>
      <c r="CB507" s="674"/>
      <c r="CC507" s="674"/>
      <c r="CD507" s="674"/>
      <c r="CE507" s="674"/>
      <c r="CF507" s="674"/>
      <c r="CG507" s="674"/>
      <c r="CH507" s="674"/>
      <c r="CI507" s="674"/>
      <c r="CJ507" s="674"/>
      <c r="CK507" s="674"/>
      <c r="CL507" s="674"/>
      <c r="CM507" s="674"/>
      <c r="CN507" s="674"/>
      <c r="CO507" s="674"/>
      <c r="CP507" s="674"/>
      <c r="CQ507" s="674"/>
      <c r="CR507" s="674"/>
      <c r="CS507" s="674"/>
      <c r="CT507" s="674"/>
      <c r="CU507" s="674"/>
      <c r="CV507" s="674"/>
      <c r="CW507" s="674"/>
      <c r="CX507" s="674"/>
      <c r="CY507" s="674"/>
      <c r="CZ507" s="674"/>
      <c r="DA507" s="674"/>
      <c r="DB507" s="674"/>
      <c r="DC507" s="674"/>
      <c r="DD507" s="674"/>
      <c r="DE507" s="674"/>
      <c r="DF507" s="674"/>
      <c r="DG507" s="674"/>
      <c r="DH507" s="674"/>
      <c r="DI507" s="674"/>
      <c r="DJ507" s="674"/>
      <c r="DK507" s="674"/>
      <c r="DL507" s="674"/>
      <c r="DM507" s="674"/>
      <c r="DN507" s="674"/>
      <c r="DO507" s="674"/>
      <c r="DP507" s="674"/>
      <c r="DQ507" s="674"/>
      <c r="DR507" s="674"/>
      <c r="DS507" s="674"/>
      <c r="DT507" s="674"/>
      <c r="DU507" s="674"/>
      <c r="DV507" s="674"/>
      <c r="DW507" s="674"/>
      <c r="DX507" s="674"/>
      <c r="DY507" s="674"/>
      <c r="DZ507" s="674"/>
      <c r="EA507" s="674"/>
      <c r="EB507" s="674"/>
      <c r="EC507" s="674"/>
      <c r="ED507" s="674"/>
      <c r="EE507" s="674"/>
      <c r="EF507" s="674"/>
      <c r="EG507" s="674"/>
      <c r="EH507" s="674"/>
      <c r="EI507" s="674"/>
      <c r="EJ507" s="674"/>
      <c r="EK507" s="674"/>
      <c r="EL507" s="674"/>
      <c r="EM507" s="674"/>
      <c r="EN507" s="674"/>
      <c r="EO507" s="674"/>
      <c r="EP507" s="674"/>
      <c r="EQ507" s="674"/>
      <c r="ER507" s="674"/>
      <c r="ES507" s="674"/>
      <c r="ET507" s="674"/>
      <c r="EU507" s="674"/>
      <c r="EV507" s="674"/>
      <c r="EW507" s="674"/>
      <c r="EX507" s="674"/>
      <c r="EY507" s="674"/>
      <c r="EZ507" s="674"/>
      <c r="FA507" s="674"/>
      <c r="FB507" s="674"/>
      <c r="FC507" s="674"/>
      <c r="FD507" s="674"/>
      <c r="FE507" s="674"/>
      <c r="FF507" s="674"/>
      <c r="FG507" s="674"/>
      <c r="FH507" s="674"/>
      <c r="FI507" s="674"/>
      <c r="FJ507" s="674"/>
      <c r="FK507" s="674"/>
      <c r="FL507" s="674"/>
      <c r="FM507" s="674"/>
      <c r="FN507" s="674"/>
      <c r="FO507" s="674"/>
      <c r="FP507" s="674"/>
      <c r="FQ507" s="674"/>
      <c r="FR507" s="674"/>
      <c r="FS507" s="674"/>
      <c r="FT507" s="674"/>
      <c r="FU507" s="674"/>
      <c r="FV507" s="674"/>
      <c r="FW507" s="674"/>
      <c r="FX507" s="674"/>
      <c r="FY507" s="674"/>
      <c r="FZ507" s="1313"/>
      <c r="GA507" s="1312"/>
      <c r="GB507" s="1156"/>
      <c r="GC507" s="1156"/>
      <c r="GD507" s="1156"/>
      <c r="GE507" s="1156"/>
      <c r="GF507" s="1156"/>
      <c r="GG507" s="1156"/>
      <c r="GH507" s="1156"/>
      <c r="GI507" s="1156"/>
      <c r="GJ507" s="1156"/>
      <c r="GK507" s="1157"/>
      <c r="GL507" s="1157"/>
      <c r="GM507" s="1157"/>
      <c r="GN507" s="1157"/>
      <c r="GO507" s="1157"/>
      <c r="GP507" s="1157"/>
      <c r="GQ507" s="1157"/>
      <c r="GR507" s="1157"/>
      <c r="GS507" s="1157"/>
      <c r="GT507" s="1157"/>
      <c r="GU507" s="1157"/>
      <c r="GV507" s="1157"/>
      <c r="GW507" s="1157"/>
      <c r="GX507" s="1157"/>
      <c r="GY507" s="1157"/>
      <c r="GZ507" s="1157"/>
      <c r="HA507" s="1157"/>
      <c r="HB507" s="1157"/>
      <c r="HC507" s="1157"/>
      <c r="HD507" s="1157"/>
      <c r="HE507" s="1157"/>
      <c r="HF507" s="1157"/>
      <c r="HG507" s="1157"/>
      <c r="HH507" s="1157"/>
      <c r="HI507" s="1157"/>
      <c r="HJ507" s="1026"/>
    </row>
    <row r="508" spans="2:218" ht="24.95" customHeight="1" x14ac:dyDescent="0.25">
      <c r="B508" s="1606"/>
      <c r="C508" s="229"/>
      <c r="D508" s="1316"/>
      <c r="E508" s="2400"/>
      <c r="F508" s="215"/>
      <c r="G508" s="213"/>
      <c r="H508" s="213"/>
      <c r="I508" s="214"/>
      <c r="J508" s="834"/>
      <c r="K508" s="234"/>
      <c r="L508" s="230"/>
      <c r="M508" s="231"/>
      <c r="N508" s="231"/>
      <c r="O508" s="231"/>
      <c r="P508" s="231"/>
      <c r="Q508" s="235"/>
      <c r="R508" s="233"/>
      <c r="S508" s="232"/>
      <c r="T508" s="219"/>
      <c r="U508" s="835"/>
      <c r="V508" s="212"/>
      <c r="W508" s="231"/>
      <c r="X508" s="2118"/>
      <c r="Y508" s="2119"/>
      <c r="Z508" s="674"/>
      <c r="AA508" s="674"/>
      <c r="AB508" s="674"/>
      <c r="AC508" s="674"/>
      <c r="AD508" s="674"/>
      <c r="AE508" s="674"/>
      <c r="AF508" s="674"/>
      <c r="AG508" s="674"/>
      <c r="AH508" s="674"/>
      <c r="AI508" s="674"/>
      <c r="AJ508" s="674"/>
      <c r="AK508" s="674"/>
      <c r="AL508" s="674"/>
      <c r="AM508" s="674"/>
      <c r="AN508" s="674"/>
      <c r="AO508" s="674"/>
      <c r="AP508" s="674"/>
      <c r="AQ508" s="674"/>
      <c r="AR508" s="674"/>
      <c r="AS508" s="674"/>
      <c r="AT508" s="674"/>
      <c r="AU508" s="674"/>
      <c r="AV508" s="674"/>
      <c r="AW508" s="674"/>
      <c r="AX508" s="674"/>
      <c r="AY508" s="674"/>
      <c r="AZ508" s="674"/>
      <c r="BA508" s="674"/>
      <c r="BB508" s="674"/>
      <c r="BC508" s="674"/>
      <c r="BD508" s="674"/>
      <c r="BE508" s="674"/>
      <c r="BF508" s="674"/>
      <c r="BG508" s="674"/>
      <c r="BH508" s="674"/>
      <c r="BI508" s="674"/>
      <c r="BJ508" s="674"/>
      <c r="BK508" s="674"/>
      <c r="BL508" s="674"/>
      <c r="BM508" s="674"/>
      <c r="BN508" s="674"/>
      <c r="BO508" s="674"/>
      <c r="BP508" s="674"/>
      <c r="BQ508" s="674"/>
      <c r="BR508" s="674"/>
      <c r="BS508" s="674"/>
      <c r="BT508" s="674"/>
      <c r="BU508" s="674"/>
      <c r="BV508" s="674"/>
      <c r="BW508" s="674"/>
      <c r="BX508" s="674"/>
      <c r="BY508" s="674"/>
      <c r="BZ508" s="674"/>
      <c r="CA508" s="674"/>
      <c r="CB508" s="674"/>
      <c r="CC508" s="674"/>
      <c r="CD508" s="674"/>
      <c r="CE508" s="674"/>
      <c r="CF508" s="674"/>
      <c r="CG508" s="674"/>
      <c r="CH508" s="674"/>
      <c r="CI508" s="674"/>
      <c r="CJ508" s="674"/>
      <c r="CK508" s="674"/>
      <c r="CL508" s="674"/>
      <c r="CM508" s="674"/>
      <c r="CN508" s="674"/>
      <c r="CO508" s="674"/>
      <c r="CP508" s="674"/>
      <c r="CQ508" s="674"/>
      <c r="CR508" s="674"/>
      <c r="CS508" s="674"/>
      <c r="CT508" s="674"/>
      <c r="CU508" s="674"/>
      <c r="CV508" s="674"/>
      <c r="CW508" s="674"/>
      <c r="CX508" s="674"/>
      <c r="CY508" s="674"/>
      <c r="CZ508" s="674"/>
      <c r="DA508" s="674"/>
      <c r="DB508" s="674"/>
      <c r="DC508" s="674"/>
      <c r="DD508" s="674"/>
      <c r="DE508" s="674"/>
      <c r="DF508" s="674"/>
      <c r="DG508" s="674"/>
      <c r="DH508" s="674"/>
      <c r="DI508" s="674"/>
      <c r="DJ508" s="674"/>
      <c r="DK508" s="674"/>
      <c r="DL508" s="674"/>
      <c r="DM508" s="674"/>
      <c r="DN508" s="674"/>
      <c r="DO508" s="674"/>
      <c r="DP508" s="674"/>
      <c r="DQ508" s="674"/>
      <c r="DR508" s="674"/>
      <c r="DS508" s="674"/>
      <c r="DT508" s="674"/>
      <c r="DU508" s="674"/>
      <c r="DV508" s="674"/>
      <c r="DW508" s="674"/>
      <c r="DX508" s="674"/>
      <c r="DY508" s="674"/>
      <c r="DZ508" s="674"/>
      <c r="EA508" s="674"/>
      <c r="EB508" s="674"/>
      <c r="EC508" s="674"/>
      <c r="ED508" s="674"/>
      <c r="EE508" s="674"/>
      <c r="EF508" s="674"/>
      <c r="EG508" s="674"/>
      <c r="EH508" s="674"/>
      <c r="EI508" s="674"/>
      <c r="EJ508" s="674"/>
      <c r="EK508" s="674"/>
      <c r="EL508" s="674"/>
      <c r="EM508" s="674"/>
      <c r="EN508" s="674"/>
      <c r="EO508" s="674"/>
      <c r="EP508" s="674"/>
      <c r="EQ508" s="674"/>
      <c r="ER508" s="674"/>
      <c r="ES508" s="674"/>
      <c r="ET508" s="674"/>
      <c r="EU508" s="674"/>
      <c r="EV508" s="674"/>
      <c r="EW508" s="674"/>
      <c r="EX508" s="674"/>
      <c r="EY508" s="674"/>
      <c r="EZ508" s="674"/>
      <c r="FA508" s="674"/>
      <c r="FB508" s="674"/>
      <c r="FC508" s="674"/>
      <c r="FD508" s="674"/>
      <c r="FE508" s="674"/>
      <c r="FF508" s="674"/>
      <c r="FG508" s="674"/>
      <c r="FH508" s="674"/>
      <c r="FI508" s="674"/>
      <c r="FJ508" s="674"/>
      <c r="FK508" s="674"/>
      <c r="FL508" s="674"/>
      <c r="FM508" s="674"/>
      <c r="FN508" s="674"/>
      <c r="FO508" s="674"/>
      <c r="FP508" s="674"/>
      <c r="FQ508" s="674"/>
      <c r="FR508" s="674"/>
      <c r="FS508" s="674"/>
      <c r="FT508" s="674"/>
      <c r="FU508" s="674"/>
      <c r="FV508" s="674"/>
      <c r="FW508" s="674"/>
      <c r="FX508" s="674"/>
      <c r="FY508" s="674"/>
      <c r="FZ508" s="1313"/>
      <c r="GA508" s="1312"/>
      <c r="GB508" s="1156"/>
      <c r="GC508" s="1156"/>
      <c r="GD508" s="1156"/>
      <c r="GE508" s="1156"/>
      <c r="GF508" s="1156"/>
      <c r="GG508" s="1156"/>
      <c r="GH508" s="1156"/>
      <c r="GI508" s="1156"/>
      <c r="GJ508" s="1156"/>
      <c r="GK508" s="1157"/>
      <c r="GL508" s="1157"/>
      <c r="GM508" s="1157"/>
      <c r="GN508" s="1157"/>
      <c r="GO508" s="1157"/>
      <c r="GP508" s="1157"/>
      <c r="GQ508" s="1157"/>
      <c r="GR508" s="1157"/>
      <c r="GS508" s="1157"/>
      <c r="GT508" s="1157"/>
      <c r="GU508" s="1157"/>
      <c r="GV508" s="1157"/>
      <c r="GW508" s="1157"/>
      <c r="GX508" s="1157"/>
      <c r="GY508" s="1157"/>
      <c r="GZ508" s="1157"/>
      <c r="HA508" s="1157"/>
      <c r="HB508" s="1157"/>
      <c r="HC508" s="1157"/>
      <c r="HD508" s="1157"/>
      <c r="HE508" s="1157"/>
      <c r="HF508" s="1157"/>
      <c r="HG508" s="1157"/>
      <c r="HH508" s="1157"/>
      <c r="HI508" s="1157"/>
      <c r="HJ508" s="1026"/>
    </row>
    <row r="509" spans="2:218" ht="24.95" customHeight="1" x14ac:dyDescent="0.25">
      <c r="B509" s="1606"/>
      <c r="C509" s="229"/>
      <c r="D509" s="1316"/>
      <c r="E509" s="2400"/>
      <c r="F509" s="215"/>
      <c r="G509" s="213"/>
      <c r="H509" s="213"/>
      <c r="I509" s="214"/>
      <c r="J509" s="834"/>
      <c r="K509" s="234"/>
      <c r="L509" s="230"/>
      <c r="M509" s="231"/>
      <c r="N509" s="231"/>
      <c r="O509" s="231"/>
      <c r="P509" s="231"/>
      <c r="Q509" s="235"/>
      <c r="R509" s="233"/>
      <c r="S509" s="232"/>
      <c r="T509" s="219"/>
      <c r="U509" s="835"/>
      <c r="V509" s="212"/>
      <c r="W509" s="231"/>
      <c r="X509" s="2118"/>
      <c r="Y509" s="2119"/>
      <c r="Z509" s="674"/>
      <c r="AA509" s="674"/>
      <c r="AB509" s="674"/>
      <c r="AC509" s="674"/>
      <c r="AD509" s="674"/>
      <c r="AE509" s="674"/>
      <c r="AF509" s="674"/>
      <c r="AG509" s="674"/>
      <c r="AH509" s="674"/>
      <c r="AI509" s="674"/>
      <c r="AJ509" s="674"/>
      <c r="AK509" s="674"/>
      <c r="AL509" s="674"/>
      <c r="AM509" s="674"/>
      <c r="AN509" s="674"/>
      <c r="AO509" s="674"/>
      <c r="AP509" s="674"/>
      <c r="AQ509" s="674"/>
      <c r="AR509" s="674"/>
      <c r="AS509" s="674"/>
      <c r="AT509" s="674"/>
      <c r="AU509" s="674"/>
      <c r="AV509" s="674"/>
      <c r="AW509" s="674"/>
      <c r="AX509" s="674"/>
      <c r="AY509" s="674"/>
      <c r="AZ509" s="674"/>
      <c r="BA509" s="674"/>
      <c r="BB509" s="674"/>
      <c r="BC509" s="674"/>
      <c r="BD509" s="674"/>
      <c r="BE509" s="674"/>
      <c r="BF509" s="674"/>
      <c r="BG509" s="674"/>
      <c r="BH509" s="674"/>
      <c r="BI509" s="674"/>
      <c r="BJ509" s="674"/>
      <c r="BK509" s="674"/>
      <c r="BL509" s="674"/>
      <c r="BM509" s="674"/>
      <c r="BN509" s="674"/>
      <c r="BO509" s="674"/>
      <c r="BP509" s="674"/>
      <c r="BQ509" s="674"/>
      <c r="BR509" s="674"/>
      <c r="BS509" s="674"/>
      <c r="BT509" s="674"/>
      <c r="BU509" s="674"/>
      <c r="BV509" s="674"/>
      <c r="BW509" s="674"/>
      <c r="BX509" s="674"/>
      <c r="BY509" s="674"/>
      <c r="BZ509" s="674"/>
      <c r="CA509" s="674"/>
      <c r="CB509" s="674"/>
      <c r="CC509" s="674"/>
      <c r="CD509" s="674"/>
      <c r="CE509" s="674"/>
      <c r="CF509" s="674"/>
      <c r="CG509" s="674"/>
      <c r="CH509" s="674"/>
      <c r="CI509" s="674"/>
      <c r="CJ509" s="674"/>
      <c r="CK509" s="674"/>
      <c r="CL509" s="674"/>
      <c r="CM509" s="674"/>
      <c r="CN509" s="674"/>
      <c r="CO509" s="674"/>
      <c r="CP509" s="674"/>
      <c r="CQ509" s="674"/>
      <c r="CR509" s="674"/>
      <c r="CS509" s="674"/>
      <c r="CT509" s="674"/>
      <c r="CU509" s="674"/>
      <c r="CV509" s="674"/>
      <c r="CW509" s="674"/>
      <c r="CX509" s="674"/>
      <c r="CY509" s="674"/>
      <c r="CZ509" s="674"/>
      <c r="DA509" s="674"/>
      <c r="DB509" s="674"/>
      <c r="DC509" s="674"/>
      <c r="DD509" s="674"/>
      <c r="DE509" s="674"/>
      <c r="DF509" s="674"/>
      <c r="DG509" s="674"/>
      <c r="DH509" s="674"/>
      <c r="DI509" s="674"/>
      <c r="DJ509" s="674"/>
      <c r="DK509" s="674"/>
      <c r="DL509" s="674"/>
      <c r="DM509" s="674"/>
      <c r="DN509" s="674"/>
      <c r="DO509" s="674"/>
      <c r="DP509" s="674"/>
      <c r="DQ509" s="674"/>
      <c r="DR509" s="674"/>
      <c r="DS509" s="674"/>
      <c r="DT509" s="674"/>
      <c r="DU509" s="674"/>
      <c r="DV509" s="674"/>
      <c r="DW509" s="674"/>
      <c r="DX509" s="674"/>
      <c r="DY509" s="674"/>
      <c r="DZ509" s="674"/>
      <c r="EA509" s="674"/>
      <c r="EB509" s="674"/>
      <c r="EC509" s="674"/>
      <c r="ED509" s="674"/>
      <c r="EE509" s="674"/>
      <c r="EF509" s="674"/>
      <c r="EG509" s="674"/>
      <c r="EH509" s="674"/>
      <c r="EI509" s="674"/>
      <c r="EJ509" s="674"/>
      <c r="EK509" s="674"/>
      <c r="EL509" s="674"/>
      <c r="EM509" s="674"/>
      <c r="EN509" s="674"/>
      <c r="EO509" s="674"/>
      <c r="EP509" s="674"/>
      <c r="EQ509" s="674"/>
      <c r="ER509" s="674"/>
      <c r="ES509" s="674"/>
      <c r="ET509" s="674"/>
      <c r="EU509" s="674"/>
      <c r="EV509" s="674"/>
      <c r="EW509" s="674"/>
      <c r="EX509" s="674"/>
      <c r="EY509" s="674"/>
      <c r="EZ509" s="674"/>
      <c r="FA509" s="674"/>
      <c r="FB509" s="674"/>
      <c r="FC509" s="674"/>
      <c r="FD509" s="674"/>
      <c r="FE509" s="674"/>
      <c r="FF509" s="674"/>
      <c r="FG509" s="674"/>
      <c r="FH509" s="674"/>
      <c r="FI509" s="674"/>
      <c r="FJ509" s="674"/>
      <c r="FK509" s="674"/>
      <c r="FL509" s="674"/>
      <c r="FM509" s="674"/>
      <c r="FN509" s="674"/>
      <c r="FO509" s="674"/>
      <c r="FP509" s="674"/>
      <c r="FQ509" s="674"/>
      <c r="FR509" s="674"/>
      <c r="FS509" s="674"/>
      <c r="FT509" s="674"/>
      <c r="FU509" s="674"/>
      <c r="FV509" s="674"/>
      <c r="FW509" s="674"/>
      <c r="FX509" s="674"/>
      <c r="FY509" s="674"/>
      <c r="FZ509" s="1313"/>
      <c r="GA509" s="1312"/>
      <c r="GB509" s="1156"/>
      <c r="GC509" s="1156"/>
      <c r="GD509" s="1156"/>
      <c r="GE509" s="1156"/>
      <c r="GF509" s="1156"/>
      <c r="GG509" s="1156"/>
      <c r="GH509" s="1156"/>
      <c r="GI509" s="1156"/>
      <c r="GJ509" s="1156"/>
      <c r="GK509" s="1157"/>
      <c r="GL509" s="1157"/>
      <c r="GM509" s="1157"/>
      <c r="GN509" s="1157"/>
      <c r="GO509" s="1157"/>
      <c r="GP509" s="1157"/>
      <c r="GQ509" s="1157"/>
      <c r="GR509" s="1157"/>
      <c r="GS509" s="1157"/>
      <c r="GT509" s="1157"/>
      <c r="GU509" s="1157"/>
      <c r="GV509" s="1157"/>
      <c r="GW509" s="1157"/>
      <c r="GX509" s="1157"/>
      <c r="GY509" s="1157"/>
      <c r="GZ509" s="1157"/>
      <c r="HA509" s="1157"/>
      <c r="HB509" s="1157"/>
      <c r="HC509" s="1157"/>
      <c r="HD509" s="1157"/>
      <c r="HE509" s="1157"/>
      <c r="HF509" s="1157"/>
      <c r="HG509" s="1157"/>
      <c r="HH509" s="1157"/>
      <c r="HI509" s="1157"/>
      <c r="HJ509" s="1026"/>
    </row>
    <row r="510" spans="2:218" ht="24.95" customHeight="1" x14ac:dyDescent="0.25">
      <c r="B510" s="1606"/>
      <c r="C510" s="229"/>
      <c r="D510" s="1316"/>
      <c r="E510" s="2400"/>
      <c r="F510" s="215"/>
      <c r="G510" s="213"/>
      <c r="H510" s="213"/>
      <c r="I510" s="214"/>
      <c r="J510" s="834"/>
      <c r="K510" s="234"/>
      <c r="L510" s="230"/>
      <c r="M510" s="231"/>
      <c r="N510" s="231"/>
      <c r="O510" s="231"/>
      <c r="P510" s="231"/>
      <c r="Q510" s="235"/>
      <c r="R510" s="233"/>
      <c r="S510" s="232"/>
      <c r="T510" s="219"/>
      <c r="U510" s="835"/>
      <c r="V510" s="212"/>
      <c r="W510" s="231"/>
      <c r="X510" s="2118"/>
      <c r="Y510" s="2119"/>
      <c r="Z510" s="674"/>
      <c r="AA510" s="674"/>
      <c r="AB510" s="674"/>
      <c r="AC510" s="674"/>
      <c r="AD510" s="674"/>
      <c r="AE510" s="674"/>
      <c r="AF510" s="674"/>
      <c r="AG510" s="674"/>
      <c r="AH510" s="674"/>
      <c r="AI510" s="674"/>
      <c r="AJ510" s="674"/>
      <c r="AK510" s="674"/>
      <c r="AL510" s="674"/>
      <c r="AM510" s="674"/>
      <c r="AN510" s="674"/>
      <c r="AO510" s="674"/>
      <c r="AP510" s="674"/>
      <c r="AQ510" s="674"/>
      <c r="AR510" s="674"/>
      <c r="AS510" s="674"/>
      <c r="AT510" s="674"/>
      <c r="AU510" s="674"/>
      <c r="AV510" s="674"/>
      <c r="AW510" s="674"/>
      <c r="AX510" s="674"/>
      <c r="AY510" s="674"/>
      <c r="AZ510" s="674"/>
      <c r="BA510" s="674"/>
      <c r="BB510" s="674"/>
      <c r="BC510" s="674"/>
      <c r="BD510" s="674"/>
      <c r="BE510" s="674"/>
      <c r="BF510" s="674"/>
      <c r="BG510" s="674"/>
      <c r="BH510" s="674"/>
      <c r="BI510" s="674"/>
      <c r="BJ510" s="674"/>
      <c r="BK510" s="674"/>
      <c r="BL510" s="674"/>
      <c r="BM510" s="674"/>
      <c r="BN510" s="674"/>
      <c r="BO510" s="674"/>
      <c r="BP510" s="674"/>
      <c r="BQ510" s="674"/>
      <c r="BR510" s="674"/>
      <c r="BS510" s="674"/>
      <c r="BT510" s="674"/>
      <c r="BU510" s="674"/>
      <c r="BV510" s="674"/>
      <c r="BW510" s="674"/>
      <c r="BX510" s="674"/>
      <c r="BY510" s="674"/>
      <c r="BZ510" s="674"/>
      <c r="CA510" s="674"/>
      <c r="CB510" s="674"/>
      <c r="CC510" s="674"/>
      <c r="CD510" s="674"/>
      <c r="CE510" s="674"/>
      <c r="CF510" s="674"/>
      <c r="CG510" s="674"/>
      <c r="CH510" s="674"/>
      <c r="CI510" s="674"/>
      <c r="CJ510" s="674"/>
      <c r="CK510" s="674"/>
      <c r="CL510" s="674"/>
      <c r="CM510" s="674"/>
      <c r="CN510" s="674"/>
      <c r="CO510" s="674"/>
      <c r="CP510" s="674"/>
      <c r="CQ510" s="674"/>
      <c r="CR510" s="674"/>
      <c r="CS510" s="674"/>
      <c r="CT510" s="674"/>
      <c r="CU510" s="674"/>
      <c r="CV510" s="674"/>
      <c r="CW510" s="674"/>
      <c r="CX510" s="674"/>
      <c r="CY510" s="674"/>
      <c r="CZ510" s="674"/>
      <c r="DA510" s="674"/>
      <c r="DB510" s="674"/>
      <c r="DC510" s="674"/>
      <c r="DD510" s="674"/>
      <c r="DE510" s="674"/>
      <c r="DF510" s="674"/>
      <c r="DG510" s="674"/>
      <c r="DH510" s="674"/>
      <c r="DI510" s="674"/>
      <c r="DJ510" s="674"/>
      <c r="DK510" s="674"/>
      <c r="DL510" s="674"/>
      <c r="DM510" s="674"/>
      <c r="DN510" s="674"/>
      <c r="DO510" s="674"/>
      <c r="DP510" s="674"/>
      <c r="DQ510" s="674"/>
      <c r="DR510" s="674"/>
      <c r="DS510" s="674"/>
      <c r="DT510" s="674"/>
      <c r="DU510" s="674"/>
      <c r="DV510" s="674"/>
      <c r="DW510" s="674"/>
      <c r="DX510" s="674"/>
      <c r="DY510" s="674"/>
      <c r="DZ510" s="674"/>
      <c r="EA510" s="674"/>
      <c r="EB510" s="674"/>
      <c r="EC510" s="674"/>
      <c r="ED510" s="674"/>
      <c r="EE510" s="674"/>
      <c r="EF510" s="674"/>
      <c r="EG510" s="674"/>
      <c r="EH510" s="674"/>
      <c r="EI510" s="674"/>
      <c r="EJ510" s="674"/>
      <c r="EK510" s="674"/>
      <c r="EL510" s="674"/>
      <c r="EM510" s="674"/>
      <c r="EN510" s="674"/>
      <c r="EO510" s="674"/>
      <c r="EP510" s="674"/>
      <c r="EQ510" s="674"/>
      <c r="ER510" s="674"/>
      <c r="ES510" s="674"/>
      <c r="ET510" s="674"/>
      <c r="EU510" s="674"/>
      <c r="EV510" s="674"/>
      <c r="EW510" s="674"/>
      <c r="EX510" s="674"/>
      <c r="EY510" s="674"/>
      <c r="EZ510" s="674"/>
      <c r="FA510" s="674"/>
      <c r="FB510" s="674"/>
      <c r="FC510" s="674"/>
      <c r="FD510" s="674"/>
      <c r="FE510" s="674"/>
      <c r="FF510" s="674"/>
      <c r="FG510" s="674"/>
      <c r="FH510" s="674"/>
      <c r="FI510" s="674"/>
      <c r="FJ510" s="674"/>
      <c r="FK510" s="674"/>
      <c r="FL510" s="674"/>
      <c r="FM510" s="674"/>
      <c r="FN510" s="674"/>
      <c r="FO510" s="674"/>
      <c r="FP510" s="674"/>
      <c r="FQ510" s="674"/>
      <c r="FR510" s="674"/>
      <c r="FS510" s="674"/>
      <c r="FT510" s="674"/>
      <c r="FU510" s="674"/>
      <c r="FV510" s="674"/>
      <c r="FW510" s="674"/>
      <c r="FX510" s="674"/>
      <c r="FY510" s="674"/>
      <c r="FZ510" s="1313"/>
      <c r="GA510" s="1312"/>
      <c r="GB510" s="1156"/>
      <c r="GC510" s="1156"/>
      <c r="GD510" s="1156"/>
      <c r="GE510" s="1156"/>
      <c r="GF510" s="1156"/>
      <c r="GG510" s="1156"/>
      <c r="GH510" s="1156"/>
      <c r="GI510" s="1156"/>
      <c r="GJ510" s="1156"/>
      <c r="GK510" s="1157"/>
      <c r="GL510" s="1157"/>
      <c r="GM510" s="1157"/>
      <c r="GN510" s="1157"/>
      <c r="GO510" s="1157"/>
      <c r="GP510" s="1157"/>
      <c r="GQ510" s="1157"/>
      <c r="GR510" s="1157"/>
      <c r="GS510" s="1157"/>
      <c r="GT510" s="1157"/>
      <c r="GU510" s="1157"/>
      <c r="GV510" s="1157"/>
      <c r="GW510" s="1157"/>
      <c r="GX510" s="1157"/>
      <c r="GY510" s="1157"/>
      <c r="GZ510" s="1157"/>
      <c r="HA510" s="1157"/>
      <c r="HB510" s="1157"/>
      <c r="HC510" s="1157"/>
      <c r="HD510" s="1157"/>
      <c r="HE510" s="1157"/>
      <c r="HF510" s="1157"/>
      <c r="HG510" s="1157"/>
      <c r="HH510" s="1157"/>
      <c r="HI510" s="1157"/>
      <c r="HJ510" s="1026"/>
    </row>
    <row r="511" spans="2:218" ht="24.95" customHeight="1" x14ac:dyDescent="0.25">
      <c r="B511" s="1606"/>
      <c r="C511" s="229"/>
      <c r="D511" s="2075"/>
      <c r="E511" s="2401"/>
      <c r="F511" s="215"/>
      <c r="G511" s="213"/>
      <c r="H511" s="213"/>
      <c r="I511" s="214"/>
      <c r="J511" s="834"/>
      <c r="K511" s="234"/>
      <c r="L511" s="230"/>
      <c r="M511" s="231"/>
      <c r="N511" s="231"/>
      <c r="O511" s="231"/>
      <c r="P511" s="231"/>
      <c r="Q511" s="235"/>
      <c r="R511" s="233"/>
      <c r="S511" s="232"/>
      <c r="T511" s="219"/>
      <c r="U511" s="835"/>
      <c r="V511" s="212"/>
      <c r="W511" s="231"/>
      <c r="X511" s="2118"/>
      <c r="Y511" s="2119"/>
      <c r="Z511" s="674"/>
      <c r="AA511" s="674"/>
      <c r="AB511" s="674"/>
      <c r="AC511" s="674"/>
      <c r="AD511" s="674"/>
      <c r="AE511" s="674"/>
      <c r="AF511" s="674"/>
      <c r="AG511" s="674"/>
      <c r="AH511" s="674"/>
      <c r="AI511" s="674"/>
      <c r="AJ511" s="674"/>
      <c r="AK511" s="674"/>
      <c r="AL511" s="674"/>
      <c r="AM511" s="674"/>
      <c r="AN511" s="674"/>
      <c r="AO511" s="674"/>
      <c r="AP511" s="674"/>
      <c r="AQ511" s="674"/>
      <c r="AR511" s="674"/>
      <c r="AS511" s="674"/>
      <c r="AT511" s="674"/>
      <c r="AU511" s="674"/>
      <c r="AV511" s="674"/>
      <c r="AW511" s="674"/>
      <c r="AX511" s="674"/>
      <c r="AY511" s="674"/>
      <c r="AZ511" s="674"/>
      <c r="BA511" s="674"/>
      <c r="BB511" s="674"/>
      <c r="BC511" s="674"/>
      <c r="BD511" s="674"/>
      <c r="BE511" s="674"/>
      <c r="BF511" s="674"/>
      <c r="BG511" s="674"/>
      <c r="BH511" s="674"/>
      <c r="BI511" s="674"/>
      <c r="BJ511" s="674"/>
      <c r="BK511" s="674"/>
      <c r="BL511" s="674"/>
      <c r="BM511" s="674"/>
      <c r="BN511" s="674"/>
      <c r="BO511" s="674"/>
      <c r="BP511" s="674"/>
      <c r="BQ511" s="674"/>
      <c r="BR511" s="674"/>
      <c r="BS511" s="674"/>
      <c r="BT511" s="674"/>
      <c r="BU511" s="674"/>
      <c r="BV511" s="674"/>
      <c r="BW511" s="674"/>
      <c r="BX511" s="674"/>
      <c r="BY511" s="674"/>
      <c r="BZ511" s="674"/>
      <c r="CA511" s="674"/>
      <c r="CB511" s="674"/>
      <c r="CC511" s="674"/>
      <c r="CD511" s="674"/>
      <c r="CE511" s="674"/>
      <c r="CF511" s="674"/>
      <c r="CG511" s="674"/>
      <c r="CH511" s="674"/>
      <c r="CI511" s="674"/>
      <c r="CJ511" s="674"/>
      <c r="CK511" s="674"/>
      <c r="CL511" s="674"/>
      <c r="CM511" s="674"/>
      <c r="CN511" s="674"/>
      <c r="CO511" s="674"/>
      <c r="CP511" s="674"/>
      <c r="CQ511" s="674"/>
      <c r="CR511" s="674"/>
      <c r="CS511" s="674"/>
      <c r="CT511" s="674"/>
      <c r="CU511" s="674"/>
      <c r="CV511" s="674"/>
      <c r="CW511" s="674"/>
      <c r="CX511" s="674"/>
      <c r="CY511" s="674"/>
      <c r="CZ511" s="674"/>
      <c r="DA511" s="674"/>
      <c r="DB511" s="674"/>
      <c r="DC511" s="674"/>
      <c r="DD511" s="674"/>
      <c r="DE511" s="674"/>
      <c r="DF511" s="674"/>
      <c r="DG511" s="674"/>
      <c r="DH511" s="674"/>
      <c r="DI511" s="674"/>
      <c r="DJ511" s="674"/>
      <c r="DK511" s="674"/>
      <c r="DL511" s="674"/>
      <c r="DM511" s="674"/>
      <c r="DN511" s="674"/>
      <c r="DO511" s="674"/>
      <c r="DP511" s="674"/>
      <c r="DQ511" s="674"/>
      <c r="DR511" s="674"/>
      <c r="DS511" s="674"/>
      <c r="DT511" s="674"/>
      <c r="DU511" s="674"/>
      <c r="DV511" s="674"/>
      <c r="DW511" s="674"/>
      <c r="DX511" s="674"/>
      <c r="DY511" s="674"/>
      <c r="DZ511" s="674"/>
      <c r="EA511" s="674"/>
      <c r="EB511" s="674"/>
      <c r="EC511" s="674"/>
      <c r="ED511" s="674"/>
      <c r="EE511" s="674"/>
      <c r="EF511" s="674"/>
      <c r="EG511" s="674"/>
      <c r="EH511" s="674"/>
      <c r="EI511" s="674"/>
      <c r="EJ511" s="674"/>
      <c r="EK511" s="674"/>
      <c r="EL511" s="674"/>
      <c r="EM511" s="674"/>
      <c r="EN511" s="674"/>
      <c r="EO511" s="674"/>
      <c r="EP511" s="674"/>
      <c r="EQ511" s="674"/>
      <c r="ER511" s="674"/>
      <c r="ES511" s="674"/>
      <c r="ET511" s="674"/>
      <c r="EU511" s="674"/>
      <c r="EV511" s="674"/>
      <c r="EW511" s="674"/>
      <c r="EX511" s="674"/>
      <c r="EY511" s="674"/>
      <c r="EZ511" s="674"/>
      <c r="FA511" s="674"/>
      <c r="FB511" s="674"/>
      <c r="FC511" s="674"/>
      <c r="FD511" s="674"/>
      <c r="FE511" s="674"/>
      <c r="FF511" s="674"/>
      <c r="FG511" s="674"/>
      <c r="FH511" s="674"/>
      <c r="FI511" s="674"/>
      <c r="FJ511" s="674"/>
      <c r="FK511" s="674"/>
      <c r="FL511" s="674"/>
      <c r="FM511" s="674"/>
      <c r="FN511" s="674"/>
      <c r="FO511" s="674"/>
      <c r="FP511" s="674"/>
      <c r="FQ511" s="674"/>
      <c r="FR511" s="674"/>
      <c r="FS511" s="674"/>
      <c r="FT511" s="674"/>
      <c r="FU511" s="674"/>
      <c r="FV511" s="674"/>
      <c r="FW511" s="674"/>
      <c r="FX511" s="674"/>
      <c r="FY511" s="674"/>
      <c r="FZ511" s="1313"/>
      <c r="GA511" s="1312"/>
      <c r="GB511" s="1156"/>
      <c r="GC511" s="1156"/>
      <c r="GD511" s="1156"/>
      <c r="GE511" s="1156"/>
      <c r="GF511" s="1156"/>
      <c r="GG511" s="1156"/>
      <c r="GH511" s="1156"/>
      <c r="GI511" s="1156"/>
      <c r="GJ511" s="1156"/>
      <c r="GK511" s="1157"/>
      <c r="GL511" s="1157"/>
      <c r="GM511" s="1157"/>
      <c r="GN511" s="1157"/>
      <c r="GO511" s="1157"/>
      <c r="GP511" s="1157"/>
      <c r="GQ511" s="1157"/>
      <c r="GR511" s="1157"/>
      <c r="GS511" s="1157"/>
      <c r="GT511" s="1157"/>
      <c r="GU511" s="1157"/>
      <c r="GV511" s="1157"/>
      <c r="GW511" s="1157"/>
      <c r="GX511" s="1157"/>
      <c r="GY511" s="1157"/>
      <c r="GZ511" s="1157"/>
      <c r="HA511" s="1157"/>
      <c r="HB511" s="1157"/>
      <c r="HC511" s="1157"/>
      <c r="HD511" s="1157"/>
      <c r="HE511" s="1157"/>
      <c r="HF511" s="1157"/>
      <c r="HG511" s="1157"/>
      <c r="HH511" s="1157"/>
      <c r="HI511" s="1157"/>
      <c r="HJ511" s="1026"/>
    </row>
    <row r="512" spans="2:218" ht="24.95" customHeight="1" x14ac:dyDescent="0.25">
      <c r="B512" s="1606"/>
      <c r="C512" s="229"/>
      <c r="D512" s="1316"/>
      <c r="E512" s="2400"/>
      <c r="F512" s="215"/>
      <c r="G512" s="213"/>
      <c r="H512" s="213"/>
      <c r="I512" s="214"/>
      <c r="J512" s="834"/>
      <c r="K512" s="234"/>
      <c r="L512" s="230"/>
      <c r="M512" s="231"/>
      <c r="N512" s="231"/>
      <c r="O512" s="231"/>
      <c r="P512" s="231"/>
      <c r="Q512" s="235"/>
      <c r="R512" s="233"/>
      <c r="S512" s="232"/>
      <c r="T512" s="219"/>
      <c r="U512" s="835"/>
      <c r="V512" s="212"/>
      <c r="W512" s="231"/>
      <c r="X512" s="2118"/>
      <c r="Y512" s="2119"/>
      <c r="Z512" s="674"/>
      <c r="AA512" s="674"/>
      <c r="AB512" s="674"/>
      <c r="AC512" s="674"/>
      <c r="AD512" s="674"/>
      <c r="AE512" s="674"/>
      <c r="AF512" s="674"/>
      <c r="AG512" s="674"/>
      <c r="AH512" s="674"/>
      <c r="AI512" s="674"/>
      <c r="AJ512" s="674"/>
      <c r="AK512" s="674"/>
      <c r="AL512" s="674"/>
      <c r="AM512" s="674"/>
      <c r="AN512" s="674"/>
      <c r="AO512" s="674"/>
      <c r="AP512" s="674"/>
      <c r="AQ512" s="674"/>
      <c r="AR512" s="674"/>
      <c r="AS512" s="674"/>
      <c r="AT512" s="674"/>
      <c r="AU512" s="674"/>
      <c r="AV512" s="674"/>
      <c r="AW512" s="674"/>
      <c r="AX512" s="674"/>
      <c r="AY512" s="674"/>
      <c r="AZ512" s="674"/>
      <c r="BA512" s="674"/>
      <c r="BB512" s="674"/>
      <c r="BC512" s="674"/>
      <c r="BD512" s="674"/>
      <c r="BE512" s="674"/>
      <c r="BF512" s="674"/>
      <c r="BG512" s="674"/>
      <c r="BH512" s="674"/>
      <c r="BI512" s="674"/>
      <c r="BJ512" s="674"/>
      <c r="BK512" s="674"/>
      <c r="BL512" s="674"/>
      <c r="BM512" s="674"/>
      <c r="BN512" s="674"/>
      <c r="BO512" s="674"/>
      <c r="BP512" s="674"/>
      <c r="BQ512" s="674"/>
      <c r="BR512" s="674"/>
      <c r="BS512" s="674"/>
      <c r="BT512" s="674"/>
      <c r="BU512" s="674"/>
      <c r="BV512" s="674"/>
      <c r="BW512" s="674"/>
      <c r="BX512" s="674"/>
      <c r="BY512" s="674"/>
      <c r="BZ512" s="674"/>
      <c r="CA512" s="674"/>
      <c r="CB512" s="674"/>
      <c r="CC512" s="674"/>
      <c r="CD512" s="674"/>
      <c r="CE512" s="674"/>
      <c r="CF512" s="674"/>
      <c r="CG512" s="674"/>
      <c r="CH512" s="674"/>
      <c r="CI512" s="674"/>
      <c r="CJ512" s="674"/>
      <c r="CK512" s="674"/>
      <c r="CL512" s="674"/>
      <c r="CM512" s="674"/>
      <c r="CN512" s="674"/>
      <c r="CO512" s="674"/>
      <c r="CP512" s="674"/>
      <c r="CQ512" s="674"/>
      <c r="CR512" s="674"/>
      <c r="CS512" s="674"/>
      <c r="CT512" s="674"/>
      <c r="CU512" s="674"/>
      <c r="CV512" s="674"/>
      <c r="CW512" s="674"/>
      <c r="CX512" s="674"/>
      <c r="CY512" s="674"/>
      <c r="CZ512" s="674"/>
      <c r="DA512" s="674"/>
      <c r="DB512" s="674"/>
      <c r="DC512" s="674"/>
      <c r="DD512" s="674"/>
      <c r="DE512" s="674"/>
      <c r="DF512" s="674"/>
      <c r="DG512" s="674"/>
      <c r="DH512" s="674"/>
      <c r="DI512" s="674"/>
      <c r="DJ512" s="674"/>
      <c r="DK512" s="674"/>
      <c r="DL512" s="674"/>
      <c r="DM512" s="674"/>
      <c r="DN512" s="674"/>
      <c r="DO512" s="674"/>
      <c r="DP512" s="674"/>
      <c r="DQ512" s="674"/>
      <c r="DR512" s="674"/>
      <c r="DS512" s="674"/>
      <c r="DT512" s="674"/>
      <c r="DU512" s="674"/>
      <c r="DV512" s="674"/>
      <c r="DW512" s="674"/>
      <c r="DX512" s="674"/>
      <c r="DY512" s="674"/>
      <c r="DZ512" s="674"/>
      <c r="EA512" s="674"/>
      <c r="EB512" s="674"/>
      <c r="EC512" s="674"/>
      <c r="ED512" s="674"/>
      <c r="EE512" s="674"/>
      <c r="EF512" s="674"/>
      <c r="EG512" s="674"/>
      <c r="EH512" s="674"/>
      <c r="EI512" s="674"/>
      <c r="EJ512" s="674"/>
      <c r="EK512" s="674"/>
      <c r="EL512" s="674"/>
      <c r="EM512" s="674"/>
      <c r="EN512" s="674"/>
      <c r="EO512" s="674"/>
      <c r="EP512" s="674"/>
      <c r="EQ512" s="674"/>
      <c r="ER512" s="674"/>
      <c r="ES512" s="674"/>
      <c r="ET512" s="674"/>
      <c r="EU512" s="674"/>
      <c r="EV512" s="674"/>
      <c r="EW512" s="674"/>
      <c r="EX512" s="674"/>
      <c r="EY512" s="674"/>
      <c r="EZ512" s="674"/>
      <c r="FA512" s="674"/>
      <c r="FB512" s="674"/>
      <c r="FC512" s="674"/>
      <c r="FD512" s="674"/>
      <c r="FE512" s="674"/>
      <c r="FF512" s="674"/>
      <c r="FG512" s="674"/>
      <c r="FH512" s="674"/>
      <c r="FI512" s="674"/>
      <c r="FJ512" s="674"/>
      <c r="FK512" s="674"/>
      <c r="FL512" s="674"/>
      <c r="FM512" s="674"/>
      <c r="FN512" s="674"/>
      <c r="FO512" s="674"/>
      <c r="FP512" s="674"/>
      <c r="FQ512" s="674"/>
      <c r="FR512" s="674"/>
      <c r="FS512" s="674"/>
      <c r="FT512" s="674"/>
      <c r="FU512" s="674"/>
      <c r="FV512" s="674"/>
      <c r="FW512" s="674"/>
      <c r="FX512" s="674"/>
      <c r="FY512" s="674"/>
      <c r="FZ512" s="1313"/>
      <c r="GA512" s="1312"/>
      <c r="GB512" s="1156"/>
      <c r="GC512" s="1156"/>
      <c r="GD512" s="1156"/>
      <c r="GE512" s="1156"/>
      <c r="GF512" s="1156"/>
      <c r="GG512" s="1156"/>
      <c r="GH512" s="1156"/>
      <c r="GI512" s="1156"/>
      <c r="GJ512" s="1156"/>
      <c r="GK512" s="1157"/>
      <c r="GL512" s="1157"/>
      <c r="GM512" s="1157"/>
      <c r="GN512" s="1157"/>
      <c r="GO512" s="1157"/>
      <c r="GP512" s="1157"/>
      <c r="GQ512" s="1157"/>
      <c r="GR512" s="1157"/>
      <c r="GS512" s="1157"/>
      <c r="GT512" s="1157"/>
      <c r="GU512" s="1157"/>
      <c r="GV512" s="1157"/>
      <c r="GW512" s="1157"/>
      <c r="GX512" s="1157"/>
      <c r="GY512" s="1157"/>
      <c r="GZ512" s="1157"/>
      <c r="HA512" s="1157"/>
      <c r="HB512" s="1157"/>
      <c r="HC512" s="1157"/>
      <c r="HD512" s="1157"/>
      <c r="HE512" s="1157"/>
      <c r="HF512" s="1157"/>
      <c r="HG512" s="1157"/>
      <c r="HH512" s="1157"/>
      <c r="HI512" s="1157"/>
      <c r="HJ512" s="1026"/>
    </row>
    <row r="513" spans="2:218" ht="24.95" customHeight="1" x14ac:dyDescent="0.25">
      <c r="B513" s="1606"/>
      <c r="C513" s="229"/>
      <c r="D513" s="1316"/>
      <c r="E513" s="2400"/>
      <c r="F513" s="215"/>
      <c r="G513" s="213"/>
      <c r="H513" s="213"/>
      <c r="I513" s="214"/>
      <c r="J513" s="834"/>
      <c r="K513" s="234"/>
      <c r="L513" s="230"/>
      <c r="M513" s="231"/>
      <c r="N513" s="231"/>
      <c r="O513" s="231"/>
      <c r="P513" s="231"/>
      <c r="Q513" s="235"/>
      <c r="R513" s="233"/>
      <c r="S513" s="232"/>
      <c r="T513" s="219"/>
      <c r="U513" s="835"/>
      <c r="V513" s="212"/>
      <c r="W513" s="231"/>
      <c r="X513" s="2118"/>
      <c r="Y513" s="2119"/>
      <c r="Z513" s="674"/>
      <c r="AA513" s="674"/>
      <c r="AB513" s="674"/>
      <c r="AC513" s="674"/>
      <c r="AD513" s="674"/>
      <c r="AE513" s="674"/>
      <c r="AF513" s="674"/>
      <c r="AG513" s="674"/>
      <c r="AH513" s="674"/>
      <c r="AI513" s="674"/>
      <c r="AJ513" s="674"/>
      <c r="AK513" s="674"/>
      <c r="AL513" s="674"/>
      <c r="AM513" s="674"/>
      <c r="AN513" s="674"/>
      <c r="AO513" s="674"/>
      <c r="AP513" s="674"/>
      <c r="AQ513" s="674"/>
      <c r="AR513" s="674"/>
      <c r="AS513" s="674"/>
      <c r="AT513" s="674"/>
      <c r="AU513" s="674"/>
      <c r="AV513" s="674"/>
      <c r="AW513" s="674"/>
      <c r="AX513" s="674"/>
      <c r="AY513" s="674"/>
      <c r="AZ513" s="674"/>
      <c r="BA513" s="674"/>
      <c r="BB513" s="674"/>
      <c r="BC513" s="674"/>
      <c r="BD513" s="674"/>
      <c r="BE513" s="674"/>
      <c r="BF513" s="674"/>
      <c r="BG513" s="674"/>
      <c r="BH513" s="674"/>
      <c r="BI513" s="674"/>
      <c r="BJ513" s="674"/>
      <c r="BK513" s="674"/>
      <c r="BL513" s="674"/>
      <c r="BM513" s="674"/>
      <c r="BN513" s="674"/>
      <c r="BO513" s="674"/>
      <c r="BP513" s="674"/>
      <c r="BQ513" s="674"/>
      <c r="BR513" s="674"/>
      <c r="BS513" s="674"/>
      <c r="BT513" s="674"/>
      <c r="BU513" s="674"/>
      <c r="BV513" s="674"/>
      <c r="BW513" s="674"/>
      <c r="BX513" s="674"/>
      <c r="BY513" s="674"/>
      <c r="BZ513" s="674"/>
      <c r="CA513" s="674"/>
      <c r="CB513" s="674"/>
      <c r="CC513" s="674"/>
      <c r="CD513" s="674"/>
      <c r="CE513" s="674"/>
      <c r="CF513" s="674"/>
      <c r="CG513" s="674"/>
      <c r="CH513" s="674"/>
      <c r="CI513" s="674"/>
      <c r="CJ513" s="674"/>
      <c r="CK513" s="674"/>
      <c r="CL513" s="674"/>
      <c r="CM513" s="674"/>
      <c r="CN513" s="674"/>
      <c r="CO513" s="674"/>
      <c r="CP513" s="674"/>
      <c r="CQ513" s="674"/>
      <c r="CR513" s="674"/>
      <c r="CS513" s="674"/>
      <c r="CT513" s="674"/>
      <c r="CU513" s="674"/>
      <c r="CV513" s="674"/>
      <c r="CW513" s="674"/>
      <c r="CX513" s="674"/>
      <c r="CY513" s="674"/>
      <c r="CZ513" s="674"/>
      <c r="DA513" s="674"/>
      <c r="DB513" s="674"/>
      <c r="DC513" s="674"/>
      <c r="DD513" s="674"/>
      <c r="DE513" s="674"/>
      <c r="DF513" s="674"/>
      <c r="DG513" s="674"/>
      <c r="DH513" s="674"/>
      <c r="DI513" s="674"/>
      <c r="DJ513" s="674"/>
      <c r="DK513" s="674"/>
      <c r="DL513" s="674"/>
      <c r="DM513" s="674"/>
      <c r="DN513" s="674"/>
      <c r="DO513" s="674"/>
      <c r="DP513" s="674"/>
      <c r="DQ513" s="674"/>
      <c r="DR513" s="674"/>
      <c r="DS513" s="674"/>
      <c r="DT513" s="674"/>
      <c r="DU513" s="674"/>
      <c r="DV513" s="674"/>
      <c r="DW513" s="674"/>
      <c r="DX513" s="674"/>
      <c r="DY513" s="674"/>
      <c r="DZ513" s="674"/>
      <c r="EA513" s="674"/>
      <c r="EB513" s="674"/>
      <c r="EC513" s="674"/>
      <c r="ED513" s="674"/>
      <c r="EE513" s="674"/>
      <c r="EF513" s="674"/>
      <c r="EG513" s="674"/>
      <c r="EH513" s="674"/>
      <c r="EI513" s="674"/>
      <c r="EJ513" s="674"/>
      <c r="EK513" s="674"/>
      <c r="EL513" s="674"/>
      <c r="EM513" s="674"/>
      <c r="EN513" s="674"/>
      <c r="EO513" s="674"/>
      <c r="EP513" s="674"/>
      <c r="EQ513" s="674"/>
      <c r="ER513" s="674"/>
      <c r="ES513" s="674"/>
      <c r="ET513" s="674"/>
      <c r="EU513" s="674"/>
      <c r="EV513" s="674"/>
      <c r="EW513" s="674"/>
      <c r="EX513" s="674"/>
      <c r="EY513" s="674"/>
      <c r="EZ513" s="674"/>
      <c r="FA513" s="674"/>
      <c r="FB513" s="674"/>
      <c r="FC513" s="674"/>
      <c r="FD513" s="674"/>
      <c r="FE513" s="674"/>
      <c r="FF513" s="674"/>
      <c r="FG513" s="674"/>
      <c r="FH513" s="674"/>
      <c r="FI513" s="674"/>
      <c r="FJ513" s="674"/>
      <c r="FK513" s="674"/>
      <c r="FL513" s="674"/>
      <c r="FM513" s="674"/>
      <c r="FN513" s="674"/>
      <c r="FO513" s="674"/>
      <c r="FP513" s="674"/>
      <c r="FQ513" s="674"/>
      <c r="FR513" s="674"/>
      <c r="FS513" s="674"/>
      <c r="FT513" s="674"/>
      <c r="FU513" s="674"/>
      <c r="FV513" s="674"/>
      <c r="FW513" s="674"/>
      <c r="FX513" s="674"/>
      <c r="FY513" s="674"/>
      <c r="FZ513" s="1313"/>
      <c r="GA513" s="1312"/>
      <c r="GB513" s="1156"/>
      <c r="GC513" s="1156"/>
      <c r="GD513" s="1156"/>
      <c r="GE513" s="1156"/>
      <c r="GF513" s="1156"/>
      <c r="GG513" s="1156"/>
      <c r="GH513" s="1156"/>
      <c r="GI513" s="1156"/>
      <c r="GJ513" s="1156"/>
      <c r="GK513" s="1157"/>
      <c r="GL513" s="1157"/>
      <c r="GM513" s="1157"/>
      <c r="GN513" s="1157"/>
      <c r="GO513" s="1157"/>
      <c r="GP513" s="1157"/>
      <c r="GQ513" s="1157"/>
      <c r="GR513" s="1157"/>
      <c r="GS513" s="1157"/>
      <c r="GT513" s="1157"/>
      <c r="GU513" s="1157"/>
      <c r="GV513" s="1157"/>
      <c r="GW513" s="1157"/>
      <c r="GX513" s="1157"/>
      <c r="GY513" s="1157"/>
      <c r="GZ513" s="1157"/>
      <c r="HA513" s="1157"/>
      <c r="HB513" s="1157"/>
      <c r="HC513" s="1157"/>
      <c r="HD513" s="1157"/>
      <c r="HE513" s="1157"/>
      <c r="HF513" s="1157"/>
      <c r="HG513" s="1157"/>
      <c r="HH513" s="1157"/>
      <c r="HI513" s="1157"/>
      <c r="HJ513" s="1026"/>
    </row>
    <row r="514" spans="2:218" ht="24.95" customHeight="1" thickBot="1" x14ac:dyDescent="0.3">
      <c r="B514" s="1606"/>
      <c r="C514" s="229"/>
      <c r="D514" s="1316"/>
      <c r="E514" s="2400"/>
      <c r="F514" s="754"/>
      <c r="G514" s="213"/>
      <c r="H514" s="213"/>
      <c r="I514" s="214"/>
      <c r="J514" s="834"/>
      <c r="K514" s="234"/>
      <c r="L514" s="230"/>
      <c r="M514" s="231"/>
      <c r="N514" s="231"/>
      <c r="O514" s="231"/>
      <c r="P514" s="231"/>
      <c r="Q514" s="235"/>
      <c r="R514" s="233"/>
      <c r="S514" s="232"/>
      <c r="T514" s="219"/>
      <c r="U514" s="835"/>
      <c r="V514" s="212"/>
      <c r="W514" s="231"/>
      <c r="X514" s="2118"/>
      <c r="Y514" s="2119"/>
      <c r="Z514" s="674"/>
      <c r="AA514" s="674"/>
      <c r="AB514" s="674"/>
      <c r="AC514" s="674"/>
      <c r="AD514" s="674"/>
      <c r="AE514" s="674"/>
      <c r="AF514" s="674"/>
      <c r="AG514" s="674"/>
      <c r="AH514" s="674"/>
      <c r="AI514" s="674"/>
      <c r="AJ514" s="674"/>
      <c r="AK514" s="674"/>
      <c r="AL514" s="674"/>
      <c r="AM514" s="674"/>
      <c r="AN514" s="674"/>
      <c r="AO514" s="674"/>
      <c r="AP514" s="674"/>
      <c r="AQ514" s="674"/>
      <c r="AR514" s="674"/>
      <c r="AS514" s="674"/>
      <c r="AT514" s="674"/>
      <c r="AU514" s="674"/>
      <c r="AV514" s="674"/>
      <c r="AW514" s="674"/>
      <c r="AX514" s="674"/>
      <c r="AY514" s="674"/>
      <c r="AZ514" s="674"/>
      <c r="BA514" s="674"/>
      <c r="BB514" s="674"/>
      <c r="BC514" s="674"/>
      <c r="BD514" s="674"/>
      <c r="BE514" s="674"/>
      <c r="BF514" s="674"/>
      <c r="BG514" s="674"/>
      <c r="BH514" s="674"/>
      <c r="BI514" s="674"/>
      <c r="BJ514" s="674"/>
      <c r="BK514" s="674"/>
      <c r="BL514" s="674"/>
      <c r="BM514" s="674"/>
      <c r="BN514" s="674"/>
      <c r="BO514" s="674"/>
      <c r="BP514" s="674"/>
      <c r="BQ514" s="674"/>
      <c r="BR514" s="674"/>
      <c r="BS514" s="674"/>
      <c r="BT514" s="674"/>
      <c r="BU514" s="674"/>
      <c r="BV514" s="674"/>
      <c r="BW514" s="674"/>
      <c r="BX514" s="674"/>
      <c r="BY514" s="674"/>
      <c r="BZ514" s="674"/>
      <c r="CA514" s="674"/>
      <c r="CB514" s="674"/>
      <c r="CC514" s="674"/>
      <c r="CD514" s="674"/>
      <c r="CE514" s="674"/>
      <c r="CF514" s="674"/>
      <c r="CG514" s="674"/>
      <c r="CH514" s="674"/>
      <c r="CI514" s="674"/>
      <c r="CJ514" s="674"/>
      <c r="CK514" s="674"/>
      <c r="CL514" s="674"/>
      <c r="CM514" s="674"/>
      <c r="CN514" s="674"/>
      <c r="CO514" s="674"/>
      <c r="CP514" s="674"/>
      <c r="CQ514" s="674"/>
      <c r="CR514" s="674"/>
      <c r="CS514" s="674"/>
      <c r="CT514" s="674"/>
      <c r="CU514" s="674"/>
      <c r="CV514" s="674"/>
      <c r="CW514" s="674"/>
      <c r="CX514" s="674"/>
      <c r="CY514" s="674"/>
      <c r="CZ514" s="674"/>
      <c r="DA514" s="674"/>
      <c r="DB514" s="674"/>
      <c r="DC514" s="674"/>
      <c r="DD514" s="674"/>
      <c r="DE514" s="674"/>
      <c r="DF514" s="674"/>
      <c r="DG514" s="674"/>
      <c r="DH514" s="674"/>
      <c r="DI514" s="674"/>
      <c r="DJ514" s="674"/>
      <c r="DK514" s="674"/>
      <c r="DL514" s="674"/>
      <c r="DM514" s="674"/>
      <c r="DN514" s="674"/>
      <c r="DO514" s="674"/>
      <c r="DP514" s="674"/>
      <c r="DQ514" s="674"/>
      <c r="DR514" s="674"/>
      <c r="DS514" s="674"/>
      <c r="DT514" s="674"/>
      <c r="DU514" s="674"/>
      <c r="DV514" s="674"/>
      <c r="DW514" s="674"/>
      <c r="DX514" s="674"/>
      <c r="DY514" s="674"/>
      <c r="DZ514" s="674"/>
      <c r="EA514" s="674"/>
      <c r="EB514" s="674"/>
      <c r="EC514" s="674"/>
      <c r="ED514" s="674"/>
      <c r="EE514" s="674"/>
      <c r="EF514" s="674"/>
      <c r="EG514" s="674"/>
      <c r="EH514" s="674"/>
      <c r="EI514" s="674"/>
      <c r="EJ514" s="674"/>
      <c r="EK514" s="674"/>
      <c r="EL514" s="674"/>
      <c r="EM514" s="674"/>
      <c r="EN514" s="674"/>
      <c r="EO514" s="674"/>
      <c r="EP514" s="674"/>
      <c r="EQ514" s="674"/>
      <c r="ER514" s="674"/>
      <c r="ES514" s="674"/>
      <c r="ET514" s="674"/>
      <c r="EU514" s="674"/>
      <c r="EV514" s="674"/>
      <c r="EW514" s="674"/>
      <c r="EX514" s="674"/>
      <c r="EY514" s="674"/>
      <c r="EZ514" s="674"/>
      <c r="FA514" s="674"/>
      <c r="FB514" s="674"/>
      <c r="FC514" s="674"/>
      <c r="FD514" s="674"/>
      <c r="FE514" s="674"/>
      <c r="FF514" s="674"/>
      <c r="FG514" s="674"/>
      <c r="FH514" s="674"/>
      <c r="FI514" s="674"/>
      <c r="FJ514" s="674"/>
      <c r="FK514" s="674"/>
      <c r="FL514" s="674"/>
      <c r="FM514" s="674"/>
      <c r="FN514" s="674"/>
      <c r="FO514" s="674"/>
      <c r="FP514" s="674"/>
      <c r="FQ514" s="674"/>
      <c r="FR514" s="674"/>
      <c r="FS514" s="674"/>
      <c r="FT514" s="674"/>
      <c r="FU514" s="674"/>
      <c r="FV514" s="674"/>
      <c r="FW514" s="674"/>
      <c r="FX514" s="674"/>
      <c r="FY514" s="674"/>
      <c r="FZ514" s="1313"/>
      <c r="GA514" s="1312"/>
      <c r="GB514" s="1156"/>
      <c r="GC514" s="1156"/>
      <c r="GD514" s="1156"/>
      <c r="GE514" s="1156"/>
      <c r="GF514" s="1156"/>
      <c r="GG514" s="1156"/>
      <c r="GH514" s="1156"/>
      <c r="GI514" s="1156"/>
      <c r="GJ514" s="1156"/>
      <c r="GK514" s="1157"/>
      <c r="GL514" s="1157"/>
      <c r="GM514" s="1157"/>
      <c r="GN514" s="1157"/>
      <c r="GO514" s="1157"/>
      <c r="GP514" s="1157"/>
      <c r="GQ514" s="1157"/>
      <c r="GR514" s="1157"/>
      <c r="GS514" s="1157"/>
      <c r="GT514" s="1157"/>
      <c r="GU514" s="1157"/>
      <c r="GV514" s="1157"/>
      <c r="GW514" s="1157"/>
      <c r="GX514" s="1157"/>
      <c r="GY514" s="1157"/>
      <c r="GZ514" s="1157"/>
      <c r="HA514" s="1157"/>
      <c r="HB514" s="1157"/>
      <c r="HC514" s="1157"/>
      <c r="HD514" s="1157"/>
      <c r="HE514" s="1157"/>
      <c r="HF514" s="1157"/>
      <c r="HG514" s="1157"/>
      <c r="HH514" s="1157"/>
      <c r="HI514" s="1157"/>
      <c r="HJ514" s="1026"/>
    </row>
    <row r="515" spans="2:218" ht="24.95" customHeight="1" x14ac:dyDescent="0.25">
      <c r="B515" s="1607"/>
      <c r="C515" s="684"/>
      <c r="D515" s="1317"/>
      <c r="E515" s="2399"/>
      <c r="F515" s="685"/>
      <c r="G515" s="686"/>
      <c r="H515" s="686"/>
      <c r="I515" s="687"/>
      <c r="J515" s="723"/>
      <c r="K515" s="688"/>
      <c r="L515" s="689"/>
      <c r="M515" s="690"/>
      <c r="N515" s="690"/>
      <c r="O515" s="690"/>
      <c r="P515" s="690"/>
      <c r="Q515" s="691"/>
      <c r="R515" s="692"/>
      <c r="S515" s="693"/>
      <c r="T515" s="694"/>
      <c r="U515" s="724"/>
      <c r="V515" s="695"/>
      <c r="W515" s="690"/>
      <c r="X515" s="2118"/>
      <c r="Y515" s="2119"/>
      <c r="Z515" s="696"/>
      <c r="AA515" s="696"/>
      <c r="AB515" s="696"/>
      <c r="AC515" s="696"/>
      <c r="AD515" s="696"/>
      <c r="AE515" s="696"/>
      <c r="AF515" s="696"/>
      <c r="AG515" s="696"/>
      <c r="AH515" s="696"/>
      <c r="AI515" s="696"/>
      <c r="AJ515" s="696"/>
      <c r="AK515" s="696"/>
      <c r="AL515" s="696"/>
      <c r="AM515" s="696"/>
      <c r="AN515" s="696"/>
      <c r="AO515" s="696"/>
      <c r="AP515" s="696"/>
      <c r="AQ515" s="696"/>
      <c r="AR515" s="696"/>
      <c r="AS515" s="696"/>
      <c r="AT515" s="696"/>
      <c r="AU515" s="696"/>
      <c r="AV515" s="696"/>
      <c r="AW515" s="696"/>
      <c r="AX515" s="696"/>
      <c r="AY515" s="696"/>
      <c r="AZ515" s="696"/>
      <c r="BA515" s="696"/>
      <c r="BB515" s="696"/>
      <c r="BC515" s="696"/>
      <c r="BD515" s="696"/>
      <c r="BE515" s="696"/>
      <c r="BF515" s="696"/>
      <c r="BG515" s="696"/>
      <c r="BH515" s="696"/>
      <c r="BI515" s="696"/>
      <c r="BJ515" s="696"/>
      <c r="BK515" s="696"/>
      <c r="BL515" s="696"/>
      <c r="BM515" s="696"/>
      <c r="BN515" s="696"/>
      <c r="BO515" s="696"/>
      <c r="BP515" s="696"/>
      <c r="BQ515" s="696"/>
      <c r="BR515" s="696"/>
      <c r="BS515" s="696"/>
      <c r="BT515" s="696"/>
      <c r="BU515" s="696"/>
      <c r="BV515" s="696"/>
      <c r="BW515" s="696"/>
      <c r="BX515" s="696"/>
      <c r="BY515" s="696"/>
      <c r="BZ515" s="696"/>
      <c r="CA515" s="696"/>
      <c r="CB515" s="696"/>
      <c r="CC515" s="696"/>
      <c r="CD515" s="696"/>
      <c r="CE515" s="696"/>
      <c r="CF515" s="696"/>
      <c r="CG515" s="696"/>
      <c r="CH515" s="696"/>
      <c r="CI515" s="696"/>
      <c r="CJ515" s="696"/>
      <c r="CK515" s="696"/>
      <c r="CL515" s="696"/>
      <c r="CM515" s="696"/>
      <c r="CN515" s="696"/>
      <c r="CO515" s="696"/>
      <c r="CP515" s="696"/>
      <c r="CQ515" s="696"/>
      <c r="CR515" s="696"/>
      <c r="CS515" s="696"/>
      <c r="CT515" s="696"/>
      <c r="CU515" s="696"/>
      <c r="CV515" s="696"/>
      <c r="CW515" s="696"/>
      <c r="CX515" s="696"/>
      <c r="CY515" s="696"/>
      <c r="CZ515" s="696"/>
      <c r="DA515" s="696"/>
      <c r="DB515" s="696"/>
      <c r="DC515" s="696"/>
      <c r="DD515" s="696"/>
      <c r="DE515" s="696"/>
      <c r="DF515" s="696"/>
      <c r="DG515" s="696"/>
      <c r="DH515" s="696"/>
      <c r="DI515" s="696"/>
      <c r="DJ515" s="696"/>
      <c r="DK515" s="696"/>
      <c r="DL515" s="696"/>
      <c r="DM515" s="696"/>
      <c r="DN515" s="696"/>
      <c r="DO515" s="696"/>
      <c r="DP515" s="696"/>
      <c r="DQ515" s="696"/>
      <c r="DR515" s="696"/>
      <c r="DS515" s="696"/>
      <c r="DT515" s="696"/>
      <c r="DU515" s="696"/>
      <c r="DV515" s="696"/>
      <c r="DW515" s="696"/>
      <c r="DX515" s="696"/>
      <c r="DY515" s="696"/>
      <c r="DZ515" s="696"/>
      <c r="EA515" s="696"/>
      <c r="EB515" s="696"/>
      <c r="EC515" s="696"/>
      <c r="ED515" s="696"/>
      <c r="EE515" s="696"/>
      <c r="EF515" s="696"/>
      <c r="EG515" s="696"/>
      <c r="EH515" s="696"/>
      <c r="EI515" s="696"/>
      <c r="EJ515" s="696"/>
      <c r="EK515" s="696"/>
      <c r="EL515" s="696"/>
      <c r="EM515" s="696"/>
      <c r="EN515" s="696"/>
      <c r="EO515" s="696"/>
      <c r="EP515" s="696"/>
      <c r="EQ515" s="696"/>
      <c r="ER515" s="696"/>
      <c r="ES515" s="696"/>
      <c r="ET515" s="696"/>
      <c r="EU515" s="696"/>
      <c r="EV515" s="696"/>
      <c r="EW515" s="696"/>
      <c r="EX515" s="696"/>
      <c r="EY515" s="696"/>
      <c r="EZ515" s="696"/>
      <c r="FA515" s="696"/>
      <c r="FB515" s="696"/>
      <c r="FC515" s="696"/>
      <c r="FD515" s="696"/>
      <c r="FE515" s="696"/>
      <c r="FF515" s="696"/>
      <c r="FG515" s="696"/>
      <c r="FH515" s="696"/>
      <c r="FI515" s="696"/>
      <c r="FJ515" s="696"/>
      <c r="FK515" s="696"/>
      <c r="FL515" s="696"/>
      <c r="FM515" s="696"/>
      <c r="FN515" s="696"/>
      <c r="FO515" s="696"/>
      <c r="FP515" s="696"/>
      <c r="FQ515" s="696"/>
      <c r="FR515" s="696"/>
      <c r="FS515" s="696"/>
      <c r="FT515" s="696"/>
      <c r="FU515" s="696"/>
      <c r="FV515" s="696"/>
      <c r="FW515" s="696"/>
      <c r="FX515" s="696"/>
      <c r="FY515" s="696"/>
      <c r="FZ515" s="1314"/>
      <c r="GA515" s="1312"/>
      <c r="GB515" s="1156"/>
      <c r="GC515" s="1156"/>
      <c r="GD515" s="1156"/>
      <c r="GE515" s="1156"/>
      <c r="GF515" s="1156"/>
      <c r="GG515" s="1156"/>
      <c r="GH515" s="1156"/>
      <c r="GI515" s="1156"/>
      <c r="GJ515" s="1156"/>
      <c r="GK515" s="1157"/>
      <c r="GL515" s="1157"/>
      <c r="GM515" s="1157"/>
      <c r="GN515" s="1157"/>
      <c r="GO515" s="1157"/>
      <c r="GP515" s="1157"/>
      <c r="GQ515" s="1157"/>
      <c r="GR515" s="1157"/>
      <c r="GS515" s="1157"/>
      <c r="GT515" s="1157"/>
      <c r="GU515" s="1157"/>
      <c r="GV515" s="1157"/>
      <c r="GW515" s="1157"/>
      <c r="GX515" s="1157"/>
      <c r="GY515" s="1157"/>
      <c r="GZ515" s="1157"/>
      <c r="HA515" s="1157"/>
      <c r="HB515" s="1157"/>
      <c r="HC515" s="1157"/>
      <c r="HD515" s="1157"/>
      <c r="HE515" s="1157"/>
      <c r="HF515" s="1157"/>
      <c r="HG515" s="1157"/>
      <c r="HH515" s="1157"/>
      <c r="HI515" s="1157"/>
      <c r="HJ515" s="1026"/>
    </row>
    <row r="516" spans="2:218" ht="24.95" customHeight="1" x14ac:dyDescent="0.25">
      <c r="B516" s="1606"/>
      <c r="C516" s="229"/>
      <c r="D516" s="1316"/>
      <c r="E516" s="2400"/>
      <c r="F516" s="215"/>
      <c r="G516" s="213"/>
      <c r="H516" s="213"/>
      <c r="I516" s="214"/>
      <c r="J516" s="834"/>
      <c r="K516" s="234"/>
      <c r="L516" s="230"/>
      <c r="M516" s="231"/>
      <c r="N516" s="231"/>
      <c r="O516" s="231"/>
      <c r="P516" s="231"/>
      <c r="Q516" s="235"/>
      <c r="R516" s="233"/>
      <c r="S516" s="232"/>
      <c r="T516" s="219"/>
      <c r="U516" s="835"/>
      <c r="V516" s="212"/>
      <c r="W516" s="231"/>
      <c r="X516" s="2118"/>
      <c r="Y516" s="2119"/>
      <c r="Z516" s="674"/>
      <c r="AA516" s="674"/>
      <c r="AB516" s="674"/>
      <c r="AC516" s="674"/>
      <c r="AD516" s="674"/>
      <c r="AE516" s="674"/>
      <c r="AF516" s="674"/>
      <c r="AG516" s="674"/>
      <c r="AH516" s="674"/>
      <c r="AI516" s="674"/>
      <c r="AJ516" s="674"/>
      <c r="AK516" s="674"/>
      <c r="AL516" s="674"/>
      <c r="AM516" s="674"/>
      <c r="AN516" s="674"/>
      <c r="AO516" s="674"/>
      <c r="AP516" s="674"/>
      <c r="AQ516" s="674"/>
      <c r="AR516" s="674"/>
      <c r="AS516" s="674"/>
      <c r="AT516" s="674"/>
      <c r="AU516" s="674"/>
      <c r="AV516" s="674"/>
      <c r="AW516" s="674"/>
      <c r="AX516" s="674"/>
      <c r="AY516" s="674"/>
      <c r="AZ516" s="674"/>
      <c r="BA516" s="674"/>
      <c r="BB516" s="674"/>
      <c r="BC516" s="674"/>
      <c r="BD516" s="674"/>
      <c r="BE516" s="674"/>
      <c r="BF516" s="674"/>
      <c r="BG516" s="674"/>
      <c r="BH516" s="674"/>
      <c r="BI516" s="674"/>
      <c r="BJ516" s="674"/>
      <c r="BK516" s="674"/>
      <c r="BL516" s="674"/>
      <c r="BM516" s="674"/>
      <c r="BN516" s="674"/>
      <c r="BO516" s="674"/>
      <c r="BP516" s="674"/>
      <c r="BQ516" s="674"/>
      <c r="BR516" s="674"/>
      <c r="BS516" s="674"/>
      <c r="BT516" s="674"/>
      <c r="BU516" s="674"/>
      <c r="BV516" s="674"/>
      <c r="BW516" s="674"/>
      <c r="BX516" s="674"/>
      <c r="BY516" s="674"/>
      <c r="BZ516" s="674"/>
      <c r="CA516" s="674"/>
      <c r="CB516" s="674"/>
      <c r="CC516" s="674"/>
      <c r="CD516" s="674"/>
      <c r="CE516" s="674"/>
      <c r="CF516" s="674"/>
      <c r="CG516" s="674"/>
      <c r="CH516" s="674"/>
      <c r="CI516" s="674"/>
      <c r="CJ516" s="674"/>
      <c r="CK516" s="674"/>
      <c r="CL516" s="674"/>
      <c r="CM516" s="674"/>
      <c r="CN516" s="674"/>
      <c r="CO516" s="674"/>
      <c r="CP516" s="674"/>
      <c r="CQ516" s="674"/>
      <c r="CR516" s="674"/>
      <c r="CS516" s="674"/>
      <c r="CT516" s="674"/>
      <c r="CU516" s="674"/>
      <c r="CV516" s="674"/>
      <c r="CW516" s="674"/>
      <c r="CX516" s="674"/>
      <c r="CY516" s="674"/>
      <c r="CZ516" s="674"/>
      <c r="DA516" s="674"/>
      <c r="DB516" s="674"/>
      <c r="DC516" s="674"/>
      <c r="DD516" s="674"/>
      <c r="DE516" s="674"/>
      <c r="DF516" s="674"/>
      <c r="DG516" s="674"/>
      <c r="DH516" s="674"/>
      <c r="DI516" s="674"/>
      <c r="DJ516" s="674"/>
      <c r="DK516" s="674"/>
      <c r="DL516" s="674"/>
      <c r="DM516" s="674"/>
      <c r="DN516" s="674"/>
      <c r="DO516" s="674"/>
      <c r="DP516" s="674"/>
      <c r="DQ516" s="674"/>
      <c r="DR516" s="674"/>
      <c r="DS516" s="674"/>
      <c r="DT516" s="674"/>
      <c r="DU516" s="674"/>
      <c r="DV516" s="674"/>
      <c r="DW516" s="674"/>
      <c r="DX516" s="674"/>
      <c r="DY516" s="674"/>
      <c r="DZ516" s="674"/>
      <c r="EA516" s="674"/>
      <c r="EB516" s="674"/>
      <c r="EC516" s="674"/>
      <c r="ED516" s="674"/>
      <c r="EE516" s="674"/>
      <c r="EF516" s="674"/>
      <c r="EG516" s="674"/>
      <c r="EH516" s="674"/>
      <c r="EI516" s="674"/>
      <c r="EJ516" s="674"/>
      <c r="EK516" s="674"/>
      <c r="EL516" s="674"/>
      <c r="EM516" s="674"/>
      <c r="EN516" s="674"/>
      <c r="EO516" s="674"/>
      <c r="EP516" s="674"/>
      <c r="EQ516" s="674"/>
      <c r="ER516" s="674"/>
      <c r="ES516" s="674"/>
      <c r="ET516" s="674"/>
      <c r="EU516" s="674"/>
      <c r="EV516" s="674"/>
      <c r="EW516" s="674"/>
      <c r="EX516" s="674"/>
      <c r="EY516" s="674"/>
      <c r="EZ516" s="674"/>
      <c r="FA516" s="674"/>
      <c r="FB516" s="674"/>
      <c r="FC516" s="674"/>
      <c r="FD516" s="674"/>
      <c r="FE516" s="674"/>
      <c r="FF516" s="674"/>
      <c r="FG516" s="674"/>
      <c r="FH516" s="674"/>
      <c r="FI516" s="674"/>
      <c r="FJ516" s="674"/>
      <c r="FK516" s="674"/>
      <c r="FL516" s="674"/>
      <c r="FM516" s="674"/>
      <c r="FN516" s="674"/>
      <c r="FO516" s="674"/>
      <c r="FP516" s="674"/>
      <c r="FQ516" s="674"/>
      <c r="FR516" s="674"/>
      <c r="FS516" s="674"/>
      <c r="FT516" s="674"/>
      <c r="FU516" s="674"/>
      <c r="FV516" s="674"/>
      <c r="FW516" s="674"/>
      <c r="FX516" s="674"/>
      <c r="FY516" s="674"/>
      <c r="FZ516" s="1313"/>
      <c r="GA516" s="1312"/>
      <c r="GB516" s="1156"/>
      <c r="GC516" s="1156"/>
      <c r="GD516" s="1156"/>
      <c r="GE516" s="1156"/>
      <c r="GF516" s="1156"/>
      <c r="GG516" s="1156"/>
      <c r="GH516" s="1156"/>
      <c r="GI516" s="1156"/>
      <c r="GJ516" s="1156"/>
      <c r="GK516" s="1157"/>
      <c r="GL516" s="1157"/>
      <c r="GM516" s="1157"/>
      <c r="GN516" s="1157"/>
      <c r="GO516" s="1157"/>
      <c r="GP516" s="1157"/>
      <c r="GQ516" s="1157"/>
      <c r="GR516" s="1157"/>
      <c r="GS516" s="1157"/>
      <c r="GT516" s="1157"/>
      <c r="GU516" s="1157"/>
      <c r="GV516" s="1157"/>
      <c r="GW516" s="1157"/>
      <c r="GX516" s="1157"/>
      <c r="GY516" s="1157"/>
      <c r="GZ516" s="1157"/>
      <c r="HA516" s="1157"/>
      <c r="HB516" s="1157"/>
      <c r="HC516" s="1157"/>
      <c r="HD516" s="1157"/>
      <c r="HE516" s="1157"/>
      <c r="HF516" s="1157"/>
      <c r="HG516" s="1157"/>
      <c r="HH516" s="1157"/>
      <c r="HI516" s="1157"/>
      <c r="HJ516" s="1026"/>
    </row>
    <row r="517" spans="2:218" ht="24.95" customHeight="1" x14ac:dyDescent="0.25">
      <c r="B517" s="1606"/>
      <c r="C517" s="229"/>
      <c r="D517" s="1316"/>
      <c r="E517" s="2400"/>
      <c r="F517" s="215"/>
      <c r="G517" s="213"/>
      <c r="H517" s="213"/>
      <c r="I517" s="214"/>
      <c r="J517" s="834"/>
      <c r="K517" s="234"/>
      <c r="L517" s="230"/>
      <c r="M517" s="231"/>
      <c r="N517" s="231"/>
      <c r="O517" s="231"/>
      <c r="P517" s="231"/>
      <c r="Q517" s="235"/>
      <c r="R517" s="233"/>
      <c r="S517" s="232"/>
      <c r="T517" s="219"/>
      <c r="U517" s="835"/>
      <c r="V517" s="212"/>
      <c r="W517" s="231"/>
      <c r="X517" s="2118"/>
      <c r="Y517" s="2119"/>
      <c r="Z517" s="674"/>
      <c r="AA517" s="674"/>
      <c r="AB517" s="674"/>
      <c r="AC517" s="674"/>
      <c r="AD517" s="674"/>
      <c r="AE517" s="674"/>
      <c r="AF517" s="674"/>
      <c r="AG517" s="674"/>
      <c r="AH517" s="674"/>
      <c r="AI517" s="674"/>
      <c r="AJ517" s="674"/>
      <c r="AK517" s="674"/>
      <c r="AL517" s="674"/>
      <c r="AM517" s="674"/>
      <c r="AN517" s="674"/>
      <c r="AO517" s="674"/>
      <c r="AP517" s="674"/>
      <c r="AQ517" s="674"/>
      <c r="AR517" s="674"/>
      <c r="AS517" s="674"/>
      <c r="AT517" s="674"/>
      <c r="AU517" s="674"/>
      <c r="AV517" s="674"/>
      <c r="AW517" s="674"/>
      <c r="AX517" s="674"/>
      <c r="AY517" s="674"/>
      <c r="AZ517" s="674"/>
      <c r="BA517" s="674"/>
      <c r="BB517" s="674"/>
      <c r="BC517" s="674"/>
      <c r="BD517" s="674"/>
      <c r="BE517" s="674"/>
      <c r="BF517" s="674"/>
      <c r="BG517" s="674"/>
      <c r="BH517" s="674"/>
      <c r="BI517" s="674"/>
      <c r="BJ517" s="674"/>
      <c r="BK517" s="674"/>
      <c r="BL517" s="674"/>
      <c r="BM517" s="674"/>
      <c r="BN517" s="674"/>
      <c r="BO517" s="674"/>
      <c r="BP517" s="674"/>
      <c r="BQ517" s="674"/>
      <c r="BR517" s="674"/>
      <c r="BS517" s="674"/>
      <c r="BT517" s="674"/>
      <c r="BU517" s="674"/>
      <c r="BV517" s="674"/>
      <c r="BW517" s="674"/>
      <c r="BX517" s="674"/>
      <c r="BY517" s="674"/>
      <c r="BZ517" s="674"/>
      <c r="CA517" s="674"/>
      <c r="CB517" s="674"/>
      <c r="CC517" s="674"/>
      <c r="CD517" s="674"/>
      <c r="CE517" s="674"/>
      <c r="CF517" s="674"/>
      <c r="CG517" s="674"/>
      <c r="CH517" s="674"/>
      <c r="CI517" s="674"/>
      <c r="CJ517" s="674"/>
      <c r="CK517" s="674"/>
      <c r="CL517" s="674"/>
      <c r="CM517" s="674"/>
      <c r="CN517" s="674"/>
      <c r="CO517" s="674"/>
      <c r="CP517" s="674"/>
      <c r="CQ517" s="674"/>
      <c r="CR517" s="674"/>
      <c r="CS517" s="674"/>
      <c r="CT517" s="674"/>
      <c r="CU517" s="674"/>
      <c r="CV517" s="674"/>
      <c r="CW517" s="674"/>
      <c r="CX517" s="674"/>
      <c r="CY517" s="674"/>
      <c r="CZ517" s="674"/>
      <c r="DA517" s="674"/>
      <c r="DB517" s="674"/>
      <c r="DC517" s="674"/>
      <c r="DD517" s="674"/>
      <c r="DE517" s="674"/>
      <c r="DF517" s="674"/>
      <c r="DG517" s="674"/>
      <c r="DH517" s="674"/>
      <c r="DI517" s="674"/>
      <c r="DJ517" s="674"/>
      <c r="DK517" s="674"/>
      <c r="DL517" s="674"/>
      <c r="DM517" s="674"/>
      <c r="DN517" s="674"/>
      <c r="DO517" s="674"/>
      <c r="DP517" s="674"/>
      <c r="DQ517" s="674"/>
      <c r="DR517" s="674"/>
      <c r="DS517" s="674"/>
      <c r="DT517" s="674"/>
      <c r="DU517" s="674"/>
      <c r="DV517" s="674"/>
      <c r="DW517" s="674"/>
      <c r="DX517" s="674"/>
      <c r="DY517" s="674"/>
      <c r="DZ517" s="674"/>
      <c r="EA517" s="674"/>
      <c r="EB517" s="674"/>
      <c r="EC517" s="674"/>
      <c r="ED517" s="674"/>
      <c r="EE517" s="674"/>
      <c r="EF517" s="674"/>
      <c r="EG517" s="674"/>
      <c r="EH517" s="674"/>
      <c r="EI517" s="674"/>
      <c r="EJ517" s="674"/>
      <c r="EK517" s="674"/>
      <c r="EL517" s="674"/>
      <c r="EM517" s="674"/>
      <c r="EN517" s="674"/>
      <c r="EO517" s="674"/>
      <c r="EP517" s="674"/>
      <c r="EQ517" s="674"/>
      <c r="ER517" s="674"/>
      <c r="ES517" s="674"/>
      <c r="ET517" s="674"/>
      <c r="EU517" s="674"/>
      <c r="EV517" s="674"/>
      <c r="EW517" s="674"/>
      <c r="EX517" s="674"/>
      <c r="EY517" s="674"/>
      <c r="EZ517" s="674"/>
      <c r="FA517" s="674"/>
      <c r="FB517" s="674"/>
      <c r="FC517" s="674"/>
      <c r="FD517" s="674"/>
      <c r="FE517" s="674"/>
      <c r="FF517" s="674"/>
      <c r="FG517" s="674"/>
      <c r="FH517" s="674"/>
      <c r="FI517" s="674"/>
      <c r="FJ517" s="674"/>
      <c r="FK517" s="674"/>
      <c r="FL517" s="674"/>
      <c r="FM517" s="674"/>
      <c r="FN517" s="674"/>
      <c r="FO517" s="674"/>
      <c r="FP517" s="674"/>
      <c r="FQ517" s="674"/>
      <c r="FR517" s="674"/>
      <c r="FS517" s="674"/>
      <c r="FT517" s="674"/>
      <c r="FU517" s="674"/>
      <c r="FV517" s="674"/>
      <c r="FW517" s="674"/>
      <c r="FX517" s="674"/>
      <c r="FY517" s="674"/>
      <c r="FZ517" s="1313"/>
      <c r="GA517" s="1312"/>
      <c r="GB517" s="1156"/>
      <c r="GC517" s="1156"/>
      <c r="GD517" s="1156"/>
      <c r="GE517" s="1156"/>
      <c r="GF517" s="1156"/>
      <c r="GG517" s="1156"/>
      <c r="GH517" s="1156"/>
      <c r="GI517" s="1156"/>
      <c r="GJ517" s="1156"/>
      <c r="GK517" s="1157"/>
      <c r="GL517" s="1157"/>
      <c r="GM517" s="1157"/>
      <c r="GN517" s="1157"/>
      <c r="GO517" s="1157"/>
      <c r="GP517" s="1157"/>
      <c r="GQ517" s="1157"/>
      <c r="GR517" s="1157"/>
      <c r="GS517" s="1157"/>
      <c r="GT517" s="1157"/>
      <c r="GU517" s="1157"/>
      <c r="GV517" s="1157"/>
      <c r="GW517" s="1157"/>
      <c r="GX517" s="1157"/>
      <c r="GY517" s="1157"/>
      <c r="GZ517" s="1157"/>
      <c r="HA517" s="1157"/>
      <c r="HB517" s="1157"/>
      <c r="HC517" s="1157"/>
      <c r="HD517" s="1157"/>
      <c r="HE517" s="1157"/>
      <c r="HF517" s="1157"/>
      <c r="HG517" s="1157"/>
      <c r="HH517" s="1157"/>
      <c r="HI517" s="1157"/>
      <c r="HJ517" s="1026"/>
    </row>
    <row r="518" spans="2:218" ht="24.95" customHeight="1" x14ac:dyDescent="0.25">
      <c r="B518" s="1606"/>
      <c r="C518" s="229"/>
      <c r="D518" s="1316"/>
      <c r="E518" s="2400"/>
      <c r="F518" s="215"/>
      <c r="G518" s="213"/>
      <c r="H518" s="213"/>
      <c r="I518" s="214"/>
      <c r="J518" s="834"/>
      <c r="K518" s="234"/>
      <c r="L518" s="230"/>
      <c r="M518" s="231"/>
      <c r="N518" s="231"/>
      <c r="O518" s="231"/>
      <c r="P518" s="231"/>
      <c r="Q518" s="235"/>
      <c r="R518" s="233"/>
      <c r="S518" s="232"/>
      <c r="T518" s="219"/>
      <c r="U518" s="835"/>
      <c r="V518" s="212"/>
      <c r="W518" s="231"/>
      <c r="X518" s="2118"/>
      <c r="Y518" s="2119"/>
      <c r="Z518" s="674"/>
      <c r="AA518" s="674"/>
      <c r="AB518" s="674"/>
      <c r="AC518" s="674"/>
      <c r="AD518" s="674"/>
      <c r="AE518" s="674"/>
      <c r="AF518" s="674"/>
      <c r="AG518" s="674"/>
      <c r="AH518" s="674"/>
      <c r="AI518" s="674"/>
      <c r="AJ518" s="674"/>
      <c r="AK518" s="674"/>
      <c r="AL518" s="674"/>
      <c r="AM518" s="674"/>
      <c r="AN518" s="674"/>
      <c r="AO518" s="674"/>
      <c r="AP518" s="674"/>
      <c r="AQ518" s="674"/>
      <c r="AR518" s="674"/>
      <c r="AS518" s="674"/>
      <c r="AT518" s="674"/>
      <c r="AU518" s="674"/>
      <c r="AV518" s="674"/>
      <c r="AW518" s="674"/>
      <c r="AX518" s="674"/>
      <c r="AY518" s="674"/>
      <c r="AZ518" s="674"/>
      <c r="BA518" s="674"/>
      <c r="BB518" s="674"/>
      <c r="BC518" s="674"/>
      <c r="BD518" s="674"/>
      <c r="BE518" s="674"/>
      <c r="BF518" s="674"/>
      <c r="BG518" s="674"/>
      <c r="BH518" s="674"/>
      <c r="BI518" s="674"/>
      <c r="BJ518" s="674"/>
      <c r="BK518" s="674"/>
      <c r="BL518" s="674"/>
      <c r="BM518" s="674"/>
      <c r="BN518" s="674"/>
      <c r="BO518" s="674"/>
      <c r="BP518" s="674"/>
      <c r="BQ518" s="674"/>
      <c r="BR518" s="674"/>
      <c r="BS518" s="674"/>
      <c r="BT518" s="674"/>
      <c r="BU518" s="674"/>
      <c r="BV518" s="674"/>
      <c r="BW518" s="674"/>
      <c r="BX518" s="674"/>
      <c r="BY518" s="674"/>
      <c r="BZ518" s="674"/>
      <c r="CA518" s="674"/>
      <c r="CB518" s="674"/>
      <c r="CC518" s="674"/>
      <c r="CD518" s="674"/>
      <c r="CE518" s="674"/>
      <c r="CF518" s="674"/>
      <c r="CG518" s="674"/>
      <c r="CH518" s="674"/>
      <c r="CI518" s="674"/>
      <c r="CJ518" s="674"/>
      <c r="CK518" s="674"/>
      <c r="CL518" s="674"/>
      <c r="CM518" s="674"/>
      <c r="CN518" s="674"/>
      <c r="CO518" s="674"/>
      <c r="CP518" s="674"/>
      <c r="CQ518" s="674"/>
      <c r="CR518" s="674"/>
      <c r="CS518" s="674"/>
      <c r="CT518" s="674"/>
      <c r="CU518" s="674"/>
      <c r="CV518" s="674"/>
      <c r="CW518" s="674"/>
      <c r="CX518" s="674"/>
      <c r="CY518" s="674"/>
      <c r="CZ518" s="674"/>
      <c r="DA518" s="674"/>
      <c r="DB518" s="674"/>
      <c r="DC518" s="674"/>
      <c r="DD518" s="674"/>
      <c r="DE518" s="674"/>
      <c r="DF518" s="674"/>
      <c r="DG518" s="674"/>
      <c r="DH518" s="674"/>
      <c r="DI518" s="674"/>
      <c r="DJ518" s="674"/>
      <c r="DK518" s="674"/>
      <c r="DL518" s="674"/>
      <c r="DM518" s="674"/>
      <c r="DN518" s="674"/>
      <c r="DO518" s="674"/>
      <c r="DP518" s="674"/>
      <c r="DQ518" s="674"/>
      <c r="DR518" s="674"/>
      <c r="DS518" s="674"/>
      <c r="DT518" s="674"/>
      <c r="DU518" s="674"/>
      <c r="DV518" s="674"/>
      <c r="DW518" s="674"/>
      <c r="DX518" s="674"/>
      <c r="DY518" s="674"/>
      <c r="DZ518" s="674"/>
      <c r="EA518" s="674"/>
      <c r="EB518" s="674"/>
      <c r="EC518" s="674"/>
      <c r="ED518" s="674"/>
      <c r="EE518" s="674"/>
      <c r="EF518" s="674"/>
      <c r="EG518" s="674"/>
      <c r="EH518" s="674"/>
      <c r="EI518" s="674"/>
      <c r="EJ518" s="674"/>
      <c r="EK518" s="674"/>
      <c r="EL518" s="674"/>
      <c r="EM518" s="674"/>
      <c r="EN518" s="674"/>
      <c r="EO518" s="674"/>
      <c r="EP518" s="674"/>
      <c r="EQ518" s="674"/>
      <c r="ER518" s="674"/>
      <c r="ES518" s="674"/>
      <c r="ET518" s="674"/>
      <c r="EU518" s="674"/>
      <c r="EV518" s="674"/>
      <c r="EW518" s="674"/>
      <c r="EX518" s="674"/>
      <c r="EY518" s="674"/>
      <c r="EZ518" s="674"/>
      <c r="FA518" s="674"/>
      <c r="FB518" s="674"/>
      <c r="FC518" s="674"/>
      <c r="FD518" s="674"/>
      <c r="FE518" s="674"/>
      <c r="FF518" s="674"/>
      <c r="FG518" s="674"/>
      <c r="FH518" s="674"/>
      <c r="FI518" s="674"/>
      <c r="FJ518" s="674"/>
      <c r="FK518" s="674"/>
      <c r="FL518" s="674"/>
      <c r="FM518" s="674"/>
      <c r="FN518" s="674"/>
      <c r="FO518" s="674"/>
      <c r="FP518" s="674"/>
      <c r="FQ518" s="674"/>
      <c r="FR518" s="674"/>
      <c r="FS518" s="674"/>
      <c r="FT518" s="674"/>
      <c r="FU518" s="674"/>
      <c r="FV518" s="674"/>
      <c r="FW518" s="674"/>
      <c r="FX518" s="674"/>
      <c r="FY518" s="674"/>
      <c r="FZ518" s="1313"/>
      <c r="GA518" s="1312"/>
      <c r="GB518" s="1156"/>
      <c r="GC518" s="1156"/>
      <c r="GD518" s="1156"/>
      <c r="GE518" s="1156"/>
      <c r="GF518" s="1156"/>
      <c r="GG518" s="1156"/>
      <c r="GH518" s="1156"/>
      <c r="GI518" s="1156"/>
      <c r="GJ518" s="1156"/>
      <c r="GK518" s="1157"/>
      <c r="GL518" s="1157"/>
      <c r="GM518" s="1157"/>
      <c r="GN518" s="1157"/>
      <c r="GO518" s="1157"/>
      <c r="GP518" s="1157"/>
      <c r="GQ518" s="1157"/>
      <c r="GR518" s="1157"/>
      <c r="GS518" s="1157"/>
      <c r="GT518" s="1157"/>
      <c r="GU518" s="1157"/>
      <c r="GV518" s="1157"/>
      <c r="GW518" s="1157"/>
      <c r="GX518" s="1157"/>
      <c r="GY518" s="1157"/>
      <c r="GZ518" s="1157"/>
      <c r="HA518" s="1157"/>
      <c r="HB518" s="1157"/>
      <c r="HC518" s="1157"/>
      <c r="HD518" s="1157"/>
      <c r="HE518" s="1157"/>
      <c r="HF518" s="1157"/>
      <c r="HG518" s="1157"/>
      <c r="HH518" s="1157"/>
      <c r="HI518" s="1157"/>
      <c r="HJ518" s="1026"/>
    </row>
    <row r="519" spans="2:218" ht="24.95" customHeight="1" x14ac:dyDescent="0.25">
      <c r="B519" s="1606"/>
      <c r="C519" s="229"/>
      <c r="D519" s="1316"/>
      <c r="E519" s="2400"/>
      <c r="F519" s="215"/>
      <c r="G519" s="213"/>
      <c r="H519" s="213"/>
      <c r="I519" s="214"/>
      <c r="J519" s="834"/>
      <c r="K519" s="234"/>
      <c r="L519" s="230"/>
      <c r="M519" s="231"/>
      <c r="N519" s="231"/>
      <c r="O519" s="231"/>
      <c r="P519" s="231"/>
      <c r="Q519" s="235"/>
      <c r="R519" s="233"/>
      <c r="S519" s="232"/>
      <c r="T519" s="219"/>
      <c r="U519" s="835"/>
      <c r="V519" s="212"/>
      <c r="W519" s="231"/>
      <c r="X519" s="2118"/>
      <c r="Y519" s="2119"/>
      <c r="Z519" s="674"/>
      <c r="AA519" s="674"/>
      <c r="AB519" s="674"/>
      <c r="AC519" s="674"/>
      <c r="AD519" s="674"/>
      <c r="AE519" s="674"/>
      <c r="AF519" s="674"/>
      <c r="AG519" s="674"/>
      <c r="AH519" s="674"/>
      <c r="AI519" s="674"/>
      <c r="AJ519" s="674"/>
      <c r="AK519" s="674"/>
      <c r="AL519" s="674"/>
      <c r="AM519" s="674"/>
      <c r="AN519" s="674"/>
      <c r="AO519" s="674"/>
      <c r="AP519" s="674"/>
      <c r="AQ519" s="674"/>
      <c r="AR519" s="674"/>
      <c r="AS519" s="674"/>
      <c r="AT519" s="674"/>
      <c r="AU519" s="674"/>
      <c r="AV519" s="674"/>
      <c r="AW519" s="674"/>
      <c r="AX519" s="674"/>
      <c r="AY519" s="674"/>
      <c r="AZ519" s="674"/>
      <c r="BA519" s="674"/>
      <c r="BB519" s="674"/>
      <c r="BC519" s="674"/>
      <c r="BD519" s="674"/>
      <c r="BE519" s="674"/>
      <c r="BF519" s="674"/>
      <c r="BG519" s="674"/>
      <c r="BH519" s="674"/>
      <c r="BI519" s="674"/>
      <c r="BJ519" s="674"/>
      <c r="BK519" s="674"/>
      <c r="BL519" s="674"/>
      <c r="BM519" s="674"/>
      <c r="BN519" s="674"/>
      <c r="BO519" s="674"/>
      <c r="BP519" s="674"/>
      <c r="BQ519" s="674"/>
      <c r="BR519" s="674"/>
      <c r="BS519" s="674"/>
      <c r="BT519" s="674"/>
      <c r="BU519" s="674"/>
      <c r="BV519" s="674"/>
      <c r="BW519" s="674"/>
      <c r="BX519" s="674"/>
      <c r="BY519" s="674"/>
      <c r="BZ519" s="674"/>
      <c r="CA519" s="674"/>
      <c r="CB519" s="674"/>
      <c r="CC519" s="674"/>
      <c r="CD519" s="674"/>
      <c r="CE519" s="674"/>
      <c r="CF519" s="674"/>
      <c r="CG519" s="674"/>
      <c r="CH519" s="674"/>
      <c r="CI519" s="674"/>
      <c r="CJ519" s="674"/>
      <c r="CK519" s="674"/>
      <c r="CL519" s="674"/>
      <c r="CM519" s="674"/>
      <c r="CN519" s="674"/>
      <c r="CO519" s="674"/>
      <c r="CP519" s="674"/>
      <c r="CQ519" s="674"/>
      <c r="CR519" s="674"/>
      <c r="CS519" s="674"/>
      <c r="CT519" s="674"/>
      <c r="CU519" s="674"/>
      <c r="CV519" s="674"/>
      <c r="CW519" s="674"/>
      <c r="CX519" s="674"/>
      <c r="CY519" s="674"/>
      <c r="CZ519" s="674"/>
      <c r="DA519" s="674"/>
      <c r="DB519" s="674"/>
      <c r="DC519" s="674"/>
      <c r="DD519" s="674"/>
      <c r="DE519" s="674"/>
      <c r="DF519" s="674"/>
      <c r="DG519" s="674"/>
      <c r="DH519" s="674"/>
      <c r="DI519" s="674"/>
      <c r="DJ519" s="674"/>
      <c r="DK519" s="674"/>
      <c r="DL519" s="674"/>
      <c r="DM519" s="674"/>
      <c r="DN519" s="674"/>
      <c r="DO519" s="674"/>
      <c r="DP519" s="674"/>
      <c r="DQ519" s="674"/>
      <c r="DR519" s="674"/>
      <c r="DS519" s="674"/>
      <c r="DT519" s="674"/>
      <c r="DU519" s="674"/>
      <c r="DV519" s="674"/>
      <c r="DW519" s="674"/>
      <c r="DX519" s="674"/>
      <c r="DY519" s="674"/>
      <c r="DZ519" s="674"/>
      <c r="EA519" s="674"/>
      <c r="EB519" s="674"/>
      <c r="EC519" s="674"/>
      <c r="ED519" s="674"/>
      <c r="EE519" s="674"/>
      <c r="EF519" s="674"/>
      <c r="EG519" s="674"/>
      <c r="EH519" s="674"/>
      <c r="EI519" s="674"/>
      <c r="EJ519" s="674"/>
      <c r="EK519" s="674"/>
      <c r="EL519" s="674"/>
      <c r="EM519" s="674"/>
      <c r="EN519" s="674"/>
      <c r="EO519" s="674"/>
      <c r="EP519" s="674"/>
      <c r="EQ519" s="674"/>
      <c r="ER519" s="674"/>
      <c r="ES519" s="674"/>
      <c r="ET519" s="674"/>
      <c r="EU519" s="674"/>
      <c r="EV519" s="674"/>
      <c r="EW519" s="674"/>
      <c r="EX519" s="674"/>
      <c r="EY519" s="674"/>
      <c r="EZ519" s="674"/>
      <c r="FA519" s="674"/>
      <c r="FB519" s="674"/>
      <c r="FC519" s="674"/>
      <c r="FD519" s="674"/>
      <c r="FE519" s="674"/>
      <c r="FF519" s="674"/>
      <c r="FG519" s="674"/>
      <c r="FH519" s="674"/>
      <c r="FI519" s="674"/>
      <c r="FJ519" s="674"/>
      <c r="FK519" s="674"/>
      <c r="FL519" s="674"/>
      <c r="FM519" s="674"/>
      <c r="FN519" s="674"/>
      <c r="FO519" s="674"/>
      <c r="FP519" s="674"/>
      <c r="FQ519" s="674"/>
      <c r="FR519" s="674"/>
      <c r="FS519" s="674"/>
      <c r="FT519" s="674"/>
      <c r="FU519" s="674"/>
      <c r="FV519" s="674"/>
      <c r="FW519" s="674"/>
      <c r="FX519" s="674"/>
      <c r="FY519" s="674"/>
      <c r="FZ519" s="1313"/>
      <c r="GA519" s="1312"/>
      <c r="GB519" s="1156"/>
      <c r="GC519" s="1156"/>
      <c r="GD519" s="1156"/>
      <c r="GE519" s="1156"/>
      <c r="GF519" s="1156"/>
      <c r="GG519" s="1156"/>
      <c r="GH519" s="1156"/>
      <c r="GI519" s="1156"/>
      <c r="GJ519" s="1156"/>
      <c r="GK519" s="1157"/>
      <c r="GL519" s="1157"/>
      <c r="GM519" s="1157"/>
      <c r="GN519" s="1157"/>
      <c r="GO519" s="1157"/>
      <c r="GP519" s="1157"/>
      <c r="GQ519" s="1157"/>
      <c r="GR519" s="1157"/>
      <c r="GS519" s="1157"/>
      <c r="GT519" s="1157"/>
      <c r="GU519" s="1157"/>
      <c r="GV519" s="1157"/>
      <c r="GW519" s="1157"/>
      <c r="GX519" s="1157"/>
      <c r="GY519" s="1157"/>
      <c r="GZ519" s="1157"/>
      <c r="HA519" s="1157"/>
      <c r="HB519" s="1157"/>
      <c r="HC519" s="1157"/>
      <c r="HD519" s="1157"/>
      <c r="HE519" s="1157"/>
      <c r="HF519" s="1157"/>
      <c r="HG519" s="1157"/>
      <c r="HH519" s="1157"/>
      <c r="HI519" s="1157"/>
      <c r="HJ519" s="1026"/>
    </row>
    <row r="520" spans="2:218" ht="24.95" customHeight="1" x14ac:dyDescent="0.25">
      <c r="B520" s="1606"/>
      <c r="C520" s="229"/>
      <c r="D520" s="1316"/>
      <c r="E520" s="2400"/>
      <c r="F520" s="215"/>
      <c r="G520" s="213"/>
      <c r="H520" s="213"/>
      <c r="I520" s="214"/>
      <c r="J520" s="834"/>
      <c r="K520" s="234"/>
      <c r="L520" s="230"/>
      <c r="M520" s="231"/>
      <c r="N520" s="231"/>
      <c r="O520" s="231"/>
      <c r="P520" s="231"/>
      <c r="Q520" s="235"/>
      <c r="R520" s="233"/>
      <c r="S520" s="232"/>
      <c r="T520" s="219"/>
      <c r="U520" s="835"/>
      <c r="V520" s="212"/>
      <c r="W520" s="231"/>
      <c r="X520" s="2118"/>
      <c r="Y520" s="2119"/>
      <c r="Z520" s="674"/>
      <c r="AA520" s="674"/>
      <c r="AB520" s="674"/>
      <c r="AC520" s="674"/>
      <c r="AD520" s="674"/>
      <c r="AE520" s="674"/>
      <c r="AF520" s="674"/>
      <c r="AG520" s="674"/>
      <c r="AH520" s="674"/>
      <c r="AI520" s="674"/>
      <c r="AJ520" s="674"/>
      <c r="AK520" s="674"/>
      <c r="AL520" s="674"/>
      <c r="AM520" s="674"/>
      <c r="AN520" s="674"/>
      <c r="AO520" s="674"/>
      <c r="AP520" s="674"/>
      <c r="AQ520" s="674"/>
      <c r="AR520" s="674"/>
      <c r="AS520" s="674"/>
      <c r="AT520" s="674"/>
      <c r="AU520" s="674"/>
      <c r="AV520" s="674"/>
      <c r="AW520" s="674"/>
      <c r="AX520" s="674"/>
      <c r="AY520" s="674"/>
      <c r="AZ520" s="674"/>
      <c r="BA520" s="674"/>
      <c r="BB520" s="674"/>
      <c r="BC520" s="674"/>
      <c r="BD520" s="674"/>
      <c r="BE520" s="674"/>
      <c r="BF520" s="674"/>
      <c r="BG520" s="674"/>
      <c r="BH520" s="674"/>
      <c r="BI520" s="674"/>
      <c r="BJ520" s="674"/>
      <c r="BK520" s="674"/>
      <c r="BL520" s="674"/>
      <c r="BM520" s="674"/>
      <c r="BN520" s="674"/>
      <c r="BO520" s="674"/>
      <c r="BP520" s="674"/>
      <c r="BQ520" s="674"/>
      <c r="BR520" s="674"/>
      <c r="BS520" s="674"/>
      <c r="BT520" s="674"/>
      <c r="BU520" s="674"/>
      <c r="BV520" s="674"/>
      <c r="BW520" s="674"/>
      <c r="BX520" s="674"/>
      <c r="BY520" s="674"/>
      <c r="BZ520" s="674"/>
      <c r="CA520" s="674"/>
      <c r="CB520" s="674"/>
      <c r="CC520" s="674"/>
      <c r="CD520" s="674"/>
      <c r="CE520" s="674"/>
      <c r="CF520" s="674"/>
      <c r="CG520" s="674"/>
      <c r="CH520" s="674"/>
      <c r="CI520" s="674"/>
      <c r="CJ520" s="674"/>
      <c r="CK520" s="674"/>
      <c r="CL520" s="674"/>
      <c r="CM520" s="674"/>
      <c r="CN520" s="674"/>
      <c r="CO520" s="674"/>
      <c r="CP520" s="674"/>
      <c r="CQ520" s="674"/>
      <c r="CR520" s="674"/>
      <c r="CS520" s="674"/>
      <c r="CT520" s="674"/>
      <c r="CU520" s="674"/>
      <c r="CV520" s="674"/>
      <c r="CW520" s="674"/>
      <c r="CX520" s="674"/>
      <c r="CY520" s="674"/>
      <c r="CZ520" s="674"/>
      <c r="DA520" s="674"/>
      <c r="DB520" s="674"/>
      <c r="DC520" s="674"/>
      <c r="DD520" s="674"/>
      <c r="DE520" s="674"/>
      <c r="DF520" s="674"/>
      <c r="DG520" s="674"/>
      <c r="DH520" s="674"/>
      <c r="DI520" s="674"/>
      <c r="DJ520" s="674"/>
      <c r="DK520" s="674"/>
      <c r="DL520" s="674"/>
      <c r="DM520" s="674"/>
      <c r="DN520" s="674"/>
      <c r="DO520" s="674"/>
      <c r="DP520" s="674"/>
      <c r="DQ520" s="674"/>
      <c r="DR520" s="674"/>
      <c r="DS520" s="674"/>
      <c r="DT520" s="674"/>
      <c r="DU520" s="674"/>
      <c r="DV520" s="674"/>
      <c r="DW520" s="674"/>
      <c r="DX520" s="674"/>
      <c r="DY520" s="674"/>
      <c r="DZ520" s="674"/>
      <c r="EA520" s="674"/>
      <c r="EB520" s="674"/>
      <c r="EC520" s="674"/>
      <c r="ED520" s="674"/>
      <c r="EE520" s="674"/>
      <c r="EF520" s="674"/>
      <c r="EG520" s="674"/>
      <c r="EH520" s="674"/>
      <c r="EI520" s="674"/>
      <c r="EJ520" s="674"/>
      <c r="EK520" s="674"/>
      <c r="EL520" s="674"/>
      <c r="EM520" s="674"/>
      <c r="EN520" s="674"/>
      <c r="EO520" s="674"/>
      <c r="EP520" s="674"/>
      <c r="EQ520" s="674"/>
      <c r="ER520" s="674"/>
      <c r="ES520" s="674"/>
      <c r="ET520" s="674"/>
      <c r="EU520" s="674"/>
      <c r="EV520" s="674"/>
      <c r="EW520" s="674"/>
      <c r="EX520" s="674"/>
      <c r="EY520" s="674"/>
      <c r="EZ520" s="674"/>
      <c r="FA520" s="674"/>
      <c r="FB520" s="674"/>
      <c r="FC520" s="674"/>
      <c r="FD520" s="674"/>
      <c r="FE520" s="674"/>
      <c r="FF520" s="674"/>
      <c r="FG520" s="674"/>
      <c r="FH520" s="674"/>
      <c r="FI520" s="674"/>
      <c r="FJ520" s="674"/>
      <c r="FK520" s="674"/>
      <c r="FL520" s="674"/>
      <c r="FM520" s="674"/>
      <c r="FN520" s="674"/>
      <c r="FO520" s="674"/>
      <c r="FP520" s="674"/>
      <c r="FQ520" s="674"/>
      <c r="FR520" s="674"/>
      <c r="FS520" s="674"/>
      <c r="FT520" s="674"/>
      <c r="FU520" s="674"/>
      <c r="FV520" s="674"/>
      <c r="FW520" s="674"/>
      <c r="FX520" s="674"/>
      <c r="FY520" s="674"/>
      <c r="FZ520" s="1313"/>
      <c r="GA520" s="1312"/>
      <c r="GB520" s="1156"/>
      <c r="GC520" s="1156"/>
      <c r="GD520" s="1156"/>
      <c r="GE520" s="1156"/>
      <c r="GF520" s="1156"/>
      <c r="GG520" s="1156"/>
      <c r="GH520" s="1156"/>
      <c r="GI520" s="1156"/>
      <c r="GJ520" s="1156"/>
      <c r="GK520" s="1157"/>
      <c r="GL520" s="1157"/>
      <c r="GM520" s="1157"/>
      <c r="GN520" s="1157"/>
      <c r="GO520" s="1157"/>
      <c r="GP520" s="1157"/>
      <c r="GQ520" s="1157"/>
      <c r="GR520" s="1157"/>
      <c r="GS520" s="1157"/>
      <c r="GT520" s="1157"/>
      <c r="GU520" s="1157"/>
      <c r="GV520" s="1157"/>
      <c r="GW520" s="1157"/>
      <c r="GX520" s="1157"/>
      <c r="GY520" s="1157"/>
      <c r="GZ520" s="1157"/>
      <c r="HA520" s="1157"/>
      <c r="HB520" s="1157"/>
      <c r="HC520" s="1157"/>
      <c r="HD520" s="1157"/>
      <c r="HE520" s="1157"/>
      <c r="HF520" s="1157"/>
      <c r="HG520" s="1157"/>
      <c r="HH520" s="1157"/>
      <c r="HI520" s="1157"/>
      <c r="HJ520" s="1026"/>
    </row>
    <row r="521" spans="2:218" ht="24.95" customHeight="1" x14ac:dyDescent="0.25">
      <c r="B521" s="1606"/>
      <c r="C521" s="229"/>
      <c r="D521" s="1316"/>
      <c r="E521" s="2400"/>
      <c r="F521" s="215"/>
      <c r="G521" s="213"/>
      <c r="H521" s="213"/>
      <c r="I521" s="214"/>
      <c r="J521" s="834"/>
      <c r="K521" s="234"/>
      <c r="L521" s="230"/>
      <c r="M521" s="231"/>
      <c r="N521" s="231"/>
      <c r="O521" s="231"/>
      <c r="P521" s="231"/>
      <c r="Q521" s="235"/>
      <c r="R521" s="233"/>
      <c r="S521" s="232"/>
      <c r="T521" s="219"/>
      <c r="U521" s="835"/>
      <c r="V521" s="212"/>
      <c r="W521" s="231"/>
      <c r="X521" s="2118"/>
      <c r="Y521" s="2119"/>
      <c r="Z521" s="674"/>
      <c r="AA521" s="674"/>
      <c r="AB521" s="674"/>
      <c r="AC521" s="674"/>
      <c r="AD521" s="674"/>
      <c r="AE521" s="674"/>
      <c r="AF521" s="674"/>
      <c r="AG521" s="674"/>
      <c r="AH521" s="674"/>
      <c r="AI521" s="674"/>
      <c r="AJ521" s="674"/>
      <c r="AK521" s="674"/>
      <c r="AL521" s="674"/>
      <c r="AM521" s="674"/>
      <c r="AN521" s="674"/>
      <c r="AO521" s="674"/>
      <c r="AP521" s="674"/>
      <c r="AQ521" s="674"/>
      <c r="AR521" s="674"/>
      <c r="AS521" s="674"/>
      <c r="AT521" s="674"/>
      <c r="AU521" s="674"/>
      <c r="AV521" s="674"/>
      <c r="AW521" s="674"/>
      <c r="AX521" s="674"/>
      <c r="AY521" s="674"/>
      <c r="AZ521" s="674"/>
      <c r="BA521" s="674"/>
      <c r="BB521" s="674"/>
      <c r="BC521" s="674"/>
      <c r="BD521" s="674"/>
      <c r="BE521" s="674"/>
      <c r="BF521" s="674"/>
      <c r="BG521" s="674"/>
      <c r="BH521" s="674"/>
      <c r="BI521" s="674"/>
      <c r="BJ521" s="674"/>
      <c r="BK521" s="674"/>
      <c r="BL521" s="674"/>
      <c r="BM521" s="674"/>
      <c r="BN521" s="674"/>
      <c r="BO521" s="674"/>
      <c r="BP521" s="674"/>
      <c r="BQ521" s="674"/>
      <c r="BR521" s="674"/>
      <c r="BS521" s="674"/>
      <c r="BT521" s="674"/>
      <c r="BU521" s="674"/>
      <c r="BV521" s="674"/>
      <c r="BW521" s="674"/>
      <c r="BX521" s="674"/>
      <c r="BY521" s="674"/>
      <c r="BZ521" s="674"/>
      <c r="CA521" s="674"/>
      <c r="CB521" s="674"/>
      <c r="CC521" s="674"/>
      <c r="CD521" s="674"/>
      <c r="CE521" s="674"/>
      <c r="CF521" s="674"/>
      <c r="CG521" s="674"/>
      <c r="CH521" s="674"/>
      <c r="CI521" s="674"/>
      <c r="CJ521" s="674"/>
      <c r="CK521" s="674"/>
      <c r="CL521" s="674"/>
      <c r="CM521" s="674"/>
      <c r="CN521" s="674"/>
      <c r="CO521" s="674"/>
      <c r="CP521" s="674"/>
      <c r="CQ521" s="674"/>
      <c r="CR521" s="674"/>
      <c r="CS521" s="674"/>
      <c r="CT521" s="674"/>
      <c r="CU521" s="674"/>
      <c r="CV521" s="674"/>
      <c r="CW521" s="674"/>
      <c r="CX521" s="674"/>
      <c r="CY521" s="674"/>
      <c r="CZ521" s="674"/>
      <c r="DA521" s="674"/>
      <c r="DB521" s="674"/>
      <c r="DC521" s="674"/>
      <c r="DD521" s="674"/>
      <c r="DE521" s="674"/>
      <c r="DF521" s="674"/>
      <c r="DG521" s="674"/>
      <c r="DH521" s="674"/>
      <c r="DI521" s="674"/>
      <c r="DJ521" s="674"/>
      <c r="DK521" s="674"/>
      <c r="DL521" s="674"/>
      <c r="DM521" s="674"/>
      <c r="DN521" s="674"/>
      <c r="DO521" s="674"/>
      <c r="DP521" s="674"/>
      <c r="DQ521" s="674"/>
      <c r="DR521" s="674"/>
      <c r="DS521" s="674"/>
      <c r="DT521" s="674"/>
      <c r="DU521" s="674"/>
      <c r="DV521" s="674"/>
      <c r="DW521" s="674"/>
      <c r="DX521" s="674"/>
      <c r="DY521" s="674"/>
      <c r="DZ521" s="674"/>
      <c r="EA521" s="674"/>
      <c r="EB521" s="674"/>
      <c r="EC521" s="674"/>
      <c r="ED521" s="674"/>
      <c r="EE521" s="674"/>
      <c r="EF521" s="674"/>
      <c r="EG521" s="674"/>
      <c r="EH521" s="674"/>
      <c r="EI521" s="674"/>
      <c r="EJ521" s="674"/>
      <c r="EK521" s="674"/>
      <c r="EL521" s="674"/>
      <c r="EM521" s="674"/>
      <c r="EN521" s="674"/>
      <c r="EO521" s="674"/>
      <c r="EP521" s="674"/>
      <c r="EQ521" s="674"/>
      <c r="ER521" s="674"/>
      <c r="ES521" s="674"/>
      <c r="ET521" s="674"/>
      <c r="EU521" s="674"/>
      <c r="EV521" s="674"/>
      <c r="EW521" s="674"/>
      <c r="EX521" s="674"/>
      <c r="EY521" s="674"/>
      <c r="EZ521" s="674"/>
      <c r="FA521" s="674"/>
      <c r="FB521" s="674"/>
      <c r="FC521" s="674"/>
      <c r="FD521" s="674"/>
      <c r="FE521" s="674"/>
      <c r="FF521" s="674"/>
      <c r="FG521" s="674"/>
      <c r="FH521" s="674"/>
      <c r="FI521" s="674"/>
      <c r="FJ521" s="674"/>
      <c r="FK521" s="674"/>
      <c r="FL521" s="674"/>
      <c r="FM521" s="674"/>
      <c r="FN521" s="674"/>
      <c r="FO521" s="674"/>
      <c r="FP521" s="674"/>
      <c r="FQ521" s="674"/>
      <c r="FR521" s="674"/>
      <c r="FS521" s="674"/>
      <c r="FT521" s="674"/>
      <c r="FU521" s="674"/>
      <c r="FV521" s="674"/>
      <c r="FW521" s="674"/>
      <c r="FX521" s="674"/>
      <c r="FY521" s="674"/>
      <c r="FZ521" s="1313"/>
      <c r="GA521" s="1312"/>
      <c r="GB521" s="1156"/>
      <c r="GC521" s="1156"/>
      <c r="GD521" s="1156"/>
      <c r="GE521" s="1156"/>
      <c r="GF521" s="1156"/>
      <c r="GG521" s="1156"/>
      <c r="GH521" s="1156"/>
      <c r="GI521" s="1156"/>
      <c r="GJ521" s="1156"/>
      <c r="GK521" s="1157"/>
      <c r="GL521" s="1157"/>
      <c r="GM521" s="1157"/>
      <c r="GN521" s="1157"/>
      <c r="GO521" s="1157"/>
      <c r="GP521" s="1157"/>
      <c r="GQ521" s="1157"/>
      <c r="GR521" s="1157"/>
      <c r="GS521" s="1157"/>
      <c r="GT521" s="1157"/>
      <c r="GU521" s="1157"/>
      <c r="GV521" s="1157"/>
      <c r="GW521" s="1157"/>
      <c r="GX521" s="1157"/>
      <c r="GY521" s="1157"/>
      <c r="GZ521" s="1157"/>
      <c r="HA521" s="1157"/>
      <c r="HB521" s="1157"/>
      <c r="HC521" s="1157"/>
      <c r="HD521" s="1157"/>
      <c r="HE521" s="1157"/>
      <c r="HF521" s="1157"/>
      <c r="HG521" s="1157"/>
      <c r="HH521" s="1157"/>
      <c r="HI521" s="1157"/>
      <c r="HJ521" s="1026"/>
    </row>
    <row r="522" spans="2:218" ht="24.95" customHeight="1" x14ac:dyDescent="0.25">
      <c r="B522" s="1606"/>
      <c r="C522" s="229"/>
      <c r="D522" s="1316"/>
      <c r="E522" s="2400"/>
      <c r="F522" s="215"/>
      <c r="G522" s="213"/>
      <c r="H522" s="213"/>
      <c r="I522" s="214"/>
      <c r="J522" s="834"/>
      <c r="K522" s="234"/>
      <c r="L522" s="230"/>
      <c r="M522" s="231"/>
      <c r="N522" s="231"/>
      <c r="O522" s="231"/>
      <c r="P522" s="231"/>
      <c r="Q522" s="235"/>
      <c r="R522" s="233"/>
      <c r="S522" s="232"/>
      <c r="T522" s="219"/>
      <c r="U522" s="835"/>
      <c r="V522" s="212"/>
      <c r="W522" s="231"/>
      <c r="X522" s="2118"/>
      <c r="Y522" s="2119"/>
      <c r="Z522" s="674"/>
      <c r="AA522" s="674"/>
      <c r="AB522" s="674"/>
      <c r="AC522" s="674"/>
      <c r="AD522" s="674"/>
      <c r="AE522" s="674"/>
      <c r="AF522" s="674"/>
      <c r="AG522" s="674"/>
      <c r="AH522" s="674"/>
      <c r="AI522" s="674"/>
      <c r="AJ522" s="674"/>
      <c r="AK522" s="674"/>
      <c r="AL522" s="674"/>
      <c r="AM522" s="674"/>
      <c r="AN522" s="674"/>
      <c r="AO522" s="674"/>
      <c r="AP522" s="674"/>
      <c r="AQ522" s="674"/>
      <c r="AR522" s="674"/>
      <c r="AS522" s="674"/>
      <c r="AT522" s="674"/>
      <c r="AU522" s="674"/>
      <c r="AV522" s="674"/>
      <c r="AW522" s="674"/>
      <c r="AX522" s="674"/>
      <c r="AY522" s="674"/>
      <c r="AZ522" s="674"/>
      <c r="BA522" s="674"/>
      <c r="BB522" s="674"/>
      <c r="BC522" s="674"/>
      <c r="BD522" s="674"/>
      <c r="BE522" s="674"/>
      <c r="BF522" s="674"/>
      <c r="BG522" s="674"/>
      <c r="BH522" s="674"/>
      <c r="BI522" s="674"/>
      <c r="BJ522" s="674"/>
      <c r="BK522" s="674"/>
      <c r="BL522" s="674"/>
      <c r="BM522" s="674"/>
      <c r="BN522" s="674"/>
      <c r="BO522" s="674"/>
      <c r="BP522" s="674"/>
      <c r="BQ522" s="674"/>
      <c r="BR522" s="674"/>
      <c r="BS522" s="674"/>
      <c r="BT522" s="674"/>
      <c r="BU522" s="674"/>
      <c r="BV522" s="674"/>
      <c r="BW522" s="674"/>
      <c r="BX522" s="674"/>
      <c r="BY522" s="674"/>
      <c r="BZ522" s="674"/>
      <c r="CA522" s="674"/>
      <c r="CB522" s="674"/>
      <c r="CC522" s="674"/>
      <c r="CD522" s="674"/>
      <c r="CE522" s="674"/>
      <c r="CF522" s="674"/>
      <c r="CG522" s="674"/>
      <c r="CH522" s="674"/>
      <c r="CI522" s="674"/>
      <c r="CJ522" s="674"/>
      <c r="CK522" s="674"/>
      <c r="CL522" s="674"/>
      <c r="CM522" s="674"/>
      <c r="CN522" s="674"/>
      <c r="CO522" s="674"/>
      <c r="CP522" s="674"/>
      <c r="CQ522" s="674"/>
      <c r="CR522" s="674"/>
      <c r="CS522" s="674"/>
      <c r="CT522" s="674"/>
      <c r="CU522" s="674"/>
      <c r="CV522" s="674"/>
      <c r="CW522" s="674"/>
      <c r="CX522" s="674"/>
      <c r="CY522" s="674"/>
      <c r="CZ522" s="674"/>
      <c r="DA522" s="674"/>
      <c r="DB522" s="674"/>
      <c r="DC522" s="674"/>
      <c r="DD522" s="674"/>
      <c r="DE522" s="674"/>
      <c r="DF522" s="674"/>
      <c r="DG522" s="674"/>
      <c r="DH522" s="674"/>
      <c r="DI522" s="674"/>
      <c r="DJ522" s="674"/>
      <c r="DK522" s="674"/>
      <c r="DL522" s="674"/>
      <c r="DM522" s="674"/>
      <c r="DN522" s="674"/>
      <c r="DO522" s="674"/>
      <c r="DP522" s="674"/>
      <c r="DQ522" s="674"/>
      <c r="DR522" s="674"/>
      <c r="DS522" s="674"/>
      <c r="DT522" s="674"/>
      <c r="DU522" s="674"/>
      <c r="DV522" s="674"/>
      <c r="DW522" s="674"/>
      <c r="DX522" s="674"/>
      <c r="DY522" s="674"/>
      <c r="DZ522" s="674"/>
      <c r="EA522" s="674"/>
      <c r="EB522" s="674"/>
      <c r="EC522" s="674"/>
      <c r="ED522" s="674"/>
      <c r="EE522" s="674"/>
      <c r="EF522" s="674"/>
      <c r="EG522" s="674"/>
      <c r="EH522" s="674"/>
      <c r="EI522" s="674"/>
      <c r="EJ522" s="674"/>
      <c r="EK522" s="674"/>
      <c r="EL522" s="674"/>
      <c r="EM522" s="674"/>
      <c r="EN522" s="674"/>
      <c r="EO522" s="674"/>
      <c r="EP522" s="674"/>
      <c r="EQ522" s="674"/>
      <c r="ER522" s="674"/>
      <c r="ES522" s="674"/>
      <c r="ET522" s="674"/>
      <c r="EU522" s="674"/>
      <c r="EV522" s="674"/>
      <c r="EW522" s="674"/>
      <c r="EX522" s="674"/>
      <c r="EY522" s="674"/>
      <c r="EZ522" s="674"/>
      <c r="FA522" s="674"/>
      <c r="FB522" s="674"/>
      <c r="FC522" s="674"/>
      <c r="FD522" s="674"/>
      <c r="FE522" s="674"/>
      <c r="FF522" s="674"/>
      <c r="FG522" s="674"/>
      <c r="FH522" s="674"/>
      <c r="FI522" s="674"/>
      <c r="FJ522" s="674"/>
      <c r="FK522" s="674"/>
      <c r="FL522" s="674"/>
      <c r="FM522" s="674"/>
      <c r="FN522" s="674"/>
      <c r="FO522" s="674"/>
      <c r="FP522" s="674"/>
      <c r="FQ522" s="674"/>
      <c r="FR522" s="674"/>
      <c r="FS522" s="674"/>
      <c r="FT522" s="674"/>
      <c r="FU522" s="674"/>
      <c r="FV522" s="674"/>
      <c r="FW522" s="674"/>
      <c r="FX522" s="674"/>
      <c r="FY522" s="674"/>
      <c r="FZ522" s="1313"/>
      <c r="GA522" s="1312"/>
      <c r="GB522" s="1156"/>
      <c r="GC522" s="1156"/>
      <c r="GD522" s="1156"/>
      <c r="GE522" s="1156"/>
      <c r="GF522" s="1156"/>
      <c r="GG522" s="1156"/>
      <c r="GH522" s="1156"/>
      <c r="GI522" s="1156"/>
      <c r="GJ522" s="1156"/>
      <c r="GK522" s="1157"/>
      <c r="GL522" s="1157"/>
      <c r="GM522" s="1157"/>
      <c r="GN522" s="1157"/>
      <c r="GO522" s="1157"/>
      <c r="GP522" s="1157"/>
      <c r="GQ522" s="1157"/>
      <c r="GR522" s="1157"/>
      <c r="GS522" s="1157"/>
      <c r="GT522" s="1157"/>
      <c r="GU522" s="1157"/>
      <c r="GV522" s="1157"/>
      <c r="GW522" s="1157"/>
      <c r="GX522" s="1157"/>
      <c r="GY522" s="1157"/>
      <c r="GZ522" s="1157"/>
      <c r="HA522" s="1157"/>
      <c r="HB522" s="1157"/>
      <c r="HC522" s="1157"/>
      <c r="HD522" s="1157"/>
      <c r="HE522" s="1157"/>
      <c r="HF522" s="1157"/>
      <c r="HG522" s="1157"/>
      <c r="HH522" s="1157"/>
      <c r="HI522" s="1157"/>
      <c r="HJ522" s="1026"/>
    </row>
    <row r="523" spans="2:218" ht="24.95" customHeight="1" x14ac:dyDescent="0.25">
      <c r="B523" s="1606"/>
      <c r="C523" s="229"/>
      <c r="D523" s="1316"/>
      <c r="E523" s="2400"/>
      <c r="F523" s="215"/>
      <c r="G523" s="213"/>
      <c r="H523" s="213"/>
      <c r="I523" s="214"/>
      <c r="J523" s="834"/>
      <c r="K523" s="234"/>
      <c r="L523" s="230"/>
      <c r="M523" s="231"/>
      <c r="N523" s="231"/>
      <c r="O523" s="231"/>
      <c r="P523" s="231"/>
      <c r="Q523" s="235"/>
      <c r="R523" s="233"/>
      <c r="S523" s="232"/>
      <c r="T523" s="219"/>
      <c r="U523" s="835"/>
      <c r="V523" s="212"/>
      <c r="W523" s="231"/>
      <c r="X523" s="2118"/>
      <c r="Y523" s="2119"/>
      <c r="Z523" s="674"/>
      <c r="AA523" s="674"/>
      <c r="AB523" s="674"/>
      <c r="AC523" s="674"/>
      <c r="AD523" s="674"/>
      <c r="AE523" s="674"/>
      <c r="AF523" s="674"/>
      <c r="AG523" s="674"/>
      <c r="AH523" s="674"/>
      <c r="AI523" s="674"/>
      <c r="AJ523" s="674"/>
      <c r="AK523" s="674"/>
      <c r="AL523" s="674"/>
      <c r="AM523" s="674"/>
      <c r="AN523" s="674"/>
      <c r="AO523" s="674"/>
      <c r="AP523" s="674"/>
      <c r="AQ523" s="674"/>
      <c r="AR523" s="674"/>
      <c r="AS523" s="674"/>
      <c r="AT523" s="674"/>
      <c r="AU523" s="674"/>
      <c r="AV523" s="674"/>
      <c r="AW523" s="674"/>
      <c r="AX523" s="674"/>
      <c r="AY523" s="674"/>
      <c r="AZ523" s="674"/>
      <c r="BA523" s="674"/>
      <c r="BB523" s="674"/>
      <c r="BC523" s="674"/>
      <c r="BD523" s="674"/>
      <c r="BE523" s="674"/>
      <c r="BF523" s="674"/>
      <c r="BG523" s="674"/>
      <c r="BH523" s="674"/>
      <c r="BI523" s="674"/>
      <c r="BJ523" s="674"/>
      <c r="BK523" s="674"/>
      <c r="BL523" s="674"/>
      <c r="BM523" s="674"/>
      <c r="BN523" s="674"/>
      <c r="BO523" s="674"/>
      <c r="BP523" s="674"/>
      <c r="BQ523" s="674"/>
      <c r="BR523" s="674"/>
      <c r="BS523" s="674"/>
      <c r="BT523" s="674"/>
      <c r="BU523" s="674"/>
      <c r="BV523" s="674"/>
      <c r="BW523" s="674"/>
      <c r="BX523" s="674"/>
      <c r="BY523" s="674"/>
      <c r="BZ523" s="674"/>
      <c r="CA523" s="674"/>
      <c r="CB523" s="674"/>
      <c r="CC523" s="674"/>
      <c r="CD523" s="674"/>
      <c r="CE523" s="674"/>
      <c r="CF523" s="674"/>
      <c r="CG523" s="674"/>
      <c r="CH523" s="674"/>
      <c r="CI523" s="674"/>
      <c r="CJ523" s="674"/>
      <c r="CK523" s="674"/>
      <c r="CL523" s="674"/>
      <c r="CM523" s="674"/>
      <c r="CN523" s="674"/>
      <c r="CO523" s="674"/>
      <c r="CP523" s="674"/>
      <c r="CQ523" s="674"/>
      <c r="CR523" s="674"/>
      <c r="CS523" s="674"/>
      <c r="CT523" s="674"/>
      <c r="CU523" s="674"/>
      <c r="CV523" s="674"/>
      <c r="CW523" s="674"/>
      <c r="CX523" s="674"/>
      <c r="CY523" s="674"/>
      <c r="CZ523" s="674"/>
      <c r="DA523" s="674"/>
      <c r="DB523" s="674"/>
      <c r="DC523" s="674"/>
      <c r="DD523" s="674"/>
      <c r="DE523" s="674"/>
      <c r="DF523" s="674"/>
      <c r="DG523" s="674"/>
      <c r="DH523" s="674"/>
      <c r="DI523" s="674"/>
      <c r="DJ523" s="674"/>
      <c r="DK523" s="674"/>
      <c r="DL523" s="674"/>
      <c r="DM523" s="674"/>
      <c r="DN523" s="674"/>
      <c r="DO523" s="674"/>
      <c r="DP523" s="674"/>
      <c r="DQ523" s="674"/>
      <c r="DR523" s="674"/>
      <c r="DS523" s="674"/>
      <c r="DT523" s="674"/>
      <c r="DU523" s="674"/>
      <c r="DV523" s="674"/>
      <c r="DW523" s="674"/>
      <c r="DX523" s="674"/>
      <c r="DY523" s="674"/>
      <c r="DZ523" s="674"/>
      <c r="EA523" s="674"/>
      <c r="EB523" s="674"/>
      <c r="EC523" s="674"/>
      <c r="ED523" s="674"/>
      <c r="EE523" s="674"/>
      <c r="EF523" s="674"/>
      <c r="EG523" s="674"/>
      <c r="EH523" s="674"/>
      <c r="EI523" s="674"/>
      <c r="EJ523" s="674"/>
      <c r="EK523" s="674"/>
      <c r="EL523" s="674"/>
      <c r="EM523" s="674"/>
      <c r="EN523" s="674"/>
      <c r="EO523" s="674"/>
      <c r="EP523" s="674"/>
      <c r="EQ523" s="674"/>
      <c r="ER523" s="674"/>
      <c r="ES523" s="674"/>
      <c r="ET523" s="674"/>
      <c r="EU523" s="674"/>
      <c r="EV523" s="674"/>
      <c r="EW523" s="674"/>
      <c r="EX523" s="674"/>
      <c r="EY523" s="674"/>
      <c r="EZ523" s="674"/>
      <c r="FA523" s="674"/>
      <c r="FB523" s="674"/>
      <c r="FC523" s="674"/>
      <c r="FD523" s="674"/>
      <c r="FE523" s="674"/>
      <c r="FF523" s="674"/>
      <c r="FG523" s="674"/>
      <c r="FH523" s="674"/>
      <c r="FI523" s="674"/>
      <c r="FJ523" s="674"/>
      <c r="FK523" s="674"/>
      <c r="FL523" s="674"/>
      <c r="FM523" s="674"/>
      <c r="FN523" s="674"/>
      <c r="FO523" s="674"/>
      <c r="FP523" s="674"/>
      <c r="FQ523" s="674"/>
      <c r="FR523" s="674"/>
      <c r="FS523" s="674"/>
      <c r="FT523" s="674"/>
      <c r="FU523" s="674"/>
      <c r="FV523" s="674"/>
      <c r="FW523" s="674"/>
      <c r="FX523" s="674"/>
      <c r="FY523" s="674"/>
      <c r="FZ523" s="1313"/>
      <c r="GA523" s="1312"/>
      <c r="GB523" s="1156"/>
      <c r="GC523" s="1156"/>
      <c r="GD523" s="1156"/>
      <c r="GE523" s="1156"/>
      <c r="GF523" s="1156"/>
      <c r="GG523" s="1156"/>
      <c r="GH523" s="1156"/>
      <c r="GI523" s="1156"/>
      <c r="GJ523" s="1156"/>
      <c r="GK523" s="1157"/>
      <c r="GL523" s="1157"/>
      <c r="GM523" s="1157"/>
      <c r="GN523" s="1157"/>
      <c r="GO523" s="1157"/>
      <c r="GP523" s="1157"/>
      <c r="GQ523" s="1157"/>
      <c r="GR523" s="1157"/>
      <c r="GS523" s="1157"/>
      <c r="GT523" s="1157"/>
      <c r="GU523" s="1157"/>
      <c r="GV523" s="1157"/>
      <c r="GW523" s="1157"/>
      <c r="GX523" s="1157"/>
      <c r="GY523" s="1157"/>
      <c r="GZ523" s="1157"/>
      <c r="HA523" s="1157"/>
      <c r="HB523" s="1157"/>
      <c r="HC523" s="1157"/>
      <c r="HD523" s="1157"/>
      <c r="HE523" s="1157"/>
      <c r="HF523" s="1157"/>
      <c r="HG523" s="1157"/>
      <c r="HH523" s="1157"/>
      <c r="HI523" s="1157"/>
      <c r="HJ523" s="1026"/>
    </row>
    <row r="524" spans="2:218" ht="24.95" customHeight="1" thickBot="1" x14ac:dyDescent="0.3">
      <c r="B524" s="1606"/>
      <c r="C524" s="229"/>
      <c r="D524" s="1316"/>
      <c r="E524" s="2400"/>
      <c r="F524" s="754"/>
      <c r="G524" s="213"/>
      <c r="H524" s="213"/>
      <c r="I524" s="214"/>
      <c r="J524" s="834"/>
      <c r="K524" s="234"/>
      <c r="L524" s="230"/>
      <c r="M524" s="231"/>
      <c r="N524" s="231"/>
      <c r="O524" s="231"/>
      <c r="P524" s="231"/>
      <c r="Q524" s="235"/>
      <c r="R524" s="233"/>
      <c r="S524" s="232"/>
      <c r="T524" s="219"/>
      <c r="U524" s="835"/>
      <c r="V524" s="212"/>
      <c r="W524" s="231"/>
      <c r="X524" s="2118"/>
      <c r="Y524" s="2119"/>
      <c r="Z524" s="674"/>
      <c r="AA524" s="674"/>
      <c r="AB524" s="674"/>
      <c r="AC524" s="674"/>
      <c r="AD524" s="674"/>
      <c r="AE524" s="674"/>
      <c r="AF524" s="674"/>
      <c r="AG524" s="674"/>
      <c r="AH524" s="674"/>
      <c r="AI524" s="674"/>
      <c r="AJ524" s="674"/>
      <c r="AK524" s="674"/>
      <c r="AL524" s="674"/>
      <c r="AM524" s="674"/>
      <c r="AN524" s="674"/>
      <c r="AO524" s="674"/>
      <c r="AP524" s="674"/>
      <c r="AQ524" s="674"/>
      <c r="AR524" s="674"/>
      <c r="AS524" s="674"/>
      <c r="AT524" s="674"/>
      <c r="AU524" s="674"/>
      <c r="AV524" s="674"/>
      <c r="AW524" s="674"/>
      <c r="AX524" s="674"/>
      <c r="AY524" s="674"/>
      <c r="AZ524" s="674"/>
      <c r="BA524" s="674"/>
      <c r="BB524" s="674"/>
      <c r="BC524" s="674"/>
      <c r="BD524" s="674"/>
      <c r="BE524" s="674"/>
      <c r="BF524" s="674"/>
      <c r="BG524" s="674"/>
      <c r="BH524" s="674"/>
      <c r="BI524" s="674"/>
      <c r="BJ524" s="674"/>
      <c r="BK524" s="674"/>
      <c r="BL524" s="674"/>
      <c r="BM524" s="674"/>
      <c r="BN524" s="674"/>
      <c r="BO524" s="674"/>
      <c r="BP524" s="674"/>
      <c r="BQ524" s="674"/>
      <c r="BR524" s="674"/>
      <c r="BS524" s="674"/>
      <c r="BT524" s="674"/>
      <c r="BU524" s="674"/>
      <c r="BV524" s="674"/>
      <c r="BW524" s="674"/>
      <c r="BX524" s="674"/>
      <c r="BY524" s="674"/>
      <c r="BZ524" s="674"/>
      <c r="CA524" s="674"/>
      <c r="CB524" s="674"/>
      <c r="CC524" s="674"/>
      <c r="CD524" s="674"/>
      <c r="CE524" s="674"/>
      <c r="CF524" s="674"/>
      <c r="CG524" s="674"/>
      <c r="CH524" s="674"/>
      <c r="CI524" s="674"/>
      <c r="CJ524" s="674"/>
      <c r="CK524" s="674"/>
      <c r="CL524" s="674"/>
      <c r="CM524" s="674"/>
      <c r="CN524" s="674"/>
      <c r="CO524" s="674"/>
      <c r="CP524" s="674"/>
      <c r="CQ524" s="674"/>
      <c r="CR524" s="674"/>
      <c r="CS524" s="674"/>
      <c r="CT524" s="674"/>
      <c r="CU524" s="674"/>
      <c r="CV524" s="674"/>
      <c r="CW524" s="674"/>
      <c r="CX524" s="674"/>
      <c r="CY524" s="674"/>
      <c r="CZ524" s="674"/>
      <c r="DA524" s="674"/>
      <c r="DB524" s="674"/>
      <c r="DC524" s="674"/>
      <c r="DD524" s="674"/>
      <c r="DE524" s="674"/>
      <c r="DF524" s="674"/>
      <c r="DG524" s="674"/>
      <c r="DH524" s="674"/>
      <c r="DI524" s="674"/>
      <c r="DJ524" s="674"/>
      <c r="DK524" s="674"/>
      <c r="DL524" s="674"/>
      <c r="DM524" s="674"/>
      <c r="DN524" s="674"/>
      <c r="DO524" s="674"/>
      <c r="DP524" s="674"/>
      <c r="DQ524" s="674"/>
      <c r="DR524" s="674"/>
      <c r="DS524" s="674"/>
      <c r="DT524" s="674"/>
      <c r="DU524" s="674"/>
      <c r="DV524" s="674"/>
      <c r="DW524" s="674"/>
      <c r="DX524" s="674"/>
      <c r="DY524" s="674"/>
      <c r="DZ524" s="674"/>
      <c r="EA524" s="674"/>
      <c r="EB524" s="674"/>
      <c r="EC524" s="674"/>
      <c r="ED524" s="674"/>
      <c r="EE524" s="674"/>
      <c r="EF524" s="674"/>
      <c r="EG524" s="674"/>
      <c r="EH524" s="674"/>
      <c r="EI524" s="674"/>
      <c r="EJ524" s="674"/>
      <c r="EK524" s="674"/>
      <c r="EL524" s="674"/>
      <c r="EM524" s="674"/>
      <c r="EN524" s="674"/>
      <c r="EO524" s="674"/>
      <c r="EP524" s="674"/>
      <c r="EQ524" s="674"/>
      <c r="ER524" s="674"/>
      <c r="ES524" s="674"/>
      <c r="ET524" s="674"/>
      <c r="EU524" s="674"/>
      <c r="EV524" s="674"/>
      <c r="EW524" s="674"/>
      <c r="EX524" s="674"/>
      <c r="EY524" s="674"/>
      <c r="EZ524" s="674"/>
      <c r="FA524" s="674"/>
      <c r="FB524" s="674"/>
      <c r="FC524" s="674"/>
      <c r="FD524" s="674"/>
      <c r="FE524" s="674"/>
      <c r="FF524" s="674"/>
      <c r="FG524" s="674"/>
      <c r="FH524" s="674"/>
      <c r="FI524" s="674"/>
      <c r="FJ524" s="674"/>
      <c r="FK524" s="674"/>
      <c r="FL524" s="674"/>
      <c r="FM524" s="674"/>
      <c r="FN524" s="674"/>
      <c r="FO524" s="674"/>
      <c r="FP524" s="674"/>
      <c r="FQ524" s="674"/>
      <c r="FR524" s="674"/>
      <c r="FS524" s="674"/>
      <c r="FT524" s="674"/>
      <c r="FU524" s="674"/>
      <c r="FV524" s="674"/>
      <c r="FW524" s="674"/>
      <c r="FX524" s="674"/>
      <c r="FY524" s="674"/>
      <c r="FZ524" s="1313"/>
      <c r="GA524" s="1312"/>
      <c r="GB524" s="1156"/>
      <c r="GC524" s="1156"/>
      <c r="GD524" s="1156"/>
      <c r="GE524" s="1156"/>
      <c r="GF524" s="1156"/>
      <c r="GG524" s="1156"/>
      <c r="GH524" s="1156"/>
      <c r="GI524" s="1156"/>
      <c r="GJ524" s="1156"/>
      <c r="GK524" s="1157"/>
      <c r="GL524" s="1157"/>
      <c r="GM524" s="1157"/>
      <c r="GN524" s="1157"/>
      <c r="GO524" s="1157"/>
      <c r="GP524" s="1157"/>
      <c r="GQ524" s="1157"/>
      <c r="GR524" s="1157"/>
      <c r="GS524" s="1157"/>
      <c r="GT524" s="1157"/>
      <c r="GU524" s="1157"/>
      <c r="GV524" s="1157"/>
      <c r="GW524" s="1157"/>
      <c r="GX524" s="1157"/>
      <c r="GY524" s="1157"/>
      <c r="GZ524" s="1157"/>
      <c r="HA524" s="1157"/>
      <c r="HB524" s="1157"/>
      <c r="HC524" s="1157"/>
      <c r="HD524" s="1157"/>
      <c r="HE524" s="1157"/>
      <c r="HF524" s="1157"/>
      <c r="HG524" s="1157"/>
      <c r="HH524" s="1157"/>
      <c r="HI524" s="1157"/>
      <c r="HJ524" s="1026"/>
    </row>
    <row r="525" spans="2:218" ht="24.95" customHeight="1" x14ac:dyDescent="0.25">
      <c r="B525" s="1607"/>
      <c r="C525" s="684"/>
      <c r="D525" s="1317"/>
      <c r="E525" s="2399"/>
      <c r="F525" s="685"/>
      <c r="G525" s="686"/>
      <c r="H525" s="686"/>
      <c r="I525" s="687"/>
      <c r="J525" s="723"/>
      <c r="K525" s="688"/>
      <c r="L525" s="689"/>
      <c r="M525" s="690"/>
      <c r="N525" s="690"/>
      <c r="O525" s="690"/>
      <c r="P525" s="690"/>
      <c r="Q525" s="691"/>
      <c r="R525" s="692"/>
      <c r="S525" s="693"/>
      <c r="T525" s="694"/>
      <c r="U525" s="724"/>
      <c r="V525" s="695"/>
      <c r="W525" s="690"/>
      <c r="X525" s="2118"/>
      <c r="Y525" s="2119"/>
      <c r="Z525" s="696"/>
      <c r="AA525" s="696"/>
      <c r="AB525" s="696"/>
      <c r="AC525" s="696"/>
      <c r="AD525" s="696"/>
      <c r="AE525" s="696"/>
      <c r="AF525" s="696"/>
      <c r="AG525" s="696"/>
      <c r="AH525" s="696"/>
      <c r="AI525" s="696"/>
      <c r="AJ525" s="696"/>
      <c r="AK525" s="696"/>
      <c r="AL525" s="696"/>
      <c r="AM525" s="696"/>
      <c r="AN525" s="696"/>
      <c r="AO525" s="696"/>
      <c r="AP525" s="696"/>
      <c r="AQ525" s="696"/>
      <c r="AR525" s="696"/>
      <c r="AS525" s="696"/>
      <c r="AT525" s="696"/>
      <c r="AU525" s="696"/>
      <c r="AV525" s="696"/>
      <c r="AW525" s="696"/>
      <c r="AX525" s="696"/>
      <c r="AY525" s="696"/>
      <c r="AZ525" s="696"/>
      <c r="BA525" s="696"/>
      <c r="BB525" s="696"/>
      <c r="BC525" s="696"/>
      <c r="BD525" s="696"/>
      <c r="BE525" s="696"/>
      <c r="BF525" s="696"/>
      <c r="BG525" s="696"/>
      <c r="BH525" s="696"/>
      <c r="BI525" s="696"/>
      <c r="BJ525" s="696"/>
      <c r="BK525" s="696"/>
      <c r="BL525" s="696"/>
      <c r="BM525" s="696"/>
      <c r="BN525" s="696"/>
      <c r="BO525" s="696"/>
      <c r="BP525" s="696"/>
      <c r="BQ525" s="696"/>
      <c r="BR525" s="696"/>
      <c r="BS525" s="696"/>
      <c r="BT525" s="696"/>
      <c r="BU525" s="696"/>
      <c r="BV525" s="696"/>
      <c r="BW525" s="696"/>
      <c r="BX525" s="696"/>
      <c r="BY525" s="696"/>
      <c r="BZ525" s="696"/>
      <c r="CA525" s="696"/>
      <c r="CB525" s="696"/>
      <c r="CC525" s="696"/>
      <c r="CD525" s="696"/>
      <c r="CE525" s="696"/>
      <c r="CF525" s="696"/>
      <c r="CG525" s="696"/>
      <c r="CH525" s="696"/>
      <c r="CI525" s="696"/>
      <c r="CJ525" s="696"/>
      <c r="CK525" s="696"/>
      <c r="CL525" s="696"/>
      <c r="CM525" s="696"/>
      <c r="CN525" s="696"/>
      <c r="CO525" s="696"/>
      <c r="CP525" s="696"/>
      <c r="CQ525" s="696"/>
      <c r="CR525" s="696"/>
      <c r="CS525" s="696"/>
      <c r="CT525" s="696"/>
      <c r="CU525" s="696"/>
      <c r="CV525" s="696"/>
      <c r="CW525" s="696"/>
      <c r="CX525" s="696"/>
      <c r="CY525" s="696"/>
      <c r="CZ525" s="696"/>
      <c r="DA525" s="696"/>
      <c r="DB525" s="696"/>
      <c r="DC525" s="696"/>
      <c r="DD525" s="696"/>
      <c r="DE525" s="696"/>
      <c r="DF525" s="696"/>
      <c r="DG525" s="696"/>
      <c r="DH525" s="696"/>
      <c r="DI525" s="696"/>
      <c r="DJ525" s="696"/>
      <c r="DK525" s="696"/>
      <c r="DL525" s="696"/>
      <c r="DM525" s="696"/>
      <c r="DN525" s="696"/>
      <c r="DO525" s="696"/>
      <c r="DP525" s="696"/>
      <c r="DQ525" s="696"/>
      <c r="DR525" s="696"/>
      <c r="DS525" s="696"/>
      <c r="DT525" s="696"/>
      <c r="DU525" s="696"/>
      <c r="DV525" s="696"/>
      <c r="DW525" s="696"/>
      <c r="DX525" s="696"/>
      <c r="DY525" s="696"/>
      <c r="DZ525" s="696"/>
      <c r="EA525" s="696"/>
      <c r="EB525" s="696"/>
      <c r="EC525" s="696"/>
      <c r="ED525" s="696"/>
      <c r="EE525" s="696"/>
      <c r="EF525" s="696"/>
      <c r="EG525" s="696"/>
      <c r="EH525" s="696"/>
      <c r="EI525" s="696"/>
      <c r="EJ525" s="696"/>
      <c r="EK525" s="696"/>
      <c r="EL525" s="696"/>
      <c r="EM525" s="696"/>
      <c r="EN525" s="696"/>
      <c r="EO525" s="696"/>
      <c r="EP525" s="696"/>
      <c r="EQ525" s="696"/>
      <c r="ER525" s="696"/>
      <c r="ES525" s="696"/>
      <c r="ET525" s="696"/>
      <c r="EU525" s="696"/>
      <c r="EV525" s="696"/>
      <c r="EW525" s="696"/>
      <c r="EX525" s="696"/>
      <c r="EY525" s="696"/>
      <c r="EZ525" s="696"/>
      <c r="FA525" s="696"/>
      <c r="FB525" s="696"/>
      <c r="FC525" s="696"/>
      <c r="FD525" s="696"/>
      <c r="FE525" s="696"/>
      <c r="FF525" s="696"/>
      <c r="FG525" s="696"/>
      <c r="FH525" s="696"/>
      <c r="FI525" s="696"/>
      <c r="FJ525" s="696"/>
      <c r="FK525" s="696"/>
      <c r="FL525" s="696"/>
      <c r="FM525" s="696"/>
      <c r="FN525" s="696"/>
      <c r="FO525" s="696"/>
      <c r="FP525" s="696"/>
      <c r="FQ525" s="696"/>
      <c r="FR525" s="696"/>
      <c r="FS525" s="696"/>
      <c r="FT525" s="696"/>
      <c r="FU525" s="696"/>
      <c r="FV525" s="696"/>
      <c r="FW525" s="696"/>
      <c r="FX525" s="696"/>
      <c r="FY525" s="696"/>
      <c r="FZ525" s="1314"/>
      <c r="GA525" s="1312"/>
      <c r="GB525" s="1156"/>
      <c r="GC525" s="1156"/>
      <c r="GD525" s="1156"/>
      <c r="GE525" s="1156"/>
      <c r="GF525" s="1156"/>
      <c r="GG525" s="1156"/>
      <c r="GH525" s="1156"/>
      <c r="GI525" s="1156"/>
      <c r="GJ525" s="1156"/>
      <c r="GK525" s="1157"/>
      <c r="GL525" s="1157"/>
      <c r="GM525" s="1157"/>
      <c r="GN525" s="1157"/>
      <c r="GO525" s="1157"/>
      <c r="GP525" s="1157"/>
      <c r="GQ525" s="1157"/>
      <c r="GR525" s="1157"/>
      <c r="GS525" s="1157"/>
      <c r="GT525" s="1157"/>
      <c r="GU525" s="1157"/>
      <c r="GV525" s="1157"/>
      <c r="GW525" s="1157"/>
      <c r="GX525" s="1157"/>
      <c r="GY525" s="1157"/>
      <c r="GZ525" s="1157"/>
      <c r="HA525" s="1157"/>
      <c r="HB525" s="1157"/>
      <c r="HC525" s="1157"/>
      <c r="HD525" s="1157"/>
      <c r="HE525" s="1157"/>
      <c r="HF525" s="1157"/>
      <c r="HG525" s="1157"/>
      <c r="HH525" s="1157"/>
      <c r="HI525" s="1157"/>
      <c r="HJ525" s="1026"/>
    </row>
    <row r="526" spans="2:218" ht="24.95" customHeight="1" x14ac:dyDescent="0.25">
      <c r="B526" s="1606"/>
      <c r="C526" s="229"/>
      <c r="D526" s="1316"/>
      <c r="E526" s="2400"/>
      <c r="F526" s="215"/>
      <c r="G526" s="213"/>
      <c r="H526" s="213"/>
      <c r="I526" s="214"/>
      <c r="J526" s="834"/>
      <c r="K526" s="234"/>
      <c r="L526" s="230"/>
      <c r="M526" s="231"/>
      <c r="N526" s="231"/>
      <c r="O526" s="231"/>
      <c r="P526" s="231"/>
      <c r="Q526" s="235"/>
      <c r="R526" s="233"/>
      <c r="S526" s="232"/>
      <c r="T526" s="219"/>
      <c r="U526" s="835"/>
      <c r="V526" s="212"/>
      <c r="W526" s="231"/>
      <c r="X526" s="2118"/>
      <c r="Y526" s="2119"/>
      <c r="Z526" s="674"/>
      <c r="AA526" s="674"/>
      <c r="AB526" s="674"/>
      <c r="AC526" s="674"/>
      <c r="AD526" s="674"/>
      <c r="AE526" s="674"/>
      <c r="AF526" s="674"/>
      <c r="AG526" s="674"/>
      <c r="AH526" s="674"/>
      <c r="AI526" s="674"/>
      <c r="AJ526" s="674"/>
      <c r="AK526" s="674"/>
      <c r="AL526" s="674"/>
      <c r="AM526" s="674"/>
      <c r="AN526" s="674"/>
      <c r="AO526" s="674"/>
      <c r="AP526" s="674"/>
      <c r="AQ526" s="674"/>
      <c r="AR526" s="674"/>
      <c r="AS526" s="674"/>
      <c r="AT526" s="674"/>
      <c r="AU526" s="674"/>
      <c r="AV526" s="674"/>
      <c r="AW526" s="674"/>
      <c r="AX526" s="674"/>
      <c r="AY526" s="674"/>
      <c r="AZ526" s="674"/>
      <c r="BA526" s="674"/>
      <c r="BB526" s="674"/>
      <c r="BC526" s="674"/>
      <c r="BD526" s="674"/>
      <c r="BE526" s="674"/>
      <c r="BF526" s="674"/>
      <c r="BG526" s="674"/>
      <c r="BH526" s="674"/>
      <c r="BI526" s="674"/>
      <c r="BJ526" s="674"/>
      <c r="BK526" s="674"/>
      <c r="BL526" s="674"/>
      <c r="BM526" s="674"/>
      <c r="BN526" s="674"/>
      <c r="BO526" s="674"/>
      <c r="BP526" s="674"/>
      <c r="BQ526" s="674"/>
      <c r="BR526" s="674"/>
      <c r="BS526" s="674"/>
      <c r="BT526" s="674"/>
      <c r="BU526" s="674"/>
      <c r="BV526" s="674"/>
      <c r="BW526" s="674"/>
      <c r="BX526" s="674"/>
      <c r="BY526" s="674"/>
      <c r="BZ526" s="674"/>
      <c r="CA526" s="674"/>
      <c r="CB526" s="674"/>
      <c r="CC526" s="674"/>
      <c r="CD526" s="674"/>
      <c r="CE526" s="674"/>
      <c r="CF526" s="674"/>
      <c r="CG526" s="674"/>
      <c r="CH526" s="674"/>
      <c r="CI526" s="674"/>
      <c r="CJ526" s="674"/>
      <c r="CK526" s="674"/>
      <c r="CL526" s="674"/>
      <c r="CM526" s="674"/>
      <c r="CN526" s="674"/>
      <c r="CO526" s="674"/>
      <c r="CP526" s="674"/>
      <c r="CQ526" s="674"/>
      <c r="CR526" s="674"/>
      <c r="CS526" s="674"/>
      <c r="CT526" s="674"/>
      <c r="CU526" s="674"/>
      <c r="CV526" s="674"/>
      <c r="CW526" s="674"/>
      <c r="CX526" s="674"/>
      <c r="CY526" s="674"/>
      <c r="CZ526" s="674"/>
      <c r="DA526" s="674"/>
      <c r="DB526" s="674"/>
      <c r="DC526" s="674"/>
      <c r="DD526" s="674"/>
      <c r="DE526" s="674"/>
      <c r="DF526" s="674"/>
      <c r="DG526" s="674"/>
      <c r="DH526" s="674"/>
      <c r="DI526" s="674"/>
      <c r="DJ526" s="674"/>
      <c r="DK526" s="674"/>
      <c r="DL526" s="674"/>
      <c r="DM526" s="674"/>
      <c r="DN526" s="674"/>
      <c r="DO526" s="674"/>
      <c r="DP526" s="674"/>
      <c r="DQ526" s="674"/>
      <c r="DR526" s="674"/>
      <c r="DS526" s="674"/>
      <c r="DT526" s="674"/>
      <c r="DU526" s="674"/>
      <c r="DV526" s="674"/>
      <c r="DW526" s="674"/>
      <c r="DX526" s="674"/>
      <c r="DY526" s="674"/>
      <c r="DZ526" s="674"/>
      <c r="EA526" s="674"/>
      <c r="EB526" s="674"/>
      <c r="EC526" s="674"/>
      <c r="ED526" s="674"/>
      <c r="EE526" s="674"/>
      <c r="EF526" s="674"/>
      <c r="EG526" s="674"/>
      <c r="EH526" s="674"/>
      <c r="EI526" s="674"/>
      <c r="EJ526" s="674"/>
      <c r="EK526" s="674"/>
      <c r="EL526" s="674"/>
      <c r="EM526" s="674"/>
      <c r="EN526" s="674"/>
      <c r="EO526" s="674"/>
      <c r="EP526" s="674"/>
      <c r="EQ526" s="674"/>
      <c r="ER526" s="674"/>
      <c r="ES526" s="674"/>
      <c r="ET526" s="674"/>
      <c r="EU526" s="674"/>
      <c r="EV526" s="674"/>
      <c r="EW526" s="674"/>
      <c r="EX526" s="674"/>
      <c r="EY526" s="674"/>
      <c r="EZ526" s="674"/>
      <c r="FA526" s="674"/>
      <c r="FB526" s="674"/>
      <c r="FC526" s="674"/>
      <c r="FD526" s="674"/>
      <c r="FE526" s="674"/>
      <c r="FF526" s="674"/>
      <c r="FG526" s="674"/>
      <c r="FH526" s="674"/>
      <c r="FI526" s="674"/>
      <c r="FJ526" s="674"/>
      <c r="FK526" s="674"/>
      <c r="FL526" s="674"/>
      <c r="FM526" s="674"/>
      <c r="FN526" s="674"/>
      <c r="FO526" s="674"/>
      <c r="FP526" s="674"/>
      <c r="FQ526" s="674"/>
      <c r="FR526" s="674"/>
      <c r="FS526" s="674"/>
      <c r="FT526" s="674"/>
      <c r="FU526" s="674"/>
      <c r="FV526" s="674"/>
      <c r="FW526" s="674"/>
      <c r="FX526" s="674"/>
      <c r="FY526" s="674"/>
      <c r="FZ526" s="1313"/>
      <c r="GA526" s="1312"/>
      <c r="GB526" s="1156"/>
      <c r="GC526" s="1156"/>
      <c r="GD526" s="1156"/>
      <c r="GE526" s="1156"/>
      <c r="GF526" s="1156"/>
      <c r="GG526" s="1156"/>
      <c r="GH526" s="1156"/>
      <c r="GI526" s="1156"/>
      <c r="GJ526" s="1156"/>
      <c r="GK526" s="1157"/>
      <c r="GL526" s="1157"/>
      <c r="GM526" s="1157"/>
      <c r="GN526" s="1157"/>
      <c r="GO526" s="1157"/>
      <c r="GP526" s="1157"/>
      <c r="GQ526" s="1157"/>
      <c r="GR526" s="1157"/>
      <c r="GS526" s="1157"/>
      <c r="GT526" s="1157"/>
      <c r="GU526" s="1157"/>
      <c r="GV526" s="1157"/>
      <c r="GW526" s="1157"/>
      <c r="GX526" s="1157"/>
      <c r="GY526" s="1157"/>
      <c r="GZ526" s="1157"/>
      <c r="HA526" s="1157"/>
      <c r="HB526" s="1157"/>
      <c r="HC526" s="1157"/>
      <c r="HD526" s="1157"/>
      <c r="HE526" s="1157"/>
      <c r="HF526" s="1157"/>
      <c r="HG526" s="1157"/>
      <c r="HH526" s="1157"/>
      <c r="HI526" s="1157"/>
      <c r="HJ526" s="1026"/>
    </row>
    <row r="527" spans="2:218" ht="24.95" customHeight="1" x14ac:dyDescent="0.25">
      <c r="B527" s="1606"/>
      <c r="C527" s="229"/>
      <c r="D527" s="1316"/>
      <c r="E527" s="2400"/>
      <c r="F527" s="215"/>
      <c r="G527" s="213"/>
      <c r="H527" s="213"/>
      <c r="I527" s="214"/>
      <c r="J527" s="834"/>
      <c r="K527" s="234"/>
      <c r="L527" s="230"/>
      <c r="M527" s="231"/>
      <c r="N527" s="231"/>
      <c r="O527" s="231"/>
      <c r="P527" s="231"/>
      <c r="Q527" s="235"/>
      <c r="R527" s="233"/>
      <c r="S527" s="232"/>
      <c r="T527" s="219"/>
      <c r="U527" s="835"/>
      <c r="V527" s="212"/>
      <c r="W527" s="231"/>
      <c r="X527" s="2118"/>
      <c r="Y527" s="2119"/>
      <c r="Z527" s="674"/>
      <c r="AA527" s="674"/>
      <c r="AB527" s="674"/>
      <c r="AC527" s="674"/>
      <c r="AD527" s="674"/>
      <c r="AE527" s="674"/>
      <c r="AF527" s="674"/>
      <c r="AG527" s="674"/>
      <c r="AH527" s="674"/>
      <c r="AI527" s="674"/>
      <c r="AJ527" s="674"/>
      <c r="AK527" s="674"/>
      <c r="AL527" s="674"/>
      <c r="AM527" s="674"/>
      <c r="AN527" s="674"/>
      <c r="AO527" s="674"/>
      <c r="AP527" s="674"/>
      <c r="AQ527" s="674"/>
      <c r="AR527" s="674"/>
      <c r="AS527" s="674"/>
      <c r="AT527" s="674"/>
      <c r="AU527" s="674"/>
      <c r="AV527" s="674"/>
      <c r="AW527" s="674"/>
      <c r="AX527" s="674"/>
      <c r="AY527" s="674"/>
      <c r="AZ527" s="674"/>
      <c r="BA527" s="674"/>
      <c r="BB527" s="674"/>
      <c r="BC527" s="674"/>
      <c r="BD527" s="674"/>
      <c r="BE527" s="674"/>
      <c r="BF527" s="674"/>
      <c r="BG527" s="674"/>
      <c r="BH527" s="674"/>
      <c r="BI527" s="674"/>
      <c r="BJ527" s="674"/>
      <c r="BK527" s="674"/>
      <c r="BL527" s="674"/>
      <c r="BM527" s="674"/>
      <c r="BN527" s="674"/>
      <c r="BO527" s="674"/>
      <c r="BP527" s="674"/>
      <c r="BQ527" s="674"/>
      <c r="BR527" s="674"/>
      <c r="BS527" s="674"/>
      <c r="BT527" s="674"/>
      <c r="BU527" s="674"/>
      <c r="BV527" s="674"/>
      <c r="BW527" s="674"/>
      <c r="BX527" s="674"/>
      <c r="BY527" s="674"/>
      <c r="BZ527" s="674"/>
      <c r="CA527" s="674"/>
      <c r="CB527" s="674"/>
      <c r="CC527" s="674"/>
      <c r="CD527" s="674"/>
      <c r="CE527" s="674"/>
      <c r="CF527" s="674"/>
      <c r="CG527" s="674"/>
      <c r="CH527" s="674"/>
      <c r="CI527" s="674"/>
      <c r="CJ527" s="674"/>
      <c r="CK527" s="674"/>
      <c r="CL527" s="674"/>
      <c r="CM527" s="674"/>
      <c r="CN527" s="674"/>
      <c r="CO527" s="674"/>
      <c r="CP527" s="674"/>
      <c r="CQ527" s="674"/>
      <c r="CR527" s="674"/>
      <c r="CS527" s="674"/>
      <c r="CT527" s="674"/>
      <c r="CU527" s="674"/>
      <c r="CV527" s="674"/>
      <c r="CW527" s="674"/>
      <c r="CX527" s="674"/>
      <c r="CY527" s="674"/>
      <c r="CZ527" s="674"/>
      <c r="DA527" s="674"/>
      <c r="DB527" s="674"/>
      <c r="DC527" s="674"/>
      <c r="DD527" s="674"/>
      <c r="DE527" s="674"/>
      <c r="DF527" s="674"/>
      <c r="DG527" s="674"/>
      <c r="DH527" s="674"/>
      <c r="DI527" s="674"/>
      <c r="DJ527" s="674"/>
      <c r="DK527" s="674"/>
      <c r="DL527" s="674"/>
      <c r="DM527" s="674"/>
      <c r="DN527" s="674"/>
      <c r="DO527" s="674"/>
      <c r="DP527" s="674"/>
      <c r="DQ527" s="674"/>
      <c r="DR527" s="674"/>
      <c r="DS527" s="674"/>
      <c r="DT527" s="674"/>
      <c r="DU527" s="674"/>
      <c r="DV527" s="674"/>
      <c r="DW527" s="674"/>
      <c r="DX527" s="674"/>
      <c r="DY527" s="674"/>
      <c r="DZ527" s="674"/>
      <c r="EA527" s="674"/>
      <c r="EB527" s="674"/>
      <c r="EC527" s="674"/>
      <c r="ED527" s="674"/>
      <c r="EE527" s="674"/>
      <c r="EF527" s="674"/>
      <c r="EG527" s="674"/>
      <c r="EH527" s="674"/>
      <c r="EI527" s="674"/>
      <c r="EJ527" s="674"/>
      <c r="EK527" s="674"/>
      <c r="EL527" s="674"/>
      <c r="EM527" s="674"/>
      <c r="EN527" s="674"/>
      <c r="EO527" s="674"/>
      <c r="EP527" s="674"/>
      <c r="EQ527" s="674"/>
      <c r="ER527" s="674"/>
      <c r="ES527" s="674"/>
      <c r="ET527" s="674"/>
      <c r="EU527" s="674"/>
      <c r="EV527" s="674"/>
      <c r="EW527" s="674"/>
      <c r="EX527" s="674"/>
      <c r="EY527" s="674"/>
      <c r="EZ527" s="674"/>
      <c r="FA527" s="674"/>
      <c r="FB527" s="674"/>
      <c r="FC527" s="674"/>
      <c r="FD527" s="674"/>
      <c r="FE527" s="674"/>
      <c r="FF527" s="674"/>
      <c r="FG527" s="674"/>
      <c r="FH527" s="674"/>
      <c r="FI527" s="674"/>
      <c r="FJ527" s="674"/>
      <c r="FK527" s="674"/>
      <c r="FL527" s="674"/>
      <c r="FM527" s="674"/>
      <c r="FN527" s="674"/>
      <c r="FO527" s="674"/>
      <c r="FP527" s="674"/>
      <c r="FQ527" s="674"/>
      <c r="FR527" s="674"/>
      <c r="FS527" s="674"/>
      <c r="FT527" s="674"/>
      <c r="FU527" s="674"/>
      <c r="FV527" s="674"/>
      <c r="FW527" s="674"/>
      <c r="FX527" s="674"/>
      <c r="FY527" s="674"/>
      <c r="FZ527" s="1313"/>
      <c r="GA527" s="1312"/>
      <c r="GB527" s="1156"/>
      <c r="GC527" s="1156"/>
      <c r="GD527" s="1156"/>
      <c r="GE527" s="1156"/>
      <c r="GF527" s="1156"/>
      <c r="GG527" s="1156"/>
      <c r="GH527" s="1156"/>
      <c r="GI527" s="1156"/>
      <c r="GJ527" s="1156"/>
      <c r="GK527" s="1157"/>
      <c r="GL527" s="1157"/>
      <c r="GM527" s="1157"/>
      <c r="GN527" s="1157"/>
      <c r="GO527" s="1157"/>
      <c r="GP527" s="1157"/>
      <c r="GQ527" s="1157"/>
      <c r="GR527" s="1157"/>
      <c r="GS527" s="1157"/>
      <c r="GT527" s="1157"/>
      <c r="GU527" s="1157"/>
      <c r="GV527" s="1157"/>
      <c r="GW527" s="1157"/>
      <c r="GX527" s="1157"/>
      <c r="GY527" s="1157"/>
      <c r="GZ527" s="1157"/>
      <c r="HA527" s="1157"/>
      <c r="HB527" s="1157"/>
      <c r="HC527" s="1157"/>
      <c r="HD527" s="1157"/>
      <c r="HE527" s="1157"/>
      <c r="HF527" s="1157"/>
      <c r="HG527" s="1157"/>
      <c r="HH527" s="1157"/>
      <c r="HI527" s="1157"/>
      <c r="HJ527" s="1026"/>
    </row>
    <row r="528" spans="2:218" ht="24.95" customHeight="1" x14ac:dyDescent="0.25">
      <c r="B528" s="1606"/>
      <c r="C528" s="229"/>
      <c r="D528" s="1316"/>
      <c r="E528" s="2400"/>
      <c r="F528" s="215"/>
      <c r="G528" s="213"/>
      <c r="H528" s="213"/>
      <c r="I528" s="214"/>
      <c r="J528" s="834"/>
      <c r="K528" s="234"/>
      <c r="L528" s="230"/>
      <c r="M528" s="231"/>
      <c r="N528" s="231"/>
      <c r="O528" s="231"/>
      <c r="P528" s="231"/>
      <c r="Q528" s="235"/>
      <c r="R528" s="233"/>
      <c r="S528" s="232"/>
      <c r="T528" s="219"/>
      <c r="U528" s="835"/>
      <c r="V528" s="212"/>
      <c r="W528" s="231"/>
      <c r="X528" s="2118"/>
      <c r="Y528" s="2119"/>
      <c r="Z528" s="674"/>
      <c r="AA528" s="674"/>
      <c r="AB528" s="674"/>
      <c r="AC528" s="674"/>
      <c r="AD528" s="674"/>
      <c r="AE528" s="674"/>
      <c r="AF528" s="674"/>
      <c r="AG528" s="674"/>
      <c r="AH528" s="674"/>
      <c r="AI528" s="674"/>
      <c r="AJ528" s="674"/>
      <c r="AK528" s="674"/>
      <c r="AL528" s="674"/>
      <c r="AM528" s="674"/>
      <c r="AN528" s="674"/>
      <c r="AO528" s="674"/>
      <c r="AP528" s="674"/>
      <c r="AQ528" s="674"/>
      <c r="AR528" s="674"/>
      <c r="AS528" s="674"/>
      <c r="AT528" s="674"/>
      <c r="AU528" s="674"/>
      <c r="AV528" s="674"/>
      <c r="AW528" s="674"/>
      <c r="AX528" s="674"/>
      <c r="AY528" s="674"/>
      <c r="AZ528" s="674"/>
      <c r="BA528" s="674"/>
      <c r="BB528" s="674"/>
      <c r="BC528" s="674"/>
      <c r="BD528" s="674"/>
      <c r="BE528" s="674"/>
      <c r="BF528" s="674"/>
      <c r="BG528" s="674"/>
      <c r="BH528" s="674"/>
      <c r="BI528" s="674"/>
      <c r="BJ528" s="674"/>
      <c r="BK528" s="674"/>
      <c r="BL528" s="674"/>
      <c r="BM528" s="674"/>
      <c r="BN528" s="674"/>
      <c r="BO528" s="674"/>
      <c r="BP528" s="674"/>
      <c r="BQ528" s="674"/>
      <c r="BR528" s="674"/>
      <c r="BS528" s="674"/>
      <c r="BT528" s="674"/>
      <c r="BU528" s="674"/>
      <c r="BV528" s="674"/>
      <c r="BW528" s="674"/>
      <c r="BX528" s="674"/>
      <c r="BY528" s="674"/>
      <c r="BZ528" s="674"/>
      <c r="CA528" s="674"/>
      <c r="CB528" s="674"/>
      <c r="CC528" s="674"/>
      <c r="CD528" s="674"/>
      <c r="CE528" s="674"/>
      <c r="CF528" s="674"/>
      <c r="CG528" s="674"/>
      <c r="CH528" s="674"/>
      <c r="CI528" s="674"/>
      <c r="CJ528" s="674"/>
      <c r="CK528" s="674"/>
      <c r="CL528" s="674"/>
      <c r="CM528" s="674"/>
      <c r="CN528" s="674"/>
      <c r="CO528" s="674"/>
      <c r="CP528" s="674"/>
      <c r="CQ528" s="674"/>
      <c r="CR528" s="674"/>
      <c r="CS528" s="674"/>
      <c r="CT528" s="674"/>
      <c r="CU528" s="674"/>
      <c r="CV528" s="674"/>
      <c r="CW528" s="674"/>
      <c r="CX528" s="674"/>
      <c r="CY528" s="674"/>
      <c r="CZ528" s="674"/>
      <c r="DA528" s="674"/>
      <c r="DB528" s="674"/>
      <c r="DC528" s="674"/>
      <c r="DD528" s="674"/>
      <c r="DE528" s="674"/>
      <c r="DF528" s="674"/>
      <c r="DG528" s="674"/>
      <c r="DH528" s="674"/>
      <c r="DI528" s="674"/>
      <c r="DJ528" s="674"/>
      <c r="DK528" s="674"/>
      <c r="DL528" s="674"/>
      <c r="DM528" s="674"/>
      <c r="DN528" s="674"/>
      <c r="DO528" s="674"/>
      <c r="DP528" s="674"/>
      <c r="DQ528" s="674"/>
      <c r="DR528" s="674"/>
      <c r="DS528" s="674"/>
      <c r="DT528" s="674"/>
      <c r="DU528" s="674"/>
      <c r="DV528" s="674"/>
      <c r="DW528" s="674"/>
      <c r="DX528" s="674"/>
      <c r="DY528" s="674"/>
      <c r="DZ528" s="674"/>
      <c r="EA528" s="674"/>
      <c r="EB528" s="674"/>
      <c r="EC528" s="674"/>
      <c r="ED528" s="674"/>
      <c r="EE528" s="674"/>
      <c r="EF528" s="674"/>
      <c r="EG528" s="674"/>
      <c r="EH528" s="674"/>
      <c r="EI528" s="674"/>
      <c r="EJ528" s="674"/>
      <c r="EK528" s="674"/>
      <c r="EL528" s="674"/>
      <c r="EM528" s="674"/>
      <c r="EN528" s="674"/>
      <c r="EO528" s="674"/>
      <c r="EP528" s="674"/>
      <c r="EQ528" s="674"/>
      <c r="ER528" s="674"/>
      <c r="ES528" s="674"/>
      <c r="ET528" s="674"/>
      <c r="EU528" s="674"/>
      <c r="EV528" s="674"/>
      <c r="EW528" s="674"/>
      <c r="EX528" s="674"/>
      <c r="EY528" s="674"/>
      <c r="EZ528" s="674"/>
      <c r="FA528" s="674"/>
      <c r="FB528" s="674"/>
      <c r="FC528" s="674"/>
      <c r="FD528" s="674"/>
      <c r="FE528" s="674"/>
      <c r="FF528" s="674"/>
      <c r="FG528" s="674"/>
      <c r="FH528" s="674"/>
      <c r="FI528" s="674"/>
      <c r="FJ528" s="674"/>
      <c r="FK528" s="674"/>
      <c r="FL528" s="674"/>
      <c r="FM528" s="674"/>
      <c r="FN528" s="674"/>
      <c r="FO528" s="674"/>
      <c r="FP528" s="674"/>
      <c r="FQ528" s="674"/>
      <c r="FR528" s="674"/>
      <c r="FS528" s="674"/>
      <c r="FT528" s="674"/>
      <c r="FU528" s="674"/>
      <c r="FV528" s="674"/>
      <c r="FW528" s="674"/>
      <c r="FX528" s="674"/>
      <c r="FY528" s="674"/>
      <c r="FZ528" s="1313"/>
      <c r="GA528" s="1312"/>
      <c r="GB528" s="1156"/>
      <c r="GC528" s="1156"/>
      <c r="GD528" s="1156"/>
      <c r="GE528" s="1156"/>
      <c r="GF528" s="1156"/>
      <c r="GG528" s="1156"/>
      <c r="GH528" s="1156"/>
      <c r="GI528" s="1156"/>
      <c r="GJ528" s="1156"/>
      <c r="GK528" s="1157"/>
      <c r="GL528" s="1157"/>
      <c r="GM528" s="1157"/>
      <c r="GN528" s="1157"/>
      <c r="GO528" s="1157"/>
      <c r="GP528" s="1157"/>
      <c r="GQ528" s="1157"/>
      <c r="GR528" s="1157"/>
      <c r="GS528" s="1157"/>
      <c r="GT528" s="1157"/>
      <c r="GU528" s="1157"/>
      <c r="GV528" s="1157"/>
      <c r="GW528" s="1157"/>
      <c r="GX528" s="1157"/>
      <c r="GY528" s="1157"/>
      <c r="GZ528" s="1157"/>
      <c r="HA528" s="1157"/>
      <c r="HB528" s="1157"/>
      <c r="HC528" s="1157"/>
      <c r="HD528" s="1157"/>
      <c r="HE528" s="1157"/>
      <c r="HF528" s="1157"/>
      <c r="HG528" s="1157"/>
      <c r="HH528" s="1157"/>
      <c r="HI528" s="1157"/>
      <c r="HJ528" s="1026"/>
    </row>
    <row r="529" spans="2:218" ht="24.95" customHeight="1" x14ac:dyDescent="0.25">
      <c r="B529" s="1606"/>
      <c r="C529" s="229"/>
      <c r="D529" s="1316"/>
      <c r="E529" s="2400"/>
      <c r="F529" s="215"/>
      <c r="G529" s="213"/>
      <c r="H529" s="213"/>
      <c r="I529" s="214"/>
      <c r="J529" s="834"/>
      <c r="K529" s="234"/>
      <c r="L529" s="230"/>
      <c r="M529" s="231"/>
      <c r="N529" s="231"/>
      <c r="O529" s="231"/>
      <c r="P529" s="231"/>
      <c r="Q529" s="235"/>
      <c r="R529" s="233"/>
      <c r="S529" s="232"/>
      <c r="T529" s="219"/>
      <c r="U529" s="835"/>
      <c r="V529" s="212"/>
      <c r="W529" s="231"/>
      <c r="X529" s="2118"/>
      <c r="Y529" s="2119"/>
      <c r="Z529" s="674"/>
      <c r="AA529" s="674"/>
      <c r="AB529" s="674"/>
      <c r="AC529" s="674"/>
      <c r="AD529" s="674"/>
      <c r="AE529" s="674"/>
      <c r="AF529" s="674"/>
      <c r="AG529" s="674"/>
      <c r="AH529" s="674"/>
      <c r="AI529" s="674"/>
      <c r="AJ529" s="674"/>
      <c r="AK529" s="674"/>
      <c r="AL529" s="674"/>
      <c r="AM529" s="674"/>
      <c r="AN529" s="674"/>
      <c r="AO529" s="674"/>
      <c r="AP529" s="674"/>
      <c r="AQ529" s="674"/>
      <c r="AR529" s="674"/>
      <c r="AS529" s="674"/>
      <c r="AT529" s="674"/>
      <c r="AU529" s="674"/>
      <c r="AV529" s="674"/>
      <c r="AW529" s="674"/>
      <c r="AX529" s="674"/>
      <c r="AY529" s="674"/>
      <c r="AZ529" s="674"/>
      <c r="BA529" s="674"/>
      <c r="BB529" s="674"/>
      <c r="BC529" s="674"/>
      <c r="BD529" s="674"/>
      <c r="BE529" s="674"/>
      <c r="BF529" s="674"/>
      <c r="BG529" s="674"/>
      <c r="BH529" s="674"/>
      <c r="BI529" s="674"/>
      <c r="BJ529" s="674"/>
      <c r="BK529" s="674"/>
      <c r="BL529" s="674"/>
      <c r="BM529" s="674"/>
      <c r="BN529" s="674"/>
      <c r="BO529" s="674"/>
      <c r="BP529" s="674"/>
      <c r="BQ529" s="674"/>
      <c r="BR529" s="674"/>
      <c r="BS529" s="674"/>
      <c r="BT529" s="674"/>
      <c r="BU529" s="674"/>
      <c r="BV529" s="674"/>
      <c r="BW529" s="674"/>
      <c r="BX529" s="674"/>
      <c r="BY529" s="674"/>
      <c r="BZ529" s="674"/>
      <c r="CA529" s="674"/>
      <c r="CB529" s="674"/>
      <c r="CC529" s="674"/>
      <c r="CD529" s="674"/>
      <c r="CE529" s="674"/>
      <c r="CF529" s="674"/>
      <c r="CG529" s="674"/>
      <c r="CH529" s="674"/>
      <c r="CI529" s="674"/>
      <c r="CJ529" s="674"/>
      <c r="CK529" s="674"/>
      <c r="CL529" s="674"/>
      <c r="CM529" s="674"/>
      <c r="CN529" s="674"/>
      <c r="CO529" s="674"/>
      <c r="CP529" s="674"/>
      <c r="CQ529" s="674"/>
      <c r="CR529" s="674"/>
      <c r="CS529" s="674"/>
      <c r="CT529" s="674"/>
      <c r="CU529" s="674"/>
      <c r="CV529" s="674"/>
      <c r="CW529" s="674"/>
      <c r="CX529" s="674"/>
      <c r="CY529" s="674"/>
      <c r="CZ529" s="674"/>
      <c r="DA529" s="674"/>
      <c r="DB529" s="674"/>
      <c r="DC529" s="674"/>
      <c r="DD529" s="674"/>
      <c r="DE529" s="674"/>
      <c r="DF529" s="674"/>
      <c r="DG529" s="674"/>
      <c r="DH529" s="674"/>
      <c r="DI529" s="674"/>
      <c r="DJ529" s="674"/>
      <c r="DK529" s="674"/>
      <c r="DL529" s="674"/>
      <c r="DM529" s="674"/>
      <c r="DN529" s="674"/>
      <c r="DO529" s="674"/>
      <c r="DP529" s="674"/>
      <c r="DQ529" s="674"/>
      <c r="DR529" s="674"/>
      <c r="DS529" s="674"/>
      <c r="DT529" s="674"/>
      <c r="DU529" s="674"/>
      <c r="DV529" s="674"/>
      <c r="DW529" s="674"/>
      <c r="DX529" s="674"/>
      <c r="DY529" s="674"/>
      <c r="DZ529" s="674"/>
      <c r="EA529" s="674"/>
      <c r="EB529" s="674"/>
      <c r="EC529" s="674"/>
      <c r="ED529" s="674"/>
      <c r="EE529" s="674"/>
      <c r="EF529" s="674"/>
      <c r="EG529" s="674"/>
      <c r="EH529" s="674"/>
      <c r="EI529" s="674"/>
      <c r="EJ529" s="674"/>
      <c r="EK529" s="674"/>
      <c r="EL529" s="674"/>
      <c r="EM529" s="674"/>
      <c r="EN529" s="674"/>
      <c r="EO529" s="674"/>
      <c r="EP529" s="674"/>
      <c r="EQ529" s="674"/>
      <c r="ER529" s="674"/>
      <c r="ES529" s="674"/>
      <c r="ET529" s="674"/>
      <c r="EU529" s="674"/>
      <c r="EV529" s="674"/>
      <c r="EW529" s="674"/>
      <c r="EX529" s="674"/>
      <c r="EY529" s="674"/>
      <c r="EZ529" s="674"/>
      <c r="FA529" s="674"/>
      <c r="FB529" s="674"/>
      <c r="FC529" s="674"/>
      <c r="FD529" s="674"/>
      <c r="FE529" s="674"/>
      <c r="FF529" s="674"/>
      <c r="FG529" s="674"/>
      <c r="FH529" s="674"/>
      <c r="FI529" s="674"/>
      <c r="FJ529" s="674"/>
      <c r="FK529" s="674"/>
      <c r="FL529" s="674"/>
      <c r="FM529" s="674"/>
      <c r="FN529" s="674"/>
      <c r="FO529" s="674"/>
      <c r="FP529" s="674"/>
      <c r="FQ529" s="674"/>
      <c r="FR529" s="674"/>
      <c r="FS529" s="674"/>
      <c r="FT529" s="674"/>
      <c r="FU529" s="674"/>
      <c r="FV529" s="674"/>
      <c r="FW529" s="674"/>
      <c r="FX529" s="674"/>
      <c r="FY529" s="674"/>
      <c r="FZ529" s="1313"/>
      <c r="GA529" s="1312"/>
      <c r="GB529" s="1156"/>
      <c r="GC529" s="1156"/>
      <c r="GD529" s="1156"/>
      <c r="GE529" s="1156"/>
      <c r="GF529" s="1156"/>
      <c r="GG529" s="1156"/>
      <c r="GH529" s="1156"/>
      <c r="GI529" s="1156"/>
      <c r="GJ529" s="1156"/>
      <c r="GK529" s="1157"/>
      <c r="GL529" s="1157"/>
      <c r="GM529" s="1157"/>
      <c r="GN529" s="1157"/>
      <c r="GO529" s="1157"/>
      <c r="GP529" s="1157"/>
      <c r="GQ529" s="1157"/>
      <c r="GR529" s="1157"/>
      <c r="GS529" s="1157"/>
      <c r="GT529" s="1157"/>
      <c r="GU529" s="1157"/>
      <c r="GV529" s="1157"/>
      <c r="GW529" s="1157"/>
      <c r="GX529" s="1157"/>
      <c r="GY529" s="1157"/>
      <c r="GZ529" s="1157"/>
      <c r="HA529" s="1157"/>
      <c r="HB529" s="1157"/>
      <c r="HC529" s="1157"/>
      <c r="HD529" s="1157"/>
      <c r="HE529" s="1157"/>
      <c r="HF529" s="1157"/>
      <c r="HG529" s="1157"/>
      <c r="HH529" s="1157"/>
      <c r="HI529" s="1157"/>
      <c r="HJ529" s="1026"/>
    </row>
    <row r="530" spans="2:218" ht="24.95" customHeight="1" x14ac:dyDescent="0.25">
      <c r="B530" s="1606"/>
      <c r="C530" s="229"/>
      <c r="D530" s="1316"/>
      <c r="E530" s="2400"/>
      <c r="F530" s="215"/>
      <c r="G530" s="213"/>
      <c r="H530" s="213"/>
      <c r="I530" s="214"/>
      <c r="J530" s="834"/>
      <c r="K530" s="234"/>
      <c r="L530" s="230"/>
      <c r="M530" s="231"/>
      <c r="N530" s="231"/>
      <c r="O530" s="231"/>
      <c r="P530" s="231"/>
      <c r="Q530" s="235"/>
      <c r="R530" s="233"/>
      <c r="S530" s="232"/>
      <c r="T530" s="219"/>
      <c r="U530" s="835"/>
      <c r="V530" s="212"/>
      <c r="W530" s="231"/>
      <c r="X530" s="2118"/>
      <c r="Y530" s="2119"/>
      <c r="Z530" s="674"/>
      <c r="AA530" s="674"/>
      <c r="AB530" s="674"/>
      <c r="AC530" s="674"/>
      <c r="AD530" s="674"/>
      <c r="AE530" s="674"/>
      <c r="AF530" s="674"/>
      <c r="AG530" s="674"/>
      <c r="AH530" s="674"/>
      <c r="AI530" s="674"/>
      <c r="AJ530" s="674"/>
      <c r="AK530" s="674"/>
      <c r="AL530" s="674"/>
      <c r="AM530" s="674"/>
      <c r="AN530" s="674"/>
      <c r="AO530" s="674"/>
      <c r="AP530" s="674"/>
      <c r="AQ530" s="674"/>
      <c r="AR530" s="674"/>
      <c r="AS530" s="674"/>
      <c r="AT530" s="674"/>
      <c r="AU530" s="674"/>
      <c r="AV530" s="674"/>
      <c r="AW530" s="674"/>
      <c r="AX530" s="674"/>
      <c r="AY530" s="674"/>
      <c r="AZ530" s="674"/>
      <c r="BA530" s="674"/>
      <c r="BB530" s="674"/>
      <c r="BC530" s="674"/>
      <c r="BD530" s="674"/>
      <c r="BE530" s="674"/>
      <c r="BF530" s="674"/>
      <c r="BG530" s="674"/>
      <c r="BH530" s="674"/>
      <c r="BI530" s="674"/>
      <c r="BJ530" s="674"/>
      <c r="BK530" s="674"/>
      <c r="BL530" s="674"/>
      <c r="BM530" s="674"/>
      <c r="BN530" s="674"/>
      <c r="BO530" s="674"/>
      <c r="BP530" s="674"/>
      <c r="BQ530" s="674"/>
      <c r="BR530" s="674"/>
      <c r="BS530" s="674"/>
      <c r="BT530" s="674"/>
      <c r="BU530" s="674"/>
      <c r="BV530" s="674"/>
      <c r="BW530" s="674"/>
      <c r="BX530" s="674"/>
      <c r="BY530" s="674"/>
      <c r="BZ530" s="674"/>
      <c r="CA530" s="674"/>
      <c r="CB530" s="674"/>
      <c r="CC530" s="674"/>
      <c r="CD530" s="674"/>
      <c r="CE530" s="674"/>
      <c r="CF530" s="674"/>
      <c r="CG530" s="674"/>
      <c r="CH530" s="674"/>
      <c r="CI530" s="674"/>
      <c r="CJ530" s="674"/>
      <c r="CK530" s="674"/>
      <c r="CL530" s="674"/>
      <c r="CM530" s="674"/>
      <c r="CN530" s="674"/>
      <c r="CO530" s="674"/>
      <c r="CP530" s="674"/>
      <c r="CQ530" s="674"/>
      <c r="CR530" s="674"/>
      <c r="CS530" s="674"/>
      <c r="CT530" s="674"/>
      <c r="CU530" s="674"/>
      <c r="CV530" s="674"/>
      <c r="CW530" s="674"/>
      <c r="CX530" s="674"/>
      <c r="CY530" s="674"/>
      <c r="CZ530" s="674"/>
      <c r="DA530" s="674"/>
      <c r="DB530" s="674"/>
      <c r="DC530" s="674"/>
      <c r="DD530" s="674"/>
      <c r="DE530" s="674"/>
      <c r="DF530" s="674"/>
      <c r="DG530" s="674"/>
      <c r="DH530" s="674"/>
      <c r="DI530" s="674"/>
      <c r="DJ530" s="674"/>
      <c r="DK530" s="674"/>
      <c r="DL530" s="674"/>
      <c r="DM530" s="674"/>
      <c r="DN530" s="674"/>
      <c r="DO530" s="674"/>
      <c r="DP530" s="674"/>
      <c r="DQ530" s="674"/>
      <c r="DR530" s="674"/>
      <c r="DS530" s="674"/>
      <c r="DT530" s="674"/>
      <c r="DU530" s="674"/>
      <c r="DV530" s="674"/>
      <c r="DW530" s="674"/>
      <c r="DX530" s="674"/>
      <c r="DY530" s="674"/>
      <c r="DZ530" s="674"/>
      <c r="EA530" s="674"/>
      <c r="EB530" s="674"/>
      <c r="EC530" s="674"/>
      <c r="ED530" s="674"/>
      <c r="EE530" s="674"/>
      <c r="EF530" s="674"/>
      <c r="EG530" s="674"/>
      <c r="EH530" s="674"/>
      <c r="EI530" s="674"/>
      <c r="EJ530" s="674"/>
      <c r="EK530" s="674"/>
      <c r="EL530" s="674"/>
      <c r="EM530" s="674"/>
      <c r="EN530" s="674"/>
      <c r="EO530" s="674"/>
      <c r="EP530" s="674"/>
      <c r="EQ530" s="674"/>
      <c r="ER530" s="674"/>
      <c r="ES530" s="674"/>
      <c r="ET530" s="674"/>
      <c r="EU530" s="674"/>
      <c r="EV530" s="674"/>
      <c r="EW530" s="674"/>
      <c r="EX530" s="674"/>
      <c r="EY530" s="674"/>
      <c r="EZ530" s="674"/>
      <c r="FA530" s="674"/>
      <c r="FB530" s="674"/>
      <c r="FC530" s="674"/>
      <c r="FD530" s="674"/>
      <c r="FE530" s="674"/>
      <c r="FF530" s="674"/>
      <c r="FG530" s="674"/>
      <c r="FH530" s="674"/>
      <c r="FI530" s="674"/>
      <c r="FJ530" s="674"/>
      <c r="FK530" s="674"/>
      <c r="FL530" s="674"/>
      <c r="FM530" s="674"/>
      <c r="FN530" s="674"/>
      <c r="FO530" s="674"/>
      <c r="FP530" s="674"/>
      <c r="FQ530" s="674"/>
      <c r="FR530" s="674"/>
      <c r="FS530" s="674"/>
      <c r="FT530" s="674"/>
      <c r="FU530" s="674"/>
      <c r="FV530" s="674"/>
      <c r="FW530" s="674"/>
      <c r="FX530" s="674"/>
      <c r="FY530" s="674"/>
      <c r="FZ530" s="1313"/>
      <c r="GA530" s="1312"/>
      <c r="GB530" s="1156"/>
      <c r="GC530" s="1156"/>
      <c r="GD530" s="1156"/>
      <c r="GE530" s="1156"/>
      <c r="GF530" s="1156"/>
      <c r="GG530" s="1156"/>
      <c r="GH530" s="1156"/>
      <c r="GI530" s="1156"/>
      <c r="GJ530" s="1156"/>
      <c r="GK530" s="1157"/>
      <c r="GL530" s="1157"/>
      <c r="GM530" s="1157"/>
      <c r="GN530" s="1157"/>
      <c r="GO530" s="1157"/>
      <c r="GP530" s="1157"/>
      <c r="GQ530" s="1157"/>
      <c r="GR530" s="1157"/>
      <c r="GS530" s="1157"/>
      <c r="GT530" s="1157"/>
      <c r="GU530" s="1157"/>
      <c r="GV530" s="1157"/>
      <c r="GW530" s="1157"/>
      <c r="GX530" s="1157"/>
      <c r="GY530" s="1157"/>
      <c r="GZ530" s="1157"/>
      <c r="HA530" s="1157"/>
      <c r="HB530" s="1157"/>
      <c r="HC530" s="1157"/>
      <c r="HD530" s="1157"/>
      <c r="HE530" s="1157"/>
      <c r="HF530" s="1157"/>
      <c r="HG530" s="1157"/>
      <c r="HH530" s="1157"/>
      <c r="HI530" s="1157"/>
      <c r="HJ530" s="1026"/>
    </row>
    <row r="531" spans="2:218" ht="24.95" customHeight="1" x14ac:dyDescent="0.25">
      <c r="B531" s="1606"/>
      <c r="C531" s="229"/>
      <c r="D531" s="1316"/>
      <c r="E531" s="2400"/>
      <c r="F531" s="215"/>
      <c r="G531" s="213"/>
      <c r="H531" s="213"/>
      <c r="I531" s="214"/>
      <c r="J531" s="834"/>
      <c r="K531" s="234"/>
      <c r="L531" s="230"/>
      <c r="M531" s="231"/>
      <c r="N531" s="231"/>
      <c r="O531" s="231"/>
      <c r="P531" s="231"/>
      <c r="Q531" s="235"/>
      <c r="R531" s="233"/>
      <c r="S531" s="232"/>
      <c r="T531" s="219"/>
      <c r="U531" s="835"/>
      <c r="V531" s="212"/>
      <c r="W531" s="231"/>
      <c r="X531" s="2118"/>
      <c r="Y531" s="2119"/>
      <c r="Z531" s="674"/>
      <c r="AA531" s="674"/>
      <c r="AB531" s="674"/>
      <c r="AC531" s="674"/>
      <c r="AD531" s="674"/>
      <c r="AE531" s="674"/>
      <c r="AF531" s="674"/>
      <c r="AG531" s="674"/>
      <c r="AH531" s="674"/>
      <c r="AI531" s="674"/>
      <c r="AJ531" s="674"/>
      <c r="AK531" s="674"/>
      <c r="AL531" s="674"/>
      <c r="AM531" s="674"/>
      <c r="AN531" s="674"/>
      <c r="AO531" s="674"/>
      <c r="AP531" s="674"/>
      <c r="AQ531" s="674"/>
      <c r="AR531" s="674"/>
      <c r="AS531" s="674"/>
      <c r="AT531" s="674"/>
      <c r="AU531" s="674"/>
      <c r="AV531" s="674"/>
      <c r="AW531" s="674"/>
      <c r="AX531" s="674"/>
      <c r="AY531" s="674"/>
      <c r="AZ531" s="674"/>
      <c r="BA531" s="674"/>
      <c r="BB531" s="674"/>
      <c r="BC531" s="674"/>
      <c r="BD531" s="674"/>
      <c r="BE531" s="674"/>
      <c r="BF531" s="674"/>
      <c r="BG531" s="674"/>
      <c r="BH531" s="674"/>
      <c r="BI531" s="674"/>
      <c r="BJ531" s="674"/>
      <c r="BK531" s="674"/>
      <c r="BL531" s="674"/>
      <c r="BM531" s="674"/>
      <c r="BN531" s="674"/>
      <c r="BO531" s="674"/>
      <c r="BP531" s="674"/>
      <c r="BQ531" s="674"/>
      <c r="BR531" s="674"/>
      <c r="BS531" s="674"/>
      <c r="BT531" s="674"/>
      <c r="BU531" s="674"/>
      <c r="BV531" s="674"/>
      <c r="BW531" s="674"/>
      <c r="BX531" s="674"/>
      <c r="BY531" s="674"/>
      <c r="BZ531" s="674"/>
      <c r="CA531" s="674"/>
      <c r="CB531" s="674"/>
      <c r="CC531" s="674"/>
      <c r="CD531" s="674"/>
      <c r="CE531" s="674"/>
      <c r="CF531" s="674"/>
      <c r="CG531" s="674"/>
      <c r="CH531" s="674"/>
      <c r="CI531" s="674"/>
      <c r="CJ531" s="674"/>
      <c r="CK531" s="674"/>
      <c r="CL531" s="674"/>
      <c r="CM531" s="674"/>
      <c r="CN531" s="674"/>
      <c r="CO531" s="674"/>
      <c r="CP531" s="674"/>
      <c r="CQ531" s="674"/>
      <c r="CR531" s="674"/>
      <c r="CS531" s="674"/>
      <c r="CT531" s="674"/>
      <c r="CU531" s="674"/>
      <c r="CV531" s="674"/>
      <c r="CW531" s="674"/>
      <c r="CX531" s="674"/>
      <c r="CY531" s="674"/>
      <c r="CZ531" s="674"/>
      <c r="DA531" s="674"/>
      <c r="DB531" s="674"/>
      <c r="DC531" s="674"/>
      <c r="DD531" s="674"/>
      <c r="DE531" s="674"/>
      <c r="DF531" s="674"/>
      <c r="DG531" s="674"/>
      <c r="DH531" s="674"/>
      <c r="DI531" s="674"/>
      <c r="DJ531" s="674"/>
      <c r="DK531" s="674"/>
      <c r="DL531" s="674"/>
      <c r="DM531" s="674"/>
      <c r="DN531" s="674"/>
      <c r="DO531" s="674"/>
      <c r="DP531" s="674"/>
      <c r="DQ531" s="674"/>
      <c r="DR531" s="674"/>
      <c r="DS531" s="674"/>
      <c r="DT531" s="674"/>
      <c r="DU531" s="674"/>
      <c r="DV531" s="674"/>
      <c r="DW531" s="674"/>
      <c r="DX531" s="674"/>
      <c r="DY531" s="674"/>
      <c r="DZ531" s="674"/>
      <c r="EA531" s="674"/>
      <c r="EB531" s="674"/>
      <c r="EC531" s="674"/>
      <c r="ED531" s="674"/>
      <c r="EE531" s="674"/>
      <c r="EF531" s="674"/>
      <c r="EG531" s="674"/>
      <c r="EH531" s="674"/>
      <c r="EI531" s="674"/>
      <c r="EJ531" s="674"/>
      <c r="EK531" s="674"/>
      <c r="EL531" s="674"/>
      <c r="EM531" s="674"/>
      <c r="EN531" s="674"/>
      <c r="EO531" s="674"/>
      <c r="EP531" s="674"/>
      <c r="EQ531" s="674"/>
      <c r="ER531" s="674"/>
      <c r="ES531" s="674"/>
      <c r="ET531" s="674"/>
      <c r="EU531" s="674"/>
      <c r="EV531" s="674"/>
      <c r="EW531" s="674"/>
      <c r="EX531" s="674"/>
      <c r="EY531" s="674"/>
      <c r="EZ531" s="674"/>
      <c r="FA531" s="674"/>
      <c r="FB531" s="674"/>
      <c r="FC531" s="674"/>
      <c r="FD531" s="674"/>
      <c r="FE531" s="674"/>
      <c r="FF531" s="674"/>
      <c r="FG531" s="674"/>
      <c r="FH531" s="674"/>
      <c r="FI531" s="674"/>
      <c r="FJ531" s="674"/>
      <c r="FK531" s="674"/>
      <c r="FL531" s="674"/>
      <c r="FM531" s="674"/>
      <c r="FN531" s="674"/>
      <c r="FO531" s="674"/>
      <c r="FP531" s="674"/>
      <c r="FQ531" s="674"/>
      <c r="FR531" s="674"/>
      <c r="FS531" s="674"/>
      <c r="FT531" s="674"/>
      <c r="FU531" s="674"/>
      <c r="FV531" s="674"/>
      <c r="FW531" s="674"/>
      <c r="FX531" s="674"/>
      <c r="FY531" s="674"/>
      <c r="FZ531" s="1313"/>
      <c r="GA531" s="1312"/>
      <c r="GB531" s="1156"/>
      <c r="GC531" s="1156"/>
      <c r="GD531" s="1156"/>
      <c r="GE531" s="1156"/>
      <c r="GF531" s="1156"/>
      <c r="GG531" s="1156"/>
      <c r="GH531" s="1156"/>
      <c r="GI531" s="1156"/>
      <c r="GJ531" s="1156"/>
      <c r="GK531" s="1157"/>
      <c r="GL531" s="1157"/>
      <c r="GM531" s="1157"/>
      <c r="GN531" s="1157"/>
      <c r="GO531" s="1157"/>
      <c r="GP531" s="1157"/>
      <c r="GQ531" s="1157"/>
      <c r="GR531" s="1157"/>
      <c r="GS531" s="1157"/>
      <c r="GT531" s="1157"/>
      <c r="GU531" s="1157"/>
      <c r="GV531" s="1157"/>
      <c r="GW531" s="1157"/>
      <c r="GX531" s="1157"/>
      <c r="GY531" s="1157"/>
      <c r="GZ531" s="1157"/>
      <c r="HA531" s="1157"/>
      <c r="HB531" s="1157"/>
      <c r="HC531" s="1157"/>
      <c r="HD531" s="1157"/>
      <c r="HE531" s="1157"/>
      <c r="HF531" s="1157"/>
      <c r="HG531" s="1157"/>
      <c r="HH531" s="1157"/>
      <c r="HI531" s="1157"/>
      <c r="HJ531" s="1026"/>
    </row>
    <row r="532" spans="2:218" ht="24.95" customHeight="1" x14ac:dyDescent="0.25">
      <c r="B532" s="1606"/>
      <c r="C532" s="229"/>
      <c r="D532" s="2075"/>
      <c r="E532" s="2401"/>
      <c r="F532" s="754"/>
      <c r="G532" s="213"/>
      <c r="H532" s="213"/>
      <c r="I532" s="214"/>
      <c r="J532" s="834"/>
      <c r="K532" s="234"/>
      <c r="L532" s="230"/>
      <c r="M532" s="231"/>
      <c r="N532" s="231"/>
      <c r="O532" s="231"/>
      <c r="P532" s="231"/>
      <c r="Q532" s="235"/>
      <c r="R532" s="233"/>
      <c r="S532" s="232"/>
      <c r="T532" s="219"/>
      <c r="U532" s="835"/>
      <c r="V532" s="212"/>
      <c r="W532" s="231"/>
      <c r="X532" s="2118"/>
      <c r="Y532" s="2119"/>
      <c r="Z532" s="674"/>
      <c r="AA532" s="674"/>
      <c r="AB532" s="674"/>
      <c r="AC532" s="674"/>
      <c r="AD532" s="674"/>
      <c r="AE532" s="674"/>
      <c r="AF532" s="674"/>
      <c r="AG532" s="674"/>
      <c r="AH532" s="674"/>
      <c r="AI532" s="674"/>
      <c r="AJ532" s="674"/>
      <c r="AK532" s="674"/>
      <c r="AL532" s="674"/>
      <c r="AM532" s="674"/>
      <c r="AN532" s="674"/>
      <c r="AO532" s="674"/>
      <c r="AP532" s="674"/>
      <c r="AQ532" s="674"/>
      <c r="AR532" s="674"/>
      <c r="AS532" s="674"/>
      <c r="AT532" s="674"/>
      <c r="AU532" s="674"/>
      <c r="AV532" s="674"/>
      <c r="AW532" s="674"/>
      <c r="AX532" s="674"/>
      <c r="AY532" s="674"/>
      <c r="AZ532" s="674"/>
      <c r="BA532" s="674"/>
      <c r="BB532" s="674"/>
      <c r="BC532" s="674"/>
      <c r="BD532" s="674"/>
      <c r="BE532" s="674"/>
      <c r="BF532" s="674"/>
      <c r="BG532" s="674"/>
      <c r="BH532" s="674"/>
      <c r="BI532" s="674"/>
      <c r="BJ532" s="674"/>
      <c r="BK532" s="674"/>
      <c r="BL532" s="674"/>
      <c r="BM532" s="674"/>
      <c r="BN532" s="674"/>
      <c r="BO532" s="674"/>
      <c r="BP532" s="674"/>
      <c r="BQ532" s="674"/>
      <c r="BR532" s="674"/>
      <c r="BS532" s="674"/>
      <c r="BT532" s="674"/>
      <c r="BU532" s="674"/>
      <c r="BV532" s="674"/>
      <c r="BW532" s="674"/>
      <c r="BX532" s="674"/>
      <c r="BY532" s="674"/>
      <c r="BZ532" s="674"/>
      <c r="CA532" s="674"/>
      <c r="CB532" s="674"/>
      <c r="CC532" s="674"/>
      <c r="CD532" s="674"/>
      <c r="CE532" s="674"/>
      <c r="CF532" s="674"/>
      <c r="CG532" s="674"/>
      <c r="CH532" s="674"/>
      <c r="CI532" s="674"/>
      <c r="CJ532" s="674"/>
      <c r="CK532" s="674"/>
      <c r="CL532" s="674"/>
      <c r="CM532" s="674"/>
      <c r="CN532" s="674"/>
      <c r="CO532" s="674"/>
      <c r="CP532" s="674"/>
      <c r="CQ532" s="674"/>
      <c r="CR532" s="674"/>
      <c r="CS532" s="674"/>
      <c r="CT532" s="674"/>
      <c r="CU532" s="674"/>
      <c r="CV532" s="674"/>
      <c r="CW532" s="674"/>
      <c r="CX532" s="674"/>
      <c r="CY532" s="674"/>
      <c r="CZ532" s="674"/>
      <c r="DA532" s="674"/>
      <c r="DB532" s="674"/>
      <c r="DC532" s="674"/>
      <c r="DD532" s="674"/>
      <c r="DE532" s="674"/>
      <c r="DF532" s="674"/>
      <c r="DG532" s="674"/>
      <c r="DH532" s="674"/>
      <c r="DI532" s="674"/>
      <c r="DJ532" s="674"/>
      <c r="DK532" s="674"/>
      <c r="DL532" s="674"/>
      <c r="DM532" s="674"/>
      <c r="DN532" s="674"/>
      <c r="DO532" s="674"/>
      <c r="DP532" s="674"/>
      <c r="DQ532" s="674"/>
      <c r="DR532" s="674"/>
      <c r="DS532" s="674"/>
      <c r="DT532" s="674"/>
      <c r="DU532" s="674"/>
      <c r="DV532" s="674"/>
      <c r="DW532" s="674"/>
      <c r="DX532" s="674"/>
      <c r="DY532" s="674"/>
      <c r="DZ532" s="674"/>
      <c r="EA532" s="674"/>
      <c r="EB532" s="674"/>
      <c r="EC532" s="674"/>
      <c r="ED532" s="674"/>
      <c r="EE532" s="674"/>
      <c r="EF532" s="674"/>
      <c r="EG532" s="674"/>
      <c r="EH532" s="674"/>
      <c r="EI532" s="674"/>
      <c r="EJ532" s="674"/>
      <c r="EK532" s="674"/>
      <c r="EL532" s="674"/>
      <c r="EM532" s="674"/>
      <c r="EN532" s="674"/>
      <c r="EO532" s="674"/>
      <c r="EP532" s="674"/>
      <c r="EQ532" s="674"/>
      <c r="ER532" s="674"/>
      <c r="ES532" s="674"/>
      <c r="ET532" s="674"/>
      <c r="EU532" s="674"/>
      <c r="EV532" s="674"/>
      <c r="EW532" s="674"/>
      <c r="EX532" s="674"/>
      <c r="EY532" s="674"/>
      <c r="EZ532" s="674"/>
      <c r="FA532" s="674"/>
      <c r="FB532" s="674"/>
      <c r="FC532" s="674"/>
      <c r="FD532" s="674"/>
      <c r="FE532" s="674"/>
      <c r="FF532" s="674"/>
      <c r="FG532" s="674"/>
      <c r="FH532" s="674"/>
      <c r="FI532" s="674"/>
      <c r="FJ532" s="674"/>
      <c r="FK532" s="674"/>
      <c r="FL532" s="674"/>
      <c r="FM532" s="674"/>
      <c r="FN532" s="674"/>
      <c r="FO532" s="674"/>
      <c r="FP532" s="674"/>
      <c r="FQ532" s="674"/>
      <c r="FR532" s="674"/>
      <c r="FS532" s="674"/>
      <c r="FT532" s="674"/>
      <c r="FU532" s="674"/>
      <c r="FV532" s="674"/>
      <c r="FW532" s="674"/>
      <c r="FX532" s="674"/>
      <c r="FY532" s="674"/>
      <c r="FZ532" s="1313"/>
      <c r="GA532" s="1312"/>
      <c r="GB532" s="1156"/>
      <c r="GC532" s="1156"/>
      <c r="GD532" s="1156"/>
      <c r="GE532" s="1156"/>
      <c r="GF532" s="1156"/>
      <c r="GG532" s="1156"/>
      <c r="GH532" s="1156"/>
      <c r="GI532" s="1156"/>
      <c r="GJ532" s="1156"/>
      <c r="GK532" s="1157"/>
      <c r="GL532" s="1157"/>
      <c r="GM532" s="1157"/>
      <c r="GN532" s="1157"/>
      <c r="GO532" s="1157"/>
      <c r="GP532" s="1157"/>
      <c r="GQ532" s="1157"/>
      <c r="GR532" s="1157"/>
      <c r="GS532" s="1157"/>
      <c r="GT532" s="1157"/>
      <c r="GU532" s="1157"/>
      <c r="GV532" s="1157"/>
      <c r="GW532" s="1157"/>
      <c r="GX532" s="1157"/>
      <c r="GY532" s="1157"/>
      <c r="GZ532" s="1157"/>
      <c r="HA532" s="1157"/>
      <c r="HB532" s="1157"/>
      <c r="HC532" s="1157"/>
      <c r="HD532" s="1157"/>
      <c r="HE532" s="1157"/>
      <c r="HF532" s="1157"/>
      <c r="HG532" s="1157"/>
      <c r="HH532" s="1157"/>
      <c r="HI532" s="1157"/>
      <c r="HJ532" s="1026"/>
    </row>
    <row r="533" spans="2:218" ht="24.95" customHeight="1" thickBot="1" x14ac:dyDescent="0.3">
      <c r="B533" s="1606"/>
      <c r="C533" s="229"/>
      <c r="D533" s="1316"/>
      <c r="E533" s="2400"/>
      <c r="F533" s="215"/>
      <c r="G533" s="213"/>
      <c r="H533" s="213"/>
      <c r="I533" s="214"/>
      <c r="J533" s="834"/>
      <c r="K533" s="234"/>
      <c r="L533" s="230"/>
      <c r="M533" s="231"/>
      <c r="N533" s="231"/>
      <c r="O533" s="231"/>
      <c r="P533" s="231"/>
      <c r="Q533" s="235"/>
      <c r="R533" s="233"/>
      <c r="S533" s="232"/>
      <c r="T533" s="219"/>
      <c r="U533" s="835"/>
      <c r="V533" s="212"/>
      <c r="W533" s="231"/>
      <c r="X533" s="2118"/>
      <c r="Y533" s="2119"/>
      <c r="Z533" s="720"/>
      <c r="AA533" s="720"/>
      <c r="AB533" s="720"/>
      <c r="AC533" s="720"/>
      <c r="AD533" s="720"/>
      <c r="AE533" s="720"/>
      <c r="AF533" s="720"/>
      <c r="AG533" s="720"/>
      <c r="AH533" s="720"/>
      <c r="AI533" s="720"/>
      <c r="AJ533" s="720"/>
      <c r="AK533" s="720"/>
      <c r="AL533" s="720"/>
      <c r="AM533" s="720"/>
      <c r="AN533" s="720"/>
      <c r="AO533" s="720"/>
      <c r="AP533" s="720"/>
      <c r="AQ533" s="720"/>
      <c r="AR533" s="720"/>
      <c r="AS533" s="720"/>
      <c r="AT533" s="720"/>
      <c r="AU533" s="720"/>
      <c r="AV533" s="720"/>
      <c r="AW533" s="720"/>
      <c r="AX533" s="720"/>
      <c r="AY533" s="720"/>
      <c r="AZ533" s="720"/>
      <c r="BA533" s="720"/>
      <c r="BB533" s="720"/>
      <c r="BC533" s="720"/>
      <c r="BD533" s="720"/>
      <c r="BE533" s="720"/>
      <c r="BF533" s="720"/>
      <c r="BG533" s="720"/>
      <c r="BH533" s="720"/>
      <c r="BI533" s="720"/>
      <c r="BJ533" s="720"/>
      <c r="BK533" s="720"/>
      <c r="BL533" s="720"/>
      <c r="BM533" s="720"/>
      <c r="BN533" s="720"/>
      <c r="BO533" s="720"/>
      <c r="BP533" s="720"/>
      <c r="BQ533" s="720"/>
      <c r="BR533" s="720"/>
      <c r="BS533" s="720"/>
      <c r="BT533" s="720"/>
      <c r="BU533" s="720"/>
      <c r="BV533" s="720"/>
      <c r="BW533" s="720"/>
      <c r="BX533" s="720"/>
      <c r="BY533" s="720"/>
      <c r="BZ533" s="720"/>
      <c r="CA533" s="720"/>
      <c r="CB533" s="720"/>
      <c r="CC533" s="720"/>
      <c r="CD533" s="720"/>
      <c r="CE533" s="720"/>
      <c r="CF533" s="720"/>
      <c r="CG533" s="720"/>
      <c r="CH533" s="720"/>
      <c r="CI533" s="720"/>
      <c r="CJ533" s="720"/>
      <c r="CK533" s="720"/>
      <c r="CL533" s="720"/>
      <c r="CM533" s="720"/>
      <c r="CN533" s="720"/>
      <c r="CO533" s="720"/>
      <c r="CP533" s="720"/>
      <c r="CQ533" s="720"/>
      <c r="CR533" s="720"/>
      <c r="CS533" s="720"/>
      <c r="CT533" s="720"/>
      <c r="CU533" s="720"/>
      <c r="CV533" s="720"/>
      <c r="CW533" s="720"/>
      <c r="CX533" s="720"/>
      <c r="CY533" s="720"/>
      <c r="CZ533" s="720"/>
      <c r="DA533" s="720"/>
      <c r="DB533" s="720"/>
      <c r="DC533" s="720"/>
      <c r="DD533" s="720"/>
      <c r="DE533" s="720"/>
      <c r="DF533" s="720"/>
      <c r="DG533" s="720"/>
      <c r="DH533" s="720"/>
      <c r="DI533" s="720"/>
      <c r="DJ533" s="720"/>
      <c r="DK533" s="720"/>
      <c r="DL533" s="720"/>
      <c r="DM533" s="720"/>
      <c r="DN533" s="720"/>
      <c r="DO533" s="720"/>
      <c r="DP533" s="720"/>
      <c r="DQ533" s="720"/>
      <c r="DR533" s="720"/>
      <c r="DS533" s="720"/>
      <c r="DT533" s="720"/>
      <c r="DU533" s="720"/>
      <c r="DV533" s="720"/>
      <c r="DW533" s="720"/>
      <c r="DX533" s="720"/>
      <c r="DY533" s="720"/>
      <c r="DZ533" s="720"/>
      <c r="EA533" s="720"/>
      <c r="EB533" s="720"/>
      <c r="EC533" s="720"/>
      <c r="ED533" s="720"/>
      <c r="EE533" s="720"/>
      <c r="EF533" s="720"/>
      <c r="EG533" s="720"/>
      <c r="EH533" s="720"/>
      <c r="EI533" s="720"/>
      <c r="EJ533" s="720"/>
      <c r="EK533" s="720"/>
      <c r="EL533" s="720"/>
      <c r="EM533" s="720"/>
      <c r="EN533" s="720"/>
      <c r="EO533" s="720"/>
      <c r="EP533" s="720"/>
      <c r="EQ533" s="720"/>
      <c r="ER533" s="720"/>
      <c r="ES533" s="720"/>
      <c r="ET533" s="720"/>
      <c r="EU533" s="720"/>
      <c r="EV533" s="720"/>
      <c r="EW533" s="720"/>
      <c r="EX533" s="720"/>
      <c r="EY533" s="720"/>
      <c r="EZ533" s="720"/>
      <c r="FA533" s="720"/>
      <c r="FB533" s="720"/>
      <c r="FC533" s="720"/>
      <c r="FD533" s="720"/>
      <c r="FE533" s="720"/>
      <c r="FF533" s="720"/>
      <c r="FG533" s="720"/>
      <c r="FH533" s="720"/>
      <c r="FI533" s="720"/>
      <c r="FJ533" s="720"/>
      <c r="FK533" s="720"/>
      <c r="FL533" s="720"/>
      <c r="FM533" s="720"/>
      <c r="FN533" s="720"/>
      <c r="FO533" s="720"/>
      <c r="FP533" s="720"/>
      <c r="FQ533" s="720"/>
      <c r="FR533" s="720"/>
      <c r="FS533" s="720"/>
      <c r="FT533" s="720"/>
      <c r="FU533" s="720"/>
      <c r="FV533" s="720"/>
      <c r="FW533" s="720"/>
      <c r="FX533" s="720"/>
      <c r="FY533" s="720"/>
      <c r="FZ533" s="1025"/>
      <c r="GA533" s="1312"/>
      <c r="GB533" s="1156"/>
      <c r="GC533" s="1156"/>
      <c r="GD533" s="1156"/>
      <c r="GE533" s="1156"/>
      <c r="GF533" s="1156"/>
      <c r="GG533" s="1156"/>
      <c r="GH533" s="1156"/>
      <c r="GI533" s="1156"/>
      <c r="GJ533" s="1156"/>
      <c r="GK533" s="1157"/>
      <c r="GL533" s="1157"/>
      <c r="GM533" s="1157"/>
      <c r="GN533" s="1157"/>
      <c r="GO533" s="1157"/>
      <c r="GP533" s="1157"/>
      <c r="GQ533" s="1157"/>
      <c r="GR533" s="1157"/>
      <c r="GS533" s="1157"/>
      <c r="GT533" s="1157"/>
      <c r="GU533" s="1157"/>
      <c r="GV533" s="1157"/>
      <c r="GW533" s="1157"/>
      <c r="GX533" s="1157"/>
      <c r="GY533" s="1157"/>
      <c r="GZ533" s="1157"/>
      <c r="HA533" s="1157"/>
      <c r="HB533" s="1157"/>
      <c r="HC533" s="1157"/>
      <c r="HD533" s="1157"/>
      <c r="HE533" s="1157"/>
      <c r="HF533" s="1157"/>
      <c r="HG533" s="1157"/>
      <c r="HH533" s="1157"/>
      <c r="HI533" s="1157"/>
      <c r="HJ533" s="1026"/>
    </row>
    <row r="534" spans="2:218" ht="24.95" customHeight="1" x14ac:dyDescent="0.25">
      <c r="B534" s="1605"/>
      <c r="C534" s="707"/>
      <c r="D534" s="2076"/>
      <c r="E534" s="2398"/>
      <c r="F534" s="708"/>
      <c r="G534" s="709"/>
      <c r="H534" s="709"/>
      <c r="I534" s="710"/>
      <c r="J534" s="721"/>
      <c r="K534" s="711"/>
      <c r="L534" s="712"/>
      <c r="M534" s="713"/>
      <c r="N534" s="713"/>
      <c r="O534" s="713"/>
      <c r="P534" s="713"/>
      <c r="Q534" s="714"/>
      <c r="R534" s="715"/>
      <c r="S534" s="716"/>
      <c r="T534" s="717"/>
      <c r="U534" s="722"/>
      <c r="V534" s="718"/>
      <c r="W534" s="713"/>
      <c r="X534" s="2118"/>
      <c r="Y534" s="2119"/>
      <c r="Z534" s="719"/>
      <c r="AA534" s="719"/>
      <c r="AB534" s="719"/>
      <c r="AC534" s="719"/>
      <c r="AD534" s="719"/>
      <c r="AE534" s="719"/>
      <c r="AF534" s="719"/>
      <c r="AG534" s="719"/>
      <c r="AH534" s="719"/>
      <c r="AI534" s="719"/>
      <c r="AJ534" s="719"/>
      <c r="AK534" s="719"/>
      <c r="AL534" s="719"/>
      <c r="AM534" s="719"/>
      <c r="AN534" s="719"/>
      <c r="AO534" s="719"/>
      <c r="AP534" s="719"/>
      <c r="AQ534" s="719"/>
      <c r="AR534" s="719"/>
      <c r="AS534" s="719"/>
      <c r="AT534" s="719"/>
      <c r="AU534" s="719"/>
      <c r="AV534" s="719"/>
      <c r="AW534" s="719"/>
      <c r="AX534" s="719"/>
      <c r="AY534" s="719"/>
      <c r="AZ534" s="719"/>
      <c r="BA534" s="719"/>
      <c r="BB534" s="719"/>
      <c r="BC534" s="719"/>
      <c r="BD534" s="719"/>
      <c r="BE534" s="719"/>
      <c r="BF534" s="719"/>
      <c r="BG534" s="719"/>
      <c r="BH534" s="719"/>
      <c r="BI534" s="719"/>
      <c r="BJ534" s="719"/>
      <c r="BK534" s="719"/>
      <c r="BL534" s="719"/>
      <c r="BM534" s="719"/>
      <c r="BN534" s="719"/>
      <c r="BO534" s="719"/>
      <c r="BP534" s="719"/>
      <c r="BQ534" s="719"/>
      <c r="BR534" s="719"/>
      <c r="BS534" s="719"/>
      <c r="BT534" s="719"/>
      <c r="BU534" s="719"/>
      <c r="BV534" s="719"/>
      <c r="BW534" s="719"/>
      <c r="BX534" s="719"/>
      <c r="BY534" s="719"/>
      <c r="BZ534" s="719"/>
      <c r="CA534" s="719"/>
      <c r="CB534" s="719"/>
      <c r="CC534" s="719"/>
      <c r="CD534" s="719"/>
      <c r="CE534" s="719"/>
      <c r="CF534" s="719"/>
      <c r="CG534" s="719"/>
      <c r="CH534" s="719"/>
      <c r="CI534" s="719"/>
      <c r="CJ534" s="719"/>
      <c r="CK534" s="719"/>
      <c r="CL534" s="719"/>
      <c r="CM534" s="719"/>
      <c r="CN534" s="719"/>
      <c r="CO534" s="719"/>
      <c r="CP534" s="719"/>
      <c r="CQ534" s="719"/>
      <c r="CR534" s="719"/>
      <c r="CS534" s="719"/>
      <c r="CT534" s="719"/>
      <c r="CU534" s="719"/>
      <c r="CV534" s="719"/>
      <c r="CW534" s="719"/>
      <c r="CX534" s="719"/>
      <c r="CY534" s="719"/>
      <c r="CZ534" s="719"/>
      <c r="DA534" s="719"/>
      <c r="DB534" s="719"/>
      <c r="DC534" s="719"/>
      <c r="DD534" s="719"/>
      <c r="DE534" s="719"/>
      <c r="DF534" s="719"/>
      <c r="DG534" s="719"/>
      <c r="DH534" s="719"/>
      <c r="DI534" s="719"/>
      <c r="DJ534" s="719"/>
      <c r="DK534" s="719"/>
      <c r="DL534" s="719"/>
      <c r="DM534" s="719"/>
      <c r="DN534" s="719"/>
      <c r="DO534" s="719"/>
      <c r="DP534" s="719"/>
      <c r="DQ534" s="719"/>
      <c r="DR534" s="719"/>
      <c r="DS534" s="719"/>
      <c r="DT534" s="719"/>
      <c r="DU534" s="719"/>
      <c r="DV534" s="719"/>
      <c r="DW534" s="719"/>
      <c r="DX534" s="719"/>
      <c r="DY534" s="719"/>
      <c r="DZ534" s="719"/>
      <c r="EA534" s="719"/>
      <c r="EB534" s="719"/>
      <c r="EC534" s="719"/>
      <c r="ED534" s="719"/>
      <c r="EE534" s="719"/>
      <c r="EF534" s="719"/>
      <c r="EG534" s="719"/>
      <c r="EH534" s="719"/>
      <c r="EI534" s="719"/>
      <c r="EJ534" s="719"/>
      <c r="EK534" s="719"/>
      <c r="EL534" s="719"/>
      <c r="EM534" s="719"/>
      <c r="EN534" s="719"/>
      <c r="EO534" s="719"/>
      <c r="EP534" s="719"/>
      <c r="EQ534" s="719"/>
      <c r="ER534" s="719"/>
      <c r="ES534" s="719"/>
      <c r="ET534" s="719"/>
      <c r="EU534" s="719"/>
      <c r="EV534" s="719"/>
      <c r="EW534" s="719"/>
      <c r="EX534" s="719"/>
      <c r="EY534" s="719"/>
      <c r="EZ534" s="719"/>
      <c r="FA534" s="719"/>
      <c r="FB534" s="719"/>
      <c r="FC534" s="719"/>
      <c r="FD534" s="719"/>
      <c r="FE534" s="719"/>
      <c r="FF534" s="719"/>
      <c r="FG534" s="719"/>
      <c r="FH534" s="719"/>
      <c r="FI534" s="719"/>
      <c r="FJ534" s="719"/>
      <c r="FK534" s="719"/>
      <c r="FL534" s="719"/>
      <c r="FM534" s="719"/>
      <c r="FN534" s="719"/>
      <c r="FO534" s="719"/>
      <c r="FP534" s="719"/>
      <c r="FQ534" s="719"/>
      <c r="FR534" s="719"/>
      <c r="FS534" s="719"/>
      <c r="FT534" s="719"/>
      <c r="FU534" s="719"/>
      <c r="FV534" s="719"/>
      <c r="FW534" s="719"/>
      <c r="FX534" s="719"/>
      <c r="FY534" s="719"/>
      <c r="FZ534" s="1315"/>
      <c r="GA534" s="1312"/>
      <c r="GB534" s="1156"/>
      <c r="GC534" s="1156"/>
      <c r="GD534" s="1156"/>
      <c r="GE534" s="1156"/>
      <c r="GF534" s="1156"/>
      <c r="GG534" s="1156"/>
      <c r="GH534" s="1156"/>
      <c r="GI534" s="1156"/>
      <c r="GJ534" s="1156"/>
      <c r="GK534" s="1157"/>
      <c r="GL534" s="1157"/>
      <c r="GM534" s="1157"/>
      <c r="GN534" s="1157"/>
      <c r="GO534" s="1157"/>
      <c r="GP534" s="1157"/>
      <c r="GQ534" s="1157"/>
      <c r="GR534" s="1157"/>
      <c r="GS534" s="1157"/>
      <c r="GT534" s="1157"/>
      <c r="GU534" s="1157"/>
      <c r="GV534" s="1157"/>
      <c r="GW534" s="1157"/>
      <c r="GX534" s="1157"/>
      <c r="GY534" s="1157"/>
      <c r="GZ534" s="1157"/>
      <c r="HA534" s="1157"/>
      <c r="HB534" s="1157"/>
      <c r="HC534" s="1157"/>
      <c r="HD534" s="1157"/>
      <c r="HE534" s="1157"/>
      <c r="HF534" s="1157"/>
      <c r="HG534" s="1157"/>
      <c r="HH534" s="1157"/>
      <c r="HI534" s="1157"/>
      <c r="HJ534" s="1026"/>
    </row>
    <row r="535" spans="2:218" ht="24.95" customHeight="1" x14ac:dyDescent="0.25">
      <c r="B535" s="1606"/>
      <c r="C535" s="229"/>
      <c r="D535" s="1316"/>
      <c r="E535" s="2400"/>
      <c r="F535" s="215"/>
      <c r="G535" s="213"/>
      <c r="H535" s="213"/>
      <c r="I535" s="214"/>
      <c r="J535" s="834"/>
      <c r="K535" s="234"/>
      <c r="L535" s="230"/>
      <c r="M535" s="231"/>
      <c r="N535" s="231"/>
      <c r="O535" s="231"/>
      <c r="P535" s="231"/>
      <c r="Q535" s="235"/>
      <c r="R535" s="233"/>
      <c r="S535" s="232"/>
      <c r="T535" s="219"/>
      <c r="U535" s="835"/>
      <c r="V535" s="212"/>
      <c r="W535" s="231"/>
      <c r="X535" s="2118"/>
      <c r="Y535" s="2119"/>
      <c r="Z535" s="674"/>
      <c r="AA535" s="674"/>
      <c r="AB535" s="674"/>
      <c r="AC535" s="674"/>
      <c r="AD535" s="674"/>
      <c r="AE535" s="674"/>
      <c r="AF535" s="674"/>
      <c r="AG535" s="674"/>
      <c r="AH535" s="674"/>
      <c r="AI535" s="674"/>
      <c r="AJ535" s="674"/>
      <c r="AK535" s="674"/>
      <c r="AL535" s="674"/>
      <c r="AM535" s="674"/>
      <c r="AN535" s="674"/>
      <c r="AO535" s="674"/>
      <c r="AP535" s="674"/>
      <c r="AQ535" s="674"/>
      <c r="AR535" s="674"/>
      <c r="AS535" s="674"/>
      <c r="AT535" s="674"/>
      <c r="AU535" s="674"/>
      <c r="AV535" s="674"/>
      <c r="AW535" s="674"/>
      <c r="AX535" s="674"/>
      <c r="AY535" s="674"/>
      <c r="AZ535" s="674"/>
      <c r="BA535" s="674"/>
      <c r="BB535" s="674"/>
      <c r="BC535" s="674"/>
      <c r="BD535" s="674"/>
      <c r="BE535" s="674"/>
      <c r="BF535" s="674"/>
      <c r="BG535" s="674"/>
      <c r="BH535" s="674"/>
      <c r="BI535" s="674"/>
      <c r="BJ535" s="674"/>
      <c r="BK535" s="674"/>
      <c r="BL535" s="674"/>
      <c r="BM535" s="674"/>
      <c r="BN535" s="674"/>
      <c r="BO535" s="674"/>
      <c r="BP535" s="674"/>
      <c r="BQ535" s="674"/>
      <c r="BR535" s="674"/>
      <c r="BS535" s="674"/>
      <c r="BT535" s="674"/>
      <c r="BU535" s="674"/>
      <c r="BV535" s="674"/>
      <c r="BW535" s="674"/>
      <c r="BX535" s="674"/>
      <c r="BY535" s="674"/>
      <c r="BZ535" s="674"/>
      <c r="CA535" s="674"/>
      <c r="CB535" s="674"/>
      <c r="CC535" s="674"/>
      <c r="CD535" s="674"/>
      <c r="CE535" s="674"/>
      <c r="CF535" s="674"/>
      <c r="CG535" s="674"/>
      <c r="CH535" s="674"/>
      <c r="CI535" s="674"/>
      <c r="CJ535" s="674"/>
      <c r="CK535" s="674"/>
      <c r="CL535" s="674"/>
      <c r="CM535" s="674"/>
      <c r="CN535" s="674"/>
      <c r="CO535" s="674"/>
      <c r="CP535" s="674"/>
      <c r="CQ535" s="674"/>
      <c r="CR535" s="674"/>
      <c r="CS535" s="674"/>
      <c r="CT535" s="674"/>
      <c r="CU535" s="674"/>
      <c r="CV535" s="674"/>
      <c r="CW535" s="674"/>
      <c r="CX535" s="674"/>
      <c r="CY535" s="674"/>
      <c r="CZ535" s="674"/>
      <c r="DA535" s="674"/>
      <c r="DB535" s="674"/>
      <c r="DC535" s="674"/>
      <c r="DD535" s="674"/>
      <c r="DE535" s="674"/>
      <c r="DF535" s="674"/>
      <c r="DG535" s="674"/>
      <c r="DH535" s="674"/>
      <c r="DI535" s="674"/>
      <c r="DJ535" s="674"/>
      <c r="DK535" s="674"/>
      <c r="DL535" s="674"/>
      <c r="DM535" s="674"/>
      <c r="DN535" s="674"/>
      <c r="DO535" s="674"/>
      <c r="DP535" s="674"/>
      <c r="DQ535" s="674"/>
      <c r="DR535" s="674"/>
      <c r="DS535" s="674"/>
      <c r="DT535" s="674"/>
      <c r="DU535" s="674"/>
      <c r="DV535" s="674"/>
      <c r="DW535" s="674"/>
      <c r="DX535" s="674"/>
      <c r="DY535" s="674"/>
      <c r="DZ535" s="674"/>
      <c r="EA535" s="674"/>
      <c r="EB535" s="674"/>
      <c r="EC535" s="674"/>
      <c r="ED535" s="674"/>
      <c r="EE535" s="674"/>
      <c r="EF535" s="674"/>
      <c r="EG535" s="674"/>
      <c r="EH535" s="674"/>
      <c r="EI535" s="674"/>
      <c r="EJ535" s="674"/>
      <c r="EK535" s="674"/>
      <c r="EL535" s="674"/>
      <c r="EM535" s="674"/>
      <c r="EN535" s="674"/>
      <c r="EO535" s="674"/>
      <c r="EP535" s="674"/>
      <c r="EQ535" s="674"/>
      <c r="ER535" s="674"/>
      <c r="ES535" s="674"/>
      <c r="ET535" s="674"/>
      <c r="EU535" s="674"/>
      <c r="EV535" s="674"/>
      <c r="EW535" s="674"/>
      <c r="EX535" s="674"/>
      <c r="EY535" s="674"/>
      <c r="EZ535" s="674"/>
      <c r="FA535" s="674"/>
      <c r="FB535" s="674"/>
      <c r="FC535" s="674"/>
      <c r="FD535" s="674"/>
      <c r="FE535" s="674"/>
      <c r="FF535" s="674"/>
      <c r="FG535" s="674"/>
      <c r="FH535" s="674"/>
      <c r="FI535" s="674"/>
      <c r="FJ535" s="674"/>
      <c r="FK535" s="674"/>
      <c r="FL535" s="674"/>
      <c r="FM535" s="674"/>
      <c r="FN535" s="674"/>
      <c r="FO535" s="674"/>
      <c r="FP535" s="674"/>
      <c r="FQ535" s="674"/>
      <c r="FR535" s="674"/>
      <c r="FS535" s="674"/>
      <c r="FT535" s="674"/>
      <c r="FU535" s="674"/>
      <c r="FV535" s="674"/>
      <c r="FW535" s="674"/>
      <c r="FX535" s="674"/>
      <c r="FY535" s="674"/>
      <c r="FZ535" s="1313"/>
      <c r="GA535" s="1312"/>
      <c r="GB535" s="1156"/>
      <c r="GC535" s="1156"/>
      <c r="GD535" s="1156"/>
      <c r="GE535" s="1156"/>
      <c r="GF535" s="1156"/>
      <c r="GG535" s="1156"/>
      <c r="GH535" s="1156"/>
      <c r="GI535" s="1156"/>
      <c r="GJ535" s="1156"/>
      <c r="GK535" s="1157"/>
      <c r="GL535" s="1157"/>
      <c r="GM535" s="1157"/>
      <c r="GN535" s="1157"/>
      <c r="GO535" s="1157"/>
      <c r="GP535" s="1157"/>
      <c r="GQ535" s="1157"/>
      <c r="GR535" s="1157"/>
      <c r="GS535" s="1157"/>
      <c r="GT535" s="1157"/>
      <c r="GU535" s="1157"/>
      <c r="GV535" s="1157"/>
      <c r="GW535" s="1157"/>
      <c r="GX535" s="1157"/>
      <c r="GY535" s="1157"/>
      <c r="GZ535" s="1157"/>
      <c r="HA535" s="1157"/>
      <c r="HB535" s="1157"/>
      <c r="HC535" s="1157"/>
      <c r="HD535" s="1157"/>
      <c r="HE535" s="1157"/>
      <c r="HF535" s="1157"/>
      <c r="HG535" s="1157"/>
      <c r="HH535" s="1157"/>
      <c r="HI535" s="1157"/>
      <c r="HJ535" s="1026"/>
    </row>
    <row r="536" spans="2:218" ht="24.95" customHeight="1" x14ac:dyDescent="0.25">
      <c r="B536" s="1606"/>
      <c r="C536" s="229"/>
      <c r="D536" s="1316"/>
      <c r="E536" s="2400"/>
      <c r="F536" s="215"/>
      <c r="G536" s="213"/>
      <c r="H536" s="213"/>
      <c r="I536" s="214"/>
      <c r="J536" s="834"/>
      <c r="K536" s="234"/>
      <c r="L536" s="230"/>
      <c r="M536" s="231"/>
      <c r="N536" s="231"/>
      <c r="O536" s="231"/>
      <c r="P536" s="231"/>
      <c r="Q536" s="235"/>
      <c r="R536" s="233"/>
      <c r="S536" s="232"/>
      <c r="T536" s="219"/>
      <c r="U536" s="835"/>
      <c r="V536" s="212"/>
      <c r="W536" s="231"/>
      <c r="X536" s="2118"/>
      <c r="Y536" s="2119"/>
      <c r="Z536" s="674"/>
      <c r="AA536" s="674"/>
      <c r="AB536" s="674"/>
      <c r="AC536" s="674"/>
      <c r="AD536" s="674"/>
      <c r="AE536" s="674"/>
      <c r="AF536" s="674"/>
      <c r="AG536" s="674"/>
      <c r="AH536" s="674"/>
      <c r="AI536" s="674"/>
      <c r="AJ536" s="674"/>
      <c r="AK536" s="674"/>
      <c r="AL536" s="674"/>
      <c r="AM536" s="674"/>
      <c r="AN536" s="674"/>
      <c r="AO536" s="674"/>
      <c r="AP536" s="674"/>
      <c r="AQ536" s="674"/>
      <c r="AR536" s="674"/>
      <c r="AS536" s="674"/>
      <c r="AT536" s="674"/>
      <c r="AU536" s="674"/>
      <c r="AV536" s="674"/>
      <c r="AW536" s="674"/>
      <c r="AX536" s="674"/>
      <c r="AY536" s="674"/>
      <c r="AZ536" s="674"/>
      <c r="BA536" s="674"/>
      <c r="BB536" s="674"/>
      <c r="BC536" s="674"/>
      <c r="BD536" s="674"/>
      <c r="BE536" s="674"/>
      <c r="BF536" s="674"/>
      <c r="BG536" s="674"/>
      <c r="BH536" s="674"/>
      <c r="BI536" s="674"/>
      <c r="BJ536" s="674"/>
      <c r="BK536" s="674"/>
      <c r="BL536" s="674"/>
      <c r="BM536" s="674"/>
      <c r="BN536" s="674"/>
      <c r="BO536" s="674"/>
      <c r="BP536" s="674"/>
      <c r="BQ536" s="674"/>
      <c r="BR536" s="674"/>
      <c r="BS536" s="674"/>
      <c r="BT536" s="674"/>
      <c r="BU536" s="674"/>
      <c r="BV536" s="674"/>
      <c r="BW536" s="674"/>
      <c r="BX536" s="674"/>
      <c r="BY536" s="674"/>
      <c r="BZ536" s="674"/>
      <c r="CA536" s="674"/>
      <c r="CB536" s="674"/>
      <c r="CC536" s="674"/>
      <c r="CD536" s="674"/>
      <c r="CE536" s="674"/>
      <c r="CF536" s="674"/>
      <c r="CG536" s="674"/>
      <c r="CH536" s="674"/>
      <c r="CI536" s="674"/>
      <c r="CJ536" s="674"/>
      <c r="CK536" s="674"/>
      <c r="CL536" s="674"/>
      <c r="CM536" s="674"/>
      <c r="CN536" s="674"/>
      <c r="CO536" s="674"/>
      <c r="CP536" s="674"/>
      <c r="CQ536" s="674"/>
      <c r="CR536" s="674"/>
      <c r="CS536" s="674"/>
      <c r="CT536" s="674"/>
      <c r="CU536" s="674"/>
      <c r="CV536" s="674"/>
      <c r="CW536" s="674"/>
      <c r="CX536" s="674"/>
      <c r="CY536" s="674"/>
      <c r="CZ536" s="674"/>
      <c r="DA536" s="674"/>
      <c r="DB536" s="674"/>
      <c r="DC536" s="674"/>
      <c r="DD536" s="674"/>
      <c r="DE536" s="674"/>
      <c r="DF536" s="674"/>
      <c r="DG536" s="674"/>
      <c r="DH536" s="674"/>
      <c r="DI536" s="674"/>
      <c r="DJ536" s="674"/>
      <c r="DK536" s="674"/>
      <c r="DL536" s="674"/>
      <c r="DM536" s="674"/>
      <c r="DN536" s="674"/>
      <c r="DO536" s="674"/>
      <c r="DP536" s="674"/>
      <c r="DQ536" s="674"/>
      <c r="DR536" s="674"/>
      <c r="DS536" s="674"/>
      <c r="DT536" s="674"/>
      <c r="DU536" s="674"/>
      <c r="DV536" s="674"/>
      <c r="DW536" s="674"/>
      <c r="DX536" s="674"/>
      <c r="DY536" s="674"/>
      <c r="DZ536" s="674"/>
      <c r="EA536" s="674"/>
      <c r="EB536" s="674"/>
      <c r="EC536" s="674"/>
      <c r="ED536" s="674"/>
      <c r="EE536" s="674"/>
      <c r="EF536" s="674"/>
      <c r="EG536" s="674"/>
      <c r="EH536" s="674"/>
      <c r="EI536" s="674"/>
      <c r="EJ536" s="674"/>
      <c r="EK536" s="674"/>
      <c r="EL536" s="674"/>
      <c r="EM536" s="674"/>
      <c r="EN536" s="674"/>
      <c r="EO536" s="674"/>
      <c r="EP536" s="674"/>
      <c r="EQ536" s="674"/>
      <c r="ER536" s="674"/>
      <c r="ES536" s="674"/>
      <c r="ET536" s="674"/>
      <c r="EU536" s="674"/>
      <c r="EV536" s="674"/>
      <c r="EW536" s="674"/>
      <c r="EX536" s="674"/>
      <c r="EY536" s="674"/>
      <c r="EZ536" s="674"/>
      <c r="FA536" s="674"/>
      <c r="FB536" s="674"/>
      <c r="FC536" s="674"/>
      <c r="FD536" s="674"/>
      <c r="FE536" s="674"/>
      <c r="FF536" s="674"/>
      <c r="FG536" s="674"/>
      <c r="FH536" s="674"/>
      <c r="FI536" s="674"/>
      <c r="FJ536" s="674"/>
      <c r="FK536" s="674"/>
      <c r="FL536" s="674"/>
      <c r="FM536" s="674"/>
      <c r="FN536" s="674"/>
      <c r="FO536" s="674"/>
      <c r="FP536" s="674"/>
      <c r="FQ536" s="674"/>
      <c r="FR536" s="674"/>
      <c r="FS536" s="674"/>
      <c r="FT536" s="674"/>
      <c r="FU536" s="674"/>
      <c r="FV536" s="674"/>
      <c r="FW536" s="674"/>
      <c r="FX536" s="674"/>
      <c r="FY536" s="674"/>
      <c r="FZ536" s="1313"/>
      <c r="GA536" s="1312"/>
      <c r="GB536" s="1156"/>
      <c r="GC536" s="1156"/>
      <c r="GD536" s="1156"/>
      <c r="GE536" s="1156"/>
      <c r="GF536" s="1156"/>
      <c r="GG536" s="1156"/>
      <c r="GH536" s="1156"/>
      <c r="GI536" s="1156"/>
      <c r="GJ536" s="1156"/>
      <c r="GK536" s="1157"/>
      <c r="GL536" s="1157"/>
      <c r="GM536" s="1157"/>
      <c r="GN536" s="1157"/>
      <c r="GO536" s="1157"/>
      <c r="GP536" s="1157"/>
      <c r="GQ536" s="1157"/>
      <c r="GR536" s="1157"/>
      <c r="GS536" s="1157"/>
      <c r="GT536" s="1157"/>
      <c r="GU536" s="1157"/>
      <c r="GV536" s="1157"/>
      <c r="GW536" s="1157"/>
      <c r="GX536" s="1157"/>
      <c r="GY536" s="1157"/>
      <c r="GZ536" s="1157"/>
      <c r="HA536" s="1157"/>
      <c r="HB536" s="1157"/>
      <c r="HC536" s="1157"/>
      <c r="HD536" s="1157"/>
      <c r="HE536" s="1157"/>
      <c r="HF536" s="1157"/>
      <c r="HG536" s="1157"/>
      <c r="HH536" s="1157"/>
      <c r="HI536" s="1157"/>
      <c r="HJ536" s="1026"/>
    </row>
    <row r="537" spans="2:218" ht="24.95" customHeight="1" x14ac:dyDescent="0.25">
      <c r="B537" s="1606"/>
      <c r="C537" s="229"/>
      <c r="D537" s="1316"/>
      <c r="E537" s="2400"/>
      <c r="F537" s="215"/>
      <c r="G537" s="213"/>
      <c r="H537" s="213"/>
      <c r="I537" s="214"/>
      <c r="J537" s="834"/>
      <c r="K537" s="234"/>
      <c r="L537" s="230"/>
      <c r="M537" s="231"/>
      <c r="N537" s="231"/>
      <c r="O537" s="231"/>
      <c r="P537" s="231"/>
      <c r="Q537" s="235"/>
      <c r="R537" s="233"/>
      <c r="S537" s="232"/>
      <c r="T537" s="219"/>
      <c r="U537" s="835"/>
      <c r="V537" s="212"/>
      <c r="W537" s="231"/>
      <c r="X537" s="2118"/>
      <c r="Y537" s="2119"/>
      <c r="Z537" s="674"/>
      <c r="AA537" s="674"/>
      <c r="AB537" s="674"/>
      <c r="AC537" s="674"/>
      <c r="AD537" s="674"/>
      <c r="AE537" s="674"/>
      <c r="AF537" s="674"/>
      <c r="AG537" s="674"/>
      <c r="AH537" s="674"/>
      <c r="AI537" s="674"/>
      <c r="AJ537" s="674"/>
      <c r="AK537" s="674"/>
      <c r="AL537" s="674"/>
      <c r="AM537" s="674"/>
      <c r="AN537" s="674"/>
      <c r="AO537" s="674"/>
      <c r="AP537" s="674"/>
      <c r="AQ537" s="674"/>
      <c r="AR537" s="674"/>
      <c r="AS537" s="674"/>
      <c r="AT537" s="674"/>
      <c r="AU537" s="674"/>
      <c r="AV537" s="674"/>
      <c r="AW537" s="674"/>
      <c r="AX537" s="674"/>
      <c r="AY537" s="674"/>
      <c r="AZ537" s="674"/>
      <c r="BA537" s="674"/>
      <c r="BB537" s="674"/>
      <c r="BC537" s="674"/>
      <c r="BD537" s="674"/>
      <c r="BE537" s="674"/>
      <c r="BF537" s="674"/>
      <c r="BG537" s="674"/>
      <c r="BH537" s="674"/>
      <c r="BI537" s="674"/>
      <c r="BJ537" s="674"/>
      <c r="BK537" s="674"/>
      <c r="BL537" s="674"/>
      <c r="BM537" s="674"/>
      <c r="BN537" s="674"/>
      <c r="BO537" s="674"/>
      <c r="BP537" s="674"/>
      <c r="BQ537" s="674"/>
      <c r="BR537" s="674"/>
      <c r="BS537" s="674"/>
      <c r="BT537" s="674"/>
      <c r="BU537" s="674"/>
      <c r="BV537" s="674"/>
      <c r="BW537" s="674"/>
      <c r="BX537" s="674"/>
      <c r="BY537" s="674"/>
      <c r="BZ537" s="674"/>
      <c r="CA537" s="674"/>
      <c r="CB537" s="674"/>
      <c r="CC537" s="674"/>
      <c r="CD537" s="674"/>
      <c r="CE537" s="674"/>
      <c r="CF537" s="674"/>
      <c r="CG537" s="674"/>
      <c r="CH537" s="674"/>
      <c r="CI537" s="674"/>
      <c r="CJ537" s="674"/>
      <c r="CK537" s="674"/>
      <c r="CL537" s="674"/>
      <c r="CM537" s="674"/>
      <c r="CN537" s="674"/>
      <c r="CO537" s="674"/>
      <c r="CP537" s="674"/>
      <c r="CQ537" s="674"/>
      <c r="CR537" s="674"/>
      <c r="CS537" s="674"/>
      <c r="CT537" s="674"/>
      <c r="CU537" s="674"/>
      <c r="CV537" s="674"/>
      <c r="CW537" s="674"/>
      <c r="CX537" s="674"/>
      <c r="CY537" s="674"/>
      <c r="CZ537" s="674"/>
      <c r="DA537" s="674"/>
      <c r="DB537" s="674"/>
      <c r="DC537" s="674"/>
      <c r="DD537" s="674"/>
      <c r="DE537" s="674"/>
      <c r="DF537" s="674"/>
      <c r="DG537" s="674"/>
      <c r="DH537" s="674"/>
      <c r="DI537" s="674"/>
      <c r="DJ537" s="674"/>
      <c r="DK537" s="674"/>
      <c r="DL537" s="674"/>
      <c r="DM537" s="674"/>
      <c r="DN537" s="674"/>
      <c r="DO537" s="674"/>
      <c r="DP537" s="674"/>
      <c r="DQ537" s="674"/>
      <c r="DR537" s="674"/>
      <c r="DS537" s="674"/>
      <c r="DT537" s="674"/>
      <c r="DU537" s="674"/>
      <c r="DV537" s="674"/>
      <c r="DW537" s="674"/>
      <c r="DX537" s="674"/>
      <c r="DY537" s="674"/>
      <c r="DZ537" s="674"/>
      <c r="EA537" s="674"/>
      <c r="EB537" s="674"/>
      <c r="EC537" s="674"/>
      <c r="ED537" s="674"/>
      <c r="EE537" s="674"/>
      <c r="EF537" s="674"/>
      <c r="EG537" s="674"/>
      <c r="EH537" s="674"/>
      <c r="EI537" s="674"/>
      <c r="EJ537" s="674"/>
      <c r="EK537" s="674"/>
      <c r="EL537" s="674"/>
      <c r="EM537" s="674"/>
      <c r="EN537" s="674"/>
      <c r="EO537" s="674"/>
      <c r="EP537" s="674"/>
      <c r="EQ537" s="674"/>
      <c r="ER537" s="674"/>
      <c r="ES537" s="674"/>
      <c r="ET537" s="674"/>
      <c r="EU537" s="674"/>
      <c r="EV537" s="674"/>
      <c r="EW537" s="674"/>
      <c r="EX537" s="674"/>
      <c r="EY537" s="674"/>
      <c r="EZ537" s="674"/>
      <c r="FA537" s="674"/>
      <c r="FB537" s="674"/>
      <c r="FC537" s="674"/>
      <c r="FD537" s="674"/>
      <c r="FE537" s="674"/>
      <c r="FF537" s="674"/>
      <c r="FG537" s="674"/>
      <c r="FH537" s="674"/>
      <c r="FI537" s="674"/>
      <c r="FJ537" s="674"/>
      <c r="FK537" s="674"/>
      <c r="FL537" s="674"/>
      <c r="FM537" s="674"/>
      <c r="FN537" s="674"/>
      <c r="FO537" s="674"/>
      <c r="FP537" s="674"/>
      <c r="FQ537" s="674"/>
      <c r="FR537" s="674"/>
      <c r="FS537" s="674"/>
      <c r="FT537" s="674"/>
      <c r="FU537" s="674"/>
      <c r="FV537" s="674"/>
      <c r="FW537" s="674"/>
      <c r="FX537" s="674"/>
      <c r="FY537" s="674"/>
      <c r="FZ537" s="1313"/>
      <c r="GA537" s="1312"/>
      <c r="GB537" s="1156"/>
      <c r="GC537" s="1156"/>
      <c r="GD537" s="1156"/>
      <c r="GE537" s="1156"/>
      <c r="GF537" s="1156"/>
      <c r="GG537" s="1156"/>
      <c r="GH537" s="1156"/>
      <c r="GI537" s="1156"/>
      <c r="GJ537" s="1156"/>
      <c r="GK537" s="1157"/>
      <c r="GL537" s="1157"/>
      <c r="GM537" s="1157"/>
      <c r="GN537" s="1157"/>
      <c r="GO537" s="1157"/>
      <c r="GP537" s="1157"/>
      <c r="GQ537" s="1157"/>
      <c r="GR537" s="1157"/>
      <c r="GS537" s="1157"/>
      <c r="GT537" s="1157"/>
      <c r="GU537" s="1157"/>
      <c r="GV537" s="1157"/>
      <c r="GW537" s="1157"/>
      <c r="GX537" s="1157"/>
      <c r="GY537" s="1157"/>
      <c r="GZ537" s="1157"/>
      <c r="HA537" s="1157"/>
      <c r="HB537" s="1157"/>
      <c r="HC537" s="1157"/>
      <c r="HD537" s="1157"/>
      <c r="HE537" s="1157"/>
      <c r="HF537" s="1157"/>
      <c r="HG537" s="1157"/>
      <c r="HH537" s="1157"/>
      <c r="HI537" s="1157"/>
      <c r="HJ537" s="1026"/>
    </row>
    <row r="538" spans="2:218" ht="24.95" customHeight="1" thickBot="1" x14ac:dyDescent="0.3">
      <c r="B538" s="1606"/>
      <c r="C538" s="229"/>
      <c r="D538" s="1316"/>
      <c r="E538" s="2400"/>
      <c r="F538" s="754"/>
      <c r="G538" s="213"/>
      <c r="H538" s="213"/>
      <c r="I538" s="214"/>
      <c r="J538" s="834"/>
      <c r="K538" s="234"/>
      <c r="L538" s="230"/>
      <c r="M538" s="231"/>
      <c r="N538" s="231"/>
      <c r="O538" s="231"/>
      <c r="P538" s="231"/>
      <c r="Q538" s="235"/>
      <c r="R538" s="233"/>
      <c r="S538" s="232"/>
      <c r="T538" s="219"/>
      <c r="U538" s="835"/>
      <c r="V538" s="212"/>
      <c r="W538" s="231"/>
      <c r="X538" s="2118"/>
      <c r="Y538" s="2119"/>
      <c r="Z538" s="674"/>
      <c r="AA538" s="674"/>
      <c r="AB538" s="674"/>
      <c r="AC538" s="674"/>
      <c r="AD538" s="674"/>
      <c r="AE538" s="674"/>
      <c r="AF538" s="674"/>
      <c r="AG538" s="674"/>
      <c r="AH538" s="674"/>
      <c r="AI538" s="674"/>
      <c r="AJ538" s="674"/>
      <c r="AK538" s="674"/>
      <c r="AL538" s="674"/>
      <c r="AM538" s="674"/>
      <c r="AN538" s="674"/>
      <c r="AO538" s="674"/>
      <c r="AP538" s="674"/>
      <c r="AQ538" s="674"/>
      <c r="AR538" s="674"/>
      <c r="AS538" s="674"/>
      <c r="AT538" s="674"/>
      <c r="AU538" s="674"/>
      <c r="AV538" s="674"/>
      <c r="AW538" s="674"/>
      <c r="AX538" s="674"/>
      <c r="AY538" s="674"/>
      <c r="AZ538" s="674"/>
      <c r="BA538" s="674"/>
      <c r="BB538" s="674"/>
      <c r="BC538" s="674"/>
      <c r="BD538" s="674"/>
      <c r="BE538" s="674"/>
      <c r="BF538" s="674"/>
      <c r="BG538" s="674"/>
      <c r="BH538" s="674"/>
      <c r="BI538" s="674"/>
      <c r="BJ538" s="674"/>
      <c r="BK538" s="674"/>
      <c r="BL538" s="674"/>
      <c r="BM538" s="674"/>
      <c r="BN538" s="674"/>
      <c r="BO538" s="674"/>
      <c r="BP538" s="674"/>
      <c r="BQ538" s="674"/>
      <c r="BR538" s="674"/>
      <c r="BS538" s="674"/>
      <c r="BT538" s="674"/>
      <c r="BU538" s="674"/>
      <c r="BV538" s="674"/>
      <c r="BW538" s="674"/>
      <c r="BX538" s="674"/>
      <c r="BY538" s="674"/>
      <c r="BZ538" s="674"/>
      <c r="CA538" s="674"/>
      <c r="CB538" s="674"/>
      <c r="CC538" s="674"/>
      <c r="CD538" s="674"/>
      <c r="CE538" s="674"/>
      <c r="CF538" s="674"/>
      <c r="CG538" s="674"/>
      <c r="CH538" s="674"/>
      <c r="CI538" s="674"/>
      <c r="CJ538" s="674"/>
      <c r="CK538" s="674"/>
      <c r="CL538" s="674"/>
      <c r="CM538" s="674"/>
      <c r="CN538" s="674"/>
      <c r="CO538" s="674"/>
      <c r="CP538" s="674"/>
      <c r="CQ538" s="674"/>
      <c r="CR538" s="674"/>
      <c r="CS538" s="674"/>
      <c r="CT538" s="674"/>
      <c r="CU538" s="674"/>
      <c r="CV538" s="674"/>
      <c r="CW538" s="674"/>
      <c r="CX538" s="674"/>
      <c r="CY538" s="674"/>
      <c r="CZ538" s="674"/>
      <c r="DA538" s="674"/>
      <c r="DB538" s="674"/>
      <c r="DC538" s="674"/>
      <c r="DD538" s="674"/>
      <c r="DE538" s="674"/>
      <c r="DF538" s="674"/>
      <c r="DG538" s="674"/>
      <c r="DH538" s="674"/>
      <c r="DI538" s="674"/>
      <c r="DJ538" s="674"/>
      <c r="DK538" s="674"/>
      <c r="DL538" s="674"/>
      <c r="DM538" s="674"/>
      <c r="DN538" s="674"/>
      <c r="DO538" s="674"/>
      <c r="DP538" s="674"/>
      <c r="DQ538" s="674"/>
      <c r="DR538" s="674"/>
      <c r="DS538" s="674"/>
      <c r="DT538" s="674"/>
      <c r="DU538" s="674"/>
      <c r="DV538" s="674"/>
      <c r="DW538" s="674"/>
      <c r="DX538" s="674"/>
      <c r="DY538" s="674"/>
      <c r="DZ538" s="674"/>
      <c r="EA538" s="674"/>
      <c r="EB538" s="674"/>
      <c r="EC538" s="674"/>
      <c r="ED538" s="674"/>
      <c r="EE538" s="674"/>
      <c r="EF538" s="674"/>
      <c r="EG538" s="674"/>
      <c r="EH538" s="674"/>
      <c r="EI538" s="674"/>
      <c r="EJ538" s="674"/>
      <c r="EK538" s="674"/>
      <c r="EL538" s="674"/>
      <c r="EM538" s="674"/>
      <c r="EN538" s="674"/>
      <c r="EO538" s="674"/>
      <c r="EP538" s="674"/>
      <c r="EQ538" s="674"/>
      <c r="ER538" s="674"/>
      <c r="ES538" s="674"/>
      <c r="ET538" s="674"/>
      <c r="EU538" s="674"/>
      <c r="EV538" s="674"/>
      <c r="EW538" s="674"/>
      <c r="EX538" s="674"/>
      <c r="EY538" s="674"/>
      <c r="EZ538" s="674"/>
      <c r="FA538" s="674"/>
      <c r="FB538" s="674"/>
      <c r="FC538" s="674"/>
      <c r="FD538" s="674"/>
      <c r="FE538" s="674"/>
      <c r="FF538" s="674"/>
      <c r="FG538" s="674"/>
      <c r="FH538" s="674"/>
      <c r="FI538" s="674"/>
      <c r="FJ538" s="674"/>
      <c r="FK538" s="674"/>
      <c r="FL538" s="674"/>
      <c r="FM538" s="674"/>
      <c r="FN538" s="674"/>
      <c r="FO538" s="674"/>
      <c r="FP538" s="674"/>
      <c r="FQ538" s="674"/>
      <c r="FR538" s="674"/>
      <c r="FS538" s="674"/>
      <c r="FT538" s="674"/>
      <c r="FU538" s="674"/>
      <c r="FV538" s="674"/>
      <c r="FW538" s="674"/>
      <c r="FX538" s="674"/>
      <c r="FY538" s="674"/>
      <c r="FZ538" s="1313"/>
      <c r="GA538" s="1312"/>
      <c r="GB538" s="1156"/>
      <c r="GC538" s="1156"/>
      <c r="GD538" s="1156"/>
      <c r="GE538" s="1156"/>
      <c r="GF538" s="1156"/>
      <c r="GG538" s="1156"/>
      <c r="GH538" s="1156"/>
      <c r="GI538" s="1156"/>
      <c r="GJ538" s="1156"/>
      <c r="GK538" s="1157"/>
      <c r="GL538" s="1157"/>
      <c r="GM538" s="1157"/>
      <c r="GN538" s="1157"/>
      <c r="GO538" s="1157"/>
      <c r="GP538" s="1157"/>
      <c r="GQ538" s="1157"/>
      <c r="GR538" s="1157"/>
      <c r="GS538" s="1157"/>
      <c r="GT538" s="1157"/>
      <c r="GU538" s="1157"/>
      <c r="GV538" s="1157"/>
      <c r="GW538" s="1157"/>
      <c r="GX538" s="1157"/>
      <c r="GY538" s="1157"/>
      <c r="GZ538" s="1157"/>
      <c r="HA538" s="1157"/>
      <c r="HB538" s="1157"/>
      <c r="HC538" s="1157"/>
      <c r="HD538" s="1157"/>
      <c r="HE538" s="1157"/>
      <c r="HF538" s="1157"/>
      <c r="HG538" s="1157"/>
      <c r="HH538" s="1157"/>
      <c r="HI538" s="1157"/>
      <c r="HJ538" s="1026"/>
    </row>
    <row r="539" spans="2:218" ht="24.95" customHeight="1" x14ac:dyDescent="0.25">
      <c r="B539" s="1607"/>
      <c r="C539" s="684"/>
      <c r="D539" s="1317"/>
      <c r="E539" s="2399"/>
      <c r="F539" s="685"/>
      <c r="G539" s="686"/>
      <c r="H539" s="686"/>
      <c r="I539" s="687"/>
      <c r="J539" s="723"/>
      <c r="K539" s="688"/>
      <c r="L539" s="689"/>
      <c r="M539" s="690"/>
      <c r="N539" s="690"/>
      <c r="O539" s="690"/>
      <c r="P539" s="690"/>
      <c r="Q539" s="691"/>
      <c r="R539" s="692"/>
      <c r="S539" s="693"/>
      <c r="T539" s="694"/>
      <c r="U539" s="724"/>
      <c r="V539" s="695"/>
      <c r="W539" s="690"/>
      <c r="X539" s="2118"/>
      <c r="Y539" s="2119"/>
      <c r="Z539" s="696"/>
      <c r="AA539" s="696"/>
      <c r="AB539" s="696"/>
      <c r="AC539" s="696"/>
      <c r="AD539" s="696"/>
      <c r="AE539" s="696"/>
      <c r="AF539" s="696"/>
      <c r="AG539" s="696"/>
      <c r="AH539" s="696"/>
      <c r="AI539" s="696"/>
      <c r="AJ539" s="696"/>
      <c r="AK539" s="696"/>
      <c r="AL539" s="696"/>
      <c r="AM539" s="696"/>
      <c r="AN539" s="696"/>
      <c r="AO539" s="696"/>
      <c r="AP539" s="696"/>
      <c r="AQ539" s="696"/>
      <c r="AR539" s="696"/>
      <c r="AS539" s="696"/>
      <c r="AT539" s="696"/>
      <c r="AU539" s="696"/>
      <c r="AV539" s="696"/>
      <c r="AW539" s="696"/>
      <c r="AX539" s="696"/>
      <c r="AY539" s="696"/>
      <c r="AZ539" s="696"/>
      <c r="BA539" s="696"/>
      <c r="BB539" s="696"/>
      <c r="BC539" s="696"/>
      <c r="BD539" s="696"/>
      <c r="BE539" s="696"/>
      <c r="BF539" s="696"/>
      <c r="BG539" s="696"/>
      <c r="BH539" s="696"/>
      <c r="BI539" s="696"/>
      <c r="BJ539" s="696"/>
      <c r="BK539" s="696"/>
      <c r="BL539" s="696"/>
      <c r="BM539" s="696"/>
      <c r="BN539" s="696"/>
      <c r="BO539" s="696"/>
      <c r="BP539" s="696"/>
      <c r="BQ539" s="696"/>
      <c r="BR539" s="696"/>
      <c r="BS539" s="696"/>
      <c r="BT539" s="696"/>
      <c r="BU539" s="696"/>
      <c r="BV539" s="696"/>
      <c r="BW539" s="696"/>
      <c r="BX539" s="696"/>
      <c r="BY539" s="696"/>
      <c r="BZ539" s="696"/>
      <c r="CA539" s="696"/>
      <c r="CB539" s="696"/>
      <c r="CC539" s="696"/>
      <c r="CD539" s="696"/>
      <c r="CE539" s="696"/>
      <c r="CF539" s="696"/>
      <c r="CG539" s="696"/>
      <c r="CH539" s="696"/>
      <c r="CI539" s="696"/>
      <c r="CJ539" s="696"/>
      <c r="CK539" s="696"/>
      <c r="CL539" s="696"/>
      <c r="CM539" s="696"/>
      <c r="CN539" s="696"/>
      <c r="CO539" s="696"/>
      <c r="CP539" s="696"/>
      <c r="CQ539" s="696"/>
      <c r="CR539" s="696"/>
      <c r="CS539" s="696"/>
      <c r="CT539" s="696"/>
      <c r="CU539" s="696"/>
      <c r="CV539" s="696"/>
      <c r="CW539" s="696"/>
      <c r="CX539" s="696"/>
      <c r="CY539" s="696"/>
      <c r="CZ539" s="696"/>
      <c r="DA539" s="696"/>
      <c r="DB539" s="696"/>
      <c r="DC539" s="696"/>
      <c r="DD539" s="696"/>
      <c r="DE539" s="696"/>
      <c r="DF539" s="696"/>
      <c r="DG539" s="696"/>
      <c r="DH539" s="696"/>
      <c r="DI539" s="696"/>
      <c r="DJ539" s="696"/>
      <c r="DK539" s="696"/>
      <c r="DL539" s="696"/>
      <c r="DM539" s="696"/>
      <c r="DN539" s="696"/>
      <c r="DO539" s="696"/>
      <c r="DP539" s="696"/>
      <c r="DQ539" s="696"/>
      <c r="DR539" s="696"/>
      <c r="DS539" s="696"/>
      <c r="DT539" s="696"/>
      <c r="DU539" s="696"/>
      <c r="DV539" s="696"/>
      <c r="DW539" s="696"/>
      <c r="DX539" s="696"/>
      <c r="DY539" s="696"/>
      <c r="DZ539" s="696"/>
      <c r="EA539" s="696"/>
      <c r="EB539" s="696"/>
      <c r="EC539" s="696"/>
      <c r="ED539" s="696"/>
      <c r="EE539" s="696"/>
      <c r="EF539" s="696"/>
      <c r="EG539" s="696"/>
      <c r="EH539" s="696"/>
      <c r="EI539" s="696"/>
      <c r="EJ539" s="696"/>
      <c r="EK539" s="696"/>
      <c r="EL539" s="696"/>
      <c r="EM539" s="696"/>
      <c r="EN539" s="696"/>
      <c r="EO539" s="696"/>
      <c r="EP539" s="696"/>
      <c r="EQ539" s="696"/>
      <c r="ER539" s="696"/>
      <c r="ES539" s="696"/>
      <c r="ET539" s="696"/>
      <c r="EU539" s="696"/>
      <c r="EV539" s="696"/>
      <c r="EW539" s="696"/>
      <c r="EX539" s="696"/>
      <c r="EY539" s="696"/>
      <c r="EZ539" s="696"/>
      <c r="FA539" s="696"/>
      <c r="FB539" s="696"/>
      <c r="FC539" s="696"/>
      <c r="FD539" s="696"/>
      <c r="FE539" s="696"/>
      <c r="FF539" s="696"/>
      <c r="FG539" s="696"/>
      <c r="FH539" s="696"/>
      <c r="FI539" s="696"/>
      <c r="FJ539" s="696"/>
      <c r="FK539" s="696"/>
      <c r="FL539" s="696"/>
      <c r="FM539" s="696"/>
      <c r="FN539" s="696"/>
      <c r="FO539" s="696"/>
      <c r="FP539" s="696"/>
      <c r="FQ539" s="696"/>
      <c r="FR539" s="696"/>
      <c r="FS539" s="696"/>
      <c r="FT539" s="696"/>
      <c r="FU539" s="696"/>
      <c r="FV539" s="696"/>
      <c r="FW539" s="696"/>
      <c r="FX539" s="696"/>
      <c r="FY539" s="696"/>
      <c r="FZ539" s="1314"/>
      <c r="GA539" s="1312"/>
      <c r="GB539" s="1156"/>
      <c r="GC539" s="1156"/>
      <c r="GD539" s="1156"/>
      <c r="GE539" s="1156"/>
      <c r="GF539" s="1156"/>
      <c r="GG539" s="1156"/>
      <c r="GH539" s="1156"/>
      <c r="GI539" s="1156"/>
      <c r="GJ539" s="1156"/>
      <c r="GK539" s="1157"/>
      <c r="GL539" s="1157"/>
      <c r="GM539" s="1157"/>
      <c r="GN539" s="1157"/>
      <c r="GO539" s="1157"/>
      <c r="GP539" s="1157"/>
      <c r="GQ539" s="1157"/>
      <c r="GR539" s="1157"/>
      <c r="GS539" s="1157"/>
      <c r="GT539" s="1157"/>
      <c r="GU539" s="1157"/>
      <c r="GV539" s="1157"/>
      <c r="GW539" s="1157"/>
      <c r="GX539" s="1157"/>
      <c r="GY539" s="1157"/>
      <c r="GZ539" s="1157"/>
      <c r="HA539" s="1157"/>
      <c r="HB539" s="1157"/>
      <c r="HC539" s="1157"/>
      <c r="HD539" s="1157"/>
      <c r="HE539" s="1157"/>
      <c r="HF539" s="1157"/>
      <c r="HG539" s="1157"/>
      <c r="HH539" s="1157"/>
      <c r="HI539" s="1157"/>
      <c r="HJ539" s="1026"/>
    </row>
    <row r="540" spans="2:218" ht="24.95" customHeight="1" x14ac:dyDescent="0.25">
      <c r="B540" s="1606"/>
      <c r="C540" s="229"/>
      <c r="D540" s="1316"/>
      <c r="E540" s="2400"/>
      <c r="F540" s="215"/>
      <c r="G540" s="213"/>
      <c r="H540" s="213"/>
      <c r="I540" s="214"/>
      <c r="J540" s="834"/>
      <c r="K540" s="234"/>
      <c r="L540" s="230"/>
      <c r="M540" s="231"/>
      <c r="N540" s="231"/>
      <c r="O540" s="231"/>
      <c r="P540" s="231"/>
      <c r="Q540" s="235"/>
      <c r="R540" s="233"/>
      <c r="S540" s="232"/>
      <c r="T540" s="219"/>
      <c r="U540" s="835"/>
      <c r="V540" s="212"/>
      <c r="W540" s="231"/>
      <c r="X540" s="2118"/>
      <c r="Y540" s="2119"/>
      <c r="Z540" s="674"/>
      <c r="AA540" s="674"/>
      <c r="AB540" s="674"/>
      <c r="AC540" s="674"/>
      <c r="AD540" s="674"/>
      <c r="AE540" s="674"/>
      <c r="AF540" s="674"/>
      <c r="AG540" s="674"/>
      <c r="AH540" s="674"/>
      <c r="AI540" s="674"/>
      <c r="AJ540" s="674"/>
      <c r="AK540" s="674"/>
      <c r="AL540" s="674"/>
      <c r="AM540" s="674"/>
      <c r="AN540" s="674"/>
      <c r="AO540" s="674"/>
      <c r="AP540" s="674"/>
      <c r="AQ540" s="674"/>
      <c r="AR540" s="674"/>
      <c r="AS540" s="674"/>
      <c r="AT540" s="674"/>
      <c r="AU540" s="674"/>
      <c r="AV540" s="674"/>
      <c r="AW540" s="674"/>
      <c r="AX540" s="674"/>
      <c r="AY540" s="674"/>
      <c r="AZ540" s="674"/>
      <c r="BA540" s="674"/>
      <c r="BB540" s="674"/>
      <c r="BC540" s="674"/>
      <c r="BD540" s="674"/>
      <c r="BE540" s="674"/>
      <c r="BF540" s="674"/>
      <c r="BG540" s="674"/>
      <c r="BH540" s="674"/>
      <c r="BI540" s="674"/>
      <c r="BJ540" s="674"/>
      <c r="BK540" s="674"/>
      <c r="BL540" s="674"/>
      <c r="BM540" s="674"/>
      <c r="BN540" s="674"/>
      <c r="BO540" s="674"/>
      <c r="BP540" s="674"/>
      <c r="BQ540" s="674"/>
      <c r="BR540" s="674"/>
      <c r="BS540" s="674"/>
      <c r="BT540" s="674"/>
      <c r="BU540" s="674"/>
      <c r="BV540" s="674"/>
      <c r="BW540" s="674"/>
      <c r="BX540" s="674"/>
      <c r="BY540" s="674"/>
      <c r="BZ540" s="674"/>
      <c r="CA540" s="674"/>
      <c r="CB540" s="674"/>
      <c r="CC540" s="674"/>
      <c r="CD540" s="674"/>
      <c r="CE540" s="674"/>
      <c r="CF540" s="674"/>
      <c r="CG540" s="674"/>
      <c r="CH540" s="674"/>
      <c r="CI540" s="674"/>
      <c r="CJ540" s="674"/>
      <c r="CK540" s="674"/>
      <c r="CL540" s="674"/>
      <c r="CM540" s="674"/>
      <c r="CN540" s="674"/>
      <c r="CO540" s="674"/>
      <c r="CP540" s="674"/>
      <c r="CQ540" s="674"/>
      <c r="CR540" s="674"/>
      <c r="CS540" s="674"/>
      <c r="CT540" s="674"/>
      <c r="CU540" s="674"/>
      <c r="CV540" s="674"/>
      <c r="CW540" s="674"/>
      <c r="CX540" s="674"/>
      <c r="CY540" s="674"/>
      <c r="CZ540" s="674"/>
      <c r="DA540" s="674"/>
      <c r="DB540" s="674"/>
      <c r="DC540" s="674"/>
      <c r="DD540" s="674"/>
      <c r="DE540" s="674"/>
      <c r="DF540" s="674"/>
      <c r="DG540" s="674"/>
      <c r="DH540" s="674"/>
      <c r="DI540" s="674"/>
      <c r="DJ540" s="674"/>
      <c r="DK540" s="674"/>
      <c r="DL540" s="674"/>
      <c r="DM540" s="674"/>
      <c r="DN540" s="674"/>
      <c r="DO540" s="674"/>
      <c r="DP540" s="674"/>
      <c r="DQ540" s="674"/>
      <c r="DR540" s="674"/>
      <c r="DS540" s="674"/>
      <c r="DT540" s="674"/>
      <c r="DU540" s="674"/>
      <c r="DV540" s="674"/>
      <c r="DW540" s="674"/>
      <c r="DX540" s="674"/>
      <c r="DY540" s="674"/>
      <c r="DZ540" s="674"/>
      <c r="EA540" s="674"/>
      <c r="EB540" s="674"/>
      <c r="EC540" s="674"/>
      <c r="ED540" s="674"/>
      <c r="EE540" s="674"/>
      <c r="EF540" s="674"/>
      <c r="EG540" s="674"/>
      <c r="EH540" s="674"/>
      <c r="EI540" s="674"/>
      <c r="EJ540" s="674"/>
      <c r="EK540" s="674"/>
      <c r="EL540" s="674"/>
      <c r="EM540" s="674"/>
      <c r="EN540" s="674"/>
      <c r="EO540" s="674"/>
      <c r="EP540" s="674"/>
      <c r="EQ540" s="674"/>
      <c r="ER540" s="674"/>
      <c r="ES540" s="674"/>
      <c r="ET540" s="674"/>
      <c r="EU540" s="674"/>
      <c r="EV540" s="674"/>
      <c r="EW540" s="674"/>
      <c r="EX540" s="674"/>
      <c r="EY540" s="674"/>
      <c r="EZ540" s="674"/>
      <c r="FA540" s="674"/>
      <c r="FB540" s="674"/>
      <c r="FC540" s="674"/>
      <c r="FD540" s="674"/>
      <c r="FE540" s="674"/>
      <c r="FF540" s="674"/>
      <c r="FG540" s="674"/>
      <c r="FH540" s="674"/>
      <c r="FI540" s="674"/>
      <c r="FJ540" s="674"/>
      <c r="FK540" s="674"/>
      <c r="FL540" s="674"/>
      <c r="FM540" s="674"/>
      <c r="FN540" s="674"/>
      <c r="FO540" s="674"/>
      <c r="FP540" s="674"/>
      <c r="FQ540" s="674"/>
      <c r="FR540" s="674"/>
      <c r="FS540" s="674"/>
      <c r="FT540" s="674"/>
      <c r="FU540" s="674"/>
      <c r="FV540" s="674"/>
      <c r="FW540" s="674"/>
      <c r="FX540" s="674"/>
      <c r="FY540" s="674"/>
      <c r="FZ540" s="1313"/>
      <c r="GA540" s="1312"/>
      <c r="GB540" s="1156"/>
      <c r="GC540" s="1156"/>
      <c r="GD540" s="1156"/>
      <c r="GE540" s="1156"/>
      <c r="GF540" s="1156"/>
      <c r="GG540" s="1156"/>
      <c r="GH540" s="1156"/>
      <c r="GI540" s="1156"/>
      <c r="GJ540" s="1156"/>
      <c r="GK540" s="1157"/>
      <c r="GL540" s="1157"/>
      <c r="GM540" s="1157"/>
      <c r="GN540" s="1157"/>
      <c r="GO540" s="1157"/>
      <c r="GP540" s="1157"/>
      <c r="GQ540" s="1157"/>
      <c r="GR540" s="1157"/>
      <c r="GS540" s="1157"/>
      <c r="GT540" s="1157"/>
      <c r="GU540" s="1157"/>
      <c r="GV540" s="1157"/>
      <c r="GW540" s="1157"/>
      <c r="GX540" s="1157"/>
      <c r="GY540" s="1157"/>
      <c r="GZ540" s="1157"/>
      <c r="HA540" s="1157"/>
      <c r="HB540" s="1157"/>
      <c r="HC540" s="1157"/>
      <c r="HD540" s="1157"/>
      <c r="HE540" s="1157"/>
      <c r="HF540" s="1157"/>
      <c r="HG540" s="1157"/>
      <c r="HH540" s="1157"/>
      <c r="HI540" s="1157"/>
      <c r="HJ540" s="1026"/>
    </row>
    <row r="541" spans="2:218" ht="24.95" customHeight="1" x14ac:dyDescent="0.25">
      <c r="B541" s="1606"/>
      <c r="C541" s="229"/>
      <c r="D541" s="1316"/>
      <c r="E541" s="2400"/>
      <c r="F541" s="215"/>
      <c r="G541" s="213"/>
      <c r="H541" s="213"/>
      <c r="I541" s="214"/>
      <c r="J541" s="834"/>
      <c r="K541" s="234"/>
      <c r="L541" s="230"/>
      <c r="M541" s="231"/>
      <c r="N541" s="231"/>
      <c r="O541" s="231"/>
      <c r="P541" s="231"/>
      <c r="Q541" s="235"/>
      <c r="R541" s="233"/>
      <c r="S541" s="232"/>
      <c r="T541" s="219"/>
      <c r="U541" s="835"/>
      <c r="V541" s="212"/>
      <c r="W541" s="231"/>
      <c r="X541" s="2118"/>
      <c r="Y541" s="2119"/>
      <c r="Z541" s="674"/>
      <c r="AA541" s="674"/>
      <c r="AB541" s="674"/>
      <c r="AC541" s="674"/>
      <c r="AD541" s="674"/>
      <c r="AE541" s="674"/>
      <c r="AF541" s="674"/>
      <c r="AG541" s="674"/>
      <c r="AH541" s="674"/>
      <c r="AI541" s="674"/>
      <c r="AJ541" s="674"/>
      <c r="AK541" s="674"/>
      <c r="AL541" s="674"/>
      <c r="AM541" s="674"/>
      <c r="AN541" s="674"/>
      <c r="AO541" s="674"/>
      <c r="AP541" s="674"/>
      <c r="AQ541" s="674"/>
      <c r="AR541" s="674"/>
      <c r="AS541" s="674"/>
      <c r="AT541" s="674"/>
      <c r="AU541" s="674"/>
      <c r="AV541" s="674"/>
      <c r="AW541" s="674"/>
      <c r="AX541" s="674"/>
      <c r="AY541" s="674"/>
      <c r="AZ541" s="674"/>
      <c r="BA541" s="674"/>
      <c r="BB541" s="674"/>
      <c r="BC541" s="674"/>
      <c r="BD541" s="674"/>
      <c r="BE541" s="674"/>
      <c r="BF541" s="674"/>
      <c r="BG541" s="674"/>
      <c r="BH541" s="674"/>
      <c r="BI541" s="674"/>
      <c r="BJ541" s="674"/>
      <c r="BK541" s="674"/>
      <c r="BL541" s="674"/>
      <c r="BM541" s="674"/>
      <c r="BN541" s="674"/>
      <c r="BO541" s="674"/>
      <c r="BP541" s="674"/>
      <c r="BQ541" s="674"/>
      <c r="BR541" s="674"/>
      <c r="BS541" s="674"/>
      <c r="BT541" s="674"/>
      <c r="BU541" s="674"/>
      <c r="BV541" s="674"/>
      <c r="BW541" s="674"/>
      <c r="BX541" s="674"/>
      <c r="BY541" s="674"/>
      <c r="BZ541" s="674"/>
      <c r="CA541" s="674"/>
      <c r="CB541" s="674"/>
      <c r="CC541" s="674"/>
      <c r="CD541" s="674"/>
      <c r="CE541" s="674"/>
      <c r="CF541" s="674"/>
      <c r="CG541" s="674"/>
      <c r="CH541" s="674"/>
      <c r="CI541" s="674"/>
      <c r="CJ541" s="674"/>
      <c r="CK541" s="674"/>
      <c r="CL541" s="674"/>
      <c r="CM541" s="674"/>
      <c r="CN541" s="674"/>
      <c r="CO541" s="674"/>
      <c r="CP541" s="674"/>
      <c r="CQ541" s="674"/>
      <c r="CR541" s="674"/>
      <c r="CS541" s="674"/>
      <c r="CT541" s="674"/>
      <c r="CU541" s="674"/>
      <c r="CV541" s="674"/>
      <c r="CW541" s="674"/>
      <c r="CX541" s="674"/>
      <c r="CY541" s="674"/>
      <c r="CZ541" s="674"/>
      <c r="DA541" s="674"/>
      <c r="DB541" s="674"/>
      <c r="DC541" s="674"/>
      <c r="DD541" s="674"/>
      <c r="DE541" s="674"/>
      <c r="DF541" s="674"/>
      <c r="DG541" s="674"/>
      <c r="DH541" s="674"/>
      <c r="DI541" s="674"/>
      <c r="DJ541" s="674"/>
      <c r="DK541" s="674"/>
      <c r="DL541" s="674"/>
      <c r="DM541" s="674"/>
      <c r="DN541" s="674"/>
      <c r="DO541" s="674"/>
      <c r="DP541" s="674"/>
      <c r="DQ541" s="674"/>
      <c r="DR541" s="674"/>
      <c r="DS541" s="674"/>
      <c r="DT541" s="674"/>
      <c r="DU541" s="674"/>
      <c r="DV541" s="674"/>
      <c r="DW541" s="674"/>
      <c r="DX541" s="674"/>
      <c r="DY541" s="674"/>
      <c r="DZ541" s="674"/>
      <c r="EA541" s="674"/>
      <c r="EB541" s="674"/>
      <c r="EC541" s="674"/>
      <c r="ED541" s="674"/>
      <c r="EE541" s="674"/>
      <c r="EF541" s="674"/>
      <c r="EG541" s="674"/>
      <c r="EH541" s="674"/>
      <c r="EI541" s="674"/>
      <c r="EJ541" s="674"/>
      <c r="EK541" s="674"/>
      <c r="EL541" s="674"/>
      <c r="EM541" s="674"/>
      <c r="EN541" s="674"/>
      <c r="EO541" s="674"/>
      <c r="EP541" s="674"/>
      <c r="EQ541" s="674"/>
      <c r="ER541" s="674"/>
      <c r="ES541" s="674"/>
      <c r="ET541" s="674"/>
      <c r="EU541" s="674"/>
      <c r="EV541" s="674"/>
      <c r="EW541" s="674"/>
      <c r="EX541" s="674"/>
      <c r="EY541" s="674"/>
      <c r="EZ541" s="674"/>
      <c r="FA541" s="674"/>
      <c r="FB541" s="674"/>
      <c r="FC541" s="674"/>
      <c r="FD541" s="674"/>
      <c r="FE541" s="674"/>
      <c r="FF541" s="674"/>
      <c r="FG541" s="674"/>
      <c r="FH541" s="674"/>
      <c r="FI541" s="674"/>
      <c r="FJ541" s="674"/>
      <c r="FK541" s="674"/>
      <c r="FL541" s="674"/>
      <c r="FM541" s="674"/>
      <c r="FN541" s="674"/>
      <c r="FO541" s="674"/>
      <c r="FP541" s="674"/>
      <c r="FQ541" s="674"/>
      <c r="FR541" s="674"/>
      <c r="FS541" s="674"/>
      <c r="FT541" s="674"/>
      <c r="FU541" s="674"/>
      <c r="FV541" s="674"/>
      <c r="FW541" s="674"/>
      <c r="FX541" s="674"/>
      <c r="FY541" s="674"/>
      <c r="FZ541" s="1313"/>
      <c r="GA541" s="1312"/>
      <c r="GB541" s="1156"/>
      <c r="GC541" s="1156"/>
      <c r="GD541" s="1156"/>
      <c r="GE541" s="1156"/>
      <c r="GF541" s="1156"/>
      <c r="GG541" s="1156"/>
      <c r="GH541" s="1156"/>
      <c r="GI541" s="1156"/>
      <c r="GJ541" s="1156"/>
      <c r="GK541" s="1157"/>
      <c r="GL541" s="1157"/>
      <c r="GM541" s="1157"/>
      <c r="GN541" s="1157"/>
      <c r="GO541" s="1157"/>
      <c r="GP541" s="1157"/>
      <c r="GQ541" s="1157"/>
      <c r="GR541" s="1157"/>
      <c r="GS541" s="1157"/>
      <c r="GT541" s="1157"/>
      <c r="GU541" s="1157"/>
      <c r="GV541" s="1157"/>
      <c r="GW541" s="1157"/>
      <c r="GX541" s="1157"/>
      <c r="GY541" s="1157"/>
      <c r="GZ541" s="1157"/>
      <c r="HA541" s="1157"/>
      <c r="HB541" s="1157"/>
      <c r="HC541" s="1157"/>
      <c r="HD541" s="1157"/>
      <c r="HE541" s="1157"/>
      <c r="HF541" s="1157"/>
      <c r="HG541" s="1157"/>
      <c r="HH541" s="1157"/>
      <c r="HI541" s="1157"/>
      <c r="HJ541" s="1026"/>
    </row>
    <row r="542" spans="2:218" ht="24.95" customHeight="1" x14ac:dyDescent="0.25">
      <c r="B542" s="1606"/>
      <c r="C542" s="229"/>
      <c r="D542" s="1316"/>
      <c r="E542" s="2400"/>
      <c r="F542" s="215"/>
      <c r="G542" s="213"/>
      <c r="H542" s="213"/>
      <c r="I542" s="214"/>
      <c r="J542" s="834"/>
      <c r="K542" s="234"/>
      <c r="L542" s="230"/>
      <c r="M542" s="231"/>
      <c r="N542" s="231"/>
      <c r="O542" s="231"/>
      <c r="P542" s="231"/>
      <c r="Q542" s="235"/>
      <c r="R542" s="233"/>
      <c r="S542" s="232"/>
      <c r="T542" s="219"/>
      <c r="U542" s="835"/>
      <c r="V542" s="212"/>
      <c r="W542" s="231"/>
      <c r="X542" s="2118"/>
      <c r="Y542" s="2119"/>
      <c r="Z542" s="674"/>
      <c r="AA542" s="674"/>
      <c r="AB542" s="674"/>
      <c r="AC542" s="674"/>
      <c r="AD542" s="674"/>
      <c r="AE542" s="674"/>
      <c r="AF542" s="674"/>
      <c r="AG542" s="674"/>
      <c r="AH542" s="674"/>
      <c r="AI542" s="674"/>
      <c r="AJ542" s="674"/>
      <c r="AK542" s="674"/>
      <c r="AL542" s="674"/>
      <c r="AM542" s="674"/>
      <c r="AN542" s="674"/>
      <c r="AO542" s="674"/>
      <c r="AP542" s="674"/>
      <c r="AQ542" s="674"/>
      <c r="AR542" s="674"/>
      <c r="AS542" s="674"/>
      <c r="AT542" s="674"/>
      <c r="AU542" s="674"/>
      <c r="AV542" s="674"/>
      <c r="AW542" s="674"/>
      <c r="AX542" s="674"/>
      <c r="AY542" s="674"/>
      <c r="AZ542" s="674"/>
      <c r="BA542" s="674"/>
      <c r="BB542" s="674"/>
      <c r="BC542" s="674"/>
      <c r="BD542" s="674"/>
      <c r="BE542" s="674"/>
      <c r="BF542" s="674"/>
      <c r="BG542" s="674"/>
      <c r="BH542" s="674"/>
      <c r="BI542" s="674"/>
      <c r="BJ542" s="674"/>
      <c r="BK542" s="674"/>
      <c r="BL542" s="674"/>
      <c r="BM542" s="674"/>
      <c r="BN542" s="674"/>
      <c r="BO542" s="674"/>
      <c r="BP542" s="674"/>
      <c r="BQ542" s="674"/>
      <c r="BR542" s="674"/>
      <c r="BS542" s="674"/>
      <c r="BT542" s="674"/>
      <c r="BU542" s="674"/>
      <c r="BV542" s="674"/>
      <c r="BW542" s="674"/>
      <c r="BX542" s="674"/>
      <c r="BY542" s="674"/>
      <c r="BZ542" s="674"/>
      <c r="CA542" s="674"/>
      <c r="CB542" s="674"/>
      <c r="CC542" s="674"/>
      <c r="CD542" s="674"/>
      <c r="CE542" s="674"/>
      <c r="CF542" s="674"/>
      <c r="CG542" s="674"/>
      <c r="CH542" s="674"/>
      <c r="CI542" s="674"/>
      <c r="CJ542" s="674"/>
      <c r="CK542" s="674"/>
      <c r="CL542" s="674"/>
      <c r="CM542" s="674"/>
      <c r="CN542" s="674"/>
      <c r="CO542" s="674"/>
      <c r="CP542" s="674"/>
      <c r="CQ542" s="674"/>
      <c r="CR542" s="674"/>
      <c r="CS542" s="674"/>
      <c r="CT542" s="674"/>
      <c r="CU542" s="674"/>
      <c r="CV542" s="674"/>
      <c r="CW542" s="674"/>
      <c r="CX542" s="674"/>
      <c r="CY542" s="674"/>
      <c r="CZ542" s="674"/>
      <c r="DA542" s="674"/>
      <c r="DB542" s="674"/>
      <c r="DC542" s="674"/>
      <c r="DD542" s="674"/>
      <c r="DE542" s="674"/>
      <c r="DF542" s="674"/>
      <c r="DG542" s="674"/>
      <c r="DH542" s="674"/>
      <c r="DI542" s="674"/>
      <c r="DJ542" s="674"/>
      <c r="DK542" s="674"/>
      <c r="DL542" s="674"/>
      <c r="DM542" s="674"/>
      <c r="DN542" s="674"/>
      <c r="DO542" s="674"/>
      <c r="DP542" s="674"/>
      <c r="DQ542" s="674"/>
      <c r="DR542" s="674"/>
      <c r="DS542" s="674"/>
      <c r="DT542" s="674"/>
      <c r="DU542" s="674"/>
      <c r="DV542" s="674"/>
      <c r="DW542" s="674"/>
      <c r="DX542" s="674"/>
      <c r="DY542" s="674"/>
      <c r="DZ542" s="674"/>
      <c r="EA542" s="674"/>
      <c r="EB542" s="674"/>
      <c r="EC542" s="674"/>
      <c r="ED542" s="674"/>
      <c r="EE542" s="674"/>
      <c r="EF542" s="674"/>
      <c r="EG542" s="674"/>
      <c r="EH542" s="674"/>
      <c r="EI542" s="674"/>
      <c r="EJ542" s="674"/>
      <c r="EK542" s="674"/>
      <c r="EL542" s="674"/>
      <c r="EM542" s="674"/>
      <c r="EN542" s="674"/>
      <c r="EO542" s="674"/>
      <c r="EP542" s="674"/>
      <c r="EQ542" s="674"/>
      <c r="ER542" s="674"/>
      <c r="ES542" s="674"/>
      <c r="ET542" s="674"/>
      <c r="EU542" s="674"/>
      <c r="EV542" s="674"/>
      <c r="EW542" s="674"/>
      <c r="EX542" s="674"/>
      <c r="EY542" s="674"/>
      <c r="EZ542" s="674"/>
      <c r="FA542" s="674"/>
      <c r="FB542" s="674"/>
      <c r="FC542" s="674"/>
      <c r="FD542" s="674"/>
      <c r="FE542" s="674"/>
      <c r="FF542" s="674"/>
      <c r="FG542" s="674"/>
      <c r="FH542" s="674"/>
      <c r="FI542" s="674"/>
      <c r="FJ542" s="674"/>
      <c r="FK542" s="674"/>
      <c r="FL542" s="674"/>
      <c r="FM542" s="674"/>
      <c r="FN542" s="674"/>
      <c r="FO542" s="674"/>
      <c r="FP542" s="674"/>
      <c r="FQ542" s="674"/>
      <c r="FR542" s="674"/>
      <c r="FS542" s="674"/>
      <c r="FT542" s="674"/>
      <c r="FU542" s="674"/>
      <c r="FV542" s="674"/>
      <c r="FW542" s="674"/>
      <c r="FX542" s="674"/>
      <c r="FY542" s="674"/>
      <c r="FZ542" s="1313"/>
      <c r="GA542" s="1312"/>
      <c r="GB542" s="1156"/>
      <c r="GC542" s="1156"/>
      <c r="GD542" s="1156"/>
      <c r="GE542" s="1156"/>
      <c r="GF542" s="1156"/>
      <c r="GG542" s="1156"/>
      <c r="GH542" s="1156"/>
      <c r="GI542" s="1156"/>
      <c r="GJ542" s="1156"/>
      <c r="GK542" s="1157"/>
      <c r="GL542" s="1157"/>
      <c r="GM542" s="1157"/>
      <c r="GN542" s="1157"/>
      <c r="GO542" s="1157"/>
      <c r="GP542" s="1157"/>
      <c r="GQ542" s="1157"/>
      <c r="GR542" s="1157"/>
      <c r="GS542" s="1157"/>
      <c r="GT542" s="1157"/>
      <c r="GU542" s="1157"/>
      <c r="GV542" s="1157"/>
      <c r="GW542" s="1157"/>
      <c r="GX542" s="1157"/>
      <c r="GY542" s="1157"/>
      <c r="GZ542" s="1157"/>
      <c r="HA542" s="1157"/>
      <c r="HB542" s="1157"/>
      <c r="HC542" s="1157"/>
      <c r="HD542" s="1157"/>
      <c r="HE542" s="1157"/>
      <c r="HF542" s="1157"/>
      <c r="HG542" s="1157"/>
      <c r="HH542" s="1157"/>
      <c r="HI542" s="1157"/>
      <c r="HJ542" s="1026"/>
    </row>
    <row r="543" spans="2:218" ht="24.95" customHeight="1" x14ac:dyDescent="0.25">
      <c r="B543" s="1606"/>
      <c r="C543" s="229"/>
      <c r="D543" s="1316"/>
      <c r="E543" s="2400"/>
      <c r="F543" s="215"/>
      <c r="G543" s="213"/>
      <c r="H543" s="213"/>
      <c r="I543" s="214"/>
      <c r="J543" s="834"/>
      <c r="K543" s="234"/>
      <c r="L543" s="230"/>
      <c r="M543" s="231"/>
      <c r="N543" s="231"/>
      <c r="O543" s="231"/>
      <c r="P543" s="231"/>
      <c r="Q543" s="235"/>
      <c r="R543" s="233"/>
      <c r="S543" s="232"/>
      <c r="T543" s="219"/>
      <c r="U543" s="835"/>
      <c r="V543" s="212"/>
      <c r="W543" s="231"/>
      <c r="X543" s="2118"/>
      <c r="Y543" s="2119"/>
      <c r="Z543" s="674"/>
      <c r="AA543" s="674"/>
      <c r="AB543" s="674"/>
      <c r="AC543" s="674"/>
      <c r="AD543" s="674"/>
      <c r="AE543" s="674"/>
      <c r="AF543" s="674"/>
      <c r="AG543" s="674"/>
      <c r="AH543" s="674"/>
      <c r="AI543" s="674"/>
      <c r="AJ543" s="674"/>
      <c r="AK543" s="674"/>
      <c r="AL543" s="674"/>
      <c r="AM543" s="674"/>
      <c r="AN543" s="674"/>
      <c r="AO543" s="674"/>
      <c r="AP543" s="674"/>
      <c r="AQ543" s="674"/>
      <c r="AR543" s="674"/>
      <c r="AS543" s="674"/>
      <c r="AT543" s="674"/>
      <c r="AU543" s="674"/>
      <c r="AV543" s="674"/>
      <c r="AW543" s="674"/>
      <c r="AX543" s="674"/>
      <c r="AY543" s="674"/>
      <c r="AZ543" s="674"/>
      <c r="BA543" s="674"/>
      <c r="BB543" s="674"/>
      <c r="BC543" s="674"/>
      <c r="BD543" s="674"/>
      <c r="BE543" s="674"/>
      <c r="BF543" s="674"/>
      <c r="BG543" s="674"/>
      <c r="BH543" s="674"/>
      <c r="BI543" s="674"/>
      <c r="BJ543" s="674"/>
      <c r="BK543" s="674"/>
      <c r="BL543" s="674"/>
      <c r="BM543" s="674"/>
      <c r="BN543" s="674"/>
      <c r="BO543" s="674"/>
      <c r="BP543" s="674"/>
      <c r="BQ543" s="674"/>
      <c r="BR543" s="674"/>
      <c r="BS543" s="674"/>
      <c r="BT543" s="674"/>
      <c r="BU543" s="674"/>
      <c r="BV543" s="674"/>
      <c r="BW543" s="674"/>
      <c r="BX543" s="674"/>
      <c r="BY543" s="674"/>
      <c r="BZ543" s="674"/>
      <c r="CA543" s="674"/>
      <c r="CB543" s="674"/>
      <c r="CC543" s="674"/>
      <c r="CD543" s="674"/>
      <c r="CE543" s="674"/>
      <c r="CF543" s="674"/>
      <c r="CG543" s="674"/>
      <c r="CH543" s="674"/>
      <c r="CI543" s="674"/>
      <c r="CJ543" s="674"/>
      <c r="CK543" s="674"/>
      <c r="CL543" s="674"/>
      <c r="CM543" s="674"/>
      <c r="CN543" s="674"/>
      <c r="CO543" s="674"/>
      <c r="CP543" s="674"/>
      <c r="CQ543" s="674"/>
      <c r="CR543" s="674"/>
      <c r="CS543" s="674"/>
      <c r="CT543" s="674"/>
      <c r="CU543" s="674"/>
      <c r="CV543" s="674"/>
      <c r="CW543" s="674"/>
      <c r="CX543" s="674"/>
      <c r="CY543" s="674"/>
      <c r="CZ543" s="674"/>
      <c r="DA543" s="674"/>
      <c r="DB543" s="674"/>
      <c r="DC543" s="674"/>
      <c r="DD543" s="674"/>
      <c r="DE543" s="674"/>
      <c r="DF543" s="674"/>
      <c r="DG543" s="674"/>
      <c r="DH543" s="674"/>
      <c r="DI543" s="674"/>
      <c r="DJ543" s="674"/>
      <c r="DK543" s="674"/>
      <c r="DL543" s="674"/>
      <c r="DM543" s="674"/>
      <c r="DN543" s="674"/>
      <c r="DO543" s="674"/>
      <c r="DP543" s="674"/>
      <c r="DQ543" s="674"/>
      <c r="DR543" s="674"/>
      <c r="DS543" s="674"/>
      <c r="DT543" s="674"/>
      <c r="DU543" s="674"/>
      <c r="DV543" s="674"/>
      <c r="DW543" s="674"/>
      <c r="DX543" s="674"/>
      <c r="DY543" s="674"/>
      <c r="DZ543" s="674"/>
      <c r="EA543" s="674"/>
      <c r="EB543" s="674"/>
      <c r="EC543" s="674"/>
      <c r="ED543" s="674"/>
      <c r="EE543" s="674"/>
      <c r="EF543" s="674"/>
      <c r="EG543" s="674"/>
      <c r="EH543" s="674"/>
      <c r="EI543" s="674"/>
      <c r="EJ543" s="674"/>
      <c r="EK543" s="674"/>
      <c r="EL543" s="674"/>
      <c r="EM543" s="674"/>
      <c r="EN543" s="674"/>
      <c r="EO543" s="674"/>
      <c r="EP543" s="674"/>
      <c r="EQ543" s="674"/>
      <c r="ER543" s="674"/>
      <c r="ES543" s="674"/>
      <c r="ET543" s="674"/>
      <c r="EU543" s="674"/>
      <c r="EV543" s="674"/>
      <c r="EW543" s="674"/>
      <c r="EX543" s="674"/>
      <c r="EY543" s="674"/>
      <c r="EZ543" s="674"/>
      <c r="FA543" s="674"/>
      <c r="FB543" s="674"/>
      <c r="FC543" s="674"/>
      <c r="FD543" s="674"/>
      <c r="FE543" s="674"/>
      <c r="FF543" s="674"/>
      <c r="FG543" s="674"/>
      <c r="FH543" s="674"/>
      <c r="FI543" s="674"/>
      <c r="FJ543" s="674"/>
      <c r="FK543" s="674"/>
      <c r="FL543" s="674"/>
      <c r="FM543" s="674"/>
      <c r="FN543" s="674"/>
      <c r="FO543" s="674"/>
      <c r="FP543" s="674"/>
      <c r="FQ543" s="674"/>
      <c r="FR543" s="674"/>
      <c r="FS543" s="674"/>
      <c r="FT543" s="674"/>
      <c r="FU543" s="674"/>
      <c r="FV543" s="674"/>
      <c r="FW543" s="674"/>
      <c r="FX543" s="674"/>
      <c r="FY543" s="674"/>
      <c r="FZ543" s="1313"/>
      <c r="GA543" s="1312"/>
      <c r="GB543" s="1156"/>
      <c r="GC543" s="1156"/>
      <c r="GD543" s="1156"/>
      <c r="GE543" s="1156"/>
      <c r="GF543" s="1156"/>
      <c r="GG543" s="1156"/>
      <c r="GH543" s="1156"/>
      <c r="GI543" s="1156"/>
      <c r="GJ543" s="1156"/>
      <c r="GK543" s="1157"/>
      <c r="GL543" s="1157"/>
      <c r="GM543" s="1157"/>
      <c r="GN543" s="1157"/>
      <c r="GO543" s="1157"/>
      <c r="GP543" s="1157"/>
      <c r="GQ543" s="1157"/>
      <c r="GR543" s="1157"/>
      <c r="GS543" s="1157"/>
      <c r="GT543" s="1157"/>
      <c r="GU543" s="1157"/>
      <c r="GV543" s="1157"/>
      <c r="GW543" s="1157"/>
      <c r="GX543" s="1157"/>
      <c r="GY543" s="1157"/>
      <c r="GZ543" s="1157"/>
      <c r="HA543" s="1157"/>
      <c r="HB543" s="1157"/>
      <c r="HC543" s="1157"/>
      <c r="HD543" s="1157"/>
      <c r="HE543" s="1157"/>
      <c r="HF543" s="1157"/>
      <c r="HG543" s="1157"/>
      <c r="HH543" s="1157"/>
      <c r="HI543" s="1157"/>
      <c r="HJ543" s="1026"/>
    </row>
    <row r="544" spans="2:218" ht="24.95" customHeight="1" x14ac:dyDescent="0.25">
      <c r="B544" s="1606"/>
      <c r="C544" s="229"/>
      <c r="D544" s="1316"/>
      <c r="E544" s="2400"/>
      <c r="F544" s="215"/>
      <c r="G544" s="213"/>
      <c r="H544" s="213"/>
      <c r="I544" s="214"/>
      <c r="J544" s="834"/>
      <c r="K544" s="234"/>
      <c r="L544" s="230"/>
      <c r="M544" s="231"/>
      <c r="N544" s="231"/>
      <c r="O544" s="231"/>
      <c r="P544" s="231"/>
      <c r="Q544" s="235"/>
      <c r="R544" s="233"/>
      <c r="S544" s="232"/>
      <c r="T544" s="219"/>
      <c r="U544" s="835"/>
      <c r="V544" s="212"/>
      <c r="W544" s="231"/>
      <c r="X544" s="2118"/>
      <c r="Y544" s="2119"/>
      <c r="Z544" s="674"/>
      <c r="AA544" s="674"/>
      <c r="AB544" s="674"/>
      <c r="AC544" s="674"/>
      <c r="AD544" s="674"/>
      <c r="AE544" s="674"/>
      <c r="AF544" s="674"/>
      <c r="AG544" s="674"/>
      <c r="AH544" s="674"/>
      <c r="AI544" s="674"/>
      <c r="AJ544" s="674"/>
      <c r="AK544" s="674"/>
      <c r="AL544" s="674"/>
      <c r="AM544" s="674"/>
      <c r="AN544" s="674"/>
      <c r="AO544" s="674"/>
      <c r="AP544" s="674"/>
      <c r="AQ544" s="674"/>
      <c r="AR544" s="674"/>
      <c r="AS544" s="674"/>
      <c r="AT544" s="674"/>
      <c r="AU544" s="674"/>
      <c r="AV544" s="674"/>
      <c r="AW544" s="674"/>
      <c r="AX544" s="674"/>
      <c r="AY544" s="674"/>
      <c r="AZ544" s="674"/>
      <c r="BA544" s="674"/>
      <c r="BB544" s="674"/>
      <c r="BC544" s="674"/>
      <c r="BD544" s="674"/>
      <c r="BE544" s="674"/>
      <c r="BF544" s="674"/>
      <c r="BG544" s="674"/>
      <c r="BH544" s="674"/>
      <c r="BI544" s="674"/>
      <c r="BJ544" s="674"/>
      <c r="BK544" s="674"/>
      <c r="BL544" s="674"/>
      <c r="BM544" s="674"/>
      <c r="BN544" s="674"/>
      <c r="BO544" s="674"/>
      <c r="BP544" s="674"/>
      <c r="BQ544" s="674"/>
      <c r="BR544" s="674"/>
      <c r="BS544" s="674"/>
      <c r="BT544" s="674"/>
      <c r="BU544" s="674"/>
      <c r="BV544" s="674"/>
      <c r="BW544" s="674"/>
      <c r="BX544" s="674"/>
      <c r="BY544" s="674"/>
      <c r="BZ544" s="674"/>
      <c r="CA544" s="674"/>
      <c r="CB544" s="674"/>
      <c r="CC544" s="674"/>
      <c r="CD544" s="674"/>
      <c r="CE544" s="674"/>
      <c r="CF544" s="674"/>
      <c r="CG544" s="674"/>
      <c r="CH544" s="674"/>
      <c r="CI544" s="674"/>
      <c r="CJ544" s="674"/>
      <c r="CK544" s="674"/>
      <c r="CL544" s="674"/>
      <c r="CM544" s="674"/>
      <c r="CN544" s="674"/>
      <c r="CO544" s="674"/>
      <c r="CP544" s="674"/>
      <c r="CQ544" s="674"/>
      <c r="CR544" s="674"/>
      <c r="CS544" s="674"/>
      <c r="CT544" s="674"/>
      <c r="CU544" s="674"/>
      <c r="CV544" s="674"/>
      <c r="CW544" s="674"/>
      <c r="CX544" s="674"/>
      <c r="CY544" s="674"/>
      <c r="CZ544" s="674"/>
      <c r="DA544" s="674"/>
      <c r="DB544" s="674"/>
      <c r="DC544" s="674"/>
      <c r="DD544" s="674"/>
      <c r="DE544" s="674"/>
      <c r="DF544" s="674"/>
      <c r="DG544" s="674"/>
      <c r="DH544" s="674"/>
      <c r="DI544" s="674"/>
      <c r="DJ544" s="674"/>
      <c r="DK544" s="674"/>
      <c r="DL544" s="674"/>
      <c r="DM544" s="674"/>
      <c r="DN544" s="674"/>
      <c r="DO544" s="674"/>
      <c r="DP544" s="674"/>
      <c r="DQ544" s="674"/>
      <c r="DR544" s="674"/>
      <c r="DS544" s="674"/>
      <c r="DT544" s="674"/>
      <c r="DU544" s="674"/>
      <c r="DV544" s="674"/>
      <c r="DW544" s="674"/>
      <c r="DX544" s="674"/>
      <c r="DY544" s="674"/>
      <c r="DZ544" s="674"/>
      <c r="EA544" s="674"/>
      <c r="EB544" s="674"/>
      <c r="EC544" s="674"/>
      <c r="ED544" s="674"/>
      <c r="EE544" s="674"/>
      <c r="EF544" s="674"/>
      <c r="EG544" s="674"/>
      <c r="EH544" s="674"/>
      <c r="EI544" s="674"/>
      <c r="EJ544" s="674"/>
      <c r="EK544" s="674"/>
      <c r="EL544" s="674"/>
      <c r="EM544" s="674"/>
      <c r="EN544" s="674"/>
      <c r="EO544" s="674"/>
      <c r="EP544" s="674"/>
      <c r="EQ544" s="674"/>
      <c r="ER544" s="674"/>
      <c r="ES544" s="674"/>
      <c r="ET544" s="674"/>
      <c r="EU544" s="674"/>
      <c r="EV544" s="674"/>
      <c r="EW544" s="674"/>
      <c r="EX544" s="674"/>
      <c r="EY544" s="674"/>
      <c r="EZ544" s="674"/>
      <c r="FA544" s="674"/>
      <c r="FB544" s="674"/>
      <c r="FC544" s="674"/>
      <c r="FD544" s="674"/>
      <c r="FE544" s="674"/>
      <c r="FF544" s="674"/>
      <c r="FG544" s="674"/>
      <c r="FH544" s="674"/>
      <c r="FI544" s="674"/>
      <c r="FJ544" s="674"/>
      <c r="FK544" s="674"/>
      <c r="FL544" s="674"/>
      <c r="FM544" s="674"/>
      <c r="FN544" s="674"/>
      <c r="FO544" s="674"/>
      <c r="FP544" s="674"/>
      <c r="FQ544" s="674"/>
      <c r="FR544" s="674"/>
      <c r="FS544" s="674"/>
      <c r="FT544" s="674"/>
      <c r="FU544" s="674"/>
      <c r="FV544" s="674"/>
      <c r="FW544" s="674"/>
      <c r="FX544" s="674"/>
      <c r="FY544" s="674"/>
      <c r="FZ544" s="1313"/>
      <c r="GA544" s="1312"/>
      <c r="GB544" s="1156"/>
      <c r="GC544" s="1156"/>
      <c r="GD544" s="1156"/>
      <c r="GE544" s="1156"/>
      <c r="GF544" s="1156"/>
      <c r="GG544" s="1156"/>
      <c r="GH544" s="1156"/>
      <c r="GI544" s="1156"/>
      <c r="GJ544" s="1156"/>
      <c r="GK544" s="1157"/>
      <c r="GL544" s="1157"/>
      <c r="GM544" s="1157"/>
      <c r="GN544" s="1157"/>
      <c r="GO544" s="1157"/>
      <c r="GP544" s="1157"/>
      <c r="GQ544" s="1157"/>
      <c r="GR544" s="1157"/>
      <c r="GS544" s="1157"/>
      <c r="GT544" s="1157"/>
      <c r="GU544" s="1157"/>
      <c r="GV544" s="1157"/>
      <c r="GW544" s="1157"/>
      <c r="GX544" s="1157"/>
      <c r="GY544" s="1157"/>
      <c r="GZ544" s="1157"/>
      <c r="HA544" s="1157"/>
      <c r="HB544" s="1157"/>
      <c r="HC544" s="1157"/>
      <c r="HD544" s="1157"/>
      <c r="HE544" s="1157"/>
      <c r="HF544" s="1157"/>
      <c r="HG544" s="1157"/>
      <c r="HH544" s="1157"/>
      <c r="HI544" s="1157"/>
      <c r="HJ544" s="1026"/>
    </row>
    <row r="545" spans="2:218" ht="24.95" customHeight="1" x14ac:dyDescent="0.25">
      <c r="B545" s="1606"/>
      <c r="C545" s="229"/>
      <c r="D545" s="1316"/>
      <c r="E545" s="2400"/>
      <c r="F545" s="215"/>
      <c r="G545" s="213"/>
      <c r="H545" s="213"/>
      <c r="I545" s="214"/>
      <c r="J545" s="834"/>
      <c r="K545" s="234"/>
      <c r="L545" s="230"/>
      <c r="M545" s="231"/>
      <c r="N545" s="231"/>
      <c r="O545" s="231"/>
      <c r="P545" s="231"/>
      <c r="Q545" s="235"/>
      <c r="R545" s="233"/>
      <c r="S545" s="232"/>
      <c r="T545" s="219"/>
      <c r="U545" s="835"/>
      <c r="V545" s="212"/>
      <c r="W545" s="231"/>
      <c r="X545" s="2118"/>
      <c r="Y545" s="2119"/>
      <c r="Z545" s="674"/>
      <c r="AA545" s="674"/>
      <c r="AB545" s="674"/>
      <c r="AC545" s="674"/>
      <c r="AD545" s="674"/>
      <c r="AE545" s="674"/>
      <c r="AF545" s="674"/>
      <c r="AG545" s="674"/>
      <c r="AH545" s="674"/>
      <c r="AI545" s="674"/>
      <c r="AJ545" s="674"/>
      <c r="AK545" s="674"/>
      <c r="AL545" s="674"/>
      <c r="AM545" s="674"/>
      <c r="AN545" s="674"/>
      <c r="AO545" s="674"/>
      <c r="AP545" s="674"/>
      <c r="AQ545" s="674"/>
      <c r="AR545" s="674"/>
      <c r="AS545" s="674"/>
      <c r="AT545" s="674"/>
      <c r="AU545" s="674"/>
      <c r="AV545" s="674"/>
      <c r="AW545" s="674"/>
      <c r="AX545" s="674"/>
      <c r="AY545" s="674"/>
      <c r="AZ545" s="674"/>
      <c r="BA545" s="674"/>
      <c r="BB545" s="674"/>
      <c r="BC545" s="674"/>
      <c r="BD545" s="674"/>
      <c r="BE545" s="674"/>
      <c r="BF545" s="674"/>
      <c r="BG545" s="674"/>
      <c r="BH545" s="674"/>
      <c r="BI545" s="674"/>
      <c r="BJ545" s="674"/>
      <c r="BK545" s="674"/>
      <c r="BL545" s="674"/>
      <c r="BM545" s="674"/>
      <c r="BN545" s="674"/>
      <c r="BO545" s="674"/>
      <c r="BP545" s="674"/>
      <c r="BQ545" s="674"/>
      <c r="BR545" s="674"/>
      <c r="BS545" s="674"/>
      <c r="BT545" s="674"/>
      <c r="BU545" s="674"/>
      <c r="BV545" s="674"/>
      <c r="BW545" s="674"/>
      <c r="BX545" s="674"/>
      <c r="BY545" s="674"/>
      <c r="BZ545" s="674"/>
      <c r="CA545" s="674"/>
      <c r="CB545" s="674"/>
      <c r="CC545" s="674"/>
      <c r="CD545" s="674"/>
      <c r="CE545" s="674"/>
      <c r="CF545" s="674"/>
      <c r="CG545" s="674"/>
      <c r="CH545" s="674"/>
      <c r="CI545" s="674"/>
      <c r="CJ545" s="674"/>
      <c r="CK545" s="674"/>
      <c r="CL545" s="674"/>
      <c r="CM545" s="674"/>
      <c r="CN545" s="674"/>
      <c r="CO545" s="674"/>
      <c r="CP545" s="674"/>
      <c r="CQ545" s="674"/>
      <c r="CR545" s="674"/>
      <c r="CS545" s="674"/>
      <c r="CT545" s="674"/>
      <c r="CU545" s="674"/>
      <c r="CV545" s="674"/>
      <c r="CW545" s="674"/>
      <c r="CX545" s="674"/>
      <c r="CY545" s="674"/>
      <c r="CZ545" s="674"/>
      <c r="DA545" s="674"/>
      <c r="DB545" s="674"/>
      <c r="DC545" s="674"/>
      <c r="DD545" s="674"/>
      <c r="DE545" s="674"/>
      <c r="DF545" s="674"/>
      <c r="DG545" s="674"/>
      <c r="DH545" s="674"/>
      <c r="DI545" s="674"/>
      <c r="DJ545" s="674"/>
      <c r="DK545" s="674"/>
      <c r="DL545" s="674"/>
      <c r="DM545" s="674"/>
      <c r="DN545" s="674"/>
      <c r="DO545" s="674"/>
      <c r="DP545" s="674"/>
      <c r="DQ545" s="674"/>
      <c r="DR545" s="674"/>
      <c r="DS545" s="674"/>
      <c r="DT545" s="674"/>
      <c r="DU545" s="674"/>
      <c r="DV545" s="674"/>
      <c r="DW545" s="674"/>
      <c r="DX545" s="674"/>
      <c r="DY545" s="674"/>
      <c r="DZ545" s="674"/>
      <c r="EA545" s="674"/>
      <c r="EB545" s="674"/>
      <c r="EC545" s="674"/>
      <c r="ED545" s="674"/>
      <c r="EE545" s="674"/>
      <c r="EF545" s="674"/>
      <c r="EG545" s="674"/>
      <c r="EH545" s="674"/>
      <c r="EI545" s="674"/>
      <c r="EJ545" s="674"/>
      <c r="EK545" s="674"/>
      <c r="EL545" s="674"/>
      <c r="EM545" s="674"/>
      <c r="EN545" s="674"/>
      <c r="EO545" s="674"/>
      <c r="EP545" s="674"/>
      <c r="EQ545" s="674"/>
      <c r="ER545" s="674"/>
      <c r="ES545" s="674"/>
      <c r="ET545" s="674"/>
      <c r="EU545" s="674"/>
      <c r="EV545" s="674"/>
      <c r="EW545" s="674"/>
      <c r="EX545" s="674"/>
      <c r="EY545" s="674"/>
      <c r="EZ545" s="674"/>
      <c r="FA545" s="674"/>
      <c r="FB545" s="674"/>
      <c r="FC545" s="674"/>
      <c r="FD545" s="674"/>
      <c r="FE545" s="674"/>
      <c r="FF545" s="674"/>
      <c r="FG545" s="674"/>
      <c r="FH545" s="674"/>
      <c r="FI545" s="674"/>
      <c r="FJ545" s="674"/>
      <c r="FK545" s="674"/>
      <c r="FL545" s="674"/>
      <c r="FM545" s="674"/>
      <c r="FN545" s="674"/>
      <c r="FO545" s="674"/>
      <c r="FP545" s="674"/>
      <c r="FQ545" s="674"/>
      <c r="FR545" s="674"/>
      <c r="FS545" s="674"/>
      <c r="FT545" s="674"/>
      <c r="FU545" s="674"/>
      <c r="FV545" s="674"/>
      <c r="FW545" s="674"/>
      <c r="FX545" s="674"/>
      <c r="FY545" s="674"/>
      <c r="FZ545" s="1313"/>
      <c r="GA545" s="1312"/>
      <c r="GB545" s="1156"/>
      <c r="GC545" s="1156"/>
      <c r="GD545" s="1156"/>
      <c r="GE545" s="1156"/>
      <c r="GF545" s="1156"/>
      <c r="GG545" s="1156"/>
      <c r="GH545" s="1156"/>
      <c r="GI545" s="1156"/>
      <c r="GJ545" s="1156"/>
      <c r="GK545" s="1157"/>
      <c r="GL545" s="1157"/>
      <c r="GM545" s="1157"/>
      <c r="GN545" s="1157"/>
      <c r="GO545" s="1157"/>
      <c r="GP545" s="1157"/>
      <c r="GQ545" s="1157"/>
      <c r="GR545" s="1157"/>
      <c r="GS545" s="1157"/>
      <c r="GT545" s="1157"/>
      <c r="GU545" s="1157"/>
      <c r="GV545" s="1157"/>
      <c r="GW545" s="1157"/>
      <c r="GX545" s="1157"/>
      <c r="GY545" s="1157"/>
      <c r="GZ545" s="1157"/>
      <c r="HA545" s="1157"/>
      <c r="HB545" s="1157"/>
      <c r="HC545" s="1157"/>
      <c r="HD545" s="1157"/>
      <c r="HE545" s="1157"/>
      <c r="HF545" s="1157"/>
      <c r="HG545" s="1157"/>
      <c r="HH545" s="1157"/>
      <c r="HI545" s="1157"/>
      <c r="HJ545" s="1026"/>
    </row>
    <row r="546" spans="2:218" ht="24.95" customHeight="1" x14ac:dyDescent="0.25">
      <c r="B546" s="1606"/>
      <c r="C546" s="229"/>
      <c r="D546" s="1316"/>
      <c r="E546" s="2400"/>
      <c r="F546" s="215"/>
      <c r="G546" s="213"/>
      <c r="H546" s="213"/>
      <c r="I546" s="214"/>
      <c r="J546" s="834"/>
      <c r="K546" s="234"/>
      <c r="L546" s="230"/>
      <c r="M546" s="231"/>
      <c r="N546" s="231"/>
      <c r="O546" s="231"/>
      <c r="P546" s="231"/>
      <c r="Q546" s="235"/>
      <c r="R546" s="233"/>
      <c r="S546" s="232"/>
      <c r="T546" s="219"/>
      <c r="U546" s="835"/>
      <c r="V546" s="212"/>
      <c r="W546" s="231"/>
      <c r="X546" s="2118"/>
      <c r="Y546" s="2119"/>
      <c r="Z546" s="674"/>
      <c r="AA546" s="674"/>
      <c r="AB546" s="674"/>
      <c r="AC546" s="674"/>
      <c r="AD546" s="674"/>
      <c r="AE546" s="674"/>
      <c r="AF546" s="674"/>
      <c r="AG546" s="674"/>
      <c r="AH546" s="674"/>
      <c r="AI546" s="674"/>
      <c r="AJ546" s="674"/>
      <c r="AK546" s="674"/>
      <c r="AL546" s="674"/>
      <c r="AM546" s="674"/>
      <c r="AN546" s="674"/>
      <c r="AO546" s="674"/>
      <c r="AP546" s="674"/>
      <c r="AQ546" s="674"/>
      <c r="AR546" s="674"/>
      <c r="AS546" s="674"/>
      <c r="AT546" s="674"/>
      <c r="AU546" s="674"/>
      <c r="AV546" s="674"/>
      <c r="AW546" s="674"/>
      <c r="AX546" s="674"/>
      <c r="AY546" s="674"/>
      <c r="AZ546" s="674"/>
      <c r="BA546" s="674"/>
      <c r="BB546" s="674"/>
      <c r="BC546" s="674"/>
      <c r="BD546" s="674"/>
      <c r="BE546" s="674"/>
      <c r="BF546" s="674"/>
      <c r="BG546" s="674"/>
      <c r="BH546" s="674"/>
      <c r="BI546" s="674"/>
      <c r="BJ546" s="674"/>
      <c r="BK546" s="674"/>
      <c r="BL546" s="674"/>
      <c r="BM546" s="674"/>
      <c r="BN546" s="674"/>
      <c r="BO546" s="674"/>
      <c r="BP546" s="674"/>
      <c r="BQ546" s="674"/>
      <c r="BR546" s="674"/>
      <c r="BS546" s="674"/>
      <c r="BT546" s="674"/>
      <c r="BU546" s="674"/>
      <c r="BV546" s="674"/>
      <c r="BW546" s="674"/>
      <c r="BX546" s="674"/>
      <c r="BY546" s="674"/>
      <c r="BZ546" s="674"/>
      <c r="CA546" s="674"/>
      <c r="CB546" s="674"/>
      <c r="CC546" s="674"/>
      <c r="CD546" s="674"/>
      <c r="CE546" s="674"/>
      <c r="CF546" s="674"/>
      <c r="CG546" s="674"/>
      <c r="CH546" s="674"/>
      <c r="CI546" s="674"/>
      <c r="CJ546" s="674"/>
      <c r="CK546" s="674"/>
      <c r="CL546" s="674"/>
      <c r="CM546" s="674"/>
      <c r="CN546" s="674"/>
      <c r="CO546" s="674"/>
      <c r="CP546" s="674"/>
      <c r="CQ546" s="674"/>
      <c r="CR546" s="674"/>
      <c r="CS546" s="674"/>
      <c r="CT546" s="674"/>
      <c r="CU546" s="674"/>
      <c r="CV546" s="674"/>
      <c r="CW546" s="674"/>
      <c r="CX546" s="674"/>
      <c r="CY546" s="674"/>
      <c r="CZ546" s="674"/>
      <c r="DA546" s="674"/>
      <c r="DB546" s="674"/>
      <c r="DC546" s="674"/>
      <c r="DD546" s="674"/>
      <c r="DE546" s="674"/>
      <c r="DF546" s="674"/>
      <c r="DG546" s="674"/>
      <c r="DH546" s="674"/>
      <c r="DI546" s="674"/>
      <c r="DJ546" s="674"/>
      <c r="DK546" s="674"/>
      <c r="DL546" s="674"/>
      <c r="DM546" s="674"/>
      <c r="DN546" s="674"/>
      <c r="DO546" s="674"/>
      <c r="DP546" s="674"/>
      <c r="DQ546" s="674"/>
      <c r="DR546" s="674"/>
      <c r="DS546" s="674"/>
      <c r="DT546" s="674"/>
      <c r="DU546" s="674"/>
      <c r="DV546" s="674"/>
      <c r="DW546" s="674"/>
      <c r="DX546" s="674"/>
      <c r="DY546" s="674"/>
      <c r="DZ546" s="674"/>
      <c r="EA546" s="674"/>
      <c r="EB546" s="674"/>
      <c r="EC546" s="674"/>
      <c r="ED546" s="674"/>
      <c r="EE546" s="674"/>
      <c r="EF546" s="674"/>
      <c r="EG546" s="674"/>
      <c r="EH546" s="674"/>
      <c r="EI546" s="674"/>
      <c r="EJ546" s="674"/>
      <c r="EK546" s="674"/>
      <c r="EL546" s="674"/>
      <c r="EM546" s="674"/>
      <c r="EN546" s="674"/>
      <c r="EO546" s="674"/>
      <c r="EP546" s="674"/>
      <c r="EQ546" s="674"/>
      <c r="ER546" s="674"/>
      <c r="ES546" s="674"/>
      <c r="ET546" s="674"/>
      <c r="EU546" s="674"/>
      <c r="EV546" s="674"/>
      <c r="EW546" s="674"/>
      <c r="EX546" s="674"/>
      <c r="EY546" s="674"/>
      <c r="EZ546" s="674"/>
      <c r="FA546" s="674"/>
      <c r="FB546" s="674"/>
      <c r="FC546" s="674"/>
      <c r="FD546" s="674"/>
      <c r="FE546" s="674"/>
      <c r="FF546" s="674"/>
      <c r="FG546" s="674"/>
      <c r="FH546" s="674"/>
      <c r="FI546" s="674"/>
      <c r="FJ546" s="674"/>
      <c r="FK546" s="674"/>
      <c r="FL546" s="674"/>
      <c r="FM546" s="674"/>
      <c r="FN546" s="674"/>
      <c r="FO546" s="674"/>
      <c r="FP546" s="674"/>
      <c r="FQ546" s="674"/>
      <c r="FR546" s="674"/>
      <c r="FS546" s="674"/>
      <c r="FT546" s="674"/>
      <c r="FU546" s="674"/>
      <c r="FV546" s="674"/>
      <c r="FW546" s="674"/>
      <c r="FX546" s="674"/>
      <c r="FY546" s="674"/>
      <c r="FZ546" s="1313"/>
      <c r="GA546" s="1312"/>
      <c r="GB546" s="1156"/>
      <c r="GC546" s="1156"/>
      <c r="GD546" s="1156"/>
      <c r="GE546" s="1156"/>
      <c r="GF546" s="1156"/>
      <c r="GG546" s="1156"/>
      <c r="GH546" s="1156"/>
      <c r="GI546" s="1156"/>
      <c r="GJ546" s="1156"/>
      <c r="GK546" s="1157"/>
      <c r="GL546" s="1157"/>
      <c r="GM546" s="1157"/>
      <c r="GN546" s="1157"/>
      <c r="GO546" s="1157"/>
      <c r="GP546" s="1157"/>
      <c r="GQ546" s="1157"/>
      <c r="GR546" s="1157"/>
      <c r="GS546" s="1157"/>
      <c r="GT546" s="1157"/>
      <c r="GU546" s="1157"/>
      <c r="GV546" s="1157"/>
      <c r="GW546" s="1157"/>
      <c r="GX546" s="1157"/>
      <c r="GY546" s="1157"/>
      <c r="GZ546" s="1157"/>
      <c r="HA546" s="1157"/>
      <c r="HB546" s="1157"/>
      <c r="HC546" s="1157"/>
      <c r="HD546" s="1157"/>
      <c r="HE546" s="1157"/>
      <c r="HF546" s="1157"/>
      <c r="HG546" s="1157"/>
      <c r="HH546" s="1157"/>
      <c r="HI546" s="1157"/>
      <c r="HJ546" s="1026"/>
    </row>
    <row r="547" spans="2:218" ht="24.95" customHeight="1" x14ac:dyDescent="0.25">
      <c r="B547" s="1606"/>
      <c r="C547" s="229"/>
      <c r="D547" s="1316"/>
      <c r="E547" s="2400"/>
      <c r="F547" s="215"/>
      <c r="G547" s="213"/>
      <c r="H547" s="213"/>
      <c r="I547" s="214"/>
      <c r="J547" s="834"/>
      <c r="K547" s="234"/>
      <c r="L547" s="230"/>
      <c r="M547" s="231"/>
      <c r="N547" s="231"/>
      <c r="O547" s="231"/>
      <c r="P547" s="231"/>
      <c r="Q547" s="235"/>
      <c r="R547" s="233"/>
      <c r="S547" s="232"/>
      <c r="T547" s="219"/>
      <c r="U547" s="835"/>
      <c r="V547" s="212"/>
      <c r="W547" s="231"/>
      <c r="X547" s="2118"/>
      <c r="Y547" s="2119"/>
      <c r="Z547" s="674"/>
      <c r="AA547" s="674"/>
      <c r="AB547" s="674"/>
      <c r="AC547" s="674"/>
      <c r="AD547" s="674"/>
      <c r="AE547" s="674"/>
      <c r="AF547" s="674"/>
      <c r="AG547" s="674"/>
      <c r="AH547" s="674"/>
      <c r="AI547" s="674"/>
      <c r="AJ547" s="674"/>
      <c r="AK547" s="674"/>
      <c r="AL547" s="674"/>
      <c r="AM547" s="674"/>
      <c r="AN547" s="674"/>
      <c r="AO547" s="674"/>
      <c r="AP547" s="674"/>
      <c r="AQ547" s="674"/>
      <c r="AR547" s="674"/>
      <c r="AS547" s="674"/>
      <c r="AT547" s="674"/>
      <c r="AU547" s="674"/>
      <c r="AV547" s="674"/>
      <c r="AW547" s="674"/>
      <c r="AX547" s="674"/>
      <c r="AY547" s="674"/>
      <c r="AZ547" s="674"/>
      <c r="BA547" s="674"/>
      <c r="BB547" s="674"/>
      <c r="BC547" s="674"/>
      <c r="BD547" s="674"/>
      <c r="BE547" s="674"/>
      <c r="BF547" s="674"/>
      <c r="BG547" s="674"/>
      <c r="BH547" s="674"/>
      <c r="BI547" s="674"/>
      <c r="BJ547" s="674"/>
      <c r="BK547" s="674"/>
      <c r="BL547" s="674"/>
      <c r="BM547" s="674"/>
      <c r="BN547" s="674"/>
      <c r="BO547" s="674"/>
      <c r="BP547" s="674"/>
      <c r="BQ547" s="674"/>
      <c r="BR547" s="674"/>
      <c r="BS547" s="674"/>
      <c r="BT547" s="674"/>
      <c r="BU547" s="674"/>
      <c r="BV547" s="674"/>
      <c r="BW547" s="674"/>
      <c r="BX547" s="674"/>
      <c r="BY547" s="674"/>
      <c r="BZ547" s="674"/>
      <c r="CA547" s="674"/>
      <c r="CB547" s="674"/>
      <c r="CC547" s="674"/>
      <c r="CD547" s="674"/>
      <c r="CE547" s="674"/>
      <c r="CF547" s="674"/>
      <c r="CG547" s="674"/>
      <c r="CH547" s="674"/>
      <c r="CI547" s="674"/>
      <c r="CJ547" s="674"/>
      <c r="CK547" s="674"/>
      <c r="CL547" s="674"/>
      <c r="CM547" s="674"/>
      <c r="CN547" s="674"/>
      <c r="CO547" s="674"/>
      <c r="CP547" s="674"/>
      <c r="CQ547" s="674"/>
      <c r="CR547" s="674"/>
      <c r="CS547" s="674"/>
      <c r="CT547" s="674"/>
      <c r="CU547" s="674"/>
      <c r="CV547" s="674"/>
      <c r="CW547" s="674"/>
      <c r="CX547" s="674"/>
      <c r="CY547" s="674"/>
      <c r="CZ547" s="674"/>
      <c r="DA547" s="674"/>
      <c r="DB547" s="674"/>
      <c r="DC547" s="674"/>
      <c r="DD547" s="674"/>
      <c r="DE547" s="674"/>
      <c r="DF547" s="674"/>
      <c r="DG547" s="674"/>
      <c r="DH547" s="674"/>
      <c r="DI547" s="674"/>
      <c r="DJ547" s="674"/>
      <c r="DK547" s="674"/>
      <c r="DL547" s="674"/>
      <c r="DM547" s="674"/>
      <c r="DN547" s="674"/>
      <c r="DO547" s="674"/>
      <c r="DP547" s="674"/>
      <c r="DQ547" s="674"/>
      <c r="DR547" s="674"/>
      <c r="DS547" s="674"/>
      <c r="DT547" s="674"/>
      <c r="DU547" s="674"/>
      <c r="DV547" s="674"/>
      <c r="DW547" s="674"/>
      <c r="DX547" s="674"/>
      <c r="DY547" s="674"/>
      <c r="DZ547" s="674"/>
      <c r="EA547" s="674"/>
      <c r="EB547" s="674"/>
      <c r="EC547" s="674"/>
      <c r="ED547" s="674"/>
      <c r="EE547" s="674"/>
      <c r="EF547" s="674"/>
      <c r="EG547" s="674"/>
      <c r="EH547" s="674"/>
      <c r="EI547" s="674"/>
      <c r="EJ547" s="674"/>
      <c r="EK547" s="674"/>
      <c r="EL547" s="674"/>
      <c r="EM547" s="674"/>
      <c r="EN547" s="674"/>
      <c r="EO547" s="674"/>
      <c r="EP547" s="674"/>
      <c r="EQ547" s="674"/>
      <c r="ER547" s="674"/>
      <c r="ES547" s="674"/>
      <c r="ET547" s="674"/>
      <c r="EU547" s="674"/>
      <c r="EV547" s="674"/>
      <c r="EW547" s="674"/>
      <c r="EX547" s="674"/>
      <c r="EY547" s="674"/>
      <c r="EZ547" s="674"/>
      <c r="FA547" s="674"/>
      <c r="FB547" s="674"/>
      <c r="FC547" s="674"/>
      <c r="FD547" s="674"/>
      <c r="FE547" s="674"/>
      <c r="FF547" s="674"/>
      <c r="FG547" s="674"/>
      <c r="FH547" s="674"/>
      <c r="FI547" s="674"/>
      <c r="FJ547" s="674"/>
      <c r="FK547" s="674"/>
      <c r="FL547" s="674"/>
      <c r="FM547" s="674"/>
      <c r="FN547" s="674"/>
      <c r="FO547" s="674"/>
      <c r="FP547" s="674"/>
      <c r="FQ547" s="674"/>
      <c r="FR547" s="674"/>
      <c r="FS547" s="674"/>
      <c r="FT547" s="674"/>
      <c r="FU547" s="674"/>
      <c r="FV547" s="674"/>
      <c r="FW547" s="674"/>
      <c r="FX547" s="674"/>
      <c r="FY547" s="674"/>
      <c r="FZ547" s="1313"/>
      <c r="GA547" s="1312"/>
      <c r="GB547" s="1156"/>
      <c r="GC547" s="1156"/>
      <c r="GD547" s="1156"/>
      <c r="GE547" s="1156"/>
      <c r="GF547" s="1156"/>
      <c r="GG547" s="1156"/>
      <c r="GH547" s="1156"/>
      <c r="GI547" s="1156"/>
      <c r="GJ547" s="1156"/>
      <c r="GK547" s="1157"/>
      <c r="GL547" s="1157"/>
      <c r="GM547" s="1157"/>
      <c r="GN547" s="1157"/>
      <c r="GO547" s="1157"/>
      <c r="GP547" s="1157"/>
      <c r="GQ547" s="1157"/>
      <c r="GR547" s="1157"/>
      <c r="GS547" s="1157"/>
      <c r="GT547" s="1157"/>
      <c r="GU547" s="1157"/>
      <c r="GV547" s="1157"/>
      <c r="GW547" s="1157"/>
      <c r="GX547" s="1157"/>
      <c r="GY547" s="1157"/>
      <c r="GZ547" s="1157"/>
      <c r="HA547" s="1157"/>
      <c r="HB547" s="1157"/>
      <c r="HC547" s="1157"/>
      <c r="HD547" s="1157"/>
      <c r="HE547" s="1157"/>
      <c r="HF547" s="1157"/>
      <c r="HG547" s="1157"/>
      <c r="HH547" s="1157"/>
      <c r="HI547" s="1157"/>
      <c r="HJ547" s="1026"/>
    </row>
    <row r="548" spans="2:218" ht="24.95" customHeight="1" x14ac:dyDescent="0.25">
      <c r="B548" s="1606"/>
      <c r="C548" s="229"/>
      <c r="D548" s="1316"/>
      <c r="E548" s="2400"/>
      <c r="F548" s="215"/>
      <c r="G548" s="213"/>
      <c r="H548" s="213"/>
      <c r="I548" s="214"/>
      <c r="J548" s="834"/>
      <c r="K548" s="234"/>
      <c r="L548" s="230"/>
      <c r="M548" s="231"/>
      <c r="N548" s="231"/>
      <c r="O548" s="231"/>
      <c r="P548" s="231"/>
      <c r="Q548" s="235"/>
      <c r="R548" s="233"/>
      <c r="S548" s="232"/>
      <c r="T548" s="219"/>
      <c r="U548" s="835"/>
      <c r="V548" s="212"/>
      <c r="W548" s="231"/>
      <c r="X548" s="2118"/>
      <c r="Y548" s="2119"/>
      <c r="Z548" s="674"/>
      <c r="AA548" s="674"/>
      <c r="AB548" s="674"/>
      <c r="AC548" s="674"/>
      <c r="AD548" s="674"/>
      <c r="AE548" s="674"/>
      <c r="AF548" s="674"/>
      <c r="AG548" s="674"/>
      <c r="AH548" s="674"/>
      <c r="AI548" s="674"/>
      <c r="AJ548" s="674"/>
      <c r="AK548" s="674"/>
      <c r="AL548" s="674"/>
      <c r="AM548" s="674"/>
      <c r="AN548" s="674"/>
      <c r="AO548" s="674"/>
      <c r="AP548" s="674"/>
      <c r="AQ548" s="674"/>
      <c r="AR548" s="674"/>
      <c r="AS548" s="674"/>
      <c r="AT548" s="674"/>
      <c r="AU548" s="674"/>
      <c r="AV548" s="674"/>
      <c r="AW548" s="674"/>
      <c r="AX548" s="674"/>
      <c r="AY548" s="674"/>
      <c r="AZ548" s="674"/>
      <c r="BA548" s="674"/>
      <c r="BB548" s="674"/>
      <c r="BC548" s="674"/>
      <c r="BD548" s="674"/>
      <c r="BE548" s="674"/>
      <c r="BF548" s="674"/>
      <c r="BG548" s="674"/>
      <c r="BH548" s="674"/>
      <c r="BI548" s="674"/>
      <c r="BJ548" s="674"/>
      <c r="BK548" s="674"/>
      <c r="BL548" s="674"/>
      <c r="BM548" s="674"/>
      <c r="BN548" s="674"/>
      <c r="BO548" s="674"/>
      <c r="BP548" s="674"/>
      <c r="BQ548" s="674"/>
      <c r="BR548" s="674"/>
      <c r="BS548" s="674"/>
      <c r="BT548" s="674"/>
      <c r="BU548" s="674"/>
      <c r="BV548" s="674"/>
      <c r="BW548" s="674"/>
      <c r="BX548" s="674"/>
      <c r="BY548" s="674"/>
      <c r="BZ548" s="674"/>
      <c r="CA548" s="674"/>
      <c r="CB548" s="674"/>
      <c r="CC548" s="674"/>
      <c r="CD548" s="674"/>
      <c r="CE548" s="674"/>
      <c r="CF548" s="674"/>
      <c r="CG548" s="674"/>
      <c r="CH548" s="674"/>
      <c r="CI548" s="674"/>
      <c r="CJ548" s="674"/>
      <c r="CK548" s="674"/>
      <c r="CL548" s="674"/>
      <c r="CM548" s="674"/>
      <c r="CN548" s="674"/>
      <c r="CO548" s="674"/>
      <c r="CP548" s="674"/>
      <c r="CQ548" s="674"/>
      <c r="CR548" s="674"/>
      <c r="CS548" s="674"/>
      <c r="CT548" s="674"/>
      <c r="CU548" s="674"/>
      <c r="CV548" s="674"/>
      <c r="CW548" s="674"/>
      <c r="CX548" s="674"/>
      <c r="CY548" s="674"/>
      <c r="CZ548" s="674"/>
      <c r="DA548" s="674"/>
      <c r="DB548" s="674"/>
      <c r="DC548" s="674"/>
      <c r="DD548" s="674"/>
      <c r="DE548" s="674"/>
      <c r="DF548" s="674"/>
      <c r="DG548" s="674"/>
      <c r="DH548" s="674"/>
      <c r="DI548" s="674"/>
      <c r="DJ548" s="674"/>
      <c r="DK548" s="674"/>
      <c r="DL548" s="674"/>
      <c r="DM548" s="674"/>
      <c r="DN548" s="674"/>
      <c r="DO548" s="674"/>
      <c r="DP548" s="674"/>
      <c r="DQ548" s="674"/>
      <c r="DR548" s="674"/>
      <c r="DS548" s="674"/>
      <c r="DT548" s="674"/>
      <c r="DU548" s="674"/>
      <c r="DV548" s="674"/>
      <c r="DW548" s="674"/>
      <c r="DX548" s="674"/>
      <c r="DY548" s="674"/>
      <c r="DZ548" s="674"/>
      <c r="EA548" s="674"/>
      <c r="EB548" s="674"/>
      <c r="EC548" s="674"/>
      <c r="ED548" s="674"/>
      <c r="EE548" s="674"/>
      <c r="EF548" s="674"/>
      <c r="EG548" s="674"/>
      <c r="EH548" s="674"/>
      <c r="EI548" s="674"/>
      <c r="EJ548" s="674"/>
      <c r="EK548" s="674"/>
      <c r="EL548" s="674"/>
      <c r="EM548" s="674"/>
      <c r="EN548" s="674"/>
      <c r="EO548" s="674"/>
      <c r="EP548" s="674"/>
      <c r="EQ548" s="674"/>
      <c r="ER548" s="674"/>
      <c r="ES548" s="674"/>
      <c r="ET548" s="674"/>
      <c r="EU548" s="674"/>
      <c r="EV548" s="674"/>
      <c r="EW548" s="674"/>
      <c r="EX548" s="674"/>
      <c r="EY548" s="674"/>
      <c r="EZ548" s="674"/>
      <c r="FA548" s="674"/>
      <c r="FB548" s="674"/>
      <c r="FC548" s="674"/>
      <c r="FD548" s="674"/>
      <c r="FE548" s="674"/>
      <c r="FF548" s="674"/>
      <c r="FG548" s="674"/>
      <c r="FH548" s="674"/>
      <c r="FI548" s="674"/>
      <c r="FJ548" s="674"/>
      <c r="FK548" s="674"/>
      <c r="FL548" s="674"/>
      <c r="FM548" s="674"/>
      <c r="FN548" s="674"/>
      <c r="FO548" s="674"/>
      <c r="FP548" s="674"/>
      <c r="FQ548" s="674"/>
      <c r="FR548" s="674"/>
      <c r="FS548" s="674"/>
      <c r="FT548" s="674"/>
      <c r="FU548" s="674"/>
      <c r="FV548" s="674"/>
      <c r="FW548" s="674"/>
      <c r="FX548" s="674"/>
      <c r="FY548" s="674"/>
      <c r="FZ548" s="1313"/>
      <c r="GA548" s="1312"/>
      <c r="GB548" s="1156"/>
      <c r="GC548" s="1156"/>
      <c r="GD548" s="1156"/>
      <c r="GE548" s="1156"/>
      <c r="GF548" s="1156"/>
      <c r="GG548" s="1156"/>
      <c r="GH548" s="1156"/>
      <c r="GI548" s="1156"/>
      <c r="GJ548" s="1156"/>
      <c r="GK548" s="1157"/>
      <c r="GL548" s="1157"/>
      <c r="GM548" s="1157"/>
      <c r="GN548" s="1157"/>
      <c r="GO548" s="1157"/>
      <c r="GP548" s="1157"/>
      <c r="GQ548" s="1157"/>
      <c r="GR548" s="1157"/>
      <c r="GS548" s="1157"/>
      <c r="GT548" s="1157"/>
      <c r="GU548" s="1157"/>
      <c r="GV548" s="1157"/>
      <c r="GW548" s="1157"/>
      <c r="GX548" s="1157"/>
      <c r="GY548" s="1157"/>
      <c r="GZ548" s="1157"/>
      <c r="HA548" s="1157"/>
      <c r="HB548" s="1157"/>
      <c r="HC548" s="1157"/>
      <c r="HD548" s="1157"/>
      <c r="HE548" s="1157"/>
      <c r="HF548" s="1157"/>
      <c r="HG548" s="1157"/>
      <c r="HH548" s="1157"/>
      <c r="HI548" s="1157"/>
      <c r="HJ548" s="1026"/>
    </row>
    <row r="549" spans="2:218" ht="24.95" customHeight="1" x14ac:dyDescent="0.25">
      <c r="B549" s="1606"/>
      <c r="C549" s="229"/>
      <c r="D549" s="1316"/>
      <c r="E549" s="2400"/>
      <c r="F549" s="215"/>
      <c r="G549" s="213"/>
      <c r="H549" s="213"/>
      <c r="I549" s="214"/>
      <c r="J549" s="834"/>
      <c r="K549" s="234"/>
      <c r="L549" s="230"/>
      <c r="M549" s="231"/>
      <c r="N549" s="231"/>
      <c r="O549" s="231"/>
      <c r="P549" s="231"/>
      <c r="Q549" s="235"/>
      <c r="R549" s="233"/>
      <c r="S549" s="232"/>
      <c r="T549" s="219"/>
      <c r="U549" s="835"/>
      <c r="V549" s="212"/>
      <c r="W549" s="231"/>
      <c r="X549" s="2118"/>
      <c r="Y549" s="2119"/>
      <c r="Z549" s="674"/>
      <c r="AA549" s="674"/>
      <c r="AB549" s="674"/>
      <c r="AC549" s="674"/>
      <c r="AD549" s="674"/>
      <c r="AE549" s="674"/>
      <c r="AF549" s="674"/>
      <c r="AG549" s="674"/>
      <c r="AH549" s="674"/>
      <c r="AI549" s="674"/>
      <c r="AJ549" s="674"/>
      <c r="AK549" s="674"/>
      <c r="AL549" s="674"/>
      <c r="AM549" s="674"/>
      <c r="AN549" s="674"/>
      <c r="AO549" s="674"/>
      <c r="AP549" s="674"/>
      <c r="AQ549" s="674"/>
      <c r="AR549" s="674"/>
      <c r="AS549" s="674"/>
      <c r="AT549" s="674"/>
      <c r="AU549" s="674"/>
      <c r="AV549" s="674"/>
      <c r="AW549" s="674"/>
      <c r="AX549" s="674"/>
      <c r="AY549" s="674"/>
      <c r="AZ549" s="674"/>
      <c r="BA549" s="674"/>
      <c r="BB549" s="674"/>
      <c r="BC549" s="674"/>
      <c r="BD549" s="674"/>
      <c r="BE549" s="674"/>
      <c r="BF549" s="674"/>
      <c r="BG549" s="674"/>
      <c r="BH549" s="674"/>
      <c r="BI549" s="674"/>
      <c r="BJ549" s="674"/>
      <c r="BK549" s="674"/>
      <c r="BL549" s="674"/>
      <c r="BM549" s="674"/>
      <c r="BN549" s="674"/>
      <c r="BO549" s="674"/>
      <c r="BP549" s="674"/>
      <c r="BQ549" s="674"/>
      <c r="BR549" s="674"/>
      <c r="BS549" s="674"/>
      <c r="BT549" s="674"/>
      <c r="BU549" s="674"/>
      <c r="BV549" s="674"/>
      <c r="BW549" s="674"/>
      <c r="BX549" s="674"/>
      <c r="BY549" s="674"/>
      <c r="BZ549" s="674"/>
      <c r="CA549" s="674"/>
      <c r="CB549" s="674"/>
      <c r="CC549" s="674"/>
      <c r="CD549" s="674"/>
      <c r="CE549" s="674"/>
      <c r="CF549" s="674"/>
      <c r="CG549" s="674"/>
      <c r="CH549" s="674"/>
      <c r="CI549" s="674"/>
      <c r="CJ549" s="674"/>
      <c r="CK549" s="674"/>
      <c r="CL549" s="674"/>
      <c r="CM549" s="674"/>
      <c r="CN549" s="674"/>
      <c r="CO549" s="674"/>
      <c r="CP549" s="674"/>
      <c r="CQ549" s="674"/>
      <c r="CR549" s="674"/>
      <c r="CS549" s="674"/>
      <c r="CT549" s="674"/>
      <c r="CU549" s="674"/>
      <c r="CV549" s="674"/>
      <c r="CW549" s="674"/>
      <c r="CX549" s="674"/>
      <c r="CY549" s="674"/>
      <c r="CZ549" s="674"/>
      <c r="DA549" s="674"/>
      <c r="DB549" s="674"/>
      <c r="DC549" s="674"/>
      <c r="DD549" s="674"/>
      <c r="DE549" s="674"/>
      <c r="DF549" s="674"/>
      <c r="DG549" s="674"/>
      <c r="DH549" s="674"/>
      <c r="DI549" s="674"/>
      <c r="DJ549" s="674"/>
      <c r="DK549" s="674"/>
      <c r="DL549" s="674"/>
      <c r="DM549" s="674"/>
      <c r="DN549" s="674"/>
      <c r="DO549" s="674"/>
      <c r="DP549" s="674"/>
      <c r="DQ549" s="674"/>
      <c r="DR549" s="674"/>
      <c r="DS549" s="674"/>
      <c r="DT549" s="674"/>
      <c r="DU549" s="674"/>
      <c r="DV549" s="674"/>
      <c r="DW549" s="674"/>
      <c r="DX549" s="674"/>
      <c r="DY549" s="674"/>
      <c r="DZ549" s="674"/>
      <c r="EA549" s="674"/>
      <c r="EB549" s="674"/>
      <c r="EC549" s="674"/>
      <c r="ED549" s="674"/>
      <c r="EE549" s="674"/>
      <c r="EF549" s="674"/>
      <c r="EG549" s="674"/>
      <c r="EH549" s="674"/>
      <c r="EI549" s="674"/>
      <c r="EJ549" s="674"/>
      <c r="EK549" s="674"/>
      <c r="EL549" s="674"/>
      <c r="EM549" s="674"/>
      <c r="EN549" s="674"/>
      <c r="EO549" s="674"/>
      <c r="EP549" s="674"/>
      <c r="EQ549" s="674"/>
      <c r="ER549" s="674"/>
      <c r="ES549" s="674"/>
      <c r="ET549" s="674"/>
      <c r="EU549" s="674"/>
      <c r="EV549" s="674"/>
      <c r="EW549" s="674"/>
      <c r="EX549" s="674"/>
      <c r="EY549" s="674"/>
      <c r="EZ549" s="674"/>
      <c r="FA549" s="674"/>
      <c r="FB549" s="674"/>
      <c r="FC549" s="674"/>
      <c r="FD549" s="674"/>
      <c r="FE549" s="674"/>
      <c r="FF549" s="674"/>
      <c r="FG549" s="674"/>
      <c r="FH549" s="674"/>
      <c r="FI549" s="674"/>
      <c r="FJ549" s="674"/>
      <c r="FK549" s="674"/>
      <c r="FL549" s="674"/>
      <c r="FM549" s="674"/>
      <c r="FN549" s="674"/>
      <c r="FO549" s="674"/>
      <c r="FP549" s="674"/>
      <c r="FQ549" s="674"/>
      <c r="FR549" s="674"/>
      <c r="FS549" s="674"/>
      <c r="FT549" s="674"/>
      <c r="FU549" s="674"/>
      <c r="FV549" s="674"/>
      <c r="FW549" s="674"/>
      <c r="FX549" s="674"/>
      <c r="FY549" s="674"/>
      <c r="FZ549" s="1313"/>
      <c r="GA549" s="1312"/>
      <c r="GB549" s="1156"/>
      <c r="GC549" s="1156"/>
      <c r="GD549" s="1156"/>
      <c r="GE549" s="1156"/>
      <c r="GF549" s="1156"/>
      <c r="GG549" s="1156"/>
      <c r="GH549" s="1156"/>
      <c r="GI549" s="1156"/>
      <c r="GJ549" s="1156"/>
      <c r="GK549" s="1157"/>
      <c r="GL549" s="1157"/>
      <c r="GM549" s="1157"/>
      <c r="GN549" s="1157"/>
      <c r="GO549" s="1157"/>
      <c r="GP549" s="1157"/>
      <c r="GQ549" s="1157"/>
      <c r="GR549" s="1157"/>
      <c r="GS549" s="1157"/>
      <c r="GT549" s="1157"/>
      <c r="GU549" s="1157"/>
      <c r="GV549" s="1157"/>
      <c r="GW549" s="1157"/>
      <c r="GX549" s="1157"/>
      <c r="GY549" s="1157"/>
      <c r="GZ549" s="1157"/>
      <c r="HA549" s="1157"/>
      <c r="HB549" s="1157"/>
      <c r="HC549" s="1157"/>
      <c r="HD549" s="1157"/>
      <c r="HE549" s="1157"/>
      <c r="HF549" s="1157"/>
      <c r="HG549" s="1157"/>
      <c r="HH549" s="1157"/>
      <c r="HI549" s="1157"/>
      <c r="HJ549" s="1026"/>
    </row>
    <row r="550" spans="2:218" ht="24.95" customHeight="1" thickBot="1" x14ac:dyDescent="0.3">
      <c r="B550" s="1606"/>
      <c r="C550" s="229"/>
      <c r="D550" s="1316"/>
      <c r="E550" s="2400"/>
      <c r="F550" s="754"/>
      <c r="G550" s="213"/>
      <c r="H550" s="213"/>
      <c r="I550" s="214"/>
      <c r="J550" s="834"/>
      <c r="K550" s="234"/>
      <c r="L550" s="230"/>
      <c r="M550" s="231"/>
      <c r="N550" s="231"/>
      <c r="O550" s="231"/>
      <c r="P550" s="231"/>
      <c r="Q550" s="235"/>
      <c r="R550" s="233"/>
      <c r="S550" s="232"/>
      <c r="T550" s="219"/>
      <c r="U550" s="835"/>
      <c r="V550" s="212"/>
      <c r="W550" s="231"/>
      <c r="X550" s="2118"/>
      <c r="Y550" s="2119"/>
      <c r="Z550" s="674"/>
      <c r="AA550" s="674"/>
      <c r="AB550" s="674"/>
      <c r="AC550" s="674"/>
      <c r="AD550" s="674"/>
      <c r="AE550" s="674"/>
      <c r="AF550" s="674"/>
      <c r="AG550" s="674"/>
      <c r="AH550" s="674"/>
      <c r="AI550" s="674"/>
      <c r="AJ550" s="674"/>
      <c r="AK550" s="674"/>
      <c r="AL550" s="674"/>
      <c r="AM550" s="674"/>
      <c r="AN550" s="674"/>
      <c r="AO550" s="674"/>
      <c r="AP550" s="674"/>
      <c r="AQ550" s="674"/>
      <c r="AR550" s="674"/>
      <c r="AS550" s="674"/>
      <c r="AT550" s="674"/>
      <c r="AU550" s="674"/>
      <c r="AV550" s="674"/>
      <c r="AW550" s="674"/>
      <c r="AX550" s="674"/>
      <c r="AY550" s="674"/>
      <c r="AZ550" s="674"/>
      <c r="BA550" s="674"/>
      <c r="BB550" s="674"/>
      <c r="BC550" s="674"/>
      <c r="BD550" s="674"/>
      <c r="BE550" s="674"/>
      <c r="BF550" s="674"/>
      <c r="BG550" s="674"/>
      <c r="BH550" s="674"/>
      <c r="BI550" s="674"/>
      <c r="BJ550" s="674"/>
      <c r="BK550" s="674"/>
      <c r="BL550" s="674"/>
      <c r="BM550" s="674"/>
      <c r="BN550" s="674"/>
      <c r="BO550" s="674"/>
      <c r="BP550" s="674"/>
      <c r="BQ550" s="674"/>
      <c r="BR550" s="674"/>
      <c r="BS550" s="674"/>
      <c r="BT550" s="674"/>
      <c r="BU550" s="674"/>
      <c r="BV550" s="674"/>
      <c r="BW550" s="674"/>
      <c r="BX550" s="674"/>
      <c r="BY550" s="674"/>
      <c r="BZ550" s="674"/>
      <c r="CA550" s="674"/>
      <c r="CB550" s="674"/>
      <c r="CC550" s="674"/>
      <c r="CD550" s="674"/>
      <c r="CE550" s="674"/>
      <c r="CF550" s="674"/>
      <c r="CG550" s="674"/>
      <c r="CH550" s="674"/>
      <c r="CI550" s="674"/>
      <c r="CJ550" s="674"/>
      <c r="CK550" s="674"/>
      <c r="CL550" s="674"/>
      <c r="CM550" s="674"/>
      <c r="CN550" s="674"/>
      <c r="CO550" s="674"/>
      <c r="CP550" s="674"/>
      <c r="CQ550" s="674"/>
      <c r="CR550" s="674"/>
      <c r="CS550" s="674"/>
      <c r="CT550" s="674"/>
      <c r="CU550" s="674"/>
      <c r="CV550" s="674"/>
      <c r="CW550" s="674"/>
      <c r="CX550" s="674"/>
      <c r="CY550" s="674"/>
      <c r="CZ550" s="674"/>
      <c r="DA550" s="674"/>
      <c r="DB550" s="674"/>
      <c r="DC550" s="674"/>
      <c r="DD550" s="674"/>
      <c r="DE550" s="674"/>
      <c r="DF550" s="674"/>
      <c r="DG550" s="674"/>
      <c r="DH550" s="674"/>
      <c r="DI550" s="674"/>
      <c r="DJ550" s="674"/>
      <c r="DK550" s="674"/>
      <c r="DL550" s="674"/>
      <c r="DM550" s="674"/>
      <c r="DN550" s="674"/>
      <c r="DO550" s="674"/>
      <c r="DP550" s="674"/>
      <c r="DQ550" s="674"/>
      <c r="DR550" s="674"/>
      <c r="DS550" s="674"/>
      <c r="DT550" s="674"/>
      <c r="DU550" s="674"/>
      <c r="DV550" s="674"/>
      <c r="DW550" s="674"/>
      <c r="DX550" s="674"/>
      <c r="DY550" s="674"/>
      <c r="DZ550" s="674"/>
      <c r="EA550" s="674"/>
      <c r="EB550" s="674"/>
      <c r="EC550" s="674"/>
      <c r="ED550" s="674"/>
      <c r="EE550" s="674"/>
      <c r="EF550" s="674"/>
      <c r="EG550" s="674"/>
      <c r="EH550" s="674"/>
      <c r="EI550" s="674"/>
      <c r="EJ550" s="674"/>
      <c r="EK550" s="674"/>
      <c r="EL550" s="674"/>
      <c r="EM550" s="674"/>
      <c r="EN550" s="674"/>
      <c r="EO550" s="674"/>
      <c r="EP550" s="674"/>
      <c r="EQ550" s="674"/>
      <c r="ER550" s="674"/>
      <c r="ES550" s="674"/>
      <c r="ET550" s="674"/>
      <c r="EU550" s="674"/>
      <c r="EV550" s="674"/>
      <c r="EW550" s="674"/>
      <c r="EX550" s="674"/>
      <c r="EY550" s="674"/>
      <c r="EZ550" s="674"/>
      <c r="FA550" s="674"/>
      <c r="FB550" s="674"/>
      <c r="FC550" s="674"/>
      <c r="FD550" s="674"/>
      <c r="FE550" s="674"/>
      <c r="FF550" s="674"/>
      <c r="FG550" s="674"/>
      <c r="FH550" s="674"/>
      <c r="FI550" s="674"/>
      <c r="FJ550" s="674"/>
      <c r="FK550" s="674"/>
      <c r="FL550" s="674"/>
      <c r="FM550" s="674"/>
      <c r="FN550" s="674"/>
      <c r="FO550" s="674"/>
      <c r="FP550" s="674"/>
      <c r="FQ550" s="674"/>
      <c r="FR550" s="674"/>
      <c r="FS550" s="674"/>
      <c r="FT550" s="674"/>
      <c r="FU550" s="674"/>
      <c r="FV550" s="674"/>
      <c r="FW550" s="674"/>
      <c r="FX550" s="674"/>
      <c r="FY550" s="674"/>
      <c r="FZ550" s="1313"/>
      <c r="GA550" s="1312"/>
      <c r="GB550" s="1156"/>
      <c r="GC550" s="1156"/>
      <c r="GD550" s="1156"/>
      <c r="GE550" s="1156"/>
      <c r="GF550" s="1156"/>
      <c r="GG550" s="1156"/>
      <c r="GH550" s="1156"/>
      <c r="GI550" s="1156"/>
      <c r="GJ550" s="1156"/>
      <c r="GK550" s="1157"/>
      <c r="GL550" s="1157"/>
      <c r="GM550" s="1157"/>
      <c r="GN550" s="1157"/>
      <c r="GO550" s="1157"/>
      <c r="GP550" s="1157"/>
      <c r="GQ550" s="1157"/>
      <c r="GR550" s="1157"/>
      <c r="GS550" s="1157"/>
      <c r="GT550" s="1157"/>
      <c r="GU550" s="1157"/>
      <c r="GV550" s="1157"/>
      <c r="GW550" s="1157"/>
      <c r="GX550" s="1157"/>
      <c r="GY550" s="1157"/>
      <c r="GZ550" s="1157"/>
      <c r="HA550" s="1157"/>
      <c r="HB550" s="1157"/>
      <c r="HC550" s="1157"/>
      <c r="HD550" s="1157"/>
      <c r="HE550" s="1157"/>
      <c r="HF550" s="1157"/>
      <c r="HG550" s="1157"/>
      <c r="HH550" s="1157"/>
      <c r="HI550" s="1157"/>
      <c r="HJ550" s="1026"/>
    </row>
    <row r="551" spans="2:218" ht="24.95" customHeight="1" x14ac:dyDescent="0.25">
      <c r="B551" s="1607"/>
      <c r="C551" s="684"/>
      <c r="D551" s="1317"/>
      <c r="E551" s="2399"/>
      <c r="F551" s="685"/>
      <c r="G551" s="686"/>
      <c r="H551" s="686"/>
      <c r="I551" s="687"/>
      <c r="J551" s="723"/>
      <c r="K551" s="688"/>
      <c r="L551" s="689"/>
      <c r="M551" s="690"/>
      <c r="N551" s="690"/>
      <c r="O551" s="690"/>
      <c r="P551" s="690"/>
      <c r="Q551" s="691"/>
      <c r="R551" s="692"/>
      <c r="S551" s="693"/>
      <c r="T551" s="694"/>
      <c r="U551" s="724"/>
      <c r="V551" s="695"/>
      <c r="W551" s="690"/>
      <c r="X551" s="2118"/>
      <c r="Y551" s="2119"/>
      <c r="Z551" s="696"/>
      <c r="AA551" s="696"/>
      <c r="AB551" s="696"/>
      <c r="AC551" s="696"/>
      <c r="AD551" s="696"/>
      <c r="AE551" s="696"/>
      <c r="AF551" s="696"/>
      <c r="AG551" s="696"/>
      <c r="AH551" s="696"/>
      <c r="AI551" s="696"/>
      <c r="AJ551" s="696"/>
      <c r="AK551" s="696"/>
      <c r="AL551" s="696"/>
      <c r="AM551" s="696"/>
      <c r="AN551" s="696"/>
      <c r="AO551" s="696"/>
      <c r="AP551" s="696"/>
      <c r="AQ551" s="696"/>
      <c r="AR551" s="696"/>
      <c r="AS551" s="696"/>
      <c r="AT551" s="696"/>
      <c r="AU551" s="696"/>
      <c r="AV551" s="696"/>
      <c r="AW551" s="696"/>
      <c r="AX551" s="696"/>
      <c r="AY551" s="696"/>
      <c r="AZ551" s="696"/>
      <c r="BA551" s="696"/>
      <c r="BB551" s="696"/>
      <c r="BC551" s="696"/>
      <c r="BD551" s="696"/>
      <c r="BE551" s="696"/>
      <c r="BF551" s="696"/>
      <c r="BG551" s="696"/>
      <c r="BH551" s="696"/>
      <c r="BI551" s="696"/>
      <c r="BJ551" s="696"/>
      <c r="BK551" s="696"/>
      <c r="BL551" s="696"/>
      <c r="BM551" s="696"/>
      <c r="BN551" s="696"/>
      <c r="BO551" s="696"/>
      <c r="BP551" s="696"/>
      <c r="BQ551" s="696"/>
      <c r="BR551" s="696"/>
      <c r="BS551" s="696"/>
      <c r="BT551" s="696"/>
      <c r="BU551" s="696"/>
      <c r="BV551" s="696"/>
      <c r="BW551" s="696"/>
      <c r="BX551" s="696"/>
      <c r="BY551" s="696"/>
      <c r="BZ551" s="696"/>
      <c r="CA551" s="696"/>
      <c r="CB551" s="696"/>
      <c r="CC551" s="696"/>
      <c r="CD551" s="696"/>
      <c r="CE551" s="696"/>
      <c r="CF551" s="696"/>
      <c r="CG551" s="696"/>
      <c r="CH551" s="696"/>
      <c r="CI551" s="696"/>
      <c r="CJ551" s="696"/>
      <c r="CK551" s="696"/>
      <c r="CL551" s="696"/>
      <c r="CM551" s="696"/>
      <c r="CN551" s="696"/>
      <c r="CO551" s="696"/>
      <c r="CP551" s="696"/>
      <c r="CQ551" s="696"/>
      <c r="CR551" s="696"/>
      <c r="CS551" s="696"/>
      <c r="CT551" s="696"/>
      <c r="CU551" s="696"/>
      <c r="CV551" s="696"/>
      <c r="CW551" s="696"/>
      <c r="CX551" s="696"/>
      <c r="CY551" s="696"/>
      <c r="CZ551" s="696"/>
      <c r="DA551" s="696"/>
      <c r="DB551" s="696"/>
      <c r="DC551" s="696"/>
      <c r="DD551" s="696"/>
      <c r="DE551" s="696"/>
      <c r="DF551" s="696"/>
      <c r="DG551" s="696"/>
      <c r="DH551" s="696"/>
      <c r="DI551" s="696"/>
      <c r="DJ551" s="696"/>
      <c r="DK551" s="696"/>
      <c r="DL551" s="696"/>
      <c r="DM551" s="696"/>
      <c r="DN551" s="696"/>
      <c r="DO551" s="696"/>
      <c r="DP551" s="696"/>
      <c r="DQ551" s="696"/>
      <c r="DR551" s="696"/>
      <c r="DS551" s="696"/>
      <c r="DT551" s="696"/>
      <c r="DU551" s="696"/>
      <c r="DV551" s="696"/>
      <c r="DW551" s="696"/>
      <c r="DX551" s="696"/>
      <c r="DY551" s="696"/>
      <c r="DZ551" s="696"/>
      <c r="EA551" s="696"/>
      <c r="EB551" s="696"/>
      <c r="EC551" s="696"/>
      <c r="ED551" s="696"/>
      <c r="EE551" s="696"/>
      <c r="EF551" s="696"/>
      <c r="EG551" s="696"/>
      <c r="EH551" s="696"/>
      <c r="EI551" s="696"/>
      <c r="EJ551" s="696"/>
      <c r="EK551" s="696"/>
      <c r="EL551" s="696"/>
      <c r="EM551" s="696"/>
      <c r="EN551" s="696"/>
      <c r="EO551" s="696"/>
      <c r="EP551" s="696"/>
      <c r="EQ551" s="696"/>
      <c r="ER551" s="696"/>
      <c r="ES551" s="696"/>
      <c r="ET551" s="696"/>
      <c r="EU551" s="696"/>
      <c r="EV551" s="696"/>
      <c r="EW551" s="696"/>
      <c r="EX551" s="696"/>
      <c r="EY551" s="696"/>
      <c r="EZ551" s="696"/>
      <c r="FA551" s="696"/>
      <c r="FB551" s="696"/>
      <c r="FC551" s="696"/>
      <c r="FD551" s="696"/>
      <c r="FE551" s="696"/>
      <c r="FF551" s="696"/>
      <c r="FG551" s="696"/>
      <c r="FH551" s="696"/>
      <c r="FI551" s="696"/>
      <c r="FJ551" s="696"/>
      <c r="FK551" s="696"/>
      <c r="FL551" s="696"/>
      <c r="FM551" s="696"/>
      <c r="FN551" s="696"/>
      <c r="FO551" s="696"/>
      <c r="FP551" s="696"/>
      <c r="FQ551" s="696"/>
      <c r="FR551" s="696"/>
      <c r="FS551" s="696"/>
      <c r="FT551" s="696"/>
      <c r="FU551" s="696"/>
      <c r="FV551" s="696"/>
      <c r="FW551" s="696"/>
      <c r="FX551" s="696"/>
      <c r="FY551" s="696"/>
      <c r="FZ551" s="1314"/>
      <c r="GA551" s="1312"/>
      <c r="GB551" s="1156"/>
      <c r="GC551" s="1156"/>
      <c r="GD551" s="1156"/>
      <c r="GE551" s="1156"/>
      <c r="GF551" s="1156"/>
      <c r="GG551" s="1156"/>
      <c r="GH551" s="1156"/>
      <c r="GI551" s="1156"/>
      <c r="GJ551" s="1156"/>
      <c r="GK551" s="1157"/>
      <c r="GL551" s="1157"/>
      <c r="GM551" s="1157"/>
      <c r="GN551" s="1157"/>
      <c r="GO551" s="1157"/>
      <c r="GP551" s="1157"/>
      <c r="GQ551" s="1157"/>
      <c r="GR551" s="1157"/>
      <c r="GS551" s="1157"/>
      <c r="GT551" s="1157"/>
      <c r="GU551" s="1157"/>
      <c r="GV551" s="1157"/>
      <c r="GW551" s="1157"/>
      <c r="GX551" s="1157"/>
      <c r="GY551" s="1157"/>
      <c r="GZ551" s="1157"/>
      <c r="HA551" s="1157"/>
      <c r="HB551" s="1157"/>
      <c r="HC551" s="1157"/>
      <c r="HD551" s="1157"/>
      <c r="HE551" s="1157"/>
      <c r="HF551" s="1157"/>
      <c r="HG551" s="1157"/>
      <c r="HH551" s="1157"/>
      <c r="HI551" s="1157"/>
      <c r="HJ551" s="1026"/>
    </row>
    <row r="552" spans="2:218" ht="24.95" customHeight="1" x14ac:dyDescent="0.25">
      <c r="B552" s="1606"/>
      <c r="C552" s="229"/>
      <c r="D552" s="1316"/>
      <c r="E552" s="2400"/>
      <c r="F552" s="215"/>
      <c r="G552" s="213"/>
      <c r="H552" s="213"/>
      <c r="I552" s="214"/>
      <c r="J552" s="834"/>
      <c r="K552" s="234"/>
      <c r="L552" s="230"/>
      <c r="M552" s="231"/>
      <c r="N552" s="231"/>
      <c r="O552" s="231"/>
      <c r="P552" s="231"/>
      <c r="Q552" s="235"/>
      <c r="R552" s="233"/>
      <c r="S552" s="232"/>
      <c r="T552" s="219"/>
      <c r="U552" s="835"/>
      <c r="V552" s="212"/>
      <c r="W552" s="231"/>
      <c r="X552" s="2118"/>
      <c r="Y552" s="2119"/>
      <c r="Z552" s="674"/>
      <c r="AA552" s="674"/>
      <c r="AB552" s="674"/>
      <c r="AC552" s="674"/>
      <c r="AD552" s="674"/>
      <c r="AE552" s="674"/>
      <c r="AF552" s="674"/>
      <c r="AG552" s="674"/>
      <c r="AH552" s="674"/>
      <c r="AI552" s="674"/>
      <c r="AJ552" s="674"/>
      <c r="AK552" s="674"/>
      <c r="AL552" s="674"/>
      <c r="AM552" s="674"/>
      <c r="AN552" s="674"/>
      <c r="AO552" s="674"/>
      <c r="AP552" s="674"/>
      <c r="AQ552" s="674"/>
      <c r="AR552" s="674"/>
      <c r="AS552" s="674"/>
      <c r="AT552" s="674"/>
      <c r="AU552" s="674"/>
      <c r="AV552" s="674"/>
      <c r="AW552" s="674"/>
      <c r="AX552" s="674"/>
      <c r="AY552" s="674"/>
      <c r="AZ552" s="674"/>
      <c r="BA552" s="674"/>
      <c r="BB552" s="674"/>
      <c r="BC552" s="674"/>
      <c r="BD552" s="674"/>
      <c r="BE552" s="674"/>
      <c r="BF552" s="674"/>
      <c r="BG552" s="674"/>
      <c r="BH552" s="674"/>
      <c r="BI552" s="674"/>
      <c r="BJ552" s="674"/>
      <c r="BK552" s="674"/>
      <c r="BL552" s="674"/>
      <c r="BM552" s="674"/>
      <c r="BN552" s="674"/>
      <c r="BO552" s="674"/>
      <c r="BP552" s="674"/>
      <c r="BQ552" s="674"/>
      <c r="BR552" s="674"/>
      <c r="BS552" s="674"/>
      <c r="BT552" s="674"/>
      <c r="BU552" s="674"/>
      <c r="BV552" s="674"/>
      <c r="BW552" s="674"/>
      <c r="BX552" s="674"/>
      <c r="BY552" s="674"/>
      <c r="BZ552" s="674"/>
      <c r="CA552" s="674"/>
      <c r="CB552" s="674"/>
      <c r="CC552" s="674"/>
      <c r="CD552" s="674"/>
      <c r="CE552" s="674"/>
      <c r="CF552" s="674"/>
      <c r="CG552" s="674"/>
      <c r="CH552" s="674"/>
      <c r="CI552" s="674"/>
      <c r="CJ552" s="674"/>
      <c r="CK552" s="674"/>
      <c r="CL552" s="674"/>
      <c r="CM552" s="674"/>
      <c r="CN552" s="674"/>
      <c r="CO552" s="674"/>
      <c r="CP552" s="674"/>
      <c r="CQ552" s="674"/>
      <c r="CR552" s="674"/>
      <c r="CS552" s="674"/>
      <c r="CT552" s="674"/>
      <c r="CU552" s="674"/>
      <c r="CV552" s="674"/>
      <c r="CW552" s="674"/>
      <c r="CX552" s="674"/>
      <c r="CY552" s="674"/>
      <c r="CZ552" s="674"/>
      <c r="DA552" s="674"/>
      <c r="DB552" s="674"/>
      <c r="DC552" s="674"/>
      <c r="DD552" s="674"/>
      <c r="DE552" s="674"/>
      <c r="DF552" s="674"/>
      <c r="DG552" s="674"/>
      <c r="DH552" s="674"/>
      <c r="DI552" s="674"/>
      <c r="DJ552" s="674"/>
      <c r="DK552" s="674"/>
      <c r="DL552" s="674"/>
      <c r="DM552" s="674"/>
      <c r="DN552" s="674"/>
      <c r="DO552" s="674"/>
      <c r="DP552" s="674"/>
      <c r="DQ552" s="674"/>
      <c r="DR552" s="674"/>
      <c r="DS552" s="674"/>
      <c r="DT552" s="674"/>
      <c r="DU552" s="674"/>
      <c r="DV552" s="674"/>
      <c r="DW552" s="674"/>
      <c r="DX552" s="674"/>
      <c r="DY552" s="674"/>
      <c r="DZ552" s="674"/>
      <c r="EA552" s="674"/>
      <c r="EB552" s="674"/>
      <c r="EC552" s="674"/>
      <c r="ED552" s="674"/>
      <c r="EE552" s="674"/>
      <c r="EF552" s="674"/>
      <c r="EG552" s="674"/>
      <c r="EH552" s="674"/>
      <c r="EI552" s="674"/>
      <c r="EJ552" s="674"/>
      <c r="EK552" s="674"/>
      <c r="EL552" s="674"/>
      <c r="EM552" s="674"/>
      <c r="EN552" s="674"/>
      <c r="EO552" s="674"/>
      <c r="EP552" s="674"/>
      <c r="EQ552" s="674"/>
      <c r="ER552" s="674"/>
      <c r="ES552" s="674"/>
      <c r="ET552" s="674"/>
      <c r="EU552" s="674"/>
      <c r="EV552" s="674"/>
      <c r="EW552" s="674"/>
      <c r="EX552" s="674"/>
      <c r="EY552" s="674"/>
      <c r="EZ552" s="674"/>
      <c r="FA552" s="674"/>
      <c r="FB552" s="674"/>
      <c r="FC552" s="674"/>
      <c r="FD552" s="674"/>
      <c r="FE552" s="674"/>
      <c r="FF552" s="674"/>
      <c r="FG552" s="674"/>
      <c r="FH552" s="674"/>
      <c r="FI552" s="674"/>
      <c r="FJ552" s="674"/>
      <c r="FK552" s="674"/>
      <c r="FL552" s="674"/>
      <c r="FM552" s="674"/>
      <c r="FN552" s="674"/>
      <c r="FO552" s="674"/>
      <c r="FP552" s="674"/>
      <c r="FQ552" s="674"/>
      <c r="FR552" s="674"/>
      <c r="FS552" s="674"/>
      <c r="FT552" s="674"/>
      <c r="FU552" s="674"/>
      <c r="FV552" s="674"/>
      <c r="FW552" s="674"/>
      <c r="FX552" s="674"/>
      <c r="FY552" s="674"/>
      <c r="FZ552" s="1313"/>
      <c r="GA552" s="1312"/>
      <c r="GB552" s="1156"/>
      <c r="GC552" s="1156"/>
      <c r="GD552" s="1156"/>
      <c r="GE552" s="1156"/>
      <c r="GF552" s="1156"/>
      <c r="GG552" s="1156"/>
      <c r="GH552" s="1156"/>
      <c r="GI552" s="1156"/>
      <c r="GJ552" s="1156"/>
      <c r="GK552" s="1157"/>
      <c r="GL552" s="1157"/>
      <c r="GM552" s="1157"/>
      <c r="GN552" s="1157"/>
      <c r="GO552" s="1157"/>
      <c r="GP552" s="1157"/>
      <c r="GQ552" s="1157"/>
      <c r="GR552" s="1157"/>
      <c r="GS552" s="1157"/>
      <c r="GT552" s="1157"/>
      <c r="GU552" s="1157"/>
      <c r="GV552" s="1157"/>
      <c r="GW552" s="1157"/>
      <c r="GX552" s="1157"/>
      <c r="GY552" s="1157"/>
      <c r="GZ552" s="1157"/>
      <c r="HA552" s="1157"/>
      <c r="HB552" s="1157"/>
      <c r="HC552" s="1157"/>
      <c r="HD552" s="1157"/>
      <c r="HE552" s="1157"/>
      <c r="HF552" s="1157"/>
      <c r="HG552" s="1157"/>
      <c r="HH552" s="1157"/>
      <c r="HI552" s="1157"/>
      <c r="HJ552" s="1026"/>
    </row>
    <row r="553" spans="2:218" ht="24.95" customHeight="1" x14ac:dyDescent="0.25">
      <c r="B553" s="1606"/>
      <c r="C553" s="229"/>
      <c r="D553" s="1316"/>
      <c r="E553" s="2400"/>
      <c r="F553" s="215"/>
      <c r="G553" s="213"/>
      <c r="H553" s="213"/>
      <c r="I553" s="214"/>
      <c r="J553" s="834"/>
      <c r="K553" s="234"/>
      <c r="L553" s="230"/>
      <c r="M553" s="231"/>
      <c r="N553" s="231"/>
      <c r="O553" s="231"/>
      <c r="P553" s="231"/>
      <c r="Q553" s="235"/>
      <c r="R553" s="233"/>
      <c r="S553" s="232"/>
      <c r="T553" s="219"/>
      <c r="U553" s="835"/>
      <c r="V553" s="212"/>
      <c r="W553" s="231"/>
      <c r="X553" s="2118"/>
      <c r="Y553" s="2119"/>
      <c r="Z553" s="674"/>
      <c r="AA553" s="674"/>
      <c r="AB553" s="674"/>
      <c r="AC553" s="674"/>
      <c r="AD553" s="674"/>
      <c r="AE553" s="674"/>
      <c r="AF553" s="674"/>
      <c r="AG553" s="674"/>
      <c r="AH553" s="674"/>
      <c r="AI553" s="674"/>
      <c r="AJ553" s="674"/>
      <c r="AK553" s="674"/>
      <c r="AL553" s="674"/>
      <c r="AM553" s="674"/>
      <c r="AN553" s="674"/>
      <c r="AO553" s="674"/>
      <c r="AP553" s="674"/>
      <c r="AQ553" s="674"/>
      <c r="AR553" s="674"/>
      <c r="AS553" s="674"/>
      <c r="AT553" s="674"/>
      <c r="AU553" s="674"/>
      <c r="AV553" s="674"/>
      <c r="AW553" s="674"/>
      <c r="AX553" s="674"/>
      <c r="AY553" s="674"/>
      <c r="AZ553" s="674"/>
      <c r="BA553" s="674"/>
      <c r="BB553" s="674"/>
      <c r="BC553" s="674"/>
      <c r="BD553" s="674"/>
      <c r="BE553" s="674"/>
      <c r="BF553" s="674"/>
      <c r="BG553" s="674"/>
      <c r="BH553" s="674"/>
      <c r="BI553" s="674"/>
      <c r="BJ553" s="674"/>
      <c r="BK553" s="674"/>
      <c r="BL553" s="674"/>
      <c r="BM553" s="674"/>
      <c r="BN553" s="674"/>
      <c r="BO553" s="674"/>
      <c r="BP553" s="674"/>
      <c r="BQ553" s="674"/>
      <c r="BR553" s="674"/>
      <c r="BS553" s="674"/>
      <c r="BT553" s="674"/>
      <c r="BU553" s="674"/>
      <c r="BV553" s="674"/>
      <c r="BW553" s="674"/>
      <c r="BX553" s="674"/>
      <c r="BY553" s="674"/>
      <c r="BZ553" s="674"/>
      <c r="CA553" s="674"/>
      <c r="CB553" s="674"/>
      <c r="CC553" s="674"/>
      <c r="CD553" s="674"/>
      <c r="CE553" s="674"/>
      <c r="CF553" s="674"/>
      <c r="CG553" s="674"/>
      <c r="CH553" s="674"/>
      <c r="CI553" s="674"/>
      <c r="CJ553" s="674"/>
      <c r="CK553" s="674"/>
      <c r="CL553" s="674"/>
      <c r="CM553" s="674"/>
      <c r="CN553" s="674"/>
      <c r="CO553" s="674"/>
      <c r="CP553" s="674"/>
      <c r="CQ553" s="674"/>
      <c r="CR553" s="674"/>
      <c r="CS553" s="674"/>
      <c r="CT553" s="674"/>
      <c r="CU553" s="674"/>
      <c r="CV553" s="674"/>
      <c r="CW553" s="674"/>
      <c r="CX553" s="674"/>
      <c r="CY553" s="674"/>
      <c r="CZ553" s="674"/>
      <c r="DA553" s="674"/>
      <c r="DB553" s="674"/>
      <c r="DC553" s="674"/>
      <c r="DD553" s="674"/>
      <c r="DE553" s="674"/>
      <c r="DF553" s="674"/>
      <c r="DG553" s="674"/>
      <c r="DH553" s="674"/>
      <c r="DI553" s="674"/>
      <c r="DJ553" s="674"/>
      <c r="DK553" s="674"/>
      <c r="DL553" s="674"/>
      <c r="DM553" s="674"/>
      <c r="DN553" s="674"/>
      <c r="DO553" s="674"/>
      <c r="DP553" s="674"/>
      <c r="DQ553" s="674"/>
      <c r="DR553" s="674"/>
      <c r="DS553" s="674"/>
      <c r="DT553" s="674"/>
      <c r="DU553" s="674"/>
      <c r="DV553" s="674"/>
      <c r="DW553" s="674"/>
      <c r="DX553" s="674"/>
      <c r="DY553" s="674"/>
      <c r="DZ553" s="674"/>
      <c r="EA553" s="674"/>
      <c r="EB553" s="674"/>
      <c r="EC553" s="674"/>
      <c r="ED553" s="674"/>
      <c r="EE553" s="674"/>
      <c r="EF553" s="674"/>
      <c r="EG553" s="674"/>
      <c r="EH553" s="674"/>
      <c r="EI553" s="674"/>
      <c r="EJ553" s="674"/>
      <c r="EK553" s="674"/>
      <c r="EL553" s="674"/>
      <c r="EM553" s="674"/>
      <c r="EN553" s="674"/>
      <c r="EO553" s="674"/>
      <c r="EP553" s="674"/>
      <c r="EQ553" s="674"/>
      <c r="ER553" s="674"/>
      <c r="ES553" s="674"/>
      <c r="ET553" s="674"/>
      <c r="EU553" s="674"/>
      <c r="EV553" s="674"/>
      <c r="EW553" s="674"/>
      <c r="EX553" s="674"/>
      <c r="EY553" s="674"/>
      <c r="EZ553" s="674"/>
      <c r="FA553" s="674"/>
      <c r="FB553" s="674"/>
      <c r="FC553" s="674"/>
      <c r="FD553" s="674"/>
      <c r="FE553" s="674"/>
      <c r="FF553" s="674"/>
      <c r="FG553" s="674"/>
      <c r="FH553" s="674"/>
      <c r="FI553" s="674"/>
      <c r="FJ553" s="674"/>
      <c r="FK553" s="674"/>
      <c r="FL553" s="674"/>
      <c r="FM553" s="674"/>
      <c r="FN553" s="674"/>
      <c r="FO553" s="674"/>
      <c r="FP553" s="674"/>
      <c r="FQ553" s="674"/>
      <c r="FR553" s="674"/>
      <c r="FS553" s="674"/>
      <c r="FT553" s="674"/>
      <c r="FU553" s="674"/>
      <c r="FV553" s="674"/>
      <c r="FW553" s="674"/>
      <c r="FX553" s="674"/>
      <c r="FY553" s="674"/>
      <c r="FZ553" s="1313"/>
      <c r="GA553" s="1312"/>
      <c r="GB553" s="1156"/>
      <c r="GC553" s="1156"/>
      <c r="GD553" s="1156"/>
      <c r="GE553" s="1156"/>
      <c r="GF553" s="1156"/>
      <c r="GG553" s="1156"/>
      <c r="GH553" s="1156"/>
      <c r="GI553" s="1156"/>
      <c r="GJ553" s="1156"/>
      <c r="GK553" s="1157"/>
      <c r="GL553" s="1157"/>
      <c r="GM553" s="1157"/>
      <c r="GN553" s="1157"/>
      <c r="GO553" s="1157"/>
      <c r="GP553" s="1157"/>
      <c r="GQ553" s="1157"/>
      <c r="GR553" s="1157"/>
      <c r="GS553" s="1157"/>
      <c r="GT553" s="1157"/>
      <c r="GU553" s="1157"/>
      <c r="GV553" s="1157"/>
      <c r="GW553" s="1157"/>
      <c r="GX553" s="1157"/>
      <c r="GY553" s="1157"/>
      <c r="GZ553" s="1157"/>
      <c r="HA553" s="1157"/>
      <c r="HB553" s="1157"/>
      <c r="HC553" s="1157"/>
      <c r="HD553" s="1157"/>
      <c r="HE553" s="1157"/>
      <c r="HF553" s="1157"/>
      <c r="HG553" s="1157"/>
      <c r="HH553" s="1157"/>
      <c r="HI553" s="1157"/>
      <c r="HJ553" s="1026"/>
    </row>
    <row r="554" spans="2:218" ht="24.95" customHeight="1" x14ac:dyDescent="0.25">
      <c r="B554" s="1606"/>
      <c r="C554" s="229"/>
      <c r="D554" s="1316"/>
      <c r="E554" s="2400"/>
      <c r="F554" s="215"/>
      <c r="G554" s="213"/>
      <c r="H554" s="213"/>
      <c r="I554" s="214"/>
      <c r="J554" s="834"/>
      <c r="K554" s="234"/>
      <c r="L554" s="230"/>
      <c r="M554" s="231"/>
      <c r="N554" s="231"/>
      <c r="O554" s="231"/>
      <c r="P554" s="231"/>
      <c r="Q554" s="235"/>
      <c r="R554" s="233"/>
      <c r="S554" s="232"/>
      <c r="T554" s="219"/>
      <c r="U554" s="835"/>
      <c r="V554" s="212"/>
      <c r="W554" s="231"/>
      <c r="X554" s="2118"/>
      <c r="Y554" s="2119"/>
      <c r="Z554" s="674"/>
      <c r="AA554" s="674"/>
      <c r="AB554" s="674"/>
      <c r="AC554" s="674"/>
      <c r="AD554" s="674"/>
      <c r="AE554" s="674"/>
      <c r="AF554" s="674"/>
      <c r="AG554" s="674"/>
      <c r="AH554" s="674"/>
      <c r="AI554" s="674"/>
      <c r="AJ554" s="674"/>
      <c r="AK554" s="674"/>
      <c r="AL554" s="674"/>
      <c r="AM554" s="674"/>
      <c r="AN554" s="674"/>
      <c r="AO554" s="674"/>
      <c r="AP554" s="674"/>
      <c r="AQ554" s="674"/>
      <c r="AR554" s="674"/>
      <c r="AS554" s="674"/>
      <c r="AT554" s="674"/>
      <c r="AU554" s="674"/>
      <c r="AV554" s="674"/>
      <c r="AW554" s="674"/>
      <c r="AX554" s="674"/>
      <c r="AY554" s="674"/>
      <c r="AZ554" s="674"/>
      <c r="BA554" s="674"/>
      <c r="BB554" s="674"/>
      <c r="BC554" s="674"/>
      <c r="BD554" s="674"/>
      <c r="BE554" s="674"/>
      <c r="BF554" s="674"/>
      <c r="BG554" s="674"/>
      <c r="BH554" s="674"/>
      <c r="BI554" s="674"/>
      <c r="BJ554" s="674"/>
      <c r="BK554" s="674"/>
      <c r="BL554" s="674"/>
      <c r="BM554" s="674"/>
      <c r="BN554" s="674"/>
      <c r="BO554" s="674"/>
      <c r="BP554" s="674"/>
      <c r="BQ554" s="674"/>
      <c r="BR554" s="674"/>
      <c r="BS554" s="674"/>
      <c r="BT554" s="674"/>
      <c r="BU554" s="674"/>
      <c r="BV554" s="674"/>
      <c r="BW554" s="674"/>
      <c r="BX554" s="674"/>
      <c r="BY554" s="674"/>
      <c r="BZ554" s="674"/>
      <c r="CA554" s="674"/>
      <c r="CB554" s="674"/>
      <c r="CC554" s="674"/>
      <c r="CD554" s="674"/>
      <c r="CE554" s="674"/>
      <c r="CF554" s="674"/>
      <c r="CG554" s="674"/>
      <c r="CH554" s="674"/>
      <c r="CI554" s="674"/>
      <c r="CJ554" s="674"/>
      <c r="CK554" s="674"/>
      <c r="CL554" s="674"/>
      <c r="CM554" s="674"/>
      <c r="CN554" s="674"/>
      <c r="CO554" s="674"/>
      <c r="CP554" s="674"/>
      <c r="CQ554" s="674"/>
      <c r="CR554" s="674"/>
      <c r="CS554" s="674"/>
      <c r="CT554" s="674"/>
      <c r="CU554" s="674"/>
      <c r="CV554" s="674"/>
      <c r="CW554" s="674"/>
      <c r="CX554" s="674"/>
      <c r="CY554" s="674"/>
      <c r="CZ554" s="674"/>
      <c r="DA554" s="674"/>
      <c r="DB554" s="674"/>
      <c r="DC554" s="674"/>
      <c r="DD554" s="674"/>
      <c r="DE554" s="674"/>
      <c r="DF554" s="674"/>
      <c r="DG554" s="674"/>
      <c r="DH554" s="674"/>
      <c r="DI554" s="674"/>
      <c r="DJ554" s="674"/>
      <c r="DK554" s="674"/>
      <c r="DL554" s="674"/>
      <c r="DM554" s="674"/>
      <c r="DN554" s="674"/>
      <c r="DO554" s="674"/>
      <c r="DP554" s="674"/>
      <c r="DQ554" s="674"/>
      <c r="DR554" s="674"/>
      <c r="DS554" s="674"/>
      <c r="DT554" s="674"/>
      <c r="DU554" s="674"/>
      <c r="DV554" s="674"/>
      <c r="DW554" s="674"/>
      <c r="DX554" s="674"/>
      <c r="DY554" s="674"/>
      <c r="DZ554" s="674"/>
      <c r="EA554" s="674"/>
      <c r="EB554" s="674"/>
      <c r="EC554" s="674"/>
      <c r="ED554" s="674"/>
      <c r="EE554" s="674"/>
      <c r="EF554" s="674"/>
      <c r="EG554" s="674"/>
      <c r="EH554" s="674"/>
      <c r="EI554" s="674"/>
      <c r="EJ554" s="674"/>
      <c r="EK554" s="674"/>
      <c r="EL554" s="674"/>
      <c r="EM554" s="674"/>
      <c r="EN554" s="674"/>
      <c r="EO554" s="674"/>
      <c r="EP554" s="674"/>
      <c r="EQ554" s="674"/>
      <c r="ER554" s="674"/>
      <c r="ES554" s="674"/>
      <c r="ET554" s="674"/>
      <c r="EU554" s="674"/>
      <c r="EV554" s="674"/>
      <c r="EW554" s="674"/>
      <c r="EX554" s="674"/>
      <c r="EY554" s="674"/>
      <c r="EZ554" s="674"/>
      <c r="FA554" s="674"/>
      <c r="FB554" s="674"/>
      <c r="FC554" s="674"/>
      <c r="FD554" s="674"/>
      <c r="FE554" s="674"/>
      <c r="FF554" s="674"/>
      <c r="FG554" s="674"/>
      <c r="FH554" s="674"/>
      <c r="FI554" s="674"/>
      <c r="FJ554" s="674"/>
      <c r="FK554" s="674"/>
      <c r="FL554" s="674"/>
      <c r="FM554" s="674"/>
      <c r="FN554" s="674"/>
      <c r="FO554" s="674"/>
      <c r="FP554" s="674"/>
      <c r="FQ554" s="674"/>
      <c r="FR554" s="674"/>
      <c r="FS554" s="674"/>
      <c r="FT554" s="674"/>
      <c r="FU554" s="674"/>
      <c r="FV554" s="674"/>
      <c r="FW554" s="674"/>
      <c r="FX554" s="674"/>
      <c r="FY554" s="674"/>
      <c r="FZ554" s="1313"/>
      <c r="GA554" s="1312"/>
      <c r="GB554" s="1156"/>
      <c r="GC554" s="1156"/>
      <c r="GD554" s="1156"/>
      <c r="GE554" s="1156"/>
      <c r="GF554" s="1156"/>
      <c r="GG554" s="1156"/>
      <c r="GH554" s="1156"/>
      <c r="GI554" s="1156"/>
      <c r="GJ554" s="1156"/>
      <c r="GK554" s="1157"/>
      <c r="GL554" s="1157"/>
      <c r="GM554" s="1157"/>
      <c r="GN554" s="1157"/>
      <c r="GO554" s="1157"/>
      <c r="GP554" s="1157"/>
      <c r="GQ554" s="1157"/>
      <c r="GR554" s="1157"/>
      <c r="GS554" s="1157"/>
      <c r="GT554" s="1157"/>
      <c r="GU554" s="1157"/>
      <c r="GV554" s="1157"/>
      <c r="GW554" s="1157"/>
      <c r="GX554" s="1157"/>
      <c r="GY554" s="1157"/>
      <c r="GZ554" s="1157"/>
      <c r="HA554" s="1157"/>
      <c r="HB554" s="1157"/>
      <c r="HC554" s="1157"/>
      <c r="HD554" s="1157"/>
      <c r="HE554" s="1157"/>
      <c r="HF554" s="1157"/>
      <c r="HG554" s="1157"/>
      <c r="HH554" s="1157"/>
      <c r="HI554" s="1157"/>
      <c r="HJ554" s="1026"/>
    </row>
    <row r="555" spans="2:218" ht="24.95" customHeight="1" x14ac:dyDescent="0.25">
      <c r="B555" s="1606"/>
      <c r="C555" s="229"/>
      <c r="D555" s="1316"/>
      <c r="E555" s="2400"/>
      <c r="F555" s="215"/>
      <c r="G555" s="213"/>
      <c r="H555" s="213"/>
      <c r="I555" s="214"/>
      <c r="J555" s="834"/>
      <c r="K555" s="234"/>
      <c r="L555" s="230"/>
      <c r="M555" s="231"/>
      <c r="N555" s="231"/>
      <c r="O555" s="231"/>
      <c r="P555" s="231"/>
      <c r="Q555" s="235"/>
      <c r="R555" s="233"/>
      <c r="S555" s="232"/>
      <c r="T555" s="219"/>
      <c r="U555" s="835"/>
      <c r="V555" s="212"/>
      <c r="W555" s="231"/>
      <c r="X555" s="2118"/>
      <c r="Y555" s="2119"/>
      <c r="Z555" s="674"/>
      <c r="AA555" s="674"/>
      <c r="AB555" s="674"/>
      <c r="AC555" s="674"/>
      <c r="AD555" s="674"/>
      <c r="AE555" s="674"/>
      <c r="AF555" s="674"/>
      <c r="AG555" s="674"/>
      <c r="AH555" s="674"/>
      <c r="AI555" s="674"/>
      <c r="AJ555" s="674"/>
      <c r="AK555" s="674"/>
      <c r="AL555" s="674"/>
      <c r="AM555" s="674"/>
      <c r="AN555" s="674"/>
      <c r="AO555" s="674"/>
      <c r="AP555" s="674"/>
      <c r="AQ555" s="674"/>
      <c r="AR555" s="674"/>
      <c r="AS555" s="674"/>
      <c r="AT555" s="674"/>
      <c r="AU555" s="674"/>
      <c r="AV555" s="674"/>
      <c r="AW555" s="674"/>
      <c r="AX555" s="674"/>
      <c r="AY555" s="674"/>
      <c r="AZ555" s="674"/>
      <c r="BA555" s="674"/>
      <c r="BB555" s="674"/>
      <c r="BC555" s="674"/>
      <c r="BD555" s="674"/>
      <c r="BE555" s="674"/>
      <c r="BF555" s="674"/>
      <c r="BG555" s="674"/>
      <c r="BH555" s="674"/>
      <c r="BI555" s="674"/>
      <c r="BJ555" s="674"/>
      <c r="BK555" s="674"/>
      <c r="BL555" s="674"/>
      <c r="BM555" s="674"/>
      <c r="BN555" s="674"/>
      <c r="BO555" s="674"/>
      <c r="BP555" s="674"/>
      <c r="BQ555" s="674"/>
      <c r="BR555" s="674"/>
      <c r="BS555" s="674"/>
      <c r="BT555" s="674"/>
      <c r="BU555" s="674"/>
      <c r="BV555" s="674"/>
      <c r="BW555" s="674"/>
      <c r="BX555" s="674"/>
      <c r="BY555" s="674"/>
      <c r="BZ555" s="674"/>
      <c r="CA555" s="674"/>
      <c r="CB555" s="674"/>
      <c r="CC555" s="674"/>
      <c r="CD555" s="674"/>
      <c r="CE555" s="674"/>
      <c r="CF555" s="674"/>
      <c r="CG555" s="674"/>
      <c r="CH555" s="674"/>
      <c r="CI555" s="674"/>
      <c r="CJ555" s="674"/>
      <c r="CK555" s="674"/>
      <c r="CL555" s="674"/>
      <c r="CM555" s="674"/>
      <c r="CN555" s="674"/>
      <c r="CO555" s="674"/>
      <c r="CP555" s="674"/>
      <c r="CQ555" s="674"/>
      <c r="CR555" s="674"/>
      <c r="CS555" s="674"/>
      <c r="CT555" s="674"/>
      <c r="CU555" s="674"/>
      <c r="CV555" s="674"/>
      <c r="CW555" s="674"/>
      <c r="CX555" s="674"/>
      <c r="CY555" s="674"/>
      <c r="CZ555" s="674"/>
      <c r="DA555" s="674"/>
      <c r="DB555" s="674"/>
      <c r="DC555" s="674"/>
      <c r="DD555" s="674"/>
      <c r="DE555" s="674"/>
      <c r="DF555" s="674"/>
      <c r="DG555" s="674"/>
      <c r="DH555" s="674"/>
      <c r="DI555" s="674"/>
      <c r="DJ555" s="674"/>
      <c r="DK555" s="674"/>
      <c r="DL555" s="674"/>
      <c r="DM555" s="674"/>
      <c r="DN555" s="674"/>
      <c r="DO555" s="674"/>
      <c r="DP555" s="674"/>
      <c r="DQ555" s="674"/>
      <c r="DR555" s="674"/>
      <c r="DS555" s="674"/>
      <c r="DT555" s="674"/>
      <c r="DU555" s="674"/>
      <c r="DV555" s="674"/>
      <c r="DW555" s="674"/>
      <c r="DX555" s="674"/>
      <c r="DY555" s="674"/>
      <c r="DZ555" s="674"/>
      <c r="EA555" s="674"/>
      <c r="EB555" s="674"/>
      <c r="EC555" s="674"/>
      <c r="ED555" s="674"/>
      <c r="EE555" s="674"/>
      <c r="EF555" s="674"/>
      <c r="EG555" s="674"/>
      <c r="EH555" s="674"/>
      <c r="EI555" s="674"/>
      <c r="EJ555" s="674"/>
      <c r="EK555" s="674"/>
      <c r="EL555" s="674"/>
      <c r="EM555" s="674"/>
      <c r="EN555" s="674"/>
      <c r="EO555" s="674"/>
      <c r="EP555" s="674"/>
      <c r="EQ555" s="674"/>
      <c r="ER555" s="674"/>
      <c r="ES555" s="674"/>
      <c r="ET555" s="674"/>
      <c r="EU555" s="674"/>
      <c r="EV555" s="674"/>
      <c r="EW555" s="674"/>
      <c r="EX555" s="674"/>
      <c r="EY555" s="674"/>
      <c r="EZ555" s="674"/>
      <c r="FA555" s="674"/>
      <c r="FB555" s="674"/>
      <c r="FC555" s="674"/>
      <c r="FD555" s="674"/>
      <c r="FE555" s="674"/>
      <c r="FF555" s="674"/>
      <c r="FG555" s="674"/>
      <c r="FH555" s="674"/>
      <c r="FI555" s="674"/>
      <c r="FJ555" s="674"/>
      <c r="FK555" s="674"/>
      <c r="FL555" s="674"/>
      <c r="FM555" s="674"/>
      <c r="FN555" s="674"/>
      <c r="FO555" s="674"/>
      <c r="FP555" s="674"/>
      <c r="FQ555" s="674"/>
      <c r="FR555" s="674"/>
      <c r="FS555" s="674"/>
      <c r="FT555" s="674"/>
      <c r="FU555" s="674"/>
      <c r="FV555" s="674"/>
      <c r="FW555" s="674"/>
      <c r="FX555" s="674"/>
      <c r="FY555" s="674"/>
      <c r="FZ555" s="1313"/>
      <c r="GA555" s="1312"/>
      <c r="GB555" s="1156"/>
      <c r="GC555" s="1156"/>
      <c r="GD555" s="1156"/>
      <c r="GE555" s="1156"/>
      <c r="GF555" s="1156"/>
      <c r="GG555" s="1156"/>
      <c r="GH555" s="1156"/>
      <c r="GI555" s="1156"/>
      <c r="GJ555" s="1156"/>
      <c r="GK555" s="1157"/>
      <c r="GL555" s="1157"/>
      <c r="GM555" s="1157"/>
      <c r="GN555" s="1157"/>
      <c r="GO555" s="1157"/>
      <c r="GP555" s="1157"/>
      <c r="GQ555" s="1157"/>
      <c r="GR555" s="1157"/>
      <c r="GS555" s="1157"/>
      <c r="GT555" s="1157"/>
      <c r="GU555" s="1157"/>
      <c r="GV555" s="1157"/>
      <c r="GW555" s="1157"/>
      <c r="GX555" s="1157"/>
      <c r="GY555" s="1157"/>
      <c r="GZ555" s="1157"/>
      <c r="HA555" s="1157"/>
      <c r="HB555" s="1157"/>
      <c r="HC555" s="1157"/>
      <c r="HD555" s="1157"/>
      <c r="HE555" s="1157"/>
      <c r="HF555" s="1157"/>
      <c r="HG555" s="1157"/>
      <c r="HH555" s="1157"/>
      <c r="HI555" s="1157"/>
      <c r="HJ555" s="1026"/>
    </row>
    <row r="556" spans="2:218" ht="24.95" customHeight="1" x14ac:dyDescent="0.25">
      <c r="B556" s="1606"/>
      <c r="C556" s="229"/>
      <c r="D556" s="1316"/>
      <c r="E556" s="2400"/>
      <c r="F556" s="215"/>
      <c r="G556" s="213"/>
      <c r="H556" s="213"/>
      <c r="I556" s="214"/>
      <c r="J556" s="834"/>
      <c r="K556" s="234"/>
      <c r="L556" s="230"/>
      <c r="M556" s="231"/>
      <c r="N556" s="231"/>
      <c r="O556" s="231"/>
      <c r="P556" s="231"/>
      <c r="Q556" s="235"/>
      <c r="R556" s="233"/>
      <c r="S556" s="232"/>
      <c r="T556" s="219"/>
      <c r="U556" s="835"/>
      <c r="V556" s="212"/>
      <c r="W556" s="231"/>
      <c r="X556" s="2118"/>
      <c r="Y556" s="2119"/>
      <c r="Z556" s="674"/>
      <c r="AA556" s="674"/>
      <c r="AB556" s="674"/>
      <c r="AC556" s="674"/>
      <c r="AD556" s="674"/>
      <c r="AE556" s="674"/>
      <c r="AF556" s="674"/>
      <c r="AG556" s="674"/>
      <c r="AH556" s="674"/>
      <c r="AI556" s="674"/>
      <c r="AJ556" s="674"/>
      <c r="AK556" s="674"/>
      <c r="AL556" s="674"/>
      <c r="AM556" s="674"/>
      <c r="AN556" s="674"/>
      <c r="AO556" s="674"/>
      <c r="AP556" s="674"/>
      <c r="AQ556" s="674"/>
      <c r="AR556" s="674"/>
      <c r="AS556" s="674"/>
      <c r="AT556" s="674"/>
      <c r="AU556" s="674"/>
      <c r="AV556" s="674"/>
      <c r="AW556" s="674"/>
      <c r="AX556" s="674"/>
      <c r="AY556" s="674"/>
      <c r="AZ556" s="674"/>
      <c r="BA556" s="674"/>
      <c r="BB556" s="674"/>
      <c r="BC556" s="674"/>
      <c r="BD556" s="674"/>
      <c r="BE556" s="674"/>
      <c r="BF556" s="674"/>
      <c r="BG556" s="674"/>
      <c r="BH556" s="674"/>
      <c r="BI556" s="674"/>
      <c r="BJ556" s="674"/>
      <c r="BK556" s="674"/>
      <c r="BL556" s="674"/>
      <c r="BM556" s="674"/>
      <c r="BN556" s="674"/>
      <c r="BO556" s="674"/>
      <c r="BP556" s="674"/>
      <c r="BQ556" s="674"/>
      <c r="BR556" s="674"/>
      <c r="BS556" s="674"/>
      <c r="BT556" s="674"/>
      <c r="BU556" s="674"/>
      <c r="BV556" s="674"/>
      <c r="BW556" s="674"/>
      <c r="BX556" s="674"/>
      <c r="BY556" s="674"/>
      <c r="BZ556" s="674"/>
      <c r="CA556" s="674"/>
      <c r="CB556" s="674"/>
      <c r="CC556" s="674"/>
      <c r="CD556" s="674"/>
      <c r="CE556" s="674"/>
      <c r="CF556" s="674"/>
      <c r="CG556" s="674"/>
      <c r="CH556" s="674"/>
      <c r="CI556" s="674"/>
      <c r="CJ556" s="674"/>
      <c r="CK556" s="674"/>
      <c r="CL556" s="674"/>
      <c r="CM556" s="674"/>
      <c r="CN556" s="674"/>
      <c r="CO556" s="674"/>
      <c r="CP556" s="674"/>
      <c r="CQ556" s="674"/>
      <c r="CR556" s="674"/>
      <c r="CS556" s="674"/>
      <c r="CT556" s="674"/>
      <c r="CU556" s="674"/>
      <c r="CV556" s="674"/>
      <c r="CW556" s="674"/>
      <c r="CX556" s="674"/>
      <c r="CY556" s="674"/>
      <c r="CZ556" s="674"/>
      <c r="DA556" s="674"/>
      <c r="DB556" s="674"/>
      <c r="DC556" s="674"/>
      <c r="DD556" s="674"/>
      <c r="DE556" s="674"/>
      <c r="DF556" s="674"/>
      <c r="DG556" s="674"/>
      <c r="DH556" s="674"/>
      <c r="DI556" s="674"/>
      <c r="DJ556" s="674"/>
      <c r="DK556" s="674"/>
      <c r="DL556" s="674"/>
      <c r="DM556" s="674"/>
      <c r="DN556" s="674"/>
      <c r="DO556" s="674"/>
      <c r="DP556" s="674"/>
      <c r="DQ556" s="674"/>
      <c r="DR556" s="674"/>
      <c r="DS556" s="674"/>
      <c r="DT556" s="674"/>
      <c r="DU556" s="674"/>
      <c r="DV556" s="674"/>
      <c r="DW556" s="674"/>
      <c r="DX556" s="674"/>
      <c r="DY556" s="674"/>
      <c r="DZ556" s="674"/>
      <c r="EA556" s="674"/>
      <c r="EB556" s="674"/>
      <c r="EC556" s="674"/>
      <c r="ED556" s="674"/>
      <c r="EE556" s="674"/>
      <c r="EF556" s="674"/>
      <c r="EG556" s="674"/>
      <c r="EH556" s="674"/>
      <c r="EI556" s="674"/>
      <c r="EJ556" s="674"/>
      <c r="EK556" s="674"/>
      <c r="EL556" s="674"/>
      <c r="EM556" s="674"/>
      <c r="EN556" s="674"/>
      <c r="EO556" s="674"/>
      <c r="EP556" s="674"/>
      <c r="EQ556" s="674"/>
      <c r="ER556" s="674"/>
      <c r="ES556" s="674"/>
      <c r="ET556" s="674"/>
      <c r="EU556" s="674"/>
      <c r="EV556" s="674"/>
      <c r="EW556" s="674"/>
      <c r="EX556" s="674"/>
      <c r="EY556" s="674"/>
      <c r="EZ556" s="674"/>
      <c r="FA556" s="674"/>
      <c r="FB556" s="674"/>
      <c r="FC556" s="674"/>
      <c r="FD556" s="674"/>
      <c r="FE556" s="674"/>
      <c r="FF556" s="674"/>
      <c r="FG556" s="674"/>
      <c r="FH556" s="674"/>
      <c r="FI556" s="674"/>
      <c r="FJ556" s="674"/>
      <c r="FK556" s="674"/>
      <c r="FL556" s="674"/>
      <c r="FM556" s="674"/>
      <c r="FN556" s="674"/>
      <c r="FO556" s="674"/>
      <c r="FP556" s="674"/>
      <c r="FQ556" s="674"/>
      <c r="FR556" s="674"/>
      <c r="FS556" s="674"/>
      <c r="FT556" s="674"/>
      <c r="FU556" s="674"/>
      <c r="FV556" s="674"/>
      <c r="FW556" s="674"/>
      <c r="FX556" s="674"/>
      <c r="FY556" s="674"/>
      <c r="FZ556" s="1313"/>
      <c r="GA556" s="1312"/>
      <c r="GB556" s="1156"/>
      <c r="GC556" s="1156"/>
      <c r="GD556" s="1156"/>
      <c r="GE556" s="1156"/>
      <c r="GF556" s="1156"/>
      <c r="GG556" s="1156"/>
      <c r="GH556" s="1156"/>
      <c r="GI556" s="1156"/>
      <c r="GJ556" s="1156"/>
      <c r="GK556" s="1157"/>
      <c r="GL556" s="1157"/>
      <c r="GM556" s="1157"/>
      <c r="GN556" s="1157"/>
      <c r="GO556" s="1157"/>
      <c r="GP556" s="1157"/>
      <c r="GQ556" s="1157"/>
      <c r="GR556" s="1157"/>
      <c r="GS556" s="1157"/>
      <c r="GT556" s="1157"/>
      <c r="GU556" s="1157"/>
      <c r="GV556" s="1157"/>
      <c r="GW556" s="1157"/>
      <c r="GX556" s="1157"/>
      <c r="GY556" s="1157"/>
      <c r="GZ556" s="1157"/>
      <c r="HA556" s="1157"/>
      <c r="HB556" s="1157"/>
      <c r="HC556" s="1157"/>
      <c r="HD556" s="1157"/>
      <c r="HE556" s="1157"/>
      <c r="HF556" s="1157"/>
      <c r="HG556" s="1157"/>
      <c r="HH556" s="1157"/>
      <c r="HI556" s="1157"/>
      <c r="HJ556" s="1026"/>
    </row>
    <row r="557" spans="2:218" ht="24.95" customHeight="1" x14ac:dyDescent="0.25">
      <c r="B557" s="1606"/>
      <c r="C557" s="229"/>
      <c r="D557" s="1316"/>
      <c r="E557" s="2400"/>
      <c r="F557" s="215"/>
      <c r="G557" s="213"/>
      <c r="H557" s="213"/>
      <c r="I557" s="214"/>
      <c r="J557" s="834"/>
      <c r="K557" s="234"/>
      <c r="L557" s="230"/>
      <c r="M557" s="231"/>
      <c r="N557" s="231"/>
      <c r="O557" s="231"/>
      <c r="P557" s="231"/>
      <c r="Q557" s="235"/>
      <c r="R557" s="233"/>
      <c r="S557" s="232"/>
      <c r="T557" s="219"/>
      <c r="U557" s="835"/>
      <c r="V557" s="212"/>
      <c r="W557" s="231"/>
      <c r="X557" s="2118"/>
      <c r="Y557" s="2119"/>
      <c r="Z557" s="674"/>
      <c r="AA557" s="674"/>
      <c r="AB557" s="674"/>
      <c r="AC557" s="674"/>
      <c r="AD557" s="674"/>
      <c r="AE557" s="674"/>
      <c r="AF557" s="674"/>
      <c r="AG557" s="674"/>
      <c r="AH557" s="674"/>
      <c r="AI557" s="674"/>
      <c r="AJ557" s="674"/>
      <c r="AK557" s="674"/>
      <c r="AL557" s="674"/>
      <c r="AM557" s="674"/>
      <c r="AN557" s="674"/>
      <c r="AO557" s="674"/>
      <c r="AP557" s="674"/>
      <c r="AQ557" s="674"/>
      <c r="AR557" s="674"/>
      <c r="AS557" s="674"/>
      <c r="AT557" s="674"/>
      <c r="AU557" s="674"/>
      <c r="AV557" s="674"/>
      <c r="AW557" s="674"/>
      <c r="AX557" s="674"/>
      <c r="AY557" s="674"/>
      <c r="AZ557" s="674"/>
      <c r="BA557" s="674"/>
      <c r="BB557" s="674"/>
      <c r="BC557" s="674"/>
      <c r="BD557" s="674"/>
      <c r="BE557" s="674"/>
      <c r="BF557" s="674"/>
      <c r="BG557" s="674"/>
      <c r="BH557" s="674"/>
      <c r="BI557" s="674"/>
      <c r="BJ557" s="674"/>
      <c r="BK557" s="674"/>
      <c r="BL557" s="674"/>
      <c r="BM557" s="674"/>
      <c r="BN557" s="674"/>
      <c r="BO557" s="674"/>
      <c r="BP557" s="674"/>
      <c r="BQ557" s="674"/>
      <c r="BR557" s="674"/>
      <c r="BS557" s="674"/>
      <c r="BT557" s="674"/>
      <c r="BU557" s="674"/>
      <c r="BV557" s="674"/>
      <c r="BW557" s="674"/>
      <c r="BX557" s="674"/>
      <c r="BY557" s="674"/>
      <c r="BZ557" s="674"/>
      <c r="CA557" s="674"/>
      <c r="CB557" s="674"/>
      <c r="CC557" s="674"/>
      <c r="CD557" s="674"/>
      <c r="CE557" s="674"/>
      <c r="CF557" s="674"/>
      <c r="CG557" s="674"/>
      <c r="CH557" s="674"/>
      <c r="CI557" s="674"/>
      <c r="CJ557" s="674"/>
      <c r="CK557" s="674"/>
      <c r="CL557" s="674"/>
      <c r="CM557" s="674"/>
      <c r="CN557" s="674"/>
      <c r="CO557" s="674"/>
      <c r="CP557" s="674"/>
      <c r="CQ557" s="674"/>
      <c r="CR557" s="674"/>
      <c r="CS557" s="674"/>
      <c r="CT557" s="674"/>
      <c r="CU557" s="674"/>
      <c r="CV557" s="674"/>
      <c r="CW557" s="674"/>
      <c r="CX557" s="674"/>
      <c r="CY557" s="674"/>
      <c r="CZ557" s="674"/>
      <c r="DA557" s="674"/>
      <c r="DB557" s="674"/>
      <c r="DC557" s="674"/>
      <c r="DD557" s="674"/>
      <c r="DE557" s="674"/>
      <c r="DF557" s="674"/>
      <c r="DG557" s="674"/>
      <c r="DH557" s="674"/>
      <c r="DI557" s="674"/>
      <c r="DJ557" s="674"/>
      <c r="DK557" s="674"/>
      <c r="DL557" s="674"/>
      <c r="DM557" s="674"/>
      <c r="DN557" s="674"/>
      <c r="DO557" s="674"/>
      <c r="DP557" s="674"/>
      <c r="DQ557" s="674"/>
      <c r="DR557" s="674"/>
      <c r="DS557" s="674"/>
      <c r="DT557" s="674"/>
      <c r="DU557" s="674"/>
      <c r="DV557" s="674"/>
      <c r="DW557" s="674"/>
      <c r="DX557" s="674"/>
      <c r="DY557" s="674"/>
      <c r="DZ557" s="674"/>
      <c r="EA557" s="674"/>
      <c r="EB557" s="674"/>
      <c r="EC557" s="674"/>
      <c r="ED557" s="674"/>
      <c r="EE557" s="674"/>
      <c r="EF557" s="674"/>
      <c r="EG557" s="674"/>
      <c r="EH557" s="674"/>
      <c r="EI557" s="674"/>
      <c r="EJ557" s="674"/>
      <c r="EK557" s="674"/>
      <c r="EL557" s="674"/>
      <c r="EM557" s="674"/>
      <c r="EN557" s="674"/>
      <c r="EO557" s="674"/>
      <c r="EP557" s="674"/>
      <c r="EQ557" s="674"/>
      <c r="ER557" s="674"/>
      <c r="ES557" s="674"/>
      <c r="ET557" s="674"/>
      <c r="EU557" s="674"/>
      <c r="EV557" s="674"/>
      <c r="EW557" s="674"/>
      <c r="EX557" s="674"/>
      <c r="EY557" s="674"/>
      <c r="EZ557" s="674"/>
      <c r="FA557" s="674"/>
      <c r="FB557" s="674"/>
      <c r="FC557" s="674"/>
      <c r="FD557" s="674"/>
      <c r="FE557" s="674"/>
      <c r="FF557" s="674"/>
      <c r="FG557" s="674"/>
      <c r="FH557" s="674"/>
      <c r="FI557" s="674"/>
      <c r="FJ557" s="674"/>
      <c r="FK557" s="674"/>
      <c r="FL557" s="674"/>
      <c r="FM557" s="674"/>
      <c r="FN557" s="674"/>
      <c r="FO557" s="674"/>
      <c r="FP557" s="674"/>
      <c r="FQ557" s="674"/>
      <c r="FR557" s="674"/>
      <c r="FS557" s="674"/>
      <c r="FT557" s="674"/>
      <c r="FU557" s="674"/>
      <c r="FV557" s="674"/>
      <c r="FW557" s="674"/>
      <c r="FX557" s="674"/>
      <c r="FY557" s="674"/>
      <c r="FZ557" s="1313"/>
      <c r="GA557" s="1312"/>
      <c r="GB557" s="1156"/>
      <c r="GC557" s="1156"/>
      <c r="GD557" s="1156"/>
      <c r="GE557" s="1156"/>
      <c r="GF557" s="1156"/>
      <c r="GG557" s="1156"/>
      <c r="GH557" s="1156"/>
      <c r="GI557" s="1156"/>
      <c r="GJ557" s="1156"/>
      <c r="GK557" s="1157"/>
      <c r="GL557" s="1157"/>
      <c r="GM557" s="1157"/>
      <c r="GN557" s="1157"/>
      <c r="GO557" s="1157"/>
      <c r="GP557" s="1157"/>
      <c r="GQ557" s="1157"/>
      <c r="GR557" s="1157"/>
      <c r="GS557" s="1157"/>
      <c r="GT557" s="1157"/>
      <c r="GU557" s="1157"/>
      <c r="GV557" s="1157"/>
      <c r="GW557" s="1157"/>
      <c r="GX557" s="1157"/>
      <c r="GY557" s="1157"/>
      <c r="GZ557" s="1157"/>
      <c r="HA557" s="1157"/>
      <c r="HB557" s="1157"/>
      <c r="HC557" s="1157"/>
      <c r="HD557" s="1157"/>
      <c r="HE557" s="1157"/>
      <c r="HF557" s="1157"/>
      <c r="HG557" s="1157"/>
      <c r="HH557" s="1157"/>
      <c r="HI557" s="1157"/>
      <c r="HJ557" s="1026"/>
    </row>
    <row r="558" spans="2:218" ht="24.95" customHeight="1" x14ac:dyDescent="0.25">
      <c r="B558" s="1606"/>
      <c r="C558" s="229"/>
      <c r="D558" s="1316"/>
      <c r="E558" s="2400"/>
      <c r="F558" s="215"/>
      <c r="G558" s="213"/>
      <c r="H558" s="213"/>
      <c r="I558" s="214"/>
      <c r="J558" s="834"/>
      <c r="K558" s="234"/>
      <c r="L558" s="230"/>
      <c r="M558" s="231"/>
      <c r="N558" s="231"/>
      <c r="O558" s="231"/>
      <c r="P558" s="231"/>
      <c r="Q558" s="235"/>
      <c r="R558" s="233"/>
      <c r="S558" s="232"/>
      <c r="T558" s="219"/>
      <c r="U558" s="835"/>
      <c r="V558" s="212"/>
      <c r="W558" s="231"/>
      <c r="X558" s="2118"/>
      <c r="Y558" s="2119"/>
      <c r="Z558" s="674"/>
      <c r="AA558" s="674"/>
      <c r="AB558" s="674"/>
      <c r="AC558" s="674"/>
      <c r="AD558" s="674"/>
      <c r="AE558" s="674"/>
      <c r="AF558" s="674"/>
      <c r="AG558" s="674"/>
      <c r="AH558" s="674"/>
      <c r="AI558" s="674"/>
      <c r="AJ558" s="674"/>
      <c r="AK558" s="674"/>
      <c r="AL558" s="674"/>
      <c r="AM558" s="674"/>
      <c r="AN558" s="674"/>
      <c r="AO558" s="674"/>
      <c r="AP558" s="674"/>
      <c r="AQ558" s="674"/>
      <c r="AR558" s="674"/>
      <c r="AS558" s="674"/>
      <c r="AT558" s="674"/>
      <c r="AU558" s="674"/>
      <c r="AV558" s="674"/>
      <c r="AW558" s="674"/>
      <c r="AX558" s="674"/>
      <c r="AY558" s="674"/>
      <c r="AZ558" s="674"/>
      <c r="BA558" s="674"/>
      <c r="BB558" s="674"/>
      <c r="BC558" s="674"/>
      <c r="BD558" s="674"/>
      <c r="BE558" s="674"/>
      <c r="BF558" s="674"/>
      <c r="BG558" s="674"/>
      <c r="BH558" s="674"/>
      <c r="BI558" s="674"/>
      <c r="BJ558" s="674"/>
      <c r="BK558" s="674"/>
      <c r="BL558" s="674"/>
      <c r="BM558" s="674"/>
      <c r="BN558" s="674"/>
      <c r="BO558" s="674"/>
      <c r="BP558" s="674"/>
      <c r="BQ558" s="674"/>
      <c r="BR558" s="674"/>
      <c r="BS558" s="674"/>
      <c r="BT558" s="674"/>
      <c r="BU558" s="674"/>
      <c r="BV558" s="674"/>
      <c r="BW558" s="674"/>
      <c r="BX558" s="674"/>
      <c r="BY558" s="674"/>
      <c r="BZ558" s="674"/>
      <c r="CA558" s="674"/>
      <c r="CB558" s="674"/>
      <c r="CC558" s="674"/>
      <c r="CD558" s="674"/>
      <c r="CE558" s="674"/>
      <c r="CF558" s="674"/>
      <c r="CG558" s="674"/>
      <c r="CH558" s="674"/>
      <c r="CI558" s="674"/>
      <c r="CJ558" s="674"/>
      <c r="CK558" s="674"/>
      <c r="CL558" s="674"/>
      <c r="CM558" s="674"/>
      <c r="CN558" s="674"/>
      <c r="CO558" s="674"/>
      <c r="CP558" s="674"/>
      <c r="CQ558" s="674"/>
      <c r="CR558" s="674"/>
      <c r="CS558" s="674"/>
      <c r="CT558" s="674"/>
      <c r="CU558" s="674"/>
      <c r="CV558" s="674"/>
      <c r="CW558" s="674"/>
      <c r="CX558" s="674"/>
      <c r="CY558" s="674"/>
      <c r="CZ558" s="674"/>
      <c r="DA558" s="674"/>
      <c r="DB558" s="674"/>
      <c r="DC558" s="674"/>
      <c r="DD558" s="674"/>
      <c r="DE558" s="674"/>
      <c r="DF558" s="674"/>
      <c r="DG558" s="674"/>
      <c r="DH558" s="674"/>
      <c r="DI558" s="674"/>
      <c r="DJ558" s="674"/>
      <c r="DK558" s="674"/>
      <c r="DL558" s="674"/>
      <c r="DM558" s="674"/>
      <c r="DN558" s="674"/>
      <c r="DO558" s="674"/>
      <c r="DP558" s="674"/>
      <c r="DQ558" s="674"/>
      <c r="DR558" s="674"/>
      <c r="DS558" s="674"/>
      <c r="DT558" s="674"/>
      <c r="DU558" s="674"/>
      <c r="DV558" s="674"/>
      <c r="DW558" s="674"/>
      <c r="DX558" s="674"/>
      <c r="DY558" s="674"/>
      <c r="DZ558" s="674"/>
      <c r="EA558" s="674"/>
      <c r="EB558" s="674"/>
      <c r="EC558" s="674"/>
      <c r="ED558" s="674"/>
      <c r="EE558" s="674"/>
      <c r="EF558" s="674"/>
      <c r="EG558" s="674"/>
      <c r="EH558" s="674"/>
      <c r="EI558" s="674"/>
      <c r="EJ558" s="674"/>
      <c r="EK558" s="674"/>
      <c r="EL558" s="674"/>
      <c r="EM558" s="674"/>
      <c r="EN558" s="674"/>
      <c r="EO558" s="674"/>
      <c r="EP558" s="674"/>
      <c r="EQ558" s="674"/>
      <c r="ER558" s="674"/>
      <c r="ES558" s="674"/>
      <c r="ET558" s="674"/>
      <c r="EU558" s="674"/>
      <c r="EV558" s="674"/>
      <c r="EW558" s="674"/>
      <c r="EX558" s="674"/>
      <c r="EY558" s="674"/>
      <c r="EZ558" s="674"/>
      <c r="FA558" s="674"/>
      <c r="FB558" s="674"/>
      <c r="FC558" s="674"/>
      <c r="FD558" s="674"/>
      <c r="FE558" s="674"/>
      <c r="FF558" s="674"/>
      <c r="FG558" s="674"/>
      <c r="FH558" s="674"/>
      <c r="FI558" s="674"/>
      <c r="FJ558" s="674"/>
      <c r="FK558" s="674"/>
      <c r="FL558" s="674"/>
      <c r="FM558" s="674"/>
      <c r="FN558" s="674"/>
      <c r="FO558" s="674"/>
      <c r="FP558" s="674"/>
      <c r="FQ558" s="674"/>
      <c r="FR558" s="674"/>
      <c r="FS558" s="674"/>
      <c r="FT558" s="674"/>
      <c r="FU558" s="674"/>
      <c r="FV558" s="674"/>
      <c r="FW558" s="674"/>
      <c r="FX558" s="674"/>
      <c r="FY558" s="674"/>
      <c r="FZ558" s="1313"/>
      <c r="GA558" s="1312"/>
      <c r="GB558" s="1156"/>
      <c r="GC558" s="1156"/>
      <c r="GD558" s="1156"/>
      <c r="GE558" s="1156"/>
      <c r="GF558" s="1156"/>
      <c r="GG558" s="1156"/>
      <c r="GH558" s="1156"/>
      <c r="GI558" s="1156"/>
      <c r="GJ558" s="1156"/>
      <c r="GK558" s="1157"/>
      <c r="GL558" s="1157"/>
      <c r="GM558" s="1157"/>
      <c r="GN558" s="1157"/>
      <c r="GO558" s="1157"/>
      <c r="GP558" s="1157"/>
      <c r="GQ558" s="1157"/>
      <c r="GR558" s="1157"/>
      <c r="GS558" s="1157"/>
      <c r="GT558" s="1157"/>
      <c r="GU558" s="1157"/>
      <c r="GV558" s="1157"/>
      <c r="GW558" s="1157"/>
      <c r="GX558" s="1157"/>
      <c r="GY558" s="1157"/>
      <c r="GZ558" s="1157"/>
      <c r="HA558" s="1157"/>
      <c r="HB558" s="1157"/>
      <c r="HC558" s="1157"/>
      <c r="HD558" s="1157"/>
      <c r="HE558" s="1157"/>
      <c r="HF558" s="1157"/>
      <c r="HG558" s="1157"/>
      <c r="HH558" s="1157"/>
      <c r="HI558" s="1157"/>
      <c r="HJ558" s="1026"/>
    </row>
    <row r="559" spans="2:218" ht="24.95" customHeight="1" x14ac:dyDescent="0.25">
      <c r="B559" s="1606"/>
      <c r="C559" s="229"/>
      <c r="D559" s="1316"/>
      <c r="E559" s="2400"/>
      <c r="F559" s="215"/>
      <c r="G559" s="213"/>
      <c r="H559" s="213"/>
      <c r="I559" s="214"/>
      <c r="J559" s="834"/>
      <c r="K559" s="234"/>
      <c r="L559" s="230"/>
      <c r="M559" s="231"/>
      <c r="N559" s="231"/>
      <c r="O559" s="231"/>
      <c r="P559" s="231"/>
      <c r="Q559" s="235"/>
      <c r="R559" s="233"/>
      <c r="S559" s="232"/>
      <c r="T559" s="219"/>
      <c r="U559" s="835"/>
      <c r="V559" s="212"/>
      <c r="W559" s="231"/>
      <c r="X559" s="2118"/>
      <c r="Y559" s="2119"/>
      <c r="Z559" s="674"/>
      <c r="AA559" s="674"/>
      <c r="AB559" s="674"/>
      <c r="AC559" s="674"/>
      <c r="AD559" s="674"/>
      <c r="AE559" s="674"/>
      <c r="AF559" s="674"/>
      <c r="AG559" s="674"/>
      <c r="AH559" s="674"/>
      <c r="AI559" s="674"/>
      <c r="AJ559" s="674"/>
      <c r="AK559" s="674"/>
      <c r="AL559" s="674"/>
      <c r="AM559" s="674"/>
      <c r="AN559" s="674"/>
      <c r="AO559" s="674"/>
      <c r="AP559" s="674"/>
      <c r="AQ559" s="674"/>
      <c r="AR559" s="674"/>
      <c r="AS559" s="674"/>
      <c r="AT559" s="674"/>
      <c r="AU559" s="674"/>
      <c r="AV559" s="674"/>
      <c r="AW559" s="674"/>
      <c r="AX559" s="674"/>
      <c r="AY559" s="674"/>
      <c r="AZ559" s="674"/>
      <c r="BA559" s="674"/>
      <c r="BB559" s="674"/>
      <c r="BC559" s="674"/>
      <c r="BD559" s="674"/>
      <c r="BE559" s="674"/>
      <c r="BF559" s="674"/>
      <c r="BG559" s="674"/>
      <c r="BH559" s="674"/>
      <c r="BI559" s="674"/>
      <c r="BJ559" s="674"/>
      <c r="BK559" s="674"/>
      <c r="BL559" s="674"/>
      <c r="BM559" s="674"/>
      <c r="BN559" s="674"/>
      <c r="BO559" s="674"/>
      <c r="BP559" s="674"/>
      <c r="BQ559" s="674"/>
      <c r="BR559" s="674"/>
      <c r="BS559" s="674"/>
      <c r="BT559" s="674"/>
      <c r="BU559" s="674"/>
      <c r="BV559" s="674"/>
      <c r="BW559" s="674"/>
      <c r="BX559" s="674"/>
      <c r="BY559" s="674"/>
      <c r="BZ559" s="674"/>
      <c r="CA559" s="674"/>
      <c r="CB559" s="674"/>
      <c r="CC559" s="674"/>
      <c r="CD559" s="674"/>
      <c r="CE559" s="674"/>
      <c r="CF559" s="674"/>
      <c r="CG559" s="674"/>
      <c r="CH559" s="674"/>
      <c r="CI559" s="674"/>
      <c r="CJ559" s="674"/>
      <c r="CK559" s="674"/>
      <c r="CL559" s="674"/>
      <c r="CM559" s="674"/>
      <c r="CN559" s="674"/>
      <c r="CO559" s="674"/>
      <c r="CP559" s="674"/>
      <c r="CQ559" s="674"/>
      <c r="CR559" s="674"/>
      <c r="CS559" s="674"/>
      <c r="CT559" s="674"/>
      <c r="CU559" s="674"/>
      <c r="CV559" s="674"/>
      <c r="CW559" s="674"/>
      <c r="CX559" s="674"/>
      <c r="CY559" s="674"/>
      <c r="CZ559" s="674"/>
      <c r="DA559" s="674"/>
      <c r="DB559" s="674"/>
      <c r="DC559" s="674"/>
      <c r="DD559" s="674"/>
      <c r="DE559" s="674"/>
      <c r="DF559" s="674"/>
      <c r="DG559" s="674"/>
      <c r="DH559" s="674"/>
      <c r="DI559" s="674"/>
      <c r="DJ559" s="674"/>
      <c r="DK559" s="674"/>
      <c r="DL559" s="674"/>
      <c r="DM559" s="674"/>
      <c r="DN559" s="674"/>
      <c r="DO559" s="674"/>
      <c r="DP559" s="674"/>
      <c r="DQ559" s="674"/>
      <c r="DR559" s="674"/>
      <c r="DS559" s="674"/>
      <c r="DT559" s="674"/>
      <c r="DU559" s="674"/>
      <c r="DV559" s="674"/>
      <c r="DW559" s="674"/>
      <c r="DX559" s="674"/>
      <c r="DY559" s="674"/>
      <c r="DZ559" s="674"/>
      <c r="EA559" s="674"/>
      <c r="EB559" s="674"/>
      <c r="EC559" s="674"/>
      <c r="ED559" s="674"/>
      <c r="EE559" s="674"/>
      <c r="EF559" s="674"/>
      <c r="EG559" s="674"/>
      <c r="EH559" s="674"/>
      <c r="EI559" s="674"/>
      <c r="EJ559" s="674"/>
      <c r="EK559" s="674"/>
      <c r="EL559" s="674"/>
      <c r="EM559" s="674"/>
      <c r="EN559" s="674"/>
      <c r="EO559" s="674"/>
      <c r="EP559" s="674"/>
      <c r="EQ559" s="674"/>
      <c r="ER559" s="674"/>
      <c r="ES559" s="674"/>
      <c r="ET559" s="674"/>
      <c r="EU559" s="674"/>
      <c r="EV559" s="674"/>
      <c r="EW559" s="674"/>
      <c r="EX559" s="674"/>
      <c r="EY559" s="674"/>
      <c r="EZ559" s="674"/>
      <c r="FA559" s="674"/>
      <c r="FB559" s="674"/>
      <c r="FC559" s="674"/>
      <c r="FD559" s="674"/>
      <c r="FE559" s="674"/>
      <c r="FF559" s="674"/>
      <c r="FG559" s="674"/>
      <c r="FH559" s="674"/>
      <c r="FI559" s="674"/>
      <c r="FJ559" s="674"/>
      <c r="FK559" s="674"/>
      <c r="FL559" s="674"/>
      <c r="FM559" s="674"/>
      <c r="FN559" s="674"/>
      <c r="FO559" s="674"/>
      <c r="FP559" s="674"/>
      <c r="FQ559" s="674"/>
      <c r="FR559" s="674"/>
      <c r="FS559" s="674"/>
      <c r="FT559" s="674"/>
      <c r="FU559" s="674"/>
      <c r="FV559" s="674"/>
      <c r="FW559" s="674"/>
      <c r="FX559" s="674"/>
      <c r="FY559" s="674"/>
      <c r="FZ559" s="1313"/>
      <c r="GA559" s="1312"/>
      <c r="GB559" s="1156"/>
      <c r="GC559" s="1156"/>
      <c r="GD559" s="1156"/>
      <c r="GE559" s="1156"/>
      <c r="GF559" s="1156"/>
      <c r="GG559" s="1156"/>
      <c r="GH559" s="1156"/>
      <c r="GI559" s="1156"/>
      <c r="GJ559" s="1156"/>
      <c r="GK559" s="1157"/>
      <c r="GL559" s="1157"/>
      <c r="GM559" s="1157"/>
      <c r="GN559" s="1157"/>
      <c r="GO559" s="1157"/>
      <c r="GP559" s="1157"/>
      <c r="GQ559" s="1157"/>
      <c r="GR559" s="1157"/>
      <c r="GS559" s="1157"/>
      <c r="GT559" s="1157"/>
      <c r="GU559" s="1157"/>
      <c r="GV559" s="1157"/>
      <c r="GW559" s="1157"/>
      <c r="GX559" s="1157"/>
      <c r="GY559" s="1157"/>
      <c r="GZ559" s="1157"/>
      <c r="HA559" s="1157"/>
      <c r="HB559" s="1157"/>
      <c r="HC559" s="1157"/>
      <c r="HD559" s="1157"/>
      <c r="HE559" s="1157"/>
      <c r="HF559" s="1157"/>
      <c r="HG559" s="1157"/>
      <c r="HH559" s="1157"/>
      <c r="HI559" s="1157"/>
      <c r="HJ559" s="1026"/>
    </row>
    <row r="560" spans="2:218" ht="24.95" customHeight="1" x14ac:dyDescent="0.25">
      <c r="B560" s="1606"/>
      <c r="C560" s="229"/>
      <c r="D560" s="1316"/>
      <c r="E560" s="2400"/>
      <c r="F560" s="215"/>
      <c r="G560" s="213"/>
      <c r="H560" s="213"/>
      <c r="I560" s="214"/>
      <c r="J560" s="834"/>
      <c r="K560" s="234"/>
      <c r="L560" s="230"/>
      <c r="M560" s="231"/>
      <c r="N560" s="231"/>
      <c r="O560" s="231"/>
      <c r="P560" s="231"/>
      <c r="Q560" s="235"/>
      <c r="R560" s="233"/>
      <c r="S560" s="232"/>
      <c r="T560" s="219"/>
      <c r="U560" s="835"/>
      <c r="V560" s="212"/>
      <c r="W560" s="231"/>
      <c r="X560" s="2118"/>
      <c r="Y560" s="2119"/>
      <c r="Z560" s="674"/>
      <c r="AA560" s="674"/>
      <c r="AB560" s="674"/>
      <c r="AC560" s="674"/>
      <c r="AD560" s="674"/>
      <c r="AE560" s="674"/>
      <c r="AF560" s="674"/>
      <c r="AG560" s="674"/>
      <c r="AH560" s="674"/>
      <c r="AI560" s="674"/>
      <c r="AJ560" s="674"/>
      <c r="AK560" s="674"/>
      <c r="AL560" s="674"/>
      <c r="AM560" s="674"/>
      <c r="AN560" s="674"/>
      <c r="AO560" s="674"/>
      <c r="AP560" s="674"/>
      <c r="AQ560" s="674"/>
      <c r="AR560" s="674"/>
      <c r="AS560" s="674"/>
      <c r="AT560" s="674"/>
      <c r="AU560" s="674"/>
      <c r="AV560" s="674"/>
      <c r="AW560" s="674"/>
      <c r="AX560" s="674"/>
      <c r="AY560" s="674"/>
      <c r="AZ560" s="674"/>
      <c r="BA560" s="674"/>
      <c r="BB560" s="674"/>
      <c r="BC560" s="674"/>
      <c r="BD560" s="674"/>
      <c r="BE560" s="674"/>
      <c r="BF560" s="674"/>
      <c r="BG560" s="674"/>
      <c r="BH560" s="674"/>
      <c r="BI560" s="674"/>
      <c r="BJ560" s="674"/>
      <c r="BK560" s="674"/>
      <c r="BL560" s="674"/>
      <c r="BM560" s="674"/>
      <c r="BN560" s="674"/>
      <c r="BO560" s="674"/>
      <c r="BP560" s="674"/>
      <c r="BQ560" s="674"/>
      <c r="BR560" s="674"/>
      <c r="BS560" s="674"/>
      <c r="BT560" s="674"/>
      <c r="BU560" s="674"/>
      <c r="BV560" s="674"/>
      <c r="BW560" s="674"/>
      <c r="BX560" s="674"/>
      <c r="BY560" s="674"/>
      <c r="BZ560" s="674"/>
      <c r="CA560" s="674"/>
      <c r="CB560" s="674"/>
      <c r="CC560" s="674"/>
      <c r="CD560" s="674"/>
      <c r="CE560" s="674"/>
      <c r="CF560" s="674"/>
      <c r="CG560" s="674"/>
      <c r="CH560" s="674"/>
      <c r="CI560" s="674"/>
      <c r="CJ560" s="674"/>
      <c r="CK560" s="674"/>
      <c r="CL560" s="674"/>
      <c r="CM560" s="674"/>
      <c r="CN560" s="674"/>
      <c r="CO560" s="674"/>
      <c r="CP560" s="674"/>
      <c r="CQ560" s="674"/>
      <c r="CR560" s="674"/>
      <c r="CS560" s="674"/>
      <c r="CT560" s="674"/>
      <c r="CU560" s="674"/>
      <c r="CV560" s="674"/>
      <c r="CW560" s="674"/>
      <c r="CX560" s="674"/>
      <c r="CY560" s="674"/>
      <c r="CZ560" s="674"/>
      <c r="DA560" s="674"/>
      <c r="DB560" s="674"/>
      <c r="DC560" s="674"/>
      <c r="DD560" s="674"/>
      <c r="DE560" s="674"/>
      <c r="DF560" s="674"/>
      <c r="DG560" s="674"/>
      <c r="DH560" s="674"/>
      <c r="DI560" s="674"/>
      <c r="DJ560" s="674"/>
      <c r="DK560" s="674"/>
      <c r="DL560" s="674"/>
      <c r="DM560" s="674"/>
      <c r="DN560" s="674"/>
      <c r="DO560" s="674"/>
      <c r="DP560" s="674"/>
      <c r="DQ560" s="674"/>
      <c r="DR560" s="674"/>
      <c r="DS560" s="674"/>
      <c r="DT560" s="674"/>
      <c r="DU560" s="674"/>
      <c r="DV560" s="674"/>
      <c r="DW560" s="674"/>
      <c r="DX560" s="674"/>
      <c r="DY560" s="674"/>
      <c r="DZ560" s="674"/>
      <c r="EA560" s="674"/>
      <c r="EB560" s="674"/>
      <c r="EC560" s="674"/>
      <c r="ED560" s="674"/>
      <c r="EE560" s="674"/>
      <c r="EF560" s="674"/>
      <c r="EG560" s="674"/>
      <c r="EH560" s="674"/>
      <c r="EI560" s="674"/>
      <c r="EJ560" s="674"/>
      <c r="EK560" s="674"/>
      <c r="EL560" s="674"/>
      <c r="EM560" s="674"/>
      <c r="EN560" s="674"/>
      <c r="EO560" s="674"/>
      <c r="EP560" s="674"/>
      <c r="EQ560" s="674"/>
      <c r="ER560" s="674"/>
      <c r="ES560" s="674"/>
      <c r="ET560" s="674"/>
      <c r="EU560" s="674"/>
      <c r="EV560" s="674"/>
      <c r="EW560" s="674"/>
      <c r="EX560" s="674"/>
      <c r="EY560" s="674"/>
      <c r="EZ560" s="674"/>
      <c r="FA560" s="674"/>
      <c r="FB560" s="674"/>
      <c r="FC560" s="674"/>
      <c r="FD560" s="674"/>
      <c r="FE560" s="674"/>
      <c r="FF560" s="674"/>
      <c r="FG560" s="674"/>
      <c r="FH560" s="674"/>
      <c r="FI560" s="674"/>
      <c r="FJ560" s="674"/>
      <c r="FK560" s="674"/>
      <c r="FL560" s="674"/>
      <c r="FM560" s="674"/>
      <c r="FN560" s="674"/>
      <c r="FO560" s="674"/>
      <c r="FP560" s="674"/>
      <c r="FQ560" s="674"/>
      <c r="FR560" s="674"/>
      <c r="FS560" s="674"/>
      <c r="FT560" s="674"/>
      <c r="FU560" s="674"/>
      <c r="FV560" s="674"/>
      <c r="FW560" s="674"/>
      <c r="FX560" s="674"/>
      <c r="FY560" s="674"/>
      <c r="FZ560" s="1313"/>
      <c r="GA560" s="1312"/>
      <c r="GB560" s="1156"/>
      <c r="GC560" s="1156"/>
      <c r="GD560" s="1156"/>
      <c r="GE560" s="1156"/>
      <c r="GF560" s="1156"/>
      <c r="GG560" s="1156"/>
      <c r="GH560" s="1156"/>
      <c r="GI560" s="1156"/>
      <c r="GJ560" s="1156"/>
      <c r="GK560" s="1157"/>
      <c r="GL560" s="1157"/>
      <c r="GM560" s="1157"/>
      <c r="GN560" s="1157"/>
      <c r="GO560" s="1157"/>
      <c r="GP560" s="1157"/>
      <c r="GQ560" s="1157"/>
      <c r="GR560" s="1157"/>
      <c r="GS560" s="1157"/>
      <c r="GT560" s="1157"/>
      <c r="GU560" s="1157"/>
      <c r="GV560" s="1157"/>
      <c r="GW560" s="1157"/>
      <c r="GX560" s="1157"/>
      <c r="GY560" s="1157"/>
      <c r="GZ560" s="1157"/>
      <c r="HA560" s="1157"/>
      <c r="HB560" s="1157"/>
      <c r="HC560" s="1157"/>
      <c r="HD560" s="1157"/>
      <c r="HE560" s="1157"/>
      <c r="HF560" s="1157"/>
      <c r="HG560" s="1157"/>
      <c r="HH560" s="1157"/>
      <c r="HI560" s="1157"/>
      <c r="HJ560" s="1026"/>
    </row>
    <row r="561" spans="2:218" ht="24.95" customHeight="1" x14ac:dyDescent="0.25">
      <c r="B561" s="1606"/>
      <c r="C561" s="229"/>
      <c r="D561" s="2075"/>
      <c r="E561" s="2401"/>
      <c r="F561" s="215"/>
      <c r="G561" s="213"/>
      <c r="H561" s="213"/>
      <c r="I561" s="214"/>
      <c r="J561" s="834"/>
      <c r="K561" s="234"/>
      <c r="L561" s="230"/>
      <c r="M561" s="231"/>
      <c r="N561" s="231"/>
      <c r="O561" s="231"/>
      <c r="P561" s="231"/>
      <c r="Q561" s="235"/>
      <c r="R561" s="233"/>
      <c r="S561" s="232"/>
      <c r="T561" s="219"/>
      <c r="U561" s="835"/>
      <c r="V561" s="212"/>
      <c r="W561" s="231"/>
      <c r="X561" s="2118"/>
      <c r="Y561" s="2119"/>
      <c r="Z561" s="674"/>
      <c r="AA561" s="674"/>
      <c r="AB561" s="674"/>
      <c r="AC561" s="674"/>
      <c r="AD561" s="674"/>
      <c r="AE561" s="674"/>
      <c r="AF561" s="674"/>
      <c r="AG561" s="674"/>
      <c r="AH561" s="674"/>
      <c r="AI561" s="674"/>
      <c r="AJ561" s="674"/>
      <c r="AK561" s="674"/>
      <c r="AL561" s="674"/>
      <c r="AM561" s="674"/>
      <c r="AN561" s="674"/>
      <c r="AO561" s="674"/>
      <c r="AP561" s="674"/>
      <c r="AQ561" s="674"/>
      <c r="AR561" s="674"/>
      <c r="AS561" s="674"/>
      <c r="AT561" s="674"/>
      <c r="AU561" s="674"/>
      <c r="AV561" s="674"/>
      <c r="AW561" s="674"/>
      <c r="AX561" s="674"/>
      <c r="AY561" s="674"/>
      <c r="AZ561" s="674"/>
      <c r="BA561" s="674"/>
      <c r="BB561" s="674"/>
      <c r="BC561" s="674"/>
      <c r="BD561" s="674"/>
      <c r="BE561" s="674"/>
      <c r="BF561" s="674"/>
      <c r="BG561" s="674"/>
      <c r="BH561" s="674"/>
      <c r="BI561" s="674"/>
      <c r="BJ561" s="674"/>
      <c r="BK561" s="674"/>
      <c r="BL561" s="674"/>
      <c r="BM561" s="674"/>
      <c r="BN561" s="674"/>
      <c r="BO561" s="674"/>
      <c r="BP561" s="674"/>
      <c r="BQ561" s="674"/>
      <c r="BR561" s="674"/>
      <c r="BS561" s="674"/>
      <c r="BT561" s="674"/>
      <c r="BU561" s="674"/>
      <c r="BV561" s="674"/>
      <c r="BW561" s="674"/>
      <c r="BX561" s="674"/>
      <c r="BY561" s="674"/>
      <c r="BZ561" s="674"/>
      <c r="CA561" s="674"/>
      <c r="CB561" s="674"/>
      <c r="CC561" s="674"/>
      <c r="CD561" s="674"/>
      <c r="CE561" s="674"/>
      <c r="CF561" s="674"/>
      <c r="CG561" s="674"/>
      <c r="CH561" s="674"/>
      <c r="CI561" s="674"/>
      <c r="CJ561" s="674"/>
      <c r="CK561" s="674"/>
      <c r="CL561" s="674"/>
      <c r="CM561" s="674"/>
      <c r="CN561" s="674"/>
      <c r="CO561" s="674"/>
      <c r="CP561" s="674"/>
      <c r="CQ561" s="674"/>
      <c r="CR561" s="674"/>
      <c r="CS561" s="674"/>
      <c r="CT561" s="674"/>
      <c r="CU561" s="674"/>
      <c r="CV561" s="674"/>
      <c r="CW561" s="674"/>
      <c r="CX561" s="674"/>
      <c r="CY561" s="674"/>
      <c r="CZ561" s="674"/>
      <c r="DA561" s="674"/>
      <c r="DB561" s="674"/>
      <c r="DC561" s="674"/>
      <c r="DD561" s="674"/>
      <c r="DE561" s="674"/>
      <c r="DF561" s="674"/>
      <c r="DG561" s="674"/>
      <c r="DH561" s="674"/>
      <c r="DI561" s="674"/>
      <c r="DJ561" s="674"/>
      <c r="DK561" s="674"/>
      <c r="DL561" s="674"/>
      <c r="DM561" s="674"/>
      <c r="DN561" s="674"/>
      <c r="DO561" s="674"/>
      <c r="DP561" s="674"/>
      <c r="DQ561" s="674"/>
      <c r="DR561" s="674"/>
      <c r="DS561" s="674"/>
      <c r="DT561" s="674"/>
      <c r="DU561" s="674"/>
      <c r="DV561" s="674"/>
      <c r="DW561" s="674"/>
      <c r="DX561" s="674"/>
      <c r="DY561" s="674"/>
      <c r="DZ561" s="674"/>
      <c r="EA561" s="674"/>
      <c r="EB561" s="674"/>
      <c r="EC561" s="674"/>
      <c r="ED561" s="674"/>
      <c r="EE561" s="674"/>
      <c r="EF561" s="674"/>
      <c r="EG561" s="674"/>
      <c r="EH561" s="674"/>
      <c r="EI561" s="674"/>
      <c r="EJ561" s="674"/>
      <c r="EK561" s="674"/>
      <c r="EL561" s="674"/>
      <c r="EM561" s="674"/>
      <c r="EN561" s="674"/>
      <c r="EO561" s="674"/>
      <c r="EP561" s="674"/>
      <c r="EQ561" s="674"/>
      <c r="ER561" s="674"/>
      <c r="ES561" s="674"/>
      <c r="ET561" s="674"/>
      <c r="EU561" s="674"/>
      <c r="EV561" s="674"/>
      <c r="EW561" s="674"/>
      <c r="EX561" s="674"/>
      <c r="EY561" s="674"/>
      <c r="EZ561" s="674"/>
      <c r="FA561" s="674"/>
      <c r="FB561" s="674"/>
      <c r="FC561" s="674"/>
      <c r="FD561" s="674"/>
      <c r="FE561" s="674"/>
      <c r="FF561" s="674"/>
      <c r="FG561" s="674"/>
      <c r="FH561" s="674"/>
      <c r="FI561" s="674"/>
      <c r="FJ561" s="674"/>
      <c r="FK561" s="674"/>
      <c r="FL561" s="674"/>
      <c r="FM561" s="674"/>
      <c r="FN561" s="674"/>
      <c r="FO561" s="674"/>
      <c r="FP561" s="674"/>
      <c r="FQ561" s="674"/>
      <c r="FR561" s="674"/>
      <c r="FS561" s="674"/>
      <c r="FT561" s="674"/>
      <c r="FU561" s="674"/>
      <c r="FV561" s="674"/>
      <c r="FW561" s="674"/>
      <c r="FX561" s="674"/>
      <c r="FY561" s="674"/>
      <c r="FZ561" s="1313"/>
      <c r="GA561" s="1312"/>
      <c r="GB561" s="1156"/>
      <c r="GC561" s="1156"/>
      <c r="GD561" s="1156"/>
      <c r="GE561" s="1156"/>
      <c r="GF561" s="1156"/>
      <c r="GG561" s="1156"/>
      <c r="GH561" s="1156"/>
      <c r="GI561" s="1156"/>
      <c r="GJ561" s="1156"/>
      <c r="GK561" s="1157"/>
      <c r="GL561" s="1157"/>
      <c r="GM561" s="1157"/>
      <c r="GN561" s="1157"/>
      <c r="GO561" s="1157"/>
      <c r="GP561" s="1157"/>
      <c r="GQ561" s="1157"/>
      <c r="GR561" s="1157"/>
      <c r="GS561" s="1157"/>
      <c r="GT561" s="1157"/>
      <c r="GU561" s="1157"/>
      <c r="GV561" s="1157"/>
      <c r="GW561" s="1157"/>
      <c r="GX561" s="1157"/>
      <c r="GY561" s="1157"/>
      <c r="GZ561" s="1157"/>
      <c r="HA561" s="1157"/>
      <c r="HB561" s="1157"/>
      <c r="HC561" s="1157"/>
      <c r="HD561" s="1157"/>
      <c r="HE561" s="1157"/>
      <c r="HF561" s="1157"/>
      <c r="HG561" s="1157"/>
      <c r="HH561" s="1157"/>
      <c r="HI561" s="1157"/>
      <c r="HJ561" s="1026"/>
    </row>
    <row r="562" spans="2:218" ht="24.95" customHeight="1" x14ac:dyDescent="0.25">
      <c r="B562" s="1606"/>
      <c r="C562" s="229"/>
      <c r="D562" s="1316"/>
      <c r="E562" s="2400"/>
      <c r="F562" s="215"/>
      <c r="G562" s="213"/>
      <c r="H562" s="213"/>
      <c r="I562" s="214"/>
      <c r="J562" s="834"/>
      <c r="K562" s="234"/>
      <c r="L562" s="230"/>
      <c r="M562" s="231"/>
      <c r="N562" s="231"/>
      <c r="O562" s="231"/>
      <c r="P562" s="231"/>
      <c r="Q562" s="235"/>
      <c r="R562" s="233"/>
      <c r="S562" s="232"/>
      <c r="T562" s="219"/>
      <c r="U562" s="835"/>
      <c r="V562" s="212"/>
      <c r="W562" s="231"/>
      <c r="X562" s="2118"/>
      <c r="Y562" s="2119"/>
      <c r="Z562" s="674"/>
      <c r="AA562" s="674"/>
      <c r="AB562" s="674"/>
      <c r="AC562" s="674"/>
      <c r="AD562" s="674"/>
      <c r="AE562" s="674"/>
      <c r="AF562" s="674"/>
      <c r="AG562" s="674"/>
      <c r="AH562" s="674"/>
      <c r="AI562" s="674"/>
      <c r="AJ562" s="674"/>
      <c r="AK562" s="674"/>
      <c r="AL562" s="674"/>
      <c r="AM562" s="674"/>
      <c r="AN562" s="674"/>
      <c r="AO562" s="674"/>
      <c r="AP562" s="674"/>
      <c r="AQ562" s="674"/>
      <c r="AR562" s="674"/>
      <c r="AS562" s="674"/>
      <c r="AT562" s="674"/>
      <c r="AU562" s="674"/>
      <c r="AV562" s="674"/>
      <c r="AW562" s="674"/>
      <c r="AX562" s="674"/>
      <c r="AY562" s="674"/>
      <c r="AZ562" s="674"/>
      <c r="BA562" s="674"/>
      <c r="BB562" s="674"/>
      <c r="BC562" s="674"/>
      <c r="BD562" s="674"/>
      <c r="BE562" s="674"/>
      <c r="BF562" s="674"/>
      <c r="BG562" s="674"/>
      <c r="BH562" s="674"/>
      <c r="BI562" s="674"/>
      <c r="BJ562" s="674"/>
      <c r="BK562" s="674"/>
      <c r="BL562" s="674"/>
      <c r="BM562" s="674"/>
      <c r="BN562" s="674"/>
      <c r="BO562" s="674"/>
      <c r="BP562" s="674"/>
      <c r="BQ562" s="674"/>
      <c r="BR562" s="674"/>
      <c r="BS562" s="674"/>
      <c r="BT562" s="674"/>
      <c r="BU562" s="674"/>
      <c r="BV562" s="674"/>
      <c r="BW562" s="674"/>
      <c r="BX562" s="674"/>
      <c r="BY562" s="674"/>
      <c r="BZ562" s="674"/>
      <c r="CA562" s="674"/>
      <c r="CB562" s="674"/>
      <c r="CC562" s="674"/>
      <c r="CD562" s="674"/>
      <c r="CE562" s="674"/>
      <c r="CF562" s="674"/>
      <c r="CG562" s="674"/>
      <c r="CH562" s="674"/>
      <c r="CI562" s="674"/>
      <c r="CJ562" s="674"/>
      <c r="CK562" s="674"/>
      <c r="CL562" s="674"/>
      <c r="CM562" s="674"/>
      <c r="CN562" s="674"/>
      <c r="CO562" s="674"/>
      <c r="CP562" s="674"/>
      <c r="CQ562" s="674"/>
      <c r="CR562" s="674"/>
      <c r="CS562" s="674"/>
      <c r="CT562" s="674"/>
      <c r="CU562" s="674"/>
      <c r="CV562" s="674"/>
      <c r="CW562" s="674"/>
      <c r="CX562" s="674"/>
      <c r="CY562" s="674"/>
      <c r="CZ562" s="674"/>
      <c r="DA562" s="674"/>
      <c r="DB562" s="674"/>
      <c r="DC562" s="674"/>
      <c r="DD562" s="674"/>
      <c r="DE562" s="674"/>
      <c r="DF562" s="674"/>
      <c r="DG562" s="674"/>
      <c r="DH562" s="674"/>
      <c r="DI562" s="674"/>
      <c r="DJ562" s="674"/>
      <c r="DK562" s="674"/>
      <c r="DL562" s="674"/>
      <c r="DM562" s="674"/>
      <c r="DN562" s="674"/>
      <c r="DO562" s="674"/>
      <c r="DP562" s="674"/>
      <c r="DQ562" s="674"/>
      <c r="DR562" s="674"/>
      <c r="DS562" s="674"/>
      <c r="DT562" s="674"/>
      <c r="DU562" s="674"/>
      <c r="DV562" s="674"/>
      <c r="DW562" s="674"/>
      <c r="DX562" s="674"/>
      <c r="DY562" s="674"/>
      <c r="DZ562" s="674"/>
      <c r="EA562" s="674"/>
      <c r="EB562" s="674"/>
      <c r="EC562" s="674"/>
      <c r="ED562" s="674"/>
      <c r="EE562" s="674"/>
      <c r="EF562" s="674"/>
      <c r="EG562" s="674"/>
      <c r="EH562" s="674"/>
      <c r="EI562" s="674"/>
      <c r="EJ562" s="674"/>
      <c r="EK562" s="674"/>
      <c r="EL562" s="674"/>
      <c r="EM562" s="674"/>
      <c r="EN562" s="674"/>
      <c r="EO562" s="674"/>
      <c r="EP562" s="674"/>
      <c r="EQ562" s="674"/>
      <c r="ER562" s="674"/>
      <c r="ES562" s="674"/>
      <c r="ET562" s="674"/>
      <c r="EU562" s="674"/>
      <c r="EV562" s="674"/>
      <c r="EW562" s="674"/>
      <c r="EX562" s="674"/>
      <c r="EY562" s="674"/>
      <c r="EZ562" s="674"/>
      <c r="FA562" s="674"/>
      <c r="FB562" s="674"/>
      <c r="FC562" s="674"/>
      <c r="FD562" s="674"/>
      <c r="FE562" s="674"/>
      <c r="FF562" s="674"/>
      <c r="FG562" s="674"/>
      <c r="FH562" s="674"/>
      <c r="FI562" s="674"/>
      <c r="FJ562" s="674"/>
      <c r="FK562" s="674"/>
      <c r="FL562" s="674"/>
      <c r="FM562" s="674"/>
      <c r="FN562" s="674"/>
      <c r="FO562" s="674"/>
      <c r="FP562" s="674"/>
      <c r="FQ562" s="674"/>
      <c r="FR562" s="674"/>
      <c r="FS562" s="674"/>
      <c r="FT562" s="674"/>
      <c r="FU562" s="674"/>
      <c r="FV562" s="674"/>
      <c r="FW562" s="674"/>
      <c r="FX562" s="674"/>
      <c r="FY562" s="674"/>
      <c r="FZ562" s="1313"/>
      <c r="GA562" s="1312"/>
      <c r="GB562" s="1156"/>
      <c r="GC562" s="1156"/>
      <c r="GD562" s="1156"/>
      <c r="GE562" s="1156"/>
      <c r="GF562" s="1156"/>
      <c r="GG562" s="1156"/>
      <c r="GH562" s="1156"/>
      <c r="GI562" s="1156"/>
      <c r="GJ562" s="1156"/>
      <c r="GK562" s="1157"/>
      <c r="GL562" s="1157"/>
      <c r="GM562" s="1157"/>
      <c r="GN562" s="1157"/>
      <c r="GO562" s="1157"/>
      <c r="GP562" s="1157"/>
      <c r="GQ562" s="1157"/>
      <c r="GR562" s="1157"/>
      <c r="GS562" s="1157"/>
      <c r="GT562" s="1157"/>
      <c r="GU562" s="1157"/>
      <c r="GV562" s="1157"/>
      <c r="GW562" s="1157"/>
      <c r="GX562" s="1157"/>
      <c r="GY562" s="1157"/>
      <c r="GZ562" s="1157"/>
      <c r="HA562" s="1157"/>
      <c r="HB562" s="1157"/>
      <c r="HC562" s="1157"/>
      <c r="HD562" s="1157"/>
      <c r="HE562" s="1157"/>
      <c r="HF562" s="1157"/>
      <c r="HG562" s="1157"/>
      <c r="HH562" s="1157"/>
      <c r="HI562" s="1157"/>
      <c r="HJ562" s="1026"/>
    </row>
    <row r="563" spans="2:218" ht="24.95" customHeight="1" x14ac:dyDescent="0.25">
      <c r="B563" s="1606"/>
      <c r="C563" s="229"/>
      <c r="D563" s="1316"/>
      <c r="E563" s="2400"/>
      <c r="F563" s="215"/>
      <c r="G563" s="213"/>
      <c r="H563" s="213"/>
      <c r="I563" s="214"/>
      <c r="J563" s="834"/>
      <c r="K563" s="234"/>
      <c r="L563" s="230"/>
      <c r="M563" s="231"/>
      <c r="N563" s="231"/>
      <c r="O563" s="231"/>
      <c r="P563" s="231"/>
      <c r="Q563" s="235"/>
      <c r="R563" s="233"/>
      <c r="S563" s="232"/>
      <c r="T563" s="219"/>
      <c r="U563" s="835"/>
      <c r="V563" s="212"/>
      <c r="W563" s="231"/>
      <c r="X563" s="2118"/>
      <c r="Y563" s="2119"/>
      <c r="Z563" s="674"/>
      <c r="AA563" s="674"/>
      <c r="AB563" s="674"/>
      <c r="AC563" s="674"/>
      <c r="AD563" s="674"/>
      <c r="AE563" s="674"/>
      <c r="AF563" s="674"/>
      <c r="AG563" s="674"/>
      <c r="AH563" s="674"/>
      <c r="AI563" s="674"/>
      <c r="AJ563" s="674"/>
      <c r="AK563" s="674"/>
      <c r="AL563" s="674"/>
      <c r="AM563" s="674"/>
      <c r="AN563" s="674"/>
      <c r="AO563" s="674"/>
      <c r="AP563" s="674"/>
      <c r="AQ563" s="674"/>
      <c r="AR563" s="674"/>
      <c r="AS563" s="674"/>
      <c r="AT563" s="674"/>
      <c r="AU563" s="674"/>
      <c r="AV563" s="674"/>
      <c r="AW563" s="674"/>
      <c r="AX563" s="674"/>
      <c r="AY563" s="674"/>
      <c r="AZ563" s="674"/>
      <c r="BA563" s="674"/>
      <c r="BB563" s="674"/>
      <c r="BC563" s="674"/>
      <c r="BD563" s="674"/>
      <c r="BE563" s="674"/>
      <c r="BF563" s="674"/>
      <c r="BG563" s="674"/>
      <c r="BH563" s="674"/>
      <c r="BI563" s="674"/>
      <c r="BJ563" s="674"/>
      <c r="BK563" s="674"/>
      <c r="BL563" s="674"/>
      <c r="BM563" s="674"/>
      <c r="BN563" s="674"/>
      <c r="BO563" s="674"/>
      <c r="BP563" s="674"/>
      <c r="BQ563" s="674"/>
      <c r="BR563" s="674"/>
      <c r="BS563" s="674"/>
      <c r="BT563" s="674"/>
      <c r="BU563" s="674"/>
      <c r="BV563" s="674"/>
      <c r="BW563" s="674"/>
      <c r="BX563" s="674"/>
      <c r="BY563" s="674"/>
      <c r="BZ563" s="674"/>
      <c r="CA563" s="674"/>
      <c r="CB563" s="674"/>
      <c r="CC563" s="674"/>
      <c r="CD563" s="674"/>
      <c r="CE563" s="674"/>
      <c r="CF563" s="674"/>
      <c r="CG563" s="674"/>
      <c r="CH563" s="674"/>
      <c r="CI563" s="674"/>
      <c r="CJ563" s="674"/>
      <c r="CK563" s="674"/>
      <c r="CL563" s="674"/>
      <c r="CM563" s="674"/>
      <c r="CN563" s="674"/>
      <c r="CO563" s="674"/>
      <c r="CP563" s="674"/>
      <c r="CQ563" s="674"/>
      <c r="CR563" s="674"/>
      <c r="CS563" s="674"/>
      <c r="CT563" s="674"/>
      <c r="CU563" s="674"/>
      <c r="CV563" s="674"/>
      <c r="CW563" s="674"/>
      <c r="CX563" s="674"/>
      <c r="CY563" s="674"/>
      <c r="CZ563" s="674"/>
      <c r="DA563" s="674"/>
      <c r="DB563" s="674"/>
      <c r="DC563" s="674"/>
      <c r="DD563" s="674"/>
      <c r="DE563" s="674"/>
      <c r="DF563" s="674"/>
      <c r="DG563" s="674"/>
      <c r="DH563" s="674"/>
      <c r="DI563" s="674"/>
      <c r="DJ563" s="674"/>
      <c r="DK563" s="674"/>
      <c r="DL563" s="674"/>
      <c r="DM563" s="674"/>
      <c r="DN563" s="674"/>
      <c r="DO563" s="674"/>
      <c r="DP563" s="674"/>
      <c r="DQ563" s="674"/>
      <c r="DR563" s="674"/>
      <c r="DS563" s="674"/>
      <c r="DT563" s="674"/>
      <c r="DU563" s="674"/>
      <c r="DV563" s="674"/>
      <c r="DW563" s="674"/>
      <c r="DX563" s="674"/>
      <c r="DY563" s="674"/>
      <c r="DZ563" s="674"/>
      <c r="EA563" s="674"/>
      <c r="EB563" s="674"/>
      <c r="EC563" s="674"/>
      <c r="ED563" s="674"/>
      <c r="EE563" s="674"/>
      <c r="EF563" s="674"/>
      <c r="EG563" s="674"/>
      <c r="EH563" s="674"/>
      <c r="EI563" s="674"/>
      <c r="EJ563" s="674"/>
      <c r="EK563" s="674"/>
      <c r="EL563" s="674"/>
      <c r="EM563" s="674"/>
      <c r="EN563" s="674"/>
      <c r="EO563" s="674"/>
      <c r="EP563" s="674"/>
      <c r="EQ563" s="674"/>
      <c r="ER563" s="674"/>
      <c r="ES563" s="674"/>
      <c r="ET563" s="674"/>
      <c r="EU563" s="674"/>
      <c r="EV563" s="674"/>
      <c r="EW563" s="674"/>
      <c r="EX563" s="674"/>
      <c r="EY563" s="674"/>
      <c r="EZ563" s="674"/>
      <c r="FA563" s="674"/>
      <c r="FB563" s="674"/>
      <c r="FC563" s="674"/>
      <c r="FD563" s="674"/>
      <c r="FE563" s="674"/>
      <c r="FF563" s="674"/>
      <c r="FG563" s="674"/>
      <c r="FH563" s="674"/>
      <c r="FI563" s="674"/>
      <c r="FJ563" s="674"/>
      <c r="FK563" s="674"/>
      <c r="FL563" s="674"/>
      <c r="FM563" s="674"/>
      <c r="FN563" s="674"/>
      <c r="FO563" s="674"/>
      <c r="FP563" s="674"/>
      <c r="FQ563" s="674"/>
      <c r="FR563" s="674"/>
      <c r="FS563" s="674"/>
      <c r="FT563" s="674"/>
      <c r="FU563" s="674"/>
      <c r="FV563" s="674"/>
      <c r="FW563" s="674"/>
      <c r="FX563" s="674"/>
      <c r="FY563" s="674"/>
      <c r="FZ563" s="1313"/>
      <c r="GA563" s="1312"/>
      <c r="GB563" s="1156"/>
      <c r="GC563" s="1156"/>
      <c r="GD563" s="1156"/>
      <c r="GE563" s="1156"/>
      <c r="GF563" s="1156"/>
      <c r="GG563" s="1156"/>
      <c r="GH563" s="1156"/>
      <c r="GI563" s="1156"/>
      <c r="GJ563" s="1156"/>
      <c r="GK563" s="1157"/>
      <c r="GL563" s="1157"/>
      <c r="GM563" s="1157"/>
      <c r="GN563" s="1157"/>
      <c r="GO563" s="1157"/>
      <c r="GP563" s="1157"/>
      <c r="GQ563" s="1157"/>
      <c r="GR563" s="1157"/>
      <c r="GS563" s="1157"/>
      <c r="GT563" s="1157"/>
      <c r="GU563" s="1157"/>
      <c r="GV563" s="1157"/>
      <c r="GW563" s="1157"/>
      <c r="GX563" s="1157"/>
      <c r="GY563" s="1157"/>
      <c r="GZ563" s="1157"/>
      <c r="HA563" s="1157"/>
      <c r="HB563" s="1157"/>
      <c r="HC563" s="1157"/>
      <c r="HD563" s="1157"/>
      <c r="HE563" s="1157"/>
      <c r="HF563" s="1157"/>
      <c r="HG563" s="1157"/>
      <c r="HH563" s="1157"/>
      <c r="HI563" s="1157"/>
      <c r="HJ563" s="1026"/>
    </row>
    <row r="564" spans="2:218" ht="24.95" customHeight="1" x14ac:dyDescent="0.25">
      <c r="B564" s="1606"/>
      <c r="C564" s="229"/>
      <c r="D564" s="1316"/>
      <c r="E564" s="2400"/>
      <c r="F564" s="754"/>
      <c r="G564" s="213"/>
      <c r="H564" s="213"/>
      <c r="I564" s="214"/>
      <c r="J564" s="834"/>
      <c r="K564" s="234"/>
      <c r="L564" s="230"/>
      <c r="M564" s="231"/>
      <c r="N564" s="231"/>
      <c r="O564" s="231"/>
      <c r="P564" s="231"/>
      <c r="Q564" s="235"/>
      <c r="R564" s="233"/>
      <c r="S564" s="232"/>
      <c r="T564" s="219"/>
      <c r="U564" s="835"/>
      <c r="V564" s="212"/>
      <c r="W564" s="231"/>
      <c r="X564" s="2118"/>
      <c r="Y564" s="2119"/>
      <c r="Z564" s="674"/>
      <c r="AA564" s="674"/>
      <c r="AB564" s="674"/>
      <c r="AC564" s="674"/>
      <c r="AD564" s="674"/>
      <c r="AE564" s="674"/>
      <c r="AF564" s="674"/>
      <c r="AG564" s="674"/>
      <c r="AH564" s="674"/>
      <c r="AI564" s="674"/>
      <c r="AJ564" s="674"/>
      <c r="AK564" s="674"/>
      <c r="AL564" s="674"/>
      <c r="AM564" s="674"/>
      <c r="AN564" s="674"/>
      <c r="AO564" s="674"/>
      <c r="AP564" s="674"/>
      <c r="AQ564" s="674"/>
      <c r="AR564" s="674"/>
      <c r="AS564" s="674"/>
      <c r="AT564" s="674"/>
      <c r="AU564" s="674"/>
      <c r="AV564" s="674"/>
      <c r="AW564" s="674"/>
      <c r="AX564" s="674"/>
      <c r="AY564" s="674"/>
      <c r="AZ564" s="674"/>
      <c r="BA564" s="674"/>
      <c r="BB564" s="674"/>
      <c r="BC564" s="674"/>
      <c r="BD564" s="674"/>
      <c r="BE564" s="674"/>
      <c r="BF564" s="674"/>
      <c r="BG564" s="674"/>
      <c r="BH564" s="674"/>
      <c r="BI564" s="674"/>
      <c r="BJ564" s="674"/>
      <c r="BK564" s="674"/>
      <c r="BL564" s="674"/>
      <c r="BM564" s="674"/>
      <c r="BN564" s="674"/>
      <c r="BO564" s="674"/>
      <c r="BP564" s="674"/>
      <c r="BQ564" s="674"/>
      <c r="BR564" s="674"/>
      <c r="BS564" s="674"/>
      <c r="BT564" s="674"/>
      <c r="BU564" s="674"/>
      <c r="BV564" s="674"/>
      <c r="BW564" s="674"/>
      <c r="BX564" s="674"/>
      <c r="BY564" s="674"/>
      <c r="BZ564" s="674"/>
      <c r="CA564" s="674"/>
      <c r="CB564" s="674"/>
      <c r="CC564" s="674"/>
      <c r="CD564" s="674"/>
      <c r="CE564" s="674"/>
      <c r="CF564" s="674"/>
      <c r="CG564" s="674"/>
      <c r="CH564" s="674"/>
      <c r="CI564" s="674"/>
      <c r="CJ564" s="674"/>
      <c r="CK564" s="674"/>
      <c r="CL564" s="674"/>
      <c r="CM564" s="674"/>
      <c r="CN564" s="674"/>
      <c r="CO564" s="674"/>
      <c r="CP564" s="674"/>
      <c r="CQ564" s="674"/>
      <c r="CR564" s="674"/>
      <c r="CS564" s="674"/>
      <c r="CT564" s="674"/>
      <c r="CU564" s="674"/>
      <c r="CV564" s="674"/>
      <c r="CW564" s="674"/>
      <c r="CX564" s="674"/>
      <c r="CY564" s="674"/>
      <c r="CZ564" s="674"/>
      <c r="DA564" s="674"/>
      <c r="DB564" s="674"/>
      <c r="DC564" s="674"/>
      <c r="DD564" s="674"/>
      <c r="DE564" s="674"/>
      <c r="DF564" s="674"/>
      <c r="DG564" s="674"/>
      <c r="DH564" s="674"/>
      <c r="DI564" s="674"/>
      <c r="DJ564" s="674"/>
      <c r="DK564" s="674"/>
      <c r="DL564" s="674"/>
      <c r="DM564" s="674"/>
      <c r="DN564" s="674"/>
      <c r="DO564" s="674"/>
      <c r="DP564" s="674"/>
      <c r="DQ564" s="674"/>
      <c r="DR564" s="674"/>
      <c r="DS564" s="674"/>
      <c r="DT564" s="674"/>
      <c r="DU564" s="674"/>
      <c r="DV564" s="674"/>
      <c r="DW564" s="674"/>
      <c r="DX564" s="674"/>
      <c r="DY564" s="674"/>
      <c r="DZ564" s="674"/>
      <c r="EA564" s="674"/>
      <c r="EB564" s="674"/>
      <c r="EC564" s="674"/>
      <c r="ED564" s="674"/>
      <c r="EE564" s="674"/>
      <c r="EF564" s="674"/>
      <c r="EG564" s="674"/>
      <c r="EH564" s="674"/>
      <c r="EI564" s="674"/>
      <c r="EJ564" s="674"/>
      <c r="EK564" s="674"/>
      <c r="EL564" s="674"/>
      <c r="EM564" s="674"/>
      <c r="EN564" s="674"/>
      <c r="EO564" s="674"/>
      <c r="EP564" s="674"/>
      <c r="EQ564" s="674"/>
      <c r="ER564" s="674"/>
      <c r="ES564" s="674"/>
      <c r="ET564" s="674"/>
      <c r="EU564" s="674"/>
      <c r="EV564" s="674"/>
      <c r="EW564" s="674"/>
      <c r="EX564" s="674"/>
      <c r="EY564" s="674"/>
      <c r="EZ564" s="674"/>
      <c r="FA564" s="674"/>
      <c r="FB564" s="674"/>
      <c r="FC564" s="674"/>
      <c r="FD564" s="674"/>
      <c r="FE564" s="674"/>
      <c r="FF564" s="674"/>
      <c r="FG564" s="674"/>
      <c r="FH564" s="674"/>
      <c r="FI564" s="674"/>
      <c r="FJ564" s="674"/>
      <c r="FK564" s="674"/>
      <c r="FL564" s="674"/>
      <c r="FM564" s="674"/>
      <c r="FN564" s="674"/>
      <c r="FO564" s="674"/>
      <c r="FP564" s="674"/>
      <c r="FQ564" s="674"/>
      <c r="FR564" s="674"/>
      <c r="FS564" s="674"/>
      <c r="FT564" s="674"/>
      <c r="FU564" s="674"/>
      <c r="FV564" s="674"/>
      <c r="FW564" s="674"/>
      <c r="FX564" s="674"/>
      <c r="FY564" s="674"/>
      <c r="FZ564" s="1313"/>
      <c r="GA564" s="1312"/>
      <c r="GB564" s="1156"/>
      <c r="GC564" s="1156"/>
      <c r="GD564" s="1156"/>
      <c r="GE564" s="1156"/>
      <c r="GF564" s="1156"/>
      <c r="GG564" s="1156"/>
      <c r="GH564" s="1156"/>
      <c r="GI564" s="1156"/>
      <c r="GJ564" s="1156"/>
      <c r="GK564" s="1157"/>
      <c r="GL564" s="1157"/>
      <c r="GM564" s="1157"/>
      <c r="GN564" s="1157"/>
      <c r="GO564" s="1157"/>
      <c r="GP564" s="1157"/>
      <c r="GQ564" s="1157"/>
      <c r="GR564" s="1157"/>
      <c r="GS564" s="1157"/>
      <c r="GT564" s="1157"/>
      <c r="GU564" s="1157"/>
      <c r="GV564" s="1157"/>
      <c r="GW564" s="1157"/>
      <c r="GX564" s="1157"/>
      <c r="GY564" s="1157"/>
      <c r="GZ564" s="1157"/>
      <c r="HA564" s="1157"/>
      <c r="HB564" s="1157"/>
      <c r="HC564" s="1157"/>
      <c r="HD564" s="1157"/>
      <c r="HE564" s="1157"/>
      <c r="HF564" s="1157"/>
      <c r="HG564" s="1157"/>
      <c r="HH564" s="1157"/>
      <c r="HI564" s="1157"/>
      <c r="HJ564" s="1026"/>
    </row>
  </sheetData>
  <autoFilter ref="B13:W29" xr:uid="{00000000-0009-0000-0000-000015000000}"/>
  <mergeCells count="4">
    <mergeCell ref="C5:W5"/>
    <mergeCell ref="Z8:AA8"/>
    <mergeCell ref="AB8:AC8"/>
    <mergeCell ref="B2:R2"/>
  </mergeCells>
  <conditionalFormatting sqref="R14:R50 R52:R564">
    <cfRule type="cellIs" dxfId="418" priority="119" operator="equal">
      <formula>1</formula>
    </cfRule>
  </conditionalFormatting>
  <conditionalFormatting sqref="V14:W50 V52:W564">
    <cfRule type="cellIs" dxfId="417" priority="117" operator="equal">
      <formula>"N"</formula>
    </cfRule>
    <cfRule type="cellIs" dxfId="416" priority="118" operator="equal">
      <formula>"Y"</formula>
    </cfRule>
  </conditionalFormatting>
  <conditionalFormatting sqref="C14:C50 C52:C564">
    <cfRule type="cellIs" dxfId="415" priority="120" operator="equal">
      <formula>"W"</formula>
    </cfRule>
    <cfRule type="cellIs" dxfId="414" priority="121" operator="equal">
      <formula>"P"</formula>
    </cfRule>
    <cfRule type="cellIs" dxfId="413" priority="122" operator="equal">
      <formula>"B"</formula>
    </cfRule>
    <cfRule type="cellIs" dxfId="412" priority="123" operator="equal">
      <formula>"R"</formula>
    </cfRule>
    <cfRule type="cellIs" dxfId="411" priority="124" operator="equal">
      <formula>"A"</formula>
    </cfRule>
    <cfRule type="cellIs" dxfId="410" priority="125" operator="equal">
      <formula>"G"</formula>
    </cfRule>
  </conditionalFormatting>
  <conditionalFormatting sqref="R51">
    <cfRule type="cellIs" dxfId="409" priority="32" operator="equal">
      <formula>1</formula>
    </cfRule>
  </conditionalFormatting>
  <conditionalFormatting sqref="V51:W51">
    <cfRule type="cellIs" dxfId="408" priority="30" operator="equal">
      <formula>"N"</formula>
    </cfRule>
    <cfRule type="cellIs" dxfId="407" priority="31" operator="equal">
      <formula>"Y"</formula>
    </cfRule>
  </conditionalFormatting>
  <conditionalFormatting sqref="C51">
    <cfRule type="cellIs" dxfId="406" priority="33" operator="equal">
      <formula>"W"</formula>
    </cfRule>
    <cfRule type="cellIs" dxfId="405" priority="34" operator="equal">
      <formula>"P"</formula>
    </cfRule>
    <cfRule type="cellIs" dxfId="404" priority="35" operator="equal">
      <formula>"B"</formula>
    </cfRule>
    <cfRule type="cellIs" dxfId="403" priority="36" operator="equal">
      <formula>"R"</formula>
    </cfRule>
    <cfRule type="cellIs" dxfId="402" priority="37" operator="equal">
      <formula>"A"</formula>
    </cfRule>
    <cfRule type="cellIs" dxfId="401" priority="38" operator="equal">
      <formula>"G"</formula>
    </cfRule>
  </conditionalFormatting>
  <conditionalFormatting sqref="Z14:HJ564">
    <cfRule type="expression" dxfId="400" priority="11735">
      <formula>IF(MONTH(Z$13)&gt;MONTH(Y$13),1,0)</formula>
    </cfRule>
    <cfRule type="expression" dxfId="399" priority="11736">
      <formula>IF(AND(MONTH(Z$13)=1,MONTH(Y$13)=12),1,0)</formula>
    </cfRule>
    <cfRule type="cellIs" dxfId="398" priority="11737" operator="equal">
      <formula>"f"</formula>
    </cfRule>
    <cfRule type="cellIs" dxfId="397" priority="11738" operator="equal">
      <formula>"s"</formula>
    </cfRule>
    <cfRule type="expression" dxfId="396" priority="11739">
      <formula>AND($O14&gt;=Z$13,$P14&lt;AA$13)</formula>
    </cfRule>
    <cfRule type="expression" dxfId="395" priority="11740">
      <formula>AND($P14&lt;AA$13,$P14&gt;=(Z$13))</formula>
    </cfRule>
    <cfRule type="expression" dxfId="394" priority="11741">
      <formula>AND($O14&lt;AA$13,$O14&gt;=Z$13)</formula>
    </cfRule>
    <cfRule type="expression" dxfId="393" priority="11742">
      <formula>AND(Z$13&gt;$O14,$P14&gt;=AA$13,Z$13&gt;$Z$13,Z$13&lt;AA$13)</formula>
    </cfRule>
    <cfRule type="cellIs" dxfId="392" priority="11743" operator="equal">
      <formula>"N"</formula>
    </cfRule>
    <cfRule type="expression" dxfId="391" priority="11744">
      <formula>AND($C14="B",OR(AND(Z$13&gt;=$N14,Z$13&lt;=$P14),AND(Z$13&gt;=$M14,Z$13&lt;=$N14),AND(Z$13&lt;=$M14,AA$13&gt;$M14),AND(Z$13&gt;=$M14,Z$13&lt;=$N14),AND(Z$13&lt;=$M14,AA$13&gt;$M14)))</formula>
    </cfRule>
    <cfRule type="expression" dxfId="390" priority="11745">
      <formula>AND(Z$13&gt;=$M14,Z$13&lt;=$N14,$F14&lt;&gt;"")</formula>
    </cfRule>
    <cfRule type="expression" dxfId="389" priority="11746">
      <formula>AND(Z$13&lt;=$M14,AA$13&gt;$M14,$F14&lt;&gt;"")</formula>
    </cfRule>
    <cfRule type="expression" dxfId="388" priority="11747">
      <formula>AND(Z$13&gt;= $M14-$S14, Z$13&lt;$M14 )</formula>
    </cfRule>
    <cfRule type="expression" dxfId="387" priority="11748">
      <formula>AND(AA$13&gt;=$AB$8,Z$13&lt;=$AB$8)</formula>
    </cfRule>
    <cfRule type="expression" dxfId="386" priority="11749">
      <formula>AND(Z$13&gt;=$M14,Z$13&lt;=$N14,$F14="")</formula>
    </cfRule>
    <cfRule type="expression" dxfId="385" priority="11750">
      <formula>AND(Z$13&lt;=$M14,AA$13&gt;$M14,$F14="")</formula>
    </cfRule>
    <cfRule type="expression" dxfId="384" priority="11751">
      <formula>AND(Z$13&gt;=$N14,Z$13&lt;=$P14)</formula>
    </cfRule>
    <cfRule type="expression" dxfId="383" priority="11752">
      <formula>AND(TODAY()&gt;=Z$13,TODAY()&lt;AA$13)</formula>
    </cfRule>
    <cfRule type="cellIs" dxfId="382" priority="11753" operator="equal">
      <formula>"y"</formula>
    </cfRule>
    <cfRule type="cellIs" dxfId="381" priority="11754" operator="equal">
      <formula>"a"</formula>
    </cfRule>
  </conditionalFormatting>
  <dataValidations count="6">
    <dataValidation type="list" allowBlank="1" showInputMessage="1" showErrorMessage="1" sqref="W11" xr:uid="{00000000-0002-0000-1500-000000000000}">
      <formula1>"Phases, Projects, N"</formula1>
    </dataValidation>
    <dataValidation type="list" allowBlank="1" showInputMessage="1" showErrorMessage="1" sqref="V14:W564" xr:uid="{00000000-0002-0000-1500-000001000000}">
      <formula1>YN</formula1>
    </dataValidation>
    <dataValidation type="list" allowBlank="1" showInputMessage="1" sqref="C14:C564" xr:uid="{00000000-0002-0000-1500-000002000000}">
      <formula1>Status</formula1>
    </dataValidation>
    <dataValidation type="list" allowBlank="1" showInputMessage="1" sqref="F14:F564" xr:uid="{00000000-0002-0000-1500-000003000000}">
      <formula1>"Project : , Stage Gate : "</formula1>
    </dataValidation>
    <dataValidation type="list" allowBlank="1" showInputMessage="1" sqref="U14:U564" xr:uid="{00000000-0002-0000-1500-000004000000}">
      <formula1>"Delay : "</formula1>
    </dataValidation>
    <dataValidation type="date" operator="greaterThan" allowBlank="1" showInputMessage="1" showErrorMessage="1" error="Please add a valid date" sqref="M14:P564" xr:uid="{00000000-0002-0000-1500-000005000000}">
      <formula1>40179</formula1>
    </dataValidation>
  </dataValidations>
  <pageMargins left="0.51181102362204722" right="0.51181102362204722" top="0.51181102362204722" bottom="0.51181102362204722" header="0.51181102362204722" footer="0.23622047244094491"/>
  <pageSetup scale="10" fitToHeight="100" orientation="portrait" r:id="rId1"/>
  <headerFooter alignWithMargins="0">
    <oddFooter>Page &amp;P of &amp;N</oddFooter>
  </headerFooter>
  <colBreaks count="2" manualBreakCount="2">
    <brk id="25" max="1048575" man="1"/>
    <brk id="182" max="1048575" man="1"/>
  </colBreaks>
  <drawing r:id="rId2"/>
  <legacyDrawing r:id="rId3"/>
  <legacyDrawingHF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2"/>
  <dimension ref="B1:N260"/>
  <sheetViews>
    <sheetView zoomScale="90" zoomScaleNormal="90" workbookViewId="0">
      <selection activeCell="E15" sqref="E15"/>
    </sheetView>
  </sheetViews>
  <sheetFormatPr defaultRowHeight="15" x14ac:dyDescent="0.25"/>
  <cols>
    <col min="1" max="1" width="2" customWidth="1"/>
    <col min="2" max="2" width="28.85546875" style="151" customWidth="1"/>
    <col min="3" max="3" width="26.5703125" customWidth="1"/>
    <col min="4" max="4" width="19.5703125" customWidth="1"/>
    <col min="5" max="5" width="30" customWidth="1"/>
    <col min="6" max="6" width="15.7109375" customWidth="1"/>
    <col min="7" max="7" width="22.140625" customWidth="1"/>
    <col min="8" max="8" width="24.85546875" customWidth="1"/>
    <col min="9" max="9" width="16.140625" customWidth="1"/>
    <col min="10" max="11" width="9.140625" customWidth="1"/>
    <col min="13" max="13" width="38.5703125" customWidth="1"/>
    <col min="14" max="14" width="15.42578125" customWidth="1"/>
  </cols>
  <sheetData>
    <row r="1" spans="2:14" s="151" customFormat="1" x14ac:dyDescent="0.25"/>
    <row r="2" spans="2:14" s="151" customFormat="1" ht="53.25" customHeight="1" x14ac:dyDescent="0.25">
      <c r="B2" s="2549" t="s">
        <v>7754</v>
      </c>
      <c r="C2" s="2549"/>
      <c r="D2" s="2549"/>
      <c r="E2" s="2549"/>
      <c r="F2" s="2549"/>
      <c r="G2" s="2549"/>
      <c r="H2" s="2549"/>
      <c r="I2" s="2549"/>
      <c r="J2" s="2549"/>
      <c r="K2" s="2549"/>
    </row>
    <row r="3" spans="2:14" s="151" customFormat="1" x14ac:dyDescent="0.25"/>
    <row r="4" spans="2:14" ht="40.5" customHeight="1" x14ac:dyDescent="0.25">
      <c r="B4" s="2232" t="s">
        <v>60</v>
      </c>
      <c r="C4" s="2232" t="s">
        <v>1076</v>
      </c>
      <c r="D4" s="2233" t="s">
        <v>7744</v>
      </c>
      <c r="E4" s="2329" t="s">
        <v>7745</v>
      </c>
      <c r="F4" s="2330" t="s">
        <v>7746</v>
      </c>
      <c r="G4" s="2233" t="s">
        <v>7885</v>
      </c>
      <c r="H4" s="2331" t="s">
        <v>7898</v>
      </c>
      <c r="M4" s="2243" t="s">
        <v>7900</v>
      </c>
      <c r="N4" s="2243" t="s">
        <v>7901</v>
      </c>
    </row>
    <row r="5" spans="2:14" x14ac:dyDescent="0.25">
      <c r="D5" s="2231"/>
      <c r="F5" s="187"/>
      <c r="M5" s="151" t="s">
        <v>7899</v>
      </c>
      <c r="N5" s="151">
        <f>SUMIFS($D$5:$D$1000,$E$5:$E$1000,$M5,$H$5:$H$1000,"&lt;&gt;N")</f>
        <v>0</v>
      </c>
    </row>
    <row r="6" spans="2:14" x14ac:dyDescent="0.25">
      <c r="D6" s="2231"/>
      <c r="F6" s="187"/>
      <c r="M6" s="151" t="s">
        <v>7886</v>
      </c>
      <c r="N6" s="151">
        <f t="shared" ref="N6:N16" si="0">SUMIFS($D$5:$D$1000,$E$5:$E$1000,$M6,$H$5:$H$1000,"&lt;&gt;N")</f>
        <v>0</v>
      </c>
    </row>
    <row r="7" spans="2:14" x14ac:dyDescent="0.25">
      <c r="D7" s="2231"/>
      <c r="F7" s="187"/>
      <c r="M7" s="151" t="s">
        <v>7887</v>
      </c>
      <c r="N7" s="151">
        <f t="shared" si="0"/>
        <v>0</v>
      </c>
    </row>
    <row r="8" spans="2:14" x14ac:dyDescent="0.25">
      <c r="D8" s="2231"/>
      <c r="F8" s="187"/>
      <c r="M8" s="151" t="s">
        <v>7888</v>
      </c>
      <c r="N8" s="151">
        <f t="shared" si="0"/>
        <v>0</v>
      </c>
    </row>
    <row r="9" spans="2:14" x14ac:dyDescent="0.25">
      <c r="D9" s="2231"/>
      <c r="F9" s="187"/>
      <c r="M9" s="151" t="s">
        <v>7889</v>
      </c>
      <c r="N9" s="151">
        <f t="shared" si="0"/>
        <v>0</v>
      </c>
    </row>
    <row r="10" spans="2:14" x14ac:dyDescent="0.25">
      <c r="D10" s="2231"/>
      <c r="F10" s="187"/>
      <c r="M10" s="151" t="s">
        <v>7890</v>
      </c>
      <c r="N10" s="151">
        <f t="shared" si="0"/>
        <v>0</v>
      </c>
    </row>
    <row r="11" spans="2:14" x14ac:dyDescent="0.25">
      <c r="D11" s="2231"/>
      <c r="F11" s="187"/>
      <c r="M11" s="151" t="s">
        <v>7891</v>
      </c>
      <c r="N11" s="151">
        <f t="shared" si="0"/>
        <v>0</v>
      </c>
    </row>
    <row r="12" spans="2:14" x14ac:dyDescent="0.25">
      <c r="D12" s="2231"/>
      <c r="F12" s="187"/>
      <c r="M12" s="151" t="s">
        <v>7892</v>
      </c>
      <c r="N12" s="151">
        <f t="shared" si="0"/>
        <v>0</v>
      </c>
    </row>
    <row r="13" spans="2:14" x14ac:dyDescent="0.25">
      <c r="F13" s="187"/>
      <c r="M13" s="151" t="s">
        <v>7893</v>
      </c>
      <c r="N13" s="151">
        <f t="shared" si="0"/>
        <v>0</v>
      </c>
    </row>
    <row r="14" spans="2:14" x14ac:dyDescent="0.25">
      <c r="F14" s="187"/>
      <c r="M14" s="151" t="s">
        <v>145</v>
      </c>
      <c r="N14" s="151">
        <f t="shared" si="0"/>
        <v>0</v>
      </c>
    </row>
    <row r="15" spans="2:14" x14ac:dyDescent="0.25">
      <c r="F15" s="187"/>
      <c r="M15" s="2332" t="s">
        <v>7973</v>
      </c>
      <c r="N15" s="151">
        <f t="shared" si="0"/>
        <v>0</v>
      </c>
    </row>
    <row r="16" spans="2:14" x14ac:dyDescent="0.25">
      <c r="F16" s="187"/>
      <c r="M16" s="2333" t="s">
        <v>7894</v>
      </c>
      <c r="N16" s="151">
        <f t="shared" si="0"/>
        <v>0</v>
      </c>
    </row>
    <row r="17" spans="6:14" x14ac:dyDescent="0.25">
      <c r="F17" s="187"/>
      <c r="M17" s="782" t="s">
        <v>447</v>
      </c>
      <c r="N17" s="2244">
        <f>SUM(N5:N15)</f>
        <v>0</v>
      </c>
    </row>
    <row r="18" spans="6:14" x14ac:dyDescent="0.25">
      <c r="F18" s="187"/>
    </row>
    <row r="19" spans="6:14" x14ac:dyDescent="0.25">
      <c r="F19" s="187"/>
    </row>
    <row r="20" spans="6:14" x14ac:dyDescent="0.25">
      <c r="F20" s="187"/>
    </row>
    <row r="259" spans="6:6" x14ac:dyDescent="0.25">
      <c r="F259" s="187"/>
    </row>
    <row r="260" spans="6:6" x14ac:dyDescent="0.25">
      <c r="F260" s="187"/>
    </row>
  </sheetData>
  <mergeCells count="1">
    <mergeCell ref="B2:K2"/>
  </mergeCells>
  <dataValidations count="2">
    <dataValidation type="list" allowBlank="1" showInputMessage="1" sqref="E5:E600" xr:uid="{00000000-0002-0000-1600-000000000000}">
      <formula1>Reason_Of_Delay</formula1>
    </dataValidation>
    <dataValidation type="list" allowBlank="1" showInputMessage="1" showErrorMessage="1" sqref="H5:H252" xr:uid="{00000000-0002-0000-1600-000001000000}">
      <formula1>"Y,N"</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AI135"/>
  <sheetViews>
    <sheetView workbookViewId="0">
      <selection activeCell="C14" sqref="C14"/>
    </sheetView>
  </sheetViews>
  <sheetFormatPr defaultRowHeight="15" x14ac:dyDescent="0.25"/>
  <cols>
    <col min="1" max="1" width="21.85546875" customWidth="1"/>
    <col min="2" max="2" width="20.28515625" customWidth="1"/>
    <col min="3" max="3" width="56.5703125" customWidth="1"/>
    <col min="6" max="6" width="24.140625" customWidth="1"/>
    <col min="7" max="7" width="22.7109375" customWidth="1"/>
    <col min="8" max="8" width="19" customWidth="1"/>
    <col min="9" max="9" width="23.5703125" customWidth="1"/>
    <col min="10" max="10" width="33" customWidth="1"/>
    <col min="11" max="11" width="35.42578125" customWidth="1"/>
    <col min="15" max="15" width="15.28515625" customWidth="1"/>
    <col min="16" max="16" width="20.5703125" customWidth="1"/>
    <col min="17" max="17" width="24.85546875" customWidth="1"/>
    <col min="24" max="24" width="15.85546875" customWidth="1"/>
    <col min="28" max="28" width="18" customWidth="1"/>
    <col min="29" max="29" width="16.7109375" customWidth="1"/>
    <col min="30" max="30" width="17.140625" customWidth="1"/>
    <col min="31" max="31" width="17.5703125" customWidth="1"/>
    <col min="32" max="32" width="9.7109375" bestFit="1" customWidth="1"/>
  </cols>
  <sheetData>
    <row r="1" spans="1:35" ht="15.75" thickBot="1" x14ac:dyDescent="0.3">
      <c r="A1" s="952" t="s">
        <v>60</v>
      </c>
      <c r="B1" s="952" t="s">
        <v>5</v>
      </c>
      <c r="C1" s="952" t="s">
        <v>418</v>
      </c>
      <c r="F1" s="783" t="s">
        <v>2496</v>
      </c>
      <c r="G1" s="783" t="s">
        <v>2497</v>
      </c>
      <c r="H1" s="151"/>
      <c r="I1" s="953" t="s">
        <v>2498</v>
      </c>
      <c r="J1" s="953" t="s">
        <v>2499</v>
      </c>
      <c r="K1" s="953" t="s">
        <v>2500</v>
      </c>
      <c r="O1" s="782" t="s">
        <v>6273</v>
      </c>
      <c r="P1" s="782" t="s">
        <v>6274</v>
      </c>
      <c r="Q1" s="782" t="s">
        <v>6275</v>
      </c>
      <c r="X1" s="782" t="s">
        <v>7680</v>
      </c>
      <c r="Y1" s="782" t="s">
        <v>7681</v>
      </c>
      <c r="Z1" s="782" t="s">
        <v>7682</v>
      </c>
      <c r="AA1" s="782" t="s">
        <v>7683</v>
      </c>
      <c r="AB1" s="782" t="s">
        <v>1035</v>
      </c>
      <c r="AC1" s="782" t="s">
        <v>1036</v>
      </c>
      <c r="AD1" s="782" t="s">
        <v>1037</v>
      </c>
      <c r="AE1" s="782" t="s">
        <v>1038</v>
      </c>
      <c r="AF1" s="782" t="s">
        <v>122</v>
      </c>
      <c r="AG1" s="782" t="s">
        <v>210</v>
      </c>
      <c r="AH1" s="782" t="s">
        <v>7689</v>
      </c>
      <c r="AI1" s="782" t="s">
        <v>7690</v>
      </c>
    </row>
    <row r="2" spans="1:35" ht="32.25" customHeight="1" x14ac:dyDescent="0.25">
      <c r="A2" s="901" t="s">
        <v>62</v>
      </c>
      <c r="B2" s="901" t="s">
        <v>7510</v>
      </c>
      <c r="C2" s="902" t="s">
        <v>2425</v>
      </c>
      <c r="F2" s="898" t="s">
        <v>62</v>
      </c>
      <c r="G2" s="898" t="s">
        <v>24</v>
      </c>
      <c r="I2" s="905" t="s">
        <v>62</v>
      </c>
      <c r="J2" s="899"/>
      <c r="K2" s="899"/>
      <c r="O2" s="1378" t="s">
        <v>62</v>
      </c>
      <c r="P2" s="901" t="s">
        <v>7510</v>
      </c>
      <c r="Q2" s="1379" t="s">
        <v>6276</v>
      </c>
      <c r="X2" t="s">
        <v>7679</v>
      </c>
      <c r="AB2" s="766">
        <f ca="1">TODAY()</f>
        <v>43895</v>
      </c>
      <c r="AC2" s="766">
        <f ca="1">AB2+151</f>
        <v>44046</v>
      </c>
      <c r="AD2" s="766">
        <f ca="1">AB2</f>
        <v>43895</v>
      </c>
      <c r="AE2" s="766">
        <f ca="1">AC2</f>
        <v>44046</v>
      </c>
      <c r="AF2" s="151"/>
    </row>
    <row r="3" spans="1:35" x14ac:dyDescent="0.25">
      <c r="A3" s="899" t="s">
        <v>62</v>
      </c>
      <c r="B3" s="901" t="s">
        <v>7510</v>
      </c>
      <c r="C3" s="899" t="s">
        <v>2426</v>
      </c>
      <c r="F3" s="899" t="s">
        <v>63</v>
      </c>
      <c r="G3" s="899" t="s">
        <v>80</v>
      </c>
      <c r="I3" s="899"/>
      <c r="J3" s="899" t="s">
        <v>2501</v>
      </c>
      <c r="K3" s="899"/>
      <c r="O3" s="1380" t="s">
        <v>62</v>
      </c>
      <c r="P3" s="901" t="s">
        <v>7510</v>
      </c>
      <c r="Q3" s="1382" t="s">
        <v>6277</v>
      </c>
      <c r="X3" t="s">
        <v>62</v>
      </c>
      <c r="AB3" s="766">
        <f ca="1">AB2</f>
        <v>43895</v>
      </c>
      <c r="AC3" s="766">
        <f ca="1">AB2+7</f>
        <v>43902</v>
      </c>
      <c r="AD3" s="766">
        <f ca="1">AB2</f>
        <v>43895</v>
      </c>
      <c r="AE3" s="766">
        <f t="shared" ref="AE3:AE44" ca="1" si="0">AC3</f>
        <v>43902</v>
      </c>
      <c r="AG3" s="151"/>
    </row>
    <row r="4" spans="1:35" x14ac:dyDescent="0.25">
      <c r="A4" s="899" t="s">
        <v>63</v>
      </c>
      <c r="B4" s="1381" t="s">
        <v>7518</v>
      </c>
      <c r="C4" s="899" t="s">
        <v>2427</v>
      </c>
      <c r="F4" s="899" t="s">
        <v>64</v>
      </c>
      <c r="G4" s="899" t="s">
        <v>28</v>
      </c>
      <c r="I4" s="899"/>
      <c r="J4" s="899"/>
      <c r="K4" s="899" t="s">
        <v>2502</v>
      </c>
      <c r="O4" s="1380" t="s">
        <v>62</v>
      </c>
      <c r="P4" s="901" t="s">
        <v>7510</v>
      </c>
      <c r="Q4" s="1382" t="s">
        <v>6278</v>
      </c>
      <c r="Y4" t="s">
        <v>388</v>
      </c>
      <c r="AB4" s="766">
        <f ca="1">AB2</f>
        <v>43895</v>
      </c>
      <c r="AC4" s="766">
        <f ca="1">AB2+6</f>
        <v>43901</v>
      </c>
      <c r="AD4" s="766">
        <f ca="1">AB2</f>
        <v>43895</v>
      </c>
      <c r="AE4" s="766">
        <f t="shared" ca="1" si="0"/>
        <v>43901</v>
      </c>
      <c r="AF4" t="s">
        <v>7684</v>
      </c>
      <c r="AG4" s="151"/>
      <c r="AH4" t="s">
        <v>51</v>
      </c>
      <c r="AI4" t="s">
        <v>51</v>
      </c>
    </row>
    <row r="5" spans="1:35" x14ac:dyDescent="0.25">
      <c r="A5" s="899" t="s">
        <v>63</v>
      </c>
      <c r="B5" s="1381" t="s">
        <v>7518</v>
      </c>
      <c r="C5" s="899" t="s">
        <v>2428</v>
      </c>
      <c r="F5" s="899" t="s">
        <v>65</v>
      </c>
      <c r="G5" s="899" t="s">
        <v>82</v>
      </c>
      <c r="I5" s="899"/>
      <c r="J5" s="899"/>
      <c r="K5" s="899" t="s">
        <v>2503</v>
      </c>
      <c r="O5" s="1380" t="s">
        <v>62</v>
      </c>
      <c r="P5" s="901" t="s">
        <v>7510</v>
      </c>
      <c r="Q5" s="1382" t="s">
        <v>6279</v>
      </c>
      <c r="Y5" t="s">
        <v>399</v>
      </c>
      <c r="AB5" s="766">
        <f ca="1">AB2</f>
        <v>43895</v>
      </c>
      <c r="AC5" s="766">
        <f ca="1">AB2+6</f>
        <v>43901</v>
      </c>
      <c r="AD5" s="766">
        <f ca="1">AB2</f>
        <v>43895</v>
      </c>
      <c r="AE5" s="766">
        <f t="shared" ca="1" si="0"/>
        <v>43901</v>
      </c>
      <c r="AF5" t="s">
        <v>7684</v>
      </c>
      <c r="AG5" s="151"/>
      <c r="AH5" t="s">
        <v>51</v>
      </c>
      <c r="AI5" t="s">
        <v>51</v>
      </c>
    </row>
    <row r="6" spans="1:35" ht="30" x14ac:dyDescent="0.25">
      <c r="A6" s="899" t="s">
        <v>64</v>
      </c>
      <c r="B6" s="1381" t="s">
        <v>7511</v>
      </c>
      <c r="C6" s="903" t="s">
        <v>2429</v>
      </c>
      <c r="F6" s="899" t="s">
        <v>66</v>
      </c>
      <c r="G6" s="899" t="s">
        <v>84</v>
      </c>
      <c r="I6" s="899"/>
      <c r="J6" s="899"/>
      <c r="K6" s="899" t="s">
        <v>2504</v>
      </c>
      <c r="O6" s="1380" t="s">
        <v>62</v>
      </c>
      <c r="P6" s="901" t="s">
        <v>7510</v>
      </c>
      <c r="Q6" s="1382" t="s">
        <v>6280</v>
      </c>
      <c r="Y6" t="s">
        <v>7595</v>
      </c>
      <c r="AB6" s="766">
        <f ca="1">AB2</f>
        <v>43895</v>
      </c>
      <c r="AC6" s="766">
        <f ca="1">AB2+6</f>
        <v>43901</v>
      </c>
      <c r="AD6" s="766">
        <f ca="1">AB2</f>
        <v>43895</v>
      </c>
      <c r="AE6" s="766">
        <f t="shared" ca="1" si="0"/>
        <v>43901</v>
      </c>
      <c r="AF6" t="s">
        <v>7684</v>
      </c>
      <c r="AG6" s="151" t="s">
        <v>7685</v>
      </c>
    </row>
    <row r="7" spans="1:35" x14ac:dyDescent="0.25">
      <c r="A7" s="899" t="s">
        <v>64</v>
      </c>
      <c r="B7" s="1381" t="s">
        <v>7511</v>
      </c>
      <c r="C7" s="899" t="s">
        <v>2430</v>
      </c>
      <c r="F7" s="899" t="s">
        <v>67</v>
      </c>
      <c r="G7" s="899" t="s">
        <v>86</v>
      </c>
      <c r="I7" s="899"/>
      <c r="J7" s="899"/>
      <c r="K7" s="899" t="s">
        <v>2505</v>
      </c>
      <c r="O7" s="1380" t="s">
        <v>62</v>
      </c>
      <c r="P7" s="901" t="s">
        <v>7510</v>
      </c>
      <c r="Q7" s="1382" t="s">
        <v>6281</v>
      </c>
      <c r="Y7" t="s">
        <v>7596</v>
      </c>
      <c r="Z7" t="s">
        <v>7597</v>
      </c>
      <c r="AB7" s="766">
        <f ca="1">AB2</f>
        <v>43895</v>
      </c>
      <c r="AC7" s="766">
        <f ca="1">AB2+6</f>
        <v>43901</v>
      </c>
      <c r="AD7" s="766">
        <f ca="1">AB2</f>
        <v>43895</v>
      </c>
      <c r="AE7" s="766">
        <f t="shared" ca="1" si="0"/>
        <v>43901</v>
      </c>
      <c r="AF7" t="s">
        <v>7684</v>
      </c>
      <c r="AG7" s="151"/>
      <c r="AH7" t="s">
        <v>51</v>
      </c>
      <c r="AI7" t="s">
        <v>51</v>
      </c>
    </row>
    <row r="8" spans="1:35" x14ac:dyDescent="0.25">
      <c r="A8" s="899" t="s">
        <v>64</v>
      </c>
      <c r="B8" s="1381" t="s">
        <v>7511</v>
      </c>
      <c r="C8" s="899" t="s">
        <v>2431</v>
      </c>
      <c r="F8" s="900" t="s">
        <v>68</v>
      </c>
      <c r="G8" s="900" t="s">
        <v>56</v>
      </c>
      <c r="I8" s="899"/>
      <c r="J8" s="899"/>
      <c r="K8" s="899" t="s">
        <v>2506</v>
      </c>
      <c r="O8" s="1380" t="s">
        <v>62</v>
      </c>
      <c r="P8" s="901" t="s">
        <v>7510</v>
      </c>
      <c r="Q8" s="1382" t="s">
        <v>6282</v>
      </c>
      <c r="X8" t="s">
        <v>2509</v>
      </c>
      <c r="AB8" s="766">
        <f ca="1">AB2+7</f>
        <v>43902</v>
      </c>
      <c r="AC8" s="766">
        <f ca="1">AB2+7</f>
        <v>43902</v>
      </c>
      <c r="AD8" s="766">
        <f ca="1">AB2+7</f>
        <v>43902</v>
      </c>
      <c r="AE8" s="766">
        <f t="shared" ca="1" si="0"/>
        <v>43902</v>
      </c>
      <c r="AG8" s="151"/>
    </row>
    <row r="9" spans="1:35" x14ac:dyDescent="0.25">
      <c r="A9" s="899" t="s">
        <v>64</v>
      </c>
      <c r="B9" s="1381" t="s">
        <v>7511</v>
      </c>
      <c r="C9" s="899" t="s">
        <v>2432</v>
      </c>
      <c r="F9" s="151"/>
      <c r="I9" s="899"/>
      <c r="J9" s="899"/>
      <c r="K9" s="899" t="s">
        <v>2507</v>
      </c>
      <c r="O9" s="1380" t="s">
        <v>62</v>
      </c>
      <c r="P9" s="901" t="s">
        <v>7510</v>
      </c>
      <c r="Q9" s="1382" t="s">
        <v>6283</v>
      </c>
      <c r="X9" t="s">
        <v>63</v>
      </c>
      <c r="AB9" s="766">
        <f ca="1">AB2+7</f>
        <v>43902</v>
      </c>
      <c r="AC9" s="766">
        <f ca="1">AB2+7+46</f>
        <v>43948</v>
      </c>
      <c r="AD9" s="766">
        <f ca="1">AB2+7</f>
        <v>43902</v>
      </c>
      <c r="AE9" s="766">
        <f t="shared" ca="1" si="0"/>
        <v>43948</v>
      </c>
      <c r="AG9" s="151"/>
    </row>
    <row r="10" spans="1:35" x14ac:dyDescent="0.25">
      <c r="A10" s="899" t="s">
        <v>65</v>
      </c>
      <c r="B10" s="1381" t="s">
        <v>7519</v>
      </c>
      <c r="C10" s="899" t="s">
        <v>2433</v>
      </c>
      <c r="F10" s="151"/>
      <c r="I10" s="899"/>
      <c r="J10" s="899" t="s">
        <v>1194</v>
      </c>
      <c r="K10" s="899"/>
      <c r="O10" s="1380" t="s">
        <v>62</v>
      </c>
      <c r="P10" s="901" t="s">
        <v>7510</v>
      </c>
      <c r="Q10" s="1382" t="s">
        <v>6284</v>
      </c>
      <c r="Y10" t="s">
        <v>7591</v>
      </c>
      <c r="AB10" s="766">
        <f ca="1">AB2+14</f>
        <v>43909</v>
      </c>
      <c r="AC10" s="766">
        <f ca="1">AB2+14+18</f>
        <v>43927</v>
      </c>
      <c r="AD10" s="766">
        <f ca="1">AB2+14</f>
        <v>43909</v>
      </c>
      <c r="AE10" s="766">
        <f t="shared" ca="1" si="0"/>
        <v>43927</v>
      </c>
      <c r="AF10" s="151" t="s">
        <v>7546</v>
      </c>
      <c r="AG10" s="151" t="s">
        <v>7686</v>
      </c>
      <c r="AH10" t="s">
        <v>51</v>
      </c>
      <c r="AI10" t="s">
        <v>51</v>
      </c>
    </row>
    <row r="11" spans="1:35" x14ac:dyDescent="0.25">
      <c r="A11" s="899" t="s">
        <v>65</v>
      </c>
      <c r="B11" s="1381" t="s">
        <v>7519</v>
      </c>
      <c r="C11" s="899" t="s">
        <v>2434</v>
      </c>
      <c r="F11" s="151"/>
      <c r="I11" s="899"/>
      <c r="J11" s="899"/>
      <c r="K11" s="899" t="s">
        <v>2508</v>
      </c>
      <c r="O11" s="1380" t="s">
        <v>64</v>
      </c>
      <c r="P11" s="1381" t="s">
        <v>7511</v>
      </c>
      <c r="Q11" s="1382" t="s">
        <v>6285</v>
      </c>
      <c r="Y11" t="s">
        <v>7590</v>
      </c>
      <c r="AB11" s="766">
        <f ca="1">AB2+35</f>
        <v>43930</v>
      </c>
      <c r="AC11" s="766">
        <f ca="1">AB2+35+5</f>
        <v>43935</v>
      </c>
      <c r="AD11" s="766">
        <f ca="1">AB2+35</f>
        <v>43930</v>
      </c>
      <c r="AE11" s="766">
        <f t="shared" ca="1" si="0"/>
        <v>43935</v>
      </c>
      <c r="AF11" s="151" t="s">
        <v>7598</v>
      </c>
      <c r="AG11" s="151"/>
      <c r="AH11" t="s">
        <v>51</v>
      </c>
      <c r="AI11" t="s">
        <v>51</v>
      </c>
    </row>
    <row r="12" spans="1:35" x14ac:dyDescent="0.25">
      <c r="A12" s="899" t="s">
        <v>66</v>
      </c>
      <c r="B12" s="1381" t="s">
        <v>7520</v>
      </c>
      <c r="C12" s="903" t="s">
        <v>2435</v>
      </c>
      <c r="F12" s="151"/>
      <c r="I12" s="906" t="s">
        <v>2509</v>
      </c>
      <c r="J12" s="899"/>
      <c r="K12" s="899"/>
      <c r="O12" s="1380" t="s">
        <v>64</v>
      </c>
      <c r="P12" s="1381" t="s">
        <v>7511</v>
      </c>
      <c r="Q12" s="1382" t="s">
        <v>6286</v>
      </c>
      <c r="Y12" t="s">
        <v>7599</v>
      </c>
      <c r="AB12" s="766">
        <f ca="1">AB2+7</f>
        <v>43902</v>
      </c>
      <c r="AC12" s="766">
        <f ca="1">AB2+7+34</f>
        <v>43936</v>
      </c>
      <c r="AD12" s="766">
        <f ca="1">AB2+7</f>
        <v>43902</v>
      </c>
      <c r="AE12" s="766">
        <f t="shared" ca="1" si="0"/>
        <v>43936</v>
      </c>
      <c r="AF12" s="151" t="s">
        <v>7687</v>
      </c>
      <c r="AG12" s="151"/>
      <c r="AH12" t="s">
        <v>51</v>
      </c>
      <c r="AI12" t="s">
        <v>51</v>
      </c>
    </row>
    <row r="13" spans="1:35" x14ac:dyDescent="0.25">
      <c r="A13" s="899" t="s">
        <v>66</v>
      </c>
      <c r="B13" s="1381" t="s">
        <v>7520</v>
      </c>
      <c r="C13" s="899" t="s">
        <v>2436</v>
      </c>
      <c r="F13" s="151"/>
      <c r="I13" s="905" t="s">
        <v>63</v>
      </c>
      <c r="J13" s="899"/>
      <c r="K13" s="899"/>
      <c r="O13" s="1380" t="s">
        <v>64</v>
      </c>
      <c r="P13" s="1381" t="s">
        <v>7511</v>
      </c>
      <c r="Q13" s="1382" t="s">
        <v>6287</v>
      </c>
      <c r="Y13" t="s">
        <v>7755</v>
      </c>
      <c r="AB13" s="766">
        <f ca="1">AB2+35</f>
        <v>43930</v>
      </c>
      <c r="AC13" s="766">
        <f ca="1">AB2+35+6</f>
        <v>43936</v>
      </c>
      <c r="AD13" s="766">
        <f ca="1">AB2+35</f>
        <v>43930</v>
      </c>
      <c r="AE13" s="766">
        <f t="shared" ca="1" si="0"/>
        <v>43936</v>
      </c>
      <c r="AF13" s="151" t="s">
        <v>7546</v>
      </c>
      <c r="AG13" s="151"/>
      <c r="AH13" t="s">
        <v>51</v>
      </c>
      <c r="AI13" t="s">
        <v>51</v>
      </c>
    </row>
    <row r="14" spans="1:35" x14ac:dyDescent="0.25">
      <c r="A14" s="899" t="s">
        <v>67</v>
      </c>
      <c r="B14" s="1381" t="s">
        <v>7521</v>
      </c>
      <c r="C14" s="903" t="s">
        <v>2439</v>
      </c>
      <c r="F14" s="151"/>
      <c r="I14" s="899"/>
      <c r="J14" s="899" t="s">
        <v>130</v>
      </c>
      <c r="K14" s="899"/>
      <c r="O14" s="1380" t="s">
        <v>64</v>
      </c>
      <c r="P14" s="1381" t="s">
        <v>7511</v>
      </c>
      <c r="Q14" s="1382" t="s">
        <v>6288</v>
      </c>
      <c r="Y14" t="s">
        <v>7601</v>
      </c>
      <c r="AB14" s="766">
        <f ca="1">AB2+14</f>
        <v>43909</v>
      </c>
      <c r="AC14" s="766">
        <f ca="1">AB2+14+27</f>
        <v>43936</v>
      </c>
      <c r="AD14" s="766">
        <f ca="1">AB2+14</f>
        <v>43909</v>
      </c>
      <c r="AE14" s="766">
        <f t="shared" ca="1" si="0"/>
        <v>43936</v>
      </c>
      <c r="AF14" s="151" t="s">
        <v>7687</v>
      </c>
      <c r="AG14" s="151"/>
      <c r="AH14" t="s">
        <v>51</v>
      </c>
      <c r="AI14" t="s">
        <v>51</v>
      </c>
    </row>
    <row r="15" spans="1:35" x14ac:dyDescent="0.25">
      <c r="A15" s="899" t="s">
        <v>67</v>
      </c>
      <c r="B15" s="1381" t="s">
        <v>7521</v>
      </c>
      <c r="C15" s="899" t="s">
        <v>2437</v>
      </c>
      <c r="F15" s="151"/>
      <c r="I15" s="899"/>
      <c r="J15" s="899"/>
      <c r="K15" s="899" t="s">
        <v>2510</v>
      </c>
      <c r="O15" s="1380" t="s">
        <v>64</v>
      </c>
      <c r="P15" s="1381" t="s">
        <v>7511</v>
      </c>
      <c r="Q15" s="1382" t="s">
        <v>6289</v>
      </c>
      <c r="Y15" t="s">
        <v>7602</v>
      </c>
      <c r="AB15" s="766">
        <f ca="1">AB2+7</f>
        <v>43902</v>
      </c>
      <c r="AC15" s="766">
        <f ca="1">AB2+20</f>
        <v>43915</v>
      </c>
      <c r="AD15" s="766">
        <f ca="1">AB2+7</f>
        <v>43902</v>
      </c>
      <c r="AE15" s="766">
        <f t="shared" ca="1" si="0"/>
        <v>43915</v>
      </c>
      <c r="AF15" t="s">
        <v>7684</v>
      </c>
      <c r="AG15" s="151"/>
      <c r="AH15" t="s">
        <v>51</v>
      </c>
      <c r="AI15" t="s">
        <v>51</v>
      </c>
    </row>
    <row r="16" spans="1:35" ht="30" x14ac:dyDescent="0.25">
      <c r="A16" s="900" t="s">
        <v>68</v>
      </c>
      <c r="B16" s="900" t="s">
        <v>7522</v>
      </c>
      <c r="C16" s="904" t="s">
        <v>2438</v>
      </c>
      <c r="F16" s="151"/>
      <c r="I16" s="899"/>
      <c r="J16" s="899"/>
      <c r="K16" s="899" t="s">
        <v>2511</v>
      </c>
      <c r="O16" s="1380" t="s">
        <v>64</v>
      </c>
      <c r="P16" s="1381" t="s">
        <v>7511</v>
      </c>
      <c r="Q16" s="1382" t="s">
        <v>6290</v>
      </c>
      <c r="Y16" t="s">
        <v>1174</v>
      </c>
      <c r="AB16" s="766">
        <f ca="1">AB2+28</f>
        <v>43923</v>
      </c>
      <c r="AC16" s="766">
        <f ca="1">AB2+28+6</f>
        <v>43929</v>
      </c>
      <c r="AD16" s="766">
        <f ca="1">AB2+28</f>
        <v>43923</v>
      </c>
      <c r="AE16" s="766">
        <f t="shared" ca="1" si="0"/>
        <v>43929</v>
      </c>
      <c r="AF16" s="151" t="s">
        <v>7684</v>
      </c>
      <c r="AG16" s="151"/>
      <c r="AH16" t="s">
        <v>51</v>
      </c>
      <c r="AI16" t="s">
        <v>51</v>
      </c>
    </row>
    <row r="17" spans="9:35" x14ac:dyDescent="0.25">
      <c r="I17" s="899"/>
      <c r="J17" s="899" t="s">
        <v>2512</v>
      </c>
      <c r="K17" s="899"/>
      <c r="O17" s="1380" t="s">
        <v>64</v>
      </c>
      <c r="P17" s="1381" t="s">
        <v>7511</v>
      </c>
      <c r="Q17" s="1382" t="s">
        <v>6291</v>
      </c>
      <c r="Y17" t="s">
        <v>7603</v>
      </c>
      <c r="AB17" s="766">
        <f ca="1">AB2+14</f>
        <v>43909</v>
      </c>
      <c r="AC17" s="766">
        <f ca="1">AB2+14+20</f>
        <v>43929</v>
      </c>
      <c r="AD17" s="766">
        <f ca="1">AB2+14</f>
        <v>43909</v>
      </c>
      <c r="AE17" s="766">
        <f t="shared" ca="1" si="0"/>
        <v>43929</v>
      </c>
      <c r="AF17" s="151" t="s">
        <v>7687</v>
      </c>
      <c r="AG17" s="151"/>
      <c r="AH17" t="s">
        <v>51</v>
      </c>
      <c r="AI17" t="s">
        <v>51</v>
      </c>
    </row>
    <row r="18" spans="9:35" x14ac:dyDescent="0.25">
      <c r="I18" s="899"/>
      <c r="J18" s="899"/>
      <c r="K18" s="899" t="s">
        <v>2513</v>
      </c>
      <c r="O18" s="1380" t="s">
        <v>64</v>
      </c>
      <c r="P18" s="1381" t="s">
        <v>7511</v>
      </c>
      <c r="Q18" s="1382" t="s">
        <v>6292</v>
      </c>
      <c r="Y18" t="s">
        <v>7604</v>
      </c>
      <c r="AB18" s="766">
        <f ca="1">AB2+42</f>
        <v>43937</v>
      </c>
      <c r="AC18" s="766">
        <f ca="1">AB2+42</f>
        <v>43937</v>
      </c>
      <c r="AD18" s="766">
        <f ca="1">AB2+42</f>
        <v>43937</v>
      </c>
      <c r="AE18" s="766">
        <f t="shared" ca="1" si="0"/>
        <v>43937</v>
      </c>
      <c r="AF18" t="s">
        <v>7546</v>
      </c>
      <c r="AG18" s="151"/>
    </row>
    <row r="19" spans="9:35" x14ac:dyDescent="0.25">
      <c r="I19" s="899"/>
      <c r="J19" s="899"/>
      <c r="K19" s="899" t="s">
        <v>2514</v>
      </c>
      <c r="O19" s="1380" t="s">
        <v>64</v>
      </c>
      <c r="P19" s="1381" t="s">
        <v>7511</v>
      </c>
      <c r="Q19" s="1382" t="s">
        <v>6293</v>
      </c>
      <c r="Y19" t="s">
        <v>2531</v>
      </c>
      <c r="AA19" t="s">
        <v>7605</v>
      </c>
      <c r="AB19" s="766">
        <f ca="1">AB2+42</f>
        <v>43937</v>
      </c>
      <c r="AC19" s="766">
        <f ca="1">AB2+42+11</f>
        <v>43948</v>
      </c>
      <c r="AD19" s="766">
        <f ca="1">AB2+42</f>
        <v>43937</v>
      </c>
      <c r="AE19" s="766">
        <f t="shared" ca="1" si="0"/>
        <v>43948</v>
      </c>
      <c r="AF19" s="151" t="s">
        <v>7684</v>
      </c>
      <c r="AG19" s="151"/>
      <c r="AH19" t="s">
        <v>51</v>
      </c>
      <c r="AI19" t="s">
        <v>51</v>
      </c>
    </row>
    <row r="20" spans="9:35" x14ac:dyDescent="0.25">
      <c r="I20" s="899"/>
      <c r="J20" s="899"/>
      <c r="K20" s="899" t="s">
        <v>2515</v>
      </c>
      <c r="O20" s="1380" t="s">
        <v>64</v>
      </c>
      <c r="P20" s="1381" t="s">
        <v>7511</v>
      </c>
      <c r="Q20" s="1382" t="s">
        <v>6294</v>
      </c>
      <c r="X20" t="s">
        <v>5973</v>
      </c>
      <c r="AB20" s="766">
        <f ca="1">AB2+53</f>
        <v>43948</v>
      </c>
      <c r="AC20" s="766">
        <f ca="1">AB2+53</f>
        <v>43948</v>
      </c>
      <c r="AD20" s="766">
        <f ca="1">AB2+53</f>
        <v>43948</v>
      </c>
      <c r="AE20" s="766">
        <f t="shared" ca="1" si="0"/>
        <v>43948</v>
      </c>
      <c r="AF20" s="151"/>
      <c r="AG20" s="151"/>
    </row>
    <row r="21" spans="9:35" x14ac:dyDescent="0.25">
      <c r="I21" s="899"/>
      <c r="J21" s="899"/>
      <c r="K21" s="899" t="s">
        <v>2516</v>
      </c>
      <c r="O21" s="1380" t="s">
        <v>64</v>
      </c>
      <c r="P21" s="1381" t="s">
        <v>7511</v>
      </c>
      <c r="Q21" s="1382" t="s">
        <v>6295</v>
      </c>
      <c r="X21" t="s">
        <v>65</v>
      </c>
      <c r="AB21" s="766">
        <f ca="1">AB2+56</f>
        <v>43951</v>
      </c>
      <c r="AC21" s="766">
        <f ca="1">AB2+56+39</f>
        <v>43990</v>
      </c>
      <c r="AD21" s="766">
        <f ca="1">AB2+56</f>
        <v>43951</v>
      </c>
      <c r="AE21" s="766">
        <f t="shared" ca="1" si="0"/>
        <v>43990</v>
      </c>
      <c r="AF21" s="151"/>
      <c r="AG21" s="151"/>
    </row>
    <row r="22" spans="9:35" x14ac:dyDescent="0.25">
      <c r="I22" s="899"/>
      <c r="J22" s="899"/>
      <c r="K22" s="899" t="s">
        <v>2517</v>
      </c>
      <c r="O22" s="1380" t="s">
        <v>64</v>
      </c>
      <c r="P22" s="1381" t="s">
        <v>7511</v>
      </c>
      <c r="Q22" s="1382" t="s">
        <v>6296</v>
      </c>
      <c r="Y22" t="s">
        <v>7592</v>
      </c>
      <c r="AB22" s="766">
        <f ca="1">AB2+56</f>
        <v>43951</v>
      </c>
      <c r="AC22" s="766">
        <f ca="1">AB2+56+13</f>
        <v>43964</v>
      </c>
      <c r="AD22" s="766">
        <f ca="1">AB2+56</f>
        <v>43951</v>
      </c>
      <c r="AE22" s="766">
        <f t="shared" ca="1" si="0"/>
        <v>43964</v>
      </c>
      <c r="AF22" s="151" t="s">
        <v>7598</v>
      </c>
      <c r="AG22" s="151"/>
      <c r="AH22" t="s">
        <v>51</v>
      </c>
      <c r="AI22" t="s">
        <v>51</v>
      </c>
    </row>
    <row r="23" spans="9:35" x14ac:dyDescent="0.25">
      <c r="I23" s="899"/>
      <c r="J23" s="899"/>
      <c r="K23" s="899" t="s">
        <v>2518</v>
      </c>
      <c r="O23" s="1380" t="s">
        <v>65</v>
      </c>
      <c r="P23" s="1381" t="s">
        <v>7519</v>
      </c>
      <c r="Q23" s="1382" t="s">
        <v>6297</v>
      </c>
      <c r="Y23" t="s">
        <v>7606</v>
      </c>
      <c r="AB23" s="766">
        <f ca="1">AB2+56</f>
        <v>43951</v>
      </c>
      <c r="AC23" s="766">
        <f ca="1">AB2+56+13</f>
        <v>43964</v>
      </c>
      <c r="AD23" s="766">
        <f ca="1">AB2+56</f>
        <v>43951</v>
      </c>
      <c r="AE23" s="766">
        <f t="shared" ca="1" si="0"/>
        <v>43964</v>
      </c>
      <c r="AF23" s="151" t="s">
        <v>7546</v>
      </c>
      <c r="AG23" s="151"/>
      <c r="AH23" t="s">
        <v>51</v>
      </c>
      <c r="AI23" t="s">
        <v>51</v>
      </c>
    </row>
    <row r="24" spans="9:35" x14ac:dyDescent="0.25">
      <c r="I24" s="899"/>
      <c r="J24" s="899" t="s">
        <v>2519</v>
      </c>
      <c r="K24" s="899"/>
      <c r="O24" s="1380" t="s">
        <v>65</v>
      </c>
      <c r="P24" s="1381" t="s">
        <v>7519</v>
      </c>
      <c r="Q24" s="1382" t="s">
        <v>6298</v>
      </c>
      <c r="Y24" t="s">
        <v>7607</v>
      </c>
      <c r="AB24" s="766">
        <f ca="1">AB2+70</f>
        <v>43965</v>
      </c>
      <c r="AC24" s="766">
        <f ca="1">AB2+70+6</f>
        <v>43971</v>
      </c>
      <c r="AD24" s="766">
        <f ca="1">AB2+70</f>
        <v>43965</v>
      </c>
      <c r="AE24" s="766">
        <f t="shared" ca="1" si="0"/>
        <v>43971</v>
      </c>
      <c r="AF24" s="151" t="s">
        <v>7598</v>
      </c>
      <c r="AG24" s="151"/>
      <c r="AH24" t="s">
        <v>51</v>
      </c>
      <c r="AI24" t="s">
        <v>51</v>
      </c>
    </row>
    <row r="25" spans="9:35" x14ac:dyDescent="0.25">
      <c r="I25" s="899"/>
      <c r="J25" s="899" t="s">
        <v>1174</v>
      </c>
      <c r="K25" s="899"/>
      <c r="O25" s="1380" t="s">
        <v>65</v>
      </c>
      <c r="P25" s="1381" t="s">
        <v>7519</v>
      </c>
      <c r="Q25" s="1382" t="s">
        <v>6299</v>
      </c>
      <c r="Y25" t="s">
        <v>7608</v>
      </c>
      <c r="AB25" s="766">
        <f ca="1">AB2+77</f>
        <v>43972</v>
      </c>
      <c r="AC25" s="766">
        <f ca="1">AB2+77+13</f>
        <v>43985</v>
      </c>
      <c r="AD25" s="766">
        <f ca="1">AB2+77</f>
        <v>43972</v>
      </c>
      <c r="AE25" s="766">
        <f t="shared" ca="1" si="0"/>
        <v>43985</v>
      </c>
      <c r="AF25" s="151" t="s">
        <v>7546</v>
      </c>
      <c r="AG25" s="151"/>
      <c r="AH25" t="s">
        <v>51</v>
      </c>
      <c r="AI25" t="s">
        <v>51</v>
      </c>
    </row>
    <row r="26" spans="9:35" x14ac:dyDescent="0.25">
      <c r="I26" s="899"/>
      <c r="J26" s="899"/>
      <c r="K26" s="899" t="s">
        <v>2520</v>
      </c>
      <c r="O26" s="1380" t="s">
        <v>65</v>
      </c>
      <c r="P26" s="1381" t="s">
        <v>7519</v>
      </c>
      <c r="Q26" s="1382" t="s">
        <v>6300</v>
      </c>
      <c r="Y26" t="s">
        <v>7609</v>
      </c>
      <c r="AB26" s="766">
        <f ca="1">AB2+56</f>
        <v>43951</v>
      </c>
      <c r="AC26" s="766">
        <f ca="1">AB2+56+20</f>
        <v>43971</v>
      </c>
      <c r="AD26" s="766">
        <f ca="1">AB2+56</f>
        <v>43951</v>
      </c>
      <c r="AE26" s="766">
        <f t="shared" ca="1" si="0"/>
        <v>43971</v>
      </c>
      <c r="AF26" s="151" t="s">
        <v>7687</v>
      </c>
      <c r="AG26" s="151"/>
      <c r="AH26" t="s">
        <v>51</v>
      </c>
      <c r="AI26" t="s">
        <v>51</v>
      </c>
    </row>
    <row r="27" spans="9:35" x14ac:dyDescent="0.25">
      <c r="I27" s="899"/>
      <c r="J27" s="899"/>
      <c r="K27" s="899" t="s">
        <v>2521</v>
      </c>
      <c r="O27" s="1380" t="s">
        <v>65</v>
      </c>
      <c r="P27" s="1381" t="s">
        <v>7519</v>
      </c>
      <c r="Q27" s="1382" t="s">
        <v>6301</v>
      </c>
      <c r="Y27" t="s">
        <v>7610</v>
      </c>
      <c r="AB27" s="766">
        <f ca="1">AB2+56</f>
        <v>43951</v>
      </c>
      <c r="AC27" s="766">
        <f ca="1">AB2+56+20</f>
        <v>43971</v>
      </c>
      <c r="AD27" s="766">
        <f ca="1">AB2+56</f>
        <v>43951</v>
      </c>
      <c r="AE27" s="766">
        <f t="shared" ca="1" si="0"/>
        <v>43971</v>
      </c>
      <c r="AF27" s="151" t="s">
        <v>7687</v>
      </c>
      <c r="AG27" s="151"/>
      <c r="AH27" t="s">
        <v>51</v>
      </c>
      <c r="AI27" t="s">
        <v>51</v>
      </c>
    </row>
    <row r="28" spans="9:35" x14ac:dyDescent="0.25">
      <c r="I28" s="899"/>
      <c r="J28" s="899"/>
      <c r="K28" s="899" t="s">
        <v>2522</v>
      </c>
      <c r="O28" s="1380" t="s">
        <v>65</v>
      </c>
      <c r="P28" s="1381" t="s">
        <v>7519</v>
      </c>
      <c r="Q28" s="1382" t="s">
        <v>6302</v>
      </c>
      <c r="Y28" t="s">
        <v>7618</v>
      </c>
      <c r="AB28" s="766">
        <f ca="1">AB2+77</f>
        <v>43972</v>
      </c>
      <c r="AC28" s="766">
        <f ca="1">AB2+77+13</f>
        <v>43985</v>
      </c>
      <c r="AD28" s="766">
        <f ca="1">AB2+77</f>
        <v>43972</v>
      </c>
      <c r="AE28" s="766">
        <f t="shared" ca="1" si="0"/>
        <v>43985</v>
      </c>
      <c r="AF28" s="151" t="s">
        <v>7687</v>
      </c>
      <c r="AG28" s="151"/>
      <c r="AH28" t="s">
        <v>51</v>
      </c>
      <c r="AI28" t="s">
        <v>51</v>
      </c>
    </row>
    <row r="29" spans="9:35" x14ac:dyDescent="0.25">
      <c r="I29" s="906" t="s">
        <v>2523</v>
      </c>
      <c r="J29" s="899"/>
      <c r="K29" s="899"/>
      <c r="O29" s="1380" t="s">
        <v>65</v>
      </c>
      <c r="P29" s="1381" t="s">
        <v>7519</v>
      </c>
      <c r="Q29" s="1382" t="s">
        <v>6303</v>
      </c>
      <c r="Y29" t="s">
        <v>7593</v>
      </c>
      <c r="AB29" s="766">
        <f ca="1">AB2+77</f>
        <v>43972</v>
      </c>
      <c r="AC29" s="766">
        <f ca="1">AB2+77+13</f>
        <v>43985</v>
      </c>
      <c r="AD29" s="766">
        <f ca="1">AB2+77</f>
        <v>43972</v>
      </c>
      <c r="AE29" s="766">
        <f t="shared" ca="1" si="0"/>
        <v>43985</v>
      </c>
      <c r="AF29" s="151" t="s">
        <v>7687</v>
      </c>
      <c r="AG29" s="151"/>
      <c r="AH29" t="s">
        <v>51</v>
      </c>
      <c r="AI29" t="s">
        <v>51</v>
      </c>
    </row>
    <row r="30" spans="9:35" x14ac:dyDescent="0.25">
      <c r="I30" s="905" t="s">
        <v>64</v>
      </c>
      <c r="J30" s="899"/>
      <c r="K30" s="899"/>
      <c r="O30" s="1380" t="s">
        <v>65</v>
      </c>
      <c r="P30" s="1381" t="s">
        <v>7519</v>
      </c>
      <c r="Q30" s="1382" t="s">
        <v>6304</v>
      </c>
      <c r="Y30" t="s">
        <v>7611</v>
      </c>
      <c r="AB30" s="766">
        <f ca="1">AB2+56</f>
        <v>43951</v>
      </c>
      <c r="AC30" s="766">
        <f ca="1">AB2+56+34</f>
        <v>43985</v>
      </c>
      <c r="AD30" s="766">
        <f ca="1">AB2+56</f>
        <v>43951</v>
      </c>
      <c r="AE30" s="766">
        <f t="shared" ca="1" si="0"/>
        <v>43985</v>
      </c>
      <c r="AF30" s="151" t="s">
        <v>7687</v>
      </c>
      <c r="AG30" s="151"/>
      <c r="AH30" t="s">
        <v>51</v>
      </c>
      <c r="AI30" t="s">
        <v>51</v>
      </c>
    </row>
    <row r="31" spans="9:35" x14ac:dyDescent="0.25">
      <c r="I31" s="899"/>
      <c r="J31" s="899" t="s">
        <v>2524</v>
      </c>
      <c r="K31" s="899"/>
      <c r="O31" s="1380" t="s">
        <v>65</v>
      </c>
      <c r="P31" s="1381" t="s">
        <v>7519</v>
      </c>
      <c r="Q31" s="1382" t="s">
        <v>6305</v>
      </c>
      <c r="Y31" t="s">
        <v>7612</v>
      </c>
      <c r="AB31" s="766">
        <f ca="1">AB2+84</f>
        <v>43979</v>
      </c>
      <c r="AC31" s="766">
        <f ca="1">AB2+84+6</f>
        <v>43985</v>
      </c>
      <c r="AD31" s="766">
        <f ca="1">AB2+84</f>
        <v>43979</v>
      </c>
      <c r="AE31" s="766">
        <f t="shared" ca="1" si="0"/>
        <v>43985</v>
      </c>
      <c r="AF31" s="151" t="s">
        <v>7684</v>
      </c>
      <c r="AG31" s="151"/>
      <c r="AH31" t="s">
        <v>51</v>
      </c>
      <c r="AI31" t="s">
        <v>51</v>
      </c>
    </row>
    <row r="32" spans="9:35" x14ac:dyDescent="0.25">
      <c r="I32" s="899"/>
      <c r="J32" s="899"/>
      <c r="K32" s="899" t="s">
        <v>2525</v>
      </c>
      <c r="O32" s="1380" t="s">
        <v>66</v>
      </c>
      <c r="P32" s="1381" t="s">
        <v>7520</v>
      </c>
      <c r="Q32" s="1382" t="s">
        <v>6306</v>
      </c>
      <c r="Y32" t="s">
        <v>2531</v>
      </c>
      <c r="AA32" t="s">
        <v>7605</v>
      </c>
      <c r="AB32" s="766">
        <f ca="1">AB2+91</f>
        <v>43986</v>
      </c>
      <c r="AC32" s="766">
        <f ca="1">AB2+91+4</f>
        <v>43990</v>
      </c>
      <c r="AD32" s="766">
        <f ca="1">AB2+91</f>
        <v>43986</v>
      </c>
      <c r="AE32" s="766">
        <f t="shared" ca="1" si="0"/>
        <v>43990</v>
      </c>
      <c r="AF32" s="151" t="s">
        <v>7684</v>
      </c>
      <c r="AG32" s="151"/>
      <c r="AH32" t="s">
        <v>51</v>
      </c>
      <c r="AI32" t="s">
        <v>51</v>
      </c>
    </row>
    <row r="33" spans="9:35" x14ac:dyDescent="0.25">
      <c r="I33" s="899"/>
      <c r="J33" s="899"/>
      <c r="K33" s="899" t="s">
        <v>2526</v>
      </c>
      <c r="O33" s="1380" t="s">
        <v>66</v>
      </c>
      <c r="P33" s="1381" t="s">
        <v>7520</v>
      </c>
      <c r="Q33" s="1382" t="s">
        <v>6307</v>
      </c>
      <c r="X33" t="s">
        <v>2565</v>
      </c>
      <c r="AB33" s="766">
        <f ca="1">AB2+95</f>
        <v>43990</v>
      </c>
      <c r="AC33" s="766">
        <f ca="1">AB2+95</f>
        <v>43990</v>
      </c>
      <c r="AD33" s="766">
        <f ca="1">AB2+95</f>
        <v>43990</v>
      </c>
      <c r="AE33" s="766">
        <f t="shared" ca="1" si="0"/>
        <v>43990</v>
      </c>
      <c r="AF33" s="151"/>
      <c r="AG33" s="151"/>
    </row>
    <row r="34" spans="9:35" x14ac:dyDescent="0.25">
      <c r="I34" s="899"/>
      <c r="J34" s="899"/>
      <c r="K34" s="899" t="s">
        <v>2527</v>
      </c>
      <c r="O34" s="1380" t="s">
        <v>66</v>
      </c>
      <c r="P34" s="1381" t="s">
        <v>7520</v>
      </c>
      <c r="Q34" s="1382" t="s">
        <v>6308</v>
      </c>
      <c r="X34" t="s">
        <v>66</v>
      </c>
      <c r="AB34" s="766">
        <f ca="1">AB2+98</f>
        <v>43993</v>
      </c>
      <c r="AC34" s="766">
        <f ca="1">AB2+98+27</f>
        <v>44020</v>
      </c>
      <c r="AD34" s="766">
        <f ca="1">AB2+98</f>
        <v>43993</v>
      </c>
      <c r="AE34" s="766">
        <f t="shared" ca="1" si="0"/>
        <v>44020</v>
      </c>
      <c r="AF34" s="151"/>
      <c r="AG34" s="151"/>
    </row>
    <row r="35" spans="9:35" x14ac:dyDescent="0.25">
      <c r="I35" s="899"/>
      <c r="J35" s="899"/>
      <c r="K35" s="899" t="s">
        <v>2528</v>
      </c>
      <c r="O35" s="1380" t="s">
        <v>66</v>
      </c>
      <c r="P35" s="1381" t="s">
        <v>7520</v>
      </c>
      <c r="Q35" s="1382" t="s">
        <v>6309</v>
      </c>
      <c r="Y35" t="s">
        <v>7613</v>
      </c>
      <c r="AB35" s="766">
        <f ca="1">AB2+98</f>
        <v>43993</v>
      </c>
      <c r="AC35" s="766">
        <f ca="1">AB2+98+6</f>
        <v>43999</v>
      </c>
      <c r="AD35" s="766">
        <f ca="1">AB2+98</f>
        <v>43993</v>
      </c>
      <c r="AE35" s="766">
        <f t="shared" ca="1" si="0"/>
        <v>43999</v>
      </c>
      <c r="AF35" s="151" t="s">
        <v>7598</v>
      </c>
      <c r="AG35" s="151"/>
      <c r="AH35" t="s">
        <v>51</v>
      </c>
      <c r="AI35" t="s">
        <v>51</v>
      </c>
    </row>
    <row r="36" spans="9:35" x14ac:dyDescent="0.25">
      <c r="I36" s="899"/>
      <c r="J36" s="899"/>
      <c r="K36" s="899" t="s">
        <v>2529</v>
      </c>
      <c r="O36" s="1380" t="s">
        <v>66</v>
      </c>
      <c r="P36" s="1381" t="s">
        <v>7520</v>
      </c>
      <c r="Q36" s="1382" t="s">
        <v>6310</v>
      </c>
      <c r="Y36" t="s">
        <v>7614</v>
      </c>
      <c r="AB36" s="766">
        <f ca="1">AB2+98</f>
        <v>43993</v>
      </c>
      <c r="AC36" s="766">
        <f ca="1">AB2+98+6</f>
        <v>43999</v>
      </c>
      <c r="AD36" s="766">
        <f ca="1">AB2+98</f>
        <v>43993</v>
      </c>
      <c r="AE36" s="766">
        <f t="shared" ca="1" si="0"/>
        <v>43999</v>
      </c>
      <c r="AF36" s="151" t="s">
        <v>7598</v>
      </c>
      <c r="AG36" s="151"/>
      <c r="AH36" t="s">
        <v>51</v>
      </c>
      <c r="AI36" t="s">
        <v>51</v>
      </c>
    </row>
    <row r="37" spans="9:35" x14ac:dyDescent="0.25">
      <c r="I37" s="899"/>
      <c r="J37" s="899"/>
      <c r="K37" s="899" t="s">
        <v>2530</v>
      </c>
      <c r="O37" s="1380" t="s">
        <v>66</v>
      </c>
      <c r="P37" s="1381" t="s">
        <v>7520</v>
      </c>
      <c r="Q37" s="1382" t="s">
        <v>6311</v>
      </c>
      <c r="Y37" t="s">
        <v>7589</v>
      </c>
      <c r="AB37" s="766">
        <f ca="1">AB2+105</f>
        <v>44000</v>
      </c>
      <c r="AC37" s="766">
        <f ca="1">AB2+105+13</f>
        <v>44013</v>
      </c>
      <c r="AD37" s="766">
        <f ca="1">AB2+105</f>
        <v>44000</v>
      </c>
      <c r="AE37" s="766">
        <f t="shared" ca="1" si="0"/>
        <v>44013</v>
      </c>
      <c r="AF37" s="151" t="s">
        <v>7546</v>
      </c>
      <c r="AG37" s="151"/>
      <c r="AH37" t="s">
        <v>51</v>
      </c>
      <c r="AI37" t="s">
        <v>51</v>
      </c>
    </row>
    <row r="38" spans="9:35" x14ac:dyDescent="0.25">
      <c r="I38" s="899"/>
      <c r="J38" s="899" t="s">
        <v>2531</v>
      </c>
      <c r="K38" s="899"/>
      <c r="O38" s="1380" t="s">
        <v>66</v>
      </c>
      <c r="P38" s="1381" t="s">
        <v>7520</v>
      </c>
      <c r="Q38" s="1382" t="s">
        <v>6312</v>
      </c>
      <c r="Y38" t="s">
        <v>7615</v>
      </c>
      <c r="AB38" s="766">
        <f ca="1">AB2+119</f>
        <v>44014</v>
      </c>
      <c r="AC38" s="766">
        <f ca="1">AB2+119+6</f>
        <v>44020</v>
      </c>
      <c r="AD38" s="766">
        <f ca="1">AB2+119</f>
        <v>44014</v>
      </c>
      <c r="AE38" s="766">
        <f t="shared" ca="1" si="0"/>
        <v>44020</v>
      </c>
      <c r="AF38" s="151" t="s">
        <v>7546</v>
      </c>
      <c r="AG38" s="151" t="s">
        <v>7688</v>
      </c>
      <c r="AH38" t="s">
        <v>51</v>
      </c>
      <c r="AI38" t="s">
        <v>51</v>
      </c>
    </row>
    <row r="39" spans="9:35" x14ac:dyDescent="0.25">
      <c r="I39" s="899"/>
      <c r="J39" s="899"/>
      <c r="K39" s="899" t="s">
        <v>2532</v>
      </c>
      <c r="O39" s="1380" t="s">
        <v>66</v>
      </c>
      <c r="P39" s="1381" t="s">
        <v>7520</v>
      </c>
      <c r="Q39" s="1382" t="s">
        <v>6313</v>
      </c>
      <c r="Y39" t="s">
        <v>7616</v>
      </c>
      <c r="AB39" s="766">
        <f ca="1">AB2+105</f>
        <v>44000</v>
      </c>
      <c r="AC39" s="766">
        <f ca="1">AB2+105+20</f>
        <v>44020</v>
      </c>
      <c r="AD39" s="766">
        <f ca="1">AB2+105</f>
        <v>44000</v>
      </c>
      <c r="AE39" s="766">
        <f t="shared" ca="1" si="0"/>
        <v>44020</v>
      </c>
      <c r="AF39" s="151" t="s">
        <v>7687</v>
      </c>
      <c r="AG39" s="151"/>
      <c r="AH39" t="s">
        <v>51</v>
      </c>
      <c r="AI39" t="s">
        <v>51</v>
      </c>
    </row>
    <row r="40" spans="9:35" x14ac:dyDescent="0.25">
      <c r="I40" s="899"/>
      <c r="J40" s="899"/>
      <c r="K40" s="899" t="s">
        <v>2533</v>
      </c>
      <c r="O40" s="1380" t="s">
        <v>66</v>
      </c>
      <c r="P40" s="1381" t="s">
        <v>7520</v>
      </c>
      <c r="Q40" s="1382" t="s">
        <v>6314</v>
      </c>
      <c r="Y40" t="s">
        <v>7617</v>
      </c>
      <c r="AB40" s="766">
        <f ca="1">AB2+98</f>
        <v>43993</v>
      </c>
      <c r="AC40" s="766">
        <f ca="1">AB2+98+6</f>
        <v>43999</v>
      </c>
      <c r="AD40" s="766">
        <f ca="1">AB2+98</f>
        <v>43993</v>
      </c>
      <c r="AE40" s="766">
        <f t="shared" ca="1" si="0"/>
        <v>43999</v>
      </c>
      <c r="AF40" s="151" t="s">
        <v>7687</v>
      </c>
      <c r="AG40" s="151"/>
      <c r="AH40" t="s">
        <v>51</v>
      </c>
      <c r="AI40" t="s">
        <v>51</v>
      </c>
    </row>
    <row r="41" spans="9:35" x14ac:dyDescent="0.25">
      <c r="I41" s="899"/>
      <c r="J41" s="899"/>
      <c r="K41" s="899" t="s">
        <v>2534</v>
      </c>
      <c r="O41" s="1380" t="s">
        <v>66</v>
      </c>
      <c r="P41" s="1381" t="s">
        <v>7520</v>
      </c>
      <c r="Q41" s="1382" t="s">
        <v>6315</v>
      </c>
      <c r="Y41" t="s">
        <v>2531</v>
      </c>
      <c r="AA41" t="s">
        <v>7605</v>
      </c>
      <c r="AB41" s="766">
        <f ca="1">AB2+119</f>
        <v>44014</v>
      </c>
      <c r="AC41" s="766">
        <f ca="1">AB2+119+6</f>
        <v>44020</v>
      </c>
      <c r="AD41" s="766">
        <f ca="1">AB2+119</f>
        <v>44014</v>
      </c>
      <c r="AE41" s="766">
        <f t="shared" ca="1" si="0"/>
        <v>44020</v>
      </c>
      <c r="AF41" s="151" t="s">
        <v>7684</v>
      </c>
      <c r="AG41" s="151"/>
      <c r="AH41" t="s">
        <v>51</v>
      </c>
      <c r="AI41" t="s">
        <v>51</v>
      </c>
    </row>
    <row r="42" spans="9:35" x14ac:dyDescent="0.25">
      <c r="I42" s="899"/>
      <c r="J42" s="899"/>
      <c r="K42" s="899" t="s">
        <v>2535</v>
      </c>
      <c r="O42" s="1380" t="s">
        <v>66</v>
      </c>
      <c r="P42" s="1381" t="s">
        <v>7520</v>
      </c>
      <c r="Q42" s="1382" t="s">
        <v>6316</v>
      </c>
      <c r="X42" t="s">
        <v>2584</v>
      </c>
      <c r="AB42" s="766">
        <f ca="1">AB2+125</f>
        <v>44020</v>
      </c>
      <c r="AC42" s="766">
        <f ca="1">AB2+125</f>
        <v>44020</v>
      </c>
      <c r="AD42" s="766">
        <f ca="1">AB2+125</f>
        <v>44020</v>
      </c>
      <c r="AE42" s="766">
        <f t="shared" ca="1" si="0"/>
        <v>44020</v>
      </c>
      <c r="AF42" s="151"/>
      <c r="AG42" s="151"/>
    </row>
    <row r="43" spans="9:35" x14ac:dyDescent="0.25">
      <c r="I43" s="899"/>
      <c r="J43" s="899"/>
      <c r="K43" s="899" t="s">
        <v>2536</v>
      </c>
      <c r="O43" s="1380" t="s">
        <v>6325</v>
      </c>
      <c r="P43" s="1381" t="s">
        <v>7522</v>
      </c>
      <c r="Q43" s="1382" t="s">
        <v>6317</v>
      </c>
      <c r="X43" t="s">
        <v>67</v>
      </c>
      <c r="AB43" s="766">
        <f ca="1">AB2+126</f>
        <v>44021</v>
      </c>
      <c r="AC43" s="766">
        <f ca="1">AB2+126+25</f>
        <v>44046</v>
      </c>
      <c r="AD43" s="766">
        <f ca="1">AB2+126</f>
        <v>44021</v>
      </c>
      <c r="AE43" s="766">
        <f t="shared" ca="1" si="0"/>
        <v>44046</v>
      </c>
      <c r="AF43" s="151"/>
      <c r="AG43" s="151"/>
    </row>
    <row r="44" spans="9:35" x14ac:dyDescent="0.25">
      <c r="I44" s="899"/>
      <c r="J44" s="899"/>
      <c r="K44" s="899" t="s">
        <v>2537</v>
      </c>
      <c r="O44" s="1380" t="s">
        <v>6325</v>
      </c>
      <c r="P44" s="1381" t="s">
        <v>7522</v>
      </c>
      <c r="Q44" s="1382" t="s">
        <v>6318</v>
      </c>
      <c r="Y44" t="s">
        <v>7594</v>
      </c>
      <c r="AB44" s="766">
        <f ca="1">AB2+126</f>
        <v>44021</v>
      </c>
      <c r="AC44" s="766">
        <f ca="1">AB2+126+25</f>
        <v>44046</v>
      </c>
      <c r="AD44" s="766">
        <f ca="1">AB2+126</f>
        <v>44021</v>
      </c>
      <c r="AE44" s="766">
        <f t="shared" ca="1" si="0"/>
        <v>44046</v>
      </c>
      <c r="AF44" s="151" t="s">
        <v>7546</v>
      </c>
      <c r="AG44" s="151"/>
      <c r="AH44" t="s">
        <v>51</v>
      </c>
      <c r="AI44" t="s">
        <v>51</v>
      </c>
    </row>
    <row r="45" spans="9:35" x14ac:dyDescent="0.25">
      <c r="I45" s="899"/>
      <c r="J45" s="899" t="s">
        <v>2519</v>
      </c>
      <c r="K45" s="899"/>
      <c r="O45" s="1380" t="s">
        <v>6325</v>
      </c>
      <c r="P45" s="1381" t="s">
        <v>7522</v>
      </c>
      <c r="Q45" s="1382" t="s">
        <v>6319</v>
      </c>
      <c r="Y45" t="s">
        <v>7619</v>
      </c>
      <c r="AB45" s="766">
        <f ca="1">AB2+126</f>
        <v>44021</v>
      </c>
      <c r="AC45" s="766">
        <f ca="1">AB2+126+18</f>
        <v>44039</v>
      </c>
      <c r="AD45" s="766">
        <f ca="1">AB2+126</f>
        <v>44021</v>
      </c>
      <c r="AE45" s="766">
        <f ca="1">AB45</f>
        <v>44021</v>
      </c>
      <c r="AF45" s="151" t="s">
        <v>7687</v>
      </c>
      <c r="AG45" s="151"/>
      <c r="AH45" t="s">
        <v>51</v>
      </c>
      <c r="AI45" t="s">
        <v>51</v>
      </c>
    </row>
    <row r="46" spans="9:35" x14ac:dyDescent="0.25">
      <c r="I46" s="899"/>
      <c r="J46" s="899"/>
      <c r="K46" s="899" t="s">
        <v>2538</v>
      </c>
      <c r="O46" s="1380" t="s">
        <v>6325</v>
      </c>
      <c r="P46" s="1381" t="s">
        <v>7522</v>
      </c>
      <c r="Q46" s="1382" t="s">
        <v>6320</v>
      </c>
      <c r="Y46" t="s">
        <v>7620</v>
      </c>
      <c r="AB46" s="766">
        <f ca="1">AB2+126</f>
        <v>44021</v>
      </c>
      <c r="AC46" s="766">
        <f ca="1">AB2+126+4</f>
        <v>44025</v>
      </c>
      <c r="AD46" s="766">
        <f ca="1">AB2+126</f>
        <v>44021</v>
      </c>
      <c r="AE46" s="766">
        <f ca="1">AB46</f>
        <v>44021</v>
      </c>
      <c r="AF46" s="151" t="s">
        <v>7687</v>
      </c>
      <c r="AG46" s="151"/>
      <c r="AH46" t="s">
        <v>51</v>
      </c>
      <c r="AI46" t="s">
        <v>51</v>
      </c>
    </row>
    <row r="47" spans="9:35" x14ac:dyDescent="0.25">
      <c r="I47" s="899"/>
      <c r="J47" s="899"/>
      <c r="K47" s="899" t="s">
        <v>2539</v>
      </c>
      <c r="O47" s="1380" t="s">
        <v>6325</v>
      </c>
      <c r="P47" s="1381" t="s">
        <v>7522</v>
      </c>
      <c r="Q47" s="1382" t="s">
        <v>6321</v>
      </c>
      <c r="X47" t="s">
        <v>2593</v>
      </c>
      <c r="AB47" s="766">
        <f ca="1">AB2+151</f>
        <v>44046</v>
      </c>
      <c r="AC47" s="766">
        <f ca="1">AB2+151</f>
        <v>44046</v>
      </c>
      <c r="AD47" s="766">
        <f ca="1">AB2+151</f>
        <v>44046</v>
      </c>
      <c r="AE47" s="766">
        <f ca="1">AC47</f>
        <v>44046</v>
      </c>
      <c r="AF47" s="151"/>
      <c r="AG47" s="151"/>
    </row>
    <row r="48" spans="9:35" x14ac:dyDescent="0.25">
      <c r="I48" s="899"/>
      <c r="J48" s="899"/>
      <c r="K48" s="899" t="s">
        <v>2540</v>
      </c>
      <c r="O48" s="1380" t="s">
        <v>6325</v>
      </c>
      <c r="P48" s="1381" t="s">
        <v>7522</v>
      </c>
      <c r="Q48" s="1382" t="s">
        <v>6322</v>
      </c>
      <c r="AF48" t="s">
        <v>7573</v>
      </c>
    </row>
    <row r="49" spans="9:32" x14ac:dyDescent="0.25">
      <c r="I49" s="899"/>
      <c r="J49" s="899"/>
      <c r="K49" s="899" t="s">
        <v>2541</v>
      </c>
      <c r="O49" s="1380" t="s">
        <v>6325</v>
      </c>
      <c r="P49" s="1381" t="s">
        <v>7522</v>
      </c>
      <c r="Q49" s="1382" t="s">
        <v>6323</v>
      </c>
      <c r="AF49" t="s">
        <v>7573</v>
      </c>
    </row>
    <row r="50" spans="9:32" ht="15.75" thickBot="1" x14ac:dyDescent="0.3">
      <c r="I50" s="899"/>
      <c r="J50" s="899"/>
      <c r="K50" s="899" t="s">
        <v>2542</v>
      </c>
      <c r="O50" s="1383" t="s">
        <v>6325</v>
      </c>
      <c r="P50" s="1384" t="s">
        <v>7522</v>
      </c>
      <c r="Q50" s="1385" t="s">
        <v>6324</v>
      </c>
      <c r="AF50" t="s">
        <v>7573</v>
      </c>
    </row>
    <row r="51" spans="9:32" x14ac:dyDescent="0.25">
      <c r="I51" s="899"/>
      <c r="J51" s="899" t="s">
        <v>2543</v>
      </c>
      <c r="K51" s="899"/>
      <c r="AF51" t="s">
        <v>7573</v>
      </c>
    </row>
    <row r="52" spans="9:32" x14ac:dyDescent="0.25">
      <c r="I52" s="899"/>
      <c r="J52" s="899"/>
      <c r="K52" s="899" t="s">
        <v>2544</v>
      </c>
      <c r="AF52" t="s">
        <v>7573</v>
      </c>
    </row>
    <row r="53" spans="9:32" x14ac:dyDescent="0.25">
      <c r="I53" s="906" t="s">
        <v>5973</v>
      </c>
      <c r="J53" s="899"/>
      <c r="K53" s="899"/>
      <c r="AF53" t="s">
        <v>7573</v>
      </c>
    </row>
    <row r="54" spans="9:32" x14ac:dyDescent="0.25">
      <c r="I54" s="905" t="s">
        <v>65</v>
      </c>
      <c r="J54" s="899"/>
      <c r="K54" s="899"/>
      <c r="AF54" t="s">
        <v>7573</v>
      </c>
    </row>
    <row r="55" spans="9:32" x14ac:dyDescent="0.25">
      <c r="I55" s="899"/>
      <c r="J55" s="899" t="s">
        <v>2545</v>
      </c>
      <c r="K55" s="899"/>
      <c r="AF55" t="s">
        <v>7573</v>
      </c>
    </row>
    <row r="56" spans="9:32" x14ac:dyDescent="0.25">
      <c r="I56" s="899"/>
      <c r="J56" s="899"/>
      <c r="K56" s="899" t="s">
        <v>2546</v>
      </c>
      <c r="AF56" t="s">
        <v>7573</v>
      </c>
    </row>
    <row r="57" spans="9:32" x14ac:dyDescent="0.25">
      <c r="I57" s="899"/>
      <c r="J57" s="899"/>
      <c r="K57" s="899" t="s">
        <v>2547</v>
      </c>
      <c r="AF57" t="s">
        <v>7573</v>
      </c>
    </row>
    <row r="58" spans="9:32" x14ac:dyDescent="0.25">
      <c r="I58" s="899"/>
      <c r="J58" s="899"/>
      <c r="K58" s="899" t="s">
        <v>2548</v>
      </c>
      <c r="AF58" t="s">
        <v>7573</v>
      </c>
    </row>
    <row r="59" spans="9:32" x14ac:dyDescent="0.25">
      <c r="I59" s="899"/>
      <c r="J59" s="899"/>
      <c r="K59" s="899" t="s">
        <v>2549</v>
      </c>
      <c r="AF59" t="s">
        <v>7573</v>
      </c>
    </row>
    <row r="60" spans="9:32" x14ac:dyDescent="0.25">
      <c r="I60" s="899"/>
      <c r="J60" s="899"/>
      <c r="K60" s="899" t="s">
        <v>2550</v>
      </c>
      <c r="AF60" t="s">
        <v>7573</v>
      </c>
    </row>
    <row r="61" spans="9:32" x14ac:dyDescent="0.25">
      <c r="I61" s="899"/>
      <c r="J61" s="899"/>
      <c r="K61" s="899" t="s">
        <v>2551</v>
      </c>
      <c r="AF61" t="s">
        <v>7573</v>
      </c>
    </row>
    <row r="62" spans="9:32" x14ac:dyDescent="0.25">
      <c r="I62" s="899"/>
      <c r="J62" s="899"/>
      <c r="K62" s="899" t="s">
        <v>2552</v>
      </c>
      <c r="AF62" t="s">
        <v>7573</v>
      </c>
    </row>
    <row r="63" spans="9:32" x14ac:dyDescent="0.25">
      <c r="I63" s="899"/>
      <c r="J63" s="899"/>
      <c r="K63" s="899" t="s">
        <v>2553</v>
      </c>
      <c r="AF63" t="s">
        <v>7573</v>
      </c>
    </row>
    <row r="64" spans="9:32" x14ac:dyDescent="0.25">
      <c r="I64" s="899"/>
      <c r="J64" s="899" t="s">
        <v>2554</v>
      </c>
      <c r="K64" s="899"/>
      <c r="AF64" t="s">
        <v>7573</v>
      </c>
    </row>
    <row r="65" spans="9:32" x14ac:dyDescent="0.25">
      <c r="I65" s="899"/>
      <c r="J65" s="899"/>
      <c r="K65" s="899" t="s">
        <v>2555</v>
      </c>
      <c r="AF65" t="s">
        <v>7573</v>
      </c>
    </row>
    <row r="66" spans="9:32" x14ac:dyDescent="0.25">
      <c r="I66" s="899"/>
      <c r="J66" s="899" t="s">
        <v>2556</v>
      </c>
      <c r="K66" s="899"/>
      <c r="AF66" t="s">
        <v>7573</v>
      </c>
    </row>
    <row r="67" spans="9:32" x14ac:dyDescent="0.25">
      <c r="I67" s="899"/>
      <c r="J67" s="899"/>
      <c r="K67" s="899" t="s">
        <v>2557</v>
      </c>
      <c r="AF67" t="s">
        <v>7573</v>
      </c>
    </row>
    <row r="68" spans="9:32" x14ac:dyDescent="0.25">
      <c r="I68" s="899"/>
      <c r="J68" s="899" t="s">
        <v>2519</v>
      </c>
      <c r="K68" s="899"/>
      <c r="AF68" t="s">
        <v>7573</v>
      </c>
    </row>
    <row r="69" spans="9:32" x14ac:dyDescent="0.25">
      <c r="I69" s="899"/>
      <c r="J69" s="899"/>
      <c r="K69" s="899" t="s">
        <v>2558</v>
      </c>
      <c r="AF69" t="s">
        <v>7573</v>
      </c>
    </row>
    <row r="70" spans="9:32" x14ac:dyDescent="0.25">
      <c r="I70" s="899"/>
      <c r="J70" s="899"/>
      <c r="K70" s="899" t="s">
        <v>2559</v>
      </c>
      <c r="AF70" t="s">
        <v>7573</v>
      </c>
    </row>
    <row r="71" spans="9:32" x14ac:dyDescent="0.25">
      <c r="I71" s="899"/>
      <c r="J71" s="899"/>
      <c r="K71" s="899" t="s">
        <v>2560</v>
      </c>
      <c r="AF71" t="s">
        <v>7573</v>
      </c>
    </row>
    <row r="72" spans="9:32" x14ac:dyDescent="0.25">
      <c r="I72" s="899"/>
      <c r="J72" s="899"/>
      <c r="K72" s="899" t="s">
        <v>2561</v>
      </c>
      <c r="AF72" t="s">
        <v>7573</v>
      </c>
    </row>
    <row r="73" spans="9:32" x14ac:dyDescent="0.25">
      <c r="I73" s="899"/>
      <c r="J73" s="899" t="s">
        <v>2562</v>
      </c>
      <c r="K73" s="899"/>
      <c r="AF73" t="s">
        <v>7573</v>
      </c>
    </row>
    <row r="74" spans="9:32" x14ac:dyDescent="0.25">
      <c r="I74" s="899"/>
      <c r="J74" s="899"/>
      <c r="K74" s="899" t="s">
        <v>2563</v>
      </c>
      <c r="AF74" t="s">
        <v>7573</v>
      </c>
    </row>
    <row r="75" spans="9:32" x14ac:dyDescent="0.25">
      <c r="I75" s="899"/>
      <c r="J75" s="899"/>
      <c r="K75" s="899" t="s">
        <v>2564</v>
      </c>
      <c r="AF75" t="s">
        <v>7573</v>
      </c>
    </row>
    <row r="76" spans="9:32" x14ac:dyDescent="0.25">
      <c r="I76" s="906" t="s">
        <v>2565</v>
      </c>
      <c r="J76" s="899"/>
      <c r="K76" s="899"/>
      <c r="AF76" t="s">
        <v>7573</v>
      </c>
    </row>
    <row r="77" spans="9:32" x14ac:dyDescent="0.25">
      <c r="I77" s="905" t="s">
        <v>66</v>
      </c>
      <c r="J77" s="899"/>
      <c r="K77" s="899"/>
      <c r="AF77" t="s">
        <v>7573</v>
      </c>
    </row>
    <row r="78" spans="9:32" x14ac:dyDescent="0.25">
      <c r="I78" s="899"/>
      <c r="J78" s="899" t="s">
        <v>2566</v>
      </c>
      <c r="K78" s="899"/>
      <c r="AF78" t="s">
        <v>7573</v>
      </c>
    </row>
    <row r="79" spans="9:32" x14ac:dyDescent="0.25">
      <c r="I79" s="899"/>
      <c r="J79" s="899"/>
      <c r="K79" s="899" t="s">
        <v>2567</v>
      </c>
      <c r="AF79" t="s">
        <v>7573</v>
      </c>
    </row>
    <row r="80" spans="9:32" x14ac:dyDescent="0.25">
      <c r="I80" s="899"/>
      <c r="J80" s="899"/>
      <c r="K80" s="899" t="s">
        <v>2568</v>
      </c>
      <c r="AF80" t="s">
        <v>7573</v>
      </c>
    </row>
    <row r="81" spans="9:32" x14ac:dyDescent="0.25">
      <c r="I81" s="899"/>
      <c r="J81" s="899"/>
      <c r="K81" s="899" t="s">
        <v>2569</v>
      </c>
      <c r="AF81" t="s">
        <v>7573</v>
      </c>
    </row>
    <row r="82" spans="9:32" x14ac:dyDescent="0.25">
      <c r="I82" s="899"/>
      <c r="J82" s="899"/>
      <c r="K82" s="899" t="s">
        <v>2570</v>
      </c>
      <c r="AF82" t="s">
        <v>7573</v>
      </c>
    </row>
    <row r="83" spans="9:32" x14ac:dyDescent="0.25">
      <c r="I83" s="899"/>
      <c r="J83" s="899" t="s">
        <v>2571</v>
      </c>
      <c r="K83" s="899"/>
      <c r="AF83" t="s">
        <v>7573</v>
      </c>
    </row>
    <row r="84" spans="9:32" x14ac:dyDescent="0.25">
      <c r="I84" s="899"/>
      <c r="J84" s="899"/>
      <c r="K84" s="899" t="s">
        <v>2572</v>
      </c>
      <c r="AF84" t="s">
        <v>7573</v>
      </c>
    </row>
    <row r="85" spans="9:32" x14ac:dyDescent="0.25">
      <c r="I85" s="899"/>
      <c r="J85" s="899" t="s">
        <v>2573</v>
      </c>
      <c r="K85" s="899"/>
      <c r="AF85" t="s">
        <v>7573</v>
      </c>
    </row>
    <row r="86" spans="9:32" x14ac:dyDescent="0.25">
      <c r="I86" s="899"/>
      <c r="J86" s="899"/>
      <c r="K86" s="899" t="s">
        <v>2574</v>
      </c>
      <c r="AF86" t="s">
        <v>7573</v>
      </c>
    </row>
    <row r="87" spans="9:32" x14ac:dyDescent="0.25">
      <c r="I87" s="899"/>
      <c r="J87" s="899"/>
      <c r="K87" s="899" t="s">
        <v>2575</v>
      </c>
      <c r="AF87" t="s">
        <v>7573</v>
      </c>
    </row>
    <row r="88" spans="9:32" x14ac:dyDescent="0.25">
      <c r="I88" s="899"/>
      <c r="J88" s="899"/>
      <c r="K88" s="899" t="s">
        <v>2576</v>
      </c>
      <c r="AF88" t="s">
        <v>7573</v>
      </c>
    </row>
    <row r="89" spans="9:32" x14ac:dyDescent="0.25">
      <c r="I89" s="899"/>
      <c r="J89" s="899"/>
      <c r="K89" s="899" t="s">
        <v>2577</v>
      </c>
      <c r="AF89" t="s">
        <v>7573</v>
      </c>
    </row>
    <row r="90" spans="9:32" x14ac:dyDescent="0.25">
      <c r="I90" s="899"/>
      <c r="J90" s="899" t="s">
        <v>2578</v>
      </c>
      <c r="K90" s="899"/>
      <c r="AF90" t="s">
        <v>7573</v>
      </c>
    </row>
    <row r="91" spans="9:32" x14ac:dyDescent="0.25">
      <c r="I91" s="899"/>
      <c r="J91" s="899"/>
      <c r="K91" s="899" t="s">
        <v>2579</v>
      </c>
      <c r="AF91" t="s">
        <v>7573</v>
      </c>
    </row>
    <row r="92" spans="9:32" x14ac:dyDescent="0.25">
      <c r="I92" s="899"/>
      <c r="J92" s="899"/>
      <c r="K92" s="899" t="s">
        <v>2580</v>
      </c>
      <c r="AF92" t="s">
        <v>7573</v>
      </c>
    </row>
    <row r="93" spans="9:32" x14ac:dyDescent="0.25">
      <c r="I93" s="899"/>
      <c r="J93" s="899" t="s">
        <v>2562</v>
      </c>
      <c r="K93" s="899"/>
      <c r="AF93" t="s">
        <v>7573</v>
      </c>
    </row>
    <row r="94" spans="9:32" x14ac:dyDescent="0.25">
      <c r="I94" s="899"/>
      <c r="J94" s="899"/>
      <c r="K94" s="899" t="s">
        <v>2581</v>
      </c>
      <c r="AF94" t="s">
        <v>7573</v>
      </c>
    </row>
    <row r="95" spans="9:32" x14ac:dyDescent="0.25">
      <c r="I95" s="899"/>
      <c r="J95" s="899"/>
      <c r="K95" s="899" t="s">
        <v>2582</v>
      </c>
      <c r="AF95" t="s">
        <v>7573</v>
      </c>
    </row>
    <row r="96" spans="9:32" x14ac:dyDescent="0.25">
      <c r="I96" s="899"/>
      <c r="J96" s="899"/>
      <c r="K96" s="899" t="s">
        <v>2583</v>
      </c>
      <c r="AF96" t="s">
        <v>7573</v>
      </c>
    </row>
    <row r="97" spans="9:32" x14ac:dyDescent="0.25">
      <c r="I97" s="899"/>
      <c r="J97" s="899"/>
      <c r="K97" s="899" t="s">
        <v>2564</v>
      </c>
      <c r="AF97" t="s">
        <v>7573</v>
      </c>
    </row>
    <row r="98" spans="9:32" x14ac:dyDescent="0.25">
      <c r="I98" s="906" t="s">
        <v>2584</v>
      </c>
      <c r="J98" s="899"/>
      <c r="K98" s="899"/>
      <c r="AF98" t="s">
        <v>7573</v>
      </c>
    </row>
    <row r="99" spans="9:32" x14ac:dyDescent="0.25">
      <c r="I99" s="905" t="s">
        <v>67</v>
      </c>
      <c r="J99" s="899"/>
      <c r="K99" s="899"/>
      <c r="AF99" t="s">
        <v>7573</v>
      </c>
    </row>
    <row r="100" spans="9:32" x14ac:dyDescent="0.25">
      <c r="I100" s="899"/>
      <c r="J100" s="899" t="s">
        <v>2585</v>
      </c>
      <c r="K100" s="899"/>
      <c r="AF100" t="s">
        <v>7573</v>
      </c>
    </row>
    <row r="101" spans="9:32" x14ac:dyDescent="0.25">
      <c r="I101" s="899"/>
      <c r="J101" s="899"/>
      <c r="K101" s="899" t="s">
        <v>2586</v>
      </c>
      <c r="AF101" t="s">
        <v>7573</v>
      </c>
    </row>
    <row r="102" spans="9:32" x14ac:dyDescent="0.25">
      <c r="I102" s="899"/>
      <c r="J102" s="899"/>
      <c r="K102" s="899" t="s">
        <v>2587</v>
      </c>
      <c r="AF102" t="s">
        <v>7573</v>
      </c>
    </row>
    <row r="103" spans="9:32" x14ac:dyDescent="0.25">
      <c r="I103" s="899"/>
      <c r="J103" s="899" t="s">
        <v>2588</v>
      </c>
      <c r="K103" s="899"/>
      <c r="AF103" t="s">
        <v>7573</v>
      </c>
    </row>
    <row r="104" spans="9:32" x14ac:dyDescent="0.25">
      <c r="I104" s="899"/>
      <c r="J104" s="899"/>
      <c r="K104" s="899" t="s">
        <v>2589</v>
      </c>
      <c r="AF104" t="s">
        <v>7573</v>
      </c>
    </row>
    <row r="105" spans="9:32" x14ac:dyDescent="0.25">
      <c r="I105" s="899"/>
      <c r="J105" s="899"/>
      <c r="K105" s="899" t="s">
        <v>2590</v>
      </c>
      <c r="AF105" t="s">
        <v>7573</v>
      </c>
    </row>
    <row r="106" spans="9:32" x14ac:dyDescent="0.25">
      <c r="I106" s="906" t="s">
        <v>2591</v>
      </c>
      <c r="J106" s="899"/>
      <c r="K106" s="899"/>
      <c r="AF106" t="s">
        <v>7573</v>
      </c>
    </row>
    <row r="107" spans="9:32" x14ac:dyDescent="0.25">
      <c r="I107" s="905" t="s">
        <v>68</v>
      </c>
      <c r="J107" s="899"/>
      <c r="K107" s="899"/>
      <c r="AF107" t="s">
        <v>7573</v>
      </c>
    </row>
    <row r="108" spans="9:32" x14ac:dyDescent="0.25">
      <c r="I108" s="899"/>
      <c r="J108" s="899" t="s">
        <v>2592</v>
      </c>
      <c r="K108" s="899"/>
      <c r="AF108" t="s">
        <v>7573</v>
      </c>
    </row>
    <row r="109" spans="9:32" x14ac:dyDescent="0.25">
      <c r="I109" s="899"/>
      <c r="J109" s="899" t="s">
        <v>186</v>
      </c>
      <c r="K109" s="899"/>
      <c r="AF109" t="s">
        <v>7573</v>
      </c>
    </row>
    <row r="110" spans="9:32" x14ac:dyDescent="0.25">
      <c r="I110" s="907" t="s">
        <v>2593</v>
      </c>
      <c r="J110" s="900"/>
      <c r="K110" s="900"/>
      <c r="AF110" t="s">
        <v>7573</v>
      </c>
    </row>
    <row r="111" spans="9:32" x14ac:dyDescent="0.25">
      <c r="AF111" t="s">
        <v>7573</v>
      </c>
    </row>
    <row r="112" spans="9:32" x14ac:dyDescent="0.25">
      <c r="AF112" t="s">
        <v>7573</v>
      </c>
    </row>
    <row r="113" spans="32:32" x14ac:dyDescent="0.25">
      <c r="AF113" t="s">
        <v>7573</v>
      </c>
    </row>
    <row r="114" spans="32:32" x14ac:dyDescent="0.25">
      <c r="AF114" t="s">
        <v>7573</v>
      </c>
    </row>
    <row r="115" spans="32:32" x14ac:dyDescent="0.25">
      <c r="AF115" t="s">
        <v>7573</v>
      </c>
    </row>
    <row r="116" spans="32:32" x14ac:dyDescent="0.25">
      <c r="AF116" t="s">
        <v>7573</v>
      </c>
    </row>
    <row r="117" spans="32:32" x14ac:dyDescent="0.25">
      <c r="AF117" t="s">
        <v>7573</v>
      </c>
    </row>
    <row r="118" spans="32:32" x14ac:dyDescent="0.25">
      <c r="AF118" t="s">
        <v>7573</v>
      </c>
    </row>
    <row r="119" spans="32:32" x14ac:dyDescent="0.25">
      <c r="AF119" t="s">
        <v>7573</v>
      </c>
    </row>
    <row r="120" spans="32:32" x14ac:dyDescent="0.25">
      <c r="AF120" t="s">
        <v>7573</v>
      </c>
    </row>
    <row r="121" spans="32:32" x14ac:dyDescent="0.25">
      <c r="AF121" t="s">
        <v>7573</v>
      </c>
    </row>
    <row r="122" spans="32:32" x14ac:dyDescent="0.25">
      <c r="AF122" t="s">
        <v>7573</v>
      </c>
    </row>
    <row r="123" spans="32:32" x14ac:dyDescent="0.25">
      <c r="AF123" t="s">
        <v>7573</v>
      </c>
    </row>
    <row r="124" spans="32:32" x14ac:dyDescent="0.25">
      <c r="AF124" t="s">
        <v>7573</v>
      </c>
    </row>
    <row r="125" spans="32:32" x14ac:dyDescent="0.25">
      <c r="AF125" t="s">
        <v>7573</v>
      </c>
    </row>
    <row r="126" spans="32:32" x14ac:dyDescent="0.25">
      <c r="AF126" t="s">
        <v>7573</v>
      </c>
    </row>
    <row r="127" spans="32:32" x14ac:dyDescent="0.25">
      <c r="AF127" t="s">
        <v>7573</v>
      </c>
    </row>
    <row r="128" spans="32:32" x14ac:dyDescent="0.25">
      <c r="AF128" t="s">
        <v>7573</v>
      </c>
    </row>
    <row r="129" spans="32:32" x14ac:dyDescent="0.25">
      <c r="AF129" t="s">
        <v>7573</v>
      </c>
    </row>
    <row r="130" spans="32:32" x14ac:dyDescent="0.25">
      <c r="AF130" t="s">
        <v>7573</v>
      </c>
    </row>
    <row r="131" spans="32:32" x14ac:dyDescent="0.25">
      <c r="AF131" t="s">
        <v>7573</v>
      </c>
    </row>
    <row r="132" spans="32:32" x14ac:dyDescent="0.25">
      <c r="AF132" t="s">
        <v>7573</v>
      </c>
    </row>
    <row r="133" spans="32:32" x14ac:dyDescent="0.25">
      <c r="AF133" t="s">
        <v>7573</v>
      </c>
    </row>
    <row r="134" spans="32:32" x14ac:dyDescent="0.25">
      <c r="AF134" t="s">
        <v>7573</v>
      </c>
    </row>
    <row r="135" spans="32:32" x14ac:dyDescent="0.25">
      <c r="AF135" t="s">
        <v>7573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rgb="FF005426"/>
  </sheetPr>
  <dimension ref="A1:V299"/>
  <sheetViews>
    <sheetView showGridLines="0" zoomScale="90" zoomScaleNormal="90" workbookViewId="0">
      <selection activeCell="C11" sqref="C11"/>
    </sheetView>
  </sheetViews>
  <sheetFormatPr defaultColWidth="9.140625" defaultRowHeight="15" x14ac:dyDescent="0.25"/>
  <cols>
    <col min="1" max="1" width="1.140625" style="11" customWidth="1"/>
    <col min="2" max="2" width="7.7109375" style="11" customWidth="1"/>
    <col min="3" max="3" width="39.7109375" style="11" customWidth="1"/>
    <col min="4" max="4" width="14.28515625" style="11" customWidth="1"/>
    <col min="5" max="5" width="15.5703125" style="11" customWidth="1"/>
    <col min="6" max="6" width="10" style="11" customWidth="1"/>
    <col min="7" max="7" width="36.28515625" style="11" customWidth="1"/>
    <col min="8" max="8" width="13" style="11" customWidth="1"/>
    <col min="9" max="9" width="13.5703125" style="11" customWidth="1"/>
    <col min="10" max="10" width="13.42578125" style="37" customWidth="1"/>
    <col min="11" max="11" width="15.140625" style="11" customWidth="1"/>
    <col min="12" max="12" width="23.5703125" style="11" customWidth="1"/>
    <col min="13" max="13" width="9.140625" style="11"/>
    <col min="14" max="14" width="15.5703125" style="11" bestFit="1" customWidth="1"/>
    <col min="15" max="15" width="12" style="11" bestFit="1" customWidth="1"/>
    <col min="16" max="16384" width="9.140625" style="11"/>
  </cols>
  <sheetData>
    <row r="1" spans="1:22" ht="4.5" customHeight="1" thickBot="1" x14ac:dyDescent="0.3"/>
    <row r="2" spans="1:22" s="12" customFormat="1" ht="50.25" customHeight="1" x14ac:dyDescent="0.25">
      <c r="B2" s="1339"/>
      <c r="C2" s="2874" t="s">
        <v>211</v>
      </c>
      <c r="D2" s="2874"/>
      <c r="E2" s="2874"/>
      <c r="F2" s="2874"/>
      <c r="G2" s="2874"/>
      <c r="H2" s="2874"/>
      <c r="I2" s="2874"/>
      <c r="J2" s="2874"/>
      <c r="K2" s="2874"/>
      <c r="L2" s="2875"/>
      <c r="V2" s="13"/>
    </row>
    <row r="3" spans="1:22" ht="30.75" customHeight="1" x14ac:dyDescent="0.25">
      <c r="A3" s="12"/>
      <c r="B3" s="1340"/>
      <c r="C3" s="2876"/>
      <c r="D3" s="2876"/>
      <c r="E3" s="2876"/>
      <c r="F3" s="2876"/>
      <c r="G3" s="2876"/>
      <c r="H3" s="2876"/>
      <c r="I3" s="2876"/>
      <c r="J3" s="2876"/>
      <c r="K3" s="2876"/>
      <c r="L3" s="2877"/>
    </row>
    <row r="4" spans="1:22" ht="18" customHeight="1" x14ac:dyDescent="0.25">
      <c r="B4" s="2878" t="s">
        <v>212</v>
      </c>
      <c r="C4" s="2879"/>
      <c r="D4" s="2879"/>
      <c r="E4" s="2879"/>
      <c r="F4" s="2879" t="s">
        <v>7309</v>
      </c>
      <c r="G4" s="2879"/>
      <c r="H4" s="2879"/>
      <c r="I4" s="2879"/>
      <c r="J4" s="2879"/>
      <c r="K4" s="2879"/>
      <c r="L4" s="1591" t="s">
        <v>210</v>
      </c>
      <c r="N4" s="1602"/>
    </row>
    <row r="5" spans="1:22" ht="36" customHeight="1" thickBot="1" x14ac:dyDescent="0.3">
      <c r="A5" s="11">
        <v>1</v>
      </c>
      <c r="B5" s="1592" t="s">
        <v>7311</v>
      </c>
      <c r="C5" s="1593" t="s">
        <v>212</v>
      </c>
      <c r="D5" s="1594" t="s">
        <v>61</v>
      </c>
      <c r="E5" s="1594" t="s">
        <v>206</v>
      </c>
      <c r="F5" s="1594" t="s">
        <v>7311</v>
      </c>
      <c r="G5" s="1595" t="s">
        <v>213</v>
      </c>
      <c r="H5" s="1596" t="s">
        <v>61</v>
      </c>
      <c r="I5" s="1596" t="s">
        <v>368</v>
      </c>
      <c r="J5" s="1597" t="s">
        <v>7310</v>
      </c>
      <c r="K5" s="1598" t="s">
        <v>206</v>
      </c>
      <c r="L5" s="1599" t="s">
        <v>210</v>
      </c>
    </row>
    <row r="6" spans="1:22" s="1600" customFormat="1" ht="24.95" customHeight="1" x14ac:dyDescent="0.25">
      <c r="B6" s="2224" t="s">
        <v>8209</v>
      </c>
      <c r="C6" s="2225" t="s">
        <v>8208</v>
      </c>
      <c r="D6" s="2226">
        <v>43609.333333333336</v>
      </c>
      <c r="E6" s="2225"/>
      <c r="F6" s="2225" t="s">
        <v>8207</v>
      </c>
      <c r="G6" s="2225" t="s">
        <v>8206</v>
      </c>
      <c r="H6" s="2226">
        <v>43602.333333333336</v>
      </c>
      <c r="I6" s="2226">
        <v>43602.708333333336</v>
      </c>
      <c r="J6" s="2227">
        <v>0</v>
      </c>
      <c r="K6" s="2228"/>
      <c r="L6" s="2229"/>
      <c r="N6" s="1601"/>
      <c r="O6" s="1601"/>
      <c r="P6" s="1601"/>
    </row>
    <row r="7" spans="1:22" s="14" customFormat="1" ht="24.95" customHeight="1" x14ac:dyDescent="0.25">
      <c r="B7" s="1341" t="s">
        <v>8211</v>
      </c>
      <c r="C7" s="1342" t="s">
        <v>8210</v>
      </c>
      <c r="D7" s="1343">
        <v>43612.333333333336</v>
      </c>
      <c r="E7" s="1342"/>
      <c r="F7" s="1344" t="s">
        <v>8209</v>
      </c>
      <c r="G7" s="1342" t="s">
        <v>8208</v>
      </c>
      <c r="H7" s="1343">
        <v>43609.333333333336</v>
      </c>
      <c r="I7" s="1345">
        <v>43609.708333333336</v>
      </c>
      <c r="J7" s="1346">
        <v>0</v>
      </c>
      <c r="K7" s="1347"/>
      <c r="L7" s="1603"/>
      <c r="N7" s="38"/>
      <c r="O7" s="38"/>
      <c r="P7" s="38"/>
    </row>
    <row r="8" spans="1:22" s="18" customFormat="1" ht="24.95" customHeight="1" x14ac:dyDescent="0.25">
      <c r="B8" s="2385" t="s">
        <v>8213</v>
      </c>
      <c r="C8" s="2386" t="s">
        <v>8212</v>
      </c>
      <c r="D8" s="2387">
        <v>43635</v>
      </c>
      <c r="E8" s="2386"/>
      <c r="F8" s="2388" t="s">
        <v>8211</v>
      </c>
      <c r="G8" s="2386" t="s">
        <v>8210</v>
      </c>
      <c r="H8" s="2387">
        <v>43612.333333333336</v>
      </c>
      <c r="I8" s="2389">
        <v>43615.708333333336</v>
      </c>
      <c r="J8" s="2390">
        <v>1</v>
      </c>
      <c r="K8" s="2391"/>
      <c r="L8" s="2392"/>
      <c r="N8" s="39">
        <f t="shared" ref="N8:N70" si="0">CEILING(((I8-H8)/10)*2.5,1)</f>
        <v>1</v>
      </c>
      <c r="O8" s="39">
        <f t="shared" ref="O8:O70" si="1">CEILING((I8-H8)/10,1)</f>
        <v>1</v>
      </c>
      <c r="P8" s="39">
        <f t="shared" ref="P8:P70" ca="1" si="2">IF(AND(I8-O8 &lt; TODAY(), TODAY() &lt; I8),2,IF(AND(I8 - N8 &lt; TODAY(),TODAY()&lt;I8), 1, 0))</f>
        <v>0</v>
      </c>
    </row>
    <row r="9" spans="1:22" s="14" customFormat="1" ht="24.95" customHeight="1" x14ac:dyDescent="0.25">
      <c r="B9" s="1341" t="s">
        <v>8217</v>
      </c>
      <c r="C9" s="1342" t="s">
        <v>8216</v>
      </c>
      <c r="D9" s="1343">
        <v>43644</v>
      </c>
      <c r="E9" s="1342"/>
      <c r="F9" s="1344" t="s">
        <v>8215</v>
      </c>
      <c r="G9" s="1342" t="s">
        <v>8214</v>
      </c>
      <c r="H9" s="1343">
        <v>43640</v>
      </c>
      <c r="I9" s="1345">
        <v>43644</v>
      </c>
      <c r="J9" s="1346">
        <v>0</v>
      </c>
      <c r="K9" s="1347"/>
      <c r="L9" s="1348"/>
      <c r="N9" s="38">
        <f t="shared" si="0"/>
        <v>1</v>
      </c>
      <c r="O9" s="38">
        <f t="shared" si="1"/>
        <v>1</v>
      </c>
      <c r="P9" s="38">
        <f t="shared" ca="1" si="2"/>
        <v>0</v>
      </c>
    </row>
    <row r="10" spans="1:22" ht="28.5" customHeight="1" x14ac:dyDescent="0.25">
      <c r="B10" s="1341">
        <v>1.3</v>
      </c>
      <c r="C10" s="1342" t="s">
        <v>8222</v>
      </c>
      <c r="D10" s="1343">
        <v>43630.333333333336</v>
      </c>
      <c r="E10" s="1342"/>
      <c r="F10" s="1344" t="s">
        <v>8221</v>
      </c>
      <c r="G10" s="1349" t="s">
        <v>8220</v>
      </c>
      <c r="H10" s="1350">
        <v>43629.333333333336</v>
      </c>
      <c r="I10" s="1345">
        <v>43629.708333333336</v>
      </c>
      <c r="J10" s="1346">
        <v>0</v>
      </c>
      <c r="K10" s="1347"/>
      <c r="L10" s="1348"/>
      <c r="M10" s="14"/>
      <c r="N10" s="38">
        <f t="shared" si="0"/>
        <v>1</v>
      </c>
      <c r="O10" s="38">
        <f t="shared" si="1"/>
        <v>1</v>
      </c>
      <c r="P10" s="38">
        <f t="shared" ca="1" si="2"/>
        <v>0</v>
      </c>
    </row>
    <row r="11" spans="1:22" ht="24.95" customHeight="1" x14ac:dyDescent="0.25">
      <c r="B11" s="1341" t="s">
        <v>8224</v>
      </c>
      <c r="C11" s="1342" t="s">
        <v>8223</v>
      </c>
      <c r="D11" s="1343">
        <v>43663</v>
      </c>
      <c r="E11" s="1342"/>
      <c r="F11" s="1344" t="s">
        <v>8219</v>
      </c>
      <c r="G11" s="1342" t="s">
        <v>8218</v>
      </c>
      <c r="H11" s="1343">
        <v>43607.333333333336</v>
      </c>
      <c r="I11" s="1345">
        <v>43632</v>
      </c>
      <c r="J11" s="1346">
        <v>0.5</v>
      </c>
      <c r="K11" s="1351"/>
      <c r="L11" s="1352"/>
      <c r="M11" s="40"/>
      <c r="N11" s="41">
        <f t="shared" si="0"/>
        <v>7</v>
      </c>
      <c r="O11" s="41">
        <f t="shared" si="1"/>
        <v>3</v>
      </c>
      <c r="P11" s="41">
        <f t="shared" ca="1" si="2"/>
        <v>0</v>
      </c>
      <c r="Q11" s="20"/>
      <c r="R11" s="20"/>
      <c r="S11" s="20"/>
    </row>
    <row r="12" spans="1:22" ht="24.95" customHeight="1" x14ac:dyDescent="0.25">
      <c r="B12" s="1353" t="s">
        <v>8228</v>
      </c>
      <c r="C12" s="1354" t="s">
        <v>8227</v>
      </c>
      <c r="D12" s="1355">
        <v>43684</v>
      </c>
      <c r="E12" s="1354"/>
      <c r="F12" s="1356" t="s">
        <v>8226</v>
      </c>
      <c r="G12" s="1354" t="s">
        <v>8225</v>
      </c>
      <c r="H12" s="1355">
        <v>43670</v>
      </c>
      <c r="I12" s="1357">
        <v>43686</v>
      </c>
      <c r="J12" s="1358">
        <v>0</v>
      </c>
      <c r="K12" s="1347"/>
      <c r="L12" s="1348"/>
      <c r="M12" s="14"/>
      <c r="N12" s="38">
        <f t="shared" si="0"/>
        <v>4</v>
      </c>
      <c r="O12" s="38">
        <f t="shared" si="1"/>
        <v>2</v>
      </c>
      <c r="P12" s="38">
        <f t="shared" ca="1" si="2"/>
        <v>0</v>
      </c>
    </row>
    <row r="13" spans="1:22" ht="24.95" customHeight="1" x14ac:dyDescent="0.25">
      <c r="B13" s="1353" t="s">
        <v>8230</v>
      </c>
      <c r="C13" s="1354" t="s">
        <v>8229</v>
      </c>
      <c r="D13" s="1355">
        <v>43662.333333333336</v>
      </c>
      <c r="E13" s="1354"/>
      <c r="F13" s="1356" t="s">
        <v>8231</v>
      </c>
      <c r="G13" s="1354" t="s">
        <v>8232</v>
      </c>
      <c r="H13" s="1355">
        <v>43661.333333333336</v>
      </c>
      <c r="I13" s="1357">
        <v>43661.708333333336</v>
      </c>
      <c r="J13" s="1359">
        <v>0</v>
      </c>
      <c r="K13" s="1347"/>
      <c r="L13" s="1348"/>
      <c r="M13" s="14"/>
      <c r="N13" s="38">
        <f t="shared" si="0"/>
        <v>1</v>
      </c>
      <c r="O13" s="38">
        <f t="shared" si="1"/>
        <v>1</v>
      </c>
      <c r="P13" s="38">
        <f t="shared" ca="1" si="2"/>
        <v>0</v>
      </c>
    </row>
    <row r="14" spans="1:22" ht="24.95" customHeight="1" x14ac:dyDescent="0.25">
      <c r="B14" s="1353" t="s">
        <v>8236</v>
      </c>
      <c r="C14" s="1354" t="s">
        <v>8235</v>
      </c>
      <c r="D14" s="1355">
        <v>43718.333333333336</v>
      </c>
      <c r="E14" s="1354"/>
      <c r="F14" s="1356" t="s">
        <v>8234</v>
      </c>
      <c r="G14" s="1354" t="s">
        <v>8233</v>
      </c>
      <c r="H14" s="1355">
        <v>43668.333333333336</v>
      </c>
      <c r="I14" s="1357">
        <v>43717.708333333336</v>
      </c>
      <c r="J14" s="1359">
        <v>0</v>
      </c>
      <c r="K14" s="1347"/>
      <c r="L14" s="1348"/>
      <c r="M14" s="14"/>
      <c r="N14" s="38">
        <f t="shared" si="0"/>
        <v>13</v>
      </c>
      <c r="O14" s="38">
        <f t="shared" si="1"/>
        <v>5</v>
      </c>
      <c r="P14" s="38">
        <f t="shared" ca="1" si="2"/>
        <v>0</v>
      </c>
    </row>
    <row r="15" spans="1:22" ht="24.95" customHeight="1" x14ac:dyDescent="0.25">
      <c r="B15" s="1353" t="s">
        <v>8237</v>
      </c>
      <c r="C15" s="1360" t="s">
        <v>8238</v>
      </c>
      <c r="D15" s="1361">
        <v>43731.333333333336</v>
      </c>
      <c r="E15" s="1360"/>
      <c r="F15" s="1356" t="s">
        <v>8236</v>
      </c>
      <c r="G15" s="1360" t="s">
        <v>8235</v>
      </c>
      <c r="H15" s="1361">
        <v>43718.333333333336</v>
      </c>
      <c r="I15" s="1362">
        <v>43724.708333333336</v>
      </c>
      <c r="J15" s="1359">
        <v>0</v>
      </c>
      <c r="K15" s="1347"/>
      <c r="L15" s="1348"/>
      <c r="M15" s="14"/>
      <c r="N15" s="38">
        <f t="shared" si="0"/>
        <v>2</v>
      </c>
      <c r="O15" s="38">
        <f t="shared" si="1"/>
        <v>1</v>
      </c>
      <c r="P15" s="38">
        <f t="shared" ca="1" si="2"/>
        <v>0</v>
      </c>
    </row>
    <row r="16" spans="1:22" ht="24.95" customHeight="1" x14ac:dyDescent="0.25">
      <c r="B16" s="1353" t="s">
        <v>8241</v>
      </c>
      <c r="C16" s="1360" t="s">
        <v>8242</v>
      </c>
      <c r="D16" s="1361">
        <v>43739.333333333336</v>
      </c>
      <c r="E16" s="1360"/>
      <c r="F16" s="1356" t="s">
        <v>8239</v>
      </c>
      <c r="G16" s="1360" t="s">
        <v>8240</v>
      </c>
      <c r="H16" s="1361">
        <v>43733.333333333336</v>
      </c>
      <c r="I16" s="1362">
        <v>43738.708333333336</v>
      </c>
      <c r="J16" s="1359">
        <v>0</v>
      </c>
      <c r="K16" s="1347"/>
      <c r="L16" s="1348"/>
      <c r="M16" s="14"/>
      <c r="N16" s="38">
        <f t="shared" si="0"/>
        <v>2</v>
      </c>
      <c r="O16" s="38">
        <f t="shared" si="1"/>
        <v>1</v>
      </c>
      <c r="P16" s="38">
        <f t="shared" ca="1" si="2"/>
        <v>0</v>
      </c>
    </row>
    <row r="17" spans="2:16" ht="24.95" customHeight="1" x14ac:dyDescent="0.25">
      <c r="B17" s="1353">
        <v>1.7</v>
      </c>
      <c r="C17" s="1360" t="s">
        <v>8222</v>
      </c>
      <c r="D17" s="1361">
        <v>43619.333333333336</v>
      </c>
      <c r="E17" s="1360"/>
      <c r="F17" s="1356"/>
      <c r="G17" s="1360"/>
      <c r="H17" s="1361"/>
      <c r="I17" s="1362"/>
      <c r="J17" s="1359"/>
      <c r="K17" s="1347"/>
      <c r="L17" s="1348"/>
      <c r="M17" s="14"/>
      <c r="N17" s="38">
        <f t="shared" si="0"/>
        <v>0</v>
      </c>
      <c r="O17" s="38">
        <f t="shared" si="1"/>
        <v>0</v>
      </c>
      <c r="P17" s="38">
        <f t="shared" ca="1" si="2"/>
        <v>0</v>
      </c>
    </row>
    <row r="18" spans="2:16" ht="24.95" customHeight="1" x14ac:dyDescent="0.25">
      <c r="B18" s="1353" t="s">
        <v>8250</v>
      </c>
      <c r="C18" s="1360" t="s">
        <v>8244</v>
      </c>
      <c r="D18" s="1361">
        <v>43710.333333333336</v>
      </c>
      <c r="E18" s="1360"/>
      <c r="F18" s="1356"/>
      <c r="G18" s="1360"/>
      <c r="H18" s="1361"/>
      <c r="I18" s="1362"/>
      <c r="J18" s="1359"/>
      <c r="K18" s="1347"/>
      <c r="L18" s="1348"/>
      <c r="N18" s="38">
        <f t="shared" si="0"/>
        <v>0</v>
      </c>
      <c r="O18" s="38">
        <f t="shared" si="1"/>
        <v>0</v>
      </c>
      <c r="P18" s="38">
        <f t="shared" ca="1" si="2"/>
        <v>0</v>
      </c>
    </row>
    <row r="19" spans="2:16" ht="24.95" customHeight="1" x14ac:dyDescent="0.25">
      <c r="B19" s="1353" t="s">
        <v>8251</v>
      </c>
      <c r="C19" s="1360" t="s">
        <v>8246</v>
      </c>
      <c r="D19" s="1361">
        <v>43719.333333333336</v>
      </c>
      <c r="E19" s="1360"/>
      <c r="F19" s="1356"/>
      <c r="G19" s="1360"/>
      <c r="H19" s="1361"/>
      <c r="I19" s="1362"/>
      <c r="J19" s="1359"/>
      <c r="K19" s="1347"/>
      <c r="L19" s="1348"/>
      <c r="M19" s="14"/>
      <c r="N19" s="38">
        <f t="shared" si="0"/>
        <v>0</v>
      </c>
      <c r="O19" s="38">
        <f t="shared" si="1"/>
        <v>0</v>
      </c>
      <c r="P19" s="38">
        <f t="shared" ca="1" si="2"/>
        <v>0</v>
      </c>
    </row>
    <row r="20" spans="2:16" ht="24.95" customHeight="1" x14ac:dyDescent="0.25">
      <c r="B20" s="1353" t="s">
        <v>8252</v>
      </c>
      <c r="C20" s="1360" t="s">
        <v>8247</v>
      </c>
      <c r="D20" s="1361">
        <v>43725.708333333336</v>
      </c>
      <c r="E20" s="1360"/>
      <c r="F20" s="1356"/>
      <c r="G20" s="1360"/>
      <c r="H20" s="1361"/>
      <c r="I20" s="1362"/>
      <c r="J20" s="1359"/>
      <c r="K20" s="1347"/>
      <c r="L20" s="1348"/>
      <c r="M20" s="14"/>
      <c r="N20" s="38">
        <f t="shared" si="0"/>
        <v>0</v>
      </c>
      <c r="O20" s="38">
        <f t="shared" si="1"/>
        <v>0</v>
      </c>
      <c r="P20" s="38">
        <f t="shared" ca="1" si="2"/>
        <v>0</v>
      </c>
    </row>
    <row r="21" spans="2:16" ht="24.95" customHeight="1" x14ac:dyDescent="0.25">
      <c r="B21" s="1353" t="s">
        <v>8253</v>
      </c>
      <c r="C21" s="1360" t="s">
        <v>8248</v>
      </c>
      <c r="D21" s="1361">
        <v>43734.333333333336</v>
      </c>
      <c r="E21" s="1360"/>
      <c r="F21" s="1356"/>
      <c r="G21" s="1360"/>
      <c r="H21" s="1361"/>
      <c r="I21" s="1362"/>
      <c r="J21" s="1359"/>
      <c r="K21" s="1347"/>
      <c r="L21" s="1348"/>
      <c r="M21" s="14"/>
      <c r="N21" s="38">
        <f t="shared" si="0"/>
        <v>0</v>
      </c>
      <c r="O21" s="38">
        <f t="shared" si="1"/>
        <v>0</v>
      </c>
      <c r="P21" s="38">
        <f t="shared" ca="1" si="2"/>
        <v>0</v>
      </c>
    </row>
    <row r="22" spans="2:16" ht="24.95" customHeight="1" x14ac:dyDescent="0.25">
      <c r="B22" s="1353" t="s">
        <v>8254</v>
      </c>
      <c r="C22" s="1360" t="s">
        <v>8249</v>
      </c>
      <c r="D22" s="1361">
        <v>43773.333333333336</v>
      </c>
      <c r="E22" s="1360"/>
      <c r="F22" s="1356"/>
      <c r="G22" s="1360"/>
      <c r="H22" s="1361"/>
      <c r="I22" s="1362"/>
      <c r="J22" s="1359"/>
      <c r="K22" s="1347"/>
      <c r="L22" s="1348"/>
      <c r="M22" s="14"/>
      <c r="N22" s="38">
        <f t="shared" si="0"/>
        <v>0</v>
      </c>
      <c r="O22" s="38">
        <f t="shared" si="1"/>
        <v>0</v>
      </c>
      <c r="P22" s="38">
        <f t="shared" ca="1" si="2"/>
        <v>0</v>
      </c>
    </row>
    <row r="23" spans="2:16" ht="24.95" customHeight="1" x14ac:dyDescent="0.25">
      <c r="B23" s="1353" t="s">
        <v>8255</v>
      </c>
      <c r="C23" s="1360" t="s">
        <v>8243</v>
      </c>
      <c r="D23" s="1361">
        <v>43878.333333333336</v>
      </c>
      <c r="E23" s="1360"/>
      <c r="F23" s="1356"/>
      <c r="G23" s="1360"/>
      <c r="H23" s="1361"/>
      <c r="I23" s="1362"/>
      <c r="J23" s="1359"/>
      <c r="K23" s="1347"/>
      <c r="L23" s="1348"/>
      <c r="M23" s="14"/>
      <c r="N23" s="38">
        <f t="shared" si="0"/>
        <v>0</v>
      </c>
      <c r="O23" s="38">
        <f t="shared" si="1"/>
        <v>0</v>
      </c>
      <c r="P23" s="38">
        <f t="shared" ca="1" si="2"/>
        <v>0</v>
      </c>
    </row>
    <row r="24" spans="2:16" ht="24.95" customHeight="1" x14ac:dyDescent="0.25">
      <c r="B24" s="1353">
        <v>1.1100000000000001</v>
      </c>
      <c r="C24" s="1360" t="s">
        <v>8222</v>
      </c>
      <c r="D24" s="1361">
        <v>43882.333333333336</v>
      </c>
      <c r="E24" s="1360"/>
      <c r="F24" s="1356"/>
      <c r="G24" s="1360"/>
      <c r="H24" s="1361"/>
      <c r="I24" s="1362"/>
      <c r="J24" s="1359"/>
      <c r="K24" s="1347"/>
      <c r="L24" s="1348"/>
      <c r="M24" s="14"/>
      <c r="N24" s="38">
        <f t="shared" si="0"/>
        <v>0</v>
      </c>
      <c r="O24" s="38">
        <f t="shared" si="1"/>
        <v>0</v>
      </c>
      <c r="P24" s="38">
        <f t="shared" ca="1" si="2"/>
        <v>0</v>
      </c>
    </row>
    <row r="25" spans="2:16" ht="24.95" customHeight="1" x14ac:dyDescent="0.25">
      <c r="B25" s="1353" t="s">
        <v>8256</v>
      </c>
      <c r="C25" s="1360" t="s">
        <v>8244</v>
      </c>
      <c r="D25" s="1361">
        <v>43885.333333333336</v>
      </c>
      <c r="E25" s="1360"/>
      <c r="F25" s="1356"/>
      <c r="G25" s="1360"/>
      <c r="H25" s="1361"/>
      <c r="I25" s="1362"/>
      <c r="J25" s="1359"/>
      <c r="K25" s="1347"/>
      <c r="L25" s="1348"/>
      <c r="M25" s="14"/>
      <c r="N25" s="38">
        <f t="shared" si="0"/>
        <v>0</v>
      </c>
      <c r="O25" s="38">
        <f t="shared" si="1"/>
        <v>0</v>
      </c>
      <c r="P25" s="38">
        <f t="shared" ca="1" si="2"/>
        <v>0</v>
      </c>
    </row>
    <row r="26" spans="2:16" ht="24.95" customHeight="1" x14ac:dyDescent="0.25">
      <c r="B26" s="1353" t="s">
        <v>8257</v>
      </c>
      <c r="C26" s="1360" t="s">
        <v>8246</v>
      </c>
      <c r="D26" s="1361">
        <v>43892.333333333336</v>
      </c>
      <c r="E26" s="1360"/>
      <c r="F26" s="1356"/>
      <c r="G26" s="1360"/>
      <c r="H26" s="1361"/>
      <c r="I26" s="1362"/>
      <c r="J26" s="1359"/>
      <c r="K26" s="1347"/>
      <c r="L26" s="1348"/>
      <c r="M26" s="14"/>
      <c r="N26" s="38">
        <f t="shared" si="0"/>
        <v>0</v>
      </c>
      <c r="O26" s="38">
        <f t="shared" si="1"/>
        <v>0</v>
      </c>
      <c r="P26" s="38">
        <f t="shared" ca="1" si="2"/>
        <v>0</v>
      </c>
    </row>
    <row r="27" spans="2:16" ht="24.95" customHeight="1" x14ac:dyDescent="0.25">
      <c r="B27" s="1353"/>
      <c r="C27" s="1360"/>
      <c r="D27" s="1361"/>
      <c r="E27" s="1360"/>
      <c r="F27" s="1356"/>
      <c r="G27" s="1360"/>
      <c r="H27" s="1361"/>
      <c r="I27" s="1362"/>
      <c r="J27" s="1359"/>
      <c r="K27" s="1347"/>
      <c r="L27" s="1348"/>
      <c r="N27" s="38">
        <f t="shared" si="0"/>
        <v>0</v>
      </c>
      <c r="O27" s="38">
        <f t="shared" si="1"/>
        <v>0</v>
      </c>
      <c r="P27" s="38">
        <f t="shared" ca="1" si="2"/>
        <v>0</v>
      </c>
    </row>
    <row r="28" spans="2:16" ht="24.95" customHeight="1" x14ac:dyDescent="0.25">
      <c r="B28" s="1353"/>
      <c r="C28" s="1360"/>
      <c r="D28" s="1361"/>
      <c r="E28" s="1360"/>
      <c r="F28" s="1356"/>
      <c r="G28" s="1360"/>
      <c r="H28" s="1361"/>
      <c r="I28" s="1362"/>
      <c r="J28" s="1359"/>
      <c r="K28" s="1347"/>
      <c r="L28" s="1348"/>
      <c r="N28" s="38">
        <f t="shared" si="0"/>
        <v>0</v>
      </c>
      <c r="O28" s="38">
        <f t="shared" si="1"/>
        <v>0</v>
      </c>
      <c r="P28" s="38">
        <f t="shared" ca="1" si="2"/>
        <v>0</v>
      </c>
    </row>
    <row r="29" spans="2:16" ht="24.95" customHeight="1" x14ac:dyDescent="0.25">
      <c r="B29" s="1353"/>
      <c r="C29" s="1360"/>
      <c r="D29" s="1361"/>
      <c r="E29" s="1360"/>
      <c r="F29" s="1356"/>
      <c r="G29" s="1360"/>
      <c r="H29" s="1361"/>
      <c r="I29" s="1362"/>
      <c r="J29" s="1359"/>
      <c r="K29" s="1347"/>
      <c r="L29" s="1348"/>
      <c r="N29" s="38">
        <f t="shared" si="0"/>
        <v>0</v>
      </c>
      <c r="O29" s="38">
        <f t="shared" si="1"/>
        <v>0</v>
      </c>
      <c r="P29" s="38">
        <f t="shared" ca="1" si="2"/>
        <v>0</v>
      </c>
    </row>
    <row r="30" spans="2:16" ht="24.95" customHeight="1" x14ac:dyDescent="0.25">
      <c r="B30" s="1353"/>
      <c r="C30" s="1360"/>
      <c r="D30" s="1361"/>
      <c r="E30" s="1360"/>
      <c r="F30" s="1356"/>
      <c r="G30" s="1360"/>
      <c r="H30" s="1361"/>
      <c r="I30" s="1362"/>
      <c r="J30" s="1359"/>
      <c r="K30" s="1347"/>
      <c r="L30" s="1348"/>
      <c r="N30" s="38">
        <f t="shared" si="0"/>
        <v>0</v>
      </c>
      <c r="O30" s="38">
        <f t="shared" si="1"/>
        <v>0</v>
      </c>
      <c r="P30" s="38">
        <f t="shared" ca="1" si="2"/>
        <v>0</v>
      </c>
    </row>
    <row r="31" spans="2:16" ht="24.95" customHeight="1" x14ac:dyDescent="0.25">
      <c r="B31" s="1353"/>
      <c r="C31" s="1360"/>
      <c r="D31" s="1361"/>
      <c r="E31" s="1360"/>
      <c r="F31" s="1356"/>
      <c r="G31" s="1360"/>
      <c r="H31" s="1361"/>
      <c r="I31" s="1362"/>
      <c r="J31" s="1359"/>
      <c r="K31" s="1347"/>
      <c r="L31" s="1348"/>
      <c r="N31" s="38">
        <f t="shared" si="0"/>
        <v>0</v>
      </c>
      <c r="O31" s="38">
        <f t="shared" si="1"/>
        <v>0</v>
      </c>
      <c r="P31" s="38">
        <f t="shared" ca="1" si="2"/>
        <v>0</v>
      </c>
    </row>
    <row r="32" spans="2:16" ht="24.95" customHeight="1" x14ac:dyDescent="0.25">
      <c r="B32" s="1353"/>
      <c r="C32" s="1360"/>
      <c r="D32" s="1361"/>
      <c r="E32" s="1360"/>
      <c r="F32" s="1356"/>
      <c r="G32" s="1360"/>
      <c r="H32" s="1361"/>
      <c r="I32" s="1362"/>
      <c r="J32" s="1359"/>
      <c r="K32" s="1347"/>
      <c r="L32" s="1348"/>
      <c r="N32" s="38">
        <f t="shared" si="0"/>
        <v>0</v>
      </c>
      <c r="O32" s="38">
        <f t="shared" si="1"/>
        <v>0</v>
      </c>
      <c r="P32" s="38">
        <f t="shared" ca="1" si="2"/>
        <v>0</v>
      </c>
    </row>
    <row r="33" spans="2:16" ht="24.95" customHeight="1" x14ac:dyDescent="0.25">
      <c r="B33" s="1353"/>
      <c r="C33" s="1360"/>
      <c r="D33" s="1361"/>
      <c r="E33" s="1360"/>
      <c r="F33" s="1356"/>
      <c r="G33" s="1360"/>
      <c r="H33" s="1361"/>
      <c r="I33" s="1362"/>
      <c r="J33" s="1359"/>
      <c r="K33" s="1347"/>
      <c r="L33" s="1348"/>
      <c r="N33" s="38">
        <f t="shared" si="0"/>
        <v>0</v>
      </c>
      <c r="O33" s="38">
        <f t="shared" si="1"/>
        <v>0</v>
      </c>
      <c r="P33" s="38">
        <f t="shared" ca="1" si="2"/>
        <v>0</v>
      </c>
    </row>
    <row r="34" spans="2:16" ht="24.95" customHeight="1" x14ac:dyDescent="0.25">
      <c r="B34" s="1353"/>
      <c r="C34" s="1360"/>
      <c r="D34" s="1361"/>
      <c r="E34" s="1360"/>
      <c r="F34" s="1356"/>
      <c r="G34" s="1360"/>
      <c r="H34" s="1361"/>
      <c r="I34" s="1362"/>
      <c r="J34" s="1359"/>
      <c r="K34" s="1347"/>
      <c r="L34" s="1348"/>
      <c r="N34" s="38">
        <f t="shared" si="0"/>
        <v>0</v>
      </c>
      <c r="O34" s="38">
        <f t="shared" si="1"/>
        <v>0</v>
      </c>
      <c r="P34" s="38">
        <f t="shared" ca="1" si="2"/>
        <v>0</v>
      </c>
    </row>
    <row r="35" spans="2:16" ht="24.95" customHeight="1" x14ac:dyDescent="0.25">
      <c r="B35" s="1353"/>
      <c r="C35" s="1360"/>
      <c r="D35" s="1361"/>
      <c r="E35" s="1360"/>
      <c r="F35" s="1356"/>
      <c r="G35" s="1360"/>
      <c r="H35" s="1361"/>
      <c r="I35" s="1362"/>
      <c r="J35" s="1359"/>
      <c r="K35" s="1347"/>
      <c r="L35" s="1348"/>
      <c r="N35" s="38">
        <f t="shared" si="0"/>
        <v>0</v>
      </c>
      <c r="O35" s="38">
        <f t="shared" si="1"/>
        <v>0</v>
      </c>
      <c r="P35" s="38">
        <f t="shared" ca="1" si="2"/>
        <v>0</v>
      </c>
    </row>
    <row r="36" spans="2:16" ht="24.95" customHeight="1" x14ac:dyDescent="0.25">
      <c r="B36" s="1353"/>
      <c r="C36" s="1360"/>
      <c r="D36" s="1361"/>
      <c r="E36" s="1360"/>
      <c r="F36" s="1356"/>
      <c r="G36" s="1360"/>
      <c r="H36" s="1361"/>
      <c r="I36" s="1362"/>
      <c r="J36" s="1359"/>
      <c r="K36" s="1347"/>
      <c r="L36" s="1348"/>
      <c r="N36" s="38">
        <f t="shared" si="0"/>
        <v>0</v>
      </c>
      <c r="O36" s="38">
        <f t="shared" si="1"/>
        <v>0</v>
      </c>
      <c r="P36" s="38">
        <f t="shared" ca="1" si="2"/>
        <v>0</v>
      </c>
    </row>
    <row r="37" spans="2:16" ht="24.95" customHeight="1" x14ac:dyDescent="0.25">
      <c r="B37" s="1353"/>
      <c r="C37" s="1360"/>
      <c r="D37" s="1361"/>
      <c r="E37" s="1360"/>
      <c r="F37" s="1356"/>
      <c r="G37" s="1360"/>
      <c r="H37" s="1361"/>
      <c r="I37" s="1362"/>
      <c r="J37" s="1359"/>
      <c r="K37" s="1347"/>
      <c r="L37" s="1348"/>
      <c r="N37" s="38">
        <f t="shared" si="0"/>
        <v>0</v>
      </c>
      <c r="O37" s="38">
        <f t="shared" si="1"/>
        <v>0</v>
      </c>
      <c r="P37" s="38">
        <f t="shared" ca="1" si="2"/>
        <v>0</v>
      </c>
    </row>
    <row r="38" spans="2:16" ht="24.95" customHeight="1" x14ac:dyDescent="0.25">
      <c r="B38" s="1353"/>
      <c r="C38" s="1360"/>
      <c r="D38" s="1361"/>
      <c r="E38" s="1360"/>
      <c r="F38" s="1356"/>
      <c r="G38" s="1360"/>
      <c r="H38" s="1361"/>
      <c r="I38" s="1362"/>
      <c r="J38" s="1359"/>
      <c r="K38" s="1347"/>
      <c r="L38" s="1348"/>
      <c r="N38" s="38">
        <f t="shared" si="0"/>
        <v>0</v>
      </c>
      <c r="O38" s="38">
        <f t="shared" si="1"/>
        <v>0</v>
      </c>
      <c r="P38" s="38">
        <f t="shared" ca="1" si="2"/>
        <v>0</v>
      </c>
    </row>
    <row r="39" spans="2:16" ht="24.95" customHeight="1" x14ac:dyDescent="0.25">
      <c r="B39" s="1353"/>
      <c r="C39" s="1360"/>
      <c r="D39" s="1361"/>
      <c r="E39" s="1360"/>
      <c r="F39" s="1356"/>
      <c r="G39" s="1360"/>
      <c r="H39" s="1361"/>
      <c r="I39" s="1362"/>
      <c r="J39" s="1359"/>
      <c r="K39" s="1347"/>
      <c r="L39" s="1348"/>
      <c r="N39" s="38">
        <f t="shared" si="0"/>
        <v>0</v>
      </c>
      <c r="O39" s="38">
        <f t="shared" si="1"/>
        <v>0</v>
      </c>
      <c r="P39" s="38">
        <f t="shared" ca="1" si="2"/>
        <v>0</v>
      </c>
    </row>
    <row r="40" spans="2:16" ht="24.95" customHeight="1" x14ac:dyDescent="0.25">
      <c r="B40" s="1353"/>
      <c r="C40" s="1354"/>
      <c r="D40" s="1355"/>
      <c r="E40" s="1354"/>
      <c r="F40" s="1356"/>
      <c r="G40" s="1360"/>
      <c r="H40" s="1361"/>
      <c r="I40" s="1362"/>
      <c r="J40" s="1359"/>
      <c r="K40" s="1347"/>
      <c r="L40" s="1348"/>
      <c r="N40" s="38">
        <f t="shared" si="0"/>
        <v>0</v>
      </c>
      <c r="O40" s="38">
        <f t="shared" si="1"/>
        <v>0</v>
      </c>
      <c r="P40" s="38">
        <f t="shared" ca="1" si="2"/>
        <v>0</v>
      </c>
    </row>
    <row r="41" spans="2:16" ht="24.95" customHeight="1" x14ac:dyDescent="0.25">
      <c r="B41" s="1363"/>
      <c r="C41" s="1364"/>
      <c r="D41" s="1365"/>
      <c r="E41" s="1364"/>
      <c r="F41" s="1366"/>
      <c r="G41" s="1360"/>
      <c r="H41" s="1361"/>
      <c r="I41" s="1362"/>
      <c r="J41" s="1359"/>
      <c r="K41" s="1347"/>
      <c r="L41" s="1348"/>
      <c r="N41" s="38">
        <f t="shared" si="0"/>
        <v>0</v>
      </c>
      <c r="O41" s="38">
        <f t="shared" si="1"/>
        <v>0</v>
      </c>
      <c r="P41" s="38">
        <f t="shared" ca="1" si="2"/>
        <v>0</v>
      </c>
    </row>
    <row r="42" spans="2:16" ht="24.95" customHeight="1" x14ac:dyDescent="0.25">
      <c r="B42" s="1353"/>
      <c r="C42" s="1360"/>
      <c r="D42" s="1361"/>
      <c r="E42" s="1360"/>
      <c r="F42" s="1356"/>
      <c r="G42" s="1360"/>
      <c r="H42" s="1361"/>
      <c r="I42" s="1362"/>
      <c r="J42" s="1359"/>
      <c r="K42" s="1347"/>
      <c r="L42" s="1348"/>
      <c r="N42" s="38">
        <f t="shared" si="0"/>
        <v>0</v>
      </c>
      <c r="O42" s="38">
        <f t="shared" si="1"/>
        <v>0</v>
      </c>
      <c r="P42" s="38">
        <f t="shared" ca="1" si="2"/>
        <v>0</v>
      </c>
    </row>
    <row r="43" spans="2:16" ht="24.95" customHeight="1" x14ac:dyDescent="0.25">
      <c r="B43" s="1353"/>
      <c r="C43" s="1360"/>
      <c r="D43" s="1361"/>
      <c r="E43" s="1360"/>
      <c r="F43" s="1356"/>
      <c r="G43" s="1360"/>
      <c r="H43" s="1361"/>
      <c r="I43" s="1362"/>
      <c r="J43" s="1359"/>
      <c r="K43" s="1347"/>
      <c r="L43" s="1348"/>
      <c r="N43" s="38">
        <f t="shared" si="0"/>
        <v>0</v>
      </c>
      <c r="O43" s="38">
        <f t="shared" si="1"/>
        <v>0</v>
      </c>
      <c r="P43" s="38">
        <f t="shared" ca="1" si="2"/>
        <v>0</v>
      </c>
    </row>
    <row r="44" spans="2:16" ht="24.95" customHeight="1" x14ac:dyDescent="0.25">
      <c r="B44" s="1353"/>
      <c r="C44" s="1360"/>
      <c r="D44" s="1361"/>
      <c r="E44" s="1360"/>
      <c r="F44" s="1356"/>
      <c r="G44" s="1360"/>
      <c r="H44" s="1361"/>
      <c r="I44" s="1362"/>
      <c r="J44" s="1359"/>
      <c r="K44" s="1347"/>
      <c r="L44" s="1348"/>
      <c r="N44" s="38">
        <f t="shared" si="0"/>
        <v>0</v>
      </c>
      <c r="O44" s="38">
        <f t="shared" si="1"/>
        <v>0</v>
      </c>
      <c r="P44" s="38">
        <f t="shared" ca="1" si="2"/>
        <v>0</v>
      </c>
    </row>
    <row r="45" spans="2:16" ht="24.95" customHeight="1" x14ac:dyDescent="0.25">
      <c r="B45" s="1353"/>
      <c r="C45" s="1360"/>
      <c r="D45" s="1361"/>
      <c r="E45" s="1360"/>
      <c r="F45" s="1356"/>
      <c r="G45" s="1360"/>
      <c r="H45" s="1361"/>
      <c r="I45" s="1362"/>
      <c r="J45" s="1359"/>
      <c r="K45" s="1347"/>
      <c r="L45" s="1348"/>
      <c r="N45" s="38">
        <f t="shared" si="0"/>
        <v>0</v>
      </c>
      <c r="O45" s="38">
        <f t="shared" si="1"/>
        <v>0</v>
      </c>
      <c r="P45" s="38">
        <f t="shared" ca="1" si="2"/>
        <v>0</v>
      </c>
    </row>
    <row r="46" spans="2:16" ht="24.95" customHeight="1" x14ac:dyDescent="0.25">
      <c r="B46" s="1353"/>
      <c r="C46" s="1360"/>
      <c r="D46" s="1361"/>
      <c r="E46" s="1360"/>
      <c r="F46" s="1356"/>
      <c r="G46" s="1360"/>
      <c r="H46" s="1361"/>
      <c r="I46" s="1362"/>
      <c r="J46" s="1359"/>
      <c r="K46" s="1347"/>
      <c r="L46" s="1348"/>
      <c r="N46" s="38">
        <f t="shared" si="0"/>
        <v>0</v>
      </c>
      <c r="O46" s="38">
        <f t="shared" si="1"/>
        <v>0</v>
      </c>
      <c r="P46" s="38">
        <f t="shared" ca="1" si="2"/>
        <v>0</v>
      </c>
    </row>
    <row r="47" spans="2:16" ht="24.95" customHeight="1" x14ac:dyDescent="0.25">
      <c r="B47" s="1353"/>
      <c r="C47" s="1360"/>
      <c r="D47" s="1361"/>
      <c r="E47" s="1360"/>
      <c r="F47" s="1356"/>
      <c r="G47" s="1360"/>
      <c r="H47" s="1361"/>
      <c r="I47" s="1362"/>
      <c r="J47" s="1359"/>
      <c r="K47" s="1347"/>
      <c r="L47" s="1348"/>
      <c r="N47" s="38">
        <f t="shared" si="0"/>
        <v>0</v>
      </c>
      <c r="O47" s="38">
        <f t="shared" si="1"/>
        <v>0</v>
      </c>
      <c r="P47" s="38">
        <f t="shared" ca="1" si="2"/>
        <v>0</v>
      </c>
    </row>
    <row r="48" spans="2:16" ht="24.95" customHeight="1" x14ac:dyDescent="0.25">
      <c r="B48" s="1353"/>
      <c r="C48" s="1360"/>
      <c r="D48" s="1361"/>
      <c r="E48" s="1360"/>
      <c r="F48" s="1356"/>
      <c r="G48" s="1360"/>
      <c r="H48" s="1361"/>
      <c r="I48" s="1362"/>
      <c r="J48" s="1359"/>
      <c r="K48" s="1347"/>
      <c r="L48" s="1348"/>
      <c r="N48" s="38">
        <f t="shared" si="0"/>
        <v>0</v>
      </c>
      <c r="O48" s="38">
        <f t="shared" si="1"/>
        <v>0</v>
      </c>
      <c r="P48" s="38">
        <f t="shared" ca="1" si="2"/>
        <v>0</v>
      </c>
    </row>
    <row r="49" spans="2:16" ht="24.95" customHeight="1" x14ac:dyDescent="0.25">
      <c r="B49" s="1353"/>
      <c r="C49" s="1360"/>
      <c r="D49" s="1361"/>
      <c r="E49" s="1360"/>
      <c r="F49" s="1356"/>
      <c r="G49" s="1360"/>
      <c r="H49" s="1361"/>
      <c r="I49" s="1362"/>
      <c r="J49" s="1359"/>
      <c r="K49" s="1347"/>
      <c r="L49" s="1348"/>
      <c r="N49" s="38">
        <f t="shared" si="0"/>
        <v>0</v>
      </c>
      <c r="O49" s="38">
        <f t="shared" si="1"/>
        <v>0</v>
      </c>
      <c r="P49" s="38">
        <f t="shared" ca="1" si="2"/>
        <v>0</v>
      </c>
    </row>
    <row r="50" spans="2:16" ht="24.95" customHeight="1" x14ac:dyDescent="0.25">
      <c r="B50" s="1353"/>
      <c r="C50" s="1360"/>
      <c r="D50" s="1361"/>
      <c r="E50" s="1360"/>
      <c r="F50" s="1356"/>
      <c r="G50" s="1360"/>
      <c r="H50" s="1361"/>
      <c r="I50" s="1362"/>
      <c r="J50" s="1359"/>
      <c r="K50" s="1347"/>
      <c r="L50" s="1348"/>
      <c r="N50" s="38">
        <f t="shared" si="0"/>
        <v>0</v>
      </c>
      <c r="O50" s="38">
        <f t="shared" si="1"/>
        <v>0</v>
      </c>
      <c r="P50" s="38">
        <f t="shared" ca="1" si="2"/>
        <v>0</v>
      </c>
    </row>
    <row r="51" spans="2:16" ht="24.95" customHeight="1" x14ac:dyDescent="0.25">
      <c r="B51" s="1353"/>
      <c r="C51" s="1360"/>
      <c r="D51" s="1361"/>
      <c r="E51" s="1360"/>
      <c r="F51" s="1356"/>
      <c r="G51" s="1360"/>
      <c r="H51" s="1361"/>
      <c r="I51" s="1362"/>
      <c r="J51" s="1359"/>
      <c r="K51" s="1347"/>
      <c r="L51" s="1348"/>
      <c r="N51" s="38">
        <f t="shared" si="0"/>
        <v>0</v>
      </c>
      <c r="O51" s="38">
        <f t="shared" si="1"/>
        <v>0</v>
      </c>
      <c r="P51" s="38">
        <f t="shared" ca="1" si="2"/>
        <v>0</v>
      </c>
    </row>
    <row r="52" spans="2:16" ht="24.95" customHeight="1" x14ac:dyDescent="0.25">
      <c r="B52" s="1353"/>
      <c r="C52" s="1360"/>
      <c r="D52" s="1361"/>
      <c r="E52" s="1360"/>
      <c r="F52" s="1356"/>
      <c r="G52" s="1360"/>
      <c r="H52" s="1361"/>
      <c r="I52" s="1362"/>
      <c r="J52" s="1359"/>
      <c r="K52" s="1347"/>
      <c r="L52" s="1348"/>
      <c r="N52" s="38">
        <f t="shared" si="0"/>
        <v>0</v>
      </c>
      <c r="O52" s="38">
        <f t="shared" si="1"/>
        <v>0</v>
      </c>
      <c r="P52" s="38">
        <f t="shared" ca="1" si="2"/>
        <v>0</v>
      </c>
    </row>
    <row r="53" spans="2:16" ht="24.95" customHeight="1" x14ac:dyDescent="0.25">
      <c r="B53" s="1353"/>
      <c r="C53" s="1360"/>
      <c r="D53" s="1361"/>
      <c r="E53" s="1360"/>
      <c r="F53" s="1356"/>
      <c r="G53" s="1360"/>
      <c r="H53" s="1361"/>
      <c r="I53" s="1362"/>
      <c r="J53" s="1359"/>
      <c r="K53" s="1347"/>
      <c r="L53" s="1348"/>
      <c r="N53" s="38">
        <f t="shared" si="0"/>
        <v>0</v>
      </c>
      <c r="O53" s="38">
        <f t="shared" si="1"/>
        <v>0</v>
      </c>
      <c r="P53" s="38">
        <f t="shared" ca="1" si="2"/>
        <v>0</v>
      </c>
    </row>
    <row r="54" spans="2:16" ht="24.95" customHeight="1" x14ac:dyDescent="0.25">
      <c r="B54" s="1353"/>
      <c r="C54" s="1360"/>
      <c r="D54" s="1361"/>
      <c r="E54" s="1360"/>
      <c r="F54" s="1356"/>
      <c r="G54" s="1360"/>
      <c r="H54" s="1361"/>
      <c r="I54" s="1362"/>
      <c r="J54" s="1359"/>
      <c r="K54" s="1347"/>
      <c r="L54" s="1348"/>
      <c r="N54" s="38">
        <f t="shared" si="0"/>
        <v>0</v>
      </c>
      <c r="O54" s="38">
        <f t="shared" si="1"/>
        <v>0</v>
      </c>
      <c r="P54" s="38">
        <f t="shared" ca="1" si="2"/>
        <v>0</v>
      </c>
    </row>
    <row r="55" spans="2:16" ht="24.95" customHeight="1" x14ac:dyDescent="0.25">
      <c r="B55" s="1353"/>
      <c r="C55" s="1360"/>
      <c r="D55" s="1361"/>
      <c r="E55" s="1360"/>
      <c r="F55" s="1356"/>
      <c r="G55" s="1360"/>
      <c r="H55" s="1361"/>
      <c r="I55" s="1362"/>
      <c r="J55" s="1359"/>
      <c r="K55" s="1347"/>
      <c r="L55" s="1348"/>
      <c r="N55" s="38">
        <f t="shared" si="0"/>
        <v>0</v>
      </c>
      <c r="O55" s="38">
        <f t="shared" si="1"/>
        <v>0</v>
      </c>
      <c r="P55" s="38">
        <f t="shared" ca="1" si="2"/>
        <v>0</v>
      </c>
    </row>
    <row r="56" spans="2:16" ht="24.95" customHeight="1" x14ac:dyDescent="0.25">
      <c r="B56" s="1353"/>
      <c r="C56" s="1360"/>
      <c r="D56" s="1361"/>
      <c r="E56" s="1360"/>
      <c r="F56" s="1356"/>
      <c r="G56" s="1360"/>
      <c r="H56" s="1361"/>
      <c r="I56" s="1362"/>
      <c r="J56" s="1359"/>
      <c r="K56" s="1347"/>
      <c r="L56" s="1348"/>
      <c r="N56" s="38">
        <f t="shared" si="0"/>
        <v>0</v>
      </c>
      <c r="O56" s="38">
        <f t="shared" si="1"/>
        <v>0</v>
      </c>
      <c r="P56" s="38">
        <f t="shared" ca="1" si="2"/>
        <v>0</v>
      </c>
    </row>
    <row r="57" spans="2:16" ht="24.95" customHeight="1" x14ac:dyDescent="0.25">
      <c r="B57" s="1353"/>
      <c r="C57" s="1360"/>
      <c r="D57" s="1361"/>
      <c r="E57" s="1360"/>
      <c r="F57" s="1356"/>
      <c r="G57" s="1360"/>
      <c r="H57" s="1361"/>
      <c r="I57" s="1362"/>
      <c r="J57" s="1359"/>
      <c r="K57" s="1347"/>
      <c r="L57" s="1348"/>
      <c r="N57" s="38">
        <f t="shared" si="0"/>
        <v>0</v>
      </c>
      <c r="O57" s="38">
        <f t="shared" si="1"/>
        <v>0</v>
      </c>
      <c r="P57" s="38">
        <f t="shared" ca="1" si="2"/>
        <v>0</v>
      </c>
    </row>
    <row r="58" spans="2:16" ht="24.95" customHeight="1" x14ac:dyDescent="0.25">
      <c r="B58" s="1353"/>
      <c r="C58" s="1360"/>
      <c r="D58" s="1361"/>
      <c r="E58" s="1360"/>
      <c r="F58" s="1356"/>
      <c r="G58" s="1360"/>
      <c r="H58" s="1361"/>
      <c r="I58" s="1362"/>
      <c r="J58" s="1359"/>
      <c r="K58" s="1347"/>
      <c r="L58" s="1348"/>
      <c r="N58" s="38">
        <f t="shared" si="0"/>
        <v>0</v>
      </c>
      <c r="O58" s="38">
        <f t="shared" si="1"/>
        <v>0</v>
      </c>
      <c r="P58" s="38">
        <f t="shared" ca="1" si="2"/>
        <v>0</v>
      </c>
    </row>
    <row r="59" spans="2:16" ht="24.95" customHeight="1" x14ac:dyDescent="0.25">
      <c r="B59" s="1353"/>
      <c r="C59" s="1360"/>
      <c r="D59" s="1361"/>
      <c r="E59" s="1360"/>
      <c r="F59" s="1356"/>
      <c r="G59" s="1360"/>
      <c r="H59" s="1361"/>
      <c r="I59" s="1362"/>
      <c r="J59" s="1359"/>
      <c r="K59" s="1347"/>
      <c r="L59" s="1348"/>
      <c r="N59" s="38">
        <f t="shared" si="0"/>
        <v>0</v>
      </c>
      <c r="O59" s="38">
        <f t="shared" si="1"/>
        <v>0</v>
      </c>
      <c r="P59" s="38">
        <f t="shared" ca="1" si="2"/>
        <v>0</v>
      </c>
    </row>
    <row r="60" spans="2:16" ht="24.95" customHeight="1" x14ac:dyDescent="0.25">
      <c r="B60" s="1353"/>
      <c r="C60" s="1360"/>
      <c r="D60" s="1361"/>
      <c r="E60" s="1360"/>
      <c r="F60" s="1356"/>
      <c r="G60" s="1360"/>
      <c r="H60" s="1361"/>
      <c r="I60" s="1362"/>
      <c r="J60" s="1359"/>
      <c r="K60" s="1347"/>
      <c r="L60" s="1348"/>
      <c r="N60" s="38">
        <f t="shared" si="0"/>
        <v>0</v>
      </c>
      <c r="O60" s="38">
        <f t="shared" si="1"/>
        <v>0</v>
      </c>
      <c r="P60" s="38">
        <f t="shared" ca="1" si="2"/>
        <v>0</v>
      </c>
    </row>
    <row r="61" spans="2:16" ht="24.95" customHeight="1" x14ac:dyDescent="0.25">
      <c r="B61" s="1353"/>
      <c r="C61" s="1360"/>
      <c r="D61" s="1361"/>
      <c r="E61" s="1360"/>
      <c r="F61" s="1356"/>
      <c r="G61" s="1360"/>
      <c r="H61" s="1361"/>
      <c r="I61" s="1362"/>
      <c r="J61" s="1359"/>
      <c r="K61" s="1347"/>
      <c r="L61" s="1348"/>
      <c r="N61" s="38">
        <f t="shared" si="0"/>
        <v>0</v>
      </c>
      <c r="O61" s="38">
        <f t="shared" si="1"/>
        <v>0</v>
      </c>
      <c r="P61" s="38">
        <f t="shared" ca="1" si="2"/>
        <v>0</v>
      </c>
    </row>
    <row r="62" spans="2:16" ht="24.95" customHeight="1" x14ac:dyDescent="0.25">
      <c r="B62" s="1353"/>
      <c r="C62" s="1360"/>
      <c r="D62" s="1361"/>
      <c r="E62" s="1360"/>
      <c r="F62" s="1356"/>
      <c r="G62" s="1360"/>
      <c r="H62" s="1361"/>
      <c r="I62" s="1362"/>
      <c r="J62" s="1359"/>
      <c r="K62" s="1347"/>
      <c r="L62" s="1348"/>
      <c r="N62" s="38">
        <f t="shared" si="0"/>
        <v>0</v>
      </c>
      <c r="O62" s="38">
        <f t="shared" si="1"/>
        <v>0</v>
      </c>
      <c r="P62" s="38">
        <f t="shared" ca="1" si="2"/>
        <v>0</v>
      </c>
    </row>
    <row r="63" spans="2:16" ht="24.95" customHeight="1" x14ac:dyDescent="0.25">
      <c r="B63" s="1353"/>
      <c r="C63" s="1360"/>
      <c r="D63" s="1361"/>
      <c r="E63" s="1360"/>
      <c r="F63" s="1356"/>
      <c r="G63" s="1360"/>
      <c r="H63" s="1361"/>
      <c r="I63" s="1362"/>
      <c r="J63" s="1359"/>
      <c r="K63" s="1347"/>
      <c r="L63" s="1348"/>
      <c r="N63" s="38">
        <f t="shared" si="0"/>
        <v>0</v>
      </c>
      <c r="O63" s="38">
        <f t="shared" si="1"/>
        <v>0</v>
      </c>
      <c r="P63" s="38">
        <f t="shared" ca="1" si="2"/>
        <v>0</v>
      </c>
    </row>
    <row r="64" spans="2:16" ht="24.95" customHeight="1" x14ac:dyDescent="0.25">
      <c r="B64" s="1353"/>
      <c r="C64" s="1360"/>
      <c r="D64" s="1361"/>
      <c r="E64" s="1360"/>
      <c r="F64" s="1356"/>
      <c r="G64" s="1360"/>
      <c r="H64" s="1361"/>
      <c r="I64" s="1362"/>
      <c r="J64" s="1359"/>
      <c r="K64" s="1347"/>
      <c r="L64" s="1348"/>
      <c r="N64" s="38">
        <f t="shared" si="0"/>
        <v>0</v>
      </c>
      <c r="O64" s="38">
        <f t="shared" si="1"/>
        <v>0</v>
      </c>
      <c r="P64" s="38">
        <f t="shared" ca="1" si="2"/>
        <v>0</v>
      </c>
    </row>
    <row r="65" spans="2:16" ht="24.95" customHeight="1" x14ac:dyDescent="0.25">
      <c r="B65" s="1353"/>
      <c r="C65" s="1360"/>
      <c r="D65" s="1361"/>
      <c r="E65" s="1360"/>
      <c r="F65" s="1356"/>
      <c r="G65" s="1360"/>
      <c r="H65" s="1361"/>
      <c r="I65" s="1362"/>
      <c r="J65" s="1359"/>
      <c r="K65" s="1347"/>
      <c r="L65" s="1348"/>
      <c r="N65" s="38">
        <f t="shared" si="0"/>
        <v>0</v>
      </c>
      <c r="O65" s="38">
        <f t="shared" si="1"/>
        <v>0</v>
      </c>
      <c r="P65" s="38">
        <f t="shared" ca="1" si="2"/>
        <v>0</v>
      </c>
    </row>
    <row r="66" spans="2:16" ht="24.95" customHeight="1" x14ac:dyDescent="0.25">
      <c r="B66" s="1353"/>
      <c r="C66" s="1360"/>
      <c r="D66" s="1361"/>
      <c r="E66" s="1360"/>
      <c r="F66" s="1356"/>
      <c r="G66" s="1360"/>
      <c r="H66" s="1361"/>
      <c r="I66" s="1362"/>
      <c r="J66" s="1359"/>
      <c r="K66" s="1347"/>
      <c r="L66" s="1348"/>
      <c r="N66" s="38">
        <f t="shared" si="0"/>
        <v>0</v>
      </c>
      <c r="O66" s="38">
        <f t="shared" si="1"/>
        <v>0</v>
      </c>
      <c r="P66" s="38">
        <f t="shared" ca="1" si="2"/>
        <v>0</v>
      </c>
    </row>
    <row r="67" spans="2:16" ht="24.95" customHeight="1" x14ac:dyDescent="0.25">
      <c r="B67" s="1353"/>
      <c r="C67" s="1360"/>
      <c r="D67" s="1361"/>
      <c r="E67" s="1360"/>
      <c r="F67" s="1356"/>
      <c r="G67" s="1360"/>
      <c r="H67" s="1361"/>
      <c r="I67" s="1362"/>
      <c r="J67" s="1359"/>
      <c r="K67" s="1347"/>
      <c r="L67" s="1348"/>
      <c r="N67" s="38">
        <f t="shared" si="0"/>
        <v>0</v>
      </c>
      <c r="O67" s="38">
        <f t="shared" si="1"/>
        <v>0</v>
      </c>
      <c r="P67" s="38">
        <f t="shared" ca="1" si="2"/>
        <v>0</v>
      </c>
    </row>
    <row r="68" spans="2:16" ht="24.95" customHeight="1" x14ac:dyDescent="0.25">
      <c r="B68" s="1353"/>
      <c r="C68" s="1360"/>
      <c r="D68" s="1361"/>
      <c r="E68" s="1360"/>
      <c r="F68" s="1356"/>
      <c r="G68" s="1360"/>
      <c r="H68" s="1361"/>
      <c r="I68" s="1362"/>
      <c r="J68" s="1359"/>
      <c r="K68" s="1347"/>
      <c r="L68" s="1348"/>
      <c r="N68" s="38">
        <f t="shared" si="0"/>
        <v>0</v>
      </c>
      <c r="O68" s="38">
        <f t="shared" si="1"/>
        <v>0</v>
      </c>
      <c r="P68" s="38">
        <f t="shared" ca="1" si="2"/>
        <v>0</v>
      </c>
    </row>
    <row r="69" spans="2:16" ht="24.95" customHeight="1" x14ac:dyDescent="0.25">
      <c r="B69" s="1353"/>
      <c r="C69" s="1360"/>
      <c r="D69" s="1361"/>
      <c r="E69" s="1360"/>
      <c r="F69" s="1356"/>
      <c r="G69" s="1360"/>
      <c r="H69" s="1361"/>
      <c r="I69" s="1362"/>
      <c r="J69" s="1359"/>
      <c r="K69" s="1347"/>
      <c r="L69" s="1348"/>
      <c r="N69" s="38">
        <f t="shared" si="0"/>
        <v>0</v>
      </c>
      <c r="O69" s="38">
        <f t="shared" si="1"/>
        <v>0</v>
      </c>
      <c r="P69" s="38">
        <f t="shared" ca="1" si="2"/>
        <v>0</v>
      </c>
    </row>
    <row r="70" spans="2:16" ht="24.95" customHeight="1" x14ac:dyDescent="0.25">
      <c r="B70" s="1353"/>
      <c r="C70" s="1360"/>
      <c r="D70" s="1361"/>
      <c r="E70" s="1360"/>
      <c r="F70" s="1356"/>
      <c r="G70" s="1360"/>
      <c r="H70" s="1361"/>
      <c r="I70" s="1362"/>
      <c r="J70" s="1359"/>
      <c r="K70" s="1347"/>
      <c r="L70" s="1348"/>
      <c r="N70" s="38">
        <f t="shared" si="0"/>
        <v>0</v>
      </c>
      <c r="O70" s="38">
        <f t="shared" si="1"/>
        <v>0</v>
      </c>
      <c r="P70" s="38">
        <f t="shared" ca="1" si="2"/>
        <v>0</v>
      </c>
    </row>
    <row r="71" spans="2:16" ht="24.95" customHeight="1" x14ac:dyDescent="0.25">
      <c r="B71" s="1353"/>
      <c r="C71" s="1360"/>
      <c r="D71" s="1361"/>
      <c r="E71" s="1360"/>
      <c r="F71" s="1356"/>
      <c r="G71" s="1360"/>
      <c r="H71" s="1361"/>
      <c r="I71" s="1362"/>
      <c r="J71" s="1359"/>
      <c r="K71" s="1347"/>
      <c r="L71" s="1348"/>
      <c r="N71" s="38">
        <f t="shared" ref="N71:N134" si="3">CEILING(((I71-H71)/10)*2.5,1)</f>
        <v>0</v>
      </c>
      <c r="O71" s="38">
        <f t="shared" ref="O71:O134" si="4">CEILING((I71-H71)/10,1)</f>
        <v>0</v>
      </c>
      <c r="P71" s="38">
        <f t="shared" ref="P71:P134" ca="1" si="5">IF(AND(I71-O71 &lt; TODAY(), TODAY() &lt; I71),2,IF(AND(I71 - N71 &lt; TODAY(),TODAY()&lt;I71), 1, 0))</f>
        <v>0</v>
      </c>
    </row>
    <row r="72" spans="2:16" ht="24.95" customHeight="1" x14ac:dyDescent="0.25">
      <c r="B72" s="1353"/>
      <c r="C72" s="1360"/>
      <c r="D72" s="1361"/>
      <c r="E72" s="1360"/>
      <c r="F72" s="1356"/>
      <c r="G72" s="1360"/>
      <c r="H72" s="1361"/>
      <c r="I72" s="1362"/>
      <c r="J72" s="1359"/>
      <c r="K72" s="1347"/>
      <c r="L72" s="1348"/>
      <c r="N72" s="38">
        <f t="shared" si="3"/>
        <v>0</v>
      </c>
      <c r="O72" s="38">
        <f t="shared" si="4"/>
        <v>0</v>
      </c>
      <c r="P72" s="38">
        <f t="shared" ca="1" si="5"/>
        <v>0</v>
      </c>
    </row>
    <row r="73" spans="2:16" ht="24.95" customHeight="1" x14ac:dyDescent="0.25">
      <c r="B73" s="1353"/>
      <c r="C73" s="1360"/>
      <c r="D73" s="1361"/>
      <c r="E73" s="1360"/>
      <c r="F73" s="1356"/>
      <c r="G73" s="1360"/>
      <c r="H73" s="1361"/>
      <c r="I73" s="1362"/>
      <c r="J73" s="1359"/>
      <c r="K73" s="1347"/>
      <c r="L73" s="1348"/>
      <c r="N73" s="38">
        <f t="shared" si="3"/>
        <v>0</v>
      </c>
      <c r="O73" s="38">
        <f t="shared" si="4"/>
        <v>0</v>
      </c>
      <c r="P73" s="38">
        <f t="shared" ca="1" si="5"/>
        <v>0</v>
      </c>
    </row>
    <row r="74" spans="2:16" ht="24.95" customHeight="1" x14ac:dyDescent="0.25">
      <c r="B74" s="1353"/>
      <c r="C74" s="1360"/>
      <c r="D74" s="1361"/>
      <c r="E74" s="1360"/>
      <c r="F74" s="1356"/>
      <c r="G74" s="1360"/>
      <c r="H74" s="1361"/>
      <c r="I74" s="1362"/>
      <c r="J74" s="1359"/>
      <c r="K74" s="1347"/>
      <c r="L74" s="1348"/>
      <c r="N74" s="38">
        <f t="shared" si="3"/>
        <v>0</v>
      </c>
      <c r="O74" s="38">
        <f t="shared" si="4"/>
        <v>0</v>
      </c>
      <c r="P74" s="38">
        <f t="shared" ca="1" si="5"/>
        <v>0</v>
      </c>
    </row>
    <row r="75" spans="2:16" ht="24.95" customHeight="1" x14ac:dyDescent="0.25">
      <c r="B75" s="1353"/>
      <c r="C75" s="1360"/>
      <c r="D75" s="1361"/>
      <c r="E75" s="1360"/>
      <c r="F75" s="1356"/>
      <c r="G75" s="1360"/>
      <c r="H75" s="1361"/>
      <c r="I75" s="1362"/>
      <c r="J75" s="1359"/>
      <c r="K75" s="1347"/>
      <c r="L75" s="1348"/>
      <c r="N75" s="38">
        <f t="shared" si="3"/>
        <v>0</v>
      </c>
      <c r="O75" s="38">
        <f t="shared" si="4"/>
        <v>0</v>
      </c>
      <c r="P75" s="38">
        <f t="shared" ca="1" si="5"/>
        <v>0</v>
      </c>
    </row>
    <row r="76" spans="2:16" ht="24.95" customHeight="1" x14ac:dyDescent="0.25">
      <c r="B76" s="1353"/>
      <c r="C76" s="1360"/>
      <c r="D76" s="1361"/>
      <c r="E76" s="1360"/>
      <c r="F76" s="1356"/>
      <c r="G76" s="1360"/>
      <c r="H76" s="1361"/>
      <c r="I76" s="1362"/>
      <c r="J76" s="1359"/>
      <c r="K76" s="1347"/>
      <c r="L76" s="1348"/>
      <c r="N76" s="38">
        <f t="shared" si="3"/>
        <v>0</v>
      </c>
      <c r="O76" s="38">
        <f t="shared" si="4"/>
        <v>0</v>
      </c>
      <c r="P76" s="38">
        <f t="shared" ca="1" si="5"/>
        <v>0</v>
      </c>
    </row>
    <row r="77" spans="2:16" ht="24.95" customHeight="1" x14ac:dyDescent="0.25">
      <c r="B77" s="1353"/>
      <c r="C77" s="1360"/>
      <c r="D77" s="1361"/>
      <c r="E77" s="1360"/>
      <c r="F77" s="1356"/>
      <c r="G77" s="1360"/>
      <c r="H77" s="1361"/>
      <c r="I77" s="1362"/>
      <c r="J77" s="1359"/>
      <c r="K77" s="1347"/>
      <c r="L77" s="1348"/>
      <c r="N77" s="38">
        <f t="shared" si="3"/>
        <v>0</v>
      </c>
      <c r="O77" s="38">
        <f t="shared" si="4"/>
        <v>0</v>
      </c>
      <c r="P77" s="38">
        <f t="shared" ca="1" si="5"/>
        <v>0</v>
      </c>
    </row>
    <row r="78" spans="2:16" ht="24.95" customHeight="1" x14ac:dyDescent="0.25">
      <c r="B78" s="1353"/>
      <c r="C78" s="1360"/>
      <c r="D78" s="1361"/>
      <c r="E78" s="1360"/>
      <c r="F78" s="1356"/>
      <c r="G78" s="1360"/>
      <c r="H78" s="1361"/>
      <c r="I78" s="1362"/>
      <c r="J78" s="1359"/>
      <c r="K78" s="1347"/>
      <c r="L78" s="1348"/>
      <c r="N78" s="38">
        <f t="shared" si="3"/>
        <v>0</v>
      </c>
      <c r="O78" s="38">
        <f t="shared" si="4"/>
        <v>0</v>
      </c>
      <c r="P78" s="38">
        <f t="shared" ca="1" si="5"/>
        <v>0</v>
      </c>
    </row>
    <row r="79" spans="2:16" ht="24.95" customHeight="1" x14ac:dyDescent="0.25">
      <c r="B79" s="1353"/>
      <c r="C79" s="1360"/>
      <c r="D79" s="1361"/>
      <c r="E79" s="1360"/>
      <c r="F79" s="1356"/>
      <c r="G79" s="1360"/>
      <c r="H79" s="1361"/>
      <c r="I79" s="1362"/>
      <c r="J79" s="1359"/>
      <c r="K79" s="1347"/>
      <c r="L79" s="1348"/>
      <c r="N79" s="38">
        <f t="shared" si="3"/>
        <v>0</v>
      </c>
      <c r="O79" s="38">
        <f t="shared" si="4"/>
        <v>0</v>
      </c>
      <c r="P79" s="38">
        <f t="shared" ca="1" si="5"/>
        <v>0</v>
      </c>
    </row>
    <row r="80" spans="2:16" ht="24.95" customHeight="1" x14ac:dyDescent="0.25">
      <c r="B80" s="1353"/>
      <c r="C80" s="1360"/>
      <c r="D80" s="1361"/>
      <c r="E80" s="1360"/>
      <c r="F80" s="1356"/>
      <c r="G80" s="1360"/>
      <c r="H80" s="1361"/>
      <c r="I80" s="1362"/>
      <c r="J80" s="1359"/>
      <c r="K80" s="1347"/>
      <c r="L80" s="1348"/>
      <c r="N80" s="38">
        <f t="shared" si="3"/>
        <v>0</v>
      </c>
      <c r="O80" s="38">
        <f t="shared" si="4"/>
        <v>0</v>
      </c>
      <c r="P80" s="38">
        <f t="shared" ca="1" si="5"/>
        <v>0</v>
      </c>
    </row>
    <row r="81" spans="2:16" ht="24.95" customHeight="1" x14ac:dyDescent="0.25">
      <c r="B81" s="1353"/>
      <c r="C81" s="1360"/>
      <c r="D81" s="1361"/>
      <c r="E81" s="1360"/>
      <c r="F81" s="1356"/>
      <c r="G81" s="1360"/>
      <c r="H81" s="1361"/>
      <c r="I81" s="1362"/>
      <c r="J81" s="1359"/>
      <c r="K81" s="1347"/>
      <c r="L81" s="1348"/>
      <c r="N81" s="38">
        <f t="shared" si="3"/>
        <v>0</v>
      </c>
      <c r="O81" s="38">
        <f t="shared" si="4"/>
        <v>0</v>
      </c>
      <c r="P81" s="38">
        <f t="shared" ca="1" si="5"/>
        <v>0</v>
      </c>
    </row>
    <row r="82" spans="2:16" ht="24.95" customHeight="1" x14ac:dyDescent="0.25">
      <c r="B82" s="1353"/>
      <c r="C82" s="1360"/>
      <c r="D82" s="1361"/>
      <c r="E82" s="1360"/>
      <c r="F82" s="1356"/>
      <c r="G82" s="1360"/>
      <c r="H82" s="1361"/>
      <c r="I82" s="1362"/>
      <c r="J82" s="1359"/>
      <c r="K82" s="1347"/>
      <c r="L82" s="1348"/>
      <c r="N82" s="38">
        <f t="shared" si="3"/>
        <v>0</v>
      </c>
      <c r="O82" s="38">
        <f t="shared" si="4"/>
        <v>0</v>
      </c>
      <c r="P82" s="38">
        <f t="shared" ca="1" si="5"/>
        <v>0</v>
      </c>
    </row>
    <row r="83" spans="2:16" ht="24.95" customHeight="1" x14ac:dyDescent="0.25">
      <c r="B83" s="1353"/>
      <c r="C83" s="1360"/>
      <c r="D83" s="1361"/>
      <c r="E83" s="1360"/>
      <c r="F83" s="1356"/>
      <c r="G83" s="1360"/>
      <c r="H83" s="1361"/>
      <c r="I83" s="1362"/>
      <c r="J83" s="1359"/>
      <c r="K83" s="1347"/>
      <c r="L83" s="1348"/>
      <c r="N83" s="38">
        <f t="shared" si="3"/>
        <v>0</v>
      </c>
      <c r="O83" s="38">
        <f t="shared" si="4"/>
        <v>0</v>
      </c>
      <c r="P83" s="38">
        <f t="shared" ca="1" si="5"/>
        <v>0</v>
      </c>
    </row>
    <row r="84" spans="2:16" ht="24.95" customHeight="1" x14ac:dyDescent="0.25">
      <c r="B84" s="1353"/>
      <c r="C84" s="1360"/>
      <c r="D84" s="1361"/>
      <c r="E84" s="1360"/>
      <c r="F84" s="1356"/>
      <c r="G84" s="1360"/>
      <c r="H84" s="1361"/>
      <c r="I84" s="1362"/>
      <c r="J84" s="1359"/>
      <c r="K84" s="1347"/>
      <c r="L84" s="1348"/>
      <c r="N84" s="38">
        <f t="shared" si="3"/>
        <v>0</v>
      </c>
      <c r="O84" s="38">
        <f t="shared" si="4"/>
        <v>0</v>
      </c>
      <c r="P84" s="38">
        <f t="shared" ca="1" si="5"/>
        <v>0</v>
      </c>
    </row>
    <row r="85" spans="2:16" ht="24.95" customHeight="1" x14ac:dyDescent="0.25">
      <c r="B85" s="1353"/>
      <c r="C85" s="1360"/>
      <c r="D85" s="1361"/>
      <c r="E85" s="1360"/>
      <c r="F85" s="1356"/>
      <c r="G85" s="1360"/>
      <c r="H85" s="1361"/>
      <c r="I85" s="1362"/>
      <c r="J85" s="1359"/>
      <c r="K85" s="1347"/>
      <c r="L85" s="1348"/>
      <c r="N85" s="38">
        <f t="shared" si="3"/>
        <v>0</v>
      </c>
      <c r="O85" s="38">
        <f t="shared" si="4"/>
        <v>0</v>
      </c>
      <c r="P85" s="38">
        <f t="shared" ca="1" si="5"/>
        <v>0</v>
      </c>
    </row>
    <row r="86" spans="2:16" ht="24.95" customHeight="1" x14ac:dyDescent="0.25">
      <c r="B86" s="1353"/>
      <c r="C86" s="1360"/>
      <c r="D86" s="1361"/>
      <c r="E86" s="1360"/>
      <c r="F86" s="1356"/>
      <c r="G86" s="1360"/>
      <c r="H86" s="1361"/>
      <c r="I86" s="1362"/>
      <c r="J86" s="1359"/>
      <c r="K86" s="1347"/>
      <c r="L86" s="1348"/>
      <c r="N86" s="38">
        <f t="shared" si="3"/>
        <v>0</v>
      </c>
      <c r="O86" s="38">
        <f t="shared" si="4"/>
        <v>0</v>
      </c>
      <c r="P86" s="38">
        <f t="shared" ca="1" si="5"/>
        <v>0</v>
      </c>
    </row>
    <row r="87" spans="2:16" ht="24.95" customHeight="1" x14ac:dyDescent="0.25">
      <c r="B87" s="1353"/>
      <c r="C87" s="1360"/>
      <c r="D87" s="1361"/>
      <c r="E87" s="1360"/>
      <c r="F87" s="1356"/>
      <c r="G87" s="1360"/>
      <c r="H87" s="1361"/>
      <c r="I87" s="1362"/>
      <c r="J87" s="1359"/>
      <c r="K87" s="1347"/>
      <c r="L87" s="1348"/>
      <c r="N87" s="38">
        <f t="shared" si="3"/>
        <v>0</v>
      </c>
      <c r="O87" s="38">
        <f t="shared" si="4"/>
        <v>0</v>
      </c>
      <c r="P87" s="38">
        <f t="shared" ca="1" si="5"/>
        <v>0</v>
      </c>
    </row>
    <row r="88" spans="2:16" ht="24.95" customHeight="1" x14ac:dyDescent="0.25">
      <c r="B88" s="1353"/>
      <c r="C88" s="1360"/>
      <c r="D88" s="1361"/>
      <c r="E88" s="1360"/>
      <c r="F88" s="1356"/>
      <c r="G88" s="1360"/>
      <c r="H88" s="1361"/>
      <c r="I88" s="1362"/>
      <c r="J88" s="1359"/>
      <c r="K88" s="1347"/>
      <c r="L88" s="1348"/>
      <c r="N88" s="38">
        <f t="shared" si="3"/>
        <v>0</v>
      </c>
      <c r="O88" s="38">
        <f t="shared" si="4"/>
        <v>0</v>
      </c>
      <c r="P88" s="38">
        <f t="shared" ca="1" si="5"/>
        <v>0</v>
      </c>
    </row>
    <row r="89" spans="2:16" ht="24.95" customHeight="1" x14ac:dyDescent="0.25">
      <c r="B89" s="1353"/>
      <c r="C89" s="1360"/>
      <c r="D89" s="1361"/>
      <c r="E89" s="1360"/>
      <c r="F89" s="1356"/>
      <c r="G89" s="1360"/>
      <c r="H89" s="1361"/>
      <c r="I89" s="1362"/>
      <c r="J89" s="1359"/>
      <c r="K89" s="1347"/>
      <c r="L89" s="1348"/>
      <c r="N89" s="38">
        <f t="shared" si="3"/>
        <v>0</v>
      </c>
      <c r="O89" s="38">
        <f t="shared" si="4"/>
        <v>0</v>
      </c>
      <c r="P89" s="38">
        <f t="shared" ca="1" si="5"/>
        <v>0</v>
      </c>
    </row>
    <row r="90" spans="2:16" ht="24.95" customHeight="1" x14ac:dyDescent="0.25">
      <c r="B90" s="1353"/>
      <c r="C90" s="1360"/>
      <c r="D90" s="1361"/>
      <c r="E90" s="1360"/>
      <c r="F90" s="1356"/>
      <c r="G90" s="1360"/>
      <c r="H90" s="1361"/>
      <c r="I90" s="1362"/>
      <c r="J90" s="1359"/>
      <c r="K90" s="1347"/>
      <c r="L90" s="1348"/>
      <c r="N90" s="38">
        <f t="shared" si="3"/>
        <v>0</v>
      </c>
      <c r="O90" s="38">
        <f t="shared" si="4"/>
        <v>0</v>
      </c>
      <c r="P90" s="38">
        <f t="shared" ca="1" si="5"/>
        <v>0</v>
      </c>
    </row>
    <row r="91" spans="2:16" ht="24.95" customHeight="1" x14ac:dyDescent="0.25">
      <c r="B91" s="1353"/>
      <c r="C91" s="1360"/>
      <c r="D91" s="1361"/>
      <c r="E91" s="1360"/>
      <c r="F91" s="1356"/>
      <c r="G91" s="1360"/>
      <c r="H91" s="1361"/>
      <c r="I91" s="1362"/>
      <c r="J91" s="1359"/>
      <c r="K91" s="1347"/>
      <c r="L91" s="1348"/>
      <c r="N91" s="38">
        <f t="shared" si="3"/>
        <v>0</v>
      </c>
      <c r="O91" s="38">
        <f t="shared" si="4"/>
        <v>0</v>
      </c>
      <c r="P91" s="38">
        <f t="shared" ca="1" si="5"/>
        <v>0</v>
      </c>
    </row>
    <row r="92" spans="2:16" ht="24.95" customHeight="1" x14ac:dyDescent="0.25">
      <c r="B92" s="1353"/>
      <c r="C92" s="1360"/>
      <c r="D92" s="1361"/>
      <c r="E92" s="1360"/>
      <c r="F92" s="1356"/>
      <c r="G92" s="1360"/>
      <c r="H92" s="1361"/>
      <c r="I92" s="1362"/>
      <c r="J92" s="1359"/>
      <c r="K92" s="1347"/>
      <c r="L92" s="1348"/>
      <c r="N92" s="38">
        <f t="shared" si="3"/>
        <v>0</v>
      </c>
      <c r="O92" s="38">
        <f t="shared" si="4"/>
        <v>0</v>
      </c>
      <c r="P92" s="38">
        <f t="shared" ca="1" si="5"/>
        <v>0</v>
      </c>
    </row>
    <row r="93" spans="2:16" ht="24.95" customHeight="1" x14ac:dyDescent="0.25">
      <c r="B93" s="1353"/>
      <c r="C93" s="1360"/>
      <c r="D93" s="1361"/>
      <c r="E93" s="1360"/>
      <c r="F93" s="1356"/>
      <c r="G93" s="1360"/>
      <c r="H93" s="1361"/>
      <c r="I93" s="1362"/>
      <c r="J93" s="1359"/>
      <c r="K93" s="1347"/>
      <c r="L93" s="1348"/>
      <c r="N93" s="38">
        <f t="shared" si="3"/>
        <v>0</v>
      </c>
      <c r="O93" s="38">
        <f t="shared" si="4"/>
        <v>0</v>
      </c>
      <c r="P93" s="38">
        <f t="shared" ca="1" si="5"/>
        <v>0</v>
      </c>
    </row>
    <row r="94" spans="2:16" ht="24.95" customHeight="1" x14ac:dyDescent="0.25">
      <c r="B94" s="1353"/>
      <c r="C94" s="1360"/>
      <c r="D94" s="1361"/>
      <c r="E94" s="1360"/>
      <c r="F94" s="1356"/>
      <c r="G94" s="1360"/>
      <c r="H94" s="1361"/>
      <c r="I94" s="1362"/>
      <c r="J94" s="1359"/>
      <c r="K94" s="1347"/>
      <c r="L94" s="1348"/>
      <c r="N94" s="38">
        <f t="shared" si="3"/>
        <v>0</v>
      </c>
      <c r="O94" s="38">
        <f t="shared" si="4"/>
        <v>0</v>
      </c>
      <c r="P94" s="38">
        <f t="shared" ca="1" si="5"/>
        <v>0</v>
      </c>
    </row>
    <row r="95" spans="2:16" ht="24.95" customHeight="1" x14ac:dyDescent="0.25">
      <c r="B95" s="1353"/>
      <c r="C95" s="1360"/>
      <c r="D95" s="1361"/>
      <c r="E95" s="1360"/>
      <c r="F95" s="1356"/>
      <c r="G95" s="1360"/>
      <c r="H95" s="1361"/>
      <c r="I95" s="1362"/>
      <c r="J95" s="1359"/>
      <c r="K95" s="1347"/>
      <c r="L95" s="1348"/>
      <c r="N95" s="38">
        <f t="shared" si="3"/>
        <v>0</v>
      </c>
      <c r="O95" s="38">
        <f t="shared" si="4"/>
        <v>0</v>
      </c>
      <c r="P95" s="38">
        <f t="shared" ca="1" si="5"/>
        <v>0</v>
      </c>
    </row>
    <row r="96" spans="2:16" ht="24.95" customHeight="1" x14ac:dyDescent="0.25">
      <c r="B96" s="1353"/>
      <c r="C96" s="1360"/>
      <c r="D96" s="1361"/>
      <c r="E96" s="1360"/>
      <c r="F96" s="1356"/>
      <c r="G96" s="1360"/>
      <c r="H96" s="1361"/>
      <c r="I96" s="1362"/>
      <c r="J96" s="1359"/>
      <c r="K96" s="1347"/>
      <c r="L96" s="1348"/>
      <c r="N96" s="38">
        <f t="shared" si="3"/>
        <v>0</v>
      </c>
      <c r="O96" s="38">
        <f t="shared" si="4"/>
        <v>0</v>
      </c>
      <c r="P96" s="38">
        <f t="shared" ca="1" si="5"/>
        <v>0</v>
      </c>
    </row>
    <row r="97" spans="2:16" ht="24.95" customHeight="1" x14ac:dyDescent="0.25">
      <c r="B97" s="1353"/>
      <c r="C97" s="1360"/>
      <c r="D97" s="1361"/>
      <c r="E97" s="1360"/>
      <c r="F97" s="1356"/>
      <c r="G97" s="1360"/>
      <c r="H97" s="1361"/>
      <c r="I97" s="1362"/>
      <c r="J97" s="1359"/>
      <c r="K97" s="1347"/>
      <c r="L97" s="1348"/>
      <c r="N97" s="38">
        <f t="shared" si="3"/>
        <v>0</v>
      </c>
      <c r="O97" s="38">
        <f t="shared" si="4"/>
        <v>0</v>
      </c>
      <c r="P97" s="38">
        <f t="shared" ca="1" si="5"/>
        <v>0</v>
      </c>
    </row>
    <row r="98" spans="2:16" ht="24.95" customHeight="1" x14ac:dyDescent="0.25">
      <c r="B98" s="1353"/>
      <c r="C98" s="1360"/>
      <c r="D98" s="1361"/>
      <c r="E98" s="1360"/>
      <c r="F98" s="1356"/>
      <c r="G98" s="1360"/>
      <c r="H98" s="1361"/>
      <c r="I98" s="1362"/>
      <c r="J98" s="1359"/>
      <c r="K98" s="1347"/>
      <c r="L98" s="1348"/>
      <c r="N98" s="38">
        <f t="shared" si="3"/>
        <v>0</v>
      </c>
      <c r="O98" s="38">
        <f t="shared" si="4"/>
        <v>0</v>
      </c>
      <c r="P98" s="38">
        <f t="shared" ca="1" si="5"/>
        <v>0</v>
      </c>
    </row>
    <row r="99" spans="2:16" ht="24.95" customHeight="1" x14ac:dyDescent="0.25">
      <c r="B99" s="1353"/>
      <c r="C99" s="1360"/>
      <c r="D99" s="1361"/>
      <c r="E99" s="1360"/>
      <c r="F99" s="1356"/>
      <c r="G99" s="1360"/>
      <c r="H99" s="1361"/>
      <c r="I99" s="1362"/>
      <c r="J99" s="1359"/>
      <c r="K99" s="1347"/>
      <c r="L99" s="1348"/>
      <c r="N99" s="38">
        <f t="shared" si="3"/>
        <v>0</v>
      </c>
      <c r="O99" s="38">
        <f t="shared" si="4"/>
        <v>0</v>
      </c>
      <c r="P99" s="38">
        <f t="shared" ca="1" si="5"/>
        <v>0</v>
      </c>
    </row>
    <row r="100" spans="2:16" ht="24.95" customHeight="1" x14ac:dyDescent="0.25">
      <c r="B100" s="1353"/>
      <c r="C100" s="1360"/>
      <c r="D100" s="1361"/>
      <c r="E100" s="1360"/>
      <c r="F100" s="1356"/>
      <c r="G100" s="1360"/>
      <c r="H100" s="1361"/>
      <c r="I100" s="1362"/>
      <c r="J100" s="1359"/>
      <c r="K100" s="1347"/>
      <c r="L100" s="1348"/>
      <c r="N100" s="38">
        <f t="shared" si="3"/>
        <v>0</v>
      </c>
      <c r="O100" s="38">
        <f t="shared" si="4"/>
        <v>0</v>
      </c>
      <c r="P100" s="38">
        <f t="shared" ca="1" si="5"/>
        <v>0</v>
      </c>
    </row>
    <row r="101" spans="2:16" ht="24.95" customHeight="1" x14ac:dyDescent="0.25">
      <c r="B101" s="1353"/>
      <c r="C101" s="1360"/>
      <c r="D101" s="1361"/>
      <c r="E101" s="1360"/>
      <c r="F101" s="1356"/>
      <c r="G101" s="1360"/>
      <c r="H101" s="1361"/>
      <c r="I101" s="1362"/>
      <c r="J101" s="1359"/>
      <c r="K101" s="1347"/>
      <c r="L101" s="1348"/>
      <c r="N101" s="38">
        <f t="shared" si="3"/>
        <v>0</v>
      </c>
      <c r="O101" s="38">
        <f t="shared" si="4"/>
        <v>0</v>
      </c>
      <c r="P101" s="38">
        <f t="shared" ca="1" si="5"/>
        <v>0</v>
      </c>
    </row>
    <row r="102" spans="2:16" ht="24.95" customHeight="1" x14ac:dyDescent="0.25">
      <c r="B102" s="1353"/>
      <c r="C102" s="1360"/>
      <c r="D102" s="1361"/>
      <c r="E102" s="1360"/>
      <c r="F102" s="1356"/>
      <c r="G102" s="1360"/>
      <c r="H102" s="1361"/>
      <c r="I102" s="1362"/>
      <c r="J102" s="1359"/>
      <c r="K102" s="1347"/>
      <c r="L102" s="1348"/>
      <c r="N102" s="38">
        <f t="shared" si="3"/>
        <v>0</v>
      </c>
      <c r="O102" s="38">
        <f t="shared" si="4"/>
        <v>0</v>
      </c>
      <c r="P102" s="38">
        <f t="shared" ca="1" si="5"/>
        <v>0</v>
      </c>
    </row>
    <row r="103" spans="2:16" ht="24.95" customHeight="1" x14ac:dyDescent="0.25">
      <c r="B103" s="1353"/>
      <c r="C103" s="1360"/>
      <c r="D103" s="1361"/>
      <c r="E103" s="1360"/>
      <c r="F103" s="1356"/>
      <c r="G103" s="1360"/>
      <c r="H103" s="1361"/>
      <c r="I103" s="1362"/>
      <c r="J103" s="1359"/>
      <c r="K103" s="1347"/>
      <c r="L103" s="1348"/>
      <c r="N103" s="38">
        <f t="shared" si="3"/>
        <v>0</v>
      </c>
      <c r="O103" s="38">
        <f t="shared" si="4"/>
        <v>0</v>
      </c>
      <c r="P103" s="38">
        <f t="shared" ca="1" si="5"/>
        <v>0</v>
      </c>
    </row>
    <row r="104" spans="2:16" ht="24.95" customHeight="1" x14ac:dyDescent="0.25">
      <c r="B104" s="1353"/>
      <c r="C104" s="1360"/>
      <c r="D104" s="1361"/>
      <c r="E104" s="1360"/>
      <c r="F104" s="1356"/>
      <c r="G104" s="1360"/>
      <c r="H104" s="1361"/>
      <c r="I104" s="1362"/>
      <c r="J104" s="1359"/>
      <c r="K104" s="1347"/>
      <c r="L104" s="1348"/>
      <c r="N104" s="38">
        <f t="shared" si="3"/>
        <v>0</v>
      </c>
      <c r="O104" s="38">
        <f t="shared" si="4"/>
        <v>0</v>
      </c>
      <c r="P104" s="38">
        <f t="shared" ca="1" si="5"/>
        <v>0</v>
      </c>
    </row>
    <row r="105" spans="2:16" ht="24.95" customHeight="1" x14ac:dyDescent="0.25">
      <c r="B105" s="1353"/>
      <c r="C105" s="1360"/>
      <c r="D105" s="1361"/>
      <c r="E105" s="1360"/>
      <c r="F105" s="1356"/>
      <c r="G105" s="1360"/>
      <c r="H105" s="1361"/>
      <c r="I105" s="1362"/>
      <c r="J105" s="1359"/>
      <c r="K105" s="1347"/>
      <c r="L105" s="1348"/>
      <c r="N105" s="38">
        <f t="shared" si="3"/>
        <v>0</v>
      </c>
      <c r="O105" s="38">
        <f t="shared" si="4"/>
        <v>0</v>
      </c>
      <c r="P105" s="38">
        <f t="shared" ca="1" si="5"/>
        <v>0</v>
      </c>
    </row>
    <row r="106" spans="2:16" ht="24.95" customHeight="1" x14ac:dyDescent="0.25">
      <c r="B106" s="1353"/>
      <c r="C106" s="1360"/>
      <c r="D106" s="1361"/>
      <c r="E106" s="1360"/>
      <c r="F106" s="1356"/>
      <c r="G106" s="1360"/>
      <c r="H106" s="1361"/>
      <c r="I106" s="1362"/>
      <c r="J106" s="1359"/>
      <c r="K106" s="1347"/>
      <c r="L106" s="1348"/>
      <c r="N106" s="38">
        <f t="shared" si="3"/>
        <v>0</v>
      </c>
      <c r="O106" s="38">
        <f t="shared" si="4"/>
        <v>0</v>
      </c>
      <c r="P106" s="38">
        <f t="shared" ca="1" si="5"/>
        <v>0</v>
      </c>
    </row>
    <row r="107" spans="2:16" ht="24.95" customHeight="1" x14ac:dyDescent="0.25">
      <c r="B107" s="1353"/>
      <c r="C107" s="1360"/>
      <c r="D107" s="1361"/>
      <c r="E107" s="1360"/>
      <c r="F107" s="1356"/>
      <c r="G107" s="1360"/>
      <c r="H107" s="1361"/>
      <c r="I107" s="1362"/>
      <c r="J107" s="1359"/>
      <c r="K107" s="1347"/>
      <c r="L107" s="1348"/>
      <c r="N107" s="38">
        <f t="shared" si="3"/>
        <v>0</v>
      </c>
      <c r="O107" s="38">
        <f t="shared" si="4"/>
        <v>0</v>
      </c>
      <c r="P107" s="38">
        <f t="shared" ca="1" si="5"/>
        <v>0</v>
      </c>
    </row>
    <row r="108" spans="2:16" ht="24.95" customHeight="1" x14ac:dyDescent="0.25">
      <c r="B108" s="1353"/>
      <c r="C108" s="1360"/>
      <c r="D108" s="1361"/>
      <c r="E108" s="1360"/>
      <c r="F108" s="1356"/>
      <c r="G108" s="1360"/>
      <c r="H108" s="1361"/>
      <c r="I108" s="1362"/>
      <c r="J108" s="1359"/>
      <c r="K108" s="1347"/>
      <c r="L108" s="1348"/>
      <c r="N108" s="38">
        <f t="shared" si="3"/>
        <v>0</v>
      </c>
      <c r="O108" s="38">
        <f t="shared" si="4"/>
        <v>0</v>
      </c>
      <c r="P108" s="38">
        <f t="shared" ca="1" si="5"/>
        <v>0</v>
      </c>
    </row>
    <row r="109" spans="2:16" ht="24.95" customHeight="1" x14ac:dyDescent="0.25">
      <c r="B109" s="1353"/>
      <c r="C109" s="1360"/>
      <c r="D109" s="1361"/>
      <c r="E109" s="1360"/>
      <c r="F109" s="1356"/>
      <c r="G109" s="1360"/>
      <c r="H109" s="1361"/>
      <c r="I109" s="1362"/>
      <c r="J109" s="1359"/>
      <c r="K109" s="1347"/>
      <c r="L109" s="1348"/>
      <c r="N109" s="38">
        <f t="shared" si="3"/>
        <v>0</v>
      </c>
      <c r="O109" s="38">
        <f t="shared" si="4"/>
        <v>0</v>
      </c>
      <c r="P109" s="38">
        <f t="shared" ca="1" si="5"/>
        <v>0</v>
      </c>
    </row>
    <row r="110" spans="2:16" ht="24.95" customHeight="1" x14ac:dyDescent="0.25">
      <c r="B110" s="1353"/>
      <c r="C110" s="1360"/>
      <c r="D110" s="1361"/>
      <c r="E110" s="1360"/>
      <c r="F110" s="1356"/>
      <c r="G110" s="1360"/>
      <c r="H110" s="1361"/>
      <c r="I110" s="1362"/>
      <c r="J110" s="1359"/>
      <c r="K110" s="1347"/>
      <c r="L110" s="1348"/>
      <c r="N110" s="38">
        <f t="shared" si="3"/>
        <v>0</v>
      </c>
      <c r="O110" s="38">
        <f t="shared" si="4"/>
        <v>0</v>
      </c>
      <c r="P110" s="38">
        <f t="shared" ca="1" si="5"/>
        <v>0</v>
      </c>
    </row>
    <row r="111" spans="2:16" ht="24.95" customHeight="1" x14ac:dyDescent="0.25">
      <c r="B111" s="1353"/>
      <c r="C111" s="1360"/>
      <c r="D111" s="1361"/>
      <c r="E111" s="1360"/>
      <c r="F111" s="1356"/>
      <c r="G111" s="1360"/>
      <c r="H111" s="1361"/>
      <c r="I111" s="1362"/>
      <c r="J111" s="1359"/>
      <c r="K111" s="1347"/>
      <c r="L111" s="1348"/>
      <c r="N111" s="38">
        <f t="shared" si="3"/>
        <v>0</v>
      </c>
      <c r="O111" s="38">
        <f t="shared" si="4"/>
        <v>0</v>
      </c>
      <c r="P111" s="38">
        <f t="shared" ca="1" si="5"/>
        <v>0</v>
      </c>
    </row>
    <row r="112" spans="2:16" ht="24.95" customHeight="1" x14ac:dyDescent="0.25">
      <c r="B112" s="1353"/>
      <c r="C112" s="1360"/>
      <c r="D112" s="1361"/>
      <c r="E112" s="1360"/>
      <c r="F112" s="1356"/>
      <c r="G112" s="1360"/>
      <c r="H112" s="1361"/>
      <c r="I112" s="1362"/>
      <c r="J112" s="1359"/>
      <c r="K112" s="1347"/>
      <c r="L112" s="1348"/>
      <c r="N112" s="38">
        <f t="shared" si="3"/>
        <v>0</v>
      </c>
      <c r="O112" s="38">
        <f t="shared" si="4"/>
        <v>0</v>
      </c>
      <c r="P112" s="38">
        <f t="shared" ca="1" si="5"/>
        <v>0</v>
      </c>
    </row>
    <row r="113" spans="2:16" ht="24.95" customHeight="1" x14ac:dyDescent="0.25">
      <c r="B113" s="1353"/>
      <c r="C113" s="1360"/>
      <c r="D113" s="1361"/>
      <c r="E113" s="1360"/>
      <c r="F113" s="1356"/>
      <c r="G113" s="1360"/>
      <c r="H113" s="1361"/>
      <c r="I113" s="1362"/>
      <c r="J113" s="1359"/>
      <c r="K113" s="1347"/>
      <c r="L113" s="1348"/>
      <c r="N113" s="38">
        <f t="shared" si="3"/>
        <v>0</v>
      </c>
      <c r="O113" s="38">
        <f t="shared" si="4"/>
        <v>0</v>
      </c>
      <c r="P113" s="38">
        <f t="shared" ca="1" si="5"/>
        <v>0</v>
      </c>
    </row>
    <row r="114" spans="2:16" ht="24.95" customHeight="1" x14ac:dyDescent="0.25">
      <c r="B114" s="1353"/>
      <c r="C114" s="1360"/>
      <c r="D114" s="1361"/>
      <c r="E114" s="1360"/>
      <c r="F114" s="1356"/>
      <c r="G114" s="1360"/>
      <c r="H114" s="1361"/>
      <c r="I114" s="1362"/>
      <c r="J114" s="1359"/>
      <c r="K114" s="1347"/>
      <c r="L114" s="1348"/>
      <c r="N114" s="38">
        <f t="shared" si="3"/>
        <v>0</v>
      </c>
      <c r="O114" s="38">
        <f t="shared" si="4"/>
        <v>0</v>
      </c>
      <c r="P114" s="38">
        <f t="shared" ca="1" si="5"/>
        <v>0</v>
      </c>
    </row>
    <row r="115" spans="2:16" ht="24.95" customHeight="1" x14ac:dyDescent="0.25">
      <c r="B115" s="1353"/>
      <c r="C115" s="1360"/>
      <c r="D115" s="1361"/>
      <c r="E115" s="1360"/>
      <c r="F115" s="1356"/>
      <c r="G115" s="1360"/>
      <c r="H115" s="1361"/>
      <c r="I115" s="1362"/>
      <c r="J115" s="1359"/>
      <c r="K115" s="1347"/>
      <c r="L115" s="1348"/>
      <c r="N115" s="38">
        <f t="shared" si="3"/>
        <v>0</v>
      </c>
      <c r="O115" s="38">
        <f t="shared" si="4"/>
        <v>0</v>
      </c>
      <c r="P115" s="38">
        <f t="shared" ca="1" si="5"/>
        <v>0</v>
      </c>
    </row>
    <row r="116" spans="2:16" ht="24.95" customHeight="1" x14ac:dyDescent="0.25">
      <c r="B116" s="1353"/>
      <c r="C116" s="1360"/>
      <c r="D116" s="1361"/>
      <c r="E116" s="1360"/>
      <c r="F116" s="1356"/>
      <c r="G116" s="1360"/>
      <c r="H116" s="1361"/>
      <c r="I116" s="1362"/>
      <c r="J116" s="1359"/>
      <c r="K116" s="1347"/>
      <c r="L116" s="1348"/>
      <c r="N116" s="38">
        <f t="shared" si="3"/>
        <v>0</v>
      </c>
      <c r="O116" s="38">
        <f t="shared" si="4"/>
        <v>0</v>
      </c>
      <c r="P116" s="38">
        <f t="shared" ca="1" si="5"/>
        <v>0</v>
      </c>
    </row>
    <row r="117" spans="2:16" ht="24.95" customHeight="1" x14ac:dyDescent="0.25">
      <c r="B117" s="1353"/>
      <c r="C117" s="1360"/>
      <c r="D117" s="1361"/>
      <c r="E117" s="1360"/>
      <c r="F117" s="1356"/>
      <c r="G117" s="1360"/>
      <c r="H117" s="1361"/>
      <c r="I117" s="1362"/>
      <c r="J117" s="1359"/>
      <c r="K117" s="1347"/>
      <c r="L117" s="1348"/>
      <c r="N117" s="38">
        <f t="shared" si="3"/>
        <v>0</v>
      </c>
      <c r="O117" s="38">
        <f t="shared" si="4"/>
        <v>0</v>
      </c>
      <c r="P117" s="38">
        <f t="shared" ca="1" si="5"/>
        <v>0</v>
      </c>
    </row>
    <row r="118" spans="2:16" ht="24.95" customHeight="1" x14ac:dyDescent="0.25">
      <c r="B118" s="1353"/>
      <c r="C118" s="1360"/>
      <c r="D118" s="1361"/>
      <c r="E118" s="1360"/>
      <c r="F118" s="1356"/>
      <c r="G118" s="1360"/>
      <c r="H118" s="1361"/>
      <c r="I118" s="1362"/>
      <c r="J118" s="1359"/>
      <c r="K118" s="1347"/>
      <c r="L118" s="1348"/>
      <c r="N118" s="38">
        <f t="shared" si="3"/>
        <v>0</v>
      </c>
      <c r="O118" s="38">
        <f t="shared" si="4"/>
        <v>0</v>
      </c>
      <c r="P118" s="38">
        <f t="shared" ca="1" si="5"/>
        <v>0</v>
      </c>
    </row>
    <row r="119" spans="2:16" ht="24.95" customHeight="1" x14ac:dyDescent="0.25">
      <c r="B119" s="1353"/>
      <c r="C119" s="1360"/>
      <c r="D119" s="1361"/>
      <c r="E119" s="1360"/>
      <c r="F119" s="1356"/>
      <c r="G119" s="1360"/>
      <c r="H119" s="1361"/>
      <c r="I119" s="1362"/>
      <c r="J119" s="1359"/>
      <c r="K119" s="1347"/>
      <c r="L119" s="1348"/>
      <c r="N119" s="38">
        <f t="shared" si="3"/>
        <v>0</v>
      </c>
      <c r="O119" s="38">
        <f t="shared" si="4"/>
        <v>0</v>
      </c>
      <c r="P119" s="38">
        <f t="shared" ca="1" si="5"/>
        <v>0</v>
      </c>
    </row>
    <row r="120" spans="2:16" ht="24.95" customHeight="1" x14ac:dyDescent="0.25">
      <c r="B120" s="1353"/>
      <c r="C120" s="1360"/>
      <c r="D120" s="1361"/>
      <c r="E120" s="1360"/>
      <c r="F120" s="1356"/>
      <c r="G120" s="1360"/>
      <c r="H120" s="1361"/>
      <c r="I120" s="1362"/>
      <c r="J120" s="1359"/>
      <c r="K120" s="1347"/>
      <c r="L120" s="1348"/>
      <c r="N120" s="38">
        <f t="shared" si="3"/>
        <v>0</v>
      </c>
      <c r="O120" s="38">
        <f t="shared" si="4"/>
        <v>0</v>
      </c>
      <c r="P120" s="38">
        <f t="shared" ca="1" si="5"/>
        <v>0</v>
      </c>
    </row>
    <row r="121" spans="2:16" ht="24.95" customHeight="1" x14ac:dyDescent="0.25">
      <c r="B121" s="1353"/>
      <c r="C121" s="1360"/>
      <c r="D121" s="1361"/>
      <c r="E121" s="1360"/>
      <c r="F121" s="1356"/>
      <c r="G121" s="1360"/>
      <c r="H121" s="1361"/>
      <c r="I121" s="1362"/>
      <c r="J121" s="1359"/>
      <c r="K121" s="1347"/>
      <c r="L121" s="1348"/>
      <c r="N121" s="38">
        <f t="shared" si="3"/>
        <v>0</v>
      </c>
      <c r="O121" s="38">
        <f t="shared" si="4"/>
        <v>0</v>
      </c>
      <c r="P121" s="38">
        <f t="shared" ca="1" si="5"/>
        <v>0</v>
      </c>
    </row>
    <row r="122" spans="2:16" ht="24.95" customHeight="1" x14ac:dyDescent="0.25">
      <c r="B122" s="1353"/>
      <c r="C122" s="1360"/>
      <c r="D122" s="1361"/>
      <c r="E122" s="1360"/>
      <c r="F122" s="1356"/>
      <c r="G122" s="1360"/>
      <c r="H122" s="1361"/>
      <c r="I122" s="1362"/>
      <c r="J122" s="1359"/>
      <c r="K122" s="1347"/>
      <c r="L122" s="1348"/>
      <c r="N122" s="38">
        <f t="shared" si="3"/>
        <v>0</v>
      </c>
      <c r="O122" s="38">
        <f t="shared" si="4"/>
        <v>0</v>
      </c>
      <c r="P122" s="38">
        <f t="shared" ca="1" si="5"/>
        <v>0</v>
      </c>
    </row>
    <row r="123" spans="2:16" ht="24.95" customHeight="1" x14ac:dyDescent="0.25">
      <c r="B123" s="1353"/>
      <c r="C123" s="1360"/>
      <c r="D123" s="1361"/>
      <c r="E123" s="1360"/>
      <c r="F123" s="1356"/>
      <c r="G123" s="1360"/>
      <c r="H123" s="1361"/>
      <c r="I123" s="1362"/>
      <c r="J123" s="1359"/>
      <c r="K123" s="1347"/>
      <c r="L123" s="1348"/>
      <c r="N123" s="38">
        <f t="shared" si="3"/>
        <v>0</v>
      </c>
      <c r="O123" s="38">
        <f t="shared" si="4"/>
        <v>0</v>
      </c>
      <c r="P123" s="38">
        <f t="shared" ca="1" si="5"/>
        <v>0</v>
      </c>
    </row>
    <row r="124" spans="2:16" ht="24.95" customHeight="1" x14ac:dyDescent="0.25">
      <c r="B124" s="1353"/>
      <c r="C124" s="1360"/>
      <c r="D124" s="1361"/>
      <c r="E124" s="1360"/>
      <c r="F124" s="1356"/>
      <c r="G124" s="1360"/>
      <c r="H124" s="1361"/>
      <c r="I124" s="1362"/>
      <c r="J124" s="1359"/>
      <c r="K124" s="1347"/>
      <c r="L124" s="1348"/>
      <c r="N124" s="38">
        <f t="shared" si="3"/>
        <v>0</v>
      </c>
      <c r="O124" s="38">
        <f t="shared" si="4"/>
        <v>0</v>
      </c>
      <c r="P124" s="38">
        <f t="shared" ca="1" si="5"/>
        <v>0</v>
      </c>
    </row>
    <row r="125" spans="2:16" ht="24.95" customHeight="1" x14ac:dyDescent="0.25">
      <c r="B125" s="1353"/>
      <c r="C125" s="1360"/>
      <c r="D125" s="1361"/>
      <c r="E125" s="1360"/>
      <c r="F125" s="1356"/>
      <c r="G125" s="1360"/>
      <c r="H125" s="1361"/>
      <c r="I125" s="1362"/>
      <c r="J125" s="1359"/>
      <c r="K125" s="1347"/>
      <c r="L125" s="1348"/>
      <c r="N125" s="38">
        <f t="shared" si="3"/>
        <v>0</v>
      </c>
      <c r="O125" s="38">
        <f t="shared" si="4"/>
        <v>0</v>
      </c>
      <c r="P125" s="38">
        <f t="shared" ca="1" si="5"/>
        <v>0</v>
      </c>
    </row>
    <row r="126" spans="2:16" ht="24.95" customHeight="1" x14ac:dyDescent="0.25">
      <c r="B126" s="1353"/>
      <c r="C126" s="1360"/>
      <c r="D126" s="1361"/>
      <c r="E126" s="1360"/>
      <c r="F126" s="1356"/>
      <c r="G126" s="1360"/>
      <c r="H126" s="1361"/>
      <c r="I126" s="1362"/>
      <c r="J126" s="1359"/>
      <c r="K126" s="1347"/>
      <c r="L126" s="1348"/>
      <c r="N126" s="38">
        <f t="shared" si="3"/>
        <v>0</v>
      </c>
      <c r="O126" s="38">
        <f t="shared" si="4"/>
        <v>0</v>
      </c>
      <c r="P126" s="38">
        <f t="shared" ca="1" si="5"/>
        <v>0</v>
      </c>
    </row>
    <row r="127" spans="2:16" ht="24.95" customHeight="1" x14ac:dyDescent="0.25">
      <c r="B127" s="1353"/>
      <c r="C127" s="1360"/>
      <c r="D127" s="1361"/>
      <c r="E127" s="1360"/>
      <c r="F127" s="1356"/>
      <c r="G127" s="1360"/>
      <c r="H127" s="1361"/>
      <c r="I127" s="1362"/>
      <c r="J127" s="1359"/>
      <c r="K127" s="1347"/>
      <c r="L127" s="1348"/>
      <c r="N127" s="38">
        <f t="shared" si="3"/>
        <v>0</v>
      </c>
      <c r="O127" s="38">
        <f t="shared" si="4"/>
        <v>0</v>
      </c>
      <c r="P127" s="38">
        <f t="shared" ca="1" si="5"/>
        <v>0</v>
      </c>
    </row>
    <row r="128" spans="2:16" ht="24.95" customHeight="1" x14ac:dyDescent="0.25">
      <c r="B128" s="1353"/>
      <c r="C128" s="1360"/>
      <c r="D128" s="1361"/>
      <c r="E128" s="1360"/>
      <c r="F128" s="1356"/>
      <c r="G128" s="1360"/>
      <c r="H128" s="1361"/>
      <c r="I128" s="1362"/>
      <c r="J128" s="1359"/>
      <c r="K128" s="1347"/>
      <c r="L128" s="1348"/>
      <c r="N128" s="38">
        <f t="shared" si="3"/>
        <v>0</v>
      </c>
      <c r="O128" s="38">
        <f t="shared" si="4"/>
        <v>0</v>
      </c>
      <c r="P128" s="38">
        <f t="shared" ca="1" si="5"/>
        <v>0</v>
      </c>
    </row>
    <row r="129" spans="2:16" ht="24.95" customHeight="1" x14ac:dyDescent="0.25">
      <c r="B129" s="1353"/>
      <c r="C129" s="1360"/>
      <c r="D129" s="1361"/>
      <c r="E129" s="1360"/>
      <c r="F129" s="1356"/>
      <c r="G129" s="1360"/>
      <c r="H129" s="1361"/>
      <c r="I129" s="1362"/>
      <c r="J129" s="1359"/>
      <c r="K129" s="1347"/>
      <c r="L129" s="1348"/>
      <c r="N129" s="38">
        <f t="shared" si="3"/>
        <v>0</v>
      </c>
      <c r="O129" s="38">
        <f t="shared" si="4"/>
        <v>0</v>
      </c>
      <c r="P129" s="38">
        <f t="shared" ca="1" si="5"/>
        <v>0</v>
      </c>
    </row>
    <row r="130" spans="2:16" ht="24.95" customHeight="1" x14ac:dyDescent="0.25">
      <c r="B130" s="1353"/>
      <c r="C130" s="1360"/>
      <c r="D130" s="1361"/>
      <c r="E130" s="1360"/>
      <c r="F130" s="1356"/>
      <c r="G130" s="1360"/>
      <c r="H130" s="1361"/>
      <c r="I130" s="1362"/>
      <c r="J130" s="1359"/>
      <c r="K130" s="1347"/>
      <c r="L130" s="1348"/>
      <c r="N130" s="38">
        <f t="shared" si="3"/>
        <v>0</v>
      </c>
      <c r="O130" s="38">
        <f t="shared" si="4"/>
        <v>0</v>
      </c>
      <c r="P130" s="38">
        <f t="shared" ca="1" si="5"/>
        <v>0</v>
      </c>
    </row>
    <row r="131" spans="2:16" ht="24.95" customHeight="1" x14ac:dyDescent="0.25">
      <c r="B131" s="1353"/>
      <c r="C131" s="1360"/>
      <c r="D131" s="1361"/>
      <c r="E131" s="1360"/>
      <c r="F131" s="1356"/>
      <c r="G131" s="1360"/>
      <c r="H131" s="1361"/>
      <c r="I131" s="1362"/>
      <c r="J131" s="1359"/>
      <c r="K131" s="1347"/>
      <c r="L131" s="1348"/>
      <c r="N131" s="38">
        <f t="shared" si="3"/>
        <v>0</v>
      </c>
      <c r="O131" s="38">
        <f t="shared" si="4"/>
        <v>0</v>
      </c>
      <c r="P131" s="38">
        <f t="shared" ca="1" si="5"/>
        <v>0</v>
      </c>
    </row>
    <row r="132" spans="2:16" ht="24.95" customHeight="1" x14ac:dyDescent="0.25">
      <c r="B132" s="1353"/>
      <c r="C132" s="1360"/>
      <c r="D132" s="1361"/>
      <c r="E132" s="1360"/>
      <c r="F132" s="1356"/>
      <c r="G132" s="1360"/>
      <c r="H132" s="1361"/>
      <c r="I132" s="1362"/>
      <c r="J132" s="1359"/>
      <c r="K132" s="1347"/>
      <c r="L132" s="1348"/>
      <c r="N132" s="38">
        <f t="shared" si="3"/>
        <v>0</v>
      </c>
      <c r="O132" s="38">
        <f t="shared" si="4"/>
        <v>0</v>
      </c>
      <c r="P132" s="38">
        <f t="shared" ca="1" si="5"/>
        <v>0</v>
      </c>
    </row>
    <row r="133" spans="2:16" ht="24.95" customHeight="1" x14ac:dyDescent="0.25">
      <c r="B133" s="1353"/>
      <c r="C133" s="1360"/>
      <c r="D133" s="1361"/>
      <c r="E133" s="1360"/>
      <c r="F133" s="1356"/>
      <c r="G133" s="1360"/>
      <c r="H133" s="1361"/>
      <c r="I133" s="1362"/>
      <c r="J133" s="1359"/>
      <c r="K133" s="1347"/>
      <c r="L133" s="1348"/>
      <c r="N133" s="38">
        <f t="shared" si="3"/>
        <v>0</v>
      </c>
      <c r="O133" s="38">
        <f t="shared" si="4"/>
        <v>0</v>
      </c>
      <c r="P133" s="38">
        <f t="shared" ca="1" si="5"/>
        <v>0</v>
      </c>
    </row>
    <row r="134" spans="2:16" ht="24.95" customHeight="1" x14ac:dyDescent="0.25">
      <c r="B134" s="1353"/>
      <c r="C134" s="1360"/>
      <c r="D134" s="1361"/>
      <c r="E134" s="1360"/>
      <c r="F134" s="1356"/>
      <c r="G134" s="1360"/>
      <c r="H134" s="1361"/>
      <c r="I134" s="1362"/>
      <c r="J134" s="1359"/>
      <c r="K134" s="1347"/>
      <c r="L134" s="1348"/>
      <c r="N134" s="38">
        <f t="shared" si="3"/>
        <v>0</v>
      </c>
      <c r="O134" s="38">
        <f t="shared" si="4"/>
        <v>0</v>
      </c>
      <c r="P134" s="38">
        <f t="shared" ca="1" si="5"/>
        <v>0</v>
      </c>
    </row>
    <row r="135" spans="2:16" ht="24.95" customHeight="1" x14ac:dyDescent="0.25">
      <c r="B135" s="1353"/>
      <c r="C135" s="1360"/>
      <c r="D135" s="1361"/>
      <c r="E135" s="1360"/>
      <c r="F135" s="1356"/>
      <c r="G135" s="1360"/>
      <c r="H135" s="1361"/>
      <c r="I135" s="1362"/>
      <c r="J135" s="1359"/>
      <c r="K135" s="1347"/>
      <c r="L135" s="1348"/>
      <c r="N135" s="38">
        <f t="shared" ref="N135:N198" si="6">CEILING(((I135-H135)/10)*2.5,1)</f>
        <v>0</v>
      </c>
      <c r="O135" s="38">
        <f t="shared" ref="O135:O198" si="7">CEILING((I135-H135)/10,1)</f>
        <v>0</v>
      </c>
      <c r="P135" s="38">
        <f t="shared" ref="P135:P198" ca="1" si="8">IF(AND(I135-O135 &lt; TODAY(), TODAY() &lt; I135),2,IF(AND(I135 - N135 &lt; TODAY(),TODAY()&lt;I135), 1, 0))</f>
        <v>0</v>
      </c>
    </row>
    <row r="136" spans="2:16" ht="24.95" customHeight="1" x14ac:dyDescent="0.25">
      <c r="B136" s="1353"/>
      <c r="C136" s="1360"/>
      <c r="D136" s="1361"/>
      <c r="E136" s="1360"/>
      <c r="F136" s="1356"/>
      <c r="G136" s="1360"/>
      <c r="H136" s="1361"/>
      <c r="I136" s="1362"/>
      <c r="J136" s="1359"/>
      <c r="K136" s="1347"/>
      <c r="L136" s="1348"/>
      <c r="N136" s="38">
        <f t="shared" si="6"/>
        <v>0</v>
      </c>
      <c r="O136" s="38">
        <f t="shared" si="7"/>
        <v>0</v>
      </c>
      <c r="P136" s="38">
        <f t="shared" ca="1" si="8"/>
        <v>0</v>
      </c>
    </row>
    <row r="137" spans="2:16" ht="24.95" customHeight="1" x14ac:dyDescent="0.25">
      <c r="B137" s="1353"/>
      <c r="C137" s="1360"/>
      <c r="D137" s="1361"/>
      <c r="E137" s="1360"/>
      <c r="F137" s="1356"/>
      <c r="G137" s="1360"/>
      <c r="H137" s="1361"/>
      <c r="I137" s="1362"/>
      <c r="J137" s="1359"/>
      <c r="K137" s="1347"/>
      <c r="L137" s="1348"/>
      <c r="N137" s="38">
        <f t="shared" si="6"/>
        <v>0</v>
      </c>
      <c r="O137" s="38">
        <f t="shared" si="7"/>
        <v>0</v>
      </c>
      <c r="P137" s="38">
        <f t="shared" ca="1" si="8"/>
        <v>0</v>
      </c>
    </row>
    <row r="138" spans="2:16" ht="24.95" customHeight="1" x14ac:dyDescent="0.25">
      <c r="B138" s="1353"/>
      <c r="C138" s="1360"/>
      <c r="D138" s="1361"/>
      <c r="E138" s="1360"/>
      <c r="F138" s="1356"/>
      <c r="G138" s="1360"/>
      <c r="H138" s="1361"/>
      <c r="I138" s="1362"/>
      <c r="J138" s="1359"/>
      <c r="K138" s="1347"/>
      <c r="L138" s="1348"/>
      <c r="N138" s="38">
        <f t="shared" si="6"/>
        <v>0</v>
      </c>
      <c r="O138" s="38">
        <f t="shared" si="7"/>
        <v>0</v>
      </c>
      <c r="P138" s="38">
        <f t="shared" ca="1" si="8"/>
        <v>0</v>
      </c>
    </row>
    <row r="139" spans="2:16" ht="24.95" customHeight="1" x14ac:dyDescent="0.25">
      <c r="B139" s="1353"/>
      <c r="C139" s="1360"/>
      <c r="D139" s="1361"/>
      <c r="E139" s="1360"/>
      <c r="F139" s="1356"/>
      <c r="G139" s="1360"/>
      <c r="H139" s="1361"/>
      <c r="I139" s="1362"/>
      <c r="J139" s="1359"/>
      <c r="K139" s="1347"/>
      <c r="L139" s="1348"/>
      <c r="N139" s="38">
        <f t="shared" si="6"/>
        <v>0</v>
      </c>
      <c r="O139" s="38">
        <f t="shared" si="7"/>
        <v>0</v>
      </c>
      <c r="P139" s="38">
        <f t="shared" ca="1" si="8"/>
        <v>0</v>
      </c>
    </row>
    <row r="140" spans="2:16" ht="24.95" customHeight="1" x14ac:dyDescent="0.25">
      <c r="B140" s="1353"/>
      <c r="C140" s="1360"/>
      <c r="D140" s="1361"/>
      <c r="E140" s="1360"/>
      <c r="F140" s="1356"/>
      <c r="G140" s="1360"/>
      <c r="H140" s="1361"/>
      <c r="I140" s="1362"/>
      <c r="J140" s="1359"/>
      <c r="K140" s="1347"/>
      <c r="L140" s="1348"/>
      <c r="N140" s="38">
        <f t="shared" si="6"/>
        <v>0</v>
      </c>
      <c r="O140" s="38">
        <f t="shared" si="7"/>
        <v>0</v>
      </c>
      <c r="P140" s="38">
        <f t="shared" ca="1" si="8"/>
        <v>0</v>
      </c>
    </row>
    <row r="141" spans="2:16" ht="24.95" customHeight="1" x14ac:dyDescent="0.25">
      <c r="B141" s="1353"/>
      <c r="C141" s="1360"/>
      <c r="D141" s="1361"/>
      <c r="E141" s="1360"/>
      <c r="F141" s="1356"/>
      <c r="G141" s="1360"/>
      <c r="H141" s="1361"/>
      <c r="I141" s="1362"/>
      <c r="J141" s="1359"/>
      <c r="K141" s="1347"/>
      <c r="L141" s="1348"/>
      <c r="N141" s="38">
        <f t="shared" si="6"/>
        <v>0</v>
      </c>
      <c r="O141" s="38">
        <f t="shared" si="7"/>
        <v>0</v>
      </c>
      <c r="P141" s="38">
        <f t="shared" ca="1" si="8"/>
        <v>0</v>
      </c>
    </row>
    <row r="142" spans="2:16" ht="24.95" customHeight="1" x14ac:dyDescent="0.25">
      <c r="B142" s="1353"/>
      <c r="C142" s="1360"/>
      <c r="D142" s="1361"/>
      <c r="E142" s="1360"/>
      <c r="F142" s="1356"/>
      <c r="G142" s="1360"/>
      <c r="H142" s="1361"/>
      <c r="I142" s="1362"/>
      <c r="J142" s="1359"/>
      <c r="K142" s="1347"/>
      <c r="L142" s="1348"/>
      <c r="N142" s="38">
        <f t="shared" si="6"/>
        <v>0</v>
      </c>
      <c r="O142" s="38">
        <f t="shared" si="7"/>
        <v>0</v>
      </c>
      <c r="P142" s="38">
        <f t="shared" ca="1" si="8"/>
        <v>0</v>
      </c>
    </row>
    <row r="143" spans="2:16" ht="24.95" customHeight="1" x14ac:dyDescent="0.25">
      <c r="B143" s="1353"/>
      <c r="C143" s="1360"/>
      <c r="D143" s="1361"/>
      <c r="E143" s="1360"/>
      <c r="F143" s="1356"/>
      <c r="G143" s="1360"/>
      <c r="H143" s="1361"/>
      <c r="I143" s="1362"/>
      <c r="J143" s="1359"/>
      <c r="K143" s="1347"/>
      <c r="L143" s="1348"/>
      <c r="N143" s="38">
        <f t="shared" si="6"/>
        <v>0</v>
      </c>
      <c r="O143" s="38">
        <f t="shared" si="7"/>
        <v>0</v>
      </c>
      <c r="P143" s="38">
        <f t="shared" ca="1" si="8"/>
        <v>0</v>
      </c>
    </row>
    <row r="144" spans="2:16" ht="24.95" customHeight="1" x14ac:dyDescent="0.25">
      <c r="B144" s="1353"/>
      <c r="C144" s="1360"/>
      <c r="D144" s="1361"/>
      <c r="E144" s="1360"/>
      <c r="F144" s="1356"/>
      <c r="G144" s="1360"/>
      <c r="H144" s="1361"/>
      <c r="I144" s="1362"/>
      <c r="J144" s="1359"/>
      <c r="K144" s="1347"/>
      <c r="L144" s="1348"/>
      <c r="N144" s="38">
        <f t="shared" si="6"/>
        <v>0</v>
      </c>
      <c r="O144" s="38">
        <f t="shared" si="7"/>
        <v>0</v>
      </c>
      <c r="P144" s="38">
        <f t="shared" ca="1" si="8"/>
        <v>0</v>
      </c>
    </row>
    <row r="145" spans="2:16" ht="24.95" customHeight="1" x14ac:dyDescent="0.25">
      <c r="B145" s="1353"/>
      <c r="C145" s="1360"/>
      <c r="D145" s="1361"/>
      <c r="E145" s="1360"/>
      <c r="F145" s="1356"/>
      <c r="G145" s="1360"/>
      <c r="H145" s="1361"/>
      <c r="I145" s="1362"/>
      <c r="J145" s="1359"/>
      <c r="K145" s="1347"/>
      <c r="L145" s="1348"/>
      <c r="N145" s="38">
        <f t="shared" si="6"/>
        <v>0</v>
      </c>
      <c r="O145" s="38">
        <f t="shared" si="7"/>
        <v>0</v>
      </c>
      <c r="P145" s="38">
        <f t="shared" ca="1" si="8"/>
        <v>0</v>
      </c>
    </row>
    <row r="146" spans="2:16" ht="24.95" customHeight="1" x14ac:dyDescent="0.25">
      <c r="B146" s="1353"/>
      <c r="C146" s="1360"/>
      <c r="D146" s="1361"/>
      <c r="E146" s="1360"/>
      <c r="F146" s="1356"/>
      <c r="G146" s="1360"/>
      <c r="H146" s="1361"/>
      <c r="I146" s="1362"/>
      <c r="J146" s="1359"/>
      <c r="K146" s="1347"/>
      <c r="L146" s="1348"/>
      <c r="N146" s="38">
        <f t="shared" si="6"/>
        <v>0</v>
      </c>
      <c r="O146" s="38">
        <f t="shared" si="7"/>
        <v>0</v>
      </c>
      <c r="P146" s="38">
        <f t="shared" ca="1" si="8"/>
        <v>0</v>
      </c>
    </row>
    <row r="147" spans="2:16" ht="24.95" customHeight="1" x14ac:dyDescent="0.25">
      <c r="B147" s="1353"/>
      <c r="C147" s="1360"/>
      <c r="D147" s="1361"/>
      <c r="E147" s="1360"/>
      <c r="F147" s="1356"/>
      <c r="G147" s="1360"/>
      <c r="H147" s="1361"/>
      <c r="I147" s="1362"/>
      <c r="J147" s="1359"/>
      <c r="K147" s="1347"/>
      <c r="L147" s="1348"/>
      <c r="N147" s="38">
        <f t="shared" si="6"/>
        <v>0</v>
      </c>
      <c r="O147" s="38">
        <f t="shared" si="7"/>
        <v>0</v>
      </c>
      <c r="P147" s="38">
        <f t="shared" ca="1" si="8"/>
        <v>0</v>
      </c>
    </row>
    <row r="148" spans="2:16" ht="24.95" customHeight="1" x14ac:dyDescent="0.25">
      <c r="B148" s="1353"/>
      <c r="C148" s="1360"/>
      <c r="D148" s="1361"/>
      <c r="E148" s="1360"/>
      <c r="F148" s="1356"/>
      <c r="G148" s="1360"/>
      <c r="H148" s="1361"/>
      <c r="I148" s="1362"/>
      <c r="J148" s="1359"/>
      <c r="K148" s="1347"/>
      <c r="L148" s="1348"/>
      <c r="N148" s="38">
        <f t="shared" si="6"/>
        <v>0</v>
      </c>
      <c r="O148" s="38">
        <f t="shared" si="7"/>
        <v>0</v>
      </c>
      <c r="P148" s="38">
        <f t="shared" ca="1" si="8"/>
        <v>0</v>
      </c>
    </row>
    <row r="149" spans="2:16" ht="24.95" customHeight="1" x14ac:dyDescent="0.25">
      <c r="B149" s="1353"/>
      <c r="C149" s="1360"/>
      <c r="D149" s="1361"/>
      <c r="E149" s="1360"/>
      <c r="F149" s="1356"/>
      <c r="G149" s="1360"/>
      <c r="H149" s="1361"/>
      <c r="I149" s="1362"/>
      <c r="J149" s="1359"/>
      <c r="K149" s="1347"/>
      <c r="L149" s="1348"/>
      <c r="N149" s="38">
        <f t="shared" si="6"/>
        <v>0</v>
      </c>
      <c r="O149" s="38">
        <f t="shared" si="7"/>
        <v>0</v>
      </c>
      <c r="P149" s="38">
        <f t="shared" ca="1" si="8"/>
        <v>0</v>
      </c>
    </row>
    <row r="150" spans="2:16" ht="24.95" customHeight="1" x14ac:dyDescent="0.25">
      <c r="B150" s="1353"/>
      <c r="C150" s="1360"/>
      <c r="D150" s="1361"/>
      <c r="E150" s="1360"/>
      <c r="F150" s="1356"/>
      <c r="G150" s="1360"/>
      <c r="H150" s="1361"/>
      <c r="I150" s="1362"/>
      <c r="J150" s="1359"/>
      <c r="K150" s="1347"/>
      <c r="L150" s="1348"/>
      <c r="N150" s="38">
        <f t="shared" si="6"/>
        <v>0</v>
      </c>
      <c r="O150" s="38">
        <f t="shared" si="7"/>
        <v>0</v>
      </c>
      <c r="P150" s="38">
        <f t="shared" ca="1" si="8"/>
        <v>0</v>
      </c>
    </row>
    <row r="151" spans="2:16" ht="24.95" customHeight="1" x14ac:dyDescent="0.25">
      <c r="B151" s="1353"/>
      <c r="C151" s="1360"/>
      <c r="D151" s="1361"/>
      <c r="E151" s="1360"/>
      <c r="F151" s="1356"/>
      <c r="G151" s="1360"/>
      <c r="H151" s="1361"/>
      <c r="I151" s="1362"/>
      <c r="J151" s="1359"/>
      <c r="K151" s="1347"/>
      <c r="L151" s="1348"/>
      <c r="N151" s="38">
        <f t="shared" si="6"/>
        <v>0</v>
      </c>
      <c r="O151" s="38">
        <f t="shared" si="7"/>
        <v>0</v>
      </c>
      <c r="P151" s="38">
        <f t="shared" ca="1" si="8"/>
        <v>0</v>
      </c>
    </row>
    <row r="152" spans="2:16" ht="24.95" customHeight="1" x14ac:dyDescent="0.25">
      <c r="B152" s="1353"/>
      <c r="C152" s="1360"/>
      <c r="D152" s="1361"/>
      <c r="E152" s="1360"/>
      <c r="F152" s="1356"/>
      <c r="G152" s="1360"/>
      <c r="H152" s="1361"/>
      <c r="I152" s="1362"/>
      <c r="J152" s="1359"/>
      <c r="K152" s="1347"/>
      <c r="L152" s="1348"/>
      <c r="N152" s="38">
        <f t="shared" si="6"/>
        <v>0</v>
      </c>
      <c r="O152" s="38">
        <f t="shared" si="7"/>
        <v>0</v>
      </c>
      <c r="P152" s="38">
        <f t="shared" ca="1" si="8"/>
        <v>0</v>
      </c>
    </row>
    <row r="153" spans="2:16" ht="24.95" customHeight="1" x14ac:dyDescent="0.25">
      <c r="B153" s="1353"/>
      <c r="C153" s="1360"/>
      <c r="D153" s="1361"/>
      <c r="E153" s="1360"/>
      <c r="F153" s="1356"/>
      <c r="G153" s="1360"/>
      <c r="H153" s="1361"/>
      <c r="I153" s="1362"/>
      <c r="J153" s="1359"/>
      <c r="K153" s="1347"/>
      <c r="L153" s="1348"/>
      <c r="N153" s="38">
        <f t="shared" si="6"/>
        <v>0</v>
      </c>
      <c r="O153" s="38">
        <f t="shared" si="7"/>
        <v>0</v>
      </c>
      <c r="P153" s="38">
        <f t="shared" ca="1" si="8"/>
        <v>0</v>
      </c>
    </row>
    <row r="154" spans="2:16" ht="24.95" customHeight="1" x14ac:dyDescent="0.25">
      <c r="B154" s="1353"/>
      <c r="C154" s="1360"/>
      <c r="D154" s="1361"/>
      <c r="E154" s="1360"/>
      <c r="F154" s="1356"/>
      <c r="G154" s="1360"/>
      <c r="H154" s="1361"/>
      <c r="I154" s="1362"/>
      <c r="J154" s="1359"/>
      <c r="K154" s="1347"/>
      <c r="L154" s="1348"/>
      <c r="N154" s="38">
        <f t="shared" si="6"/>
        <v>0</v>
      </c>
      <c r="O154" s="38">
        <f t="shared" si="7"/>
        <v>0</v>
      </c>
      <c r="P154" s="38">
        <f t="shared" ca="1" si="8"/>
        <v>0</v>
      </c>
    </row>
    <row r="155" spans="2:16" ht="24.95" customHeight="1" x14ac:dyDescent="0.25">
      <c r="B155" s="1353"/>
      <c r="C155" s="1360"/>
      <c r="D155" s="1361"/>
      <c r="E155" s="1360"/>
      <c r="F155" s="1356"/>
      <c r="G155" s="1360"/>
      <c r="H155" s="1361"/>
      <c r="I155" s="1362"/>
      <c r="J155" s="1359"/>
      <c r="K155" s="1347"/>
      <c r="L155" s="1348"/>
      <c r="N155" s="38">
        <f t="shared" si="6"/>
        <v>0</v>
      </c>
      <c r="O155" s="38">
        <f t="shared" si="7"/>
        <v>0</v>
      </c>
      <c r="P155" s="38">
        <f t="shared" ca="1" si="8"/>
        <v>0</v>
      </c>
    </row>
    <row r="156" spans="2:16" ht="24.95" customHeight="1" x14ac:dyDescent="0.25">
      <c r="B156" s="1353"/>
      <c r="C156" s="1360"/>
      <c r="D156" s="1361"/>
      <c r="E156" s="1360"/>
      <c r="F156" s="1356"/>
      <c r="G156" s="1360"/>
      <c r="H156" s="1361"/>
      <c r="I156" s="1362"/>
      <c r="J156" s="1359"/>
      <c r="K156" s="1347"/>
      <c r="L156" s="1348"/>
      <c r="N156" s="38">
        <f t="shared" si="6"/>
        <v>0</v>
      </c>
      <c r="O156" s="38">
        <f t="shared" si="7"/>
        <v>0</v>
      </c>
      <c r="P156" s="38">
        <f t="shared" ca="1" si="8"/>
        <v>0</v>
      </c>
    </row>
    <row r="157" spans="2:16" ht="24.95" customHeight="1" x14ac:dyDescent="0.25">
      <c r="B157" s="1353"/>
      <c r="C157" s="1360"/>
      <c r="D157" s="1361"/>
      <c r="E157" s="1360"/>
      <c r="F157" s="1356"/>
      <c r="G157" s="1360"/>
      <c r="H157" s="1361"/>
      <c r="I157" s="1362"/>
      <c r="J157" s="1359"/>
      <c r="K157" s="1347"/>
      <c r="L157" s="1348"/>
      <c r="N157" s="38">
        <f t="shared" si="6"/>
        <v>0</v>
      </c>
      <c r="O157" s="38">
        <f t="shared" si="7"/>
        <v>0</v>
      </c>
      <c r="P157" s="38">
        <f t="shared" ca="1" si="8"/>
        <v>0</v>
      </c>
    </row>
    <row r="158" spans="2:16" ht="24.95" customHeight="1" x14ac:dyDescent="0.25">
      <c r="B158" s="1353"/>
      <c r="C158" s="1360"/>
      <c r="D158" s="1361"/>
      <c r="E158" s="1360"/>
      <c r="F158" s="1356"/>
      <c r="G158" s="1360"/>
      <c r="H158" s="1361"/>
      <c r="I158" s="1362"/>
      <c r="J158" s="1359"/>
      <c r="K158" s="1347"/>
      <c r="L158" s="1348"/>
      <c r="N158" s="38">
        <f t="shared" si="6"/>
        <v>0</v>
      </c>
      <c r="O158" s="38">
        <f t="shared" si="7"/>
        <v>0</v>
      </c>
      <c r="P158" s="38">
        <f t="shared" ca="1" si="8"/>
        <v>0</v>
      </c>
    </row>
    <row r="159" spans="2:16" ht="24.95" customHeight="1" x14ac:dyDescent="0.25">
      <c r="B159" s="1353"/>
      <c r="C159" s="1360"/>
      <c r="D159" s="1361"/>
      <c r="E159" s="1360"/>
      <c r="F159" s="1356"/>
      <c r="G159" s="1360"/>
      <c r="H159" s="1361"/>
      <c r="I159" s="1362"/>
      <c r="J159" s="1359"/>
      <c r="K159" s="1347"/>
      <c r="L159" s="1348"/>
      <c r="N159" s="38">
        <f t="shared" si="6"/>
        <v>0</v>
      </c>
      <c r="O159" s="38">
        <f t="shared" si="7"/>
        <v>0</v>
      </c>
      <c r="P159" s="38">
        <f t="shared" ca="1" si="8"/>
        <v>0</v>
      </c>
    </row>
    <row r="160" spans="2:16" ht="24.95" customHeight="1" x14ac:dyDescent="0.25">
      <c r="B160" s="1353"/>
      <c r="C160" s="1360"/>
      <c r="D160" s="1361"/>
      <c r="E160" s="1360"/>
      <c r="F160" s="1356"/>
      <c r="G160" s="1360"/>
      <c r="H160" s="1361"/>
      <c r="I160" s="1362"/>
      <c r="J160" s="1359"/>
      <c r="K160" s="1347"/>
      <c r="L160" s="1348"/>
      <c r="N160" s="38">
        <f t="shared" si="6"/>
        <v>0</v>
      </c>
      <c r="O160" s="38">
        <f t="shared" si="7"/>
        <v>0</v>
      </c>
      <c r="P160" s="38">
        <f t="shared" ca="1" si="8"/>
        <v>0</v>
      </c>
    </row>
    <row r="161" spans="2:16" ht="24.95" customHeight="1" x14ac:dyDescent="0.25">
      <c r="B161" s="1353"/>
      <c r="C161" s="1360"/>
      <c r="D161" s="1361"/>
      <c r="E161" s="1360"/>
      <c r="F161" s="1356"/>
      <c r="G161" s="1360"/>
      <c r="H161" s="1361"/>
      <c r="I161" s="1362"/>
      <c r="J161" s="1359"/>
      <c r="K161" s="1347"/>
      <c r="L161" s="1348"/>
      <c r="N161" s="38">
        <f t="shared" si="6"/>
        <v>0</v>
      </c>
      <c r="O161" s="38">
        <f t="shared" si="7"/>
        <v>0</v>
      </c>
      <c r="P161" s="38">
        <f t="shared" ca="1" si="8"/>
        <v>0</v>
      </c>
    </row>
    <row r="162" spans="2:16" ht="24.95" customHeight="1" x14ac:dyDescent="0.25">
      <c r="B162" s="1353"/>
      <c r="C162" s="1360"/>
      <c r="D162" s="1361"/>
      <c r="E162" s="1360"/>
      <c r="F162" s="1356"/>
      <c r="G162" s="1360"/>
      <c r="H162" s="1361"/>
      <c r="I162" s="1362"/>
      <c r="J162" s="1359"/>
      <c r="K162" s="1347"/>
      <c r="L162" s="1348"/>
      <c r="N162" s="38">
        <f t="shared" si="6"/>
        <v>0</v>
      </c>
      <c r="O162" s="38">
        <f t="shared" si="7"/>
        <v>0</v>
      </c>
      <c r="P162" s="38">
        <f t="shared" ca="1" si="8"/>
        <v>0</v>
      </c>
    </row>
    <row r="163" spans="2:16" ht="24.95" customHeight="1" x14ac:dyDescent="0.25">
      <c r="B163" s="1353"/>
      <c r="C163" s="1360"/>
      <c r="D163" s="1361"/>
      <c r="E163" s="1360"/>
      <c r="F163" s="1356"/>
      <c r="G163" s="1360"/>
      <c r="H163" s="1361"/>
      <c r="I163" s="1362"/>
      <c r="J163" s="1359"/>
      <c r="K163" s="1347"/>
      <c r="L163" s="1348"/>
      <c r="N163" s="38">
        <f t="shared" si="6"/>
        <v>0</v>
      </c>
      <c r="O163" s="38">
        <f t="shared" si="7"/>
        <v>0</v>
      </c>
      <c r="P163" s="38">
        <f t="shared" ca="1" si="8"/>
        <v>0</v>
      </c>
    </row>
    <row r="164" spans="2:16" ht="24.95" customHeight="1" x14ac:dyDescent="0.25">
      <c r="B164" s="1353"/>
      <c r="C164" s="1360"/>
      <c r="D164" s="1361"/>
      <c r="E164" s="1360"/>
      <c r="F164" s="1356"/>
      <c r="G164" s="1360"/>
      <c r="H164" s="1361"/>
      <c r="I164" s="1362"/>
      <c r="J164" s="1359"/>
      <c r="K164" s="1347"/>
      <c r="L164" s="1348"/>
      <c r="N164" s="38">
        <f t="shared" si="6"/>
        <v>0</v>
      </c>
      <c r="O164" s="38">
        <f t="shared" si="7"/>
        <v>0</v>
      </c>
      <c r="P164" s="38">
        <f t="shared" ca="1" si="8"/>
        <v>0</v>
      </c>
    </row>
    <row r="165" spans="2:16" ht="24.95" customHeight="1" x14ac:dyDescent="0.25">
      <c r="B165" s="1353"/>
      <c r="C165" s="1360"/>
      <c r="D165" s="1361"/>
      <c r="E165" s="1360"/>
      <c r="F165" s="1356"/>
      <c r="G165" s="1360"/>
      <c r="H165" s="1361"/>
      <c r="I165" s="1362"/>
      <c r="J165" s="1359"/>
      <c r="K165" s="1347"/>
      <c r="L165" s="1348"/>
      <c r="N165" s="38">
        <f t="shared" si="6"/>
        <v>0</v>
      </c>
      <c r="O165" s="38">
        <f t="shared" si="7"/>
        <v>0</v>
      </c>
      <c r="P165" s="38">
        <f t="shared" ca="1" si="8"/>
        <v>0</v>
      </c>
    </row>
    <row r="166" spans="2:16" ht="24.95" customHeight="1" x14ac:dyDescent="0.25">
      <c r="B166" s="1353"/>
      <c r="C166" s="1360"/>
      <c r="D166" s="1361"/>
      <c r="E166" s="1360"/>
      <c r="F166" s="1356"/>
      <c r="G166" s="1360"/>
      <c r="H166" s="1361"/>
      <c r="I166" s="1362"/>
      <c r="J166" s="1359"/>
      <c r="K166" s="1347"/>
      <c r="L166" s="1348"/>
      <c r="N166" s="38">
        <f t="shared" si="6"/>
        <v>0</v>
      </c>
      <c r="O166" s="38">
        <f t="shared" si="7"/>
        <v>0</v>
      </c>
      <c r="P166" s="38">
        <f t="shared" ca="1" si="8"/>
        <v>0</v>
      </c>
    </row>
    <row r="167" spans="2:16" ht="24.95" customHeight="1" x14ac:dyDescent="0.25">
      <c r="B167" s="1353"/>
      <c r="C167" s="1360"/>
      <c r="D167" s="1361"/>
      <c r="E167" s="1360"/>
      <c r="F167" s="1356"/>
      <c r="G167" s="1360"/>
      <c r="H167" s="1361"/>
      <c r="I167" s="1362"/>
      <c r="J167" s="1359"/>
      <c r="K167" s="1347"/>
      <c r="L167" s="1348"/>
      <c r="N167" s="38">
        <f t="shared" si="6"/>
        <v>0</v>
      </c>
      <c r="O167" s="38">
        <f t="shared" si="7"/>
        <v>0</v>
      </c>
      <c r="P167" s="38">
        <f t="shared" ca="1" si="8"/>
        <v>0</v>
      </c>
    </row>
    <row r="168" spans="2:16" ht="24.95" customHeight="1" x14ac:dyDescent="0.25">
      <c r="B168" s="1353"/>
      <c r="C168" s="1360"/>
      <c r="D168" s="1361"/>
      <c r="E168" s="1360"/>
      <c r="F168" s="1356"/>
      <c r="G168" s="1360"/>
      <c r="H168" s="1361"/>
      <c r="I168" s="1362"/>
      <c r="J168" s="1359"/>
      <c r="K168" s="1347"/>
      <c r="L168" s="1348"/>
      <c r="N168" s="38">
        <f t="shared" si="6"/>
        <v>0</v>
      </c>
      <c r="O168" s="38">
        <f t="shared" si="7"/>
        <v>0</v>
      </c>
      <c r="P168" s="38">
        <f t="shared" ca="1" si="8"/>
        <v>0</v>
      </c>
    </row>
    <row r="169" spans="2:16" ht="24.95" customHeight="1" x14ac:dyDescent="0.25">
      <c r="B169" s="1353"/>
      <c r="C169" s="1360"/>
      <c r="D169" s="1361"/>
      <c r="E169" s="1360"/>
      <c r="F169" s="1356"/>
      <c r="G169" s="1360"/>
      <c r="H169" s="1361"/>
      <c r="I169" s="1362"/>
      <c r="J169" s="1359"/>
      <c r="K169" s="1347"/>
      <c r="L169" s="1348"/>
      <c r="N169" s="38">
        <f t="shared" si="6"/>
        <v>0</v>
      </c>
      <c r="O169" s="38">
        <f t="shared" si="7"/>
        <v>0</v>
      </c>
      <c r="P169" s="38">
        <f t="shared" ca="1" si="8"/>
        <v>0</v>
      </c>
    </row>
    <row r="170" spans="2:16" ht="24.95" customHeight="1" x14ac:dyDescent="0.25">
      <c r="B170" s="1353"/>
      <c r="C170" s="1360"/>
      <c r="D170" s="1361"/>
      <c r="E170" s="1360"/>
      <c r="F170" s="1356"/>
      <c r="G170" s="1360"/>
      <c r="H170" s="1361"/>
      <c r="I170" s="1362"/>
      <c r="J170" s="1359"/>
      <c r="K170" s="1347"/>
      <c r="L170" s="1348"/>
      <c r="N170" s="38">
        <f t="shared" si="6"/>
        <v>0</v>
      </c>
      <c r="O170" s="38">
        <f t="shared" si="7"/>
        <v>0</v>
      </c>
      <c r="P170" s="38">
        <f t="shared" ca="1" si="8"/>
        <v>0</v>
      </c>
    </row>
    <row r="171" spans="2:16" ht="24.95" customHeight="1" x14ac:dyDescent="0.25">
      <c r="B171" s="1353"/>
      <c r="C171" s="1360"/>
      <c r="D171" s="1361"/>
      <c r="E171" s="1360"/>
      <c r="F171" s="1356"/>
      <c r="G171" s="1360"/>
      <c r="H171" s="1361"/>
      <c r="I171" s="1362"/>
      <c r="J171" s="1359"/>
      <c r="K171" s="1347"/>
      <c r="L171" s="1348"/>
      <c r="N171" s="38">
        <f t="shared" si="6"/>
        <v>0</v>
      </c>
      <c r="O171" s="38">
        <f t="shared" si="7"/>
        <v>0</v>
      </c>
      <c r="P171" s="38">
        <f t="shared" ca="1" si="8"/>
        <v>0</v>
      </c>
    </row>
    <row r="172" spans="2:16" ht="24.95" customHeight="1" x14ac:dyDescent="0.25">
      <c r="B172" s="1353"/>
      <c r="C172" s="1360"/>
      <c r="D172" s="1361"/>
      <c r="E172" s="1360"/>
      <c r="F172" s="1356"/>
      <c r="G172" s="1360"/>
      <c r="H172" s="1361"/>
      <c r="I172" s="1362"/>
      <c r="J172" s="1359"/>
      <c r="K172" s="1347"/>
      <c r="L172" s="1348"/>
      <c r="N172" s="38">
        <f t="shared" si="6"/>
        <v>0</v>
      </c>
      <c r="O172" s="38">
        <f t="shared" si="7"/>
        <v>0</v>
      </c>
      <c r="P172" s="38">
        <f t="shared" ca="1" si="8"/>
        <v>0</v>
      </c>
    </row>
    <row r="173" spans="2:16" ht="24.95" customHeight="1" x14ac:dyDescent="0.25">
      <c r="B173" s="1353"/>
      <c r="C173" s="1360"/>
      <c r="D173" s="1361"/>
      <c r="E173" s="1360"/>
      <c r="F173" s="1356"/>
      <c r="G173" s="1360"/>
      <c r="H173" s="1361"/>
      <c r="I173" s="1362"/>
      <c r="J173" s="1359"/>
      <c r="K173" s="1347"/>
      <c r="L173" s="1348"/>
      <c r="N173" s="38">
        <f t="shared" si="6"/>
        <v>0</v>
      </c>
      <c r="O173" s="38">
        <f t="shared" si="7"/>
        <v>0</v>
      </c>
      <c r="P173" s="38">
        <f t="shared" ca="1" si="8"/>
        <v>0</v>
      </c>
    </row>
    <row r="174" spans="2:16" ht="24.95" customHeight="1" x14ac:dyDescent="0.25">
      <c r="B174" s="1353"/>
      <c r="C174" s="1360"/>
      <c r="D174" s="1361"/>
      <c r="E174" s="1360"/>
      <c r="F174" s="1356"/>
      <c r="G174" s="1360"/>
      <c r="H174" s="1361"/>
      <c r="I174" s="1362"/>
      <c r="J174" s="1359"/>
      <c r="K174" s="1347"/>
      <c r="L174" s="1348"/>
      <c r="N174" s="38">
        <f t="shared" si="6"/>
        <v>0</v>
      </c>
      <c r="O174" s="38">
        <f t="shared" si="7"/>
        <v>0</v>
      </c>
      <c r="P174" s="38">
        <f t="shared" ca="1" si="8"/>
        <v>0</v>
      </c>
    </row>
    <row r="175" spans="2:16" ht="24.95" customHeight="1" x14ac:dyDescent="0.25">
      <c r="B175" s="1353"/>
      <c r="C175" s="1360"/>
      <c r="D175" s="1361"/>
      <c r="E175" s="1360"/>
      <c r="F175" s="1356"/>
      <c r="G175" s="1360"/>
      <c r="H175" s="1361"/>
      <c r="I175" s="1362"/>
      <c r="J175" s="1359"/>
      <c r="K175" s="1347"/>
      <c r="L175" s="1348"/>
      <c r="N175" s="38">
        <f t="shared" si="6"/>
        <v>0</v>
      </c>
      <c r="O175" s="38">
        <f t="shared" si="7"/>
        <v>0</v>
      </c>
      <c r="P175" s="38">
        <f t="shared" ca="1" si="8"/>
        <v>0</v>
      </c>
    </row>
    <row r="176" spans="2:16" ht="24.95" customHeight="1" x14ac:dyDescent="0.25">
      <c r="B176" s="1353"/>
      <c r="C176" s="1360"/>
      <c r="D176" s="1361"/>
      <c r="E176" s="1360"/>
      <c r="F176" s="1356"/>
      <c r="G176" s="1360"/>
      <c r="H176" s="1361"/>
      <c r="I176" s="1362"/>
      <c r="J176" s="1359"/>
      <c r="K176" s="1347"/>
      <c r="L176" s="1348"/>
      <c r="N176" s="38">
        <f t="shared" si="6"/>
        <v>0</v>
      </c>
      <c r="O176" s="38">
        <f t="shared" si="7"/>
        <v>0</v>
      </c>
      <c r="P176" s="38">
        <f t="shared" ca="1" si="8"/>
        <v>0</v>
      </c>
    </row>
    <row r="177" spans="2:16" ht="24.95" customHeight="1" x14ac:dyDescent="0.25">
      <c r="B177" s="1353"/>
      <c r="C177" s="1360"/>
      <c r="D177" s="1361"/>
      <c r="E177" s="1360"/>
      <c r="F177" s="1356"/>
      <c r="G177" s="1360"/>
      <c r="H177" s="1361"/>
      <c r="I177" s="1362"/>
      <c r="J177" s="1359"/>
      <c r="K177" s="1347"/>
      <c r="L177" s="1348"/>
      <c r="N177" s="38">
        <f t="shared" si="6"/>
        <v>0</v>
      </c>
      <c r="O177" s="38">
        <f t="shared" si="7"/>
        <v>0</v>
      </c>
      <c r="P177" s="38">
        <f t="shared" ca="1" si="8"/>
        <v>0</v>
      </c>
    </row>
    <row r="178" spans="2:16" ht="24.95" customHeight="1" x14ac:dyDescent="0.25">
      <c r="B178" s="1353"/>
      <c r="C178" s="1360"/>
      <c r="D178" s="1361"/>
      <c r="E178" s="1360"/>
      <c r="F178" s="1356"/>
      <c r="G178" s="1360"/>
      <c r="H178" s="1361"/>
      <c r="I178" s="1362"/>
      <c r="J178" s="1359"/>
      <c r="K178" s="1347"/>
      <c r="L178" s="1348"/>
      <c r="N178" s="38">
        <f t="shared" si="6"/>
        <v>0</v>
      </c>
      <c r="O178" s="38">
        <f t="shared" si="7"/>
        <v>0</v>
      </c>
      <c r="P178" s="38">
        <f t="shared" ca="1" si="8"/>
        <v>0</v>
      </c>
    </row>
    <row r="179" spans="2:16" ht="24.95" customHeight="1" x14ac:dyDescent="0.25">
      <c r="B179" s="1353"/>
      <c r="C179" s="1360"/>
      <c r="D179" s="1361"/>
      <c r="E179" s="1360"/>
      <c r="F179" s="1356"/>
      <c r="G179" s="1360"/>
      <c r="H179" s="1361"/>
      <c r="I179" s="1362"/>
      <c r="J179" s="1359"/>
      <c r="K179" s="1347"/>
      <c r="L179" s="1348"/>
      <c r="N179" s="38">
        <f t="shared" si="6"/>
        <v>0</v>
      </c>
      <c r="O179" s="38">
        <f t="shared" si="7"/>
        <v>0</v>
      </c>
      <c r="P179" s="38">
        <f t="shared" ca="1" si="8"/>
        <v>0</v>
      </c>
    </row>
    <row r="180" spans="2:16" ht="24.95" customHeight="1" x14ac:dyDescent="0.25">
      <c r="B180" s="1353"/>
      <c r="C180" s="1360"/>
      <c r="D180" s="1361"/>
      <c r="E180" s="1360"/>
      <c r="F180" s="1356"/>
      <c r="G180" s="1360"/>
      <c r="H180" s="1361"/>
      <c r="I180" s="1362"/>
      <c r="J180" s="1359"/>
      <c r="K180" s="1347"/>
      <c r="L180" s="1348"/>
      <c r="N180" s="38">
        <f t="shared" si="6"/>
        <v>0</v>
      </c>
      <c r="O180" s="38">
        <f t="shared" si="7"/>
        <v>0</v>
      </c>
      <c r="P180" s="38">
        <f t="shared" ca="1" si="8"/>
        <v>0</v>
      </c>
    </row>
    <row r="181" spans="2:16" ht="24.95" customHeight="1" x14ac:dyDescent="0.25">
      <c r="B181" s="1353"/>
      <c r="C181" s="1360"/>
      <c r="D181" s="1361"/>
      <c r="E181" s="1360"/>
      <c r="F181" s="1356"/>
      <c r="G181" s="1360"/>
      <c r="H181" s="1361"/>
      <c r="I181" s="1362"/>
      <c r="J181" s="1359"/>
      <c r="K181" s="1347"/>
      <c r="L181" s="1348"/>
      <c r="N181" s="38">
        <f t="shared" si="6"/>
        <v>0</v>
      </c>
      <c r="O181" s="38">
        <f t="shared" si="7"/>
        <v>0</v>
      </c>
      <c r="P181" s="38">
        <f t="shared" ca="1" si="8"/>
        <v>0</v>
      </c>
    </row>
    <row r="182" spans="2:16" ht="24.95" customHeight="1" x14ac:dyDescent="0.25">
      <c r="B182" s="1353"/>
      <c r="C182" s="1360"/>
      <c r="D182" s="1361"/>
      <c r="E182" s="1360"/>
      <c r="F182" s="1356"/>
      <c r="G182" s="1360"/>
      <c r="H182" s="1361"/>
      <c r="I182" s="1362"/>
      <c r="J182" s="1359"/>
      <c r="K182" s="1347"/>
      <c r="L182" s="1348"/>
      <c r="N182" s="38">
        <f t="shared" si="6"/>
        <v>0</v>
      </c>
      <c r="O182" s="38">
        <f t="shared" si="7"/>
        <v>0</v>
      </c>
      <c r="P182" s="38">
        <f t="shared" ca="1" si="8"/>
        <v>0</v>
      </c>
    </row>
    <row r="183" spans="2:16" ht="24.95" customHeight="1" x14ac:dyDescent="0.25">
      <c r="B183" s="1353"/>
      <c r="C183" s="1360"/>
      <c r="D183" s="1361"/>
      <c r="E183" s="1360"/>
      <c r="F183" s="1356"/>
      <c r="G183" s="1360"/>
      <c r="H183" s="1361"/>
      <c r="I183" s="1362"/>
      <c r="J183" s="1359"/>
      <c r="K183" s="1347"/>
      <c r="L183" s="1348"/>
      <c r="N183" s="38">
        <f t="shared" si="6"/>
        <v>0</v>
      </c>
      <c r="O183" s="38">
        <f t="shared" si="7"/>
        <v>0</v>
      </c>
      <c r="P183" s="38">
        <f t="shared" ca="1" si="8"/>
        <v>0</v>
      </c>
    </row>
    <row r="184" spans="2:16" ht="24.95" customHeight="1" x14ac:dyDescent="0.25">
      <c r="B184" s="1353"/>
      <c r="C184" s="1360"/>
      <c r="D184" s="1361"/>
      <c r="E184" s="1360"/>
      <c r="F184" s="1356"/>
      <c r="G184" s="1360"/>
      <c r="H184" s="1361"/>
      <c r="I184" s="1362"/>
      <c r="J184" s="1359"/>
      <c r="K184" s="1347"/>
      <c r="L184" s="1348"/>
      <c r="N184" s="38">
        <f t="shared" si="6"/>
        <v>0</v>
      </c>
      <c r="O184" s="38">
        <f t="shared" si="7"/>
        <v>0</v>
      </c>
      <c r="P184" s="38">
        <f t="shared" ca="1" si="8"/>
        <v>0</v>
      </c>
    </row>
    <row r="185" spans="2:16" ht="24.95" customHeight="1" x14ac:dyDescent="0.25">
      <c r="B185" s="1353"/>
      <c r="C185" s="1360"/>
      <c r="D185" s="1361"/>
      <c r="E185" s="1360"/>
      <c r="F185" s="1356"/>
      <c r="G185" s="1360"/>
      <c r="H185" s="1361"/>
      <c r="I185" s="1362"/>
      <c r="J185" s="1359"/>
      <c r="K185" s="1347"/>
      <c r="L185" s="1348"/>
      <c r="N185" s="38">
        <f t="shared" si="6"/>
        <v>0</v>
      </c>
      <c r="O185" s="38">
        <f t="shared" si="7"/>
        <v>0</v>
      </c>
      <c r="P185" s="38">
        <f t="shared" ca="1" si="8"/>
        <v>0</v>
      </c>
    </row>
    <row r="186" spans="2:16" ht="24.95" customHeight="1" x14ac:dyDescent="0.25">
      <c r="B186" s="1353"/>
      <c r="C186" s="1360"/>
      <c r="D186" s="1361"/>
      <c r="E186" s="1360"/>
      <c r="F186" s="1356"/>
      <c r="G186" s="1360"/>
      <c r="H186" s="1361"/>
      <c r="I186" s="1362"/>
      <c r="J186" s="1359"/>
      <c r="K186" s="1347"/>
      <c r="L186" s="1348"/>
      <c r="N186" s="38">
        <f t="shared" si="6"/>
        <v>0</v>
      </c>
      <c r="O186" s="38">
        <f t="shared" si="7"/>
        <v>0</v>
      </c>
      <c r="P186" s="38">
        <f t="shared" ca="1" si="8"/>
        <v>0</v>
      </c>
    </row>
    <row r="187" spans="2:16" ht="24.95" customHeight="1" x14ac:dyDescent="0.25">
      <c r="B187" s="1353"/>
      <c r="C187" s="1360"/>
      <c r="D187" s="1361"/>
      <c r="E187" s="1360"/>
      <c r="F187" s="1356"/>
      <c r="G187" s="1360"/>
      <c r="H187" s="1361"/>
      <c r="I187" s="1362"/>
      <c r="J187" s="1359"/>
      <c r="K187" s="1347"/>
      <c r="L187" s="1348"/>
      <c r="N187" s="38">
        <f t="shared" si="6"/>
        <v>0</v>
      </c>
      <c r="O187" s="38">
        <f t="shared" si="7"/>
        <v>0</v>
      </c>
      <c r="P187" s="38">
        <f t="shared" ca="1" si="8"/>
        <v>0</v>
      </c>
    </row>
    <row r="188" spans="2:16" ht="24.95" customHeight="1" x14ac:dyDescent="0.25">
      <c r="B188" s="1353"/>
      <c r="C188" s="1360"/>
      <c r="D188" s="1361"/>
      <c r="E188" s="1360"/>
      <c r="F188" s="1356"/>
      <c r="G188" s="1360"/>
      <c r="H188" s="1361"/>
      <c r="I188" s="1362"/>
      <c r="J188" s="1359"/>
      <c r="K188" s="1347"/>
      <c r="L188" s="1348"/>
      <c r="N188" s="38">
        <f t="shared" si="6"/>
        <v>0</v>
      </c>
      <c r="O188" s="38">
        <f t="shared" si="7"/>
        <v>0</v>
      </c>
      <c r="P188" s="38">
        <f t="shared" ca="1" si="8"/>
        <v>0</v>
      </c>
    </row>
    <row r="189" spans="2:16" ht="24.95" customHeight="1" x14ac:dyDescent="0.25">
      <c r="B189" s="1353"/>
      <c r="C189" s="1360"/>
      <c r="D189" s="1361"/>
      <c r="E189" s="1360"/>
      <c r="F189" s="1356"/>
      <c r="G189" s="1360"/>
      <c r="H189" s="1361"/>
      <c r="I189" s="1362"/>
      <c r="J189" s="1359"/>
      <c r="K189" s="1347"/>
      <c r="L189" s="1348"/>
      <c r="N189" s="38">
        <f t="shared" si="6"/>
        <v>0</v>
      </c>
      <c r="O189" s="38">
        <f t="shared" si="7"/>
        <v>0</v>
      </c>
      <c r="P189" s="38">
        <f t="shared" ca="1" si="8"/>
        <v>0</v>
      </c>
    </row>
    <row r="190" spans="2:16" ht="24.95" customHeight="1" x14ac:dyDescent="0.25">
      <c r="B190" s="1353"/>
      <c r="C190" s="1360"/>
      <c r="D190" s="1361"/>
      <c r="E190" s="1360"/>
      <c r="F190" s="1356"/>
      <c r="G190" s="1360"/>
      <c r="H190" s="1361"/>
      <c r="I190" s="1362"/>
      <c r="J190" s="1359"/>
      <c r="K190" s="1347"/>
      <c r="L190" s="1348"/>
      <c r="N190" s="38">
        <f t="shared" si="6"/>
        <v>0</v>
      </c>
      <c r="O190" s="38">
        <f t="shared" si="7"/>
        <v>0</v>
      </c>
      <c r="P190" s="38">
        <f t="shared" ca="1" si="8"/>
        <v>0</v>
      </c>
    </row>
    <row r="191" spans="2:16" ht="24.95" customHeight="1" x14ac:dyDescent="0.25">
      <c r="B191" s="1353"/>
      <c r="C191" s="1360"/>
      <c r="D191" s="1361"/>
      <c r="E191" s="1360"/>
      <c r="F191" s="1356"/>
      <c r="G191" s="1360"/>
      <c r="H191" s="1361"/>
      <c r="I191" s="1362"/>
      <c r="J191" s="1359"/>
      <c r="K191" s="1347"/>
      <c r="L191" s="1348"/>
      <c r="N191" s="38">
        <f t="shared" si="6"/>
        <v>0</v>
      </c>
      <c r="O191" s="38">
        <f t="shared" si="7"/>
        <v>0</v>
      </c>
      <c r="P191" s="38">
        <f t="shared" ca="1" si="8"/>
        <v>0</v>
      </c>
    </row>
    <row r="192" spans="2:16" ht="24.95" customHeight="1" x14ac:dyDescent="0.25">
      <c r="B192" s="1353"/>
      <c r="C192" s="1360"/>
      <c r="D192" s="1361"/>
      <c r="E192" s="1360"/>
      <c r="F192" s="1356"/>
      <c r="G192" s="1360"/>
      <c r="H192" s="1361"/>
      <c r="I192" s="1362"/>
      <c r="J192" s="1359"/>
      <c r="K192" s="1347"/>
      <c r="L192" s="1348"/>
      <c r="N192" s="38">
        <f t="shared" si="6"/>
        <v>0</v>
      </c>
      <c r="O192" s="38">
        <f t="shared" si="7"/>
        <v>0</v>
      </c>
      <c r="P192" s="38">
        <f t="shared" ca="1" si="8"/>
        <v>0</v>
      </c>
    </row>
    <row r="193" spans="2:16" ht="24.95" customHeight="1" x14ac:dyDescent="0.25">
      <c r="B193" s="1353"/>
      <c r="C193" s="1360"/>
      <c r="D193" s="1361"/>
      <c r="E193" s="1360"/>
      <c r="F193" s="1356"/>
      <c r="G193" s="1360"/>
      <c r="H193" s="1361"/>
      <c r="I193" s="1362"/>
      <c r="J193" s="1359"/>
      <c r="K193" s="1347"/>
      <c r="L193" s="1348"/>
      <c r="N193" s="38">
        <f t="shared" si="6"/>
        <v>0</v>
      </c>
      <c r="O193" s="38">
        <f t="shared" si="7"/>
        <v>0</v>
      </c>
      <c r="P193" s="38">
        <f t="shared" ca="1" si="8"/>
        <v>0</v>
      </c>
    </row>
    <row r="194" spans="2:16" ht="24.95" customHeight="1" x14ac:dyDescent="0.25">
      <c r="B194" s="1353"/>
      <c r="C194" s="1360"/>
      <c r="D194" s="1361"/>
      <c r="E194" s="1360"/>
      <c r="F194" s="1356"/>
      <c r="G194" s="1360"/>
      <c r="H194" s="1361"/>
      <c r="I194" s="1362"/>
      <c r="J194" s="1359"/>
      <c r="K194" s="1347"/>
      <c r="L194" s="1348"/>
      <c r="N194" s="38">
        <f t="shared" si="6"/>
        <v>0</v>
      </c>
      <c r="O194" s="38">
        <f t="shared" si="7"/>
        <v>0</v>
      </c>
      <c r="P194" s="38">
        <f t="shared" ca="1" si="8"/>
        <v>0</v>
      </c>
    </row>
    <row r="195" spans="2:16" ht="24.95" customHeight="1" x14ac:dyDescent="0.25">
      <c r="B195" s="1353"/>
      <c r="C195" s="1360"/>
      <c r="D195" s="1361"/>
      <c r="E195" s="1360"/>
      <c r="F195" s="1356"/>
      <c r="G195" s="1360"/>
      <c r="H195" s="1361"/>
      <c r="I195" s="1362"/>
      <c r="J195" s="1359"/>
      <c r="K195" s="1347"/>
      <c r="L195" s="1348"/>
      <c r="N195" s="38">
        <f t="shared" si="6"/>
        <v>0</v>
      </c>
      <c r="O195" s="38">
        <f t="shared" si="7"/>
        <v>0</v>
      </c>
      <c r="P195" s="38">
        <f t="shared" ca="1" si="8"/>
        <v>0</v>
      </c>
    </row>
    <row r="196" spans="2:16" ht="24.95" customHeight="1" x14ac:dyDescent="0.25">
      <c r="B196" s="1353"/>
      <c r="C196" s="1360"/>
      <c r="D196" s="1361"/>
      <c r="E196" s="1360"/>
      <c r="F196" s="1356"/>
      <c r="G196" s="1360"/>
      <c r="H196" s="1361"/>
      <c r="I196" s="1362"/>
      <c r="J196" s="1359"/>
      <c r="K196" s="1347"/>
      <c r="L196" s="1348"/>
      <c r="N196" s="38">
        <f t="shared" si="6"/>
        <v>0</v>
      </c>
      <c r="O196" s="38">
        <f t="shared" si="7"/>
        <v>0</v>
      </c>
      <c r="P196" s="38">
        <f t="shared" ca="1" si="8"/>
        <v>0</v>
      </c>
    </row>
    <row r="197" spans="2:16" ht="24.95" customHeight="1" x14ac:dyDescent="0.25">
      <c r="B197" s="1353"/>
      <c r="C197" s="1360"/>
      <c r="D197" s="1361"/>
      <c r="E197" s="1360"/>
      <c r="F197" s="1356"/>
      <c r="G197" s="1360"/>
      <c r="H197" s="1361"/>
      <c r="I197" s="1362"/>
      <c r="J197" s="1359"/>
      <c r="K197" s="1347"/>
      <c r="L197" s="1348"/>
      <c r="N197" s="38">
        <f t="shared" si="6"/>
        <v>0</v>
      </c>
      <c r="O197" s="38">
        <f t="shared" si="7"/>
        <v>0</v>
      </c>
      <c r="P197" s="38">
        <f t="shared" ca="1" si="8"/>
        <v>0</v>
      </c>
    </row>
    <row r="198" spans="2:16" ht="24.95" customHeight="1" x14ac:dyDescent="0.25">
      <c r="B198" s="1353"/>
      <c r="C198" s="1360"/>
      <c r="D198" s="1361"/>
      <c r="E198" s="1360"/>
      <c r="F198" s="1356"/>
      <c r="G198" s="1360"/>
      <c r="H198" s="1361"/>
      <c r="I198" s="1362"/>
      <c r="J198" s="1359"/>
      <c r="K198" s="1347"/>
      <c r="L198" s="1348"/>
      <c r="N198" s="38">
        <f t="shared" si="6"/>
        <v>0</v>
      </c>
      <c r="O198" s="38">
        <f t="shared" si="7"/>
        <v>0</v>
      </c>
      <c r="P198" s="38">
        <f t="shared" ca="1" si="8"/>
        <v>0</v>
      </c>
    </row>
    <row r="199" spans="2:16" ht="15.75" x14ac:dyDescent="0.25">
      <c r="B199" s="1353"/>
      <c r="C199" s="1360"/>
      <c r="D199" s="1361"/>
      <c r="E199" s="1360"/>
      <c r="F199" s="1356"/>
      <c r="G199" s="1360"/>
      <c r="H199" s="1361"/>
      <c r="I199" s="1362"/>
      <c r="J199" s="1359"/>
      <c r="K199" s="1347"/>
      <c r="L199" s="1348"/>
    </row>
    <row r="200" spans="2:16" ht="15.75" x14ac:dyDescent="0.25">
      <c r="B200" s="1353"/>
      <c r="C200" s="1360"/>
      <c r="D200" s="1361"/>
      <c r="E200" s="1360"/>
      <c r="F200" s="1356"/>
      <c r="G200" s="1360"/>
      <c r="H200" s="1361"/>
      <c r="I200" s="1362"/>
      <c r="J200" s="1359"/>
      <c r="K200" s="1347"/>
      <c r="L200" s="1348"/>
    </row>
    <row r="201" spans="2:16" ht="15.75" x14ac:dyDescent="0.25">
      <c r="B201" s="1353"/>
      <c r="C201" s="1360"/>
      <c r="D201" s="1361"/>
      <c r="E201" s="1360"/>
      <c r="F201" s="1356"/>
      <c r="G201" s="1360"/>
      <c r="H201" s="1361"/>
      <c r="I201" s="1362"/>
      <c r="J201" s="1359"/>
      <c r="K201" s="1347"/>
      <c r="L201" s="1348"/>
    </row>
    <row r="202" spans="2:16" ht="15.75" x14ac:dyDescent="0.25">
      <c r="B202" s="1353"/>
      <c r="C202" s="1360"/>
      <c r="D202" s="1361"/>
      <c r="E202" s="1360"/>
      <c r="F202" s="1356"/>
      <c r="G202" s="1360"/>
      <c r="H202" s="1361"/>
      <c r="I202" s="1362"/>
      <c r="J202" s="1359"/>
      <c r="K202" s="1347"/>
      <c r="L202" s="1348"/>
    </row>
    <row r="203" spans="2:16" ht="15.75" x14ac:dyDescent="0.25">
      <c r="B203" s="1353"/>
      <c r="C203" s="1360"/>
      <c r="D203" s="1361"/>
      <c r="E203" s="1360"/>
      <c r="F203" s="1356"/>
      <c r="G203" s="1360"/>
      <c r="H203" s="1361"/>
      <c r="I203" s="1362"/>
      <c r="J203" s="1359"/>
      <c r="K203" s="1347"/>
      <c r="L203" s="1348"/>
    </row>
    <row r="204" spans="2:16" ht="15.75" x14ac:dyDescent="0.25">
      <c r="B204" s="1353"/>
      <c r="C204" s="1360"/>
      <c r="D204" s="1361"/>
      <c r="E204" s="1360"/>
      <c r="F204" s="1356"/>
      <c r="G204" s="1360"/>
      <c r="H204" s="1361"/>
      <c r="I204" s="1362"/>
      <c r="J204" s="1359"/>
      <c r="K204" s="1347"/>
      <c r="L204" s="1348"/>
    </row>
    <row r="205" spans="2:16" ht="15.75" x14ac:dyDescent="0.25">
      <c r="B205" s="1353"/>
      <c r="C205" s="1360"/>
      <c r="D205" s="1361"/>
      <c r="E205" s="1360"/>
      <c r="F205" s="1356"/>
      <c r="G205" s="1360"/>
      <c r="H205" s="1361"/>
      <c r="I205" s="1362"/>
      <c r="J205" s="1359"/>
      <c r="K205" s="1347"/>
      <c r="L205" s="1348"/>
    </row>
    <row r="206" spans="2:16" ht="15.75" x14ac:dyDescent="0.25">
      <c r="B206" s="1353"/>
      <c r="C206" s="1360"/>
      <c r="D206" s="1361"/>
      <c r="E206" s="1360"/>
      <c r="F206" s="1356"/>
      <c r="G206" s="1360"/>
      <c r="H206" s="1361"/>
      <c r="I206" s="1362"/>
      <c r="J206" s="1359"/>
      <c r="K206" s="1347"/>
      <c r="L206" s="1348"/>
    </row>
    <row r="207" spans="2:16" ht="15.75" x14ac:dyDescent="0.25">
      <c r="B207" s="1353"/>
      <c r="C207" s="1360"/>
      <c r="D207" s="1361"/>
      <c r="E207" s="1360"/>
      <c r="F207" s="1356"/>
      <c r="G207" s="1360"/>
      <c r="H207" s="1361"/>
      <c r="I207" s="1362"/>
      <c r="J207" s="1359"/>
      <c r="K207" s="1347"/>
      <c r="L207" s="1348"/>
    </row>
    <row r="208" spans="2:16" ht="15.75" x14ac:dyDescent="0.25">
      <c r="B208" s="1353"/>
      <c r="C208" s="1360"/>
      <c r="D208" s="1361"/>
      <c r="E208" s="1360"/>
      <c r="F208" s="1356"/>
      <c r="G208" s="1360"/>
      <c r="H208" s="1361"/>
      <c r="I208" s="1362"/>
      <c r="J208" s="1359"/>
      <c r="K208" s="1347"/>
      <c r="L208" s="1348"/>
    </row>
    <row r="209" spans="2:12" ht="15.75" x14ac:dyDescent="0.25">
      <c r="B209" s="1353"/>
      <c r="C209" s="1360"/>
      <c r="D209" s="1361"/>
      <c r="E209" s="1360"/>
      <c r="F209" s="1356"/>
      <c r="G209" s="1360"/>
      <c r="H209" s="1361"/>
      <c r="I209" s="1362"/>
      <c r="J209" s="1359"/>
      <c r="K209" s="1347"/>
      <c r="L209" s="1348"/>
    </row>
    <row r="210" spans="2:12" ht="15.75" x14ac:dyDescent="0.25">
      <c r="B210" s="1353"/>
      <c r="C210" s="1360"/>
      <c r="D210" s="1361"/>
      <c r="E210" s="1360"/>
      <c r="F210" s="1356"/>
      <c r="G210" s="1360"/>
      <c r="H210" s="1361"/>
      <c r="I210" s="1362"/>
      <c r="J210" s="1359"/>
      <c r="K210" s="1347"/>
      <c r="L210" s="1348"/>
    </row>
    <row r="211" spans="2:12" ht="15.75" x14ac:dyDescent="0.25">
      <c r="B211" s="1353"/>
      <c r="C211" s="1360"/>
      <c r="D211" s="1361"/>
      <c r="E211" s="1360"/>
      <c r="F211" s="1356"/>
      <c r="G211" s="1360"/>
      <c r="H211" s="1361"/>
      <c r="I211" s="1362"/>
      <c r="J211" s="1359"/>
      <c r="K211" s="1347"/>
      <c r="L211" s="1348"/>
    </row>
    <row r="212" spans="2:12" ht="15.75" x14ac:dyDescent="0.25">
      <c r="B212" s="1353"/>
      <c r="C212" s="1360"/>
      <c r="D212" s="1361"/>
      <c r="E212" s="1360"/>
      <c r="F212" s="1356"/>
      <c r="G212" s="1360"/>
      <c r="H212" s="1361"/>
      <c r="I212" s="1362"/>
      <c r="J212" s="1359"/>
      <c r="K212" s="1347"/>
      <c r="L212" s="1348"/>
    </row>
    <row r="213" spans="2:12" ht="15.75" x14ac:dyDescent="0.25">
      <c r="B213" s="1353"/>
      <c r="C213" s="1360"/>
      <c r="D213" s="1361"/>
      <c r="E213" s="1360"/>
      <c r="F213" s="1356"/>
      <c r="G213" s="1360"/>
      <c r="H213" s="1361"/>
      <c r="I213" s="1362"/>
      <c r="J213" s="1359"/>
      <c r="K213" s="1347"/>
      <c r="L213" s="1348"/>
    </row>
    <row r="214" spans="2:12" ht="15.75" x14ac:dyDescent="0.25">
      <c r="B214" s="1353"/>
      <c r="C214" s="1360"/>
      <c r="D214" s="1361"/>
      <c r="E214" s="1360"/>
      <c r="F214" s="1356"/>
      <c r="G214" s="1360"/>
      <c r="H214" s="1361"/>
      <c r="I214" s="1362"/>
      <c r="J214" s="1359"/>
      <c r="K214" s="1347"/>
      <c r="L214" s="1348"/>
    </row>
    <row r="215" spans="2:12" ht="15.75" x14ac:dyDescent="0.25">
      <c r="B215" s="1353"/>
      <c r="C215" s="1360"/>
      <c r="D215" s="1361"/>
      <c r="E215" s="1360"/>
      <c r="F215" s="1356"/>
      <c r="G215" s="1360"/>
      <c r="H215" s="1361"/>
      <c r="I215" s="1362"/>
      <c r="J215" s="1359"/>
      <c r="K215" s="1347"/>
      <c r="L215" s="1348"/>
    </row>
    <row r="216" spans="2:12" ht="15.75" x14ac:dyDescent="0.25">
      <c r="B216" s="1353"/>
      <c r="C216" s="1360"/>
      <c r="D216" s="1361"/>
      <c r="E216" s="1360"/>
      <c r="F216" s="1356"/>
      <c r="G216" s="1360"/>
      <c r="H216" s="1361"/>
      <c r="I216" s="1362"/>
      <c r="J216" s="1359"/>
      <c r="K216" s="1347"/>
      <c r="L216" s="1348"/>
    </row>
    <row r="217" spans="2:12" ht="15.75" x14ac:dyDescent="0.25">
      <c r="B217" s="1353"/>
      <c r="C217" s="1360"/>
      <c r="D217" s="1361"/>
      <c r="E217" s="1360"/>
      <c r="F217" s="1356"/>
      <c r="G217" s="1360"/>
      <c r="H217" s="1361"/>
      <c r="I217" s="1362"/>
      <c r="J217" s="1359"/>
      <c r="K217" s="1347"/>
      <c r="L217" s="1348"/>
    </row>
    <row r="218" spans="2:12" ht="15.75" x14ac:dyDescent="0.25">
      <c r="B218" s="1353"/>
      <c r="C218" s="1360"/>
      <c r="D218" s="1361"/>
      <c r="E218" s="1360"/>
      <c r="F218" s="1356"/>
      <c r="G218" s="1360"/>
      <c r="H218" s="1361"/>
      <c r="I218" s="1362"/>
      <c r="J218" s="1359"/>
      <c r="K218" s="1347"/>
      <c r="L218" s="1348"/>
    </row>
    <row r="219" spans="2:12" ht="15.75" x14ac:dyDescent="0.25">
      <c r="B219" s="1353"/>
      <c r="C219" s="1360"/>
      <c r="D219" s="1361"/>
      <c r="E219" s="1360"/>
      <c r="F219" s="1356"/>
      <c r="G219" s="1360"/>
      <c r="H219" s="1361"/>
      <c r="I219" s="1362"/>
      <c r="J219" s="1359"/>
      <c r="K219" s="1347"/>
      <c r="L219" s="1348"/>
    </row>
    <row r="220" spans="2:12" ht="15.75" x14ac:dyDescent="0.25">
      <c r="B220" s="1353"/>
      <c r="C220" s="1360"/>
      <c r="D220" s="1361"/>
      <c r="E220" s="1360"/>
      <c r="F220" s="1356"/>
      <c r="G220" s="1360"/>
      <c r="H220" s="1361"/>
      <c r="I220" s="1362"/>
      <c r="J220" s="1359"/>
      <c r="K220" s="1347"/>
      <c r="L220" s="1348"/>
    </row>
    <row r="221" spans="2:12" ht="15.75" x14ac:dyDescent="0.25">
      <c r="B221" s="1353"/>
      <c r="C221" s="1360"/>
      <c r="D221" s="1361"/>
      <c r="E221" s="1360"/>
      <c r="F221" s="1356"/>
      <c r="G221" s="1360"/>
      <c r="H221" s="1361"/>
      <c r="I221" s="1362"/>
      <c r="J221" s="1359"/>
      <c r="K221" s="1347"/>
      <c r="L221" s="1348"/>
    </row>
    <row r="222" spans="2:12" ht="15.75" x14ac:dyDescent="0.25">
      <c r="B222" s="1353"/>
      <c r="C222" s="1360"/>
      <c r="D222" s="1361"/>
      <c r="E222" s="1360"/>
      <c r="F222" s="1356"/>
      <c r="G222" s="1360"/>
      <c r="H222" s="1361"/>
      <c r="I222" s="1362"/>
      <c r="J222" s="1359"/>
      <c r="K222" s="1347"/>
      <c r="L222" s="1348"/>
    </row>
    <row r="223" spans="2:12" ht="15.75" x14ac:dyDescent="0.25">
      <c r="B223" s="1353"/>
      <c r="C223" s="1360"/>
      <c r="D223" s="1361"/>
      <c r="E223" s="1360"/>
      <c r="F223" s="1356"/>
      <c r="G223" s="1360"/>
      <c r="H223" s="1361"/>
      <c r="I223" s="1362"/>
      <c r="J223" s="1359"/>
      <c r="K223" s="1347"/>
      <c r="L223" s="1348"/>
    </row>
    <row r="224" spans="2:12" ht="15.75" x14ac:dyDescent="0.25">
      <c r="B224" s="1353"/>
      <c r="C224" s="1360"/>
      <c r="D224" s="1361"/>
      <c r="E224" s="1360"/>
      <c r="F224" s="1356"/>
      <c r="G224" s="1360"/>
      <c r="H224" s="1361"/>
      <c r="I224" s="1362"/>
      <c r="J224" s="1359"/>
      <c r="K224" s="1347"/>
      <c r="L224" s="1348"/>
    </row>
    <row r="225" spans="2:12" ht="15.75" x14ac:dyDescent="0.25">
      <c r="B225" s="1353"/>
      <c r="C225" s="1360"/>
      <c r="D225" s="1361"/>
      <c r="E225" s="1360"/>
      <c r="F225" s="1356"/>
      <c r="G225" s="1360"/>
      <c r="H225" s="1361"/>
      <c r="I225" s="1362"/>
      <c r="J225" s="1359"/>
      <c r="K225" s="1347"/>
      <c r="L225" s="1348"/>
    </row>
    <row r="226" spans="2:12" ht="15.75" x14ac:dyDescent="0.25">
      <c r="B226" s="1353"/>
      <c r="C226" s="1360"/>
      <c r="D226" s="1361"/>
      <c r="E226" s="1360"/>
      <c r="F226" s="1356"/>
      <c r="G226" s="1360"/>
      <c r="H226" s="1361"/>
      <c r="I226" s="1362"/>
      <c r="J226" s="1359"/>
      <c r="K226" s="1347"/>
      <c r="L226" s="1348"/>
    </row>
    <row r="227" spans="2:12" ht="15.75" x14ac:dyDescent="0.25">
      <c r="B227" s="1353"/>
      <c r="C227" s="1360"/>
      <c r="D227" s="1361"/>
      <c r="E227" s="1360"/>
      <c r="F227" s="1356"/>
      <c r="G227" s="1360"/>
      <c r="H227" s="1361"/>
      <c r="I227" s="1362"/>
      <c r="J227" s="1359"/>
      <c r="K227" s="1347"/>
      <c r="L227" s="1348"/>
    </row>
    <row r="228" spans="2:12" ht="15.75" x14ac:dyDescent="0.25">
      <c r="B228" s="1353"/>
      <c r="C228" s="1360"/>
      <c r="D228" s="1361"/>
      <c r="E228" s="1360"/>
      <c r="F228" s="1356"/>
      <c r="G228" s="1360"/>
      <c r="H228" s="1361"/>
      <c r="I228" s="1362"/>
      <c r="J228" s="1359"/>
      <c r="K228" s="1347"/>
      <c r="L228" s="1348"/>
    </row>
    <row r="229" spans="2:12" ht="15.75" x14ac:dyDescent="0.25">
      <c r="B229" s="1353"/>
      <c r="C229" s="1360"/>
      <c r="D229" s="1361"/>
      <c r="E229" s="1360"/>
      <c r="F229" s="1356"/>
      <c r="G229" s="1360"/>
      <c r="H229" s="1361"/>
      <c r="I229" s="1362"/>
      <c r="J229" s="1359"/>
      <c r="K229" s="1347"/>
      <c r="L229" s="1348"/>
    </row>
    <row r="230" spans="2:12" ht="15.75" x14ac:dyDescent="0.25">
      <c r="B230" s="1353"/>
      <c r="C230" s="1360"/>
      <c r="D230" s="1361"/>
      <c r="E230" s="1360"/>
      <c r="F230" s="1356"/>
      <c r="G230" s="1360"/>
      <c r="H230" s="1361"/>
      <c r="I230" s="1362"/>
      <c r="J230" s="1359"/>
      <c r="K230" s="1347"/>
      <c r="L230" s="1348"/>
    </row>
    <row r="231" spans="2:12" ht="15.75" x14ac:dyDescent="0.25">
      <c r="B231" s="1353"/>
      <c r="C231" s="1360"/>
      <c r="D231" s="1361"/>
      <c r="E231" s="1360"/>
      <c r="F231" s="1356"/>
      <c r="G231" s="1360"/>
      <c r="H231" s="1361"/>
      <c r="I231" s="1362"/>
      <c r="J231" s="1359"/>
      <c r="K231" s="1347"/>
      <c r="L231" s="1348"/>
    </row>
    <row r="232" spans="2:12" ht="15.75" x14ac:dyDescent="0.25">
      <c r="B232" s="1353"/>
      <c r="C232" s="1360"/>
      <c r="D232" s="1361"/>
      <c r="E232" s="1360"/>
      <c r="F232" s="1356"/>
      <c r="G232" s="1360"/>
      <c r="H232" s="1361"/>
      <c r="I232" s="1362"/>
      <c r="J232" s="1359"/>
      <c r="K232" s="1347"/>
      <c r="L232" s="1348"/>
    </row>
    <row r="233" spans="2:12" ht="15.75" x14ac:dyDescent="0.25">
      <c r="B233" s="1353"/>
      <c r="C233" s="1360"/>
      <c r="D233" s="1361"/>
      <c r="E233" s="1360"/>
      <c r="F233" s="1356"/>
      <c r="G233" s="1360"/>
      <c r="H233" s="1361"/>
      <c r="I233" s="1362"/>
      <c r="J233" s="1359"/>
      <c r="K233" s="1347"/>
      <c r="L233" s="1348"/>
    </row>
    <row r="234" spans="2:12" ht="15.75" x14ac:dyDescent="0.25">
      <c r="B234" s="1353"/>
      <c r="C234" s="1360"/>
      <c r="D234" s="1361"/>
      <c r="E234" s="1360"/>
      <c r="F234" s="1356"/>
      <c r="G234" s="1360"/>
      <c r="H234" s="1361"/>
      <c r="I234" s="1362"/>
      <c r="J234" s="1359"/>
      <c r="K234" s="1347"/>
      <c r="L234" s="1348"/>
    </row>
    <row r="235" spans="2:12" ht="15.75" x14ac:dyDescent="0.25">
      <c r="B235" s="1353"/>
      <c r="C235" s="1360"/>
      <c r="D235" s="1361"/>
      <c r="E235" s="1360"/>
      <c r="F235" s="1356"/>
      <c r="G235" s="1360"/>
      <c r="H235" s="1361"/>
      <c r="I235" s="1362"/>
      <c r="J235" s="1359"/>
      <c r="K235" s="1347"/>
      <c r="L235" s="1348"/>
    </row>
    <row r="236" spans="2:12" ht="15.75" x14ac:dyDescent="0.25">
      <c r="B236" s="1353"/>
      <c r="C236" s="1360"/>
      <c r="D236" s="1361"/>
      <c r="E236" s="1360"/>
      <c r="F236" s="1356"/>
      <c r="G236" s="1360"/>
      <c r="H236" s="1361"/>
      <c r="I236" s="1362"/>
      <c r="J236" s="1359"/>
      <c r="K236" s="1347"/>
      <c r="L236" s="1348"/>
    </row>
    <row r="237" spans="2:12" ht="15.75" x14ac:dyDescent="0.25">
      <c r="B237" s="1353"/>
      <c r="C237" s="1360"/>
      <c r="D237" s="1361"/>
      <c r="E237" s="1360"/>
      <c r="F237" s="1356"/>
      <c r="G237" s="1360"/>
      <c r="H237" s="1361"/>
      <c r="I237" s="1362"/>
      <c r="J237" s="1359"/>
      <c r="K237" s="1347"/>
      <c r="L237" s="1348"/>
    </row>
    <row r="238" spans="2:12" ht="15.75" x14ac:dyDescent="0.25">
      <c r="B238" s="1353"/>
      <c r="C238" s="1360"/>
      <c r="D238" s="1361"/>
      <c r="E238" s="1360"/>
      <c r="F238" s="1356"/>
      <c r="G238" s="1360"/>
      <c r="H238" s="1361"/>
      <c r="I238" s="1362"/>
      <c r="J238" s="1359"/>
      <c r="K238" s="1347"/>
      <c r="L238" s="1348"/>
    </row>
    <row r="239" spans="2:12" ht="15.75" x14ac:dyDescent="0.25">
      <c r="B239" s="1353"/>
      <c r="C239" s="1360"/>
      <c r="D239" s="1361"/>
      <c r="E239" s="1360"/>
      <c r="F239" s="1356"/>
      <c r="G239" s="1360"/>
      <c r="H239" s="1361"/>
      <c r="I239" s="1362"/>
      <c r="J239" s="1359"/>
      <c r="K239" s="1347"/>
      <c r="L239" s="1348"/>
    </row>
    <row r="240" spans="2:12" ht="15.75" x14ac:dyDescent="0.25">
      <c r="B240" s="1353"/>
      <c r="C240" s="1360"/>
      <c r="D240" s="1361"/>
      <c r="E240" s="1360"/>
      <c r="F240" s="1356"/>
      <c r="G240" s="1360"/>
      <c r="H240" s="1361"/>
      <c r="I240" s="1362"/>
      <c r="J240" s="1359"/>
      <c r="K240" s="1347"/>
      <c r="L240" s="1348"/>
    </row>
    <row r="241" spans="2:12" ht="15.75" x14ac:dyDescent="0.25">
      <c r="B241" s="1353"/>
      <c r="C241" s="1360"/>
      <c r="D241" s="1361"/>
      <c r="E241" s="1360"/>
      <c r="F241" s="1356"/>
      <c r="G241" s="1360"/>
      <c r="H241" s="1361"/>
      <c r="I241" s="1362"/>
      <c r="J241" s="1359"/>
      <c r="K241" s="1347"/>
      <c r="L241" s="1348"/>
    </row>
    <row r="242" spans="2:12" ht="15.75" x14ac:dyDescent="0.25">
      <c r="B242" s="1353"/>
      <c r="C242" s="1360"/>
      <c r="D242" s="1361"/>
      <c r="E242" s="1360"/>
      <c r="F242" s="1356"/>
      <c r="G242" s="1360"/>
      <c r="H242" s="1361"/>
      <c r="I242" s="1362"/>
      <c r="J242" s="1359"/>
      <c r="K242" s="1347"/>
      <c r="L242" s="1348"/>
    </row>
    <row r="243" spans="2:12" ht="15.75" x14ac:dyDescent="0.25">
      <c r="B243" s="1353"/>
      <c r="C243" s="1360"/>
      <c r="D243" s="1361"/>
      <c r="E243" s="1360"/>
      <c r="F243" s="1356"/>
      <c r="G243" s="1360"/>
      <c r="H243" s="1361"/>
      <c r="I243" s="1362"/>
      <c r="J243" s="1359"/>
      <c r="K243" s="1347"/>
      <c r="L243" s="1348"/>
    </row>
    <row r="244" spans="2:12" ht="15.75" x14ac:dyDescent="0.25">
      <c r="B244" s="1353"/>
      <c r="C244" s="1360"/>
      <c r="D244" s="1361"/>
      <c r="E244" s="1360"/>
      <c r="F244" s="1356"/>
      <c r="G244" s="1360"/>
      <c r="H244" s="1361"/>
      <c r="I244" s="1362"/>
      <c r="J244" s="1359"/>
      <c r="K244" s="1347"/>
      <c r="L244" s="1348"/>
    </row>
    <row r="245" spans="2:12" ht="15.75" x14ac:dyDescent="0.25">
      <c r="B245" s="1353"/>
      <c r="C245" s="1360"/>
      <c r="D245" s="1361"/>
      <c r="E245" s="1360"/>
      <c r="F245" s="1356"/>
      <c r="G245" s="1360"/>
      <c r="H245" s="1361"/>
      <c r="I245" s="1362"/>
      <c r="J245" s="1359"/>
      <c r="K245" s="1347"/>
      <c r="L245" s="1348"/>
    </row>
    <row r="246" spans="2:12" ht="15.75" x14ac:dyDescent="0.25">
      <c r="B246" s="1353"/>
      <c r="C246" s="1360"/>
      <c r="D246" s="1361"/>
      <c r="E246" s="1360"/>
      <c r="F246" s="1356"/>
      <c r="G246" s="1360"/>
      <c r="H246" s="1361"/>
      <c r="I246" s="1362"/>
      <c r="J246" s="1359"/>
      <c r="K246" s="1347"/>
      <c r="L246" s="1348"/>
    </row>
    <row r="247" spans="2:12" ht="15.75" x14ac:dyDescent="0.25">
      <c r="B247" s="1353"/>
      <c r="C247" s="1360"/>
      <c r="D247" s="1361"/>
      <c r="E247" s="1360"/>
      <c r="F247" s="1356"/>
      <c r="G247" s="1360"/>
      <c r="H247" s="1361"/>
      <c r="I247" s="1362"/>
      <c r="J247" s="1359"/>
      <c r="K247" s="1347"/>
      <c r="L247" s="1348"/>
    </row>
    <row r="248" spans="2:12" ht="15.75" x14ac:dyDescent="0.25">
      <c r="B248" s="1353"/>
      <c r="C248" s="1360"/>
      <c r="D248" s="1361"/>
      <c r="E248" s="1360"/>
      <c r="F248" s="1356"/>
      <c r="G248" s="1360"/>
      <c r="H248" s="1361"/>
      <c r="I248" s="1362"/>
      <c r="J248" s="1359"/>
      <c r="K248" s="1347"/>
      <c r="L248" s="1348"/>
    </row>
    <row r="249" spans="2:12" ht="15.75" x14ac:dyDescent="0.25">
      <c r="B249" s="1353"/>
      <c r="C249" s="1360"/>
      <c r="D249" s="1361"/>
      <c r="E249" s="1360"/>
      <c r="F249" s="1356"/>
      <c r="G249" s="1360"/>
      <c r="H249" s="1361"/>
      <c r="I249" s="1362"/>
      <c r="J249" s="1359"/>
      <c r="K249" s="1347"/>
      <c r="L249" s="1348"/>
    </row>
    <row r="250" spans="2:12" ht="15.75" x14ac:dyDescent="0.25">
      <c r="B250" s="1353"/>
      <c r="C250" s="1360"/>
      <c r="D250" s="1361"/>
      <c r="E250" s="1360"/>
      <c r="F250" s="1356"/>
      <c r="G250" s="1360"/>
      <c r="H250" s="1361"/>
      <c r="I250" s="1362"/>
      <c r="J250" s="1359"/>
      <c r="K250" s="1347"/>
      <c r="L250" s="1348"/>
    </row>
    <row r="251" spans="2:12" ht="15.75" x14ac:dyDescent="0.25">
      <c r="B251" s="1353"/>
      <c r="C251" s="1360"/>
      <c r="D251" s="1361"/>
      <c r="E251" s="1360"/>
      <c r="F251" s="1356"/>
      <c r="G251" s="1360"/>
      <c r="H251" s="1361"/>
      <c r="I251" s="1362"/>
      <c r="J251" s="1359"/>
      <c r="K251" s="1347"/>
      <c r="L251" s="1348"/>
    </row>
    <row r="252" spans="2:12" ht="15.75" x14ac:dyDescent="0.25">
      <c r="B252" s="1353"/>
      <c r="C252" s="1360"/>
      <c r="D252" s="1361"/>
      <c r="E252" s="1360"/>
      <c r="F252" s="1356"/>
      <c r="G252" s="1360"/>
      <c r="H252" s="1361"/>
      <c r="I252" s="1362"/>
      <c r="J252" s="1359"/>
      <c r="K252" s="1347"/>
      <c r="L252" s="1348"/>
    </row>
    <row r="253" spans="2:12" ht="15.75" x14ac:dyDescent="0.25">
      <c r="B253" s="1353"/>
      <c r="C253" s="1360"/>
      <c r="D253" s="1361"/>
      <c r="E253" s="1360"/>
      <c r="F253" s="1356"/>
      <c r="G253" s="1360"/>
      <c r="H253" s="1361"/>
      <c r="I253" s="1362"/>
      <c r="J253" s="1359"/>
      <c r="K253" s="1347"/>
      <c r="L253" s="1348"/>
    </row>
    <row r="254" spans="2:12" ht="15.75" x14ac:dyDescent="0.25">
      <c r="B254" s="1353"/>
      <c r="C254" s="1360"/>
      <c r="D254" s="1361"/>
      <c r="E254" s="1360"/>
      <c r="F254" s="1356"/>
      <c r="G254" s="1360"/>
      <c r="H254" s="1361"/>
      <c r="I254" s="1362"/>
      <c r="J254" s="1359"/>
      <c r="K254" s="1347"/>
      <c r="L254" s="1348"/>
    </row>
    <row r="255" spans="2:12" ht="15.75" x14ac:dyDescent="0.25">
      <c r="B255" s="1353"/>
      <c r="C255" s="1360"/>
      <c r="D255" s="1361"/>
      <c r="E255" s="1360"/>
      <c r="F255" s="1356"/>
      <c r="G255" s="1360"/>
      <c r="H255" s="1361"/>
      <c r="I255" s="1362"/>
      <c r="J255" s="1359"/>
      <c r="K255" s="1347"/>
      <c r="L255" s="1348"/>
    </row>
    <row r="256" spans="2:12" ht="15.75" x14ac:dyDescent="0.25">
      <c r="B256" s="1353"/>
      <c r="C256" s="1360"/>
      <c r="D256" s="1361"/>
      <c r="E256" s="1360"/>
      <c r="F256" s="1356"/>
      <c r="G256" s="1360"/>
      <c r="H256" s="1361"/>
      <c r="I256" s="1362"/>
      <c r="J256" s="1359"/>
      <c r="K256" s="1347"/>
      <c r="L256" s="1348"/>
    </row>
    <row r="257" spans="2:12" ht="15.75" x14ac:dyDescent="0.25">
      <c r="B257" s="1353"/>
      <c r="C257" s="1360"/>
      <c r="D257" s="1361"/>
      <c r="E257" s="1360"/>
      <c r="F257" s="1356"/>
      <c r="G257" s="1360"/>
      <c r="H257" s="1361"/>
      <c r="I257" s="1362"/>
      <c r="J257" s="1359"/>
      <c r="K257" s="1347"/>
      <c r="L257" s="1348"/>
    </row>
    <row r="258" spans="2:12" ht="15.75" x14ac:dyDescent="0.25">
      <c r="B258" s="1353"/>
      <c r="C258" s="1360"/>
      <c r="D258" s="1361"/>
      <c r="E258" s="1360"/>
      <c r="F258" s="1356"/>
      <c r="G258" s="1360"/>
      <c r="H258" s="1361"/>
      <c r="I258" s="1362"/>
      <c r="J258" s="1359"/>
      <c r="K258" s="1347"/>
      <c r="L258" s="1348"/>
    </row>
    <row r="259" spans="2:12" ht="15.75" x14ac:dyDescent="0.25">
      <c r="B259" s="1353"/>
      <c r="C259" s="1360"/>
      <c r="D259" s="1361"/>
      <c r="E259" s="1360"/>
      <c r="F259" s="1356"/>
      <c r="G259" s="1360"/>
      <c r="H259" s="1361"/>
      <c r="I259" s="1362"/>
      <c r="J259" s="1359"/>
      <c r="K259" s="1347"/>
      <c r="L259" s="1348"/>
    </row>
    <row r="260" spans="2:12" ht="15.75" x14ac:dyDescent="0.25">
      <c r="B260" s="1353"/>
      <c r="C260" s="1360"/>
      <c r="D260" s="1361"/>
      <c r="E260" s="1360"/>
      <c r="F260" s="1356"/>
      <c r="G260" s="1360"/>
      <c r="H260" s="1361"/>
      <c r="I260" s="1362"/>
      <c r="J260" s="1359"/>
      <c r="K260" s="1347"/>
      <c r="L260" s="1348"/>
    </row>
    <row r="261" spans="2:12" ht="15.75" x14ac:dyDescent="0.25">
      <c r="B261" s="1353"/>
      <c r="C261" s="1360"/>
      <c r="D261" s="1361"/>
      <c r="E261" s="1360"/>
      <c r="F261" s="1356"/>
      <c r="G261" s="1360"/>
      <c r="H261" s="1361"/>
      <c r="I261" s="1362"/>
      <c r="J261" s="1359"/>
      <c r="K261" s="1347"/>
      <c r="L261" s="1348"/>
    </row>
    <row r="262" spans="2:12" ht="15.75" x14ac:dyDescent="0.25">
      <c r="B262" s="1353"/>
      <c r="C262" s="1360"/>
      <c r="D262" s="1361"/>
      <c r="E262" s="1360"/>
      <c r="F262" s="1356"/>
      <c r="G262" s="1360"/>
      <c r="H262" s="1361"/>
      <c r="I262" s="1362"/>
      <c r="J262" s="1359"/>
      <c r="K262" s="1347"/>
      <c r="L262" s="1348"/>
    </row>
    <row r="263" spans="2:12" ht="15.75" x14ac:dyDescent="0.25">
      <c r="B263" s="1353"/>
      <c r="C263" s="1360"/>
      <c r="D263" s="1361"/>
      <c r="E263" s="1360"/>
      <c r="F263" s="1356"/>
      <c r="G263" s="1360"/>
      <c r="H263" s="1361"/>
      <c r="I263" s="1362"/>
      <c r="J263" s="1359"/>
      <c r="K263" s="1347"/>
      <c r="L263" s="1348"/>
    </row>
    <row r="264" spans="2:12" ht="15.75" x14ac:dyDescent="0.25">
      <c r="B264" s="1353"/>
      <c r="C264" s="1360"/>
      <c r="D264" s="1361"/>
      <c r="E264" s="1360"/>
      <c r="F264" s="1356"/>
      <c r="G264" s="1360"/>
      <c r="H264" s="1361"/>
      <c r="I264" s="1362"/>
      <c r="J264" s="1359"/>
      <c r="K264" s="1347"/>
      <c r="L264" s="1348"/>
    </row>
    <row r="265" spans="2:12" ht="15.75" x14ac:dyDescent="0.25">
      <c r="B265" s="1353"/>
      <c r="C265" s="1360"/>
      <c r="D265" s="1361"/>
      <c r="E265" s="1360"/>
      <c r="F265" s="1356"/>
      <c r="G265" s="1360"/>
      <c r="H265" s="1361"/>
      <c r="I265" s="1362"/>
      <c r="J265" s="1359"/>
      <c r="K265" s="1347"/>
      <c r="L265" s="1348"/>
    </row>
    <row r="266" spans="2:12" ht="15.75" x14ac:dyDescent="0.25">
      <c r="B266" s="1353"/>
      <c r="C266" s="1360"/>
      <c r="D266" s="1361"/>
      <c r="E266" s="1360"/>
      <c r="F266" s="1356"/>
      <c r="G266" s="1360"/>
      <c r="H266" s="1361"/>
      <c r="I266" s="1362"/>
      <c r="J266" s="1359"/>
      <c r="K266" s="1347"/>
      <c r="L266" s="1348"/>
    </row>
    <row r="267" spans="2:12" ht="15.75" x14ac:dyDescent="0.25">
      <c r="B267" s="1353"/>
      <c r="C267" s="1360"/>
      <c r="D267" s="1361"/>
      <c r="E267" s="1360"/>
      <c r="F267" s="1356"/>
      <c r="G267" s="1360"/>
      <c r="H267" s="1361"/>
      <c r="I267" s="1362"/>
      <c r="J267" s="1359"/>
      <c r="K267" s="1347"/>
      <c r="L267" s="1348"/>
    </row>
    <row r="268" spans="2:12" ht="15.75" x14ac:dyDescent="0.25">
      <c r="B268" s="1353"/>
      <c r="C268" s="1360"/>
      <c r="D268" s="1361"/>
      <c r="E268" s="1360"/>
      <c r="F268" s="1356"/>
      <c r="G268" s="1360"/>
      <c r="H268" s="1361"/>
      <c r="I268" s="1362"/>
      <c r="J268" s="1359"/>
      <c r="K268" s="1347"/>
      <c r="L268" s="1348"/>
    </row>
    <row r="269" spans="2:12" ht="15.75" x14ac:dyDescent="0.25">
      <c r="B269" s="1353"/>
      <c r="C269" s="1360"/>
      <c r="D269" s="1361"/>
      <c r="E269" s="1360"/>
      <c r="F269" s="1356"/>
      <c r="G269" s="1360"/>
      <c r="H269" s="1361"/>
      <c r="I269" s="1362"/>
      <c r="J269" s="1359"/>
      <c r="K269" s="1347"/>
      <c r="L269" s="1348"/>
    </row>
    <row r="270" spans="2:12" ht="15.75" x14ac:dyDescent="0.25">
      <c r="B270" s="1353"/>
      <c r="C270" s="1360"/>
      <c r="D270" s="1361"/>
      <c r="E270" s="1360"/>
      <c r="F270" s="1356"/>
      <c r="G270" s="1360"/>
      <c r="H270" s="1361"/>
      <c r="I270" s="1362"/>
      <c r="J270" s="1359"/>
      <c r="K270" s="1347"/>
      <c r="L270" s="1348"/>
    </row>
    <row r="271" spans="2:12" ht="15.75" x14ac:dyDescent="0.25">
      <c r="B271" s="1353"/>
      <c r="C271" s="1360"/>
      <c r="D271" s="1361"/>
      <c r="E271" s="1360"/>
      <c r="F271" s="1356"/>
      <c r="G271" s="1360"/>
      <c r="H271" s="1361"/>
      <c r="I271" s="1362"/>
      <c r="J271" s="1359"/>
      <c r="K271" s="1347"/>
      <c r="L271" s="1348"/>
    </row>
    <row r="272" spans="2:12" ht="15.75" x14ac:dyDescent="0.25">
      <c r="B272" s="1353"/>
      <c r="C272" s="1360"/>
      <c r="D272" s="1361"/>
      <c r="E272" s="1360"/>
      <c r="F272" s="1356"/>
      <c r="G272" s="1360"/>
      <c r="H272" s="1361"/>
      <c r="I272" s="1362"/>
      <c r="J272" s="1359"/>
      <c r="K272" s="1347"/>
      <c r="L272" s="1348"/>
    </row>
    <row r="273" spans="2:12" ht="15.75" x14ac:dyDescent="0.25">
      <c r="B273" s="1353"/>
      <c r="C273" s="1360"/>
      <c r="D273" s="1361"/>
      <c r="E273" s="1360"/>
      <c r="F273" s="1356"/>
      <c r="G273" s="1360"/>
      <c r="H273" s="1361"/>
      <c r="I273" s="1362"/>
      <c r="J273" s="1359"/>
      <c r="K273" s="1347"/>
      <c r="L273" s="1348"/>
    </row>
    <row r="274" spans="2:12" ht="15.75" x14ac:dyDescent="0.25">
      <c r="B274" s="1353"/>
      <c r="C274" s="1360"/>
      <c r="D274" s="1361"/>
      <c r="E274" s="1360"/>
      <c r="F274" s="1356"/>
      <c r="G274" s="1360"/>
      <c r="H274" s="1361"/>
      <c r="I274" s="1362"/>
      <c r="J274" s="1359"/>
      <c r="K274" s="1347"/>
      <c r="L274" s="1348"/>
    </row>
    <row r="275" spans="2:12" ht="15.75" x14ac:dyDescent="0.25">
      <c r="B275" s="1353"/>
      <c r="C275" s="1360"/>
      <c r="D275" s="1361"/>
      <c r="E275" s="1360"/>
      <c r="F275" s="1356"/>
      <c r="G275" s="1360"/>
      <c r="H275" s="1361"/>
      <c r="I275" s="1362"/>
      <c r="J275" s="1359"/>
      <c r="K275" s="1347"/>
      <c r="L275" s="1348"/>
    </row>
    <row r="276" spans="2:12" ht="15.75" x14ac:dyDescent="0.25">
      <c r="B276" s="1353"/>
      <c r="C276" s="1360"/>
      <c r="D276" s="1361"/>
      <c r="E276" s="1360"/>
      <c r="F276" s="1356"/>
      <c r="G276" s="1360"/>
      <c r="H276" s="1361"/>
      <c r="I276" s="1362"/>
      <c r="J276" s="1359"/>
      <c r="K276" s="1347"/>
      <c r="L276" s="1348"/>
    </row>
    <row r="277" spans="2:12" ht="15.75" x14ac:dyDescent="0.25">
      <c r="B277" s="1353"/>
      <c r="C277" s="1360"/>
      <c r="D277" s="1361"/>
      <c r="E277" s="1360"/>
      <c r="F277" s="1356"/>
      <c r="G277" s="1360"/>
      <c r="H277" s="1361"/>
      <c r="I277" s="1362"/>
      <c r="J277" s="1359"/>
      <c r="K277" s="1347"/>
      <c r="L277" s="1348"/>
    </row>
    <row r="278" spans="2:12" ht="15.75" x14ac:dyDescent="0.25">
      <c r="B278" s="1353"/>
      <c r="C278" s="1360"/>
      <c r="D278" s="1361"/>
      <c r="E278" s="1360"/>
      <c r="F278" s="1356"/>
      <c r="G278" s="1360"/>
      <c r="H278" s="1361"/>
      <c r="I278" s="1362"/>
      <c r="J278" s="1359"/>
      <c r="K278" s="1347"/>
      <c r="L278" s="1348"/>
    </row>
    <row r="279" spans="2:12" ht="15.75" x14ac:dyDescent="0.25">
      <c r="B279" s="1353"/>
      <c r="C279" s="1360"/>
      <c r="D279" s="1361"/>
      <c r="E279" s="1360"/>
      <c r="F279" s="1356"/>
      <c r="G279" s="1360"/>
      <c r="H279" s="1361"/>
      <c r="I279" s="1362"/>
      <c r="J279" s="1359"/>
      <c r="K279" s="1347"/>
      <c r="L279" s="1348"/>
    </row>
    <row r="280" spans="2:12" ht="15.75" x14ac:dyDescent="0.25">
      <c r="B280" s="1353"/>
      <c r="C280" s="1360"/>
      <c r="D280" s="1361"/>
      <c r="E280" s="1360"/>
      <c r="F280" s="1356"/>
      <c r="G280" s="1360"/>
      <c r="H280" s="1361"/>
      <c r="I280" s="1362"/>
      <c r="J280" s="1359"/>
      <c r="K280" s="1347"/>
      <c r="L280" s="1348"/>
    </row>
    <row r="281" spans="2:12" ht="15.75" x14ac:dyDescent="0.25">
      <c r="B281" s="1353"/>
      <c r="C281" s="1360"/>
      <c r="D281" s="1361"/>
      <c r="E281" s="1360"/>
      <c r="F281" s="1356"/>
      <c r="G281" s="1360"/>
      <c r="H281" s="1361"/>
      <c r="I281" s="1362"/>
      <c r="J281" s="1359"/>
      <c r="K281" s="1347"/>
      <c r="L281" s="1348"/>
    </row>
    <row r="282" spans="2:12" ht="15.75" x14ac:dyDescent="0.25">
      <c r="B282" s="1353"/>
      <c r="C282" s="1360"/>
      <c r="D282" s="1361"/>
      <c r="E282" s="1360"/>
      <c r="F282" s="1356"/>
      <c r="G282" s="1360"/>
      <c r="H282" s="1361"/>
      <c r="I282" s="1362"/>
      <c r="J282" s="1359"/>
      <c r="K282" s="1347"/>
      <c r="L282" s="1348"/>
    </row>
    <row r="283" spans="2:12" ht="15.75" x14ac:dyDescent="0.25">
      <c r="B283" s="1353"/>
      <c r="C283" s="1360"/>
      <c r="D283" s="1361"/>
      <c r="E283" s="1360"/>
      <c r="F283" s="1356"/>
      <c r="G283" s="1360"/>
      <c r="H283" s="1361"/>
      <c r="I283" s="1362"/>
      <c r="J283" s="1359"/>
      <c r="K283" s="1347"/>
      <c r="L283" s="1348"/>
    </row>
    <row r="284" spans="2:12" ht="15.75" x14ac:dyDescent="0.25">
      <c r="B284" s="1353"/>
      <c r="C284" s="1360"/>
      <c r="D284" s="1361"/>
      <c r="E284" s="1360"/>
      <c r="F284" s="1356"/>
      <c r="G284" s="1360"/>
      <c r="H284" s="1361"/>
      <c r="I284" s="1362"/>
      <c r="J284" s="1359"/>
      <c r="K284" s="1347"/>
      <c r="L284" s="1348"/>
    </row>
    <row r="285" spans="2:12" ht="15.75" x14ac:dyDescent="0.25">
      <c r="B285" s="1353"/>
      <c r="C285" s="1360"/>
      <c r="D285" s="1361"/>
      <c r="E285" s="1360"/>
      <c r="F285" s="1356"/>
      <c r="G285" s="1360"/>
      <c r="H285" s="1361"/>
      <c r="I285" s="1362"/>
      <c r="J285" s="1359"/>
      <c r="K285" s="1347"/>
      <c r="L285" s="1348"/>
    </row>
    <row r="286" spans="2:12" ht="15.75" x14ac:dyDescent="0.25">
      <c r="B286" s="1353"/>
      <c r="C286" s="1360"/>
      <c r="D286" s="1361"/>
      <c r="E286" s="1360"/>
      <c r="F286" s="1356"/>
      <c r="G286" s="1360"/>
      <c r="H286" s="1361"/>
      <c r="I286" s="1362"/>
      <c r="J286" s="1359"/>
      <c r="K286" s="1347"/>
      <c r="L286" s="1348"/>
    </row>
    <row r="287" spans="2:12" ht="15.75" x14ac:dyDescent="0.25">
      <c r="B287" s="1353"/>
      <c r="C287" s="1360"/>
      <c r="D287" s="1361"/>
      <c r="E287" s="1360"/>
      <c r="F287" s="1356"/>
      <c r="G287" s="1360"/>
      <c r="H287" s="1361"/>
      <c r="I287" s="1362"/>
      <c r="J287" s="1359"/>
      <c r="K287" s="1347"/>
      <c r="L287" s="1348"/>
    </row>
    <row r="288" spans="2:12" ht="15.75" x14ac:dyDescent="0.25">
      <c r="B288" s="1353"/>
      <c r="C288" s="1360"/>
      <c r="D288" s="1361"/>
      <c r="E288" s="1360"/>
      <c r="F288" s="1356"/>
      <c r="G288" s="1360"/>
      <c r="H288" s="1361"/>
      <c r="I288" s="1362"/>
      <c r="J288" s="1359"/>
      <c r="K288" s="1347"/>
      <c r="L288" s="1348"/>
    </row>
    <row r="289" spans="2:12" ht="15.75" x14ac:dyDescent="0.25">
      <c r="B289" s="1353"/>
      <c r="C289" s="1360"/>
      <c r="D289" s="1361"/>
      <c r="E289" s="1360"/>
      <c r="F289" s="1356"/>
      <c r="G289" s="1360"/>
      <c r="H289" s="1361"/>
      <c r="I289" s="1362"/>
      <c r="J289" s="1359"/>
      <c r="K289" s="1347"/>
      <c r="L289" s="1348"/>
    </row>
    <row r="290" spans="2:12" ht="15.75" x14ac:dyDescent="0.25">
      <c r="B290" s="1353"/>
      <c r="C290" s="1360"/>
      <c r="D290" s="1361"/>
      <c r="E290" s="1360"/>
      <c r="F290" s="1356"/>
      <c r="G290" s="1360"/>
      <c r="H290" s="1361"/>
      <c r="I290" s="1362"/>
      <c r="J290" s="1359"/>
      <c r="K290" s="1347"/>
      <c r="L290" s="1348"/>
    </row>
    <row r="291" spans="2:12" ht="15.75" x14ac:dyDescent="0.25">
      <c r="B291" s="1353"/>
      <c r="C291" s="1360"/>
      <c r="D291" s="1361"/>
      <c r="E291" s="1360"/>
      <c r="F291" s="1356"/>
      <c r="G291" s="1360"/>
      <c r="H291" s="1361"/>
      <c r="I291" s="1362"/>
      <c r="J291" s="1359"/>
      <c r="K291" s="1347"/>
      <c r="L291" s="1348"/>
    </row>
    <row r="292" spans="2:12" ht="15.75" x14ac:dyDescent="0.25">
      <c r="B292" s="1353"/>
      <c r="C292" s="1360"/>
      <c r="D292" s="1361"/>
      <c r="E292" s="1360"/>
      <c r="F292" s="1356"/>
      <c r="G292" s="1360"/>
      <c r="H292" s="1361"/>
      <c r="I292" s="1362"/>
      <c r="J292" s="1359"/>
      <c r="K292" s="1347"/>
      <c r="L292" s="1348"/>
    </row>
    <row r="293" spans="2:12" ht="15.75" x14ac:dyDescent="0.25">
      <c r="B293" s="1353"/>
      <c r="C293" s="1360"/>
      <c r="D293" s="1361"/>
      <c r="E293" s="1360"/>
      <c r="F293" s="1356"/>
      <c r="G293" s="1360"/>
      <c r="H293" s="1361"/>
      <c r="I293" s="1362"/>
      <c r="J293" s="1359"/>
      <c r="K293" s="1347"/>
      <c r="L293" s="1348"/>
    </row>
    <row r="294" spans="2:12" ht="15.75" x14ac:dyDescent="0.25">
      <c r="B294" s="1353"/>
      <c r="C294" s="1360"/>
      <c r="D294" s="1361"/>
      <c r="E294" s="1360"/>
      <c r="F294" s="1356"/>
      <c r="G294" s="1360"/>
      <c r="H294" s="1361"/>
      <c r="I294" s="1362"/>
      <c r="J294" s="1359"/>
      <c r="K294" s="1347"/>
      <c r="L294" s="1348"/>
    </row>
    <row r="295" spans="2:12" ht="15.75" x14ac:dyDescent="0.25">
      <c r="B295" s="1353"/>
      <c r="C295" s="1360"/>
      <c r="D295" s="1361"/>
      <c r="E295" s="1360"/>
      <c r="F295" s="1356"/>
      <c r="G295" s="1360"/>
      <c r="H295" s="1361"/>
      <c r="I295" s="1362"/>
      <c r="J295" s="1359"/>
      <c r="K295" s="1347"/>
      <c r="L295" s="1348"/>
    </row>
    <row r="296" spans="2:12" ht="15.75" x14ac:dyDescent="0.25">
      <c r="B296" s="1353"/>
      <c r="C296" s="1360"/>
      <c r="D296" s="1361"/>
      <c r="E296" s="1360"/>
      <c r="F296" s="1356"/>
      <c r="G296" s="1360"/>
      <c r="H296" s="1361"/>
      <c r="I296" s="1362"/>
      <c r="J296" s="1359"/>
      <c r="K296" s="1347"/>
      <c r="L296" s="1348"/>
    </row>
    <row r="297" spans="2:12" ht="15.75" x14ac:dyDescent="0.25">
      <c r="B297" s="1353"/>
      <c r="C297" s="1360"/>
      <c r="D297" s="1361"/>
      <c r="E297" s="1360"/>
      <c r="F297" s="1356"/>
      <c r="G297" s="1360"/>
      <c r="H297" s="1361"/>
      <c r="I297" s="1362"/>
      <c r="J297" s="1359"/>
      <c r="K297" s="1347"/>
      <c r="L297" s="1348"/>
    </row>
    <row r="298" spans="2:12" ht="15.75" x14ac:dyDescent="0.25">
      <c r="B298" s="1353"/>
      <c r="C298" s="1360"/>
      <c r="D298" s="1361"/>
      <c r="E298" s="1360"/>
      <c r="F298" s="1356"/>
      <c r="G298" s="1360"/>
      <c r="H298" s="1361"/>
      <c r="I298" s="1362"/>
      <c r="J298" s="1359"/>
      <c r="K298" s="1347"/>
      <c r="L298" s="1348"/>
    </row>
    <row r="299" spans="2:12" ht="16.5" thickBot="1" x14ac:dyDescent="0.3">
      <c r="B299" s="1367"/>
      <c r="C299" s="1368"/>
      <c r="D299" s="1369"/>
      <c r="E299" s="1368"/>
      <c r="F299" s="1370"/>
      <c r="G299" s="1368"/>
      <c r="H299" s="1369"/>
      <c r="I299" s="1371"/>
      <c r="J299" s="1372"/>
      <c r="K299" s="1373"/>
      <c r="L299" s="1374"/>
    </row>
  </sheetData>
  <mergeCells count="4">
    <mergeCell ref="C2:L2"/>
    <mergeCell ref="C3:L3"/>
    <mergeCell ref="B4:E4"/>
    <mergeCell ref="F4:K4"/>
  </mergeCells>
  <conditionalFormatting sqref="J6:J299">
    <cfRule type="cellIs" dxfId="380" priority="6" operator="equal">
      <formula>1</formula>
    </cfRule>
  </conditionalFormatting>
  <conditionalFormatting sqref="H6:H299">
    <cfRule type="expression" dxfId="379" priority="3">
      <formula>$H6 &gt; $I6</formula>
    </cfRule>
  </conditionalFormatting>
  <conditionalFormatting sqref="B6:L299">
    <cfRule type="expression" dxfId="378" priority="1">
      <formula>$P6 = 2</formula>
    </cfRule>
    <cfRule type="expression" dxfId="377" priority="2">
      <formula>$P6 = 1</formula>
    </cfRule>
  </conditionalFormatting>
  <printOptions horizontalCentered="1"/>
  <pageMargins left="0.31496062992125984" right="0.31496062992125984" top="0.74803149606299213" bottom="0.74803149606299213" header="0.31496062992125984" footer="0.31496062992125984"/>
  <pageSetup paperSize="9" scale="55" orientation="portrait" r:id="rId1"/>
  <headerFooter>
    <oddFooter>Page &amp;P of &amp;N</oddFooter>
  </headerFooter>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7"/>
  <dimension ref="B1:AY332"/>
  <sheetViews>
    <sheetView showGridLines="0" zoomScale="90" zoomScaleNormal="90" workbookViewId="0">
      <selection activeCell="E22" sqref="E22"/>
    </sheetView>
  </sheetViews>
  <sheetFormatPr defaultRowHeight="15" x14ac:dyDescent="0.25"/>
  <cols>
    <col min="1" max="1" width="1.5703125" customWidth="1"/>
    <col min="2" max="2" width="21.28515625" customWidth="1"/>
    <col min="3" max="3" width="21.28515625" style="151" customWidth="1"/>
    <col min="4" max="51" width="10.7109375" customWidth="1"/>
  </cols>
  <sheetData>
    <row r="1" spans="2:51" ht="7.5" customHeight="1" x14ac:dyDescent="0.25"/>
    <row r="2" spans="2:51" ht="41.25" customHeight="1" x14ac:dyDescent="0.25">
      <c r="B2" s="2549" t="s">
        <v>7490</v>
      </c>
      <c r="C2" s="2549"/>
      <c r="D2" s="2549"/>
      <c r="E2" s="2549"/>
      <c r="F2" s="2549"/>
      <c r="G2" s="2549"/>
      <c r="H2" s="2549"/>
      <c r="I2" s="2549"/>
      <c r="J2" s="2549"/>
      <c r="K2" s="2549"/>
      <c r="L2" s="2549"/>
      <c r="M2" s="2549"/>
      <c r="N2" s="2549"/>
      <c r="O2" s="2549"/>
      <c r="P2" s="2549"/>
      <c r="Q2" s="2549"/>
    </row>
    <row r="3" spans="2:51" hidden="1" x14ac:dyDescent="0.25"/>
    <row r="4" spans="2:51" s="151" customFormat="1" hidden="1" x14ac:dyDescent="0.25"/>
    <row r="5" spans="2:51" s="151" customFormat="1" hidden="1" x14ac:dyDescent="0.25"/>
    <row r="6" spans="2:51" s="151" customFormat="1" ht="12" hidden="1" customHeight="1" x14ac:dyDescent="0.25"/>
    <row r="7" spans="2:51" s="151" customFormat="1" hidden="1" x14ac:dyDescent="0.25"/>
    <row r="8" spans="2:51" s="151" customFormat="1" ht="6.75" hidden="1" customHeight="1" x14ac:dyDescent="0.25"/>
    <row r="9" spans="2:51" s="151" customFormat="1" ht="0.75" hidden="1" customHeight="1" x14ac:dyDescent="0.25"/>
    <row r="10" spans="2:51" s="151" customFormat="1" ht="27.75" customHeight="1" x14ac:dyDescent="0.25"/>
    <row r="11" spans="2:51" ht="12" customHeight="1" x14ac:dyDescent="0.25">
      <c r="D11" s="151"/>
      <c r="E11" s="151"/>
      <c r="F11" s="151"/>
      <c r="G11" s="151"/>
      <c r="H11" s="151"/>
      <c r="I11" s="151"/>
      <c r="J11" s="151"/>
      <c r="K11" s="151"/>
      <c r="L11" s="151"/>
      <c r="M11" s="151"/>
    </row>
    <row r="12" spans="2:51" s="151" customFormat="1" ht="24" customHeight="1" x14ac:dyDescent="0.25"/>
    <row r="13" spans="2:51" s="151" customFormat="1" ht="9.75" customHeight="1" x14ac:dyDescent="0.25"/>
    <row r="14" spans="2:51" ht="28.5" customHeight="1" x14ac:dyDescent="0.25">
      <c r="B14" s="2001" t="s">
        <v>122</v>
      </c>
      <c r="C14" s="1998" t="s">
        <v>1076</v>
      </c>
      <c r="D14" s="2035" t="s">
        <v>206</v>
      </c>
      <c r="E14" s="2035" t="s">
        <v>206</v>
      </c>
      <c r="F14" s="2035" t="s">
        <v>206</v>
      </c>
      <c r="G14" s="2035" t="s">
        <v>206</v>
      </c>
      <c r="H14" s="2035" t="s">
        <v>206</v>
      </c>
      <c r="I14" s="2035"/>
      <c r="J14" s="2035"/>
      <c r="K14" s="2035"/>
      <c r="L14" s="2035"/>
      <c r="M14" s="2035"/>
      <c r="N14" s="2035"/>
      <c r="O14" s="2035"/>
      <c r="P14" s="2035"/>
      <c r="Q14" s="2035"/>
      <c r="R14" s="2035"/>
      <c r="S14" s="2035"/>
      <c r="T14" s="2035"/>
      <c r="U14" s="2035"/>
      <c r="V14" s="2035"/>
      <c r="W14" s="2035"/>
      <c r="X14" s="2035"/>
      <c r="Y14" s="2035"/>
      <c r="Z14" s="2035"/>
      <c r="AA14" s="2035"/>
      <c r="AB14" s="2035"/>
      <c r="AC14" s="2035"/>
      <c r="AD14" s="2035"/>
      <c r="AE14" s="2035"/>
      <c r="AF14" s="2035"/>
      <c r="AG14" s="2035"/>
      <c r="AH14" s="2035"/>
      <c r="AI14" s="2035"/>
      <c r="AJ14" s="2035"/>
      <c r="AK14" s="2035"/>
      <c r="AL14" s="2035"/>
      <c r="AM14" s="2035"/>
      <c r="AN14" s="2035"/>
      <c r="AO14" s="2035"/>
      <c r="AP14" s="2035"/>
      <c r="AQ14" s="2035"/>
      <c r="AR14" s="2035"/>
      <c r="AS14" s="2035"/>
      <c r="AT14" s="2035"/>
      <c r="AU14" s="2035"/>
      <c r="AV14" s="2035"/>
      <c r="AW14" s="2035"/>
      <c r="AX14" s="2035"/>
      <c r="AY14" s="2035"/>
    </row>
    <row r="15" spans="2:51" x14ac:dyDescent="0.25">
      <c r="B15" s="1986"/>
      <c r="C15" s="1986" t="s">
        <v>1076</v>
      </c>
      <c r="D15" s="1987"/>
      <c r="E15" s="1987"/>
      <c r="F15" s="1987"/>
      <c r="G15" s="1987"/>
      <c r="H15" s="1987"/>
      <c r="I15" s="1987"/>
      <c r="J15" s="1987"/>
      <c r="K15" s="1987"/>
      <c r="L15" s="1987"/>
      <c r="M15" s="1987"/>
      <c r="N15" s="1987"/>
      <c r="O15" s="1987"/>
      <c r="P15" s="1987"/>
      <c r="Q15" s="1987"/>
      <c r="R15" s="1987"/>
      <c r="S15" s="1987"/>
      <c r="T15" s="1987"/>
      <c r="U15" s="1987"/>
      <c r="V15" s="1987"/>
      <c r="W15" s="1987"/>
      <c r="X15" s="1987"/>
      <c r="Y15" s="1987"/>
      <c r="Z15" s="1987"/>
      <c r="AA15" s="1987"/>
      <c r="AB15" s="1987"/>
      <c r="AC15" s="1987"/>
      <c r="AD15" s="1987"/>
      <c r="AE15" s="1987"/>
      <c r="AF15" s="1987"/>
      <c r="AG15" s="1987"/>
      <c r="AH15" s="1987"/>
      <c r="AI15" s="1987"/>
      <c r="AJ15" s="1987"/>
      <c r="AK15" s="1987"/>
      <c r="AL15" s="1987"/>
      <c r="AM15" s="1987"/>
      <c r="AN15" s="1987"/>
      <c r="AO15" s="1987"/>
      <c r="AP15" s="1987"/>
      <c r="AQ15" s="1987"/>
      <c r="AR15" s="1987"/>
      <c r="AS15" s="1987"/>
      <c r="AT15" s="1987"/>
      <c r="AU15" s="1987"/>
      <c r="AV15" s="1987"/>
      <c r="AW15" s="1987"/>
      <c r="AX15" s="1987"/>
      <c r="AY15" s="1987"/>
    </row>
    <row r="16" spans="2:51" x14ac:dyDescent="0.25">
      <c r="B16" s="773"/>
      <c r="C16" s="773" t="s">
        <v>1076</v>
      </c>
      <c r="D16" s="840"/>
      <c r="E16" s="840"/>
      <c r="F16" s="840"/>
      <c r="G16" s="840"/>
      <c r="H16" s="840"/>
      <c r="I16" s="840"/>
      <c r="J16" s="840"/>
      <c r="K16" s="840"/>
      <c r="L16" s="840"/>
      <c r="M16" s="840"/>
      <c r="N16" s="840"/>
      <c r="O16" s="840"/>
      <c r="P16" s="840"/>
      <c r="Q16" s="840"/>
      <c r="R16" s="840"/>
      <c r="S16" s="840"/>
      <c r="T16" s="840"/>
      <c r="U16" s="840"/>
      <c r="V16" s="840"/>
      <c r="W16" s="840"/>
      <c r="X16" s="840"/>
      <c r="Y16" s="840"/>
      <c r="Z16" s="840"/>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row>
    <row r="17" spans="2:51" x14ac:dyDescent="0.25">
      <c r="B17" s="773"/>
      <c r="C17" s="773" t="s">
        <v>1076</v>
      </c>
      <c r="D17" s="840"/>
      <c r="E17" s="840"/>
      <c r="F17" s="840"/>
      <c r="G17" s="840"/>
      <c r="H17" s="840"/>
      <c r="I17" s="840"/>
      <c r="J17" s="840"/>
      <c r="K17" s="840"/>
      <c r="L17" s="840"/>
      <c r="M17" s="840"/>
      <c r="N17" s="840"/>
      <c r="O17" s="840"/>
      <c r="P17" s="840"/>
      <c r="Q17" s="840"/>
      <c r="R17" s="840"/>
      <c r="S17" s="840"/>
      <c r="T17" s="840"/>
      <c r="U17" s="840"/>
      <c r="V17" s="840"/>
      <c r="W17" s="840"/>
      <c r="X17" s="840"/>
      <c r="Y17" s="840"/>
      <c r="Z17" s="840"/>
      <c r="AA17" s="840"/>
      <c r="AB17" s="840"/>
      <c r="AC17" s="840"/>
      <c r="AD17" s="840"/>
      <c r="AE17" s="840"/>
      <c r="AF17" s="840"/>
      <c r="AG17" s="840"/>
      <c r="AH17" s="840"/>
      <c r="AI17" s="840"/>
      <c r="AJ17" s="840"/>
      <c r="AK17" s="840"/>
      <c r="AL17" s="840"/>
      <c r="AM17" s="840"/>
      <c r="AN17" s="840"/>
      <c r="AO17" s="840"/>
      <c r="AP17" s="840"/>
      <c r="AQ17" s="840"/>
      <c r="AR17" s="840"/>
      <c r="AS17" s="840"/>
      <c r="AT17" s="840"/>
      <c r="AU17" s="840"/>
      <c r="AV17" s="840"/>
      <c r="AW17" s="840"/>
      <c r="AX17" s="840"/>
      <c r="AY17" s="840"/>
    </row>
    <row r="18" spans="2:51" x14ac:dyDescent="0.25">
      <c r="B18" s="773"/>
      <c r="C18" s="773" t="s">
        <v>1076</v>
      </c>
      <c r="D18" s="840"/>
      <c r="E18" s="840"/>
      <c r="F18" s="840"/>
      <c r="G18" s="840"/>
      <c r="H18" s="840"/>
      <c r="I18" s="840"/>
      <c r="J18" s="840"/>
      <c r="K18" s="840"/>
      <c r="L18" s="840"/>
      <c r="M18" s="840"/>
      <c r="N18" s="840"/>
      <c r="O18" s="840"/>
      <c r="P18" s="840"/>
      <c r="Q18" s="840"/>
      <c r="R18" s="840"/>
      <c r="S18" s="840"/>
      <c r="T18" s="840"/>
      <c r="U18" s="840"/>
      <c r="V18" s="840"/>
      <c r="W18" s="840"/>
      <c r="X18" s="840"/>
      <c r="Y18" s="840"/>
      <c r="Z18" s="840"/>
      <c r="AA18" s="840"/>
      <c r="AB18" s="840"/>
      <c r="AC18" s="840"/>
      <c r="AD18" s="840"/>
      <c r="AE18" s="840"/>
      <c r="AF18" s="840"/>
      <c r="AG18" s="840"/>
      <c r="AH18" s="840"/>
      <c r="AI18" s="840"/>
      <c r="AJ18" s="840"/>
      <c r="AK18" s="840"/>
      <c r="AL18" s="840"/>
      <c r="AM18" s="840"/>
      <c r="AN18" s="840"/>
      <c r="AO18" s="840"/>
      <c r="AP18" s="840"/>
      <c r="AQ18" s="840"/>
      <c r="AR18" s="840"/>
      <c r="AS18" s="840"/>
      <c r="AT18" s="840"/>
      <c r="AU18" s="840"/>
      <c r="AV18" s="840"/>
      <c r="AW18" s="840"/>
      <c r="AX18" s="840"/>
      <c r="AY18" s="840"/>
    </row>
    <row r="19" spans="2:51" x14ac:dyDescent="0.25">
      <c r="B19" s="773"/>
      <c r="C19" s="773" t="s">
        <v>1076</v>
      </c>
      <c r="D19" s="840"/>
      <c r="E19" s="840"/>
      <c r="F19" s="840"/>
      <c r="G19" s="840"/>
      <c r="H19" s="840"/>
      <c r="I19" s="840"/>
      <c r="J19" s="840"/>
      <c r="K19" s="840"/>
      <c r="L19" s="840"/>
      <c r="M19" s="840"/>
      <c r="N19" s="840"/>
      <c r="O19" s="840"/>
      <c r="P19" s="840"/>
      <c r="Q19" s="840"/>
      <c r="R19" s="840"/>
      <c r="S19" s="840"/>
      <c r="T19" s="840"/>
      <c r="U19" s="840"/>
      <c r="V19" s="840"/>
      <c r="W19" s="840"/>
      <c r="X19" s="840"/>
      <c r="Y19" s="840"/>
      <c r="Z19" s="840"/>
      <c r="AA19" s="840"/>
      <c r="AB19" s="840"/>
      <c r="AC19" s="840"/>
      <c r="AD19" s="840"/>
      <c r="AE19" s="840"/>
      <c r="AF19" s="840"/>
      <c r="AG19" s="840"/>
      <c r="AH19" s="840"/>
      <c r="AI19" s="840"/>
      <c r="AJ19" s="840"/>
      <c r="AK19" s="840"/>
      <c r="AL19" s="840"/>
      <c r="AM19" s="840"/>
      <c r="AN19" s="840"/>
      <c r="AO19" s="840"/>
      <c r="AP19" s="840"/>
      <c r="AQ19" s="840"/>
      <c r="AR19" s="840"/>
      <c r="AS19" s="840"/>
      <c r="AT19" s="840"/>
      <c r="AU19" s="840"/>
      <c r="AV19" s="840"/>
      <c r="AW19" s="840"/>
      <c r="AX19" s="840"/>
      <c r="AY19" s="840"/>
    </row>
    <row r="20" spans="2:51" x14ac:dyDescent="0.25">
      <c r="B20" s="773"/>
      <c r="C20" s="773" t="s">
        <v>1076</v>
      </c>
      <c r="D20" s="840"/>
      <c r="E20" s="840"/>
      <c r="F20" s="840"/>
      <c r="G20" s="840"/>
      <c r="H20" s="840"/>
      <c r="I20" s="840"/>
      <c r="J20" s="840"/>
      <c r="K20" s="840"/>
      <c r="L20" s="840"/>
      <c r="M20" s="840"/>
      <c r="N20" s="840"/>
      <c r="O20" s="840"/>
      <c r="P20" s="840"/>
      <c r="Q20" s="840"/>
      <c r="R20" s="840"/>
      <c r="S20" s="840"/>
      <c r="T20" s="840"/>
      <c r="U20" s="840"/>
      <c r="V20" s="840"/>
      <c r="W20" s="840"/>
      <c r="X20" s="840"/>
      <c r="Y20" s="840"/>
      <c r="Z20" s="840"/>
      <c r="AA20" s="840"/>
      <c r="AB20" s="840"/>
      <c r="AC20" s="840"/>
      <c r="AD20" s="840"/>
      <c r="AE20" s="840"/>
      <c r="AF20" s="840"/>
      <c r="AG20" s="840"/>
      <c r="AH20" s="840"/>
      <c r="AI20" s="840"/>
      <c r="AJ20" s="840"/>
      <c r="AK20" s="840"/>
      <c r="AL20" s="840"/>
      <c r="AM20" s="840"/>
      <c r="AN20" s="840"/>
      <c r="AO20" s="840"/>
      <c r="AP20" s="840"/>
      <c r="AQ20" s="840"/>
      <c r="AR20" s="840"/>
      <c r="AS20" s="840"/>
      <c r="AT20" s="840"/>
      <c r="AU20" s="840"/>
      <c r="AV20" s="840"/>
      <c r="AW20" s="840"/>
      <c r="AX20" s="840"/>
      <c r="AY20" s="840"/>
    </row>
    <row r="21" spans="2:51" x14ac:dyDescent="0.25">
      <c r="B21" s="773"/>
      <c r="C21" s="773" t="s">
        <v>1076</v>
      </c>
      <c r="D21" s="840"/>
      <c r="E21" s="840"/>
      <c r="F21" s="840"/>
      <c r="G21" s="840"/>
      <c r="H21" s="840"/>
      <c r="I21" s="840"/>
      <c r="J21" s="840"/>
      <c r="K21" s="840"/>
      <c r="L21" s="840"/>
      <c r="M21" s="840"/>
      <c r="N21" s="840"/>
      <c r="O21" s="840"/>
      <c r="P21" s="840"/>
      <c r="Q21" s="840"/>
      <c r="R21" s="840"/>
      <c r="S21" s="840"/>
      <c r="T21" s="840"/>
      <c r="U21" s="840"/>
      <c r="V21" s="840"/>
      <c r="W21" s="840"/>
      <c r="X21" s="840"/>
      <c r="Y21" s="840"/>
      <c r="Z21" s="840"/>
      <c r="AA21" s="840"/>
      <c r="AB21" s="840"/>
      <c r="AC21" s="840"/>
      <c r="AD21" s="840"/>
      <c r="AE21" s="840"/>
      <c r="AF21" s="840"/>
      <c r="AG21" s="840"/>
      <c r="AH21" s="840"/>
      <c r="AI21" s="840"/>
      <c r="AJ21" s="840"/>
      <c r="AK21" s="840"/>
      <c r="AL21" s="840"/>
      <c r="AM21" s="840"/>
      <c r="AN21" s="840"/>
      <c r="AO21" s="840"/>
      <c r="AP21" s="840"/>
      <c r="AQ21" s="840"/>
      <c r="AR21" s="840"/>
      <c r="AS21" s="840"/>
      <c r="AT21" s="840"/>
      <c r="AU21" s="840"/>
      <c r="AV21" s="840"/>
      <c r="AW21" s="840"/>
      <c r="AX21" s="840"/>
      <c r="AY21" s="840"/>
    </row>
    <row r="22" spans="2:51" x14ac:dyDescent="0.25">
      <c r="B22" s="773"/>
      <c r="C22" s="773" t="s">
        <v>1076</v>
      </c>
      <c r="D22" s="840"/>
      <c r="E22" s="840"/>
      <c r="F22" s="840"/>
      <c r="G22" s="840"/>
      <c r="H22" s="840"/>
      <c r="I22" s="840"/>
      <c r="J22" s="840"/>
      <c r="K22" s="840"/>
      <c r="L22" s="840"/>
      <c r="M22" s="840"/>
      <c r="N22" s="840"/>
      <c r="O22" s="840"/>
      <c r="P22" s="840"/>
      <c r="Q22" s="840"/>
      <c r="R22" s="840"/>
      <c r="S22" s="840"/>
      <c r="T22" s="840"/>
      <c r="U22" s="840"/>
      <c r="V22" s="840"/>
      <c r="W22" s="840"/>
      <c r="X22" s="840"/>
      <c r="Y22" s="840"/>
      <c r="Z22" s="840"/>
      <c r="AA22" s="840"/>
      <c r="AB22" s="840"/>
      <c r="AC22" s="840"/>
      <c r="AD22" s="840"/>
      <c r="AE22" s="840"/>
      <c r="AF22" s="840"/>
      <c r="AG22" s="840"/>
      <c r="AH22" s="840"/>
      <c r="AI22" s="840"/>
      <c r="AJ22" s="840"/>
      <c r="AK22" s="840"/>
      <c r="AL22" s="840"/>
      <c r="AM22" s="840"/>
      <c r="AN22" s="840"/>
      <c r="AO22" s="840"/>
      <c r="AP22" s="840"/>
      <c r="AQ22" s="840"/>
      <c r="AR22" s="840"/>
      <c r="AS22" s="840"/>
      <c r="AT22" s="840"/>
      <c r="AU22" s="840"/>
      <c r="AV22" s="840"/>
      <c r="AW22" s="840"/>
      <c r="AX22" s="840"/>
      <c r="AY22" s="840"/>
    </row>
    <row r="23" spans="2:51" x14ac:dyDescent="0.25">
      <c r="B23" s="773"/>
      <c r="C23" s="773"/>
      <c r="D23" s="840"/>
      <c r="E23" s="840"/>
      <c r="F23" s="840"/>
      <c r="G23" s="840"/>
      <c r="H23" s="840"/>
      <c r="I23" s="840"/>
      <c r="J23" s="840"/>
      <c r="K23" s="840"/>
      <c r="L23" s="840"/>
      <c r="M23" s="840"/>
      <c r="N23" s="840"/>
      <c r="O23" s="840"/>
      <c r="P23" s="840"/>
      <c r="Q23" s="840"/>
      <c r="R23" s="840"/>
      <c r="S23" s="840"/>
      <c r="T23" s="840"/>
      <c r="U23" s="840"/>
      <c r="V23" s="840"/>
      <c r="W23" s="840"/>
      <c r="X23" s="840"/>
      <c r="Y23" s="840"/>
      <c r="Z23" s="840"/>
      <c r="AA23" s="840"/>
      <c r="AB23" s="840"/>
      <c r="AC23" s="840"/>
      <c r="AD23" s="840"/>
      <c r="AE23" s="840"/>
      <c r="AF23" s="840"/>
      <c r="AG23" s="840"/>
      <c r="AH23" s="840"/>
      <c r="AI23" s="840"/>
      <c r="AJ23" s="840"/>
      <c r="AK23" s="840"/>
      <c r="AL23" s="840"/>
      <c r="AM23" s="840"/>
      <c r="AN23" s="840"/>
      <c r="AO23" s="840"/>
      <c r="AP23" s="840"/>
      <c r="AQ23" s="840"/>
      <c r="AR23" s="840"/>
      <c r="AS23" s="840"/>
      <c r="AT23" s="840"/>
      <c r="AU23" s="840"/>
      <c r="AV23" s="840"/>
      <c r="AW23" s="840"/>
      <c r="AX23" s="840"/>
      <c r="AY23" s="840"/>
    </row>
    <row r="24" spans="2:51" x14ac:dyDescent="0.25">
      <c r="B24" s="773"/>
      <c r="C24" s="773"/>
      <c r="D24" s="840"/>
      <c r="E24" s="840"/>
      <c r="F24" s="840"/>
      <c r="G24" s="840"/>
      <c r="H24" s="840"/>
      <c r="I24" s="840"/>
      <c r="J24" s="840"/>
      <c r="K24" s="840"/>
      <c r="L24" s="840"/>
      <c r="M24" s="840"/>
      <c r="N24" s="840"/>
      <c r="O24" s="840"/>
      <c r="P24" s="840"/>
      <c r="Q24" s="840"/>
      <c r="R24" s="840"/>
      <c r="S24" s="840"/>
      <c r="T24" s="840"/>
      <c r="U24" s="840"/>
      <c r="V24" s="840"/>
      <c r="W24" s="840"/>
      <c r="X24" s="840"/>
      <c r="Y24" s="840"/>
      <c r="Z24" s="840"/>
      <c r="AA24" s="840"/>
      <c r="AB24" s="840"/>
      <c r="AC24" s="840"/>
      <c r="AD24" s="840"/>
      <c r="AE24" s="840"/>
      <c r="AF24" s="840"/>
      <c r="AG24" s="840"/>
      <c r="AH24" s="840"/>
      <c r="AI24" s="840"/>
      <c r="AJ24" s="840"/>
      <c r="AK24" s="840"/>
      <c r="AL24" s="840"/>
      <c r="AM24" s="840"/>
      <c r="AN24" s="840"/>
      <c r="AO24" s="840"/>
      <c r="AP24" s="840"/>
      <c r="AQ24" s="840"/>
      <c r="AR24" s="840"/>
      <c r="AS24" s="840"/>
      <c r="AT24" s="840"/>
      <c r="AU24" s="840"/>
      <c r="AV24" s="840"/>
      <c r="AW24" s="840"/>
      <c r="AX24" s="840"/>
      <c r="AY24" s="840"/>
    </row>
    <row r="25" spans="2:51" x14ac:dyDescent="0.25">
      <c r="B25" s="773"/>
      <c r="C25" s="773"/>
      <c r="D25" s="840"/>
      <c r="E25" s="840"/>
      <c r="F25" s="840"/>
      <c r="G25" s="840"/>
      <c r="H25" s="840"/>
      <c r="I25" s="840"/>
      <c r="J25" s="840"/>
      <c r="K25" s="840"/>
      <c r="L25" s="840"/>
      <c r="M25" s="840"/>
      <c r="N25" s="840"/>
      <c r="O25" s="840"/>
      <c r="P25" s="840"/>
      <c r="Q25" s="840"/>
      <c r="R25" s="840"/>
      <c r="S25" s="840"/>
      <c r="T25" s="840"/>
      <c r="U25" s="840"/>
      <c r="V25" s="840"/>
      <c r="W25" s="840"/>
      <c r="X25" s="840"/>
      <c r="Y25" s="840"/>
      <c r="Z25" s="840"/>
      <c r="AA25" s="840"/>
      <c r="AB25" s="840"/>
      <c r="AC25" s="840"/>
      <c r="AD25" s="840"/>
      <c r="AE25" s="840"/>
      <c r="AF25" s="840"/>
      <c r="AG25" s="840"/>
      <c r="AH25" s="840"/>
      <c r="AI25" s="840"/>
      <c r="AJ25" s="840"/>
      <c r="AK25" s="840"/>
      <c r="AL25" s="840"/>
      <c r="AM25" s="840"/>
      <c r="AN25" s="840"/>
      <c r="AO25" s="840"/>
      <c r="AP25" s="840"/>
      <c r="AQ25" s="840"/>
      <c r="AR25" s="840"/>
      <c r="AS25" s="840"/>
      <c r="AT25" s="840"/>
      <c r="AU25" s="840"/>
      <c r="AV25" s="840"/>
      <c r="AW25" s="840"/>
      <c r="AX25" s="840"/>
      <c r="AY25" s="840"/>
    </row>
    <row r="26" spans="2:51" x14ac:dyDescent="0.25">
      <c r="B26" s="773"/>
      <c r="C26" s="773"/>
      <c r="D26" s="840"/>
      <c r="E26" s="840"/>
      <c r="F26" s="840"/>
      <c r="G26" s="840"/>
      <c r="H26" s="840"/>
      <c r="I26" s="840"/>
      <c r="J26" s="840"/>
      <c r="K26" s="840"/>
      <c r="L26" s="840"/>
      <c r="M26" s="840"/>
      <c r="N26" s="840"/>
      <c r="O26" s="840"/>
      <c r="P26" s="840"/>
      <c r="Q26" s="840"/>
      <c r="R26" s="840"/>
      <c r="S26" s="840"/>
      <c r="T26" s="840"/>
      <c r="U26" s="840"/>
      <c r="V26" s="840"/>
      <c r="W26" s="840"/>
      <c r="X26" s="840"/>
      <c r="Y26" s="840"/>
      <c r="Z26" s="840"/>
      <c r="AA26" s="840"/>
      <c r="AB26" s="840"/>
      <c r="AC26" s="840"/>
      <c r="AD26" s="840"/>
      <c r="AE26" s="840"/>
      <c r="AF26" s="840"/>
      <c r="AG26" s="840"/>
      <c r="AH26" s="840"/>
      <c r="AI26" s="840"/>
      <c r="AJ26" s="840"/>
      <c r="AK26" s="840"/>
      <c r="AL26" s="840"/>
      <c r="AM26" s="840"/>
      <c r="AN26" s="840"/>
      <c r="AO26" s="840"/>
      <c r="AP26" s="840"/>
      <c r="AQ26" s="840"/>
      <c r="AR26" s="840"/>
      <c r="AS26" s="840"/>
      <c r="AT26" s="840"/>
      <c r="AU26" s="840"/>
      <c r="AV26" s="840"/>
      <c r="AW26" s="840"/>
      <c r="AX26" s="840"/>
      <c r="AY26" s="840"/>
    </row>
    <row r="27" spans="2:51" x14ac:dyDescent="0.25">
      <c r="B27" s="773"/>
      <c r="C27" s="773"/>
      <c r="D27" s="840"/>
      <c r="E27" s="840"/>
      <c r="F27" s="840"/>
      <c r="G27" s="840"/>
      <c r="H27" s="840"/>
      <c r="I27" s="840"/>
      <c r="J27" s="840"/>
      <c r="K27" s="840"/>
      <c r="L27" s="840"/>
      <c r="M27" s="840"/>
      <c r="N27" s="840"/>
      <c r="O27" s="840"/>
      <c r="P27" s="840"/>
      <c r="Q27" s="840"/>
      <c r="R27" s="840"/>
      <c r="S27" s="840"/>
      <c r="T27" s="840"/>
      <c r="U27" s="840"/>
      <c r="V27" s="840"/>
      <c r="W27" s="840"/>
      <c r="X27" s="840"/>
      <c r="Y27" s="840"/>
      <c r="Z27" s="840"/>
      <c r="AA27" s="840"/>
      <c r="AB27" s="840"/>
      <c r="AC27" s="840"/>
      <c r="AD27" s="840"/>
      <c r="AE27" s="840"/>
      <c r="AF27" s="840"/>
      <c r="AG27" s="840"/>
      <c r="AH27" s="840"/>
      <c r="AI27" s="840"/>
      <c r="AJ27" s="840"/>
      <c r="AK27" s="840"/>
      <c r="AL27" s="840"/>
      <c r="AM27" s="840"/>
      <c r="AN27" s="840"/>
      <c r="AO27" s="840"/>
      <c r="AP27" s="840"/>
      <c r="AQ27" s="840"/>
      <c r="AR27" s="840"/>
      <c r="AS27" s="840"/>
      <c r="AT27" s="840"/>
      <c r="AU27" s="840"/>
      <c r="AV27" s="840"/>
      <c r="AW27" s="840"/>
      <c r="AX27" s="840"/>
      <c r="AY27" s="840"/>
    </row>
    <row r="28" spans="2:51" x14ac:dyDescent="0.25">
      <c r="B28" s="773"/>
      <c r="C28" s="773"/>
      <c r="D28" s="840"/>
      <c r="E28" s="840"/>
      <c r="F28" s="840"/>
      <c r="G28" s="840"/>
      <c r="H28" s="840"/>
      <c r="I28" s="840"/>
      <c r="J28" s="840"/>
      <c r="K28" s="840"/>
      <c r="L28" s="840"/>
      <c r="M28" s="840"/>
      <c r="N28" s="840"/>
      <c r="O28" s="840"/>
      <c r="P28" s="840"/>
      <c r="Q28" s="840"/>
      <c r="R28" s="840"/>
      <c r="S28" s="840"/>
      <c r="T28" s="840"/>
      <c r="U28" s="840"/>
      <c r="V28" s="840"/>
      <c r="W28" s="840"/>
      <c r="X28" s="840"/>
      <c r="Y28" s="840"/>
      <c r="Z28" s="840"/>
      <c r="AA28" s="840"/>
      <c r="AB28" s="840"/>
      <c r="AC28" s="840"/>
      <c r="AD28" s="840"/>
      <c r="AE28" s="840"/>
      <c r="AF28" s="840"/>
      <c r="AG28" s="840"/>
      <c r="AH28" s="840"/>
      <c r="AI28" s="840"/>
      <c r="AJ28" s="840"/>
      <c r="AK28" s="840"/>
      <c r="AL28" s="840"/>
      <c r="AM28" s="840"/>
      <c r="AN28" s="840"/>
      <c r="AO28" s="840"/>
      <c r="AP28" s="840"/>
      <c r="AQ28" s="840"/>
      <c r="AR28" s="840"/>
      <c r="AS28" s="840"/>
      <c r="AT28" s="840"/>
      <c r="AU28" s="840"/>
      <c r="AV28" s="840"/>
      <c r="AW28" s="840"/>
      <c r="AX28" s="840"/>
      <c r="AY28" s="840"/>
    </row>
    <row r="29" spans="2:51" x14ac:dyDescent="0.25">
      <c r="B29" s="773"/>
      <c r="C29" s="773"/>
      <c r="D29" s="840"/>
      <c r="E29" s="840"/>
      <c r="F29" s="840"/>
      <c r="G29" s="840"/>
      <c r="H29" s="840"/>
      <c r="I29" s="840"/>
      <c r="J29" s="840"/>
      <c r="K29" s="840"/>
      <c r="L29" s="840"/>
      <c r="M29" s="840"/>
      <c r="N29" s="840"/>
      <c r="O29" s="840"/>
      <c r="P29" s="840"/>
      <c r="Q29" s="840"/>
      <c r="R29" s="840"/>
      <c r="S29" s="840"/>
      <c r="T29" s="840"/>
      <c r="U29" s="840"/>
      <c r="V29" s="840"/>
      <c r="W29" s="840"/>
      <c r="X29" s="840"/>
      <c r="Y29" s="840"/>
      <c r="Z29" s="840"/>
      <c r="AA29" s="840"/>
      <c r="AB29" s="840"/>
      <c r="AC29" s="840"/>
      <c r="AD29" s="840"/>
      <c r="AE29" s="840"/>
      <c r="AF29" s="840"/>
      <c r="AG29" s="840"/>
      <c r="AH29" s="840"/>
      <c r="AI29" s="840"/>
      <c r="AJ29" s="840"/>
      <c r="AK29" s="840"/>
      <c r="AL29" s="840"/>
      <c r="AM29" s="840"/>
      <c r="AN29" s="840"/>
      <c r="AO29" s="840"/>
      <c r="AP29" s="840"/>
      <c r="AQ29" s="840"/>
      <c r="AR29" s="840"/>
      <c r="AS29" s="840"/>
      <c r="AT29" s="840"/>
      <c r="AU29" s="840"/>
      <c r="AV29" s="840"/>
      <c r="AW29" s="840"/>
      <c r="AX29" s="840"/>
      <c r="AY29" s="840"/>
    </row>
    <row r="30" spans="2:51" x14ac:dyDescent="0.25">
      <c r="B30" s="773"/>
      <c r="C30" s="773"/>
      <c r="D30" s="840"/>
      <c r="E30" s="840"/>
      <c r="F30" s="840"/>
      <c r="G30" s="840"/>
      <c r="H30" s="840"/>
      <c r="I30" s="840"/>
      <c r="J30" s="840"/>
      <c r="K30" s="840"/>
      <c r="L30" s="840"/>
      <c r="M30" s="840"/>
      <c r="N30" s="840"/>
      <c r="O30" s="840"/>
      <c r="P30" s="840"/>
      <c r="Q30" s="840"/>
      <c r="R30" s="840"/>
      <c r="S30" s="840"/>
      <c r="T30" s="840"/>
      <c r="U30" s="840"/>
      <c r="V30" s="840"/>
      <c r="W30" s="840"/>
      <c r="X30" s="840"/>
      <c r="Y30" s="840"/>
      <c r="Z30" s="840"/>
      <c r="AA30" s="840"/>
      <c r="AB30" s="840"/>
      <c r="AC30" s="840"/>
      <c r="AD30" s="840"/>
      <c r="AE30" s="840"/>
      <c r="AF30" s="840"/>
      <c r="AG30" s="840"/>
      <c r="AH30" s="840"/>
      <c r="AI30" s="840"/>
      <c r="AJ30" s="840"/>
      <c r="AK30" s="840"/>
      <c r="AL30" s="840"/>
      <c r="AM30" s="840"/>
      <c r="AN30" s="840"/>
      <c r="AO30" s="840"/>
      <c r="AP30" s="840"/>
      <c r="AQ30" s="840"/>
      <c r="AR30" s="840"/>
      <c r="AS30" s="840"/>
      <c r="AT30" s="840"/>
      <c r="AU30" s="840"/>
      <c r="AV30" s="840"/>
      <c r="AW30" s="840"/>
      <c r="AX30" s="840"/>
      <c r="AY30" s="840"/>
    </row>
    <row r="31" spans="2:51" x14ac:dyDescent="0.25">
      <c r="B31" s="773"/>
      <c r="C31" s="773"/>
      <c r="D31" s="840"/>
      <c r="E31" s="840"/>
      <c r="F31" s="840"/>
      <c r="G31" s="840"/>
      <c r="H31" s="840"/>
      <c r="I31" s="840"/>
      <c r="J31" s="840"/>
      <c r="K31" s="840"/>
      <c r="L31" s="840"/>
      <c r="M31" s="840"/>
      <c r="N31" s="840"/>
      <c r="O31" s="840"/>
      <c r="P31" s="840"/>
      <c r="Q31" s="840"/>
      <c r="R31" s="840"/>
      <c r="S31" s="840"/>
      <c r="T31" s="840"/>
      <c r="U31" s="840"/>
      <c r="V31" s="840"/>
      <c r="W31" s="840"/>
      <c r="X31" s="840"/>
      <c r="Y31" s="840"/>
      <c r="Z31" s="840"/>
      <c r="AA31" s="840"/>
      <c r="AB31" s="840"/>
      <c r="AC31" s="840"/>
      <c r="AD31" s="840"/>
      <c r="AE31" s="840"/>
      <c r="AF31" s="840"/>
      <c r="AG31" s="840"/>
      <c r="AH31" s="840"/>
      <c r="AI31" s="840"/>
      <c r="AJ31" s="840"/>
      <c r="AK31" s="840"/>
      <c r="AL31" s="840"/>
      <c r="AM31" s="840"/>
      <c r="AN31" s="840"/>
      <c r="AO31" s="840"/>
      <c r="AP31" s="840"/>
      <c r="AQ31" s="840"/>
      <c r="AR31" s="840"/>
      <c r="AS31" s="840"/>
      <c r="AT31" s="840"/>
      <c r="AU31" s="840"/>
      <c r="AV31" s="840"/>
      <c r="AW31" s="840"/>
      <c r="AX31" s="840"/>
      <c r="AY31" s="840"/>
    </row>
    <row r="32" spans="2:51" x14ac:dyDescent="0.25">
      <c r="B32" s="773"/>
      <c r="C32" s="773"/>
      <c r="D32" s="840"/>
      <c r="E32" s="840"/>
      <c r="F32" s="840"/>
      <c r="G32" s="840"/>
      <c r="H32" s="840"/>
      <c r="I32" s="840"/>
      <c r="J32" s="840"/>
      <c r="K32" s="840"/>
      <c r="L32" s="840"/>
      <c r="M32" s="840"/>
      <c r="N32" s="840"/>
      <c r="O32" s="840"/>
      <c r="P32" s="840"/>
      <c r="Q32" s="840"/>
      <c r="R32" s="840"/>
      <c r="S32" s="840"/>
      <c r="T32" s="840"/>
      <c r="U32" s="840"/>
      <c r="V32" s="840"/>
      <c r="W32" s="840"/>
      <c r="X32" s="840"/>
      <c r="Y32" s="840"/>
      <c r="Z32" s="840"/>
      <c r="AA32" s="840"/>
      <c r="AB32" s="840"/>
      <c r="AC32" s="840"/>
      <c r="AD32" s="840"/>
      <c r="AE32" s="840"/>
      <c r="AF32" s="840"/>
      <c r="AG32" s="840"/>
      <c r="AH32" s="840"/>
      <c r="AI32" s="840"/>
      <c r="AJ32" s="840"/>
      <c r="AK32" s="840"/>
      <c r="AL32" s="840"/>
      <c r="AM32" s="840"/>
      <c r="AN32" s="840"/>
      <c r="AO32" s="840"/>
      <c r="AP32" s="840"/>
      <c r="AQ32" s="840"/>
      <c r="AR32" s="840"/>
      <c r="AS32" s="840"/>
      <c r="AT32" s="840"/>
      <c r="AU32" s="840"/>
      <c r="AV32" s="840"/>
      <c r="AW32" s="840"/>
      <c r="AX32" s="840"/>
      <c r="AY32" s="840"/>
    </row>
    <row r="33" spans="2:51" x14ac:dyDescent="0.25">
      <c r="B33" s="773"/>
      <c r="C33" s="773"/>
      <c r="D33" s="840"/>
      <c r="E33" s="840"/>
      <c r="F33" s="840"/>
      <c r="G33" s="840"/>
      <c r="H33" s="840"/>
      <c r="I33" s="840"/>
      <c r="J33" s="840"/>
      <c r="K33" s="840"/>
      <c r="L33" s="840"/>
      <c r="M33" s="840"/>
      <c r="N33" s="840"/>
      <c r="O33" s="840"/>
      <c r="P33" s="840"/>
      <c r="Q33" s="840"/>
      <c r="R33" s="840"/>
      <c r="S33" s="840"/>
      <c r="T33" s="840"/>
      <c r="U33" s="840"/>
      <c r="V33" s="840"/>
      <c r="W33" s="840"/>
      <c r="X33" s="840"/>
      <c r="Y33" s="840"/>
      <c r="Z33" s="840"/>
      <c r="AA33" s="840"/>
      <c r="AB33" s="840"/>
      <c r="AC33" s="840"/>
      <c r="AD33" s="840"/>
      <c r="AE33" s="840"/>
      <c r="AF33" s="840"/>
      <c r="AG33" s="840"/>
      <c r="AH33" s="840"/>
      <c r="AI33" s="840"/>
      <c r="AJ33" s="840"/>
      <c r="AK33" s="840"/>
      <c r="AL33" s="840"/>
      <c r="AM33" s="840"/>
      <c r="AN33" s="840"/>
      <c r="AO33" s="840"/>
      <c r="AP33" s="840"/>
      <c r="AQ33" s="840"/>
      <c r="AR33" s="840"/>
      <c r="AS33" s="840"/>
      <c r="AT33" s="840"/>
      <c r="AU33" s="840"/>
      <c r="AV33" s="840"/>
      <c r="AW33" s="840"/>
      <c r="AX33" s="840"/>
      <c r="AY33" s="840"/>
    </row>
    <row r="34" spans="2:51" x14ac:dyDescent="0.25">
      <c r="B34" s="773"/>
      <c r="C34" s="773"/>
      <c r="D34" s="840"/>
      <c r="E34" s="840"/>
      <c r="F34" s="840"/>
      <c r="G34" s="840"/>
      <c r="H34" s="840"/>
      <c r="I34" s="840"/>
      <c r="J34" s="840"/>
      <c r="K34" s="840"/>
      <c r="L34" s="840"/>
      <c r="M34" s="840"/>
      <c r="N34" s="840"/>
      <c r="O34" s="840"/>
      <c r="P34" s="840"/>
      <c r="Q34" s="840"/>
      <c r="R34" s="840"/>
      <c r="S34" s="840"/>
      <c r="T34" s="840"/>
      <c r="U34" s="840"/>
      <c r="V34" s="840"/>
      <c r="W34" s="840"/>
      <c r="X34" s="840"/>
      <c r="Y34" s="840"/>
      <c r="Z34" s="840"/>
      <c r="AA34" s="840"/>
      <c r="AB34" s="840"/>
      <c r="AC34" s="840"/>
      <c r="AD34" s="840"/>
      <c r="AE34" s="840"/>
      <c r="AF34" s="840"/>
      <c r="AG34" s="840"/>
      <c r="AH34" s="840"/>
      <c r="AI34" s="840"/>
      <c r="AJ34" s="840"/>
      <c r="AK34" s="840"/>
      <c r="AL34" s="840"/>
      <c r="AM34" s="840"/>
      <c r="AN34" s="840"/>
      <c r="AO34" s="840"/>
      <c r="AP34" s="840"/>
      <c r="AQ34" s="840"/>
      <c r="AR34" s="840"/>
      <c r="AS34" s="840"/>
      <c r="AT34" s="840"/>
      <c r="AU34" s="840"/>
      <c r="AV34" s="840"/>
      <c r="AW34" s="840"/>
      <c r="AX34" s="840"/>
      <c r="AY34" s="840"/>
    </row>
    <row r="35" spans="2:51" x14ac:dyDescent="0.25">
      <c r="B35" s="773"/>
      <c r="C35" s="773"/>
      <c r="D35" s="840"/>
      <c r="E35" s="840"/>
      <c r="F35" s="840"/>
      <c r="G35" s="840"/>
      <c r="H35" s="840"/>
      <c r="I35" s="840"/>
      <c r="J35" s="840"/>
      <c r="K35" s="840"/>
      <c r="L35" s="840"/>
      <c r="M35" s="840"/>
      <c r="N35" s="840"/>
      <c r="O35" s="840"/>
      <c r="P35" s="840"/>
      <c r="Q35" s="840"/>
      <c r="R35" s="840"/>
      <c r="S35" s="840"/>
      <c r="T35" s="840"/>
      <c r="U35" s="840"/>
      <c r="V35" s="840"/>
      <c r="W35" s="840"/>
      <c r="X35" s="840"/>
      <c r="Y35" s="840"/>
      <c r="Z35" s="840"/>
      <c r="AA35" s="840"/>
      <c r="AB35" s="840"/>
      <c r="AC35" s="840"/>
      <c r="AD35" s="840"/>
      <c r="AE35" s="840"/>
      <c r="AF35" s="840"/>
      <c r="AG35" s="840"/>
      <c r="AH35" s="840"/>
      <c r="AI35" s="840"/>
      <c r="AJ35" s="840"/>
      <c r="AK35" s="840"/>
      <c r="AL35" s="840"/>
      <c r="AM35" s="840"/>
      <c r="AN35" s="840"/>
      <c r="AO35" s="840"/>
      <c r="AP35" s="840"/>
      <c r="AQ35" s="840"/>
      <c r="AR35" s="840"/>
      <c r="AS35" s="840"/>
      <c r="AT35" s="840"/>
      <c r="AU35" s="840"/>
      <c r="AV35" s="840"/>
      <c r="AW35" s="840"/>
      <c r="AX35" s="840"/>
      <c r="AY35" s="840"/>
    </row>
    <row r="36" spans="2:51" x14ac:dyDescent="0.25">
      <c r="B36" s="773"/>
      <c r="C36" s="773"/>
      <c r="D36" s="840"/>
      <c r="E36" s="840"/>
      <c r="F36" s="840"/>
      <c r="G36" s="840"/>
      <c r="H36" s="840"/>
      <c r="I36" s="840"/>
      <c r="J36" s="840"/>
      <c r="K36" s="840"/>
      <c r="L36" s="840"/>
      <c r="M36" s="840"/>
      <c r="N36" s="840"/>
      <c r="O36" s="840"/>
      <c r="P36" s="840"/>
      <c r="Q36" s="840"/>
      <c r="R36" s="840"/>
      <c r="S36" s="840"/>
      <c r="T36" s="840"/>
      <c r="U36" s="840"/>
      <c r="V36" s="840"/>
      <c r="W36" s="840"/>
      <c r="X36" s="840"/>
      <c r="Y36" s="840"/>
      <c r="Z36" s="840"/>
      <c r="AA36" s="840"/>
      <c r="AB36" s="840"/>
      <c r="AC36" s="840"/>
      <c r="AD36" s="840"/>
      <c r="AE36" s="840"/>
      <c r="AF36" s="840"/>
      <c r="AG36" s="840"/>
      <c r="AH36" s="840"/>
      <c r="AI36" s="840"/>
      <c r="AJ36" s="840"/>
      <c r="AK36" s="840"/>
      <c r="AL36" s="840"/>
      <c r="AM36" s="840"/>
      <c r="AN36" s="840"/>
      <c r="AO36" s="840"/>
      <c r="AP36" s="840"/>
      <c r="AQ36" s="840"/>
      <c r="AR36" s="840"/>
      <c r="AS36" s="840"/>
      <c r="AT36" s="840"/>
      <c r="AU36" s="840"/>
      <c r="AV36" s="840"/>
      <c r="AW36" s="840"/>
      <c r="AX36" s="840"/>
      <c r="AY36" s="840"/>
    </row>
    <row r="37" spans="2:51" x14ac:dyDescent="0.25">
      <c r="B37" s="773"/>
      <c r="C37" s="773"/>
      <c r="D37" s="840"/>
      <c r="E37" s="840"/>
      <c r="F37" s="840"/>
      <c r="G37" s="840"/>
      <c r="H37" s="840"/>
      <c r="I37" s="840"/>
      <c r="J37" s="840"/>
      <c r="K37" s="840"/>
      <c r="L37" s="840"/>
      <c r="M37" s="840"/>
      <c r="N37" s="840"/>
      <c r="O37" s="840"/>
      <c r="P37" s="840"/>
      <c r="Q37" s="840"/>
      <c r="R37" s="840"/>
      <c r="S37" s="840"/>
      <c r="T37" s="840"/>
      <c r="U37" s="840"/>
      <c r="V37" s="840"/>
      <c r="W37" s="840"/>
      <c r="X37" s="840"/>
      <c r="Y37" s="840"/>
      <c r="Z37" s="840"/>
      <c r="AA37" s="840"/>
      <c r="AB37" s="840"/>
      <c r="AC37" s="840"/>
      <c r="AD37" s="840"/>
      <c r="AE37" s="840"/>
      <c r="AF37" s="840"/>
      <c r="AG37" s="840"/>
      <c r="AH37" s="840"/>
      <c r="AI37" s="840"/>
      <c r="AJ37" s="840"/>
      <c r="AK37" s="840"/>
      <c r="AL37" s="840"/>
      <c r="AM37" s="840"/>
      <c r="AN37" s="840"/>
      <c r="AO37" s="840"/>
      <c r="AP37" s="840"/>
      <c r="AQ37" s="840"/>
      <c r="AR37" s="840"/>
      <c r="AS37" s="840"/>
      <c r="AT37" s="840"/>
      <c r="AU37" s="840"/>
      <c r="AV37" s="840"/>
      <c r="AW37" s="840"/>
      <c r="AX37" s="840"/>
      <c r="AY37" s="840"/>
    </row>
    <row r="38" spans="2:51" x14ac:dyDescent="0.25">
      <c r="B38" s="773"/>
      <c r="C38" s="773"/>
      <c r="D38" s="840"/>
      <c r="E38" s="840"/>
      <c r="F38" s="840"/>
      <c r="G38" s="840"/>
      <c r="H38" s="840"/>
      <c r="I38" s="840"/>
      <c r="J38" s="840"/>
      <c r="K38" s="840"/>
      <c r="L38" s="840"/>
      <c r="M38" s="840"/>
      <c r="N38" s="840"/>
      <c r="O38" s="840"/>
      <c r="P38" s="840"/>
      <c r="Q38" s="840"/>
      <c r="R38" s="840"/>
      <c r="S38" s="840"/>
      <c r="T38" s="840"/>
      <c r="U38" s="840"/>
      <c r="V38" s="840"/>
      <c r="W38" s="840"/>
      <c r="X38" s="840"/>
      <c r="Y38" s="840"/>
      <c r="Z38" s="840"/>
      <c r="AA38" s="840"/>
      <c r="AB38" s="840"/>
      <c r="AC38" s="840"/>
      <c r="AD38" s="840"/>
      <c r="AE38" s="840"/>
      <c r="AF38" s="840"/>
      <c r="AG38" s="840"/>
      <c r="AH38" s="840"/>
      <c r="AI38" s="840"/>
      <c r="AJ38" s="840"/>
      <c r="AK38" s="840"/>
      <c r="AL38" s="840"/>
      <c r="AM38" s="840"/>
      <c r="AN38" s="840"/>
      <c r="AO38" s="840"/>
      <c r="AP38" s="840"/>
      <c r="AQ38" s="840"/>
      <c r="AR38" s="840"/>
      <c r="AS38" s="840"/>
      <c r="AT38" s="840"/>
      <c r="AU38" s="840"/>
      <c r="AV38" s="840"/>
      <c r="AW38" s="840"/>
      <c r="AX38" s="840"/>
      <c r="AY38" s="840"/>
    </row>
    <row r="39" spans="2:51" x14ac:dyDescent="0.25">
      <c r="B39" s="773"/>
      <c r="C39" s="773"/>
      <c r="D39" s="840"/>
      <c r="E39" s="840"/>
      <c r="F39" s="840"/>
      <c r="G39" s="840"/>
      <c r="H39" s="840"/>
      <c r="I39" s="840"/>
      <c r="J39" s="840"/>
      <c r="K39" s="840"/>
      <c r="L39" s="840"/>
      <c r="M39" s="840"/>
      <c r="N39" s="840"/>
      <c r="O39" s="840"/>
      <c r="P39" s="840"/>
      <c r="Q39" s="840"/>
      <c r="R39" s="840"/>
      <c r="S39" s="840"/>
      <c r="T39" s="840"/>
      <c r="U39" s="840"/>
      <c r="V39" s="840"/>
      <c r="W39" s="840"/>
      <c r="X39" s="840"/>
      <c r="Y39" s="840"/>
      <c r="Z39" s="840"/>
      <c r="AA39" s="840"/>
      <c r="AB39" s="840"/>
      <c r="AC39" s="840"/>
      <c r="AD39" s="840"/>
      <c r="AE39" s="840"/>
      <c r="AF39" s="840"/>
      <c r="AG39" s="840"/>
      <c r="AH39" s="840"/>
      <c r="AI39" s="840"/>
      <c r="AJ39" s="840"/>
      <c r="AK39" s="840"/>
      <c r="AL39" s="840"/>
      <c r="AM39" s="840"/>
      <c r="AN39" s="840"/>
      <c r="AO39" s="840"/>
      <c r="AP39" s="840"/>
      <c r="AQ39" s="840"/>
      <c r="AR39" s="840"/>
      <c r="AS39" s="840"/>
      <c r="AT39" s="840"/>
      <c r="AU39" s="840"/>
      <c r="AV39" s="840"/>
      <c r="AW39" s="840"/>
      <c r="AX39" s="840"/>
      <c r="AY39" s="840"/>
    </row>
    <row r="40" spans="2:51" x14ac:dyDescent="0.25">
      <c r="B40" s="773"/>
      <c r="C40" s="773"/>
      <c r="D40" s="840"/>
      <c r="E40" s="840"/>
      <c r="F40" s="840"/>
      <c r="G40" s="840"/>
      <c r="H40" s="840"/>
      <c r="I40" s="840"/>
      <c r="J40" s="840"/>
      <c r="K40" s="840"/>
      <c r="L40" s="840"/>
      <c r="M40" s="840"/>
      <c r="N40" s="840"/>
      <c r="O40" s="840"/>
      <c r="P40" s="840"/>
      <c r="Q40" s="840"/>
      <c r="R40" s="840"/>
      <c r="S40" s="840"/>
      <c r="T40" s="840"/>
      <c r="U40" s="840"/>
      <c r="V40" s="840"/>
      <c r="W40" s="840"/>
      <c r="X40" s="840"/>
      <c r="Y40" s="840"/>
      <c r="Z40" s="840"/>
      <c r="AA40" s="840"/>
      <c r="AB40" s="840"/>
      <c r="AC40" s="840"/>
      <c r="AD40" s="840"/>
      <c r="AE40" s="840"/>
      <c r="AF40" s="840"/>
      <c r="AG40" s="840"/>
      <c r="AH40" s="840"/>
      <c r="AI40" s="840"/>
      <c r="AJ40" s="840"/>
      <c r="AK40" s="840"/>
      <c r="AL40" s="840"/>
      <c r="AM40" s="840"/>
      <c r="AN40" s="840"/>
      <c r="AO40" s="840"/>
      <c r="AP40" s="840"/>
      <c r="AQ40" s="840"/>
      <c r="AR40" s="840"/>
      <c r="AS40" s="840"/>
      <c r="AT40" s="840"/>
      <c r="AU40" s="840"/>
      <c r="AV40" s="840"/>
      <c r="AW40" s="840"/>
      <c r="AX40" s="840"/>
      <c r="AY40" s="840"/>
    </row>
    <row r="41" spans="2:51" x14ac:dyDescent="0.25">
      <c r="B41" s="773"/>
      <c r="C41" s="773"/>
      <c r="D41" s="840"/>
      <c r="E41" s="840"/>
      <c r="F41" s="840"/>
      <c r="G41" s="840"/>
      <c r="H41" s="840"/>
      <c r="I41" s="840"/>
      <c r="J41" s="840"/>
      <c r="K41" s="840"/>
      <c r="L41" s="840"/>
      <c r="M41" s="840"/>
      <c r="N41" s="840"/>
      <c r="O41" s="840"/>
      <c r="P41" s="840"/>
      <c r="Q41" s="840"/>
      <c r="R41" s="840"/>
      <c r="S41" s="840"/>
      <c r="T41" s="840"/>
      <c r="U41" s="840"/>
      <c r="V41" s="840"/>
      <c r="W41" s="840"/>
      <c r="X41" s="840"/>
      <c r="Y41" s="840"/>
      <c r="Z41" s="840"/>
      <c r="AA41" s="840"/>
      <c r="AB41" s="840"/>
      <c r="AC41" s="840"/>
      <c r="AD41" s="840"/>
      <c r="AE41" s="840"/>
      <c r="AF41" s="840"/>
      <c r="AG41" s="840"/>
      <c r="AH41" s="840"/>
      <c r="AI41" s="840"/>
      <c r="AJ41" s="840"/>
      <c r="AK41" s="840"/>
      <c r="AL41" s="840"/>
      <c r="AM41" s="840"/>
      <c r="AN41" s="840"/>
      <c r="AO41" s="840"/>
      <c r="AP41" s="840"/>
      <c r="AQ41" s="840"/>
      <c r="AR41" s="840"/>
      <c r="AS41" s="840"/>
      <c r="AT41" s="840"/>
      <c r="AU41" s="840"/>
      <c r="AV41" s="840"/>
      <c r="AW41" s="840"/>
      <c r="AX41" s="840"/>
      <c r="AY41" s="840"/>
    </row>
    <row r="42" spans="2:51" x14ac:dyDescent="0.25">
      <c r="B42" s="773"/>
      <c r="C42" s="773"/>
      <c r="D42" s="840"/>
      <c r="E42" s="840"/>
      <c r="F42" s="840"/>
      <c r="G42" s="840"/>
      <c r="H42" s="840"/>
      <c r="I42" s="840"/>
      <c r="J42" s="840"/>
      <c r="K42" s="840"/>
      <c r="L42" s="840"/>
      <c r="M42" s="840"/>
      <c r="N42" s="840"/>
      <c r="O42" s="840"/>
      <c r="P42" s="840"/>
      <c r="Q42" s="840"/>
      <c r="R42" s="840"/>
      <c r="S42" s="840"/>
      <c r="T42" s="840"/>
      <c r="U42" s="840"/>
      <c r="V42" s="840"/>
      <c r="W42" s="840"/>
      <c r="X42" s="840"/>
      <c r="Y42" s="840"/>
      <c r="Z42" s="840"/>
      <c r="AA42" s="840"/>
      <c r="AB42" s="840"/>
      <c r="AC42" s="840"/>
      <c r="AD42" s="840"/>
      <c r="AE42" s="840"/>
      <c r="AF42" s="840"/>
      <c r="AG42" s="840"/>
      <c r="AH42" s="840"/>
      <c r="AI42" s="840"/>
      <c r="AJ42" s="840"/>
      <c r="AK42" s="840"/>
      <c r="AL42" s="840"/>
      <c r="AM42" s="840"/>
      <c r="AN42" s="840"/>
      <c r="AO42" s="840"/>
      <c r="AP42" s="840"/>
      <c r="AQ42" s="840"/>
      <c r="AR42" s="840"/>
      <c r="AS42" s="840"/>
      <c r="AT42" s="840"/>
      <c r="AU42" s="840"/>
      <c r="AV42" s="840"/>
      <c r="AW42" s="840"/>
      <c r="AX42" s="840"/>
      <c r="AY42" s="840"/>
    </row>
    <row r="43" spans="2:51" x14ac:dyDescent="0.25">
      <c r="B43" s="773"/>
      <c r="C43" s="773"/>
      <c r="D43" s="840"/>
      <c r="E43" s="840"/>
      <c r="F43" s="840"/>
      <c r="G43" s="840"/>
      <c r="H43" s="840"/>
      <c r="I43" s="840"/>
      <c r="J43" s="840"/>
      <c r="K43" s="840"/>
      <c r="L43" s="840"/>
      <c r="M43" s="840"/>
      <c r="N43" s="840"/>
      <c r="O43" s="840"/>
      <c r="P43" s="840"/>
      <c r="Q43" s="840"/>
      <c r="R43" s="840"/>
      <c r="S43" s="840"/>
      <c r="T43" s="840"/>
      <c r="U43" s="840"/>
      <c r="V43" s="840"/>
      <c r="W43" s="840"/>
      <c r="X43" s="840"/>
      <c r="Y43" s="840"/>
      <c r="Z43" s="840"/>
      <c r="AA43" s="840"/>
      <c r="AB43" s="840"/>
      <c r="AC43" s="840"/>
      <c r="AD43" s="840"/>
      <c r="AE43" s="840"/>
      <c r="AF43" s="840"/>
      <c r="AG43" s="840"/>
      <c r="AH43" s="840"/>
      <c r="AI43" s="840"/>
      <c r="AJ43" s="840"/>
      <c r="AK43" s="840"/>
      <c r="AL43" s="840"/>
      <c r="AM43" s="840"/>
      <c r="AN43" s="840"/>
      <c r="AO43" s="840"/>
      <c r="AP43" s="840"/>
      <c r="AQ43" s="840"/>
      <c r="AR43" s="840"/>
      <c r="AS43" s="840"/>
      <c r="AT43" s="840"/>
      <c r="AU43" s="840"/>
      <c r="AV43" s="840"/>
      <c r="AW43" s="840"/>
      <c r="AX43" s="840"/>
      <c r="AY43" s="840"/>
    </row>
    <row r="44" spans="2:51" x14ac:dyDescent="0.25">
      <c r="B44" s="773"/>
      <c r="C44" s="773"/>
      <c r="D44" s="840"/>
      <c r="E44" s="840"/>
      <c r="F44" s="840"/>
      <c r="G44" s="840"/>
      <c r="H44" s="840"/>
      <c r="I44" s="840"/>
      <c r="J44" s="840"/>
      <c r="K44" s="840"/>
      <c r="L44" s="840"/>
      <c r="M44" s="840"/>
      <c r="N44" s="840"/>
      <c r="O44" s="840"/>
      <c r="P44" s="840"/>
      <c r="Q44" s="840"/>
      <c r="R44" s="840"/>
      <c r="S44" s="840"/>
      <c r="T44" s="840"/>
      <c r="U44" s="840"/>
      <c r="V44" s="840"/>
      <c r="W44" s="840"/>
      <c r="X44" s="840"/>
      <c r="Y44" s="840"/>
      <c r="Z44" s="840"/>
      <c r="AA44" s="840"/>
      <c r="AB44" s="840"/>
      <c r="AC44" s="840"/>
      <c r="AD44" s="840"/>
      <c r="AE44" s="840"/>
      <c r="AF44" s="840"/>
      <c r="AG44" s="840"/>
      <c r="AH44" s="840"/>
      <c r="AI44" s="840"/>
      <c r="AJ44" s="840"/>
      <c r="AK44" s="840"/>
      <c r="AL44" s="840"/>
      <c r="AM44" s="840"/>
      <c r="AN44" s="840"/>
      <c r="AO44" s="840"/>
      <c r="AP44" s="840"/>
      <c r="AQ44" s="840"/>
      <c r="AR44" s="840"/>
      <c r="AS44" s="840"/>
      <c r="AT44" s="840"/>
      <c r="AU44" s="840"/>
      <c r="AV44" s="840"/>
      <c r="AW44" s="840"/>
      <c r="AX44" s="840"/>
      <c r="AY44" s="840"/>
    </row>
    <row r="45" spans="2:51" x14ac:dyDescent="0.25">
      <c r="B45" s="773"/>
      <c r="C45" s="773"/>
      <c r="D45" s="840"/>
      <c r="E45" s="840"/>
      <c r="F45" s="840"/>
      <c r="G45" s="840"/>
      <c r="H45" s="840"/>
      <c r="I45" s="840"/>
      <c r="J45" s="840"/>
      <c r="K45" s="840"/>
      <c r="L45" s="840"/>
      <c r="M45" s="840"/>
      <c r="N45" s="840"/>
      <c r="O45" s="840"/>
      <c r="P45" s="840"/>
      <c r="Q45" s="840"/>
      <c r="R45" s="840"/>
      <c r="S45" s="840"/>
      <c r="T45" s="840"/>
      <c r="U45" s="840"/>
      <c r="V45" s="840"/>
      <c r="W45" s="840"/>
      <c r="X45" s="840"/>
      <c r="Y45" s="840"/>
      <c r="Z45" s="840"/>
      <c r="AA45" s="840"/>
      <c r="AB45" s="840"/>
      <c r="AC45" s="840"/>
      <c r="AD45" s="840"/>
      <c r="AE45" s="840"/>
      <c r="AF45" s="840"/>
      <c r="AG45" s="840"/>
      <c r="AH45" s="840"/>
      <c r="AI45" s="840"/>
      <c r="AJ45" s="840"/>
      <c r="AK45" s="840"/>
      <c r="AL45" s="840"/>
      <c r="AM45" s="840"/>
      <c r="AN45" s="840"/>
      <c r="AO45" s="840"/>
      <c r="AP45" s="840"/>
      <c r="AQ45" s="840"/>
      <c r="AR45" s="840"/>
      <c r="AS45" s="840"/>
      <c r="AT45" s="840"/>
      <c r="AU45" s="840"/>
      <c r="AV45" s="840"/>
      <c r="AW45" s="840"/>
      <c r="AX45" s="840"/>
      <c r="AY45" s="840"/>
    </row>
    <row r="46" spans="2:51" x14ac:dyDescent="0.25">
      <c r="B46" s="773"/>
      <c r="C46" s="773"/>
      <c r="D46" s="840"/>
      <c r="E46" s="840"/>
      <c r="F46" s="840"/>
      <c r="G46" s="840"/>
      <c r="H46" s="840"/>
      <c r="I46" s="840"/>
      <c r="J46" s="840"/>
      <c r="K46" s="840"/>
      <c r="L46" s="840"/>
      <c r="M46" s="840"/>
      <c r="N46" s="840"/>
      <c r="O46" s="840"/>
      <c r="P46" s="840"/>
      <c r="Q46" s="840"/>
      <c r="R46" s="840"/>
      <c r="S46" s="840"/>
      <c r="T46" s="840"/>
      <c r="U46" s="840"/>
      <c r="V46" s="840"/>
      <c r="W46" s="840"/>
      <c r="X46" s="840"/>
      <c r="Y46" s="840"/>
      <c r="Z46" s="840"/>
      <c r="AA46" s="840"/>
      <c r="AB46" s="840"/>
      <c r="AC46" s="840"/>
      <c r="AD46" s="840"/>
      <c r="AE46" s="840"/>
      <c r="AF46" s="840"/>
      <c r="AG46" s="840"/>
      <c r="AH46" s="840"/>
      <c r="AI46" s="840"/>
      <c r="AJ46" s="840"/>
      <c r="AK46" s="840"/>
      <c r="AL46" s="840"/>
      <c r="AM46" s="840"/>
      <c r="AN46" s="840"/>
      <c r="AO46" s="840"/>
      <c r="AP46" s="840"/>
      <c r="AQ46" s="840"/>
      <c r="AR46" s="840"/>
      <c r="AS46" s="840"/>
      <c r="AT46" s="840"/>
      <c r="AU46" s="840"/>
      <c r="AV46" s="840"/>
      <c r="AW46" s="840"/>
      <c r="AX46" s="840"/>
      <c r="AY46" s="840"/>
    </row>
    <row r="47" spans="2:51" x14ac:dyDescent="0.25">
      <c r="B47" s="773"/>
      <c r="C47" s="773"/>
      <c r="D47" s="840"/>
      <c r="E47" s="840"/>
      <c r="F47" s="840"/>
      <c r="G47" s="840"/>
      <c r="H47" s="840"/>
      <c r="I47" s="840"/>
      <c r="J47" s="840"/>
      <c r="K47" s="840"/>
      <c r="L47" s="840"/>
      <c r="M47" s="840"/>
      <c r="N47" s="840"/>
      <c r="O47" s="840"/>
      <c r="P47" s="840"/>
      <c r="Q47" s="840"/>
      <c r="R47" s="840"/>
      <c r="S47" s="840"/>
      <c r="T47" s="840"/>
      <c r="U47" s="840"/>
      <c r="V47" s="840"/>
      <c r="W47" s="840"/>
      <c r="X47" s="840"/>
      <c r="Y47" s="840"/>
      <c r="Z47" s="840"/>
      <c r="AA47" s="840"/>
      <c r="AB47" s="840"/>
      <c r="AC47" s="840"/>
      <c r="AD47" s="840"/>
      <c r="AE47" s="840"/>
      <c r="AF47" s="840"/>
      <c r="AG47" s="840"/>
      <c r="AH47" s="840"/>
      <c r="AI47" s="840"/>
      <c r="AJ47" s="840"/>
      <c r="AK47" s="840"/>
      <c r="AL47" s="840"/>
      <c r="AM47" s="840"/>
      <c r="AN47" s="840"/>
      <c r="AO47" s="840"/>
      <c r="AP47" s="840"/>
      <c r="AQ47" s="840"/>
      <c r="AR47" s="840"/>
      <c r="AS47" s="840"/>
      <c r="AT47" s="840"/>
      <c r="AU47" s="840"/>
      <c r="AV47" s="840"/>
      <c r="AW47" s="840"/>
      <c r="AX47" s="840"/>
      <c r="AY47" s="840"/>
    </row>
    <row r="48" spans="2:51" x14ac:dyDescent="0.25">
      <c r="B48" s="773"/>
      <c r="C48" s="773"/>
      <c r="D48" s="840"/>
      <c r="E48" s="840"/>
      <c r="F48" s="840"/>
      <c r="G48" s="840"/>
      <c r="H48" s="840"/>
      <c r="I48" s="840"/>
      <c r="J48" s="840"/>
      <c r="K48" s="840"/>
      <c r="L48" s="840"/>
      <c r="M48" s="840"/>
      <c r="N48" s="840"/>
      <c r="O48" s="840"/>
      <c r="P48" s="840"/>
      <c r="Q48" s="840"/>
      <c r="R48" s="840"/>
      <c r="S48" s="840"/>
      <c r="T48" s="840"/>
      <c r="U48" s="840"/>
      <c r="V48" s="840"/>
      <c r="W48" s="840"/>
      <c r="X48" s="840"/>
      <c r="Y48" s="840"/>
      <c r="Z48" s="840"/>
      <c r="AA48" s="840"/>
      <c r="AB48" s="840"/>
      <c r="AC48" s="840"/>
      <c r="AD48" s="840"/>
      <c r="AE48" s="840"/>
      <c r="AF48" s="840"/>
      <c r="AG48" s="840"/>
      <c r="AH48" s="840"/>
      <c r="AI48" s="840"/>
      <c r="AJ48" s="840"/>
      <c r="AK48" s="840"/>
      <c r="AL48" s="840"/>
      <c r="AM48" s="840"/>
      <c r="AN48" s="840"/>
      <c r="AO48" s="840"/>
      <c r="AP48" s="840"/>
      <c r="AQ48" s="840"/>
      <c r="AR48" s="840"/>
      <c r="AS48" s="840"/>
      <c r="AT48" s="840"/>
      <c r="AU48" s="840"/>
      <c r="AV48" s="840"/>
      <c r="AW48" s="840"/>
      <c r="AX48" s="840"/>
      <c r="AY48" s="840"/>
    </row>
    <row r="49" spans="2:51" x14ac:dyDescent="0.25">
      <c r="B49" s="773"/>
      <c r="C49" s="773"/>
      <c r="D49" s="840"/>
      <c r="E49" s="840"/>
      <c r="F49" s="840"/>
      <c r="G49" s="840"/>
      <c r="H49" s="840"/>
      <c r="I49" s="840"/>
      <c r="J49" s="840"/>
      <c r="K49" s="840"/>
      <c r="L49" s="840"/>
      <c r="M49" s="840"/>
      <c r="N49" s="840"/>
      <c r="O49" s="840"/>
      <c r="P49" s="840"/>
      <c r="Q49" s="840"/>
      <c r="R49" s="840"/>
      <c r="S49" s="840"/>
      <c r="T49" s="840"/>
      <c r="U49" s="840"/>
      <c r="V49" s="840"/>
      <c r="W49" s="840"/>
      <c r="X49" s="840"/>
      <c r="Y49" s="840"/>
      <c r="Z49" s="840"/>
      <c r="AA49" s="840"/>
      <c r="AB49" s="840"/>
      <c r="AC49" s="840"/>
      <c r="AD49" s="840"/>
      <c r="AE49" s="840"/>
      <c r="AF49" s="840"/>
      <c r="AG49" s="840"/>
      <c r="AH49" s="840"/>
      <c r="AI49" s="840"/>
      <c r="AJ49" s="840"/>
      <c r="AK49" s="840"/>
      <c r="AL49" s="840"/>
      <c r="AM49" s="840"/>
      <c r="AN49" s="840"/>
      <c r="AO49" s="840"/>
      <c r="AP49" s="840"/>
      <c r="AQ49" s="840"/>
      <c r="AR49" s="840"/>
      <c r="AS49" s="840"/>
      <c r="AT49" s="840"/>
      <c r="AU49" s="840"/>
      <c r="AV49" s="840"/>
      <c r="AW49" s="840"/>
      <c r="AX49" s="840"/>
      <c r="AY49" s="840"/>
    </row>
    <row r="50" spans="2:51" x14ac:dyDescent="0.25">
      <c r="B50" s="773"/>
      <c r="C50" s="773"/>
      <c r="D50" s="840"/>
      <c r="E50" s="840"/>
      <c r="F50" s="840"/>
      <c r="G50" s="840"/>
      <c r="H50" s="840"/>
      <c r="I50" s="840"/>
      <c r="J50" s="840"/>
      <c r="K50" s="840"/>
      <c r="L50" s="840"/>
      <c r="M50" s="840"/>
      <c r="N50" s="840"/>
      <c r="O50" s="840"/>
      <c r="P50" s="840"/>
      <c r="Q50" s="840"/>
      <c r="R50" s="840"/>
      <c r="S50" s="840"/>
      <c r="T50" s="840"/>
      <c r="U50" s="840"/>
      <c r="V50" s="840"/>
      <c r="W50" s="840"/>
      <c r="X50" s="840"/>
      <c r="Y50" s="840"/>
      <c r="Z50" s="840"/>
      <c r="AA50" s="840"/>
      <c r="AB50" s="840"/>
      <c r="AC50" s="840"/>
      <c r="AD50" s="840"/>
      <c r="AE50" s="840"/>
      <c r="AF50" s="840"/>
      <c r="AG50" s="840"/>
      <c r="AH50" s="840"/>
      <c r="AI50" s="840"/>
      <c r="AJ50" s="840"/>
      <c r="AK50" s="840"/>
      <c r="AL50" s="840"/>
      <c r="AM50" s="840"/>
      <c r="AN50" s="840"/>
      <c r="AO50" s="840"/>
      <c r="AP50" s="840"/>
      <c r="AQ50" s="840"/>
      <c r="AR50" s="840"/>
      <c r="AS50" s="840"/>
      <c r="AT50" s="840"/>
      <c r="AU50" s="840"/>
      <c r="AV50" s="840"/>
      <c r="AW50" s="840"/>
      <c r="AX50" s="840"/>
      <c r="AY50" s="840"/>
    </row>
    <row r="51" spans="2:51" x14ac:dyDescent="0.25">
      <c r="B51" s="773"/>
      <c r="C51" s="773"/>
      <c r="D51" s="840"/>
      <c r="E51" s="840"/>
      <c r="F51" s="840"/>
      <c r="G51" s="840"/>
      <c r="H51" s="840"/>
      <c r="I51" s="840"/>
      <c r="J51" s="840"/>
      <c r="K51" s="840"/>
      <c r="L51" s="840"/>
      <c r="M51" s="840"/>
      <c r="N51" s="840"/>
      <c r="O51" s="840"/>
      <c r="P51" s="840"/>
      <c r="Q51" s="840"/>
      <c r="R51" s="840"/>
      <c r="S51" s="840"/>
      <c r="T51" s="840"/>
      <c r="U51" s="840"/>
      <c r="V51" s="840"/>
      <c r="W51" s="840"/>
      <c r="X51" s="840"/>
      <c r="Y51" s="840"/>
      <c r="Z51" s="840"/>
      <c r="AA51" s="840"/>
      <c r="AB51" s="840"/>
      <c r="AC51" s="840"/>
      <c r="AD51" s="840"/>
      <c r="AE51" s="840"/>
      <c r="AF51" s="840"/>
      <c r="AG51" s="840"/>
      <c r="AH51" s="840"/>
      <c r="AI51" s="840"/>
      <c r="AJ51" s="840"/>
      <c r="AK51" s="840"/>
      <c r="AL51" s="840"/>
      <c r="AM51" s="840"/>
      <c r="AN51" s="840"/>
      <c r="AO51" s="840"/>
      <c r="AP51" s="840"/>
      <c r="AQ51" s="840"/>
      <c r="AR51" s="840"/>
      <c r="AS51" s="840"/>
      <c r="AT51" s="840"/>
      <c r="AU51" s="840"/>
      <c r="AV51" s="840"/>
      <c r="AW51" s="840"/>
      <c r="AX51" s="840"/>
      <c r="AY51" s="840"/>
    </row>
    <row r="52" spans="2:51" x14ac:dyDescent="0.25">
      <c r="B52" s="773"/>
      <c r="C52" s="773"/>
      <c r="D52" s="840"/>
      <c r="E52" s="840"/>
      <c r="F52" s="840"/>
      <c r="G52" s="840"/>
      <c r="H52" s="840"/>
      <c r="I52" s="840"/>
      <c r="J52" s="840"/>
      <c r="K52" s="840"/>
      <c r="L52" s="840"/>
      <c r="M52" s="840"/>
      <c r="N52" s="840"/>
      <c r="O52" s="840"/>
      <c r="P52" s="840"/>
      <c r="Q52" s="840"/>
      <c r="R52" s="840"/>
      <c r="S52" s="840"/>
      <c r="T52" s="840"/>
      <c r="U52" s="840"/>
      <c r="V52" s="840"/>
      <c r="W52" s="840"/>
      <c r="X52" s="840"/>
      <c r="Y52" s="840"/>
      <c r="Z52" s="840"/>
      <c r="AA52" s="840"/>
      <c r="AB52" s="840"/>
      <c r="AC52" s="840"/>
      <c r="AD52" s="840"/>
      <c r="AE52" s="840"/>
      <c r="AF52" s="840"/>
      <c r="AG52" s="840"/>
      <c r="AH52" s="840"/>
      <c r="AI52" s="840"/>
      <c r="AJ52" s="840"/>
      <c r="AK52" s="840"/>
      <c r="AL52" s="840"/>
      <c r="AM52" s="840"/>
      <c r="AN52" s="840"/>
      <c r="AO52" s="840"/>
      <c r="AP52" s="840"/>
      <c r="AQ52" s="840"/>
      <c r="AR52" s="840"/>
      <c r="AS52" s="840"/>
      <c r="AT52" s="840"/>
      <c r="AU52" s="840"/>
      <c r="AV52" s="840"/>
      <c r="AW52" s="840"/>
      <c r="AX52" s="840"/>
      <c r="AY52" s="840"/>
    </row>
    <row r="53" spans="2:51" x14ac:dyDescent="0.25">
      <c r="B53" s="773"/>
      <c r="C53" s="773"/>
      <c r="D53" s="840"/>
      <c r="E53" s="840"/>
      <c r="F53" s="840"/>
      <c r="G53" s="840"/>
      <c r="H53" s="840"/>
      <c r="I53" s="840"/>
      <c r="J53" s="840"/>
      <c r="K53" s="840"/>
      <c r="L53" s="840"/>
      <c r="M53" s="840"/>
      <c r="N53" s="840"/>
      <c r="O53" s="840"/>
      <c r="P53" s="840"/>
      <c r="Q53" s="840"/>
      <c r="R53" s="840"/>
      <c r="S53" s="840"/>
      <c r="T53" s="840"/>
      <c r="U53" s="840"/>
      <c r="V53" s="840"/>
      <c r="W53" s="840"/>
      <c r="X53" s="840"/>
      <c r="Y53" s="840"/>
      <c r="Z53" s="840"/>
      <c r="AA53" s="840"/>
      <c r="AB53" s="840"/>
      <c r="AC53" s="840"/>
      <c r="AD53" s="840"/>
      <c r="AE53" s="840"/>
      <c r="AF53" s="840"/>
      <c r="AG53" s="840"/>
      <c r="AH53" s="840"/>
      <c r="AI53" s="840"/>
      <c r="AJ53" s="840"/>
      <c r="AK53" s="840"/>
      <c r="AL53" s="840"/>
      <c r="AM53" s="840"/>
      <c r="AN53" s="840"/>
      <c r="AO53" s="840"/>
      <c r="AP53" s="840"/>
      <c r="AQ53" s="840"/>
      <c r="AR53" s="840"/>
      <c r="AS53" s="840"/>
      <c r="AT53" s="840"/>
      <c r="AU53" s="840"/>
      <c r="AV53" s="840"/>
      <c r="AW53" s="840"/>
      <c r="AX53" s="840"/>
      <c r="AY53" s="840"/>
    </row>
    <row r="54" spans="2:51" x14ac:dyDescent="0.25">
      <c r="B54" s="773"/>
      <c r="C54" s="773"/>
      <c r="D54" s="840"/>
      <c r="E54" s="840"/>
      <c r="F54" s="840"/>
      <c r="G54" s="840"/>
      <c r="H54" s="840"/>
      <c r="I54" s="840"/>
      <c r="J54" s="840"/>
      <c r="K54" s="840"/>
      <c r="L54" s="840"/>
      <c r="M54" s="840"/>
      <c r="N54" s="840"/>
      <c r="O54" s="840"/>
      <c r="P54" s="840"/>
      <c r="Q54" s="840"/>
      <c r="R54" s="840"/>
      <c r="S54" s="840"/>
      <c r="T54" s="840"/>
      <c r="U54" s="840"/>
      <c r="V54" s="840"/>
      <c r="W54" s="840"/>
      <c r="X54" s="840"/>
      <c r="Y54" s="840"/>
      <c r="Z54" s="840"/>
      <c r="AA54" s="840"/>
      <c r="AB54" s="840"/>
      <c r="AC54" s="840"/>
      <c r="AD54" s="840"/>
      <c r="AE54" s="840"/>
      <c r="AF54" s="840"/>
      <c r="AG54" s="840"/>
      <c r="AH54" s="840"/>
      <c r="AI54" s="840"/>
      <c r="AJ54" s="840"/>
      <c r="AK54" s="840"/>
      <c r="AL54" s="840"/>
      <c r="AM54" s="840"/>
      <c r="AN54" s="840"/>
      <c r="AO54" s="840"/>
      <c r="AP54" s="840"/>
      <c r="AQ54" s="840"/>
      <c r="AR54" s="840"/>
      <c r="AS54" s="840"/>
      <c r="AT54" s="840"/>
      <c r="AU54" s="840"/>
      <c r="AV54" s="840"/>
      <c r="AW54" s="840"/>
      <c r="AX54" s="840"/>
      <c r="AY54" s="840"/>
    </row>
    <row r="55" spans="2:51" x14ac:dyDescent="0.25">
      <c r="B55" s="773"/>
      <c r="C55" s="773"/>
      <c r="D55" s="840"/>
      <c r="E55" s="840"/>
      <c r="F55" s="840"/>
      <c r="G55" s="840"/>
      <c r="H55" s="840"/>
      <c r="I55" s="840"/>
      <c r="J55" s="840"/>
      <c r="K55" s="840"/>
      <c r="L55" s="840"/>
      <c r="M55" s="840"/>
      <c r="N55" s="840"/>
      <c r="O55" s="840"/>
      <c r="P55" s="840"/>
      <c r="Q55" s="840"/>
      <c r="R55" s="840"/>
      <c r="S55" s="840"/>
      <c r="T55" s="840"/>
      <c r="U55" s="840"/>
      <c r="V55" s="840"/>
      <c r="W55" s="840"/>
      <c r="X55" s="840"/>
      <c r="Y55" s="840"/>
      <c r="Z55" s="840"/>
      <c r="AA55" s="840"/>
      <c r="AB55" s="840"/>
      <c r="AC55" s="840"/>
      <c r="AD55" s="840"/>
      <c r="AE55" s="840"/>
      <c r="AF55" s="840"/>
      <c r="AG55" s="840"/>
      <c r="AH55" s="840"/>
      <c r="AI55" s="840"/>
      <c r="AJ55" s="840"/>
      <c r="AK55" s="840"/>
      <c r="AL55" s="840"/>
      <c r="AM55" s="840"/>
      <c r="AN55" s="840"/>
      <c r="AO55" s="840"/>
      <c r="AP55" s="840"/>
      <c r="AQ55" s="840"/>
      <c r="AR55" s="840"/>
      <c r="AS55" s="840"/>
      <c r="AT55" s="840"/>
      <c r="AU55" s="840"/>
      <c r="AV55" s="840"/>
      <c r="AW55" s="840"/>
      <c r="AX55" s="840"/>
      <c r="AY55" s="840"/>
    </row>
    <row r="56" spans="2:51" x14ac:dyDescent="0.25">
      <c r="B56" s="773"/>
      <c r="C56" s="773"/>
      <c r="D56" s="840"/>
      <c r="E56" s="840"/>
      <c r="F56" s="840"/>
      <c r="G56" s="840"/>
      <c r="H56" s="840"/>
      <c r="I56" s="840"/>
      <c r="J56" s="840"/>
      <c r="K56" s="840"/>
      <c r="L56" s="840"/>
      <c r="M56" s="840"/>
      <c r="N56" s="840"/>
      <c r="O56" s="840"/>
      <c r="P56" s="840"/>
      <c r="Q56" s="840"/>
      <c r="R56" s="840"/>
      <c r="S56" s="840"/>
      <c r="T56" s="840"/>
      <c r="U56" s="840"/>
      <c r="V56" s="840"/>
      <c r="W56" s="840"/>
      <c r="X56" s="840"/>
      <c r="Y56" s="840"/>
      <c r="Z56" s="840"/>
      <c r="AA56" s="840"/>
      <c r="AB56" s="840"/>
      <c r="AC56" s="840"/>
      <c r="AD56" s="840"/>
      <c r="AE56" s="840"/>
      <c r="AF56" s="840"/>
      <c r="AG56" s="840"/>
      <c r="AH56" s="840"/>
      <c r="AI56" s="840"/>
      <c r="AJ56" s="840"/>
      <c r="AK56" s="840"/>
      <c r="AL56" s="840"/>
      <c r="AM56" s="840"/>
      <c r="AN56" s="840"/>
      <c r="AO56" s="840"/>
      <c r="AP56" s="840"/>
      <c r="AQ56" s="840"/>
      <c r="AR56" s="840"/>
      <c r="AS56" s="840"/>
      <c r="AT56" s="840"/>
      <c r="AU56" s="840"/>
      <c r="AV56" s="840"/>
      <c r="AW56" s="840"/>
      <c r="AX56" s="840"/>
      <c r="AY56" s="840"/>
    </row>
    <row r="57" spans="2:51" x14ac:dyDescent="0.25">
      <c r="B57" s="773"/>
      <c r="C57" s="773"/>
      <c r="D57" s="840"/>
      <c r="E57" s="840"/>
      <c r="F57" s="840"/>
      <c r="G57" s="840"/>
      <c r="H57" s="840"/>
      <c r="I57" s="840"/>
      <c r="J57" s="840"/>
      <c r="K57" s="840"/>
      <c r="L57" s="840"/>
      <c r="M57" s="840"/>
      <c r="N57" s="840"/>
      <c r="O57" s="840"/>
      <c r="P57" s="840"/>
      <c r="Q57" s="840"/>
      <c r="R57" s="840"/>
      <c r="S57" s="840"/>
      <c r="T57" s="840"/>
      <c r="U57" s="840"/>
      <c r="V57" s="840"/>
      <c r="W57" s="840"/>
      <c r="X57" s="840"/>
      <c r="Y57" s="840"/>
      <c r="Z57" s="840"/>
      <c r="AA57" s="840"/>
      <c r="AB57" s="840"/>
      <c r="AC57" s="840"/>
      <c r="AD57" s="840"/>
      <c r="AE57" s="840"/>
      <c r="AF57" s="840"/>
      <c r="AG57" s="840"/>
      <c r="AH57" s="840"/>
      <c r="AI57" s="840"/>
      <c r="AJ57" s="840"/>
      <c r="AK57" s="840"/>
      <c r="AL57" s="840"/>
      <c r="AM57" s="840"/>
      <c r="AN57" s="840"/>
      <c r="AO57" s="840"/>
      <c r="AP57" s="840"/>
      <c r="AQ57" s="840"/>
      <c r="AR57" s="840"/>
      <c r="AS57" s="840"/>
      <c r="AT57" s="840"/>
      <c r="AU57" s="840"/>
      <c r="AV57" s="840"/>
      <c r="AW57" s="840"/>
      <c r="AX57" s="840"/>
      <c r="AY57" s="840"/>
    </row>
    <row r="58" spans="2:51" x14ac:dyDescent="0.25">
      <c r="B58" s="773"/>
      <c r="C58" s="773"/>
      <c r="D58" s="840"/>
      <c r="E58" s="840"/>
      <c r="F58" s="840"/>
      <c r="G58" s="840"/>
      <c r="H58" s="840"/>
      <c r="I58" s="840"/>
      <c r="J58" s="840"/>
      <c r="K58" s="840"/>
      <c r="L58" s="840"/>
      <c r="M58" s="840"/>
      <c r="N58" s="840"/>
      <c r="O58" s="840"/>
      <c r="P58" s="840"/>
      <c r="Q58" s="840"/>
      <c r="R58" s="840"/>
      <c r="S58" s="840"/>
      <c r="T58" s="840"/>
      <c r="U58" s="840"/>
      <c r="V58" s="840"/>
      <c r="W58" s="840"/>
      <c r="X58" s="840"/>
      <c r="Y58" s="840"/>
      <c r="Z58" s="840"/>
      <c r="AA58" s="840"/>
      <c r="AB58" s="840"/>
      <c r="AC58" s="840"/>
      <c r="AD58" s="840"/>
      <c r="AE58" s="840"/>
      <c r="AF58" s="840"/>
      <c r="AG58" s="840"/>
      <c r="AH58" s="840"/>
      <c r="AI58" s="840"/>
      <c r="AJ58" s="840"/>
      <c r="AK58" s="840"/>
      <c r="AL58" s="840"/>
      <c r="AM58" s="840"/>
      <c r="AN58" s="840"/>
      <c r="AO58" s="840"/>
      <c r="AP58" s="840"/>
      <c r="AQ58" s="840"/>
      <c r="AR58" s="840"/>
      <c r="AS58" s="840"/>
      <c r="AT58" s="840"/>
      <c r="AU58" s="840"/>
      <c r="AV58" s="840"/>
      <c r="AW58" s="840"/>
      <c r="AX58" s="840"/>
      <c r="AY58" s="840"/>
    </row>
    <row r="59" spans="2:51" x14ac:dyDescent="0.25">
      <c r="B59" s="773"/>
      <c r="C59" s="773"/>
      <c r="D59" s="840"/>
      <c r="E59" s="840"/>
      <c r="F59" s="840"/>
      <c r="G59" s="840"/>
      <c r="H59" s="840"/>
      <c r="I59" s="840"/>
      <c r="J59" s="840"/>
      <c r="K59" s="840"/>
      <c r="L59" s="840"/>
      <c r="M59" s="840"/>
      <c r="N59" s="840"/>
      <c r="O59" s="840"/>
      <c r="P59" s="840"/>
      <c r="Q59" s="840"/>
      <c r="R59" s="840"/>
      <c r="S59" s="840"/>
      <c r="T59" s="840"/>
      <c r="U59" s="840"/>
      <c r="V59" s="840"/>
      <c r="W59" s="840"/>
      <c r="X59" s="840"/>
      <c r="Y59" s="840"/>
      <c r="Z59" s="840"/>
      <c r="AA59" s="840"/>
      <c r="AB59" s="840"/>
      <c r="AC59" s="840"/>
      <c r="AD59" s="840"/>
      <c r="AE59" s="840"/>
      <c r="AF59" s="840"/>
      <c r="AG59" s="840"/>
      <c r="AH59" s="840"/>
      <c r="AI59" s="840"/>
      <c r="AJ59" s="840"/>
      <c r="AK59" s="840"/>
      <c r="AL59" s="840"/>
      <c r="AM59" s="840"/>
      <c r="AN59" s="840"/>
      <c r="AO59" s="840"/>
      <c r="AP59" s="840"/>
      <c r="AQ59" s="840"/>
      <c r="AR59" s="840"/>
      <c r="AS59" s="840"/>
      <c r="AT59" s="840"/>
      <c r="AU59" s="840"/>
      <c r="AV59" s="840"/>
      <c r="AW59" s="840"/>
      <c r="AX59" s="840"/>
      <c r="AY59" s="840"/>
    </row>
    <row r="60" spans="2:51" x14ac:dyDescent="0.25">
      <c r="B60" s="773"/>
      <c r="C60" s="773"/>
      <c r="D60" s="840"/>
      <c r="E60" s="840"/>
      <c r="F60" s="840"/>
      <c r="G60" s="840"/>
      <c r="H60" s="840"/>
      <c r="I60" s="840"/>
      <c r="J60" s="840"/>
      <c r="K60" s="840"/>
      <c r="L60" s="840"/>
      <c r="M60" s="840"/>
      <c r="N60" s="840"/>
      <c r="O60" s="840"/>
      <c r="P60" s="840"/>
      <c r="Q60" s="840"/>
      <c r="R60" s="840"/>
      <c r="S60" s="840"/>
      <c r="T60" s="840"/>
      <c r="U60" s="840"/>
      <c r="V60" s="840"/>
      <c r="W60" s="840"/>
      <c r="X60" s="840"/>
      <c r="Y60" s="840"/>
      <c r="Z60" s="840"/>
      <c r="AA60" s="840"/>
      <c r="AB60" s="840"/>
      <c r="AC60" s="840"/>
      <c r="AD60" s="840"/>
      <c r="AE60" s="840"/>
      <c r="AF60" s="840"/>
      <c r="AG60" s="840"/>
      <c r="AH60" s="840"/>
      <c r="AI60" s="840"/>
      <c r="AJ60" s="840"/>
      <c r="AK60" s="840"/>
      <c r="AL60" s="840"/>
      <c r="AM60" s="840"/>
      <c r="AN60" s="840"/>
      <c r="AO60" s="840"/>
      <c r="AP60" s="840"/>
      <c r="AQ60" s="840"/>
      <c r="AR60" s="840"/>
      <c r="AS60" s="840"/>
      <c r="AT60" s="840"/>
      <c r="AU60" s="840"/>
      <c r="AV60" s="840"/>
      <c r="AW60" s="840"/>
      <c r="AX60" s="840"/>
      <c r="AY60" s="840"/>
    </row>
    <row r="61" spans="2:51" x14ac:dyDescent="0.25">
      <c r="B61" s="773"/>
      <c r="C61" s="773"/>
      <c r="D61" s="840"/>
      <c r="E61" s="840"/>
      <c r="F61" s="840"/>
      <c r="G61" s="840"/>
      <c r="H61" s="840"/>
      <c r="I61" s="840"/>
      <c r="J61" s="840"/>
      <c r="K61" s="840"/>
      <c r="L61" s="840"/>
      <c r="M61" s="840"/>
      <c r="N61" s="840"/>
      <c r="O61" s="840"/>
      <c r="P61" s="840"/>
      <c r="Q61" s="840"/>
      <c r="R61" s="840"/>
      <c r="S61" s="840"/>
      <c r="T61" s="840"/>
      <c r="U61" s="840"/>
      <c r="V61" s="840"/>
      <c r="W61" s="840"/>
      <c r="X61" s="840"/>
      <c r="Y61" s="840"/>
      <c r="Z61" s="840"/>
      <c r="AA61" s="840"/>
      <c r="AB61" s="840"/>
      <c r="AC61" s="840"/>
      <c r="AD61" s="840"/>
      <c r="AE61" s="840"/>
      <c r="AF61" s="840"/>
      <c r="AG61" s="840"/>
      <c r="AH61" s="840"/>
      <c r="AI61" s="840"/>
      <c r="AJ61" s="840"/>
      <c r="AK61" s="840"/>
      <c r="AL61" s="840"/>
      <c r="AM61" s="840"/>
      <c r="AN61" s="840"/>
      <c r="AO61" s="840"/>
      <c r="AP61" s="840"/>
      <c r="AQ61" s="840"/>
      <c r="AR61" s="840"/>
      <c r="AS61" s="840"/>
      <c r="AT61" s="840"/>
      <c r="AU61" s="840"/>
      <c r="AV61" s="840"/>
      <c r="AW61" s="840"/>
      <c r="AX61" s="840"/>
      <c r="AY61" s="840"/>
    </row>
    <row r="62" spans="2:51" x14ac:dyDescent="0.25">
      <c r="B62" s="773"/>
      <c r="C62" s="773"/>
      <c r="D62" s="840"/>
      <c r="E62" s="840"/>
      <c r="F62" s="840"/>
      <c r="G62" s="840"/>
      <c r="H62" s="840"/>
      <c r="I62" s="840"/>
      <c r="J62" s="840"/>
      <c r="K62" s="840"/>
      <c r="L62" s="840"/>
      <c r="M62" s="840"/>
      <c r="N62" s="840"/>
      <c r="O62" s="840"/>
      <c r="P62" s="840"/>
      <c r="Q62" s="840"/>
      <c r="R62" s="840"/>
      <c r="S62" s="840"/>
      <c r="T62" s="840"/>
      <c r="U62" s="840"/>
      <c r="V62" s="840"/>
      <c r="W62" s="840"/>
      <c r="X62" s="840"/>
      <c r="Y62" s="840"/>
      <c r="Z62" s="840"/>
      <c r="AA62" s="840"/>
      <c r="AB62" s="840"/>
      <c r="AC62" s="840"/>
      <c r="AD62" s="840"/>
      <c r="AE62" s="840"/>
      <c r="AF62" s="840"/>
      <c r="AG62" s="840"/>
      <c r="AH62" s="840"/>
      <c r="AI62" s="840"/>
      <c r="AJ62" s="840"/>
      <c r="AK62" s="840"/>
      <c r="AL62" s="840"/>
      <c r="AM62" s="840"/>
      <c r="AN62" s="840"/>
      <c r="AO62" s="840"/>
      <c r="AP62" s="840"/>
      <c r="AQ62" s="840"/>
      <c r="AR62" s="840"/>
      <c r="AS62" s="840"/>
      <c r="AT62" s="840"/>
      <c r="AU62" s="840"/>
      <c r="AV62" s="840"/>
      <c r="AW62" s="840"/>
      <c r="AX62" s="840"/>
      <c r="AY62" s="840"/>
    </row>
    <row r="63" spans="2:51" x14ac:dyDescent="0.25">
      <c r="B63" s="773"/>
      <c r="C63" s="773"/>
      <c r="D63" s="840"/>
      <c r="E63" s="840"/>
      <c r="F63" s="840"/>
      <c r="G63" s="840"/>
      <c r="H63" s="840"/>
      <c r="I63" s="840"/>
      <c r="J63" s="840"/>
      <c r="K63" s="840"/>
      <c r="L63" s="840"/>
      <c r="M63" s="840"/>
      <c r="N63" s="840"/>
      <c r="O63" s="840"/>
      <c r="P63" s="840"/>
      <c r="Q63" s="840"/>
      <c r="R63" s="840"/>
      <c r="S63" s="840"/>
      <c r="T63" s="840"/>
      <c r="U63" s="840"/>
      <c r="V63" s="840"/>
      <c r="W63" s="840"/>
      <c r="X63" s="840"/>
      <c r="Y63" s="840"/>
      <c r="Z63" s="840"/>
      <c r="AA63" s="840"/>
      <c r="AB63" s="840"/>
      <c r="AC63" s="840"/>
      <c r="AD63" s="840"/>
      <c r="AE63" s="840"/>
      <c r="AF63" s="840"/>
      <c r="AG63" s="840"/>
      <c r="AH63" s="840"/>
      <c r="AI63" s="840"/>
      <c r="AJ63" s="840"/>
      <c r="AK63" s="840"/>
      <c r="AL63" s="840"/>
      <c r="AM63" s="840"/>
      <c r="AN63" s="840"/>
      <c r="AO63" s="840"/>
      <c r="AP63" s="840"/>
      <c r="AQ63" s="840"/>
      <c r="AR63" s="840"/>
      <c r="AS63" s="840"/>
      <c r="AT63" s="840"/>
      <c r="AU63" s="840"/>
      <c r="AV63" s="840"/>
      <c r="AW63" s="840"/>
      <c r="AX63" s="840"/>
      <c r="AY63" s="840"/>
    </row>
    <row r="64" spans="2:51" x14ac:dyDescent="0.25">
      <c r="B64" s="773"/>
      <c r="C64" s="773"/>
      <c r="D64" s="840"/>
      <c r="E64" s="840"/>
      <c r="F64" s="840"/>
      <c r="G64" s="840"/>
      <c r="H64" s="840"/>
      <c r="I64" s="840"/>
      <c r="J64" s="840"/>
      <c r="K64" s="840"/>
      <c r="L64" s="840"/>
      <c r="M64" s="840"/>
      <c r="N64" s="840"/>
      <c r="O64" s="840"/>
      <c r="P64" s="840"/>
      <c r="Q64" s="840"/>
      <c r="R64" s="840"/>
      <c r="S64" s="840"/>
      <c r="T64" s="840"/>
      <c r="U64" s="840"/>
      <c r="V64" s="840"/>
      <c r="W64" s="840"/>
      <c r="X64" s="840"/>
      <c r="Y64" s="840"/>
      <c r="Z64" s="840"/>
      <c r="AA64" s="840"/>
      <c r="AB64" s="840"/>
      <c r="AC64" s="840"/>
      <c r="AD64" s="840"/>
      <c r="AE64" s="840"/>
      <c r="AF64" s="840"/>
      <c r="AG64" s="840"/>
      <c r="AH64" s="840"/>
      <c r="AI64" s="840"/>
      <c r="AJ64" s="840"/>
      <c r="AK64" s="840"/>
      <c r="AL64" s="840"/>
      <c r="AM64" s="840"/>
      <c r="AN64" s="840"/>
      <c r="AO64" s="840"/>
      <c r="AP64" s="840"/>
      <c r="AQ64" s="840"/>
      <c r="AR64" s="840"/>
      <c r="AS64" s="840"/>
      <c r="AT64" s="840"/>
      <c r="AU64" s="840"/>
      <c r="AV64" s="840"/>
      <c r="AW64" s="840"/>
      <c r="AX64" s="840"/>
      <c r="AY64" s="840"/>
    </row>
    <row r="65" spans="2:51" x14ac:dyDescent="0.25">
      <c r="B65" s="773"/>
      <c r="C65" s="773"/>
      <c r="D65" s="840"/>
      <c r="E65" s="840"/>
      <c r="F65" s="840"/>
      <c r="G65" s="840"/>
      <c r="H65" s="840"/>
      <c r="I65" s="840"/>
      <c r="J65" s="840"/>
      <c r="K65" s="840"/>
      <c r="L65" s="840"/>
      <c r="M65" s="840"/>
      <c r="N65" s="840"/>
      <c r="O65" s="840"/>
      <c r="P65" s="840"/>
      <c r="Q65" s="840"/>
      <c r="R65" s="840"/>
      <c r="S65" s="840"/>
      <c r="T65" s="840"/>
      <c r="U65" s="840"/>
      <c r="V65" s="840"/>
      <c r="W65" s="840"/>
      <c r="X65" s="840"/>
      <c r="Y65" s="840"/>
      <c r="Z65" s="840"/>
      <c r="AA65" s="840"/>
      <c r="AB65" s="840"/>
      <c r="AC65" s="840"/>
      <c r="AD65" s="840"/>
      <c r="AE65" s="840"/>
      <c r="AF65" s="840"/>
      <c r="AG65" s="840"/>
      <c r="AH65" s="840"/>
      <c r="AI65" s="840"/>
      <c r="AJ65" s="840"/>
      <c r="AK65" s="840"/>
      <c r="AL65" s="840"/>
      <c r="AM65" s="840"/>
      <c r="AN65" s="840"/>
      <c r="AO65" s="840"/>
      <c r="AP65" s="840"/>
      <c r="AQ65" s="840"/>
      <c r="AR65" s="840"/>
      <c r="AS65" s="840"/>
      <c r="AT65" s="840"/>
      <c r="AU65" s="840"/>
      <c r="AV65" s="840"/>
      <c r="AW65" s="840"/>
      <c r="AX65" s="840"/>
      <c r="AY65" s="840"/>
    </row>
    <row r="66" spans="2:51" x14ac:dyDescent="0.25">
      <c r="B66" s="773"/>
      <c r="C66" s="773"/>
      <c r="D66" s="840"/>
      <c r="E66" s="840"/>
      <c r="F66" s="840"/>
      <c r="G66" s="840"/>
      <c r="H66" s="840"/>
      <c r="I66" s="840"/>
      <c r="J66" s="840"/>
      <c r="K66" s="840"/>
      <c r="L66" s="840"/>
      <c r="M66" s="840"/>
      <c r="N66" s="840"/>
      <c r="O66" s="840"/>
      <c r="P66" s="840"/>
      <c r="Q66" s="840"/>
      <c r="R66" s="840"/>
      <c r="S66" s="840"/>
      <c r="T66" s="840"/>
      <c r="U66" s="840"/>
      <c r="V66" s="840"/>
      <c r="W66" s="840"/>
      <c r="X66" s="840"/>
      <c r="Y66" s="840"/>
      <c r="Z66" s="840"/>
      <c r="AA66" s="840"/>
      <c r="AB66" s="840"/>
      <c r="AC66" s="840"/>
      <c r="AD66" s="840"/>
      <c r="AE66" s="840"/>
      <c r="AF66" s="840"/>
      <c r="AG66" s="840"/>
      <c r="AH66" s="840"/>
      <c r="AI66" s="840"/>
      <c r="AJ66" s="840"/>
      <c r="AK66" s="840"/>
      <c r="AL66" s="840"/>
      <c r="AM66" s="840"/>
      <c r="AN66" s="840"/>
      <c r="AO66" s="840"/>
      <c r="AP66" s="840"/>
      <c r="AQ66" s="840"/>
      <c r="AR66" s="840"/>
      <c r="AS66" s="840"/>
      <c r="AT66" s="840"/>
      <c r="AU66" s="840"/>
      <c r="AV66" s="840"/>
      <c r="AW66" s="840"/>
      <c r="AX66" s="840"/>
      <c r="AY66" s="840"/>
    </row>
    <row r="67" spans="2:51" x14ac:dyDescent="0.25">
      <c r="B67" s="773"/>
      <c r="C67" s="773"/>
      <c r="D67" s="840"/>
      <c r="E67" s="840"/>
      <c r="F67" s="840"/>
      <c r="G67" s="840"/>
      <c r="H67" s="840"/>
      <c r="I67" s="840"/>
      <c r="J67" s="840"/>
      <c r="K67" s="840"/>
      <c r="L67" s="840"/>
      <c r="M67" s="840"/>
      <c r="N67" s="840"/>
      <c r="O67" s="840"/>
      <c r="P67" s="840"/>
      <c r="Q67" s="840"/>
      <c r="R67" s="840"/>
      <c r="S67" s="840"/>
      <c r="T67" s="840"/>
      <c r="U67" s="840"/>
      <c r="V67" s="840"/>
      <c r="W67" s="840"/>
      <c r="X67" s="840"/>
      <c r="Y67" s="840"/>
      <c r="Z67" s="840"/>
      <c r="AA67" s="840"/>
      <c r="AB67" s="840"/>
      <c r="AC67" s="840"/>
      <c r="AD67" s="840"/>
      <c r="AE67" s="840"/>
      <c r="AF67" s="840"/>
      <c r="AG67" s="840"/>
      <c r="AH67" s="840"/>
      <c r="AI67" s="840"/>
      <c r="AJ67" s="840"/>
      <c r="AK67" s="840"/>
      <c r="AL67" s="840"/>
      <c r="AM67" s="840"/>
      <c r="AN67" s="840"/>
      <c r="AO67" s="840"/>
      <c r="AP67" s="840"/>
      <c r="AQ67" s="840"/>
      <c r="AR67" s="840"/>
      <c r="AS67" s="840"/>
      <c r="AT67" s="840"/>
      <c r="AU67" s="840"/>
      <c r="AV67" s="840"/>
      <c r="AW67" s="840"/>
      <c r="AX67" s="840"/>
      <c r="AY67" s="840"/>
    </row>
    <row r="68" spans="2:51" x14ac:dyDescent="0.25">
      <c r="B68" s="773"/>
      <c r="C68" s="773"/>
      <c r="D68" s="840"/>
      <c r="E68" s="840"/>
      <c r="F68" s="840"/>
      <c r="G68" s="840"/>
      <c r="H68" s="840"/>
      <c r="I68" s="840"/>
      <c r="J68" s="840"/>
      <c r="K68" s="840"/>
      <c r="L68" s="840"/>
      <c r="M68" s="840"/>
      <c r="N68" s="840"/>
      <c r="O68" s="840"/>
      <c r="P68" s="840"/>
      <c r="Q68" s="840"/>
      <c r="R68" s="840"/>
      <c r="S68" s="840"/>
      <c r="T68" s="840"/>
      <c r="U68" s="840"/>
      <c r="V68" s="840"/>
      <c r="W68" s="840"/>
      <c r="X68" s="840"/>
      <c r="Y68" s="840"/>
      <c r="Z68" s="840"/>
      <c r="AA68" s="840"/>
      <c r="AB68" s="840"/>
      <c r="AC68" s="840"/>
      <c r="AD68" s="840"/>
      <c r="AE68" s="840"/>
      <c r="AF68" s="840"/>
      <c r="AG68" s="840"/>
      <c r="AH68" s="840"/>
      <c r="AI68" s="840"/>
      <c r="AJ68" s="840"/>
      <c r="AK68" s="840"/>
      <c r="AL68" s="840"/>
      <c r="AM68" s="840"/>
      <c r="AN68" s="840"/>
      <c r="AO68" s="840"/>
      <c r="AP68" s="840"/>
      <c r="AQ68" s="840"/>
      <c r="AR68" s="840"/>
      <c r="AS68" s="840"/>
      <c r="AT68" s="840"/>
      <c r="AU68" s="840"/>
      <c r="AV68" s="840"/>
      <c r="AW68" s="840"/>
      <c r="AX68" s="840"/>
      <c r="AY68" s="840"/>
    </row>
    <row r="69" spans="2:51" x14ac:dyDescent="0.25">
      <c r="B69" s="773"/>
      <c r="C69" s="773"/>
      <c r="D69" s="840"/>
      <c r="E69" s="840"/>
      <c r="F69" s="840"/>
      <c r="G69" s="840"/>
      <c r="H69" s="840"/>
      <c r="I69" s="840"/>
      <c r="J69" s="840"/>
      <c r="K69" s="840"/>
      <c r="L69" s="840"/>
      <c r="M69" s="840"/>
      <c r="N69" s="840"/>
      <c r="O69" s="840"/>
      <c r="P69" s="840"/>
      <c r="Q69" s="840"/>
      <c r="R69" s="840"/>
      <c r="S69" s="840"/>
      <c r="T69" s="840"/>
      <c r="U69" s="840"/>
      <c r="V69" s="840"/>
      <c r="W69" s="840"/>
      <c r="X69" s="840"/>
      <c r="Y69" s="840"/>
      <c r="Z69" s="840"/>
      <c r="AA69" s="840"/>
      <c r="AB69" s="840"/>
      <c r="AC69" s="840"/>
      <c r="AD69" s="840"/>
      <c r="AE69" s="840"/>
      <c r="AF69" s="840"/>
      <c r="AG69" s="840"/>
      <c r="AH69" s="840"/>
      <c r="AI69" s="840"/>
      <c r="AJ69" s="840"/>
      <c r="AK69" s="840"/>
      <c r="AL69" s="840"/>
      <c r="AM69" s="840"/>
      <c r="AN69" s="840"/>
      <c r="AO69" s="840"/>
      <c r="AP69" s="840"/>
      <c r="AQ69" s="840"/>
      <c r="AR69" s="840"/>
      <c r="AS69" s="840"/>
      <c r="AT69" s="840"/>
      <c r="AU69" s="840"/>
      <c r="AV69" s="840"/>
      <c r="AW69" s="840"/>
      <c r="AX69" s="840"/>
      <c r="AY69" s="840"/>
    </row>
    <row r="70" spans="2:51" x14ac:dyDescent="0.25">
      <c r="B70" s="773"/>
      <c r="C70" s="773"/>
      <c r="D70" s="840"/>
      <c r="E70" s="840"/>
      <c r="F70" s="840"/>
      <c r="G70" s="840"/>
      <c r="H70" s="840"/>
      <c r="I70" s="840"/>
      <c r="J70" s="840"/>
      <c r="K70" s="840"/>
      <c r="L70" s="840"/>
      <c r="M70" s="840"/>
      <c r="N70" s="840"/>
      <c r="O70" s="840"/>
      <c r="P70" s="840"/>
      <c r="Q70" s="840"/>
      <c r="R70" s="840"/>
      <c r="S70" s="840"/>
      <c r="T70" s="840"/>
      <c r="U70" s="840"/>
      <c r="V70" s="840"/>
      <c r="W70" s="840"/>
      <c r="X70" s="840"/>
      <c r="Y70" s="840"/>
      <c r="Z70" s="840"/>
      <c r="AA70" s="840"/>
      <c r="AB70" s="840"/>
      <c r="AC70" s="840"/>
      <c r="AD70" s="840"/>
      <c r="AE70" s="840"/>
      <c r="AF70" s="840"/>
      <c r="AG70" s="840"/>
      <c r="AH70" s="840"/>
      <c r="AI70" s="840"/>
      <c r="AJ70" s="840"/>
      <c r="AK70" s="840"/>
      <c r="AL70" s="840"/>
      <c r="AM70" s="840"/>
      <c r="AN70" s="840"/>
      <c r="AO70" s="840"/>
      <c r="AP70" s="840"/>
      <c r="AQ70" s="840"/>
      <c r="AR70" s="840"/>
      <c r="AS70" s="840"/>
      <c r="AT70" s="840"/>
      <c r="AU70" s="840"/>
      <c r="AV70" s="840"/>
      <c r="AW70" s="840"/>
      <c r="AX70" s="840"/>
      <c r="AY70" s="840"/>
    </row>
    <row r="71" spans="2:51" x14ac:dyDescent="0.25">
      <c r="B71" s="773"/>
      <c r="C71" s="773"/>
      <c r="D71" s="840"/>
      <c r="E71" s="840"/>
      <c r="F71" s="840"/>
      <c r="G71" s="840"/>
      <c r="H71" s="840"/>
      <c r="I71" s="840"/>
      <c r="J71" s="840"/>
      <c r="K71" s="840"/>
      <c r="L71" s="840"/>
      <c r="M71" s="840"/>
      <c r="N71" s="840"/>
      <c r="O71" s="840"/>
      <c r="P71" s="840"/>
      <c r="Q71" s="840"/>
      <c r="R71" s="840"/>
      <c r="S71" s="840"/>
      <c r="T71" s="840"/>
      <c r="U71" s="840"/>
      <c r="V71" s="840"/>
      <c r="W71" s="840"/>
      <c r="X71" s="840"/>
      <c r="Y71" s="840"/>
      <c r="Z71" s="840"/>
      <c r="AA71" s="840"/>
      <c r="AB71" s="840"/>
      <c r="AC71" s="840"/>
      <c r="AD71" s="840"/>
      <c r="AE71" s="840"/>
      <c r="AF71" s="840"/>
      <c r="AG71" s="840"/>
      <c r="AH71" s="840"/>
      <c r="AI71" s="840"/>
      <c r="AJ71" s="840"/>
      <c r="AK71" s="840"/>
      <c r="AL71" s="840"/>
      <c r="AM71" s="840"/>
      <c r="AN71" s="840"/>
      <c r="AO71" s="840"/>
      <c r="AP71" s="840"/>
      <c r="AQ71" s="840"/>
      <c r="AR71" s="840"/>
      <c r="AS71" s="840"/>
      <c r="AT71" s="840"/>
      <c r="AU71" s="840"/>
      <c r="AV71" s="840"/>
      <c r="AW71" s="840"/>
      <c r="AX71" s="840"/>
      <c r="AY71" s="840"/>
    </row>
    <row r="72" spans="2:51" x14ac:dyDescent="0.25">
      <c r="B72" s="773"/>
      <c r="C72" s="773"/>
      <c r="D72" s="840"/>
      <c r="E72" s="840"/>
      <c r="F72" s="840"/>
      <c r="G72" s="840"/>
      <c r="H72" s="840"/>
      <c r="I72" s="840"/>
      <c r="J72" s="840"/>
      <c r="K72" s="840"/>
      <c r="L72" s="840"/>
      <c r="M72" s="840"/>
      <c r="N72" s="840"/>
      <c r="O72" s="840"/>
      <c r="P72" s="840"/>
      <c r="Q72" s="840"/>
      <c r="R72" s="840"/>
      <c r="S72" s="840"/>
      <c r="T72" s="840"/>
      <c r="U72" s="840"/>
      <c r="V72" s="840"/>
      <c r="W72" s="840"/>
      <c r="X72" s="840"/>
      <c r="Y72" s="840"/>
      <c r="Z72" s="840"/>
      <c r="AA72" s="840"/>
      <c r="AB72" s="840"/>
      <c r="AC72" s="840"/>
      <c r="AD72" s="840"/>
      <c r="AE72" s="840"/>
      <c r="AF72" s="840"/>
      <c r="AG72" s="840"/>
      <c r="AH72" s="840"/>
      <c r="AI72" s="840"/>
      <c r="AJ72" s="840"/>
      <c r="AK72" s="840"/>
      <c r="AL72" s="840"/>
      <c r="AM72" s="840"/>
      <c r="AN72" s="840"/>
      <c r="AO72" s="840"/>
      <c r="AP72" s="840"/>
      <c r="AQ72" s="840"/>
      <c r="AR72" s="840"/>
      <c r="AS72" s="840"/>
      <c r="AT72" s="840"/>
      <c r="AU72" s="840"/>
      <c r="AV72" s="840"/>
      <c r="AW72" s="840"/>
      <c r="AX72" s="840"/>
      <c r="AY72" s="840"/>
    </row>
    <row r="73" spans="2:51" x14ac:dyDescent="0.25">
      <c r="B73" s="773"/>
      <c r="C73" s="773"/>
      <c r="D73" s="840"/>
      <c r="E73" s="840"/>
      <c r="F73" s="840"/>
      <c r="G73" s="840"/>
      <c r="H73" s="840"/>
      <c r="I73" s="840"/>
      <c r="J73" s="840"/>
      <c r="K73" s="840"/>
      <c r="L73" s="840"/>
      <c r="M73" s="840"/>
      <c r="N73" s="840"/>
      <c r="O73" s="840"/>
      <c r="P73" s="840"/>
      <c r="Q73" s="840"/>
      <c r="R73" s="840"/>
      <c r="S73" s="840"/>
      <c r="T73" s="840"/>
      <c r="U73" s="840"/>
      <c r="V73" s="840"/>
      <c r="W73" s="840"/>
      <c r="X73" s="840"/>
      <c r="Y73" s="840"/>
      <c r="Z73" s="840"/>
      <c r="AA73" s="840"/>
      <c r="AB73" s="840"/>
      <c r="AC73" s="840"/>
      <c r="AD73" s="840"/>
      <c r="AE73" s="840"/>
      <c r="AF73" s="840"/>
      <c r="AG73" s="840"/>
      <c r="AH73" s="840"/>
      <c r="AI73" s="840"/>
      <c r="AJ73" s="840"/>
      <c r="AK73" s="840"/>
      <c r="AL73" s="840"/>
      <c r="AM73" s="840"/>
      <c r="AN73" s="840"/>
      <c r="AO73" s="840"/>
      <c r="AP73" s="840"/>
      <c r="AQ73" s="840"/>
      <c r="AR73" s="840"/>
      <c r="AS73" s="840"/>
      <c r="AT73" s="840"/>
      <c r="AU73" s="840"/>
      <c r="AV73" s="840"/>
      <c r="AW73" s="840"/>
      <c r="AX73" s="840"/>
      <c r="AY73" s="840"/>
    </row>
    <row r="74" spans="2:51" x14ac:dyDescent="0.25">
      <c r="B74" s="773"/>
      <c r="C74" s="773"/>
      <c r="D74" s="840"/>
      <c r="E74" s="840"/>
      <c r="F74" s="840"/>
      <c r="G74" s="840"/>
      <c r="H74" s="840"/>
      <c r="I74" s="840"/>
      <c r="J74" s="840"/>
      <c r="K74" s="840"/>
      <c r="L74" s="840"/>
      <c r="M74" s="840"/>
      <c r="N74" s="840"/>
      <c r="O74" s="840"/>
      <c r="P74" s="840"/>
      <c r="Q74" s="840"/>
      <c r="R74" s="840"/>
      <c r="S74" s="840"/>
      <c r="T74" s="840"/>
      <c r="U74" s="840"/>
      <c r="V74" s="840"/>
      <c r="W74" s="840"/>
      <c r="X74" s="840"/>
      <c r="Y74" s="840"/>
      <c r="Z74" s="840"/>
      <c r="AA74" s="840"/>
      <c r="AB74" s="840"/>
      <c r="AC74" s="840"/>
      <c r="AD74" s="840"/>
      <c r="AE74" s="840"/>
      <c r="AF74" s="840"/>
      <c r="AG74" s="840"/>
      <c r="AH74" s="840"/>
      <c r="AI74" s="840"/>
      <c r="AJ74" s="840"/>
      <c r="AK74" s="840"/>
      <c r="AL74" s="840"/>
      <c r="AM74" s="840"/>
      <c r="AN74" s="840"/>
      <c r="AO74" s="840"/>
      <c r="AP74" s="840"/>
      <c r="AQ74" s="840"/>
      <c r="AR74" s="840"/>
      <c r="AS74" s="840"/>
      <c r="AT74" s="840"/>
      <c r="AU74" s="840"/>
      <c r="AV74" s="840"/>
      <c r="AW74" s="840"/>
      <c r="AX74" s="840"/>
      <c r="AY74" s="840"/>
    </row>
    <row r="75" spans="2:51" x14ac:dyDescent="0.25">
      <c r="B75" s="773"/>
      <c r="C75" s="773"/>
      <c r="D75" s="840"/>
      <c r="E75" s="840"/>
      <c r="F75" s="840"/>
      <c r="G75" s="840"/>
      <c r="H75" s="840"/>
      <c r="I75" s="840"/>
      <c r="J75" s="840"/>
      <c r="K75" s="840"/>
      <c r="L75" s="840"/>
      <c r="M75" s="840"/>
      <c r="N75" s="840"/>
      <c r="O75" s="840"/>
      <c r="P75" s="840"/>
      <c r="Q75" s="840"/>
      <c r="R75" s="840"/>
      <c r="S75" s="840"/>
      <c r="T75" s="840"/>
      <c r="U75" s="840"/>
      <c r="V75" s="840"/>
      <c r="W75" s="840"/>
      <c r="X75" s="840"/>
      <c r="Y75" s="840"/>
      <c r="Z75" s="840"/>
      <c r="AA75" s="840"/>
      <c r="AB75" s="840"/>
      <c r="AC75" s="840"/>
      <c r="AD75" s="840"/>
      <c r="AE75" s="840"/>
      <c r="AF75" s="840"/>
      <c r="AG75" s="840"/>
      <c r="AH75" s="840"/>
      <c r="AI75" s="840"/>
      <c r="AJ75" s="840"/>
      <c r="AK75" s="840"/>
      <c r="AL75" s="840"/>
      <c r="AM75" s="840"/>
      <c r="AN75" s="840"/>
      <c r="AO75" s="840"/>
      <c r="AP75" s="840"/>
      <c r="AQ75" s="840"/>
      <c r="AR75" s="840"/>
      <c r="AS75" s="840"/>
      <c r="AT75" s="840"/>
      <c r="AU75" s="840"/>
      <c r="AV75" s="840"/>
      <c r="AW75" s="840"/>
      <c r="AX75" s="840"/>
      <c r="AY75" s="840"/>
    </row>
    <row r="76" spans="2:51" x14ac:dyDescent="0.25">
      <c r="B76" s="773"/>
      <c r="C76" s="773"/>
      <c r="D76" s="840"/>
      <c r="E76" s="840"/>
      <c r="F76" s="840"/>
      <c r="G76" s="840"/>
      <c r="H76" s="840"/>
      <c r="I76" s="840"/>
      <c r="J76" s="840"/>
      <c r="K76" s="840"/>
      <c r="L76" s="840"/>
      <c r="M76" s="840"/>
      <c r="N76" s="840"/>
      <c r="O76" s="840"/>
      <c r="P76" s="840"/>
      <c r="Q76" s="840"/>
      <c r="R76" s="840"/>
      <c r="S76" s="840"/>
      <c r="T76" s="840"/>
      <c r="U76" s="840"/>
      <c r="V76" s="840"/>
      <c r="W76" s="840"/>
      <c r="X76" s="840"/>
      <c r="Y76" s="840"/>
      <c r="Z76" s="840"/>
      <c r="AA76" s="840"/>
      <c r="AB76" s="840"/>
      <c r="AC76" s="840"/>
      <c r="AD76" s="840"/>
      <c r="AE76" s="840"/>
      <c r="AF76" s="840"/>
      <c r="AG76" s="840"/>
      <c r="AH76" s="840"/>
      <c r="AI76" s="840"/>
      <c r="AJ76" s="840"/>
      <c r="AK76" s="840"/>
      <c r="AL76" s="840"/>
      <c r="AM76" s="840"/>
      <c r="AN76" s="840"/>
      <c r="AO76" s="840"/>
      <c r="AP76" s="840"/>
      <c r="AQ76" s="840"/>
      <c r="AR76" s="840"/>
      <c r="AS76" s="840"/>
      <c r="AT76" s="840"/>
      <c r="AU76" s="840"/>
      <c r="AV76" s="840"/>
      <c r="AW76" s="840"/>
      <c r="AX76" s="840"/>
      <c r="AY76" s="840"/>
    </row>
    <row r="77" spans="2:51" x14ac:dyDescent="0.25">
      <c r="B77" s="773"/>
      <c r="C77" s="773"/>
      <c r="D77" s="840"/>
      <c r="E77" s="840"/>
      <c r="F77" s="840"/>
      <c r="G77" s="840"/>
      <c r="H77" s="840"/>
      <c r="I77" s="840"/>
      <c r="J77" s="840"/>
      <c r="K77" s="840"/>
      <c r="L77" s="840"/>
      <c r="M77" s="840"/>
      <c r="N77" s="840"/>
      <c r="O77" s="840"/>
      <c r="P77" s="840"/>
      <c r="Q77" s="840"/>
      <c r="R77" s="840"/>
      <c r="S77" s="840"/>
      <c r="T77" s="840"/>
      <c r="U77" s="840"/>
      <c r="V77" s="840"/>
      <c r="W77" s="840"/>
      <c r="X77" s="840"/>
      <c r="Y77" s="840"/>
      <c r="Z77" s="840"/>
      <c r="AA77" s="840"/>
      <c r="AB77" s="840"/>
      <c r="AC77" s="840"/>
      <c r="AD77" s="840"/>
      <c r="AE77" s="840"/>
      <c r="AF77" s="840"/>
      <c r="AG77" s="840"/>
      <c r="AH77" s="840"/>
      <c r="AI77" s="840"/>
      <c r="AJ77" s="840"/>
      <c r="AK77" s="840"/>
      <c r="AL77" s="840"/>
      <c r="AM77" s="840"/>
      <c r="AN77" s="840"/>
      <c r="AO77" s="840"/>
      <c r="AP77" s="840"/>
      <c r="AQ77" s="840"/>
      <c r="AR77" s="840"/>
      <c r="AS77" s="840"/>
      <c r="AT77" s="840"/>
      <c r="AU77" s="840"/>
      <c r="AV77" s="840"/>
      <c r="AW77" s="840"/>
      <c r="AX77" s="840"/>
      <c r="AY77" s="840"/>
    </row>
    <row r="78" spans="2:51" x14ac:dyDescent="0.25">
      <c r="B78" s="773"/>
      <c r="C78" s="773"/>
      <c r="D78" s="840"/>
      <c r="E78" s="840"/>
      <c r="F78" s="840"/>
      <c r="G78" s="840"/>
      <c r="H78" s="840"/>
      <c r="I78" s="840"/>
      <c r="J78" s="840"/>
      <c r="K78" s="840"/>
      <c r="L78" s="840"/>
      <c r="M78" s="840"/>
      <c r="N78" s="840"/>
      <c r="O78" s="840"/>
      <c r="P78" s="840"/>
      <c r="Q78" s="840"/>
      <c r="R78" s="840"/>
      <c r="S78" s="840"/>
      <c r="T78" s="840"/>
      <c r="U78" s="840"/>
      <c r="V78" s="840"/>
      <c r="W78" s="840"/>
      <c r="X78" s="840"/>
      <c r="Y78" s="840"/>
      <c r="Z78" s="840"/>
      <c r="AA78" s="840"/>
      <c r="AB78" s="840"/>
      <c r="AC78" s="840"/>
      <c r="AD78" s="840"/>
      <c r="AE78" s="840"/>
      <c r="AF78" s="840"/>
      <c r="AG78" s="840"/>
      <c r="AH78" s="840"/>
      <c r="AI78" s="840"/>
      <c r="AJ78" s="840"/>
      <c r="AK78" s="840"/>
      <c r="AL78" s="840"/>
      <c r="AM78" s="840"/>
      <c r="AN78" s="840"/>
      <c r="AO78" s="840"/>
      <c r="AP78" s="840"/>
      <c r="AQ78" s="840"/>
      <c r="AR78" s="840"/>
      <c r="AS78" s="840"/>
      <c r="AT78" s="840"/>
      <c r="AU78" s="840"/>
      <c r="AV78" s="840"/>
      <c r="AW78" s="840"/>
      <c r="AX78" s="840"/>
      <c r="AY78" s="840"/>
    </row>
    <row r="79" spans="2:51" x14ac:dyDescent="0.25">
      <c r="B79" s="773"/>
      <c r="C79" s="773"/>
      <c r="D79" s="840"/>
      <c r="E79" s="840"/>
      <c r="F79" s="840"/>
      <c r="G79" s="840"/>
      <c r="H79" s="840"/>
      <c r="I79" s="840"/>
      <c r="J79" s="840"/>
      <c r="K79" s="840"/>
      <c r="L79" s="840"/>
      <c r="M79" s="840"/>
      <c r="N79" s="840"/>
      <c r="O79" s="840"/>
      <c r="P79" s="840"/>
      <c r="Q79" s="840"/>
      <c r="R79" s="840"/>
      <c r="S79" s="840"/>
      <c r="T79" s="840"/>
      <c r="U79" s="840"/>
      <c r="V79" s="840"/>
      <c r="W79" s="840"/>
      <c r="X79" s="840"/>
      <c r="Y79" s="840"/>
      <c r="Z79" s="840"/>
      <c r="AA79" s="840"/>
      <c r="AB79" s="840"/>
      <c r="AC79" s="840"/>
      <c r="AD79" s="840"/>
      <c r="AE79" s="840"/>
      <c r="AF79" s="840"/>
      <c r="AG79" s="840"/>
      <c r="AH79" s="840"/>
      <c r="AI79" s="840"/>
      <c r="AJ79" s="840"/>
      <c r="AK79" s="840"/>
      <c r="AL79" s="840"/>
      <c r="AM79" s="840"/>
      <c r="AN79" s="840"/>
      <c r="AO79" s="840"/>
      <c r="AP79" s="840"/>
      <c r="AQ79" s="840"/>
      <c r="AR79" s="840"/>
      <c r="AS79" s="840"/>
      <c r="AT79" s="840"/>
      <c r="AU79" s="840"/>
      <c r="AV79" s="840"/>
      <c r="AW79" s="840"/>
      <c r="AX79" s="840"/>
      <c r="AY79" s="840"/>
    </row>
    <row r="80" spans="2:51" x14ac:dyDescent="0.25">
      <c r="B80" s="773"/>
      <c r="C80" s="773"/>
      <c r="D80" s="840"/>
      <c r="E80" s="840"/>
      <c r="F80" s="840"/>
      <c r="G80" s="840"/>
      <c r="H80" s="840"/>
      <c r="I80" s="840"/>
      <c r="J80" s="840"/>
      <c r="K80" s="840"/>
      <c r="L80" s="840"/>
      <c r="M80" s="840"/>
      <c r="N80" s="840"/>
      <c r="O80" s="840"/>
      <c r="P80" s="840"/>
      <c r="Q80" s="840"/>
      <c r="R80" s="840"/>
      <c r="S80" s="840"/>
      <c r="T80" s="840"/>
      <c r="U80" s="840"/>
      <c r="V80" s="840"/>
      <c r="W80" s="840"/>
      <c r="X80" s="840"/>
      <c r="Y80" s="840"/>
      <c r="Z80" s="840"/>
      <c r="AA80" s="840"/>
      <c r="AB80" s="840"/>
      <c r="AC80" s="840"/>
      <c r="AD80" s="840"/>
      <c r="AE80" s="840"/>
      <c r="AF80" s="840"/>
      <c r="AG80" s="840"/>
      <c r="AH80" s="840"/>
      <c r="AI80" s="840"/>
      <c r="AJ80" s="840"/>
      <c r="AK80" s="840"/>
      <c r="AL80" s="840"/>
      <c r="AM80" s="840"/>
      <c r="AN80" s="840"/>
      <c r="AO80" s="840"/>
      <c r="AP80" s="840"/>
      <c r="AQ80" s="840"/>
      <c r="AR80" s="840"/>
      <c r="AS80" s="840"/>
      <c r="AT80" s="840"/>
      <c r="AU80" s="840"/>
      <c r="AV80" s="840"/>
      <c r="AW80" s="840"/>
      <c r="AX80" s="840"/>
      <c r="AY80" s="840"/>
    </row>
    <row r="81" spans="2:51" x14ac:dyDescent="0.25">
      <c r="B81" s="773"/>
      <c r="C81" s="773"/>
      <c r="D81" s="840"/>
      <c r="E81" s="840"/>
      <c r="F81" s="840"/>
      <c r="G81" s="840"/>
      <c r="H81" s="840"/>
      <c r="I81" s="840"/>
      <c r="J81" s="840"/>
      <c r="K81" s="840"/>
      <c r="L81" s="840"/>
      <c r="M81" s="840"/>
      <c r="N81" s="840"/>
      <c r="O81" s="840"/>
      <c r="P81" s="840"/>
      <c r="Q81" s="840"/>
      <c r="R81" s="840"/>
      <c r="S81" s="840"/>
      <c r="T81" s="840"/>
      <c r="U81" s="840"/>
      <c r="V81" s="840"/>
      <c r="W81" s="840"/>
      <c r="X81" s="840"/>
      <c r="Y81" s="840"/>
      <c r="Z81" s="840"/>
      <c r="AA81" s="840"/>
      <c r="AB81" s="840"/>
      <c r="AC81" s="840"/>
      <c r="AD81" s="840"/>
      <c r="AE81" s="840"/>
      <c r="AF81" s="840"/>
      <c r="AG81" s="840"/>
      <c r="AH81" s="840"/>
      <c r="AI81" s="840"/>
      <c r="AJ81" s="840"/>
      <c r="AK81" s="840"/>
      <c r="AL81" s="840"/>
      <c r="AM81" s="840"/>
      <c r="AN81" s="840"/>
      <c r="AO81" s="840"/>
      <c r="AP81" s="840"/>
      <c r="AQ81" s="840"/>
      <c r="AR81" s="840"/>
      <c r="AS81" s="840"/>
      <c r="AT81" s="840"/>
      <c r="AU81" s="840"/>
      <c r="AV81" s="840"/>
      <c r="AW81" s="840"/>
      <c r="AX81" s="840"/>
      <c r="AY81" s="840"/>
    </row>
    <row r="82" spans="2:51" x14ac:dyDescent="0.25">
      <c r="B82" s="773"/>
      <c r="C82" s="773"/>
      <c r="D82" s="840"/>
      <c r="E82" s="840"/>
      <c r="F82" s="840"/>
      <c r="G82" s="840"/>
      <c r="H82" s="840"/>
      <c r="I82" s="840"/>
      <c r="J82" s="840"/>
      <c r="K82" s="840"/>
      <c r="L82" s="840"/>
      <c r="M82" s="840"/>
      <c r="N82" s="840"/>
      <c r="O82" s="840"/>
      <c r="P82" s="840"/>
      <c r="Q82" s="840"/>
      <c r="R82" s="840"/>
      <c r="S82" s="840"/>
      <c r="T82" s="840"/>
      <c r="U82" s="840"/>
      <c r="V82" s="840"/>
      <c r="W82" s="840"/>
      <c r="X82" s="840"/>
      <c r="Y82" s="840"/>
      <c r="Z82" s="840"/>
      <c r="AA82" s="840"/>
      <c r="AB82" s="840"/>
      <c r="AC82" s="840"/>
      <c r="AD82" s="840"/>
      <c r="AE82" s="840"/>
      <c r="AF82" s="840"/>
      <c r="AG82" s="840"/>
      <c r="AH82" s="840"/>
      <c r="AI82" s="840"/>
      <c r="AJ82" s="840"/>
      <c r="AK82" s="840"/>
      <c r="AL82" s="840"/>
      <c r="AM82" s="840"/>
      <c r="AN82" s="840"/>
      <c r="AO82" s="840"/>
      <c r="AP82" s="840"/>
      <c r="AQ82" s="840"/>
      <c r="AR82" s="840"/>
      <c r="AS82" s="840"/>
      <c r="AT82" s="840"/>
      <c r="AU82" s="840"/>
      <c r="AV82" s="840"/>
      <c r="AW82" s="840"/>
      <c r="AX82" s="840"/>
      <c r="AY82" s="840"/>
    </row>
    <row r="83" spans="2:51" x14ac:dyDescent="0.25">
      <c r="B83" s="773"/>
      <c r="C83" s="773"/>
      <c r="D83" s="840"/>
      <c r="E83" s="840"/>
      <c r="F83" s="840"/>
      <c r="G83" s="840"/>
      <c r="H83" s="840"/>
      <c r="I83" s="840"/>
      <c r="J83" s="840"/>
      <c r="K83" s="840"/>
      <c r="L83" s="840"/>
      <c r="M83" s="840"/>
      <c r="N83" s="840"/>
      <c r="O83" s="840"/>
      <c r="P83" s="840"/>
      <c r="Q83" s="840"/>
      <c r="R83" s="840"/>
      <c r="S83" s="840"/>
      <c r="T83" s="840"/>
      <c r="U83" s="840"/>
      <c r="V83" s="840"/>
      <c r="W83" s="840"/>
      <c r="X83" s="840"/>
      <c r="Y83" s="840"/>
      <c r="Z83" s="840"/>
      <c r="AA83" s="840"/>
      <c r="AB83" s="840"/>
      <c r="AC83" s="840"/>
      <c r="AD83" s="840"/>
      <c r="AE83" s="840"/>
      <c r="AF83" s="840"/>
      <c r="AG83" s="840"/>
      <c r="AH83" s="840"/>
      <c r="AI83" s="840"/>
      <c r="AJ83" s="840"/>
      <c r="AK83" s="840"/>
      <c r="AL83" s="840"/>
      <c r="AM83" s="840"/>
      <c r="AN83" s="840"/>
      <c r="AO83" s="840"/>
      <c r="AP83" s="840"/>
      <c r="AQ83" s="840"/>
      <c r="AR83" s="840"/>
      <c r="AS83" s="840"/>
      <c r="AT83" s="840"/>
      <c r="AU83" s="840"/>
      <c r="AV83" s="840"/>
      <c r="AW83" s="840"/>
      <c r="AX83" s="840"/>
      <c r="AY83" s="840"/>
    </row>
    <row r="84" spans="2:51" x14ac:dyDescent="0.25">
      <c r="B84" s="773"/>
      <c r="C84" s="773"/>
      <c r="D84" s="840"/>
      <c r="E84" s="840"/>
      <c r="F84" s="840"/>
      <c r="G84" s="840"/>
      <c r="H84" s="840"/>
      <c r="I84" s="840"/>
      <c r="J84" s="840"/>
      <c r="K84" s="840"/>
      <c r="L84" s="840"/>
      <c r="M84" s="840"/>
      <c r="N84" s="840"/>
      <c r="O84" s="840"/>
      <c r="P84" s="840"/>
      <c r="Q84" s="840"/>
      <c r="R84" s="840"/>
      <c r="S84" s="840"/>
      <c r="T84" s="840"/>
      <c r="U84" s="840"/>
      <c r="V84" s="840"/>
      <c r="W84" s="840"/>
      <c r="X84" s="840"/>
      <c r="Y84" s="840"/>
      <c r="Z84" s="840"/>
      <c r="AA84" s="840"/>
      <c r="AB84" s="840"/>
      <c r="AC84" s="840"/>
      <c r="AD84" s="840"/>
      <c r="AE84" s="840"/>
      <c r="AF84" s="840"/>
      <c r="AG84" s="840"/>
      <c r="AH84" s="840"/>
      <c r="AI84" s="840"/>
      <c r="AJ84" s="840"/>
      <c r="AK84" s="840"/>
      <c r="AL84" s="840"/>
      <c r="AM84" s="840"/>
      <c r="AN84" s="840"/>
      <c r="AO84" s="840"/>
      <c r="AP84" s="840"/>
      <c r="AQ84" s="840"/>
      <c r="AR84" s="840"/>
      <c r="AS84" s="840"/>
      <c r="AT84" s="840"/>
      <c r="AU84" s="840"/>
      <c r="AV84" s="840"/>
      <c r="AW84" s="840"/>
      <c r="AX84" s="840"/>
      <c r="AY84" s="840"/>
    </row>
    <row r="85" spans="2:51" x14ac:dyDescent="0.25">
      <c r="B85" s="773"/>
      <c r="C85" s="773"/>
      <c r="D85" s="840"/>
      <c r="E85" s="840"/>
      <c r="F85" s="840"/>
      <c r="G85" s="840"/>
      <c r="H85" s="840"/>
      <c r="I85" s="840"/>
      <c r="J85" s="840"/>
      <c r="K85" s="840"/>
      <c r="L85" s="840"/>
      <c r="M85" s="840"/>
      <c r="N85" s="840"/>
      <c r="O85" s="840"/>
      <c r="P85" s="840"/>
      <c r="Q85" s="840"/>
      <c r="R85" s="840"/>
      <c r="S85" s="840"/>
      <c r="T85" s="840"/>
      <c r="U85" s="840"/>
      <c r="V85" s="840"/>
      <c r="W85" s="840"/>
      <c r="X85" s="840"/>
      <c r="Y85" s="840"/>
      <c r="Z85" s="840"/>
      <c r="AA85" s="840"/>
      <c r="AB85" s="840"/>
      <c r="AC85" s="840"/>
      <c r="AD85" s="840"/>
      <c r="AE85" s="840"/>
      <c r="AF85" s="840"/>
      <c r="AG85" s="840"/>
      <c r="AH85" s="840"/>
      <c r="AI85" s="840"/>
      <c r="AJ85" s="840"/>
      <c r="AK85" s="840"/>
      <c r="AL85" s="840"/>
      <c r="AM85" s="840"/>
      <c r="AN85" s="840"/>
      <c r="AO85" s="840"/>
      <c r="AP85" s="840"/>
      <c r="AQ85" s="840"/>
      <c r="AR85" s="840"/>
      <c r="AS85" s="840"/>
      <c r="AT85" s="840"/>
      <c r="AU85" s="840"/>
      <c r="AV85" s="840"/>
      <c r="AW85" s="840"/>
      <c r="AX85" s="840"/>
      <c r="AY85" s="840"/>
    </row>
    <row r="86" spans="2:51" x14ac:dyDescent="0.25">
      <c r="B86" s="773"/>
      <c r="C86" s="773"/>
      <c r="D86" s="840"/>
      <c r="E86" s="840"/>
      <c r="F86" s="840"/>
      <c r="G86" s="840"/>
      <c r="H86" s="840"/>
      <c r="I86" s="840"/>
      <c r="J86" s="840"/>
      <c r="K86" s="840"/>
      <c r="L86" s="840"/>
      <c r="M86" s="840"/>
      <c r="N86" s="840"/>
      <c r="O86" s="840"/>
      <c r="P86" s="840"/>
      <c r="Q86" s="840"/>
      <c r="R86" s="840"/>
      <c r="S86" s="840"/>
      <c r="T86" s="840"/>
      <c r="U86" s="840"/>
      <c r="V86" s="840"/>
      <c r="W86" s="840"/>
      <c r="X86" s="840"/>
      <c r="Y86" s="840"/>
      <c r="Z86" s="840"/>
      <c r="AA86" s="840"/>
      <c r="AB86" s="840"/>
      <c r="AC86" s="840"/>
      <c r="AD86" s="840"/>
      <c r="AE86" s="840"/>
      <c r="AF86" s="840"/>
      <c r="AG86" s="840"/>
      <c r="AH86" s="840"/>
      <c r="AI86" s="840"/>
      <c r="AJ86" s="840"/>
      <c r="AK86" s="840"/>
      <c r="AL86" s="840"/>
      <c r="AM86" s="840"/>
      <c r="AN86" s="840"/>
      <c r="AO86" s="840"/>
      <c r="AP86" s="840"/>
      <c r="AQ86" s="840"/>
      <c r="AR86" s="840"/>
      <c r="AS86" s="840"/>
      <c r="AT86" s="840"/>
      <c r="AU86" s="840"/>
      <c r="AV86" s="840"/>
      <c r="AW86" s="840"/>
      <c r="AX86" s="840"/>
      <c r="AY86" s="840"/>
    </row>
    <row r="87" spans="2:51" x14ac:dyDescent="0.25">
      <c r="B87" s="773"/>
      <c r="C87" s="773"/>
      <c r="D87" s="840"/>
      <c r="E87" s="840"/>
      <c r="F87" s="840"/>
      <c r="G87" s="840"/>
      <c r="H87" s="840"/>
      <c r="I87" s="840"/>
      <c r="J87" s="840"/>
      <c r="K87" s="840"/>
      <c r="L87" s="840"/>
      <c r="M87" s="840"/>
      <c r="N87" s="840"/>
      <c r="O87" s="840"/>
      <c r="P87" s="840"/>
      <c r="Q87" s="840"/>
      <c r="R87" s="840"/>
      <c r="S87" s="840"/>
      <c r="T87" s="840"/>
      <c r="U87" s="840"/>
      <c r="V87" s="840"/>
      <c r="W87" s="840"/>
      <c r="X87" s="840"/>
      <c r="Y87" s="840"/>
      <c r="Z87" s="840"/>
      <c r="AA87" s="840"/>
      <c r="AB87" s="840"/>
      <c r="AC87" s="840"/>
      <c r="AD87" s="840"/>
      <c r="AE87" s="840"/>
      <c r="AF87" s="840"/>
      <c r="AG87" s="840"/>
      <c r="AH87" s="840"/>
      <c r="AI87" s="840"/>
      <c r="AJ87" s="840"/>
      <c r="AK87" s="840"/>
      <c r="AL87" s="840"/>
      <c r="AM87" s="840"/>
      <c r="AN87" s="840"/>
      <c r="AO87" s="840"/>
      <c r="AP87" s="840"/>
      <c r="AQ87" s="840"/>
      <c r="AR87" s="840"/>
      <c r="AS87" s="840"/>
      <c r="AT87" s="840"/>
      <c r="AU87" s="840"/>
      <c r="AV87" s="840"/>
      <c r="AW87" s="840"/>
      <c r="AX87" s="840"/>
      <c r="AY87" s="840"/>
    </row>
    <row r="88" spans="2:51" x14ac:dyDescent="0.25">
      <c r="B88" s="773"/>
      <c r="C88" s="773"/>
      <c r="D88" s="840"/>
      <c r="E88" s="840"/>
      <c r="F88" s="840"/>
      <c r="G88" s="840"/>
      <c r="H88" s="840"/>
      <c r="I88" s="840"/>
      <c r="J88" s="840"/>
      <c r="K88" s="840"/>
      <c r="L88" s="840"/>
      <c r="M88" s="840"/>
      <c r="N88" s="840"/>
      <c r="O88" s="840"/>
      <c r="P88" s="840"/>
      <c r="Q88" s="840"/>
      <c r="R88" s="840"/>
      <c r="S88" s="840"/>
      <c r="T88" s="840"/>
      <c r="U88" s="840"/>
      <c r="V88" s="840"/>
      <c r="W88" s="840"/>
      <c r="X88" s="840"/>
      <c r="Y88" s="840"/>
      <c r="Z88" s="840"/>
      <c r="AA88" s="840"/>
      <c r="AB88" s="840"/>
      <c r="AC88" s="840"/>
      <c r="AD88" s="840"/>
      <c r="AE88" s="840"/>
      <c r="AF88" s="840"/>
      <c r="AG88" s="840"/>
      <c r="AH88" s="840"/>
      <c r="AI88" s="840"/>
      <c r="AJ88" s="840"/>
      <c r="AK88" s="840"/>
      <c r="AL88" s="840"/>
      <c r="AM88" s="840"/>
      <c r="AN88" s="840"/>
      <c r="AO88" s="840"/>
      <c r="AP88" s="840"/>
      <c r="AQ88" s="840"/>
      <c r="AR88" s="840"/>
      <c r="AS88" s="840"/>
      <c r="AT88" s="840"/>
      <c r="AU88" s="840"/>
      <c r="AV88" s="840"/>
      <c r="AW88" s="840"/>
      <c r="AX88" s="840"/>
      <c r="AY88" s="840"/>
    </row>
    <row r="89" spans="2:51" x14ac:dyDescent="0.25">
      <c r="B89" s="773"/>
      <c r="C89" s="773"/>
      <c r="D89" s="840"/>
      <c r="E89" s="840"/>
      <c r="F89" s="840"/>
      <c r="G89" s="840"/>
      <c r="H89" s="840"/>
      <c r="I89" s="840"/>
      <c r="J89" s="840"/>
      <c r="K89" s="840"/>
      <c r="L89" s="840"/>
      <c r="M89" s="840"/>
      <c r="N89" s="840"/>
      <c r="O89" s="840"/>
      <c r="P89" s="840"/>
      <c r="Q89" s="840"/>
      <c r="R89" s="840"/>
      <c r="S89" s="840"/>
      <c r="T89" s="840"/>
      <c r="U89" s="840"/>
      <c r="V89" s="840"/>
      <c r="W89" s="840"/>
      <c r="X89" s="840"/>
      <c r="Y89" s="840"/>
      <c r="Z89" s="840"/>
      <c r="AA89" s="840"/>
      <c r="AB89" s="840"/>
      <c r="AC89" s="840"/>
      <c r="AD89" s="840"/>
      <c r="AE89" s="840"/>
      <c r="AF89" s="840"/>
      <c r="AG89" s="840"/>
      <c r="AH89" s="840"/>
      <c r="AI89" s="840"/>
      <c r="AJ89" s="840"/>
      <c r="AK89" s="840"/>
      <c r="AL89" s="840"/>
      <c r="AM89" s="840"/>
      <c r="AN89" s="840"/>
      <c r="AO89" s="840"/>
      <c r="AP89" s="840"/>
      <c r="AQ89" s="840"/>
      <c r="AR89" s="840"/>
      <c r="AS89" s="840"/>
      <c r="AT89" s="840"/>
      <c r="AU89" s="840"/>
      <c r="AV89" s="840"/>
      <c r="AW89" s="840"/>
      <c r="AX89" s="840"/>
      <c r="AY89" s="840"/>
    </row>
    <row r="90" spans="2:51" x14ac:dyDescent="0.25">
      <c r="B90" s="773"/>
      <c r="C90" s="773"/>
      <c r="D90" s="840"/>
      <c r="E90" s="840"/>
      <c r="F90" s="840"/>
      <c r="G90" s="840"/>
      <c r="H90" s="840"/>
      <c r="I90" s="840"/>
      <c r="J90" s="840"/>
      <c r="K90" s="840"/>
      <c r="L90" s="840"/>
      <c r="M90" s="840"/>
      <c r="N90" s="840"/>
      <c r="O90" s="840"/>
      <c r="P90" s="840"/>
      <c r="Q90" s="840"/>
      <c r="R90" s="840"/>
      <c r="S90" s="840"/>
      <c r="T90" s="840"/>
      <c r="U90" s="840"/>
      <c r="V90" s="840"/>
      <c r="W90" s="840"/>
      <c r="X90" s="840"/>
      <c r="Y90" s="840"/>
      <c r="Z90" s="840"/>
      <c r="AA90" s="840"/>
      <c r="AB90" s="840"/>
      <c r="AC90" s="840"/>
      <c r="AD90" s="840"/>
      <c r="AE90" s="840"/>
      <c r="AF90" s="840"/>
      <c r="AG90" s="840"/>
      <c r="AH90" s="840"/>
      <c r="AI90" s="840"/>
      <c r="AJ90" s="840"/>
      <c r="AK90" s="840"/>
      <c r="AL90" s="840"/>
      <c r="AM90" s="840"/>
      <c r="AN90" s="840"/>
      <c r="AO90" s="840"/>
      <c r="AP90" s="840"/>
      <c r="AQ90" s="840"/>
      <c r="AR90" s="840"/>
      <c r="AS90" s="840"/>
      <c r="AT90" s="840"/>
      <c r="AU90" s="840"/>
      <c r="AV90" s="840"/>
      <c r="AW90" s="840"/>
      <c r="AX90" s="840"/>
      <c r="AY90" s="840"/>
    </row>
    <row r="91" spans="2:51" x14ac:dyDescent="0.25">
      <c r="B91" s="773"/>
      <c r="C91" s="773"/>
      <c r="D91" s="840"/>
      <c r="E91" s="840"/>
      <c r="F91" s="840"/>
      <c r="G91" s="840"/>
      <c r="H91" s="840"/>
      <c r="I91" s="840"/>
      <c r="J91" s="840"/>
      <c r="K91" s="840"/>
      <c r="L91" s="840"/>
      <c r="M91" s="840"/>
      <c r="N91" s="840"/>
      <c r="O91" s="840"/>
      <c r="P91" s="840"/>
      <c r="Q91" s="840"/>
      <c r="R91" s="840"/>
      <c r="S91" s="840"/>
      <c r="T91" s="840"/>
      <c r="U91" s="840"/>
      <c r="V91" s="840"/>
      <c r="W91" s="840"/>
      <c r="X91" s="840"/>
      <c r="Y91" s="840"/>
      <c r="Z91" s="840"/>
      <c r="AA91" s="840"/>
      <c r="AB91" s="840"/>
      <c r="AC91" s="840"/>
      <c r="AD91" s="840"/>
      <c r="AE91" s="840"/>
      <c r="AF91" s="840"/>
      <c r="AG91" s="840"/>
      <c r="AH91" s="840"/>
      <c r="AI91" s="840"/>
      <c r="AJ91" s="840"/>
      <c r="AK91" s="840"/>
      <c r="AL91" s="840"/>
      <c r="AM91" s="840"/>
      <c r="AN91" s="840"/>
      <c r="AO91" s="840"/>
      <c r="AP91" s="840"/>
      <c r="AQ91" s="840"/>
      <c r="AR91" s="840"/>
      <c r="AS91" s="840"/>
      <c r="AT91" s="840"/>
      <c r="AU91" s="840"/>
      <c r="AV91" s="840"/>
      <c r="AW91" s="840"/>
      <c r="AX91" s="840"/>
      <c r="AY91" s="840"/>
    </row>
    <row r="92" spans="2:51" x14ac:dyDescent="0.25">
      <c r="B92" s="773"/>
      <c r="C92" s="773"/>
      <c r="D92" s="840"/>
      <c r="E92" s="840"/>
      <c r="F92" s="840"/>
      <c r="G92" s="840"/>
      <c r="H92" s="840"/>
      <c r="I92" s="840"/>
      <c r="J92" s="840"/>
      <c r="K92" s="840"/>
      <c r="L92" s="840"/>
      <c r="M92" s="840"/>
      <c r="N92" s="840"/>
      <c r="O92" s="840"/>
      <c r="P92" s="840"/>
      <c r="Q92" s="840"/>
      <c r="R92" s="840"/>
      <c r="S92" s="840"/>
      <c r="T92" s="840"/>
      <c r="U92" s="840"/>
      <c r="V92" s="840"/>
      <c r="W92" s="840"/>
      <c r="X92" s="840"/>
      <c r="Y92" s="840"/>
      <c r="Z92" s="840"/>
      <c r="AA92" s="840"/>
      <c r="AB92" s="840"/>
      <c r="AC92" s="840"/>
      <c r="AD92" s="840"/>
      <c r="AE92" s="840"/>
      <c r="AF92" s="840"/>
      <c r="AG92" s="840"/>
      <c r="AH92" s="840"/>
      <c r="AI92" s="840"/>
      <c r="AJ92" s="840"/>
      <c r="AK92" s="840"/>
      <c r="AL92" s="840"/>
      <c r="AM92" s="840"/>
      <c r="AN92" s="840"/>
      <c r="AO92" s="840"/>
      <c r="AP92" s="840"/>
      <c r="AQ92" s="840"/>
      <c r="AR92" s="840"/>
      <c r="AS92" s="840"/>
      <c r="AT92" s="840"/>
      <c r="AU92" s="840"/>
      <c r="AV92" s="840"/>
      <c r="AW92" s="840"/>
      <c r="AX92" s="840"/>
      <c r="AY92" s="840"/>
    </row>
    <row r="93" spans="2:51" x14ac:dyDescent="0.25">
      <c r="B93" s="773"/>
      <c r="C93" s="773"/>
      <c r="D93" s="840"/>
      <c r="E93" s="840"/>
      <c r="F93" s="840"/>
      <c r="G93" s="840"/>
      <c r="H93" s="840"/>
      <c r="I93" s="840"/>
      <c r="J93" s="840"/>
      <c r="K93" s="840"/>
      <c r="L93" s="840"/>
      <c r="M93" s="840"/>
      <c r="N93" s="840"/>
      <c r="O93" s="840"/>
      <c r="P93" s="840"/>
      <c r="Q93" s="840"/>
      <c r="R93" s="840"/>
      <c r="S93" s="840"/>
      <c r="T93" s="840"/>
      <c r="U93" s="840"/>
      <c r="V93" s="840"/>
      <c r="W93" s="840"/>
      <c r="X93" s="840"/>
      <c r="Y93" s="840"/>
      <c r="Z93" s="840"/>
      <c r="AA93" s="840"/>
      <c r="AB93" s="840"/>
      <c r="AC93" s="840"/>
      <c r="AD93" s="840"/>
      <c r="AE93" s="840"/>
      <c r="AF93" s="840"/>
      <c r="AG93" s="840"/>
      <c r="AH93" s="840"/>
      <c r="AI93" s="840"/>
      <c r="AJ93" s="840"/>
      <c r="AK93" s="840"/>
      <c r="AL93" s="840"/>
      <c r="AM93" s="840"/>
      <c r="AN93" s="840"/>
      <c r="AO93" s="840"/>
      <c r="AP93" s="840"/>
      <c r="AQ93" s="840"/>
      <c r="AR93" s="840"/>
      <c r="AS93" s="840"/>
      <c r="AT93" s="840"/>
      <c r="AU93" s="840"/>
      <c r="AV93" s="840"/>
      <c r="AW93" s="840"/>
      <c r="AX93" s="840"/>
      <c r="AY93" s="840"/>
    </row>
    <row r="94" spans="2:51" x14ac:dyDescent="0.25">
      <c r="B94" s="773"/>
      <c r="C94" s="773"/>
      <c r="D94" s="840"/>
      <c r="E94" s="840"/>
      <c r="F94" s="840"/>
      <c r="G94" s="840"/>
      <c r="H94" s="840"/>
      <c r="I94" s="840"/>
      <c r="J94" s="840"/>
      <c r="K94" s="840"/>
      <c r="L94" s="840"/>
      <c r="M94" s="840"/>
      <c r="N94" s="840"/>
      <c r="O94" s="840"/>
      <c r="P94" s="840"/>
      <c r="Q94" s="840"/>
      <c r="R94" s="840"/>
      <c r="S94" s="840"/>
      <c r="T94" s="840"/>
      <c r="U94" s="840"/>
      <c r="V94" s="840"/>
      <c r="W94" s="840"/>
      <c r="X94" s="840"/>
      <c r="Y94" s="840"/>
      <c r="Z94" s="840"/>
      <c r="AA94" s="840"/>
      <c r="AB94" s="840"/>
      <c r="AC94" s="840"/>
      <c r="AD94" s="840"/>
      <c r="AE94" s="840"/>
      <c r="AF94" s="840"/>
      <c r="AG94" s="840"/>
      <c r="AH94" s="840"/>
      <c r="AI94" s="840"/>
      <c r="AJ94" s="840"/>
      <c r="AK94" s="840"/>
      <c r="AL94" s="840"/>
      <c r="AM94" s="840"/>
      <c r="AN94" s="840"/>
      <c r="AO94" s="840"/>
      <c r="AP94" s="840"/>
      <c r="AQ94" s="840"/>
      <c r="AR94" s="840"/>
      <c r="AS94" s="840"/>
      <c r="AT94" s="840"/>
      <c r="AU94" s="840"/>
      <c r="AV94" s="840"/>
      <c r="AW94" s="840"/>
      <c r="AX94" s="840"/>
      <c r="AY94" s="840"/>
    </row>
    <row r="95" spans="2:51" x14ac:dyDescent="0.25">
      <c r="B95" s="773"/>
      <c r="C95" s="773"/>
      <c r="D95" s="840"/>
      <c r="E95" s="840"/>
      <c r="F95" s="840"/>
      <c r="G95" s="840"/>
      <c r="H95" s="840"/>
      <c r="I95" s="840"/>
      <c r="J95" s="840"/>
      <c r="K95" s="840"/>
      <c r="L95" s="840"/>
      <c r="M95" s="840"/>
      <c r="N95" s="840"/>
      <c r="O95" s="840"/>
      <c r="P95" s="840"/>
      <c r="Q95" s="840"/>
      <c r="R95" s="840"/>
      <c r="S95" s="840"/>
      <c r="T95" s="840"/>
      <c r="U95" s="840"/>
      <c r="V95" s="840"/>
      <c r="W95" s="840"/>
      <c r="X95" s="840"/>
      <c r="Y95" s="840"/>
      <c r="Z95" s="840"/>
      <c r="AA95" s="840"/>
      <c r="AB95" s="840"/>
      <c r="AC95" s="840"/>
      <c r="AD95" s="840"/>
      <c r="AE95" s="840"/>
      <c r="AF95" s="840"/>
      <c r="AG95" s="840"/>
      <c r="AH95" s="840"/>
      <c r="AI95" s="840"/>
      <c r="AJ95" s="840"/>
      <c r="AK95" s="840"/>
      <c r="AL95" s="840"/>
      <c r="AM95" s="840"/>
      <c r="AN95" s="840"/>
      <c r="AO95" s="840"/>
      <c r="AP95" s="840"/>
      <c r="AQ95" s="840"/>
      <c r="AR95" s="840"/>
      <c r="AS95" s="840"/>
      <c r="AT95" s="840"/>
      <c r="AU95" s="840"/>
      <c r="AV95" s="840"/>
      <c r="AW95" s="840"/>
      <c r="AX95" s="840"/>
      <c r="AY95" s="840"/>
    </row>
    <row r="96" spans="2:51" x14ac:dyDescent="0.25">
      <c r="B96" s="773"/>
      <c r="C96" s="773"/>
      <c r="D96" s="840"/>
      <c r="E96" s="840"/>
      <c r="F96" s="840"/>
      <c r="G96" s="840"/>
      <c r="H96" s="840"/>
      <c r="I96" s="840"/>
      <c r="J96" s="840"/>
      <c r="K96" s="840"/>
      <c r="L96" s="840"/>
      <c r="M96" s="840"/>
      <c r="N96" s="840"/>
      <c r="O96" s="840"/>
      <c r="P96" s="840"/>
      <c r="Q96" s="840"/>
      <c r="R96" s="840"/>
      <c r="S96" s="840"/>
      <c r="T96" s="840"/>
      <c r="U96" s="840"/>
      <c r="V96" s="840"/>
      <c r="W96" s="840"/>
      <c r="X96" s="840"/>
      <c r="Y96" s="840"/>
      <c r="Z96" s="840"/>
      <c r="AA96" s="840"/>
      <c r="AB96" s="840"/>
      <c r="AC96" s="840"/>
      <c r="AD96" s="840"/>
      <c r="AE96" s="840"/>
      <c r="AF96" s="840"/>
      <c r="AG96" s="840"/>
      <c r="AH96" s="840"/>
      <c r="AI96" s="840"/>
      <c r="AJ96" s="840"/>
      <c r="AK96" s="840"/>
      <c r="AL96" s="840"/>
      <c r="AM96" s="840"/>
      <c r="AN96" s="840"/>
      <c r="AO96" s="840"/>
      <c r="AP96" s="840"/>
      <c r="AQ96" s="840"/>
      <c r="AR96" s="840"/>
      <c r="AS96" s="840"/>
      <c r="AT96" s="840"/>
      <c r="AU96" s="840"/>
      <c r="AV96" s="840"/>
      <c r="AW96" s="840"/>
      <c r="AX96" s="840"/>
      <c r="AY96" s="840"/>
    </row>
    <row r="97" spans="2:51" x14ac:dyDescent="0.25">
      <c r="B97" s="773"/>
      <c r="C97" s="773"/>
      <c r="D97" s="840"/>
      <c r="E97" s="840"/>
      <c r="F97" s="840"/>
      <c r="G97" s="840"/>
      <c r="H97" s="840"/>
      <c r="I97" s="840"/>
      <c r="J97" s="840"/>
      <c r="K97" s="840"/>
      <c r="L97" s="840"/>
      <c r="M97" s="840"/>
      <c r="N97" s="840"/>
      <c r="O97" s="840"/>
      <c r="P97" s="840"/>
      <c r="Q97" s="840"/>
      <c r="R97" s="840"/>
      <c r="S97" s="840"/>
      <c r="T97" s="840"/>
      <c r="U97" s="840"/>
      <c r="V97" s="840"/>
      <c r="W97" s="840"/>
      <c r="X97" s="840"/>
      <c r="Y97" s="840"/>
      <c r="Z97" s="840"/>
      <c r="AA97" s="840"/>
      <c r="AB97" s="840"/>
      <c r="AC97" s="840"/>
      <c r="AD97" s="840"/>
      <c r="AE97" s="840"/>
      <c r="AF97" s="840"/>
      <c r="AG97" s="840"/>
      <c r="AH97" s="840"/>
      <c r="AI97" s="840"/>
      <c r="AJ97" s="840"/>
      <c r="AK97" s="840"/>
      <c r="AL97" s="840"/>
      <c r="AM97" s="840"/>
      <c r="AN97" s="840"/>
      <c r="AO97" s="840"/>
      <c r="AP97" s="840"/>
      <c r="AQ97" s="840"/>
      <c r="AR97" s="840"/>
      <c r="AS97" s="840"/>
      <c r="AT97" s="840"/>
      <c r="AU97" s="840"/>
      <c r="AV97" s="840"/>
      <c r="AW97" s="840"/>
      <c r="AX97" s="840"/>
      <c r="AY97" s="840"/>
    </row>
    <row r="98" spans="2:51" x14ac:dyDescent="0.25">
      <c r="B98" s="773"/>
      <c r="C98" s="773"/>
      <c r="D98" s="840"/>
      <c r="E98" s="840"/>
      <c r="F98" s="840"/>
      <c r="G98" s="840"/>
      <c r="H98" s="840"/>
      <c r="I98" s="840"/>
      <c r="J98" s="840"/>
      <c r="K98" s="840"/>
      <c r="L98" s="840"/>
      <c r="M98" s="840"/>
      <c r="N98" s="840"/>
      <c r="O98" s="840"/>
      <c r="P98" s="840"/>
      <c r="Q98" s="840"/>
      <c r="R98" s="840"/>
      <c r="S98" s="840"/>
      <c r="T98" s="840"/>
      <c r="U98" s="840"/>
      <c r="V98" s="840"/>
      <c r="W98" s="840"/>
      <c r="X98" s="840"/>
      <c r="Y98" s="840"/>
      <c r="Z98" s="840"/>
      <c r="AA98" s="840"/>
      <c r="AB98" s="840"/>
      <c r="AC98" s="840"/>
      <c r="AD98" s="840"/>
      <c r="AE98" s="840"/>
      <c r="AF98" s="840"/>
      <c r="AG98" s="840"/>
      <c r="AH98" s="840"/>
      <c r="AI98" s="840"/>
      <c r="AJ98" s="840"/>
      <c r="AK98" s="840"/>
      <c r="AL98" s="840"/>
      <c r="AM98" s="840"/>
      <c r="AN98" s="840"/>
      <c r="AO98" s="840"/>
      <c r="AP98" s="840"/>
      <c r="AQ98" s="840"/>
      <c r="AR98" s="840"/>
      <c r="AS98" s="840"/>
      <c r="AT98" s="840"/>
      <c r="AU98" s="840"/>
      <c r="AV98" s="840"/>
      <c r="AW98" s="840"/>
      <c r="AX98" s="840"/>
      <c r="AY98" s="840"/>
    </row>
    <row r="99" spans="2:51" x14ac:dyDescent="0.25">
      <c r="B99" s="773"/>
      <c r="C99" s="773"/>
      <c r="D99" s="840"/>
      <c r="E99" s="840"/>
      <c r="F99" s="840"/>
      <c r="G99" s="840"/>
      <c r="H99" s="840"/>
      <c r="I99" s="840"/>
      <c r="J99" s="840"/>
      <c r="K99" s="840"/>
      <c r="L99" s="840"/>
      <c r="M99" s="840"/>
      <c r="N99" s="840"/>
      <c r="O99" s="840"/>
      <c r="P99" s="840"/>
      <c r="Q99" s="840"/>
      <c r="R99" s="840"/>
      <c r="S99" s="840"/>
      <c r="T99" s="840"/>
      <c r="U99" s="840"/>
      <c r="V99" s="840"/>
      <c r="W99" s="840"/>
      <c r="X99" s="840"/>
      <c r="Y99" s="840"/>
      <c r="Z99" s="840"/>
      <c r="AA99" s="840"/>
      <c r="AB99" s="840"/>
      <c r="AC99" s="840"/>
      <c r="AD99" s="840"/>
      <c r="AE99" s="840"/>
      <c r="AF99" s="840"/>
      <c r="AG99" s="840"/>
      <c r="AH99" s="840"/>
      <c r="AI99" s="840"/>
      <c r="AJ99" s="840"/>
      <c r="AK99" s="840"/>
      <c r="AL99" s="840"/>
      <c r="AM99" s="840"/>
      <c r="AN99" s="840"/>
      <c r="AO99" s="840"/>
      <c r="AP99" s="840"/>
      <c r="AQ99" s="840"/>
      <c r="AR99" s="840"/>
      <c r="AS99" s="840"/>
      <c r="AT99" s="840"/>
      <c r="AU99" s="840"/>
      <c r="AV99" s="840"/>
      <c r="AW99" s="840"/>
      <c r="AX99" s="840"/>
      <c r="AY99" s="840"/>
    </row>
    <row r="100" spans="2:51" x14ac:dyDescent="0.25">
      <c r="B100" s="773"/>
      <c r="C100" s="773"/>
      <c r="D100" s="840"/>
      <c r="E100" s="840"/>
      <c r="F100" s="840"/>
      <c r="G100" s="840"/>
      <c r="H100" s="840"/>
      <c r="I100" s="840"/>
      <c r="J100" s="840"/>
      <c r="K100" s="840"/>
      <c r="L100" s="840"/>
      <c r="M100" s="840"/>
      <c r="N100" s="840"/>
      <c r="O100" s="840"/>
      <c r="P100" s="840"/>
      <c r="Q100" s="840"/>
      <c r="R100" s="840"/>
      <c r="S100" s="840"/>
      <c r="T100" s="840"/>
      <c r="U100" s="840"/>
      <c r="V100" s="840"/>
      <c r="W100" s="840"/>
      <c r="X100" s="840"/>
      <c r="Y100" s="840"/>
      <c r="Z100" s="840"/>
      <c r="AA100" s="840"/>
      <c r="AB100" s="840"/>
      <c r="AC100" s="840"/>
      <c r="AD100" s="840"/>
      <c r="AE100" s="840"/>
      <c r="AF100" s="840"/>
      <c r="AG100" s="840"/>
      <c r="AH100" s="840"/>
      <c r="AI100" s="840"/>
      <c r="AJ100" s="840"/>
      <c r="AK100" s="840"/>
      <c r="AL100" s="840"/>
      <c r="AM100" s="840"/>
      <c r="AN100" s="840"/>
      <c r="AO100" s="840"/>
      <c r="AP100" s="840"/>
      <c r="AQ100" s="840"/>
      <c r="AR100" s="840"/>
      <c r="AS100" s="840"/>
      <c r="AT100" s="840"/>
      <c r="AU100" s="840"/>
      <c r="AV100" s="840"/>
      <c r="AW100" s="840"/>
      <c r="AX100" s="840"/>
      <c r="AY100" s="840"/>
    </row>
    <row r="101" spans="2:51" x14ac:dyDescent="0.25">
      <c r="B101" s="773"/>
      <c r="C101" s="773"/>
      <c r="D101" s="840"/>
      <c r="E101" s="840"/>
      <c r="F101" s="840"/>
      <c r="G101" s="840"/>
      <c r="H101" s="840"/>
      <c r="I101" s="840"/>
      <c r="J101" s="840"/>
      <c r="K101" s="840"/>
      <c r="L101" s="840"/>
      <c r="M101" s="840"/>
      <c r="N101" s="840"/>
      <c r="O101" s="840"/>
      <c r="P101" s="840"/>
      <c r="Q101" s="840"/>
      <c r="R101" s="840"/>
      <c r="S101" s="840"/>
      <c r="T101" s="840"/>
      <c r="U101" s="840"/>
      <c r="V101" s="840"/>
      <c r="W101" s="840"/>
      <c r="X101" s="840"/>
      <c r="Y101" s="840"/>
      <c r="Z101" s="840"/>
      <c r="AA101" s="840"/>
      <c r="AB101" s="840"/>
      <c r="AC101" s="840"/>
      <c r="AD101" s="840"/>
      <c r="AE101" s="840"/>
      <c r="AF101" s="840"/>
      <c r="AG101" s="840"/>
      <c r="AH101" s="840"/>
      <c r="AI101" s="840"/>
      <c r="AJ101" s="840"/>
      <c r="AK101" s="840"/>
      <c r="AL101" s="840"/>
      <c r="AM101" s="840"/>
      <c r="AN101" s="840"/>
      <c r="AO101" s="840"/>
      <c r="AP101" s="840"/>
      <c r="AQ101" s="840"/>
      <c r="AR101" s="840"/>
      <c r="AS101" s="840"/>
      <c r="AT101" s="840"/>
      <c r="AU101" s="840"/>
      <c r="AV101" s="840"/>
      <c r="AW101" s="840"/>
      <c r="AX101" s="840"/>
      <c r="AY101" s="840"/>
    </row>
    <row r="102" spans="2:51" x14ac:dyDescent="0.25">
      <c r="B102" s="773"/>
      <c r="C102" s="773"/>
      <c r="D102" s="840"/>
      <c r="E102" s="840"/>
      <c r="F102" s="840"/>
      <c r="G102" s="840"/>
      <c r="H102" s="840"/>
      <c r="I102" s="840"/>
      <c r="J102" s="840"/>
      <c r="K102" s="840"/>
      <c r="L102" s="840"/>
      <c r="M102" s="840"/>
      <c r="N102" s="840"/>
      <c r="O102" s="840"/>
      <c r="P102" s="840"/>
      <c r="Q102" s="840"/>
      <c r="R102" s="840"/>
      <c r="S102" s="840"/>
      <c r="T102" s="840"/>
      <c r="U102" s="840"/>
      <c r="V102" s="840"/>
      <c r="W102" s="840"/>
      <c r="X102" s="840"/>
      <c r="Y102" s="840"/>
      <c r="Z102" s="840"/>
      <c r="AA102" s="840"/>
      <c r="AB102" s="840"/>
      <c r="AC102" s="840"/>
      <c r="AD102" s="840"/>
      <c r="AE102" s="840"/>
      <c r="AF102" s="840"/>
      <c r="AG102" s="840"/>
      <c r="AH102" s="840"/>
      <c r="AI102" s="840"/>
      <c r="AJ102" s="840"/>
      <c r="AK102" s="840"/>
      <c r="AL102" s="840"/>
      <c r="AM102" s="840"/>
      <c r="AN102" s="840"/>
      <c r="AO102" s="840"/>
      <c r="AP102" s="840"/>
      <c r="AQ102" s="840"/>
      <c r="AR102" s="840"/>
      <c r="AS102" s="840"/>
      <c r="AT102" s="840"/>
      <c r="AU102" s="840"/>
      <c r="AV102" s="840"/>
      <c r="AW102" s="840"/>
      <c r="AX102" s="840"/>
      <c r="AY102" s="840"/>
    </row>
    <row r="103" spans="2:51" x14ac:dyDescent="0.25">
      <c r="B103" s="773"/>
      <c r="C103" s="773"/>
      <c r="D103" s="840"/>
      <c r="E103" s="840"/>
      <c r="F103" s="840"/>
      <c r="G103" s="840"/>
      <c r="H103" s="840"/>
      <c r="I103" s="840"/>
      <c r="J103" s="840"/>
      <c r="K103" s="840"/>
      <c r="L103" s="840"/>
      <c r="M103" s="840"/>
      <c r="N103" s="840"/>
      <c r="O103" s="840"/>
      <c r="P103" s="840"/>
      <c r="Q103" s="840"/>
      <c r="R103" s="840"/>
      <c r="S103" s="840"/>
      <c r="T103" s="840"/>
      <c r="U103" s="840"/>
      <c r="V103" s="840"/>
      <c r="W103" s="840"/>
      <c r="X103" s="840"/>
      <c r="Y103" s="840"/>
      <c r="Z103" s="840"/>
      <c r="AA103" s="840"/>
      <c r="AB103" s="840"/>
      <c r="AC103" s="840"/>
      <c r="AD103" s="840"/>
      <c r="AE103" s="840"/>
      <c r="AF103" s="840"/>
      <c r="AG103" s="840"/>
      <c r="AH103" s="840"/>
      <c r="AI103" s="840"/>
      <c r="AJ103" s="840"/>
      <c r="AK103" s="840"/>
      <c r="AL103" s="840"/>
      <c r="AM103" s="840"/>
      <c r="AN103" s="840"/>
      <c r="AO103" s="840"/>
      <c r="AP103" s="840"/>
      <c r="AQ103" s="840"/>
      <c r="AR103" s="840"/>
      <c r="AS103" s="840"/>
      <c r="AT103" s="840"/>
      <c r="AU103" s="840"/>
      <c r="AV103" s="840"/>
      <c r="AW103" s="840"/>
      <c r="AX103" s="840"/>
      <c r="AY103" s="840"/>
    </row>
    <row r="104" spans="2:51" x14ac:dyDescent="0.25">
      <c r="B104" s="773"/>
      <c r="C104" s="773"/>
      <c r="D104" s="840"/>
      <c r="E104" s="840"/>
      <c r="F104" s="840"/>
      <c r="G104" s="840"/>
      <c r="H104" s="840"/>
      <c r="I104" s="840"/>
      <c r="J104" s="840"/>
      <c r="K104" s="840"/>
      <c r="L104" s="840"/>
      <c r="M104" s="840"/>
      <c r="N104" s="840"/>
      <c r="O104" s="840"/>
      <c r="P104" s="840"/>
      <c r="Q104" s="840"/>
      <c r="R104" s="840"/>
      <c r="S104" s="840"/>
      <c r="T104" s="840"/>
      <c r="U104" s="840"/>
      <c r="V104" s="840"/>
      <c r="W104" s="840"/>
      <c r="X104" s="840"/>
      <c r="Y104" s="840"/>
      <c r="Z104" s="840"/>
      <c r="AA104" s="840"/>
      <c r="AB104" s="840"/>
      <c r="AC104" s="840"/>
      <c r="AD104" s="840"/>
      <c r="AE104" s="840"/>
      <c r="AF104" s="840"/>
      <c r="AG104" s="840"/>
      <c r="AH104" s="840"/>
      <c r="AI104" s="840"/>
      <c r="AJ104" s="840"/>
      <c r="AK104" s="840"/>
      <c r="AL104" s="840"/>
      <c r="AM104" s="840"/>
      <c r="AN104" s="840"/>
      <c r="AO104" s="840"/>
      <c r="AP104" s="840"/>
      <c r="AQ104" s="840"/>
      <c r="AR104" s="840"/>
      <c r="AS104" s="840"/>
      <c r="AT104" s="840"/>
      <c r="AU104" s="840"/>
      <c r="AV104" s="840"/>
      <c r="AW104" s="840"/>
      <c r="AX104" s="840"/>
      <c r="AY104" s="840"/>
    </row>
    <row r="105" spans="2:51" x14ac:dyDescent="0.25">
      <c r="B105" s="773"/>
      <c r="C105" s="773"/>
      <c r="D105" s="840"/>
      <c r="E105" s="840"/>
      <c r="F105" s="840"/>
      <c r="G105" s="840"/>
      <c r="H105" s="840"/>
      <c r="I105" s="840"/>
      <c r="J105" s="840"/>
      <c r="K105" s="840"/>
      <c r="L105" s="840"/>
      <c r="M105" s="840"/>
      <c r="N105" s="840"/>
      <c r="O105" s="840"/>
      <c r="P105" s="840"/>
      <c r="Q105" s="840"/>
      <c r="R105" s="840"/>
      <c r="S105" s="840"/>
      <c r="T105" s="840"/>
      <c r="U105" s="840"/>
      <c r="V105" s="840"/>
      <c r="W105" s="840"/>
      <c r="X105" s="840"/>
      <c r="Y105" s="840"/>
      <c r="Z105" s="840"/>
      <c r="AA105" s="840"/>
      <c r="AB105" s="840"/>
      <c r="AC105" s="840"/>
      <c r="AD105" s="840"/>
      <c r="AE105" s="840"/>
      <c r="AF105" s="840"/>
      <c r="AG105" s="840"/>
      <c r="AH105" s="840"/>
      <c r="AI105" s="840"/>
      <c r="AJ105" s="840"/>
      <c r="AK105" s="840"/>
      <c r="AL105" s="840"/>
      <c r="AM105" s="840"/>
      <c r="AN105" s="840"/>
      <c r="AO105" s="840"/>
      <c r="AP105" s="840"/>
      <c r="AQ105" s="840"/>
      <c r="AR105" s="840"/>
      <c r="AS105" s="840"/>
      <c r="AT105" s="840"/>
      <c r="AU105" s="840"/>
      <c r="AV105" s="840"/>
      <c r="AW105" s="840"/>
      <c r="AX105" s="840"/>
      <c r="AY105" s="840"/>
    </row>
    <row r="106" spans="2:51" x14ac:dyDescent="0.25">
      <c r="B106" s="773"/>
      <c r="C106" s="773"/>
      <c r="D106" s="840"/>
      <c r="E106" s="840"/>
      <c r="F106" s="840"/>
      <c r="G106" s="840"/>
      <c r="H106" s="840"/>
      <c r="I106" s="840"/>
      <c r="J106" s="840"/>
      <c r="K106" s="840"/>
      <c r="L106" s="840"/>
      <c r="M106" s="840"/>
      <c r="N106" s="840"/>
      <c r="O106" s="840"/>
      <c r="P106" s="840"/>
      <c r="Q106" s="840"/>
      <c r="R106" s="840"/>
      <c r="S106" s="840"/>
      <c r="T106" s="840"/>
      <c r="U106" s="840"/>
      <c r="V106" s="840"/>
      <c r="W106" s="840"/>
      <c r="X106" s="840"/>
      <c r="Y106" s="840"/>
      <c r="Z106" s="840"/>
      <c r="AA106" s="840"/>
      <c r="AB106" s="840"/>
      <c r="AC106" s="840"/>
      <c r="AD106" s="840"/>
      <c r="AE106" s="840"/>
      <c r="AF106" s="840"/>
      <c r="AG106" s="840"/>
      <c r="AH106" s="840"/>
      <c r="AI106" s="840"/>
      <c r="AJ106" s="840"/>
      <c r="AK106" s="840"/>
      <c r="AL106" s="840"/>
      <c r="AM106" s="840"/>
      <c r="AN106" s="840"/>
      <c r="AO106" s="840"/>
      <c r="AP106" s="840"/>
      <c r="AQ106" s="840"/>
      <c r="AR106" s="840"/>
      <c r="AS106" s="840"/>
      <c r="AT106" s="840"/>
      <c r="AU106" s="840"/>
      <c r="AV106" s="840"/>
      <c r="AW106" s="840"/>
      <c r="AX106" s="840"/>
      <c r="AY106" s="840"/>
    </row>
    <row r="107" spans="2:51" x14ac:dyDescent="0.25">
      <c r="B107" s="773"/>
      <c r="C107" s="773"/>
      <c r="D107" s="840"/>
      <c r="E107" s="840"/>
      <c r="F107" s="840"/>
      <c r="G107" s="840"/>
      <c r="H107" s="840"/>
      <c r="I107" s="840"/>
      <c r="J107" s="840"/>
      <c r="K107" s="840"/>
      <c r="L107" s="840"/>
      <c r="M107" s="840"/>
      <c r="N107" s="840"/>
      <c r="O107" s="840"/>
      <c r="P107" s="840"/>
      <c r="Q107" s="840"/>
      <c r="R107" s="840"/>
      <c r="S107" s="840"/>
      <c r="T107" s="840"/>
      <c r="U107" s="840"/>
      <c r="V107" s="840"/>
      <c r="W107" s="840"/>
      <c r="X107" s="840"/>
      <c r="Y107" s="840"/>
      <c r="Z107" s="840"/>
      <c r="AA107" s="840"/>
      <c r="AB107" s="840"/>
      <c r="AC107" s="840"/>
      <c r="AD107" s="840"/>
      <c r="AE107" s="840"/>
      <c r="AF107" s="840"/>
      <c r="AG107" s="840"/>
      <c r="AH107" s="840"/>
      <c r="AI107" s="840"/>
      <c r="AJ107" s="840"/>
      <c r="AK107" s="840"/>
      <c r="AL107" s="840"/>
      <c r="AM107" s="840"/>
      <c r="AN107" s="840"/>
      <c r="AO107" s="840"/>
      <c r="AP107" s="840"/>
      <c r="AQ107" s="840"/>
      <c r="AR107" s="840"/>
      <c r="AS107" s="840"/>
      <c r="AT107" s="840"/>
      <c r="AU107" s="840"/>
      <c r="AV107" s="840"/>
      <c r="AW107" s="840"/>
      <c r="AX107" s="840"/>
      <c r="AY107" s="840"/>
    </row>
    <row r="108" spans="2:51" x14ac:dyDescent="0.25">
      <c r="B108" s="773"/>
      <c r="C108" s="773"/>
      <c r="D108" s="840"/>
      <c r="E108" s="840"/>
      <c r="F108" s="840"/>
      <c r="G108" s="840"/>
      <c r="H108" s="840"/>
      <c r="I108" s="840"/>
      <c r="J108" s="840"/>
      <c r="K108" s="840"/>
      <c r="L108" s="840"/>
      <c r="M108" s="840"/>
      <c r="N108" s="840"/>
      <c r="O108" s="840"/>
      <c r="P108" s="840"/>
      <c r="Q108" s="840"/>
      <c r="R108" s="840"/>
      <c r="S108" s="840"/>
      <c r="T108" s="840"/>
      <c r="U108" s="840"/>
      <c r="V108" s="840"/>
      <c r="W108" s="840"/>
      <c r="X108" s="840"/>
      <c r="Y108" s="840"/>
      <c r="Z108" s="840"/>
      <c r="AA108" s="840"/>
      <c r="AB108" s="840"/>
      <c r="AC108" s="840"/>
      <c r="AD108" s="840"/>
      <c r="AE108" s="840"/>
      <c r="AF108" s="840"/>
      <c r="AG108" s="840"/>
      <c r="AH108" s="840"/>
      <c r="AI108" s="840"/>
      <c r="AJ108" s="840"/>
      <c r="AK108" s="840"/>
      <c r="AL108" s="840"/>
      <c r="AM108" s="840"/>
      <c r="AN108" s="840"/>
      <c r="AO108" s="840"/>
      <c r="AP108" s="840"/>
      <c r="AQ108" s="840"/>
      <c r="AR108" s="840"/>
      <c r="AS108" s="840"/>
      <c r="AT108" s="840"/>
      <c r="AU108" s="840"/>
      <c r="AV108" s="840"/>
      <c r="AW108" s="840"/>
      <c r="AX108" s="840"/>
      <c r="AY108" s="840"/>
    </row>
    <row r="109" spans="2:51" x14ac:dyDescent="0.25">
      <c r="B109" s="773"/>
      <c r="C109" s="773"/>
      <c r="D109" s="840"/>
      <c r="E109" s="840"/>
      <c r="F109" s="840"/>
      <c r="G109" s="840"/>
      <c r="H109" s="840"/>
      <c r="I109" s="840"/>
      <c r="J109" s="840"/>
      <c r="K109" s="840"/>
      <c r="L109" s="840"/>
      <c r="M109" s="840"/>
      <c r="N109" s="840"/>
      <c r="O109" s="840"/>
      <c r="P109" s="840"/>
      <c r="Q109" s="840"/>
      <c r="R109" s="840"/>
      <c r="S109" s="840"/>
      <c r="T109" s="840"/>
      <c r="U109" s="840"/>
      <c r="V109" s="840"/>
      <c r="W109" s="840"/>
      <c r="X109" s="840"/>
      <c r="Y109" s="840"/>
      <c r="Z109" s="840"/>
      <c r="AA109" s="840"/>
      <c r="AB109" s="840"/>
      <c r="AC109" s="840"/>
      <c r="AD109" s="840"/>
      <c r="AE109" s="840"/>
      <c r="AF109" s="840"/>
      <c r="AG109" s="840"/>
      <c r="AH109" s="840"/>
      <c r="AI109" s="840"/>
      <c r="AJ109" s="840"/>
      <c r="AK109" s="840"/>
      <c r="AL109" s="840"/>
      <c r="AM109" s="840"/>
      <c r="AN109" s="840"/>
      <c r="AO109" s="840"/>
      <c r="AP109" s="840"/>
      <c r="AQ109" s="840"/>
      <c r="AR109" s="840"/>
      <c r="AS109" s="840"/>
      <c r="AT109" s="840"/>
      <c r="AU109" s="840"/>
      <c r="AV109" s="840"/>
      <c r="AW109" s="840"/>
      <c r="AX109" s="840"/>
      <c r="AY109" s="840"/>
    </row>
    <row r="110" spans="2:51" s="151" customFormat="1" x14ac:dyDescent="0.25">
      <c r="B110" s="773"/>
      <c r="C110" s="773"/>
      <c r="D110" s="840"/>
      <c r="E110" s="840"/>
      <c r="F110" s="840"/>
      <c r="G110" s="840"/>
      <c r="H110" s="840"/>
      <c r="I110" s="840"/>
      <c r="J110" s="840"/>
      <c r="K110" s="840"/>
      <c r="L110" s="840"/>
      <c r="M110" s="840"/>
      <c r="N110" s="840"/>
      <c r="O110" s="840"/>
      <c r="P110" s="840"/>
      <c r="Q110" s="840"/>
      <c r="R110" s="840"/>
      <c r="S110" s="840"/>
      <c r="T110" s="840"/>
      <c r="U110" s="840"/>
      <c r="V110" s="840"/>
      <c r="W110" s="840"/>
      <c r="X110" s="840"/>
      <c r="Y110" s="840"/>
      <c r="Z110" s="840"/>
      <c r="AA110" s="840"/>
      <c r="AB110" s="840"/>
      <c r="AC110" s="840"/>
      <c r="AD110" s="840"/>
      <c r="AE110" s="840"/>
      <c r="AF110" s="840"/>
      <c r="AG110" s="840"/>
      <c r="AH110" s="840"/>
      <c r="AI110" s="840"/>
      <c r="AJ110" s="840"/>
      <c r="AK110" s="840"/>
      <c r="AL110" s="840"/>
      <c r="AM110" s="840"/>
      <c r="AN110" s="840"/>
      <c r="AO110" s="840"/>
      <c r="AP110" s="840"/>
      <c r="AQ110" s="840"/>
      <c r="AR110" s="840"/>
      <c r="AS110" s="840"/>
      <c r="AT110" s="840"/>
      <c r="AU110" s="840"/>
      <c r="AV110" s="840"/>
      <c r="AW110" s="840"/>
      <c r="AX110" s="840"/>
      <c r="AY110" s="840"/>
    </row>
    <row r="111" spans="2:51" s="151" customFormat="1" x14ac:dyDescent="0.25">
      <c r="B111" s="773"/>
      <c r="C111" s="773"/>
      <c r="D111" s="840"/>
      <c r="E111" s="840"/>
      <c r="F111" s="840"/>
      <c r="G111" s="840"/>
      <c r="H111" s="840"/>
      <c r="I111" s="840"/>
      <c r="J111" s="840"/>
      <c r="K111" s="840"/>
      <c r="L111" s="840"/>
      <c r="M111" s="840"/>
      <c r="N111" s="840"/>
      <c r="O111" s="840"/>
      <c r="P111" s="840"/>
      <c r="Q111" s="840"/>
      <c r="R111" s="840"/>
      <c r="S111" s="840"/>
      <c r="T111" s="840"/>
      <c r="U111" s="840"/>
      <c r="V111" s="840"/>
      <c r="W111" s="840"/>
      <c r="X111" s="840"/>
      <c r="Y111" s="840"/>
      <c r="Z111" s="840"/>
      <c r="AA111" s="840"/>
      <c r="AB111" s="840"/>
      <c r="AC111" s="840"/>
      <c r="AD111" s="840"/>
      <c r="AE111" s="840"/>
      <c r="AF111" s="840"/>
      <c r="AG111" s="840"/>
      <c r="AH111" s="840"/>
      <c r="AI111" s="840"/>
      <c r="AJ111" s="840"/>
      <c r="AK111" s="840"/>
      <c r="AL111" s="840"/>
      <c r="AM111" s="840"/>
      <c r="AN111" s="840"/>
      <c r="AO111" s="840"/>
      <c r="AP111" s="840"/>
      <c r="AQ111" s="840"/>
      <c r="AR111" s="840"/>
      <c r="AS111" s="840"/>
      <c r="AT111" s="840"/>
      <c r="AU111" s="840"/>
      <c r="AV111" s="840"/>
      <c r="AW111" s="840"/>
      <c r="AX111" s="840"/>
      <c r="AY111" s="840"/>
    </row>
    <row r="112" spans="2:51" s="151" customFormat="1" x14ac:dyDescent="0.25">
      <c r="B112" s="773"/>
      <c r="C112" s="773"/>
      <c r="D112" s="840"/>
      <c r="E112" s="840"/>
      <c r="F112" s="840"/>
      <c r="G112" s="840"/>
      <c r="H112" s="840"/>
      <c r="I112" s="840"/>
      <c r="J112" s="840"/>
      <c r="K112" s="840"/>
      <c r="L112" s="840"/>
      <c r="M112" s="840"/>
      <c r="N112" s="840"/>
      <c r="O112" s="840"/>
      <c r="P112" s="840"/>
      <c r="Q112" s="840"/>
      <c r="R112" s="840"/>
      <c r="S112" s="840"/>
      <c r="T112" s="840"/>
      <c r="U112" s="840"/>
      <c r="V112" s="840"/>
      <c r="W112" s="840"/>
      <c r="X112" s="840"/>
      <c r="Y112" s="840"/>
      <c r="Z112" s="840"/>
      <c r="AA112" s="840"/>
      <c r="AB112" s="840"/>
      <c r="AC112" s="840"/>
      <c r="AD112" s="840"/>
      <c r="AE112" s="840"/>
      <c r="AF112" s="840"/>
      <c r="AG112" s="840"/>
      <c r="AH112" s="840"/>
      <c r="AI112" s="840"/>
      <c r="AJ112" s="840"/>
      <c r="AK112" s="840"/>
      <c r="AL112" s="840"/>
      <c r="AM112" s="840"/>
      <c r="AN112" s="840"/>
      <c r="AO112" s="840"/>
      <c r="AP112" s="840"/>
      <c r="AQ112" s="840"/>
      <c r="AR112" s="840"/>
      <c r="AS112" s="840"/>
      <c r="AT112" s="840"/>
      <c r="AU112" s="840"/>
      <c r="AV112" s="840"/>
      <c r="AW112" s="840"/>
      <c r="AX112" s="840"/>
      <c r="AY112" s="840"/>
    </row>
    <row r="113" spans="2:51" s="151" customFormat="1" x14ac:dyDescent="0.25">
      <c r="B113" s="773"/>
      <c r="C113" s="773"/>
      <c r="D113" s="840"/>
      <c r="E113" s="840"/>
      <c r="F113" s="840"/>
      <c r="G113" s="840"/>
      <c r="H113" s="840"/>
      <c r="I113" s="840"/>
      <c r="J113" s="840"/>
      <c r="K113" s="840"/>
      <c r="L113" s="840"/>
      <c r="M113" s="840"/>
      <c r="N113" s="840"/>
      <c r="O113" s="840"/>
      <c r="P113" s="840"/>
      <c r="Q113" s="840"/>
      <c r="R113" s="840"/>
      <c r="S113" s="840"/>
      <c r="T113" s="840"/>
      <c r="U113" s="840"/>
      <c r="V113" s="840"/>
      <c r="W113" s="840"/>
      <c r="X113" s="840"/>
      <c r="Y113" s="840"/>
      <c r="Z113" s="840"/>
      <c r="AA113" s="840"/>
      <c r="AB113" s="840"/>
      <c r="AC113" s="840"/>
      <c r="AD113" s="840"/>
      <c r="AE113" s="840"/>
      <c r="AF113" s="840"/>
      <c r="AG113" s="840"/>
      <c r="AH113" s="840"/>
      <c r="AI113" s="840"/>
      <c r="AJ113" s="840"/>
      <c r="AK113" s="840"/>
      <c r="AL113" s="840"/>
      <c r="AM113" s="840"/>
      <c r="AN113" s="840"/>
      <c r="AO113" s="840"/>
      <c r="AP113" s="840"/>
      <c r="AQ113" s="840"/>
      <c r="AR113" s="840"/>
      <c r="AS113" s="840"/>
      <c r="AT113" s="840"/>
      <c r="AU113" s="840"/>
      <c r="AV113" s="840"/>
      <c r="AW113" s="840"/>
      <c r="AX113" s="840"/>
      <c r="AY113" s="840"/>
    </row>
    <row r="114" spans="2:51" s="151" customFormat="1" x14ac:dyDescent="0.25">
      <c r="B114" s="773"/>
      <c r="C114" s="773"/>
      <c r="D114" s="840"/>
      <c r="E114" s="840"/>
      <c r="F114" s="840"/>
      <c r="G114" s="840"/>
      <c r="H114" s="840"/>
      <c r="I114" s="840"/>
      <c r="J114" s="840"/>
      <c r="K114" s="840"/>
      <c r="L114" s="840"/>
      <c r="M114" s="840"/>
      <c r="N114" s="840"/>
      <c r="O114" s="840"/>
      <c r="P114" s="840"/>
      <c r="Q114" s="840"/>
      <c r="R114" s="840"/>
      <c r="S114" s="840"/>
      <c r="T114" s="840"/>
      <c r="U114" s="840"/>
      <c r="V114" s="840"/>
      <c r="W114" s="840"/>
      <c r="X114" s="840"/>
      <c r="Y114" s="840"/>
      <c r="Z114" s="840"/>
      <c r="AA114" s="840"/>
      <c r="AB114" s="840"/>
      <c r="AC114" s="840"/>
      <c r="AD114" s="840"/>
      <c r="AE114" s="840"/>
      <c r="AF114" s="840"/>
      <c r="AG114" s="840"/>
      <c r="AH114" s="840"/>
      <c r="AI114" s="840"/>
      <c r="AJ114" s="840"/>
      <c r="AK114" s="840"/>
      <c r="AL114" s="840"/>
      <c r="AM114" s="840"/>
      <c r="AN114" s="840"/>
      <c r="AO114" s="840"/>
      <c r="AP114" s="840"/>
      <c r="AQ114" s="840"/>
      <c r="AR114" s="840"/>
      <c r="AS114" s="840"/>
      <c r="AT114" s="840"/>
      <c r="AU114" s="840"/>
      <c r="AV114" s="840"/>
      <c r="AW114" s="840"/>
      <c r="AX114" s="840"/>
      <c r="AY114" s="840"/>
    </row>
    <row r="115" spans="2:51" s="151" customFormat="1" x14ac:dyDescent="0.25">
      <c r="B115" s="773"/>
      <c r="C115" s="773"/>
      <c r="D115" s="840"/>
      <c r="E115" s="840"/>
      <c r="F115" s="840"/>
      <c r="G115" s="840"/>
      <c r="H115" s="840"/>
      <c r="I115" s="840"/>
      <c r="J115" s="840"/>
      <c r="K115" s="840"/>
      <c r="L115" s="840"/>
      <c r="M115" s="840"/>
      <c r="N115" s="840"/>
      <c r="O115" s="840"/>
      <c r="P115" s="840"/>
      <c r="Q115" s="840"/>
      <c r="R115" s="840"/>
      <c r="S115" s="840"/>
      <c r="T115" s="840"/>
      <c r="U115" s="840"/>
      <c r="V115" s="840"/>
      <c r="W115" s="840"/>
      <c r="X115" s="840"/>
      <c r="Y115" s="840"/>
      <c r="Z115" s="840"/>
      <c r="AA115" s="840"/>
      <c r="AB115" s="840"/>
      <c r="AC115" s="840"/>
      <c r="AD115" s="840"/>
      <c r="AE115" s="840"/>
      <c r="AF115" s="840"/>
      <c r="AG115" s="840"/>
      <c r="AH115" s="840"/>
      <c r="AI115" s="840"/>
      <c r="AJ115" s="840"/>
      <c r="AK115" s="840"/>
      <c r="AL115" s="840"/>
      <c r="AM115" s="840"/>
      <c r="AN115" s="840"/>
      <c r="AO115" s="840"/>
      <c r="AP115" s="840"/>
      <c r="AQ115" s="840"/>
      <c r="AR115" s="840"/>
      <c r="AS115" s="840"/>
      <c r="AT115" s="840"/>
      <c r="AU115" s="840"/>
      <c r="AV115" s="840"/>
      <c r="AW115" s="840"/>
      <c r="AX115" s="840"/>
      <c r="AY115" s="840"/>
    </row>
    <row r="116" spans="2:51" s="151" customFormat="1" x14ac:dyDescent="0.25">
      <c r="B116" s="773"/>
      <c r="C116" s="773"/>
      <c r="D116" s="840"/>
      <c r="E116" s="840"/>
      <c r="F116" s="840"/>
      <c r="G116" s="840"/>
      <c r="H116" s="840"/>
      <c r="I116" s="840"/>
      <c r="J116" s="840"/>
      <c r="K116" s="840"/>
      <c r="L116" s="840"/>
      <c r="M116" s="840"/>
      <c r="N116" s="840"/>
      <c r="O116" s="840"/>
      <c r="P116" s="840"/>
      <c r="Q116" s="840"/>
      <c r="R116" s="840"/>
      <c r="S116" s="840"/>
      <c r="T116" s="840"/>
      <c r="U116" s="840"/>
      <c r="V116" s="840"/>
      <c r="W116" s="840"/>
      <c r="X116" s="840"/>
      <c r="Y116" s="840"/>
      <c r="Z116" s="840"/>
      <c r="AA116" s="840"/>
      <c r="AB116" s="840"/>
      <c r="AC116" s="840"/>
      <c r="AD116" s="840"/>
      <c r="AE116" s="840"/>
      <c r="AF116" s="840"/>
      <c r="AG116" s="840"/>
      <c r="AH116" s="840"/>
      <c r="AI116" s="840"/>
      <c r="AJ116" s="840"/>
      <c r="AK116" s="840"/>
      <c r="AL116" s="840"/>
      <c r="AM116" s="840"/>
      <c r="AN116" s="840"/>
      <c r="AO116" s="840"/>
      <c r="AP116" s="840"/>
      <c r="AQ116" s="840"/>
      <c r="AR116" s="840"/>
      <c r="AS116" s="840"/>
      <c r="AT116" s="840"/>
      <c r="AU116" s="840"/>
      <c r="AV116" s="840"/>
      <c r="AW116" s="840"/>
      <c r="AX116" s="840"/>
      <c r="AY116" s="840"/>
    </row>
    <row r="117" spans="2:51" s="151" customFormat="1" x14ac:dyDescent="0.25">
      <c r="B117" s="773"/>
      <c r="C117" s="773"/>
      <c r="D117" s="840"/>
      <c r="E117" s="840"/>
      <c r="F117" s="840"/>
      <c r="G117" s="840"/>
      <c r="H117" s="840"/>
      <c r="I117" s="840"/>
      <c r="J117" s="840"/>
      <c r="K117" s="840"/>
      <c r="L117" s="840"/>
      <c r="M117" s="840"/>
      <c r="N117" s="840"/>
      <c r="O117" s="840"/>
      <c r="P117" s="840"/>
      <c r="Q117" s="840"/>
      <c r="R117" s="840"/>
      <c r="S117" s="840"/>
      <c r="T117" s="840"/>
      <c r="U117" s="840"/>
      <c r="V117" s="840"/>
      <c r="W117" s="840"/>
      <c r="X117" s="840"/>
      <c r="Y117" s="840"/>
      <c r="Z117" s="840"/>
      <c r="AA117" s="840"/>
      <c r="AB117" s="840"/>
      <c r="AC117" s="840"/>
      <c r="AD117" s="840"/>
      <c r="AE117" s="840"/>
      <c r="AF117" s="840"/>
      <c r="AG117" s="840"/>
      <c r="AH117" s="840"/>
      <c r="AI117" s="840"/>
      <c r="AJ117" s="840"/>
      <c r="AK117" s="840"/>
      <c r="AL117" s="840"/>
      <c r="AM117" s="840"/>
      <c r="AN117" s="840"/>
      <c r="AO117" s="840"/>
      <c r="AP117" s="840"/>
      <c r="AQ117" s="840"/>
      <c r="AR117" s="840"/>
      <c r="AS117" s="840"/>
      <c r="AT117" s="840"/>
      <c r="AU117" s="840"/>
      <c r="AV117" s="840"/>
      <c r="AW117" s="840"/>
      <c r="AX117" s="840"/>
      <c r="AY117" s="840"/>
    </row>
    <row r="118" spans="2:51" s="151" customFormat="1" x14ac:dyDescent="0.25">
      <c r="B118" s="773"/>
      <c r="C118" s="773"/>
      <c r="D118" s="840"/>
      <c r="E118" s="840"/>
      <c r="F118" s="840"/>
      <c r="G118" s="840"/>
      <c r="H118" s="840"/>
      <c r="I118" s="840"/>
      <c r="J118" s="840"/>
      <c r="K118" s="840"/>
      <c r="L118" s="840"/>
      <c r="M118" s="840"/>
      <c r="N118" s="840"/>
      <c r="O118" s="840"/>
      <c r="P118" s="840"/>
      <c r="Q118" s="840"/>
      <c r="R118" s="840"/>
      <c r="S118" s="840"/>
      <c r="T118" s="840"/>
      <c r="U118" s="840"/>
      <c r="V118" s="840"/>
      <c r="W118" s="840"/>
      <c r="X118" s="840"/>
      <c r="Y118" s="840"/>
      <c r="Z118" s="840"/>
      <c r="AA118" s="840"/>
      <c r="AB118" s="840"/>
      <c r="AC118" s="840"/>
      <c r="AD118" s="840"/>
      <c r="AE118" s="840"/>
      <c r="AF118" s="840"/>
      <c r="AG118" s="840"/>
      <c r="AH118" s="840"/>
      <c r="AI118" s="840"/>
      <c r="AJ118" s="840"/>
      <c r="AK118" s="840"/>
      <c r="AL118" s="840"/>
      <c r="AM118" s="840"/>
      <c r="AN118" s="840"/>
      <c r="AO118" s="840"/>
      <c r="AP118" s="840"/>
      <c r="AQ118" s="840"/>
      <c r="AR118" s="840"/>
      <c r="AS118" s="840"/>
      <c r="AT118" s="840"/>
      <c r="AU118" s="840"/>
      <c r="AV118" s="840"/>
      <c r="AW118" s="840"/>
      <c r="AX118" s="840"/>
      <c r="AY118" s="840"/>
    </row>
    <row r="119" spans="2:51" s="151" customFormat="1" x14ac:dyDescent="0.25">
      <c r="B119" s="773"/>
      <c r="C119" s="773"/>
      <c r="D119" s="840"/>
      <c r="E119" s="840"/>
      <c r="F119" s="840"/>
      <c r="G119" s="840"/>
      <c r="H119" s="840"/>
      <c r="I119" s="840"/>
      <c r="J119" s="840"/>
      <c r="K119" s="840"/>
      <c r="L119" s="840"/>
      <c r="M119" s="840"/>
      <c r="N119" s="840"/>
      <c r="O119" s="840"/>
      <c r="P119" s="840"/>
      <c r="Q119" s="840"/>
      <c r="R119" s="840"/>
      <c r="S119" s="840"/>
      <c r="T119" s="840"/>
      <c r="U119" s="840"/>
      <c r="V119" s="840"/>
      <c r="W119" s="840"/>
      <c r="X119" s="840"/>
      <c r="Y119" s="840"/>
      <c r="Z119" s="840"/>
      <c r="AA119" s="840"/>
      <c r="AB119" s="840"/>
      <c r="AC119" s="840"/>
      <c r="AD119" s="840"/>
      <c r="AE119" s="840"/>
      <c r="AF119" s="840"/>
      <c r="AG119" s="840"/>
      <c r="AH119" s="840"/>
      <c r="AI119" s="840"/>
      <c r="AJ119" s="840"/>
      <c r="AK119" s="840"/>
      <c r="AL119" s="840"/>
      <c r="AM119" s="840"/>
      <c r="AN119" s="840"/>
      <c r="AO119" s="840"/>
      <c r="AP119" s="840"/>
      <c r="AQ119" s="840"/>
      <c r="AR119" s="840"/>
      <c r="AS119" s="840"/>
      <c r="AT119" s="840"/>
      <c r="AU119" s="840"/>
      <c r="AV119" s="840"/>
      <c r="AW119" s="840"/>
      <c r="AX119" s="840"/>
      <c r="AY119" s="840"/>
    </row>
    <row r="120" spans="2:51" s="151" customFormat="1" x14ac:dyDescent="0.25">
      <c r="B120" s="773"/>
      <c r="C120" s="773"/>
      <c r="D120" s="840"/>
      <c r="E120" s="840"/>
      <c r="F120" s="840"/>
      <c r="G120" s="840"/>
      <c r="H120" s="840"/>
      <c r="I120" s="840"/>
      <c r="J120" s="840"/>
      <c r="K120" s="840"/>
      <c r="L120" s="840"/>
      <c r="M120" s="840"/>
      <c r="N120" s="840"/>
      <c r="O120" s="840"/>
      <c r="P120" s="840"/>
      <c r="Q120" s="840"/>
      <c r="R120" s="840"/>
      <c r="S120" s="840"/>
      <c r="T120" s="840"/>
      <c r="U120" s="840"/>
      <c r="V120" s="840"/>
      <c r="W120" s="840"/>
      <c r="X120" s="840"/>
      <c r="Y120" s="840"/>
      <c r="Z120" s="840"/>
      <c r="AA120" s="840"/>
      <c r="AB120" s="840"/>
      <c r="AC120" s="840"/>
      <c r="AD120" s="840"/>
      <c r="AE120" s="840"/>
      <c r="AF120" s="840"/>
      <c r="AG120" s="840"/>
      <c r="AH120" s="840"/>
      <c r="AI120" s="840"/>
      <c r="AJ120" s="840"/>
      <c r="AK120" s="840"/>
      <c r="AL120" s="840"/>
      <c r="AM120" s="840"/>
      <c r="AN120" s="840"/>
      <c r="AO120" s="840"/>
      <c r="AP120" s="840"/>
      <c r="AQ120" s="840"/>
      <c r="AR120" s="840"/>
      <c r="AS120" s="840"/>
      <c r="AT120" s="840"/>
      <c r="AU120" s="840"/>
      <c r="AV120" s="840"/>
      <c r="AW120" s="840"/>
      <c r="AX120" s="840"/>
      <c r="AY120" s="840"/>
    </row>
    <row r="121" spans="2:51" s="151" customFormat="1" x14ac:dyDescent="0.25">
      <c r="B121" s="773"/>
      <c r="C121" s="773"/>
      <c r="D121" s="840"/>
      <c r="E121" s="840"/>
      <c r="F121" s="840"/>
      <c r="G121" s="840"/>
      <c r="H121" s="840"/>
      <c r="I121" s="840"/>
      <c r="J121" s="840"/>
      <c r="K121" s="840"/>
      <c r="L121" s="840"/>
      <c r="M121" s="840"/>
      <c r="N121" s="840"/>
      <c r="O121" s="840"/>
      <c r="P121" s="840"/>
      <c r="Q121" s="840"/>
      <c r="R121" s="840"/>
      <c r="S121" s="840"/>
      <c r="T121" s="840"/>
      <c r="U121" s="840"/>
      <c r="V121" s="840"/>
      <c r="W121" s="840"/>
      <c r="X121" s="840"/>
      <c r="Y121" s="840"/>
      <c r="Z121" s="840"/>
      <c r="AA121" s="840"/>
      <c r="AB121" s="840"/>
      <c r="AC121" s="840"/>
      <c r="AD121" s="840"/>
      <c r="AE121" s="840"/>
      <c r="AF121" s="840"/>
      <c r="AG121" s="840"/>
      <c r="AH121" s="840"/>
      <c r="AI121" s="840"/>
      <c r="AJ121" s="840"/>
      <c r="AK121" s="840"/>
      <c r="AL121" s="840"/>
      <c r="AM121" s="840"/>
      <c r="AN121" s="840"/>
      <c r="AO121" s="840"/>
      <c r="AP121" s="840"/>
      <c r="AQ121" s="840"/>
      <c r="AR121" s="840"/>
      <c r="AS121" s="840"/>
      <c r="AT121" s="840"/>
      <c r="AU121" s="840"/>
      <c r="AV121" s="840"/>
      <c r="AW121" s="840"/>
      <c r="AX121" s="840"/>
      <c r="AY121" s="840"/>
    </row>
    <row r="122" spans="2:51" s="151" customFormat="1" x14ac:dyDescent="0.25">
      <c r="B122" s="773"/>
      <c r="C122" s="773"/>
      <c r="D122" s="840"/>
      <c r="E122" s="840"/>
      <c r="F122" s="840"/>
      <c r="G122" s="840"/>
      <c r="H122" s="840"/>
      <c r="I122" s="840"/>
      <c r="J122" s="840"/>
      <c r="K122" s="840"/>
      <c r="L122" s="840"/>
      <c r="M122" s="840"/>
      <c r="N122" s="840"/>
      <c r="O122" s="840"/>
      <c r="P122" s="840"/>
      <c r="Q122" s="840"/>
      <c r="R122" s="840"/>
      <c r="S122" s="840"/>
      <c r="T122" s="840"/>
      <c r="U122" s="840"/>
      <c r="V122" s="840"/>
      <c r="W122" s="840"/>
      <c r="X122" s="840"/>
      <c r="Y122" s="840"/>
      <c r="Z122" s="840"/>
      <c r="AA122" s="840"/>
      <c r="AB122" s="840"/>
      <c r="AC122" s="840"/>
      <c r="AD122" s="840"/>
      <c r="AE122" s="840"/>
      <c r="AF122" s="840"/>
      <c r="AG122" s="840"/>
      <c r="AH122" s="840"/>
      <c r="AI122" s="840"/>
      <c r="AJ122" s="840"/>
      <c r="AK122" s="840"/>
      <c r="AL122" s="840"/>
      <c r="AM122" s="840"/>
      <c r="AN122" s="840"/>
      <c r="AO122" s="840"/>
      <c r="AP122" s="840"/>
      <c r="AQ122" s="840"/>
      <c r="AR122" s="840"/>
      <c r="AS122" s="840"/>
      <c r="AT122" s="840"/>
      <c r="AU122" s="840"/>
      <c r="AV122" s="840"/>
      <c r="AW122" s="840"/>
      <c r="AX122" s="840"/>
      <c r="AY122" s="840"/>
    </row>
    <row r="123" spans="2:51" s="151" customFormat="1" x14ac:dyDescent="0.25">
      <c r="B123" s="773"/>
      <c r="C123" s="773"/>
      <c r="D123" s="840"/>
      <c r="E123" s="840"/>
      <c r="F123" s="840"/>
      <c r="G123" s="840"/>
      <c r="H123" s="840"/>
      <c r="I123" s="840"/>
      <c r="J123" s="840"/>
      <c r="K123" s="840"/>
      <c r="L123" s="840"/>
      <c r="M123" s="840"/>
      <c r="N123" s="840"/>
      <c r="O123" s="840"/>
      <c r="P123" s="840"/>
      <c r="Q123" s="840"/>
      <c r="R123" s="840"/>
      <c r="S123" s="840"/>
      <c r="T123" s="840"/>
      <c r="U123" s="840"/>
      <c r="V123" s="840"/>
      <c r="W123" s="840"/>
      <c r="X123" s="840"/>
      <c r="Y123" s="840"/>
      <c r="Z123" s="840"/>
      <c r="AA123" s="840"/>
      <c r="AB123" s="840"/>
      <c r="AC123" s="840"/>
      <c r="AD123" s="840"/>
      <c r="AE123" s="840"/>
      <c r="AF123" s="840"/>
      <c r="AG123" s="840"/>
      <c r="AH123" s="840"/>
      <c r="AI123" s="840"/>
      <c r="AJ123" s="840"/>
      <c r="AK123" s="840"/>
      <c r="AL123" s="840"/>
      <c r="AM123" s="840"/>
      <c r="AN123" s="840"/>
      <c r="AO123" s="840"/>
      <c r="AP123" s="840"/>
      <c r="AQ123" s="840"/>
      <c r="AR123" s="840"/>
      <c r="AS123" s="840"/>
      <c r="AT123" s="840"/>
      <c r="AU123" s="840"/>
      <c r="AV123" s="840"/>
      <c r="AW123" s="840"/>
      <c r="AX123" s="840"/>
      <c r="AY123" s="840"/>
    </row>
    <row r="124" spans="2:51" s="151" customFormat="1" x14ac:dyDescent="0.25">
      <c r="B124" s="773"/>
      <c r="C124" s="773"/>
      <c r="D124" s="840"/>
      <c r="E124" s="840"/>
      <c r="F124" s="840"/>
      <c r="G124" s="840"/>
      <c r="H124" s="840"/>
      <c r="I124" s="840"/>
      <c r="J124" s="840"/>
      <c r="K124" s="840"/>
      <c r="L124" s="840"/>
      <c r="M124" s="840"/>
      <c r="N124" s="840"/>
      <c r="O124" s="840"/>
      <c r="P124" s="840"/>
      <c r="Q124" s="840"/>
      <c r="R124" s="840"/>
      <c r="S124" s="840"/>
      <c r="T124" s="840"/>
      <c r="U124" s="840"/>
      <c r="V124" s="840"/>
      <c r="W124" s="840"/>
      <c r="X124" s="840"/>
      <c r="Y124" s="840"/>
      <c r="Z124" s="840"/>
      <c r="AA124" s="840"/>
      <c r="AB124" s="840"/>
      <c r="AC124" s="840"/>
      <c r="AD124" s="840"/>
      <c r="AE124" s="840"/>
      <c r="AF124" s="840"/>
      <c r="AG124" s="840"/>
      <c r="AH124" s="840"/>
      <c r="AI124" s="840"/>
      <c r="AJ124" s="840"/>
      <c r="AK124" s="840"/>
      <c r="AL124" s="840"/>
      <c r="AM124" s="840"/>
      <c r="AN124" s="840"/>
      <c r="AO124" s="840"/>
      <c r="AP124" s="840"/>
      <c r="AQ124" s="840"/>
      <c r="AR124" s="840"/>
      <c r="AS124" s="840"/>
      <c r="AT124" s="840"/>
      <c r="AU124" s="840"/>
      <c r="AV124" s="840"/>
      <c r="AW124" s="840"/>
      <c r="AX124" s="840"/>
      <c r="AY124" s="840"/>
    </row>
    <row r="125" spans="2:51" s="151" customFormat="1" x14ac:dyDescent="0.25">
      <c r="B125" s="773"/>
      <c r="C125" s="773"/>
      <c r="D125" s="840"/>
      <c r="E125" s="840"/>
      <c r="F125" s="840"/>
      <c r="G125" s="840"/>
      <c r="H125" s="840"/>
      <c r="I125" s="840"/>
      <c r="J125" s="840"/>
      <c r="K125" s="840"/>
      <c r="L125" s="840"/>
      <c r="M125" s="840"/>
      <c r="N125" s="840"/>
      <c r="O125" s="840"/>
      <c r="P125" s="840"/>
      <c r="Q125" s="840"/>
      <c r="R125" s="840"/>
      <c r="S125" s="840"/>
      <c r="T125" s="840"/>
      <c r="U125" s="840"/>
      <c r="V125" s="840"/>
      <c r="W125" s="840"/>
      <c r="X125" s="840"/>
      <c r="Y125" s="840"/>
      <c r="Z125" s="840"/>
      <c r="AA125" s="840"/>
      <c r="AB125" s="840"/>
      <c r="AC125" s="840"/>
      <c r="AD125" s="840"/>
      <c r="AE125" s="840"/>
      <c r="AF125" s="840"/>
      <c r="AG125" s="840"/>
      <c r="AH125" s="840"/>
      <c r="AI125" s="840"/>
      <c r="AJ125" s="840"/>
      <c r="AK125" s="840"/>
      <c r="AL125" s="840"/>
      <c r="AM125" s="840"/>
      <c r="AN125" s="840"/>
      <c r="AO125" s="840"/>
      <c r="AP125" s="840"/>
      <c r="AQ125" s="840"/>
      <c r="AR125" s="840"/>
      <c r="AS125" s="840"/>
      <c r="AT125" s="840"/>
      <c r="AU125" s="840"/>
      <c r="AV125" s="840"/>
      <c r="AW125" s="840"/>
      <c r="AX125" s="840"/>
      <c r="AY125" s="840"/>
    </row>
    <row r="126" spans="2:51" s="151" customFormat="1" x14ac:dyDescent="0.25">
      <c r="B126" s="773"/>
      <c r="C126" s="773"/>
      <c r="D126" s="840"/>
      <c r="E126" s="840"/>
      <c r="F126" s="840"/>
      <c r="G126" s="840"/>
      <c r="H126" s="840"/>
      <c r="I126" s="840"/>
      <c r="J126" s="840"/>
      <c r="K126" s="840"/>
      <c r="L126" s="840"/>
      <c r="M126" s="840"/>
      <c r="N126" s="840"/>
      <c r="O126" s="840"/>
      <c r="P126" s="840"/>
      <c r="Q126" s="840"/>
      <c r="R126" s="840"/>
      <c r="S126" s="840"/>
      <c r="T126" s="840"/>
      <c r="U126" s="840"/>
      <c r="V126" s="840"/>
      <c r="W126" s="840"/>
      <c r="X126" s="840"/>
      <c r="Y126" s="840"/>
      <c r="Z126" s="840"/>
      <c r="AA126" s="840"/>
      <c r="AB126" s="840"/>
      <c r="AC126" s="840"/>
      <c r="AD126" s="840"/>
      <c r="AE126" s="840"/>
      <c r="AF126" s="840"/>
      <c r="AG126" s="840"/>
      <c r="AH126" s="840"/>
      <c r="AI126" s="840"/>
      <c r="AJ126" s="840"/>
      <c r="AK126" s="840"/>
      <c r="AL126" s="840"/>
      <c r="AM126" s="840"/>
      <c r="AN126" s="840"/>
      <c r="AO126" s="840"/>
      <c r="AP126" s="840"/>
      <c r="AQ126" s="840"/>
      <c r="AR126" s="840"/>
      <c r="AS126" s="840"/>
      <c r="AT126" s="840"/>
      <c r="AU126" s="840"/>
      <c r="AV126" s="840"/>
      <c r="AW126" s="840"/>
      <c r="AX126" s="840"/>
      <c r="AY126" s="840"/>
    </row>
    <row r="127" spans="2:51" s="151" customFormat="1" x14ac:dyDescent="0.25">
      <c r="B127" s="773"/>
      <c r="C127" s="773"/>
      <c r="D127" s="840"/>
      <c r="E127" s="840"/>
      <c r="F127" s="840"/>
      <c r="G127" s="840"/>
      <c r="H127" s="840"/>
      <c r="I127" s="840"/>
      <c r="J127" s="840"/>
      <c r="K127" s="840"/>
      <c r="L127" s="840"/>
      <c r="M127" s="840"/>
      <c r="N127" s="840"/>
      <c r="O127" s="840"/>
      <c r="P127" s="840"/>
      <c r="Q127" s="840"/>
      <c r="R127" s="840"/>
      <c r="S127" s="840"/>
      <c r="T127" s="840"/>
      <c r="U127" s="840"/>
      <c r="V127" s="840"/>
      <c r="W127" s="840"/>
      <c r="X127" s="840"/>
      <c r="Y127" s="840"/>
      <c r="Z127" s="840"/>
      <c r="AA127" s="840"/>
      <c r="AB127" s="840"/>
      <c r="AC127" s="840"/>
      <c r="AD127" s="840"/>
      <c r="AE127" s="840"/>
      <c r="AF127" s="840"/>
      <c r="AG127" s="840"/>
      <c r="AH127" s="840"/>
      <c r="AI127" s="840"/>
      <c r="AJ127" s="840"/>
      <c r="AK127" s="840"/>
      <c r="AL127" s="840"/>
      <c r="AM127" s="840"/>
      <c r="AN127" s="840"/>
      <c r="AO127" s="840"/>
      <c r="AP127" s="840"/>
      <c r="AQ127" s="840"/>
      <c r="AR127" s="840"/>
      <c r="AS127" s="840"/>
      <c r="AT127" s="840"/>
      <c r="AU127" s="840"/>
      <c r="AV127" s="840"/>
      <c r="AW127" s="840"/>
      <c r="AX127" s="840"/>
      <c r="AY127" s="840"/>
    </row>
    <row r="128" spans="2:51" s="151" customFormat="1" x14ac:dyDescent="0.25">
      <c r="B128" s="773"/>
      <c r="C128" s="773"/>
      <c r="D128" s="840"/>
      <c r="E128" s="840"/>
      <c r="F128" s="840"/>
      <c r="G128" s="840"/>
      <c r="H128" s="840"/>
      <c r="I128" s="840"/>
      <c r="J128" s="840"/>
      <c r="K128" s="840"/>
      <c r="L128" s="840"/>
      <c r="M128" s="840"/>
      <c r="N128" s="840"/>
      <c r="O128" s="840"/>
      <c r="P128" s="840"/>
      <c r="Q128" s="840"/>
      <c r="R128" s="840"/>
      <c r="S128" s="840"/>
      <c r="T128" s="840"/>
      <c r="U128" s="840"/>
      <c r="V128" s="840"/>
      <c r="W128" s="840"/>
      <c r="X128" s="840"/>
      <c r="Y128" s="840"/>
      <c r="Z128" s="840"/>
      <c r="AA128" s="840"/>
      <c r="AB128" s="840"/>
      <c r="AC128" s="840"/>
      <c r="AD128" s="840"/>
      <c r="AE128" s="840"/>
      <c r="AF128" s="840"/>
      <c r="AG128" s="840"/>
      <c r="AH128" s="840"/>
      <c r="AI128" s="840"/>
      <c r="AJ128" s="840"/>
      <c r="AK128" s="840"/>
      <c r="AL128" s="840"/>
      <c r="AM128" s="840"/>
      <c r="AN128" s="840"/>
      <c r="AO128" s="840"/>
      <c r="AP128" s="840"/>
      <c r="AQ128" s="840"/>
      <c r="AR128" s="840"/>
      <c r="AS128" s="840"/>
      <c r="AT128" s="840"/>
      <c r="AU128" s="840"/>
      <c r="AV128" s="840"/>
      <c r="AW128" s="840"/>
      <c r="AX128" s="840"/>
      <c r="AY128" s="840"/>
    </row>
    <row r="129" spans="2:51" s="151" customFormat="1" x14ac:dyDescent="0.25">
      <c r="B129" s="773"/>
      <c r="C129" s="773"/>
      <c r="D129" s="840"/>
      <c r="E129" s="840"/>
      <c r="F129" s="840"/>
      <c r="G129" s="840"/>
      <c r="H129" s="840"/>
      <c r="I129" s="840"/>
      <c r="J129" s="840"/>
      <c r="K129" s="840"/>
      <c r="L129" s="840"/>
      <c r="M129" s="840"/>
      <c r="N129" s="840"/>
      <c r="O129" s="840"/>
      <c r="P129" s="840"/>
      <c r="Q129" s="840"/>
      <c r="R129" s="840"/>
      <c r="S129" s="840"/>
      <c r="T129" s="840"/>
      <c r="U129" s="840"/>
      <c r="V129" s="840"/>
      <c r="W129" s="840"/>
      <c r="X129" s="840"/>
      <c r="Y129" s="840"/>
      <c r="Z129" s="840"/>
      <c r="AA129" s="840"/>
      <c r="AB129" s="840"/>
      <c r="AC129" s="840"/>
      <c r="AD129" s="840"/>
      <c r="AE129" s="840"/>
      <c r="AF129" s="840"/>
      <c r="AG129" s="840"/>
      <c r="AH129" s="840"/>
      <c r="AI129" s="840"/>
      <c r="AJ129" s="840"/>
      <c r="AK129" s="840"/>
      <c r="AL129" s="840"/>
      <c r="AM129" s="840"/>
      <c r="AN129" s="840"/>
      <c r="AO129" s="840"/>
      <c r="AP129" s="840"/>
      <c r="AQ129" s="840"/>
      <c r="AR129" s="840"/>
      <c r="AS129" s="840"/>
      <c r="AT129" s="840"/>
      <c r="AU129" s="840"/>
      <c r="AV129" s="840"/>
      <c r="AW129" s="840"/>
      <c r="AX129" s="840"/>
      <c r="AY129" s="840"/>
    </row>
    <row r="130" spans="2:51" s="151" customFormat="1" x14ac:dyDescent="0.25">
      <c r="B130" s="773"/>
      <c r="C130" s="773"/>
      <c r="D130" s="840"/>
      <c r="E130" s="840"/>
      <c r="F130" s="840"/>
      <c r="G130" s="840"/>
      <c r="H130" s="840"/>
      <c r="I130" s="840"/>
      <c r="J130" s="840"/>
      <c r="K130" s="840"/>
      <c r="L130" s="840"/>
      <c r="M130" s="840"/>
      <c r="N130" s="840"/>
      <c r="O130" s="840"/>
      <c r="P130" s="840"/>
      <c r="Q130" s="840"/>
      <c r="R130" s="840"/>
      <c r="S130" s="840"/>
      <c r="T130" s="840"/>
      <c r="U130" s="840"/>
      <c r="V130" s="840"/>
      <c r="W130" s="840"/>
      <c r="X130" s="840"/>
      <c r="Y130" s="840"/>
      <c r="Z130" s="840"/>
      <c r="AA130" s="840"/>
      <c r="AB130" s="840"/>
      <c r="AC130" s="840"/>
      <c r="AD130" s="840"/>
      <c r="AE130" s="840"/>
      <c r="AF130" s="840"/>
      <c r="AG130" s="840"/>
      <c r="AH130" s="840"/>
      <c r="AI130" s="840"/>
      <c r="AJ130" s="840"/>
      <c r="AK130" s="840"/>
      <c r="AL130" s="840"/>
      <c r="AM130" s="840"/>
      <c r="AN130" s="840"/>
      <c r="AO130" s="840"/>
      <c r="AP130" s="840"/>
      <c r="AQ130" s="840"/>
      <c r="AR130" s="840"/>
      <c r="AS130" s="840"/>
      <c r="AT130" s="840"/>
      <c r="AU130" s="840"/>
      <c r="AV130" s="840"/>
      <c r="AW130" s="840"/>
      <c r="AX130" s="840"/>
      <c r="AY130" s="840"/>
    </row>
    <row r="131" spans="2:51" s="151" customFormat="1" x14ac:dyDescent="0.25">
      <c r="B131" s="773"/>
      <c r="C131" s="773"/>
      <c r="D131" s="840"/>
      <c r="E131" s="840"/>
      <c r="F131" s="840"/>
      <c r="G131" s="840"/>
      <c r="H131" s="840"/>
      <c r="I131" s="840"/>
      <c r="J131" s="840"/>
      <c r="K131" s="840"/>
      <c r="L131" s="840"/>
      <c r="M131" s="840"/>
      <c r="N131" s="840"/>
      <c r="O131" s="840"/>
      <c r="P131" s="840"/>
      <c r="Q131" s="840"/>
      <c r="R131" s="840"/>
      <c r="S131" s="840"/>
      <c r="T131" s="840"/>
      <c r="U131" s="840"/>
      <c r="V131" s="840"/>
      <c r="W131" s="840"/>
      <c r="X131" s="840"/>
      <c r="Y131" s="840"/>
      <c r="Z131" s="840"/>
      <c r="AA131" s="840"/>
      <c r="AB131" s="840"/>
      <c r="AC131" s="840"/>
      <c r="AD131" s="840"/>
      <c r="AE131" s="840"/>
      <c r="AF131" s="840"/>
      <c r="AG131" s="840"/>
      <c r="AH131" s="840"/>
      <c r="AI131" s="840"/>
      <c r="AJ131" s="840"/>
      <c r="AK131" s="840"/>
      <c r="AL131" s="840"/>
      <c r="AM131" s="840"/>
      <c r="AN131" s="840"/>
      <c r="AO131" s="840"/>
      <c r="AP131" s="840"/>
      <c r="AQ131" s="840"/>
      <c r="AR131" s="840"/>
      <c r="AS131" s="840"/>
      <c r="AT131" s="840"/>
      <c r="AU131" s="840"/>
      <c r="AV131" s="840"/>
      <c r="AW131" s="840"/>
      <c r="AX131" s="840"/>
      <c r="AY131" s="840"/>
    </row>
    <row r="132" spans="2:51" s="151" customFormat="1" x14ac:dyDescent="0.25">
      <c r="B132" s="773"/>
      <c r="C132" s="773"/>
      <c r="D132" s="840"/>
      <c r="E132" s="840"/>
      <c r="F132" s="840"/>
      <c r="G132" s="840"/>
      <c r="H132" s="840"/>
      <c r="I132" s="840"/>
      <c r="J132" s="840"/>
      <c r="K132" s="840"/>
      <c r="L132" s="840"/>
      <c r="M132" s="840"/>
      <c r="N132" s="840"/>
      <c r="O132" s="840"/>
      <c r="P132" s="840"/>
      <c r="Q132" s="840"/>
      <c r="R132" s="840"/>
      <c r="S132" s="840"/>
      <c r="T132" s="840"/>
      <c r="U132" s="840"/>
      <c r="V132" s="840"/>
      <c r="W132" s="840"/>
      <c r="X132" s="840"/>
      <c r="Y132" s="840"/>
      <c r="Z132" s="840"/>
      <c r="AA132" s="840"/>
      <c r="AB132" s="840"/>
      <c r="AC132" s="840"/>
      <c r="AD132" s="840"/>
      <c r="AE132" s="840"/>
      <c r="AF132" s="840"/>
      <c r="AG132" s="840"/>
      <c r="AH132" s="840"/>
      <c r="AI132" s="840"/>
      <c r="AJ132" s="840"/>
      <c r="AK132" s="840"/>
      <c r="AL132" s="840"/>
      <c r="AM132" s="840"/>
      <c r="AN132" s="840"/>
      <c r="AO132" s="840"/>
      <c r="AP132" s="840"/>
      <c r="AQ132" s="840"/>
      <c r="AR132" s="840"/>
      <c r="AS132" s="840"/>
      <c r="AT132" s="840"/>
      <c r="AU132" s="840"/>
      <c r="AV132" s="840"/>
      <c r="AW132" s="840"/>
      <c r="AX132" s="840"/>
      <c r="AY132" s="840"/>
    </row>
    <row r="133" spans="2:51" s="151" customFormat="1" x14ac:dyDescent="0.25">
      <c r="B133" s="773"/>
      <c r="C133" s="773"/>
      <c r="D133" s="840"/>
      <c r="E133" s="840"/>
      <c r="F133" s="840"/>
      <c r="G133" s="840"/>
      <c r="H133" s="840"/>
      <c r="I133" s="840"/>
      <c r="J133" s="840"/>
      <c r="K133" s="840"/>
      <c r="L133" s="840"/>
      <c r="M133" s="840"/>
      <c r="N133" s="840"/>
      <c r="O133" s="840"/>
      <c r="P133" s="840"/>
      <c r="Q133" s="840"/>
      <c r="R133" s="840"/>
      <c r="S133" s="840"/>
      <c r="T133" s="840"/>
      <c r="U133" s="840"/>
      <c r="V133" s="840"/>
      <c r="W133" s="840"/>
      <c r="X133" s="840"/>
      <c r="Y133" s="840"/>
      <c r="Z133" s="840"/>
      <c r="AA133" s="840"/>
      <c r="AB133" s="840"/>
      <c r="AC133" s="840"/>
      <c r="AD133" s="840"/>
      <c r="AE133" s="840"/>
      <c r="AF133" s="840"/>
      <c r="AG133" s="840"/>
      <c r="AH133" s="840"/>
      <c r="AI133" s="840"/>
      <c r="AJ133" s="840"/>
      <c r="AK133" s="840"/>
      <c r="AL133" s="840"/>
      <c r="AM133" s="840"/>
      <c r="AN133" s="840"/>
      <c r="AO133" s="840"/>
      <c r="AP133" s="840"/>
      <c r="AQ133" s="840"/>
      <c r="AR133" s="840"/>
      <c r="AS133" s="840"/>
      <c r="AT133" s="840"/>
      <c r="AU133" s="840"/>
      <c r="AV133" s="840"/>
      <c r="AW133" s="840"/>
      <c r="AX133" s="840"/>
      <c r="AY133" s="840"/>
    </row>
    <row r="134" spans="2:51" s="151" customFormat="1" x14ac:dyDescent="0.25">
      <c r="B134" s="773"/>
      <c r="C134" s="773"/>
      <c r="D134" s="840"/>
      <c r="E134" s="840"/>
      <c r="F134" s="840"/>
      <c r="G134" s="840"/>
      <c r="H134" s="840"/>
      <c r="I134" s="840"/>
      <c r="J134" s="840"/>
      <c r="K134" s="840"/>
      <c r="L134" s="840"/>
      <c r="M134" s="840"/>
      <c r="N134" s="840"/>
      <c r="O134" s="840"/>
      <c r="P134" s="840"/>
      <c r="Q134" s="840"/>
      <c r="R134" s="840"/>
      <c r="S134" s="840"/>
      <c r="T134" s="840"/>
      <c r="U134" s="840"/>
      <c r="V134" s="840"/>
      <c r="W134" s="840"/>
      <c r="X134" s="840"/>
      <c r="Y134" s="840"/>
      <c r="Z134" s="840"/>
      <c r="AA134" s="840"/>
      <c r="AB134" s="840"/>
      <c r="AC134" s="840"/>
      <c r="AD134" s="840"/>
      <c r="AE134" s="840"/>
      <c r="AF134" s="840"/>
      <c r="AG134" s="840"/>
      <c r="AH134" s="840"/>
      <c r="AI134" s="840"/>
      <c r="AJ134" s="840"/>
      <c r="AK134" s="840"/>
      <c r="AL134" s="840"/>
      <c r="AM134" s="840"/>
      <c r="AN134" s="840"/>
      <c r="AO134" s="840"/>
      <c r="AP134" s="840"/>
      <c r="AQ134" s="840"/>
      <c r="AR134" s="840"/>
      <c r="AS134" s="840"/>
      <c r="AT134" s="840"/>
      <c r="AU134" s="840"/>
      <c r="AV134" s="840"/>
      <c r="AW134" s="840"/>
      <c r="AX134" s="840"/>
      <c r="AY134" s="840"/>
    </row>
    <row r="135" spans="2:51" s="151" customFormat="1" x14ac:dyDescent="0.25">
      <c r="B135" s="773"/>
      <c r="C135" s="773"/>
      <c r="D135" s="840"/>
      <c r="E135" s="840"/>
      <c r="F135" s="840"/>
      <c r="G135" s="840"/>
      <c r="H135" s="840"/>
      <c r="I135" s="840"/>
      <c r="J135" s="840"/>
      <c r="K135" s="840"/>
      <c r="L135" s="840"/>
      <c r="M135" s="840"/>
      <c r="N135" s="840"/>
      <c r="O135" s="840"/>
      <c r="P135" s="840"/>
      <c r="Q135" s="840"/>
      <c r="R135" s="840"/>
      <c r="S135" s="840"/>
      <c r="T135" s="840"/>
      <c r="U135" s="840"/>
      <c r="V135" s="840"/>
      <c r="W135" s="840"/>
      <c r="X135" s="840"/>
      <c r="Y135" s="840"/>
      <c r="Z135" s="840"/>
      <c r="AA135" s="840"/>
      <c r="AB135" s="840"/>
      <c r="AC135" s="840"/>
      <c r="AD135" s="840"/>
      <c r="AE135" s="840"/>
      <c r="AF135" s="840"/>
      <c r="AG135" s="840"/>
      <c r="AH135" s="840"/>
      <c r="AI135" s="840"/>
      <c r="AJ135" s="840"/>
      <c r="AK135" s="840"/>
      <c r="AL135" s="840"/>
      <c r="AM135" s="840"/>
      <c r="AN135" s="840"/>
      <c r="AO135" s="840"/>
      <c r="AP135" s="840"/>
      <c r="AQ135" s="840"/>
      <c r="AR135" s="840"/>
      <c r="AS135" s="840"/>
      <c r="AT135" s="840"/>
      <c r="AU135" s="840"/>
      <c r="AV135" s="840"/>
      <c r="AW135" s="840"/>
      <c r="AX135" s="840"/>
      <c r="AY135" s="840"/>
    </row>
    <row r="136" spans="2:51" s="151" customFormat="1" x14ac:dyDescent="0.25">
      <c r="B136" s="773"/>
      <c r="C136" s="773"/>
      <c r="D136" s="840"/>
      <c r="E136" s="840"/>
      <c r="F136" s="840"/>
      <c r="G136" s="840"/>
      <c r="H136" s="840"/>
      <c r="I136" s="840"/>
      <c r="J136" s="840"/>
      <c r="K136" s="840"/>
      <c r="L136" s="840"/>
      <c r="M136" s="840"/>
      <c r="N136" s="840"/>
      <c r="O136" s="840"/>
      <c r="P136" s="840"/>
      <c r="Q136" s="840"/>
      <c r="R136" s="840"/>
      <c r="S136" s="840"/>
      <c r="T136" s="840"/>
      <c r="U136" s="840"/>
      <c r="V136" s="840"/>
      <c r="W136" s="840"/>
      <c r="X136" s="840"/>
      <c r="Y136" s="840"/>
      <c r="Z136" s="840"/>
      <c r="AA136" s="840"/>
      <c r="AB136" s="840"/>
      <c r="AC136" s="840"/>
      <c r="AD136" s="840"/>
      <c r="AE136" s="840"/>
      <c r="AF136" s="840"/>
      <c r="AG136" s="840"/>
      <c r="AH136" s="840"/>
      <c r="AI136" s="840"/>
      <c r="AJ136" s="840"/>
      <c r="AK136" s="840"/>
      <c r="AL136" s="840"/>
      <c r="AM136" s="840"/>
      <c r="AN136" s="840"/>
      <c r="AO136" s="840"/>
      <c r="AP136" s="840"/>
      <c r="AQ136" s="840"/>
      <c r="AR136" s="840"/>
      <c r="AS136" s="840"/>
      <c r="AT136" s="840"/>
      <c r="AU136" s="840"/>
      <c r="AV136" s="840"/>
      <c r="AW136" s="840"/>
      <c r="AX136" s="840"/>
      <c r="AY136" s="840"/>
    </row>
    <row r="137" spans="2:51" s="151" customFormat="1" x14ac:dyDescent="0.25">
      <c r="B137" s="773"/>
      <c r="C137" s="773"/>
      <c r="D137" s="840"/>
      <c r="E137" s="840"/>
      <c r="F137" s="840"/>
      <c r="G137" s="840"/>
      <c r="H137" s="840"/>
      <c r="I137" s="840"/>
      <c r="J137" s="840"/>
      <c r="K137" s="840"/>
      <c r="L137" s="840"/>
      <c r="M137" s="840"/>
      <c r="N137" s="840"/>
      <c r="O137" s="840"/>
      <c r="P137" s="840"/>
      <c r="Q137" s="840"/>
      <c r="R137" s="840"/>
      <c r="S137" s="840"/>
      <c r="T137" s="840"/>
      <c r="U137" s="840"/>
      <c r="V137" s="840"/>
      <c r="W137" s="840"/>
      <c r="X137" s="840"/>
      <c r="Y137" s="840"/>
      <c r="Z137" s="840"/>
      <c r="AA137" s="840"/>
      <c r="AB137" s="840"/>
      <c r="AC137" s="840"/>
      <c r="AD137" s="840"/>
      <c r="AE137" s="840"/>
      <c r="AF137" s="840"/>
      <c r="AG137" s="840"/>
      <c r="AH137" s="840"/>
      <c r="AI137" s="840"/>
      <c r="AJ137" s="840"/>
      <c r="AK137" s="840"/>
      <c r="AL137" s="840"/>
      <c r="AM137" s="840"/>
      <c r="AN137" s="840"/>
      <c r="AO137" s="840"/>
      <c r="AP137" s="840"/>
      <c r="AQ137" s="840"/>
      <c r="AR137" s="840"/>
      <c r="AS137" s="840"/>
      <c r="AT137" s="840"/>
      <c r="AU137" s="840"/>
      <c r="AV137" s="840"/>
      <c r="AW137" s="840"/>
      <c r="AX137" s="840"/>
      <c r="AY137" s="840"/>
    </row>
    <row r="138" spans="2:51" s="151" customFormat="1" x14ac:dyDescent="0.25">
      <c r="B138" s="773"/>
      <c r="C138" s="773"/>
      <c r="D138" s="840"/>
      <c r="E138" s="840"/>
      <c r="F138" s="840"/>
      <c r="G138" s="840"/>
      <c r="H138" s="840"/>
      <c r="I138" s="840"/>
      <c r="J138" s="840"/>
      <c r="K138" s="840"/>
      <c r="L138" s="840"/>
      <c r="M138" s="840"/>
      <c r="N138" s="840"/>
      <c r="O138" s="840"/>
      <c r="P138" s="840"/>
      <c r="Q138" s="840"/>
      <c r="R138" s="840"/>
      <c r="S138" s="840"/>
      <c r="T138" s="840"/>
      <c r="U138" s="840"/>
      <c r="V138" s="840"/>
      <c r="W138" s="840"/>
      <c r="X138" s="840"/>
      <c r="Y138" s="840"/>
      <c r="Z138" s="840"/>
      <c r="AA138" s="840"/>
      <c r="AB138" s="840"/>
      <c r="AC138" s="840"/>
      <c r="AD138" s="840"/>
      <c r="AE138" s="840"/>
      <c r="AF138" s="840"/>
      <c r="AG138" s="840"/>
      <c r="AH138" s="840"/>
      <c r="AI138" s="840"/>
      <c r="AJ138" s="840"/>
      <c r="AK138" s="840"/>
      <c r="AL138" s="840"/>
      <c r="AM138" s="840"/>
      <c r="AN138" s="840"/>
      <c r="AO138" s="840"/>
      <c r="AP138" s="840"/>
      <c r="AQ138" s="840"/>
      <c r="AR138" s="840"/>
      <c r="AS138" s="840"/>
      <c r="AT138" s="840"/>
      <c r="AU138" s="840"/>
      <c r="AV138" s="840"/>
      <c r="AW138" s="840"/>
      <c r="AX138" s="840"/>
      <c r="AY138" s="840"/>
    </row>
    <row r="139" spans="2:51" s="151" customFormat="1" x14ac:dyDescent="0.25">
      <c r="B139" s="773"/>
      <c r="C139" s="773"/>
      <c r="D139" s="840"/>
      <c r="E139" s="840"/>
      <c r="F139" s="840"/>
      <c r="G139" s="840"/>
      <c r="H139" s="840"/>
      <c r="I139" s="840"/>
      <c r="J139" s="840"/>
      <c r="K139" s="840"/>
      <c r="L139" s="840"/>
      <c r="M139" s="840"/>
      <c r="N139" s="840"/>
      <c r="O139" s="840"/>
      <c r="P139" s="840"/>
      <c r="Q139" s="840"/>
      <c r="R139" s="840"/>
      <c r="S139" s="840"/>
      <c r="T139" s="840"/>
      <c r="U139" s="840"/>
      <c r="V139" s="840"/>
      <c r="W139" s="840"/>
      <c r="X139" s="840"/>
      <c r="Y139" s="840"/>
      <c r="Z139" s="840"/>
      <c r="AA139" s="840"/>
      <c r="AB139" s="840"/>
      <c r="AC139" s="840"/>
      <c r="AD139" s="840"/>
      <c r="AE139" s="840"/>
      <c r="AF139" s="840"/>
      <c r="AG139" s="840"/>
      <c r="AH139" s="840"/>
      <c r="AI139" s="840"/>
      <c r="AJ139" s="840"/>
      <c r="AK139" s="840"/>
      <c r="AL139" s="840"/>
      <c r="AM139" s="840"/>
      <c r="AN139" s="840"/>
      <c r="AO139" s="840"/>
      <c r="AP139" s="840"/>
      <c r="AQ139" s="840"/>
      <c r="AR139" s="840"/>
      <c r="AS139" s="840"/>
      <c r="AT139" s="840"/>
      <c r="AU139" s="840"/>
      <c r="AV139" s="840"/>
      <c r="AW139" s="840"/>
      <c r="AX139" s="840"/>
      <c r="AY139" s="840"/>
    </row>
    <row r="140" spans="2:51" s="151" customFormat="1" x14ac:dyDescent="0.25">
      <c r="B140" s="773"/>
      <c r="C140" s="773"/>
      <c r="D140" s="840"/>
      <c r="E140" s="840"/>
      <c r="F140" s="840"/>
      <c r="G140" s="840"/>
      <c r="H140" s="840"/>
      <c r="I140" s="840"/>
      <c r="J140" s="840"/>
      <c r="K140" s="840"/>
      <c r="L140" s="840"/>
      <c r="M140" s="840"/>
      <c r="N140" s="840"/>
      <c r="O140" s="840"/>
      <c r="P140" s="840"/>
      <c r="Q140" s="840"/>
      <c r="R140" s="840"/>
      <c r="S140" s="840"/>
      <c r="T140" s="840"/>
      <c r="U140" s="840"/>
      <c r="V140" s="840"/>
      <c r="W140" s="840"/>
      <c r="X140" s="840"/>
      <c r="Y140" s="840"/>
      <c r="Z140" s="840"/>
      <c r="AA140" s="840"/>
      <c r="AB140" s="840"/>
      <c r="AC140" s="840"/>
      <c r="AD140" s="840"/>
      <c r="AE140" s="840"/>
      <c r="AF140" s="840"/>
      <c r="AG140" s="840"/>
      <c r="AH140" s="840"/>
      <c r="AI140" s="840"/>
      <c r="AJ140" s="840"/>
      <c r="AK140" s="840"/>
      <c r="AL140" s="840"/>
      <c r="AM140" s="840"/>
      <c r="AN140" s="840"/>
      <c r="AO140" s="840"/>
      <c r="AP140" s="840"/>
      <c r="AQ140" s="840"/>
      <c r="AR140" s="840"/>
      <c r="AS140" s="840"/>
      <c r="AT140" s="840"/>
      <c r="AU140" s="840"/>
      <c r="AV140" s="840"/>
      <c r="AW140" s="840"/>
      <c r="AX140" s="840"/>
      <c r="AY140" s="840"/>
    </row>
    <row r="141" spans="2:51" s="151" customFormat="1" x14ac:dyDescent="0.25">
      <c r="B141" s="773"/>
      <c r="C141" s="773"/>
      <c r="D141" s="840"/>
      <c r="E141" s="840"/>
      <c r="F141" s="840"/>
      <c r="G141" s="840"/>
      <c r="H141" s="840"/>
      <c r="I141" s="840"/>
      <c r="J141" s="840"/>
      <c r="K141" s="840"/>
      <c r="L141" s="840"/>
      <c r="M141" s="840"/>
      <c r="N141" s="840"/>
      <c r="O141" s="840"/>
      <c r="P141" s="840"/>
      <c r="Q141" s="840"/>
      <c r="R141" s="840"/>
      <c r="S141" s="840"/>
      <c r="T141" s="840"/>
      <c r="U141" s="840"/>
      <c r="V141" s="840"/>
      <c r="W141" s="840"/>
      <c r="X141" s="840"/>
      <c r="Y141" s="840"/>
      <c r="Z141" s="840"/>
      <c r="AA141" s="840"/>
      <c r="AB141" s="840"/>
      <c r="AC141" s="840"/>
      <c r="AD141" s="840"/>
      <c r="AE141" s="840"/>
      <c r="AF141" s="840"/>
      <c r="AG141" s="840"/>
      <c r="AH141" s="840"/>
      <c r="AI141" s="840"/>
      <c r="AJ141" s="840"/>
      <c r="AK141" s="840"/>
      <c r="AL141" s="840"/>
      <c r="AM141" s="840"/>
      <c r="AN141" s="840"/>
      <c r="AO141" s="840"/>
      <c r="AP141" s="840"/>
      <c r="AQ141" s="840"/>
      <c r="AR141" s="840"/>
      <c r="AS141" s="840"/>
      <c r="AT141" s="840"/>
      <c r="AU141" s="840"/>
      <c r="AV141" s="840"/>
      <c r="AW141" s="840"/>
      <c r="AX141" s="840"/>
      <c r="AY141" s="840"/>
    </row>
    <row r="142" spans="2:51" s="151" customFormat="1" x14ac:dyDescent="0.25">
      <c r="B142" s="773"/>
      <c r="C142" s="773"/>
      <c r="D142" s="840"/>
      <c r="E142" s="840"/>
      <c r="F142" s="840"/>
      <c r="G142" s="840"/>
      <c r="H142" s="840"/>
      <c r="I142" s="840"/>
      <c r="J142" s="840"/>
      <c r="K142" s="840"/>
      <c r="L142" s="840"/>
      <c r="M142" s="840"/>
      <c r="N142" s="840"/>
      <c r="O142" s="840"/>
      <c r="P142" s="840"/>
      <c r="Q142" s="840"/>
      <c r="R142" s="840"/>
      <c r="S142" s="840"/>
      <c r="T142" s="840"/>
      <c r="U142" s="840"/>
      <c r="V142" s="840"/>
      <c r="W142" s="840"/>
      <c r="X142" s="840"/>
      <c r="Y142" s="840"/>
      <c r="Z142" s="840"/>
      <c r="AA142" s="840"/>
      <c r="AB142" s="840"/>
      <c r="AC142" s="840"/>
      <c r="AD142" s="840"/>
      <c r="AE142" s="840"/>
      <c r="AF142" s="840"/>
      <c r="AG142" s="840"/>
      <c r="AH142" s="840"/>
      <c r="AI142" s="840"/>
      <c r="AJ142" s="840"/>
      <c r="AK142" s="840"/>
      <c r="AL142" s="840"/>
      <c r="AM142" s="840"/>
      <c r="AN142" s="840"/>
      <c r="AO142" s="840"/>
      <c r="AP142" s="840"/>
      <c r="AQ142" s="840"/>
      <c r="AR142" s="840"/>
      <c r="AS142" s="840"/>
      <c r="AT142" s="840"/>
      <c r="AU142" s="840"/>
      <c r="AV142" s="840"/>
      <c r="AW142" s="840"/>
      <c r="AX142" s="840"/>
      <c r="AY142" s="840"/>
    </row>
    <row r="143" spans="2:51" s="151" customFormat="1" x14ac:dyDescent="0.25">
      <c r="B143" s="773"/>
      <c r="C143" s="773"/>
      <c r="D143" s="840"/>
      <c r="E143" s="840"/>
      <c r="F143" s="840"/>
      <c r="G143" s="840"/>
      <c r="H143" s="840"/>
      <c r="I143" s="840"/>
      <c r="J143" s="840"/>
      <c r="K143" s="840"/>
      <c r="L143" s="840"/>
      <c r="M143" s="840"/>
      <c r="N143" s="840"/>
      <c r="O143" s="840"/>
      <c r="P143" s="840"/>
      <c r="Q143" s="840"/>
      <c r="R143" s="840"/>
      <c r="S143" s="840"/>
      <c r="T143" s="840"/>
      <c r="U143" s="840"/>
      <c r="V143" s="840"/>
      <c r="W143" s="840"/>
      <c r="X143" s="840"/>
      <c r="Y143" s="840"/>
      <c r="Z143" s="840"/>
      <c r="AA143" s="840"/>
      <c r="AB143" s="840"/>
      <c r="AC143" s="840"/>
      <c r="AD143" s="840"/>
      <c r="AE143" s="840"/>
      <c r="AF143" s="840"/>
      <c r="AG143" s="840"/>
      <c r="AH143" s="840"/>
      <c r="AI143" s="840"/>
      <c r="AJ143" s="840"/>
      <c r="AK143" s="840"/>
      <c r="AL143" s="840"/>
      <c r="AM143" s="840"/>
      <c r="AN143" s="840"/>
      <c r="AO143" s="840"/>
      <c r="AP143" s="840"/>
      <c r="AQ143" s="840"/>
      <c r="AR143" s="840"/>
      <c r="AS143" s="840"/>
      <c r="AT143" s="840"/>
      <c r="AU143" s="840"/>
      <c r="AV143" s="840"/>
      <c r="AW143" s="840"/>
      <c r="AX143" s="840"/>
      <c r="AY143" s="840"/>
    </row>
    <row r="144" spans="2:51" s="151" customFormat="1" x14ac:dyDescent="0.25">
      <c r="B144" s="773"/>
      <c r="C144" s="773"/>
      <c r="D144" s="840"/>
      <c r="E144" s="840"/>
      <c r="F144" s="840"/>
      <c r="G144" s="840"/>
      <c r="H144" s="840"/>
      <c r="I144" s="840"/>
      <c r="J144" s="840"/>
      <c r="K144" s="840"/>
      <c r="L144" s="840"/>
      <c r="M144" s="840"/>
      <c r="N144" s="840"/>
      <c r="O144" s="840"/>
      <c r="P144" s="840"/>
      <c r="Q144" s="840"/>
      <c r="R144" s="840"/>
      <c r="S144" s="840"/>
      <c r="T144" s="840"/>
      <c r="U144" s="840"/>
      <c r="V144" s="840"/>
      <c r="W144" s="840"/>
      <c r="X144" s="840"/>
      <c r="Y144" s="840"/>
      <c r="Z144" s="840"/>
      <c r="AA144" s="840"/>
      <c r="AB144" s="840"/>
      <c r="AC144" s="840"/>
      <c r="AD144" s="840"/>
      <c r="AE144" s="840"/>
      <c r="AF144" s="840"/>
      <c r="AG144" s="840"/>
      <c r="AH144" s="840"/>
      <c r="AI144" s="840"/>
      <c r="AJ144" s="840"/>
      <c r="AK144" s="840"/>
      <c r="AL144" s="840"/>
      <c r="AM144" s="840"/>
      <c r="AN144" s="840"/>
      <c r="AO144" s="840"/>
      <c r="AP144" s="840"/>
      <c r="AQ144" s="840"/>
      <c r="AR144" s="840"/>
      <c r="AS144" s="840"/>
      <c r="AT144" s="840"/>
      <c r="AU144" s="840"/>
      <c r="AV144" s="840"/>
      <c r="AW144" s="840"/>
      <c r="AX144" s="840"/>
      <c r="AY144" s="840"/>
    </row>
    <row r="145" spans="2:51" s="151" customFormat="1" x14ac:dyDescent="0.25">
      <c r="B145" s="773"/>
      <c r="C145" s="773"/>
      <c r="D145" s="840"/>
      <c r="E145" s="840"/>
      <c r="F145" s="840"/>
      <c r="G145" s="840"/>
      <c r="H145" s="840"/>
      <c r="I145" s="840"/>
      <c r="J145" s="840"/>
      <c r="K145" s="840"/>
      <c r="L145" s="840"/>
      <c r="M145" s="840"/>
      <c r="N145" s="840"/>
      <c r="O145" s="840"/>
      <c r="P145" s="840"/>
      <c r="Q145" s="840"/>
      <c r="R145" s="840"/>
      <c r="S145" s="840"/>
      <c r="T145" s="840"/>
      <c r="U145" s="840"/>
      <c r="V145" s="840"/>
      <c r="W145" s="840"/>
      <c r="X145" s="840"/>
      <c r="Y145" s="840"/>
      <c r="Z145" s="840"/>
      <c r="AA145" s="840"/>
      <c r="AB145" s="840"/>
      <c r="AC145" s="840"/>
      <c r="AD145" s="840"/>
      <c r="AE145" s="840"/>
      <c r="AF145" s="840"/>
      <c r="AG145" s="840"/>
      <c r="AH145" s="840"/>
      <c r="AI145" s="840"/>
      <c r="AJ145" s="840"/>
      <c r="AK145" s="840"/>
      <c r="AL145" s="840"/>
      <c r="AM145" s="840"/>
      <c r="AN145" s="840"/>
      <c r="AO145" s="840"/>
      <c r="AP145" s="840"/>
      <c r="AQ145" s="840"/>
      <c r="AR145" s="840"/>
      <c r="AS145" s="840"/>
      <c r="AT145" s="840"/>
      <c r="AU145" s="840"/>
      <c r="AV145" s="840"/>
      <c r="AW145" s="840"/>
      <c r="AX145" s="840"/>
      <c r="AY145" s="840"/>
    </row>
    <row r="146" spans="2:51" s="151" customFormat="1" x14ac:dyDescent="0.25">
      <c r="B146" s="773"/>
      <c r="C146" s="773"/>
      <c r="D146" s="840"/>
      <c r="E146" s="840"/>
      <c r="F146" s="840"/>
      <c r="G146" s="840"/>
      <c r="H146" s="840"/>
      <c r="I146" s="840"/>
      <c r="J146" s="840"/>
      <c r="K146" s="840"/>
      <c r="L146" s="840"/>
      <c r="M146" s="840"/>
      <c r="N146" s="840"/>
      <c r="O146" s="840"/>
      <c r="P146" s="840"/>
      <c r="Q146" s="840"/>
      <c r="R146" s="840"/>
      <c r="S146" s="840"/>
      <c r="T146" s="840"/>
      <c r="U146" s="840"/>
      <c r="V146" s="840"/>
      <c r="W146" s="840"/>
      <c r="X146" s="840"/>
      <c r="Y146" s="840"/>
      <c r="Z146" s="840"/>
      <c r="AA146" s="840"/>
      <c r="AB146" s="840"/>
      <c r="AC146" s="840"/>
      <c r="AD146" s="840"/>
      <c r="AE146" s="840"/>
      <c r="AF146" s="840"/>
      <c r="AG146" s="840"/>
      <c r="AH146" s="840"/>
      <c r="AI146" s="840"/>
      <c r="AJ146" s="840"/>
      <c r="AK146" s="840"/>
      <c r="AL146" s="840"/>
      <c r="AM146" s="840"/>
      <c r="AN146" s="840"/>
      <c r="AO146" s="840"/>
      <c r="AP146" s="840"/>
      <c r="AQ146" s="840"/>
      <c r="AR146" s="840"/>
      <c r="AS146" s="840"/>
      <c r="AT146" s="840"/>
      <c r="AU146" s="840"/>
      <c r="AV146" s="840"/>
      <c r="AW146" s="840"/>
      <c r="AX146" s="840"/>
      <c r="AY146" s="840"/>
    </row>
    <row r="147" spans="2:51" s="151" customFormat="1" x14ac:dyDescent="0.25">
      <c r="B147" s="773"/>
      <c r="C147" s="773"/>
      <c r="D147" s="840"/>
      <c r="E147" s="840"/>
      <c r="F147" s="840"/>
      <c r="G147" s="840"/>
      <c r="H147" s="840"/>
      <c r="I147" s="840"/>
      <c r="J147" s="840"/>
      <c r="K147" s="840"/>
      <c r="L147" s="840"/>
      <c r="M147" s="840"/>
      <c r="N147" s="840"/>
      <c r="O147" s="840"/>
      <c r="P147" s="840"/>
      <c r="Q147" s="840"/>
      <c r="R147" s="840"/>
      <c r="S147" s="840"/>
      <c r="T147" s="840"/>
      <c r="U147" s="840"/>
      <c r="V147" s="840"/>
      <c r="W147" s="840"/>
      <c r="X147" s="840"/>
      <c r="Y147" s="840"/>
      <c r="Z147" s="840"/>
      <c r="AA147" s="840"/>
      <c r="AB147" s="840"/>
      <c r="AC147" s="840"/>
      <c r="AD147" s="840"/>
      <c r="AE147" s="840"/>
      <c r="AF147" s="840"/>
      <c r="AG147" s="840"/>
      <c r="AH147" s="840"/>
      <c r="AI147" s="840"/>
      <c r="AJ147" s="840"/>
      <c r="AK147" s="840"/>
      <c r="AL147" s="840"/>
      <c r="AM147" s="840"/>
      <c r="AN147" s="840"/>
      <c r="AO147" s="840"/>
      <c r="AP147" s="840"/>
      <c r="AQ147" s="840"/>
      <c r="AR147" s="840"/>
      <c r="AS147" s="840"/>
      <c r="AT147" s="840"/>
      <c r="AU147" s="840"/>
      <c r="AV147" s="840"/>
      <c r="AW147" s="840"/>
      <c r="AX147" s="840"/>
      <c r="AY147" s="840"/>
    </row>
    <row r="148" spans="2:51" s="151" customFormat="1" x14ac:dyDescent="0.25">
      <c r="B148" s="773"/>
      <c r="C148" s="773"/>
      <c r="D148" s="840"/>
      <c r="E148" s="840"/>
      <c r="F148" s="840"/>
      <c r="G148" s="840"/>
      <c r="H148" s="840"/>
      <c r="I148" s="840"/>
      <c r="J148" s="840"/>
      <c r="K148" s="840"/>
      <c r="L148" s="840"/>
      <c r="M148" s="840"/>
      <c r="N148" s="840"/>
      <c r="O148" s="840"/>
      <c r="P148" s="840"/>
      <c r="Q148" s="840"/>
      <c r="R148" s="840"/>
      <c r="S148" s="840"/>
      <c r="T148" s="840"/>
      <c r="U148" s="840"/>
      <c r="V148" s="840"/>
      <c r="W148" s="840"/>
      <c r="X148" s="840"/>
      <c r="Y148" s="840"/>
      <c r="Z148" s="840"/>
      <c r="AA148" s="840"/>
      <c r="AB148" s="840"/>
      <c r="AC148" s="840"/>
      <c r="AD148" s="840"/>
      <c r="AE148" s="840"/>
      <c r="AF148" s="840"/>
      <c r="AG148" s="840"/>
      <c r="AH148" s="840"/>
      <c r="AI148" s="840"/>
      <c r="AJ148" s="840"/>
      <c r="AK148" s="840"/>
      <c r="AL148" s="840"/>
      <c r="AM148" s="840"/>
      <c r="AN148" s="840"/>
      <c r="AO148" s="840"/>
      <c r="AP148" s="840"/>
      <c r="AQ148" s="840"/>
      <c r="AR148" s="840"/>
      <c r="AS148" s="840"/>
      <c r="AT148" s="840"/>
      <c r="AU148" s="840"/>
      <c r="AV148" s="840"/>
      <c r="AW148" s="840"/>
      <c r="AX148" s="840"/>
      <c r="AY148" s="840"/>
    </row>
    <row r="149" spans="2:51" s="151" customFormat="1" x14ac:dyDescent="0.25">
      <c r="B149" s="773"/>
      <c r="C149" s="773"/>
      <c r="D149" s="840"/>
      <c r="E149" s="840"/>
      <c r="F149" s="840"/>
      <c r="G149" s="840"/>
      <c r="H149" s="840"/>
      <c r="I149" s="840"/>
      <c r="J149" s="840"/>
      <c r="K149" s="840"/>
      <c r="L149" s="840"/>
      <c r="M149" s="840"/>
      <c r="N149" s="840"/>
      <c r="O149" s="840"/>
      <c r="P149" s="840"/>
      <c r="Q149" s="840"/>
      <c r="R149" s="840"/>
      <c r="S149" s="840"/>
      <c r="T149" s="840"/>
      <c r="U149" s="840"/>
      <c r="V149" s="840"/>
      <c r="W149" s="840"/>
      <c r="X149" s="840"/>
      <c r="Y149" s="840"/>
      <c r="Z149" s="840"/>
      <c r="AA149" s="840"/>
      <c r="AB149" s="840"/>
      <c r="AC149" s="840"/>
      <c r="AD149" s="840"/>
      <c r="AE149" s="840"/>
      <c r="AF149" s="840"/>
      <c r="AG149" s="840"/>
      <c r="AH149" s="840"/>
      <c r="AI149" s="840"/>
      <c r="AJ149" s="840"/>
      <c r="AK149" s="840"/>
      <c r="AL149" s="840"/>
      <c r="AM149" s="840"/>
      <c r="AN149" s="840"/>
      <c r="AO149" s="840"/>
      <c r="AP149" s="840"/>
      <c r="AQ149" s="840"/>
      <c r="AR149" s="840"/>
      <c r="AS149" s="840"/>
      <c r="AT149" s="840"/>
      <c r="AU149" s="840"/>
      <c r="AV149" s="840"/>
      <c r="AW149" s="840"/>
      <c r="AX149" s="840"/>
      <c r="AY149" s="840"/>
    </row>
    <row r="150" spans="2:51" s="151" customFormat="1" x14ac:dyDescent="0.25">
      <c r="B150" s="773"/>
      <c r="C150" s="773"/>
      <c r="D150" s="840"/>
      <c r="E150" s="840"/>
      <c r="F150" s="840"/>
      <c r="G150" s="840"/>
      <c r="H150" s="840"/>
      <c r="I150" s="840"/>
      <c r="J150" s="840"/>
      <c r="K150" s="840"/>
      <c r="L150" s="840"/>
      <c r="M150" s="840"/>
      <c r="N150" s="840"/>
      <c r="O150" s="840"/>
      <c r="P150" s="840"/>
      <c r="Q150" s="840"/>
      <c r="R150" s="840"/>
      <c r="S150" s="840"/>
      <c r="T150" s="840"/>
      <c r="U150" s="840"/>
      <c r="V150" s="840"/>
      <c r="W150" s="840"/>
      <c r="X150" s="840"/>
      <c r="Y150" s="840"/>
      <c r="Z150" s="840"/>
      <c r="AA150" s="840"/>
      <c r="AB150" s="840"/>
      <c r="AC150" s="840"/>
      <c r="AD150" s="840"/>
      <c r="AE150" s="840"/>
      <c r="AF150" s="840"/>
      <c r="AG150" s="840"/>
      <c r="AH150" s="840"/>
      <c r="AI150" s="840"/>
      <c r="AJ150" s="840"/>
      <c r="AK150" s="840"/>
      <c r="AL150" s="840"/>
      <c r="AM150" s="840"/>
      <c r="AN150" s="840"/>
      <c r="AO150" s="840"/>
      <c r="AP150" s="840"/>
      <c r="AQ150" s="840"/>
      <c r="AR150" s="840"/>
      <c r="AS150" s="840"/>
      <c r="AT150" s="840"/>
      <c r="AU150" s="840"/>
      <c r="AV150" s="840"/>
      <c r="AW150" s="840"/>
      <c r="AX150" s="840"/>
      <c r="AY150" s="840"/>
    </row>
    <row r="151" spans="2:51" s="151" customFormat="1" x14ac:dyDescent="0.25">
      <c r="B151" s="773"/>
      <c r="C151" s="773"/>
      <c r="D151" s="840"/>
      <c r="E151" s="840"/>
      <c r="F151" s="840"/>
      <c r="G151" s="840"/>
      <c r="H151" s="840"/>
      <c r="I151" s="840"/>
      <c r="J151" s="840"/>
      <c r="K151" s="840"/>
      <c r="L151" s="840"/>
      <c r="M151" s="840"/>
      <c r="N151" s="840"/>
      <c r="O151" s="840"/>
      <c r="P151" s="840"/>
      <c r="Q151" s="840"/>
      <c r="R151" s="840"/>
      <c r="S151" s="840"/>
      <c r="T151" s="840"/>
      <c r="U151" s="840"/>
      <c r="V151" s="840"/>
      <c r="W151" s="840"/>
      <c r="X151" s="840"/>
      <c r="Y151" s="840"/>
      <c r="Z151" s="840"/>
      <c r="AA151" s="840"/>
      <c r="AB151" s="840"/>
      <c r="AC151" s="840"/>
      <c r="AD151" s="840"/>
      <c r="AE151" s="840"/>
      <c r="AF151" s="840"/>
      <c r="AG151" s="840"/>
      <c r="AH151" s="840"/>
      <c r="AI151" s="840"/>
      <c r="AJ151" s="840"/>
      <c r="AK151" s="840"/>
      <c r="AL151" s="840"/>
      <c r="AM151" s="840"/>
      <c r="AN151" s="840"/>
      <c r="AO151" s="840"/>
      <c r="AP151" s="840"/>
      <c r="AQ151" s="840"/>
      <c r="AR151" s="840"/>
      <c r="AS151" s="840"/>
      <c r="AT151" s="840"/>
      <c r="AU151" s="840"/>
      <c r="AV151" s="840"/>
      <c r="AW151" s="840"/>
      <c r="AX151" s="840"/>
      <c r="AY151" s="840"/>
    </row>
    <row r="152" spans="2:51" s="151" customFormat="1" x14ac:dyDescent="0.25">
      <c r="B152" s="773"/>
      <c r="C152" s="773"/>
      <c r="D152" s="840"/>
      <c r="E152" s="840"/>
      <c r="F152" s="840"/>
      <c r="G152" s="840"/>
      <c r="H152" s="840"/>
      <c r="I152" s="840"/>
      <c r="J152" s="840"/>
      <c r="K152" s="840"/>
      <c r="L152" s="840"/>
      <c r="M152" s="840"/>
      <c r="N152" s="840"/>
      <c r="O152" s="840"/>
      <c r="P152" s="840"/>
      <c r="Q152" s="840"/>
      <c r="R152" s="840"/>
      <c r="S152" s="840"/>
      <c r="T152" s="840"/>
      <c r="U152" s="840"/>
      <c r="V152" s="840"/>
      <c r="W152" s="840"/>
      <c r="X152" s="840"/>
      <c r="Y152" s="840"/>
      <c r="Z152" s="840"/>
      <c r="AA152" s="840"/>
      <c r="AB152" s="840"/>
      <c r="AC152" s="840"/>
      <c r="AD152" s="840"/>
      <c r="AE152" s="840"/>
      <c r="AF152" s="840"/>
      <c r="AG152" s="840"/>
      <c r="AH152" s="840"/>
      <c r="AI152" s="840"/>
      <c r="AJ152" s="840"/>
      <c r="AK152" s="840"/>
      <c r="AL152" s="840"/>
      <c r="AM152" s="840"/>
      <c r="AN152" s="840"/>
      <c r="AO152" s="840"/>
      <c r="AP152" s="840"/>
      <c r="AQ152" s="840"/>
      <c r="AR152" s="840"/>
      <c r="AS152" s="840"/>
      <c r="AT152" s="840"/>
      <c r="AU152" s="840"/>
      <c r="AV152" s="840"/>
      <c r="AW152" s="840"/>
      <c r="AX152" s="840"/>
      <c r="AY152" s="840"/>
    </row>
    <row r="153" spans="2:51" s="151" customFormat="1" x14ac:dyDescent="0.25">
      <c r="B153" s="773"/>
      <c r="C153" s="773"/>
      <c r="D153" s="840"/>
      <c r="E153" s="840"/>
      <c r="F153" s="840"/>
      <c r="G153" s="840"/>
      <c r="H153" s="840"/>
      <c r="I153" s="840"/>
      <c r="J153" s="840"/>
      <c r="K153" s="840"/>
      <c r="L153" s="840"/>
      <c r="M153" s="840"/>
      <c r="N153" s="840"/>
      <c r="O153" s="840"/>
      <c r="P153" s="840"/>
      <c r="Q153" s="840"/>
      <c r="R153" s="840"/>
      <c r="S153" s="840"/>
      <c r="T153" s="840"/>
      <c r="U153" s="840"/>
      <c r="V153" s="840"/>
      <c r="W153" s="840"/>
      <c r="X153" s="840"/>
      <c r="Y153" s="840"/>
      <c r="Z153" s="840"/>
      <c r="AA153" s="840"/>
      <c r="AB153" s="840"/>
      <c r="AC153" s="840"/>
      <c r="AD153" s="840"/>
      <c r="AE153" s="840"/>
      <c r="AF153" s="840"/>
      <c r="AG153" s="840"/>
      <c r="AH153" s="840"/>
      <c r="AI153" s="840"/>
      <c r="AJ153" s="840"/>
      <c r="AK153" s="840"/>
      <c r="AL153" s="840"/>
      <c r="AM153" s="840"/>
      <c r="AN153" s="840"/>
      <c r="AO153" s="840"/>
      <c r="AP153" s="840"/>
      <c r="AQ153" s="840"/>
      <c r="AR153" s="840"/>
      <c r="AS153" s="840"/>
      <c r="AT153" s="840"/>
      <c r="AU153" s="840"/>
      <c r="AV153" s="840"/>
      <c r="AW153" s="840"/>
      <c r="AX153" s="840"/>
      <c r="AY153" s="840"/>
    </row>
    <row r="154" spans="2:51" s="151" customFormat="1" x14ac:dyDescent="0.25">
      <c r="B154" s="773"/>
      <c r="C154" s="773"/>
      <c r="D154" s="840"/>
      <c r="E154" s="840"/>
      <c r="F154" s="840"/>
      <c r="G154" s="840"/>
      <c r="H154" s="840"/>
      <c r="I154" s="840"/>
      <c r="J154" s="840"/>
      <c r="K154" s="840"/>
      <c r="L154" s="840"/>
      <c r="M154" s="840"/>
      <c r="N154" s="840"/>
      <c r="O154" s="840"/>
      <c r="P154" s="840"/>
      <c r="Q154" s="840"/>
      <c r="R154" s="840"/>
      <c r="S154" s="840"/>
      <c r="T154" s="840"/>
      <c r="U154" s="840"/>
      <c r="V154" s="840"/>
      <c r="W154" s="840"/>
      <c r="X154" s="840"/>
      <c r="Y154" s="840"/>
      <c r="Z154" s="840"/>
      <c r="AA154" s="840"/>
      <c r="AB154" s="840"/>
      <c r="AC154" s="840"/>
      <c r="AD154" s="840"/>
      <c r="AE154" s="840"/>
      <c r="AF154" s="840"/>
      <c r="AG154" s="840"/>
      <c r="AH154" s="840"/>
      <c r="AI154" s="840"/>
      <c r="AJ154" s="840"/>
      <c r="AK154" s="840"/>
      <c r="AL154" s="840"/>
      <c r="AM154" s="840"/>
      <c r="AN154" s="840"/>
      <c r="AO154" s="840"/>
      <c r="AP154" s="840"/>
      <c r="AQ154" s="840"/>
      <c r="AR154" s="840"/>
      <c r="AS154" s="840"/>
      <c r="AT154" s="840"/>
      <c r="AU154" s="840"/>
      <c r="AV154" s="840"/>
      <c r="AW154" s="840"/>
      <c r="AX154" s="840"/>
      <c r="AY154" s="840"/>
    </row>
    <row r="155" spans="2:51" s="151" customFormat="1" x14ac:dyDescent="0.25">
      <c r="B155" s="773"/>
      <c r="C155" s="773"/>
      <c r="D155" s="840"/>
      <c r="E155" s="840"/>
      <c r="F155" s="840"/>
      <c r="G155" s="840"/>
      <c r="H155" s="840"/>
      <c r="I155" s="840"/>
      <c r="J155" s="840"/>
      <c r="K155" s="840"/>
      <c r="L155" s="840"/>
      <c r="M155" s="840"/>
      <c r="N155" s="840"/>
      <c r="O155" s="840"/>
      <c r="P155" s="840"/>
      <c r="Q155" s="840"/>
      <c r="R155" s="840"/>
      <c r="S155" s="840"/>
      <c r="T155" s="840"/>
      <c r="U155" s="840"/>
      <c r="V155" s="840"/>
      <c r="W155" s="840"/>
      <c r="X155" s="840"/>
      <c r="Y155" s="840"/>
      <c r="Z155" s="840"/>
      <c r="AA155" s="840"/>
      <c r="AB155" s="840"/>
      <c r="AC155" s="840"/>
      <c r="AD155" s="840"/>
      <c r="AE155" s="840"/>
      <c r="AF155" s="840"/>
      <c r="AG155" s="840"/>
      <c r="AH155" s="840"/>
      <c r="AI155" s="840"/>
      <c r="AJ155" s="840"/>
      <c r="AK155" s="840"/>
      <c r="AL155" s="840"/>
      <c r="AM155" s="840"/>
      <c r="AN155" s="840"/>
      <c r="AO155" s="840"/>
      <c r="AP155" s="840"/>
      <c r="AQ155" s="840"/>
      <c r="AR155" s="840"/>
      <c r="AS155" s="840"/>
      <c r="AT155" s="840"/>
      <c r="AU155" s="840"/>
      <c r="AV155" s="840"/>
      <c r="AW155" s="840"/>
      <c r="AX155" s="840"/>
      <c r="AY155" s="840"/>
    </row>
    <row r="156" spans="2:51" s="151" customFormat="1" x14ac:dyDescent="0.25">
      <c r="B156" s="773"/>
      <c r="C156" s="773"/>
      <c r="D156" s="840"/>
      <c r="E156" s="840"/>
      <c r="F156" s="840"/>
      <c r="G156" s="840"/>
      <c r="H156" s="840"/>
      <c r="I156" s="840"/>
      <c r="J156" s="840"/>
      <c r="K156" s="840"/>
      <c r="L156" s="840"/>
      <c r="M156" s="840"/>
      <c r="N156" s="840"/>
      <c r="O156" s="840"/>
      <c r="P156" s="840"/>
      <c r="Q156" s="840"/>
      <c r="R156" s="840"/>
      <c r="S156" s="840"/>
      <c r="T156" s="840"/>
      <c r="U156" s="840"/>
      <c r="V156" s="840"/>
      <c r="W156" s="840"/>
      <c r="X156" s="840"/>
      <c r="Y156" s="840"/>
      <c r="Z156" s="840"/>
      <c r="AA156" s="840"/>
      <c r="AB156" s="840"/>
      <c r="AC156" s="840"/>
      <c r="AD156" s="840"/>
      <c r="AE156" s="840"/>
      <c r="AF156" s="840"/>
      <c r="AG156" s="840"/>
      <c r="AH156" s="840"/>
      <c r="AI156" s="840"/>
      <c r="AJ156" s="840"/>
      <c r="AK156" s="840"/>
      <c r="AL156" s="840"/>
      <c r="AM156" s="840"/>
      <c r="AN156" s="840"/>
      <c r="AO156" s="840"/>
      <c r="AP156" s="840"/>
      <c r="AQ156" s="840"/>
      <c r="AR156" s="840"/>
      <c r="AS156" s="840"/>
      <c r="AT156" s="840"/>
      <c r="AU156" s="840"/>
      <c r="AV156" s="840"/>
      <c r="AW156" s="840"/>
      <c r="AX156" s="840"/>
      <c r="AY156" s="840"/>
    </row>
    <row r="157" spans="2:51" s="151" customFormat="1" x14ac:dyDescent="0.25">
      <c r="B157" s="773"/>
      <c r="C157" s="773"/>
      <c r="D157" s="840"/>
      <c r="E157" s="840"/>
      <c r="F157" s="840"/>
      <c r="G157" s="840"/>
      <c r="H157" s="840"/>
      <c r="I157" s="840"/>
      <c r="J157" s="840"/>
      <c r="K157" s="840"/>
      <c r="L157" s="840"/>
      <c r="M157" s="840"/>
      <c r="N157" s="840"/>
      <c r="O157" s="840"/>
      <c r="P157" s="840"/>
      <c r="Q157" s="840"/>
      <c r="R157" s="840"/>
      <c r="S157" s="840"/>
      <c r="T157" s="840"/>
      <c r="U157" s="840"/>
      <c r="V157" s="840"/>
      <c r="W157" s="840"/>
      <c r="X157" s="840"/>
      <c r="Y157" s="840"/>
      <c r="Z157" s="840"/>
      <c r="AA157" s="840"/>
      <c r="AB157" s="840"/>
      <c r="AC157" s="840"/>
      <c r="AD157" s="840"/>
      <c r="AE157" s="840"/>
      <c r="AF157" s="840"/>
      <c r="AG157" s="840"/>
      <c r="AH157" s="840"/>
      <c r="AI157" s="840"/>
      <c r="AJ157" s="840"/>
      <c r="AK157" s="840"/>
      <c r="AL157" s="840"/>
      <c r="AM157" s="840"/>
      <c r="AN157" s="840"/>
      <c r="AO157" s="840"/>
      <c r="AP157" s="840"/>
      <c r="AQ157" s="840"/>
      <c r="AR157" s="840"/>
      <c r="AS157" s="840"/>
      <c r="AT157" s="840"/>
      <c r="AU157" s="840"/>
      <c r="AV157" s="840"/>
      <c r="AW157" s="840"/>
      <c r="AX157" s="840"/>
      <c r="AY157" s="840"/>
    </row>
    <row r="158" spans="2:51" s="151" customFormat="1" x14ac:dyDescent="0.25">
      <c r="B158" s="773"/>
      <c r="C158" s="773"/>
      <c r="D158" s="840"/>
      <c r="E158" s="840"/>
      <c r="F158" s="840"/>
      <c r="G158" s="840"/>
      <c r="H158" s="840"/>
      <c r="I158" s="840"/>
      <c r="J158" s="840"/>
      <c r="K158" s="840"/>
      <c r="L158" s="840"/>
      <c r="M158" s="840"/>
      <c r="N158" s="840"/>
      <c r="O158" s="840"/>
      <c r="P158" s="840"/>
      <c r="Q158" s="840"/>
      <c r="R158" s="840"/>
      <c r="S158" s="840"/>
      <c r="T158" s="840"/>
      <c r="U158" s="840"/>
      <c r="V158" s="840"/>
      <c r="W158" s="840"/>
      <c r="X158" s="840"/>
      <c r="Y158" s="840"/>
      <c r="Z158" s="840"/>
      <c r="AA158" s="840"/>
      <c r="AB158" s="840"/>
      <c r="AC158" s="840"/>
      <c r="AD158" s="840"/>
      <c r="AE158" s="840"/>
      <c r="AF158" s="840"/>
      <c r="AG158" s="840"/>
      <c r="AH158" s="840"/>
      <c r="AI158" s="840"/>
      <c r="AJ158" s="840"/>
      <c r="AK158" s="840"/>
      <c r="AL158" s="840"/>
      <c r="AM158" s="840"/>
      <c r="AN158" s="840"/>
      <c r="AO158" s="840"/>
      <c r="AP158" s="840"/>
      <c r="AQ158" s="840"/>
      <c r="AR158" s="840"/>
      <c r="AS158" s="840"/>
      <c r="AT158" s="840"/>
      <c r="AU158" s="840"/>
      <c r="AV158" s="840"/>
      <c r="AW158" s="840"/>
      <c r="AX158" s="840"/>
      <c r="AY158" s="840"/>
    </row>
    <row r="159" spans="2:51" s="151" customFormat="1" x14ac:dyDescent="0.25">
      <c r="B159" s="773"/>
      <c r="C159" s="773"/>
      <c r="D159" s="840"/>
      <c r="E159" s="840"/>
      <c r="F159" s="840"/>
      <c r="G159" s="840"/>
      <c r="H159" s="840"/>
      <c r="I159" s="840"/>
      <c r="J159" s="840"/>
      <c r="K159" s="840"/>
      <c r="L159" s="840"/>
      <c r="M159" s="840"/>
      <c r="N159" s="840"/>
      <c r="O159" s="840"/>
      <c r="P159" s="840"/>
      <c r="Q159" s="840"/>
      <c r="R159" s="840"/>
      <c r="S159" s="840"/>
      <c r="T159" s="840"/>
      <c r="U159" s="840"/>
      <c r="V159" s="840"/>
      <c r="W159" s="840"/>
      <c r="X159" s="840"/>
      <c r="Y159" s="840"/>
      <c r="Z159" s="840"/>
      <c r="AA159" s="840"/>
      <c r="AB159" s="840"/>
      <c r="AC159" s="840"/>
      <c r="AD159" s="840"/>
      <c r="AE159" s="840"/>
      <c r="AF159" s="840"/>
      <c r="AG159" s="840"/>
      <c r="AH159" s="840"/>
      <c r="AI159" s="840"/>
      <c r="AJ159" s="840"/>
      <c r="AK159" s="840"/>
      <c r="AL159" s="840"/>
      <c r="AM159" s="840"/>
      <c r="AN159" s="840"/>
      <c r="AO159" s="840"/>
      <c r="AP159" s="840"/>
      <c r="AQ159" s="840"/>
      <c r="AR159" s="840"/>
      <c r="AS159" s="840"/>
      <c r="AT159" s="840"/>
      <c r="AU159" s="840"/>
      <c r="AV159" s="840"/>
      <c r="AW159" s="840"/>
      <c r="AX159" s="840"/>
      <c r="AY159" s="840"/>
    </row>
    <row r="160" spans="2:51" s="151" customFormat="1" x14ac:dyDescent="0.25">
      <c r="B160" s="773"/>
      <c r="C160" s="773"/>
      <c r="D160" s="840"/>
      <c r="E160" s="840"/>
      <c r="F160" s="840"/>
      <c r="G160" s="840"/>
      <c r="H160" s="840"/>
      <c r="I160" s="840"/>
      <c r="J160" s="840"/>
      <c r="K160" s="840"/>
      <c r="L160" s="840"/>
      <c r="M160" s="840"/>
      <c r="N160" s="840"/>
      <c r="O160" s="840"/>
      <c r="P160" s="840"/>
      <c r="Q160" s="840"/>
      <c r="R160" s="840"/>
      <c r="S160" s="840"/>
      <c r="T160" s="840"/>
      <c r="U160" s="840"/>
      <c r="V160" s="840"/>
      <c r="W160" s="840"/>
      <c r="X160" s="840"/>
      <c r="Y160" s="840"/>
      <c r="Z160" s="840"/>
      <c r="AA160" s="840"/>
      <c r="AB160" s="840"/>
      <c r="AC160" s="840"/>
      <c r="AD160" s="840"/>
      <c r="AE160" s="840"/>
      <c r="AF160" s="840"/>
      <c r="AG160" s="840"/>
      <c r="AH160" s="840"/>
      <c r="AI160" s="840"/>
      <c r="AJ160" s="840"/>
      <c r="AK160" s="840"/>
      <c r="AL160" s="840"/>
      <c r="AM160" s="840"/>
      <c r="AN160" s="840"/>
      <c r="AO160" s="840"/>
      <c r="AP160" s="840"/>
      <c r="AQ160" s="840"/>
      <c r="AR160" s="840"/>
      <c r="AS160" s="840"/>
      <c r="AT160" s="840"/>
      <c r="AU160" s="840"/>
      <c r="AV160" s="840"/>
      <c r="AW160" s="840"/>
      <c r="AX160" s="840"/>
      <c r="AY160" s="840"/>
    </row>
    <row r="161" spans="2:51" s="151" customFormat="1" x14ac:dyDescent="0.25">
      <c r="B161" s="773"/>
      <c r="C161" s="773"/>
      <c r="D161" s="840"/>
      <c r="E161" s="840"/>
      <c r="F161" s="840"/>
      <c r="G161" s="840"/>
      <c r="H161" s="840"/>
      <c r="I161" s="840"/>
      <c r="J161" s="840"/>
      <c r="K161" s="840"/>
      <c r="L161" s="840"/>
      <c r="M161" s="840"/>
      <c r="N161" s="840"/>
      <c r="O161" s="840"/>
      <c r="P161" s="840"/>
      <c r="Q161" s="840"/>
      <c r="R161" s="840"/>
      <c r="S161" s="840"/>
      <c r="T161" s="840"/>
      <c r="U161" s="840"/>
      <c r="V161" s="840"/>
      <c r="W161" s="840"/>
      <c r="X161" s="840"/>
      <c r="Y161" s="840"/>
      <c r="Z161" s="840"/>
      <c r="AA161" s="840"/>
      <c r="AB161" s="840"/>
      <c r="AC161" s="840"/>
      <c r="AD161" s="840"/>
      <c r="AE161" s="840"/>
      <c r="AF161" s="840"/>
      <c r="AG161" s="840"/>
      <c r="AH161" s="840"/>
      <c r="AI161" s="840"/>
      <c r="AJ161" s="840"/>
      <c r="AK161" s="840"/>
      <c r="AL161" s="840"/>
      <c r="AM161" s="840"/>
      <c r="AN161" s="840"/>
      <c r="AO161" s="840"/>
      <c r="AP161" s="840"/>
      <c r="AQ161" s="840"/>
      <c r="AR161" s="840"/>
      <c r="AS161" s="840"/>
      <c r="AT161" s="840"/>
      <c r="AU161" s="840"/>
      <c r="AV161" s="840"/>
      <c r="AW161" s="840"/>
      <c r="AX161" s="840"/>
      <c r="AY161" s="840"/>
    </row>
    <row r="162" spans="2:51" s="151" customFormat="1" x14ac:dyDescent="0.25">
      <c r="B162" s="773"/>
      <c r="C162" s="773"/>
      <c r="D162" s="840"/>
      <c r="E162" s="840"/>
      <c r="F162" s="840"/>
      <c r="G162" s="840"/>
      <c r="H162" s="840"/>
      <c r="I162" s="840"/>
      <c r="J162" s="840"/>
      <c r="K162" s="840"/>
      <c r="L162" s="840"/>
      <c r="M162" s="840"/>
      <c r="N162" s="840"/>
      <c r="O162" s="840"/>
      <c r="P162" s="840"/>
      <c r="Q162" s="840"/>
      <c r="R162" s="840"/>
      <c r="S162" s="840"/>
      <c r="T162" s="840"/>
      <c r="U162" s="840"/>
      <c r="V162" s="840"/>
      <c r="W162" s="840"/>
      <c r="X162" s="840"/>
      <c r="Y162" s="840"/>
      <c r="Z162" s="840"/>
      <c r="AA162" s="840"/>
      <c r="AB162" s="840"/>
      <c r="AC162" s="840"/>
      <c r="AD162" s="840"/>
      <c r="AE162" s="840"/>
      <c r="AF162" s="840"/>
      <c r="AG162" s="840"/>
      <c r="AH162" s="840"/>
      <c r="AI162" s="840"/>
      <c r="AJ162" s="840"/>
      <c r="AK162" s="840"/>
      <c r="AL162" s="840"/>
      <c r="AM162" s="840"/>
      <c r="AN162" s="840"/>
      <c r="AO162" s="840"/>
      <c r="AP162" s="840"/>
      <c r="AQ162" s="840"/>
      <c r="AR162" s="840"/>
      <c r="AS162" s="840"/>
      <c r="AT162" s="840"/>
      <c r="AU162" s="840"/>
      <c r="AV162" s="840"/>
      <c r="AW162" s="840"/>
      <c r="AX162" s="840"/>
      <c r="AY162" s="840"/>
    </row>
    <row r="163" spans="2:51" s="151" customFormat="1" x14ac:dyDescent="0.25">
      <c r="B163" s="773"/>
      <c r="C163" s="773"/>
      <c r="D163" s="840"/>
      <c r="E163" s="840"/>
      <c r="F163" s="840"/>
      <c r="G163" s="840"/>
      <c r="H163" s="840"/>
      <c r="I163" s="840"/>
      <c r="J163" s="840"/>
      <c r="K163" s="840"/>
      <c r="L163" s="840"/>
      <c r="M163" s="840"/>
      <c r="N163" s="840"/>
      <c r="O163" s="840"/>
      <c r="P163" s="840"/>
      <c r="Q163" s="840"/>
      <c r="R163" s="840"/>
      <c r="S163" s="840"/>
      <c r="T163" s="840"/>
      <c r="U163" s="840"/>
      <c r="V163" s="840"/>
      <c r="W163" s="840"/>
      <c r="X163" s="840"/>
      <c r="Y163" s="840"/>
      <c r="Z163" s="840"/>
      <c r="AA163" s="840"/>
      <c r="AB163" s="840"/>
      <c r="AC163" s="840"/>
      <c r="AD163" s="840"/>
      <c r="AE163" s="840"/>
      <c r="AF163" s="840"/>
      <c r="AG163" s="840"/>
      <c r="AH163" s="840"/>
      <c r="AI163" s="840"/>
      <c r="AJ163" s="840"/>
      <c r="AK163" s="840"/>
      <c r="AL163" s="840"/>
      <c r="AM163" s="840"/>
      <c r="AN163" s="840"/>
      <c r="AO163" s="840"/>
      <c r="AP163" s="840"/>
      <c r="AQ163" s="840"/>
      <c r="AR163" s="840"/>
      <c r="AS163" s="840"/>
      <c r="AT163" s="840"/>
      <c r="AU163" s="840"/>
      <c r="AV163" s="840"/>
      <c r="AW163" s="840"/>
      <c r="AX163" s="840"/>
      <c r="AY163" s="840"/>
    </row>
    <row r="164" spans="2:51" s="151" customFormat="1" x14ac:dyDescent="0.25">
      <c r="B164" s="773"/>
      <c r="C164" s="773"/>
      <c r="D164" s="840"/>
      <c r="E164" s="840"/>
      <c r="F164" s="840"/>
      <c r="G164" s="840"/>
      <c r="H164" s="840"/>
      <c r="I164" s="840"/>
      <c r="J164" s="840"/>
      <c r="K164" s="840"/>
      <c r="L164" s="840"/>
      <c r="M164" s="840"/>
      <c r="N164" s="840"/>
      <c r="O164" s="840"/>
      <c r="P164" s="840"/>
      <c r="Q164" s="840"/>
      <c r="R164" s="840"/>
      <c r="S164" s="840"/>
      <c r="T164" s="840"/>
      <c r="U164" s="840"/>
      <c r="V164" s="840"/>
      <c r="W164" s="840"/>
      <c r="X164" s="840"/>
      <c r="Y164" s="840"/>
      <c r="Z164" s="840"/>
      <c r="AA164" s="840"/>
      <c r="AB164" s="840"/>
      <c r="AC164" s="840"/>
      <c r="AD164" s="840"/>
      <c r="AE164" s="840"/>
      <c r="AF164" s="840"/>
      <c r="AG164" s="840"/>
      <c r="AH164" s="840"/>
      <c r="AI164" s="840"/>
      <c r="AJ164" s="840"/>
      <c r="AK164" s="840"/>
      <c r="AL164" s="840"/>
      <c r="AM164" s="840"/>
      <c r="AN164" s="840"/>
      <c r="AO164" s="840"/>
      <c r="AP164" s="840"/>
      <c r="AQ164" s="840"/>
      <c r="AR164" s="840"/>
      <c r="AS164" s="840"/>
      <c r="AT164" s="840"/>
      <c r="AU164" s="840"/>
      <c r="AV164" s="840"/>
      <c r="AW164" s="840"/>
      <c r="AX164" s="840"/>
      <c r="AY164" s="840"/>
    </row>
    <row r="165" spans="2:51" s="151" customFormat="1" x14ac:dyDescent="0.25">
      <c r="B165" s="773"/>
      <c r="C165" s="773"/>
      <c r="D165" s="840"/>
      <c r="E165" s="840"/>
      <c r="F165" s="840"/>
      <c r="G165" s="840"/>
      <c r="H165" s="840"/>
      <c r="I165" s="840"/>
      <c r="J165" s="840"/>
      <c r="K165" s="840"/>
      <c r="L165" s="840"/>
      <c r="M165" s="840"/>
      <c r="N165" s="840"/>
      <c r="O165" s="840"/>
      <c r="P165" s="840"/>
      <c r="Q165" s="840"/>
      <c r="R165" s="840"/>
      <c r="S165" s="840"/>
      <c r="T165" s="840"/>
      <c r="U165" s="840"/>
      <c r="V165" s="840"/>
      <c r="W165" s="840"/>
      <c r="X165" s="840"/>
      <c r="Y165" s="840"/>
      <c r="Z165" s="840"/>
      <c r="AA165" s="840"/>
      <c r="AB165" s="840"/>
      <c r="AC165" s="840"/>
      <c r="AD165" s="840"/>
      <c r="AE165" s="840"/>
      <c r="AF165" s="840"/>
      <c r="AG165" s="840"/>
      <c r="AH165" s="840"/>
      <c r="AI165" s="840"/>
      <c r="AJ165" s="840"/>
      <c r="AK165" s="840"/>
      <c r="AL165" s="840"/>
      <c r="AM165" s="840"/>
      <c r="AN165" s="840"/>
      <c r="AO165" s="840"/>
      <c r="AP165" s="840"/>
      <c r="AQ165" s="840"/>
      <c r="AR165" s="840"/>
      <c r="AS165" s="840"/>
      <c r="AT165" s="840"/>
      <c r="AU165" s="840"/>
      <c r="AV165" s="840"/>
      <c r="AW165" s="840"/>
      <c r="AX165" s="840"/>
      <c r="AY165" s="840"/>
    </row>
    <row r="166" spans="2:51" s="151" customFormat="1" x14ac:dyDescent="0.25">
      <c r="B166" s="773"/>
      <c r="C166" s="773"/>
      <c r="D166" s="840"/>
      <c r="E166" s="840"/>
      <c r="F166" s="840"/>
      <c r="G166" s="840"/>
      <c r="H166" s="840"/>
      <c r="I166" s="840"/>
      <c r="J166" s="840"/>
      <c r="K166" s="840"/>
      <c r="L166" s="840"/>
      <c r="M166" s="840"/>
      <c r="N166" s="840"/>
      <c r="O166" s="840"/>
      <c r="P166" s="840"/>
      <c r="Q166" s="840"/>
      <c r="R166" s="840"/>
      <c r="S166" s="840"/>
      <c r="T166" s="840"/>
      <c r="U166" s="840"/>
      <c r="V166" s="840"/>
      <c r="W166" s="840"/>
      <c r="X166" s="840"/>
      <c r="Y166" s="840"/>
      <c r="Z166" s="840"/>
      <c r="AA166" s="840"/>
      <c r="AB166" s="840"/>
      <c r="AC166" s="840"/>
      <c r="AD166" s="840"/>
      <c r="AE166" s="840"/>
      <c r="AF166" s="840"/>
      <c r="AG166" s="840"/>
      <c r="AH166" s="840"/>
      <c r="AI166" s="840"/>
      <c r="AJ166" s="840"/>
      <c r="AK166" s="840"/>
      <c r="AL166" s="840"/>
      <c r="AM166" s="840"/>
      <c r="AN166" s="840"/>
      <c r="AO166" s="840"/>
      <c r="AP166" s="840"/>
      <c r="AQ166" s="840"/>
      <c r="AR166" s="840"/>
      <c r="AS166" s="840"/>
      <c r="AT166" s="840"/>
      <c r="AU166" s="840"/>
      <c r="AV166" s="840"/>
      <c r="AW166" s="840"/>
      <c r="AX166" s="840"/>
      <c r="AY166" s="840"/>
    </row>
    <row r="167" spans="2:51" s="151" customFormat="1" x14ac:dyDescent="0.25">
      <c r="B167" s="773"/>
      <c r="C167" s="773"/>
      <c r="D167" s="840"/>
      <c r="E167" s="840"/>
      <c r="F167" s="840"/>
      <c r="G167" s="840"/>
      <c r="H167" s="840"/>
      <c r="I167" s="840"/>
      <c r="J167" s="840"/>
      <c r="K167" s="840"/>
      <c r="L167" s="840"/>
      <c r="M167" s="840"/>
      <c r="N167" s="840"/>
      <c r="O167" s="840"/>
      <c r="P167" s="840"/>
      <c r="Q167" s="840"/>
      <c r="R167" s="840"/>
      <c r="S167" s="840"/>
      <c r="T167" s="840"/>
      <c r="U167" s="840"/>
      <c r="V167" s="840"/>
      <c r="W167" s="840"/>
      <c r="X167" s="840"/>
      <c r="Y167" s="840"/>
      <c r="Z167" s="840"/>
      <c r="AA167" s="840"/>
      <c r="AB167" s="840"/>
      <c r="AC167" s="840"/>
      <c r="AD167" s="840"/>
      <c r="AE167" s="840"/>
      <c r="AF167" s="840"/>
      <c r="AG167" s="840"/>
      <c r="AH167" s="840"/>
      <c r="AI167" s="840"/>
      <c r="AJ167" s="840"/>
      <c r="AK167" s="840"/>
      <c r="AL167" s="840"/>
      <c r="AM167" s="840"/>
      <c r="AN167" s="840"/>
      <c r="AO167" s="840"/>
      <c r="AP167" s="840"/>
      <c r="AQ167" s="840"/>
      <c r="AR167" s="840"/>
      <c r="AS167" s="840"/>
      <c r="AT167" s="840"/>
      <c r="AU167" s="840"/>
      <c r="AV167" s="840"/>
      <c r="AW167" s="840"/>
      <c r="AX167" s="840"/>
      <c r="AY167" s="840"/>
    </row>
    <row r="168" spans="2:51" s="151" customFormat="1" x14ac:dyDescent="0.25">
      <c r="B168" s="773"/>
      <c r="C168" s="773"/>
      <c r="D168" s="840"/>
      <c r="E168" s="840"/>
      <c r="F168" s="840"/>
      <c r="G168" s="840"/>
      <c r="H168" s="840"/>
      <c r="I168" s="840"/>
      <c r="J168" s="840"/>
      <c r="K168" s="840"/>
      <c r="L168" s="840"/>
      <c r="M168" s="840"/>
      <c r="N168" s="840"/>
      <c r="O168" s="840"/>
      <c r="P168" s="840"/>
      <c r="Q168" s="840"/>
      <c r="R168" s="840"/>
      <c r="S168" s="840"/>
      <c r="T168" s="840"/>
      <c r="U168" s="840"/>
      <c r="V168" s="840"/>
      <c r="W168" s="840"/>
      <c r="X168" s="840"/>
      <c r="Y168" s="840"/>
      <c r="Z168" s="840"/>
      <c r="AA168" s="840"/>
      <c r="AB168" s="840"/>
      <c r="AC168" s="840"/>
      <c r="AD168" s="840"/>
      <c r="AE168" s="840"/>
      <c r="AF168" s="840"/>
      <c r="AG168" s="840"/>
      <c r="AH168" s="840"/>
      <c r="AI168" s="840"/>
      <c r="AJ168" s="840"/>
      <c r="AK168" s="840"/>
      <c r="AL168" s="840"/>
      <c r="AM168" s="840"/>
      <c r="AN168" s="840"/>
      <c r="AO168" s="840"/>
      <c r="AP168" s="840"/>
      <c r="AQ168" s="840"/>
      <c r="AR168" s="840"/>
      <c r="AS168" s="840"/>
      <c r="AT168" s="840"/>
      <c r="AU168" s="840"/>
      <c r="AV168" s="840"/>
      <c r="AW168" s="840"/>
      <c r="AX168" s="840"/>
      <c r="AY168" s="840"/>
    </row>
    <row r="169" spans="2:51" s="151" customFormat="1" x14ac:dyDescent="0.25">
      <c r="B169" s="773"/>
      <c r="C169" s="773"/>
      <c r="D169" s="840"/>
      <c r="E169" s="840"/>
      <c r="F169" s="840"/>
      <c r="G169" s="840"/>
      <c r="H169" s="840"/>
      <c r="I169" s="840"/>
      <c r="J169" s="840"/>
      <c r="K169" s="840"/>
      <c r="L169" s="840"/>
      <c r="M169" s="840"/>
      <c r="N169" s="840"/>
      <c r="O169" s="840"/>
      <c r="P169" s="840"/>
      <c r="Q169" s="840"/>
      <c r="R169" s="840"/>
      <c r="S169" s="840"/>
      <c r="T169" s="840"/>
      <c r="U169" s="840"/>
      <c r="V169" s="840"/>
      <c r="W169" s="840"/>
      <c r="X169" s="840"/>
      <c r="Y169" s="840"/>
      <c r="Z169" s="840"/>
      <c r="AA169" s="840"/>
      <c r="AB169" s="840"/>
      <c r="AC169" s="840"/>
      <c r="AD169" s="840"/>
      <c r="AE169" s="840"/>
      <c r="AF169" s="840"/>
      <c r="AG169" s="840"/>
      <c r="AH169" s="840"/>
      <c r="AI169" s="840"/>
      <c r="AJ169" s="840"/>
      <c r="AK169" s="840"/>
      <c r="AL169" s="840"/>
      <c r="AM169" s="840"/>
      <c r="AN169" s="840"/>
      <c r="AO169" s="840"/>
      <c r="AP169" s="840"/>
      <c r="AQ169" s="840"/>
      <c r="AR169" s="840"/>
      <c r="AS169" s="840"/>
      <c r="AT169" s="840"/>
      <c r="AU169" s="840"/>
      <c r="AV169" s="840"/>
      <c r="AW169" s="840"/>
      <c r="AX169" s="840"/>
      <c r="AY169" s="840"/>
    </row>
    <row r="170" spans="2:51" s="151" customFormat="1" x14ac:dyDescent="0.25">
      <c r="B170" s="773"/>
      <c r="C170" s="773"/>
      <c r="D170" s="840"/>
      <c r="E170" s="840"/>
      <c r="F170" s="840"/>
      <c r="G170" s="840"/>
      <c r="H170" s="840"/>
      <c r="I170" s="840"/>
      <c r="J170" s="840"/>
      <c r="K170" s="840"/>
      <c r="L170" s="840"/>
      <c r="M170" s="840"/>
      <c r="N170" s="840"/>
      <c r="O170" s="840"/>
      <c r="P170" s="840"/>
      <c r="Q170" s="840"/>
      <c r="R170" s="840"/>
      <c r="S170" s="840"/>
      <c r="T170" s="840"/>
      <c r="U170" s="840"/>
      <c r="V170" s="840"/>
      <c r="W170" s="840"/>
      <c r="X170" s="840"/>
      <c r="Y170" s="840"/>
      <c r="Z170" s="840"/>
      <c r="AA170" s="840"/>
      <c r="AB170" s="840"/>
      <c r="AC170" s="840"/>
      <c r="AD170" s="840"/>
      <c r="AE170" s="840"/>
      <c r="AF170" s="840"/>
      <c r="AG170" s="840"/>
      <c r="AH170" s="840"/>
      <c r="AI170" s="840"/>
      <c r="AJ170" s="840"/>
      <c r="AK170" s="840"/>
      <c r="AL170" s="840"/>
      <c r="AM170" s="840"/>
      <c r="AN170" s="840"/>
      <c r="AO170" s="840"/>
      <c r="AP170" s="840"/>
      <c r="AQ170" s="840"/>
      <c r="AR170" s="840"/>
      <c r="AS170" s="840"/>
      <c r="AT170" s="840"/>
      <c r="AU170" s="840"/>
      <c r="AV170" s="840"/>
      <c r="AW170" s="840"/>
      <c r="AX170" s="840"/>
      <c r="AY170" s="840"/>
    </row>
    <row r="171" spans="2:51" s="151" customFormat="1" x14ac:dyDescent="0.25">
      <c r="B171" s="773"/>
      <c r="C171" s="773"/>
      <c r="D171" s="840"/>
      <c r="E171" s="840"/>
      <c r="F171" s="840"/>
      <c r="G171" s="840"/>
      <c r="H171" s="840"/>
      <c r="I171" s="840"/>
      <c r="J171" s="840"/>
      <c r="K171" s="840"/>
      <c r="L171" s="840"/>
      <c r="M171" s="840"/>
      <c r="N171" s="840"/>
      <c r="O171" s="840"/>
      <c r="P171" s="840"/>
      <c r="Q171" s="840"/>
      <c r="R171" s="840"/>
      <c r="S171" s="840"/>
      <c r="T171" s="840"/>
      <c r="U171" s="840"/>
      <c r="V171" s="840"/>
      <c r="W171" s="840"/>
      <c r="X171" s="840"/>
      <c r="Y171" s="840"/>
      <c r="Z171" s="840"/>
      <c r="AA171" s="840"/>
      <c r="AB171" s="840"/>
      <c r="AC171" s="840"/>
      <c r="AD171" s="840"/>
      <c r="AE171" s="840"/>
      <c r="AF171" s="840"/>
      <c r="AG171" s="840"/>
      <c r="AH171" s="840"/>
      <c r="AI171" s="840"/>
      <c r="AJ171" s="840"/>
      <c r="AK171" s="840"/>
      <c r="AL171" s="840"/>
      <c r="AM171" s="840"/>
      <c r="AN171" s="840"/>
      <c r="AO171" s="840"/>
      <c r="AP171" s="840"/>
      <c r="AQ171" s="840"/>
      <c r="AR171" s="840"/>
      <c r="AS171" s="840"/>
      <c r="AT171" s="840"/>
      <c r="AU171" s="840"/>
      <c r="AV171" s="840"/>
      <c r="AW171" s="840"/>
      <c r="AX171" s="840"/>
      <c r="AY171" s="840"/>
    </row>
    <row r="172" spans="2:51" s="151" customFormat="1" x14ac:dyDescent="0.25">
      <c r="B172" s="773"/>
      <c r="C172" s="773"/>
      <c r="D172" s="840"/>
      <c r="E172" s="840"/>
      <c r="F172" s="840"/>
      <c r="G172" s="840"/>
      <c r="H172" s="840"/>
      <c r="I172" s="840"/>
      <c r="J172" s="840"/>
      <c r="K172" s="840"/>
      <c r="L172" s="840"/>
      <c r="M172" s="840"/>
      <c r="N172" s="840"/>
      <c r="O172" s="840"/>
      <c r="P172" s="840"/>
      <c r="Q172" s="840"/>
      <c r="R172" s="840"/>
      <c r="S172" s="840"/>
      <c r="T172" s="840"/>
      <c r="U172" s="840"/>
      <c r="V172" s="840"/>
      <c r="W172" s="840"/>
      <c r="X172" s="840"/>
      <c r="Y172" s="840"/>
      <c r="Z172" s="840"/>
      <c r="AA172" s="840"/>
      <c r="AB172" s="840"/>
      <c r="AC172" s="840"/>
      <c r="AD172" s="840"/>
      <c r="AE172" s="840"/>
      <c r="AF172" s="840"/>
      <c r="AG172" s="840"/>
      <c r="AH172" s="840"/>
      <c r="AI172" s="840"/>
      <c r="AJ172" s="840"/>
      <c r="AK172" s="840"/>
      <c r="AL172" s="840"/>
      <c r="AM172" s="840"/>
      <c r="AN172" s="840"/>
      <c r="AO172" s="840"/>
      <c r="AP172" s="840"/>
      <c r="AQ172" s="840"/>
      <c r="AR172" s="840"/>
      <c r="AS172" s="840"/>
      <c r="AT172" s="840"/>
      <c r="AU172" s="840"/>
      <c r="AV172" s="840"/>
      <c r="AW172" s="840"/>
      <c r="AX172" s="840"/>
      <c r="AY172" s="840"/>
    </row>
    <row r="173" spans="2:51" s="151" customFormat="1" x14ac:dyDescent="0.25">
      <c r="B173" s="773"/>
      <c r="C173" s="773"/>
      <c r="D173" s="840"/>
      <c r="E173" s="840"/>
      <c r="F173" s="840"/>
      <c r="G173" s="840"/>
      <c r="H173" s="840"/>
      <c r="I173" s="840"/>
      <c r="J173" s="840"/>
      <c r="K173" s="840"/>
      <c r="L173" s="840"/>
      <c r="M173" s="840"/>
      <c r="N173" s="840"/>
      <c r="O173" s="840"/>
      <c r="P173" s="840"/>
      <c r="Q173" s="840"/>
      <c r="R173" s="840"/>
      <c r="S173" s="840"/>
      <c r="T173" s="840"/>
      <c r="U173" s="840"/>
      <c r="V173" s="840"/>
      <c r="W173" s="840"/>
      <c r="X173" s="840"/>
      <c r="Y173" s="840"/>
      <c r="Z173" s="840"/>
      <c r="AA173" s="840"/>
      <c r="AB173" s="840"/>
      <c r="AC173" s="840"/>
      <c r="AD173" s="840"/>
      <c r="AE173" s="840"/>
      <c r="AF173" s="840"/>
      <c r="AG173" s="840"/>
      <c r="AH173" s="840"/>
      <c r="AI173" s="840"/>
      <c r="AJ173" s="840"/>
      <c r="AK173" s="840"/>
      <c r="AL173" s="840"/>
      <c r="AM173" s="840"/>
      <c r="AN173" s="840"/>
      <c r="AO173" s="840"/>
      <c r="AP173" s="840"/>
      <c r="AQ173" s="840"/>
      <c r="AR173" s="840"/>
      <c r="AS173" s="840"/>
      <c r="AT173" s="840"/>
      <c r="AU173" s="840"/>
      <c r="AV173" s="840"/>
      <c r="AW173" s="840"/>
      <c r="AX173" s="840"/>
      <c r="AY173" s="840"/>
    </row>
    <row r="174" spans="2:51" s="151" customFormat="1" x14ac:dyDescent="0.25">
      <c r="B174" s="773"/>
      <c r="C174" s="773"/>
      <c r="D174" s="840"/>
      <c r="E174" s="840"/>
      <c r="F174" s="840"/>
      <c r="G174" s="840"/>
      <c r="H174" s="840"/>
      <c r="I174" s="840"/>
      <c r="J174" s="840"/>
      <c r="K174" s="840"/>
      <c r="L174" s="840"/>
      <c r="M174" s="840"/>
      <c r="N174" s="840"/>
      <c r="O174" s="840"/>
      <c r="P174" s="840"/>
      <c r="Q174" s="840"/>
      <c r="R174" s="840"/>
      <c r="S174" s="840"/>
      <c r="T174" s="840"/>
      <c r="U174" s="840"/>
      <c r="V174" s="840"/>
      <c r="W174" s="840"/>
      <c r="X174" s="840"/>
      <c r="Y174" s="840"/>
      <c r="Z174" s="840"/>
      <c r="AA174" s="840"/>
      <c r="AB174" s="840"/>
      <c r="AC174" s="840"/>
      <c r="AD174" s="840"/>
      <c r="AE174" s="840"/>
      <c r="AF174" s="840"/>
      <c r="AG174" s="840"/>
      <c r="AH174" s="840"/>
      <c r="AI174" s="840"/>
      <c r="AJ174" s="840"/>
      <c r="AK174" s="840"/>
      <c r="AL174" s="840"/>
      <c r="AM174" s="840"/>
      <c r="AN174" s="840"/>
      <c r="AO174" s="840"/>
      <c r="AP174" s="840"/>
      <c r="AQ174" s="840"/>
      <c r="AR174" s="840"/>
      <c r="AS174" s="840"/>
      <c r="AT174" s="840"/>
      <c r="AU174" s="840"/>
      <c r="AV174" s="840"/>
      <c r="AW174" s="840"/>
      <c r="AX174" s="840"/>
      <c r="AY174" s="840"/>
    </row>
    <row r="175" spans="2:51" s="151" customFormat="1" x14ac:dyDescent="0.25">
      <c r="B175" s="773"/>
      <c r="C175" s="773"/>
      <c r="D175" s="840"/>
      <c r="E175" s="840"/>
      <c r="F175" s="840"/>
      <c r="G175" s="840"/>
      <c r="H175" s="840"/>
      <c r="I175" s="840"/>
      <c r="J175" s="840"/>
      <c r="K175" s="840"/>
      <c r="L175" s="840"/>
      <c r="M175" s="840"/>
      <c r="N175" s="840"/>
      <c r="O175" s="840"/>
      <c r="P175" s="840"/>
      <c r="Q175" s="840"/>
      <c r="R175" s="840"/>
      <c r="S175" s="840"/>
      <c r="T175" s="840"/>
      <c r="U175" s="840"/>
      <c r="V175" s="840"/>
      <c r="W175" s="840"/>
      <c r="X175" s="840"/>
      <c r="Y175" s="840"/>
      <c r="Z175" s="840"/>
      <c r="AA175" s="840"/>
      <c r="AB175" s="840"/>
      <c r="AC175" s="840"/>
      <c r="AD175" s="840"/>
      <c r="AE175" s="840"/>
      <c r="AF175" s="840"/>
      <c r="AG175" s="840"/>
      <c r="AH175" s="840"/>
      <c r="AI175" s="840"/>
      <c r="AJ175" s="840"/>
      <c r="AK175" s="840"/>
      <c r="AL175" s="840"/>
      <c r="AM175" s="840"/>
      <c r="AN175" s="840"/>
      <c r="AO175" s="840"/>
      <c r="AP175" s="840"/>
      <c r="AQ175" s="840"/>
      <c r="AR175" s="840"/>
      <c r="AS175" s="840"/>
      <c r="AT175" s="840"/>
      <c r="AU175" s="840"/>
      <c r="AV175" s="840"/>
      <c r="AW175" s="840"/>
      <c r="AX175" s="840"/>
      <c r="AY175" s="840"/>
    </row>
    <row r="176" spans="2:51" s="151" customFormat="1" x14ac:dyDescent="0.25">
      <c r="B176" s="773"/>
      <c r="C176" s="773"/>
      <c r="D176" s="840"/>
      <c r="E176" s="840"/>
      <c r="F176" s="840"/>
      <c r="G176" s="840"/>
      <c r="H176" s="840"/>
      <c r="I176" s="840"/>
      <c r="J176" s="840"/>
      <c r="K176" s="840"/>
      <c r="L176" s="840"/>
      <c r="M176" s="840"/>
      <c r="N176" s="840"/>
      <c r="O176" s="840"/>
      <c r="P176" s="840"/>
      <c r="Q176" s="840"/>
      <c r="R176" s="840"/>
      <c r="S176" s="840"/>
      <c r="T176" s="840"/>
      <c r="U176" s="840"/>
      <c r="V176" s="840"/>
      <c r="W176" s="840"/>
      <c r="X176" s="840"/>
      <c r="Y176" s="840"/>
      <c r="Z176" s="840"/>
      <c r="AA176" s="840"/>
      <c r="AB176" s="840"/>
      <c r="AC176" s="840"/>
      <c r="AD176" s="840"/>
      <c r="AE176" s="840"/>
      <c r="AF176" s="840"/>
      <c r="AG176" s="840"/>
      <c r="AH176" s="840"/>
      <c r="AI176" s="840"/>
      <c r="AJ176" s="840"/>
      <c r="AK176" s="840"/>
      <c r="AL176" s="840"/>
      <c r="AM176" s="840"/>
      <c r="AN176" s="840"/>
      <c r="AO176" s="840"/>
      <c r="AP176" s="840"/>
      <c r="AQ176" s="840"/>
      <c r="AR176" s="840"/>
      <c r="AS176" s="840"/>
      <c r="AT176" s="840"/>
      <c r="AU176" s="840"/>
      <c r="AV176" s="840"/>
      <c r="AW176" s="840"/>
      <c r="AX176" s="840"/>
      <c r="AY176" s="840"/>
    </row>
    <row r="177" spans="2:51" s="151" customFormat="1" x14ac:dyDescent="0.25">
      <c r="B177" s="773"/>
      <c r="C177" s="773"/>
      <c r="D177" s="840"/>
      <c r="E177" s="840"/>
      <c r="F177" s="840"/>
      <c r="G177" s="840"/>
      <c r="H177" s="840"/>
      <c r="I177" s="840"/>
      <c r="J177" s="840"/>
      <c r="K177" s="840"/>
      <c r="L177" s="840"/>
      <c r="M177" s="840"/>
      <c r="N177" s="840"/>
      <c r="O177" s="840"/>
      <c r="P177" s="840"/>
      <c r="Q177" s="840"/>
      <c r="R177" s="840"/>
      <c r="S177" s="840"/>
      <c r="T177" s="840"/>
      <c r="U177" s="840"/>
      <c r="V177" s="840"/>
      <c r="W177" s="840"/>
      <c r="X177" s="840"/>
      <c r="Y177" s="840"/>
      <c r="Z177" s="840"/>
      <c r="AA177" s="840"/>
      <c r="AB177" s="840"/>
      <c r="AC177" s="840"/>
      <c r="AD177" s="840"/>
      <c r="AE177" s="840"/>
      <c r="AF177" s="840"/>
      <c r="AG177" s="840"/>
      <c r="AH177" s="840"/>
      <c r="AI177" s="840"/>
      <c r="AJ177" s="840"/>
      <c r="AK177" s="840"/>
      <c r="AL177" s="840"/>
      <c r="AM177" s="840"/>
      <c r="AN177" s="840"/>
      <c r="AO177" s="840"/>
      <c r="AP177" s="840"/>
      <c r="AQ177" s="840"/>
      <c r="AR177" s="840"/>
      <c r="AS177" s="840"/>
      <c r="AT177" s="840"/>
      <c r="AU177" s="840"/>
      <c r="AV177" s="840"/>
      <c r="AW177" s="840"/>
      <c r="AX177" s="840"/>
      <c r="AY177" s="840"/>
    </row>
    <row r="178" spans="2:51" s="151" customFormat="1" x14ac:dyDescent="0.25">
      <c r="B178" s="773"/>
      <c r="C178" s="773"/>
      <c r="D178" s="840"/>
      <c r="E178" s="840"/>
      <c r="F178" s="840"/>
      <c r="G178" s="840"/>
      <c r="H178" s="840"/>
      <c r="I178" s="840"/>
      <c r="J178" s="840"/>
      <c r="K178" s="840"/>
      <c r="L178" s="840"/>
      <c r="M178" s="840"/>
      <c r="N178" s="840"/>
      <c r="O178" s="840"/>
      <c r="P178" s="840"/>
      <c r="Q178" s="840"/>
      <c r="R178" s="840"/>
      <c r="S178" s="840"/>
      <c r="T178" s="840"/>
      <c r="U178" s="840"/>
      <c r="V178" s="840"/>
      <c r="W178" s="840"/>
      <c r="X178" s="840"/>
      <c r="Y178" s="840"/>
      <c r="Z178" s="840"/>
      <c r="AA178" s="840"/>
      <c r="AB178" s="840"/>
      <c r="AC178" s="840"/>
      <c r="AD178" s="840"/>
      <c r="AE178" s="840"/>
      <c r="AF178" s="840"/>
      <c r="AG178" s="840"/>
      <c r="AH178" s="840"/>
      <c r="AI178" s="840"/>
      <c r="AJ178" s="840"/>
      <c r="AK178" s="840"/>
      <c r="AL178" s="840"/>
      <c r="AM178" s="840"/>
      <c r="AN178" s="840"/>
      <c r="AO178" s="840"/>
      <c r="AP178" s="840"/>
      <c r="AQ178" s="840"/>
      <c r="AR178" s="840"/>
      <c r="AS178" s="840"/>
      <c r="AT178" s="840"/>
      <c r="AU178" s="840"/>
      <c r="AV178" s="840"/>
      <c r="AW178" s="840"/>
      <c r="AX178" s="840"/>
      <c r="AY178" s="840"/>
    </row>
    <row r="179" spans="2:51" s="151" customFormat="1" x14ac:dyDescent="0.25">
      <c r="B179" s="773"/>
      <c r="C179" s="773"/>
      <c r="D179" s="840"/>
      <c r="E179" s="840"/>
      <c r="F179" s="840"/>
      <c r="G179" s="840"/>
      <c r="H179" s="840"/>
      <c r="I179" s="840"/>
      <c r="J179" s="840"/>
      <c r="K179" s="840"/>
      <c r="L179" s="840"/>
      <c r="M179" s="840"/>
      <c r="N179" s="840"/>
      <c r="O179" s="840"/>
      <c r="P179" s="840"/>
      <c r="Q179" s="840"/>
      <c r="R179" s="840"/>
      <c r="S179" s="840"/>
      <c r="T179" s="840"/>
      <c r="U179" s="840"/>
      <c r="V179" s="840"/>
      <c r="W179" s="840"/>
      <c r="X179" s="840"/>
      <c r="Y179" s="840"/>
      <c r="Z179" s="840"/>
      <c r="AA179" s="840"/>
      <c r="AB179" s="840"/>
      <c r="AC179" s="840"/>
      <c r="AD179" s="840"/>
      <c r="AE179" s="840"/>
      <c r="AF179" s="840"/>
      <c r="AG179" s="840"/>
      <c r="AH179" s="840"/>
      <c r="AI179" s="840"/>
      <c r="AJ179" s="840"/>
      <c r="AK179" s="840"/>
      <c r="AL179" s="840"/>
      <c r="AM179" s="840"/>
      <c r="AN179" s="840"/>
      <c r="AO179" s="840"/>
      <c r="AP179" s="840"/>
      <c r="AQ179" s="840"/>
      <c r="AR179" s="840"/>
      <c r="AS179" s="840"/>
      <c r="AT179" s="840"/>
      <c r="AU179" s="840"/>
      <c r="AV179" s="840"/>
      <c r="AW179" s="840"/>
      <c r="AX179" s="840"/>
      <c r="AY179" s="840"/>
    </row>
    <row r="180" spans="2:51" s="151" customFormat="1" x14ac:dyDescent="0.25">
      <c r="B180" s="773"/>
      <c r="C180" s="773"/>
      <c r="D180" s="840"/>
      <c r="E180" s="840"/>
      <c r="F180" s="840"/>
      <c r="G180" s="840"/>
      <c r="H180" s="840"/>
      <c r="I180" s="840"/>
      <c r="J180" s="840"/>
      <c r="K180" s="840"/>
      <c r="L180" s="840"/>
      <c r="M180" s="840"/>
      <c r="N180" s="840"/>
      <c r="O180" s="840"/>
      <c r="P180" s="840"/>
      <c r="Q180" s="840"/>
      <c r="R180" s="840"/>
      <c r="S180" s="840"/>
      <c r="T180" s="840"/>
      <c r="U180" s="840"/>
      <c r="V180" s="840"/>
      <c r="W180" s="840"/>
      <c r="X180" s="840"/>
      <c r="Y180" s="840"/>
      <c r="Z180" s="840"/>
      <c r="AA180" s="840"/>
      <c r="AB180" s="840"/>
      <c r="AC180" s="840"/>
      <c r="AD180" s="840"/>
      <c r="AE180" s="840"/>
      <c r="AF180" s="840"/>
      <c r="AG180" s="840"/>
      <c r="AH180" s="840"/>
      <c r="AI180" s="840"/>
      <c r="AJ180" s="840"/>
      <c r="AK180" s="840"/>
      <c r="AL180" s="840"/>
      <c r="AM180" s="840"/>
      <c r="AN180" s="840"/>
      <c r="AO180" s="840"/>
      <c r="AP180" s="840"/>
      <c r="AQ180" s="840"/>
      <c r="AR180" s="840"/>
      <c r="AS180" s="840"/>
      <c r="AT180" s="840"/>
      <c r="AU180" s="840"/>
      <c r="AV180" s="840"/>
      <c r="AW180" s="840"/>
      <c r="AX180" s="840"/>
      <c r="AY180" s="840"/>
    </row>
    <row r="181" spans="2:51" s="151" customFormat="1" x14ac:dyDescent="0.25">
      <c r="B181" s="773"/>
      <c r="C181" s="773"/>
      <c r="D181" s="840"/>
      <c r="E181" s="840"/>
      <c r="F181" s="840"/>
      <c r="G181" s="840"/>
      <c r="H181" s="840"/>
      <c r="I181" s="840"/>
      <c r="J181" s="840"/>
      <c r="K181" s="840"/>
      <c r="L181" s="840"/>
      <c r="M181" s="840"/>
      <c r="N181" s="840"/>
      <c r="O181" s="840"/>
      <c r="P181" s="840"/>
      <c r="Q181" s="840"/>
      <c r="R181" s="840"/>
      <c r="S181" s="840"/>
      <c r="T181" s="840"/>
      <c r="U181" s="840"/>
      <c r="V181" s="840"/>
      <c r="W181" s="840"/>
      <c r="X181" s="840"/>
      <c r="Y181" s="840"/>
      <c r="Z181" s="840"/>
      <c r="AA181" s="840"/>
      <c r="AB181" s="840"/>
      <c r="AC181" s="840"/>
      <c r="AD181" s="840"/>
      <c r="AE181" s="840"/>
      <c r="AF181" s="840"/>
      <c r="AG181" s="840"/>
      <c r="AH181" s="840"/>
      <c r="AI181" s="840"/>
      <c r="AJ181" s="840"/>
      <c r="AK181" s="840"/>
      <c r="AL181" s="840"/>
      <c r="AM181" s="840"/>
      <c r="AN181" s="840"/>
      <c r="AO181" s="840"/>
      <c r="AP181" s="840"/>
      <c r="AQ181" s="840"/>
      <c r="AR181" s="840"/>
      <c r="AS181" s="840"/>
      <c r="AT181" s="840"/>
      <c r="AU181" s="840"/>
      <c r="AV181" s="840"/>
      <c r="AW181" s="840"/>
      <c r="AX181" s="840"/>
      <c r="AY181" s="840"/>
    </row>
    <row r="182" spans="2:51" s="151" customFormat="1" x14ac:dyDescent="0.25">
      <c r="B182" s="773"/>
      <c r="C182" s="773"/>
      <c r="D182" s="840"/>
      <c r="E182" s="840"/>
      <c r="F182" s="840"/>
      <c r="G182" s="840"/>
      <c r="H182" s="840"/>
      <c r="I182" s="840"/>
      <c r="J182" s="840"/>
      <c r="K182" s="840"/>
      <c r="L182" s="840"/>
      <c r="M182" s="840"/>
      <c r="N182" s="840"/>
      <c r="O182" s="840"/>
      <c r="P182" s="840"/>
      <c r="Q182" s="840"/>
      <c r="R182" s="840"/>
      <c r="S182" s="840"/>
      <c r="T182" s="840"/>
      <c r="U182" s="840"/>
      <c r="V182" s="840"/>
      <c r="W182" s="840"/>
      <c r="X182" s="840"/>
      <c r="Y182" s="840"/>
      <c r="Z182" s="840"/>
      <c r="AA182" s="840"/>
      <c r="AB182" s="840"/>
      <c r="AC182" s="840"/>
      <c r="AD182" s="840"/>
      <c r="AE182" s="840"/>
      <c r="AF182" s="840"/>
      <c r="AG182" s="840"/>
      <c r="AH182" s="840"/>
      <c r="AI182" s="840"/>
      <c r="AJ182" s="840"/>
      <c r="AK182" s="840"/>
      <c r="AL182" s="840"/>
      <c r="AM182" s="840"/>
      <c r="AN182" s="840"/>
      <c r="AO182" s="840"/>
      <c r="AP182" s="840"/>
      <c r="AQ182" s="840"/>
      <c r="AR182" s="840"/>
      <c r="AS182" s="840"/>
      <c r="AT182" s="840"/>
      <c r="AU182" s="840"/>
      <c r="AV182" s="840"/>
      <c r="AW182" s="840"/>
      <c r="AX182" s="840"/>
      <c r="AY182" s="840"/>
    </row>
    <row r="183" spans="2:51" s="151" customFormat="1" x14ac:dyDescent="0.25">
      <c r="B183" s="773"/>
      <c r="C183" s="773"/>
      <c r="D183" s="840"/>
      <c r="E183" s="840"/>
      <c r="F183" s="840"/>
      <c r="G183" s="840"/>
      <c r="H183" s="840"/>
      <c r="I183" s="840"/>
      <c r="J183" s="840"/>
      <c r="K183" s="840"/>
      <c r="L183" s="840"/>
      <c r="M183" s="840"/>
      <c r="N183" s="840"/>
      <c r="O183" s="840"/>
      <c r="P183" s="840"/>
      <c r="Q183" s="840"/>
      <c r="R183" s="840"/>
      <c r="S183" s="840"/>
      <c r="T183" s="840"/>
      <c r="U183" s="840"/>
      <c r="V183" s="840"/>
      <c r="W183" s="840"/>
      <c r="X183" s="840"/>
      <c r="Y183" s="840"/>
      <c r="Z183" s="840"/>
      <c r="AA183" s="840"/>
      <c r="AB183" s="840"/>
      <c r="AC183" s="840"/>
      <c r="AD183" s="840"/>
      <c r="AE183" s="840"/>
      <c r="AF183" s="840"/>
      <c r="AG183" s="840"/>
      <c r="AH183" s="840"/>
      <c r="AI183" s="840"/>
      <c r="AJ183" s="840"/>
      <c r="AK183" s="840"/>
      <c r="AL183" s="840"/>
      <c r="AM183" s="840"/>
      <c r="AN183" s="840"/>
      <c r="AO183" s="840"/>
      <c r="AP183" s="840"/>
      <c r="AQ183" s="840"/>
      <c r="AR183" s="840"/>
      <c r="AS183" s="840"/>
      <c r="AT183" s="840"/>
      <c r="AU183" s="840"/>
      <c r="AV183" s="840"/>
      <c r="AW183" s="840"/>
      <c r="AX183" s="840"/>
      <c r="AY183" s="840"/>
    </row>
    <row r="184" spans="2:51" s="151" customFormat="1" x14ac:dyDescent="0.25">
      <c r="B184" s="773"/>
      <c r="C184" s="773"/>
      <c r="D184" s="840"/>
      <c r="E184" s="840"/>
      <c r="F184" s="840"/>
      <c r="G184" s="840"/>
      <c r="H184" s="840"/>
      <c r="I184" s="840"/>
      <c r="J184" s="840"/>
      <c r="K184" s="840"/>
      <c r="L184" s="840"/>
      <c r="M184" s="840"/>
      <c r="N184" s="840"/>
      <c r="O184" s="840"/>
      <c r="P184" s="840"/>
      <c r="Q184" s="840"/>
      <c r="R184" s="840"/>
      <c r="S184" s="840"/>
      <c r="T184" s="840"/>
      <c r="U184" s="840"/>
      <c r="V184" s="840"/>
      <c r="W184" s="840"/>
      <c r="X184" s="840"/>
      <c r="Y184" s="840"/>
      <c r="Z184" s="840"/>
      <c r="AA184" s="840"/>
      <c r="AB184" s="840"/>
      <c r="AC184" s="840"/>
      <c r="AD184" s="840"/>
      <c r="AE184" s="840"/>
      <c r="AF184" s="840"/>
      <c r="AG184" s="840"/>
      <c r="AH184" s="840"/>
      <c r="AI184" s="840"/>
      <c r="AJ184" s="840"/>
      <c r="AK184" s="840"/>
      <c r="AL184" s="840"/>
      <c r="AM184" s="840"/>
      <c r="AN184" s="840"/>
      <c r="AO184" s="840"/>
      <c r="AP184" s="840"/>
      <c r="AQ184" s="840"/>
      <c r="AR184" s="840"/>
      <c r="AS184" s="840"/>
      <c r="AT184" s="840"/>
      <c r="AU184" s="840"/>
      <c r="AV184" s="840"/>
      <c r="AW184" s="840"/>
      <c r="AX184" s="840"/>
      <c r="AY184" s="840"/>
    </row>
    <row r="185" spans="2:51" s="151" customFormat="1" x14ac:dyDescent="0.25">
      <c r="B185" s="773"/>
      <c r="C185" s="773"/>
      <c r="D185" s="840"/>
      <c r="E185" s="840"/>
      <c r="F185" s="840"/>
      <c r="G185" s="840"/>
      <c r="H185" s="840"/>
      <c r="I185" s="840"/>
      <c r="J185" s="840"/>
      <c r="K185" s="840"/>
      <c r="L185" s="840"/>
      <c r="M185" s="840"/>
      <c r="N185" s="840"/>
      <c r="O185" s="840"/>
      <c r="P185" s="840"/>
      <c r="Q185" s="840"/>
      <c r="R185" s="840"/>
      <c r="S185" s="840"/>
      <c r="T185" s="840"/>
      <c r="U185" s="840"/>
      <c r="V185" s="840"/>
      <c r="W185" s="840"/>
      <c r="X185" s="840"/>
      <c r="Y185" s="840"/>
      <c r="Z185" s="840"/>
      <c r="AA185" s="840"/>
      <c r="AB185" s="840"/>
      <c r="AC185" s="840"/>
      <c r="AD185" s="840"/>
      <c r="AE185" s="840"/>
      <c r="AF185" s="840"/>
      <c r="AG185" s="840"/>
      <c r="AH185" s="840"/>
      <c r="AI185" s="840"/>
      <c r="AJ185" s="840"/>
      <c r="AK185" s="840"/>
      <c r="AL185" s="840"/>
      <c r="AM185" s="840"/>
      <c r="AN185" s="840"/>
      <c r="AO185" s="840"/>
      <c r="AP185" s="840"/>
      <c r="AQ185" s="840"/>
      <c r="AR185" s="840"/>
      <c r="AS185" s="840"/>
      <c r="AT185" s="840"/>
      <c r="AU185" s="840"/>
      <c r="AV185" s="840"/>
      <c r="AW185" s="840"/>
      <c r="AX185" s="840"/>
      <c r="AY185" s="840"/>
    </row>
    <row r="186" spans="2:51" s="151" customFormat="1" x14ac:dyDescent="0.25">
      <c r="B186" s="773"/>
      <c r="C186" s="773"/>
      <c r="D186" s="840"/>
      <c r="E186" s="840"/>
      <c r="F186" s="840"/>
      <c r="G186" s="840"/>
      <c r="H186" s="840"/>
      <c r="I186" s="840"/>
      <c r="J186" s="840"/>
      <c r="K186" s="840"/>
      <c r="L186" s="840"/>
      <c r="M186" s="840"/>
      <c r="N186" s="840"/>
      <c r="O186" s="840"/>
      <c r="P186" s="840"/>
      <c r="Q186" s="840"/>
      <c r="R186" s="840"/>
      <c r="S186" s="840"/>
      <c r="T186" s="840"/>
      <c r="U186" s="840"/>
      <c r="V186" s="840"/>
      <c r="W186" s="840"/>
      <c r="X186" s="840"/>
      <c r="Y186" s="840"/>
      <c r="Z186" s="840"/>
      <c r="AA186" s="840"/>
      <c r="AB186" s="840"/>
      <c r="AC186" s="840"/>
      <c r="AD186" s="840"/>
      <c r="AE186" s="840"/>
      <c r="AF186" s="840"/>
      <c r="AG186" s="840"/>
      <c r="AH186" s="840"/>
      <c r="AI186" s="840"/>
      <c r="AJ186" s="840"/>
      <c r="AK186" s="840"/>
      <c r="AL186" s="840"/>
      <c r="AM186" s="840"/>
      <c r="AN186" s="840"/>
      <c r="AO186" s="840"/>
      <c r="AP186" s="840"/>
      <c r="AQ186" s="840"/>
      <c r="AR186" s="840"/>
      <c r="AS186" s="840"/>
      <c r="AT186" s="840"/>
      <c r="AU186" s="840"/>
      <c r="AV186" s="840"/>
      <c r="AW186" s="840"/>
      <c r="AX186" s="840"/>
      <c r="AY186" s="840"/>
    </row>
    <row r="187" spans="2:51" s="151" customFormat="1" x14ac:dyDescent="0.25">
      <c r="B187" s="773"/>
      <c r="C187" s="773"/>
      <c r="D187" s="840"/>
      <c r="E187" s="840"/>
      <c r="F187" s="840"/>
      <c r="G187" s="840"/>
      <c r="H187" s="840"/>
      <c r="I187" s="840"/>
      <c r="J187" s="840"/>
      <c r="K187" s="840"/>
      <c r="L187" s="840"/>
      <c r="M187" s="840"/>
      <c r="N187" s="840"/>
      <c r="O187" s="840"/>
      <c r="P187" s="840"/>
      <c r="Q187" s="840"/>
      <c r="R187" s="840"/>
      <c r="S187" s="840"/>
      <c r="T187" s="840"/>
      <c r="U187" s="840"/>
      <c r="V187" s="840"/>
      <c r="W187" s="840"/>
      <c r="X187" s="840"/>
      <c r="Y187" s="840"/>
      <c r="Z187" s="840"/>
      <c r="AA187" s="840"/>
      <c r="AB187" s="840"/>
      <c r="AC187" s="840"/>
      <c r="AD187" s="840"/>
      <c r="AE187" s="840"/>
      <c r="AF187" s="840"/>
      <c r="AG187" s="840"/>
      <c r="AH187" s="840"/>
      <c r="AI187" s="840"/>
      <c r="AJ187" s="840"/>
      <c r="AK187" s="840"/>
      <c r="AL187" s="840"/>
      <c r="AM187" s="840"/>
      <c r="AN187" s="840"/>
      <c r="AO187" s="840"/>
      <c r="AP187" s="840"/>
      <c r="AQ187" s="840"/>
      <c r="AR187" s="840"/>
      <c r="AS187" s="840"/>
      <c r="AT187" s="840"/>
      <c r="AU187" s="840"/>
      <c r="AV187" s="840"/>
      <c r="AW187" s="840"/>
      <c r="AX187" s="840"/>
      <c r="AY187" s="840"/>
    </row>
    <row r="188" spans="2:51" s="151" customFormat="1" x14ac:dyDescent="0.25">
      <c r="B188" s="773"/>
      <c r="C188" s="773"/>
      <c r="D188" s="840"/>
      <c r="E188" s="840"/>
      <c r="F188" s="840"/>
      <c r="G188" s="840"/>
      <c r="H188" s="840"/>
      <c r="I188" s="840"/>
      <c r="J188" s="840"/>
      <c r="K188" s="840"/>
      <c r="L188" s="840"/>
      <c r="M188" s="840"/>
      <c r="N188" s="840"/>
      <c r="O188" s="840"/>
      <c r="P188" s="840"/>
      <c r="Q188" s="840"/>
      <c r="R188" s="840"/>
      <c r="S188" s="840"/>
      <c r="T188" s="840"/>
      <c r="U188" s="840"/>
      <c r="V188" s="840"/>
      <c r="W188" s="840"/>
      <c r="X188" s="840"/>
      <c r="Y188" s="840"/>
      <c r="Z188" s="840"/>
      <c r="AA188" s="840"/>
      <c r="AB188" s="840"/>
      <c r="AC188" s="840"/>
      <c r="AD188" s="840"/>
      <c r="AE188" s="840"/>
      <c r="AF188" s="840"/>
      <c r="AG188" s="840"/>
      <c r="AH188" s="840"/>
      <c r="AI188" s="840"/>
      <c r="AJ188" s="840"/>
      <c r="AK188" s="840"/>
      <c r="AL188" s="840"/>
      <c r="AM188" s="840"/>
      <c r="AN188" s="840"/>
      <c r="AO188" s="840"/>
      <c r="AP188" s="840"/>
      <c r="AQ188" s="840"/>
      <c r="AR188" s="840"/>
      <c r="AS188" s="840"/>
      <c r="AT188" s="840"/>
      <c r="AU188" s="840"/>
      <c r="AV188" s="840"/>
      <c r="AW188" s="840"/>
      <c r="AX188" s="840"/>
      <c r="AY188" s="840"/>
    </row>
    <row r="189" spans="2:51" s="151" customFormat="1" x14ac:dyDescent="0.25">
      <c r="B189" s="773"/>
      <c r="C189" s="773"/>
      <c r="D189" s="840"/>
      <c r="E189" s="840"/>
      <c r="F189" s="840"/>
      <c r="G189" s="840"/>
      <c r="H189" s="840"/>
      <c r="I189" s="840"/>
      <c r="J189" s="840"/>
      <c r="K189" s="840"/>
      <c r="L189" s="840"/>
      <c r="M189" s="840"/>
      <c r="N189" s="840"/>
      <c r="O189" s="840"/>
      <c r="P189" s="840"/>
      <c r="Q189" s="840"/>
      <c r="R189" s="840"/>
      <c r="S189" s="840"/>
      <c r="T189" s="840"/>
      <c r="U189" s="840"/>
      <c r="V189" s="840"/>
      <c r="W189" s="840"/>
      <c r="X189" s="840"/>
      <c r="Y189" s="840"/>
      <c r="Z189" s="840"/>
      <c r="AA189" s="840"/>
      <c r="AB189" s="840"/>
      <c r="AC189" s="840"/>
      <c r="AD189" s="840"/>
      <c r="AE189" s="840"/>
      <c r="AF189" s="840"/>
      <c r="AG189" s="840"/>
      <c r="AH189" s="840"/>
      <c r="AI189" s="840"/>
      <c r="AJ189" s="840"/>
      <c r="AK189" s="840"/>
      <c r="AL189" s="840"/>
      <c r="AM189" s="840"/>
      <c r="AN189" s="840"/>
      <c r="AO189" s="840"/>
      <c r="AP189" s="840"/>
      <c r="AQ189" s="840"/>
      <c r="AR189" s="840"/>
      <c r="AS189" s="840"/>
      <c r="AT189" s="840"/>
      <c r="AU189" s="840"/>
      <c r="AV189" s="840"/>
      <c r="AW189" s="840"/>
      <c r="AX189" s="840"/>
      <c r="AY189" s="840"/>
    </row>
    <row r="190" spans="2:51" s="151" customFormat="1" x14ac:dyDescent="0.25">
      <c r="B190" s="773"/>
      <c r="C190" s="773"/>
      <c r="D190" s="840"/>
      <c r="E190" s="840"/>
      <c r="F190" s="840"/>
      <c r="G190" s="840"/>
      <c r="H190" s="840"/>
      <c r="I190" s="840"/>
      <c r="J190" s="840"/>
      <c r="K190" s="840"/>
      <c r="L190" s="840"/>
      <c r="M190" s="840"/>
      <c r="N190" s="840"/>
      <c r="O190" s="840"/>
      <c r="P190" s="840"/>
      <c r="Q190" s="840"/>
      <c r="R190" s="840"/>
      <c r="S190" s="840"/>
      <c r="T190" s="840"/>
      <c r="U190" s="840"/>
      <c r="V190" s="840"/>
      <c r="W190" s="840"/>
      <c r="X190" s="840"/>
      <c r="Y190" s="840"/>
      <c r="Z190" s="840"/>
      <c r="AA190" s="840"/>
      <c r="AB190" s="840"/>
      <c r="AC190" s="840"/>
      <c r="AD190" s="840"/>
      <c r="AE190" s="840"/>
      <c r="AF190" s="840"/>
      <c r="AG190" s="840"/>
      <c r="AH190" s="840"/>
      <c r="AI190" s="840"/>
      <c r="AJ190" s="840"/>
      <c r="AK190" s="840"/>
      <c r="AL190" s="840"/>
      <c r="AM190" s="840"/>
      <c r="AN190" s="840"/>
      <c r="AO190" s="840"/>
      <c r="AP190" s="840"/>
      <c r="AQ190" s="840"/>
      <c r="AR190" s="840"/>
      <c r="AS190" s="840"/>
      <c r="AT190" s="840"/>
      <c r="AU190" s="840"/>
      <c r="AV190" s="840"/>
      <c r="AW190" s="840"/>
      <c r="AX190" s="840"/>
      <c r="AY190" s="840"/>
    </row>
    <row r="191" spans="2:51" s="151" customFormat="1" x14ac:dyDescent="0.25">
      <c r="B191" s="773"/>
      <c r="C191" s="773"/>
      <c r="D191" s="840"/>
      <c r="E191" s="840"/>
      <c r="F191" s="840"/>
      <c r="G191" s="840"/>
      <c r="H191" s="840"/>
      <c r="I191" s="840"/>
      <c r="J191" s="840"/>
      <c r="K191" s="840"/>
      <c r="L191" s="840"/>
      <c r="M191" s="840"/>
      <c r="N191" s="840"/>
      <c r="O191" s="840"/>
      <c r="P191" s="840"/>
      <c r="Q191" s="840"/>
      <c r="R191" s="840"/>
      <c r="S191" s="840"/>
      <c r="T191" s="840"/>
      <c r="U191" s="840"/>
      <c r="V191" s="840"/>
      <c r="W191" s="840"/>
      <c r="X191" s="840"/>
      <c r="Y191" s="840"/>
      <c r="Z191" s="840"/>
      <c r="AA191" s="840"/>
      <c r="AB191" s="840"/>
      <c r="AC191" s="840"/>
      <c r="AD191" s="840"/>
      <c r="AE191" s="840"/>
      <c r="AF191" s="840"/>
      <c r="AG191" s="840"/>
      <c r="AH191" s="840"/>
      <c r="AI191" s="840"/>
      <c r="AJ191" s="840"/>
      <c r="AK191" s="840"/>
      <c r="AL191" s="840"/>
      <c r="AM191" s="840"/>
      <c r="AN191" s="840"/>
      <c r="AO191" s="840"/>
      <c r="AP191" s="840"/>
      <c r="AQ191" s="840"/>
      <c r="AR191" s="840"/>
      <c r="AS191" s="840"/>
      <c r="AT191" s="840"/>
      <c r="AU191" s="840"/>
      <c r="AV191" s="840"/>
      <c r="AW191" s="840"/>
      <c r="AX191" s="840"/>
      <c r="AY191" s="840"/>
    </row>
    <row r="192" spans="2:51" s="151" customFormat="1" x14ac:dyDescent="0.25">
      <c r="B192" s="773"/>
      <c r="C192" s="773"/>
      <c r="D192" s="840"/>
      <c r="E192" s="840"/>
      <c r="F192" s="840"/>
      <c r="G192" s="840"/>
      <c r="H192" s="840"/>
      <c r="I192" s="840"/>
      <c r="J192" s="840"/>
      <c r="K192" s="840"/>
      <c r="L192" s="840"/>
      <c r="M192" s="840"/>
      <c r="N192" s="840"/>
      <c r="O192" s="840"/>
      <c r="P192" s="840"/>
      <c r="Q192" s="840"/>
      <c r="R192" s="840"/>
      <c r="S192" s="840"/>
      <c r="T192" s="840"/>
      <c r="U192" s="840"/>
      <c r="V192" s="840"/>
      <c r="W192" s="840"/>
      <c r="X192" s="840"/>
      <c r="Y192" s="840"/>
      <c r="Z192" s="840"/>
      <c r="AA192" s="840"/>
      <c r="AB192" s="840"/>
      <c r="AC192" s="840"/>
      <c r="AD192" s="840"/>
      <c r="AE192" s="840"/>
      <c r="AF192" s="840"/>
      <c r="AG192" s="840"/>
      <c r="AH192" s="840"/>
      <c r="AI192" s="840"/>
      <c r="AJ192" s="840"/>
      <c r="AK192" s="840"/>
      <c r="AL192" s="840"/>
      <c r="AM192" s="840"/>
      <c r="AN192" s="840"/>
      <c r="AO192" s="840"/>
      <c r="AP192" s="840"/>
      <c r="AQ192" s="840"/>
      <c r="AR192" s="840"/>
      <c r="AS192" s="840"/>
      <c r="AT192" s="840"/>
      <c r="AU192" s="840"/>
      <c r="AV192" s="840"/>
      <c r="AW192" s="840"/>
      <c r="AX192" s="840"/>
      <c r="AY192" s="840"/>
    </row>
    <row r="193" spans="2:51" s="151" customFormat="1" x14ac:dyDescent="0.25">
      <c r="B193" s="773"/>
      <c r="C193" s="773"/>
      <c r="D193" s="840"/>
      <c r="E193" s="840"/>
      <c r="F193" s="840"/>
      <c r="G193" s="840"/>
      <c r="H193" s="840"/>
      <c r="I193" s="840"/>
      <c r="J193" s="840"/>
      <c r="K193" s="840"/>
      <c r="L193" s="840"/>
      <c r="M193" s="840"/>
      <c r="N193" s="840"/>
      <c r="O193" s="840"/>
      <c r="P193" s="840"/>
      <c r="Q193" s="840"/>
      <c r="R193" s="840"/>
      <c r="S193" s="840"/>
      <c r="T193" s="840"/>
      <c r="U193" s="840"/>
      <c r="V193" s="840"/>
      <c r="W193" s="840"/>
      <c r="X193" s="840"/>
      <c r="Y193" s="840"/>
      <c r="Z193" s="840"/>
      <c r="AA193" s="840"/>
      <c r="AB193" s="840"/>
      <c r="AC193" s="840"/>
      <c r="AD193" s="840"/>
      <c r="AE193" s="840"/>
      <c r="AF193" s="840"/>
      <c r="AG193" s="840"/>
      <c r="AH193" s="840"/>
      <c r="AI193" s="840"/>
      <c r="AJ193" s="840"/>
      <c r="AK193" s="840"/>
      <c r="AL193" s="840"/>
      <c r="AM193" s="840"/>
      <c r="AN193" s="840"/>
      <c r="AO193" s="840"/>
      <c r="AP193" s="840"/>
      <c r="AQ193" s="840"/>
      <c r="AR193" s="840"/>
      <c r="AS193" s="840"/>
      <c r="AT193" s="840"/>
      <c r="AU193" s="840"/>
      <c r="AV193" s="840"/>
      <c r="AW193" s="840"/>
      <c r="AX193" s="840"/>
      <c r="AY193" s="840"/>
    </row>
    <row r="194" spans="2:51" s="151" customFormat="1" x14ac:dyDescent="0.25">
      <c r="B194" s="773"/>
      <c r="C194" s="773"/>
      <c r="D194" s="840"/>
      <c r="E194" s="840"/>
      <c r="F194" s="840"/>
      <c r="G194" s="840"/>
      <c r="H194" s="840"/>
      <c r="I194" s="840"/>
      <c r="J194" s="840"/>
      <c r="K194" s="840"/>
      <c r="L194" s="840"/>
      <c r="M194" s="840"/>
      <c r="N194" s="840"/>
      <c r="O194" s="840"/>
      <c r="P194" s="840"/>
      <c r="Q194" s="840"/>
      <c r="R194" s="840"/>
      <c r="S194" s="840"/>
      <c r="T194" s="840"/>
      <c r="U194" s="840"/>
      <c r="V194" s="840"/>
      <c r="W194" s="840"/>
      <c r="X194" s="840"/>
      <c r="Y194" s="840"/>
      <c r="Z194" s="840"/>
      <c r="AA194" s="840"/>
      <c r="AB194" s="840"/>
      <c r="AC194" s="840"/>
      <c r="AD194" s="840"/>
      <c r="AE194" s="840"/>
      <c r="AF194" s="840"/>
      <c r="AG194" s="840"/>
      <c r="AH194" s="840"/>
      <c r="AI194" s="840"/>
      <c r="AJ194" s="840"/>
      <c r="AK194" s="840"/>
      <c r="AL194" s="840"/>
      <c r="AM194" s="840"/>
      <c r="AN194" s="840"/>
      <c r="AO194" s="840"/>
      <c r="AP194" s="840"/>
      <c r="AQ194" s="840"/>
      <c r="AR194" s="840"/>
      <c r="AS194" s="840"/>
      <c r="AT194" s="840"/>
      <c r="AU194" s="840"/>
      <c r="AV194" s="840"/>
      <c r="AW194" s="840"/>
      <c r="AX194" s="840"/>
      <c r="AY194" s="840"/>
    </row>
    <row r="195" spans="2:51" s="151" customFormat="1" x14ac:dyDescent="0.25">
      <c r="B195" s="773"/>
      <c r="C195" s="773"/>
      <c r="D195" s="840"/>
      <c r="E195" s="840"/>
      <c r="F195" s="840"/>
      <c r="G195" s="840"/>
      <c r="H195" s="840"/>
      <c r="I195" s="840"/>
      <c r="J195" s="840"/>
      <c r="K195" s="840"/>
      <c r="L195" s="840"/>
      <c r="M195" s="840"/>
      <c r="N195" s="840"/>
      <c r="O195" s="840"/>
      <c r="P195" s="840"/>
      <c r="Q195" s="840"/>
      <c r="R195" s="840"/>
      <c r="S195" s="840"/>
      <c r="T195" s="840"/>
      <c r="U195" s="840"/>
      <c r="V195" s="840"/>
      <c r="W195" s="840"/>
      <c r="X195" s="840"/>
      <c r="Y195" s="840"/>
      <c r="Z195" s="840"/>
      <c r="AA195" s="840"/>
      <c r="AB195" s="840"/>
      <c r="AC195" s="840"/>
      <c r="AD195" s="840"/>
      <c r="AE195" s="840"/>
      <c r="AF195" s="840"/>
      <c r="AG195" s="840"/>
      <c r="AH195" s="840"/>
      <c r="AI195" s="840"/>
      <c r="AJ195" s="840"/>
      <c r="AK195" s="840"/>
      <c r="AL195" s="840"/>
      <c r="AM195" s="840"/>
      <c r="AN195" s="840"/>
      <c r="AO195" s="840"/>
      <c r="AP195" s="840"/>
      <c r="AQ195" s="840"/>
      <c r="AR195" s="840"/>
      <c r="AS195" s="840"/>
      <c r="AT195" s="840"/>
      <c r="AU195" s="840"/>
      <c r="AV195" s="840"/>
      <c r="AW195" s="840"/>
      <c r="AX195" s="840"/>
      <c r="AY195" s="840"/>
    </row>
    <row r="196" spans="2:51" s="151" customFormat="1" x14ac:dyDescent="0.25">
      <c r="B196" s="773"/>
      <c r="C196" s="773"/>
      <c r="D196" s="840"/>
      <c r="E196" s="840"/>
      <c r="F196" s="840"/>
      <c r="G196" s="840"/>
      <c r="H196" s="840"/>
      <c r="I196" s="840"/>
      <c r="J196" s="840"/>
      <c r="K196" s="840"/>
      <c r="L196" s="840"/>
      <c r="M196" s="840"/>
      <c r="N196" s="840"/>
      <c r="O196" s="840"/>
      <c r="P196" s="840"/>
      <c r="Q196" s="840"/>
      <c r="R196" s="840"/>
      <c r="S196" s="840"/>
      <c r="T196" s="840"/>
      <c r="U196" s="840"/>
      <c r="V196" s="840"/>
      <c r="W196" s="840"/>
      <c r="X196" s="840"/>
      <c r="Y196" s="840"/>
      <c r="Z196" s="840"/>
      <c r="AA196" s="840"/>
      <c r="AB196" s="840"/>
      <c r="AC196" s="840"/>
      <c r="AD196" s="840"/>
      <c r="AE196" s="840"/>
      <c r="AF196" s="840"/>
      <c r="AG196" s="840"/>
      <c r="AH196" s="840"/>
      <c r="AI196" s="840"/>
      <c r="AJ196" s="840"/>
      <c r="AK196" s="840"/>
      <c r="AL196" s="840"/>
      <c r="AM196" s="840"/>
      <c r="AN196" s="840"/>
      <c r="AO196" s="840"/>
      <c r="AP196" s="840"/>
      <c r="AQ196" s="840"/>
      <c r="AR196" s="840"/>
      <c r="AS196" s="840"/>
      <c r="AT196" s="840"/>
      <c r="AU196" s="840"/>
      <c r="AV196" s="840"/>
      <c r="AW196" s="840"/>
      <c r="AX196" s="840"/>
      <c r="AY196" s="840"/>
    </row>
    <row r="197" spans="2:51" s="151" customFormat="1" x14ac:dyDescent="0.25">
      <c r="B197" s="773"/>
      <c r="C197" s="773"/>
      <c r="D197" s="840"/>
      <c r="E197" s="840"/>
      <c r="F197" s="840"/>
      <c r="G197" s="840"/>
      <c r="H197" s="840"/>
      <c r="I197" s="840"/>
      <c r="J197" s="840"/>
      <c r="K197" s="840"/>
      <c r="L197" s="840"/>
      <c r="M197" s="840"/>
      <c r="N197" s="840"/>
      <c r="O197" s="840"/>
      <c r="P197" s="840"/>
      <c r="Q197" s="840"/>
      <c r="R197" s="840"/>
      <c r="S197" s="840"/>
      <c r="T197" s="840"/>
      <c r="U197" s="840"/>
      <c r="V197" s="840"/>
      <c r="W197" s="840"/>
      <c r="X197" s="840"/>
      <c r="Y197" s="840"/>
      <c r="Z197" s="840"/>
      <c r="AA197" s="840"/>
      <c r="AB197" s="840"/>
      <c r="AC197" s="840"/>
      <c r="AD197" s="840"/>
      <c r="AE197" s="840"/>
      <c r="AF197" s="840"/>
      <c r="AG197" s="840"/>
      <c r="AH197" s="840"/>
      <c r="AI197" s="840"/>
      <c r="AJ197" s="840"/>
      <c r="AK197" s="840"/>
      <c r="AL197" s="840"/>
      <c r="AM197" s="840"/>
      <c r="AN197" s="840"/>
      <c r="AO197" s="840"/>
      <c r="AP197" s="840"/>
      <c r="AQ197" s="840"/>
      <c r="AR197" s="840"/>
      <c r="AS197" s="840"/>
      <c r="AT197" s="840"/>
      <c r="AU197" s="840"/>
      <c r="AV197" s="840"/>
      <c r="AW197" s="840"/>
      <c r="AX197" s="840"/>
      <c r="AY197" s="840"/>
    </row>
    <row r="198" spans="2:51" s="151" customFormat="1" x14ac:dyDescent="0.25">
      <c r="B198" s="773"/>
      <c r="C198" s="773"/>
      <c r="D198" s="840"/>
      <c r="E198" s="840"/>
      <c r="F198" s="840"/>
      <c r="G198" s="840"/>
      <c r="H198" s="840"/>
      <c r="I198" s="840"/>
      <c r="J198" s="840"/>
      <c r="K198" s="840"/>
      <c r="L198" s="840"/>
      <c r="M198" s="840"/>
      <c r="N198" s="840"/>
      <c r="O198" s="840"/>
      <c r="P198" s="840"/>
      <c r="Q198" s="840"/>
      <c r="R198" s="840"/>
      <c r="S198" s="840"/>
      <c r="T198" s="840"/>
      <c r="U198" s="840"/>
      <c r="V198" s="840"/>
      <c r="W198" s="840"/>
      <c r="X198" s="840"/>
      <c r="Y198" s="840"/>
      <c r="Z198" s="840"/>
      <c r="AA198" s="840"/>
      <c r="AB198" s="840"/>
      <c r="AC198" s="840"/>
      <c r="AD198" s="840"/>
      <c r="AE198" s="840"/>
      <c r="AF198" s="840"/>
      <c r="AG198" s="840"/>
      <c r="AH198" s="840"/>
      <c r="AI198" s="840"/>
      <c r="AJ198" s="840"/>
      <c r="AK198" s="840"/>
      <c r="AL198" s="840"/>
      <c r="AM198" s="840"/>
      <c r="AN198" s="840"/>
      <c r="AO198" s="840"/>
      <c r="AP198" s="840"/>
      <c r="AQ198" s="840"/>
      <c r="AR198" s="840"/>
      <c r="AS198" s="840"/>
      <c r="AT198" s="840"/>
      <c r="AU198" s="840"/>
      <c r="AV198" s="840"/>
      <c r="AW198" s="840"/>
      <c r="AX198" s="840"/>
      <c r="AY198" s="840"/>
    </row>
    <row r="199" spans="2:51" s="151" customFormat="1" x14ac:dyDescent="0.25">
      <c r="B199" s="773"/>
      <c r="C199" s="773"/>
      <c r="D199" s="840"/>
      <c r="E199" s="840"/>
      <c r="F199" s="840"/>
      <c r="G199" s="840"/>
      <c r="H199" s="840"/>
      <c r="I199" s="840"/>
      <c r="J199" s="840"/>
      <c r="K199" s="840"/>
      <c r="L199" s="840"/>
      <c r="M199" s="840"/>
      <c r="N199" s="840"/>
      <c r="O199" s="840"/>
      <c r="P199" s="840"/>
      <c r="Q199" s="840"/>
      <c r="R199" s="840"/>
      <c r="S199" s="840"/>
      <c r="T199" s="840"/>
      <c r="U199" s="840"/>
      <c r="V199" s="840"/>
      <c r="W199" s="840"/>
      <c r="X199" s="840"/>
      <c r="Y199" s="840"/>
      <c r="Z199" s="840"/>
      <c r="AA199" s="840"/>
      <c r="AB199" s="840"/>
      <c r="AC199" s="840"/>
      <c r="AD199" s="840"/>
      <c r="AE199" s="840"/>
      <c r="AF199" s="840"/>
      <c r="AG199" s="840"/>
      <c r="AH199" s="840"/>
      <c r="AI199" s="840"/>
      <c r="AJ199" s="840"/>
      <c r="AK199" s="840"/>
      <c r="AL199" s="840"/>
      <c r="AM199" s="840"/>
      <c r="AN199" s="840"/>
      <c r="AO199" s="840"/>
      <c r="AP199" s="840"/>
      <c r="AQ199" s="840"/>
      <c r="AR199" s="840"/>
      <c r="AS199" s="840"/>
      <c r="AT199" s="840"/>
      <c r="AU199" s="840"/>
      <c r="AV199" s="840"/>
      <c r="AW199" s="840"/>
      <c r="AX199" s="840"/>
      <c r="AY199" s="840"/>
    </row>
    <row r="200" spans="2:51" s="151" customFormat="1" x14ac:dyDescent="0.25">
      <c r="B200" s="773"/>
      <c r="C200" s="773"/>
      <c r="D200" s="840"/>
      <c r="E200" s="840"/>
      <c r="F200" s="840"/>
      <c r="G200" s="840"/>
      <c r="H200" s="840"/>
      <c r="I200" s="840"/>
      <c r="J200" s="840"/>
      <c r="K200" s="840"/>
      <c r="L200" s="840"/>
      <c r="M200" s="840"/>
      <c r="N200" s="840"/>
      <c r="O200" s="840"/>
      <c r="P200" s="840"/>
      <c r="Q200" s="840"/>
      <c r="R200" s="840"/>
      <c r="S200" s="840"/>
      <c r="T200" s="840"/>
      <c r="U200" s="840"/>
      <c r="V200" s="840"/>
      <c r="W200" s="840"/>
      <c r="X200" s="840"/>
      <c r="Y200" s="840"/>
      <c r="Z200" s="840"/>
      <c r="AA200" s="840"/>
      <c r="AB200" s="840"/>
      <c r="AC200" s="840"/>
      <c r="AD200" s="840"/>
      <c r="AE200" s="840"/>
      <c r="AF200" s="840"/>
      <c r="AG200" s="840"/>
      <c r="AH200" s="840"/>
      <c r="AI200" s="840"/>
      <c r="AJ200" s="840"/>
      <c r="AK200" s="840"/>
      <c r="AL200" s="840"/>
      <c r="AM200" s="840"/>
      <c r="AN200" s="840"/>
      <c r="AO200" s="840"/>
      <c r="AP200" s="840"/>
      <c r="AQ200" s="840"/>
      <c r="AR200" s="840"/>
      <c r="AS200" s="840"/>
      <c r="AT200" s="840"/>
      <c r="AU200" s="840"/>
      <c r="AV200" s="840"/>
      <c r="AW200" s="840"/>
      <c r="AX200" s="840"/>
      <c r="AY200" s="840"/>
    </row>
    <row r="201" spans="2:51" s="151" customFormat="1" x14ac:dyDescent="0.25">
      <c r="B201" s="773"/>
      <c r="C201" s="773"/>
      <c r="D201" s="840"/>
      <c r="E201" s="840"/>
      <c r="F201" s="840"/>
      <c r="G201" s="840"/>
      <c r="H201" s="840"/>
      <c r="I201" s="840"/>
      <c r="J201" s="840"/>
      <c r="K201" s="840"/>
      <c r="L201" s="840"/>
      <c r="M201" s="840"/>
      <c r="N201" s="840"/>
      <c r="O201" s="840"/>
      <c r="P201" s="840"/>
      <c r="Q201" s="840"/>
      <c r="R201" s="840"/>
      <c r="S201" s="840"/>
      <c r="T201" s="840"/>
      <c r="U201" s="840"/>
      <c r="V201" s="840"/>
      <c r="W201" s="840"/>
      <c r="X201" s="840"/>
      <c r="Y201" s="840"/>
      <c r="Z201" s="840"/>
      <c r="AA201" s="840"/>
      <c r="AB201" s="840"/>
      <c r="AC201" s="840"/>
      <c r="AD201" s="840"/>
      <c r="AE201" s="840"/>
      <c r="AF201" s="840"/>
      <c r="AG201" s="840"/>
      <c r="AH201" s="840"/>
      <c r="AI201" s="840"/>
      <c r="AJ201" s="840"/>
      <c r="AK201" s="840"/>
      <c r="AL201" s="840"/>
      <c r="AM201" s="840"/>
      <c r="AN201" s="840"/>
      <c r="AO201" s="840"/>
      <c r="AP201" s="840"/>
      <c r="AQ201" s="840"/>
      <c r="AR201" s="840"/>
      <c r="AS201" s="840"/>
      <c r="AT201" s="840"/>
      <c r="AU201" s="840"/>
      <c r="AV201" s="840"/>
      <c r="AW201" s="840"/>
      <c r="AX201" s="840"/>
      <c r="AY201" s="840"/>
    </row>
    <row r="202" spans="2:51" s="151" customFormat="1" x14ac:dyDescent="0.25">
      <c r="B202" s="773"/>
      <c r="C202" s="773"/>
      <c r="D202" s="840"/>
      <c r="E202" s="840"/>
      <c r="F202" s="840"/>
      <c r="G202" s="840"/>
      <c r="H202" s="840"/>
      <c r="I202" s="840"/>
      <c r="J202" s="840"/>
      <c r="K202" s="840"/>
      <c r="L202" s="840"/>
      <c r="M202" s="840"/>
      <c r="N202" s="840"/>
      <c r="O202" s="840"/>
      <c r="P202" s="840"/>
      <c r="Q202" s="840"/>
      <c r="R202" s="840"/>
      <c r="S202" s="840"/>
      <c r="T202" s="840"/>
      <c r="U202" s="840"/>
      <c r="V202" s="840"/>
      <c r="W202" s="840"/>
      <c r="X202" s="840"/>
      <c r="Y202" s="840"/>
      <c r="Z202" s="840"/>
      <c r="AA202" s="840"/>
      <c r="AB202" s="840"/>
      <c r="AC202" s="840"/>
      <c r="AD202" s="840"/>
      <c r="AE202" s="840"/>
      <c r="AF202" s="840"/>
      <c r="AG202" s="840"/>
      <c r="AH202" s="840"/>
      <c r="AI202" s="840"/>
      <c r="AJ202" s="840"/>
      <c r="AK202" s="840"/>
      <c r="AL202" s="840"/>
      <c r="AM202" s="840"/>
      <c r="AN202" s="840"/>
      <c r="AO202" s="840"/>
      <c r="AP202" s="840"/>
      <c r="AQ202" s="840"/>
      <c r="AR202" s="840"/>
      <c r="AS202" s="840"/>
      <c r="AT202" s="840"/>
      <c r="AU202" s="840"/>
      <c r="AV202" s="840"/>
      <c r="AW202" s="840"/>
      <c r="AX202" s="840"/>
      <c r="AY202" s="840"/>
    </row>
    <row r="203" spans="2:51" s="151" customFormat="1" x14ac:dyDescent="0.25">
      <c r="B203" s="773"/>
      <c r="C203" s="773"/>
      <c r="D203" s="840"/>
      <c r="E203" s="840"/>
      <c r="F203" s="840"/>
      <c r="G203" s="840"/>
      <c r="H203" s="840"/>
      <c r="I203" s="840"/>
      <c r="J203" s="840"/>
      <c r="K203" s="840"/>
      <c r="L203" s="840"/>
      <c r="M203" s="840"/>
      <c r="N203" s="840"/>
      <c r="O203" s="840"/>
      <c r="P203" s="840"/>
      <c r="Q203" s="840"/>
      <c r="R203" s="840"/>
      <c r="S203" s="840"/>
      <c r="T203" s="840"/>
      <c r="U203" s="840"/>
      <c r="V203" s="840"/>
      <c r="W203" s="840"/>
      <c r="X203" s="840"/>
      <c r="Y203" s="840"/>
      <c r="Z203" s="840"/>
      <c r="AA203" s="840"/>
      <c r="AB203" s="840"/>
      <c r="AC203" s="840"/>
      <c r="AD203" s="840"/>
      <c r="AE203" s="840"/>
      <c r="AF203" s="840"/>
      <c r="AG203" s="840"/>
      <c r="AH203" s="840"/>
      <c r="AI203" s="840"/>
      <c r="AJ203" s="840"/>
      <c r="AK203" s="840"/>
      <c r="AL203" s="840"/>
      <c r="AM203" s="840"/>
      <c r="AN203" s="840"/>
      <c r="AO203" s="840"/>
      <c r="AP203" s="840"/>
      <c r="AQ203" s="840"/>
      <c r="AR203" s="840"/>
      <c r="AS203" s="840"/>
      <c r="AT203" s="840"/>
      <c r="AU203" s="840"/>
      <c r="AV203" s="840"/>
      <c r="AW203" s="840"/>
      <c r="AX203" s="840"/>
      <c r="AY203" s="840"/>
    </row>
    <row r="204" spans="2:51" s="151" customFormat="1" x14ac:dyDescent="0.25">
      <c r="B204" s="773"/>
      <c r="C204" s="773"/>
      <c r="D204" s="840"/>
      <c r="E204" s="840"/>
      <c r="F204" s="840"/>
      <c r="G204" s="840"/>
      <c r="H204" s="840"/>
      <c r="I204" s="840"/>
      <c r="J204" s="840"/>
      <c r="K204" s="840"/>
      <c r="L204" s="840"/>
      <c r="M204" s="840"/>
      <c r="N204" s="840"/>
      <c r="O204" s="840"/>
      <c r="P204" s="840"/>
      <c r="Q204" s="840"/>
      <c r="R204" s="840"/>
      <c r="S204" s="840"/>
      <c r="T204" s="840"/>
      <c r="U204" s="840"/>
      <c r="V204" s="840"/>
      <c r="W204" s="840"/>
      <c r="X204" s="840"/>
      <c r="Y204" s="840"/>
      <c r="Z204" s="840"/>
      <c r="AA204" s="840"/>
      <c r="AB204" s="840"/>
      <c r="AC204" s="840"/>
      <c r="AD204" s="840"/>
      <c r="AE204" s="840"/>
      <c r="AF204" s="840"/>
      <c r="AG204" s="840"/>
      <c r="AH204" s="840"/>
      <c r="AI204" s="840"/>
      <c r="AJ204" s="840"/>
      <c r="AK204" s="840"/>
      <c r="AL204" s="840"/>
      <c r="AM204" s="840"/>
      <c r="AN204" s="840"/>
      <c r="AO204" s="840"/>
      <c r="AP204" s="840"/>
      <c r="AQ204" s="840"/>
      <c r="AR204" s="840"/>
      <c r="AS204" s="840"/>
      <c r="AT204" s="840"/>
      <c r="AU204" s="840"/>
      <c r="AV204" s="840"/>
      <c r="AW204" s="840"/>
      <c r="AX204" s="840"/>
      <c r="AY204" s="840"/>
    </row>
    <row r="205" spans="2:51" s="151" customFormat="1" x14ac:dyDescent="0.25">
      <c r="B205" s="773"/>
      <c r="C205" s="773"/>
      <c r="D205" s="840"/>
      <c r="E205" s="840"/>
      <c r="F205" s="840"/>
      <c r="G205" s="840"/>
      <c r="H205" s="840"/>
      <c r="I205" s="840"/>
      <c r="J205" s="840"/>
      <c r="K205" s="840"/>
      <c r="L205" s="840"/>
      <c r="M205" s="840"/>
      <c r="N205" s="840"/>
      <c r="O205" s="840"/>
      <c r="P205" s="840"/>
      <c r="Q205" s="840"/>
      <c r="R205" s="840"/>
      <c r="S205" s="840"/>
      <c r="T205" s="840"/>
      <c r="U205" s="840"/>
      <c r="V205" s="840"/>
      <c r="W205" s="840"/>
      <c r="X205" s="840"/>
      <c r="Y205" s="840"/>
      <c r="Z205" s="840"/>
      <c r="AA205" s="840"/>
      <c r="AB205" s="840"/>
      <c r="AC205" s="840"/>
      <c r="AD205" s="840"/>
      <c r="AE205" s="840"/>
      <c r="AF205" s="840"/>
      <c r="AG205" s="840"/>
      <c r="AH205" s="840"/>
      <c r="AI205" s="840"/>
      <c r="AJ205" s="840"/>
      <c r="AK205" s="840"/>
      <c r="AL205" s="840"/>
      <c r="AM205" s="840"/>
      <c r="AN205" s="840"/>
      <c r="AO205" s="840"/>
      <c r="AP205" s="840"/>
      <c r="AQ205" s="840"/>
      <c r="AR205" s="840"/>
      <c r="AS205" s="840"/>
      <c r="AT205" s="840"/>
      <c r="AU205" s="840"/>
      <c r="AV205" s="840"/>
      <c r="AW205" s="840"/>
      <c r="AX205" s="840"/>
      <c r="AY205" s="840"/>
    </row>
    <row r="206" spans="2:51" s="151" customFormat="1" x14ac:dyDescent="0.25">
      <c r="B206" s="773"/>
      <c r="C206" s="773"/>
      <c r="D206" s="840"/>
      <c r="E206" s="840"/>
      <c r="F206" s="840"/>
      <c r="G206" s="840"/>
      <c r="H206" s="840"/>
      <c r="I206" s="840"/>
      <c r="J206" s="840"/>
      <c r="K206" s="840"/>
      <c r="L206" s="840"/>
      <c r="M206" s="840"/>
      <c r="N206" s="840"/>
      <c r="O206" s="840"/>
      <c r="P206" s="840"/>
      <c r="Q206" s="840"/>
      <c r="R206" s="840"/>
      <c r="S206" s="840"/>
      <c r="T206" s="840"/>
      <c r="U206" s="840"/>
      <c r="V206" s="840"/>
      <c r="W206" s="840"/>
      <c r="X206" s="840"/>
      <c r="Y206" s="840"/>
      <c r="Z206" s="840"/>
      <c r="AA206" s="840"/>
      <c r="AB206" s="840"/>
      <c r="AC206" s="840"/>
      <c r="AD206" s="840"/>
      <c r="AE206" s="840"/>
      <c r="AF206" s="840"/>
      <c r="AG206" s="840"/>
      <c r="AH206" s="840"/>
      <c r="AI206" s="840"/>
      <c r="AJ206" s="840"/>
      <c r="AK206" s="840"/>
      <c r="AL206" s="840"/>
      <c r="AM206" s="840"/>
      <c r="AN206" s="840"/>
      <c r="AO206" s="840"/>
      <c r="AP206" s="840"/>
      <c r="AQ206" s="840"/>
      <c r="AR206" s="840"/>
      <c r="AS206" s="840"/>
      <c r="AT206" s="840"/>
      <c r="AU206" s="840"/>
      <c r="AV206" s="840"/>
      <c r="AW206" s="840"/>
      <c r="AX206" s="840"/>
      <c r="AY206" s="840"/>
    </row>
    <row r="207" spans="2:51" s="151" customFormat="1" x14ac:dyDescent="0.25">
      <c r="B207" s="773"/>
      <c r="C207" s="773"/>
      <c r="D207" s="840"/>
      <c r="E207" s="840"/>
      <c r="F207" s="840"/>
      <c r="G207" s="840"/>
      <c r="H207" s="840"/>
      <c r="I207" s="840"/>
      <c r="J207" s="840"/>
      <c r="K207" s="840"/>
      <c r="L207" s="840"/>
      <c r="M207" s="840"/>
      <c r="N207" s="840"/>
      <c r="O207" s="840"/>
      <c r="P207" s="840"/>
      <c r="Q207" s="840"/>
      <c r="R207" s="840"/>
      <c r="S207" s="840"/>
      <c r="T207" s="840"/>
      <c r="U207" s="840"/>
      <c r="V207" s="840"/>
      <c r="W207" s="840"/>
      <c r="X207" s="840"/>
      <c r="Y207" s="840"/>
      <c r="Z207" s="840"/>
      <c r="AA207" s="840"/>
      <c r="AB207" s="840"/>
      <c r="AC207" s="840"/>
      <c r="AD207" s="840"/>
      <c r="AE207" s="840"/>
      <c r="AF207" s="840"/>
      <c r="AG207" s="840"/>
      <c r="AH207" s="840"/>
      <c r="AI207" s="840"/>
      <c r="AJ207" s="840"/>
      <c r="AK207" s="840"/>
      <c r="AL207" s="840"/>
      <c r="AM207" s="840"/>
      <c r="AN207" s="840"/>
      <c r="AO207" s="840"/>
      <c r="AP207" s="840"/>
      <c r="AQ207" s="840"/>
      <c r="AR207" s="840"/>
      <c r="AS207" s="840"/>
      <c r="AT207" s="840"/>
      <c r="AU207" s="840"/>
      <c r="AV207" s="840"/>
      <c r="AW207" s="840"/>
      <c r="AX207" s="840"/>
      <c r="AY207" s="840"/>
    </row>
    <row r="208" spans="2:51" s="151" customFormat="1" x14ac:dyDescent="0.25">
      <c r="B208" s="773"/>
      <c r="C208" s="773"/>
      <c r="D208" s="840"/>
      <c r="E208" s="840"/>
      <c r="F208" s="840"/>
      <c r="G208" s="840"/>
      <c r="H208" s="840"/>
      <c r="I208" s="840"/>
      <c r="J208" s="840"/>
      <c r="K208" s="840"/>
      <c r="L208" s="840"/>
      <c r="M208" s="840"/>
      <c r="N208" s="840"/>
      <c r="O208" s="840"/>
      <c r="P208" s="840"/>
      <c r="Q208" s="840"/>
      <c r="R208" s="840"/>
      <c r="S208" s="840"/>
      <c r="T208" s="840"/>
      <c r="U208" s="840"/>
      <c r="V208" s="840"/>
      <c r="W208" s="840"/>
      <c r="X208" s="840"/>
      <c r="Y208" s="840"/>
      <c r="Z208" s="840"/>
      <c r="AA208" s="840"/>
      <c r="AB208" s="840"/>
      <c r="AC208" s="840"/>
      <c r="AD208" s="840"/>
      <c r="AE208" s="840"/>
      <c r="AF208" s="840"/>
      <c r="AG208" s="840"/>
      <c r="AH208" s="840"/>
      <c r="AI208" s="840"/>
      <c r="AJ208" s="840"/>
      <c r="AK208" s="840"/>
      <c r="AL208" s="840"/>
      <c r="AM208" s="840"/>
      <c r="AN208" s="840"/>
      <c r="AO208" s="840"/>
      <c r="AP208" s="840"/>
      <c r="AQ208" s="840"/>
      <c r="AR208" s="840"/>
      <c r="AS208" s="840"/>
      <c r="AT208" s="840"/>
      <c r="AU208" s="840"/>
      <c r="AV208" s="840"/>
      <c r="AW208" s="840"/>
      <c r="AX208" s="840"/>
      <c r="AY208" s="840"/>
    </row>
    <row r="209" spans="2:51" s="151" customFormat="1" x14ac:dyDescent="0.25">
      <c r="B209" s="773"/>
      <c r="C209" s="773"/>
      <c r="D209" s="840"/>
      <c r="E209" s="840"/>
      <c r="F209" s="840"/>
      <c r="G209" s="840"/>
      <c r="H209" s="840"/>
      <c r="I209" s="840"/>
      <c r="J209" s="840"/>
      <c r="K209" s="840"/>
      <c r="L209" s="840"/>
      <c r="M209" s="840"/>
      <c r="N209" s="840"/>
      <c r="O209" s="840"/>
      <c r="P209" s="840"/>
      <c r="Q209" s="840"/>
      <c r="R209" s="840"/>
      <c r="S209" s="840"/>
      <c r="T209" s="840"/>
      <c r="U209" s="840"/>
      <c r="V209" s="840"/>
      <c r="W209" s="840"/>
      <c r="X209" s="840"/>
      <c r="Y209" s="840"/>
      <c r="Z209" s="840"/>
      <c r="AA209" s="840"/>
      <c r="AB209" s="840"/>
      <c r="AC209" s="840"/>
      <c r="AD209" s="840"/>
      <c r="AE209" s="840"/>
      <c r="AF209" s="840"/>
      <c r="AG209" s="840"/>
      <c r="AH209" s="840"/>
      <c r="AI209" s="840"/>
      <c r="AJ209" s="840"/>
      <c r="AK209" s="840"/>
      <c r="AL209" s="840"/>
      <c r="AM209" s="840"/>
      <c r="AN209" s="840"/>
      <c r="AO209" s="840"/>
      <c r="AP209" s="840"/>
      <c r="AQ209" s="840"/>
      <c r="AR209" s="840"/>
      <c r="AS209" s="840"/>
      <c r="AT209" s="840"/>
      <c r="AU209" s="840"/>
      <c r="AV209" s="840"/>
      <c r="AW209" s="840"/>
      <c r="AX209" s="840"/>
      <c r="AY209" s="840"/>
    </row>
    <row r="210" spans="2:51" s="151" customFormat="1" x14ac:dyDescent="0.25">
      <c r="B210" s="773"/>
      <c r="C210" s="773"/>
      <c r="D210" s="840"/>
      <c r="E210" s="840"/>
      <c r="F210" s="840"/>
      <c r="G210" s="840"/>
      <c r="H210" s="840"/>
      <c r="I210" s="840"/>
      <c r="J210" s="840"/>
      <c r="K210" s="840"/>
      <c r="L210" s="840"/>
      <c r="M210" s="840"/>
      <c r="N210" s="840"/>
      <c r="O210" s="840"/>
      <c r="P210" s="840"/>
      <c r="Q210" s="840"/>
      <c r="R210" s="840"/>
      <c r="S210" s="840"/>
      <c r="T210" s="840"/>
      <c r="U210" s="840"/>
      <c r="V210" s="840"/>
      <c r="W210" s="840"/>
      <c r="X210" s="840"/>
      <c r="Y210" s="840"/>
      <c r="Z210" s="840"/>
      <c r="AA210" s="840"/>
      <c r="AB210" s="840"/>
      <c r="AC210" s="840"/>
      <c r="AD210" s="840"/>
      <c r="AE210" s="840"/>
      <c r="AF210" s="840"/>
      <c r="AG210" s="840"/>
      <c r="AH210" s="840"/>
      <c r="AI210" s="840"/>
      <c r="AJ210" s="840"/>
      <c r="AK210" s="840"/>
      <c r="AL210" s="840"/>
      <c r="AM210" s="840"/>
      <c r="AN210" s="840"/>
      <c r="AO210" s="840"/>
      <c r="AP210" s="840"/>
      <c r="AQ210" s="840"/>
      <c r="AR210" s="840"/>
      <c r="AS210" s="840"/>
      <c r="AT210" s="840"/>
      <c r="AU210" s="840"/>
      <c r="AV210" s="840"/>
      <c r="AW210" s="840"/>
      <c r="AX210" s="840"/>
      <c r="AY210" s="840"/>
    </row>
    <row r="211" spans="2:51" s="151" customFormat="1" x14ac:dyDescent="0.25">
      <c r="B211" s="773"/>
      <c r="C211" s="773"/>
      <c r="D211" s="840"/>
      <c r="E211" s="840"/>
      <c r="F211" s="840"/>
      <c r="G211" s="840"/>
      <c r="H211" s="840"/>
      <c r="I211" s="840"/>
      <c r="J211" s="840"/>
      <c r="K211" s="840"/>
      <c r="L211" s="840"/>
      <c r="M211" s="840"/>
      <c r="N211" s="840"/>
      <c r="O211" s="840"/>
      <c r="P211" s="840"/>
      <c r="Q211" s="840"/>
      <c r="R211" s="840"/>
      <c r="S211" s="840"/>
      <c r="T211" s="840"/>
      <c r="U211" s="840"/>
      <c r="V211" s="840"/>
      <c r="W211" s="840"/>
      <c r="X211" s="840"/>
      <c r="Y211" s="840"/>
      <c r="Z211" s="840"/>
      <c r="AA211" s="840"/>
      <c r="AB211" s="840"/>
      <c r="AC211" s="840"/>
      <c r="AD211" s="840"/>
      <c r="AE211" s="840"/>
      <c r="AF211" s="840"/>
      <c r="AG211" s="840"/>
      <c r="AH211" s="840"/>
      <c r="AI211" s="840"/>
      <c r="AJ211" s="840"/>
      <c r="AK211" s="840"/>
      <c r="AL211" s="840"/>
      <c r="AM211" s="840"/>
      <c r="AN211" s="840"/>
      <c r="AO211" s="840"/>
      <c r="AP211" s="840"/>
      <c r="AQ211" s="840"/>
      <c r="AR211" s="840"/>
      <c r="AS211" s="840"/>
      <c r="AT211" s="840"/>
      <c r="AU211" s="840"/>
      <c r="AV211" s="840"/>
      <c r="AW211" s="840"/>
      <c r="AX211" s="840"/>
      <c r="AY211" s="840"/>
    </row>
    <row r="212" spans="2:51" s="151" customFormat="1" x14ac:dyDescent="0.25">
      <c r="B212" s="773"/>
      <c r="C212" s="773"/>
      <c r="D212" s="840"/>
      <c r="E212" s="840"/>
      <c r="F212" s="840"/>
      <c r="G212" s="840"/>
      <c r="H212" s="840"/>
      <c r="I212" s="840"/>
      <c r="J212" s="840"/>
      <c r="K212" s="840"/>
      <c r="L212" s="840"/>
      <c r="M212" s="840"/>
      <c r="N212" s="840"/>
      <c r="O212" s="840"/>
      <c r="P212" s="840"/>
      <c r="Q212" s="840"/>
      <c r="R212" s="840"/>
      <c r="S212" s="840"/>
      <c r="T212" s="840"/>
      <c r="U212" s="840"/>
      <c r="V212" s="840"/>
      <c r="W212" s="840"/>
      <c r="X212" s="840"/>
      <c r="Y212" s="840"/>
      <c r="Z212" s="840"/>
      <c r="AA212" s="840"/>
      <c r="AB212" s="840"/>
      <c r="AC212" s="840"/>
      <c r="AD212" s="840"/>
      <c r="AE212" s="840"/>
      <c r="AF212" s="840"/>
      <c r="AG212" s="840"/>
      <c r="AH212" s="840"/>
      <c r="AI212" s="840"/>
      <c r="AJ212" s="840"/>
      <c r="AK212" s="840"/>
      <c r="AL212" s="840"/>
      <c r="AM212" s="840"/>
      <c r="AN212" s="840"/>
      <c r="AO212" s="840"/>
      <c r="AP212" s="840"/>
      <c r="AQ212" s="840"/>
      <c r="AR212" s="840"/>
      <c r="AS212" s="840"/>
      <c r="AT212" s="840"/>
      <c r="AU212" s="840"/>
      <c r="AV212" s="840"/>
      <c r="AW212" s="840"/>
      <c r="AX212" s="840"/>
      <c r="AY212" s="840"/>
    </row>
    <row r="213" spans="2:51" s="151" customFormat="1" x14ac:dyDescent="0.25">
      <c r="B213" s="773"/>
      <c r="C213" s="773"/>
      <c r="D213" s="840"/>
      <c r="E213" s="840"/>
      <c r="F213" s="840"/>
      <c r="G213" s="840"/>
      <c r="H213" s="840"/>
      <c r="I213" s="840"/>
      <c r="J213" s="840"/>
      <c r="K213" s="840"/>
      <c r="L213" s="840"/>
      <c r="M213" s="840"/>
      <c r="N213" s="840"/>
      <c r="O213" s="840"/>
      <c r="P213" s="840"/>
      <c r="Q213" s="840"/>
      <c r="R213" s="840"/>
      <c r="S213" s="840"/>
      <c r="T213" s="840"/>
      <c r="U213" s="840"/>
      <c r="V213" s="840"/>
      <c r="W213" s="840"/>
      <c r="X213" s="840"/>
      <c r="Y213" s="840"/>
      <c r="Z213" s="840"/>
      <c r="AA213" s="840"/>
      <c r="AB213" s="840"/>
      <c r="AC213" s="840"/>
      <c r="AD213" s="840"/>
      <c r="AE213" s="840"/>
      <c r="AF213" s="840"/>
      <c r="AG213" s="840"/>
      <c r="AH213" s="840"/>
      <c r="AI213" s="840"/>
      <c r="AJ213" s="840"/>
      <c r="AK213" s="840"/>
      <c r="AL213" s="840"/>
      <c r="AM213" s="840"/>
      <c r="AN213" s="840"/>
      <c r="AO213" s="840"/>
      <c r="AP213" s="840"/>
      <c r="AQ213" s="840"/>
      <c r="AR213" s="840"/>
      <c r="AS213" s="840"/>
      <c r="AT213" s="840"/>
      <c r="AU213" s="840"/>
      <c r="AV213" s="840"/>
      <c r="AW213" s="840"/>
      <c r="AX213" s="840"/>
      <c r="AY213" s="840"/>
    </row>
    <row r="214" spans="2:51" s="151" customFormat="1" x14ac:dyDescent="0.25">
      <c r="B214" s="773"/>
      <c r="C214" s="773"/>
      <c r="D214" s="840"/>
      <c r="E214" s="840"/>
      <c r="F214" s="840"/>
      <c r="G214" s="840"/>
      <c r="H214" s="840"/>
      <c r="I214" s="840"/>
      <c r="J214" s="840"/>
      <c r="K214" s="840"/>
      <c r="L214" s="840"/>
      <c r="M214" s="840"/>
      <c r="N214" s="840"/>
      <c r="O214" s="840"/>
      <c r="P214" s="840"/>
      <c r="Q214" s="840"/>
      <c r="R214" s="840"/>
      <c r="S214" s="840"/>
      <c r="T214" s="840"/>
      <c r="U214" s="840"/>
      <c r="V214" s="840"/>
      <c r="W214" s="840"/>
      <c r="X214" s="840"/>
      <c r="Y214" s="840"/>
      <c r="Z214" s="840"/>
      <c r="AA214" s="840"/>
      <c r="AB214" s="840"/>
      <c r="AC214" s="840"/>
      <c r="AD214" s="840"/>
      <c r="AE214" s="840"/>
      <c r="AF214" s="840"/>
      <c r="AG214" s="840"/>
      <c r="AH214" s="840"/>
      <c r="AI214" s="840"/>
      <c r="AJ214" s="840"/>
      <c r="AK214" s="840"/>
      <c r="AL214" s="840"/>
      <c r="AM214" s="840"/>
      <c r="AN214" s="840"/>
      <c r="AO214" s="840"/>
      <c r="AP214" s="840"/>
      <c r="AQ214" s="840"/>
      <c r="AR214" s="840"/>
      <c r="AS214" s="840"/>
      <c r="AT214" s="840"/>
      <c r="AU214" s="840"/>
      <c r="AV214" s="840"/>
      <c r="AW214" s="840"/>
      <c r="AX214" s="840"/>
      <c r="AY214" s="840"/>
    </row>
    <row r="215" spans="2:51" s="151" customFormat="1" x14ac:dyDescent="0.25">
      <c r="B215" s="773"/>
      <c r="C215" s="773"/>
      <c r="D215" s="840"/>
      <c r="E215" s="840"/>
      <c r="F215" s="840"/>
      <c r="G215" s="840"/>
      <c r="H215" s="840"/>
      <c r="I215" s="840"/>
      <c r="J215" s="840"/>
      <c r="K215" s="840"/>
      <c r="L215" s="840"/>
      <c r="M215" s="840"/>
      <c r="N215" s="840"/>
      <c r="O215" s="840"/>
      <c r="P215" s="840"/>
      <c r="Q215" s="840"/>
      <c r="R215" s="840"/>
      <c r="S215" s="840"/>
      <c r="T215" s="840"/>
      <c r="U215" s="840"/>
      <c r="V215" s="840"/>
      <c r="W215" s="840"/>
      <c r="X215" s="840"/>
      <c r="Y215" s="840"/>
      <c r="Z215" s="840"/>
      <c r="AA215" s="840"/>
      <c r="AB215" s="840"/>
      <c r="AC215" s="840"/>
      <c r="AD215" s="840"/>
      <c r="AE215" s="840"/>
      <c r="AF215" s="840"/>
      <c r="AG215" s="840"/>
      <c r="AH215" s="840"/>
      <c r="AI215" s="840"/>
      <c r="AJ215" s="840"/>
      <c r="AK215" s="840"/>
      <c r="AL215" s="840"/>
      <c r="AM215" s="840"/>
      <c r="AN215" s="840"/>
      <c r="AO215" s="840"/>
      <c r="AP215" s="840"/>
      <c r="AQ215" s="840"/>
      <c r="AR215" s="840"/>
      <c r="AS215" s="840"/>
      <c r="AT215" s="840"/>
      <c r="AU215" s="840"/>
      <c r="AV215" s="840"/>
      <c r="AW215" s="840"/>
      <c r="AX215" s="840"/>
      <c r="AY215" s="840"/>
    </row>
    <row r="216" spans="2:51" s="151" customFormat="1" x14ac:dyDescent="0.25">
      <c r="B216" s="773"/>
      <c r="C216" s="773"/>
      <c r="D216" s="840"/>
      <c r="E216" s="840"/>
      <c r="F216" s="840"/>
      <c r="G216" s="840"/>
      <c r="H216" s="840"/>
      <c r="I216" s="840"/>
      <c r="J216" s="840"/>
      <c r="K216" s="840"/>
      <c r="L216" s="840"/>
      <c r="M216" s="840"/>
      <c r="N216" s="840"/>
      <c r="O216" s="840"/>
      <c r="P216" s="840"/>
      <c r="Q216" s="840"/>
      <c r="R216" s="840"/>
      <c r="S216" s="840"/>
      <c r="T216" s="840"/>
      <c r="U216" s="840"/>
      <c r="V216" s="840"/>
      <c r="W216" s="840"/>
      <c r="X216" s="840"/>
      <c r="Y216" s="840"/>
      <c r="Z216" s="840"/>
      <c r="AA216" s="840"/>
      <c r="AB216" s="840"/>
      <c r="AC216" s="840"/>
      <c r="AD216" s="840"/>
      <c r="AE216" s="840"/>
      <c r="AF216" s="840"/>
      <c r="AG216" s="840"/>
      <c r="AH216" s="840"/>
      <c r="AI216" s="840"/>
      <c r="AJ216" s="840"/>
      <c r="AK216" s="840"/>
      <c r="AL216" s="840"/>
      <c r="AM216" s="840"/>
      <c r="AN216" s="840"/>
      <c r="AO216" s="840"/>
      <c r="AP216" s="840"/>
      <c r="AQ216" s="840"/>
      <c r="AR216" s="840"/>
      <c r="AS216" s="840"/>
      <c r="AT216" s="840"/>
      <c r="AU216" s="840"/>
      <c r="AV216" s="840"/>
      <c r="AW216" s="840"/>
      <c r="AX216" s="840"/>
      <c r="AY216" s="840"/>
    </row>
    <row r="217" spans="2:51" s="151" customFormat="1" x14ac:dyDescent="0.25">
      <c r="B217" s="773"/>
      <c r="C217" s="773"/>
      <c r="D217" s="840"/>
      <c r="E217" s="840"/>
      <c r="F217" s="840"/>
      <c r="G217" s="840"/>
      <c r="H217" s="840"/>
      <c r="I217" s="840"/>
      <c r="J217" s="840"/>
      <c r="K217" s="840"/>
      <c r="L217" s="840"/>
      <c r="M217" s="840"/>
      <c r="N217" s="840"/>
      <c r="O217" s="840"/>
      <c r="P217" s="840"/>
      <c r="Q217" s="840"/>
      <c r="R217" s="840"/>
      <c r="S217" s="840"/>
      <c r="T217" s="840"/>
      <c r="U217" s="840"/>
      <c r="V217" s="840"/>
      <c r="W217" s="840"/>
      <c r="X217" s="840"/>
      <c r="Y217" s="840"/>
      <c r="Z217" s="840"/>
      <c r="AA217" s="840"/>
      <c r="AB217" s="840"/>
      <c r="AC217" s="840"/>
      <c r="AD217" s="840"/>
      <c r="AE217" s="840"/>
      <c r="AF217" s="840"/>
      <c r="AG217" s="840"/>
      <c r="AH217" s="840"/>
      <c r="AI217" s="840"/>
      <c r="AJ217" s="840"/>
      <c r="AK217" s="840"/>
      <c r="AL217" s="840"/>
      <c r="AM217" s="840"/>
      <c r="AN217" s="840"/>
      <c r="AO217" s="840"/>
      <c r="AP217" s="840"/>
      <c r="AQ217" s="840"/>
      <c r="AR217" s="840"/>
      <c r="AS217" s="840"/>
      <c r="AT217" s="840"/>
      <c r="AU217" s="840"/>
      <c r="AV217" s="840"/>
      <c r="AW217" s="840"/>
      <c r="AX217" s="840"/>
      <c r="AY217" s="840"/>
    </row>
    <row r="218" spans="2:51" s="151" customFormat="1" x14ac:dyDescent="0.25">
      <c r="B218" s="773"/>
      <c r="C218" s="773"/>
      <c r="D218" s="840"/>
      <c r="E218" s="840"/>
      <c r="F218" s="840"/>
      <c r="G218" s="840"/>
      <c r="H218" s="840"/>
      <c r="I218" s="840"/>
      <c r="J218" s="840"/>
      <c r="K218" s="840"/>
      <c r="L218" s="840"/>
      <c r="M218" s="840"/>
      <c r="N218" s="840"/>
      <c r="O218" s="840"/>
      <c r="P218" s="840"/>
      <c r="Q218" s="840"/>
      <c r="R218" s="840"/>
      <c r="S218" s="840"/>
      <c r="T218" s="840"/>
      <c r="U218" s="840"/>
      <c r="V218" s="840"/>
      <c r="W218" s="840"/>
      <c r="X218" s="840"/>
      <c r="Y218" s="840"/>
      <c r="Z218" s="840"/>
      <c r="AA218" s="840"/>
      <c r="AB218" s="840"/>
      <c r="AC218" s="840"/>
      <c r="AD218" s="840"/>
      <c r="AE218" s="840"/>
      <c r="AF218" s="840"/>
      <c r="AG218" s="840"/>
      <c r="AH218" s="840"/>
      <c r="AI218" s="840"/>
      <c r="AJ218" s="840"/>
      <c r="AK218" s="840"/>
      <c r="AL218" s="840"/>
      <c r="AM218" s="840"/>
      <c r="AN218" s="840"/>
      <c r="AO218" s="840"/>
      <c r="AP218" s="840"/>
      <c r="AQ218" s="840"/>
      <c r="AR218" s="840"/>
      <c r="AS218" s="840"/>
      <c r="AT218" s="840"/>
      <c r="AU218" s="840"/>
      <c r="AV218" s="840"/>
      <c r="AW218" s="840"/>
      <c r="AX218" s="840"/>
      <c r="AY218" s="840"/>
    </row>
    <row r="219" spans="2:51" s="151" customFormat="1" x14ac:dyDescent="0.25">
      <c r="B219" s="773"/>
      <c r="C219" s="773"/>
      <c r="D219" s="840"/>
      <c r="E219" s="840"/>
      <c r="F219" s="840"/>
      <c r="G219" s="840"/>
      <c r="H219" s="840"/>
      <c r="I219" s="840"/>
      <c r="J219" s="840"/>
      <c r="K219" s="840"/>
      <c r="L219" s="840"/>
      <c r="M219" s="840"/>
      <c r="N219" s="840"/>
      <c r="O219" s="840"/>
      <c r="P219" s="840"/>
      <c r="Q219" s="840"/>
      <c r="R219" s="840"/>
      <c r="S219" s="840"/>
      <c r="T219" s="840"/>
      <c r="U219" s="840"/>
      <c r="V219" s="840"/>
      <c r="W219" s="840"/>
      <c r="X219" s="840"/>
      <c r="Y219" s="840"/>
      <c r="Z219" s="840"/>
      <c r="AA219" s="840"/>
      <c r="AB219" s="840"/>
      <c r="AC219" s="840"/>
      <c r="AD219" s="840"/>
      <c r="AE219" s="840"/>
      <c r="AF219" s="840"/>
      <c r="AG219" s="840"/>
      <c r="AH219" s="840"/>
      <c r="AI219" s="840"/>
      <c r="AJ219" s="840"/>
      <c r="AK219" s="840"/>
      <c r="AL219" s="840"/>
      <c r="AM219" s="840"/>
      <c r="AN219" s="840"/>
      <c r="AO219" s="840"/>
      <c r="AP219" s="840"/>
      <c r="AQ219" s="840"/>
      <c r="AR219" s="840"/>
      <c r="AS219" s="840"/>
      <c r="AT219" s="840"/>
      <c r="AU219" s="840"/>
      <c r="AV219" s="840"/>
      <c r="AW219" s="840"/>
      <c r="AX219" s="840"/>
      <c r="AY219" s="840"/>
    </row>
    <row r="220" spans="2:51" s="151" customFormat="1" x14ac:dyDescent="0.25">
      <c r="B220" s="773"/>
      <c r="C220" s="773"/>
      <c r="D220" s="840"/>
      <c r="E220" s="840"/>
      <c r="F220" s="840"/>
      <c r="G220" s="840"/>
      <c r="H220" s="840"/>
      <c r="I220" s="840"/>
      <c r="J220" s="840"/>
      <c r="K220" s="840"/>
      <c r="L220" s="840"/>
      <c r="M220" s="840"/>
      <c r="N220" s="840"/>
      <c r="O220" s="840"/>
      <c r="P220" s="840"/>
      <c r="Q220" s="840"/>
      <c r="R220" s="840"/>
      <c r="S220" s="840"/>
      <c r="T220" s="840"/>
      <c r="U220" s="840"/>
      <c r="V220" s="840"/>
      <c r="W220" s="840"/>
      <c r="X220" s="840"/>
      <c r="Y220" s="840"/>
      <c r="Z220" s="840"/>
      <c r="AA220" s="840"/>
      <c r="AB220" s="840"/>
      <c r="AC220" s="840"/>
      <c r="AD220" s="840"/>
      <c r="AE220" s="840"/>
      <c r="AF220" s="840"/>
      <c r="AG220" s="840"/>
      <c r="AH220" s="840"/>
      <c r="AI220" s="840"/>
      <c r="AJ220" s="840"/>
      <c r="AK220" s="840"/>
      <c r="AL220" s="840"/>
      <c r="AM220" s="840"/>
      <c r="AN220" s="840"/>
      <c r="AO220" s="840"/>
      <c r="AP220" s="840"/>
      <c r="AQ220" s="840"/>
      <c r="AR220" s="840"/>
      <c r="AS220" s="840"/>
      <c r="AT220" s="840"/>
      <c r="AU220" s="840"/>
      <c r="AV220" s="840"/>
      <c r="AW220" s="840"/>
      <c r="AX220" s="840"/>
      <c r="AY220" s="840"/>
    </row>
    <row r="221" spans="2:51" s="151" customFormat="1" x14ac:dyDescent="0.25">
      <c r="B221" s="773"/>
      <c r="C221" s="773"/>
      <c r="D221" s="840"/>
      <c r="E221" s="840"/>
      <c r="F221" s="840"/>
      <c r="G221" s="840"/>
      <c r="H221" s="840"/>
      <c r="I221" s="840"/>
      <c r="J221" s="840"/>
      <c r="K221" s="840"/>
      <c r="L221" s="840"/>
      <c r="M221" s="840"/>
      <c r="N221" s="840"/>
      <c r="O221" s="840"/>
      <c r="P221" s="840"/>
      <c r="Q221" s="840"/>
      <c r="R221" s="840"/>
      <c r="S221" s="840"/>
      <c r="T221" s="840"/>
      <c r="U221" s="840"/>
      <c r="V221" s="840"/>
      <c r="W221" s="840"/>
      <c r="X221" s="840"/>
      <c r="Y221" s="840"/>
      <c r="Z221" s="840"/>
      <c r="AA221" s="840"/>
      <c r="AB221" s="840"/>
      <c r="AC221" s="840"/>
      <c r="AD221" s="840"/>
      <c r="AE221" s="840"/>
      <c r="AF221" s="840"/>
      <c r="AG221" s="840"/>
      <c r="AH221" s="840"/>
      <c r="AI221" s="840"/>
      <c r="AJ221" s="840"/>
      <c r="AK221" s="840"/>
      <c r="AL221" s="840"/>
      <c r="AM221" s="840"/>
      <c r="AN221" s="840"/>
      <c r="AO221" s="840"/>
      <c r="AP221" s="840"/>
      <c r="AQ221" s="840"/>
      <c r="AR221" s="840"/>
      <c r="AS221" s="840"/>
      <c r="AT221" s="840"/>
      <c r="AU221" s="840"/>
      <c r="AV221" s="840"/>
      <c r="AW221" s="840"/>
      <c r="AX221" s="840"/>
      <c r="AY221" s="840"/>
    </row>
    <row r="222" spans="2:51" s="151" customFormat="1" x14ac:dyDescent="0.25">
      <c r="B222" s="773"/>
      <c r="C222" s="773"/>
      <c r="D222" s="840"/>
      <c r="E222" s="840"/>
      <c r="F222" s="840"/>
      <c r="G222" s="840"/>
      <c r="H222" s="840"/>
      <c r="I222" s="840"/>
      <c r="J222" s="840"/>
      <c r="K222" s="840"/>
      <c r="L222" s="840"/>
      <c r="M222" s="840"/>
      <c r="N222" s="840"/>
      <c r="O222" s="840"/>
      <c r="P222" s="840"/>
      <c r="Q222" s="840"/>
      <c r="R222" s="840"/>
      <c r="S222" s="840"/>
      <c r="T222" s="840"/>
      <c r="U222" s="840"/>
      <c r="V222" s="840"/>
      <c r="W222" s="840"/>
      <c r="X222" s="840"/>
      <c r="Y222" s="840"/>
      <c r="Z222" s="840"/>
      <c r="AA222" s="840"/>
      <c r="AB222" s="840"/>
      <c r="AC222" s="840"/>
      <c r="AD222" s="840"/>
      <c r="AE222" s="840"/>
      <c r="AF222" s="840"/>
      <c r="AG222" s="840"/>
      <c r="AH222" s="840"/>
      <c r="AI222" s="840"/>
      <c r="AJ222" s="840"/>
      <c r="AK222" s="840"/>
      <c r="AL222" s="840"/>
      <c r="AM222" s="840"/>
      <c r="AN222" s="840"/>
      <c r="AO222" s="840"/>
      <c r="AP222" s="840"/>
      <c r="AQ222" s="840"/>
      <c r="AR222" s="840"/>
      <c r="AS222" s="840"/>
      <c r="AT222" s="840"/>
      <c r="AU222" s="840"/>
      <c r="AV222" s="840"/>
      <c r="AW222" s="840"/>
      <c r="AX222" s="840"/>
      <c r="AY222" s="840"/>
    </row>
    <row r="223" spans="2:51" s="151" customFormat="1" x14ac:dyDescent="0.25">
      <c r="B223" s="773"/>
      <c r="C223" s="773"/>
      <c r="D223" s="840"/>
      <c r="E223" s="840"/>
      <c r="F223" s="840"/>
      <c r="G223" s="840"/>
      <c r="H223" s="840"/>
      <c r="I223" s="840"/>
      <c r="J223" s="840"/>
      <c r="K223" s="840"/>
      <c r="L223" s="840"/>
      <c r="M223" s="840"/>
      <c r="N223" s="840"/>
      <c r="O223" s="840"/>
      <c r="P223" s="840"/>
      <c r="Q223" s="840"/>
      <c r="R223" s="840"/>
      <c r="S223" s="840"/>
      <c r="T223" s="840"/>
      <c r="U223" s="840"/>
      <c r="V223" s="840"/>
      <c r="W223" s="840"/>
      <c r="X223" s="840"/>
      <c r="Y223" s="840"/>
      <c r="Z223" s="840"/>
      <c r="AA223" s="840"/>
      <c r="AB223" s="840"/>
      <c r="AC223" s="840"/>
      <c r="AD223" s="840"/>
      <c r="AE223" s="840"/>
      <c r="AF223" s="840"/>
      <c r="AG223" s="840"/>
      <c r="AH223" s="840"/>
      <c r="AI223" s="840"/>
      <c r="AJ223" s="840"/>
      <c r="AK223" s="840"/>
      <c r="AL223" s="840"/>
      <c r="AM223" s="840"/>
      <c r="AN223" s="840"/>
      <c r="AO223" s="840"/>
      <c r="AP223" s="840"/>
      <c r="AQ223" s="840"/>
      <c r="AR223" s="840"/>
      <c r="AS223" s="840"/>
      <c r="AT223" s="840"/>
      <c r="AU223" s="840"/>
      <c r="AV223" s="840"/>
      <c r="AW223" s="840"/>
      <c r="AX223" s="840"/>
      <c r="AY223" s="840"/>
    </row>
    <row r="224" spans="2:51" s="151" customFormat="1" x14ac:dyDescent="0.25">
      <c r="B224" s="773"/>
      <c r="C224" s="773"/>
      <c r="D224" s="840"/>
      <c r="E224" s="840"/>
      <c r="F224" s="840"/>
      <c r="G224" s="840"/>
      <c r="H224" s="840"/>
      <c r="I224" s="840"/>
      <c r="J224" s="840"/>
      <c r="K224" s="840"/>
      <c r="L224" s="840"/>
      <c r="M224" s="840"/>
      <c r="N224" s="840"/>
      <c r="O224" s="840"/>
      <c r="P224" s="840"/>
      <c r="Q224" s="840"/>
      <c r="R224" s="840"/>
      <c r="S224" s="840"/>
      <c r="T224" s="840"/>
      <c r="U224" s="840"/>
      <c r="V224" s="840"/>
      <c r="W224" s="840"/>
      <c r="X224" s="840"/>
      <c r="Y224" s="840"/>
      <c r="Z224" s="840"/>
      <c r="AA224" s="840"/>
      <c r="AB224" s="840"/>
      <c r="AC224" s="840"/>
      <c r="AD224" s="840"/>
      <c r="AE224" s="840"/>
      <c r="AF224" s="840"/>
      <c r="AG224" s="840"/>
      <c r="AH224" s="840"/>
      <c r="AI224" s="840"/>
      <c r="AJ224" s="840"/>
      <c r="AK224" s="840"/>
      <c r="AL224" s="840"/>
      <c r="AM224" s="840"/>
      <c r="AN224" s="840"/>
      <c r="AO224" s="840"/>
      <c r="AP224" s="840"/>
      <c r="AQ224" s="840"/>
      <c r="AR224" s="840"/>
      <c r="AS224" s="840"/>
      <c r="AT224" s="840"/>
      <c r="AU224" s="840"/>
      <c r="AV224" s="840"/>
      <c r="AW224" s="840"/>
      <c r="AX224" s="840"/>
      <c r="AY224" s="840"/>
    </row>
    <row r="225" spans="2:51" s="151" customFormat="1" x14ac:dyDescent="0.25">
      <c r="B225" s="773"/>
      <c r="C225" s="773"/>
      <c r="D225" s="840"/>
      <c r="E225" s="840"/>
      <c r="F225" s="840"/>
      <c r="G225" s="840"/>
      <c r="H225" s="840"/>
      <c r="I225" s="840"/>
      <c r="J225" s="840"/>
      <c r="K225" s="840"/>
      <c r="L225" s="840"/>
      <c r="M225" s="840"/>
      <c r="N225" s="840"/>
      <c r="O225" s="840"/>
      <c r="P225" s="840"/>
      <c r="Q225" s="840"/>
      <c r="R225" s="840"/>
      <c r="S225" s="840"/>
      <c r="T225" s="840"/>
      <c r="U225" s="840"/>
      <c r="V225" s="840"/>
      <c r="W225" s="840"/>
      <c r="X225" s="840"/>
      <c r="Y225" s="840"/>
      <c r="Z225" s="840"/>
      <c r="AA225" s="840"/>
      <c r="AB225" s="840"/>
      <c r="AC225" s="840"/>
      <c r="AD225" s="840"/>
      <c r="AE225" s="840"/>
      <c r="AF225" s="840"/>
      <c r="AG225" s="840"/>
      <c r="AH225" s="840"/>
      <c r="AI225" s="840"/>
      <c r="AJ225" s="840"/>
      <c r="AK225" s="840"/>
      <c r="AL225" s="840"/>
      <c r="AM225" s="840"/>
      <c r="AN225" s="840"/>
      <c r="AO225" s="840"/>
      <c r="AP225" s="840"/>
      <c r="AQ225" s="840"/>
      <c r="AR225" s="840"/>
      <c r="AS225" s="840"/>
      <c r="AT225" s="840"/>
      <c r="AU225" s="840"/>
      <c r="AV225" s="840"/>
      <c r="AW225" s="840"/>
      <c r="AX225" s="840"/>
      <c r="AY225" s="840"/>
    </row>
    <row r="226" spans="2:51" s="151" customFormat="1" x14ac:dyDescent="0.25">
      <c r="B226" s="773"/>
      <c r="C226" s="773"/>
      <c r="D226" s="840"/>
      <c r="E226" s="840"/>
      <c r="F226" s="840"/>
      <c r="G226" s="840"/>
      <c r="H226" s="840"/>
      <c r="I226" s="840"/>
      <c r="J226" s="840"/>
      <c r="K226" s="840"/>
      <c r="L226" s="840"/>
      <c r="M226" s="840"/>
      <c r="N226" s="840"/>
      <c r="O226" s="840"/>
      <c r="P226" s="840"/>
      <c r="Q226" s="840"/>
      <c r="R226" s="840"/>
      <c r="S226" s="840"/>
      <c r="T226" s="840"/>
      <c r="U226" s="840"/>
      <c r="V226" s="840"/>
      <c r="W226" s="840"/>
      <c r="X226" s="840"/>
      <c r="Y226" s="840"/>
      <c r="Z226" s="840"/>
      <c r="AA226" s="840"/>
      <c r="AB226" s="840"/>
      <c r="AC226" s="840"/>
      <c r="AD226" s="840"/>
      <c r="AE226" s="840"/>
      <c r="AF226" s="840"/>
      <c r="AG226" s="840"/>
      <c r="AH226" s="840"/>
      <c r="AI226" s="840"/>
      <c r="AJ226" s="840"/>
      <c r="AK226" s="840"/>
      <c r="AL226" s="840"/>
      <c r="AM226" s="840"/>
      <c r="AN226" s="840"/>
      <c r="AO226" s="840"/>
      <c r="AP226" s="840"/>
      <c r="AQ226" s="840"/>
      <c r="AR226" s="840"/>
      <c r="AS226" s="840"/>
      <c r="AT226" s="840"/>
      <c r="AU226" s="840"/>
      <c r="AV226" s="840"/>
      <c r="AW226" s="840"/>
      <c r="AX226" s="840"/>
      <c r="AY226" s="840"/>
    </row>
    <row r="227" spans="2:51" s="151" customFormat="1" x14ac:dyDescent="0.25">
      <c r="B227" s="773"/>
      <c r="C227" s="773"/>
      <c r="D227" s="840"/>
      <c r="E227" s="840"/>
      <c r="F227" s="840"/>
      <c r="G227" s="840"/>
      <c r="H227" s="840"/>
      <c r="I227" s="840"/>
      <c r="J227" s="840"/>
      <c r="K227" s="840"/>
      <c r="L227" s="840"/>
      <c r="M227" s="840"/>
      <c r="N227" s="840"/>
      <c r="O227" s="840"/>
      <c r="P227" s="840"/>
      <c r="Q227" s="840"/>
      <c r="R227" s="840"/>
      <c r="S227" s="840"/>
      <c r="T227" s="840"/>
      <c r="U227" s="840"/>
      <c r="V227" s="840"/>
      <c r="W227" s="840"/>
      <c r="X227" s="840"/>
      <c r="Y227" s="840"/>
      <c r="Z227" s="840"/>
      <c r="AA227" s="840"/>
      <c r="AB227" s="840"/>
      <c r="AC227" s="840"/>
      <c r="AD227" s="840"/>
      <c r="AE227" s="840"/>
      <c r="AF227" s="840"/>
      <c r="AG227" s="840"/>
      <c r="AH227" s="840"/>
      <c r="AI227" s="840"/>
      <c r="AJ227" s="840"/>
      <c r="AK227" s="840"/>
      <c r="AL227" s="840"/>
      <c r="AM227" s="840"/>
      <c r="AN227" s="840"/>
      <c r="AO227" s="840"/>
      <c r="AP227" s="840"/>
      <c r="AQ227" s="840"/>
      <c r="AR227" s="840"/>
      <c r="AS227" s="840"/>
      <c r="AT227" s="840"/>
      <c r="AU227" s="840"/>
      <c r="AV227" s="840"/>
      <c r="AW227" s="840"/>
      <c r="AX227" s="840"/>
      <c r="AY227" s="840"/>
    </row>
    <row r="228" spans="2:51" s="151" customFormat="1" x14ac:dyDescent="0.25">
      <c r="B228" s="773"/>
      <c r="C228" s="773"/>
      <c r="D228" s="840"/>
      <c r="E228" s="840"/>
      <c r="F228" s="840"/>
      <c r="G228" s="840"/>
      <c r="H228" s="840"/>
      <c r="I228" s="840"/>
      <c r="J228" s="840"/>
      <c r="K228" s="840"/>
      <c r="L228" s="840"/>
      <c r="M228" s="840"/>
      <c r="N228" s="840"/>
      <c r="O228" s="840"/>
      <c r="P228" s="840"/>
      <c r="Q228" s="840"/>
      <c r="R228" s="840"/>
      <c r="S228" s="840"/>
      <c r="T228" s="840"/>
      <c r="U228" s="840"/>
      <c r="V228" s="840"/>
      <c r="W228" s="840"/>
      <c r="X228" s="840"/>
      <c r="Y228" s="840"/>
      <c r="Z228" s="840"/>
      <c r="AA228" s="840"/>
      <c r="AB228" s="840"/>
      <c r="AC228" s="840"/>
      <c r="AD228" s="840"/>
      <c r="AE228" s="840"/>
      <c r="AF228" s="840"/>
      <c r="AG228" s="840"/>
      <c r="AH228" s="840"/>
      <c r="AI228" s="840"/>
      <c r="AJ228" s="840"/>
      <c r="AK228" s="840"/>
      <c r="AL228" s="840"/>
      <c r="AM228" s="840"/>
      <c r="AN228" s="840"/>
      <c r="AO228" s="840"/>
      <c r="AP228" s="840"/>
      <c r="AQ228" s="840"/>
      <c r="AR228" s="840"/>
      <c r="AS228" s="840"/>
      <c r="AT228" s="840"/>
      <c r="AU228" s="840"/>
      <c r="AV228" s="840"/>
      <c r="AW228" s="840"/>
      <c r="AX228" s="840"/>
      <c r="AY228" s="840"/>
    </row>
    <row r="229" spans="2:51" s="151" customFormat="1" x14ac:dyDescent="0.25">
      <c r="B229" s="773"/>
      <c r="C229" s="773"/>
      <c r="D229" s="840"/>
      <c r="E229" s="840"/>
      <c r="F229" s="840"/>
      <c r="G229" s="840"/>
      <c r="H229" s="840"/>
      <c r="I229" s="840"/>
      <c r="J229" s="840"/>
      <c r="K229" s="840"/>
      <c r="L229" s="840"/>
      <c r="M229" s="840"/>
      <c r="N229" s="840"/>
      <c r="O229" s="840"/>
      <c r="P229" s="840"/>
      <c r="Q229" s="840"/>
      <c r="R229" s="840"/>
      <c r="S229" s="840"/>
      <c r="T229" s="840"/>
      <c r="U229" s="840"/>
      <c r="V229" s="840"/>
      <c r="W229" s="840"/>
      <c r="X229" s="840"/>
      <c r="Y229" s="840"/>
      <c r="Z229" s="840"/>
      <c r="AA229" s="840"/>
      <c r="AB229" s="840"/>
      <c r="AC229" s="840"/>
      <c r="AD229" s="840"/>
      <c r="AE229" s="840"/>
      <c r="AF229" s="840"/>
      <c r="AG229" s="840"/>
      <c r="AH229" s="840"/>
      <c r="AI229" s="840"/>
      <c r="AJ229" s="840"/>
      <c r="AK229" s="840"/>
      <c r="AL229" s="840"/>
      <c r="AM229" s="840"/>
      <c r="AN229" s="840"/>
      <c r="AO229" s="840"/>
      <c r="AP229" s="840"/>
      <c r="AQ229" s="840"/>
      <c r="AR229" s="840"/>
      <c r="AS229" s="840"/>
      <c r="AT229" s="840"/>
      <c r="AU229" s="840"/>
      <c r="AV229" s="840"/>
      <c r="AW229" s="840"/>
      <c r="AX229" s="840"/>
      <c r="AY229" s="840"/>
    </row>
    <row r="230" spans="2:51" s="151" customFormat="1" x14ac:dyDescent="0.25">
      <c r="B230" s="773"/>
      <c r="C230" s="773"/>
      <c r="D230" s="840"/>
      <c r="E230" s="840"/>
      <c r="F230" s="840"/>
      <c r="G230" s="840"/>
      <c r="H230" s="840"/>
      <c r="I230" s="840"/>
      <c r="J230" s="840"/>
      <c r="K230" s="840"/>
      <c r="L230" s="840"/>
      <c r="M230" s="840"/>
      <c r="N230" s="840"/>
      <c r="O230" s="840"/>
      <c r="P230" s="840"/>
      <c r="Q230" s="840"/>
      <c r="R230" s="840"/>
      <c r="S230" s="840"/>
      <c r="T230" s="840"/>
      <c r="U230" s="840"/>
      <c r="V230" s="840"/>
      <c r="W230" s="840"/>
      <c r="X230" s="840"/>
      <c r="Y230" s="840"/>
      <c r="Z230" s="840"/>
      <c r="AA230" s="840"/>
      <c r="AB230" s="840"/>
      <c r="AC230" s="840"/>
      <c r="AD230" s="840"/>
      <c r="AE230" s="840"/>
      <c r="AF230" s="840"/>
      <c r="AG230" s="840"/>
      <c r="AH230" s="840"/>
      <c r="AI230" s="840"/>
      <c r="AJ230" s="840"/>
      <c r="AK230" s="840"/>
      <c r="AL230" s="840"/>
      <c r="AM230" s="840"/>
      <c r="AN230" s="840"/>
      <c r="AO230" s="840"/>
      <c r="AP230" s="840"/>
      <c r="AQ230" s="840"/>
      <c r="AR230" s="840"/>
      <c r="AS230" s="840"/>
      <c r="AT230" s="840"/>
      <c r="AU230" s="840"/>
      <c r="AV230" s="840"/>
      <c r="AW230" s="840"/>
      <c r="AX230" s="840"/>
      <c r="AY230" s="840"/>
    </row>
    <row r="231" spans="2:51" s="151" customFormat="1" x14ac:dyDescent="0.25">
      <c r="B231" s="773"/>
      <c r="C231" s="773"/>
      <c r="D231" s="840"/>
      <c r="E231" s="840"/>
      <c r="F231" s="840"/>
      <c r="G231" s="840"/>
      <c r="H231" s="840"/>
      <c r="I231" s="840"/>
      <c r="J231" s="840"/>
      <c r="K231" s="840"/>
      <c r="L231" s="840"/>
      <c r="M231" s="840"/>
      <c r="N231" s="840"/>
      <c r="O231" s="840"/>
      <c r="P231" s="840"/>
      <c r="Q231" s="840"/>
      <c r="R231" s="840"/>
      <c r="S231" s="840"/>
      <c r="T231" s="840"/>
      <c r="U231" s="840"/>
      <c r="V231" s="840"/>
      <c r="W231" s="840"/>
      <c r="X231" s="840"/>
      <c r="Y231" s="840"/>
      <c r="Z231" s="840"/>
      <c r="AA231" s="840"/>
      <c r="AB231" s="840"/>
      <c r="AC231" s="840"/>
      <c r="AD231" s="840"/>
      <c r="AE231" s="840"/>
      <c r="AF231" s="840"/>
      <c r="AG231" s="840"/>
      <c r="AH231" s="840"/>
      <c r="AI231" s="840"/>
      <c r="AJ231" s="840"/>
      <c r="AK231" s="840"/>
      <c r="AL231" s="840"/>
      <c r="AM231" s="840"/>
      <c r="AN231" s="840"/>
      <c r="AO231" s="840"/>
      <c r="AP231" s="840"/>
      <c r="AQ231" s="840"/>
      <c r="AR231" s="840"/>
      <c r="AS231" s="840"/>
      <c r="AT231" s="840"/>
      <c r="AU231" s="840"/>
      <c r="AV231" s="840"/>
      <c r="AW231" s="840"/>
      <c r="AX231" s="840"/>
      <c r="AY231" s="840"/>
    </row>
    <row r="232" spans="2:51" s="151" customFormat="1" x14ac:dyDescent="0.25">
      <c r="B232" s="773"/>
      <c r="C232" s="773"/>
      <c r="D232" s="840"/>
      <c r="E232" s="840"/>
      <c r="F232" s="840"/>
      <c r="G232" s="840"/>
      <c r="H232" s="840"/>
      <c r="I232" s="840"/>
      <c r="J232" s="840"/>
      <c r="K232" s="840"/>
      <c r="L232" s="840"/>
      <c r="M232" s="840"/>
      <c r="N232" s="840"/>
      <c r="O232" s="840"/>
      <c r="P232" s="840"/>
      <c r="Q232" s="840"/>
      <c r="R232" s="840"/>
      <c r="S232" s="840"/>
      <c r="T232" s="840"/>
      <c r="U232" s="840"/>
      <c r="V232" s="840"/>
      <c r="W232" s="840"/>
      <c r="X232" s="840"/>
      <c r="Y232" s="840"/>
      <c r="Z232" s="840"/>
      <c r="AA232" s="840"/>
      <c r="AB232" s="840"/>
      <c r="AC232" s="840"/>
      <c r="AD232" s="840"/>
      <c r="AE232" s="840"/>
      <c r="AF232" s="840"/>
      <c r="AG232" s="840"/>
      <c r="AH232" s="840"/>
      <c r="AI232" s="840"/>
      <c r="AJ232" s="840"/>
      <c r="AK232" s="840"/>
      <c r="AL232" s="840"/>
      <c r="AM232" s="840"/>
      <c r="AN232" s="840"/>
      <c r="AO232" s="840"/>
      <c r="AP232" s="840"/>
      <c r="AQ232" s="840"/>
      <c r="AR232" s="840"/>
      <c r="AS232" s="840"/>
      <c r="AT232" s="840"/>
      <c r="AU232" s="840"/>
      <c r="AV232" s="840"/>
      <c r="AW232" s="840"/>
      <c r="AX232" s="840"/>
      <c r="AY232" s="840"/>
    </row>
    <row r="233" spans="2:51" s="151" customFormat="1" x14ac:dyDescent="0.25">
      <c r="B233" s="773"/>
      <c r="C233" s="773"/>
      <c r="D233" s="840"/>
      <c r="E233" s="840"/>
      <c r="F233" s="840"/>
      <c r="G233" s="840"/>
      <c r="H233" s="840"/>
      <c r="I233" s="840"/>
      <c r="J233" s="840"/>
      <c r="K233" s="840"/>
      <c r="L233" s="840"/>
      <c r="M233" s="840"/>
      <c r="N233" s="840"/>
      <c r="O233" s="840"/>
      <c r="P233" s="840"/>
      <c r="Q233" s="840"/>
      <c r="R233" s="840"/>
      <c r="S233" s="840"/>
      <c r="T233" s="840"/>
      <c r="U233" s="840"/>
      <c r="V233" s="840"/>
      <c r="W233" s="840"/>
      <c r="X233" s="840"/>
      <c r="Y233" s="840"/>
      <c r="Z233" s="840"/>
      <c r="AA233" s="840"/>
      <c r="AB233" s="840"/>
      <c r="AC233" s="840"/>
      <c r="AD233" s="840"/>
      <c r="AE233" s="840"/>
      <c r="AF233" s="840"/>
      <c r="AG233" s="840"/>
      <c r="AH233" s="840"/>
      <c r="AI233" s="840"/>
      <c r="AJ233" s="840"/>
      <c r="AK233" s="840"/>
      <c r="AL233" s="840"/>
      <c r="AM233" s="840"/>
      <c r="AN233" s="840"/>
      <c r="AO233" s="840"/>
      <c r="AP233" s="840"/>
      <c r="AQ233" s="840"/>
      <c r="AR233" s="840"/>
      <c r="AS233" s="840"/>
      <c r="AT233" s="840"/>
      <c r="AU233" s="840"/>
      <c r="AV233" s="840"/>
      <c r="AW233" s="840"/>
      <c r="AX233" s="840"/>
      <c r="AY233" s="840"/>
    </row>
    <row r="234" spans="2:51" s="151" customFormat="1" x14ac:dyDescent="0.25">
      <c r="B234" s="773"/>
      <c r="C234" s="773"/>
      <c r="D234" s="840"/>
      <c r="E234" s="840"/>
      <c r="F234" s="840"/>
      <c r="G234" s="840"/>
      <c r="H234" s="840"/>
      <c r="I234" s="840"/>
      <c r="J234" s="840"/>
      <c r="K234" s="840"/>
      <c r="L234" s="840"/>
      <c r="M234" s="840"/>
      <c r="N234" s="840"/>
      <c r="O234" s="840"/>
      <c r="P234" s="840"/>
      <c r="Q234" s="840"/>
      <c r="R234" s="840"/>
      <c r="S234" s="840"/>
      <c r="T234" s="840"/>
      <c r="U234" s="840"/>
      <c r="V234" s="840"/>
      <c r="W234" s="840"/>
      <c r="X234" s="840"/>
      <c r="Y234" s="840"/>
      <c r="Z234" s="840"/>
      <c r="AA234" s="840"/>
      <c r="AB234" s="840"/>
      <c r="AC234" s="840"/>
      <c r="AD234" s="840"/>
      <c r="AE234" s="840"/>
      <c r="AF234" s="840"/>
      <c r="AG234" s="840"/>
      <c r="AH234" s="840"/>
      <c r="AI234" s="840"/>
      <c r="AJ234" s="840"/>
      <c r="AK234" s="840"/>
      <c r="AL234" s="840"/>
      <c r="AM234" s="840"/>
      <c r="AN234" s="840"/>
      <c r="AO234" s="840"/>
      <c r="AP234" s="840"/>
      <c r="AQ234" s="840"/>
      <c r="AR234" s="840"/>
      <c r="AS234" s="840"/>
      <c r="AT234" s="840"/>
      <c r="AU234" s="840"/>
      <c r="AV234" s="840"/>
      <c r="AW234" s="840"/>
      <c r="AX234" s="840"/>
      <c r="AY234" s="840"/>
    </row>
    <row r="235" spans="2:51" s="151" customFormat="1" x14ac:dyDescent="0.25">
      <c r="B235" s="773"/>
      <c r="C235" s="773"/>
      <c r="D235" s="840"/>
      <c r="E235" s="840"/>
      <c r="F235" s="840"/>
      <c r="G235" s="840"/>
      <c r="H235" s="840"/>
      <c r="I235" s="840"/>
      <c r="J235" s="840"/>
      <c r="K235" s="840"/>
      <c r="L235" s="840"/>
      <c r="M235" s="840"/>
      <c r="N235" s="840"/>
      <c r="O235" s="840"/>
      <c r="P235" s="840"/>
      <c r="Q235" s="840"/>
      <c r="R235" s="840"/>
      <c r="S235" s="840"/>
      <c r="T235" s="840"/>
      <c r="U235" s="840"/>
      <c r="V235" s="840"/>
      <c r="W235" s="840"/>
      <c r="X235" s="840"/>
      <c r="Y235" s="840"/>
      <c r="Z235" s="840"/>
      <c r="AA235" s="840"/>
      <c r="AB235" s="840"/>
      <c r="AC235" s="840"/>
      <c r="AD235" s="840"/>
      <c r="AE235" s="840"/>
      <c r="AF235" s="840"/>
      <c r="AG235" s="840"/>
      <c r="AH235" s="840"/>
      <c r="AI235" s="840"/>
      <c r="AJ235" s="840"/>
      <c r="AK235" s="840"/>
      <c r="AL235" s="840"/>
      <c r="AM235" s="840"/>
      <c r="AN235" s="840"/>
      <c r="AO235" s="840"/>
      <c r="AP235" s="840"/>
      <c r="AQ235" s="840"/>
      <c r="AR235" s="840"/>
      <c r="AS235" s="840"/>
      <c r="AT235" s="840"/>
      <c r="AU235" s="840"/>
      <c r="AV235" s="840"/>
      <c r="AW235" s="840"/>
      <c r="AX235" s="840"/>
      <c r="AY235" s="840"/>
    </row>
    <row r="236" spans="2:51" s="151" customFormat="1" x14ac:dyDescent="0.25">
      <c r="B236" s="773"/>
      <c r="C236" s="773"/>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c r="Z236" s="840"/>
      <c r="AA236" s="840"/>
      <c r="AB236" s="840"/>
      <c r="AC236" s="840"/>
      <c r="AD236" s="840"/>
      <c r="AE236" s="840"/>
      <c r="AF236" s="840"/>
      <c r="AG236" s="840"/>
      <c r="AH236" s="840"/>
      <c r="AI236" s="840"/>
      <c r="AJ236" s="840"/>
      <c r="AK236" s="840"/>
      <c r="AL236" s="840"/>
      <c r="AM236" s="840"/>
      <c r="AN236" s="840"/>
      <c r="AO236" s="840"/>
      <c r="AP236" s="840"/>
      <c r="AQ236" s="840"/>
      <c r="AR236" s="840"/>
      <c r="AS236" s="840"/>
      <c r="AT236" s="840"/>
      <c r="AU236" s="840"/>
      <c r="AV236" s="840"/>
      <c r="AW236" s="840"/>
      <c r="AX236" s="840"/>
      <c r="AY236" s="840"/>
    </row>
    <row r="237" spans="2:51" s="151" customFormat="1" x14ac:dyDescent="0.25">
      <c r="B237" s="773"/>
      <c r="C237" s="773"/>
      <c r="D237" s="840"/>
      <c r="E237" s="840"/>
      <c r="F237" s="840"/>
      <c r="G237" s="840"/>
      <c r="H237" s="840"/>
      <c r="I237" s="840"/>
      <c r="J237" s="840"/>
      <c r="K237" s="840"/>
      <c r="L237" s="840"/>
      <c r="M237" s="840"/>
      <c r="N237" s="840"/>
      <c r="O237" s="840"/>
      <c r="P237" s="840"/>
      <c r="Q237" s="840"/>
      <c r="R237" s="840"/>
      <c r="S237" s="840"/>
      <c r="T237" s="840"/>
      <c r="U237" s="840"/>
      <c r="V237" s="840"/>
      <c r="W237" s="840"/>
      <c r="X237" s="840"/>
      <c r="Y237" s="840"/>
      <c r="Z237" s="840"/>
      <c r="AA237" s="840"/>
      <c r="AB237" s="840"/>
      <c r="AC237" s="840"/>
      <c r="AD237" s="840"/>
      <c r="AE237" s="840"/>
      <c r="AF237" s="840"/>
      <c r="AG237" s="840"/>
      <c r="AH237" s="840"/>
      <c r="AI237" s="840"/>
      <c r="AJ237" s="840"/>
      <c r="AK237" s="840"/>
      <c r="AL237" s="840"/>
      <c r="AM237" s="840"/>
      <c r="AN237" s="840"/>
      <c r="AO237" s="840"/>
      <c r="AP237" s="840"/>
      <c r="AQ237" s="840"/>
      <c r="AR237" s="840"/>
      <c r="AS237" s="840"/>
      <c r="AT237" s="840"/>
      <c r="AU237" s="840"/>
      <c r="AV237" s="840"/>
      <c r="AW237" s="840"/>
      <c r="AX237" s="840"/>
      <c r="AY237" s="840"/>
    </row>
    <row r="238" spans="2:51" s="151" customFormat="1" x14ac:dyDescent="0.25">
      <c r="B238" s="773"/>
      <c r="C238" s="773"/>
      <c r="D238" s="840"/>
      <c r="E238" s="840"/>
      <c r="F238" s="840"/>
      <c r="G238" s="840"/>
      <c r="H238" s="840"/>
      <c r="I238" s="840"/>
      <c r="J238" s="840"/>
      <c r="K238" s="840"/>
      <c r="L238" s="840"/>
      <c r="M238" s="840"/>
      <c r="N238" s="840"/>
      <c r="O238" s="840"/>
      <c r="P238" s="840"/>
      <c r="Q238" s="840"/>
      <c r="R238" s="840"/>
      <c r="S238" s="840"/>
      <c r="T238" s="840"/>
      <c r="U238" s="840"/>
      <c r="V238" s="840"/>
      <c r="W238" s="840"/>
      <c r="X238" s="840"/>
      <c r="Y238" s="840"/>
      <c r="Z238" s="840"/>
      <c r="AA238" s="840"/>
      <c r="AB238" s="840"/>
      <c r="AC238" s="840"/>
      <c r="AD238" s="840"/>
      <c r="AE238" s="840"/>
      <c r="AF238" s="840"/>
      <c r="AG238" s="840"/>
      <c r="AH238" s="840"/>
      <c r="AI238" s="840"/>
      <c r="AJ238" s="840"/>
      <c r="AK238" s="840"/>
      <c r="AL238" s="840"/>
      <c r="AM238" s="840"/>
      <c r="AN238" s="840"/>
      <c r="AO238" s="840"/>
      <c r="AP238" s="840"/>
      <c r="AQ238" s="840"/>
      <c r="AR238" s="840"/>
      <c r="AS238" s="840"/>
      <c r="AT238" s="840"/>
      <c r="AU238" s="840"/>
      <c r="AV238" s="840"/>
      <c r="AW238" s="840"/>
      <c r="AX238" s="840"/>
      <c r="AY238" s="840"/>
    </row>
    <row r="239" spans="2:51" s="151" customFormat="1" x14ac:dyDescent="0.25">
      <c r="B239" s="773"/>
      <c r="C239" s="773"/>
      <c r="D239" s="840"/>
      <c r="E239" s="840"/>
      <c r="F239" s="840"/>
      <c r="G239" s="840"/>
      <c r="H239" s="840"/>
      <c r="I239" s="840"/>
      <c r="J239" s="840"/>
      <c r="K239" s="840"/>
      <c r="L239" s="840"/>
      <c r="M239" s="840"/>
      <c r="N239" s="840"/>
      <c r="O239" s="840"/>
      <c r="P239" s="840"/>
      <c r="Q239" s="840"/>
      <c r="R239" s="840"/>
      <c r="S239" s="840"/>
      <c r="T239" s="840"/>
      <c r="U239" s="840"/>
      <c r="V239" s="840"/>
      <c r="W239" s="840"/>
      <c r="X239" s="840"/>
      <c r="Y239" s="840"/>
      <c r="Z239" s="840"/>
      <c r="AA239" s="840"/>
      <c r="AB239" s="840"/>
      <c r="AC239" s="840"/>
      <c r="AD239" s="840"/>
      <c r="AE239" s="840"/>
      <c r="AF239" s="840"/>
      <c r="AG239" s="840"/>
      <c r="AH239" s="840"/>
      <c r="AI239" s="840"/>
      <c r="AJ239" s="840"/>
      <c r="AK239" s="840"/>
      <c r="AL239" s="840"/>
      <c r="AM239" s="840"/>
      <c r="AN239" s="840"/>
      <c r="AO239" s="840"/>
      <c r="AP239" s="840"/>
      <c r="AQ239" s="840"/>
      <c r="AR239" s="840"/>
      <c r="AS239" s="840"/>
      <c r="AT239" s="840"/>
      <c r="AU239" s="840"/>
      <c r="AV239" s="840"/>
      <c r="AW239" s="840"/>
      <c r="AX239" s="840"/>
      <c r="AY239" s="840"/>
    </row>
    <row r="240" spans="2:51" s="151" customFormat="1" x14ac:dyDescent="0.25">
      <c r="B240" s="773"/>
      <c r="C240" s="773"/>
      <c r="D240" s="840"/>
      <c r="E240" s="840"/>
      <c r="F240" s="840"/>
      <c r="G240" s="840"/>
      <c r="H240" s="840"/>
      <c r="I240" s="840"/>
      <c r="J240" s="840"/>
      <c r="K240" s="840"/>
      <c r="L240" s="840"/>
      <c r="M240" s="840"/>
      <c r="N240" s="840"/>
      <c r="O240" s="840"/>
      <c r="P240" s="840"/>
      <c r="Q240" s="840"/>
      <c r="R240" s="840"/>
      <c r="S240" s="840"/>
      <c r="T240" s="840"/>
      <c r="U240" s="840"/>
      <c r="V240" s="840"/>
      <c r="W240" s="840"/>
      <c r="X240" s="840"/>
      <c r="Y240" s="840"/>
      <c r="Z240" s="840"/>
      <c r="AA240" s="840"/>
      <c r="AB240" s="840"/>
      <c r="AC240" s="840"/>
      <c r="AD240" s="840"/>
      <c r="AE240" s="840"/>
      <c r="AF240" s="840"/>
      <c r="AG240" s="840"/>
      <c r="AH240" s="840"/>
      <c r="AI240" s="840"/>
      <c r="AJ240" s="840"/>
      <c r="AK240" s="840"/>
      <c r="AL240" s="840"/>
      <c r="AM240" s="840"/>
      <c r="AN240" s="840"/>
      <c r="AO240" s="840"/>
      <c r="AP240" s="840"/>
      <c r="AQ240" s="840"/>
      <c r="AR240" s="840"/>
      <c r="AS240" s="840"/>
      <c r="AT240" s="840"/>
      <c r="AU240" s="840"/>
      <c r="AV240" s="840"/>
      <c r="AW240" s="840"/>
      <c r="AX240" s="840"/>
      <c r="AY240" s="840"/>
    </row>
    <row r="241" spans="2:51" s="151" customFormat="1" x14ac:dyDescent="0.25">
      <c r="B241" s="773"/>
      <c r="C241" s="773"/>
      <c r="D241" s="840"/>
      <c r="E241" s="840"/>
      <c r="F241" s="840"/>
      <c r="G241" s="840"/>
      <c r="H241" s="840"/>
      <c r="I241" s="840"/>
      <c r="J241" s="840"/>
      <c r="K241" s="840"/>
      <c r="L241" s="840"/>
      <c r="M241" s="840"/>
      <c r="N241" s="840"/>
      <c r="O241" s="840"/>
      <c r="P241" s="840"/>
      <c r="Q241" s="840"/>
      <c r="R241" s="840"/>
      <c r="S241" s="840"/>
      <c r="T241" s="840"/>
      <c r="U241" s="840"/>
      <c r="V241" s="840"/>
      <c r="W241" s="840"/>
      <c r="X241" s="840"/>
      <c r="Y241" s="840"/>
      <c r="Z241" s="840"/>
      <c r="AA241" s="840"/>
      <c r="AB241" s="840"/>
      <c r="AC241" s="840"/>
      <c r="AD241" s="840"/>
      <c r="AE241" s="840"/>
      <c r="AF241" s="840"/>
      <c r="AG241" s="840"/>
      <c r="AH241" s="840"/>
      <c r="AI241" s="840"/>
      <c r="AJ241" s="840"/>
      <c r="AK241" s="840"/>
      <c r="AL241" s="840"/>
      <c r="AM241" s="840"/>
      <c r="AN241" s="840"/>
      <c r="AO241" s="840"/>
      <c r="AP241" s="840"/>
      <c r="AQ241" s="840"/>
      <c r="AR241" s="840"/>
      <c r="AS241" s="840"/>
      <c r="AT241" s="840"/>
      <c r="AU241" s="840"/>
      <c r="AV241" s="840"/>
      <c r="AW241" s="840"/>
      <c r="AX241" s="840"/>
      <c r="AY241" s="840"/>
    </row>
    <row r="242" spans="2:51" s="151" customFormat="1" x14ac:dyDescent="0.25">
      <c r="B242" s="773"/>
      <c r="C242" s="773"/>
      <c r="D242" s="840"/>
      <c r="E242" s="840"/>
      <c r="F242" s="840"/>
      <c r="G242" s="840"/>
      <c r="H242" s="840"/>
      <c r="I242" s="840"/>
      <c r="J242" s="840"/>
      <c r="K242" s="840"/>
      <c r="L242" s="840"/>
      <c r="M242" s="840"/>
      <c r="N242" s="840"/>
      <c r="O242" s="840"/>
      <c r="P242" s="840"/>
      <c r="Q242" s="840"/>
      <c r="R242" s="840"/>
      <c r="S242" s="840"/>
      <c r="T242" s="840"/>
      <c r="U242" s="840"/>
      <c r="V242" s="840"/>
      <c r="W242" s="840"/>
      <c r="X242" s="840"/>
      <c r="Y242" s="840"/>
      <c r="Z242" s="840"/>
      <c r="AA242" s="840"/>
      <c r="AB242" s="840"/>
      <c r="AC242" s="840"/>
      <c r="AD242" s="840"/>
      <c r="AE242" s="840"/>
      <c r="AF242" s="840"/>
      <c r="AG242" s="840"/>
      <c r="AH242" s="840"/>
      <c r="AI242" s="840"/>
      <c r="AJ242" s="840"/>
      <c r="AK242" s="840"/>
      <c r="AL242" s="840"/>
      <c r="AM242" s="840"/>
      <c r="AN242" s="840"/>
      <c r="AO242" s="840"/>
      <c r="AP242" s="840"/>
      <c r="AQ242" s="840"/>
      <c r="AR242" s="840"/>
      <c r="AS242" s="840"/>
      <c r="AT242" s="840"/>
      <c r="AU242" s="840"/>
      <c r="AV242" s="840"/>
      <c r="AW242" s="840"/>
      <c r="AX242" s="840"/>
      <c r="AY242" s="840"/>
    </row>
    <row r="243" spans="2:51" s="151" customFormat="1" x14ac:dyDescent="0.25">
      <c r="B243" s="773"/>
      <c r="C243" s="773"/>
      <c r="D243" s="840"/>
      <c r="E243" s="840"/>
      <c r="F243" s="840"/>
      <c r="G243" s="840"/>
      <c r="H243" s="840"/>
      <c r="I243" s="840"/>
      <c r="J243" s="840"/>
      <c r="K243" s="840"/>
      <c r="L243" s="840"/>
      <c r="M243" s="840"/>
      <c r="N243" s="840"/>
      <c r="O243" s="840"/>
      <c r="P243" s="840"/>
      <c r="Q243" s="840"/>
      <c r="R243" s="840"/>
      <c r="S243" s="840"/>
      <c r="T243" s="840"/>
      <c r="U243" s="840"/>
      <c r="V243" s="840"/>
      <c r="W243" s="840"/>
      <c r="X243" s="840"/>
      <c r="Y243" s="840"/>
      <c r="Z243" s="840"/>
      <c r="AA243" s="840"/>
      <c r="AB243" s="840"/>
      <c r="AC243" s="840"/>
      <c r="AD243" s="840"/>
      <c r="AE243" s="840"/>
      <c r="AF243" s="840"/>
      <c r="AG243" s="840"/>
      <c r="AH243" s="840"/>
      <c r="AI243" s="840"/>
      <c r="AJ243" s="840"/>
      <c r="AK243" s="840"/>
      <c r="AL243" s="840"/>
      <c r="AM243" s="840"/>
      <c r="AN243" s="840"/>
      <c r="AO243" s="840"/>
      <c r="AP243" s="840"/>
      <c r="AQ243" s="840"/>
      <c r="AR243" s="840"/>
      <c r="AS243" s="840"/>
      <c r="AT243" s="840"/>
      <c r="AU243" s="840"/>
      <c r="AV243" s="840"/>
      <c r="AW243" s="840"/>
      <c r="AX243" s="840"/>
      <c r="AY243" s="840"/>
    </row>
    <row r="244" spans="2:51" s="151" customFormat="1" x14ac:dyDescent="0.25">
      <c r="B244" s="773"/>
      <c r="C244" s="773"/>
      <c r="D244" s="840"/>
      <c r="E244" s="840"/>
      <c r="F244" s="840"/>
      <c r="G244" s="840"/>
      <c r="H244" s="840"/>
      <c r="I244" s="840"/>
      <c r="J244" s="840"/>
      <c r="K244" s="840"/>
      <c r="L244" s="840"/>
      <c r="M244" s="840"/>
      <c r="N244" s="840"/>
      <c r="O244" s="840"/>
      <c r="P244" s="840"/>
      <c r="Q244" s="840"/>
      <c r="R244" s="840"/>
      <c r="S244" s="840"/>
      <c r="T244" s="840"/>
      <c r="U244" s="840"/>
      <c r="V244" s="840"/>
      <c r="W244" s="840"/>
      <c r="X244" s="840"/>
      <c r="Y244" s="840"/>
      <c r="Z244" s="840"/>
      <c r="AA244" s="840"/>
      <c r="AB244" s="840"/>
      <c r="AC244" s="840"/>
      <c r="AD244" s="840"/>
      <c r="AE244" s="840"/>
      <c r="AF244" s="840"/>
      <c r="AG244" s="840"/>
      <c r="AH244" s="840"/>
      <c r="AI244" s="840"/>
      <c r="AJ244" s="840"/>
      <c r="AK244" s="840"/>
      <c r="AL244" s="840"/>
      <c r="AM244" s="840"/>
      <c r="AN244" s="840"/>
      <c r="AO244" s="840"/>
      <c r="AP244" s="840"/>
      <c r="AQ244" s="840"/>
      <c r="AR244" s="840"/>
      <c r="AS244" s="840"/>
      <c r="AT244" s="840"/>
      <c r="AU244" s="840"/>
      <c r="AV244" s="840"/>
      <c r="AW244" s="840"/>
      <c r="AX244" s="840"/>
      <c r="AY244" s="840"/>
    </row>
    <row r="245" spans="2:51" s="151" customFormat="1" x14ac:dyDescent="0.25">
      <c r="B245" s="773"/>
      <c r="C245" s="773"/>
      <c r="D245" s="840"/>
      <c r="E245" s="840"/>
      <c r="F245" s="840"/>
      <c r="G245" s="840"/>
      <c r="H245" s="840"/>
      <c r="I245" s="840"/>
      <c r="J245" s="840"/>
      <c r="K245" s="840"/>
      <c r="L245" s="840"/>
      <c r="M245" s="840"/>
      <c r="N245" s="840"/>
      <c r="O245" s="840"/>
      <c r="P245" s="840"/>
      <c r="Q245" s="840"/>
      <c r="R245" s="840"/>
      <c r="S245" s="840"/>
      <c r="T245" s="840"/>
      <c r="U245" s="840"/>
      <c r="V245" s="840"/>
      <c r="W245" s="840"/>
      <c r="X245" s="840"/>
      <c r="Y245" s="840"/>
      <c r="Z245" s="840"/>
      <c r="AA245" s="840"/>
      <c r="AB245" s="840"/>
      <c r="AC245" s="840"/>
      <c r="AD245" s="840"/>
      <c r="AE245" s="840"/>
      <c r="AF245" s="840"/>
      <c r="AG245" s="840"/>
      <c r="AH245" s="840"/>
      <c r="AI245" s="840"/>
      <c r="AJ245" s="840"/>
      <c r="AK245" s="840"/>
      <c r="AL245" s="840"/>
      <c r="AM245" s="840"/>
      <c r="AN245" s="840"/>
      <c r="AO245" s="840"/>
      <c r="AP245" s="840"/>
      <c r="AQ245" s="840"/>
      <c r="AR245" s="840"/>
      <c r="AS245" s="840"/>
      <c r="AT245" s="840"/>
      <c r="AU245" s="840"/>
      <c r="AV245" s="840"/>
      <c r="AW245" s="840"/>
      <c r="AX245" s="840"/>
      <c r="AY245" s="840"/>
    </row>
    <row r="246" spans="2:51" s="151" customFormat="1" x14ac:dyDescent="0.25">
      <c r="B246" s="773"/>
      <c r="C246" s="773"/>
      <c r="D246" s="840"/>
      <c r="E246" s="840"/>
      <c r="F246" s="840"/>
      <c r="G246" s="840"/>
      <c r="H246" s="840"/>
      <c r="I246" s="840"/>
      <c r="J246" s="840"/>
      <c r="K246" s="840"/>
      <c r="L246" s="840"/>
      <c r="M246" s="840"/>
      <c r="N246" s="840"/>
      <c r="O246" s="840"/>
      <c r="P246" s="840"/>
      <c r="Q246" s="840"/>
      <c r="R246" s="840"/>
      <c r="S246" s="840"/>
      <c r="T246" s="840"/>
      <c r="U246" s="840"/>
      <c r="V246" s="840"/>
      <c r="W246" s="840"/>
      <c r="X246" s="840"/>
      <c r="Y246" s="840"/>
      <c r="Z246" s="840"/>
      <c r="AA246" s="840"/>
      <c r="AB246" s="840"/>
      <c r="AC246" s="840"/>
      <c r="AD246" s="840"/>
      <c r="AE246" s="840"/>
      <c r="AF246" s="840"/>
      <c r="AG246" s="840"/>
      <c r="AH246" s="840"/>
      <c r="AI246" s="840"/>
      <c r="AJ246" s="840"/>
      <c r="AK246" s="840"/>
      <c r="AL246" s="840"/>
      <c r="AM246" s="840"/>
      <c r="AN246" s="840"/>
      <c r="AO246" s="840"/>
      <c r="AP246" s="840"/>
      <c r="AQ246" s="840"/>
      <c r="AR246" s="840"/>
      <c r="AS246" s="840"/>
      <c r="AT246" s="840"/>
      <c r="AU246" s="840"/>
      <c r="AV246" s="840"/>
      <c r="AW246" s="840"/>
      <c r="AX246" s="840"/>
      <c r="AY246" s="840"/>
    </row>
    <row r="247" spans="2:51" s="151" customFormat="1" x14ac:dyDescent="0.25">
      <c r="B247" s="773"/>
      <c r="C247" s="773"/>
      <c r="D247" s="840"/>
      <c r="E247" s="840"/>
      <c r="F247" s="840"/>
      <c r="G247" s="840"/>
      <c r="H247" s="840"/>
      <c r="I247" s="840"/>
      <c r="J247" s="840"/>
      <c r="K247" s="840"/>
      <c r="L247" s="840"/>
      <c r="M247" s="840"/>
      <c r="N247" s="840"/>
      <c r="O247" s="840"/>
      <c r="P247" s="840"/>
      <c r="Q247" s="840"/>
      <c r="R247" s="840"/>
      <c r="S247" s="840"/>
      <c r="T247" s="840"/>
      <c r="U247" s="840"/>
      <c r="V247" s="840"/>
      <c r="W247" s="840"/>
      <c r="X247" s="840"/>
      <c r="Y247" s="840"/>
      <c r="Z247" s="840"/>
      <c r="AA247" s="840"/>
      <c r="AB247" s="840"/>
      <c r="AC247" s="840"/>
      <c r="AD247" s="840"/>
      <c r="AE247" s="840"/>
      <c r="AF247" s="840"/>
      <c r="AG247" s="840"/>
      <c r="AH247" s="840"/>
      <c r="AI247" s="840"/>
      <c r="AJ247" s="840"/>
      <c r="AK247" s="840"/>
      <c r="AL247" s="840"/>
      <c r="AM247" s="840"/>
      <c r="AN247" s="840"/>
      <c r="AO247" s="840"/>
      <c r="AP247" s="840"/>
      <c r="AQ247" s="840"/>
      <c r="AR247" s="840"/>
      <c r="AS247" s="840"/>
      <c r="AT247" s="840"/>
      <c r="AU247" s="840"/>
      <c r="AV247" s="840"/>
      <c r="AW247" s="840"/>
      <c r="AX247" s="840"/>
      <c r="AY247" s="840"/>
    </row>
    <row r="248" spans="2:51" s="151" customFormat="1" x14ac:dyDescent="0.25">
      <c r="B248" s="773"/>
      <c r="C248" s="773"/>
      <c r="D248" s="840"/>
      <c r="E248" s="840"/>
      <c r="F248" s="840"/>
      <c r="G248" s="840"/>
      <c r="H248" s="840"/>
      <c r="I248" s="840"/>
      <c r="J248" s="840"/>
      <c r="K248" s="840"/>
      <c r="L248" s="840"/>
      <c r="M248" s="840"/>
      <c r="N248" s="840"/>
      <c r="O248" s="840"/>
      <c r="P248" s="840"/>
      <c r="Q248" s="840"/>
      <c r="R248" s="840"/>
      <c r="S248" s="840"/>
      <c r="T248" s="840"/>
      <c r="U248" s="840"/>
      <c r="V248" s="840"/>
      <c r="W248" s="840"/>
      <c r="X248" s="840"/>
      <c r="Y248" s="840"/>
      <c r="Z248" s="840"/>
      <c r="AA248" s="840"/>
      <c r="AB248" s="840"/>
      <c r="AC248" s="840"/>
      <c r="AD248" s="840"/>
      <c r="AE248" s="840"/>
      <c r="AF248" s="840"/>
      <c r="AG248" s="840"/>
      <c r="AH248" s="840"/>
      <c r="AI248" s="840"/>
      <c r="AJ248" s="840"/>
      <c r="AK248" s="840"/>
      <c r="AL248" s="840"/>
      <c r="AM248" s="840"/>
      <c r="AN248" s="840"/>
      <c r="AO248" s="840"/>
      <c r="AP248" s="840"/>
      <c r="AQ248" s="840"/>
      <c r="AR248" s="840"/>
      <c r="AS248" s="840"/>
      <c r="AT248" s="840"/>
      <c r="AU248" s="840"/>
      <c r="AV248" s="840"/>
      <c r="AW248" s="840"/>
      <c r="AX248" s="840"/>
      <c r="AY248" s="840"/>
    </row>
    <row r="249" spans="2:51" s="151" customFormat="1" x14ac:dyDescent="0.25">
      <c r="B249" s="773"/>
      <c r="C249" s="773"/>
      <c r="D249" s="840"/>
      <c r="E249" s="840"/>
      <c r="F249" s="840"/>
      <c r="G249" s="840"/>
      <c r="H249" s="840"/>
      <c r="I249" s="840"/>
      <c r="J249" s="840"/>
      <c r="K249" s="840"/>
      <c r="L249" s="840"/>
      <c r="M249" s="840"/>
      <c r="N249" s="840"/>
      <c r="O249" s="840"/>
      <c r="P249" s="840"/>
      <c r="Q249" s="840"/>
      <c r="R249" s="840"/>
      <c r="S249" s="840"/>
      <c r="T249" s="840"/>
      <c r="U249" s="840"/>
      <c r="V249" s="840"/>
      <c r="W249" s="840"/>
      <c r="X249" s="840"/>
      <c r="Y249" s="840"/>
      <c r="Z249" s="840"/>
      <c r="AA249" s="840"/>
      <c r="AB249" s="840"/>
      <c r="AC249" s="840"/>
      <c r="AD249" s="840"/>
      <c r="AE249" s="840"/>
      <c r="AF249" s="840"/>
      <c r="AG249" s="840"/>
      <c r="AH249" s="840"/>
      <c r="AI249" s="840"/>
      <c r="AJ249" s="840"/>
      <c r="AK249" s="840"/>
      <c r="AL249" s="840"/>
      <c r="AM249" s="840"/>
      <c r="AN249" s="840"/>
      <c r="AO249" s="840"/>
      <c r="AP249" s="840"/>
      <c r="AQ249" s="840"/>
      <c r="AR249" s="840"/>
      <c r="AS249" s="840"/>
      <c r="AT249" s="840"/>
      <c r="AU249" s="840"/>
      <c r="AV249" s="840"/>
      <c r="AW249" s="840"/>
      <c r="AX249" s="840"/>
      <c r="AY249" s="840"/>
    </row>
    <row r="250" spans="2:51" s="151" customFormat="1" x14ac:dyDescent="0.25">
      <c r="B250" s="773"/>
      <c r="C250" s="773"/>
      <c r="D250" s="840"/>
      <c r="E250" s="840"/>
      <c r="F250" s="840"/>
      <c r="G250" s="840"/>
      <c r="H250" s="840"/>
      <c r="I250" s="840"/>
      <c r="J250" s="840"/>
      <c r="K250" s="840"/>
      <c r="L250" s="840"/>
      <c r="M250" s="840"/>
      <c r="N250" s="840"/>
      <c r="O250" s="840"/>
      <c r="P250" s="840"/>
      <c r="Q250" s="840"/>
      <c r="R250" s="840"/>
      <c r="S250" s="840"/>
      <c r="T250" s="840"/>
      <c r="U250" s="840"/>
      <c r="V250" s="840"/>
      <c r="W250" s="840"/>
      <c r="X250" s="840"/>
      <c r="Y250" s="840"/>
      <c r="Z250" s="840"/>
      <c r="AA250" s="840"/>
      <c r="AB250" s="840"/>
      <c r="AC250" s="840"/>
      <c r="AD250" s="840"/>
      <c r="AE250" s="840"/>
      <c r="AF250" s="840"/>
      <c r="AG250" s="840"/>
      <c r="AH250" s="840"/>
      <c r="AI250" s="840"/>
      <c r="AJ250" s="840"/>
      <c r="AK250" s="840"/>
      <c r="AL250" s="840"/>
      <c r="AM250" s="840"/>
      <c r="AN250" s="840"/>
      <c r="AO250" s="840"/>
      <c r="AP250" s="840"/>
      <c r="AQ250" s="840"/>
      <c r="AR250" s="840"/>
      <c r="AS250" s="840"/>
      <c r="AT250" s="840"/>
      <c r="AU250" s="840"/>
      <c r="AV250" s="840"/>
      <c r="AW250" s="840"/>
      <c r="AX250" s="840"/>
      <c r="AY250" s="840"/>
    </row>
    <row r="251" spans="2:51" s="151" customFormat="1" x14ac:dyDescent="0.25">
      <c r="B251" s="773"/>
      <c r="C251" s="773"/>
      <c r="D251" s="840"/>
      <c r="E251" s="840"/>
      <c r="F251" s="840"/>
      <c r="G251" s="840"/>
      <c r="H251" s="840"/>
      <c r="I251" s="840"/>
      <c r="J251" s="840"/>
      <c r="K251" s="840"/>
      <c r="L251" s="840"/>
      <c r="M251" s="840"/>
      <c r="N251" s="840"/>
      <c r="O251" s="840"/>
      <c r="P251" s="840"/>
      <c r="Q251" s="840"/>
      <c r="R251" s="840"/>
      <c r="S251" s="840"/>
      <c r="T251" s="840"/>
      <c r="U251" s="840"/>
      <c r="V251" s="840"/>
      <c r="W251" s="840"/>
      <c r="X251" s="840"/>
      <c r="Y251" s="840"/>
      <c r="Z251" s="840"/>
      <c r="AA251" s="840"/>
      <c r="AB251" s="840"/>
      <c r="AC251" s="840"/>
      <c r="AD251" s="840"/>
      <c r="AE251" s="840"/>
      <c r="AF251" s="840"/>
      <c r="AG251" s="840"/>
      <c r="AH251" s="840"/>
      <c r="AI251" s="840"/>
      <c r="AJ251" s="840"/>
      <c r="AK251" s="840"/>
      <c r="AL251" s="840"/>
      <c r="AM251" s="840"/>
      <c r="AN251" s="840"/>
      <c r="AO251" s="840"/>
      <c r="AP251" s="840"/>
      <c r="AQ251" s="840"/>
      <c r="AR251" s="840"/>
      <c r="AS251" s="840"/>
      <c r="AT251" s="840"/>
      <c r="AU251" s="840"/>
      <c r="AV251" s="840"/>
      <c r="AW251" s="840"/>
      <c r="AX251" s="840"/>
      <c r="AY251" s="840"/>
    </row>
    <row r="252" spans="2:51" s="151" customFormat="1" x14ac:dyDescent="0.25">
      <c r="B252" s="773"/>
      <c r="C252" s="773"/>
      <c r="D252" s="840"/>
      <c r="E252" s="840"/>
      <c r="F252" s="840"/>
      <c r="G252" s="840"/>
      <c r="H252" s="840"/>
      <c r="I252" s="840"/>
      <c r="J252" s="840"/>
      <c r="K252" s="840"/>
      <c r="L252" s="840"/>
      <c r="M252" s="840"/>
      <c r="N252" s="840"/>
      <c r="O252" s="840"/>
      <c r="P252" s="840"/>
      <c r="Q252" s="840"/>
      <c r="R252" s="840"/>
      <c r="S252" s="840"/>
      <c r="T252" s="840"/>
      <c r="U252" s="840"/>
      <c r="V252" s="840"/>
      <c r="W252" s="840"/>
      <c r="X252" s="840"/>
      <c r="Y252" s="840"/>
      <c r="Z252" s="840"/>
      <c r="AA252" s="840"/>
      <c r="AB252" s="840"/>
      <c r="AC252" s="840"/>
      <c r="AD252" s="840"/>
      <c r="AE252" s="840"/>
      <c r="AF252" s="840"/>
      <c r="AG252" s="840"/>
      <c r="AH252" s="840"/>
      <c r="AI252" s="840"/>
      <c r="AJ252" s="840"/>
      <c r="AK252" s="840"/>
      <c r="AL252" s="840"/>
      <c r="AM252" s="840"/>
      <c r="AN252" s="840"/>
      <c r="AO252" s="840"/>
      <c r="AP252" s="840"/>
      <c r="AQ252" s="840"/>
      <c r="AR252" s="840"/>
      <c r="AS252" s="840"/>
      <c r="AT252" s="840"/>
      <c r="AU252" s="840"/>
      <c r="AV252" s="840"/>
      <c r="AW252" s="840"/>
      <c r="AX252" s="840"/>
      <c r="AY252" s="840"/>
    </row>
    <row r="253" spans="2:51" s="151" customFormat="1" x14ac:dyDescent="0.25">
      <c r="B253" s="773"/>
      <c r="C253" s="773"/>
      <c r="D253" s="840"/>
      <c r="E253" s="840"/>
      <c r="F253" s="840"/>
      <c r="G253" s="840"/>
      <c r="H253" s="840"/>
      <c r="I253" s="840"/>
      <c r="J253" s="840"/>
      <c r="K253" s="840"/>
      <c r="L253" s="840"/>
      <c r="M253" s="840"/>
      <c r="N253" s="840"/>
      <c r="O253" s="840"/>
      <c r="P253" s="840"/>
      <c r="Q253" s="840"/>
      <c r="R253" s="840"/>
      <c r="S253" s="840"/>
      <c r="T253" s="840"/>
      <c r="U253" s="840"/>
      <c r="V253" s="840"/>
      <c r="W253" s="840"/>
      <c r="X253" s="840"/>
      <c r="Y253" s="840"/>
      <c r="Z253" s="840"/>
      <c r="AA253" s="840"/>
      <c r="AB253" s="840"/>
      <c r="AC253" s="840"/>
      <c r="AD253" s="840"/>
      <c r="AE253" s="840"/>
      <c r="AF253" s="840"/>
      <c r="AG253" s="840"/>
      <c r="AH253" s="840"/>
      <c r="AI253" s="840"/>
      <c r="AJ253" s="840"/>
      <c r="AK253" s="840"/>
      <c r="AL253" s="840"/>
      <c r="AM253" s="840"/>
      <c r="AN253" s="840"/>
      <c r="AO253" s="840"/>
      <c r="AP253" s="840"/>
      <c r="AQ253" s="840"/>
      <c r="AR253" s="840"/>
      <c r="AS253" s="840"/>
      <c r="AT253" s="840"/>
      <c r="AU253" s="840"/>
      <c r="AV253" s="840"/>
      <c r="AW253" s="840"/>
      <c r="AX253" s="840"/>
      <c r="AY253" s="840"/>
    </row>
    <row r="254" spans="2:51" s="151" customFormat="1" x14ac:dyDescent="0.25">
      <c r="B254" s="773"/>
      <c r="C254" s="773"/>
      <c r="D254" s="840"/>
      <c r="E254" s="840"/>
      <c r="F254" s="840"/>
      <c r="G254" s="840"/>
      <c r="H254" s="840"/>
      <c r="I254" s="840"/>
      <c r="J254" s="840"/>
      <c r="K254" s="840"/>
      <c r="L254" s="840"/>
      <c r="M254" s="840"/>
      <c r="N254" s="840"/>
      <c r="O254" s="840"/>
      <c r="P254" s="840"/>
      <c r="Q254" s="840"/>
      <c r="R254" s="840"/>
      <c r="S254" s="840"/>
      <c r="T254" s="840"/>
      <c r="U254" s="840"/>
      <c r="V254" s="840"/>
      <c r="W254" s="840"/>
      <c r="X254" s="840"/>
      <c r="Y254" s="840"/>
      <c r="Z254" s="840"/>
      <c r="AA254" s="840"/>
      <c r="AB254" s="840"/>
      <c r="AC254" s="840"/>
      <c r="AD254" s="840"/>
      <c r="AE254" s="840"/>
      <c r="AF254" s="840"/>
      <c r="AG254" s="840"/>
      <c r="AH254" s="840"/>
      <c r="AI254" s="840"/>
      <c r="AJ254" s="840"/>
      <c r="AK254" s="840"/>
      <c r="AL254" s="840"/>
      <c r="AM254" s="840"/>
      <c r="AN254" s="840"/>
      <c r="AO254" s="840"/>
      <c r="AP254" s="840"/>
      <c r="AQ254" s="840"/>
      <c r="AR254" s="840"/>
      <c r="AS254" s="840"/>
      <c r="AT254" s="840"/>
      <c r="AU254" s="840"/>
      <c r="AV254" s="840"/>
      <c r="AW254" s="840"/>
      <c r="AX254" s="840"/>
      <c r="AY254" s="840"/>
    </row>
    <row r="255" spans="2:51" s="151" customFormat="1" x14ac:dyDescent="0.25">
      <c r="B255" s="773"/>
      <c r="C255" s="773"/>
      <c r="D255" s="840"/>
      <c r="E255" s="840"/>
      <c r="F255" s="840"/>
      <c r="G255" s="840"/>
      <c r="H255" s="840"/>
      <c r="I255" s="840"/>
      <c r="J255" s="840"/>
      <c r="K255" s="840"/>
      <c r="L255" s="840"/>
      <c r="M255" s="840"/>
      <c r="N255" s="840"/>
      <c r="O255" s="840"/>
      <c r="P255" s="840"/>
      <c r="Q255" s="840"/>
      <c r="R255" s="840"/>
      <c r="S255" s="840"/>
      <c r="T255" s="840"/>
      <c r="U255" s="840"/>
      <c r="V255" s="840"/>
      <c r="W255" s="840"/>
      <c r="X255" s="840"/>
      <c r="Y255" s="840"/>
      <c r="Z255" s="840"/>
      <c r="AA255" s="840"/>
      <c r="AB255" s="840"/>
      <c r="AC255" s="840"/>
      <c r="AD255" s="840"/>
      <c r="AE255" s="840"/>
      <c r="AF255" s="840"/>
      <c r="AG255" s="840"/>
      <c r="AH255" s="840"/>
      <c r="AI255" s="840"/>
      <c r="AJ255" s="840"/>
      <c r="AK255" s="840"/>
      <c r="AL255" s="840"/>
      <c r="AM255" s="840"/>
      <c r="AN255" s="840"/>
      <c r="AO255" s="840"/>
      <c r="AP255" s="840"/>
      <c r="AQ255" s="840"/>
      <c r="AR255" s="840"/>
      <c r="AS255" s="840"/>
      <c r="AT255" s="840"/>
      <c r="AU255" s="840"/>
      <c r="AV255" s="840"/>
      <c r="AW255" s="840"/>
      <c r="AX255" s="840"/>
      <c r="AY255" s="840"/>
    </row>
    <row r="256" spans="2:51" s="151" customFormat="1" x14ac:dyDescent="0.25">
      <c r="B256" s="773"/>
      <c r="C256" s="773"/>
      <c r="D256" s="840"/>
      <c r="E256" s="840"/>
      <c r="F256" s="840"/>
      <c r="G256" s="840"/>
      <c r="H256" s="840"/>
      <c r="I256" s="840"/>
      <c r="J256" s="840"/>
      <c r="K256" s="840"/>
      <c r="L256" s="840"/>
      <c r="M256" s="840"/>
      <c r="N256" s="840"/>
      <c r="O256" s="840"/>
      <c r="P256" s="840"/>
      <c r="Q256" s="840"/>
      <c r="R256" s="840"/>
      <c r="S256" s="840"/>
      <c r="T256" s="840"/>
      <c r="U256" s="840"/>
      <c r="V256" s="840"/>
      <c r="W256" s="840"/>
      <c r="X256" s="840"/>
      <c r="Y256" s="840"/>
      <c r="Z256" s="840"/>
      <c r="AA256" s="840"/>
      <c r="AB256" s="840"/>
      <c r="AC256" s="840"/>
      <c r="AD256" s="840"/>
      <c r="AE256" s="840"/>
      <c r="AF256" s="840"/>
      <c r="AG256" s="840"/>
      <c r="AH256" s="840"/>
      <c r="AI256" s="840"/>
      <c r="AJ256" s="840"/>
      <c r="AK256" s="840"/>
      <c r="AL256" s="840"/>
      <c r="AM256" s="840"/>
      <c r="AN256" s="840"/>
      <c r="AO256" s="840"/>
      <c r="AP256" s="840"/>
      <c r="AQ256" s="840"/>
      <c r="AR256" s="840"/>
      <c r="AS256" s="840"/>
      <c r="AT256" s="840"/>
      <c r="AU256" s="840"/>
      <c r="AV256" s="840"/>
      <c r="AW256" s="840"/>
      <c r="AX256" s="840"/>
      <c r="AY256" s="840"/>
    </row>
    <row r="257" spans="2:51" s="151" customFormat="1" x14ac:dyDescent="0.25">
      <c r="B257" s="773"/>
      <c r="C257" s="773"/>
      <c r="D257" s="840"/>
      <c r="E257" s="840"/>
      <c r="F257" s="840"/>
      <c r="G257" s="840"/>
      <c r="H257" s="840"/>
      <c r="I257" s="840"/>
      <c r="J257" s="840"/>
      <c r="K257" s="840"/>
      <c r="L257" s="840"/>
      <c r="M257" s="840"/>
      <c r="N257" s="840"/>
      <c r="O257" s="840"/>
      <c r="P257" s="840"/>
      <c r="Q257" s="840"/>
      <c r="R257" s="840"/>
      <c r="S257" s="840"/>
      <c r="T257" s="840"/>
      <c r="U257" s="840"/>
      <c r="V257" s="840"/>
      <c r="W257" s="840"/>
      <c r="X257" s="840"/>
      <c r="Y257" s="840"/>
      <c r="Z257" s="840"/>
      <c r="AA257" s="840"/>
      <c r="AB257" s="840"/>
      <c r="AC257" s="840"/>
      <c r="AD257" s="840"/>
      <c r="AE257" s="840"/>
      <c r="AF257" s="840"/>
      <c r="AG257" s="840"/>
      <c r="AH257" s="840"/>
      <c r="AI257" s="840"/>
      <c r="AJ257" s="840"/>
      <c r="AK257" s="840"/>
      <c r="AL257" s="840"/>
      <c r="AM257" s="840"/>
      <c r="AN257" s="840"/>
      <c r="AO257" s="840"/>
      <c r="AP257" s="840"/>
      <c r="AQ257" s="840"/>
      <c r="AR257" s="840"/>
      <c r="AS257" s="840"/>
      <c r="AT257" s="840"/>
      <c r="AU257" s="840"/>
      <c r="AV257" s="840"/>
      <c r="AW257" s="840"/>
      <c r="AX257" s="840"/>
      <c r="AY257" s="840"/>
    </row>
    <row r="258" spans="2:51" s="151" customFormat="1" x14ac:dyDescent="0.25">
      <c r="B258" s="773"/>
      <c r="C258" s="773"/>
      <c r="D258" s="840"/>
      <c r="E258" s="840"/>
      <c r="F258" s="840"/>
      <c r="G258" s="840"/>
      <c r="H258" s="840"/>
      <c r="I258" s="840"/>
      <c r="J258" s="840"/>
      <c r="K258" s="840"/>
      <c r="L258" s="840"/>
      <c r="M258" s="840"/>
      <c r="N258" s="840"/>
      <c r="O258" s="840"/>
      <c r="P258" s="840"/>
      <c r="Q258" s="840"/>
      <c r="R258" s="840"/>
      <c r="S258" s="840"/>
      <c r="T258" s="840"/>
      <c r="U258" s="840"/>
      <c r="V258" s="840"/>
      <c r="W258" s="840"/>
      <c r="X258" s="840"/>
      <c r="Y258" s="840"/>
      <c r="Z258" s="840"/>
      <c r="AA258" s="840"/>
      <c r="AB258" s="840"/>
      <c r="AC258" s="840"/>
      <c r="AD258" s="840"/>
      <c r="AE258" s="840"/>
      <c r="AF258" s="840"/>
      <c r="AG258" s="840"/>
      <c r="AH258" s="840"/>
      <c r="AI258" s="840"/>
      <c r="AJ258" s="840"/>
      <c r="AK258" s="840"/>
      <c r="AL258" s="840"/>
      <c r="AM258" s="840"/>
      <c r="AN258" s="840"/>
      <c r="AO258" s="840"/>
      <c r="AP258" s="840"/>
      <c r="AQ258" s="840"/>
      <c r="AR258" s="840"/>
      <c r="AS258" s="840"/>
      <c r="AT258" s="840"/>
      <c r="AU258" s="840"/>
      <c r="AV258" s="840"/>
      <c r="AW258" s="840"/>
      <c r="AX258" s="840"/>
      <c r="AY258" s="840"/>
    </row>
    <row r="259" spans="2:51" s="151" customFormat="1" x14ac:dyDescent="0.25">
      <c r="B259" s="773"/>
      <c r="C259" s="773"/>
      <c r="D259" s="840"/>
      <c r="E259" s="840"/>
      <c r="F259" s="840"/>
      <c r="G259" s="840"/>
      <c r="H259" s="840"/>
      <c r="I259" s="840"/>
      <c r="J259" s="840"/>
      <c r="K259" s="840"/>
      <c r="L259" s="840"/>
      <c r="M259" s="840"/>
      <c r="N259" s="840"/>
      <c r="O259" s="840"/>
      <c r="P259" s="840"/>
      <c r="Q259" s="840"/>
      <c r="R259" s="840"/>
      <c r="S259" s="840"/>
      <c r="T259" s="840"/>
      <c r="U259" s="840"/>
      <c r="V259" s="840"/>
      <c r="W259" s="840"/>
      <c r="X259" s="840"/>
      <c r="Y259" s="840"/>
      <c r="Z259" s="840"/>
      <c r="AA259" s="840"/>
      <c r="AB259" s="840"/>
      <c r="AC259" s="840"/>
      <c r="AD259" s="840"/>
      <c r="AE259" s="840"/>
      <c r="AF259" s="840"/>
      <c r="AG259" s="840"/>
      <c r="AH259" s="840"/>
      <c r="AI259" s="840"/>
      <c r="AJ259" s="840"/>
      <c r="AK259" s="840"/>
      <c r="AL259" s="840"/>
      <c r="AM259" s="840"/>
      <c r="AN259" s="840"/>
      <c r="AO259" s="840"/>
      <c r="AP259" s="840"/>
      <c r="AQ259" s="840"/>
      <c r="AR259" s="840"/>
      <c r="AS259" s="840"/>
      <c r="AT259" s="840"/>
      <c r="AU259" s="840"/>
      <c r="AV259" s="840"/>
      <c r="AW259" s="840"/>
      <c r="AX259" s="840"/>
      <c r="AY259" s="840"/>
    </row>
    <row r="260" spans="2:51" s="151" customFormat="1" x14ac:dyDescent="0.25">
      <c r="B260" s="773"/>
      <c r="C260" s="773"/>
      <c r="D260" s="840"/>
      <c r="E260" s="840"/>
      <c r="F260" s="840"/>
      <c r="G260" s="840"/>
      <c r="H260" s="840"/>
      <c r="I260" s="840"/>
      <c r="J260" s="840"/>
      <c r="K260" s="840"/>
      <c r="L260" s="840"/>
      <c r="M260" s="840"/>
      <c r="N260" s="840"/>
      <c r="O260" s="840"/>
      <c r="P260" s="840"/>
      <c r="Q260" s="840"/>
      <c r="R260" s="840"/>
      <c r="S260" s="840"/>
      <c r="T260" s="840"/>
      <c r="U260" s="840"/>
      <c r="V260" s="840"/>
      <c r="W260" s="840"/>
      <c r="X260" s="840"/>
      <c r="Y260" s="840"/>
      <c r="Z260" s="840"/>
      <c r="AA260" s="840"/>
      <c r="AB260" s="840"/>
      <c r="AC260" s="840"/>
      <c r="AD260" s="840"/>
      <c r="AE260" s="840"/>
      <c r="AF260" s="840"/>
      <c r="AG260" s="840"/>
      <c r="AH260" s="840"/>
      <c r="AI260" s="840"/>
      <c r="AJ260" s="840"/>
      <c r="AK260" s="840"/>
      <c r="AL260" s="840"/>
      <c r="AM260" s="840"/>
      <c r="AN260" s="840"/>
      <c r="AO260" s="840"/>
      <c r="AP260" s="840"/>
      <c r="AQ260" s="840"/>
      <c r="AR260" s="840"/>
      <c r="AS260" s="840"/>
      <c r="AT260" s="840"/>
      <c r="AU260" s="840"/>
      <c r="AV260" s="840"/>
      <c r="AW260" s="840"/>
      <c r="AX260" s="840"/>
      <c r="AY260" s="840"/>
    </row>
    <row r="261" spans="2:51" s="151" customFormat="1" x14ac:dyDescent="0.25">
      <c r="B261" s="773"/>
      <c r="C261" s="773"/>
      <c r="D261" s="840"/>
      <c r="E261" s="840"/>
      <c r="F261" s="840"/>
      <c r="G261" s="840"/>
      <c r="H261" s="840"/>
      <c r="I261" s="840"/>
      <c r="J261" s="840"/>
      <c r="K261" s="840"/>
      <c r="L261" s="840"/>
      <c r="M261" s="840"/>
      <c r="N261" s="840"/>
      <c r="O261" s="840"/>
      <c r="P261" s="840"/>
      <c r="Q261" s="840"/>
      <c r="R261" s="840"/>
      <c r="S261" s="840"/>
      <c r="T261" s="840"/>
      <c r="U261" s="840"/>
      <c r="V261" s="840"/>
      <c r="W261" s="840"/>
      <c r="X261" s="840"/>
      <c r="Y261" s="840"/>
      <c r="Z261" s="840"/>
      <c r="AA261" s="840"/>
      <c r="AB261" s="840"/>
      <c r="AC261" s="840"/>
      <c r="AD261" s="840"/>
      <c r="AE261" s="840"/>
      <c r="AF261" s="840"/>
      <c r="AG261" s="840"/>
      <c r="AH261" s="840"/>
      <c r="AI261" s="840"/>
      <c r="AJ261" s="840"/>
      <c r="AK261" s="840"/>
      <c r="AL261" s="840"/>
      <c r="AM261" s="840"/>
      <c r="AN261" s="840"/>
      <c r="AO261" s="840"/>
      <c r="AP261" s="840"/>
      <c r="AQ261" s="840"/>
      <c r="AR261" s="840"/>
      <c r="AS261" s="840"/>
      <c r="AT261" s="840"/>
      <c r="AU261" s="840"/>
      <c r="AV261" s="840"/>
      <c r="AW261" s="840"/>
      <c r="AX261" s="840"/>
      <c r="AY261" s="840"/>
    </row>
    <row r="262" spans="2:51" s="151" customFormat="1" x14ac:dyDescent="0.25">
      <c r="B262" s="773"/>
      <c r="C262" s="773"/>
      <c r="D262" s="840"/>
      <c r="E262" s="840"/>
      <c r="F262" s="840"/>
      <c r="G262" s="840"/>
      <c r="H262" s="840"/>
      <c r="I262" s="840"/>
      <c r="J262" s="840"/>
      <c r="K262" s="840"/>
      <c r="L262" s="840"/>
      <c r="M262" s="840"/>
      <c r="N262" s="840"/>
      <c r="O262" s="840"/>
      <c r="P262" s="840"/>
      <c r="Q262" s="840"/>
      <c r="R262" s="840"/>
      <c r="S262" s="840"/>
      <c r="T262" s="840"/>
      <c r="U262" s="840"/>
      <c r="V262" s="840"/>
      <c r="W262" s="840"/>
      <c r="X262" s="840"/>
      <c r="Y262" s="840"/>
      <c r="Z262" s="840"/>
      <c r="AA262" s="840"/>
      <c r="AB262" s="840"/>
      <c r="AC262" s="840"/>
      <c r="AD262" s="840"/>
      <c r="AE262" s="840"/>
      <c r="AF262" s="840"/>
      <c r="AG262" s="840"/>
      <c r="AH262" s="840"/>
      <c r="AI262" s="840"/>
      <c r="AJ262" s="840"/>
      <c r="AK262" s="840"/>
      <c r="AL262" s="840"/>
      <c r="AM262" s="840"/>
      <c r="AN262" s="840"/>
      <c r="AO262" s="840"/>
      <c r="AP262" s="840"/>
      <c r="AQ262" s="840"/>
      <c r="AR262" s="840"/>
      <c r="AS262" s="840"/>
      <c r="AT262" s="840"/>
      <c r="AU262" s="840"/>
      <c r="AV262" s="840"/>
      <c r="AW262" s="840"/>
      <c r="AX262" s="840"/>
      <c r="AY262" s="840"/>
    </row>
    <row r="263" spans="2:51" s="151" customFormat="1" x14ac:dyDescent="0.25">
      <c r="B263" s="773"/>
      <c r="C263" s="773"/>
      <c r="D263" s="840"/>
      <c r="E263" s="840"/>
      <c r="F263" s="840"/>
      <c r="G263" s="840"/>
      <c r="H263" s="840"/>
      <c r="I263" s="840"/>
      <c r="J263" s="840"/>
      <c r="K263" s="840"/>
      <c r="L263" s="840"/>
      <c r="M263" s="840"/>
      <c r="N263" s="840"/>
      <c r="O263" s="840"/>
      <c r="P263" s="840"/>
      <c r="Q263" s="840"/>
      <c r="R263" s="840"/>
      <c r="S263" s="840"/>
      <c r="T263" s="840"/>
      <c r="U263" s="840"/>
      <c r="V263" s="840"/>
      <c r="W263" s="840"/>
      <c r="X263" s="840"/>
      <c r="Y263" s="840"/>
      <c r="Z263" s="840"/>
      <c r="AA263" s="840"/>
      <c r="AB263" s="840"/>
      <c r="AC263" s="840"/>
      <c r="AD263" s="840"/>
      <c r="AE263" s="840"/>
      <c r="AF263" s="840"/>
      <c r="AG263" s="840"/>
      <c r="AH263" s="840"/>
      <c r="AI263" s="840"/>
      <c r="AJ263" s="840"/>
      <c r="AK263" s="840"/>
      <c r="AL263" s="840"/>
      <c r="AM263" s="840"/>
      <c r="AN263" s="840"/>
      <c r="AO263" s="840"/>
      <c r="AP263" s="840"/>
      <c r="AQ263" s="840"/>
      <c r="AR263" s="840"/>
      <c r="AS263" s="840"/>
      <c r="AT263" s="840"/>
      <c r="AU263" s="840"/>
      <c r="AV263" s="840"/>
      <c r="AW263" s="840"/>
      <c r="AX263" s="840"/>
      <c r="AY263" s="840"/>
    </row>
    <row r="264" spans="2:51" s="151" customFormat="1" x14ac:dyDescent="0.25">
      <c r="B264" s="773"/>
      <c r="C264" s="773"/>
      <c r="D264" s="840"/>
      <c r="E264" s="840"/>
      <c r="F264" s="840"/>
      <c r="G264" s="840"/>
      <c r="H264" s="840"/>
      <c r="I264" s="840"/>
      <c r="J264" s="840"/>
      <c r="K264" s="840"/>
      <c r="L264" s="840"/>
      <c r="M264" s="840"/>
      <c r="N264" s="840"/>
      <c r="O264" s="840"/>
      <c r="P264" s="840"/>
      <c r="Q264" s="840"/>
      <c r="R264" s="840"/>
      <c r="S264" s="840"/>
      <c r="T264" s="840"/>
      <c r="U264" s="840"/>
      <c r="V264" s="840"/>
      <c r="W264" s="840"/>
      <c r="X264" s="840"/>
      <c r="Y264" s="840"/>
      <c r="Z264" s="840"/>
      <c r="AA264" s="840"/>
      <c r="AB264" s="840"/>
      <c r="AC264" s="840"/>
      <c r="AD264" s="840"/>
      <c r="AE264" s="840"/>
      <c r="AF264" s="840"/>
      <c r="AG264" s="840"/>
      <c r="AH264" s="840"/>
      <c r="AI264" s="840"/>
      <c r="AJ264" s="840"/>
      <c r="AK264" s="840"/>
      <c r="AL264" s="840"/>
      <c r="AM264" s="840"/>
      <c r="AN264" s="840"/>
      <c r="AO264" s="840"/>
      <c r="AP264" s="840"/>
      <c r="AQ264" s="840"/>
      <c r="AR264" s="840"/>
      <c r="AS264" s="840"/>
      <c r="AT264" s="840"/>
      <c r="AU264" s="840"/>
      <c r="AV264" s="840"/>
      <c r="AW264" s="840"/>
      <c r="AX264" s="840"/>
      <c r="AY264" s="840"/>
    </row>
    <row r="265" spans="2:51" s="151" customFormat="1" x14ac:dyDescent="0.25">
      <c r="B265" s="773"/>
      <c r="C265" s="773"/>
      <c r="D265" s="840"/>
      <c r="E265" s="840"/>
      <c r="F265" s="840"/>
      <c r="G265" s="840"/>
      <c r="H265" s="840"/>
      <c r="I265" s="840"/>
      <c r="J265" s="840"/>
      <c r="K265" s="840"/>
      <c r="L265" s="840"/>
      <c r="M265" s="840"/>
      <c r="N265" s="840"/>
      <c r="O265" s="840"/>
      <c r="P265" s="840"/>
      <c r="Q265" s="840"/>
      <c r="R265" s="840"/>
      <c r="S265" s="840"/>
      <c r="T265" s="840"/>
      <c r="U265" s="840"/>
      <c r="V265" s="840"/>
      <c r="W265" s="840"/>
      <c r="X265" s="840"/>
      <c r="Y265" s="840"/>
      <c r="Z265" s="840"/>
      <c r="AA265" s="840"/>
      <c r="AB265" s="840"/>
      <c r="AC265" s="840"/>
      <c r="AD265" s="840"/>
      <c r="AE265" s="840"/>
      <c r="AF265" s="840"/>
      <c r="AG265" s="840"/>
      <c r="AH265" s="840"/>
      <c r="AI265" s="840"/>
      <c r="AJ265" s="840"/>
      <c r="AK265" s="840"/>
      <c r="AL265" s="840"/>
      <c r="AM265" s="840"/>
      <c r="AN265" s="840"/>
      <c r="AO265" s="840"/>
      <c r="AP265" s="840"/>
      <c r="AQ265" s="840"/>
      <c r="AR265" s="840"/>
      <c r="AS265" s="840"/>
      <c r="AT265" s="840"/>
      <c r="AU265" s="840"/>
      <c r="AV265" s="840"/>
      <c r="AW265" s="840"/>
      <c r="AX265" s="840"/>
      <c r="AY265" s="840"/>
    </row>
    <row r="266" spans="2:51" s="151" customFormat="1" x14ac:dyDescent="0.25">
      <c r="B266" s="773"/>
      <c r="C266" s="773"/>
      <c r="D266" s="840"/>
      <c r="E266" s="840"/>
      <c r="F266" s="840"/>
      <c r="G266" s="840"/>
      <c r="H266" s="840"/>
      <c r="I266" s="840"/>
      <c r="J266" s="840"/>
      <c r="K266" s="840"/>
      <c r="L266" s="840"/>
      <c r="M266" s="840"/>
      <c r="N266" s="840"/>
      <c r="O266" s="840"/>
      <c r="P266" s="840"/>
      <c r="Q266" s="840"/>
      <c r="R266" s="840"/>
      <c r="S266" s="840"/>
      <c r="T266" s="840"/>
      <c r="U266" s="840"/>
      <c r="V266" s="840"/>
      <c r="W266" s="840"/>
      <c r="X266" s="840"/>
      <c r="Y266" s="840"/>
      <c r="Z266" s="840"/>
      <c r="AA266" s="840"/>
      <c r="AB266" s="840"/>
      <c r="AC266" s="840"/>
      <c r="AD266" s="840"/>
      <c r="AE266" s="840"/>
      <c r="AF266" s="840"/>
      <c r="AG266" s="840"/>
      <c r="AH266" s="840"/>
      <c r="AI266" s="840"/>
      <c r="AJ266" s="840"/>
      <c r="AK266" s="840"/>
      <c r="AL266" s="840"/>
      <c r="AM266" s="840"/>
      <c r="AN266" s="840"/>
      <c r="AO266" s="840"/>
      <c r="AP266" s="840"/>
      <c r="AQ266" s="840"/>
      <c r="AR266" s="840"/>
      <c r="AS266" s="840"/>
      <c r="AT266" s="840"/>
      <c r="AU266" s="840"/>
      <c r="AV266" s="840"/>
      <c r="AW266" s="840"/>
      <c r="AX266" s="840"/>
      <c r="AY266" s="840"/>
    </row>
    <row r="267" spans="2:51" s="151" customFormat="1" x14ac:dyDescent="0.25">
      <c r="B267" s="773"/>
      <c r="C267" s="773"/>
      <c r="D267" s="840"/>
      <c r="E267" s="840"/>
      <c r="F267" s="840"/>
      <c r="G267" s="840"/>
      <c r="H267" s="840"/>
      <c r="I267" s="840"/>
      <c r="J267" s="840"/>
      <c r="K267" s="840"/>
      <c r="L267" s="840"/>
      <c r="M267" s="840"/>
      <c r="N267" s="840"/>
      <c r="O267" s="840"/>
      <c r="P267" s="840"/>
      <c r="Q267" s="840"/>
      <c r="R267" s="840"/>
      <c r="S267" s="840"/>
      <c r="T267" s="840"/>
      <c r="U267" s="840"/>
      <c r="V267" s="840"/>
      <c r="W267" s="840"/>
      <c r="X267" s="840"/>
      <c r="Y267" s="840"/>
      <c r="Z267" s="840"/>
      <c r="AA267" s="840"/>
      <c r="AB267" s="840"/>
      <c r="AC267" s="840"/>
      <c r="AD267" s="840"/>
      <c r="AE267" s="840"/>
      <c r="AF267" s="840"/>
      <c r="AG267" s="840"/>
      <c r="AH267" s="840"/>
      <c r="AI267" s="840"/>
      <c r="AJ267" s="840"/>
      <c r="AK267" s="840"/>
      <c r="AL267" s="840"/>
      <c r="AM267" s="840"/>
      <c r="AN267" s="840"/>
      <c r="AO267" s="840"/>
      <c r="AP267" s="840"/>
      <c r="AQ267" s="840"/>
      <c r="AR267" s="840"/>
      <c r="AS267" s="840"/>
      <c r="AT267" s="840"/>
      <c r="AU267" s="840"/>
      <c r="AV267" s="840"/>
      <c r="AW267" s="840"/>
      <c r="AX267" s="840"/>
      <c r="AY267" s="840"/>
    </row>
    <row r="268" spans="2:51" s="151" customFormat="1" x14ac:dyDescent="0.25">
      <c r="B268" s="773"/>
      <c r="C268" s="773"/>
      <c r="D268" s="840"/>
      <c r="E268" s="840"/>
      <c r="F268" s="840"/>
      <c r="G268" s="840"/>
      <c r="H268" s="840"/>
      <c r="I268" s="840"/>
      <c r="J268" s="840"/>
      <c r="K268" s="840"/>
      <c r="L268" s="840"/>
      <c r="M268" s="840"/>
      <c r="N268" s="840"/>
      <c r="O268" s="840"/>
      <c r="P268" s="840"/>
      <c r="Q268" s="840"/>
      <c r="R268" s="840"/>
      <c r="S268" s="840"/>
      <c r="T268" s="840"/>
      <c r="U268" s="840"/>
      <c r="V268" s="840"/>
      <c r="W268" s="840"/>
      <c r="X268" s="840"/>
      <c r="Y268" s="840"/>
      <c r="Z268" s="840"/>
      <c r="AA268" s="840"/>
      <c r="AB268" s="840"/>
      <c r="AC268" s="840"/>
      <c r="AD268" s="840"/>
      <c r="AE268" s="840"/>
      <c r="AF268" s="840"/>
      <c r="AG268" s="840"/>
      <c r="AH268" s="840"/>
      <c r="AI268" s="840"/>
      <c r="AJ268" s="840"/>
      <c r="AK268" s="840"/>
      <c r="AL268" s="840"/>
      <c r="AM268" s="840"/>
      <c r="AN268" s="840"/>
      <c r="AO268" s="840"/>
      <c r="AP268" s="840"/>
      <c r="AQ268" s="840"/>
      <c r="AR268" s="840"/>
      <c r="AS268" s="840"/>
      <c r="AT268" s="840"/>
      <c r="AU268" s="840"/>
      <c r="AV268" s="840"/>
      <c r="AW268" s="840"/>
      <c r="AX268" s="840"/>
      <c r="AY268" s="840"/>
    </row>
    <row r="269" spans="2:51" s="151" customFormat="1" x14ac:dyDescent="0.25">
      <c r="B269" s="773"/>
      <c r="C269" s="773"/>
      <c r="D269" s="840"/>
      <c r="E269" s="840"/>
      <c r="F269" s="840"/>
      <c r="G269" s="840"/>
      <c r="H269" s="840"/>
      <c r="I269" s="840"/>
      <c r="J269" s="840"/>
      <c r="K269" s="840"/>
      <c r="L269" s="840"/>
      <c r="M269" s="840"/>
      <c r="N269" s="840"/>
      <c r="O269" s="840"/>
      <c r="P269" s="840"/>
      <c r="Q269" s="840"/>
      <c r="R269" s="840"/>
      <c r="S269" s="840"/>
      <c r="T269" s="840"/>
      <c r="U269" s="840"/>
      <c r="V269" s="840"/>
      <c r="W269" s="840"/>
      <c r="X269" s="840"/>
      <c r="Y269" s="840"/>
      <c r="Z269" s="840"/>
      <c r="AA269" s="840"/>
      <c r="AB269" s="840"/>
      <c r="AC269" s="840"/>
      <c r="AD269" s="840"/>
      <c r="AE269" s="840"/>
      <c r="AF269" s="840"/>
      <c r="AG269" s="840"/>
      <c r="AH269" s="840"/>
      <c r="AI269" s="840"/>
      <c r="AJ269" s="840"/>
      <c r="AK269" s="840"/>
      <c r="AL269" s="840"/>
      <c r="AM269" s="840"/>
      <c r="AN269" s="840"/>
      <c r="AO269" s="840"/>
      <c r="AP269" s="840"/>
      <c r="AQ269" s="840"/>
      <c r="AR269" s="840"/>
      <c r="AS269" s="840"/>
      <c r="AT269" s="840"/>
      <c r="AU269" s="840"/>
      <c r="AV269" s="840"/>
      <c r="AW269" s="840"/>
      <c r="AX269" s="840"/>
      <c r="AY269" s="840"/>
    </row>
    <row r="270" spans="2:51" s="151" customFormat="1" x14ac:dyDescent="0.25">
      <c r="B270" s="773"/>
      <c r="C270" s="773"/>
      <c r="D270" s="840"/>
      <c r="E270" s="840"/>
      <c r="F270" s="840"/>
      <c r="G270" s="840"/>
      <c r="H270" s="840"/>
      <c r="I270" s="840"/>
      <c r="J270" s="840"/>
      <c r="K270" s="840"/>
      <c r="L270" s="840"/>
      <c r="M270" s="840"/>
      <c r="N270" s="840"/>
      <c r="O270" s="840"/>
      <c r="P270" s="840"/>
      <c r="Q270" s="840"/>
      <c r="R270" s="840"/>
      <c r="S270" s="840"/>
      <c r="T270" s="840"/>
      <c r="U270" s="840"/>
      <c r="V270" s="840"/>
      <c r="W270" s="840"/>
      <c r="X270" s="840"/>
      <c r="Y270" s="840"/>
      <c r="Z270" s="840"/>
      <c r="AA270" s="840"/>
      <c r="AB270" s="840"/>
      <c r="AC270" s="840"/>
      <c r="AD270" s="840"/>
      <c r="AE270" s="840"/>
      <c r="AF270" s="840"/>
      <c r="AG270" s="840"/>
      <c r="AH270" s="840"/>
      <c r="AI270" s="840"/>
      <c r="AJ270" s="840"/>
      <c r="AK270" s="840"/>
      <c r="AL270" s="840"/>
      <c r="AM270" s="840"/>
      <c r="AN270" s="840"/>
      <c r="AO270" s="840"/>
      <c r="AP270" s="840"/>
      <c r="AQ270" s="840"/>
      <c r="AR270" s="840"/>
      <c r="AS270" s="840"/>
      <c r="AT270" s="840"/>
      <c r="AU270" s="840"/>
      <c r="AV270" s="840"/>
      <c r="AW270" s="840"/>
      <c r="AX270" s="840"/>
      <c r="AY270" s="840"/>
    </row>
    <row r="271" spans="2:51" s="151" customFormat="1" x14ac:dyDescent="0.25">
      <c r="B271" s="773"/>
      <c r="C271" s="773"/>
      <c r="D271" s="840"/>
      <c r="E271" s="840"/>
      <c r="F271" s="840"/>
      <c r="G271" s="840"/>
      <c r="H271" s="840"/>
      <c r="I271" s="840"/>
      <c r="J271" s="840"/>
      <c r="K271" s="840"/>
      <c r="L271" s="840"/>
      <c r="M271" s="840"/>
      <c r="N271" s="840"/>
      <c r="O271" s="840"/>
      <c r="P271" s="840"/>
      <c r="Q271" s="840"/>
      <c r="R271" s="840"/>
      <c r="S271" s="840"/>
      <c r="T271" s="840"/>
      <c r="U271" s="840"/>
      <c r="V271" s="840"/>
      <c r="W271" s="840"/>
      <c r="X271" s="840"/>
      <c r="Y271" s="840"/>
      <c r="Z271" s="840"/>
      <c r="AA271" s="840"/>
      <c r="AB271" s="840"/>
      <c r="AC271" s="840"/>
      <c r="AD271" s="840"/>
      <c r="AE271" s="840"/>
      <c r="AF271" s="840"/>
      <c r="AG271" s="840"/>
      <c r="AH271" s="840"/>
      <c r="AI271" s="840"/>
      <c r="AJ271" s="840"/>
      <c r="AK271" s="840"/>
      <c r="AL271" s="840"/>
      <c r="AM271" s="840"/>
      <c r="AN271" s="840"/>
      <c r="AO271" s="840"/>
      <c r="AP271" s="840"/>
      <c r="AQ271" s="840"/>
      <c r="AR271" s="840"/>
      <c r="AS271" s="840"/>
      <c r="AT271" s="840"/>
      <c r="AU271" s="840"/>
      <c r="AV271" s="840"/>
      <c r="AW271" s="840"/>
      <c r="AX271" s="840"/>
      <c r="AY271" s="840"/>
    </row>
    <row r="272" spans="2:51" s="151" customFormat="1" x14ac:dyDescent="0.25">
      <c r="B272" s="773"/>
      <c r="C272" s="773"/>
      <c r="D272" s="840"/>
      <c r="E272" s="840"/>
      <c r="F272" s="840"/>
      <c r="G272" s="840"/>
      <c r="H272" s="840"/>
      <c r="I272" s="840"/>
      <c r="J272" s="840"/>
      <c r="K272" s="840"/>
      <c r="L272" s="840"/>
      <c r="M272" s="840"/>
      <c r="N272" s="840"/>
      <c r="O272" s="840"/>
      <c r="P272" s="840"/>
      <c r="Q272" s="840"/>
      <c r="R272" s="840"/>
      <c r="S272" s="840"/>
      <c r="T272" s="840"/>
      <c r="U272" s="840"/>
      <c r="V272" s="840"/>
      <c r="W272" s="840"/>
      <c r="X272" s="840"/>
      <c r="Y272" s="840"/>
      <c r="Z272" s="840"/>
      <c r="AA272" s="840"/>
      <c r="AB272" s="840"/>
      <c r="AC272" s="840"/>
      <c r="AD272" s="840"/>
      <c r="AE272" s="840"/>
      <c r="AF272" s="840"/>
      <c r="AG272" s="840"/>
      <c r="AH272" s="840"/>
      <c r="AI272" s="840"/>
      <c r="AJ272" s="840"/>
      <c r="AK272" s="840"/>
      <c r="AL272" s="840"/>
      <c r="AM272" s="840"/>
      <c r="AN272" s="840"/>
      <c r="AO272" s="840"/>
      <c r="AP272" s="840"/>
      <c r="AQ272" s="840"/>
      <c r="AR272" s="840"/>
      <c r="AS272" s="840"/>
      <c r="AT272" s="840"/>
      <c r="AU272" s="840"/>
      <c r="AV272" s="840"/>
      <c r="AW272" s="840"/>
      <c r="AX272" s="840"/>
      <c r="AY272" s="840"/>
    </row>
    <row r="273" spans="2:51" s="151" customFormat="1" x14ac:dyDescent="0.25">
      <c r="B273" s="773"/>
      <c r="C273" s="773"/>
      <c r="D273" s="840"/>
      <c r="E273" s="840"/>
      <c r="F273" s="840"/>
      <c r="G273" s="840"/>
      <c r="H273" s="840"/>
      <c r="I273" s="840"/>
      <c r="J273" s="840"/>
      <c r="K273" s="840"/>
      <c r="L273" s="840"/>
      <c r="M273" s="840"/>
      <c r="N273" s="840"/>
      <c r="O273" s="840"/>
      <c r="P273" s="840"/>
      <c r="Q273" s="840"/>
      <c r="R273" s="840"/>
      <c r="S273" s="840"/>
      <c r="T273" s="840"/>
      <c r="U273" s="840"/>
      <c r="V273" s="840"/>
      <c r="W273" s="840"/>
      <c r="X273" s="840"/>
      <c r="Y273" s="840"/>
      <c r="Z273" s="840"/>
      <c r="AA273" s="840"/>
      <c r="AB273" s="840"/>
      <c r="AC273" s="840"/>
      <c r="AD273" s="840"/>
      <c r="AE273" s="840"/>
      <c r="AF273" s="840"/>
      <c r="AG273" s="840"/>
      <c r="AH273" s="840"/>
      <c r="AI273" s="840"/>
      <c r="AJ273" s="840"/>
      <c r="AK273" s="840"/>
      <c r="AL273" s="840"/>
      <c r="AM273" s="840"/>
      <c r="AN273" s="840"/>
      <c r="AO273" s="840"/>
      <c r="AP273" s="840"/>
      <c r="AQ273" s="840"/>
      <c r="AR273" s="840"/>
      <c r="AS273" s="840"/>
      <c r="AT273" s="840"/>
      <c r="AU273" s="840"/>
      <c r="AV273" s="840"/>
      <c r="AW273" s="840"/>
      <c r="AX273" s="840"/>
      <c r="AY273" s="840"/>
    </row>
    <row r="274" spans="2:51" s="151" customFormat="1" x14ac:dyDescent="0.25">
      <c r="B274" s="773"/>
      <c r="C274" s="773"/>
      <c r="D274" s="840"/>
      <c r="E274" s="840"/>
      <c r="F274" s="840"/>
      <c r="G274" s="840"/>
      <c r="H274" s="840"/>
      <c r="I274" s="840"/>
      <c r="J274" s="840"/>
      <c r="K274" s="840"/>
      <c r="L274" s="840"/>
      <c r="M274" s="840"/>
      <c r="N274" s="840"/>
      <c r="O274" s="840"/>
      <c r="P274" s="840"/>
      <c r="Q274" s="840"/>
      <c r="R274" s="840"/>
      <c r="S274" s="840"/>
      <c r="T274" s="840"/>
      <c r="U274" s="840"/>
      <c r="V274" s="840"/>
      <c r="W274" s="840"/>
      <c r="X274" s="840"/>
      <c r="Y274" s="840"/>
      <c r="Z274" s="840"/>
      <c r="AA274" s="840"/>
      <c r="AB274" s="840"/>
      <c r="AC274" s="840"/>
      <c r="AD274" s="840"/>
      <c r="AE274" s="840"/>
      <c r="AF274" s="840"/>
      <c r="AG274" s="840"/>
      <c r="AH274" s="840"/>
      <c r="AI274" s="840"/>
      <c r="AJ274" s="840"/>
      <c r="AK274" s="840"/>
      <c r="AL274" s="840"/>
      <c r="AM274" s="840"/>
      <c r="AN274" s="840"/>
      <c r="AO274" s="840"/>
      <c r="AP274" s="840"/>
      <c r="AQ274" s="840"/>
      <c r="AR274" s="840"/>
      <c r="AS274" s="840"/>
      <c r="AT274" s="840"/>
      <c r="AU274" s="840"/>
      <c r="AV274" s="840"/>
      <c r="AW274" s="840"/>
      <c r="AX274" s="840"/>
      <c r="AY274" s="840"/>
    </row>
    <row r="275" spans="2:51" s="151" customFormat="1" x14ac:dyDescent="0.25">
      <c r="B275" s="773"/>
      <c r="C275" s="773"/>
      <c r="D275" s="840"/>
      <c r="E275" s="840"/>
      <c r="F275" s="840"/>
      <c r="G275" s="840"/>
      <c r="H275" s="840"/>
      <c r="I275" s="840"/>
      <c r="J275" s="840"/>
      <c r="K275" s="840"/>
      <c r="L275" s="840"/>
      <c r="M275" s="840"/>
      <c r="N275" s="840"/>
      <c r="O275" s="840"/>
      <c r="P275" s="840"/>
      <c r="Q275" s="840"/>
      <c r="R275" s="840"/>
      <c r="S275" s="840"/>
      <c r="T275" s="840"/>
      <c r="U275" s="840"/>
      <c r="V275" s="840"/>
      <c r="W275" s="840"/>
      <c r="X275" s="840"/>
      <c r="Y275" s="840"/>
      <c r="Z275" s="840"/>
      <c r="AA275" s="840"/>
      <c r="AB275" s="840"/>
      <c r="AC275" s="840"/>
      <c r="AD275" s="840"/>
      <c r="AE275" s="840"/>
      <c r="AF275" s="840"/>
      <c r="AG275" s="840"/>
      <c r="AH275" s="840"/>
      <c r="AI275" s="840"/>
      <c r="AJ275" s="840"/>
      <c r="AK275" s="840"/>
      <c r="AL275" s="840"/>
      <c r="AM275" s="840"/>
      <c r="AN275" s="840"/>
      <c r="AO275" s="840"/>
      <c r="AP275" s="840"/>
      <c r="AQ275" s="840"/>
      <c r="AR275" s="840"/>
      <c r="AS275" s="840"/>
      <c r="AT275" s="840"/>
      <c r="AU275" s="840"/>
      <c r="AV275" s="840"/>
      <c r="AW275" s="840"/>
      <c r="AX275" s="840"/>
      <c r="AY275" s="840"/>
    </row>
    <row r="276" spans="2:51" s="151" customFormat="1" x14ac:dyDescent="0.25">
      <c r="B276" s="773"/>
      <c r="C276" s="773"/>
      <c r="D276" s="840"/>
      <c r="E276" s="840"/>
      <c r="F276" s="840"/>
      <c r="G276" s="840"/>
      <c r="H276" s="840"/>
      <c r="I276" s="840"/>
      <c r="J276" s="840"/>
      <c r="K276" s="840"/>
      <c r="L276" s="840"/>
      <c r="M276" s="840"/>
      <c r="N276" s="840"/>
      <c r="O276" s="840"/>
      <c r="P276" s="840"/>
      <c r="Q276" s="840"/>
      <c r="R276" s="840"/>
      <c r="S276" s="840"/>
      <c r="T276" s="840"/>
      <c r="U276" s="840"/>
      <c r="V276" s="840"/>
      <c r="W276" s="840"/>
      <c r="X276" s="840"/>
      <c r="Y276" s="840"/>
      <c r="Z276" s="840"/>
      <c r="AA276" s="840"/>
      <c r="AB276" s="840"/>
      <c r="AC276" s="840"/>
      <c r="AD276" s="840"/>
      <c r="AE276" s="840"/>
      <c r="AF276" s="840"/>
      <c r="AG276" s="840"/>
      <c r="AH276" s="840"/>
      <c r="AI276" s="840"/>
      <c r="AJ276" s="840"/>
      <c r="AK276" s="840"/>
      <c r="AL276" s="840"/>
      <c r="AM276" s="840"/>
      <c r="AN276" s="840"/>
      <c r="AO276" s="840"/>
      <c r="AP276" s="840"/>
      <c r="AQ276" s="840"/>
      <c r="AR276" s="840"/>
      <c r="AS276" s="840"/>
      <c r="AT276" s="840"/>
      <c r="AU276" s="840"/>
      <c r="AV276" s="840"/>
      <c r="AW276" s="840"/>
      <c r="AX276" s="840"/>
      <c r="AY276" s="840"/>
    </row>
    <row r="277" spans="2:51" s="151" customFormat="1" x14ac:dyDescent="0.25">
      <c r="B277" s="773"/>
      <c r="C277" s="773"/>
      <c r="D277" s="840"/>
      <c r="E277" s="840"/>
      <c r="F277" s="840"/>
      <c r="G277" s="840"/>
      <c r="H277" s="840"/>
      <c r="I277" s="840"/>
      <c r="J277" s="840"/>
      <c r="K277" s="840"/>
      <c r="L277" s="840"/>
      <c r="M277" s="840"/>
      <c r="N277" s="840"/>
      <c r="O277" s="840"/>
      <c r="P277" s="840"/>
      <c r="Q277" s="840"/>
      <c r="R277" s="840"/>
      <c r="S277" s="840"/>
      <c r="T277" s="840"/>
      <c r="U277" s="840"/>
      <c r="V277" s="840"/>
      <c r="W277" s="840"/>
      <c r="X277" s="840"/>
      <c r="Y277" s="840"/>
      <c r="Z277" s="840"/>
      <c r="AA277" s="840"/>
      <c r="AB277" s="840"/>
      <c r="AC277" s="840"/>
      <c r="AD277" s="840"/>
      <c r="AE277" s="840"/>
      <c r="AF277" s="840"/>
      <c r="AG277" s="840"/>
      <c r="AH277" s="840"/>
      <c r="AI277" s="840"/>
      <c r="AJ277" s="840"/>
      <c r="AK277" s="840"/>
      <c r="AL277" s="840"/>
      <c r="AM277" s="840"/>
      <c r="AN277" s="840"/>
      <c r="AO277" s="840"/>
      <c r="AP277" s="840"/>
      <c r="AQ277" s="840"/>
      <c r="AR277" s="840"/>
      <c r="AS277" s="840"/>
      <c r="AT277" s="840"/>
      <c r="AU277" s="840"/>
      <c r="AV277" s="840"/>
      <c r="AW277" s="840"/>
      <c r="AX277" s="840"/>
      <c r="AY277" s="840"/>
    </row>
    <row r="278" spans="2:51" s="151" customFormat="1" x14ac:dyDescent="0.25">
      <c r="B278" s="773"/>
      <c r="C278" s="773"/>
      <c r="D278" s="840"/>
      <c r="E278" s="840"/>
      <c r="F278" s="840"/>
      <c r="G278" s="840"/>
      <c r="H278" s="840"/>
      <c r="I278" s="840"/>
      <c r="J278" s="840"/>
      <c r="K278" s="840"/>
      <c r="L278" s="840"/>
      <c r="M278" s="840"/>
      <c r="N278" s="840"/>
      <c r="O278" s="840"/>
      <c r="P278" s="840"/>
      <c r="Q278" s="840"/>
      <c r="R278" s="840"/>
      <c r="S278" s="840"/>
      <c r="T278" s="840"/>
      <c r="U278" s="840"/>
      <c r="V278" s="840"/>
      <c r="W278" s="840"/>
      <c r="X278" s="840"/>
      <c r="Y278" s="840"/>
      <c r="Z278" s="840"/>
      <c r="AA278" s="840"/>
      <c r="AB278" s="840"/>
      <c r="AC278" s="840"/>
      <c r="AD278" s="840"/>
      <c r="AE278" s="840"/>
      <c r="AF278" s="840"/>
      <c r="AG278" s="840"/>
      <c r="AH278" s="840"/>
      <c r="AI278" s="840"/>
      <c r="AJ278" s="840"/>
      <c r="AK278" s="840"/>
      <c r="AL278" s="840"/>
      <c r="AM278" s="840"/>
      <c r="AN278" s="840"/>
      <c r="AO278" s="840"/>
      <c r="AP278" s="840"/>
      <c r="AQ278" s="840"/>
      <c r="AR278" s="840"/>
      <c r="AS278" s="840"/>
      <c r="AT278" s="840"/>
      <c r="AU278" s="840"/>
      <c r="AV278" s="840"/>
      <c r="AW278" s="840"/>
      <c r="AX278" s="840"/>
      <c r="AY278" s="840"/>
    </row>
    <row r="279" spans="2:51" s="151" customFormat="1" x14ac:dyDescent="0.25">
      <c r="B279" s="773"/>
      <c r="C279" s="773"/>
      <c r="D279" s="840"/>
      <c r="E279" s="840"/>
      <c r="F279" s="840"/>
      <c r="G279" s="840"/>
      <c r="H279" s="840"/>
      <c r="I279" s="840"/>
      <c r="J279" s="840"/>
      <c r="K279" s="840"/>
      <c r="L279" s="840"/>
      <c r="M279" s="840"/>
      <c r="N279" s="840"/>
      <c r="O279" s="840"/>
      <c r="P279" s="840"/>
      <c r="Q279" s="840"/>
      <c r="R279" s="840"/>
      <c r="S279" s="840"/>
      <c r="T279" s="840"/>
      <c r="U279" s="840"/>
      <c r="V279" s="840"/>
      <c r="W279" s="840"/>
      <c r="X279" s="840"/>
      <c r="Y279" s="840"/>
      <c r="Z279" s="840"/>
      <c r="AA279" s="840"/>
      <c r="AB279" s="840"/>
      <c r="AC279" s="840"/>
      <c r="AD279" s="840"/>
      <c r="AE279" s="840"/>
      <c r="AF279" s="840"/>
      <c r="AG279" s="840"/>
      <c r="AH279" s="840"/>
      <c r="AI279" s="840"/>
      <c r="AJ279" s="840"/>
      <c r="AK279" s="840"/>
      <c r="AL279" s="840"/>
      <c r="AM279" s="840"/>
      <c r="AN279" s="840"/>
      <c r="AO279" s="840"/>
      <c r="AP279" s="840"/>
      <c r="AQ279" s="840"/>
      <c r="AR279" s="840"/>
      <c r="AS279" s="840"/>
      <c r="AT279" s="840"/>
      <c r="AU279" s="840"/>
      <c r="AV279" s="840"/>
      <c r="AW279" s="840"/>
      <c r="AX279" s="840"/>
      <c r="AY279" s="840"/>
    </row>
    <row r="280" spans="2:51" s="151" customFormat="1" x14ac:dyDescent="0.25">
      <c r="B280" s="773"/>
      <c r="C280" s="773"/>
      <c r="D280" s="840"/>
      <c r="E280" s="840"/>
      <c r="F280" s="840"/>
      <c r="G280" s="840"/>
      <c r="H280" s="840"/>
      <c r="I280" s="840"/>
      <c r="J280" s="840"/>
      <c r="K280" s="840"/>
      <c r="L280" s="840"/>
      <c r="M280" s="840"/>
      <c r="N280" s="840"/>
      <c r="O280" s="840"/>
      <c r="P280" s="840"/>
      <c r="Q280" s="840"/>
      <c r="R280" s="840"/>
      <c r="S280" s="840"/>
      <c r="T280" s="840"/>
      <c r="U280" s="840"/>
      <c r="V280" s="840"/>
      <c r="W280" s="840"/>
      <c r="X280" s="840"/>
      <c r="Y280" s="840"/>
      <c r="Z280" s="840"/>
      <c r="AA280" s="840"/>
      <c r="AB280" s="840"/>
      <c r="AC280" s="840"/>
      <c r="AD280" s="840"/>
      <c r="AE280" s="840"/>
      <c r="AF280" s="840"/>
      <c r="AG280" s="840"/>
      <c r="AH280" s="840"/>
      <c r="AI280" s="840"/>
      <c r="AJ280" s="840"/>
      <c r="AK280" s="840"/>
      <c r="AL280" s="840"/>
      <c r="AM280" s="840"/>
      <c r="AN280" s="840"/>
      <c r="AO280" s="840"/>
      <c r="AP280" s="840"/>
      <c r="AQ280" s="840"/>
      <c r="AR280" s="840"/>
      <c r="AS280" s="840"/>
      <c r="AT280" s="840"/>
      <c r="AU280" s="840"/>
      <c r="AV280" s="840"/>
      <c r="AW280" s="840"/>
      <c r="AX280" s="840"/>
      <c r="AY280" s="840"/>
    </row>
    <row r="281" spans="2:51" s="151" customFormat="1" x14ac:dyDescent="0.25">
      <c r="B281" s="773"/>
      <c r="C281" s="773"/>
      <c r="D281" s="840"/>
      <c r="E281" s="840"/>
      <c r="F281" s="840"/>
      <c r="G281" s="840"/>
      <c r="H281" s="840"/>
      <c r="I281" s="840"/>
      <c r="J281" s="840"/>
      <c r="K281" s="840"/>
      <c r="L281" s="840"/>
      <c r="M281" s="840"/>
      <c r="N281" s="840"/>
      <c r="O281" s="840"/>
      <c r="P281" s="840"/>
      <c r="Q281" s="840"/>
      <c r="R281" s="840"/>
      <c r="S281" s="840"/>
      <c r="T281" s="840"/>
      <c r="U281" s="840"/>
      <c r="V281" s="840"/>
      <c r="W281" s="840"/>
      <c r="X281" s="840"/>
      <c r="Y281" s="840"/>
      <c r="Z281" s="840"/>
      <c r="AA281" s="840"/>
      <c r="AB281" s="840"/>
      <c r="AC281" s="840"/>
      <c r="AD281" s="840"/>
      <c r="AE281" s="840"/>
      <c r="AF281" s="840"/>
      <c r="AG281" s="840"/>
      <c r="AH281" s="840"/>
      <c r="AI281" s="840"/>
      <c r="AJ281" s="840"/>
      <c r="AK281" s="840"/>
      <c r="AL281" s="840"/>
      <c r="AM281" s="840"/>
      <c r="AN281" s="840"/>
      <c r="AO281" s="840"/>
      <c r="AP281" s="840"/>
      <c r="AQ281" s="840"/>
      <c r="AR281" s="840"/>
      <c r="AS281" s="840"/>
      <c r="AT281" s="840"/>
      <c r="AU281" s="840"/>
      <c r="AV281" s="840"/>
      <c r="AW281" s="840"/>
      <c r="AX281" s="840"/>
      <c r="AY281" s="840"/>
    </row>
    <row r="282" spans="2:51" s="151" customFormat="1" x14ac:dyDescent="0.25">
      <c r="B282" s="773"/>
      <c r="C282" s="773"/>
      <c r="D282" s="840"/>
      <c r="E282" s="840"/>
      <c r="F282" s="840"/>
      <c r="G282" s="840"/>
      <c r="H282" s="840"/>
      <c r="I282" s="840"/>
      <c r="J282" s="840"/>
      <c r="K282" s="840"/>
      <c r="L282" s="840"/>
      <c r="M282" s="840"/>
      <c r="N282" s="840"/>
      <c r="O282" s="840"/>
      <c r="P282" s="840"/>
      <c r="Q282" s="840"/>
      <c r="R282" s="840"/>
      <c r="S282" s="840"/>
      <c r="T282" s="840"/>
      <c r="U282" s="840"/>
      <c r="V282" s="840"/>
      <c r="W282" s="840"/>
      <c r="X282" s="840"/>
      <c r="Y282" s="840"/>
      <c r="Z282" s="840"/>
      <c r="AA282" s="840"/>
      <c r="AB282" s="840"/>
      <c r="AC282" s="840"/>
      <c r="AD282" s="840"/>
      <c r="AE282" s="840"/>
      <c r="AF282" s="840"/>
      <c r="AG282" s="840"/>
      <c r="AH282" s="840"/>
      <c r="AI282" s="840"/>
      <c r="AJ282" s="840"/>
      <c r="AK282" s="840"/>
      <c r="AL282" s="840"/>
      <c r="AM282" s="840"/>
      <c r="AN282" s="840"/>
      <c r="AO282" s="840"/>
      <c r="AP282" s="840"/>
      <c r="AQ282" s="840"/>
      <c r="AR282" s="840"/>
      <c r="AS282" s="840"/>
      <c r="AT282" s="840"/>
      <c r="AU282" s="840"/>
      <c r="AV282" s="840"/>
      <c r="AW282" s="840"/>
      <c r="AX282" s="840"/>
      <c r="AY282" s="840"/>
    </row>
    <row r="283" spans="2:51" s="151" customFormat="1" x14ac:dyDescent="0.25">
      <c r="B283" s="773"/>
      <c r="C283" s="773"/>
      <c r="D283" s="840"/>
      <c r="E283" s="840"/>
      <c r="F283" s="840"/>
      <c r="G283" s="840"/>
      <c r="H283" s="840"/>
      <c r="I283" s="840"/>
      <c r="J283" s="840"/>
      <c r="K283" s="840"/>
      <c r="L283" s="840"/>
      <c r="M283" s="840"/>
      <c r="N283" s="840"/>
      <c r="O283" s="840"/>
      <c r="P283" s="840"/>
      <c r="Q283" s="840"/>
      <c r="R283" s="840"/>
      <c r="S283" s="840"/>
      <c r="T283" s="840"/>
      <c r="U283" s="840"/>
      <c r="V283" s="840"/>
      <c r="W283" s="840"/>
      <c r="X283" s="840"/>
      <c r="Y283" s="840"/>
      <c r="Z283" s="840"/>
      <c r="AA283" s="840"/>
      <c r="AB283" s="840"/>
      <c r="AC283" s="840"/>
      <c r="AD283" s="840"/>
      <c r="AE283" s="840"/>
      <c r="AF283" s="840"/>
      <c r="AG283" s="840"/>
      <c r="AH283" s="840"/>
      <c r="AI283" s="840"/>
      <c r="AJ283" s="840"/>
      <c r="AK283" s="840"/>
      <c r="AL283" s="840"/>
      <c r="AM283" s="840"/>
      <c r="AN283" s="840"/>
      <c r="AO283" s="840"/>
      <c r="AP283" s="840"/>
      <c r="AQ283" s="840"/>
      <c r="AR283" s="840"/>
      <c r="AS283" s="840"/>
      <c r="AT283" s="840"/>
      <c r="AU283" s="840"/>
      <c r="AV283" s="840"/>
      <c r="AW283" s="840"/>
      <c r="AX283" s="840"/>
      <c r="AY283" s="840"/>
    </row>
    <row r="284" spans="2:51" s="151" customFormat="1" x14ac:dyDescent="0.25">
      <c r="B284" s="773"/>
      <c r="C284" s="773"/>
      <c r="D284" s="840"/>
      <c r="E284" s="840"/>
      <c r="F284" s="840"/>
      <c r="G284" s="840"/>
      <c r="H284" s="840"/>
      <c r="I284" s="840"/>
      <c r="J284" s="840"/>
      <c r="K284" s="840"/>
      <c r="L284" s="840"/>
      <c r="M284" s="840"/>
      <c r="N284" s="840"/>
      <c r="O284" s="840"/>
      <c r="P284" s="840"/>
      <c r="Q284" s="840"/>
      <c r="R284" s="840"/>
      <c r="S284" s="840"/>
      <c r="T284" s="840"/>
      <c r="U284" s="840"/>
      <c r="V284" s="840"/>
      <c r="W284" s="840"/>
      <c r="X284" s="840"/>
      <c r="Y284" s="840"/>
      <c r="Z284" s="840"/>
      <c r="AA284" s="840"/>
      <c r="AB284" s="840"/>
      <c r="AC284" s="840"/>
      <c r="AD284" s="840"/>
      <c r="AE284" s="840"/>
      <c r="AF284" s="840"/>
      <c r="AG284" s="840"/>
      <c r="AH284" s="840"/>
      <c r="AI284" s="840"/>
      <c r="AJ284" s="840"/>
      <c r="AK284" s="840"/>
      <c r="AL284" s="840"/>
      <c r="AM284" s="840"/>
      <c r="AN284" s="840"/>
      <c r="AO284" s="840"/>
      <c r="AP284" s="840"/>
      <c r="AQ284" s="840"/>
      <c r="AR284" s="840"/>
      <c r="AS284" s="840"/>
      <c r="AT284" s="840"/>
      <c r="AU284" s="840"/>
      <c r="AV284" s="840"/>
      <c r="AW284" s="840"/>
      <c r="AX284" s="840"/>
      <c r="AY284" s="840"/>
    </row>
    <row r="285" spans="2:51" s="151" customFormat="1" x14ac:dyDescent="0.25">
      <c r="B285" s="773"/>
      <c r="C285" s="773"/>
      <c r="D285" s="840"/>
      <c r="E285" s="840"/>
      <c r="F285" s="840"/>
      <c r="G285" s="840"/>
      <c r="H285" s="840"/>
      <c r="I285" s="840"/>
      <c r="J285" s="840"/>
      <c r="K285" s="840"/>
      <c r="L285" s="840"/>
      <c r="M285" s="840"/>
      <c r="N285" s="840"/>
      <c r="O285" s="840"/>
      <c r="P285" s="840"/>
      <c r="Q285" s="840"/>
      <c r="R285" s="840"/>
      <c r="S285" s="840"/>
      <c r="T285" s="840"/>
      <c r="U285" s="840"/>
      <c r="V285" s="840"/>
      <c r="W285" s="840"/>
      <c r="X285" s="840"/>
      <c r="Y285" s="840"/>
      <c r="Z285" s="840"/>
      <c r="AA285" s="840"/>
      <c r="AB285" s="840"/>
      <c r="AC285" s="840"/>
      <c r="AD285" s="840"/>
      <c r="AE285" s="840"/>
      <c r="AF285" s="840"/>
      <c r="AG285" s="840"/>
      <c r="AH285" s="840"/>
      <c r="AI285" s="840"/>
      <c r="AJ285" s="840"/>
      <c r="AK285" s="840"/>
      <c r="AL285" s="840"/>
      <c r="AM285" s="840"/>
      <c r="AN285" s="840"/>
      <c r="AO285" s="840"/>
      <c r="AP285" s="840"/>
      <c r="AQ285" s="840"/>
      <c r="AR285" s="840"/>
      <c r="AS285" s="840"/>
      <c r="AT285" s="840"/>
      <c r="AU285" s="840"/>
      <c r="AV285" s="840"/>
      <c r="AW285" s="840"/>
      <c r="AX285" s="840"/>
      <c r="AY285" s="840"/>
    </row>
    <row r="286" spans="2:51" s="151" customFormat="1" x14ac:dyDescent="0.25">
      <c r="B286" s="773"/>
      <c r="C286" s="773"/>
      <c r="D286" s="840"/>
      <c r="E286" s="840"/>
      <c r="F286" s="840"/>
      <c r="G286" s="840"/>
      <c r="H286" s="840"/>
      <c r="I286" s="840"/>
      <c r="J286" s="840"/>
      <c r="K286" s="840"/>
      <c r="L286" s="840"/>
      <c r="M286" s="840"/>
      <c r="N286" s="840"/>
      <c r="O286" s="840"/>
      <c r="P286" s="840"/>
      <c r="Q286" s="840"/>
      <c r="R286" s="840"/>
      <c r="S286" s="840"/>
      <c r="T286" s="840"/>
      <c r="U286" s="840"/>
      <c r="V286" s="840"/>
      <c r="W286" s="840"/>
      <c r="X286" s="840"/>
      <c r="Y286" s="840"/>
      <c r="Z286" s="840"/>
      <c r="AA286" s="840"/>
      <c r="AB286" s="840"/>
      <c r="AC286" s="840"/>
      <c r="AD286" s="840"/>
      <c r="AE286" s="840"/>
      <c r="AF286" s="840"/>
      <c r="AG286" s="840"/>
      <c r="AH286" s="840"/>
      <c r="AI286" s="840"/>
      <c r="AJ286" s="840"/>
      <c r="AK286" s="840"/>
      <c r="AL286" s="840"/>
      <c r="AM286" s="840"/>
      <c r="AN286" s="840"/>
      <c r="AO286" s="840"/>
      <c r="AP286" s="840"/>
      <c r="AQ286" s="840"/>
      <c r="AR286" s="840"/>
      <c r="AS286" s="840"/>
      <c r="AT286" s="840"/>
      <c r="AU286" s="840"/>
      <c r="AV286" s="840"/>
      <c r="AW286" s="840"/>
      <c r="AX286" s="840"/>
      <c r="AY286" s="840"/>
    </row>
    <row r="287" spans="2:51" s="151" customFormat="1" x14ac:dyDescent="0.25">
      <c r="B287" s="773"/>
      <c r="C287" s="773"/>
      <c r="D287" s="840"/>
      <c r="E287" s="840"/>
      <c r="F287" s="840"/>
      <c r="G287" s="840"/>
      <c r="H287" s="840"/>
      <c r="I287" s="840"/>
      <c r="J287" s="840"/>
      <c r="K287" s="840"/>
      <c r="L287" s="840"/>
      <c r="M287" s="840"/>
      <c r="N287" s="840"/>
      <c r="O287" s="840"/>
      <c r="P287" s="840"/>
      <c r="Q287" s="840"/>
      <c r="R287" s="840"/>
      <c r="S287" s="840"/>
      <c r="T287" s="840"/>
      <c r="U287" s="840"/>
      <c r="V287" s="840"/>
      <c r="W287" s="840"/>
      <c r="X287" s="840"/>
      <c r="Y287" s="840"/>
      <c r="Z287" s="840"/>
      <c r="AA287" s="840"/>
      <c r="AB287" s="840"/>
      <c r="AC287" s="840"/>
      <c r="AD287" s="840"/>
      <c r="AE287" s="840"/>
      <c r="AF287" s="840"/>
      <c r="AG287" s="840"/>
      <c r="AH287" s="840"/>
      <c r="AI287" s="840"/>
      <c r="AJ287" s="840"/>
      <c r="AK287" s="840"/>
      <c r="AL287" s="840"/>
      <c r="AM287" s="840"/>
      <c r="AN287" s="840"/>
      <c r="AO287" s="840"/>
      <c r="AP287" s="840"/>
      <c r="AQ287" s="840"/>
      <c r="AR287" s="840"/>
      <c r="AS287" s="840"/>
      <c r="AT287" s="840"/>
      <c r="AU287" s="840"/>
      <c r="AV287" s="840"/>
      <c r="AW287" s="840"/>
      <c r="AX287" s="840"/>
      <c r="AY287" s="840"/>
    </row>
    <row r="288" spans="2:51" s="151" customFormat="1" x14ac:dyDescent="0.25">
      <c r="B288" s="773"/>
      <c r="C288" s="773"/>
      <c r="D288" s="840"/>
      <c r="E288" s="840"/>
      <c r="F288" s="840"/>
      <c r="G288" s="840"/>
      <c r="H288" s="840"/>
      <c r="I288" s="840"/>
      <c r="J288" s="840"/>
      <c r="K288" s="840"/>
      <c r="L288" s="840"/>
      <c r="M288" s="840"/>
      <c r="N288" s="840"/>
      <c r="O288" s="840"/>
      <c r="P288" s="840"/>
      <c r="Q288" s="840"/>
      <c r="R288" s="840"/>
      <c r="S288" s="840"/>
      <c r="T288" s="840"/>
      <c r="U288" s="840"/>
      <c r="V288" s="840"/>
      <c r="W288" s="840"/>
      <c r="X288" s="840"/>
      <c r="Y288" s="840"/>
      <c r="Z288" s="840"/>
      <c r="AA288" s="840"/>
      <c r="AB288" s="840"/>
      <c r="AC288" s="840"/>
      <c r="AD288" s="840"/>
      <c r="AE288" s="840"/>
      <c r="AF288" s="840"/>
      <c r="AG288" s="840"/>
      <c r="AH288" s="840"/>
      <c r="AI288" s="840"/>
      <c r="AJ288" s="840"/>
      <c r="AK288" s="840"/>
      <c r="AL288" s="840"/>
      <c r="AM288" s="840"/>
      <c r="AN288" s="840"/>
      <c r="AO288" s="840"/>
      <c r="AP288" s="840"/>
      <c r="AQ288" s="840"/>
      <c r="AR288" s="840"/>
      <c r="AS288" s="840"/>
      <c r="AT288" s="840"/>
      <c r="AU288" s="840"/>
      <c r="AV288" s="840"/>
      <c r="AW288" s="840"/>
      <c r="AX288" s="840"/>
      <c r="AY288" s="840"/>
    </row>
    <row r="289" spans="2:51" s="151" customFormat="1" x14ac:dyDescent="0.25">
      <c r="B289" s="773"/>
      <c r="C289" s="773"/>
      <c r="D289" s="840"/>
      <c r="E289" s="840"/>
      <c r="F289" s="840"/>
      <c r="G289" s="840"/>
      <c r="H289" s="840"/>
      <c r="I289" s="840"/>
      <c r="J289" s="840"/>
      <c r="K289" s="840"/>
      <c r="L289" s="840"/>
      <c r="M289" s="840"/>
      <c r="N289" s="840"/>
      <c r="O289" s="840"/>
      <c r="P289" s="840"/>
      <c r="Q289" s="840"/>
      <c r="R289" s="840"/>
      <c r="S289" s="840"/>
      <c r="T289" s="840"/>
      <c r="U289" s="840"/>
      <c r="V289" s="840"/>
      <c r="W289" s="840"/>
      <c r="X289" s="840"/>
      <c r="Y289" s="840"/>
      <c r="Z289" s="840"/>
      <c r="AA289" s="840"/>
      <c r="AB289" s="840"/>
      <c r="AC289" s="840"/>
      <c r="AD289" s="840"/>
      <c r="AE289" s="840"/>
      <c r="AF289" s="840"/>
      <c r="AG289" s="840"/>
      <c r="AH289" s="840"/>
      <c r="AI289" s="840"/>
      <c r="AJ289" s="840"/>
      <c r="AK289" s="840"/>
      <c r="AL289" s="840"/>
      <c r="AM289" s="840"/>
      <c r="AN289" s="840"/>
      <c r="AO289" s="840"/>
      <c r="AP289" s="840"/>
      <c r="AQ289" s="840"/>
      <c r="AR289" s="840"/>
      <c r="AS289" s="840"/>
      <c r="AT289" s="840"/>
      <c r="AU289" s="840"/>
      <c r="AV289" s="840"/>
      <c r="AW289" s="840"/>
      <c r="AX289" s="840"/>
      <c r="AY289" s="840"/>
    </row>
    <row r="290" spans="2:51" s="151" customFormat="1" x14ac:dyDescent="0.25">
      <c r="B290" s="773"/>
      <c r="C290" s="773"/>
      <c r="D290" s="840"/>
      <c r="E290" s="840"/>
      <c r="F290" s="840"/>
      <c r="G290" s="840"/>
      <c r="H290" s="840"/>
      <c r="I290" s="840"/>
      <c r="J290" s="840"/>
      <c r="K290" s="840"/>
      <c r="L290" s="840"/>
      <c r="M290" s="840"/>
      <c r="N290" s="840"/>
      <c r="O290" s="840"/>
      <c r="P290" s="840"/>
      <c r="Q290" s="840"/>
      <c r="R290" s="840"/>
      <c r="S290" s="840"/>
      <c r="T290" s="840"/>
      <c r="U290" s="840"/>
      <c r="V290" s="840"/>
      <c r="W290" s="840"/>
      <c r="X290" s="840"/>
      <c r="Y290" s="840"/>
      <c r="Z290" s="840"/>
      <c r="AA290" s="840"/>
      <c r="AB290" s="840"/>
      <c r="AC290" s="840"/>
      <c r="AD290" s="840"/>
      <c r="AE290" s="840"/>
      <c r="AF290" s="840"/>
      <c r="AG290" s="840"/>
      <c r="AH290" s="840"/>
      <c r="AI290" s="840"/>
      <c r="AJ290" s="840"/>
      <c r="AK290" s="840"/>
      <c r="AL290" s="840"/>
      <c r="AM290" s="840"/>
      <c r="AN290" s="840"/>
      <c r="AO290" s="840"/>
      <c r="AP290" s="840"/>
      <c r="AQ290" s="840"/>
      <c r="AR290" s="840"/>
      <c r="AS290" s="840"/>
      <c r="AT290" s="840"/>
      <c r="AU290" s="840"/>
      <c r="AV290" s="840"/>
      <c r="AW290" s="840"/>
      <c r="AX290" s="840"/>
      <c r="AY290" s="840"/>
    </row>
    <row r="291" spans="2:51" s="151" customFormat="1" x14ac:dyDescent="0.25">
      <c r="B291" s="773"/>
      <c r="C291" s="773"/>
      <c r="D291" s="840"/>
      <c r="E291" s="840"/>
      <c r="F291" s="840"/>
      <c r="G291" s="840"/>
      <c r="H291" s="840"/>
      <c r="I291" s="840"/>
      <c r="J291" s="840"/>
      <c r="K291" s="840"/>
      <c r="L291" s="840"/>
      <c r="M291" s="840"/>
      <c r="N291" s="840"/>
      <c r="O291" s="840"/>
      <c r="P291" s="840"/>
      <c r="Q291" s="840"/>
      <c r="R291" s="840"/>
      <c r="S291" s="840"/>
      <c r="T291" s="840"/>
      <c r="U291" s="840"/>
      <c r="V291" s="840"/>
      <c r="W291" s="840"/>
      <c r="X291" s="840"/>
      <c r="Y291" s="840"/>
      <c r="Z291" s="840"/>
      <c r="AA291" s="840"/>
      <c r="AB291" s="840"/>
      <c r="AC291" s="840"/>
      <c r="AD291" s="840"/>
      <c r="AE291" s="840"/>
      <c r="AF291" s="840"/>
      <c r="AG291" s="840"/>
      <c r="AH291" s="840"/>
      <c r="AI291" s="840"/>
      <c r="AJ291" s="840"/>
      <c r="AK291" s="840"/>
      <c r="AL291" s="840"/>
      <c r="AM291" s="840"/>
      <c r="AN291" s="840"/>
      <c r="AO291" s="840"/>
      <c r="AP291" s="840"/>
      <c r="AQ291" s="840"/>
      <c r="AR291" s="840"/>
      <c r="AS291" s="840"/>
      <c r="AT291" s="840"/>
      <c r="AU291" s="840"/>
      <c r="AV291" s="840"/>
      <c r="AW291" s="840"/>
      <c r="AX291" s="840"/>
      <c r="AY291" s="840"/>
    </row>
    <row r="292" spans="2:51" s="151" customFormat="1" x14ac:dyDescent="0.25">
      <c r="B292" s="773"/>
      <c r="C292" s="773"/>
      <c r="D292" s="840"/>
      <c r="E292" s="840"/>
      <c r="F292" s="840"/>
      <c r="G292" s="840"/>
      <c r="H292" s="840"/>
      <c r="I292" s="840"/>
      <c r="J292" s="840"/>
      <c r="K292" s="840"/>
      <c r="L292" s="840"/>
      <c r="M292" s="840"/>
      <c r="N292" s="840"/>
      <c r="O292" s="840"/>
      <c r="P292" s="840"/>
      <c r="Q292" s="840"/>
      <c r="R292" s="840"/>
      <c r="S292" s="840"/>
      <c r="T292" s="840"/>
      <c r="U292" s="840"/>
      <c r="V292" s="840"/>
      <c r="W292" s="840"/>
      <c r="X292" s="840"/>
      <c r="Y292" s="840"/>
      <c r="Z292" s="840"/>
      <c r="AA292" s="840"/>
      <c r="AB292" s="840"/>
      <c r="AC292" s="840"/>
      <c r="AD292" s="840"/>
      <c r="AE292" s="840"/>
      <c r="AF292" s="840"/>
      <c r="AG292" s="840"/>
      <c r="AH292" s="840"/>
      <c r="AI292" s="840"/>
      <c r="AJ292" s="840"/>
      <c r="AK292" s="840"/>
      <c r="AL292" s="840"/>
      <c r="AM292" s="840"/>
      <c r="AN292" s="840"/>
      <c r="AO292" s="840"/>
      <c r="AP292" s="840"/>
      <c r="AQ292" s="840"/>
      <c r="AR292" s="840"/>
      <c r="AS292" s="840"/>
      <c r="AT292" s="840"/>
      <c r="AU292" s="840"/>
      <c r="AV292" s="840"/>
      <c r="AW292" s="840"/>
      <c r="AX292" s="840"/>
      <c r="AY292" s="840"/>
    </row>
    <row r="293" spans="2:51" s="151" customFormat="1" x14ac:dyDescent="0.25">
      <c r="B293" s="773"/>
      <c r="C293" s="773"/>
      <c r="D293" s="840"/>
      <c r="E293" s="840"/>
      <c r="F293" s="840"/>
      <c r="G293" s="840"/>
      <c r="H293" s="840"/>
      <c r="I293" s="840"/>
      <c r="J293" s="840"/>
      <c r="K293" s="840"/>
      <c r="L293" s="840"/>
      <c r="M293" s="840"/>
      <c r="N293" s="840"/>
      <c r="O293" s="840"/>
      <c r="P293" s="840"/>
      <c r="Q293" s="840"/>
      <c r="R293" s="840"/>
      <c r="S293" s="840"/>
      <c r="T293" s="840"/>
      <c r="U293" s="840"/>
      <c r="V293" s="840"/>
      <c r="W293" s="840"/>
      <c r="X293" s="840"/>
      <c r="Y293" s="840"/>
      <c r="Z293" s="840"/>
      <c r="AA293" s="840"/>
      <c r="AB293" s="840"/>
      <c r="AC293" s="840"/>
      <c r="AD293" s="840"/>
      <c r="AE293" s="840"/>
      <c r="AF293" s="840"/>
      <c r="AG293" s="840"/>
      <c r="AH293" s="840"/>
      <c r="AI293" s="840"/>
      <c r="AJ293" s="840"/>
      <c r="AK293" s="840"/>
      <c r="AL293" s="840"/>
      <c r="AM293" s="840"/>
      <c r="AN293" s="840"/>
      <c r="AO293" s="840"/>
      <c r="AP293" s="840"/>
      <c r="AQ293" s="840"/>
      <c r="AR293" s="840"/>
      <c r="AS293" s="840"/>
      <c r="AT293" s="840"/>
      <c r="AU293" s="840"/>
      <c r="AV293" s="840"/>
      <c r="AW293" s="840"/>
      <c r="AX293" s="840"/>
      <c r="AY293" s="840"/>
    </row>
    <row r="294" spans="2:51" s="151" customFormat="1" x14ac:dyDescent="0.25">
      <c r="B294" s="773"/>
      <c r="C294" s="773"/>
      <c r="D294" s="840"/>
      <c r="E294" s="840"/>
      <c r="F294" s="840"/>
      <c r="G294" s="840"/>
      <c r="H294" s="840"/>
      <c r="I294" s="840"/>
      <c r="J294" s="840"/>
      <c r="K294" s="840"/>
      <c r="L294" s="840"/>
      <c r="M294" s="840"/>
      <c r="N294" s="840"/>
      <c r="O294" s="840"/>
      <c r="P294" s="840"/>
      <c r="Q294" s="840"/>
      <c r="R294" s="840"/>
      <c r="S294" s="840"/>
      <c r="T294" s="840"/>
      <c r="U294" s="840"/>
      <c r="V294" s="840"/>
      <c r="W294" s="840"/>
      <c r="X294" s="840"/>
      <c r="Y294" s="840"/>
      <c r="Z294" s="840"/>
      <c r="AA294" s="840"/>
      <c r="AB294" s="840"/>
      <c r="AC294" s="840"/>
      <c r="AD294" s="840"/>
      <c r="AE294" s="840"/>
      <c r="AF294" s="840"/>
      <c r="AG294" s="840"/>
      <c r="AH294" s="840"/>
      <c r="AI294" s="840"/>
      <c r="AJ294" s="840"/>
      <c r="AK294" s="840"/>
      <c r="AL294" s="840"/>
      <c r="AM294" s="840"/>
      <c r="AN294" s="840"/>
      <c r="AO294" s="840"/>
      <c r="AP294" s="840"/>
      <c r="AQ294" s="840"/>
      <c r="AR294" s="840"/>
      <c r="AS294" s="840"/>
      <c r="AT294" s="840"/>
      <c r="AU294" s="840"/>
      <c r="AV294" s="840"/>
      <c r="AW294" s="840"/>
      <c r="AX294" s="840"/>
      <c r="AY294" s="840"/>
    </row>
    <row r="295" spans="2:51" s="151" customFormat="1" x14ac:dyDescent="0.25">
      <c r="B295" s="773"/>
      <c r="C295" s="773"/>
      <c r="D295" s="840"/>
      <c r="E295" s="840"/>
      <c r="F295" s="840"/>
      <c r="G295" s="840"/>
      <c r="H295" s="840"/>
      <c r="I295" s="840"/>
      <c r="J295" s="840"/>
      <c r="K295" s="840"/>
      <c r="L295" s="840"/>
      <c r="M295" s="840"/>
      <c r="N295" s="840"/>
      <c r="O295" s="840"/>
      <c r="P295" s="840"/>
      <c r="Q295" s="840"/>
      <c r="R295" s="840"/>
      <c r="S295" s="840"/>
      <c r="T295" s="840"/>
      <c r="U295" s="840"/>
      <c r="V295" s="840"/>
      <c r="W295" s="840"/>
      <c r="X295" s="840"/>
      <c r="Y295" s="840"/>
      <c r="Z295" s="840"/>
      <c r="AA295" s="840"/>
      <c r="AB295" s="840"/>
      <c r="AC295" s="840"/>
      <c r="AD295" s="840"/>
      <c r="AE295" s="840"/>
      <c r="AF295" s="840"/>
      <c r="AG295" s="840"/>
      <c r="AH295" s="840"/>
      <c r="AI295" s="840"/>
      <c r="AJ295" s="840"/>
      <c r="AK295" s="840"/>
      <c r="AL295" s="840"/>
      <c r="AM295" s="840"/>
      <c r="AN295" s="840"/>
      <c r="AO295" s="840"/>
      <c r="AP295" s="840"/>
      <c r="AQ295" s="840"/>
      <c r="AR295" s="840"/>
      <c r="AS295" s="840"/>
      <c r="AT295" s="840"/>
      <c r="AU295" s="840"/>
      <c r="AV295" s="840"/>
      <c r="AW295" s="840"/>
      <c r="AX295" s="840"/>
      <c r="AY295" s="840"/>
    </row>
    <row r="296" spans="2:51" s="151" customFormat="1" x14ac:dyDescent="0.25">
      <c r="B296" s="773"/>
      <c r="C296" s="773"/>
      <c r="D296" s="840"/>
      <c r="E296" s="840"/>
      <c r="F296" s="840"/>
      <c r="G296" s="840"/>
      <c r="H296" s="840"/>
      <c r="I296" s="840"/>
      <c r="J296" s="840"/>
      <c r="K296" s="840"/>
      <c r="L296" s="840"/>
      <c r="M296" s="840"/>
      <c r="N296" s="840"/>
      <c r="O296" s="840"/>
      <c r="P296" s="840"/>
      <c r="Q296" s="840"/>
      <c r="R296" s="840"/>
      <c r="S296" s="840"/>
      <c r="T296" s="840"/>
      <c r="U296" s="840"/>
      <c r="V296" s="840"/>
      <c r="W296" s="840"/>
      <c r="X296" s="840"/>
      <c r="Y296" s="840"/>
      <c r="Z296" s="840"/>
      <c r="AA296" s="840"/>
      <c r="AB296" s="840"/>
      <c r="AC296" s="840"/>
      <c r="AD296" s="840"/>
      <c r="AE296" s="840"/>
      <c r="AF296" s="840"/>
      <c r="AG296" s="840"/>
      <c r="AH296" s="840"/>
      <c r="AI296" s="840"/>
      <c r="AJ296" s="840"/>
      <c r="AK296" s="840"/>
      <c r="AL296" s="840"/>
      <c r="AM296" s="840"/>
      <c r="AN296" s="840"/>
      <c r="AO296" s="840"/>
      <c r="AP296" s="840"/>
      <c r="AQ296" s="840"/>
      <c r="AR296" s="840"/>
      <c r="AS296" s="840"/>
      <c r="AT296" s="840"/>
      <c r="AU296" s="840"/>
      <c r="AV296" s="840"/>
      <c r="AW296" s="840"/>
      <c r="AX296" s="840"/>
      <c r="AY296" s="840"/>
    </row>
    <row r="297" spans="2:51" s="151" customFormat="1" x14ac:dyDescent="0.25">
      <c r="B297" s="773"/>
      <c r="C297" s="773"/>
      <c r="D297" s="840"/>
      <c r="E297" s="840"/>
      <c r="F297" s="840"/>
      <c r="G297" s="840"/>
      <c r="H297" s="840"/>
      <c r="I297" s="840"/>
      <c r="J297" s="840"/>
      <c r="K297" s="840"/>
      <c r="L297" s="840"/>
      <c r="M297" s="840"/>
      <c r="N297" s="840"/>
      <c r="O297" s="840"/>
      <c r="P297" s="840"/>
      <c r="Q297" s="840"/>
      <c r="R297" s="840"/>
      <c r="S297" s="840"/>
      <c r="T297" s="840"/>
      <c r="U297" s="840"/>
      <c r="V297" s="840"/>
      <c r="W297" s="840"/>
      <c r="X297" s="840"/>
      <c r="Y297" s="840"/>
      <c r="Z297" s="840"/>
      <c r="AA297" s="840"/>
      <c r="AB297" s="840"/>
      <c r="AC297" s="840"/>
      <c r="AD297" s="840"/>
      <c r="AE297" s="840"/>
      <c r="AF297" s="840"/>
      <c r="AG297" s="840"/>
      <c r="AH297" s="840"/>
      <c r="AI297" s="840"/>
      <c r="AJ297" s="840"/>
      <c r="AK297" s="840"/>
      <c r="AL297" s="840"/>
      <c r="AM297" s="840"/>
      <c r="AN297" s="840"/>
      <c r="AO297" s="840"/>
      <c r="AP297" s="840"/>
      <c r="AQ297" s="840"/>
      <c r="AR297" s="840"/>
      <c r="AS297" s="840"/>
      <c r="AT297" s="840"/>
      <c r="AU297" s="840"/>
      <c r="AV297" s="840"/>
      <c r="AW297" s="840"/>
      <c r="AX297" s="840"/>
      <c r="AY297" s="840"/>
    </row>
    <row r="298" spans="2:51" s="151" customFormat="1" x14ac:dyDescent="0.25">
      <c r="B298" s="773"/>
      <c r="C298" s="773"/>
      <c r="D298" s="840"/>
      <c r="E298" s="840"/>
      <c r="F298" s="840"/>
      <c r="G298" s="840"/>
      <c r="H298" s="840"/>
      <c r="I298" s="840"/>
      <c r="J298" s="840"/>
      <c r="K298" s="840"/>
      <c r="L298" s="840"/>
      <c r="M298" s="840"/>
      <c r="N298" s="840"/>
      <c r="O298" s="840"/>
      <c r="P298" s="840"/>
      <c r="Q298" s="840"/>
      <c r="R298" s="840"/>
      <c r="S298" s="840"/>
      <c r="T298" s="840"/>
      <c r="U298" s="840"/>
      <c r="V298" s="840"/>
      <c r="W298" s="840"/>
      <c r="X298" s="840"/>
      <c r="Y298" s="840"/>
      <c r="Z298" s="840"/>
      <c r="AA298" s="840"/>
      <c r="AB298" s="840"/>
      <c r="AC298" s="840"/>
      <c r="AD298" s="840"/>
      <c r="AE298" s="840"/>
      <c r="AF298" s="840"/>
      <c r="AG298" s="840"/>
      <c r="AH298" s="840"/>
      <c r="AI298" s="840"/>
      <c r="AJ298" s="840"/>
      <c r="AK298" s="840"/>
      <c r="AL298" s="840"/>
      <c r="AM298" s="840"/>
      <c r="AN298" s="840"/>
      <c r="AO298" s="840"/>
      <c r="AP298" s="840"/>
      <c r="AQ298" s="840"/>
      <c r="AR298" s="840"/>
      <c r="AS298" s="840"/>
      <c r="AT298" s="840"/>
      <c r="AU298" s="840"/>
      <c r="AV298" s="840"/>
      <c r="AW298" s="840"/>
      <c r="AX298" s="840"/>
      <c r="AY298" s="840"/>
    </row>
    <row r="299" spans="2:51" s="151" customFormat="1" x14ac:dyDescent="0.25">
      <c r="B299" s="773"/>
      <c r="C299" s="773"/>
      <c r="D299" s="840"/>
      <c r="E299" s="840"/>
      <c r="F299" s="840"/>
      <c r="G299" s="840"/>
      <c r="H299" s="840"/>
      <c r="I299" s="840"/>
      <c r="J299" s="840"/>
      <c r="K299" s="840"/>
      <c r="L299" s="840"/>
      <c r="M299" s="840"/>
      <c r="N299" s="840"/>
      <c r="O299" s="840"/>
      <c r="P299" s="840"/>
      <c r="Q299" s="840"/>
      <c r="R299" s="840"/>
      <c r="S299" s="840"/>
      <c r="T299" s="840"/>
      <c r="U299" s="840"/>
      <c r="V299" s="840"/>
      <c r="W299" s="840"/>
      <c r="X299" s="840"/>
      <c r="Y299" s="840"/>
      <c r="Z299" s="840"/>
      <c r="AA299" s="840"/>
      <c r="AB299" s="840"/>
      <c r="AC299" s="840"/>
      <c r="AD299" s="840"/>
      <c r="AE299" s="840"/>
      <c r="AF299" s="840"/>
      <c r="AG299" s="840"/>
      <c r="AH299" s="840"/>
      <c r="AI299" s="840"/>
      <c r="AJ299" s="840"/>
      <c r="AK299" s="840"/>
      <c r="AL299" s="840"/>
      <c r="AM299" s="840"/>
      <c r="AN299" s="840"/>
      <c r="AO299" s="840"/>
      <c r="AP299" s="840"/>
      <c r="AQ299" s="840"/>
      <c r="AR299" s="840"/>
      <c r="AS299" s="840"/>
      <c r="AT299" s="840"/>
      <c r="AU299" s="840"/>
      <c r="AV299" s="840"/>
      <c r="AW299" s="840"/>
      <c r="AX299" s="840"/>
      <c r="AY299" s="840"/>
    </row>
    <row r="300" spans="2:51" s="151" customFormat="1" x14ac:dyDescent="0.25">
      <c r="B300" s="773"/>
      <c r="C300" s="773"/>
      <c r="D300" s="840"/>
      <c r="E300" s="840"/>
      <c r="F300" s="840"/>
      <c r="G300" s="840"/>
      <c r="H300" s="840"/>
      <c r="I300" s="840"/>
      <c r="J300" s="840"/>
      <c r="K300" s="840"/>
      <c r="L300" s="840"/>
      <c r="M300" s="840"/>
      <c r="N300" s="840"/>
      <c r="O300" s="840"/>
      <c r="P300" s="840"/>
      <c r="Q300" s="840"/>
      <c r="R300" s="840"/>
      <c r="S300" s="840"/>
      <c r="T300" s="840"/>
      <c r="U300" s="840"/>
      <c r="V300" s="840"/>
      <c r="W300" s="840"/>
      <c r="X300" s="840"/>
      <c r="Y300" s="840"/>
      <c r="Z300" s="840"/>
      <c r="AA300" s="840"/>
      <c r="AB300" s="840"/>
      <c r="AC300" s="840"/>
      <c r="AD300" s="840"/>
      <c r="AE300" s="840"/>
      <c r="AF300" s="840"/>
      <c r="AG300" s="840"/>
      <c r="AH300" s="840"/>
      <c r="AI300" s="840"/>
      <c r="AJ300" s="840"/>
      <c r="AK300" s="840"/>
      <c r="AL300" s="840"/>
      <c r="AM300" s="840"/>
      <c r="AN300" s="840"/>
      <c r="AO300" s="840"/>
      <c r="AP300" s="840"/>
      <c r="AQ300" s="840"/>
      <c r="AR300" s="840"/>
      <c r="AS300" s="840"/>
      <c r="AT300" s="840"/>
      <c r="AU300" s="840"/>
      <c r="AV300" s="840"/>
      <c r="AW300" s="840"/>
      <c r="AX300" s="840"/>
      <c r="AY300" s="840"/>
    </row>
    <row r="301" spans="2:51" s="151" customFormat="1" x14ac:dyDescent="0.25">
      <c r="B301" s="773"/>
      <c r="C301" s="773"/>
      <c r="D301" s="840"/>
      <c r="E301" s="840"/>
      <c r="F301" s="840"/>
      <c r="G301" s="840"/>
      <c r="H301" s="840"/>
      <c r="I301" s="840"/>
      <c r="J301" s="840"/>
      <c r="K301" s="840"/>
      <c r="L301" s="840"/>
      <c r="M301" s="840"/>
      <c r="N301" s="840"/>
      <c r="O301" s="840"/>
      <c r="P301" s="840"/>
      <c r="Q301" s="840"/>
      <c r="R301" s="840"/>
      <c r="S301" s="840"/>
      <c r="T301" s="840"/>
      <c r="U301" s="840"/>
      <c r="V301" s="840"/>
      <c r="W301" s="840"/>
      <c r="X301" s="840"/>
      <c r="Y301" s="840"/>
      <c r="Z301" s="840"/>
      <c r="AA301" s="840"/>
      <c r="AB301" s="840"/>
      <c r="AC301" s="840"/>
      <c r="AD301" s="840"/>
      <c r="AE301" s="840"/>
      <c r="AF301" s="840"/>
      <c r="AG301" s="840"/>
      <c r="AH301" s="840"/>
      <c r="AI301" s="840"/>
      <c r="AJ301" s="840"/>
      <c r="AK301" s="840"/>
      <c r="AL301" s="840"/>
      <c r="AM301" s="840"/>
      <c r="AN301" s="840"/>
      <c r="AO301" s="840"/>
      <c r="AP301" s="840"/>
      <c r="AQ301" s="840"/>
      <c r="AR301" s="840"/>
      <c r="AS301" s="840"/>
      <c r="AT301" s="840"/>
      <c r="AU301" s="840"/>
      <c r="AV301" s="840"/>
      <c r="AW301" s="840"/>
      <c r="AX301" s="840"/>
      <c r="AY301" s="840"/>
    </row>
    <row r="302" spans="2:51" s="151" customFormat="1" x14ac:dyDescent="0.25">
      <c r="B302" s="773"/>
      <c r="C302" s="773"/>
      <c r="D302" s="840"/>
      <c r="E302" s="840"/>
      <c r="F302" s="840"/>
      <c r="G302" s="840"/>
      <c r="H302" s="840"/>
      <c r="I302" s="840"/>
      <c r="J302" s="840"/>
      <c r="K302" s="840"/>
      <c r="L302" s="840"/>
      <c r="M302" s="840"/>
      <c r="N302" s="840"/>
      <c r="O302" s="840"/>
      <c r="P302" s="840"/>
      <c r="Q302" s="840"/>
      <c r="R302" s="840"/>
      <c r="S302" s="840"/>
      <c r="T302" s="840"/>
      <c r="U302" s="840"/>
      <c r="V302" s="840"/>
      <c r="W302" s="840"/>
      <c r="X302" s="840"/>
      <c r="Y302" s="840"/>
      <c r="Z302" s="840"/>
      <c r="AA302" s="840"/>
      <c r="AB302" s="840"/>
      <c r="AC302" s="840"/>
      <c r="AD302" s="840"/>
      <c r="AE302" s="840"/>
      <c r="AF302" s="840"/>
      <c r="AG302" s="840"/>
      <c r="AH302" s="840"/>
      <c r="AI302" s="840"/>
      <c r="AJ302" s="840"/>
      <c r="AK302" s="840"/>
      <c r="AL302" s="840"/>
      <c r="AM302" s="840"/>
      <c r="AN302" s="840"/>
      <c r="AO302" s="840"/>
      <c r="AP302" s="840"/>
      <c r="AQ302" s="840"/>
      <c r="AR302" s="840"/>
      <c r="AS302" s="840"/>
      <c r="AT302" s="840"/>
      <c r="AU302" s="840"/>
      <c r="AV302" s="840"/>
      <c r="AW302" s="840"/>
      <c r="AX302" s="840"/>
      <c r="AY302" s="840"/>
    </row>
    <row r="303" spans="2:51" s="151" customFormat="1" x14ac:dyDescent="0.25">
      <c r="B303" s="773"/>
      <c r="C303" s="773"/>
      <c r="D303" s="840"/>
      <c r="E303" s="840"/>
      <c r="F303" s="840"/>
      <c r="G303" s="840"/>
      <c r="H303" s="840"/>
      <c r="I303" s="840"/>
      <c r="J303" s="840"/>
      <c r="K303" s="840"/>
      <c r="L303" s="840"/>
      <c r="M303" s="840"/>
      <c r="N303" s="840"/>
      <c r="O303" s="840"/>
      <c r="P303" s="840"/>
      <c r="Q303" s="840"/>
      <c r="R303" s="840"/>
      <c r="S303" s="840"/>
      <c r="T303" s="840"/>
      <c r="U303" s="840"/>
      <c r="V303" s="840"/>
      <c r="W303" s="840"/>
      <c r="X303" s="840"/>
      <c r="Y303" s="840"/>
      <c r="Z303" s="840"/>
      <c r="AA303" s="840"/>
      <c r="AB303" s="840"/>
      <c r="AC303" s="840"/>
      <c r="AD303" s="840"/>
      <c r="AE303" s="840"/>
      <c r="AF303" s="840"/>
      <c r="AG303" s="840"/>
      <c r="AH303" s="840"/>
      <c r="AI303" s="840"/>
      <c r="AJ303" s="840"/>
      <c r="AK303" s="840"/>
      <c r="AL303" s="840"/>
      <c r="AM303" s="840"/>
      <c r="AN303" s="840"/>
      <c r="AO303" s="840"/>
      <c r="AP303" s="840"/>
      <c r="AQ303" s="840"/>
      <c r="AR303" s="840"/>
      <c r="AS303" s="840"/>
      <c r="AT303" s="840"/>
      <c r="AU303" s="840"/>
      <c r="AV303" s="840"/>
      <c r="AW303" s="840"/>
      <c r="AX303" s="840"/>
      <c r="AY303" s="840"/>
    </row>
    <row r="304" spans="2:51" s="151" customFormat="1" x14ac:dyDescent="0.25">
      <c r="B304" s="773"/>
      <c r="C304" s="773"/>
      <c r="D304" s="840"/>
      <c r="E304" s="840"/>
      <c r="F304" s="840"/>
      <c r="G304" s="840"/>
      <c r="H304" s="840"/>
      <c r="I304" s="840"/>
      <c r="J304" s="840"/>
      <c r="K304" s="840"/>
      <c r="L304" s="840"/>
      <c r="M304" s="840"/>
      <c r="N304" s="840"/>
      <c r="O304" s="840"/>
      <c r="P304" s="840"/>
      <c r="Q304" s="840"/>
      <c r="R304" s="840"/>
      <c r="S304" s="840"/>
      <c r="T304" s="840"/>
      <c r="U304" s="840"/>
      <c r="V304" s="840"/>
      <c r="W304" s="840"/>
      <c r="X304" s="840"/>
      <c r="Y304" s="840"/>
      <c r="Z304" s="840"/>
      <c r="AA304" s="840"/>
      <c r="AB304" s="840"/>
      <c r="AC304" s="840"/>
      <c r="AD304" s="840"/>
      <c r="AE304" s="840"/>
      <c r="AF304" s="840"/>
      <c r="AG304" s="840"/>
      <c r="AH304" s="840"/>
      <c r="AI304" s="840"/>
      <c r="AJ304" s="840"/>
      <c r="AK304" s="840"/>
      <c r="AL304" s="840"/>
      <c r="AM304" s="840"/>
      <c r="AN304" s="840"/>
      <c r="AO304" s="840"/>
      <c r="AP304" s="840"/>
      <c r="AQ304" s="840"/>
      <c r="AR304" s="840"/>
      <c r="AS304" s="840"/>
      <c r="AT304" s="840"/>
      <c r="AU304" s="840"/>
      <c r="AV304" s="840"/>
      <c r="AW304" s="840"/>
      <c r="AX304" s="840"/>
      <c r="AY304" s="840"/>
    </row>
    <row r="305" spans="2:51" s="151" customFormat="1" x14ac:dyDescent="0.25">
      <c r="B305" s="773"/>
      <c r="C305" s="773"/>
      <c r="D305" s="840"/>
      <c r="E305" s="840"/>
      <c r="F305" s="840"/>
      <c r="G305" s="840"/>
      <c r="H305" s="840"/>
      <c r="I305" s="840"/>
      <c r="J305" s="840"/>
      <c r="K305" s="840"/>
      <c r="L305" s="840"/>
      <c r="M305" s="840"/>
      <c r="N305" s="840"/>
      <c r="O305" s="840"/>
      <c r="P305" s="840"/>
      <c r="Q305" s="840"/>
      <c r="R305" s="840"/>
      <c r="S305" s="840"/>
      <c r="T305" s="840"/>
      <c r="U305" s="840"/>
      <c r="V305" s="840"/>
      <c r="W305" s="840"/>
      <c r="X305" s="840"/>
      <c r="Y305" s="840"/>
      <c r="Z305" s="840"/>
      <c r="AA305" s="840"/>
      <c r="AB305" s="840"/>
      <c r="AC305" s="840"/>
      <c r="AD305" s="840"/>
      <c r="AE305" s="840"/>
      <c r="AF305" s="840"/>
      <c r="AG305" s="840"/>
      <c r="AH305" s="840"/>
      <c r="AI305" s="840"/>
      <c r="AJ305" s="840"/>
      <c r="AK305" s="840"/>
      <c r="AL305" s="840"/>
      <c r="AM305" s="840"/>
      <c r="AN305" s="840"/>
      <c r="AO305" s="840"/>
      <c r="AP305" s="840"/>
      <c r="AQ305" s="840"/>
      <c r="AR305" s="840"/>
      <c r="AS305" s="840"/>
      <c r="AT305" s="840"/>
      <c r="AU305" s="840"/>
      <c r="AV305" s="840"/>
      <c r="AW305" s="840"/>
      <c r="AX305" s="840"/>
      <c r="AY305" s="840"/>
    </row>
    <row r="306" spans="2:51" s="151" customFormat="1" x14ac:dyDescent="0.25">
      <c r="B306" s="773"/>
      <c r="C306" s="773"/>
      <c r="D306" s="840"/>
      <c r="E306" s="840"/>
      <c r="F306" s="840"/>
      <c r="G306" s="840"/>
      <c r="H306" s="840"/>
      <c r="I306" s="840"/>
      <c r="J306" s="840"/>
      <c r="K306" s="840"/>
      <c r="L306" s="840"/>
      <c r="M306" s="840"/>
      <c r="N306" s="840"/>
      <c r="O306" s="840"/>
      <c r="P306" s="840"/>
      <c r="Q306" s="840"/>
      <c r="R306" s="840"/>
      <c r="S306" s="840"/>
      <c r="T306" s="840"/>
      <c r="U306" s="840"/>
      <c r="V306" s="840"/>
      <c r="W306" s="840"/>
      <c r="X306" s="840"/>
      <c r="Y306" s="840"/>
      <c r="Z306" s="840"/>
      <c r="AA306" s="840"/>
      <c r="AB306" s="840"/>
      <c r="AC306" s="840"/>
      <c r="AD306" s="840"/>
      <c r="AE306" s="840"/>
      <c r="AF306" s="840"/>
      <c r="AG306" s="840"/>
      <c r="AH306" s="840"/>
      <c r="AI306" s="840"/>
      <c r="AJ306" s="840"/>
      <c r="AK306" s="840"/>
      <c r="AL306" s="840"/>
      <c r="AM306" s="840"/>
      <c r="AN306" s="840"/>
      <c r="AO306" s="840"/>
      <c r="AP306" s="840"/>
      <c r="AQ306" s="840"/>
      <c r="AR306" s="840"/>
      <c r="AS306" s="840"/>
      <c r="AT306" s="840"/>
      <c r="AU306" s="840"/>
      <c r="AV306" s="840"/>
      <c r="AW306" s="840"/>
      <c r="AX306" s="840"/>
      <c r="AY306" s="840"/>
    </row>
    <row r="307" spans="2:51" s="151" customFormat="1" x14ac:dyDescent="0.25">
      <c r="B307" s="773"/>
      <c r="C307" s="773"/>
      <c r="D307" s="840"/>
      <c r="E307" s="840"/>
      <c r="F307" s="840"/>
      <c r="G307" s="840"/>
      <c r="H307" s="840"/>
      <c r="I307" s="840"/>
      <c r="J307" s="840"/>
      <c r="K307" s="840"/>
      <c r="L307" s="840"/>
      <c r="M307" s="840"/>
      <c r="N307" s="840"/>
      <c r="O307" s="840"/>
      <c r="P307" s="840"/>
      <c r="Q307" s="840"/>
      <c r="R307" s="840"/>
      <c r="S307" s="840"/>
      <c r="T307" s="840"/>
      <c r="U307" s="840"/>
      <c r="V307" s="840"/>
      <c r="W307" s="840"/>
      <c r="X307" s="840"/>
      <c r="Y307" s="840"/>
      <c r="Z307" s="840"/>
      <c r="AA307" s="840"/>
      <c r="AB307" s="840"/>
      <c r="AC307" s="840"/>
      <c r="AD307" s="840"/>
      <c r="AE307" s="840"/>
      <c r="AF307" s="840"/>
      <c r="AG307" s="840"/>
      <c r="AH307" s="840"/>
      <c r="AI307" s="840"/>
      <c r="AJ307" s="840"/>
      <c r="AK307" s="840"/>
      <c r="AL307" s="840"/>
      <c r="AM307" s="840"/>
      <c r="AN307" s="840"/>
      <c r="AO307" s="840"/>
      <c r="AP307" s="840"/>
      <c r="AQ307" s="840"/>
      <c r="AR307" s="840"/>
      <c r="AS307" s="840"/>
      <c r="AT307" s="840"/>
      <c r="AU307" s="840"/>
      <c r="AV307" s="840"/>
      <c r="AW307" s="840"/>
      <c r="AX307" s="840"/>
      <c r="AY307" s="840"/>
    </row>
    <row r="308" spans="2:51" s="151" customFormat="1" x14ac:dyDescent="0.25">
      <c r="B308" s="773"/>
      <c r="C308" s="773"/>
      <c r="D308" s="840"/>
      <c r="E308" s="840"/>
      <c r="F308" s="840"/>
      <c r="G308" s="840"/>
      <c r="H308" s="840"/>
      <c r="I308" s="840"/>
      <c r="J308" s="840"/>
      <c r="K308" s="840"/>
      <c r="L308" s="840"/>
      <c r="M308" s="840"/>
      <c r="N308" s="840"/>
      <c r="O308" s="840"/>
      <c r="P308" s="840"/>
      <c r="Q308" s="840"/>
      <c r="R308" s="840"/>
      <c r="S308" s="840"/>
      <c r="T308" s="840"/>
      <c r="U308" s="840"/>
      <c r="V308" s="840"/>
      <c r="W308" s="840"/>
      <c r="X308" s="840"/>
      <c r="Y308" s="840"/>
      <c r="Z308" s="840"/>
      <c r="AA308" s="840"/>
      <c r="AB308" s="840"/>
      <c r="AC308" s="840"/>
      <c r="AD308" s="840"/>
      <c r="AE308" s="840"/>
      <c r="AF308" s="840"/>
      <c r="AG308" s="840"/>
      <c r="AH308" s="840"/>
      <c r="AI308" s="840"/>
      <c r="AJ308" s="840"/>
      <c r="AK308" s="840"/>
      <c r="AL308" s="840"/>
      <c r="AM308" s="840"/>
      <c r="AN308" s="840"/>
      <c r="AO308" s="840"/>
      <c r="AP308" s="840"/>
      <c r="AQ308" s="840"/>
      <c r="AR308" s="840"/>
      <c r="AS308" s="840"/>
      <c r="AT308" s="840"/>
      <c r="AU308" s="840"/>
      <c r="AV308" s="840"/>
      <c r="AW308" s="840"/>
      <c r="AX308" s="840"/>
      <c r="AY308" s="840"/>
    </row>
    <row r="309" spans="2:51" s="151" customFormat="1" x14ac:dyDescent="0.25">
      <c r="B309" s="773"/>
      <c r="C309" s="773"/>
      <c r="D309" s="840"/>
      <c r="E309" s="840"/>
      <c r="F309" s="840"/>
      <c r="G309" s="840"/>
      <c r="H309" s="840"/>
      <c r="I309" s="840"/>
      <c r="J309" s="840"/>
      <c r="K309" s="840"/>
      <c r="L309" s="840"/>
      <c r="M309" s="840"/>
      <c r="N309" s="840"/>
      <c r="O309" s="840"/>
      <c r="P309" s="840"/>
      <c r="Q309" s="840"/>
      <c r="R309" s="840"/>
      <c r="S309" s="840"/>
      <c r="T309" s="840"/>
      <c r="U309" s="840"/>
      <c r="V309" s="840"/>
      <c r="W309" s="840"/>
      <c r="X309" s="840"/>
      <c r="Y309" s="840"/>
      <c r="Z309" s="840"/>
      <c r="AA309" s="840"/>
      <c r="AB309" s="840"/>
      <c r="AC309" s="840"/>
      <c r="AD309" s="840"/>
      <c r="AE309" s="840"/>
      <c r="AF309" s="840"/>
      <c r="AG309" s="840"/>
      <c r="AH309" s="840"/>
      <c r="AI309" s="840"/>
      <c r="AJ309" s="840"/>
      <c r="AK309" s="840"/>
      <c r="AL309" s="840"/>
      <c r="AM309" s="840"/>
      <c r="AN309" s="840"/>
      <c r="AO309" s="840"/>
      <c r="AP309" s="840"/>
      <c r="AQ309" s="840"/>
      <c r="AR309" s="840"/>
      <c r="AS309" s="840"/>
      <c r="AT309" s="840"/>
      <c r="AU309" s="840"/>
      <c r="AV309" s="840"/>
      <c r="AW309" s="840"/>
      <c r="AX309" s="840"/>
      <c r="AY309" s="840"/>
    </row>
    <row r="310" spans="2:51" s="151" customFormat="1" x14ac:dyDescent="0.25">
      <c r="B310" s="773"/>
      <c r="C310" s="773"/>
      <c r="D310" s="840"/>
      <c r="E310" s="840"/>
      <c r="F310" s="840"/>
      <c r="G310" s="840"/>
      <c r="H310" s="840"/>
      <c r="I310" s="840"/>
      <c r="J310" s="840"/>
      <c r="K310" s="840"/>
      <c r="L310" s="840"/>
      <c r="M310" s="840"/>
      <c r="N310" s="840"/>
      <c r="O310" s="840"/>
      <c r="P310" s="840"/>
      <c r="Q310" s="840"/>
      <c r="R310" s="840"/>
      <c r="S310" s="840"/>
      <c r="T310" s="840"/>
      <c r="U310" s="840"/>
      <c r="V310" s="840"/>
      <c r="W310" s="840"/>
      <c r="X310" s="840"/>
      <c r="Y310" s="840"/>
      <c r="Z310" s="840"/>
      <c r="AA310" s="840"/>
      <c r="AB310" s="840"/>
      <c r="AC310" s="840"/>
      <c r="AD310" s="840"/>
      <c r="AE310" s="840"/>
      <c r="AF310" s="840"/>
      <c r="AG310" s="840"/>
      <c r="AH310" s="840"/>
      <c r="AI310" s="840"/>
      <c r="AJ310" s="840"/>
      <c r="AK310" s="840"/>
      <c r="AL310" s="840"/>
      <c r="AM310" s="840"/>
      <c r="AN310" s="840"/>
      <c r="AO310" s="840"/>
      <c r="AP310" s="840"/>
      <c r="AQ310" s="840"/>
      <c r="AR310" s="840"/>
      <c r="AS310" s="840"/>
      <c r="AT310" s="840"/>
      <c r="AU310" s="840"/>
      <c r="AV310" s="840"/>
      <c r="AW310" s="840"/>
      <c r="AX310" s="840"/>
      <c r="AY310" s="840"/>
    </row>
    <row r="311" spans="2:51" s="151" customFormat="1" x14ac:dyDescent="0.25">
      <c r="B311" s="773"/>
      <c r="C311" s="773"/>
      <c r="D311" s="840"/>
      <c r="E311" s="840"/>
      <c r="F311" s="840"/>
      <c r="G311" s="840"/>
      <c r="H311" s="840"/>
      <c r="I311" s="840"/>
      <c r="J311" s="840"/>
      <c r="K311" s="840"/>
      <c r="L311" s="840"/>
      <c r="M311" s="840"/>
      <c r="N311" s="840"/>
      <c r="O311" s="840"/>
      <c r="P311" s="840"/>
      <c r="Q311" s="840"/>
      <c r="R311" s="840"/>
      <c r="S311" s="840"/>
      <c r="T311" s="840"/>
      <c r="U311" s="840"/>
      <c r="V311" s="840"/>
      <c r="W311" s="840"/>
      <c r="X311" s="840"/>
      <c r="Y311" s="840"/>
      <c r="Z311" s="840"/>
      <c r="AA311" s="840"/>
      <c r="AB311" s="840"/>
      <c r="AC311" s="840"/>
      <c r="AD311" s="840"/>
      <c r="AE311" s="840"/>
      <c r="AF311" s="840"/>
      <c r="AG311" s="840"/>
      <c r="AH311" s="840"/>
      <c r="AI311" s="840"/>
      <c r="AJ311" s="840"/>
      <c r="AK311" s="840"/>
      <c r="AL311" s="840"/>
      <c r="AM311" s="840"/>
      <c r="AN311" s="840"/>
      <c r="AO311" s="840"/>
      <c r="AP311" s="840"/>
      <c r="AQ311" s="840"/>
      <c r="AR311" s="840"/>
      <c r="AS311" s="840"/>
      <c r="AT311" s="840"/>
      <c r="AU311" s="840"/>
      <c r="AV311" s="840"/>
      <c r="AW311" s="840"/>
      <c r="AX311" s="840"/>
      <c r="AY311" s="840"/>
    </row>
    <row r="312" spans="2:51" s="151" customFormat="1" x14ac:dyDescent="0.25">
      <c r="B312" s="773"/>
      <c r="C312" s="773"/>
      <c r="D312" s="840"/>
      <c r="E312" s="840"/>
      <c r="F312" s="840"/>
      <c r="G312" s="840"/>
      <c r="H312" s="840"/>
      <c r="I312" s="840"/>
      <c r="J312" s="840"/>
      <c r="K312" s="840"/>
      <c r="L312" s="840"/>
      <c r="M312" s="840"/>
      <c r="N312" s="840"/>
      <c r="O312" s="840"/>
      <c r="P312" s="840"/>
      <c r="Q312" s="840"/>
      <c r="R312" s="840"/>
      <c r="S312" s="840"/>
      <c r="T312" s="840"/>
      <c r="U312" s="840"/>
      <c r="V312" s="840"/>
      <c r="W312" s="840"/>
      <c r="X312" s="840"/>
      <c r="Y312" s="840"/>
      <c r="Z312" s="840"/>
      <c r="AA312" s="840"/>
      <c r="AB312" s="840"/>
      <c r="AC312" s="840"/>
      <c r="AD312" s="840"/>
      <c r="AE312" s="840"/>
      <c r="AF312" s="840"/>
      <c r="AG312" s="840"/>
      <c r="AH312" s="840"/>
      <c r="AI312" s="840"/>
      <c r="AJ312" s="840"/>
      <c r="AK312" s="840"/>
      <c r="AL312" s="840"/>
      <c r="AM312" s="840"/>
      <c r="AN312" s="840"/>
      <c r="AO312" s="840"/>
      <c r="AP312" s="840"/>
      <c r="AQ312" s="840"/>
      <c r="AR312" s="840"/>
      <c r="AS312" s="840"/>
      <c r="AT312" s="840"/>
      <c r="AU312" s="840"/>
      <c r="AV312" s="840"/>
      <c r="AW312" s="840"/>
      <c r="AX312" s="840"/>
      <c r="AY312" s="840"/>
    </row>
    <row r="313" spans="2:51" s="151" customFormat="1" x14ac:dyDescent="0.25">
      <c r="B313" s="773"/>
      <c r="C313" s="773"/>
      <c r="D313" s="840"/>
      <c r="E313" s="840"/>
      <c r="F313" s="840"/>
      <c r="G313" s="840"/>
      <c r="H313" s="840"/>
      <c r="I313" s="840"/>
      <c r="J313" s="840"/>
      <c r="K313" s="840"/>
      <c r="L313" s="840"/>
      <c r="M313" s="840"/>
      <c r="N313" s="840"/>
      <c r="O313" s="840"/>
      <c r="P313" s="840"/>
      <c r="Q313" s="840"/>
      <c r="R313" s="840"/>
      <c r="S313" s="840"/>
      <c r="T313" s="840"/>
      <c r="U313" s="840"/>
      <c r="V313" s="840"/>
      <c r="W313" s="840"/>
      <c r="X313" s="840"/>
      <c r="Y313" s="840"/>
      <c r="Z313" s="840"/>
      <c r="AA313" s="840"/>
      <c r="AB313" s="840"/>
      <c r="AC313" s="840"/>
      <c r="AD313" s="840"/>
      <c r="AE313" s="840"/>
      <c r="AF313" s="840"/>
      <c r="AG313" s="840"/>
      <c r="AH313" s="840"/>
      <c r="AI313" s="840"/>
      <c r="AJ313" s="840"/>
      <c r="AK313" s="840"/>
      <c r="AL313" s="840"/>
      <c r="AM313" s="840"/>
      <c r="AN313" s="840"/>
      <c r="AO313" s="840"/>
      <c r="AP313" s="840"/>
      <c r="AQ313" s="840"/>
      <c r="AR313" s="840"/>
      <c r="AS313" s="840"/>
      <c r="AT313" s="840"/>
      <c r="AU313" s="840"/>
      <c r="AV313" s="840"/>
      <c r="AW313" s="840"/>
      <c r="AX313" s="840"/>
      <c r="AY313" s="840"/>
    </row>
    <row r="314" spans="2:51" s="151" customFormat="1" x14ac:dyDescent="0.25">
      <c r="B314" s="773"/>
      <c r="C314" s="773"/>
      <c r="D314" s="840"/>
      <c r="E314" s="840"/>
      <c r="F314" s="840"/>
      <c r="G314" s="840"/>
      <c r="H314" s="840"/>
      <c r="I314" s="840"/>
      <c r="J314" s="840"/>
      <c r="K314" s="840"/>
      <c r="L314" s="840"/>
      <c r="M314" s="840"/>
      <c r="N314" s="840"/>
      <c r="O314" s="840"/>
      <c r="P314" s="840"/>
      <c r="Q314" s="840"/>
      <c r="R314" s="840"/>
      <c r="S314" s="840"/>
      <c r="T314" s="840"/>
      <c r="U314" s="840"/>
      <c r="V314" s="840"/>
      <c r="W314" s="840"/>
      <c r="X314" s="840"/>
      <c r="Y314" s="840"/>
      <c r="Z314" s="840"/>
      <c r="AA314" s="840"/>
      <c r="AB314" s="840"/>
      <c r="AC314" s="840"/>
      <c r="AD314" s="840"/>
      <c r="AE314" s="840"/>
      <c r="AF314" s="840"/>
      <c r="AG314" s="840"/>
      <c r="AH314" s="840"/>
      <c r="AI314" s="840"/>
      <c r="AJ314" s="840"/>
      <c r="AK314" s="840"/>
      <c r="AL314" s="840"/>
      <c r="AM314" s="840"/>
      <c r="AN314" s="840"/>
      <c r="AO314" s="840"/>
      <c r="AP314" s="840"/>
      <c r="AQ314" s="840"/>
      <c r="AR314" s="840"/>
      <c r="AS314" s="840"/>
      <c r="AT314" s="840"/>
      <c r="AU314" s="840"/>
      <c r="AV314" s="840"/>
      <c r="AW314" s="840"/>
      <c r="AX314" s="840"/>
      <c r="AY314" s="840"/>
    </row>
    <row r="315" spans="2:51" s="151" customFormat="1" x14ac:dyDescent="0.25">
      <c r="B315" s="773"/>
      <c r="C315" s="773"/>
      <c r="D315" s="840"/>
      <c r="E315" s="840"/>
      <c r="F315" s="840"/>
      <c r="G315" s="840"/>
      <c r="H315" s="840"/>
      <c r="I315" s="840"/>
      <c r="J315" s="840"/>
      <c r="K315" s="840"/>
      <c r="L315" s="840"/>
      <c r="M315" s="840"/>
      <c r="N315" s="840"/>
      <c r="O315" s="840"/>
      <c r="P315" s="840"/>
      <c r="Q315" s="840"/>
      <c r="R315" s="840"/>
      <c r="S315" s="840"/>
      <c r="T315" s="840"/>
      <c r="U315" s="840"/>
      <c r="V315" s="840"/>
      <c r="W315" s="840"/>
      <c r="X315" s="840"/>
      <c r="Y315" s="840"/>
      <c r="Z315" s="840"/>
      <c r="AA315" s="840"/>
      <c r="AB315" s="840"/>
      <c r="AC315" s="840"/>
      <c r="AD315" s="840"/>
      <c r="AE315" s="840"/>
      <c r="AF315" s="840"/>
      <c r="AG315" s="840"/>
      <c r="AH315" s="840"/>
      <c r="AI315" s="840"/>
      <c r="AJ315" s="840"/>
      <c r="AK315" s="840"/>
      <c r="AL315" s="840"/>
      <c r="AM315" s="840"/>
      <c r="AN315" s="840"/>
      <c r="AO315" s="840"/>
      <c r="AP315" s="840"/>
      <c r="AQ315" s="840"/>
      <c r="AR315" s="840"/>
      <c r="AS315" s="840"/>
      <c r="AT315" s="840"/>
      <c r="AU315" s="840"/>
      <c r="AV315" s="840"/>
      <c r="AW315" s="840"/>
      <c r="AX315" s="840"/>
      <c r="AY315" s="840"/>
    </row>
    <row r="316" spans="2:51" s="151" customFormat="1" x14ac:dyDescent="0.25">
      <c r="B316" s="773"/>
      <c r="C316" s="773"/>
      <c r="D316" s="840"/>
      <c r="E316" s="840"/>
      <c r="F316" s="840"/>
      <c r="G316" s="840"/>
      <c r="H316" s="840"/>
      <c r="I316" s="840"/>
      <c r="J316" s="840"/>
      <c r="K316" s="840"/>
      <c r="L316" s="840"/>
      <c r="M316" s="840"/>
      <c r="N316" s="840"/>
      <c r="O316" s="840"/>
      <c r="P316" s="840"/>
      <c r="Q316" s="840"/>
      <c r="R316" s="840"/>
      <c r="S316" s="840"/>
      <c r="T316" s="840"/>
      <c r="U316" s="840"/>
      <c r="V316" s="840"/>
      <c r="W316" s="840"/>
      <c r="X316" s="840"/>
      <c r="Y316" s="840"/>
      <c r="Z316" s="840"/>
      <c r="AA316" s="840"/>
      <c r="AB316" s="840"/>
      <c r="AC316" s="840"/>
      <c r="AD316" s="840"/>
      <c r="AE316" s="840"/>
      <c r="AF316" s="840"/>
      <c r="AG316" s="840"/>
      <c r="AH316" s="840"/>
      <c r="AI316" s="840"/>
      <c r="AJ316" s="840"/>
      <c r="AK316" s="840"/>
      <c r="AL316" s="840"/>
      <c r="AM316" s="840"/>
      <c r="AN316" s="840"/>
      <c r="AO316" s="840"/>
      <c r="AP316" s="840"/>
      <c r="AQ316" s="840"/>
      <c r="AR316" s="840"/>
      <c r="AS316" s="840"/>
      <c r="AT316" s="840"/>
      <c r="AU316" s="840"/>
      <c r="AV316" s="840"/>
      <c r="AW316" s="840"/>
      <c r="AX316" s="840"/>
      <c r="AY316" s="840"/>
    </row>
    <row r="317" spans="2:51" s="151" customFormat="1" x14ac:dyDescent="0.25">
      <c r="B317" s="773"/>
      <c r="C317" s="773"/>
      <c r="D317" s="840"/>
      <c r="E317" s="840"/>
      <c r="F317" s="840"/>
      <c r="G317" s="840"/>
      <c r="H317" s="840"/>
      <c r="I317" s="840"/>
      <c r="J317" s="840"/>
      <c r="K317" s="840"/>
      <c r="L317" s="840"/>
      <c r="M317" s="840"/>
      <c r="N317" s="840"/>
      <c r="O317" s="840"/>
      <c r="P317" s="840"/>
      <c r="Q317" s="840"/>
      <c r="R317" s="840"/>
      <c r="S317" s="840"/>
      <c r="T317" s="840"/>
      <c r="U317" s="840"/>
      <c r="V317" s="840"/>
      <c r="W317" s="840"/>
      <c r="X317" s="840"/>
      <c r="Y317" s="840"/>
      <c r="Z317" s="840"/>
      <c r="AA317" s="840"/>
      <c r="AB317" s="840"/>
      <c r="AC317" s="840"/>
      <c r="AD317" s="840"/>
      <c r="AE317" s="840"/>
      <c r="AF317" s="840"/>
      <c r="AG317" s="840"/>
      <c r="AH317" s="840"/>
      <c r="AI317" s="840"/>
      <c r="AJ317" s="840"/>
      <c r="AK317" s="840"/>
      <c r="AL317" s="840"/>
      <c r="AM317" s="840"/>
      <c r="AN317" s="840"/>
      <c r="AO317" s="840"/>
      <c r="AP317" s="840"/>
      <c r="AQ317" s="840"/>
      <c r="AR317" s="840"/>
      <c r="AS317" s="840"/>
      <c r="AT317" s="840"/>
      <c r="AU317" s="840"/>
      <c r="AV317" s="840"/>
      <c r="AW317" s="840"/>
      <c r="AX317" s="840"/>
      <c r="AY317" s="840"/>
    </row>
    <row r="318" spans="2:51" s="151" customFormat="1" x14ac:dyDescent="0.25">
      <c r="B318" s="773"/>
      <c r="C318" s="773"/>
      <c r="D318" s="840"/>
      <c r="E318" s="840"/>
      <c r="F318" s="840"/>
      <c r="G318" s="840"/>
      <c r="H318" s="840"/>
      <c r="I318" s="840"/>
      <c r="J318" s="840"/>
      <c r="K318" s="840"/>
      <c r="L318" s="840"/>
      <c r="M318" s="840"/>
      <c r="N318" s="840"/>
      <c r="O318" s="840"/>
      <c r="P318" s="840"/>
      <c r="Q318" s="840"/>
      <c r="R318" s="840"/>
      <c r="S318" s="840"/>
      <c r="T318" s="840"/>
      <c r="U318" s="840"/>
      <c r="V318" s="840"/>
      <c r="W318" s="840"/>
      <c r="X318" s="840"/>
      <c r="Y318" s="840"/>
      <c r="Z318" s="840"/>
      <c r="AA318" s="840"/>
      <c r="AB318" s="840"/>
      <c r="AC318" s="840"/>
      <c r="AD318" s="840"/>
      <c r="AE318" s="840"/>
      <c r="AF318" s="840"/>
      <c r="AG318" s="840"/>
      <c r="AH318" s="840"/>
      <c r="AI318" s="840"/>
      <c r="AJ318" s="840"/>
      <c r="AK318" s="840"/>
      <c r="AL318" s="840"/>
      <c r="AM318" s="840"/>
      <c r="AN318" s="840"/>
      <c r="AO318" s="840"/>
      <c r="AP318" s="840"/>
      <c r="AQ318" s="840"/>
      <c r="AR318" s="840"/>
      <c r="AS318" s="840"/>
      <c r="AT318" s="840"/>
      <c r="AU318" s="840"/>
      <c r="AV318" s="840"/>
      <c r="AW318" s="840"/>
      <c r="AX318" s="840"/>
      <c r="AY318" s="840"/>
    </row>
    <row r="319" spans="2:51" s="151" customFormat="1" x14ac:dyDescent="0.25">
      <c r="B319" s="773"/>
      <c r="C319" s="773"/>
      <c r="D319" s="840"/>
      <c r="E319" s="840"/>
      <c r="F319" s="840"/>
      <c r="G319" s="840"/>
      <c r="H319" s="840"/>
      <c r="I319" s="840"/>
      <c r="J319" s="840"/>
      <c r="K319" s="840"/>
      <c r="L319" s="840"/>
      <c r="M319" s="840"/>
      <c r="N319" s="840"/>
      <c r="O319" s="840"/>
      <c r="P319" s="840"/>
      <c r="Q319" s="840"/>
      <c r="R319" s="840"/>
      <c r="S319" s="840"/>
      <c r="T319" s="840"/>
      <c r="U319" s="840"/>
      <c r="V319" s="840"/>
      <c r="W319" s="840"/>
      <c r="X319" s="840"/>
      <c r="Y319" s="840"/>
      <c r="Z319" s="840"/>
      <c r="AA319" s="840"/>
      <c r="AB319" s="840"/>
      <c r="AC319" s="840"/>
      <c r="AD319" s="840"/>
      <c r="AE319" s="840"/>
      <c r="AF319" s="840"/>
      <c r="AG319" s="840"/>
      <c r="AH319" s="840"/>
      <c r="AI319" s="840"/>
      <c r="AJ319" s="840"/>
      <c r="AK319" s="840"/>
      <c r="AL319" s="840"/>
      <c r="AM319" s="840"/>
      <c r="AN319" s="840"/>
      <c r="AO319" s="840"/>
      <c r="AP319" s="840"/>
      <c r="AQ319" s="840"/>
      <c r="AR319" s="840"/>
      <c r="AS319" s="840"/>
      <c r="AT319" s="840"/>
      <c r="AU319" s="840"/>
      <c r="AV319" s="840"/>
      <c r="AW319" s="840"/>
      <c r="AX319" s="840"/>
      <c r="AY319" s="840"/>
    </row>
    <row r="320" spans="2:51" s="151" customFormat="1" x14ac:dyDescent="0.25">
      <c r="B320" s="773"/>
      <c r="C320" s="773"/>
      <c r="D320" s="840"/>
      <c r="E320" s="840"/>
      <c r="F320" s="840"/>
      <c r="G320" s="840"/>
      <c r="H320" s="840"/>
      <c r="I320" s="840"/>
      <c r="J320" s="840"/>
      <c r="K320" s="840"/>
      <c r="L320" s="840"/>
      <c r="M320" s="840"/>
      <c r="N320" s="840"/>
      <c r="O320" s="840"/>
      <c r="P320" s="840"/>
      <c r="Q320" s="840"/>
      <c r="R320" s="840"/>
      <c r="S320" s="840"/>
      <c r="T320" s="840"/>
      <c r="U320" s="840"/>
      <c r="V320" s="840"/>
      <c r="W320" s="840"/>
      <c r="X320" s="840"/>
      <c r="Y320" s="840"/>
      <c r="Z320" s="840"/>
      <c r="AA320" s="840"/>
      <c r="AB320" s="840"/>
      <c r="AC320" s="840"/>
      <c r="AD320" s="840"/>
      <c r="AE320" s="840"/>
      <c r="AF320" s="840"/>
      <c r="AG320" s="840"/>
      <c r="AH320" s="840"/>
      <c r="AI320" s="840"/>
      <c r="AJ320" s="840"/>
      <c r="AK320" s="840"/>
      <c r="AL320" s="840"/>
      <c r="AM320" s="840"/>
      <c r="AN320" s="840"/>
      <c r="AO320" s="840"/>
      <c r="AP320" s="840"/>
      <c r="AQ320" s="840"/>
      <c r="AR320" s="840"/>
      <c r="AS320" s="840"/>
      <c r="AT320" s="840"/>
      <c r="AU320" s="840"/>
      <c r="AV320" s="840"/>
      <c r="AW320" s="840"/>
      <c r="AX320" s="840"/>
      <c r="AY320" s="840"/>
    </row>
    <row r="321" spans="2:51" s="151" customFormat="1" x14ac:dyDescent="0.25">
      <c r="B321" s="773"/>
      <c r="C321" s="773"/>
      <c r="D321" s="840"/>
      <c r="E321" s="840"/>
      <c r="F321" s="840"/>
      <c r="G321" s="840"/>
      <c r="H321" s="840"/>
      <c r="I321" s="840"/>
      <c r="J321" s="840"/>
      <c r="K321" s="840"/>
      <c r="L321" s="840"/>
      <c r="M321" s="840"/>
      <c r="N321" s="840"/>
      <c r="O321" s="840"/>
      <c r="P321" s="840"/>
      <c r="Q321" s="840"/>
      <c r="R321" s="840"/>
      <c r="S321" s="840"/>
      <c r="T321" s="840"/>
      <c r="U321" s="840"/>
      <c r="V321" s="840"/>
      <c r="W321" s="840"/>
      <c r="X321" s="840"/>
      <c r="Y321" s="840"/>
      <c r="Z321" s="840"/>
      <c r="AA321" s="840"/>
      <c r="AB321" s="840"/>
      <c r="AC321" s="840"/>
      <c r="AD321" s="840"/>
      <c r="AE321" s="840"/>
      <c r="AF321" s="840"/>
      <c r="AG321" s="840"/>
      <c r="AH321" s="840"/>
      <c r="AI321" s="840"/>
      <c r="AJ321" s="840"/>
      <c r="AK321" s="840"/>
      <c r="AL321" s="840"/>
      <c r="AM321" s="840"/>
      <c r="AN321" s="840"/>
      <c r="AO321" s="840"/>
      <c r="AP321" s="840"/>
      <c r="AQ321" s="840"/>
      <c r="AR321" s="840"/>
      <c r="AS321" s="840"/>
      <c r="AT321" s="840"/>
      <c r="AU321" s="840"/>
      <c r="AV321" s="840"/>
      <c r="AW321" s="840"/>
      <c r="AX321" s="840"/>
      <c r="AY321" s="840"/>
    </row>
    <row r="322" spans="2:51" s="151" customFormat="1" x14ac:dyDescent="0.25">
      <c r="B322" s="773"/>
      <c r="C322" s="773"/>
      <c r="D322" s="840"/>
      <c r="E322" s="840"/>
      <c r="F322" s="840"/>
      <c r="G322" s="840"/>
      <c r="H322" s="840"/>
      <c r="I322" s="840"/>
      <c r="J322" s="840"/>
      <c r="K322" s="840"/>
      <c r="L322" s="840"/>
      <c r="M322" s="840"/>
      <c r="N322" s="840"/>
      <c r="O322" s="840"/>
      <c r="P322" s="840"/>
      <c r="Q322" s="840"/>
      <c r="R322" s="840"/>
      <c r="S322" s="840"/>
      <c r="T322" s="840"/>
      <c r="U322" s="840"/>
      <c r="V322" s="840"/>
      <c r="W322" s="840"/>
      <c r="X322" s="840"/>
      <c r="Y322" s="840"/>
      <c r="Z322" s="840"/>
      <c r="AA322" s="840"/>
      <c r="AB322" s="840"/>
      <c r="AC322" s="840"/>
      <c r="AD322" s="840"/>
      <c r="AE322" s="840"/>
      <c r="AF322" s="840"/>
      <c r="AG322" s="840"/>
      <c r="AH322" s="840"/>
      <c r="AI322" s="840"/>
      <c r="AJ322" s="840"/>
      <c r="AK322" s="840"/>
      <c r="AL322" s="840"/>
      <c r="AM322" s="840"/>
      <c r="AN322" s="840"/>
      <c r="AO322" s="840"/>
      <c r="AP322" s="840"/>
      <c r="AQ322" s="840"/>
      <c r="AR322" s="840"/>
      <c r="AS322" s="840"/>
      <c r="AT322" s="840"/>
      <c r="AU322" s="840"/>
      <c r="AV322" s="840"/>
      <c r="AW322" s="840"/>
      <c r="AX322" s="840"/>
      <c r="AY322" s="840"/>
    </row>
    <row r="323" spans="2:51" s="151" customFormat="1" x14ac:dyDescent="0.25">
      <c r="B323" s="773"/>
      <c r="C323" s="773"/>
      <c r="D323" s="840"/>
      <c r="E323" s="840"/>
      <c r="F323" s="840"/>
      <c r="G323" s="840"/>
      <c r="H323" s="840"/>
      <c r="I323" s="840"/>
      <c r="J323" s="840"/>
      <c r="K323" s="840"/>
      <c r="L323" s="840"/>
      <c r="M323" s="840"/>
      <c r="N323" s="840"/>
      <c r="O323" s="840"/>
      <c r="P323" s="840"/>
      <c r="Q323" s="840"/>
      <c r="R323" s="840"/>
      <c r="S323" s="840"/>
      <c r="T323" s="840"/>
      <c r="U323" s="840"/>
      <c r="V323" s="840"/>
      <c r="W323" s="840"/>
      <c r="X323" s="840"/>
      <c r="Y323" s="840"/>
      <c r="Z323" s="840"/>
      <c r="AA323" s="840"/>
      <c r="AB323" s="840"/>
      <c r="AC323" s="840"/>
      <c r="AD323" s="840"/>
      <c r="AE323" s="840"/>
      <c r="AF323" s="840"/>
      <c r="AG323" s="840"/>
      <c r="AH323" s="840"/>
      <c r="AI323" s="840"/>
      <c r="AJ323" s="840"/>
      <c r="AK323" s="840"/>
      <c r="AL323" s="840"/>
      <c r="AM323" s="840"/>
      <c r="AN323" s="840"/>
      <c r="AO323" s="840"/>
      <c r="AP323" s="840"/>
      <c r="AQ323" s="840"/>
      <c r="AR323" s="840"/>
      <c r="AS323" s="840"/>
      <c r="AT323" s="840"/>
      <c r="AU323" s="840"/>
      <c r="AV323" s="840"/>
      <c r="AW323" s="840"/>
      <c r="AX323" s="840"/>
      <c r="AY323" s="840"/>
    </row>
    <row r="324" spans="2:51" s="151" customFormat="1" x14ac:dyDescent="0.25">
      <c r="B324" s="773"/>
      <c r="C324" s="773"/>
      <c r="D324" s="840"/>
      <c r="E324" s="840"/>
      <c r="F324" s="840"/>
      <c r="G324" s="840"/>
      <c r="H324" s="840"/>
      <c r="I324" s="840"/>
      <c r="J324" s="840"/>
      <c r="K324" s="840"/>
      <c r="L324" s="840"/>
      <c r="M324" s="840"/>
      <c r="N324" s="840"/>
      <c r="O324" s="840"/>
      <c r="P324" s="840"/>
      <c r="Q324" s="840"/>
      <c r="R324" s="840"/>
      <c r="S324" s="840"/>
      <c r="T324" s="840"/>
      <c r="U324" s="840"/>
      <c r="V324" s="840"/>
      <c r="W324" s="840"/>
      <c r="X324" s="840"/>
      <c r="Y324" s="840"/>
      <c r="Z324" s="840"/>
      <c r="AA324" s="840"/>
      <c r="AB324" s="840"/>
      <c r="AC324" s="840"/>
      <c r="AD324" s="840"/>
      <c r="AE324" s="840"/>
      <c r="AF324" s="840"/>
      <c r="AG324" s="840"/>
      <c r="AH324" s="840"/>
      <c r="AI324" s="840"/>
      <c r="AJ324" s="840"/>
      <c r="AK324" s="840"/>
      <c r="AL324" s="840"/>
      <c r="AM324" s="840"/>
      <c r="AN324" s="840"/>
      <c r="AO324" s="840"/>
      <c r="AP324" s="840"/>
      <c r="AQ324" s="840"/>
      <c r="AR324" s="840"/>
      <c r="AS324" s="840"/>
      <c r="AT324" s="840"/>
      <c r="AU324" s="840"/>
      <c r="AV324" s="840"/>
      <c r="AW324" s="840"/>
      <c r="AX324" s="840"/>
      <c r="AY324" s="840"/>
    </row>
    <row r="325" spans="2:51" s="151" customFormat="1" x14ac:dyDescent="0.25">
      <c r="B325" s="773"/>
      <c r="C325" s="773"/>
      <c r="D325" s="840"/>
      <c r="E325" s="840"/>
      <c r="F325" s="840"/>
      <c r="G325" s="840"/>
      <c r="H325" s="840"/>
      <c r="I325" s="840"/>
      <c r="J325" s="840"/>
      <c r="K325" s="840"/>
      <c r="L325" s="840"/>
      <c r="M325" s="840"/>
      <c r="N325" s="840"/>
      <c r="O325" s="840"/>
      <c r="P325" s="840"/>
      <c r="Q325" s="840"/>
      <c r="R325" s="840"/>
      <c r="S325" s="840"/>
      <c r="T325" s="840"/>
      <c r="U325" s="840"/>
      <c r="V325" s="840"/>
      <c r="W325" s="840"/>
      <c r="X325" s="840"/>
      <c r="Y325" s="840"/>
      <c r="Z325" s="840"/>
      <c r="AA325" s="840"/>
      <c r="AB325" s="840"/>
      <c r="AC325" s="840"/>
      <c r="AD325" s="840"/>
      <c r="AE325" s="840"/>
      <c r="AF325" s="840"/>
      <c r="AG325" s="840"/>
      <c r="AH325" s="840"/>
      <c r="AI325" s="840"/>
      <c r="AJ325" s="840"/>
      <c r="AK325" s="840"/>
      <c r="AL325" s="840"/>
      <c r="AM325" s="840"/>
      <c r="AN325" s="840"/>
      <c r="AO325" s="840"/>
      <c r="AP325" s="840"/>
      <c r="AQ325" s="840"/>
      <c r="AR325" s="840"/>
      <c r="AS325" s="840"/>
      <c r="AT325" s="840"/>
      <c r="AU325" s="840"/>
      <c r="AV325" s="840"/>
      <c r="AW325" s="840"/>
      <c r="AX325" s="840"/>
      <c r="AY325" s="840"/>
    </row>
    <row r="326" spans="2:51" s="151" customFormat="1" x14ac:dyDescent="0.25">
      <c r="B326" s="773"/>
      <c r="C326" s="773"/>
      <c r="D326" s="840"/>
      <c r="E326" s="840"/>
      <c r="F326" s="840"/>
      <c r="G326" s="840"/>
      <c r="H326" s="840"/>
      <c r="I326" s="840"/>
      <c r="J326" s="840"/>
      <c r="K326" s="840"/>
      <c r="L326" s="840"/>
      <c r="M326" s="840"/>
      <c r="N326" s="840"/>
      <c r="O326" s="840"/>
      <c r="P326" s="840"/>
      <c r="Q326" s="840"/>
      <c r="R326" s="840"/>
      <c r="S326" s="840"/>
      <c r="T326" s="840"/>
      <c r="U326" s="840"/>
      <c r="V326" s="840"/>
      <c r="W326" s="840"/>
      <c r="X326" s="840"/>
      <c r="Y326" s="840"/>
      <c r="Z326" s="840"/>
      <c r="AA326" s="840"/>
      <c r="AB326" s="840"/>
      <c r="AC326" s="840"/>
      <c r="AD326" s="840"/>
      <c r="AE326" s="840"/>
      <c r="AF326" s="840"/>
      <c r="AG326" s="840"/>
      <c r="AH326" s="840"/>
      <c r="AI326" s="840"/>
      <c r="AJ326" s="840"/>
      <c r="AK326" s="840"/>
      <c r="AL326" s="840"/>
      <c r="AM326" s="840"/>
      <c r="AN326" s="840"/>
      <c r="AO326" s="840"/>
      <c r="AP326" s="840"/>
      <c r="AQ326" s="840"/>
      <c r="AR326" s="840"/>
      <c r="AS326" s="840"/>
      <c r="AT326" s="840"/>
      <c r="AU326" s="840"/>
      <c r="AV326" s="840"/>
      <c r="AW326" s="840"/>
      <c r="AX326" s="840"/>
      <c r="AY326" s="840"/>
    </row>
    <row r="327" spans="2:51" s="151" customFormat="1" x14ac:dyDescent="0.25">
      <c r="B327" s="773"/>
      <c r="C327" s="773"/>
      <c r="D327" s="840"/>
      <c r="E327" s="840"/>
      <c r="F327" s="840"/>
      <c r="G327" s="840"/>
      <c r="H327" s="840"/>
      <c r="I327" s="840"/>
      <c r="J327" s="840"/>
      <c r="K327" s="840"/>
      <c r="L327" s="840"/>
      <c r="M327" s="840"/>
      <c r="N327" s="840"/>
      <c r="O327" s="840"/>
      <c r="P327" s="840"/>
      <c r="Q327" s="840"/>
      <c r="R327" s="840"/>
      <c r="S327" s="840"/>
      <c r="T327" s="840"/>
      <c r="U327" s="840"/>
      <c r="V327" s="840"/>
      <c r="W327" s="840"/>
      <c r="X327" s="840"/>
      <c r="Y327" s="840"/>
      <c r="Z327" s="840"/>
      <c r="AA327" s="840"/>
      <c r="AB327" s="840"/>
      <c r="AC327" s="840"/>
      <c r="AD327" s="840"/>
      <c r="AE327" s="840"/>
      <c r="AF327" s="840"/>
      <c r="AG327" s="840"/>
      <c r="AH327" s="840"/>
      <c r="AI327" s="840"/>
      <c r="AJ327" s="840"/>
      <c r="AK327" s="840"/>
      <c r="AL327" s="840"/>
      <c r="AM327" s="840"/>
      <c r="AN327" s="840"/>
      <c r="AO327" s="840"/>
      <c r="AP327" s="840"/>
      <c r="AQ327" s="840"/>
      <c r="AR327" s="840"/>
      <c r="AS327" s="840"/>
      <c r="AT327" s="840"/>
      <c r="AU327" s="840"/>
      <c r="AV327" s="840"/>
      <c r="AW327" s="840"/>
      <c r="AX327" s="840"/>
      <c r="AY327" s="840"/>
    </row>
    <row r="328" spans="2:51" s="151" customFormat="1" x14ac:dyDescent="0.25">
      <c r="B328" s="773"/>
      <c r="C328" s="773"/>
      <c r="D328" s="840"/>
      <c r="E328" s="840"/>
      <c r="F328" s="840"/>
      <c r="G328" s="840"/>
      <c r="H328" s="840"/>
      <c r="I328" s="840"/>
      <c r="J328" s="840"/>
      <c r="K328" s="840"/>
      <c r="L328" s="840"/>
      <c r="M328" s="840"/>
      <c r="N328" s="840"/>
      <c r="O328" s="840"/>
      <c r="P328" s="840"/>
      <c r="Q328" s="840"/>
      <c r="R328" s="840"/>
      <c r="S328" s="840"/>
      <c r="T328" s="840"/>
      <c r="U328" s="840"/>
      <c r="V328" s="840"/>
      <c r="W328" s="840"/>
      <c r="X328" s="840"/>
      <c r="Y328" s="840"/>
      <c r="Z328" s="840"/>
      <c r="AA328" s="840"/>
      <c r="AB328" s="840"/>
      <c r="AC328" s="840"/>
      <c r="AD328" s="840"/>
      <c r="AE328" s="840"/>
      <c r="AF328" s="840"/>
      <c r="AG328" s="840"/>
      <c r="AH328" s="840"/>
      <c r="AI328" s="840"/>
      <c r="AJ328" s="840"/>
      <c r="AK328" s="840"/>
      <c r="AL328" s="840"/>
      <c r="AM328" s="840"/>
      <c r="AN328" s="840"/>
      <c r="AO328" s="840"/>
      <c r="AP328" s="840"/>
      <c r="AQ328" s="840"/>
      <c r="AR328" s="840"/>
      <c r="AS328" s="840"/>
      <c r="AT328" s="840"/>
      <c r="AU328" s="840"/>
      <c r="AV328" s="840"/>
      <c r="AW328" s="840"/>
      <c r="AX328" s="840"/>
      <c r="AY328" s="840"/>
    </row>
    <row r="329" spans="2:51" s="151" customFormat="1" x14ac:dyDescent="0.25">
      <c r="B329" s="773"/>
      <c r="C329" s="773"/>
      <c r="D329" s="840"/>
      <c r="E329" s="840"/>
      <c r="F329" s="840"/>
      <c r="G329" s="840"/>
      <c r="H329" s="840"/>
      <c r="I329" s="840"/>
      <c r="J329" s="840"/>
      <c r="K329" s="840"/>
      <c r="L329" s="840"/>
      <c r="M329" s="840"/>
      <c r="N329" s="840"/>
      <c r="O329" s="840"/>
      <c r="P329" s="840"/>
      <c r="Q329" s="840"/>
      <c r="R329" s="840"/>
      <c r="S329" s="840"/>
      <c r="T329" s="840"/>
      <c r="U329" s="840"/>
      <c r="V329" s="840"/>
      <c r="W329" s="840"/>
      <c r="X329" s="840"/>
      <c r="Y329" s="840"/>
      <c r="Z329" s="840"/>
      <c r="AA329" s="840"/>
      <c r="AB329" s="840"/>
      <c r="AC329" s="840"/>
      <c r="AD329" s="840"/>
      <c r="AE329" s="840"/>
      <c r="AF329" s="840"/>
      <c r="AG329" s="840"/>
      <c r="AH329" s="840"/>
      <c r="AI329" s="840"/>
      <c r="AJ329" s="840"/>
      <c r="AK329" s="840"/>
      <c r="AL329" s="840"/>
      <c r="AM329" s="840"/>
      <c r="AN329" s="840"/>
      <c r="AO329" s="840"/>
      <c r="AP329" s="840"/>
      <c r="AQ329" s="840"/>
      <c r="AR329" s="840"/>
      <c r="AS329" s="840"/>
      <c r="AT329" s="840"/>
      <c r="AU329" s="840"/>
      <c r="AV329" s="840"/>
      <c r="AW329" s="840"/>
      <c r="AX329" s="840"/>
      <c r="AY329" s="840"/>
    </row>
    <row r="330" spans="2:51" s="151" customFormat="1" x14ac:dyDescent="0.25">
      <c r="B330" s="773"/>
      <c r="C330" s="773"/>
      <c r="D330" s="840"/>
      <c r="E330" s="840"/>
      <c r="F330" s="840"/>
      <c r="G330" s="840"/>
      <c r="H330" s="840"/>
      <c r="I330" s="840"/>
      <c r="J330" s="840"/>
      <c r="K330" s="840"/>
      <c r="L330" s="840"/>
      <c r="M330" s="840"/>
      <c r="N330" s="840"/>
      <c r="O330" s="840"/>
      <c r="P330" s="840"/>
      <c r="Q330" s="840"/>
      <c r="R330" s="840"/>
      <c r="S330" s="840"/>
      <c r="T330" s="840"/>
      <c r="U330" s="840"/>
      <c r="V330" s="840"/>
      <c r="W330" s="840"/>
      <c r="X330" s="840"/>
      <c r="Y330" s="840"/>
      <c r="Z330" s="840"/>
      <c r="AA330" s="840"/>
      <c r="AB330" s="840"/>
      <c r="AC330" s="840"/>
      <c r="AD330" s="840"/>
      <c r="AE330" s="840"/>
      <c r="AF330" s="840"/>
      <c r="AG330" s="840"/>
      <c r="AH330" s="840"/>
      <c r="AI330" s="840"/>
      <c r="AJ330" s="840"/>
      <c r="AK330" s="840"/>
      <c r="AL330" s="840"/>
      <c r="AM330" s="840"/>
      <c r="AN330" s="840"/>
      <c r="AO330" s="840"/>
      <c r="AP330" s="840"/>
      <c r="AQ330" s="840"/>
      <c r="AR330" s="840"/>
      <c r="AS330" s="840"/>
      <c r="AT330" s="840"/>
      <c r="AU330" s="840"/>
      <c r="AV330" s="840"/>
      <c r="AW330" s="840"/>
      <c r="AX330" s="840"/>
      <c r="AY330" s="840"/>
    </row>
    <row r="331" spans="2:51" s="151" customFormat="1" x14ac:dyDescent="0.25">
      <c r="B331" s="773"/>
      <c r="C331" s="773"/>
      <c r="D331" s="840"/>
      <c r="E331" s="840"/>
      <c r="F331" s="840"/>
      <c r="G331" s="840"/>
      <c r="H331" s="840"/>
      <c r="I331" s="840"/>
      <c r="J331" s="840"/>
      <c r="K331" s="840"/>
      <c r="L331" s="840"/>
      <c r="M331" s="840"/>
      <c r="N331" s="840"/>
      <c r="O331" s="840"/>
      <c r="P331" s="840"/>
      <c r="Q331" s="840"/>
      <c r="R331" s="840"/>
      <c r="S331" s="840"/>
      <c r="T331" s="840"/>
      <c r="U331" s="840"/>
      <c r="V331" s="840"/>
      <c r="W331" s="840"/>
      <c r="X331" s="840"/>
      <c r="Y331" s="840"/>
      <c r="Z331" s="840"/>
      <c r="AA331" s="840"/>
      <c r="AB331" s="840"/>
      <c r="AC331" s="840"/>
      <c r="AD331" s="840"/>
      <c r="AE331" s="840"/>
      <c r="AF331" s="840"/>
      <c r="AG331" s="840"/>
      <c r="AH331" s="840"/>
      <c r="AI331" s="840"/>
      <c r="AJ331" s="840"/>
      <c r="AK331" s="840"/>
      <c r="AL331" s="840"/>
      <c r="AM331" s="840"/>
      <c r="AN331" s="840"/>
      <c r="AO331" s="840"/>
      <c r="AP331" s="840"/>
      <c r="AQ331" s="840"/>
      <c r="AR331" s="840"/>
      <c r="AS331" s="840"/>
      <c r="AT331" s="840"/>
      <c r="AU331" s="840"/>
      <c r="AV331" s="840"/>
      <c r="AW331" s="840"/>
      <c r="AX331" s="840"/>
      <c r="AY331" s="840"/>
    </row>
    <row r="332" spans="2:51" s="151" customFormat="1" x14ac:dyDescent="0.25">
      <c r="B332" s="773"/>
      <c r="C332" s="773"/>
      <c r="D332" s="840"/>
      <c r="E332" s="840"/>
      <c r="F332" s="840"/>
      <c r="G332" s="840"/>
      <c r="H332" s="840"/>
      <c r="I332" s="840"/>
      <c r="J332" s="840"/>
      <c r="K332" s="840"/>
      <c r="L332" s="840"/>
      <c r="M332" s="840"/>
      <c r="N332" s="840"/>
      <c r="O332" s="840"/>
      <c r="P332" s="840"/>
      <c r="Q332" s="840"/>
      <c r="R332" s="840"/>
      <c r="S332" s="840"/>
      <c r="T332" s="840"/>
      <c r="U332" s="840"/>
      <c r="V332" s="840"/>
      <c r="W332" s="840"/>
      <c r="X332" s="840"/>
      <c r="Y332" s="840"/>
      <c r="Z332" s="840"/>
      <c r="AA332" s="840"/>
      <c r="AB332" s="840"/>
      <c r="AC332" s="840"/>
      <c r="AD332" s="840"/>
      <c r="AE332" s="840"/>
      <c r="AF332" s="840"/>
      <c r="AG332" s="840"/>
      <c r="AH332" s="840"/>
      <c r="AI332" s="840"/>
      <c r="AJ332" s="840"/>
      <c r="AK332" s="840"/>
      <c r="AL332" s="840"/>
      <c r="AM332" s="840"/>
      <c r="AN332" s="840"/>
      <c r="AO332" s="840"/>
      <c r="AP332" s="840"/>
      <c r="AQ332" s="840"/>
      <c r="AR332" s="840"/>
      <c r="AS332" s="840"/>
      <c r="AT332" s="840"/>
      <c r="AU332" s="840"/>
      <c r="AV332" s="840"/>
      <c r="AW332" s="840"/>
      <c r="AX332" s="840"/>
      <c r="AY332" s="840"/>
    </row>
  </sheetData>
  <mergeCells count="1">
    <mergeCell ref="B2:Q2"/>
  </mergeCells>
  <dataValidations count="1">
    <dataValidation type="list" allowBlank="1" showInputMessage="1" sqref="D15:AY332" xr:uid="{00000000-0002-0000-1900-000000000000}">
      <formula1>"R,A,C,I"</formula1>
    </dataValidation>
  </dataValidations>
  <pageMargins left="0.7" right="0.7" top="0.75" bottom="0.75" header="0.3" footer="0.3"/>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theme="3" tint="0.39997558519241921"/>
  </sheetPr>
  <dimension ref="B1:N65"/>
  <sheetViews>
    <sheetView showGridLines="0" zoomScale="80" zoomScaleNormal="80" workbookViewId="0">
      <pane xSplit="1" ySplit="1" topLeftCell="B2" activePane="bottomRight" state="frozen"/>
      <selection pane="topRight" activeCell="B1" sqref="B1"/>
      <selection pane="bottomLeft" activeCell="A2" sqref="A2"/>
      <selection pane="bottomRight" activeCell="D14" sqref="D14"/>
    </sheetView>
  </sheetViews>
  <sheetFormatPr defaultRowHeight="15" x14ac:dyDescent="0.25"/>
  <cols>
    <col min="1" max="1" width="1.7109375" customWidth="1"/>
    <col min="2" max="2" width="11.140625" customWidth="1"/>
    <col min="3" max="3" width="18.85546875" customWidth="1"/>
    <col min="4" max="4" width="50.85546875" customWidth="1"/>
    <col min="5" max="5" width="15" customWidth="1"/>
    <col min="6" max="6" width="14.7109375" customWidth="1"/>
    <col min="7" max="7" width="13.7109375" style="151" customWidth="1"/>
    <col min="8" max="8" width="14.7109375" customWidth="1"/>
    <col min="9" max="9" width="19.5703125" customWidth="1"/>
    <col min="10" max="10" width="11.28515625" customWidth="1"/>
    <col min="11" max="11" width="13.42578125" style="151" customWidth="1"/>
    <col min="12" max="12" width="14.28515625" style="151" customWidth="1"/>
    <col min="13" max="13" width="10.28515625" customWidth="1"/>
    <col min="259" max="259" width="2.85546875" customWidth="1"/>
    <col min="260" max="260" width="15.7109375" customWidth="1"/>
    <col min="261" max="261" width="18" customWidth="1"/>
    <col min="262" max="262" width="30.85546875" customWidth="1"/>
    <col min="263" max="263" width="17.42578125" customWidth="1"/>
    <col min="264" max="264" width="30.85546875" customWidth="1"/>
    <col min="265" max="265" width="18" customWidth="1"/>
    <col min="266" max="266" width="16.42578125" customWidth="1"/>
    <col min="267" max="267" width="28.140625" customWidth="1"/>
    <col min="268" max="268" width="11.85546875" customWidth="1"/>
    <col min="515" max="515" width="2.85546875" customWidth="1"/>
    <col min="516" max="516" width="15.7109375" customWidth="1"/>
    <col min="517" max="517" width="18" customWidth="1"/>
    <col min="518" max="518" width="30.85546875" customWidth="1"/>
    <col min="519" max="519" width="17.42578125" customWidth="1"/>
    <col min="520" max="520" width="30.85546875" customWidth="1"/>
    <col min="521" max="521" width="18" customWidth="1"/>
    <col min="522" max="522" width="16.42578125" customWidth="1"/>
    <col min="523" max="523" width="28.140625" customWidth="1"/>
    <col min="524" max="524" width="11.85546875" customWidth="1"/>
    <col min="771" max="771" width="2.85546875" customWidth="1"/>
    <col min="772" max="772" width="15.7109375" customWidth="1"/>
    <col min="773" max="773" width="18" customWidth="1"/>
    <col min="774" max="774" width="30.85546875" customWidth="1"/>
    <col min="775" max="775" width="17.42578125" customWidth="1"/>
    <col min="776" max="776" width="30.85546875" customWidth="1"/>
    <col min="777" max="777" width="18" customWidth="1"/>
    <col min="778" max="778" width="16.42578125" customWidth="1"/>
    <col min="779" max="779" width="28.140625" customWidth="1"/>
    <col min="780" max="780" width="11.85546875" customWidth="1"/>
    <col min="1027" max="1027" width="2.85546875" customWidth="1"/>
    <col min="1028" max="1028" width="15.7109375" customWidth="1"/>
    <col min="1029" max="1029" width="18" customWidth="1"/>
    <col min="1030" max="1030" width="30.85546875" customWidth="1"/>
    <col min="1031" max="1031" width="17.42578125" customWidth="1"/>
    <col min="1032" max="1032" width="30.85546875" customWidth="1"/>
    <col min="1033" max="1033" width="18" customWidth="1"/>
    <col min="1034" max="1034" width="16.42578125" customWidth="1"/>
    <col min="1035" max="1035" width="28.140625" customWidth="1"/>
    <col min="1036" max="1036" width="11.85546875" customWidth="1"/>
    <col min="1283" max="1283" width="2.85546875" customWidth="1"/>
    <col min="1284" max="1284" width="15.7109375" customWidth="1"/>
    <col min="1285" max="1285" width="18" customWidth="1"/>
    <col min="1286" max="1286" width="30.85546875" customWidth="1"/>
    <col min="1287" max="1287" width="17.42578125" customWidth="1"/>
    <col min="1288" max="1288" width="30.85546875" customWidth="1"/>
    <col min="1289" max="1289" width="18" customWidth="1"/>
    <col min="1290" max="1290" width="16.42578125" customWidth="1"/>
    <col min="1291" max="1291" width="28.140625" customWidth="1"/>
    <col min="1292" max="1292" width="11.85546875" customWidth="1"/>
    <col min="1539" max="1539" width="2.85546875" customWidth="1"/>
    <col min="1540" max="1540" width="15.7109375" customWidth="1"/>
    <col min="1541" max="1541" width="18" customWidth="1"/>
    <col min="1542" max="1542" width="30.85546875" customWidth="1"/>
    <col min="1543" max="1543" width="17.42578125" customWidth="1"/>
    <col min="1544" max="1544" width="30.85546875" customWidth="1"/>
    <col min="1545" max="1545" width="18" customWidth="1"/>
    <col min="1546" max="1546" width="16.42578125" customWidth="1"/>
    <col min="1547" max="1547" width="28.140625" customWidth="1"/>
    <col min="1548" max="1548" width="11.85546875" customWidth="1"/>
    <col min="1795" max="1795" width="2.85546875" customWidth="1"/>
    <col min="1796" max="1796" width="15.7109375" customWidth="1"/>
    <col min="1797" max="1797" width="18" customWidth="1"/>
    <col min="1798" max="1798" width="30.85546875" customWidth="1"/>
    <col min="1799" max="1799" width="17.42578125" customWidth="1"/>
    <col min="1800" max="1800" width="30.85546875" customWidth="1"/>
    <col min="1801" max="1801" width="18" customWidth="1"/>
    <col min="1802" max="1802" width="16.42578125" customWidth="1"/>
    <col min="1803" max="1803" width="28.140625" customWidth="1"/>
    <col min="1804" max="1804" width="11.85546875" customWidth="1"/>
    <col min="2051" max="2051" width="2.85546875" customWidth="1"/>
    <col min="2052" max="2052" width="15.7109375" customWidth="1"/>
    <col min="2053" max="2053" width="18" customWidth="1"/>
    <col min="2054" max="2054" width="30.85546875" customWidth="1"/>
    <col min="2055" max="2055" width="17.42578125" customWidth="1"/>
    <col min="2056" max="2056" width="30.85546875" customWidth="1"/>
    <col min="2057" max="2057" width="18" customWidth="1"/>
    <col min="2058" max="2058" width="16.42578125" customWidth="1"/>
    <col min="2059" max="2059" width="28.140625" customWidth="1"/>
    <col min="2060" max="2060" width="11.85546875" customWidth="1"/>
    <col min="2307" max="2307" width="2.85546875" customWidth="1"/>
    <col min="2308" max="2308" width="15.7109375" customWidth="1"/>
    <col min="2309" max="2309" width="18" customWidth="1"/>
    <col min="2310" max="2310" width="30.85546875" customWidth="1"/>
    <col min="2311" max="2311" width="17.42578125" customWidth="1"/>
    <col min="2312" max="2312" width="30.85546875" customWidth="1"/>
    <col min="2313" max="2313" width="18" customWidth="1"/>
    <col min="2314" max="2314" width="16.42578125" customWidth="1"/>
    <col min="2315" max="2315" width="28.140625" customWidth="1"/>
    <col min="2316" max="2316" width="11.85546875" customWidth="1"/>
    <col min="2563" max="2563" width="2.85546875" customWidth="1"/>
    <col min="2564" max="2564" width="15.7109375" customWidth="1"/>
    <col min="2565" max="2565" width="18" customWidth="1"/>
    <col min="2566" max="2566" width="30.85546875" customWidth="1"/>
    <col min="2567" max="2567" width="17.42578125" customWidth="1"/>
    <col min="2568" max="2568" width="30.85546875" customWidth="1"/>
    <col min="2569" max="2569" width="18" customWidth="1"/>
    <col min="2570" max="2570" width="16.42578125" customWidth="1"/>
    <col min="2571" max="2571" width="28.140625" customWidth="1"/>
    <col min="2572" max="2572" width="11.85546875" customWidth="1"/>
    <col min="2819" max="2819" width="2.85546875" customWidth="1"/>
    <col min="2820" max="2820" width="15.7109375" customWidth="1"/>
    <col min="2821" max="2821" width="18" customWidth="1"/>
    <col min="2822" max="2822" width="30.85546875" customWidth="1"/>
    <col min="2823" max="2823" width="17.42578125" customWidth="1"/>
    <col min="2824" max="2824" width="30.85546875" customWidth="1"/>
    <col min="2825" max="2825" width="18" customWidth="1"/>
    <col min="2826" max="2826" width="16.42578125" customWidth="1"/>
    <col min="2827" max="2827" width="28.140625" customWidth="1"/>
    <col min="2828" max="2828" width="11.85546875" customWidth="1"/>
    <col min="3075" max="3075" width="2.85546875" customWidth="1"/>
    <col min="3076" max="3076" width="15.7109375" customWidth="1"/>
    <col min="3077" max="3077" width="18" customWidth="1"/>
    <col min="3078" max="3078" width="30.85546875" customWidth="1"/>
    <col min="3079" max="3079" width="17.42578125" customWidth="1"/>
    <col min="3080" max="3080" width="30.85546875" customWidth="1"/>
    <col min="3081" max="3081" width="18" customWidth="1"/>
    <col min="3082" max="3082" width="16.42578125" customWidth="1"/>
    <col min="3083" max="3083" width="28.140625" customWidth="1"/>
    <col min="3084" max="3084" width="11.85546875" customWidth="1"/>
    <col min="3331" max="3331" width="2.85546875" customWidth="1"/>
    <col min="3332" max="3332" width="15.7109375" customWidth="1"/>
    <col min="3333" max="3333" width="18" customWidth="1"/>
    <col min="3334" max="3334" width="30.85546875" customWidth="1"/>
    <col min="3335" max="3335" width="17.42578125" customWidth="1"/>
    <col min="3336" max="3336" width="30.85546875" customWidth="1"/>
    <col min="3337" max="3337" width="18" customWidth="1"/>
    <col min="3338" max="3338" width="16.42578125" customWidth="1"/>
    <col min="3339" max="3339" width="28.140625" customWidth="1"/>
    <col min="3340" max="3340" width="11.85546875" customWidth="1"/>
    <col min="3587" max="3587" width="2.85546875" customWidth="1"/>
    <col min="3588" max="3588" width="15.7109375" customWidth="1"/>
    <col min="3589" max="3589" width="18" customWidth="1"/>
    <col min="3590" max="3590" width="30.85546875" customWidth="1"/>
    <col min="3591" max="3591" width="17.42578125" customWidth="1"/>
    <col min="3592" max="3592" width="30.85546875" customWidth="1"/>
    <col min="3593" max="3593" width="18" customWidth="1"/>
    <col min="3594" max="3594" width="16.42578125" customWidth="1"/>
    <col min="3595" max="3595" width="28.140625" customWidth="1"/>
    <col min="3596" max="3596" width="11.85546875" customWidth="1"/>
    <col min="3843" max="3843" width="2.85546875" customWidth="1"/>
    <col min="3844" max="3844" width="15.7109375" customWidth="1"/>
    <col min="3845" max="3845" width="18" customWidth="1"/>
    <col min="3846" max="3846" width="30.85546875" customWidth="1"/>
    <col min="3847" max="3847" width="17.42578125" customWidth="1"/>
    <col min="3848" max="3848" width="30.85546875" customWidth="1"/>
    <col min="3849" max="3849" width="18" customWidth="1"/>
    <col min="3850" max="3850" width="16.42578125" customWidth="1"/>
    <col min="3851" max="3851" width="28.140625" customWidth="1"/>
    <col min="3852" max="3852" width="11.85546875" customWidth="1"/>
    <col min="4099" max="4099" width="2.85546875" customWidth="1"/>
    <col min="4100" max="4100" width="15.7109375" customWidth="1"/>
    <col min="4101" max="4101" width="18" customWidth="1"/>
    <col min="4102" max="4102" width="30.85546875" customWidth="1"/>
    <col min="4103" max="4103" width="17.42578125" customWidth="1"/>
    <col min="4104" max="4104" width="30.85546875" customWidth="1"/>
    <col min="4105" max="4105" width="18" customWidth="1"/>
    <col min="4106" max="4106" width="16.42578125" customWidth="1"/>
    <col min="4107" max="4107" width="28.140625" customWidth="1"/>
    <col min="4108" max="4108" width="11.85546875" customWidth="1"/>
    <col min="4355" max="4355" width="2.85546875" customWidth="1"/>
    <col min="4356" max="4356" width="15.7109375" customWidth="1"/>
    <col min="4357" max="4357" width="18" customWidth="1"/>
    <col min="4358" max="4358" width="30.85546875" customWidth="1"/>
    <col min="4359" max="4359" width="17.42578125" customWidth="1"/>
    <col min="4360" max="4360" width="30.85546875" customWidth="1"/>
    <col min="4361" max="4361" width="18" customWidth="1"/>
    <col min="4362" max="4362" width="16.42578125" customWidth="1"/>
    <col min="4363" max="4363" width="28.140625" customWidth="1"/>
    <col min="4364" max="4364" width="11.85546875" customWidth="1"/>
    <col min="4611" max="4611" width="2.85546875" customWidth="1"/>
    <col min="4612" max="4612" width="15.7109375" customWidth="1"/>
    <col min="4613" max="4613" width="18" customWidth="1"/>
    <col min="4614" max="4614" width="30.85546875" customWidth="1"/>
    <col min="4615" max="4615" width="17.42578125" customWidth="1"/>
    <col min="4616" max="4616" width="30.85546875" customWidth="1"/>
    <col min="4617" max="4617" width="18" customWidth="1"/>
    <col min="4618" max="4618" width="16.42578125" customWidth="1"/>
    <col min="4619" max="4619" width="28.140625" customWidth="1"/>
    <col min="4620" max="4620" width="11.85546875" customWidth="1"/>
    <col min="4867" max="4867" width="2.85546875" customWidth="1"/>
    <col min="4868" max="4868" width="15.7109375" customWidth="1"/>
    <col min="4869" max="4869" width="18" customWidth="1"/>
    <col min="4870" max="4870" width="30.85546875" customWidth="1"/>
    <col min="4871" max="4871" width="17.42578125" customWidth="1"/>
    <col min="4872" max="4872" width="30.85546875" customWidth="1"/>
    <col min="4873" max="4873" width="18" customWidth="1"/>
    <col min="4874" max="4874" width="16.42578125" customWidth="1"/>
    <col min="4875" max="4875" width="28.140625" customWidth="1"/>
    <col min="4876" max="4876" width="11.85546875" customWidth="1"/>
    <col min="5123" max="5123" width="2.85546875" customWidth="1"/>
    <col min="5124" max="5124" width="15.7109375" customWidth="1"/>
    <col min="5125" max="5125" width="18" customWidth="1"/>
    <col min="5126" max="5126" width="30.85546875" customWidth="1"/>
    <col min="5127" max="5127" width="17.42578125" customWidth="1"/>
    <col min="5128" max="5128" width="30.85546875" customWidth="1"/>
    <col min="5129" max="5129" width="18" customWidth="1"/>
    <col min="5130" max="5130" width="16.42578125" customWidth="1"/>
    <col min="5131" max="5131" width="28.140625" customWidth="1"/>
    <col min="5132" max="5132" width="11.85546875" customWidth="1"/>
    <col min="5379" max="5379" width="2.85546875" customWidth="1"/>
    <col min="5380" max="5380" width="15.7109375" customWidth="1"/>
    <col min="5381" max="5381" width="18" customWidth="1"/>
    <col min="5382" max="5382" width="30.85546875" customWidth="1"/>
    <col min="5383" max="5383" width="17.42578125" customWidth="1"/>
    <col min="5384" max="5384" width="30.85546875" customWidth="1"/>
    <col min="5385" max="5385" width="18" customWidth="1"/>
    <col min="5386" max="5386" width="16.42578125" customWidth="1"/>
    <col min="5387" max="5387" width="28.140625" customWidth="1"/>
    <col min="5388" max="5388" width="11.85546875" customWidth="1"/>
    <col min="5635" max="5635" width="2.85546875" customWidth="1"/>
    <col min="5636" max="5636" width="15.7109375" customWidth="1"/>
    <col min="5637" max="5637" width="18" customWidth="1"/>
    <col min="5638" max="5638" width="30.85546875" customWidth="1"/>
    <col min="5639" max="5639" width="17.42578125" customWidth="1"/>
    <col min="5640" max="5640" width="30.85546875" customWidth="1"/>
    <col min="5641" max="5641" width="18" customWidth="1"/>
    <col min="5642" max="5642" width="16.42578125" customWidth="1"/>
    <col min="5643" max="5643" width="28.140625" customWidth="1"/>
    <col min="5644" max="5644" width="11.85546875" customWidth="1"/>
    <col min="5891" max="5891" width="2.85546875" customWidth="1"/>
    <col min="5892" max="5892" width="15.7109375" customWidth="1"/>
    <col min="5893" max="5893" width="18" customWidth="1"/>
    <col min="5894" max="5894" width="30.85546875" customWidth="1"/>
    <col min="5895" max="5895" width="17.42578125" customWidth="1"/>
    <col min="5896" max="5896" width="30.85546875" customWidth="1"/>
    <col min="5897" max="5897" width="18" customWidth="1"/>
    <col min="5898" max="5898" width="16.42578125" customWidth="1"/>
    <col min="5899" max="5899" width="28.140625" customWidth="1"/>
    <col min="5900" max="5900" width="11.85546875" customWidth="1"/>
    <col min="6147" max="6147" width="2.85546875" customWidth="1"/>
    <col min="6148" max="6148" width="15.7109375" customWidth="1"/>
    <col min="6149" max="6149" width="18" customWidth="1"/>
    <col min="6150" max="6150" width="30.85546875" customWidth="1"/>
    <col min="6151" max="6151" width="17.42578125" customWidth="1"/>
    <col min="6152" max="6152" width="30.85546875" customWidth="1"/>
    <col min="6153" max="6153" width="18" customWidth="1"/>
    <col min="6154" max="6154" width="16.42578125" customWidth="1"/>
    <col min="6155" max="6155" width="28.140625" customWidth="1"/>
    <col min="6156" max="6156" width="11.85546875" customWidth="1"/>
    <col min="6403" max="6403" width="2.85546875" customWidth="1"/>
    <col min="6404" max="6404" width="15.7109375" customWidth="1"/>
    <col min="6405" max="6405" width="18" customWidth="1"/>
    <col min="6406" max="6406" width="30.85546875" customWidth="1"/>
    <col min="6407" max="6407" width="17.42578125" customWidth="1"/>
    <col min="6408" max="6408" width="30.85546875" customWidth="1"/>
    <col min="6409" max="6409" width="18" customWidth="1"/>
    <col min="6410" max="6410" width="16.42578125" customWidth="1"/>
    <col min="6411" max="6411" width="28.140625" customWidth="1"/>
    <col min="6412" max="6412" width="11.85546875" customWidth="1"/>
    <col min="6659" max="6659" width="2.85546875" customWidth="1"/>
    <col min="6660" max="6660" width="15.7109375" customWidth="1"/>
    <col min="6661" max="6661" width="18" customWidth="1"/>
    <col min="6662" max="6662" width="30.85546875" customWidth="1"/>
    <col min="6663" max="6663" width="17.42578125" customWidth="1"/>
    <col min="6664" max="6664" width="30.85546875" customWidth="1"/>
    <col min="6665" max="6665" width="18" customWidth="1"/>
    <col min="6666" max="6666" width="16.42578125" customWidth="1"/>
    <col min="6667" max="6667" width="28.140625" customWidth="1"/>
    <col min="6668" max="6668" width="11.85546875" customWidth="1"/>
    <col min="6915" max="6915" width="2.85546875" customWidth="1"/>
    <col min="6916" max="6916" width="15.7109375" customWidth="1"/>
    <col min="6917" max="6917" width="18" customWidth="1"/>
    <col min="6918" max="6918" width="30.85546875" customWidth="1"/>
    <col min="6919" max="6919" width="17.42578125" customWidth="1"/>
    <col min="6920" max="6920" width="30.85546875" customWidth="1"/>
    <col min="6921" max="6921" width="18" customWidth="1"/>
    <col min="6922" max="6922" width="16.42578125" customWidth="1"/>
    <col min="6923" max="6923" width="28.140625" customWidth="1"/>
    <col min="6924" max="6924" width="11.85546875" customWidth="1"/>
    <col min="7171" max="7171" width="2.85546875" customWidth="1"/>
    <col min="7172" max="7172" width="15.7109375" customWidth="1"/>
    <col min="7173" max="7173" width="18" customWidth="1"/>
    <col min="7174" max="7174" width="30.85546875" customWidth="1"/>
    <col min="7175" max="7175" width="17.42578125" customWidth="1"/>
    <col min="7176" max="7176" width="30.85546875" customWidth="1"/>
    <col min="7177" max="7177" width="18" customWidth="1"/>
    <col min="7178" max="7178" width="16.42578125" customWidth="1"/>
    <col min="7179" max="7179" width="28.140625" customWidth="1"/>
    <col min="7180" max="7180" width="11.85546875" customWidth="1"/>
    <col min="7427" max="7427" width="2.85546875" customWidth="1"/>
    <col min="7428" max="7428" width="15.7109375" customWidth="1"/>
    <col min="7429" max="7429" width="18" customWidth="1"/>
    <col min="7430" max="7430" width="30.85546875" customWidth="1"/>
    <col min="7431" max="7431" width="17.42578125" customWidth="1"/>
    <col min="7432" max="7432" width="30.85546875" customWidth="1"/>
    <col min="7433" max="7433" width="18" customWidth="1"/>
    <col min="7434" max="7434" width="16.42578125" customWidth="1"/>
    <col min="7435" max="7435" width="28.140625" customWidth="1"/>
    <col min="7436" max="7436" width="11.85546875" customWidth="1"/>
    <col min="7683" max="7683" width="2.85546875" customWidth="1"/>
    <col min="7684" max="7684" width="15.7109375" customWidth="1"/>
    <col min="7685" max="7685" width="18" customWidth="1"/>
    <col min="7686" max="7686" width="30.85546875" customWidth="1"/>
    <col min="7687" max="7687" width="17.42578125" customWidth="1"/>
    <col min="7688" max="7688" width="30.85546875" customWidth="1"/>
    <col min="7689" max="7689" width="18" customWidth="1"/>
    <col min="7690" max="7690" width="16.42578125" customWidth="1"/>
    <col min="7691" max="7691" width="28.140625" customWidth="1"/>
    <col min="7692" max="7692" width="11.85546875" customWidth="1"/>
    <col min="7939" max="7939" width="2.85546875" customWidth="1"/>
    <col min="7940" max="7940" width="15.7109375" customWidth="1"/>
    <col min="7941" max="7941" width="18" customWidth="1"/>
    <col min="7942" max="7942" width="30.85546875" customWidth="1"/>
    <col min="7943" max="7943" width="17.42578125" customWidth="1"/>
    <col min="7944" max="7944" width="30.85546875" customWidth="1"/>
    <col min="7945" max="7945" width="18" customWidth="1"/>
    <col min="7946" max="7946" width="16.42578125" customWidth="1"/>
    <col min="7947" max="7947" width="28.140625" customWidth="1"/>
    <col min="7948" max="7948" width="11.85546875" customWidth="1"/>
    <col min="8195" max="8195" width="2.85546875" customWidth="1"/>
    <col min="8196" max="8196" width="15.7109375" customWidth="1"/>
    <col min="8197" max="8197" width="18" customWidth="1"/>
    <col min="8198" max="8198" width="30.85546875" customWidth="1"/>
    <col min="8199" max="8199" width="17.42578125" customWidth="1"/>
    <col min="8200" max="8200" width="30.85546875" customWidth="1"/>
    <col min="8201" max="8201" width="18" customWidth="1"/>
    <col min="8202" max="8202" width="16.42578125" customWidth="1"/>
    <col min="8203" max="8203" width="28.140625" customWidth="1"/>
    <col min="8204" max="8204" width="11.85546875" customWidth="1"/>
    <col min="8451" max="8451" width="2.85546875" customWidth="1"/>
    <col min="8452" max="8452" width="15.7109375" customWidth="1"/>
    <col min="8453" max="8453" width="18" customWidth="1"/>
    <col min="8454" max="8454" width="30.85546875" customWidth="1"/>
    <col min="8455" max="8455" width="17.42578125" customWidth="1"/>
    <col min="8456" max="8456" width="30.85546875" customWidth="1"/>
    <col min="8457" max="8457" width="18" customWidth="1"/>
    <col min="8458" max="8458" width="16.42578125" customWidth="1"/>
    <col min="8459" max="8459" width="28.140625" customWidth="1"/>
    <col min="8460" max="8460" width="11.85546875" customWidth="1"/>
    <col min="8707" max="8707" width="2.85546875" customWidth="1"/>
    <col min="8708" max="8708" width="15.7109375" customWidth="1"/>
    <col min="8709" max="8709" width="18" customWidth="1"/>
    <col min="8710" max="8710" width="30.85546875" customWidth="1"/>
    <col min="8711" max="8711" width="17.42578125" customWidth="1"/>
    <col min="8712" max="8712" width="30.85546875" customWidth="1"/>
    <col min="8713" max="8713" width="18" customWidth="1"/>
    <col min="8714" max="8714" width="16.42578125" customWidth="1"/>
    <col min="8715" max="8715" width="28.140625" customWidth="1"/>
    <col min="8716" max="8716" width="11.85546875" customWidth="1"/>
    <col min="8963" max="8963" width="2.85546875" customWidth="1"/>
    <col min="8964" max="8964" width="15.7109375" customWidth="1"/>
    <col min="8965" max="8965" width="18" customWidth="1"/>
    <col min="8966" max="8966" width="30.85546875" customWidth="1"/>
    <col min="8967" max="8967" width="17.42578125" customWidth="1"/>
    <col min="8968" max="8968" width="30.85546875" customWidth="1"/>
    <col min="8969" max="8969" width="18" customWidth="1"/>
    <col min="8970" max="8970" width="16.42578125" customWidth="1"/>
    <col min="8971" max="8971" width="28.140625" customWidth="1"/>
    <col min="8972" max="8972" width="11.85546875" customWidth="1"/>
    <col min="9219" max="9219" width="2.85546875" customWidth="1"/>
    <col min="9220" max="9220" width="15.7109375" customWidth="1"/>
    <col min="9221" max="9221" width="18" customWidth="1"/>
    <col min="9222" max="9222" width="30.85546875" customWidth="1"/>
    <col min="9223" max="9223" width="17.42578125" customWidth="1"/>
    <col min="9224" max="9224" width="30.85546875" customWidth="1"/>
    <col min="9225" max="9225" width="18" customWidth="1"/>
    <col min="9226" max="9226" width="16.42578125" customWidth="1"/>
    <col min="9227" max="9227" width="28.140625" customWidth="1"/>
    <col min="9228" max="9228" width="11.85546875" customWidth="1"/>
    <col min="9475" max="9475" width="2.85546875" customWidth="1"/>
    <col min="9476" max="9476" width="15.7109375" customWidth="1"/>
    <col min="9477" max="9477" width="18" customWidth="1"/>
    <col min="9478" max="9478" width="30.85546875" customWidth="1"/>
    <col min="9479" max="9479" width="17.42578125" customWidth="1"/>
    <col min="9480" max="9480" width="30.85546875" customWidth="1"/>
    <col min="9481" max="9481" width="18" customWidth="1"/>
    <col min="9482" max="9482" width="16.42578125" customWidth="1"/>
    <col min="9483" max="9483" width="28.140625" customWidth="1"/>
    <col min="9484" max="9484" width="11.85546875" customWidth="1"/>
    <col min="9731" max="9731" width="2.85546875" customWidth="1"/>
    <col min="9732" max="9732" width="15.7109375" customWidth="1"/>
    <col min="9733" max="9733" width="18" customWidth="1"/>
    <col min="9734" max="9734" width="30.85546875" customWidth="1"/>
    <col min="9735" max="9735" width="17.42578125" customWidth="1"/>
    <col min="9736" max="9736" width="30.85546875" customWidth="1"/>
    <col min="9737" max="9737" width="18" customWidth="1"/>
    <col min="9738" max="9738" width="16.42578125" customWidth="1"/>
    <col min="9739" max="9739" width="28.140625" customWidth="1"/>
    <col min="9740" max="9740" width="11.85546875" customWidth="1"/>
    <col min="9987" max="9987" width="2.85546875" customWidth="1"/>
    <col min="9988" max="9988" width="15.7109375" customWidth="1"/>
    <col min="9989" max="9989" width="18" customWidth="1"/>
    <col min="9990" max="9990" width="30.85546875" customWidth="1"/>
    <col min="9991" max="9991" width="17.42578125" customWidth="1"/>
    <col min="9992" max="9992" width="30.85546875" customWidth="1"/>
    <col min="9993" max="9993" width="18" customWidth="1"/>
    <col min="9994" max="9994" width="16.42578125" customWidth="1"/>
    <col min="9995" max="9995" width="28.140625" customWidth="1"/>
    <col min="9996" max="9996" width="11.85546875" customWidth="1"/>
    <col min="10243" max="10243" width="2.85546875" customWidth="1"/>
    <col min="10244" max="10244" width="15.7109375" customWidth="1"/>
    <col min="10245" max="10245" width="18" customWidth="1"/>
    <col min="10246" max="10246" width="30.85546875" customWidth="1"/>
    <col min="10247" max="10247" width="17.42578125" customWidth="1"/>
    <col min="10248" max="10248" width="30.85546875" customWidth="1"/>
    <col min="10249" max="10249" width="18" customWidth="1"/>
    <col min="10250" max="10250" width="16.42578125" customWidth="1"/>
    <col min="10251" max="10251" width="28.140625" customWidth="1"/>
    <col min="10252" max="10252" width="11.85546875" customWidth="1"/>
    <col min="10499" max="10499" width="2.85546875" customWidth="1"/>
    <col min="10500" max="10500" width="15.7109375" customWidth="1"/>
    <col min="10501" max="10501" width="18" customWidth="1"/>
    <col min="10502" max="10502" width="30.85546875" customWidth="1"/>
    <col min="10503" max="10503" width="17.42578125" customWidth="1"/>
    <col min="10504" max="10504" width="30.85546875" customWidth="1"/>
    <col min="10505" max="10505" width="18" customWidth="1"/>
    <col min="10506" max="10506" width="16.42578125" customWidth="1"/>
    <col min="10507" max="10507" width="28.140625" customWidth="1"/>
    <col min="10508" max="10508" width="11.85546875" customWidth="1"/>
    <col min="10755" max="10755" width="2.85546875" customWidth="1"/>
    <col min="10756" max="10756" width="15.7109375" customWidth="1"/>
    <col min="10757" max="10757" width="18" customWidth="1"/>
    <col min="10758" max="10758" width="30.85546875" customWidth="1"/>
    <col min="10759" max="10759" width="17.42578125" customWidth="1"/>
    <col min="10760" max="10760" width="30.85546875" customWidth="1"/>
    <col min="10761" max="10761" width="18" customWidth="1"/>
    <col min="10762" max="10762" width="16.42578125" customWidth="1"/>
    <col min="10763" max="10763" width="28.140625" customWidth="1"/>
    <col min="10764" max="10764" width="11.85546875" customWidth="1"/>
    <col min="11011" max="11011" width="2.85546875" customWidth="1"/>
    <col min="11012" max="11012" width="15.7109375" customWidth="1"/>
    <col min="11013" max="11013" width="18" customWidth="1"/>
    <col min="11014" max="11014" width="30.85546875" customWidth="1"/>
    <col min="11015" max="11015" width="17.42578125" customWidth="1"/>
    <col min="11016" max="11016" width="30.85546875" customWidth="1"/>
    <col min="11017" max="11017" width="18" customWidth="1"/>
    <col min="11018" max="11018" width="16.42578125" customWidth="1"/>
    <col min="11019" max="11019" width="28.140625" customWidth="1"/>
    <col min="11020" max="11020" width="11.85546875" customWidth="1"/>
    <col min="11267" max="11267" width="2.85546875" customWidth="1"/>
    <col min="11268" max="11268" width="15.7109375" customWidth="1"/>
    <col min="11269" max="11269" width="18" customWidth="1"/>
    <col min="11270" max="11270" width="30.85546875" customWidth="1"/>
    <col min="11271" max="11271" width="17.42578125" customWidth="1"/>
    <col min="11272" max="11272" width="30.85546875" customWidth="1"/>
    <col min="11273" max="11273" width="18" customWidth="1"/>
    <col min="11274" max="11274" width="16.42578125" customWidth="1"/>
    <col min="11275" max="11275" width="28.140625" customWidth="1"/>
    <col min="11276" max="11276" width="11.85546875" customWidth="1"/>
    <col min="11523" max="11523" width="2.85546875" customWidth="1"/>
    <col min="11524" max="11524" width="15.7109375" customWidth="1"/>
    <col min="11525" max="11525" width="18" customWidth="1"/>
    <col min="11526" max="11526" width="30.85546875" customWidth="1"/>
    <col min="11527" max="11527" width="17.42578125" customWidth="1"/>
    <col min="11528" max="11528" width="30.85546875" customWidth="1"/>
    <col min="11529" max="11529" width="18" customWidth="1"/>
    <col min="11530" max="11530" width="16.42578125" customWidth="1"/>
    <col min="11531" max="11531" width="28.140625" customWidth="1"/>
    <col min="11532" max="11532" width="11.85546875" customWidth="1"/>
    <col min="11779" max="11779" width="2.85546875" customWidth="1"/>
    <col min="11780" max="11780" width="15.7109375" customWidth="1"/>
    <col min="11781" max="11781" width="18" customWidth="1"/>
    <col min="11782" max="11782" width="30.85546875" customWidth="1"/>
    <col min="11783" max="11783" width="17.42578125" customWidth="1"/>
    <col min="11784" max="11784" width="30.85546875" customWidth="1"/>
    <col min="11785" max="11785" width="18" customWidth="1"/>
    <col min="11786" max="11786" width="16.42578125" customWidth="1"/>
    <col min="11787" max="11787" width="28.140625" customWidth="1"/>
    <col min="11788" max="11788" width="11.85546875" customWidth="1"/>
    <col min="12035" max="12035" width="2.85546875" customWidth="1"/>
    <col min="12036" max="12036" width="15.7109375" customWidth="1"/>
    <col min="12037" max="12037" width="18" customWidth="1"/>
    <col min="12038" max="12038" width="30.85546875" customWidth="1"/>
    <col min="12039" max="12039" width="17.42578125" customWidth="1"/>
    <col min="12040" max="12040" width="30.85546875" customWidth="1"/>
    <col min="12041" max="12041" width="18" customWidth="1"/>
    <col min="12042" max="12042" width="16.42578125" customWidth="1"/>
    <col min="12043" max="12043" width="28.140625" customWidth="1"/>
    <col min="12044" max="12044" width="11.85546875" customWidth="1"/>
    <col min="12291" max="12291" width="2.85546875" customWidth="1"/>
    <col min="12292" max="12292" width="15.7109375" customWidth="1"/>
    <col min="12293" max="12293" width="18" customWidth="1"/>
    <col min="12294" max="12294" width="30.85546875" customWidth="1"/>
    <col min="12295" max="12295" width="17.42578125" customWidth="1"/>
    <col min="12296" max="12296" width="30.85546875" customWidth="1"/>
    <col min="12297" max="12297" width="18" customWidth="1"/>
    <col min="12298" max="12298" width="16.42578125" customWidth="1"/>
    <col min="12299" max="12299" width="28.140625" customWidth="1"/>
    <col min="12300" max="12300" width="11.85546875" customWidth="1"/>
    <col min="12547" max="12547" width="2.85546875" customWidth="1"/>
    <col min="12548" max="12548" width="15.7109375" customWidth="1"/>
    <col min="12549" max="12549" width="18" customWidth="1"/>
    <col min="12550" max="12550" width="30.85546875" customWidth="1"/>
    <col min="12551" max="12551" width="17.42578125" customWidth="1"/>
    <col min="12552" max="12552" width="30.85546875" customWidth="1"/>
    <col min="12553" max="12553" width="18" customWidth="1"/>
    <col min="12554" max="12554" width="16.42578125" customWidth="1"/>
    <col min="12555" max="12555" width="28.140625" customWidth="1"/>
    <col min="12556" max="12556" width="11.85546875" customWidth="1"/>
    <col min="12803" max="12803" width="2.85546875" customWidth="1"/>
    <col min="12804" max="12804" width="15.7109375" customWidth="1"/>
    <col min="12805" max="12805" width="18" customWidth="1"/>
    <col min="12806" max="12806" width="30.85546875" customWidth="1"/>
    <col min="12807" max="12807" width="17.42578125" customWidth="1"/>
    <col min="12808" max="12808" width="30.85546875" customWidth="1"/>
    <col min="12809" max="12809" width="18" customWidth="1"/>
    <col min="12810" max="12810" width="16.42578125" customWidth="1"/>
    <col min="12811" max="12811" width="28.140625" customWidth="1"/>
    <col min="12812" max="12812" width="11.85546875" customWidth="1"/>
    <col min="13059" max="13059" width="2.85546875" customWidth="1"/>
    <col min="13060" max="13060" width="15.7109375" customWidth="1"/>
    <col min="13061" max="13061" width="18" customWidth="1"/>
    <col min="13062" max="13062" width="30.85546875" customWidth="1"/>
    <col min="13063" max="13063" width="17.42578125" customWidth="1"/>
    <col min="13064" max="13064" width="30.85546875" customWidth="1"/>
    <col min="13065" max="13065" width="18" customWidth="1"/>
    <col min="13066" max="13066" width="16.42578125" customWidth="1"/>
    <col min="13067" max="13067" width="28.140625" customWidth="1"/>
    <col min="13068" max="13068" width="11.85546875" customWidth="1"/>
    <col min="13315" max="13315" width="2.85546875" customWidth="1"/>
    <col min="13316" max="13316" width="15.7109375" customWidth="1"/>
    <col min="13317" max="13317" width="18" customWidth="1"/>
    <col min="13318" max="13318" width="30.85546875" customWidth="1"/>
    <col min="13319" max="13319" width="17.42578125" customWidth="1"/>
    <col min="13320" max="13320" width="30.85546875" customWidth="1"/>
    <col min="13321" max="13321" width="18" customWidth="1"/>
    <col min="13322" max="13322" width="16.42578125" customWidth="1"/>
    <col min="13323" max="13323" width="28.140625" customWidth="1"/>
    <col min="13324" max="13324" width="11.85546875" customWidth="1"/>
    <col min="13571" max="13571" width="2.85546875" customWidth="1"/>
    <col min="13572" max="13572" width="15.7109375" customWidth="1"/>
    <col min="13573" max="13573" width="18" customWidth="1"/>
    <col min="13574" max="13574" width="30.85546875" customWidth="1"/>
    <col min="13575" max="13575" width="17.42578125" customWidth="1"/>
    <col min="13576" max="13576" width="30.85546875" customWidth="1"/>
    <col min="13577" max="13577" width="18" customWidth="1"/>
    <col min="13578" max="13578" width="16.42578125" customWidth="1"/>
    <col min="13579" max="13579" width="28.140625" customWidth="1"/>
    <col min="13580" max="13580" width="11.85546875" customWidth="1"/>
    <col min="13827" max="13827" width="2.85546875" customWidth="1"/>
    <col min="13828" max="13828" width="15.7109375" customWidth="1"/>
    <col min="13829" max="13829" width="18" customWidth="1"/>
    <col min="13830" max="13830" width="30.85546875" customWidth="1"/>
    <col min="13831" max="13831" width="17.42578125" customWidth="1"/>
    <col min="13832" max="13832" width="30.85546875" customWidth="1"/>
    <col min="13833" max="13833" width="18" customWidth="1"/>
    <col min="13834" max="13834" width="16.42578125" customWidth="1"/>
    <col min="13835" max="13835" width="28.140625" customWidth="1"/>
    <col min="13836" max="13836" width="11.85546875" customWidth="1"/>
    <col min="14083" max="14083" width="2.85546875" customWidth="1"/>
    <col min="14084" max="14084" width="15.7109375" customWidth="1"/>
    <col min="14085" max="14085" width="18" customWidth="1"/>
    <col min="14086" max="14086" width="30.85546875" customWidth="1"/>
    <col min="14087" max="14087" width="17.42578125" customWidth="1"/>
    <col min="14088" max="14088" width="30.85546875" customWidth="1"/>
    <col min="14089" max="14089" width="18" customWidth="1"/>
    <col min="14090" max="14090" width="16.42578125" customWidth="1"/>
    <col min="14091" max="14091" width="28.140625" customWidth="1"/>
    <col min="14092" max="14092" width="11.85546875" customWidth="1"/>
    <col min="14339" max="14339" width="2.85546875" customWidth="1"/>
    <col min="14340" max="14340" width="15.7109375" customWidth="1"/>
    <col min="14341" max="14341" width="18" customWidth="1"/>
    <col min="14342" max="14342" width="30.85546875" customWidth="1"/>
    <col min="14343" max="14343" width="17.42578125" customWidth="1"/>
    <col min="14344" max="14344" width="30.85546875" customWidth="1"/>
    <col min="14345" max="14345" width="18" customWidth="1"/>
    <col min="14346" max="14346" width="16.42578125" customWidth="1"/>
    <col min="14347" max="14347" width="28.140625" customWidth="1"/>
    <col min="14348" max="14348" width="11.85546875" customWidth="1"/>
    <col min="14595" max="14595" width="2.85546875" customWidth="1"/>
    <col min="14596" max="14596" width="15.7109375" customWidth="1"/>
    <col min="14597" max="14597" width="18" customWidth="1"/>
    <col min="14598" max="14598" width="30.85546875" customWidth="1"/>
    <col min="14599" max="14599" width="17.42578125" customWidth="1"/>
    <col min="14600" max="14600" width="30.85546875" customWidth="1"/>
    <col min="14601" max="14601" width="18" customWidth="1"/>
    <col min="14602" max="14602" width="16.42578125" customWidth="1"/>
    <col min="14603" max="14603" width="28.140625" customWidth="1"/>
    <col min="14604" max="14604" width="11.85546875" customWidth="1"/>
    <col min="14851" max="14851" width="2.85546875" customWidth="1"/>
    <col min="14852" max="14852" width="15.7109375" customWidth="1"/>
    <col min="14853" max="14853" width="18" customWidth="1"/>
    <col min="14854" max="14854" width="30.85546875" customWidth="1"/>
    <col min="14855" max="14855" width="17.42578125" customWidth="1"/>
    <col min="14856" max="14856" width="30.85546875" customWidth="1"/>
    <col min="14857" max="14857" width="18" customWidth="1"/>
    <col min="14858" max="14858" width="16.42578125" customWidth="1"/>
    <col min="14859" max="14859" width="28.140625" customWidth="1"/>
    <col min="14860" max="14860" width="11.85546875" customWidth="1"/>
    <col min="15107" max="15107" width="2.85546875" customWidth="1"/>
    <col min="15108" max="15108" width="15.7109375" customWidth="1"/>
    <col min="15109" max="15109" width="18" customWidth="1"/>
    <col min="15110" max="15110" width="30.85546875" customWidth="1"/>
    <col min="15111" max="15111" width="17.42578125" customWidth="1"/>
    <col min="15112" max="15112" width="30.85546875" customWidth="1"/>
    <col min="15113" max="15113" width="18" customWidth="1"/>
    <col min="15114" max="15114" width="16.42578125" customWidth="1"/>
    <col min="15115" max="15115" width="28.140625" customWidth="1"/>
    <col min="15116" max="15116" width="11.85546875" customWidth="1"/>
    <col min="15363" max="15363" width="2.85546875" customWidth="1"/>
    <col min="15364" max="15364" width="15.7109375" customWidth="1"/>
    <col min="15365" max="15365" width="18" customWidth="1"/>
    <col min="15366" max="15366" width="30.85546875" customWidth="1"/>
    <col min="15367" max="15367" width="17.42578125" customWidth="1"/>
    <col min="15368" max="15368" width="30.85546875" customWidth="1"/>
    <col min="15369" max="15369" width="18" customWidth="1"/>
    <col min="15370" max="15370" width="16.42578125" customWidth="1"/>
    <col min="15371" max="15371" width="28.140625" customWidth="1"/>
    <col min="15372" max="15372" width="11.85546875" customWidth="1"/>
    <col min="15619" max="15619" width="2.85546875" customWidth="1"/>
    <col min="15620" max="15620" width="15.7109375" customWidth="1"/>
    <col min="15621" max="15621" width="18" customWidth="1"/>
    <col min="15622" max="15622" width="30.85546875" customWidth="1"/>
    <col min="15623" max="15623" width="17.42578125" customWidth="1"/>
    <col min="15624" max="15624" width="30.85546875" customWidth="1"/>
    <col min="15625" max="15625" width="18" customWidth="1"/>
    <col min="15626" max="15626" width="16.42578125" customWidth="1"/>
    <col min="15627" max="15627" width="28.140625" customWidth="1"/>
    <col min="15628" max="15628" width="11.85546875" customWidth="1"/>
    <col min="15875" max="15875" width="2.85546875" customWidth="1"/>
    <col min="15876" max="15876" width="15.7109375" customWidth="1"/>
    <col min="15877" max="15877" width="18" customWidth="1"/>
    <col min="15878" max="15878" width="30.85546875" customWidth="1"/>
    <col min="15879" max="15879" width="17.42578125" customWidth="1"/>
    <col min="15880" max="15880" width="30.85546875" customWidth="1"/>
    <col min="15881" max="15881" width="18" customWidth="1"/>
    <col min="15882" max="15882" width="16.42578125" customWidth="1"/>
    <col min="15883" max="15883" width="28.140625" customWidth="1"/>
    <col min="15884" max="15884" width="11.85546875" customWidth="1"/>
    <col min="16131" max="16131" width="2.85546875" customWidth="1"/>
    <col min="16132" max="16132" width="15.7109375" customWidth="1"/>
    <col min="16133" max="16133" width="18" customWidth="1"/>
    <col min="16134" max="16134" width="30.85546875" customWidth="1"/>
    <col min="16135" max="16135" width="17.42578125" customWidth="1"/>
    <col min="16136" max="16136" width="30.85546875" customWidth="1"/>
    <col min="16137" max="16137" width="18" customWidth="1"/>
    <col min="16138" max="16138" width="16.42578125" customWidth="1"/>
    <col min="16139" max="16139" width="28.140625" customWidth="1"/>
    <col min="16140" max="16140" width="11.85546875" customWidth="1"/>
  </cols>
  <sheetData>
    <row r="1" spans="2:14" ht="8.25" customHeight="1" x14ac:dyDescent="0.25">
      <c r="C1" s="151"/>
    </row>
    <row r="2" spans="2:14" ht="49.5" customHeight="1" x14ac:dyDescent="0.25">
      <c r="B2" s="2489" t="s">
        <v>284</v>
      </c>
      <c r="C2" s="2490"/>
      <c r="D2" s="2490"/>
      <c r="E2" s="2490"/>
      <c r="F2" s="2490"/>
      <c r="G2" s="2490"/>
      <c r="H2" s="2490"/>
      <c r="I2" s="2490"/>
      <c r="J2" s="2490"/>
      <c r="K2" s="2490"/>
      <c r="L2" s="2490"/>
      <c r="M2" s="2491"/>
    </row>
    <row r="3" spans="2:14" ht="10.5" hidden="1" customHeight="1" x14ac:dyDescent="0.25">
      <c r="B3" s="218"/>
      <c r="C3" s="218"/>
      <c r="D3" s="218"/>
      <c r="E3" s="218"/>
      <c r="F3" s="218"/>
      <c r="G3" s="218"/>
      <c r="H3" s="218"/>
      <c r="I3" s="218"/>
      <c r="J3" s="218"/>
      <c r="K3" s="218"/>
      <c r="L3" s="218"/>
      <c r="M3" s="61"/>
    </row>
    <row r="4" spans="2:14" s="151" customFormat="1" ht="14.25" hidden="1" customHeight="1" x14ac:dyDescent="0.25">
      <c r="B4" s="218"/>
      <c r="C4" s="218"/>
      <c r="D4" s="218"/>
      <c r="E4" s="218"/>
      <c r="F4" s="218"/>
      <c r="G4" s="218"/>
      <c r="H4" s="218"/>
      <c r="I4" s="218"/>
      <c r="J4" s="218"/>
      <c r="K4" s="218"/>
      <c r="L4" s="218"/>
      <c r="M4" s="61"/>
    </row>
    <row r="5" spans="2:14" s="151" customFormat="1" ht="12" hidden="1" customHeight="1" x14ac:dyDescent="0.25">
      <c r="B5" s="218"/>
      <c r="C5" s="218"/>
      <c r="D5" s="218"/>
      <c r="E5" s="218"/>
      <c r="F5" s="218"/>
      <c r="G5" s="218"/>
      <c r="H5" s="218"/>
      <c r="I5" s="218"/>
      <c r="J5" s="218"/>
      <c r="K5" s="218"/>
      <c r="L5" s="218"/>
      <c r="M5" s="61"/>
    </row>
    <row r="6" spans="2:14" s="151" customFormat="1" ht="15.75" hidden="1" customHeight="1" x14ac:dyDescent="0.25">
      <c r="B6" s="218"/>
      <c r="C6" s="218"/>
      <c r="D6" s="218"/>
      <c r="E6" s="218"/>
      <c r="F6" s="218"/>
      <c r="G6" s="218"/>
      <c r="H6" s="218"/>
      <c r="I6" s="218"/>
      <c r="J6" s="218"/>
      <c r="K6" s="218"/>
      <c r="L6" s="218"/>
      <c r="M6" s="61"/>
    </row>
    <row r="7" spans="2:14" s="151" customFormat="1" ht="15" hidden="1" customHeight="1" x14ac:dyDescent="0.25">
      <c r="B7" s="218"/>
      <c r="C7" s="218"/>
      <c r="D7" s="218"/>
      <c r="E7" s="218"/>
      <c r="F7" s="218"/>
      <c r="G7" s="218"/>
      <c r="H7" s="218"/>
      <c r="I7" s="218"/>
      <c r="J7" s="218"/>
      <c r="K7" s="218"/>
      <c r="L7" s="218"/>
      <c r="M7" s="61"/>
    </row>
    <row r="8" spans="2:14" s="151" customFormat="1" ht="12.75" hidden="1" customHeight="1" x14ac:dyDescent="0.25">
      <c r="B8" s="218"/>
      <c r="C8" s="218"/>
      <c r="D8" s="218"/>
      <c r="E8" s="218"/>
      <c r="F8" s="218"/>
      <c r="G8" s="218"/>
      <c r="H8" s="218"/>
      <c r="I8" s="218"/>
      <c r="J8" s="218"/>
      <c r="K8" s="218"/>
      <c r="L8" s="218"/>
      <c r="M8" s="61"/>
    </row>
    <row r="9" spans="2:14" s="151" customFormat="1" ht="15.75" hidden="1" customHeight="1" x14ac:dyDescent="0.25">
      <c r="B9" s="218"/>
      <c r="C9" s="218"/>
      <c r="D9" s="218"/>
      <c r="E9" s="218"/>
      <c r="F9" s="218"/>
      <c r="G9" s="218"/>
      <c r="H9" s="218"/>
      <c r="I9" s="218"/>
      <c r="J9" s="218"/>
      <c r="K9" s="218"/>
      <c r="L9" s="218"/>
      <c r="M9" s="61"/>
    </row>
    <row r="10" spans="2:14" s="151" customFormat="1" ht="45.75" customHeight="1" x14ac:dyDescent="0.25">
      <c r="B10" s="218"/>
      <c r="C10" s="218"/>
      <c r="D10" s="218"/>
      <c r="E10" s="218"/>
      <c r="F10" s="218"/>
      <c r="G10" s="218"/>
      <c r="H10" s="218"/>
      <c r="I10" s="218"/>
      <c r="J10" s="218"/>
      <c r="K10" s="218"/>
      <c r="L10" s="218"/>
      <c r="M10" s="61"/>
    </row>
    <row r="11" spans="2:14" ht="45.75" customHeight="1" x14ac:dyDescent="0.25">
      <c r="B11" s="1536" t="s">
        <v>285</v>
      </c>
      <c r="C11" s="967" t="s">
        <v>7504</v>
      </c>
      <c r="D11" s="967" t="s">
        <v>286</v>
      </c>
      <c r="E11" s="967" t="s">
        <v>287</v>
      </c>
      <c r="F11" s="967" t="s">
        <v>288</v>
      </c>
      <c r="G11" s="1545" t="s">
        <v>5796</v>
      </c>
      <c r="H11" s="967" t="s">
        <v>289</v>
      </c>
      <c r="I11" s="967" t="s">
        <v>290</v>
      </c>
      <c r="J11" s="967" t="s">
        <v>6</v>
      </c>
      <c r="K11" s="967" t="s">
        <v>7505</v>
      </c>
      <c r="L11" s="2017" t="s">
        <v>7506</v>
      </c>
      <c r="M11" s="1546" t="s">
        <v>582</v>
      </c>
    </row>
    <row r="12" spans="2:14" s="59" customFormat="1" ht="47.25" customHeight="1" x14ac:dyDescent="0.25">
      <c r="B12" s="1070"/>
      <c r="C12" s="1071"/>
      <c r="D12" s="1070"/>
      <c r="E12" s="1072"/>
      <c r="F12" s="1070"/>
      <c r="G12" s="1070"/>
      <c r="H12" s="1070"/>
      <c r="I12" s="1070"/>
      <c r="J12" s="1070"/>
      <c r="K12" s="1071"/>
      <c r="L12" s="1071"/>
      <c r="M12" s="1070"/>
      <c r="N12" s="151"/>
    </row>
    <row r="13" spans="2:14" s="59" customFormat="1" ht="49.5" customHeight="1" x14ac:dyDescent="0.25">
      <c r="B13" s="1070"/>
      <c r="C13" s="1071"/>
      <c r="D13" s="1070"/>
      <c r="E13" s="1072"/>
      <c r="F13" s="1070"/>
      <c r="G13" s="1070"/>
      <c r="H13" s="1070"/>
      <c r="I13" s="1070"/>
      <c r="J13" s="1070"/>
      <c r="K13" s="1071"/>
      <c r="L13" s="1071"/>
      <c r="M13" s="1070"/>
      <c r="N13" s="151"/>
    </row>
    <row r="14" spans="2:14" s="59" customFormat="1" ht="40.5" customHeight="1" x14ac:dyDescent="0.25">
      <c r="B14" s="1070"/>
      <c r="C14" s="1071"/>
      <c r="D14" s="1070"/>
      <c r="E14" s="1072"/>
      <c r="F14" s="1070"/>
      <c r="G14" s="1070"/>
      <c r="H14" s="1070"/>
      <c r="I14" s="1070"/>
      <c r="J14" s="1070"/>
      <c r="K14" s="1071"/>
      <c r="L14" s="1071"/>
      <c r="M14" s="1070"/>
      <c r="N14" s="151"/>
    </row>
    <row r="15" spans="2:14" s="59" customFormat="1" ht="69.75" customHeight="1" x14ac:dyDescent="0.25">
      <c r="B15" s="1070"/>
      <c r="C15" s="1071"/>
      <c r="D15" s="1070"/>
      <c r="E15" s="1072"/>
      <c r="F15" s="1070"/>
      <c r="G15" s="1070"/>
      <c r="H15" s="1070"/>
      <c r="I15" s="1070"/>
      <c r="J15" s="1070"/>
      <c r="K15" s="1071"/>
      <c r="L15" s="1071"/>
      <c r="M15" s="1070"/>
      <c r="N15" s="151"/>
    </row>
    <row r="16" spans="2:14" s="59" customFormat="1" ht="24.95" customHeight="1" x14ac:dyDescent="0.25">
      <c r="B16" s="1070"/>
      <c r="C16" s="1071"/>
      <c r="D16" s="1070"/>
      <c r="E16" s="1072"/>
      <c r="F16" s="1070"/>
      <c r="G16" s="1070"/>
      <c r="H16" s="1070"/>
      <c r="I16" s="1070"/>
      <c r="J16" s="1070"/>
      <c r="K16" s="1071"/>
      <c r="L16" s="1071"/>
      <c r="M16" s="1070"/>
      <c r="N16" s="151"/>
    </row>
    <row r="17" spans="2:14" s="59" customFormat="1" ht="24.95" customHeight="1" x14ac:dyDescent="0.25">
      <c r="B17" s="1070"/>
      <c r="C17" s="1071"/>
      <c r="D17" s="1070"/>
      <c r="E17" s="1072"/>
      <c r="F17" s="1070"/>
      <c r="G17" s="1070"/>
      <c r="H17" s="1070"/>
      <c r="I17" s="1070"/>
      <c r="J17" s="1070"/>
      <c r="K17" s="1071"/>
      <c r="L17" s="1071"/>
      <c r="M17" s="1070"/>
      <c r="N17" s="151"/>
    </row>
    <row r="18" spans="2:14" s="59" customFormat="1" ht="24.95" customHeight="1" x14ac:dyDescent="0.25">
      <c r="B18" s="1070"/>
      <c r="C18" s="1071"/>
      <c r="D18" s="1070"/>
      <c r="E18" s="1072"/>
      <c r="F18" s="1070"/>
      <c r="G18" s="1070"/>
      <c r="H18" s="1070"/>
      <c r="I18" s="1070"/>
      <c r="J18" s="1070"/>
      <c r="K18" s="1071"/>
      <c r="L18" s="1071"/>
      <c r="M18" s="1070"/>
      <c r="N18" s="151"/>
    </row>
    <row r="19" spans="2:14" s="59" customFormat="1" ht="24.95" customHeight="1" x14ac:dyDescent="0.25">
      <c r="B19" s="1070"/>
      <c r="C19" s="1071"/>
      <c r="D19" s="1070"/>
      <c r="E19" s="1072"/>
      <c r="F19" s="1070"/>
      <c r="G19" s="1070"/>
      <c r="H19" s="1070"/>
      <c r="I19" s="1070"/>
      <c r="J19" s="1070"/>
      <c r="K19" s="1071"/>
      <c r="L19" s="1071"/>
      <c r="M19" s="1070"/>
      <c r="N19" s="151"/>
    </row>
    <row r="20" spans="2:14" s="59" customFormat="1" ht="24.95" customHeight="1" x14ac:dyDescent="0.25">
      <c r="B20" s="1070"/>
      <c r="C20" s="1071"/>
      <c r="D20" s="1070"/>
      <c r="E20" s="1072"/>
      <c r="F20" s="1070"/>
      <c r="G20" s="1070"/>
      <c r="H20" s="1070"/>
      <c r="I20" s="1070"/>
      <c r="J20" s="1070"/>
      <c r="K20" s="1071"/>
      <c r="L20" s="1071"/>
      <c r="M20" s="1070"/>
      <c r="N20" s="151"/>
    </row>
    <row r="21" spans="2:14" s="59" customFormat="1" ht="24.95" customHeight="1" x14ac:dyDescent="0.25">
      <c r="B21" s="1070"/>
      <c r="C21" s="1071"/>
      <c r="D21" s="1070"/>
      <c r="E21" s="1072"/>
      <c r="F21" s="1070"/>
      <c r="G21" s="1070"/>
      <c r="H21" s="1070"/>
      <c r="I21" s="1070"/>
      <c r="J21" s="1070"/>
      <c r="K21" s="1071"/>
      <c r="L21" s="1071"/>
      <c r="M21" s="1070"/>
      <c r="N21" s="151"/>
    </row>
    <row r="22" spans="2:14" s="59" customFormat="1" ht="24.95" customHeight="1" x14ac:dyDescent="0.25">
      <c r="B22" s="1070"/>
      <c r="C22" s="1071"/>
      <c r="D22" s="1070"/>
      <c r="E22" s="1072"/>
      <c r="F22" s="1070"/>
      <c r="G22" s="1070"/>
      <c r="H22" s="1070"/>
      <c r="I22" s="1070"/>
      <c r="J22" s="1070"/>
      <c r="K22" s="1071"/>
      <c r="L22" s="1071"/>
      <c r="M22" s="1070"/>
      <c r="N22" s="151"/>
    </row>
    <row r="23" spans="2:14" s="59" customFormat="1" ht="24.95" customHeight="1" x14ac:dyDescent="0.25">
      <c r="B23" s="1070"/>
      <c r="C23" s="1071"/>
      <c r="D23" s="1070"/>
      <c r="E23" s="1072"/>
      <c r="F23" s="1070"/>
      <c r="G23" s="1070"/>
      <c r="H23" s="1070"/>
      <c r="I23" s="1070"/>
      <c r="J23" s="1070"/>
      <c r="K23" s="1071"/>
      <c r="L23" s="1071"/>
      <c r="M23" s="1070"/>
      <c r="N23" s="151"/>
    </row>
    <row r="24" spans="2:14" s="59" customFormat="1" ht="24.95" customHeight="1" x14ac:dyDescent="0.25">
      <c r="B24" s="1070"/>
      <c r="C24" s="1071"/>
      <c r="D24" s="1070"/>
      <c r="E24" s="1072"/>
      <c r="F24" s="1070"/>
      <c r="G24" s="1070"/>
      <c r="H24" s="1070"/>
      <c r="I24" s="1070"/>
      <c r="J24" s="1070"/>
      <c r="K24" s="1071"/>
      <c r="L24" s="1071"/>
      <c r="M24" s="1070"/>
      <c r="N24" s="151"/>
    </row>
    <row r="25" spans="2:14" s="59" customFormat="1" ht="24.95" customHeight="1" x14ac:dyDescent="0.25">
      <c r="B25" s="1070"/>
      <c r="C25" s="1071"/>
      <c r="D25" s="1070"/>
      <c r="E25" s="1072"/>
      <c r="F25" s="1070"/>
      <c r="G25" s="1070"/>
      <c r="H25" s="1070"/>
      <c r="I25" s="1070"/>
      <c r="J25" s="1070"/>
      <c r="K25" s="1071"/>
      <c r="L25" s="1071"/>
      <c r="M25" s="1070"/>
      <c r="N25" s="151"/>
    </row>
    <row r="26" spans="2:14" s="59" customFormat="1" ht="24.95" customHeight="1" x14ac:dyDescent="0.25">
      <c r="B26" s="1070"/>
      <c r="C26" s="1071"/>
      <c r="D26" s="1070"/>
      <c r="E26" s="1072"/>
      <c r="F26" s="1070"/>
      <c r="G26" s="1070"/>
      <c r="H26" s="1070"/>
      <c r="I26" s="1070"/>
      <c r="J26" s="1070"/>
      <c r="K26" s="1071"/>
      <c r="L26" s="1071"/>
      <c r="M26" s="1070"/>
      <c r="N26" s="151"/>
    </row>
    <row r="27" spans="2:14" s="59" customFormat="1" ht="24.95" customHeight="1" x14ac:dyDescent="0.25">
      <c r="B27" s="1070"/>
      <c r="C27" s="1071"/>
      <c r="D27" s="1070"/>
      <c r="E27" s="1072"/>
      <c r="F27" s="1070"/>
      <c r="G27" s="1070"/>
      <c r="H27" s="1070"/>
      <c r="I27" s="1070"/>
      <c r="J27" s="1070"/>
      <c r="K27" s="1071"/>
      <c r="L27" s="1071"/>
      <c r="M27" s="1070"/>
      <c r="N27" s="151"/>
    </row>
    <row r="28" spans="2:14" s="59" customFormat="1" ht="24.95" customHeight="1" x14ac:dyDescent="0.25">
      <c r="B28" s="1070"/>
      <c r="C28" s="1071"/>
      <c r="D28" s="1070"/>
      <c r="E28" s="1072"/>
      <c r="F28" s="1070"/>
      <c r="G28" s="1070"/>
      <c r="H28" s="1070"/>
      <c r="I28" s="1070"/>
      <c r="J28" s="1070"/>
      <c r="K28" s="1071"/>
      <c r="L28" s="1071"/>
      <c r="M28" s="1070"/>
      <c r="N28" s="151"/>
    </row>
    <row r="29" spans="2:14" s="59" customFormat="1" ht="24.95" customHeight="1" x14ac:dyDescent="0.25">
      <c r="B29" s="1070"/>
      <c r="C29" s="1071"/>
      <c r="D29" s="1070"/>
      <c r="E29" s="1072"/>
      <c r="F29" s="1070"/>
      <c r="G29" s="1070"/>
      <c r="H29" s="1070"/>
      <c r="I29" s="1070"/>
      <c r="J29" s="1070"/>
      <c r="K29" s="1071"/>
      <c r="L29" s="1071"/>
      <c r="M29" s="1070"/>
      <c r="N29" s="151"/>
    </row>
    <row r="30" spans="2:14" s="59" customFormat="1" ht="24.95" customHeight="1" x14ac:dyDescent="0.25">
      <c r="B30" s="1070"/>
      <c r="C30" s="1071"/>
      <c r="D30" s="1070"/>
      <c r="E30" s="1072"/>
      <c r="F30" s="1070"/>
      <c r="G30" s="1070"/>
      <c r="H30" s="1070"/>
      <c r="I30" s="1070"/>
      <c r="J30" s="1070"/>
      <c r="K30" s="1071"/>
      <c r="L30" s="1071"/>
      <c r="M30" s="1070"/>
      <c r="N30" s="151"/>
    </row>
    <row r="31" spans="2:14" s="59" customFormat="1" ht="24.95" customHeight="1" x14ac:dyDescent="0.25">
      <c r="B31" s="1070"/>
      <c r="C31" s="1071"/>
      <c r="D31" s="1070"/>
      <c r="E31" s="1072"/>
      <c r="F31" s="1070"/>
      <c r="G31" s="1070"/>
      <c r="H31" s="1070"/>
      <c r="I31" s="1070"/>
      <c r="J31" s="1070"/>
      <c r="K31" s="1071"/>
      <c r="L31" s="1071"/>
      <c r="M31" s="1070"/>
      <c r="N31" s="151"/>
    </row>
    <row r="32" spans="2:14" s="59" customFormat="1" ht="24.95" customHeight="1" x14ac:dyDescent="0.25">
      <c r="B32" s="1070"/>
      <c r="C32" s="1071"/>
      <c r="D32" s="1070"/>
      <c r="E32" s="1072"/>
      <c r="F32" s="1070"/>
      <c r="G32" s="1070"/>
      <c r="H32" s="1070"/>
      <c r="I32" s="1070"/>
      <c r="J32" s="1070"/>
      <c r="K32" s="1071"/>
      <c r="L32" s="1071"/>
      <c r="M32" s="1070"/>
      <c r="N32" s="151"/>
    </row>
    <row r="33" spans="2:14" s="59" customFormat="1" ht="24.95" customHeight="1" x14ac:dyDescent="0.25">
      <c r="B33" s="1070"/>
      <c r="C33" s="1071"/>
      <c r="D33" s="1070"/>
      <c r="E33" s="1072"/>
      <c r="F33" s="1070"/>
      <c r="G33" s="1070"/>
      <c r="H33" s="1070"/>
      <c r="I33" s="1070"/>
      <c r="J33" s="1070"/>
      <c r="K33" s="1071"/>
      <c r="L33" s="1071"/>
      <c r="M33" s="1070"/>
      <c r="N33" s="151"/>
    </row>
    <row r="34" spans="2:14" s="59" customFormat="1" ht="24.95" customHeight="1" x14ac:dyDescent="0.25">
      <c r="B34" s="1070"/>
      <c r="C34" s="1071"/>
      <c r="D34" s="1070"/>
      <c r="E34" s="1072"/>
      <c r="F34" s="1070"/>
      <c r="G34" s="1070"/>
      <c r="H34" s="1070"/>
      <c r="I34" s="1070"/>
      <c r="J34" s="1070"/>
      <c r="K34" s="1071"/>
      <c r="L34" s="1071"/>
      <c r="M34" s="1070"/>
      <c r="N34" s="151"/>
    </row>
    <row r="35" spans="2:14" s="59" customFormat="1" ht="24.95" customHeight="1" x14ac:dyDescent="0.25">
      <c r="B35" s="1070"/>
      <c r="C35" s="1071"/>
      <c r="D35" s="1070"/>
      <c r="E35" s="1072"/>
      <c r="F35" s="1070"/>
      <c r="G35" s="1070"/>
      <c r="H35" s="1070"/>
      <c r="I35" s="1070"/>
      <c r="J35" s="1070"/>
      <c r="K35" s="1071"/>
      <c r="L35" s="1071"/>
      <c r="M35" s="1070"/>
      <c r="N35" s="151"/>
    </row>
    <row r="36" spans="2:14" s="59" customFormat="1" ht="24.95" customHeight="1" x14ac:dyDescent="0.25">
      <c r="B36" s="1070"/>
      <c r="C36" s="1071"/>
      <c r="D36" s="1070"/>
      <c r="E36" s="1072"/>
      <c r="F36" s="1070"/>
      <c r="G36" s="1070"/>
      <c r="H36" s="1070"/>
      <c r="I36" s="1070"/>
      <c r="J36" s="1070"/>
      <c r="K36" s="1071"/>
      <c r="L36" s="1071"/>
      <c r="M36" s="1070"/>
      <c r="N36" s="151"/>
    </row>
    <row r="37" spans="2:14" s="59" customFormat="1" ht="24.95" customHeight="1" x14ac:dyDescent="0.25">
      <c r="B37" s="1070"/>
      <c r="C37" s="1071"/>
      <c r="D37" s="1070"/>
      <c r="E37" s="1072"/>
      <c r="F37" s="1070"/>
      <c r="G37" s="1070"/>
      <c r="H37" s="1070"/>
      <c r="I37" s="1070"/>
      <c r="J37" s="1070"/>
      <c r="K37" s="1071"/>
      <c r="L37" s="1071"/>
      <c r="M37" s="1070"/>
      <c r="N37" s="151"/>
    </row>
    <row r="38" spans="2:14" s="59" customFormat="1" ht="24.95" customHeight="1" x14ac:dyDescent="0.25">
      <c r="B38" s="1070"/>
      <c r="C38" s="1071"/>
      <c r="D38" s="1070"/>
      <c r="E38" s="1072"/>
      <c r="F38" s="1070"/>
      <c r="G38" s="1070"/>
      <c r="H38" s="1070"/>
      <c r="I38" s="1070"/>
      <c r="J38" s="1070"/>
      <c r="K38" s="1071"/>
      <c r="L38" s="1071"/>
      <c r="M38" s="1070"/>
      <c r="N38" s="151"/>
    </row>
    <row r="39" spans="2:14" s="59" customFormat="1" ht="24.95" customHeight="1" x14ac:dyDescent="0.25">
      <c r="B39" s="1070"/>
      <c r="C39" s="1071"/>
      <c r="D39" s="1070"/>
      <c r="E39" s="1072"/>
      <c r="F39" s="1070"/>
      <c r="G39" s="1070"/>
      <c r="H39" s="1070"/>
      <c r="I39" s="1070"/>
      <c r="J39" s="1070"/>
      <c r="K39" s="1071"/>
      <c r="L39" s="1071"/>
      <c r="M39" s="1070"/>
      <c r="N39" s="151"/>
    </row>
    <row r="40" spans="2:14" s="59" customFormat="1" ht="24.95" customHeight="1" x14ac:dyDescent="0.25">
      <c r="B40" s="1070"/>
      <c r="C40" s="1071"/>
      <c r="D40" s="1070"/>
      <c r="E40" s="1072"/>
      <c r="F40" s="1070"/>
      <c r="G40" s="1070"/>
      <c r="H40" s="1070"/>
      <c r="I40" s="1070"/>
      <c r="J40" s="1070"/>
      <c r="K40" s="1071"/>
      <c r="L40" s="1071"/>
      <c r="M40" s="1070"/>
      <c r="N40" s="151"/>
    </row>
    <row r="41" spans="2:14" s="59" customFormat="1" ht="24.95" customHeight="1" x14ac:dyDescent="0.25">
      <c r="B41" s="1070"/>
      <c r="C41" s="1071"/>
      <c r="D41" s="1070"/>
      <c r="E41" s="1072"/>
      <c r="F41" s="1070"/>
      <c r="G41" s="1070"/>
      <c r="H41" s="1070"/>
      <c r="I41" s="1070"/>
      <c r="J41" s="1070"/>
      <c r="K41" s="1071"/>
      <c r="L41" s="1071"/>
      <c r="M41" s="1070"/>
      <c r="N41" s="151"/>
    </row>
    <row r="42" spans="2:14" s="59" customFormat="1" ht="24.95" customHeight="1" x14ac:dyDescent="0.25">
      <c r="B42" s="1070"/>
      <c r="C42" s="1071"/>
      <c r="D42" s="1070"/>
      <c r="E42" s="1072"/>
      <c r="F42" s="1070"/>
      <c r="G42" s="1070"/>
      <c r="H42" s="1070"/>
      <c r="I42" s="1070"/>
      <c r="J42" s="1070"/>
      <c r="K42" s="1071"/>
      <c r="L42" s="1071"/>
      <c r="M42" s="1070"/>
      <c r="N42" s="151"/>
    </row>
    <row r="43" spans="2:14" s="59" customFormat="1" ht="24.95" customHeight="1" x14ac:dyDescent="0.25">
      <c r="B43" s="1070"/>
      <c r="C43" s="1071"/>
      <c r="D43" s="1070"/>
      <c r="E43" s="1072"/>
      <c r="F43" s="1070"/>
      <c r="G43" s="1070"/>
      <c r="H43" s="1070"/>
      <c r="I43" s="1070"/>
      <c r="J43" s="1070"/>
      <c r="K43" s="1071"/>
      <c r="L43" s="1071"/>
      <c r="M43" s="1070"/>
      <c r="N43" s="151"/>
    </row>
    <row r="44" spans="2:14" s="59" customFormat="1" ht="24.95" customHeight="1" x14ac:dyDescent="0.25">
      <c r="B44" s="1070"/>
      <c r="C44" s="1071"/>
      <c r="D44" s="1070"/>
      <c r="E44" s="1072"/>
      <c r="F44" s="1070"/>
      <c r="G44" s="1070"/>
      <c r="H44" s="1070"/>
      <c r="I44" s="1070"/>
      <c r="J44" s="1070"/>
      <c r="K44" s="1071"/>
      <c r="L44" s="1071"/>
      <c r="M44" s="1070"/>
      <c r="N44" s="151"/>
    </row>
    <row r="45" spans="2:14" s="59" customFormat="1" ht="24.95" customHeight="1" x14ac:dyDescent="0.25">
      <c r="B45" s="1070"/>
      <c r="C45" s="1071"/>
      <c r="D45" s="1070"/>
      <c r="E45" s="1072"/>
      <c r="F45" s="1070"/>
      <c r="G45" s="1070"/>
      <c r="H45" s="1070"/>
      <c r="I45" s="1070"/>
      <c r="J45" s="1070"/>
      <c r="K45" s="1071"/>
      <c r="L45" s="1071"/>
      <c r="M45" s="1070"/>
      <c r="N45" s="151"/>
    </row>
    <row r="46" spans="2:14" s="59" customFormat="1" ht="24.95" customHeight="1" x14ac:dyDescent="0.25">
      <c r="B46" s="1070"/>
      <c r="C46" s="1071"/>
      <c r="D46" s="1070"/>
      <c r="E46" s="1072"/>
      <c r="F46" s="1070"/>
      <c r="G46" s="1070"/>
      <c r="H46" s="1070"/>
      <c r="I46" s="1070"/>
      <c r="J46" s="1070"/>
      <c r="K46" s="1071"/>
      <c r="L46" s="1071"/>
      <c r="M46" s="1070"/>
      <c r="N46" s="151"/>
    </row>
    <row r="47" spans="2:14" s="59" customFormat="1" ht="24.95" customHeight="1" x14ac:dyDescent="0.25">
      <c r="B47" s="1070"/>
      <c r="C47" s="1071"/>
      <c r="D47" s="1070"/>
      <c r="E47" s="1072"/>
      <c r="F47" s="1070"/>
      <c r="G47" s="1070"/>
      <c r="H47" s="1070"/>
      <c r="I47" s="1070"/>
      <c r="J47" s="1070"/>
      <c r="K47" s="1071"/>
      <c r="L47" s="1071"/>
      <c r="M47" s="1070"/>
      <c r="N47" s="151"/>
    </row>
    <row r="48" spans="2:14" s="59" customFormat="1" ht="24.95" customHeight="1" x14ac:dyDescent="0.25">
      <c r="B48" s="1070"/>
      <c r="C48" s="1071"/>
      <c r="D48" s="1070"/>
      <c r="E48" s="1072"/>
      <c r="F48" s="1070"/>
      <c r="G48" s="1070"/>
      <c r="H48" s="1070"/>
      <c r="I48" s="1070"/>
      <c r="J48" s="1070"/>
      <c r="K48" s="1071"/>
      <c r="L48" s="1071"/>
      <c r="M48" s="1070"/>
      <c r="N48" s="151"/>
    </row>
    <row r="49" spans="2:14" s="59" customFormat="1" ht="24.95" customHeight="1" x14ac:dyDescent="0.25">
      <c r="B49" s="1070"/>
      <c r="C49" s="1071"/>
      <c r="D49" s="1070"/>
      <c r="E49" s="1072"/>
      <c r="F49" s="1070"/>
      <c r="G49" s="1070"/>
      <c r="H49" s="1070"/>
      <c r="I49" s="1070"/>
      <c r="J49" s="1070"/>
      <c r="K49" s="1071"/>
      <c r="L49" s="1071"/>
      <c r="M49" s="1070"/>
      <c r="N49" s="151"/>
    </row>
    <row r="50" spans="2:14" s="59" customFormat="1" ht="24.95" customHeight="1" x14ac:dyDescent="0.25">
      <c r="B50" s="1070"/>
      <c r="C50" s="1071"/>
      <c r="D50" s="1070"/>
      <c r="E50" s="1072"/>
      <c r="F50" s="1070"/>
      <c r="G50" s="1070"/>
      <c r="H50" s="1070"/>
      <c r="I50" s="1070"/>
      <c r="J50" s="1070"/>
      <c r="K50" s="1071"/>
      <c r="L50" s="1071"/>
      <c r="M50" s="1070"/>
      <c r="N50" s="151"/>
    </row>
    <row r="51" spans="2:14" s="59" customFormat="1" ht="24.95" customHeight="1" x14ac:dyDescent="0.25">
      <c r="B51" s="1070"/>
      <c r="C51" s="1071"/>
      <c r="D51" s="1070"/>
      <c r="E51" s="1072"/>
      <c r="F51" s="1070"/>
      <c r="G51" s="1070"/>
      <c r="H51" s="1070"/>
      <c r="I51" s="1070"/>
      <c r="J51" s="1070"/>
      <c r="K51" s="1071"/>
      <c r="L51" s="1071"/>
      <c r="M51" s="1070"/>
      <c r="N51" s="151"/>
    </row>
    <row r="52" spans="2:14" s="59" customFormat="1" ht="24.95" customHeight="1" x14ac:dyDescent="0.25">
      <c r="B52" s="1070"/>
      <c r="C52" s="1071"/>
      <c r="D52" s="1070"/>
      <c r="E52" s="1072"/>
      <c r="F52" s="1070"/>
      <c r="G52" s="1070"/>
      <c r="H52" s="1070"/>
      <c r="I52" s="1070"/>
      <c r="J52" s="1070"/>
      <c r="K52" s="1071"/>
      <c r="L52" s="1071"/>
      <c r="M52" s="1070"/>
      <c r="N52" s="151"/>
    </row>
    <row r="53" spans="2:14" s="59" customFormat="1" ht="24.95" customHeight="1" x14ac:dyDescent="0.25">
      <c r="B53" s="1070"/>
      <c r="C53" s="1071"/>
      <c r="D53" s="1070"/>
      <c r="E53" s="1072"/>
      <c r="F53" s="1070"/>
      <c r="G53" s="1070"/>
      <c r="H53" s="1070"/>
      <c r="I53" s="1070"/>
      <c r="J53" s="1070"/>
      <c r="K53" s="1071"/>
      <c r="L53" s="1071"/>
      <c r="M53" s="1070"/>
      <c r="N53" s="151"/>
    </row>
    <row r="54" spans="2:14" s="59" customFormat="1" ht="24.95" customHeight="1" x14ac:dyDescent="0.25">
      <c r="B54" s="1070"/>
      <c r="C54" s="1071"/>
      <c r="D54" s="1070"/>
      <c r="E54" s="1072"/>
      <c r="F54" s="1070"/>
      <c r="G54" s="1070"/>
      <c r="H54" s="1070"/>
      <c r="I54" s="1070"/>
      <c r="J54" s="1070"/>
      <c r="K54" s="1071"/>
      <c r="L54" s="1071"/>
      <c r="M54" s="1070"/>
      <c r="N54" s="151"/>
    </row>
    <row r="55" spans="2:14" s="59" customFormat="1" ht="24.95" customHeight="1" x14ac:dyDescent="0.25">
      <c r="B55" s="1070"/>
      <c r="C55" s="1071"/>
      <c r="D55" s="1070"/>
      <c r="E55" s="1072"/>
      <c r="F55" s="1070"/>
      <c r="G55" s="1070"/>
      <c r="H55" s="1070"/>
      <c r="I55" s="1070"/>
      <c r="J55" s="1070"/>
      <c r="K55" s="1071"/>
      <c r="L55" s="1071"/>
      <c r="M55" s="1070"/>
      <c r="N55" s="151"/>
    </row>
    <row r="56" spans="2:14" s="59" customFormat="1" ht="24.95" customHeight="1" x14ac:dyDescent="0.25">
      <c r="B56" s="1070"/>
      <c r="C56" s="1071"/>
      <c r="D56" s="1070"/>
      <c r="E56" s="1072"/>
      <c r="F56" s="1070"/>
      <c r="G56" s="1070"/>
      <c r="H56" s="1070"/>
      <c r="I56" s="1070"/>
      <c r="J56" s="1070"/>
      <c r="K56" s="1071"/>
      <c r="L56" s="1071"/>
      <c r="M56" s="1070"/>
      <c r="N56" s="151"/>
    </row>
    <row r="57" spans="2:14" s="59" customFormat="1" ht="24.95" customHeight="1" x14ac:dyDescent="0.25">
      <c r="B57" s="1070"/>
      <c r="C57" s="1071"/>
      <c r="D57" s="1070"/>
      <c r="E57" s="1072"/>
      <c r="F57" s="1070"/>
      <c r="G57" s="1070"/>
      <c r="H57" s="1070"/>
      <c r="I57" s="1070"/>
      <c r="J57" s="1070"/>
      <c r="K57" s="1071"/>
      <c r="L57" s="1071"/>
      <c r="M57" s="1070"/>
      <c r="N57" s="151"/>
    </row>
    <row r="58" spans="2:14" s="59" customFormat="1" ht="24.95" customHeight="1" x14ac:dyDescent="0.25">
      <c r="B58" s="1070"/>
      <c r="C58" s="1071"/>
      <c r="D58" s="1070"/>
      <c r="E58" s="1072"/>
      <c r="F58" s="1070"/>
      <c r="G58" s="1070"/>
      <c r="H58" s="1070"/>
      <c r="I58" s="1070"/>
      <c r="J58" s="1070"/>
      <c r="K58" s="1071"/>
      <c r="L58" s="1071"/>
      <c r="M58" s="1070"/>
      <c r="N58" s="151"/>
    </row>
    <row r="59" spans="2:14" s="59" customFormat="1" ht="24.95" customHeight="1" x14ac:dyDescent="0.25">
      <c r="B59" s="1070"/>
      <c r="C59" s="1071"/>
      <c r="D59" s="1070"/>
      <c r="E59" s="1072"/>
      <c r="F59" s="1070"/>
      <c r="G59" s="1070"/>
      <c r="H59" s="1070"/>
      <c r="I59" s="1070"/>
      <c r="J59" s="1070"/>
      <c r="K59" s="1071"/>
      <c r="L59" s="1071"/>
      <c r="M59" s="1070"/>
      <c r="N59" s="151"/>
    </row>
    <row r="60" spans="2:14" s="59" customFormat="1" ht="24.95" customHeight="1" x14ac:dyDescent="0.25">
      <c r="B60" s="1070"/>
      <c r="C60" s="1071"/>
      <c r="D60" s="1070"/>
      <c r="E60" s="1072"/>
      <c r="F60" s="1070"/>
      <c r="G60" s="1070"/>
      <c r="H60" s="1070"/>
      <c r="I60" s="1070"/>
      <c r="J60" s="1070"/>
      <c r="K60" s="1071"/>
      <c r="L60" s="1071"/>
      <c r="M60" s="1070"/>
      <c r="N60" s="151"/>
    </row>
    <row r="61" spans="2:14" s="59" customFormat="1" ht="24.95" customHeight="1" x14ac:dyDescent="0.25">
      <c r="B61" s="1070"/>
      <c r="C61" s="1071"/>
      <c r="D61" s="1070"/>
      <c r="E61" s="1072"/>
      <c r="F61" s="1070"/>
      <c r="G61" s="1070"/>
      <c r="H61" s="1070"/>
      <c r="I61" s="1070"/>
      <c r="J61" s="1070"/>
      <c r="K61" s="1071"/>
      <c r="L61" s="1071"/>
      <c r="M61" s="1070"/>
      <c r="N61" s="151"/>
    </row>
    <row r="62" spans="2:14" s="59" customFormat="1" ht="24.95" customHeight="1" x14ac:dyDescent="0.25">
      <c r="B62" s="1070"/>
      <c r="C62" s="1071"/>
      <c r="D62" s="1070"/>
      <c r="E62" s="1072"/>
      <c r="F62" s="1070"/>
      <c r="G62" s="1070"/>
      <c r="H62" s="1070"/>
      <c r="I62" s="1070"/>
      <c r="J62" s="1070"/>
      <c r="K62" s="1071"/>
      <c r="L62" s="1071"/>
      <c r="M62" s="1070"/>
      <c r="N62" s="151"/>
    </row>
    <row r="63" spans="2:14" s="59" customFormat="1" ht="24.95" customHeight="1" x14ac:dyDescent="0.25">
      <c r="B63" s="1070"/>
      <c r="C63" s="1071"/>
      <c r="D63" s="1070"/>
      <c r="E63" s="1072"/>
      <c r="F63" s="1070"/>
      <c r="G63" s="1070"/>
      <c r="H63" s="1070"/>
      <c r="I63" s="1070"/>
      <c r="J63" s="1070"/>
      <c r="K63" s="1071"/>
      <c r="L63" s="1071"/>
      <c r="M63" s="1070"/>
      <c r="N63" s="151"/>
    </row>
    <row r="64" spans="2:14" s="59" customFormat="1" ht="24.95" customHeight="1" x14ac:dyDescent="0.25">
      <c r="B64" s="1070"/>
      <c r="C64" s="1071"/>
      <c r="D64" s="1070"/>
      <c r="E64" s="1072"/>
      <c r="F64" s="1070"/>
      <c r="G64" s="1070"/>
      <c r="H64" s="1070"/>
      <c r="I64" s="1070"/>
      <c r="J64" s="1070"/>
      <c r="K64" s="1071"/>
      <c r="L64" s="1071"/>
      <c r="M64" s="1070"/>
      <c r="N64" s="151"/>
    </row>
    <row r="65" spans="2:14" s="59" customFormat="1" ht="24.95" customHeight="1" x14ac:dyDescent="0.25">
      <c r="B65" s="1070"/>
      <c r="C65" s="1071"/>
      <c r="D65" s="1070"/>
      <c r="E65" s="1072"/>
      <c r="F65" s="1070"/>
      <c r="G65" s="1070"/>
      <c r="H65" s="1070"/>
      <c r="I65" s="1070"/>
      <c r="J65" s="1070"/>
      <c r="K65" s="1071"/>
      <c r="L65" s="1071"/>
      <c r="M65" s="1070"/>
      <c r="N65" s="151"/>
    </row>
  </sheetData>
  <autoFilter ref="B11:M11" xr:uid="{00000000-0009-0000-0000-00001A000000}"/>
  <mergeCells count="1">
    <mergeCell ref="B2:M2"/>
  </mergeCells>
  <conditionalFormatting sqref="M12:M65">
    <cfRule type="cellIs" dxfId="376" priority="1" operator="equal">
      <formula>"N"</formula>
    </cfRule>
    <cfRule type="cellIs" dxfId="375" priority="2" operator="equal">
      <formula>"Y"</formula>
    </cfRule>
  </conditionalFormatting>
  <dataValidations count="3">
    <dataValidation type="list" allowBlank="1" showInputMessage="1" sqref="J12:J65" xr:uid="{00000000-0002-0000-1A00-000000000000}">
      <formula1>CR_Status</formula1>
    </dataValidation>
    <dataValidation type="list" allowBlank="1" showInputMessage="1" showErrorMessage="1" sqref="M12:M65" xr:uid="{00000000-0002-0000-1A00-000001000000}">
      <formula1>YN</formula1>
    </dataValidation>
    <dataValidation type="date" operator="greaterThan" allowBlank="1" showInputMessage="1" showErrorMessage="1" error="Please provide a valid date" sqref="C12:C65 K12:L65" xr:uid="{00000000-0002-0000-1A00-000002000000}">
      <formula1>40179</formula1>
    </dataValidation>
  </dataValidations>
  <pageMargins left="0.39370078740157483" right="0.39370078740157483" top="0.74803149606299213" bottom="0.74803149606299213" header="0.31496062992125984" footer="0.31496062992125984"/>
  <pageSetup paperSize="9" scale="70" orientation="portrait" r:id="rId1"/>
  <headerFooter>
    <oddHeader>&amp;A</oddHeader>
    <oddFooter>Page &amp;P of &amp;N</oddFooter>
  </headerFooter>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6" tint="0.59999389629810485"/>
  </sheetPr>
  <dimension ref="A1:M88"/>
  <sheetViews>
    <sheetView showGridLines="0" zoomScale="80" zoomScaleNormal="80" workbookViewId="0">
      <pane xSplit="1" ySplit="1" topLeftCell="B2" activePane="bottomRight" state="frozen"/>
      <selection pane="topRight" activeCell="B1" sqref="B1"/>
      <selection pane="bottomLeft" activeCell="A2" sqref="A2"/>
      <selection pane="bottomRight" activeCell="C76" sqref="C76"/>
    </sheetView>
  </sheetViews>
  <sheetFormatPr defaultRowHeight="15" x14ac:dyDescent="0.25"/>
  <cols>
    <col min="1" max="1" width="1.5703125" style="59" customWidth="1"/>
    <col min="2" max="2" width="10.85546875" style="59" customWidth="1"/>
    <col min="3" max="3" width="16.140625" style="59" customWidth="1"/>
    <col min="4" max="4" width="16.28515625" style="59" customWidth="1"/>
    <col min="5" max="5" width="23.140625" style="59" customWidth="1"/>
    <col min="6" max="6" width="44.42578125" style="59" customWidth="1"/>
    <col min="7" max="7" width="41" style="59" customWidth="1"/>
    <col min="8" max="9" width="20.5703125" style="59" customWidth="1"/>
    <col min="10" max="10" width="18.85546875" style="59" customWidth="1"/>
    <col min="11" max="11" width="22.28515625" style="59" customWidth="1"/>
    <col min="12" max="12" width="19.28515625" style="59" customWidth="1"/>
    <col min="13" max="256" width="9.140625" style="59"/>
    <col min="257" max="257" width="17.5703125" style="59" customWidth="1"/>
    <col min="258" max="258" width="21.7109375" style="59" customWidth="1"/>
    <col min="259" max="259" width="12.42578125" style="59" customWidth="1"/>
    <col min="260" max="260" width="27.140625" style="59" customWidth="1"/>
    <col min="261" max="261" width="9.140625" style="59"/>
    <col min="262" max="262" width="17.7109375" style="59" customWidth="1"/>
    <col min="263" max="263" width="13.5703125" style="59" customWidth="1"/>
    <col min="264" max="264" width="19.5703125" style="59" customWidth="1"/>
    <col min="265" max="265" width="28.140625" style="59" customWidth="1"/>
    <col min="266" max="512" width="9.140625" style="59"/>
    <col min="513" max="513" width="17.5703125" style="59" customWidth="1"/>
    <col min="514" max="514" width="21.7109375" style="59" customWidth="1"/>
    <col min="515" max="515" width="12.42578125" style="59" customWidth="1"/>
    <col min="516" max="516" width="27.140625" style="59" customWidth="1"/>
    <col min="517" max="517" width="9.140625" style="59"/>
    <col min="518" max="518" width="17.7109375" style="59" customWidth="1"/>
    <col min="519" max="519" width="13.5703125" style="59" customWidth="1"/>
    <col min="520" max="520" width="19.5703125" style="59" customWidth="1"/>
    <col min="521" max="521" width="28.140625" style="59" customWidth="1"/>
    <col min="522" max="768" width="9.140625" style="59"/>
    <col min="769" max="769" width="17.5703125" style="59" customWidth="1"/>
    <col min="770" max="770" width="21.7109375" style="59" customWidth="1"/>
    <col min="771" max="771" width="12.42578125" style="59" customWidth="1"/>
    <col min="772" max="772" width="27.140625" style="59" customWidth="1"/>
    <col min="773" max="773" width="9.140625" style="59"/>
    <col min="774" max="774" width="17.7109375" style="59" customWidth="1"/>
    <col min="775" max="775" width="13.5703125" style="59" customWidth="1"/>
    <col min="776" max="776" width="19.5703125" style="59" customWidth="1"/>
    <col min="777" max="777" width="28.140625" style="59" customWidth="1"/>
    <col min="778" max="1024" width="9.140625" style="59"/>
    <col min="1025" max="1025" width="17.5703125" style="59" customWidth="1"/>
    <col min="1026" max="1026" width="21.7109375" style="59" customWidth="1"/>
    <col min="1027" max="1027" width="12.42578125" style="59" customWidth="1"/>
    <col min="1028" max="1028" width="27.140625" style="59" customWidth="1"/>
    <col min="1029" max="1029" width="9.140625" style="59"/>
    <col min="1030" max="1030" width="17.7109375" style="59" customWidth="1"/>
    <col min="1031" max="1031" width="13.5703125" style="59" customWidth="1"/>
    <col min="1032" max="1032" width="19.5703125" style="59" customWidth="1"/>
    <col min="1033" max="1033" width="28.140625" style="59" customWidth="1"/>
    <col min="1034" max="1280" width="9.140625" style="59"/>
    <col min="1281" max="1281" width="17.5703125" style="59" customWidth="1"/>
    <col min="1282" max="1282" width="21.7109375" style="59" customWidth="1"/>
    <col min="1283" max="1283" width="12.42578125" style="59" customWidth="1"/>
    <col min="1284" max="1284" width="27.140625" style="59" customWidth="1"/>
    <col min="1285" max="1285" width="9.140625" style="59"/>
    <col min="1286" max="1286" width="17.7109375" style="59" customWidth="1"/>
    <col min="1287" max="1287" width="13.5703125" style="59" customWidth="1"/>
    <col min="1288" max="1288" width="19.5703125" style="59" customWidth="1"/>
    <col min="1289" max="1289" width="28.140625" style="59" customWidth="1"/>
    <col min="1290" max="1536" width="9.140625" style="59"/>
    <col min="1537" max="1537" width="17.5703125" style="59" customWidth="1"/>
    <col min="1538" max="1538" width="21.7109375" style="59" customWidth="1"/>
    <col min="1539" max="1539" width="12.42578125" style="59" customWidth="1"/>
    <col min="1540" max="1540" width="27.140625" style="59" customWidth="1"/>
    <col min="1541" max="1541" width="9.140625" style="59"/>
    <col min="1542" max="1542" width="17.7109375" style="59" customWidth="1"/>
    <col min="1543" max="1543" width="13.5703125" style="59" customWidth="1"/>
    <col min="1544" max="1544" width="19.5703125" style="59" customWidth="1"/>
    <col min="1545" max="1545" width="28.140625" style="59" customWidth="1"/>
    <col min="1546" max="1792" width="9.140625" style="59"/>
    <col min="1793" max="1793" width="17.5703125" style="59" customWidth="1"/>
    <col min="1794" max="1794" width="21.7109375" style="59" customWidth="1"/>
    <col min="1795" max="1795" width="12.42578125" style="59" customWidth="1"/>
    <col min="1796" max="1796" width="27.140625" style="59" customWidth="1"/>
    <col min="1797" max="1797" width="9.140625" style="59"/>
    <col min="1798" max="1798" width="17.7109375" style="59" customWidth="1"/>
    <col min="1799" max="1799" width="13.5703125" style="59" customWidth="1"/>
    <col min="1800" max="1800" width="19.5703125" style="59" customWidth="1"/>
    <col min="1801" max="1801" width="28.140625" style="59" customWidth="1"/>
    <col min="1802" max="2048" width="9.140625" style="59"/>
    <col min="2049" max="2049" width="17.5703125" style="59" customWidth="1"/>
    <col min="2050" max="2050" width="21.7109375" style="59" customWidth="1"/>
    <col min="2051" max="2051" width="12.42578125" style="59" customWidth="1"/>
    <col min="2052" max="2052" width="27.140625" style="59" customWidth="1"/>
    <col min="2053" max="2053" width="9.140625" style="59"/>
    <col min="2054" max="2054" width="17.7109375" style="59" customWidth="1"/>
    <col min="2055" max="2055" width="13.5703125" style="59" customWidth="1"/>
    <col min="2056" max="2056" width="19.5703125" style="59" customWidth="1"/>
    <col min="2057" max="2057" width="28.140625" style="59" customWidth="1"/>
    <col min="2058" max="2304" width="9.140625" style="59"/>
    <col min="2305" max="2305" width="17.5703125" style="59" customWidth="1"/>
    <col min="2306" max="2306" width="21.7109375" style="59" customWidth="1"/>
    <col min="2307" max="2307" width="12.42578125" style="59" customWidth="1"/>
    <col min="2308" max="2308" width="27.140625" style="59" customWidth="1"/>
    <col min="2309" max="2309" width="9.140625" style="59"/>
    <col min="2310" max="2310" width="17.7109375" style="59" customWidth="1"/>
    <col min="2311" max="2311" width="13.5703125" style="59" customWidth="1"/>
    <col min="2312" max="2312" width="19.5703125" style="59" customWidth="1"/>
    <col min="2313" max="2313" width="28.140625" style="59" customWidth="1"/>
    <col min="2314" max="2560" width="9.140625" style="59"/>
    <col min="2561" max="2561" width="17.5703125" style="59" customWidth="1"/>
    <col min="2562" max="2562" width="21.7109375" style="59" customWidth="1"/>
    <col min="2563" max="2563" width="12.42578125" style="59" customWidth="1"/>
    <col min="2564" max="2564" width="27.140625" style="59" customWidth="1"/>
    <col min="2565" max="2565" width="9.140625" style="59"/>
    <col min="2566" max="2566" width="17.7109375" style="59" customWidth="1"/>
    <col min="2567" max="2567" width="13.5703125" style="59" customWidth="1"/>
    <col min="2568" max="2568" width="19.5703125" style="59" customWidth="1"/>
    <col min="2569" max="2569" width="28.140625" style="59" customWidth="1"/>
    <col min="2570" max="2816" width="9.140625" style="59"/>
    <col min="2817" max="2817" width="17.5703125" style="59" customWidth="1"/>
    <col min="2818" max="2818" width="21.7109375" style="59" customWidth="1"/>
    <col min="2819" max="2819" width="12.42578125" style="59" customWidth="1"/>
    <col min="2820" max="2820" width="27.140625" style="59" customWidth="1"/>
    <col min="2821" max="2821" width="9.140625" style="59"/>
    <col min="2822" max="2822" width="17.7109375" style="59" customWidth="1"/>
    <col min="2823" max="2823" width="13.5703125" style="59" customWidth="1"/>
    <col min="2824" max="2824" width="19.5703125" style="59" customWidth="1"/>
    <col min="2825" max="2825" width="28.140625" style="59" customWidth="1"/>
    <col min="2826" max="3072" width="9.140625" style="59"/>
    <col min="3073" max="3073" width="17.5703125" style="59" customWidth="1"/>
    <col min="3074" max="3074" width="21.7109375" style="59" customWidth="1"/>
    <col min="3075" max="3075" width="12.42578125" style="59" customWidth="1"/>
    <col min="3076" max="3076" width="27.140625" style="59" customWidth="1"/>
    <col min="3077" max="3077" width="9.140625" style="59"/>
    <col min="3078" max="3078" width="17.7109375" style="59" customWidth="1"/>
    <col min="3079" max="3079" width="13.5703125" style="59" customWidth="1"/>
    <col min="3080" max="3080" width="19.5703125" style="59" customWidth="1"/>
    <col min="3081" max="3081" width="28.140625" style="59" customWidth="1"/>
    <col min="3082" max="3328" width="9.140625" style="59"/>
    <col min="3329" max="3329" width="17.5703125" style="59" customWidth="1"/>
    <col min="3330" max="3330" width="21.7109375" style="59" customWidth="1"/>
    <col min="3331" max="3331" width="12.42578125" style="59" customWidth="1"/>
    <col min="3332" max="3332" width="27.140625" style="59" customWidth="1"/>
    <col min="3333" max="3333" width="9.140625" style="59"/>
    <col min="3334" max="3334" width="17.7109375" style="59" customWidth="1"/>
    <col min="3335" max="3335" width="13.5703125" style="59" customWidth="1"/>
    <col min="3336" max="3336" width="19.5703125" style="59" customWidth="1"/>
    <col min="3337" max="3337" width="28.140625" style="59" customWidth="1"/>
    <col min="3338" max="3584" width="9.140625" style="59"/>
    <col min="3585" max="3585" width="17.5703125" style="59" customWidth="1"/>
    <col min="3586" max="3586" width="21.7109375" style="59" customWidth="1"/>
    <col min="3587" max="3587" width="12.42578125" style="59" customWidth="1"/>
    <col min="3588" max="3588" width="27.140625" style="59" customWidth="1"/>
    <col min="3589" max="3589" width="9.140625" style="59"/>
    <col min="3590" max="3590" width="17.7109375" style="59" customWidth="1"/>
    <col min="3591" max="3591" width="13.5703125" style="59" customWidth="1"/>
    <col min="3592" max="3592" width="19.5703125" style="59" customWidth="1"/>
    <col min="3593" max="3593" width="28.140625" style="59" customWidth="1"/>
    <col min="3594" max="3840" width="9.140625" style="59"/>
    <col min="3841" max="3841" width="17.5703125" style="59" customWidth="1"/>
    <col min="3842" max="3842" width="21.7109375" style="59" customWidth="1"/>
    <col min="3843" max="3843" width="12.42578125" style="59" customWidth="1"/>
    <col min="3844" max="3844" width="27.140625" style="59" customWidth="1"/>
    <col min="3845" max="3845" width="9.140625" style="59"/>
    <col min="3846" max="3846" width="17.7109375" style="59" customWidth="1"/>
    <col min="3847" max="3847" width="13.5703125" style="59" customWidth="1"/>
    <col min="3848" max="3848" width="19.5703125" style="59" customWidth="1"/>
    <col min="3849" max="3849" width="28.140625" style="59" customWidth="1"/>
    <col min="3850" max="4096" width="9.140625" style="59"/>
    <col min="4097" max="4097" width="17.5703125" style="59" customWidth="1"/>
    <col min="4098" max="4098" width="21.7109375" style="59" customWidth="1"/>
    <col min="4099" max="4099" width="12.42578125" style="59" customWidth="1"/>
    <col min="4100" max="4100" width="27.140625" style="59" customWidth="1"/>
    <col min="4101" max="4101" width="9.140625" style="59"/>
    <col min="4102" max="4102" width="17.7109375" style="59" customWidth="1"/>
    <col min="4103" max="4103" width="13.5703125" style="59" customWidth="1"/>
    <col min="4104" max="4104" width="19.5703125" style="59" customWidth="1"/>
    <col min="4105" max="4105" width="28.140625" style="59" customWidth="1"/>
    <col min="4106" max="4352" width="9.140625" style="59"/>
    <col min="4353" max="4353" width="17.5703125" style="59" customWidth="1"/>
    <col min="4354" max="4354" width="21.7109375" style="59" customWidth="1"/>
    <col min="4355" max="4355" width="12.42578125" style="59" customWidth="1"/>
    <col min="4356" max="4356" width="27.140625" style="59" customWidth="1"/>
    <col min="4357" max="4357" width="9.140625" style="59"/>
    <col min="4358" max="4358" width="17.7109375" style="59" customWidth="1"/>
    <col min="4359" max="4359" width="13.5703125" style="59" customWidth="1"/>
    <col min="4360" max="4360" width="19.5703125" style="59" customWidth="1"/>
    <col min="4361" max="4361" width="28.140625" style="59" customWidth="1"/>
    <col min="4362" max="4608" width="9.140625" style="59"/>
    <col min="4609" max="4609" width="17.5703125" style="59" customWidth="1"/>
    <col min="4610" max="4610" width="21.7109375" style="59" customWidth="1"/>
    <col min="4611" max="4611" width="12.42578125" style="59" customWidth="1"/>
    <col min="4612" max="4612" width="27.140625" style="59" customWidth="1"/>
    <col min="4613" max="4613" width="9.140625" style="59"/>
    <col min="4614" max="4614" width="17.7109375" style="59" customWidth="1"/>
    <col min="4615" max="4615" width="13.5703125" style="59" customWidth="1"/>
    <col min="4616" max="4616" width="19.5703125" style="59" customWidth="1"/>
    <col min="4617" max="4617" width="28.140625" style="59" customWidth="1"/>
    <col min="4618" max="4864" width="9.140625" style="59"/>
    <col min="4865" max="4865" width="17.5703125" style="59" customWidth="1"/>
    <col min="4866" max="4866" width="21.7109375" style="59" customWidth="1"/>
    <col min="4867" max="4867" width="12.42578125" style="59" customWidth="1"/>
    <col min="4868" max="4868" width="27.140625" style="59" customWidth="1"/>
    <col min="4869" max="4869" width="9.140625" style="59"/>
    <col min="4870" max="4870" width="17.7109375" style="59" customWidth="1"/>
    <col min="4871" max="4871" width="13.5703125" style="59" customWidth="1"/>
    <col min="4872" max="4872" width="19.5703125" style="59" customWidth="1"/>
    <col min="4873" max="4873" width="28.140625" style="59" customWidth="1"/>
    <col min="4874" max="5120" width="9.140625" style="59"/>
    <col min="5121" max="5121" width="17.5703125" style="59" customWidth="1"/>
    <col min="5122" max="5122" width="21.7109375" style="59" customWidth="1"/>
    <col min="5123" max="5123" width="12.42578125" style="59" customWidth="1"/>
    <col min="5124" max="5124" width="27.140625" style="59" customWidth="1"/>
    <col min="5125" max="5125" width="9.140625" style="59"/>
    <col min="5126" max="5126" width="17.7109375" style="59" customWidth="1"/>
    <col min="5127" max="5127" width="13.5703125" style="59" customWidth="1"/>
    <col min="5128" max="5128" width="19.5703125" style="59" customWidth="1"/>
    <col min="5129" max="5129" width="28.140625" style="59" customWidth="1"/>
    <col min="5130" max="5376" width="9.140625" style="59"/>
    <col min="5377" max="5377" width="17.5703125" style="59" customWidth="1"/>
    <col min="5378" max="5378" width="21.7109375" style="59" customWidth="1"/>
    <col min="5379" max="5379" width="12.42578125" style="59" customWidth="1"/>
    <col min="5380" max="5380" width="27.140625" style="59" customWidth="1"/>
    <col min="5381" max="5381" width="9.140625" style="59"/>
    <col min="5382" max="5382" width="17.7109375" style="59" customWidth="1"/>
    <col min="5383" max="5383" width="13.5703125" style="59" customWidth="1"/>
    <col min="5384" max="5384" width="19.5703125" style="59" customWidth="1"/>
    <col min="5385" max="5385" width="28.140625" style="59" customWidth="1"/>
    <col min="5386" max="5632" width="9.140625" style="59"/>
    <col min="5633" max="5633" width="17.5703125" style="59" customWidth="1"/>
    <col min="5634" max="5634" width="21.7109375" style="59" customWidth="1"/>
    <col min="5635" max="5635" width="12.42578125" style="59" customWidth="1"/>
    <col min="5636" max="5636" width="27.140625" style="59" customWidth="1"/>
    <col min="5637" max="5637" width="9.140625" style="59"/>
    <col min="5638" max="5638" width="17.7109375" style="59" customWidth="1"/>
    <col min="5639" max="5639" width="13.5703125" style="59" customWidth="1"/>
    <col min="5640" max="5640" width="19.5703125" style="59" customWidth="1"/>
    <col min="5641" max="5641" width="28.140625" style="59" customWidth="1"/>
    <col min="5642" max="5888" width="9.140625" style="59"/>
    <col min="5889" max="5889" width="17.5703125" style="59" customWidth="1"/>
    <col min="5890" max="5890" width="21.7109375" style="59" customWidth="1"/>
    <col min="5891" max="5891" width="12.42578125" style="59" customWidth="1"/>
    <col min="5892" max="5892" width="27.140625" style="59" customWidth="1"/>
    <col min="5893" max="5893" width="9.140625" style="59"/>
    <col min="5894" max="5894" width="17.7109375" style="59" customWidth="1"/>
    <col min="5895" max="5895" width="13.5703125" style="59" customWidth="1"/>
    <col min="5896" max="5896" width="19.5703125" style="59" customWidth="1"/>
    <col min="5897" max="5897" width="28.140625" style="59" customWidth="1"/>
    <col min="5898" max="6144" width="9.140625" style="59"/>
    <col min="6145" max="6145" width="17.5703125" style="59" customWidth="1"/>
    <col min="6146" max="6146" width="21.7109375" style="59" customWidth="1"/>
    <col min="6147" max="6147" width="12.42578125" style="59" customWidth="1"/>
    <col min="6148" max="6148" width="27.140625" style="59" customWidth="1"/>
    <col min="6149" max="6149" width="9.140625" style="59"/>
    <col min="6150" max="6150" width="17.7109375" style="59" customWidth="1"/>
    <col min="6151" max="6151" width="13.5703125" style="59" customWidth="1"/>
    <col min="6152" max="6152" width="19.5703125" style="59" customWidth="1"/>
    <col min="6153" max="6153" width="28.140625" style="59" customWidth="1"/>
    <col min="6154" max="6400" width="9.140625" style="59"/>
    <col min="6401" max="6401" width="17.5703125" style="59" customWidth="1"/>
    <col min="6402" max="6402" width="21.7109375" style="59" customWidth="1"/>
    <col min="6403" max="6403" width="12.42578125" style="59" customWidth="1"/>
    <col min="6404" max="6404" width="27.140625" style="59" customWidth="1"/>
    <col min="6405" max="6405" width="9.140625" style="59"/>
    <col min="6406" max="6406" width="17.7109375" style="59" customWidth="1"/>
    <col min="6407" max="6407" width="13.5703125" style="59" customWidth="1"/>
    <col min="6408" max="6408" width="19.5703125" style="59" customWidth="1"/>
    <col min="6409" max="6409" width="28.140625" style="59" customWidth="1"/>
    <col min="6410" max="6656" width="9.140625" style="59"/>
    <col min="6657" max="6657" width="17.5703125" style="59" customWidth="1"/>
    <col min="6658" max="6658" width="21.7109375" style="59" customWidth="1"/>
    <col min="6659" max="6659" width="12.42578125" style="59" customWidth="1"/>
    <col min="6660" max="6660" width="27.140625" style="59" customWidth="1"/>
    <col min="6661" max="6661" width="9.140625" style="59"/>
    <col min="6662" max="6662" width="17.7109375" style="59" customWidth="1"/>
    <col min="6663" max="6663" width="13.5703125" style="59" customWidth="1"/>
    <col min="6664" max="6664" width="19.5703125" style="59" customWidth="1"/>
    <col min="6665" max="6665" width="28.140625" style="59" customWidth="1"/>
    <col min="6666" max="6912" width="9.140625" style="59"/>
    <col min="6913" max="6913" width="17.5703125" style="59" customWidth="1"/>
    <col min="6914" max="6914" width="21.7109375" style="59" customWidth="1"/>
    <col min="6915" max="6915" width="12.42578125" style="59" customWidth="1"/>
    <col min="6916" max="6916" width="27.140625" style="59" customWidth="1"/>
    <col min="6917" max="6917" width="9.140625" style="59"/>
    <col min="6918" max="6918" width="17.7109375" style="59" customWidth="1"/>
    <col min="6919" max="6919" width="13.5703125" style="59" customWidth="1"/>
    <col min="6920" max="6920" width="19.5703125" style="59" customWidth="1"/>
    <col min="6921" max="6921" width="28.140625" style="59" customWidth="1"/>
    <col min="6922" max="7168" width="9.140625" style="59"/>
    <col min="7169" max="7169" width="17.5703125" style="59" customWidth="1"/>
    <col min="7170" max="7170" width="21.7109375" style="59" customWidth="1"/>
    <col min="7171" max="7171" width="12.42578125" style="59" customWidth="1"/>
    <col min="7172" max="7172" width="27.140625" style="59" customWidth="1"/>
    <col min="7173" max="7173" width="9.140625" style="59"/>
    <col min="7174" max="7174" width="17.7109375" style="59" customWidth="1"/>
    <col min="7175" max="7175" width="13.5703125" style="59" customWidth="1"/>
    <col min="7176" max="7176" width="19.5703125" style="59" customWidth="1"/>
    <col min="7177" max="7177" width="28.140625" style="59" customWidth="1"/>
    <col min="7178" max="7424" width="9.140625" style="59"/>
    <col min="7425" max="7425" width="17.5703125" style="59" customWidth="1"/>
    <col min="7426" max="7426" width="21.7109375" style="59" customWidth="1"/>
    <col min="7427" max="7427" width="12.42578125" style="59" customWidth="1"/>
    <col min="7428" max="7428" width="27.140625" style="59" customWidth="1"/>
    <col min="7429" max="7429" width="9.140625" style="59"/>
    <col min="7430" max="7430" width="17.7109375" style="59" customWidth="1"/>
    <col min="7431" max="7431" width="13.5703125" style="59" customWidth="1"/>
    <col min="7432" max="7432" width="19.5703125" style="59" customWidth="1"/>
    <col min="7433" max="7433" width="28.140625" style="59" customWidth="1"/>
    <col min="7434" max="7680" width="9.140625" style="59"/>
    <col min="7681" max="7681" width="17.5703125" style="59" customWidth="1"/>
    <col min="7682" max="7682" width="21.7109375" style="59" customWidth="1"/>
    <col min="7683" max="7683" width="12.42578125" style="59" customWidth="1"/>
    <col min="7684" max="7684" width="27.140625" style="59" customWidth="1"/>
    <col min="7685" max="7685" width="9.140625" style="59"/>
    <col min="7686" max="7686" width="17.7109375" style="59" customWidth="1"/>
    <col min="7687" max="7687" width="13.5703125" style="59" customWidth="1"/>
    <col min="7688" max="7688" width="19.5703125" style="59" customWidth="1"/>
    <col min="7689" max="7689" width="28.140625" style="59" customWidth="1"/>
    <col min="7690" max="7936" width="9.140625" style="59"/>
    <col min="7937" max="7937" width="17.5703125" style="59" customWidth="1"/>
    <col min="7938" max="7938" width="21.7109375" style="59" customWidth="1"/>
    <col min="7939" max="7939" width="12.42578125" style="59" customWidth="1"/>
    <col min="7940" max="7940" width="27.140625" style="59" customWidth="1"/>
    <col min="7941" max="7941" width="9.140625" style="59"/>
    <col min="7942" max="7942" width="17.7109375" style="59" customWidth="1"/>
    <col min="7943" max="7943" width="13.5703125" style="59" customWidth="1"/>
    <col min="7944" max="7944" width="19.5703125" style="59" customWidth="1"/>
    <col min="7945" max="7945" width="28.140625" style="59" customWidth="1"/>
    <col min="7946" max="8192" width="9.140625" style="59"/>
    <col min="8193" max="8193" width="17.5703125" style="59" customWidth="1"/>
    <col min="8194" max="8194" width="21.7109375" style="59" customWidth="1"/>
    <col min="8195" max="8195" width="12.42578125" style="59" customWidth="1"/>
    <col min="8196" max="8196" width="27.140625" style="59" customWidth="1"/>
    <col min="8197" max="8197" width="9.140625" style="59"/>
    <col min="8198" max="8198" width="17.7109375" style="59" customWidth="1"/>
    <col min="8199" max="8199" width="13.5703125" style="59" customWidth="1"/>
    <col min="8200" max="8200" width="19.5703125" style="59" customWidth="1"/>
    <col min="8201" max="8201" width="28.140625" style="59" customWidth="1"/>
    <col min="8202" max="8448" width="9.140625" style="59"/>
    <col min="8449" max="8449" width="17.5703125" style="59" customWidth="1"/>
    <col min="8450" max="8450" width="21.7109375" style="59" customWidth="1"/>
    <col min="8451" max="8451" width="12.42578125" style="59" customWidth="1"/>
    <col min="8452" max="8452" width="27.140625" style="59" customWidth="1"/>
    <col min="8453" max="8453" width="9.140625" style="59"/>
    <col min="8454" max="8454" width="17.7109375" style="59" customWidth="1"/>
    <col min="8455" max="8455" width="13.5703125" style="59" customWidth="1"/>
    <col min="8456" max="8456" width="19.5703125" style="59" customWidth="1"/>
    <col min="8457" max="8457" width="28.140625" style="59" customWidth="1"/>
    <col min="8458" max="8704" width="9.140625" style="59"/>
    <col min="8705" max="8705" width="17.5703125" style="59" customWidth="1"/>
    <col min="8706" max="8706" width="21.7109375" style="59" customWidth="1"/>
    <col min="8707" max="8707" width="12.42578125" style="59" customWidth="1"/>
    <col min="8708" max="8708" width="27.140625" style="59" customWidth="1"/>
    <col min="8709" max="8709" width="9.140625" style="59"/>
    <col min="8710" max="8710" width="17.7109375" style="59" customWidth="1"/>
    <col min="8711" max="8711" width="13.5703125" style="59" customWidth="1"/>
    <col min="8712" max="8712" width="19.5703125" style="59" customWidth="1"/>
    <col min="8713" max="8713" width="28.140625" style="59" customWidth="1"/>
    <col min="8714" max="8960" width="9.140625" style="59"/>
    <col min="8961" max="8961" width="17.5703125" style="59" customWidth="1"/>
    <col min="8962" max="8962" width="21.7109375" style="59" customWidth="1"/>
    <col min="8963" max="8963" width="12.42578125" style="59" customWidth="1"/>
    <col min="8964" max="8964" width="27.140625" style="59" customWidth="1"/>
    <col min="8965" max="8965" width="9.140625" style="59"/>
    <col min="8966" max="8966" width="17.7109375" style="59" customWidth="1"/>
    <col min="8967" max="8967" width="13.5703125" style="59" customWidth="1"/>
    <col min="8968" max="8968" width="19.5703125" style="59" customWidth="1"/>
    <col min="8969" max="8969" width="28.140625" style="59" customWidth="1"/>
    <col min="8970" max="9216" width="9.140625" style="59"/>
    <col min="9217" max="9217" width="17.5703125" style="59" customWidth="1"/>
    <col min="9218" max="9218" width="21.7109375" style="59" customWidth="1"/>
    <col min="9219" max="9219" width="12.42578125" style="59" customWidth="1"/>
    <col min="9220" max="9220" width="27.140625" style="59" customWidth="1"/>
    <col min="9221" max="9221" width="9.140625" style="59"/>
    <col min="9222" max="9222" width="17.7109375" style="59" customWidth="1"/>
    <col min="9223" max="9223" width="13.5703125" style="59" customWidth="1"/>
    <col min="9224" max="9224" width="19.5703125" style="59" customWidth="1"/>
    <col min="9225" max="9225" width="28.140625" style="59" customWidth="1"/>
    <col min="9226" max="9472" width="9.140625" style="59"/>
    <col min="9473" max="9473" width="17.5703125" style="59" customWidth="1"/>
    <col min="9474" max="9474" width="21.7109375" style="59" customWidth="1"/>
    <col min="9475" max="9475" width="12.42578125" style="59" customWidth="1"/>
    <col min="9476" max="9476" width="27.140625" style="59" customWidth="1"/>
    <col min="9477" max="9477" width="9.140625" style="59"/>
    <col min="9478" max="9478" width="17.7109375" style="59" customWidth="1"/>
    <col min="9479" max="9479" width="13.5703125" style="59" customWidth="1"/>
    <col min="9480" max="9480" width="19.5703125" style="59" customWidth="1"/>
    <col min="9481" max="9481" width="28.140625" style="59" customWidth="1"/>
    <col min="9482" max="9728" width="9.140625" style="59"/>
    <col min="9729" max="9729" width="17.5703125" style="59" customWidth="1"/>
    <col min="9730" max="9730" width="21.7109375" style="59" customWidth="1"/>
    <col min="9731" max="9731" width="12.42578125" style="59" customWidth="1"/>
    <col min="9732" max="9732" width="27.140625" style="59" customWidth="1"/>
    <col min="9733" max="9733" width="9.140625" style="59"/>
    <col min="9734" max="9734" width="17.7109375" style="59" customWidth="1"/>
    <col min="9735" max="9735" width="13.5703125" style="59" customWidth="1"/>
    <col min="9736" max="9736" width="19.5703125" style="59" customWidth="1"/>
    <col min="9737" max="9737" width="28.140625" style="59" customWidth="1"/>
    <col min="9738" max="9984" width="9.140625" style="59"/>
    <col min="9985" max="9985" width="17.5703125" style="59" customWidth="1"/>
    <col min="9986" max="9986" width="21.7109375" style="59" customWidth="1"/>
    <col min="9987" max="9987" width="12.42578125" style="59" customWidth="1"/>
    <col min="9988" max="9988" width="27.140625" style="59" customWidth="1"/>
    <col min="9989" max="9989" width="9.140625" style="59"/>
    <col min="9990" max="9990" width="17.7109375" style="59" customWidth="1"/>
    <col min="9991" max="9991" width="13.5703125" style="59" customWidth="1"/>
    <col min="9992" max="9992" width="19.5703125" style="59" customWidth="1"/>
    <col min="9993" max="9993" width="28.140625" style="59" customWidth="1"/>
    <col min="9994" max="10240" width="9.140625" style="59"/>
    <col min="10241" max="10241" width="17.5703125" style="59" customWidth="1"/>
    <col min="10242" max="10242" width="21.7109375" style="59" customWidth="1"/>
    <col min="10243" max="10243" width="12.42578125" style="59" customWidth="1"/>
    <col min="10244" max="10244" width="27.140625" style="59" customWidth="1"/>
    <col min="10245" max="10245" width="9.140625" style="59"/>
    <col min="10246" max="10246" width="17.7109375" style="59" customWidth="1"/>
    <col min="10247" max="10247" width="13.5703125" style="59" customWidth="1"/>
    <col min="10248" max="10248" width="19.5703125" style="59" customWidth="1"/>
    <col min="10249" max="10249" width="28.140625" style="59" customWidth="1"/>
    <col min="10250" max="10496" width="9.140625" style="59"/>
    <col min="10497" max="10497" width="17.5703125" style="59" customWidth="1"/>
    <col min="10498" max="10498" width="21.7109375" style="59" customWidth="1"/>
    <col min="10499" max="10499" width="12.42578125" style="59" customWidth="1"/>
    <col min="10500" max="10500" width="27.140625" style="59" customWidth="1"/>
    <col min="10501" max="10501" width="9.140625" style="59"/>
    <col min="10502" max="10502" width="17.7109375" style="59" customWidth="1"/>
    <col min="10503" max="10503" width="13.5703125" style="59" customWidth="1"/>
    <col min="10504" max="10504" width="19.5703125" style="59" customWidth="1"/>
    <col min="10505" max="10505" width="28.140625" style="59" customWidth="1"/>
    <col min="10506" max="10752" width="9.140625" style="59"/>
    <col min="10753" max="10753" width="17.5703125" style="59" customWidth="1"/>
    <col min="10754" max="10754" width="21.7109375" style="59" customWidth="1"/>
    <col min="10755" max="10755" width="12.42578125" style="59" customWidth="1"/>
    <col min="10756" max="10756" width="27.140625" style="59" customWidth="1"/>
    <col min="10757" max="10757" width="9.140625" style="59"/>
    <col min="10758" max="10758" width="17.7109375" style="59" customWidth="1"/>
    <col min="10759" max="10759" width="13.5703125" style="59" customWidth="1"/>
    <col min="10760" max="10760" width="19.5703125" style="59" customWidth="1"/>
    <col min="10761" max="10761" width="28.140625" style="59" customWidth="1"/>
    <col min="10762" max="11008" width="9.140625" style="59"/>
    <col min="11009" max="11009" width="17.5703125" style="59" customWidth="1"/>
    <col min="11010" max="11010" width="21.7109375" style="59" customWidth="1"/>
    <col min="11011" max="11011" width="12.42578125" style="59" customWidth="1"/>
    <col min="11012" max="11012" width="27.140625" style="59" customWidth="1"/>
    <col min="11013" max="11013" width="9.140625" style="59"/>
    <col min="11014" max="11014" width="17.7109375" style="59" customWidth="1"/>
    <col min="11015" max="11015" width="13.5703125" style="59" customWidth="1"/>
    <col min="11016" max="11016" width="19.5703125" style="59" customWidth="1"/>
    <col min="11017" max="11017" width="28.140625" style="59" customWidth="1"/>
    <col min="11018" max="11264" width="9.140625" style="59"/>
    <col min="11265" max="11265" width="17.5703125" style="59" customWidth="1"/>
    <col min="11266" max="11266" width="21.7109375" style="59" customWidth="1"/>
    <col min="11267" max="11267" width="12.42578125" style="59" customWidth="1"/>
    <col min="11268" max="11268" width="27.140625" style="59" customWidth="1"/>
    <col min="11269" max="11269" width="9.140625" style="59"/>
    <col min="11270" max="11270" width="17.7109375" style="59" customWidth="1"/>
    <col min="11271" max="11271" width="13.5703125" style="59" customWidth="1"/>
    <col min="11272" max="11272" width="19.5703125" style="59" customWidth="1"/>
    <col min="11273" max="11273" width="28.140625" style="59" customWidth="1"/>
    <col min="11274" max="11520" width="9.140625" style="59"/>
    <col min="11521" max="11521" width="17.5703125" style="59" customWidth="1"/>
    <col min="11522" max="11522" width="21.7109375" style="59" customWidth="1"/>
    <col min="11523" max="11523" width="12.42578125" style="59" customWidth="1"/>
    <col min="11524" max="11524" width="27.140625" style="59" customWidth="1"/>
    <col min="11525" max="11525" width="9.140625" style="59"/>
    <col min="11526" max="11526" width="17.7109375" style="59" customWidth="1"/>
    <col min="11527" max="11527" width="13.5703125" style="59" customWidth="1"/>
    <col min="11528" max="11528" width="19.5703125" style="59" customWidth="1"/>
    <col min="11529" max="11529" width="28.140625" style="59" customWidth="1"/>
    <col min="11530" max="11776" width="9.140625" style="59"/>
    <col min="11777" max="11777" width="17.5703125" style="59" customWidth="1"/>
    <col min="11778" max="11778" width="21.7109375" style="59" customWidth="1"/>
    <col min="11779" max="11779" width="12.42578125" style="59" customWidth="1"/>
    <col min="11780" max="11780" width="27.140625" style="59" customWidth="1"/>
    <col min="11781" max="11781" width="9.140625" style="59"/>
    <col min="11782" max="11782" width="17.7109375" style="59" customWidth="1"/>
    <col min="11783" max="11783" width="13.5703125" style="59" customWidth="1"/>
    <col min="11784" max="11784" width="19.5703125" style="59" customWidth="1"/>
    <col min="11785" max="11785" width="28.140625" style="59" customWidth="1"/>
    <col min="11786" max="12032" width="9.140625" style="59"/>
    <col min="12033" max="12033" width="17.5703125" style="59" customWidth="1"/>
    <col min="12034" max="12034" width="21.7109375" style="59" customWidth="1"/>
    <col min="12035" max="12035" width="12.42578125" style="59" customWidth="1"/>
    <col min="12036" max="12036" width="27.140625" style="59" customWidth="1"/>
    <col min="12037" max="12037" width="9.140625" style="59"/>
    <col min="12038" max="12038" width="17.7109375" style="59" customWidth="1"/>
    <col min="12039" max="12039" width="13.5703125" style="59" customWidth="1"/>
    <col min="12040" max="12040" width="19.5703125" style="59" customWidth="1"/>
    <col min="12041" max="12041" width="28.140625" style="59" customWidth="1"/>
    <col min="12042" max="12288" width="9.140625" style="59"/>
    <col min="12289" max="12289" width="17.5703125" style="59" customWidth="1"/>
    <col min="12290" max="12290" width="21.7109375" style="59" customWidth="1"/>
    <col min="12291" max="12291" width="12.42578125" style="59" customWidth="1"/>
    <col min="12292" max="12292" width="27.140625" style="59" customWidth="1"/>
    <col min="12293" max="12293" width="9.140625" style="59"/>
    <col min="12294" max="12294" width="17.7109375" style="59" customWidth="1"/>
    <col min="12295" max="12295" width="13.5703125" style="59" customWidth="1"/>
    <col min="12296" max="12296" width="19.5703125" style="59" customWidth="1"/>
    <col min="12297" max="12297" width="28.140625" style="59" customWidth="1"/>
    <col min="12298" max="12544" width="9.140625" style="59"/>
    <col min="12545" max="12545" width="17.5703125" style="59" customWidth="1"/>
    <col min="12546" max="12546" width="21.7109375" style="59" customWidth="1"/>
    <col min="12547" max="12547" width="12.42578125" style="59" customWidth="1"/>
    <col min="12548" max="12548" width="27.140625" style="59" customWidth="1"/>
    <col min="12549" max="12549" width="9.140625" style="59"/>
    <col min="12550" max="12550" width="17.7109375" style="59" customWidth="1"/>
    <col min="12551" max="12551" width="13.5703125" style="59" customWidth="1"/>
    <col min="12552" max="12552" width="19.5703125" style="59" customWidth="1"/>
    <col min="12553" max="12553" width="28.140625" style="59" customWidth="1"/>
    <col min="12554" max="12800" width="9.140625" style="59"/>
    <col min="12801" max="12801" width="17.5703125" style="59" customWidth="1"/>
    <col min="12802" max="12802" width="21.7109375" style="59" customWidth="1"/>
    <col min="12803" max="12803" width="12.42578125" style="59" customWidth="1"/>
    <col min="12804" max="12804" width="27.140625" style="59" customWidth="1"/>
    <col min="12805" max="12805" width="9.140625" style="59"/>
    <col min="12806" max="12806" width="17.7109375" style="59" customWidth="1"/>
    <col min="12807" max="12807" width="13.5703125" style="59" customWidth="1"/>
    <col min="12808" max="12808" width="19.5703125" style="59" customWidth="1"/>
    <col min="12809" max="12809" width="28.140625" style="59" customWidth="1"/>
    <col min="12810" max="13056" width="9.140625" style="59"/>
    <col min="13057" max="13057" width="17.5703125" style="59" customWidth="1"/>
    <col min="13058" max="13058" width="21.7109375" style="59" customWidth="1"/>
    <col min="13059" max="13059" width="12.42578125" style="59" customWidth="1"/>
    <col min="13060" max="13060" width="27.140625" style="59" customWidth="1"/>
    <col min="13061" max="13061" width="9.140625" style="59"/>
    <col min="13062" max="13062" width="17.7109375" style="59" customWidth="1"/>
    <col min="13063" max="13063" width="13.5703125" style="59" customWidth="1"/>
    <col min="13064" max="13064" width="19.5703125" style="59" customWidth="1"/>
    <col min="13065" max="13065" width="28.140625" style="59" customWidth="1"/>
    <col min="13066" max="13312" width="9.140625" style="59"/>
    <col min="13313" max="13313" width="17.5703125" style="59" customWidth="1"/>
    <col min="13314" max="13314" width="21.7109375" style="59" customWidth="1"/>
    <col min="13315" max="13315" width="12.42578125" style="59" customWidth="1"/>
    <col min="13316" max="13316" width="27.140625" style="59" customWidth="1"/>
    <col min="13317" max="13317" width="9.140625" style="59"/>
    <col min="13318" max="13318" width="17.7109375" style="59" customWidth="1"/>
    <col min="13319" max="13319" width="13.5703125" style="59" customWidth="1"/>
    <col min="13320" max="13320" width="19.5703125" style="59" customWidth="1"/>
    <col min="13321" max="13321" width="28.140625" style="59" customWidth="1"/>
    <col min="13322" max="13568" width="9.140625" style="59"/>
    <col min="13569" max="13569" width="17.5703125" style="59" customWidth="1"/>
    <col min="13570" max="13570" width="21.7109375" style="59" customWidth="1"/>
    <col min="13571" max="13571" width="12.42578125" style="59" customWidth="1"/>
    <col min="13572" max="13572" width="27.140625" style="59" customWidth="1"/>
    <col min="13573" max="13573" width="9.140625" style="59"/>
    <col min="13574" max="13574" width="17.7109375" style="59" customWidth="1"/>
    <col min="13575" max="13575" width="13.5703125" style="59" customWidth="1"/>
    <col min="13576" max="13576" width="19.5703125" style="59" customWidth="1"/>
    <col min="13577" max="13577" width="28.140625" style="59" customWidth="1"/>
    <col min="13578" max="13824" width="9.140625" style="59"/>
    <col min="13825" max="13825" width="17.5703125" style="59" customWidth="1"/>
    <col min="13826" max="13826" width="21.7109375" style="59" customWidth="1"/>
    <col min="13827" max="13827" width="12.42578125" style="59" customWidth="1"/>
    <col min="13828" max="13828" width="27.140625" style="59" customWidth="1"/>
    <col min="13829" max="13829" width="9.140625" style="59"/>
    <col min="13830" max="13830" width="17.7109375" style="59" customWidth="1"/>
    <col min="13831" max="13831" width="13.5703125" style="59" customWidth="1"/>
    <col min="13832" max="13832" width="19.5703125" style="59" customWidth="1"/>
    <col min="13833" max="13833" width="28.140625" style="59" customWidth="1"/>
    <col min="13834" max="14080" width="9.140625" style="59"/>
    <col min="14081" max="14081" width="17.5703125" style="59" customWidth="1"/>
    <col min="14082" max="14082" width="21.7109375" style="59" customWidth="1"/>
    <col min="14083" max="14083" width="12.42578125" style="59" customWidth="1"/>
    <col min="14084" max="14084" width="27.140625" style="59" customWidth="1"/>
    <col min="14085" max="14085" width="9.140625" style="59"/>
    <col min="14086" max="14086" width="17.7109375" style="59" customWidth="1"/>
    <col min="14087" max="14087" width="13.5703125" style="59" customWidth="1"/>
    <col min="14088" max="14088" width="19.5703125" style="59" customWidth="1"/>
    <col min="14089" max="14089" width="28.140625" style="59" customWidth="1"/>
    <col min="14090" max="14336" width="9.140625" style="59"/>
    <col min="14337" max="14337" width="17.5703125" style="59" customWidth="1"/>
    <col min="14338" max="14338" width="21.7109375" style="59" customWidth="1"/>
    <col min="14339" max="14339" width="12.42578125" style="59" customWidth="1"/>
    <col min="14340" max="14340" width="27.140625" style="59" customWidth="1"/>
    <col min="14341" max="14341" width="9.140625" style="59"/>
    <col min="14342" max="14342" width="17.7109375" style="59" customWidth="1"/>
    <col min="14343" max="14343" width="13.5703125" style="59" customWidth="1"/>
    <col min="14344" max="14344" width="19.5703125" style="59" customWidth="1"/>
    <col min="14345" max="14345" width="28.140625" style="59" customWidth="1"/>
    <col min="14346" max="14592" width="9.140625" style="59"/>
    <col min="14593" max="14593" width="17.5703125" style="59" customWidth="1"/>
    <col min="14594" max="14594" width="21.7109375" style="59" customWidth="1"/>
    <col min="14595" max="14595" width="12.42578125" style="59" customWidth="1"/>
    <col min="14596" max="14596" width="27.140625" style="59" customWidth="1"/>
    <col min="14597" max="14597" width="9.140625" style="59"/>
    <col min="14598" max="14598" width="17.7109375" style="59" customWidth="1"/>
    <col min="14599" max="14599" width="13.5703125" style="59" customWidth="1"/>
    <col min="14600" max="14600" width="19.5703125" style="59" customWidth="1"/>
    <col min="14601" max="14601" width="28.140625" style="59" customWidth="1"/>
    <col min="14602" max="14848" width="9.140625" style="59"/>
    <col min="14849" max="14849" width="17.5703125" style="59" customWidth="1"/>
    <col min="14850" max="14850" width="21.7109375" style="59" customWidth="1"/>
    <col min="14851" max="14851" width="12.42578125" style="59" customWidth="1"/>
    <col min="14852" max="14852" width="27.140625" style="59" customWidth="1"/>
    <col min="14853" max="14853" width="9.140625" style="59"/>
    <col min="14854" max="14854" width="17.7109375" style="59" customWidth="1"/>
    <col min="14855" max="14855" width="13.5703125" style="59" customWidth="1"/>
    <col min="14856" max="14856" width="19.5703125" style="59" customWidth="1"/>
    <col min="14857" max="14857" width="28.140625" style="59" customWidth="1"/>
    <col min="14858" max="15104" width="9.140625" style="59"/>
    <col min="15105" max="15105" width="17.5703125" style="59" customWidth="1"/>
    <col min="15106" max="15106" width="21.7109375" style="59" customWidth="1"/>
    <col min="15107" max="15107" width="12.42578125" style="59" customWidth="1"/>
    <col min="15108" max="15108" width="27.140625" style="59" customWidth="1"/>
    <col min="15109" max="15109" width="9.140625" style="59"/>
    <col min="15110" max="15110" width="17.7109375" style="59" customWidth="1"/>
    <col min="15111" max="15111" width="13.5703125" style="59" customWidth="1"/>
    <col min="15112" max="15112" width="19.5703125" style="59" customWidth="1"/>
    <col min="15113" max="15113" width="28.140625" style="59" customWidth="1"/>
    <col min="15114" max="15360" width="9.140625" style="59"/>
    <col min="15361" max="15361" width="17.5703125" style="59" customWidth="1"/>
    <col min="15362" max="15362" width="21.7109375" style="59" customWidth="1"/>
    <col min="15363" max="15363" width="12.42578125" style="59" customWidth="1"/>
    <col min="15364" max="15364" width="27.140625" style="59" customWidth="1"/>
    <col min="15365" max="15365" width="9.140625" style="59"/>
    <col min="15366" max="15366" width="17.7109375" style="59" customWidth="1"/>
    <col min="15367" max="15367" width="13.5703125" style="59" customWidth="1"/>
    <col min="15368" max="15368" width="19.5703125" style="59" customWidth="1"/>
    <col min="15369" max="15369" width="28.140625" style="59" customWidth="1"/>
    <col min="15370" max="15616" width="9.140625" style="59"/>
    <col min="15617" max="15617" width="17.5703125" style="59" customWidth="1"/>
    <col min="15618" max="15618" width="21.7109375" style="59" customWidth="1"/>
    <col min="15619" max="15619" width="12.42578125" style="59" customWidth="1"/>
    <col min="15620" max="15620" width="27.140625" style="59" customWidth="1"/>
    <col min="15621" max="15621" width="9.140625" style="59"/>
    <col min="15622" max="15622" width="17.7109375" style="59" customWidth="1"/>
    <col min="15623" max="15623" width="13.5703125" style="59" customWidth="1"/>
    <col min="15624" max="15624" width="19.5703125" style="59" customWidth="1"/>
    <col min="15625" max="15625" width="28.140625" style="59" customWidth="1"/>
    <col min="15626" max="15872" width="9.140625" style="59"/>
    <col min="15873" max="15873" width="17.5703125" style="59" customWidth="1"/>
    <col min="15874" max="15874" width="21.7109375" style="59" customWidth="1"/>
    <col min="15875" max="15875" width="12.42578125" style="59" customWidth="1"/>
    <col min="15876" max="15876" width="27.140625" style="59" customWidth="1"/>
    <col min="15877" max="15877" width="9.140625" style="59"/>
    <col min="15878" max="15878" width="17.7109375" style="59" customWidth="1"/>
    <col min="15879" max="15879" width="13.5703125" style="59" customWidth="1"/>
    <col min="15880" max="15880" width="19.5703125" style="59" customWidth="1"/>
    <col min="15881" max="15881" width="28.140625" style="59" customWidth="1"/>
    <col min="15882" max="16128" width="9.140625" style="59"/>
    <col min="16129" max="16129" width="17.5703125" style="59" customWidth="1"/>
    <col min="16130" max="16130" width="21.7109375" style="59" customWidth="1"/>
    <col min="16131" max="16131" width="12.42578125" style="59" customWidth="1"/>
    <col min="16132" max="16132" width="27.140625" style="59" customWidth="1"/>
    <col min="16133" max="16133" width="9.140625" style="59"/>
    <col min="16134" max="16134" width="17.7109375" style="59" customWidth="1"/>
    <col min="16135" max="16135" width="13.5703125" style="59" customWidth="1"/>
    <col min="16136" max="16136" width="19.5703125" style="59" customWidth="1"/>
    <col min="16137" max="16137" width="28.140625" style="59" customWidth="1"/>
    <col min="16138" max="16384" width="9.140625" style="59"/>
  </cols>
  <sheetData>
    <row r="1" spans="1:13" customFormat="1" ht="7.5" customHeight="1" x14ac:dyDescent="0.25">
      <c r="A1" s="113"/>
      <c r="D1" s="151"/>
      <c r="F1" s="151"/>
      <c r="G1" s="151"/>
      <c r="I1" s="151"/>
    </row>
    <row r="2" spans="1:13" customFormat="1" ht="51" customHeight="1" x14ac:dyDescent="0.25">
      <c r="A2" s="113"/>
      <c r="B2" s="2489" t="s">
        <v>186</v>
      </c>
      <c r="C2" s="2490"/>
      <c r="D2" s="2490"/>
      <c r="E2" s="2490"/>
      <c r="F2" s="2490"/>
      <c r="G2" s="2490"/>
      <c r="H2" s="2490"/>
      <c r="I2" s="2490"/>
      <c r="J2" s="2490"/>
      <c r="K2" s="2490"/>
      <c r="L2" s="2491"/>
    </row>
    <row r="3" spans="1:13" customFormat="1" ht="14.25" hidden="1" customHeight="1" x14ac:dyDescent="0.25">
      <c r="A3" s="113"/>
      <c r="B3" s="127"/>
      <c r="C3" s="127"/>
      <c r="D3" s="127"/>
      <c r="E3" s="127"/>
      <c r="F3" s="127"/>
      <c r="G3" s="127"/>
      <c r="H3" s="127"/>
      <c r="I3" s="127"/>
      <c r="J3" s="127"/>
      <c r="K3" s="127"/>
      <c r="L3" s="60"/>
      <c r="M3" s="60"/>
    </row>
    <row r="4" spans="1:13" s="151" customFormat="1" ht="10.5" hidden="1" customHeight="1" x14ac:dyDescent="0.25">
      <c r="B4" s="127"/>
      <c r="C4" s="127"/>
      <c r="D4" s="127"/>
      <c r="E4" s="127"/>
      <c r="F4" s="127"/>
      <c r="G4" s="127"/>
      <c r="H4" s="127"/>
      <c r="I4" s="127"/>
      <c r="J4" s="127"/>
      <c r="K4" s="127"/>
      <c r="L4" s="60"/>
      <c r="M4" s="60"/>
    </row>
    <row r="5" spans="1:13" s="151" customFormat="1" ht="14.25" hidden="1" customHeight="1" x14ac:dyDescent="0.25">
      <c r="B5" s="127"/>
      <c r="C5" s="127"/>
      <c r="D5" s="127"/>
      <c r="E5" s="127"/>
      <c r="F5" s="127"/>
      <c r="G5" s="127"/>
      <c r="H5" s="127"/>
      <c r="I5" s="127"/>
      <c r="J5" s="127"/>
      <c r="K5" s="127"/>
      <c r="L5" s="60"/>
      <c r="M5" s="60"/>
    </row>
    <row r="6" spans="1:13" s="151" customFormat="1" ht="9.75" hidden="1" customHeight="1" x14ac:dyDescent="0.25">
      <c r="B6" s="127"/>
      <c r="C6" s="127"/>
      <c r="D6" s="127"/>
      <c r="E6" s="127"/>
      <c r="F6" s="127"/>
      <c r="G6" s="127"/>
      <c r="H6" s="127"/>
      <c r="I6" s="127"/>
      <c r="J6" s="127"/>
      <c r="K6" s="127"/>
      <c r="L6" s="60"/>
      <c r="M6" s="60"/>
    </row>
    <row r="7" spans="1:13" s="151" customFormat="1" ht="17.25" hidden="1" customHeight="1" x14ac:dyDescent="0.25">
      <c r="B7" s="127"/>
      <c r="C7" s="127"/>
      <c r="D7" s="127"/>
      <c r="E7" s="127"/>
      <c r="F7" s="127"/>
      <c r="G7" s="127"/>
      <c r="H7" s="127"/>
      <c r="I7" s="127"/>
      <c r="J7" s="127"/>
      <c r="K7" s="127"/>
      <c r="L7" s="60"/>
      <c r="M7" s="60"/>
    </row>
    <row r="8" spans="1:13" s="151" customFormat="1" ht="12.75" hidden="1" customHeight="1" x14ac:dyDescent="0.25">
      <c r="B8" s="127"/>
      <c r="C8" s="127"/>
      <c r="D8" s="127"/>
      <c r="E8" s="127"/>
      <c r="F8" s="127"/>
      <c r="G8" s="127"/>
      <c r="H8" s="127"/>
      <c r="I8" s="127"/>
      <c r="J8" s="127"/>
      <c r="K8" s="127"/>
      <c r="L8" s="60"/>
      <c r="M8" s="60"/>
    </row>
    <row r="9" spans="1:13" s="151" customFormat="1" ht="6" hidden="1" customHeight="1" x14ac:dyDescent="0.25">
      <c r="B9" s="127"/>
      <c r="C9" s="127"/>
      <c r="D9" s="127"/>
      <c r="E9" s="127"/>
      <c r="F9" s="127"/>
      <c r="G9" s="127"/>
      <c r="H9" s="127"/>
      <c r="I9" s="127"/>
      <c r="J9" s="127"/>
      <c r="K9" s="127"/>
      <c r="L9" s="60"/>
      <c r="M9" s="60"/>
    </row>
    <row r="10" spans="1:13" s="151" customFormat="1" ht="46.5" customHeight="1" x14ac:dyDescent="0.25">
      <c r="B10" s="127"/>
      <c r="C10" s="127"/>
      <c r="D10" s="127"/>
      <c r="E10" s="127"/>
      <c r="F10" s="127"/>
      <c r="G10" s="127"/>
      <c r="H10" s="127"/>
      <c r="I10" s="127"/>
      <c r="J10" s="127"/>
      <c r="K10" s="127"/>
      <c r="L10" s="60"/>
      <c r="M10" s="60"/>
    </row>
    <row r="11" spans="1:13" s="61" customFormat="1" ht="33" customHeight="1" x14ac:dyDescent="0.25">
      <c r="A11" s="151"/>
      <c r="B11" s="1536" t="s">
        <v>1305</v>
      </c>
      <c r="C11" s="967" t="s">
        <v>183</v>
      </c>
      <c r="D11" s="967" t="s">
        <v>122</v>
      </c>
      <c r="E11" s="967" t="s">
        <v>2606</v>
      </c>
      <c r="F11" s="967" t="s">
        <v>268</v>
      </c>
      <c r="G11" s="967" t="s">
        <v>292</v>
      </c>
      <c r="H11" s="967" t="s">
        <v>2607</v>
      </c>
      <c r="I11" s="1538" t="s">
        <v>249</v>
      </c>
      <c r="J11" s="967" t="s">
        <v>291</v>
      </c>
      <c r="K11" s="967" t="str">
        <f>IF(Charter!F13="Program","Program Phase","Project Phase")</f>
        <v>Project Phase</v>
      </c>
      <c r="L11" s="1554" t="s">
        <v>410</v>
      </c>
    </row>
    <row r="12" spans="1:13" ht="24.95" customHeight="1" x14ac:dyDescent="0.25">
      <c r="A12" s="151"/>
      <c r="B12" s="1073"/>
      <c r="C12" s="1074"/>
      <c r="D12" s="1074"/>
      <c r="E12" s="982"/>
      <c r="F12" s="982"/>
      <c r="G12" s="2112"/>
      <c r="H12" s="1779"/>
      <c r="I12" s="982"/>
      <c r="J12" s="982"/>
      <c r="K12" s="982"/>
      <c r="L12" s="1075"/>
    </row>
    <row r="13" spans="1:13" ht="24.95" customHeight="1" x14ac:dyDescent="0.25">
      <c r="A13" s="151"/>
      <c r="B13" s="1073"/>
      <c r="C13" s="1074"/>
      <c r="D13" s="1074"/>
      <c r="E13" s="982"/>
      <c r="F13" s="982"/>
      <c r="G13" s="2112"/>
      <c r="H13" s="1779"/>
      <c r="I13" s="982"/>
      <c r="J13" s="982"/>
      <c r="K13" s="982"/>
      <c r="L13" s="1075"/>
    </row>
    <row r="14" spans="1:13" ht="24.95" customHeight="1" x14ac:dyDescent="0.25">
      <c r="A14" s="151"/>
      <c r="B14" s="1073"/>
      <c r="C14" s="1074"/>
      <c r="D14" s="1074"/>
      <c r="E14" s="982"/>
      <c r="F14" s="982"/>
      <c r="G14" s="2112"/>
      <c r="H14" s="1779"/>
      <c r="I14" s="982"/>
      <c r="J14" s="982"/>
      <c r="K14" s="982"/>
      <c r="L14" s="1075"/>
    </row>
    <row r="15" spans="1:13" ht="24.95" customHeight="1" x14ac:dyDescent="0.25">
      <c r="A15" s="151"/>
      <c r="B15" s="1073"/>
      <c r="C15" s="1074"/>
      <c r="D15" s="1074"/>
      <c r="E15" s="982"/>
      <c r="F15" s="982"/>
      <c r="G15" s="2112"/>
      <c r="H15" s="1779"/>
      <c r="I15" s="982"/>
      <c r="J15" s="982"/>
      <c r="K15" s="982"/>
      <c r="L15" s="1075"/>
    </row>
    <row r="16" spans="1:13" ht="24.95" customHeight="1" x14ac:dyDescent="0.25">
      <c r="A16" s="151"/>
      <c r="B16" s="1073"/>
      <c r="C16" s="1074"/>
      <c r="D16" s="1074"/>
      <c r="E16" s="982"/>
      <c r="F16" s="982"/>
      <c r="G16" s="2112"/>
      <c r="H16" s="1779"/>
      <c r="I16" s="982"/>
      <c r="J16" s="982"/>
      <c r="K16" s="982"/>
      <c r="L16" s="1075"/>
    </row>
    <row r="17" spans="1:12" ht="24.95" customHeight="1" x14ac:dyDescent="0.25">
      <c r="A17" s="151"/>
      <c r="B17" s="1073"/>
      <c r="C17" s="1074"/>
      <c r="D17" s="1074"/>
      <c r="E17" s="982"/>
      <c r="F17" s="982"/>
      <c r="G17" s="2112"/>
      <c r="H17" s="1779"/>
      <c r="I17" s="982"/>
      <c r="J17" s="982"/>
      <c r="K17" s="982"/>
      <c r="L17" s="1075"/>
    </row>
    <row r="18" spans="1:12" ht="24.95" customHeight="1" x14ac:dyDescent="0.25">
      <c r="A18" s="151"/>
      <c r="B18" s="1073"/>
      <c r="C18" s="1074"/>
      <c r="D18" s="1074"/>
      <c r="E18" s="982"/>
      <c r="F18" s="982"/>
      <c r="G18" s="2112"/>
      <c r="H18" s="1779"/>
      <c r="I18" s="982"/>
      <c r="J18" s="982"/>
      <c r="K18" s="982"/>
      <c r="L18" s="1075"/>
    </row>
    <row r="19" spans="1:12" ht="24.95" customHeight="1" x14ac:dyDescent="0.25">
      <c r="A19" s="151"/>
      <c r="B19" s="1073"/>
      <c r="C19" s="1074"/>
      <c r="D19" s="1074"/>
      <c r="E19" s="982"/>
      <c r="F19" s="982"/>
      <c r="G19" s="2112"/>
      <c r="H19" s="1779"/>
      <c r="I19" s="982"/>
      <c r="J19" s="982"/>
      <c r="K19" s="982"/>
      <c r="L19" s="1075"/>
    </row>
    <row r="20" spans="1:12" ht="24.95" customHeight="1" x14ac:dyDescent="0.25">
      <c r="A20" s="151"/>
      <c r="B20" s="1073"/>
      <c r="C20" s="1074"/>
      <c r="D20" s="1074"/>
      <c r="E20" s="982"/>
      <c r="F20" s="982"/>
      <c r="G20" s="2112"/>
      <c r="H20" s="1779"/>
      <c r="I20" s="982"/>
      <c r="J20" s="982"/>
      <c r="K20" s="982"/>
      <c r="L20" s="1075"/>
    </row>
    <row r="21" spans="1:12" ht="24.95" customHeight="1" x14ac:dyDescent="0.25">
      <c r="A21" s="151"/>
      <c r="B21" s="1073"/>
      <c r="C21" s="1074"/>
      <c r="D21" s="1074"/>
      <c r="E21" s="982"/>
      <c r="F21" s="982"/>
      <c r="G21" s="2112"/>
      <c r="H21" s="1779"/>
      <c r="I21" s="982"/>
      <c r="J21" s="982"/>
      <c r="K21" s="982"/>
      <c r="L21" s="1075"/>
    </row>
    <row r="22" spans="1:12" ht="24.95" customHeight="1" x14ac:dyDescent="0.25">
      <c r="A22" s="151"/>
      <c r="B22" s="1073"/>
      <c r="C22" s="1074"/>
      <c r="D22" s="1074"/>
      <c r="E22" s="982"/>
      <c r="F22" s="982"/>
      <c r="G22" s="2112"/>
      <c r="H22" s="1779"/>
      <c r="I22" s="982"/>
      <c r="J22" s="982"/>
      <c r="K22" s="982"/>
      <c r="L22" s="1075"/>
    </row>
    <row r="23" spans="1:12" ht="24.95" customHeight="1" x14ac:dyDescent="0.25">
      <c r="A23" s="151"/>
      <c r="B23" s="1073"/>
      <c r="C23" s="1074"/>
      <c r="D23" s="1074"/>
      <c r="E23" s="982"/>
      <c r="F23" s="982"/>
      <c r="G23" s="2112"/>
      <c r="H23" s="1779"/>
      <c r="I23" s="982"/>
      <c r="J23" s="982"/>
      <c r="K23" s="982"/>
      <c r="L23" s="1075"/>
    </row>
    <row r="24" spans="1:12" ht="24.95" customHeight="1" x14ac:dyDescent="0.25">
      <c r="A24" s="151"/>
      <c r="B24" s="1073"/>
      <c r="C24" s="1074"/>
      <c r="D24" s="1074"/>
      <c r="E24" s="982"/>
      <c r="F24" s="982"/>
      <c r="G24" s="2112"/>
      <c r="H24" s="1779"/>
      <c r="I24" s="982"/>
      <c r="J24" s="982"/>
      <c r="K24" s="982"/>
      <c r="L24" s="1075"/>
    </row>
    <row r="25" spans="1:12" ht="24.95" customHeight="1" x14ac:dyDescent="0.25">
      <c r="A25" s="151"/>
      <c r="B25" s="1073"/>
      <c r="C25" s="1074"/>
      <c r="D25" s="1074"/>
      <c r="E25" s="982"/>
      <c r="F25" s="982"/>
      <c r="G25" s="2112"/>
      <c r="H25" s="1779"/>
      <c r="I25" s="982"/>
      <c r="J25" s="982"/>
      <c r="K25" s="982"/>
      <c r="L25" s="1075"/>
    </row>
    <row r="26" spans="1:12" ht="24.95" customHeight="1" x14ac:dyDescent="0.25">
      <c r="A26" s="151"/>
      <c r="B26" s="1073"/>
      <c r="C26" s="1074"/>
      <c r="D26" s="1074"/>
      <c r="E26" s="982"/>
      <c r="F26" s="982"/>
      <c r="G26" s="2112"/>
      <c r="H26" s="1779"/>
      <c r="I26" s="982"/>
      <c r="J26" s="982"/>
      <c r="K26" s="982"/>
      <c r="L26" s="1075"/>
    </row>
    <row r="27" spans="1:12" ht="24.95" customHeight="1" x14ac:dyDescent="0.25">
      <c r="A27" s="151"/>
      <c r="B27" s="1073"/>
      <c r="C27" s="1074"/>
      <c r="D27" s="1074"/>
      <c r="E27" s="982"/>
      <c r="F27" s="982"/>
      <c r="G27" s="2112"/>
      <c r="H27" s="1779"/>
      <c r="I27" s="982"/>
      <c r="J27" s="982"/>
      <c r="K27" s="982"/>
      <c r="L27" s="1075"/>
    </row>
    <row r="28" spans="1:12" ht="24.95" customHeight="1" x14ac:dyDescent="0.25">
      <c r="A28" s="151"/>
      <c r="B28" s="1073"/>
      <c r="C28" s="1074"/>
      <c r="D28" s="1074"/>
      <c r="E28" s="982"/>
      <c r="F28" s="982"/>
      <c r="G28" s="2112"/>
      <c r="H28" s="1779"/>
      <c r="I28" s="982"/>
      <c r="J28" s="982"/>
      <c r="K28" s="982"/>
      <c r="L28" s="1075"/>
    </row>
    <row r="29" spans="1:12" ht="24.95" customHeight="1" x14ac:dyDescent="0.25">
      <c r="A29" s="151"/>
      <c r="B29" s="1073"/>
      <c r="C29" s="1074"/>
      <c r="D29" s="1074"/>
      <c r="E29" s="982"/>
      <c r="F29" s="982"/>
      <c r="G29" s="2112"/>
      <c r="H29" s="1779"/>
      <c r="I29" s="982"/>
      <c r="J29" s="982"/>
      <c r="K29" s="982"/>
      <c r="L29" s="1075"/>
    </row>
    <row r="30" spans="1:12" ht="24.95" customHeight="1" x14ac:dyDescent="0.25">
      <c r="A30" s="151"/>
      <c r="B30" s="1073"/>
      <c r="C30" s="1074"/>
      <c r="D30" s="1074"/>
      <c r="E30" s="982"/>
      <c r="F30" s="982"/>
      <c r="G30" s="2112"/>
      <c r="H30" s="1779"/>
      <c r="I30" s="982"/>
      <c r="J30" s="982"/>
      <c r="K30" s="982"/>
      <c r="L30" s="1075"/>
    </row>
    <row r="31" spans="1:12" ht="24.95" customHeight="1" x14ac:dyDescent="0.25">
      <c r="A31" s="151"/>
      <c r="B31" s="1073"/>
      <c r="C31" s="1074"/>
      <c r="D31" s="1074"/>
      <c r="E31" s="982"/>
      <c r="F31" s="982"/>
      <c r="G31" s="2112"/>
      <c r="H31" s="1779"/>
      <c r="I31" s="982"/>
      <c r="J31" s="982"/>
      <c r="K31" s="982"/>
      <c r="L31" s="1075"/>
    </row>
    <row r="32" spans="1:12" ht="24.95" customHeight="1" x14ac:dyDescent="0.25">
      <c r="A32" s="151"/>
      <c r="B32" s="1073"/>
      <c r="C32" s="1074"/>
      <c r="D32" s="1074"/>
      <c r="E32" s="982"/>
      <c r="F32" s="982"/>
      <c r="G32" s="2112"/>
      <c r="H32" s="1779"/>
      <c r="I32" s="982"/>
      <c r="J32" s="982"/>
      <c r="K32" s="982"/>
      <c r="L32" s="1075"/>
    </row>
    <row r="33" spans="1:12" ht="24.95" customHeight="1" x14ac:dyDescent="0.25">
      <c r="A33" s="151"/>
      <c r="B33" s="1073"/>
      <c r="C33" s="1074"/>
      <c r="D33" s="1074"/>
      <c r="E33" s="982"/>
      <c r="F33" s="982"/>
      <c r="G33" s="2112"/>
      <c r="H33" s="1779"/>
      <c r="I33" s="982"/>
      <c r="J33" s="982"/>
      <c r="K33" s="982"/>
      <c r="L33" s="1075"/>
    </row>
    <row r="34" spans="1:12" ht="24.95" customHeight="1" x14ac:dyDescent="0.25">
      <c r="A34" s="151"/>
      <c r="B34" s="1073"/>
      <c r="C34" s="1074"/>
      <c r="D34" s="1074"/>
      <c r="E34" s="982"/>
      <c r="F34" s="982"/>
      <c r="G34" s="2112"/>
      <c r="H34" s="1779"/>
      <c r="I34" s="982"/>
      <c r="J34" s="982"/>
      <c r="K34" s="982"/>
      <c r="L34" s="1075"/>
    </row>
    <row r="35" spans="1:12" ht="24.95" customHeight="1" x14ac:dyDescent="0.25">
      <c r="A35" s="151"/>
      <c r="B35" s="1073"/>
      <c r="C35" s="1074"/>
      <c r="D35" s="1074"/>
      <c r="E35" s="982"/>
      <c r="F35" s="982"/>
      <c r="G35" s="2112"/>
      <c r="H35" s="1779"/>
      <c r="I35" s="982"/>
      <c r="J35" s="982"/>
      <c r="K35" s="982"/>
      <c r="L35" s="1075"/>
    </row>
    <row r="36" spans="1:12" ht="24.95" customHeight="1" x14ac:dyDescent="0.25">
      <c r="A36" s="151"/>
      <c r="B36" s="1073"/>
      <c r="C36" s="1074"/>
      <c r="D36" s="1074"/>
      <c r="E36" s="982"/>
      <c r="F36" s="982"/>
      <c r="G36" s="2112"/>
      <c r="H36" s="1779"/>
      <c r="I36" s="982"/>
      <c r="J36" s="982"/>
      <c r="K36" s="982"/>
      <c r="L36" s="1075"/>
    </row>
    <row r="37" spans="1:12" ht="24.95" customHeight="1" x14ac:dyDescent="0.25">
      <c r="A37" s="151"/>
      <c r="B37" s="1073"/>
      <c r="C37" s="1074"/>
      <c r="D37" s="1074"/>
      <c r="E37" s="982"/>
      <c r="F37" s="982"/>
      <c r="G37" s="2112"/>
      <c r="H37" s="1779"/>
      <c r="I37" s="982"/>
      <c r="J37" s="982"/>
      <c r="K37" s="982"/>
      <c r="L37" s="1075"/>
    </row>
    <row r="38" spans="1:12" ht="24.95" customHeight="1" x14ac:dyDescent="0.25">
      <c r="A38" s="151"/>
      <c r="B38" s="1073"/>
      <c r="C38" s="1074"/>
      <c r="D38" s="1074"/>
      <c r="E38" s="982"/>
      <c r="F38" s="982"/>
      <c r="G38" s="2112"/>
      <c r="H38" s="1779"/>
      <c r="I38" s="982"/>
      <c r="J38" s="982"/>
      <c r="K38" s="982"/>
      <c r="L38" s="1075"/>
    </row>
    <row r="39" spans="1:12" ht="24.95" customHeight="1" x14ac:dyDescent="0.25">
      <c r="A39" s="151"/>
      <c r="B39" s="1073"/>
      <c r="C39" s="1074"/>
      <c r="D39" s="1074"/>
      <c r="E39" s="982"/>
      <c r="F39" s="982"/>
      <c r="G39" s="2112"/>
      <c r="H39" s="1779"/>
      <c r="I39" s="982"/>
      <c r="J39" s="982"/>
      <c r="K39" s="982"/>
      <c r="L39" s="1075"/>
    </row>
    <row r="40" spans="1:12" ht="24.95" customHeight="1" x14ac:dyDescent="0.25">
      <c r="A40" s="151"/>
      <c r="B40" s="1073"/>
      <c r="C40" s="1074"/>
      <c r="D40" s="1074"/>
      <c r="E40" s="982"/>
      <c r="F40" s="982"/>
      <c r="G40" s="2112"/>
      <c r="H40" s="1779"/>
      <c r="I40" s="982"/>
      <c r="J40" s="982"/>
      <c r="K40" s="982"/>
      <c r="L40" s="1075"/>
    </row>
    <row r="41" spans="1:12" ht="24.95" customHeight="1" x14ac:dyDescent="0.25">
      <c r="A41" s="151"/>
      <c r="B41" s="1073"/>
      <c r="C41" s="1074"/>
      <c r="D41" s="1074"/>
      <c r="E41" s="982"/>
      <c r="F41" s="982"/>
      <c r="G41" s="2112"/>
      <c r="H41" s="1779"/>
      <c r="I41" s="982"/>
      <c r="J41" s="982"/>
      <c r="K41" s="982"/>
      <c r="L41" s="1075"/>
    </row>
    <row r="42" spans="1:12" ht="24.95" customHeight="1" x14ac:dyDescent="0.25">
      <c r="A42" s="151"/>
      <c r="B42" s="1073"/>
      <c r="C42" s="1074"/>
      <c r="D42" s="1074"/>
      <c r="E42" s="982"/>
      <c r="F42" s="982"/>
      <c r="G42" s="2112"/>
      <c r="H42" s="1779"/>
      <c r="I42" s="982"/>
      <c r="J42" s="982"/>
      <c r="K42" s="982"/>
      <c r="L42" s="1075"/>
    </row>
    <row r="43" spans="1:12" ht="24.95" customHeight="1" x14ac:dyDescent="0.25">
      <c r="A43" s="151"/>
      <c r="B43" s="1073"/>
      <c r="C43" s="1074"/>
      <c r="D43" s="1074"/>
      <c r="E43" s="982"/>
      <c r="F43" s="982"/>
      <c r="G43" s="2112"/>
      <c r="H43" s="1779"/>
      <c r="I43" s="982"/>
      <c r="J43" s="982"/>
      <c r="K43" s="982"/>
      <c r="L43" s="1075"/>
    </row>
    <row r="44" spans="1:12" ht="24.95" customHeight="1" x14ac:dyDescent="0.25">
      <c r="A44" s="151"/>
      <c r="B44" s="1073"/>
      <c r="C44" s="1074"/>
      <c r="D44" s="1074"/>
      <c r="E44" s="982"/>
      <c r="F44" s="982"/>
      <c r="G44" s="2112"/>
      <c r="H44" s="1779"/>
      <c r="I44" s="982"/>
      <c r="J44" s="982"/>
      <c r="K44" s="982"/>
      <c r="L44" s="1075"/>
    </row>
    <row r="45" spans="1:12" ht="24.95" customHeight="1" x14ac:dyDescent="0.25">
      <c r="A45" s="151"/>
      <c r="B45" s="1073"/>
      <c r="C45" s="1074"/>
      <c r="D45" s="1074"/>
      <c r="E45" s="982"/>
      <c r="F45" s="982"/>
      <c r="G45" s="2112"/>
      <c r="H45" s="1779"/>
      <c r="I45" s="982"/>
      <c r="J45" s="982"/>
      <c r="K45" s="982"/>
      <c r="L45" s="1075"/>
    </row>
    <row r="46" spans="1:12" ht="24.95" customHeight="1" x14ac:dyDescent="0.25">
      <c r="A46" s="151"/>
      <c r="B46" s="1073"/>
      <c r="C46" s="1074"/>
      <c r="D46" s="1074"/>
      <c r="E46" s="982"/>
      <c r="F46" s="982"/>
      <c r="G46" s="2112"/>
      <c r="H46" s="1779"/>
      <c r="I46" s="982"/>
      <c r="J46" s="982"/>
      <c r="K46" s="982"/>
      <c r="L46" s="1075"/>
    </row>
    <row r="47" spans="1:12" ht="24.95" customHeight="1" x14ac:dyDescent="0.25">
      <c r="A47" s="151"/>
      <c r="B47" s="1073"/>
      <c r="C47" s="1074"/>
      <c r="D47" s="1074"/>
      <c r="E47" s="982"/>
      <c r="F47" s="982"/>
      <c r="G47" s="2112"/>
      <c r="H47" s="1779"/>
      <c r="I47" s="982"/>
      <c r="J47" s="982"/>
      <c r="K47" s="982"/>
      <c r="L47" s="1075"/>
    </row>
    <row r="48" spans="1:12" ht="24.95" customHeight="1" x14ac:dyDescent="0.25">
      <c r="A48" s="151"/>
      <c r="B48" s="1073"/>
      <c r="C48" s="1074"/>
      <c r="D48" s="1074"/>
      <c r="E48" s="982"/>
      <c r="F48" s="982"/>
      <c r="G48" s="2112"/>
      <c r="H48" s="1779"/>
      <c r="I48" s="982"/>
      <c r="J48" s="982"/>
      <c r="K48" s="982"/>
      <c r="L48" s="1075"/>
    </row>
    <row r="49" spans="1:12" ht="24.95" customHeight="1" x14ac:dyDescent="0.25">
      <c r="A49" s="151"/>
      <c r="B49" s="1073"/>
      <c r="C49" s="1074"/>
      <c r="D49" s="1074"/>
      <c r="E49" s="982"/>
      <c r="F49" s="982"/>
      <c r="G49" s="2112"/>
      <c r="H49" s="1779"/>
      <c r="I49" s="982"/>
      <c r="J49" s="982"/>
      <c r="K49" s="982"/>
      <c r="L49" s="1075"/>
    </row>
    <row r="50" spans="1:12" ht="24.95" customHeight="1" x14ac:dyDescent="0.25">
      <c r="A50" s="151"/>
      <c r="B50" s="1073"/>
      <c r="C50" s="1074"/>
      <c r="D50" s="1074"/>
      <c r="E50" s="982"/>
      <c r="F50" s="982"/>
      <c r="G50" s="2112"/>
      <c r="H50" s="1779"/>
      <c r="I50" s="982"/>
      <c r="J50" s="982"/>
      <c r="K50" s="982"/>
      <c r="L50" s="1075"/>
    </row>
    <row r="51" spans="1:12" ht="24.95" customHeight="1" x14ac:dyDescent="0.25">
      <c r="A51" s="151"/>
      <c r="B51" s="1073"/>
      <c r="C51" s="1074"/>
      <c r="D51" s="1074"/>
      <c r="E51" s="982"/>
      <c r="F51" s="982"/>
      <c r="G51" s="2112"/>
      <c r="H51" s="1779"/>
      <c r="I51" s="982"/>
      <c r="J51" s="982"/>
      <c r="K51" s="982"/>
      <c r="L51" s="1075"/>
    </row>
    <row r="52" spans="1:12" ht="24.95" customHeight="1" x14ac:dyDescent="0.25">
      <c r="A52" s="151"/>
      <c r="B52" s="1073"/>
      <c r="C52" s="1074"/>
      <c r="D52" s="1074"/>
      <c r="E52" s="982"/>
      <c r="F52" s="982"/>
      <c r="G52" s="2112"/>
      <c r="H52" s="1779"/>
      <c r="I52" s="982"/>
      <c r="J52" s="982"/>
      <c r="K52" s="982"/>
      <c r="L52" s="1075"/>
    </row>
    <row r="53" spans="1:12" ht="24.95" customHeight="1" x14ac:dyDescent="0.25">
      <c r="A53" s="151"/>
      <c r="B53" s="1073"/>
      <c r="C53" s="1074"/>
      <c r="D53" s="1074"/>
      <c r="E53" s="982"/>
      <c r="F53" s="982"/>
      <c r="G53" s="2112"/>
      <c r="H53" s="1779"/>
      <c r="I53" s="982"/>
      <c r="J53" s="982"/>
      <c r="K53" s="982"/>
      <c r="L53" s="1075"/>
    </row>
    <row r="54" spans="1:12" ht="24.95" customHeight="1" x14ac:dyDescent="0.25">
      <c r="A54" s="151"/>
      <c r="B54" s="1073"/>
      <c r="C54" s="1074"/>
      <c r="D54" s="1074"/>
      <c r="E54" s="982"/>
      <c r="F54" s="982"/>
      <c r="G54" s="2112"/>
      <c r="H54" s="1779"/>
      <c r="I54" s="982"/>
      <c r="J54" s="982"/>
      <c r="K54" s="982"/>
      <c r="L54" s="1075"/>
    </row>
    <row r="55" spans="1:12" ht="24.95" customHeight="1" x14ac:dyDescent="0.25">
      <c r="A55" s="151"/>
      <c r="B55" s="1073"/>
      <c r="C55" s="1074"/>
      <c r="D55" s="1074"/>
      <c r="E55" s="982"/>
      <c r="F55" s="982"/>
      <c r="G55" s="2112"/>
      <c r="H55" s="1779"/>
      <c r="I55" s="982"/>
      <c r="J55" s="982"/>
      <c r="K55" s="982"/>
      <c r="L55" s="1075"/>
    </row>
    <row r="56" spans="1:12" ht="24.95" customHeight="1" x14ac:dyDescent="0.25">
      <c r="A56" s="151"/>
      <c r="B56" s="1073"/>
      <c r="C56" s="1074"/>
      <c r="D56" s="1074"/>
      <c r="E56" s="982"/>
      <c r="F56" s="982"/>
      <c r="G56" s="2112"/>
      <c r="H56" s="1779"/>
      <c r="I56" s="982"/>
      <c r="J56" s="982"/>
      <c r="K56" s="982"/>
      <c r="L56" s="1075"/>
    </row>
    <row r="57" spans="1:12" ht="24.95" customHeight="1" x14ac:dyDescent="0.25">
      <c r="A57" s="151"/>
      <c r="B57" s="1073"/>
      <c r="C57" s="1074"/>
      <c r="D57" s="1074"/>
      <c r="E57" s="982"/>
      <c r="F57" s="982"/>
      <c r="G57" s="2112"/>
      <c r="H57" s="1779"/>
      <c r="I57" s="982"/>
      <c r="J57" s="982"/>
      <c r="K57" s="982"/>
      <c r="L57" s="1075"/>
    </row>
    <row r="58" spans="1:12" ht="24.95" customHeight="1" x14ac:dyDescent="0.25">
      <c r="A58" s="151"/>
      <c r="B58" s="1073"/>
      <c r="C58" s="1074"/>
      <c r="D58" s="1074"/>
      <c r="E58" s="982"/>
      <c r="F58" s="982"/>
      <c r="G58" s="2112"/>
      <c r="H58" s="1779"/>
      <c r="I58" s="982"/>
      <c r="J58" s="982"/>
      <c r="K58" s="982"/>
      <c r="L58" s="1075"/>
    </row>
    <row r="59" spans="1:12" ht="24.95" customHeight="1" x14ac:dyDescent="0.25">
      <c r="A59" s="151"/>
      <c r="B59" s="1073"/>
      <c r="C59" s="1074"/>
      <c r="D59" s="1074"/>
      <c r="E59" s="982"/>
      <c r="F59" s="982"/>
      <c r="G59" s="2112"/>
      <c r="H59" s="1779"/>
      <c r="I59" s="982"/>
      <c r="J59" s="982"/>
      <c r="K59" s="982"/>
      <c r="L59" s="1075"/>
    </row>
    <row r="60" spans="1:12" ht="24.95" customHeight="1" x14ac:dyDescent="0.25">
      <c r="A60" s="151"/>
      <c r="B60" s="1073"/>
      <c r="C60" s="1074"/>
      <c r="D60" s="1074"/>
      <c r="E60" s="982"/>
      <c r="F60" s="982"/>
      <c r="G60" s="2112"/>
      <c r="H60" s="1779"/>
      <c r="I60" s="982"/>
      <c r="J60" s="982"/>
      <c r="K60" s="982"/>
      <c r="L60" s="1075"/>
    </row>
    <row r="61" spans="1:12" ht="24.95" customHeight="1" x14ac:dyDescent="0.25">
      <c r="A61" s="151"/>
      <c r="B61" s="1073"/>
      <c r="C61" s="1074"/>
      <c r="D61" s="1074"/>
      <c r="E61" s="982"/>
      <c r="F61" s="982"/>
      <c r="G61" s="2112"/>
      <c r="H61" s="1779"/>
      <c r="I61" s="982"/>
      <c r="J61" s="982"/>
      <c r="K61" s="982"/>
      <c r="L61" s="1075"/>
    </row>
    <row r="62" spans="1:12" ht="24.95" customHeight="1" x14ac:dyDescent="0.25">
      <c r="A62" s="151"/>
      <c r="B62" s="1073"/>
      <c r="C62" s="1074"/>
      <c r="D62" s="1074"/>
      <c r="E62" s="982"/>
      <c r="F62" s="982"/>
      <c r="G62" s="2112"/>
      <c r="H62" s="1779"/>
      <c r="I62" s="982"/>
      <c r="J62" s="982"/>
      <c r="K62" s="982"/>
      <c r="L62" s="1075"/>
    </row>
    <row r="63" spans="1:12" ht="24.95" customHeight="1" x14ac:dyDescent="0.25">
      <c r="A63" s="151"/>
      <c r="B63" s="1073"/>
      <c r="C63" s="1074"/>
      <c r="D63" s="1074"/>
      <c r="E63" s="982"/>
      <c r="F63" s="982"/>
      <c r="G63" s="2112"/>
      <c r="H63" s="1779"/>
      <c r="I63" s="982"/>
      <c r="J63" s="982"/>
      <c r="K63" s="982"/>
      <c r="L63" s="1075"/>
    </row>
    <row r="64" spans="1:12" ht="24.95" customHeight="1" x14ac:dyDescent="0.25">
      <c r="A64" s="151"/>
      <c r="B64" s="1073"/>
      <c r="C64" s="1074"/>
      <c r="D64" s="1074"/>
      <c r="E64" s="982"/>
      <c r="F64" s="982"/>
      <c r="G64" s="2112"/>
      <c r="H64" s="1779"/>
      <c r="I64" s="982"/>
      <c r="J64" s="982"/>
      <c r="K64" s="982"/>
      <c r="L64" s="1075"/>
    </row>
    <row r="65" spans="1:12" ht="24.95" customHeight="1" x14ac:dyDescent="0.25">
      <c r="A65" s="151"/>
      <c r="B65" s="1073"/>
      <c r="C65" s="1074"/>
      <c r="D65" s="1074"/>
      <c r="E65" s="982"/>
      <c r="F65" s="982"/>
      <c r="G65" s="2112"/>
      <c r="H65" s="1779"/>
      <c r="I65" s="982"/>
      <c r="J65" s="982"/>
      <c r="K65" s="982"/>
      <c r="L65" s="1075"/>
    </row>
    <row r="66" spans="1:12" ht="24.95" customHeight="1" x14ac:dyDescent="0.25">
      <c r="A66" s="151"/>
      <c r="B66" s="1073"/>
      <c r="C66" s="1074"/>
      <c r="D66" s="1074"/>
      <c r="E66" s="982"/>
      <c r="F66" s="982"/>
      <c r="G66" s="2112"/>
      <c r="H66" s="1779"/>
      <c r="I66" s="982"/>
      <c r="J66" s="982"/>
      <c r="K66" s="982"/>
      <c r="L66" s="1075"/>
    </row>
    <row r="67" spans="1:12" ht="24.95" customHeight="1" x14ac:dyDescent="0.25">
      <c r="A67" s="151"/>
      <c r="B67" s="1073"/>
      <c r="C67" s="1074"/>
      <c r="D67" s="1074"/>
      <c r="E67" s="982"/>
      <c r="F67" s="982"/>
      <c r="G67" s="2112"/>
      <c r="H67" s="1779"/>
      <c r="I67" s="982"/>
      <c r="J67" s="982"/>
      <c r="K67" s="982"/>
      <c r="L67" s="1075"/>
    </row>
    <row r="68" spans="1:12" ht="24.95" customHeight="1" x14ac:dyDescent="0.25">
      <c r="A68" s="151"/>
      <c r="B68" s="1073"/>
      <c r="C68" s="1074"/>
      <c r="D68" s="1074"/>
      <c r="E68" s="982"/>
      <c r="F68" s="982"/>
      <c r="G68" s="2112"/>
      <c r="H68" s="1779"/>
      <c r="I68" s="982"/>
      <c r="J68" s="982"/>
      <c r="K68" s="982"/>
      <c r="L68" s="1075"/>
    </row>
    <row r="69" spans="1:12" ht="24.95" customHeight="1" x14ac:dyDescent="0.25">
      <c r="A69" s="151"/>
      <c r="B69" s="1073"/>
      <c r="C69" s="1074"/>
      <c r="D69" s="1074"/>
      <c r="E69" s="982"/>
      <c r="F69" s="982"/>
      <c r="G69" s="2112"/>
      <c r="H69" s="1779"/>
      <c r="I69" s="982"/>
      <c r="J69" s="982"/>
      <c r="K69" s="982"/>
      <c r="L69" s="1075"/>
    </row>
    <row r="70" spans="1:12" ht="24.95" customHeight="1" x14ac:dyDescent="0.25">
      <c r="A70" s="151"/>
      <c r="B70" s="1073"/>
      <c r="C70" s="1074"/>
      <c r="D70" s="1074"/>
      <c r="E70" s="982"/>
      <c r="F70" s="982"/>
      <c r="G70" s="2112"/>
      <c r="H70" s="1779"/>
      <c r="I70" s="982"/>
      <c r="J70" s="982"/>
      <c r="K70" s="982"/>
      <c r="L70" s="1075"/>
    </row>
    <row r="71" spans="1:12" ht="24.95" customHeight="1" x14ac:dyDescent="0.25">
      <c r="A71" s="151"/>
      <c r="B71" s="1073"/>
      <c r="C71" s="1074"/>
      <c r="D71" s="1074"/>
      <c r="E71" s="982"/>
      <c r="F71" s="982"/>
      <c r="G71" s="2112"/>
      <c r="H71" s="1779"/>
      <c r="I71" s="982"/>
      <c r="J71" s="982"/>
      <c r="K71" s="982"/>
      <c r="L71" s="1075"/>
    </row>
    <row r="72" spans="1:12" ht="24.95" customHeight="1" x14ac:dyDescent="0.25">
      <c r="A72" s="151"/>
      <c r="B72" s="1073"/>
      <c r="C72" s="1074"/>
      <c r="D72" s="1074"/>
      <c r="E72" s="982"/>
      <c r="F72" s="982"/>
      <c r="G72" s="2112"/>
      <c r="H72" s="1779"/>
      <c r="I72" s="982"/>
      <c r="J72" s="982"/>
      <c r="K72" s="982"/>
      <c r="L72" s="1075"/>
    </row>
    <row r="73" spans="1:12" ht="24.95" customHeight="1" x14ac:dyDescent="0.25">
      <c r="A73" s="151"/>
      <c r="B73" s="1073"/>
      <c r="C73" s="1074"/>
      <c r="D73" s="1074"/>
      <c r="E73" s="982"/>
      <c r="F73" s="982"/>
      <c r="G73" s="2112"/>
      <c r="H73" s="1779"/>
      <c r="I73" s="982"/>
      <c r="J73" s="982"/>
      <c r="K73" s="982"/>
      <c r="L73" s="1075"/>
    </row>
    <row r="74" spans="1:12" ht="24.95" customHeight="1" x14ac:dyDescent="0.25">
      <c r="A74" s="151"/>
      <c r="B74" s="1073"/>
      <c r="C74" s="1074"/>
      <c r="D74" s="1074"/>
      <c r="E74" s="982"/>
      <c r="F74" s="982"/>
      <c r="G74" s="2112"/>
      <c r="H74" s="1779"/>
      <c r="I74" s="982"/>
      <c r="J74" s="982"/>
      <c r="K74" s="982"/>
      <c r="L74" s="1075"/>
    </row>
    <row r="75" spans="1:12" ht="24.95" customHeight="1" x14ac:dyDescent="0.25">
      <c r="A75" s="151"/>
      <c r="B75" s="1073"/>
      <c r="C75" s="1074"/>
      <c r="D75" s="1074"/>
      <c r="E75" s="982"/>
      <c r="F75" s="982"/>
      <c r="G75" s="2112"/>
      <c r="H75" s="1779"/>
      <c r="I75" s="982"/>
      <c r="J75" s="982"/>
      <c r="K75" s="982"/>
      <c r="L75" s="1075"/>
    </row>
    <row r="76" spans="1:12" ht="24.95" customHeight="1" x14ac:dyDescent="0.25">
      <c r="A76" s="151"/>
      <c r="B76" s="1073"/>
      <c r="C76" s="1074"/>
      <c r="D76" s="1074"/>
      <c r="E76" s="982"/>
      <c r="F76" s="982"/>
      <c r="G76" s="2112"/>
      <c r="H76" s="1779"/>
      <c r="I76" s="982"/>
      <c r="J76" s="982"/>
      <c r="K76" s="982"/>
      <c r="L76" s="1075"/>
    </row>
    <row r="77" spans="1:12" ht="24.95" customHeight="1" x14ac:dyDescent="0.25">
      <c r="A77" s="151"/>
      <c r="B77" s="1073"/>
      <c r="C77" s="1074"/>
      <c r="D77" s="1074"/>
      <c r="E77" s="982"/>
      <c r="F77" s="982"/>
      <c r="G77" s="2112"/>
      <c r="H77" s="1779"/>
      <c r="I77" s="982"/>
      <c r="J77" s="982"/>
      <c r="K77" s="982"/>
      <c r="L77" s="1075"/>
    </row>
    <row r="78" spans="1:12" ht="24.95" customHeight="1" x14ac:dyDescent="0.25">
      <c r="A78" s="151"/>
      <c r="B78" s="1073"/>
      <c r="C78" s="1074"/>
      <c r="D78" s="1074"/>
      <c r="E78" s="982"/>
      <c r="F78" s="982"/>
      <c r="G78" s="2112"/>
      <c r="H78" s="1779"/>
      <c r="I78" s="982"/>
      <c r="J78" s="982"/>
      <c r="K78" s="982"/>
      <c r="L78" s="1075"/>
    </row>
    <row r="79" spans="1:12" ht="24.95" customHeight="1" x14ac:dyDescent="0.25">
      <c r="A79" s="151"/>
      <c r="B79" s="1073"/>
      <c r="C79" s="1074"/>
      <c r="D79" s="1074"/>
      <c r="E79" s="982"/>
      <c r="F79" s="982"/>
      <c r="G79" s="2112"/>
      <c r="H79" s="1779"/>
      <c r="I79" s="982"/>
      <c r="J79" s="982"/>
      <c r="K79" s="982"/>
      <c r="L79" s="1075"/>
    </row>
    <row r="80" spans="1:12" ht="24.95" customHeight="1" x14ac:dyDescent="0.25">
      <c r="A80" s="151"/>
      <c r="B80" s="1073"/>
      <c r="C80" s="1074"/>
      <c r="D80" s="1074"/>
      <c r="E80" s="982"/>
      <c r="F80" s="982"/>
      <c r="G80" s="2112"/>
      <c r="H80" s="1779"/>
      <c r="I80" s="982"/>
      <c r="J80" s="982"/>
      <c r="K80" s="982"/>
      <c r="L80" s="1075"/>
    </row>
    <row r="81" spans="1:12" ht="24.95" customHeight="1" x14ac:dyDescent="0.25">
      <c r="A81" s="151"/>
      <c r="B81" s="1073"/>
      <c r="C81" s="1074"/>
      <c r="D81" s="1074"/>
      <c r="E81" s="982"/>
      <c r="F81" s="982"/>
      <c r="G81" s="2112"/>
      <c r="H81" s="1779"/>
      <c r="I81" s="982"/>
      <c r="J81" s="982"/>
      <c r="K81" s="982"/>
      <c r="L81" s="1075"/>
    </row>
    <row r="82" spans="1:12" ht="24.95" customHeight="1" x14ac:dyDescent="0.25">
      <c r="A82" s="151"/>
      <c r="B82" s="1073"/>
      <c r="C82" s="1074"/>
      <c r="D82" s="1074"/>
      <c r="E82" s="982"/>
      <c r="F82" s="982"/>
      <c r="G82" s="2112"/>
      <c r="H82" s="1779"/>
      <c r="I82" s="982"/>
      <c r="J82" s="982"/>
      <c r="K82" s="982"/>
      <c r="L82" s="1075"/>
    </row>
    <row r="83" spans="1:12" ht="24.95" customHeight="1" x14ac:dyDescent="0.25">
      <c r="A83" s="151"/>
      <c r="B83" s="1073"/>
      <c r="C83" s="1074"/>
      <c r="D83" s="1074"/>
      <c r="E83" s="982"/>
      <c r="F83" s="982"/>
      <c r="G83" s="2112"/>
      <c r="H83" s="1779"/>
      <c r="I83" s="982"/>
      <c r="J83" s="982"/>
      <c r="K83" s="982"/>
      <c r="L83" s="1075"/>
    </row>
    <row r="84" spans="1:12" ht="24.95" customHeight="1" x14ac:dyDescent="0.25">
      <c r="A84" s="151"/>
      <c r="B84" s="1073"/>
      <c r="C84" s="1074"/>
      <c r="D84" s="1074"/>
      <c r="E84" s="982"/>
      <c r="F84" s="982"/>
      <c r="G84" s="2112"/>
      <c r="H84" s="1779"/>
      <c r="I84" s="982"/>
      <c r="J84" s="982"/>
      <c r="K84" s="982"/>
      <c r="L84" s="1075"/>
    </row>
    <row r="85" spans="1:12" ht="24.95" customHeight="1" x14ac:dyDescent="0.25">
      <c r="A85" s="151"/>
      <c r="B85" s="1073"/>
      <c r="C85" s="1074"/>
      <c r="D85" s="1074"/>
      <c r="E85" s="982"/>
      <c r="F85" s="982"/>
      <c r="G85" s="2112"/>
      <c r="H85" s="1779"/>
      <c r="I85" s="982"/>
      <c r="J85" s="982"/>
      <c r="K85" s="982"/>
      <c r="L85" s="1075"/>
    </row>
    <row r="86" spans="1:12" ht="24.95" customHeight="1" x14ac:dyDescent="0.25">
      <c r="A86" s="151"/>
      <c r="B86" s="1073"/>
      <c r="C86" s="1074"/>
      <c r="D86" s="1074"/>
      <c r="E86" s="982"/>
      <c r="F86" s="982"/>
      <c r="G86" s="2112"/>
      <c r="H86" s="1779"/>
      <c r="I86" s="982"/>
      <c r="J86" s="982"/>
      <c r="K86" s="982"/>
      <c r="L86" s="1075"/>
    </row>
    <row r="87" spans="1:12" ht="24.95" customHeight="1" x14ac:dyDescent="0.25">
      <c r="A87" s="151"/>
      <c r="B87" s="1073"/>
      <c r="C87" s="1074"/>
      <c r="D87" s="1074"/>
      <c r="E87" s="982"/>
      <c r="F87" s="982"/>
      <c r="G87" s="2112"/>
      <c r="H87" s="1779"/>
      <c r="I87" s="982"/>
      <c r="J87" s="982"/>
      <c r="K87" s="982"/>
      <c r="L87" s="1075"/>
    </row>
    <row r="88" spans="1:12" ht="24.95" customHeight="1" x14ac:dyDescent="0.25">
      <c r="A88" s="151"/>
      <c r="B88" s="1073"/>
      <c r="C88" s="1074"/>
      <c r="D88" s="1074"/>
      <c r="E88" s="982"/>
      <c r="F88" s="982"/>
      <c r="G88" s="2112"/>
      <c r="H88" s="1779"/>
      <c r="I88" s="982"/>
      <c r="J88" s="982"/>
      <c r="K88" s="982"/>
      <c r="L88" s="1075"/>
    </row>
  </sheetData>
  <autoFilter ref="B11:L12" xr:uid="{00000000-0009-0000-0000-00001B000000}"/>
  <mergeCells count="1">
    <mergeCell ref="B2:L2"/>
  </mergeCells>
  <conditionalFormatting sqref="L12:L88">
    <cfRule type="cellIs" dxfId="374" priority="1" operator="equal">
      <formula>"N"</formula>
    </cfRule>
    <cfRule type="cellIs" dxfId="373" priority="2" operator="equal">
      <formula>"Y"</formula>
    </cfRule>
  </conditionalFormatting>
  <dataValidations count="5">
    <dataValidation type="list" allowBlank="1" showInputMessage="1" showErrorMessage="1" sqref="JB64847:JB64856 SX64847:SX64856 ACT64847:ACT64856 AMP64847:AMP64856 AWL64847:AWL64856 BGH64847:BGH64856 BQD64847:BQD64856 BZZ64847:BZZ64856 CJV64847:CJV64856 CTR64847:CTR64856 DDN64847:DDN64856 DNJ64847:DNJ64856 DXF64847:DXF64856 EHB64847:EHB64856 EQX64847:EQX64856 FAT64847:FAT64856 FKP64847:FKP64856 FUL64847:FUL64856 GEH64847:GEH64856 GOD64847:GOD64856 GXZ64847:GXZ64856 HHV64847:HHV64856 HRR64847:HRR64856 IBN64847:IBN64856 ILJ64847:ILJ64856 IVF64847:IVF64856 JFB64847:JFB64856 JOX64847:JOX64856 JYT64847:JYT64856 KIP64847:KIP64856 KSL64847:KSL64856 LCH64847:LCH64856 LMD64847:LMD64856 LVZ64847:LVZ64856 MFV64847:MFV64856 MPR64847:MPR64856 MZN64847:MZN64856 NJJ64847:NJJ64856 NTF64847:NTF64856 ODB64847:ODB64856 OMX64847:OMX64856 OWT64847:OWT64856 PGP64847:PGP64856 PQL64847:PQL64856 QAH64847:QAH64856 QKD64847:QKD64856 QTZ64847:QTZ64856 RDV64847:RDV64856 RNR64847:RNR64856 RXN64847:RXN64856 SHJ64847:SHJ64856 SRF64847:SRF64856 TBB64847:TBB64856 TKX64847:TKX64856 TUT64847:TUT64856 UEP64847:UEP64856 UOL64847:UOL64856 UYH64847:UYH64856 VID64847:VID64856 VRZ64847:VRZ64856 WBV64847:WBV64856 WLR64847:WLR64856 WVN64847:WVN64856 JB130383:JB130392 SX130383:SX130392 ACT130383:ACT130392 AMP130383:AMP130392 AWL130383:AWL130392 BGH130383:BGH130392 BQD130383:BQD130392 BZZ130383:BZZ130392 CJV130383:CJV130392 CTR130383:CTR130392 DDN130383:DDN130392 DNJ130383:DNJ130392 DXF130383:DXF130392 EHB130383:EHB130392 EQX130383:EQX130392 FAT130383:FAT130392 FKP130383:FKP130392 FUL130383:FUL130392 GEH130383:GEH130392 GOD130383:GOD130392 GXZ130383:GXZ130392 HHV130383:HHV130392 HRR130383:HRR130392 IBN130383:IBN130392 ILJ130383:ILJ130392 IVF130383:IVF130392 JFB130383:JFB130392 JOX130383:JOX130392 JYT130383:JYT130392 KIP130383:KIP130392 KSL130383:KSL130392 LCH130383:LCH130392 LMD130383:LMD130392 LVZ130383:LVZ130392 MFV130383:MFV130392 MPR130383:MPR130392 MZN130383:MZN130392 NJJ130383:NJJ130392 NTF130383:NTF130392 ODB130383:ODB130392 OMX130383:OMX130392 OWT130383:OWT130392 PGP130383:PGP130392 PQL130383:PQL130392 QAH130383:QAH130392 QKD130383:QKD130392 QTZ130383:QTZ130392 RDV130383:RDV130392 RNR130383:RNR130392 RXN130383:RXN130392 SHJ130383:SHJ130392 SRF130383:SRF130392 TBB130383:TBB130392 TKX130383:TKX130392 TUT130383:TUT130392 UEP130383:UEP130392 UOL130383:UOL130392 UYH130383:UYH130392 VID130383:VID130392 VRZ130383:VRZ130392 WBV130383:WBV130392 WLR130383:WLR130392 WVN130383:WVN130392 JB195919:JB195928 SX195919:SX195928 ACT195919:ACT195928 AMP195919:AMP195928 AWL195919:AWL195928 BGH195919:BGH195928 BQD195919:BQD195928 BZZ195919:BZZ195928 CJV195919:CJV195928 CTR195919:CTR195928 DDN195919:DDN195928 DNJ195919:DNJ195928 DXF195919:DXF195928 EHB195919:EHB195928 EQX195919:EQX195928 FAT195919:FAT195928 FKP195919:FKP195928 FUL195919:FUL195928 GEH195919:GEH195928 GOD195919:GOD195928 GXZ195919:GXZ195928 HHV195919:HHV195928 HRR195919:HRR195928 IBN195919:IBN195928 ILJ195919:ILJ195928 IVF195919:IVF195928 JFB195919:JFB195928 JOX195919:JOX195928 JYT195919:JYT195928 KIP195919:KIP195928 KSL195919:KSL195928 LCH195919:LCH195928 LMD195919:LMD195928 LVZ195919:LVZ195928 MFV195919:MFV195928 MPR195919:MPR195928 MZN195919:MZN195928 NJJ195919:NJJ195928 NTF195919:NTF195928 ODB195919:ODB195928 OMX195919:OMX195928 OWT195919:OWT195928 PGP195919:PGP195928 PQL195919:PQL195928 QAH195919:QAH195928 QKD195919:QKD195928 QTZ195919:QTZ195928 RDV195919:RDV195928 RNR195919:RNR195928 RXN195919:RXN195928 SHJ195919:SHJ195928 SRF195919:SRF195928 TBB195919:TBB195928 TKX195919:TKX195928 TUT195919:TUT195928 UEP195919:UEP195928 UOL195919:UOL195928 UYH195919:UYH195928 VID195919:VID195928 VRZ195919:VRZ195928 WBV195919:WBV195928 WLR195919:WLR195928 WVN195919:WVN195928 JB261455:JB261464 SX261455:SX261464 ACT261455:ACT261464 AMP261455:AMP261464 AWL261455:AWL261464 BGH261455:BGH261464 BQD261455:BQD261464 BZZ261455:BZZ261464 CJV261455:CJV261464 CTR261455:CTR261464 DDN261455:DDN261464 DNJ261455:DNJ261464 DXF261455:DXF261464 EHB261455:EHB261464 EQX261455:EQX261464 FAT261455:FAT261464 FKP261455:FKP261464 FUL261455:FUL261464 GEH261455:GEH261464 GOD261455:GOD261464 GXZ261455:GXZ261464 HHV261455:HHV261464 HRR261455:HRR261464 IBN261455:IBN261464 ILJ261455:ILJ261464 IVF261455:IVF261464 JFB261455:JFB261464 JOX261455:JOX261464 JYT261455:JYT261464 KIP261455:KIP261464 KSL261455:KSL261464 LCH261455:LCH261464 LMD261455:LMD261464 LVZ261455:LVZ261464 MFV261455:MFV261464 MPR261455:MPR261464 MZN261455:MZN261464 NJJ261455:NJJ261464 NTF261455:NTF261464 ODB261455:ODB261464 OMX261455:OMX261464 OWT261455:OWT261464 PGP261455:PGP261464 PQL261455:PQL261464 QAH261455:QAH261464 QKD261455:QKD261464 QTZ261455:QTZ261464 RDV261455:RDV261464 RNR261455:RNR261464 RXN261455:RXN261464 SHJ261455:SHJ261464 SRF261455:SRF261464 TBB261455:TBB261464 TKX261455:TKX261464 TUT261455:TUT261464 UEP261455:UEP261464 UOL261455:UOL261464 UYH261455:UYH261464 VID261455:VID261464 VRZ261455:VRZ261464 WBV261455:WBV261464 WLR261455:WLR261464 WVN261455:WVN261464 JB326991:JB327000 SX326991:SX327000 ACT326991:ACT327000 AMP326991:AMP327000 AWL326991:AWL327000 BGH326991:BGH327000 BQD326991:BQD327000 BZZ326991:BZZ327000 CJV326991:CJV327000 CTR326991:CTR327000 DDN326991:DDN327000 DNJ326991:DNJ327000 DXF326991:DXF327000 EHB326991:EHB327000 EQX326991:EQX327000 FAT326991:FAT327000 FKP326991:FKP327000 FUL326991:FUL327000 GEH326991:GEH327000 GOD326991:GOD327000 GXZ326991:GXZ327000 HHV326991:HHV327000 HRR326991:HRR327000 IBN326991:IBN327000 ILJ326991:ILJ327000 IVF326991:IVF327000 JFB326991:JFB327000 JOX326991:JOX327000 JYT326991:JYT327000 KIP326991:KIP327000 KSL326991:KSL327000 LCH326991:LCH327000 LMD326991:LMD327000 LVZ326991:LVZ327000 MFV326991:MFV327000 MPR326991:MPR327000 MZN326991:MZN327000 NJJ326991:NJJ327000 NTF326991:NTF327000 ODB326991:ODB327000 OMX326991:OMX327000 OWT326991:OWT327000 PGP326991:PGP327000 PQL326991:PQL327000 QAH326991:QAH327000 QKD326991:QKD327000 QTZ326991:QTZ327000 RDV326991:RDV327000 RNR326991:RNR327000 RXN326991:RXN327000 SHJ326991:SHJ327000 SRF326991:SRF327000 TBB326991:TBB327000 TKX326991:TKX327000 TUT326991:TUT327000 UEP326991:UEP327000 UOL326991:UOL327000 UYH326991:UYH327000 VID326991:VID327000 VRZ326991:VRZ327000 WBV326991:WBV327000 WLR326991:WLR327000 WVN326991:WVN327000 JB392527:JB392536 SX392527:SX392536 ACT392527:ACT392536 AMP392527:AMP392536 AWL392527:AWL392536 BGH392527:BGH392536 BQD392527:BQD392536 BZZ392527:BZZ392536 CJV392527:CJV392536 CTR392527:CTR392536 DDN392527:DDN392536 DNJ392527:DNJ392536 DXF392527:DXF392536 EHB392527:EHB392536 EQX392527:EQX392536 FAT392527:FAT392536 FKP392527:FKP392536 FUL392527:FUL392536 GEH392527:GEH392536 GOD392527:GOD392536 GXZ392527:GXZ392536 HHV392527:HHV392536 HRR392527:HRR392536 IBN392527:IBN392536 ILJ392527:ILJ392536 IVF392527:IVF392536 JFB392527:JFB392536 JOX392527:JOX392536 JYT392527:JYT392536 KIP392527:KIP392536 KSL392527:KSL392536 LCH392527:LCH392536 LMD392527:LMD392536 LVZ392527:LVZ392536 MFV392527:MFV392536 MPR392527:MPR392536 MZN392527:MZN392536 NJJ392527:NJJ392536 NTF392527:NTF392536 ODB392527:ODB392536 OMX392527:OMX392536 OWT392527:OWT392536 PGP392527:PGP392536 PQL392527:PQL392536 QAH392527:QAH392536 QKD392527:QKD392536 QTZ392527:QTZ392536 RDV392527:RDV392536 RNR392527:RNR392536 RXN392527:RXN392536 SHJ392527:SHJ392536 SRF392527:SRF392536 TBB392527:TBB392536 TKX392527:TKX392536 TUT392527:TUT392536 UEP392527:UEP392536 UOL392527:UOL392536 UYH392527:UYH392536 VID392527:VID392536 VRZ392527:VRZ392536 WBV392527:WBV392536 WLR392527:WLR392536 WVN392527:WVN392536 JB458063:JB458072 SX458063:SX458072 ACT458063:ACT458072 AMP458063:AMP458072 AWL458063:AWL458072 BGH458063:BGH458072 BQD458063:BQD458072 BZZ458063:BZZ458072 CJV458063:CJV458072 CTR458063:CTR458072 DDN458063:DDN458072 DNJ458063:DNJ458072 DXF458063:DXF458072 EHB458063:EHB458072 EQX458063:EQX458072 FAT458063:FAT458072 FKP458063:FKP458072 FUL458063:FUL458072 GEH458063:GEH458072 GOD458063:GOD458072 GXZ458063:GXZ458072 HHV458063:HHV458072 HRR458063:HRR458072 IBN458063:IBN458072 ILJ458063:ILJ458072 IVF458063:IVF458072 JFB458063:JFB458072 JOX458063:JOX458072 JYT458063:JYT458072 KIP458063:KIP458072 KSL458063:KSL458072 LCH458063:LCH458072 LMD458063:LMD458072 LVZ458063:LVZ458072 MFV458063:MFV458072 MPR458063:MPR458072 MZN458063:MZN458072 NJJ458063:NJJ458072 NTF458063:NTF458072 ODB458063:ODB458072 OMX458063:OMX458072 OWT458063:OWT458072 PGP458063:PGP458072 PQL458063:PQL458072 QAH458063:QAH458072 QKD458063:QKD458072 QTZ458063:QTZ458072 RDV458063:RDV458072 RNR458063:RNR458072 RXN458063:RXN458072 SHJ458063:SHJ458072 SRF458063:SRF458072 TBB458063:TBB458072 TKX458063:TKX458072 TUT458063:TUT458072 UEP458063:UEP458072 UOL458063:UOL458072 UYH458063:UYH458072 VID458063:VID458072 VRZ458063:VRZ458072 WBV458063:WBV458072 WLR458063:WLR458072 WVN458063:WVN458072 JB523599:JB523608 SX523599:SX523608 ACT523599:ACT523608 AMP523599:AMP523608 AWL523599:AWL523608 BGH523599:BGH523608 BQD523599:BQD523608 BZZ523599:BZZ523608 CJV523599:CJV523608 CTR523599:CTR523608 DDN523599:DDN523608 DNJ523599:DNJ523608 DXF523599:DXF523608 EHB523599:EHB523608 EQX523599:EQX523608 FAT523599:FAT523608 FKP523599:FKP523608 FUL523599:FUL523608 GEH523599:GEH523608 GOD523599:GOD523608 GXZ523599:GXZ523608 HHV523599:HHV523608 HRR523599:HRR523608 IBN523599:IBN523608 ILJ523599:ILJ523608 IVF523599:IVF523608 JFB523599:JFB523608 JOX523599:JOX523608 JYT523599:JYT523608 KIP523599:KIP523608 KSL523599:KSL523608 LCH523599:LCH523608 LMD523599:LMD523608 LVZ523599:LVZ523608 MFV523599:MFV523608 MPR523599:MPR523608 MZN523599:MZN523608 NJJ523599:NJJ523608 NTF523599:NTF523608 ODB523599:ODB523608 OMX523599:OMX523608 OWT523599:OWT523608 PGP523599:PGP523608 PQL523599:PQL523608 QAH523599:QAH523608 QKD523599:QKD523608 QTZ523599:QTZ523608 RDV523599:RDV523608 RNR523599:RNR523608 RXN523599:RXN523608 SHJ523599:SHJ523608 SRF523599:SRF523608 TBB523599:TBB523608 TKX523599:TKX523608 TUT523599:TUT523608 UEP523599:UEP523608 UOL523599:UOL523608 UYH523599:UYH523608 VID523599:VID523608 VRZ523599:VRZ523608 WBV523599:WBV523608 WLR523599:WLR523608 WVN523599:WVN523608 JB589135:JB589144 SX589135:SX589144 ACT589135:ACT589144 AMP589135:AMP589144 AWL589135:AWL589144 BGH589135:BGH589144 BQD589135:BQD589144 BZZ589135:BZZ589144 CJV589135:CJV589144 CTR589135:CTR589144 DDN589135:DDN589144 DNJ589135:DNJ589144 DXF589135:DXF589144 EHB589135:EHB589144 EQX589135:EQX589144 FAT589135:FAT589144 FKP589135:FKP589144 FUL589135:FUL589144 GEH589135:GEH589144 GOD589135:GOD589144 GXZ589135:GXZ589144 HHV589135:HHV589144 HRR589135:HRR589144 IBN589135:IBN589144 ILJ589135:ILJ589144 IVF589135:IVF589144 JFB589135:JFB589144 JOX589135:JOX589144 JYT589135:JYT589144 KIP589135:KIP589144 KSL589135:KSL589144 LCH589135:LCH589144 LMD589135:LMD589144 LVZ589135:LVZ589144 MFV589135:MFV589144 MPR589135:MPR589144 MZN589135:MZN589144 NJJ589135:NJJ589144 NTF589135:NTF589144 ODB589135:ODB589144 OMX589135:OMX589144 OWT589135:OWT589144 PGP589135:PGP589144 PQL589135:PQL589144 QAH589135:QAH589144 QKD589135:QKD589144 QTZ589135:QTZ589144 RDV589135:RDV589144 RNR589135:RNR589144 RXN589135:RXN589144 SHJ589135:SHJ589144 SRF589135:SRF589144 TBB589135:TBB589144 TKX589135:TKX589144 TUT589135:TUT589144 UEP589135:UEP589144 UOL589135:UOL589144 UYH589135:UYH589144 VID589135:VID589144 VRZ589135:VRZ589144 WBV589135:WBV589144 WLR589135:WLR589144 WVN589135:WVN589144 JB654671:JB654680 SX654671:SX654680 ACT654671:ACT654680 AMP654671:AMP654680 AWL654671:AWL654680 BGH654671:BGH654680 BQD654671:BQD654680 BZZ654671:BZZ654680 CJV654671:CJV654680 CTR654671:CTR654680 DDN654671:DDN654680 DNJ654671:DNJ654680 DXF654671:DXF654680 EHB654671:EHB654680 EQX654671:EQX654680 FAT654671:FAT654680 FKP654671:FKP654680 FUL654671:FUL654680 GEH654671:GEH654680 GOD654671:GOD654680 GXZ654671:GXZ654680 HHV654671:HHV654680 HRR654671:HRR654680 IBN654671:IBN654680 ILJ654671:ILJ654680 IVF654671:IVF654680 JFB654671:JFB654680 JOX654671:JOX654680 JYT654671:JYT654680 KIP654671:KIP654680 KSL654671:KSL654680 LCH654671:LCH654680 LMD654671:LMD654680 LVZ654671:LVZ654680 MFV654671:MFV654680 MPR654671:MPR654680 MZN654671:MZN654680 NJJ654671:NJJ654680 NTF654671:NTF654680 ODB654671:ODB654680 OMX654671:OMX654680 OWT654671:OWT654680 PGP654671:PGP654680 PQL654671:PQL654680 QAH654671:QAH654680 QKD654671:QKD654680 QTZ654671:QTZ654680 RDV654671:RDV654680 RNR654671:RNR654680 RXN654671:RXN654680 SHJ654671:SHJ654680 SRF654671:SRF654680 TBB654671:TBB654680 TKX654671:TKX654680 TUT654671:TUT654680 UEP654671:UEP654680 UOL654671:UOL654680 UYH654671:UYH654680 VID654671:VID654680 VRZ654671:VRZ654680 WBV654671:WBV654680 WLR654671:WLR654680 WVN654671:WVN654680 JB720207:JB720216 SX720207:SX720216 ACT720207:ACT720216 AMP720207:AMP720216 AWL720207:AWL720216 BGH720207:BGH720216 BQD720207:BQD720216 BZZ720207:BZZ720216 CJV720207:CJV720216 CTR720207:CTR720216 DDN720207:DDN720216 DNJ720207:DNJ720216 DXF720207:DXF720216 EHB720207:EHB720216 EQX720207:EQX720216 FAT720207:FAT720216 FKP720207:FKP720216 FUL720207:FUL720216 GEH720207:GEH720216 GOD720207:GOD720216 GXZ720207:GXZ720216 HHV720207:HHV720216 HRR720207:HRR720216 IBN720207:IBN720216 ILJ720207:ILJ720216 IVF720207:IVF720216 JFB720207:JFB720216 JOX720207:JOX720216 JYT720207:JYT720216 KIP720207:KIP720216 KSL720207:KSL720216 LCH720207:LCH720216 LMD720207:LMD720216 LVZ720207:LVZ720216 MFV720207:MFV720216 MPR720207:MPR720216 MZN720207:MZN720216 NJJ720207:NJJ720216 NTF720207:NTF720216 ODB720207:ODB720216 OMX720207:OMX720216 OWT720207:OWT720216 PGP720207:PGP720216 PQL720207:PQL720216 QAH720207:QAH720216 QKD720207:QKD720216 QTZ720207:QTZ720216 RDV720207:RDV720216 RNR720207:RNR720216 RXN720207:RXN720216 SHJ720207:SHJ720216 SRF720207:SRF720216 TBB720207:TBB720216 TKX720207:TKX720216 TUT720207:TUT720216 UEP720207:UEP720216 UOL720207:UOL720216 UYH720207:UYH720216 VID720207:VID720216 VRZ720207:VRZ720216 WBV720207:WBV720216 WLR720207:WLR720216 WVN720207:WVN720216 JB785743:JB785752 SX785743:SX785752 ACT785743:ACT785752 AMP785743:AMP785752 AWL785743:AWL785752 BGH785743:BGH785752 BQD785743:BQD785752 BZZ785743:BZZ785752 CJV785743:CJV785752 CTR785743:CTR785752 DDN785743:DDN785752 DNJ785743:DNJ785752 DXF785743:DXF785752 EHB785743:EHB785752 EQX785743:EQX785752 FAT785743:FAT785752 FKP785743:FKP785752 FUL785743:FUL785752 GEH785743:GEH785752 GOD785743:GOD785752 GXZ785743:GXZ785752 HHV785743:HHV785752 HRR785743:HRR785752 IBN785743:IBN785752 ILJ785743:ILJ785752 IVF785743:IVF785752 JFB785743:JFB785752 JOX785743:JOX785752 JYT785743:JYT785752 KIP785743:KIP785752 KSL785743:KSL785752 LCH785743:LCH785752 LMD785743:LMD785752 LVZ785743:LVZ785752 MFV785743:MFV785752 MPR785743:MPR785752 MZN785743:MZN785752 NJJ785743:NJJ785752 NTF785743:NTF785752 ODB785743:ODB785752 OMX785743:OMX785752 OWT785743:OWT785752 PGP785743:PGP785752 PQL785743:PQL785752 QAH785743:QAH785752 QKD785743:QKD785752 QTZ785743:QTZ785752 RDV785743:RDV785752 RNR785743:RNR785752 RXN785743:RXN785752 SHJ785743:SHJ785752 SRF785743:SRF785752 TBB785743:TBB785752 TKX785743:TKX785752 TUT785743:TUT785752 UEP785743:UEP785752 UOL785743:UOL785752 UYH785743:UYH785752 VID785743:VID785752 VRZ785743:VRZ785752 WBV785743:WBV785752 WLR785743:WLR785752 WVN785743:WVN785752 JB851279:JB851288 SX851279:SX851288 ACT851279:ACT851288 AMP851279:AMP851288 AWL851279:AWL851288 BGH851279:BGH851288 BQD851279:BQD851288 BZZ851279:BZZ851288 CJV851279:CJV851288 CTR851279:CTR851288 DDN851279:DDN851288 DNJ851279:DNJ851288 DXF851279:DXF851288 EHB851279:EHB851288 EQX851279:EQX851288 FAT851279:FAT851288 FKP851279:FKP851288 FUL851279:FUL851288 GEH851279:GEH851288 GOD851279:GOD851288 GXZ851279:GXZ851288 HHV851279:HHV851288 HRR851279:HRR851288 IBN851279:IBN851288 ILJ851279:ILJ851288 IVF851279:IVF851288 JFB851279:JFB851288 JOX851279:JOX851288 JYT851279:JYT851288 KIP851279:KIP851288 KSL851279:KSL851288 LCH851279:LCH851288 LMD851279:LMD851288 LVZ851279:LVZ851288 MFV851279:MFV851288 MPR851279:MPR851288 MZN851279:MZN851288 NJJ851279:NJJ851288 NTF851279:NTF851288 ODB851279:ODB851288 OMX851279:OMX851288 OWT851279:OWT851288 PGP851279:PGP851288 PQL851279:PQL851288 QAH851279:QAH851288 QKD851279:QKD851288 QTZ851279:QTZ851288 RDV851279:RDV851288 RNR851279:RNR851288 RXN851279:RXN851288 SHJ851279:SHJ851288 SRF851279:SRF851288 TBB851279:TBB851288 TKX851279:TKX851288 TUT851279:TUT851288 UEP851279:UEP851288 UOL851279:UOL851288 UYH851279:UYH851288 VID851279:VID851288 VRZ851279:VRZ851288 WBV851279:WBV851288 WLR851279:WLR851288 WVN851279:WVN851288 JB916815:JB916824 SX916815:SX916824 ACT916815:ACT916824 AMP916815:AMP916824 AWL916815:AWL916824 BGH916815:BGH916824 BQD916815:BQD916824 BZZ916815:BZZ916824 CJV916815:CJV916824 CTR916815:CTR916824 DDN916815:DDN916824 DNJ916815:DNJ916824 DXF916815:DXF916824 EHB916815:EHB916824 EQX916815:EQX916824 FAT916815:FAT916824 FKP916815:FKP916824 FUL916815:FUL916824 GEH916815:GEH916824 GOD916815:GOD916824 GXZ916815:GXZ916824 HHV916815:HHV916824 HRR916815:HRR916824 IBN916815:IBN916824 ILJ916815:ILJ916824 IVF916815:IVF916824 JFB916815:JFB916824 JOX916815:JOX916824 JYT916815:JYT916824 KIP916815:KIP916824 KSL916815:KSL916824 LCH916815:LCH916824 LMD916815:LMD916824 LVZ916815:LVZ916824 MFV916815:MFV916824 MPR916815:MPR916824 MZN916815:MZN916824 NJJ916815:NJJ916824 NTF916815:NTF916824 ODB916815:ODB916824 OMX916815:OMX916824 OWT916815:OWT916824 PGP916815:PGP916824 PQL916815:PQL916824 QAH916815:QAH916824 QKD916815:QKD916824 QTZ916815:QTZ916824 RDV916815:RDV916824 RNR916815:RNR916824 RXN916815:RXN916824 SHJ916815:SHJ916824 SRF916815:SRF916824 TBB916815:TBB916824 TKX916815:TKX916824 TUT916815:TUT916824 UEP916815:UEP916824 UOL916815:UOL916824 UYH916815:UYH916824 VID916815:VID916824 VRZ916815:VRZ916824 WBV916815:WBV916824 WLR916815:WLR916824 WVN916815:WVN916824 JB982351:JB982360 SX982351:SX982360 ACT982351:ACT982360 AMP982351:AMP982360 AWL982351:AWL982360 BGH982351:BGH982360 BQD982351:BQD982360 BZZ982351:BZZ982360 CJV982351:CJV982360 CTR982351:CTR982360 DDN982351:DDN982360 DNJ982351:DNJ982360 DXF982351:DXF982360 EHB982351:EHB982360 EQX982351:EQX982360 FAT982351:FAT982360 FKP982351:FKP982360 FUL982351:FUL982360 GEH982351:GEH982360 GOD982351:GOD982360 GXZ982351:GXZ982360 HHV982351:HHV982360 HRR982351:HRR982360 IBN982351:IBN982360 ILJ982351:ILJ982360 IVF982351:IVF982360 JFB982351:JFB982360 JOX982351:JOX982360 JYT982351:JYT982360 KIP982351:KIP982360 KSL982351:KSL982360 LCH982351:LCH982360 LMD982351:LMD982360 LVZ982351:LVZ982360 MFV982351:MFV982360 MPR982351:MPR982360 MZN982351:MZN982360 NJJ982351:NJJ982360 NTF982351:NTF982360 ODB982351:ODB982360 OMX982351:OMX982360 OWT982351:OWT982360 PGP982351:PGP982360 PQL982351:PQL982360 QAH982351:QAH982360 QKD982351:QKD982360 QTZ982351:QTZ982360 RDV982351:RDV982360 RNR982351:RNR982360 RXN982351:RXN982360 SHJ982351:SHJ982360 SRF982351:SRF982360 TBB982351:TBB982360 TKX982351:TKX982360 TUT982351:TUT982360 UEP982351:UEP982360 UOL982351:UOL982360 UYH982351:UYH982360 VID982351:VID982360 VRZ982351:VRZ982360 WBV982351:WBV982360 WLR982351:WLR982360 WVN982351:WVN982360 WVM982337:WVM982360 JA64833:JA64856 SW64833:SW64856 ACS64833:ACS64856 AMO64833:AMO64856 AWK64833:AWK64856 BGG64833:BGG64856 BQC64833:BQC64856 BZY64833:BZY64856 CJU64833:CJU64856 CTQ64833:CTQ64856 DDM64833:DDM64856 DNI64833:DNI64856 DXE64833:DXE64856 EHA64833:EHA64856 EQW64833:EQW64856 FAS64833:FAS64856 FKO64833:FKO64856 FUK64833:FUK64856 GEG64833:GEG64856 GOC64833:GOC64856 GXY64833:GXY64856 HHU64833:HHU64856 HRQ64833:HRQ64856 IBM64833:IBM64856 ILI64833:ILI64856 IVE64833:IVE64856 JFA64833:JFA64856 JOW64833:JOW64856 JYS64833:JYS64856 KIO64833:KIO64856 KSK64833:KSK64856 LCG64833:LCG64856 LMC64833:LMC64856 LVY64833:LVY64856 MFU64833:MFU64856 MPQ64833:MPQ64856 MZM64833:MZM64856 NJI64833:NJI64856 NTE64833:NTE64856 ODA64833:ODA64856 OMW64833:OMW64856 OWS64833:OWS64856 PGO64833:PGO64856 PQK64833:PQK64856 QAG64833:QAG64856 QKC64833:QKC64856 QTY64833:QTY64856 RDU64833:RDU64856 RNQ64833:RNQ64856 RXM64833:RXM64856 SHI64833:SHI64856 SRE64833:SRE64856 TBA64833:TBA64856 TKW64833:TKW64856 TUS64833:TUS64856 UEO64833:UEO64856 UOK64833:UOK64856 UYG64833:UYG64856 VIC64833:VIC64856 VRY64833:VRY64856 WBU64833:WBU64856 WLQ64833:WLQ64856 WVM64833:WVM64856 JA130369:JA130392 SW130369:SW130392 ACS130369:ACS130392 AMO130369:AMO130392 AWK130369:AWK130392 BGG130369:BGG130392 BQC130369:BQC130392 BZY130369:BZY130392 CJU130369:CJU130392 CTQ130369:CTQ130392 DDM130369:DDM130392 DNI130369:DNI130392 DXE130369:DXE130392 EHA130369:EHA130392 EQW130369:EQW130392 FAS130369:FAS130392 FKO130369:FKO130392 FUK130369:FUK130392 GEG130369:GEG130392 GOC130369:GOC130392 GXY130369:GXY130392 HHU130369:HHU130392 HRQ130369:HRQ130392 IBM130369:IBM130392 ILI130369:ILI130392 IVE130369:IVE130392 JFA130369:JFA130392 JOW130369:JOW130392 JYS130369:JYS130392 KIO130369:KIO130392 KSK130369:KSK130392 LCG130369:LCG130392 LMC130369:LMC130392 LVY130369:LVY130392 MFU130369:MFU130392 MPQ130369:MPQ130392 MZM130369:MZM130392 NJI130369:NJI130392 NTE130369:NTE130392 ODA130369:ODA130392 OMW130369:OMW130392 OWS130369:OWS130392 PGO130369:PGO130392 PQK130369:PQK130392 QAG130369:QAG130392 QKC130369:QKC130392 QTY130369:QTY130392 RDU130369:RDU130392 RNQ130369:RNQ130392 RXM130369:RXM130392 SHI130369:SHI130392 SRE130369:SRE130392 TBA130369:TBA130392 TKW130369:TKW130392 TUS130369:TUS130392 UEO130369:UEO130392 UOK130369:UOK130392 UYG130369:UYG130392 VIC130369:VIC130392 VRY130369:VRY130392 WBU130369:WBU130392 WLQ130369:WLQ130392 WVM130369:WVM130392 JA195905:JA195928 SW195905:SW195928 ACS195905:ACS195928 AMO195905:AMO195928 AWK195905:AWK195928 BGG195905:BGG195928 BQC195905:BQC195928 BZY195905:BZY195928 CJU195905:CJU195928 CTQ195905:CTQ195928 DDM195905:DDM195928 DNI195905:DNI195928 DXE195905:DXE195928 EHA195905:EHA195928 EQW195905:EQW195928 FAS195905:FAS195928 FKO195905:FKO195928 FUK195905:FUK195928 GEG195905:GEG195928 GOC195905:GOC195928 GXY195905:GXY195928 HHU195905:HHU195928 HRQ195905:HRQ195928 IBM195905:IBM195928 ILI195905:ILI195928 IVE195905:IVE195928 JFA195905:JFA195928 JOW195905:JOW195928 JYS195905:JYS195928 KIO195905:KIO195928 KSK195905:KSK195928 LCG195905:LCG195928 LMC195905:LMC195928 LVY195905:LVY195928 MFU195905:MFU195928 MPQ195905:MPQ195928 MZM195905:MZM195928 NJI195905:NJI195928 NTE195905:NTE195928 ODA195905:ODA195928 OMW195905:OMW195928 OWS195905:OWS195928 PGO195905:PGO195928 PQK195905:PQK195928 QAG195905:QAG195928 QKC195905:QKC195928 QTY195905:QTY195928 RDU195905:RDU195928 RNQ195905:RNQ195928 RXM195905:RXM195928 SHI195905:SHI195928 SRE195905:SRE195928 TBA195905:TBA195928 TKW195905:TKW195928 TUS195905:TUS195928 UEO195905:UEO195928 UOK195905:UOK195928 UYG195905:UYG195928 VIC195905:VIC195928 VRY195905:VRY195928 WBU195905:WBU195928 WLQ195905:WLQ195928 WVM195905:WVM195928 JA261441:JA261464 SW261441:SW261464 ACS261441:ACS261464 AMO261441:AMO261464 AWK261441:AWK261464 BGG261441:BGG261464 BQC261441:BQC261464 BZY261441:BZY261464 CJU261441:CJU261464 CTQ261441:CTQ261464 DDM261441:DDM261464 DNI261441:DNI261464 DXE261441:DXE261464 EHA261441:EHA261464 EQW261441:EQW261464 FAS261441:FAS261464 FKO261441:FKO261464 FUK261441:FUK261464 GEG261441:GEG261464 GOC261441:GOC261464 GXY261441:GXY261464 HHU261441:HHU261464 HRQ261441:HRQ261464 IBM261441:IBM261464 ILI261441:ILI261464 IVE261441:IVE261464 JFA261441:JFA261464 JOW261441:JOW261464 JYS261441:JYS261464 KIO261441:KIO261464 KSK261441:KSK261464 LCG261441:LCG261464 LMC261441:LMC261464 LVY261441:LVY261464 MFU261441:MFU261464 MPQ261441:MPQ261464 MZM261441:MZM261464 NJI261441:NJI261464 NTE261441:NTE261464 ODA261441:ODA261464 OMW261441:OMW261464 OWS261441:OWS261464 PGO261441:PGO261464 PQK261441:PQK261464 QAG261441:QAG261464 QKC261441:QKC261464 QTY261441:QTY261464 RDU261441:RDU261464 RNQ261441:RNQ261464 RXM261441:RXM261464 SHI261441:SHI261464 SRE261441:SRE261464 TBA261441:TBA261464 TKW261441:TKW261464 TUS261441:TUS261464 UEO261441:UEO261464 UOK261441:UOK261464 UYG261441:UYG261464 VIC261441:VIC261464 VRY261441:VRY261464 WBU261441:WBU261464 WLQ261441:WLQ261464 WVM261441:WVM261464 JA326977:JA327000 SW326977:SW327000 ACS326977:ACS327000 AMO326977:AMO327000 AWK326977:AWK327000 BGG326977:BGG327000 BQC326977:BQC327000 BZY326977:BZY327000 CJU326977:CJU327000 CTQ326977:CTQ327000 DDM326977:DDM327000 DNI326977:DNI327000 DXE326977:DXE327000 EHA326977:EHA327000 EQW326977:EQW327000 FAS326977:FAS327000 FKO326977:FKO327000 FUK326977:FUK327000 GEG326977:GEG327000 GOC326977:GOC327000 GXY326977:GXY327000 HHU326977:HHU327000 HRQ326977:HRQ327000 IBM326977:IBM327000 ILI326977:ILI327000 IVE326977:IVE327000 JFA326977:JFA327000 JOW326977:JOW327000 JYS326977:JYS327000 KIO326977:KIO327000 KSK326977:KSK327000 LCG326977:LCG327000 LMC326977:LMC327000 LVY326977:LVY327000 MFU326977:MFU327000 MPQ326977:MPQ327000 MZM326977:MZM327000 NJI326977:NJI327000 NTE326977:NTE327000 ODA326977:ODA327000 OMW326977:OMW327000 OWS326977:OWS327000 PGO326977:PGO327000 PQK326977:PQK327000 QAG326977:QAG327000 QKC326977:QKC327000 QTY326977:QTY327000 RDU326977:RDU327000 RNQ326977:RNQ327000 RXM326977:RXM327000 SHI326977:SHI327000 SRE326977:SRE327000 TBA326977:TBA327000 TKW326977:TKW327000 TUS326977:TUS327000 UEO326977:UEO327000 UOK326977:UOK327000 UYG326977:UYG327000 VIC326977:VIC327000 VRY326977:VRY327000 WBU326977:WBU327000 WLQ326977:WLQ327000 WVM326977:WVM327000 JA392513:JA392536 SW392513:SW392536 ACS392513:ACS392536 AMO392513:AMO392536 AWK392513:AWK392536 BGG392513:BGG392536 BQC392513:BQC392536 BZY392513:BZY392536 CJU392513:CJU392536 CTQ392513:CTQ392536 DDM392513:DDM392536 DNI392513:DNI392536 DXE392513:DXE392536 EHA392513:EHA392536 EQW392513:EQW392536 FAS392513:FAS392536 FKO392513:FKO392536 FUK392513:FUK392536 GEG392513:GEG392536 GOC392513:GOC392536 GXY392513:GXY392536 HHU392513:HHU392536 HRQ392513:HRQ392536 IBM392513:IBM392536 ILI392513:ILI392536 IVE392513:IVE392536 JFA392513:JFA392536 JOW392513:JOW392536 JYS392513:JYS392536 KIO392513:KIO392536 KSK392513:KSK392536 LCG392513:LCG392536 LMC392513:LMC392536 LVY392513:LVY392536 MFU392513:MFU392536 MPQ392513:MPQ392536 MZM392513:MZM392536 NJI392513:NJI392536 NTE392513:NTE392536 ODA392513:ODA392536 OMW392513:OMW392536 OWS392513:OWS392536 PGO392513:PGO392536 PQK392513:PQK392536 QAG392513:QAG392536 QKC392513:QKC392536 QTY392513:QTY392536 RDU392513:RDU392536 RNQ392513:RNQ392536 RXM392513:RXM392536 SHI392513:SHI392536 SRE392513:SRE392536 TBA392513:TBA392536 TKW392513:TKW392536 TUS392513:TUS392536 UEO392513:UEO392536 UOK392513:UOK392536 UYG392513:UYG392536 VIC392513:VIC392536 VRY392513:VRY392536 WBU392513:WBU392536 WLQ392513:WLQ392536 WVM392513:WVM392536 JA458049:JA458072 SW458049:SW458072 ACS458049:ACS458072 AMO458049:AMO458072 AWK458049:AWK458072 BGG458049:BGG458072 BQC458049:BQC458072 BZY458049:BZY458072 CJU458049:CJU458072 CTQ458049:CTQ458072 DDM458049:DDM458072 DNI458049:DNI458072 DXE458049:DXE458072 EHA458049:EHA458072 EQW458049:EQW458072 FAS458049:FAS458072 FKO458049:FKO458072 FUK458049:FUK458072 GEG458049:GEG458072 GOC458049:GOC458072 GXY458049:GXY458072 HHU458049:HHU458072 HRQ458049:HRQ458072 IBM458049:IBM458072 ILI458049:ILI458072 IVE458049:IVE458072 JFA458049:JFA458072 JOW458049:JOW458072 JYS458049:JYS458072 KIO458049:KIO458072 KSK458049:KSK458072 LCG458049:LCG458072 LMC458049:LMC458072 LVY458049:LVY458072 MFU458049:MFU458072 MPQ458049:MPQ458072 MZM458049:MZM458072 NJI458049:NJI458072 NTE458049:NTE458072 ODA458049:ODA458072 OMW458049:OMW458072 OWS458049:OWS458072 PGO458049:PGO458072 PQK458049:PQK458072 QAG458049:QAG458072 QKC458049:QKC458072 QTY458049:QTY458072 RDU458049:RDU458072 RNQ458049:RNQ458072 RXM458049:RXM458072 SHI458049:SHI458072 SRE458049:SRE458072 TBA458049:TBA458072 TKW458049:TKW458072 TUS458049:TUS458072 UEO458049:UEO458072 UOK458049:UOK458072 UYG458049:UYG458072 VIC458049:VIC458072 VRY458049:VRY458072 WBU458049:WBU458072 WLQ458049:WLQ458072 WVM458049:WVM458072 JA523585:JA523608 SW523585:SW523608 ACS523585:ACS523608 AMO523585:AMO523608 AWK523585:AWK523608 BGG523585:BGG523608 BQC523585:BQC523608 BZY523585:BZY523608 CJU523585:CJU523608 CTQ523585:CTQ523608 DDM523585:DDM523608 DNI523585:DNI523608 DXE523585:DXE523608 EHA523585:EHA523608 EQW523585:EQW523608 FAS523585:FAS523608 FKO523585:FKO523608 FUK523585:FUK523608 GEG523585:GEG523608 GOC523585:GOC523608 GXY523585:GXY523608 HHU523585:HHU523608 HRQ523585:HRQ523608 IBM523585:IBM523608 ILI523585:ILI523608 IVE523585:IVE523608 JFA523585:JFA523608 JOW523585:JOW523608 JYS523585:JYS523608 KIO523585:KIO523608 KSK523585:KSK523608 LCG523585:LCG523608 LMC523585:LMC523608 LVY523585:LVY523608 MFU523585:MFU523608 MPQ523585:MPQ523608 MZM523585:MZM523608 NJI523585:NJI523608 NTE523585:NTE523608 ODA523585:ODA523608 OMW523585:OMW523608 OWS523585:OWS523608 PGO523585:PGO523608 PQK523585:PQK523608 QAG523585:QAG523608 QKC523585:QKC523608 QTY523585:QTY523608 RDU523585:RDU523608 RNQ523585:RNQ523608 RXM523585:RXM523608 SHI523585:SHI523608 SRE523585:SRE523608 TBA523585:TBA523608 TKW523585:TKW523608 TUS523585:TUS523608 UEO523585:UEO523608 UOK523585:UOK523608 UYG523585:UYG523608 VIC523585:VIC523608 VRY523585:VRY523608 WBU523585:WBU523608 WLQ523585:WLQ523608 WVM523585:WVM523608 JA589121:JA589144 SW589121:SW589144 ACS589121:ACS589144 AMO589121:AMO589144 AWK589121:AWK589144 BGG589121:BGG589144 BQC589121:BQC589144 BZY589121:BZY589144 CJU589121:CJU589144 CTQ589121:CTQ589144 DDM589121:DDM589144 DNI589121:DNI589144 DXE589121:DXE589144 EHA589121:EHA589144 EQW589121:EQW589144 FAS589121:FAS589144 FKO589121:FKO589144 FUK589121:FUK589144 GEG589121:GEG589144 GOC589121:GOC589144 GXY589121:GXY589144 HHU589121:HHU589144 HRQ589121:HRQ589144 IBM589121:IBM589144 ILI589121:ILI589144 IVE589121:IVE589144 JFA589121:JFA589144 JOW589121:JOW589144 JYS589121:JYS589144 KIO589121:KIO589144 KSK589121:KSK589144 LCG589121:LCG589144 LMC589121:LMC589144 LVY589121:LVY589144 MFU589121:MFU589144 MPQ589121:MPQ589144 MZM589121:MZM589144 NJI589121:NJI589144 NTE589121:NTE589144 ODA589121:ODA589144 OMW589121:OMW589144 OWS589121:OWS589144 PGO589121:PGO589144 PQK589121:PQK589144 QAG589121:QAG589144 QKC589121:QKC589144 QTY589121:QTY589144 RDU589121:RDU589144 RNQ589121:RNQ589144 RXM589121:RXM589144 SHI589121:SHI589144 SRE589121:SRE589144 TBA589121:TBA589144 TKW589121:TKW589144 TUS589121:TUS589144 UEO589121:UEO589144 UOK589121:UOK589144 UYG589121:UYG589144 VIC589121:VIC589144 VRY589121:VRY589144 WBU589121:WBU589144 WLQ589121:WLQ589144 WVM589121:WVM589144 JA654657:JA654680 SW654657:SW654680 ACS654657:ACS654680 AMO654657:AMO654680 AWK654657:AWK654680 BGG654657:BGG654680 BQC654657:BQC654680 BZY654657:BZY654680 CJU654657:CJU654680 CTQ654657:CTQ654680 DDM654657:DDM654680 DNI654657:DNI654680 DXE654657:DXE654680 EHA654657:EHA654680 EQW654657:EQW654680 FAS654657:FAS654680 FKO654657:FKO654680 FUK654657:FUK654680 GEG654657:GEG654680 GOC654657:GOC654680 GXY654657:GXY654680 HHU654657:HHU654680 HRQ654657:HRQ654680 IBM654657:IBM654680 ILI654657:ILI654680 IVE654657:IVE654680 JFA654657:JFA654680 JOW654657:JOW654680 JYS654657:JYS654680 KIO654657:KIO654680 KSK654657:KSK654680 LCG654657:LCG654680 LMC654657:LMC654680 LVY654657:LVY654680 MFU654657:MFU654680 MPQ654657:MPQ654680 MZM654657:MZM654680 NJI654657:NJI654680 NTE654657:NTE654680 ODA654657:ODA654680 OMW654657:OMW654680 OWS654657:OWS654680 PGO654657:PGO654680 PQK654657:PQK654680 QAG654657:QAG654680 QKC654657:QKC654680 QTY654657:QTY654680 RDU654657:RDU654680 RNQ654657:RNQ654680 RXM654657:RXM654680 SHI654657:SHI654680 SRE654657:SRE654680 TBA654657:TBA654680 TKW654657:TKW654680 TUS654657:TUS654680 UEO654657:UEO654680 UOK654657:UOK654680 UYG654657:UYG654680 VIC654657:VIC654680 VRY654657:VRY654680 WBU654657:WBU654680 WLQ654657:WLQ654680 WVM654657:WVM654680 JA720193:JA720216 SW720193:SW720216 ACS720193:ACS720216 AMO720193:AMO720216 AWK720193:AWK720216 BGG720193:BGG720216 BQC720193:BQC720216 BZY720193:BZY720216 CJU720193:CJU720216 CTQ720193:CTQ720216 DDM720193:DDM720216 DNI720193:DNI720216 DXE720193:DXE720216 EHA720193:EHA720216 EQW720193:EQW720216 FAS720193:FAS720216 FKO720193:FKO720216 FUK720193:FUK720216 GEG720193:GEG720216 GOC720193:GOC720216 GXY720193:GXY720216 HHU720193:HHU720216 HRQ720193:HRQ720216 IBM720193:IBM720216 ILI720193:ILI720216 IVE720193:IVE720216 JFA720193:JFA720216 JOW720193:JOW720216 JYS720193:JYS720216 KIO720193:KIO720216 KSK720193:KSK720216 LCG720193:LCG720216 LMC720193:LMC720216 LVY720193:LVY720216 MFU720193:MFU720216 MPQ720193:MPQ720216 MZM720193:MZM720216 NJI720193:NJI720216 NTE720193:NTE720216 ODA720193:ODA720216 OMW720193:OMW720216 OWS720193:OWS720216 PGO720193:PGO720216 PQK720193:PQK720216 QAG720193:QAG720216 QKC720193:QKC720216 QTY720193:QTY720216 RDU720193:RDU720216 RNQ720193:RNQ720216 RXM720193:RXM720216 SHI720193:SHI720216 SRE720193:SRE720216 TBA720193:TBA720216 TKW720193:TKW720216 TUS720193:TUS720216 UEO720193:UEO720216 UOK720193:UOK720216 UYG720193:UYG720216 VIC720193:VIC720216 VRY720193:VRY720216 WBU720193:WBU720216 WLQ720193:WLQ720216 WVM720193:WVM720216 JA785729:JA785752 SW785729:SW785752 ACS785729:ACS785752 AMO785729:AMO785752 AWK785729:AWK785752 BGG785729:BGG785752 BQC785729:BQC785752 BZY785729:BZY785752 CJU785729:CJU785752 CTQ785729:CTQ785752 DDM785729:DDM785752 DNI785729:DNI785752 DXE785729:DXE785752 EHA785729:EHA785752 EQW785729:EQW785752 FAS785729:FAS785752 FKO785729:FKO785752 FUK785729:FUK785752 GEG785729:GEG785752 GOC785729:GOC785752 GXY785729:GXY785752 HHU785729:HHU785752 HRQ785729:HRQ785752 IBM785729:IBM785752 ILI785729:ILI785752 IVE785729:IVE785752 JFA785729:JFA785752 JOW785729:JOW785752 JYS785729:JYS785752 KIO785729:KIO785752 KSK785729:KSK785752 LCG785729:LCG785752 LMC785729:LMC785752 LVY785729:LVY785752 MFU785729:MFU785752 MPQ785729:MPQ785752 MZM785729:MZM785752 NJI785729:NJI785752 NTE785729:NTE785752 ODA785729:ODA785752 OMW785729:OMW785752 OWS785729:OWS785752 PGO785729:PGO785752 PQK785729:PQK785752 QAG785729:QAG785752 QKC785729:QKC785752 QTY785729:QTY785752 RDU785729:RDU785752 RNQ785729:RNQ785752 RXM785729:RXM785752 SHI785729:SHI785752 SRE785729:SRE785752 TBA785729:TBA785752 TKW785729:TKW785752 TUS785729:TUS785752 UEO785729:UEO785752 UOK785729:UOK785752 UYG785729:UYG785752 VIC785729:VIC785752 VRY785729:VRY785752 WBU785729:WBU785752 WLQ785729:WLQ785752 WVM785729:WVM785752 JA851265:JA851288 SW851265:SW851288 ACS851265:ACS851288 AMO851265:AMO851288 AWK851265:AWK851288 BGG851265:BGG851288 BQC851265:BQC851288 BZY851265:BZY851288 CJU851265:CJU851288 CTQ851265:CTQ851288 DDM851265:DDM851288 DNI851265:DNI851288 DXE851265:DXE851288 EHA851265:EHA851288 EQW851265:EQW851288 FAS851265:FAS851288 FKO851265:FKO851288 FUK851265:FUK851288 GEG851265:GEG851288 GOC851265:GOC851288 GXY851265:GXY851288 HHU851265:HHU851288 HRQ851265:HRQ851288 IBM851265:IBM851288 ILI851265:ILI851288 IVE851265:IVE851288 JFA851265:JFA851288 JOW851265:JOW851288 JYS851265:JYS851288 KIO851265:KIO851288 KSK851265:KSK851288 LCG851265:LCG851288 LMC851265:LMC851288 LVY851265:LVY851288 MFU851265:MFU851288 MPQ851265:MPQ851288 MZM851265:MZM851288 NJI851265:NJI851288 NTE851265:NTE851288 ODA851265:ODA851288 OMW851265:OMW851288 OWS851265:OWS851288 PGO851265:PGO851288 PQK851265:PQK851288 QAG851265:QAG851288 QKC851265:QKC851288 QTY851265:QTY851288 RDU851265:RDU851288 RNQ851265:RNQ851288 RXM851265:RXM851288 SHI851265:SHI851288 SRE851265:SRE851288 TBA851265:TBA851288 TKW851265:TKW851288 TUS851265:TUS851288 UEO851265:UEO851288 UOK851265:UOK851288 UYG851265:UYG851288 VIC851265:VIC851288 VRY851265:VRY851288 WBU851265:WBU851288 WLQ851265:WLQ851288 WVM851265:WVM851288 JA916801:JA916824 SW916801:SW916824 ACS916801:ACS916824 AMO916801:AMO916824 AWK916801:AWK916824 BGG916801:BGG916824 BQC916801:BQC916824 BZY916801:BZY916824 CJU916801:CJU916824 CTQ916801:CTQ916824 DDM916801:DDM916824 DNI916801:DNI916824 DXE916801:DXE916824 EHA916801:EHA916824 EQW916801:EQW916824 FAS916801:FAS916824 FKO916801:FKO916824 FUK916801:FUK916824 GEG916801:GEG916824 GOC916801:GOC916824 GXY916801:GXY916824 HHU916801:HHU916824 HRQ916801:HRQ916824 IBM916801:IBM916824 ILI916801:ILI916824 IVE916801:IVE916824 JFA916801:JFA916824 JOW916801:JOW916824 JYS916801:JYS916824 KIO916801:KIO916824 KSK916801:KSK916824 LCG916801:LCG916824 LMC916801:LMC916824 LVY916801:LVY916824 MFU916801:MFU916824 MPQ916801:MPQ916824 MZM916801:MZM916824 NJI916801:NJI916824 NTE916801:NTE916824 ODA916801:ODA916824 OMW916801:OMW916824 OWS916801:OWS916824 PGO916801:PGO916824 PQK916801:PQK916824 QAG916801:QAG916824 QKC916801:QKC916824 QTY916801:QTY916824 RDU916801:RDU916824 RNQ916801:RNQ916824 RXM916801:RXM916824 SHI916801:SHI916824 SRE916801:SRE916824 TBA916801:TBA916824 TKW916801:TKW916824 TUS916801:TUS916824 UEO916801:UEO916824 UOK916801:UOK916824 UYG916801:UYG916824 VIC916801:VIC916824 VRY916801:VRY916824 WBU916801:WBU916824 WLQ916801:WLQ916824 WVM916801:WVM916824 JA982337:JA982360 SW982337:SW982360 ACS982337:ACS982360 AMO982337:AMO982360 AWK982337:AWK982360 BGG982337:BGG982360 BQC982337:BQC982360 BZY982337:BZY982360 CJU982337:CJU982360 CTQ982337:CTQ982360 DDM982337:DDM982360 DNI982337:DNI982360 DXE982337:DXE982360 EHA982337:EHA982360 EQW982337:EQW982360 FAS982337:FAS982360 FKO982337:FKO982360 FUK982337:FUK982360 GEG982337:GEG982360 GOC982337:GOC982360 GXY982337:GXY982360 HHU982337:HHU982360 HRQ982337:HRQ982360 IBM982337:IBM982360 ILI982337:ILI982360 IVE982337:IVE982360 JFA982337:JFA982360 JOW982337:JOW982360 JYS982337:JYS982360 KIO982337:KIO982360 KSK982337:KSK982360 LCG982337:LCG982360 LMC982337:LMC982360 LVY982337:LVY982360 MFU982337:MFU982360 MPQ982337:MPQ982360 MZM982337:MZM982360 NJI982337:NJI982360 NTE982337:NTE982360 ODA982337:ODA982360 OMW982337:OMW982360 OWS982337:OWS982360 PGO982337:PGO982360 PQK982337:PQK982360 QAG982337:QAG982360 QKC982337:QKC982360 QTY982337:QTY982360 RDU982337:RDU982360 RNQ982337:RNQ982360 RXM982337:RXM982360 SHI982337:SHI982360 SRE982337:SRE982360 TBA982337:TBA982360 TKW982337:TKW982360 TUS982337:TUS982360 UEO982337:UEO982360 UOK982337:UOK982360 UYG982337:UYG982360 VIC982337:VIC982360 VRY982337:VRY982360 WBU982337:WBU982360 WLQ982337:WLQ982360 J982337:J982360 J916801:J916824 J851265:J851288 J785729:J785752 J720193:J720216 J654657:J654680 J589121:J589144 J523585:J523608 J458049:J458072 J392513:J392536 J326977:J327000 J261441:J261464 J195905:J195928 J130369:J130392 J64833:J64856 K982351:K982360 K916815:K916824 K851279:K851288 K785743:K785752 K720207:K720216 K654671:K654680 K589135:K589144 K523599:K523608 K458063:K458072 K392527:K392536 K326991:K327000 K261455:K261464 K195919:K195928 K130383:K130392 K64847:K64856" xr:uid="{00000000-0002-0000-1B00-000000000000}">
      <formula1>"Initiation, Planning, Design, Builld, Test, Deploy, Close"</formula1>
    </dataValidation>
    <dataValidation type="list" allowBlank="1" showInputMessage="1" showErrorMessage="1" sqref="IZ64833:IZ64856 SV64833:SV64856 ACR64833:ACR64856 AMN64833:AMN64856 AWJ64833:AWJ64856 BGF64833:BGF64856 BQB64833:BQB64856 BZX64833:BZX64856 CJT64833:CJT64856 CTP64833:CTP64856 DDL64833:DDL64856 DNH64833:DNH64856 DXD64833:DXD64856 EGZ64833:EGZ64856 EQV64833:EQV64856 FAR64833:FAR64856 FKN64833:FKN64856 FUJ64833:FUJ64856 GEF64833:GEF64856 GOB64833:GOB64856 GXX64833:GXX64856 HHT64833:HHT64856 HRP64833:HRP64856 IBL64833:IBL64856 ILH64833:ILH64856 IVD64833:IVD64856 JEZ64833:JEZ64856 JOV64833:JOV64856 JYR64833:JYR64856 KIN64833:KIN64856 KSJ64833:KSJ64856 LCF64833:LCF64856 LMB64833:LMB64856 LVX64833:LVX64856 MFT64833:MFT64856 MPP64833:MPP64856 MZL64833:MZL64856 NJH64833:NJH64856 NTD64833:NTD64856 OCZ64833:OCZ64856 OMV64833:OMV64856 OWR64833:OWR64856 PGN64833:PGN64856 PQJ64833:PQJ64856 QAF64833:QAF64856 QKB64833:QKB64856 QTX64833:QTX64856 RDT64833:RDT64856 RNP64833:RNP64856 RXL64833:RXL64856 SHH64833:SHH64856 SRD64833:SRD64856 TAZ64833:TAZ64856 TKV64833:TKV64856 TUR64833:TUR64856 UEN64833:UEN64856 UOJ64833:UOJ64856 UYF64833:UYF64856 VIB64833:VIB64856 VRX64833:VRX64856 WBT64833:WBT64856 WLP64833:WLP64856 WVL64833:WVL64856 IZ130369:IZ130392 SV130369:SV130392 ACR130369:ACR130392 AMN130369:AMN130392 AWJ130369:AWJ130392 BGF130369:BGF130392 BQB130369:BQB130392 BZX130369:BZX130392 CJT130369:CJT130392 CTP130369:CTP130392 DDL130369:DDL130392 DNH130369:DNH130392 DXD130369:DXD130392 EGZ130369:EGZ130392 EQV130369:EQV130392 FAR130369:FAR130392 FKN130369:FKN130392 FUJ130369:FUJ130392 GEF130369:GEF130392 GOB130369:GOB130392 GXX130369:GXX130392 HHT130369:HHT130392 HRP130369:HRP130392 IBL130369:IBL130392 ILH130369:ILH130392 IVD130369:IVD130392 JEZ130369:JEZ130392 JOV130369:JOV130392 JYR130369:JYR130392 KIN130369:KIN130392 KSJ130369:KSJ130392 LCF130369:LCF130392 LMB130369:LMB130392 LVX130369:LVX130392 MFT130369:MFT130392 MPP130369:MPP130392 MZL130369:MZL130392 NJH130369:NJH130392 NTD130369:NTD130392 OCZ130369:OCZ130392 OMV130369:OMV130392 OWR130369:OWR130392 PGN130369:PGN130392 PQJ130369:PQJ130392 QAF130369:QAF130392 QKB130369:QKB130392 QTX130369:QTX130392 RDT130369:RDT130392 RNP130369:RNP130392 RXL130369:RXL130392 SHH130369:SHH130392 SRD130369:SRD130392 TAZ130369:TAZ130392 TKV130369:TKV130392 TUR130369:TUR130392 UEN130369:UEN130392 UOJ130369:UOJ130392 UYF130369:UYF130392 VIB130369:VIB130392 VRX130369:VRX130392 WBT130369:WBT130392 WLP130369:WLP130392 WVL130369:WVL130392 IZ195905:IZ195928 SV195905:SV195928 ACR195905:ACR195928 AMN195905:AMN195928 AWJ195905:AWJ195928 BGF195905:BGF195928 BQB195905:BQB195928 BZX195905:BZX195928 CJT195905:CJT195928 CTP195905:CTP195928 DDL195905:DDL195928 DNH195905:DNH195928 DXD195905:DXD195928 EGZ195905:EGZ195928 EQV195905:EQV195928 FAR195905:FAR195928 FKN195905:FKN195928 FUJ195905:FUJ195928 GEF195905:GEF195928 GOB195905:GOB195928 GXX195905:GXX195928 HHT195905:HHT195928 HRP195905:HRP195928 IBL195905:IBL195928 ILH195905:ILH195928 IVD195905:IVD195928 JEZ195905:JEZ195928 JOV195905:JOV195928 JYR195905:JYR195928 KIN195905:KIN195928 KSJ195905:KSJ195928 LCF195905:LCF195928 LMB195905:LMB195928 LVX195905:LVX195928 MFT195905:MFT195928 MPP195905:MPP195928 MZL195905:MZL195928 NJH195905:NJH195928 NTD195905:NTD195928 OCZ195905:OCZ195928 OMV195905:OMV195928 OWR195905:OWR195928 PGN195905:PGN195928 PQJ195905:PQJ195928 QAF195905:QAF195928 QKB195905:QKB195928 QTX195905:QTX195928 RDT195905:RDT195928 RNP195905:RNP195928 RXL195905:RXL195928 SHH195905:SHH195928 SRD195905:SRD195928 TAZ195905:TAZ195928 TKV195905:TKV195928 TUR195905:TUR195928 UEN195905:UEN195928 UOJ195905:UOJ195928 UYF195905:UYF195928 VIB195905:VIB195928 VRX195905:VRX195928 WBT195905:WBT195928 WLP195905:WLP195928 WVL195905:WVL195928 IZ261441:IZ261464 SV261441:SV261464 ACR261441:ACR261464 AMN261441:AMN261464 AWJ261441:AWJ261464 BGF261441:BGF261464 BQB261441:BQB261464 BZX261441:BZX261464 CJT261441:CJT261464 CTP261441:CTP261464 DDL261441:DDL261464 DNH261441:DNH261464 DXD261441:DXD261464 EGZ261441:EGZ261464 EQV261441:EQV261464 FAR261441:FAR261464 FKN261441:FKN261464 FUJ261441:FUJ261464 GEF261441:GEF261464 GOB261441:GOB261464 GXX261441:GXX261464 HHT261441:HHT261464 HRP261441:HRP261464 IBL261441:IBL261464 ILH261441:ILH261464 IVD261441:IVD261464 JEZ261441:JEZ261464 JOV261441:JOV261464 JYR261441:JYR261464 KIN261441:KIN261464 KSJ261441:KSJ261464 LCF261441:LCF261464 LMB261441:LMB261464 LVX261441:LVX261464 MFT261441:MFT261464 MPP261441:MPP261464 MZL261441:MZL261464 NJH261441:NJH261464 NTD261441:NTD261464 OCZ261441:OCZ261464 OMV261441:OMV261464 OWR261441:OWR261464 PGN261441:PGN261464 PQJ261441:PQJ261464 QAF261441:QAF261464 QKB261441:QKB261464 QTX261441:QTX261464 RDT261441:RDT261464 RNP261441:RNP261464 RXL261441:RXL261464 SHH261441:SHH261464 SRD261441:SRD261464 TAZ261441:TAZ261464 TKV261441:TKV261464 TUR261441:TUR261464 UEN261441:UEN261464 UOJ261441:UOJ261464 UYF261441:UYF261464 VIB261441:VIB261464 VRX261441:VRX261464 WBT261441:WBT261464 WLP261441:WLP261464 WVL261441:WVL261464 IZ326977:IZ327000 SV326977:SV327000 ACR326977:ACR327000 AMN326977:AMN327000 AWJ326977:AWJ327000 BGF326977:BGF327000 BQB326977:BQB327000 BZX326977:BZX327000 CJT326977:CJT327000 CTP326977:CTP327000 DDL326977:DDL327000 DNH326977:DNH327000 DXD326977:DXD327000 EGZ326977:EGZ327000 EQV326977:EQV327000 FAR326977:FAR327000 FKN326977:FKN327000 FUJ326977:FUJ327000 GEF326977:GEF327000 GOB326977:GOB327000 GXX326977:GXX327000 HHT326977:HHT327000 HRP326977:HRP327000 IBL326977:IBL327000 ILH326977:ILH327000 IVD326977:IVD327000 JEZ326977:JEZ327000 JOV326977:JOV327000 JYR326977:JYR327000 KIN326977:KIN327000 KSJ326977:KSJ327000 LCF326977:LCF327000 LMB326977:LMB327000 LVX326977:LVX327000 MFT326977:MFT327000 MPP326977:MPP327000 MZL326977:MZL327000 NJH326977:NJH327000 NTD326977:NTD327000 OCZ326977:OCZ327000 OMV326977:OMV327000 OWR326977:OWR327000 PGN326977:PGN327000 PQJ326977:PQJ327000 QAF326977:QAF327000 QKB326977:QKB327000 QTX326977:QTX327000 RDT326977:RDT327000 RNP326977:RNP327000 RXL326977:RXL327000 SHH326977:SHH327000 SRD326977:SRD327000 TAZ326977:TAZ327000 TKV326977:TKV327000 TUR326977:TUR327000 UEN326977:UEN327000 UOJ326977:UOJ327000 UYF326977:UYF327000 VIB326977:VIB327000 VRX326977:VRX327000 WBT326977:WBT327000 WLP326977:WLP327000 WVL326977:WVL327000 IZ392513:IZ392536 SV392513:SV392536 ACR392513:ACR392536 AMN392513:AMN392536 AWJ392513:AWJ392536 BGF392513:BGF392536 BQB392513:BQB392536 BZX392513:BZX392536 CJT392513:CJT392536 CTP392513:CTP392536 DDL392513:DDL392536 DNH392513:DNH392536 DXD392513:DXD392536 EGZ392513:EGZ392536 EQV392513:EQV392536 FAR392513:FAR392536 FKN392513:FKN392536 FUJ392513:FUJ392536 GEF392513:GEF392536 GOB392513:GOB392536 GXX392513:GXX392536 HHT392513:HHT392536 HRP392513:HRP392536 IBL392513:IBL392536 ILH392513:ILH392536 IVD392513:IVD392536 JEZ392513:JEZ392536 JOV392513:JOV392536 JYR392513:JYR392536 KIN392513:KIN392536 KSJ392513:KSJ392536 LCF392513:LCF392536 LMB392513:LMB392536 LVX392513:LVX392536 MFT392513:MFT392536 MPP392513:MPP392536 MZL392513:MZL392536 NJH392513:NJH392536 NTD392513:NTD392536 OCZ392513:OCZ392536 OMV392513:OMV392536 OWR392513:OWR392536 PGN392513:PGN392536 PQJ392513:PQJ392536 QAF392513:QAF392536 QKB392513:QKB392536 QTX392513:QTX392536 RDT392513:RDT392536 RNP392513:RNP392536 RXL392513:RXL392536 SHH392513:SHH392536 SRD392513:SRD392536 TAZ392513:TAZ392536 TKV392513:TKV392536 TUR392513:TUR392536 UEN392513:UEN392536 UOJ392513:UOJ392536 UYF392513:UYF392536 VIB392513:VIB392536 VRX392513:VRX392536 WBT392513:WBT392536 WLP392513:WLP392536 WVL392513:WVL392536 IZ458049:IZ458072 SV458049:SV458072 ACR458049:ACR458072 AMN458049:AMN458072 AWJ458049:AWJ458072 BGF458049:BGF458072 BQB458049:BQB458072 BZX458049:BZX458072 CJT458049:CJT458072 CTP458049:CTP458072 DDL458049:DDL458072 DNH458049:DNH458072 DXD458049:DXD458072 EGZ458049:EGZ458072 EQV458049:EQV458072 FAR458049:FAR458072 FKN458049:FKN458072 FUJ458049:FUJ458072 GEF458049:GEF458072 GOB458049:GOB458072 GXX458049:GXX458072 HHT458049:HHT458072 HRP458049:HRP458072 IBL458049:IBL458072 ILH458049:ILH458072 IVD458049:IVD458072 JEZ458049:JEZ458072 JOV458049:JOV458072 JYR458049:JYR458072 KIN458049:KIN458072 KSJ458049:KSJ458072 LCF458049:LCF458072 LMB458049:LMB458072 LVX458049:LVX458072 MFT458049:MFT458072 MPP458049:MPP458072 MZL458049:MZL458072 NJH458049:NJH458072 NTD458049:NTD458072 OCZ458049:OCZ458072 OMV458049:OMV458072 OWR458049:OWR458072 PGN458049:PGN458072 PQJ458049:PQJ458072 QAF458049:QAF458072 QKB458049:QKB458072 QTX458049:QTX458072 RDT458049:RDT458072 RNP458049:RNP458072 RXL458049:RXL458072 SHH458049:SHH458072 SRD458049:SRD458072 TAZ458049:TAZ458072 TKV458049:TKV458072 TUR458049:TUR458072 UEN458049:UEN458072 UOJ458049:UOJ458072 UYF458049:UYF458072 VIB458049:VIB458072 VRX458049:VRX458072 WBT458049:WBT458072 WLP458049:WLP458072 WVL458049:WVL458072 IZ523585:IZ523608 SV523585:SV523608 ACR523585:ACR523608 AMN523585:AMN523608 AWJ523585:AWJ523608 BGF523585:BGF523608 BQB523585:BQB523608 BZX523585:BZX523608 CJT523585:CJT523608 CTP523585:CTP523608 DDL523585:DDL523608 DNH523585:DNH523608 DXD523585:DXD523608 EGZ523585:EGZ523608 EQV523585:EQV523608 FAR523585:FAR523608 FKN523585:FKN523608 FUJ523585:FUJ523608 GEF523585:GEF523608 GOB523585:GOB523608 GXX523585:GXX523608 HHT523585:HHT523608 HRP523585:HRP523608 IBL523585:IBL523608 ILH523585:ILH523608 IVD523585:IVD523608 JEZ523585:JEZ523608 JOV523585:JOV523608 JYR523585:JYR523608 KIN523585:KIN523608 KSJ523585:KSJ523608 LCF523585:LCF523608 LMB523585:LMB523608 LVX523585:LVX523608 MFT523585:MFT523608 MPP523585:MPP523608 MZL523585:MZL523608 NJH523585:NJH523608 NTD523585:NTD523608 OCZ523585:OCZ523608 OMV523585:OMV523608 OWR523585:OWR523608 PGN523585:PGN523608 PQJ523585:PQJ523608 QAF523585:QAF523608 QKB523585:QKB523608 QTX523585:QTX523608 RDT523585:RDT523608 RNP523585:RNP523608 RXL523585:RXL523608 SHH523585:SHH523608 SRD523585:SRD523608 TAZ523585:TAZ523608 TKV523585:TKV523608 TUR523585:TUR523608 UEN523585:UEN523608 UOJ523585:UOJ523608 UYF523585:UYF523608 VIB523585:VIB523608 VRX523585:VRX523608 WBT523585:WBT523608 WLP523585:WLP523608 WVL523585:WVL523608 IZ589121:IZ589144 SV589121:SV589144 ACR589121:ACR589144 AMN589121:AMN589144 AWJ589121:AWJ589144 BGF589121:BGF589144 BQB589121:BQB589144 BZX589121:BZX589144 CJT589121:CJT589144 CTP589121:CTP589144 DDL589121:DDL589144 DNH589121:DNH589144 DXD589121:DXD589144 EGZ589121:EGZ589144 EQV589121:EQV589144 FAR589121:FAR589144 FKN589121:FKN589144 FUJ589121:FUJ589144 GEF589121:GEF589144 GOB589121:GOB589144 GXX589121:GXX589144 HHT589121:HHT589144 HRP589121:HRP589144 IBL589121:IBL589144 ILH589121:ILH589144 IVD589121:IVD589144 JEZ589121:JEZ589144 JOV589121:JOV589144 JYR589121:JYR589144 KIN589121:KIN589144 KSJ589121:KSJ589144 LCF589121:LCF589144 LMB589121:LMB589144 LVX589121:LVX589144 MFT589121:MFT589144 MPP589121:MPP589144 MZL589121:MZL589144 NJH589121:NJH589144 NTD589121:NTD589144 OCZ589121:OCZ589144 OMV589121:OMV589144 OWR589121:OWR589144 PGN589121:PGN589144 PQJ589121:PQJ589144 QAF589121:QAF589144 QKB589121:QKB589144 QTX589121:QTX589144 RDT589121:RDT589144 RNP589121:RNP589144 RXL589121:RXL589144 SHH589121:SHH589144 SRD589121:SRD589144 TAZ589121:TAZ589144 TKV589121:TKV589144 TUR589121:TUR589144 UEN589121:UEN589144 UOJ589121:UOJ589144 UYF589121:UYF589144 VIB589121:VIB589144 VRX589121:VRX589144 WBT589121:WBT589144 WLP589121:WLP589144 WVL589121:WVL589144 IZ654657:IZ654680 SV654657:SV654680 ACR654657:ACR654680 AMN654657:AMN654680 AWJ654657:AWJ654680 BGF654657:BGF654680 BQB654657:BQB654680 BZX654657:BZX654680 CJT654657:CJT654680 CTP654657:CTP654680 DDL654657:DDL654680 DNH654657:DNH654680 DXD654657:DXD654680 EGZ654657:EGZ654680 EQV654657:EQV654680 FAR654657:FAR654680 FKN654657:FKN654680 FUJ654657:FUJ654680 GEF654657:GEF654680 GOB654657:GOB654680 GXX654657:GXX654680 HHT654657:HHT654680 HRP654657:HRP654680 IBL654657:IBL654680 ILH654657:ILH654680 IVD654657:IVD654680 JEZ654657:JEZ654680 JOV654657:JOV654680 JYR654657:JYR654680 KIN654657:KIN654680 KSJ654657:KSJ654680 LCF654657:LCF654680 LMB654657:LMB654680 LVX654657:LVX654680 MFT654657:MFT654680 MPP654657:MPP654680 MZL654657:MZL654680 NJH654657:NJH654680 NTD654657:NTD654680 OCZ654657:OCZ654680 OMV654657:OMV654680 OWR654657:OWR654680 PGN654657:PGN654680 PQJ654657:PQJ654680 QAF654657:QAF654680 QKB654657:QKB654680 QTX654657:QTX654680 RDT654657:RDT654680 RNP654657:RNP654680 RXL654657:RXL654680 SHH654657:SHH654680 SRD654657:SRD654680 TAZ654657:TAZ654680 TKV654657:TKV654680 TUR654657:TUR654680 UEN654657:UEN654680 UOJ654657:UOJ654680 UYF654657:UYF654680 VIB654657:VIB654680 VRX654657:VRX654680 WBT654657:WBT654680 WLP654657:WLP654680 WVL654657:WVL654680 IZ720193:IZ720216 SV720193:SV720216 ACR720193:ACR720216 AMN720193:AMN720216 AWJ720193:AWJ720216 BGF720193:BGF720216 BQB720193:BQB720216 BZX720193:BZX720216 CJT720193:CJT720216 CTP720193:CTP720216 DDL720193:DDL720216 DNH720193:DNH720216 DXD720193:DXD720216 EGZ720193:EGZ720216 EQV720193:EQV720216 FAR720193:FAR720216 FKN720193:FKN720216 FUJ720193:FUJ720216 GEF720193:GEF720216 GOB720193:GOB720216 GXX720193:GXX720216 HHT720193:HHT720216 HRP720193:HRP720216 IBL720193:IBL720216 ILH720193:ILH720216 IVD720193:IVD720216 JEZ720193:JEZ720216 JOV720193:JOV720216 JYR720193:JYR720216 KIN720193:KIN720216 KSJ720193:KSJ720216 LCF720193:LCF720216 LMB720193:LMB720216 LVX720193:LVX720216 MFT720193:MFT720216 MPP720193:MPP720216 MZL720193:MZL720216 NJH720193:NJH720216 NTD720193:NTD720216 OCZ720193:OCZ720216 OMV720193:OMV720216 OWR720193:OWR720216 PGN720193:PGN720216 PQJ720193:PQJ720216 QAF720193:QAF720216 QKB720193:QKB720216 QTX720193:QTX720216 RDT720193:RDT720216 RNP720193:RNP720216 RXL720193:RXL720216 SHH720193:SHH720216 SRD720193:SRD720216 TAZ720193:TAZ720216 TKV720193:TKV720216 TUR720193:TUR720216 UEN720193:UEN720216 UOJ720193:UOJ720216 UYF720193:UYF720216 VIB720193:VIB720216 VRX720193:VRX720216 WBT720193:WBT720216 WLP720193:WLP720216 WVL720193:WVL720216 IZ785729:IZ785752 SV785729:SV785752 ACR785729:ACR785752 AMN785729:AMN785752 AWJ785729:AWJ785752 BGF785729:BGF785752 BQB785729:BQB785752 BZX785729:BZX785752 CJT785729:CJT785752 CTP785729:CTP785752 DDL785729:DDL785752 DNH785729:DNH785752 DXD785729:DXD785752 EGZ785729:EGZ785752 EQV785729:EQV785752 FAR785729:FAR785752 FKN785729:FKN785752 FUJ785729:FUJ785752 GEF785729:GEF785752 GOB785729:GOB785752 GXX785729:GXX785752 HHT785729:HHT785752 HRP785729:HRP785752 IBL785729:IBL785752 ILH785729:ILH785752 IVD785729:IVD785752 JEZ785729:JEZ785752 JOV785729:JOV785752 JYR785729:JYR785752 KIN785729:KIN785752 KSJ785729:KSJ785752 LCF785729:LCF785752 LMB785729:LMB785752 LVX785729:LVX785752 MFT785729:MFT785752 MPP785729:MPP785752 MZL785729:MZL785752 NJH785729:NJH785752 NTD785729:NTD785752 OCZ785729:OCZ785752 OMV785729:OMV785752 OWR785729:OWR785752 PGN785729:PGN785752 PQJ785729:PQJ785752 QAF785729:QAF785752 QKB785729:QKB785752 QTX785729:QTX785752 RDT785729:RDT785752 RNP785729:RNP785752 RXL785729:RXL785752 SHH785729:SHH785752 SRD785729:SRD785752 TAZ785729:TAZ785752 TKV785729:TKV785752 TUR785729:TUR785752 UEN785729:UEN785752 UOJ785729:UOJ785752 UYF785729:UYF785752 VIB785729:VIB785752 VRX785729:VRX785752 WBT785729:WBT785752 WLP785729:WLP785752 WVL785729:WVL785752 IZ851265:IZ851288 SV851265:SV851288 ACR851265:ACR851288 AMN851265:AMN851288 AWJ851265:AWJ851288 BGF851265:BGF851288 BQB851265:BQB851288 BZX851265:BZX851288 CJT851265:CJT851288 CTP851265:CTP851288 DDL851265:DDL851288 DNH851265:DNH851288 DXD851265:DXD851288 EGZ851265:EGZ851288 EQV851265:EQV851288 FAR851265:FAR851288 FKN851265:FKN851288 FUJ851265:FUJ851288 GEF851265:GEF851288 GOB851265:GOB851288 GXX851265:GXX851288 HHT851265:HHT851288 HRP851265:HRP851288 IBL851265:IBL851288 ILH851265:ILH851288 IVD851265:IVD851288 JEZ851265:JEZ851288 JOV851265:JOV851288 JYR851265:JYR851288 KIN851265:KIN851288 KSJ851265:KSJ851288 LCF851265:LCF851288 LMB851265:LMB851288 LVX851265:LVX851288 MFT851265:MFT851288 MPP851265:MPP851288 MZL851265:MZL851288 NJH851265:NJH851288 NTD851265:NTD851288 OCZ851265:OCZ851288 OMV851265:OMV851288 OWR851265:OWR851288 PGN851265:PGN851288 PQJ851265:PQJ851288 QAF851265:QAF851288 QKB851265:QKB851288 QTX851265:QTX851288 RDT851265:RDT851288 RNP851265:RNP851288 RXL851265:RXL851288 SHH851265:SHH851288 SRD851265:SRD851288 TAZ851265:TAZ851288 TKV851265:TKV851288 TUR851265:TUR851288 UEN851265:UEN851288 UOJ851265:UOJ851288 UYF851265:UYF851288 VIB851265:VIB851288 VRX851265:VRX851288 WBT851265:WBT851288 WLP851265:WLP851288 WVL851265:WVL851288 IZ916801:IZ916824 SV916801:SV916824 ACR916801:ACR916824 AMN916801:AMN916824 AWJ916801:AWJ916824 BGF916801:BGF916824 BQB916801:BQB916824 BZX916801:BZX916824 CJT916801:CJT916824 CTP916801:CTP916824 DDL916801:DDL916824 DNH916801:DNH916824 DXD916801:DXD916824 EGZ916801:EGZ916824 EQV916801:EQV916824 FAR916801:FAR916824 FKN916801:FKN916824 FUJ916801:FUJ916824 GEF916801:GEF916824 GOB916801:GOB916824 GXX916801:GXX916824 HHT916801:HHT916824 HRP916801:HRP916824 IBL916801:IBL916824 ILH916801:ILH916824 IVD916801:IVD916824 JEZ916801:JEZ916824 JOV916801:JOV916824 JYR916801:JYR916824 KIN916801:KIN916824 KSJ916801:KSJ916824 LCF916801:LCF916824 LMB916801:LMB916824 LVX916801:LVX916824 MFT916801:MFT916824 MPP916801:MPP916824 MZL916801:MZL916824 NJH916801:NJH916824 NTD916801:NTD916824 OCZ916801:OCZ916824 OMV916801:OMV916824 OWR916801:OWR916824 PGN916801:PGN916824 PQJ916801:PQJ916824 QAF916801:QAF916824 QKB916801:QKB916824 QTX916801:QTX916824 RDT916801:RDT916824 RNP916801:RNP916824 RXL916801:RXL916824 SHH916801:SHH916824 SRD916801:SRD916824 TAZ916801:TAZ916824 TKV916801:TKV916824 TUR916801:TUR916824 UEN916801:UEN916824 UOJ916801:UOJ916824 UYF916801:UYF916824 VIB916801:VIB916824 VRX916801:VRX916824 WBT916801:WBT916824 WLP916801:WLP916824 WVL916801:WVL916824 IZ982337:IZ982360 SV982337:SV982360 ACR982337:ACR982360 AMN982337:AMN982360 AWJ982337:AWJ982360 BGF982337:BGF982360 BQB982337:BQB982360 BZX982337:BZX982360 CJT982337:CJT982360 CTP982337:CTP982360 DDL982337:DDL982360 DNH982337:DNH982360 DXD982337:DXD982360 EGZ982337:EGZ982360 EQV982337:EQV982360 FAR982337:FAR982360 FKN982337:FKN982360 FUJ982337:FUJ982360 GEF982337:GEF982360 GOB982337:GOB982360 GXX982337:GXX982360 HHT982337:HHT982360 HRP982337:HRP982360 IBL982337:IBL982360 ILH982337:ILH982360 IVD982337:IVD982360 JEZ982337:JEZ982360 JOV982337:JOV982360 JYR982337:JYR982360 KIN982337:KIN982360 KSJ982337:KSJ982360 LCF982337:LCF982360 LMB982337:LMB982360 LVX982337:LVX982360 MFT982337:MFT982360 MPP982337:MPP982360 MZL982337:MZL982360 NJH982337:NJH982360 NTD982337:NTD982360 OCZ982337:OCZ982360 OMV982337:OMV982360 OWR982337:OWR982360 PGN982337:PGN982360 PQJ982337:PQJ982360 QAF982337:QAF982360 QKB982337:QKB982360 QTX982337:QTX982360 RDT982337:RDT982360 RNP982337:RNP982360 RXL982337:RXL982360 SHH982337:SHH982360 SRD982337:SRD982360 TAZ982337:TAZ982360 TKV982337:TKV982360 TUR982337:TUR982360 UEN982337:UEN982360 UOJ982337:UOJ982360 UYF982337:UYF982360 VIB982337:VIB982360 VRX982337:VRX982360 WBT982337:WBT982360 WLP982337:WLP982360 WVL982337:WVL982360 H982337:I982360 H916801:I916824 H851265:I851288 H785729:I785752 H720193:I720216 H654657:I654680 H589121:I589144 H523585:I523608 H458049:I458072 H392513:I392536 H326977:I327000 H261441:I261464 H195905:I195928 H130369:I130392 H64833:I64856 J12:J88" xr:uid="{00000000-0002-0000-1B00-000001000000}">
      <formula1>"Positive, Negative"</formula1>
    </dataValidation>
    <dataValidation type="list" allowBlank="1" showInputMessage="1" showErrorMessage="1" sqref="L12:L88" xr:uid="{00000000-0002-0000-1B00-000002000000}">
      <formula1>YN</formula1>
    </dataValidation>
    <dataValidation type="list" allowBlank="1" showInputMessage="1" sqref="K12:K88" xr:uid="{00000000-0002-0000-1B00-000003000000}">
      <formula1>Standard_Phases</formula1>
    </dataValidation>
    <dataValidation type="date" operator="greaterThan" allowBlank="1" showInputMessage="1" showErrorMessage="1" error="Please add a valid date_x000a_" sqref="C12:C88" xr:uid="{00000000-0002-0000-1B00-000004000000}">
      <formula1>40179</formula1>
    </dataValidation>
  </dataValidations>
  <printOptions horizontalCentered="1"/>
  <pageMargins left="0.51181102362204722" right="0.51181102362204722" top="0.74803149606299213" bottom="0.74803149606299213" header="0.31496062992125984" footer="0.31496062992125984"/>
  <pageSetup scale="57" orientation="portrait" r:id="rId1"/>
  <headerFooter>
    <oddFooter>Page &amp;P of &amp;N</oddFoot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2"/>
  <dimension ref="A1:L137"/>
  <sheetViews>
    <sheetView showGridLines="0" zoomScale="90" zoomScaleNormal="90" workbookViewId="0">
      <selection activeCell="E23" sqref="E23"/>
    </sheetView>
  </sheetViews>
  <sheetFormatPr defaultRowHeight="15" x14ac:dyDescent="0.25"/>
  <cols>
    <col min="1" max="1" width="1" style="151" customWidth="1"/>
    <col min="2" max="2" width="6.42578125" style="151" customWidth="1"/>
    <col min="3" max="3" width="11.140625" style="151" customWidth="1"/>
    <col min="4" max="4" width="23.7109375" customWidth="1"/>
    <col min="5" max="5" width="41.140625" customWidth="1"/>
    <col min="6" max="6" width="28.7109375" style="151" customWidth="1"/>
    <col min="7" max="7" width="12.7109375" customWidth="1"/>
    <col min="8" max="8" width="10.85546875" style="151" customWidth="1"/>
    <col min="9" max="9" width="10.7109375" customWidth="1"/>
    <col min="10" max="10" width="10.85546875" customWidth="1"/>
    <col min="11" max="11" width="14.42578125" customWidth="1"/>
    <col min="12" max="12" width="9.85546875" customWidth="1"/>
  </cols>
  <sheetData>
    <row r="1" spans="2:12" ht="6.75" customHeight="1" x14ac:dyDescent="0.25"/>
    <row r="2" spans="2:12" s="151" customFormat="1" ht="42.75" customHeight="1" x14ac:dyDescent="0.25">
      <c r="B2" s="2561" t="s">
        <v>7379</v>
      </c>
      <c r="C2" s="2561"/>
      <c r="D2" s="2561"/>
      <c r="E2" s="2561"/>
      <c r="F2" s="2561"/>
      <c r="G2" s="2561"/>
      <c r="H2" s="2561"/>
      <c r="I2" s="2561"/>
      <c r="J2" s="2561"/>
      <c r="K2" s="2561"/>
      <c r="L2" s="2561"/>
    </row>
    <row r="3" spans="2:12" s="151" customFormat="1" ht="12" hidden="1" customHeight="1" x14ac:dyDescent="0.25"/>
    <row r="4" spans="2:12" s="151" customFormat="1" ht="11.25" hidden="1" customHeight="1" x14ac:dyDescent="0.25"/>
    <row r="5" spans="2:12" s="151" customFormat="1" ht="9" hidden="1" customHeight="1" x14ac:dyDescent="0.25"/>
    <row r="6" spans="2:12" s="151" customFormat="1" ht="11.25" hidden="1" customHeight="1" x14ac:dyDescent="0.25"/>
    <row r="7" spans="2:12" s="151" customFormat="1" ht="11.25" hidden="1" customHeight="1" x14ac:dyDescent="0.25"/>
    <row r="8" spans="2:12" s="151" customFormat="1" ht="11.25" hidden="1" customHeight="1" x14ac:dyDescent="0.25"/>
    <row r="9" spans="2:12" s="151" customFormat="1" ht="11.25" hidden="1" customHeight="1" x14ac:dyDescent="0.25"/>
    <row r="10" spans="2:12" s="151" customFormat="1" ht="41.25" customHeight="1" x14ac:dyDescent="0.25"/>
    <row r="11" spans="2:12" s="151" customFormat="1" ht="8.25" customHeight="1" x14ac:dyDescent="0.25"/>
    <row r="12" spans="2:12" s="151" customFormat="1" ht="25.5" customHeight="1" x14ac:dyDescent="0.25"/>
    <row r="13" spans="2:12" s="151" customFormat="1" ht="6.75" customHeight="1" x14ac:dyDescent="0.25"/>
    <row r="14" spans="2:12" ht="29.25" customHeight="1" x14ac:dyDescent="0.25">
      <c r="B14" s="2207" t="s">
        <v>7779</v>
      </c>
      <c r="C14" s="1999" t="s">
        <v>7378</v>
      </c>
      <c r="D14" s="1798" t="s">
        <v>7371</v>
      </c>
      <c r="E14" s="1798" t="s">
        <v>268</v>
      </c>
      <c r="F14" s="1798" t="s">
        <v>249</v>
      </c>
      <c r="G14" s="795" t="s">
        <v>7374</v>
      </c>
      <c r="H14" s="795" t="s">
        <v>7373</v>
      </c>
      <c r="I14" s="795" t="s">
        <v>7375</v>
      </c>
      <c r="J14" s="795" t="s">
        <v>7376</v>
      </c>
      <c r="K14" s="795" t="s">
        <v>7377</v>
      </c>
      <c r="L14" s="2000" t="s">
        <v>410</v>
      </c>
    </row>
    <row r="15" spans="2:12" s="151" customFormat="1" x14ac:dyDescent="0.25">
      <c r="B15" s="773"/>
      <c r="C15" s="888"/>
      <c r="D15" s="773"/>
      <c r="E15" s="2106"/>
      <c r="F15" s="773"/>
      <c r="G15" s="773"/>
      <c r="H15" s="773"/>
      <c r="I15" s="888"/>
      <c r="J15" s="888"/>
      <c r="K15" s="773"/>
      <c r="L15" s="840"/>
    </row>
    <row r="16" spans="2:12" s="151" customFormat="1" x14ac:dyDescent="0.25">
      <c r="B16" s="773"/>
      <c r="C16" s="888"/>
      <c r="D16" s="773"/>
      <c r="E16" s="773"/>
      <c r="F16" s="773"/>
      <c r="G16" s="773"/>
      <c r="H16" s="773"/>
      <c r="I16" s="888"/>
      <c r="J16" s="888"/>
      <c r="K16" s="773"/>
      <c r="L16" s="840"/>
    </row>
    <row r="17" spans="2:12" s="151" customFormat="1" x14ac:dyDescent="0.25">
      <c r="B17" s="773"/>
      <c r="C17" s="888"/>
      <c r="D17" s="773"/>
      <c r="E17" s="773"/>
      <c r="F17" s="773"/>
      <c r="G17" s="773"/>
      <c r="H17" s="773"/>
      <c r="I17" s="888"/>
      <c r="J17" s="888"/>
      <c r="K17" s="773"/>
      <c r="L17" s="840"/>
    </row>
    <row r="18" spans="2:12" s="151" customFormat="1" x14ac:dyDescent="0.25">
      <c r="B18" s="773"/>
      <c r="C18" s="888"/>
      <c r="D18" s="773"/>
      <c r="E18" s="773"/>
      <c r="F18" s="773"/>
      <c r="G18" s="773"/>
      <c r="H18" s="773"/>
      <c r="I18" s="888"/>
      <c r="J18" s="888"/>
      <c r="K18" s="773"/>
      <c r="L18" s="840"/>
    </row>
    <row r="19" spans="2:12" s="151" customFormat="1" x14ac:dyDescent="0.25">
      <c r="B19" s="773"/>
      <c r="C19" s="888"/>
      <c r="D19" s="773"/>
      <c r="E19" s="890"/>
      <c r="F19" s="773"/>
      <c r="G19" s="773"/>
      <c r="H19" s="773"/>
      <c r="I19" s="888"/>
      <c r="J19" s="888"/>
      <c r="K19" s="773"/>
      <c r="L19" s="840"/>
    </row>
    <row r="20" spans="2:12" s="151" customFormat="1" x14ac:dyDescent="0.25">
      <c r="B20" s="773"/>
      <c r="C20" s="888"/>
      <c r="D20" s="773"/>
      <c r="E20" s="773"/>
      <c r="F20" s="773"/>
      <c r="G20" s="773"/>
      <c r="H20" s="773"/>
      <c r="I20" s="888"/>
      <c r="J20" s="888"/>
      <c r="K20" s="773"/>
      <c r="L20" s="840"/>
    </row>
    <row r="21" spans="2:12" s="151" customFormat="1" x14ac:dyDescent="0.25">
      <c r="B21" s="773"/>
      <c r="C21" s="888"/>
      <c r="D21" s="773"/>
      <c r="E21" s="890"/>
      <c r="F21" s="773"/>
      <c r="G21" s="773"/>
      <c r="H21" s="773"/>
      <c r="I21" s="888"/>
      <c r="J21" s="888"/>
      <c r="K21" s="773"/>
      <c r="L21" s="840"/>
    </row>
    <row r="22" spans="2:12" s="151" customFormat="1" x14ac:dyDescent="0.25">
      <c r="B22" s="773"/>
      <c r="C22" s="888"/>
      <c r="D22" s="773"/>
      <c r="E22" s="773"/>
      <c r="F22" s="773"/>
      <c r="G22" s="773"/>
      <c r="H22" s="773"/>
      <c r="I22" s="888"/>
      <c r="J22" s="888"/>
      <c r="K22" s="773"/>
      <c r="L22" s="840"/>
    </row>
    <row r="23" spans="2:12" s="151" customFormat="1" x14ac:dyDescent="0.25">
      <c r="B23" s="773"/>
      <c r="C23" s="888"/>
      <c r="D23" s="773"/>
      <c r="E23" s="773"/>
      <c r="F23" s="773"/>
      <c r="G23" s="773"/>
      <c r="H23" s="773"/>
      <c r="I23" s="888"/>
      <c r="J23" s="888"/>
      <c r="K23" s="773"/>
      <c r="L23" s="840"/>
    </row>
    <row r="24" spans="2:12" s="151" customFormat="1" x14ac:dyDescent="0.25">
      <c r="B24" s="773"/>
      <c r="C24" s="888"/>
      <c r="D24" s="773"/>
      <c r="E24" s="773"/>
      <c r="F24" s="773"/>
      <c r="G24" s="773"/>
      <c r="H24" s="773"/>
      <c r="I24" s="888"/>
      <c r="J24" s="888"/>
      <c r="K24" s="773"/>
      <c r="L24" s="840"/>
    </row>
    <row r="25" spans="2:12" s="151" customFormat="1" x14ac:dyDescent="0.25">
      <c r="B25" s="773"/>
      <c r="C25" s="888"/>
      <c r="D25" s="773"/>
      <c r="E25" s="773"/>
      <c r="F25" s="773"/>
      <c r="G25" s="773"/>
      <c r="H25" s="773"/>
      <c r="I25" s="888"/>
      <c r="J25" s="888"/>
      <c r="K25" s="773"/>
      <c r="L25" s="840"/>
    </row>
    <row r="26" spans="2:12" s="151" customFormat="1" x14ac:dyDescent="0.25">
      <c r="B26" s="773"/>
      <c r="C26" s="888"/>
      <c r="D26" s="773"/>
      <c r="E26" s="773"/>
      <c r="F26" s="773"/>
      <c r="G26" s="773"/>
      <c r="H26" s="773"/>
      <c r="I26" s="888"/>
      <c r="J26" s="888"/>
      <c r="K26" s="773"/>
      <c r="L26" s="840"/>
    </row>
    <row r="27" spans="2:12" s="151" customFormat="1" x14ac:dyDescent="0.25">
      <c r="B27" s="773"/>
      <c r="C27" s="888"/>
      <c r="D27" s="773"/>
      <c r="E27" s="773"/>
      <c r="F27" s="773"/>
      <c r="G27" s="773"/>
      <c r="H27" s="773"/>
      <c r="I27" s="888"/>
      <c r="J27" s="888"/>
      <c r="K27" s="773"/>
      <c r="L27" s="840"/>
    </row>
    <row r="28" spans="2:12" s="151" customFormat="1" x14ac:dyDescent="0.25">
      <c r="B28" s="773"/>
      <c r="C28" s="888"/>
      <c r="D28" s="773"/>
      <c r="E28" s="773"/>
      <c r="F28" s="773"/>
      <c r="G28" s="773"/>
      <c r="H28" s="773"/>
      <c r="I28" s="888"/>
      <c r="J28" s="888"/>
      <c r="K28" s="773"/>
      <c r="L28" s="840"/>
    </row>
    <row r="29" spans="2:12" s="151" customFormat="1" x14ac:dyDescent="0.25">
      <c r="B29" s="773"/>
      <c r="C29" s="888"/>
      <c r="D29" s="773"/>
      <c r="E29" s="773"/>
      <c r="F29" s="773"/>
      <c r="G29" s="773"/>
      <c r="H29" s="773"/>
      <c r="I29" s="888"/>
      <c r="J29" s="888"/>
      <c r="K29" s="773"/>
      <c r="L29" s="840"/>
    </row>
    <row r="30" spans="2:12" s="151" customFormat="1" x14ac:dyDescent="0.25">
      <c r="B30" s="773"/>
      <c r="C30" s="888"/>
      <c r="D30" s="773"/>
      <c r="E30" s="773"/>
      <c r="F30" s="773"/>
      <c r="G30" s="773"/>
      <c r="H30" s="773"/>
      <c r="I30" s="888"/>
      <c r="J30" s="888"/>
      <c r="K30" s="773"/>
      <c r="L30" s="840"/>
    </row>
    <row r="31" spans="2:12" s="151" customFormat="1" x14ac:dyDescent="0.25">
      <c r="B31" s="773"/>
      <c r="C31" s="888"/>
      <c r="D31" s="773"/>
      <c r="E31" s="773"/>
      <c r="F31" s="773"/>
      <c r="G31" s="773"/>
      <c r="H31" s="773"/>
      <c r="I31" s="888"/>
      <c r="J31" s="888"/>
      <c r="K31" s="773"/>
      <c r="L31" s="840"/>
    </row>
    <row r="32" spans="2:12" s="151" customFormat="1" x14ac:dyDescent="0.25">
      <c r="B32" s="773"/>
      <c r="C32" s="888"/>
      <c r="D32" s="773"/>
      <c r="E32" s="773"/>
      <c r="F32" s="773"/>
      <c r="G32" s="773"/>
      <c r="H32" s="773"/>
      <c r="I32" s="888"/>
      <c r="J32" s="888"/>
      <c r="K32" s="773"/>
      <c r="L32" s="840"/>
    </row>
    <row r="33" spans="2:12" s="151" customFormat="1" x14ac:dyDescent="0.25">
      <c r="B33" s="773"/>
      <c r="C33" s="888"/>
      <c r="D33" s="773"/>
      <c r="E33" s="773"/>
      <c r="F33" s="773"/>
      <c r="G33" s="773"/>
      <c r="H33" s="773"/>
      <c r="I33" s="888"/>
      <c r="J33" s="888"/>
      <c r="K33" s="773"/>
      <c r="L33" s="840"/>
    </row>
    <row r="34" spans="2:12" s="151" customFormat="1" x14ac:dyDescent="0.25">
      <c r="B34" s="773"/>
      <c r="C34" s="888"/>
      <c r="D34" s="773"/>
      <c r="E34" s="773"/>
      <c r="F34" s="773"/>
      <c r="G34" s="773"/>
      <c r="H34" s="773"/>
      <c r="I34" s="888"/>
      <c r="J34" s="888"/>
      <c r="K34" s="773"/>
      <c r="L34" s="840"/>
    </row>
    <row r="35" spans="2:12" s="151" customFormat="1" x14ac:dyDescent="0.25">
      <c r="B35" s="773"/>
      <c r="C35" s="888"/>
      <c r="D35" s="773"/>
      <c r="E35" s="773"/>
      <c r="F35" s="773"/>
      <c r="G35" s="773"/>
      <c r="H35" s="773"/>
      <c r="I35" s="888"/>
      <c r="J35" s="888"/>
      <c r="K35" s="773"/>
      <c r="L35" s="840"/>
    </row>
    <row r="36" spans="2:12" s="151" customFormat="1" x14ac:dyDescent="0.25">
      <c r="B36" s="773"/>
      <c r="C36" s="888"/>
      <c r="D36" s="773"/>
      <c r="E36" s="890"/>
      <c r="F36" s="773"/>
      <c r="G36" s="773"/>
      <c r="H36" s="773"/>
      <c r="I36" s="888"/>
      <c r="J36" s="888"/>
      <c r="K36" s="773"/>
      <c r="L36" s="840"/>
    </row>
    <row r="37" spans="2:12" s="151" customFormat="1" x14ac:dyDescent="0.25">
      <c r="B37" s="773"/>
      <c r="C37" s="888"/>
      <c r="D37" s="773"/>
      <c r="E37" s="773"/>
      <c r="F37" s="773"/>
      <c r="G37" s="773"/>
      <c r="H37" s="773"/>
      <c r="I37" s="888"/>
      <c r="J37" s="888"/>
      <c r="K37" s="773"/>
      <c r="L37" s="840"/>
    </row>
    <row r="38" spans="2:12" s="151" customFormat="1" x14ac:dyDescent="0.25">
      <c r="B38" s="773"/>
      <c r="C38" s="888"/>
      <c r="D38" s="773"/>
      <c r="E38" s="773"/>
      <c r="F38" s="773"/>
      <c r="G38" s="773"/>
      <c r="H38" s="773"/>
      <c r="I38" s="888"/>
      <c r="J38" s="888"/>
      <c r="K38" s="773"/>
      <c r="L38" s="840"/>
    </row>
    <row r="39" spans="2:12" s="151" customFormat="1" x14ac:dyDescent="0.25">
      <c r="B39" s="773"/>
      <c r="C39" s="888"/>
      <c r="D39" s="773"/>
      <c r="E39" s="773"/>
      <c r="F39" s="773"/>
      <c r="G39" s="773"/>
      <c r="H39" s="773"/>
      <c r="I39" s="888"/>
      <c r="J39" s="888"/>
      <c r="K39" s="773"/>
      <c r="L39" s="840"/>
    </row>
    <row r="40" spans="2:12" s="151" customFormat="1" x14ac:dyDescent="0.25">
      <c r="B40" s="773"/>
      <c r="C40" s="888"/>
      <c r="D40" s="773"/>
      <c r="E40" s="773"/>
      <c r="F40" s="773"/>
      <c r="G40" s="773"/>
      <c r="H40" s="773"/>
      <c r="I40" s="888"/>
      <c r="J40" s="888"/>
      <c r="K40" s="773"/>
      <c r="L40" s="840"/>
    </row>
    <row r="41" spans="2:12" s="151" customFormat="1" x14ac:dyDescent="0.25">
      <c r="B41" s="773"/>
      <c r="C41" s="888"/>
      <c r="D41" s="773"/>
      <c r="E41" s="773"/>
      <c r="F41" s="773"/>
      <c r="G41" s="773"/>
      <c r="H41" s="773"/>
      <c r="I41" s="888"/>
      <c r="J41" s="888"/>
      <c r="K41" s="773"/>
      <c r="L41" s="840"/>
    </row>
    <row r="42" spans="2:12" s="151" customFormat="1" x14ac:dyDescent="0.25">
      <c r="B42" s="773"/>
      <c r="C42" s="888"/>
      <c r="D42" s="773"/>
      <c r="E42" s="773"/>
      <c r="F42" s="773"/>
      <c r="G42" s="773"/>
      <c r="H42" s="773"/>
      <c r="I42" s="888"/>
      <c r="J42" s="888"/>
      <c r="K42" s="773"/>
      <c r="L42" s="840"/>
    </row>
    <row r="43" spans="2:12" s="151" customFormat="1" x14ac:dyDescent="0.25">
      <c r="B43" s="773"/>
      <c r="C43" s="888"/>
      <c r="D43" s="773"/>
      <c r="E43" s="773"/>
      <c r="F43" s="773"/>
      <c r="G43" s="773"/>
      <c r="H43" s="773"/>
      <c r="I43" s="888"/>
      <c r="J43" s="888"/>
      <c r="K43" s="773"/>
      <c r="L43" s="840"/>
    </row>
    <row r="44" spans="2:12" s="151" customFormat="1" x14ac:dyDescent="0.25">
      <c r="B44" s="773"/>
      <c r="C44" s="888"/>
      <c r="D44" s="773"/>
      <c r="E44" s="773"/>
      <c r="F44" s="773"/>
      <c r="G44" s="773"/>
      <c r="H44" s="773"/>
      <c r="I44" s="888"/>
      <c r="J44" s="888"/>
      <c r="K44" s="773"/>
      <c r="L44" s="840"/>
    </row>
    <row r="45" spans="2:12" s="151" customFormat="1" x14ac:dyDescent="0.25">
      <c r="B45" s="773"/>
      <c r="C45" s="888"/>
      <c r="D45" s="773"/>
      <c r="E45" s="773"/>
      <c r="F45" s="773"/>
      <c r="G45" s="773"/>
      <c r="H45" s="773"/>
      <c r="I45" s="888"/>
      <c r="J45" s="888"/>
      <c r="K45" s="773"/>
      <c r="L45" s="840"/>
    </row>
    <row r="46" spans="2:12" s="151" customFormat="1" x14ac:dyDescent="0.25">
      <c r="B46" s="773"/>
      <c r="C46" s="888"/>
      <c r="D46" s="773"/>
      <c r="E46" s="773"/>
      <c r="F46" s="773"/>
      <c r="G46" s="773"/>
      <c r="H46" s="773"/>
      <c r="I46" s="888"/>
      <c r="J46" s="888"/>
      <c r="K46" s="773"/>
      <c r="L46" s="840"/>
    </row>
    <row r="47" spans="2:12" s="151" customFormat="1" x14ac:dyDescent="0.25">
      <c r="B47" s="773"/>
      <c r="C47" s="888"/>
      <c r="D47" s="773"/>
      <c r="E47" s="773"/>
      <c r="F47" s="773"/>
      <c r="G47" s="773"/>
      <c r="H47" s="773"/>
      <c r="I47" s="888"/>
      <c r="J47" s="888"/>
      <c r="K47" s="773"/>
      <c r="L47" s="840"/>
    </row>
    <row r="48" spans="2:12" s="151" customFormat="1" x14ac:dyDescent="0.25">
      <c r="B48" s="773"/>
      <c r="C48" s="888"/>
      <c r="D48" s="773"/>
      <c r="E48" s="773"/>
      <c r="F48" s="773"/>
      <c r="G48" s="773"/>
      <c r="H48" s="773"/>
      <c r="I48" s="888"/>
      <c r="J48" s="888"/>
      <c r="K48" s="773"/>
      <c r="L48" s="840"/>
    </row>
    <row r="49" spans="2:12" s="151" customFormat="1" x14ac:dyDescent="0.25">
      <c r="B49" s="773"/>
      <c r="C49" s="888"/>
      <c r="D49" s="773"/>
      <c r="E49" s="773"/>
      <c r="F49" s="773"/>
      <c r="G49" s="773"/>
      <c r="H49" s="773"/>
      <c r="I49" s="888"/>
      <c r="J49" s="888"/>
      <c r="K49" s="773"/>
      <c r="L49" s="840"/>
    </row>
    <row r="50" spans="2:12" s="151" customFormat="1" x14ac:dyDescent="0.25">
      <c r="B50" s="773"/>
      <c r="C50" s="888"/>
      <c r="D50" s="773"/>
      <c r="E50" s="890"/>
      <c r="F50" s="773"/>
      <c r="G50" s="773"/>
      <c r="H50" s="773"/>
      <c r="I50" s="888"/>
      <c r="J50" s="888"/>
      <c r="K50" s="773"/>
      <c r="L50" s="840"/>
    </row>
    <row r="51" spans="2:12" s="151" customFormat="1" x14ac:dyDescent="0.25">
      <c r="B51" s="773"/>
      <c r="C51" s="888"/>
      <c r="D51" s="773"/>
      <c r="E51" s="773"/>
      <c r="F51" s="773"/>
      <c r="G51" s="773"/>
      <c r="H51" s="773"/>
      <c r="I51" s="888"/>
      <c r="J51" s="888"/>
      <c r="K51" s="773"/>
      <c r="L51" s="840"/>
    </row>
    <row r="52" spans="2:12" s="151" customFormat="1" x14ac:dyDescent="0.25">
      <c r="B52" s="773"/>
      <c r="C52" s="888"/>
      <c r="D52" s="773"/>
      <c r="E52" s="773"/>
      <c r="F52" s="773"/>
      <c r="G52" s="773"/>
      <c r="H52" s="773"/>
      <c r="I52" s="888"/>
      <c r="J52" s="888"/>
      <c r="K52" s="773"/>
      <c r="L52" s="840"/>
    </row>
    <row r="53" spans="2:12" s="151" customFormat="1" x14ac:dyDescent="0.25">
      <c r="B53" s="773"/>
      <c r="C53" s="888"/>
      <c r="D53" s="773"/>
      <c r="E53" s="890"/>
      <c r="F53" s="773"/>
      <c r="G53" s="773"/>
      <c r="H53" s="773"/>
      <c r="I53" s="888"/>
      <c r="J53" s="888"/>
      <c r="K53" s="773"/>
      <c r="L53" s="840"/>
    </row>
    <row r="54" spans="2:12" s="151" customFormat="1" x14ac:dyDescent="0.25">
      <c r="B54" s="773"/>
      <c r="C54" s="888"/>
      <c r="D54" s="773"/>
      <c r="E54" s="773"/>
      <c r="F54" s="773"/>
      <c r="G54" s="773"/>
      <c r="H54" s="773"/>
      <c r="I54" s="888"/>
      <c r="J54" s="888"/>
      <c r="K54" s="773"/>
      <c r="L54" s="840"/>
    </row>
    <row r="55" spans="2:12" s="151" customFormat="1" x14ac:dyDescent="0.25">
      <c r="B55" s="773"/>
      <c r="C55" s="888"/>
      <c r="D55" s="773"/>
      <c r="E55" s="773"/>
      <c r="F55" s="773"/>
      <c r="G55" s="773"/>
      <c r="H55" s="773"/>
      <c r="I55" s="888"/>
      <c r="J55" s="888"/>
      <c r="K55" s="773"/>
      <c r="L55" s="840"/>
    </row>
    <row r="56" spans="2:12" s="151" customFormat="1" x14ac:dyDescent="0.25">
      <c r="B56" s="773"/>
      <c r="C56" s="888"/>
      <c r="D56" s="773"/>
      <c r="E56" s="773"/>
      <c r="F56" s="773"/>
      <c r="G56" s="773"/>
      <c r="H56" s="773"/>
      <c r="I56" s="888"/>
      <c r="J56" s="888"/>
      <c r="K56" s="773"/>
      <c r="L56" s="840"/>
    </row>
    <row r="57" spans="2:12" s="151" customFormat="1" x14ac:dyDescent="0.25">
      <c r="B57" s="773"/>
      <c r="C57" s="888"/>
      <c r="D57" s="773"/>
      <c r="E57" s="773"/>
      <c r="F57" s="773"/>
      <c r="G57" s="773"/>
      <c r="H57" s="773"/>
      <c r="I57" s="888"/>
      <c r="J57" s="888"/>
      <c r="K57" s="773"/>
      <c r="L57" s="840"/>
    </row>
    <row r="58" spans="2:12" s="151" customFormat="1" x14ac:dyDescent="0.25">
      <c r="B58" s="773"/>
      <c r="C58" s="888"/>
      <c r="D58" s="773"/>
      <c r="E58" s="890"/>
      <c r="F58" s="773"/>
      <c r="G58" s="773"/>
      <c r="H58" s="773"/>
      <c r="I58" s="888"/>
      <c r="J58" s="888"/>
      <c r="K58" s="773"/>
      <c r="L58" s="840"/>
    </row>
    <row r="59" spans="2:12" s="151" customFormat="1" x14ac:dyDescent="0.25">
      <c r="B59" s="773"/>
      <c r="C59" s="888"/>
      <c r="D59" s="773"/>
      <c r="E59" s="773"/>
      <c r="F59" s="773"/>
      <c r="G59" s="773"/>
      <c r="H59" s="773"/>
      <c r="I59" s="888"/>
      <c r="J59" s="888"/>
      <c r="K59" s="773"/>
      <c r="L59" s="840"/>
    </row>
    <row r="60" spans="2:12" s="151" customFormat="1" x14ac:dyDescent="0.25">
      <c r="B60" s="773"/>
      <c r="C60" s="888"/>
      <c r="D60" s="773"/>
      <c r="E60" s="773"/>
      <c r="F60" s="773"/>
      <c r="G60" s="773"/>
      <c r="H60" s="773"/>
      <c r="I60" s="888"/>
      <c r="J60" s="888"/>
      <c r="K60" s="773"/>
      <c r="L60" s="840"/>
    </row>
    <row r="61" spans="2:12" s="151" customFormat="1" x14ac:dyDescent="0.25">
      <c r="B61" s="773"/>
      <c r="C61" s="888"/>
      <c r="D61" s="773"/>
      <c r="E61" s="773"/>
      <c r="F61" s="773"/>
      <c r="G61" s="773"/>
      <c r="H61" s="773"/>
      <c r="I61" s="888"/>
      <c r="J61" s="888"/>
      <c r="K61" s="773"/>
      <c r="L61" s="840"/>
    </row>
    <row r="62" spans="2:12" s="151" customFormat="1" x14ac:dyDescent="0.25">
      <c r="B62" s="773"/>
      <c r="C62" s="888"/>
      <c r="D62" s="773"/>
      <c r="E62" s="773"/>
      <c r="F62" s="773"/>
      <c r="G62" s="773"/>
      <c r="H62" s="773"/>
      <c r="I62" s="888"/>
      <c r="J62" s="888"/>
      <c r="K62" s="773"/>
      <c r="L62" s="840"/>
    </row>
    <row r="63" spans="2:12" s="151" customFormat="1" x14ac:dyDescent="0.25">
      <c r="B63" s="773"/>
      <c r="C63" s="888"/>
      <c r="D63" s="773"/>
      <c r="E63" s="773"/>
      <c r="F63" s="773"/>
      <c r="G63" s="773"/>
      <c r="H63" s="773"/>
      <c r="I63" s="888"/>
      <c r="J63" s="888"/>
      <c r="K63" s="773"/>
      <c r="L63" s="840"/>
    </row>
    <row r="64" spans="2:12" s="151" customFormat="1" x14ac:dyDescent="0.25">
      <c r="B64" s="773"/>
      <c r="C64" s="888"/>
      <c r="D64" s="773"/>
      <c r="E64" s="773"/>
      <c r="F64" s="773"/>
      <c r="G64" s="773"/>
      <c r="H64" s="773"/>
      <c r="I64" s="888"/>
      <c r="J64" s="888"/>
      <c r="K64" s="773"/>
      <c r="L64" s="840"/>
    </row>
    <row r="65" spans="2:12" s="151" customFormat="1" x14ac:dyDescent="0.25">
      <c r="B65" s="773"/>
      <c r="C65" s="888"/>
      <c r="D65" s="773"/>
      <c r="E65" s="773"/>
      <c r="F65" s="773"/>
      <c r="G65" s="773"/>
      <c r="H65" s="773"/>
      <c r="I65" s="888"/>
      <c r="J65" s="888"/>
      <c r="K65" s="773"/>
      <c r="L65" s="840"/>
    </row>
    <row r="66" spans="2:12" s="151" customFormat="1" x14ac:dyDescent="0.25">
      <c r="B66" s="773"/>
      <c r="C66" s="888"/>
      <c r="D66" s="773"/>
      <c r="E66" s="773"/>
      <c r="F66" s="773"/>
      <c r="G66" s="773"/>
      <c r="H66" s="773"/>
      <c r="I66" s="888"/>
      <c r="J66" s="888"/>
      <c r="K66" s="773"/>
      <c r="L66" s="840"/>
    </row>
    <row r="67" spans="2:12" s="151" customFormat="1" x14ac:dyDescent="0.25">
      <c r="B67" s="773"/>
      <c r="C67" s="888"/>
      <c r="D67" s="773"/>
      <c r="E67" s="890"/>
      <c r="F67" s="773"/>
      <c r="G67" s="773"/>
      <c r="H67" s="773"/>
      <c r="I67" s="888"/>
      <c r="J67" s="888"/>
      <c r="K67" s="773"/>
      <c r="L67" s="840"/>
    </row>
    <row r="68" spans="2:12" s="151" customFormat="1" x14ac:dyDescent="0.25">
      <c r="B68" s="773"/>
      <c r="C68" s="888"/>
      <c r="D68" s="773"/>
      <c r="E68" s="773"/>
      <c r="F68" s="773"/>
      <c r="G68" s="773"/>
      <c r="H68" s="773"/>
      <c r="I68" s="888"/>
      <c r="J68" s="888"/>
      <c r="K68" s="773"/>
      <c r="L68" s="840"/>
    </row>
    <row r="69" spans="2:12" s="151" customFormat="1" x14ac:dyDescent="0.25">
      <c r="B69" s="773"/>
      <c r="C69" s="888"/>
      <c r="D69" s="773"/>
      <c r="E69" s="773"/>
      <c r="F69" s="773"/>
      <c r="G69" s="773"/>
      <c r="H69" s="773"/>
      <c r="I69" s="888"/>
      <c r="J69" s="888"/>
      <c r="K69" s="773"/>
      <c r="L69" s="840"/>
    </row>
    <row r="70" spans="2:12" s="151" customFormat="1" x14ac:dyDescent="0.25">
      <c r="B70" s="773"/>
      <c r="C70" s="888"/>
      <c r="D70" s="773"/>
      <c r="E70" s="773"/>
      <c r="F70" s="773"/>
      <c r="G70" s="773"/>
      <c r="H70" s="773"/>
      <c r="I70" s="888"/>
      <c r="J70" s="888"/>
      <c r="K70" s="773"/>
      <c r="L70" s="840"/>
    </row>
    <row r="71" spans="2:12" s="151" customFormat="1" x14ac:dyDescent="0.25">
      <c r="B71" s="773"/>
      <c r="C71" s="888"/>
      <c r="D71" s="773"/>
      <c r="E71" s="773"/>
      <c r="F71" s="773"/>
      <c r="G71" s="773"/>
      <c r="H71" s="773"/>
      <c r="I71" s="888"/>
      <c r="J71" s="888"/>
      <c r="K71" s="773"/>
      <c r="L71" s="840"/>
    </row>
    <row r="72" spans="2:12" s="151" customFormat="1" x14ac:dyDescent="0.25">
      <c r="B72" s="773"/>
      <c r="C72" s="888"/>
      <c r="D72" s="773"/>
      <c r="E72" s="773"/>
      <c r="F72" s="773"/>
      <c r="G72" s="773"/>
      <c r="H72" s="773"/>
      <c r="I72" s="888"/>
      <c r="J72" s="888"/>
      <c r="K72" s="773"/>
      <c r="L72" s="840"/>
    </row>
    <row r="73" spans="2:12" s="151" customFormat="1" x14ac:dyDescent="0.25">
      <c r="B73" s="773"/>
      <c r="C73" s="888"/>
      <c r="D73" s="773"/>
      <c r="E73" s="773"/>
      <c r="F73" s="773"/>
      <c r="G73" s="773"/>
      <c r="H73" s="773"/>
      <c r="I73" s="888"/>
      <c r="J73" s="888"/>
      <c r="K73" s="773"/>
      <c r="L73" s="840"/>
    </row>
    <row r="74" spans="2:12" s="151" customFormat="1" x14ac:dyDescent="0.25">
      <c r="B74" s="773"/>
      <c r="C74" s="888"/>
      <c r="D74" s="773"/>
      <c r="E74" s="773"/>
      <c r="F74" s="773"/>
      <c r="G74" s="773"/>
      <c r="H74" s="773"/>
      <c r="I74" s="888"/>
      <c r="J74" s="888"/>
      <c r="K74" s="773"/>
      <c r="L74" s="840"/>
    </row>
    <row r="75" spans="2:12" s="151" customFormat="1" x14ac:dyDescent="0.25">
      <c r="B75" s="773"/>
      <c r="C75" s="888"/>
      <c r="D75" s="773"/>
      <c r="E75" s="890"/>
      <c r="F75" s="773"/>
      <c r="G75" s="773"/>
      <c r="H75" s="773"/>
      <c r="I75" s="888"/>
      <c r="J75" s="888"/>
      <c r="K75" s="773"/>
      <c r="L75" s="840"/>
    </row>
    <row r="76" spans="2:12" s="151" customFormat="1" x14ac:dyDescent="0.25">
      <c r="B76" s="773"/>
      <c r="C76" s="888"/>
      <c r="D76" s="773"/>
      <c r="E76" s="773"/>
      <c r="F76" s="773"/>
      <c r="G76" s="773"/>
      <c r="H76" s="773"/>
      <c r="I76" s="888"/>
      <c r="J76" s="888"/>
      <c r="K76" s="773"/>
      <c r="L76" s="840"/>
    </row>
    <row r="77" spans="2:12" s="151" customFormat="1" x14ac:dyDescent="0.25">
      <c r="B77" s="773"/>
      <c r="C77" s="888"/>
      <c r="D77" s="773"/>
      <c r="E77" s="773"/>
      <c r="F77" s="773"/>
      <c r="G77" s="773"/>
      <c r="H77" s="773"/>
      <c r="I77" s="888"/>
      <c r="J77" s="888"/>
      <c r="K77" s="773"/>
      <c r="L77" s="840"/>
    </row>
    <row r="78" spans="2:12" s="151" customFormat="1" x14ac:dyDescent="0.25">
      <c r="B78" s="773"/>
      <c r="C78" s="888"/>
      <c r="D78" s="773"/>
      <c r="E78" s="773"/>
      <c r="F78" s="773"/>
      <c r="G78" s="773"/>
      <c r="H78" s="773"/>
      <c r="I78" s="888"/>
      <c r="J78" s="888"/>
      <c r="K78" s="773"/>
      <c r="L78" s="840"/>
    </row>
    <row r="79" spans="2:12" s="151" customFormat="1" x14ac:dyDescent="0.25">
      <c r="B79" s="773"/>
      <c r="C79" s="888"/>
      <c r="D79" s="773"/>
      <c r="E79" s="773"/>
      <c r="F79" s="773"/>
      <c r="G79" s="773"/>
      <c r="H79" s="773"/>
      <c r="I79" s="888"/>
      <c r="J79" s="888"/>
      <c r="K79" s="773"/>
      <c r="L79" s="840"/>
    </row>
    <row r="80" spans="2:12" s="151" customFormat="1" x14ac:dyDescent="0.25">
      <c r="B80" s="773"/>
      <c r="C80" s="888"/>
      <c r="D80" s="773"/>
      <c r="E80" s="773"/>
      <c r="F80" s="773"/>
      <c r="G80" s="773"/>
      <c r="H80" s="773"/>
      <c r="I80" s="888"/>
      <c r="J80" s="888"/>
      <c r="K80" s="773"/>
      <c r="L80" s="840"/>
    </row>
    <row r="81" spans="2:12" s="151" customFormat="1" x14ac:dyDescent="0.25">
      <c r="B81" s="773"/>
      <c r="C81" s="888"/>
      <c r="D81" s="773"/>
      <c r="E81" s="773"/>
      <c r="F81" s="773"/>
      <c r="G81" s="773"/>
      <c r="H81" s="773"/>
      <c r="I81" s="888"/>
      <c r="J81" s="888"/>
      <c r="K81" s="773"/>
      <c r="L81" s="840"/>
    </row>
    <row r="82" spans="2:12" s="151" customFormat="1" x14ac:dyDescent="0.25">
      <c r="B82" s="773"/>
      <c r="C82" s="888"/>
      <c r="D82" s="773"/>
      <c r="E82" s="773"/>
      <c r="F82" s="773"/>
      <c r="G82" s="773"/>
      <c r="H82" s="773"/>
      <c r="I82" s="888"/>
      <c r="J82" s="888"/>
      <c r="K82" s="773"/>
      <c r="L82" s="840"/>
    </row>
    <row r="83" spans="2:12" s="151" customFormat="1" x14ac:dyDescent="0.25">
      <c r="B83" s="773"/>
      <c r="C83" s="888"/>
      <c r="D83" s="773"/>
      <c r="E83" s="773"/>
      <c r="F83" s="773"/>
      <c r="G83" s="773"/>
      <c r="H83" s="773"/>
      <c r="I83" s="888"/>
      <c r="J83" s="888"/>
      <c r="K83" s="773"/>
      <c r="L83" s="840"/>
    </row>
    <row r="84" spans="2:12" s="151" customFormat="1" x14ac:dyDescent="0.25">
      <c r="B84" s="773"/>
      <c r="C84" s="888"/>
      <c r="D84" s="773"/>
      <c r="E84" s="773"/>
      <c r="F84" s="773"/>
      <c r="G84" s="773"/>
      <c r="H84" s="773"/>
      <c r="I84" s="888"/>
      <c r="J84" s="888"/>
      <c r="K84" s="773"/>
      <c r="L84" s="840"/>
    </row>
    <row r="85" spans="2:12" s="151" customFormat="1" x14ac:dyDescent="0.25">
      <c r="B85" s="773"/>
      <c r="C85" s="888"/>
      <c r="D85" s="773"/>
      <c r="E85" s="773"/>
      <c r="F85" s="773"/>
      <c r="G85" s="773"/>
      <c r="H85" s="773"/>
      <c r="I85" s="888"/>
      <c r="J85" s="888"/>
      <c r="K85" s="773"/>
      <c r="L85" s="840"/>
    </row>
    <row r="86" spans="2:12" s="151" customFormat="1" x14ac:dyDescent="0.25">
      <c r="B86" s="773"/>
      <c r="C86" s="888"/>
      <c r="D86" s="773"/>
      <c r="E86" s="773"/>
      <c r="F86" s="773"/>
      <c r="G86" s="773"/>
      <c r="H86" s="773"/>
      <c r="I86" s="888"/>
      <c r="J86" s="888"/>
      <c r="K86" s="773"/>
      <c r="L86" s="840"/>
    </row>
    <row r="87" spans="2:12" s="151" customFormat="1" x14ac:dyDescent="0.25">
      <c r="B87" s="773"/>
      <c r="C87" s="888"/>
      <c r="D87" s="773"/>
      <c r="E87" s="773"/>
      <c r="F87" s="773"/>
      <c r="G87" s="773"/>
      <c r="H87" s="773"/>
      <c r="I87" s="888"/>
      <c r="J87" s="888"/>
      <c r="K87" s="773"/>
      <c r="L87" s="840"/>
    </row>
    <row r="88" spans="2:12" s="151" customFormat="1" x14ac:dyDescent="0.25">
      <c r="B88" s="773"/>
      <c r="C88" s="888"/>
      <c r="D88" s="773"/>
      <c r="E88" s="773"/>
      <c r="F88" s="773"/>
      <c r="G88" s="773"/>
      <c r="H88" s="773"/>
      <c r="I88" s="888"/>
      <c r="J88" s="888"/>
      <c r="K88" s="773"/>
      <c r="L88" s="840"/>
    </row>
    <row r="89" spans="2:12" s="151" customFormat="1" x14ac:dyDescent="0.25">
      <c r="B89" s="773"/>
      <c r="C89" s="888"/>
      <c r="D89" s="773"/>
      <c r="E89" s="773"/>
      <c r="F89" s="773"/>
      <c r="G89" s="773"/>
      <c r="H89" s="773"/>
      <c r="I89" s="888"/>
      <c r="J89" s="888"/>
      <c r="K89" s="773"/>
      <c r="L89" s="840"/>
    </row>
    <row r="90" spans="2:12" s="151" customFormat="1" x14ac:dyDescent="0.25">
      <c r="B90" s="773"/>
      <c r="C90" s="888"/>
      <c r="D90" s="773"/>
      <c r="E90" s="773"/>
      <c r="F90" s="773"/>
      <c r="G90" s="773"/>
      <c r="H90" s="773"/>
      <c r="I90" s="888"/>
      <c r="J90" s="888"/>
      <c r="K90" s="773"/>
      <c r="L90" s="840"/>
    </row>
    <row r="91" spans="2:12" s="151" customFormat="1" x14ac:dyDescent="0.25">
      <c r="B91" s="773"/>
      <c r="C91" s="888"/>
      <c r="D91" s="773"/>
      <c r="E91" s="773"/>
      <c r="F91" s="773"/>
      <c r="G91" s="773"/>
      <c r="H91" s="773"/>
      <c r="I91" s="888"/>
      <c r="J91" s="888"/>
      <c r="K91" s="773"/>
      <c r="L91" s="840"/>
    </row>
    <row r="92" spans="2:12" s="151" customFormat="1" x14ac:dyDescent="0.25">
      <c r="B92" s="773"/>
      <c r="C92" s="888"/>
      <c r="D92" s="773"/>
      <c r="E92" s="773"/>
      <c r="F92" s="773"/>
      <c r="G92" s="773"/>
      <c r="H92" s="773"/>
      <c r="I92" s="888"/>
      <c r="J92" s="888"/>
      <c r="K92" s="773"/>
      <c r="L92" s="840"/>
    </row>
    <row r="93" spans="2:12" s="151" customFormat="1" x14ac:dyDescent="0.25">
      <c r="B93" s="773"/>
      <c r="C93" s="888"/>
      <c r="D93" s="773"/>
      <c r="E93" s="773"/>
      <c r="F93" s="773"/>
      <c r="G93" s="773"/>
      <c r="H93" s="773"/>
      <c r="I93" s="888"/>
      <c r="J93" s="888"/>
      <c r="K93" s="773"/>
      <c r="L93" s="840"/>
    </row>
    <row r="94" spans="2:12" s="151" customFormat="1" x14ac:dyDescent="0.25">
      <c r="B94" s="773"/>
      <c r="C94" s="888"/>
      <c r="D94" s="773"/>
      <c r="E94" s="773"/>
      <c r="F94" s="773"/>
      <c r="G94" s="773"/>
      <c r="H94" s="773"/>
      <c r="I94" s="888"/>
      <c r="J94" s="888"/>
      <c r="K94" s="773"/>
      <c r="L94" s="840"/>
    </row>
    <row r="95" spans="2:12" s="151" customFormat="1" x14ac:dyDescent="0.25">
      <c r="B95" s="773"/>
      <c r="C95" s="888"/>
      <c r="D95" s="773"/>
      <c r="E95" s="773"/>
      <c r="F95" s="773"/>
      <c r="G95" s="773"/>
      <c r="H95" s="773"/>
      <c r="I95" s="888"/>
      <c r="J95" s="888"/>
      <c r="K95" s="773"/>
      <c r="L95" s="840"/>
    </row>
    <row r="96" spans="2:12" s="151" customFormat="1" x14ac:dyDescent="0.25">
      <c r="B96" s="773"/>
      <c r="C96" s="888"/>
      <c r="D96" s="773"/>
      <c r="E96" s="773"/>
      <c r="F96" s="773"/>
      <c r="G96" s="773"/>
      <c r="H96" s="773"/>
      <c r="I96" s="888"/>
      <c r="J96" s="888"/>
      <c r="K96" s="773"/>
      <c r="L96" s="840"/>
    </row>
    <row r="97" spans="2:12" s="151" customFormat="1" x14ac:dyDescent="0.25">
      <c r="B97" s="773"/>
      <c r="C97" s="888"/>
      <c r="D97" s="773"/>
      <c r="E97" s="773"/>
      <c r="F97" s="773"/>
      <c r="G97" s="773"/>
      <c r="H97" s="773"/>
      <c r="I97" s="888"/>
      <c r="J97" s="888"/>
      <c r="K97" s="773"/>
      <c r="L97" s="840"/>
    </row>
    <row r="98" spans="2:12" s="151" customFormat="1" x14ac:dyDescent="0.25">
      <c r="B98" s="773"/>
      <c r="C98" s="888"/>
      <c r="D98" s="773"/>
      <c r="E98" s="773"/>
      <c r="F98" s="773"/>
      <c r="G98" s="773"/>
      <c r="H98" s="773"/>
      <c r="I98" s="888"/>
      <c r="J98" s="888"/>
      <c r="K98" s="773"/>
      <c r="L98" s="840"/>
    </row>
    <row r="99" spans="2:12" s="151" customFormat="1" x14ac:dyDescent="0.25">
      <c r="B99" s="773"/>
      <c r="C99" s="888"/>
      <c r="D99" s="773"/>
      <c r="E99" s="773"/>
      <c r="F99" s="773"/>
      <c r="G99" s="773"/>
      <c r="H99" s="773"/>
      <c r="I99" s="888"/>
      <c r="J99" s="888"/>
      <c r="K99" s="773"/>
      <c r="L99" s="840"/>
    </row>
    <row r="100" spans="2:12" s="151" customFormat="1" x14ac:dyDescent="0.25">
      <c r="B100" s="773"/>
      <c r="C100" s="888"/>
      <c r="D100" s="773"/>
      <c r="E100" s="773"/>
      <c r="F100" s="773"/>
      <c r="G100" s="773"/>
      <c r="H100" s="773"/>
      <c r="I100" s="888"/>
      <c r="J100" s="888"/>
      <c r="K100" s="773"/>
      <c r="L100" s="840"/>
    </row>
    <row r="101" spans="2:12" s="151" customFormat="1" x14ac:dyDescent="0.25">
      <c r="B101" s="773"/>
      <c r="C101" s="888"/>
      <c r="D101" s="773"/>
      <c r="E101" s="773"/>
      <c r="F101" s="773"/>
      <c r="G101" s="773"/>
      <c r="H101" s="773"/>
      <c r="I101" s="888"/>
      <c r="J101" s="888"/>
      <c r="K101" s="773"/>
      <c r="L101" s="840"/>
    </row>
    <row r="102" spans="2:12" s="151" customFormat="1" x14ac:dyDescent="0.25">
      <c r="B102" s="773"/>
      <c r="C102" s="888"/>
      <c r="D102" s="773"/>
      <c r="E102" s="773"/>
      <c r="F102" s="773"/>
      <c r="G102" s="773"/>
      <c r="H102" s="773"/>
      <c r="I102" s="888"/>
      <c r="J102" s="888"/>
      <c r="K102" s="773"/>
      <c r="L102" s="840"/>
    </row>
    <row r="103" spans="2:12" s="151" customFormat="1" x14ac:dyDescent="0.25">
      <c r="B103" s="773"/>
      <c r="C103" s="888"/>
      <c r="D103" s="773"/>
      <c r="E103" s="773"/>
      <c r="F103" s="773"/>
      <c r="G103" s="773"/>
      <c r="H103" s="773"/>
      <c r="I103" s="888"/>
      <c r="J103" s="888"/>
      <c r="K103" s="773"/>
      <c r="L103" s="840"/>
    </row>
    <row r="104" spans="2:12" s="151" customFormat="1" x14ac:dyDescent="0.25">
      <c r="B104" s="773"/>
      <c r="C104" s="888"/>
      <c r="D104" s="773"/>
      <c r="E104" s="773"/>
      <c r="F104" s="773"/>
      <c r="G104" s="773"/>
      <c r="H104" s="773"/>
      <c r="I104" s="888"/>
      <c r="J104" s="888"/>
      <c r="K104" s="773"/>
      <c r="L104" s="840"/>
    </row>
    <row r="105" spans="2:12" s="151" customFormat="1" x14ac:dyDescent="0.25">
      <c r="B105" s="773"/>
      <c r="C105" s="888"/>
      <c r="D105" s="773"/>
      <c r="E105" s="773"/>
      <c r="F105" s="773"/>
      <c r="G105" s="773"/>
      <c r="H105" s="773"/>
      <c r="I105" s="888"/>
      <c r="J105" s="888"/>
      <c r="K105" s="773"/>
      <c r="L105" s="840"/>
    </row>
    <row r="106" spans="2:12" s="151" customFormat="1" x14ac:dyDescent="0.25">
      <c r="B106" s="773"/>
      <c r="C106" s="888"/>
      <c r="D106" s="773"/>
      <c r="E106" s="773"/>
      <c r="F106" s="773"/>
      <c r="G106" s="773"/>
      <c r="H106" s="773"/>
      <c r="I106" s="888"/>
      <c r="J106" s="888"/>
      <c r="K106" s="773"/>
      <c r="L106" s="840"/>
    </row>
    <row r="107" spans="2:12" s="151" customFormat="1" x14ac:dyDescent="0.25">
      <c r="B107" s="773"/>
      <c r="C107" s="888"/>
      <c r="D107" s="773"/>
      <c r="E107" s="773"/>
      <c r="F107" s="773"/>
      <c r="G107" s="773"/>
      <c r="H107" s="773"/>
      <c r="I107" s="888"/>
      <c r="J107" s="888"/>
      <c r="K107" s="773"/>
      <c r="L107" s="840"/>
    </row>
    <row r="108" spans="2:12" s="151" customFormat="1" x14ac:dyDescent="0.25">
      <c r="B108" s="773"/>
      <c r="C108" s="888"/>
      <c r="D108" s="773"/>
      <c r="E108" s="773"/>
      <c r="F108" s="773"/>
      <c r="G108" s="773"/>
      <c r="H108" s="773"/>
      <c r="I108" s="888"/>
      <c r="J108" s="888"/>
      <c r="K108" s="773"/>
      <c r="L108" s="840"/>
    </row>
    <row r="109" spans="2:12" s="151" customFormat="1" x14ac:dyDescent="0.25">
      <c r="B109" s="773"/>
      <c r="C109" s="888"/>
      <c r="D109" s="773"/>
      <c r="E109" s="773"/>
      <c r="F109" s="773"/>
      <c r="G109" s="773"/>
      <c r="H109" s="773"/>
      <c r="I109" s="888"/>
      <c r="J109" s="888"/>
      <c r="K109" s="773"/>
      <c r="L109" s="840"/>
    </row>
    <row r="110" spans="2:12" s="151" customFormat="1" x14ac:dyDescent="0.25">
      <c r="B110" s="773"/>
      <c r="C110" s="888"/>
      <c r="D110" s="773"/>
      <c r="E110" s="773"/>
      <c r="F110" s="773"/>
      <c r="G110" s="773"/>
      <c r="H110" s="773"/>
      <c r="I110" s="888"/>
      <c r="J110" s="888"/>
      <c r="K110" s="773"/>
      <c r="L110" s="840"/>
    </row>
    <row r="111" spans="2:12" s="151" customFormat="1" x14ac:dyDescent="0.25">
      <c r="B111" s="773"/>
      <c r="C111" s="888"/>
      <c r="D111" s="773"/>
      <c r="E111" s="773"/>
      <c r="F111" s="773"/>
      <c r="G111" s="773"/>
      <c r="H111" s="773"/>
      <c r="I111" s="888"/>
      <c r="J111" s="888"/>
      <c r="K111" s="773"/>
      <c r="L111" s="840"/>
    </row>
    <row r="112" spans="2:12" s="151" customFormat="1" x14ac:dyDescent="0.25">
      <c r="B112" s="773"/>
      <c r="C112" s="888"/>
      <c r="D112" s="773"/>
      <c r="E112" s="773"/>
      <c r="F112" s="773"/>
      <c r="G112" s="773"/>
      <c r="H112" s="773"/>
      <c r="I112" s="888"/>
      <c r="J112" s="888"/>
      <c r="K112" s="773"/>
      <c r="L112" s="840"/>
    </row>
    <row r="113" spans="2:12" s="151" customFormat="1" x14ac:dyDescent="0.25">
      <c r="B113" s="773"/>
      <c r="C113" s="888"/>
      <c r="D113" s="773"/>
      <c r="E113" s="773"/>
      <c r="F113" s="773"/>
      <c r="G113" s="773"/>
      <c r="H113" s="773"/>
      <c r="I113" s="888"/>
      <c r="J113" s="888"/>
      <c r="K113" s="773"/>
      <c r="L113" s="840"/>
    </row>
    <row r="114" spans="2:12" s="151" customFormat="1" x14ac:dyDescent="0.25">
      <c r="B114" s="773"/>
      <c r="C114" s="888"/>
      <c r="D114" s="773"/>
      <c r="E114" s="773"/>
      <c r="F114" s="773"/>
      <c r="G114" s="773"/>
      <c r="H114" s="773"/>
      <c r="I114" s="888"/>
      <c r="J114" s="888"/>
      <c r="K114" s="773"/>
      <c r="L114" s="840"/>
    </row>
    <row r="115" spans="2:12" s="151" customFormat="1" x14ac:dyDescent="0.25">
      <c r="B115" s="773"/>
      <c r="C115" s="888"/>
      <c r="D115" s="773"/>
      <c r="E115" s="773"/>
      <c r="F115" s="773"/>
      <c r="G115" s="773"/>
      <c r="H115" s="773"/>
      <c r="I115" s="888"/>
      <c r="J115" s="888"/>
      <c r="K115" s="773"/>
      <c r="L115" s="840"/>
    </row>
    <row r="116" spans="2:12" s="151" customFormat="1" x14ac:dyDescent="0.25">
      <c r="B116" s="773"/>
      <c r="C116" s="888"/>
      <c r="D116" s="773"/>
      <c r="E116" s="773"/>
      <c r="F116" s="773"/>
      <c r="G116" s="773"/>
      <c r="H116" s="773"/>
      <c r="I116" s="888"/>
      <c r="J116" s="888"/>
      <c r="K116" s="773"/>
      <c r="L116" s="840"/>
    </row>
    <row r="117" spans="2:12" s="151" customFormat="1" x14ac:dyDescent="0.25">
      <c r="B117" s="773"/>
      <c r="C117" s="888"/>
      <c r="D117" s="773"/>
      <c r="E117" s="773"/>
      <c r="F117" s="773"/>
      <c r="G117" s="773"/>
      <c r="H117" s="773"/>
      <c r="I117" s="888"/>
      <c r="J117" s="888"/>
      <c r="K117" s="773"/>
      <c r="L117" s="840"/>
    </row>
    <row r="118" spans="2:12" s="151" customFormat="1" x14ac:dyDescent="0.25">
      <c r="B118" s="773"/>
      <c r="C118" s="888"/>
      <c r="D118" s="773"/>
      <c r="E118" s="773"/>
      <c r="F118" s="773"/>
      <c r="G118" s="773"/>
      <c r="H118" s="773"/>
      <c r="I118" s="888"/>
      <c r="J118" s="888"/>
      <c r="K118" s="773"/>
      <c r="L118" s="840"/>
    </row>
    <row r="119" spans="2:12" s="151" customFormat="1" x14ac:dyDescent="0.25">
      <c r="B119" s="773"/>
      <c r="C119" s="888"/>
      <c r="D119" s="773"/>
      <c r="E119" s="773"/>
      <c r="F119" s="773"/>
      <c r="G119" s="773"/>
      <c r="H119" s="773"/>
      <c r="I119" s="888"/>
      <c r="J119" s="888"/>
      <c r="K119" s="773"/>
      <c r="L119" s="840"/>
    </row>
    <row r="120" spans="2:12" s="151" customFormat="1" x14ac:dyDescent="0.25">
      <c r="B120" s="773"/>
      <c r="C120" s="888"/>
      <c r="D120" s="773"/>
      <c r="E120" s="773"/>
      <c r="F120" s="773"/>
      <c r="G120" s="773"/>
      <c r="H120" s="773"/>
      <c r="I120" s="888"/>
      <c r="J120" s="888"/>
      <c r="K120" s="773"/>
      <c r="L120" s="840"/>
    </row>
    <row r="121" spans="2:12" s="151" customFormat="1" x14ac:dyDescent="0.25">
      <c r="B121" s="773"/>
      <c r="C121" s="888"/>
      <c r="D121" s="773"/>
      <c r="E121" s="773"/>
      <c r="F121" s="773"/>
      <c r="G121" s="773"/>
      <c r="H121" s="773"/>
      <c r="I121" s="888"/>
      <c r="J121" s="888"/>
      <c r="K121" s="773"/>
      <c r="L121" s="840"/>
    </row>
    <row r="122" spans="2:12" s="151" customFormat="1" x14ac:dyDescent="0.25">
      <c r="B122" s="773"/>
      <c r="C122" s="888"/>
      <c r="D122" s="773"/>
      <c r="E122" s="773"/>
      <c r="F122" s="773"/>
      <c r="G122" s="773"/>
      <c r="H122" s="773"/>
      <c r="I122" s="888"/>
      <c r="J122" s="888"/>
      <c r="K122" s="773"/>
      <c r="L122" s="840"/>
    </row>
    <row r="123" spans="2:12" s="151" customFormat="1" x14ac:dyDescent="0.25">
      <c r="B123" s="773"/>
      <c r="C123" s="888"/>
      <c r="D123" s="773"/>
      <c r="E123" s="773"/>
      <c r="F123" s="773"/>
      <c r="G123" s="773"/>
      <c r="H123" s="773"/>
      <c r="I123" s="888"/>
      <c r="J123" s="888"/>
      <c r="K123" s="773"/>
      <c r="L123" s="840"/>
    </row>
    <row r="124" spans="2:12" s="151" customFormat="1" x14ac:dyDescent="0.25">
      <c r="B124" s="773"/>
      <c r="C124" s="888"/>
      <c r="D124" s="773"/>
      <c r="E124" s="773"/>
      <c r="F124" s="773"/>
      <c r="G124" s="773"/>
      <c r="H124" s="773"/>
      <c r="I124" s="888"/>
      <c r="J124" s="888"/>
      <c r="K124" s="773"/>
      <c r="L124" s="840"/>
    </row>
    <row r="125" spans="2:12" s="151" customFormat="1" x14ac:dyDescent="0.25">
      <c r="B125" s="773"/>
      <c r="C125" s="888"/>
      <c r="D125" s="773"/>
      <c r="E125" s="773"/>
      <c r="F125" s="773"/>
      <c r="G125" s="773"/>
      <c r="H125" s="773"/>
      <c r="I125" s="888"/>
      <c r="J125" s="888"/>
      <c r="K125" s="773"/>
      <c r="L125" s="840"/>
    </row>
    <row r="126" spans="2:12" s="151" customFormat="1" x14ac:dyDescent="0.25">
      <c r="B126" s="773"/>
      <c r="C126" s="888"/>
      <c r="D126" s="773"/>
      <c r="E126" s="773"/>
      <c r="F126" s="773"/>
      <c r="G126" s="773"/>
      <c r="H126" s="773"/>
      <c r="I126" s="888"/>
      <c r="J126" s="888"/>
      <c r="K126" s="773"/>
      <c r="L126" s="840"/>
    </row>
    <row r="127" spans="2:12" s="151" customFormat="1" x14ac:dyDescent="0.25">
      <c r="B127" s="773"/>
      <c r="C127" s="888"/>
      <c r="D127" s="773"/>
      <c r="E127" s="773"/>
      <c r="F127" s="773"/>
      <c r="G127" s="773"/>
      <c r="H127" s="773"/>
      <c r="I127" s="888"/>
      <c r="J127" s="888"/>
      <c r="K127" s="773"/>
      <c r="L127" s="840"/>
    </row>
    <row r="128" spans="2:12" s="151" customFormat="1" x14ac:dyDescent="0.25">
      <c r="B128" s="773"/>
      <c r="C128" s="888"/>
      <c r="D128" s="773"/>
      <c r="E128" s="773"/>
      <c r="F128" s="773"/>
      <c r="G128" s="773"/>
      <c r="H128" s="773"/>
      <c r="I128" s="888"/>
      <c r="J128" s="888"/>
      <c r="K128" s="773"/>
      <c r="L128" s="840"/>
    </row>
    <row r="129" spans="2:12" s="151" customFormat="1" x14ac:dyDescent="0.25">
      <c r="B129" s="773"/>
      <c r="C129" s="888"/>
      <c r="D129" s="773"/>
      <c r="E129" s="773"/>
      <c r="F129" s="773"/>
      <c r="G129" s="773"/>
      <c r="H129" s="773"/>
      <c r="I129" s="888"/>
      <c r="J129" s="888"/>
      <c r="K129" s="773"/>
      <c r="L129" s="840"/>
    </row>
    <row r="130" spans="2:12" s="151" customFormat="1" x14ac:dyDescent="0.25">
      <c r="B130" s="773"/>
      <c r="C130" s="888"/>
      <c r="D130" s="773"/>
      <c r="E130" s="773"/>
      <c r="F130" s="773"/>
      <c r="G130" s="773"/>
      <c r="H130" s="773"/>
      <c r="I130" s="888"/>
      <c r="J130" s="888"/>
      <c r="K130" s="773"/>
      <c r="L130" s="840"/>
    </row>
    <row r="131" spans="2:12" s="151" customFormat="1" x14ac:dyDescent="0.25">
      <c r="B131" s="773"/>
      <c r="C131" s="888"/>
      <c r="D131" s="773"/>
      <c r="E131" s="773"/>
      <c r="F131" s="773"/>
      <c r="G131" s="773"/>
      <c r="H131" s="773"/>
      <c r="I131" s="888"/>
      <c r="J131" s="888"/>
      <c r="K131" s="773"/>
      <c r="L131" s="840"/>
    </row>
    <row r="132" spans="2:12" s="151" customFormat="1" x14ac:dyDescent="0.25">
      <c r="B132" s="773"/>
      <c r="C132" s="888"/>
      <c r="D132" s="773"/>
      <c r="E132" s="773"/>
      <c r="F132" s="773"/>
      <c r="G132" s="773"/>
      <c r="H132" s="773"/>
      <c r="I132" s="888"/>
      <c r="J132" s="888"/>
      <c r="K132" s="773"/>
      <c r="L132" s="840"/>
    </row>
    <row r="133" spans="2:12" s="151" customFormat="1" x14ac:dyDescent="0.25">
      <c r="B133" s="773"/>
      <c r="C133" s="888"/>
      <c r="D133" s="773"/>
      <c r="E133" s="773"/>
      <c r="F133" s="773"/>
      <c r="G133" s="773"/>
      <c r="H133" s="773"/>
      <c r="I133" s="888"/>
      <c r="J133" s="888"/>
      <c r="K133" s="773"/>
      <c r="L133" s="840"/>
    </row>
    <row r="134" spans="2:12" s="151" customFormat="1" x14ac:dyDescent="0.25">
      <c r="B134" s="773"/>
      <c r="C134" s="888"/>
      <c r="D134" s="773"/>
      <c r="E134" s="773"/>
      <c r="F134" s="773"/>
      <c r="G134" s="773"/>
      <c r="H134" s="773"/>
      <c r="I134" s="888"/>
      <c r="J134" s="888"/>
      <c r="K134" s="773"/>
      <c r="L134" s="840"/>
    </row>
    <row r="135" spans="2:12" s="151" customFormat="1" x14ac:dyDescent="0.25">
      <c r="B135" s="773"/>
      <c r="C135" s="888"/>
      <c r="D135" s="773"/>
      <c r="E135" s="773"/>
      <c r="F135" s="773"/>
      <c r="G135" s="773"/>
      <c r="H135" s="773"/>
      <c r="I135" s="888"/>
      <c r="J135" s="888"/>
      <c r="K135" s="773"/>
      <c r="L135" s="840"/>
    </row>
    <row r="136" spans="2:12" s="151" customFormat="1" x14ac:dyDescent="0.25">
      <c r="B136" s="773"/>
      <c r="C136" s="888"/>
      <c r="D136" s="773"/>
      <c r="E136" s="773"/>
      <c r="F136" s="773"/>
      <c r="G136" s="773"/>
      <c r="H136" s="773"/>
      <c r="I136" s="888"/>
      <c r="J136" s="888"/>
      <c r="K136" s="773"/>
      <c r="L136" s="840"/>
    </row>
    <row r="137" spans="2:12" s="151" customFormat="1" x14ac:dyDescent="0.25">
      <c r="B137" s="773"/>
      <c r="C137" s="888"/>
      <c r="D137" s="773"/>
      <c r="E137" s="773"/>
      <c r="F137" s="773"/>
      <c r="G137" s="773"/>
      <c r="H137" s="773"/>
      <c r="I137" s="888"/>
      <c r="J137" s="888"/>
      <c r="K137" s="773"/>
      <c r="L137" s="840"/>
    </row>
  </sheetData>
  <mergeCells count="1">
    <mergeCell ref="B2:L2"/>
  </mergeCells>
  <conditionalFormatting sqref="L15:L137">
    <cfRule type="cellIs" dxfId="372" priority="1" operator="equal">
      <formula>"N"</formula>
    </cfRule>
    <cfRule type="cellIs" dxfId="371" priority="2" operator="equal">
      <formula>"Y"</formula>
    </cfRule>
  </conditionalFormatting>
  <dataValidations count="2">
    <dataValidation type="list" allowBlank="1" showInputMessage="1" sqref="D15:D137" xr:uid="{00000000-0002-0000-1C00-000000000000}">
      <formula1>Decision_Type</formula1>
    </dataValidation>
    <dataValidation type="date" operator="greaterThan" allowBlank="1" showInputMessage="1" showErrorMessage="1" error="Please add a valid date" sqref="I15:J137 C15:C137" xr:uid="{00000000-0002-0000-1C00-000001000000}">
      <formula1>40179</formula1>
    </dataValidation>
  </dataValidations>
  <pageMargins left="0.7" right="0.7" top="0.75" bottom="0.75" header="0.3" footer="0.3"/>
  <drawing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0"/>
  <dimension ref="B1:I86"/>
  <sheetViews>
    <sheetView showGridLines="0" topLeftCell="A10" zoomScale="90" zoomScaleNormal="90" workbookViewId="0">
      <selection activeCell="F30" sqref="F30"/>
    </sheetView>
  </sheetViews>
  <sheetFormatPr defaultRowHeight="15" x14ac:dyDescent="0.25"/>
  <cols>
    <col min="1" max="1" width="2" customWidth="1"/>
    <col min="2" max="2" width="33.28515625" customWidth="1"/>
    <col min="3" max="3" width="35.5703125" style="151" customWidth="1"/>
    <col min="4" max="4" width="23.7109375" customWidth="1"/>
    <col min="5" max="5" width="21.42578125" customWidth="1"/>
    <col min="6" max="6" width="14.42578125" customWidth="1"/>
    <col min="7" max="7" width="16.7109375" style="62" customWidth="1"/>
    <col min="8" max="8" width="16" customWidth="1"/>
    <col min="9" max="9" width="20.7109375" customWidth="1"/>
  </cols>
  <sheetData>
    <row r="1" spans="2:9" s="151" customFormat="1" ht="5.25" customHeight="1" x14ac:dyDescent="0.25">
      <c r="G1" s="62"/>
    </row>
    <row r="2" spans="2:9" ht="48" customHeight="1" x14ac:dyDescent="0.25">
      <c r="B2" s="2549" t="s">
        <v>7394</v>
      </c>
      <c r="C2" s="2549"/>
      <c r="D2" s="2549"/>
      <c r="E2" s="2549"/>
      <c r="F2" s="2549"/>
      <c r="G2" s="2549"/>
      <c r="H2" s="2549"/>
      <c r="I2" s="2549"/>
    </row>
    <row r="3" spans="2:9" s="151" customFormat="1" ht="12.75" hidden="1" customHeight="1" x14ac:dyDescent="0.25">
      <c r="B3" s="1849"/>
      <c r="C3" s="1849"/>
      <c r="D3" s="1849"/>
      <c r="E3" s="1849"/>
      <c r="F3" s="1849"/>
      <c r="G3" s="2023"/>
      <c r="H3" s="1849"/>
      <c r="I3" s="1849"/>
    </row>
    <row r="4" spans="2:9" s="151" customFormat="1" ht="10.5" hidden="1" customHeight="1" x14ac:dyDescent="0.25">
      <c r="B4" s="1849"/>
      <c r="C4" s="1849"/>
      <c r="D4" s="1849"/>
      <c r="E4" s="1849"/>
      <c r="F4" s="1849"/>
      <c r="G4" s="2023"/>
      <c r="H4" s="1849"/>
      <c r="I4" s="1849"/>
    </row>
    <row r="5" spans="2:9" s="151" customFormat="1" ht="10.5" hidden="1" customHeight="1" x14ac:dyDescent="0.25">
      <c r="B5" s="1849"/>
      <c r="C5" s="1849"/>
      <c r="D5" s="1849"/>
      <c r="E5" s="1849"/>
      <c r="F5" s="1849"/>
      <c r="G5" s="2023"/>
      <c r="H5" s="1849"/>
      <c r="I5" s="1849"/>
    </row>
    <row r="6" spans="2:9" s="151" customFormat="1" ht="12.75" hidden="1" customHeight="1" x14ac:dyDescent="0.25">
      <c r="B6" s="1849"/>
      <c r="C6" s="1849"/>
      <c r="D6" s="1849"/>
      <c r="E6" s="1849"/>
      <c r="F6" s="1849"/>
      <c r="G6" s="2023"/>
      <c r="H6" s="1849"/>
      <c r="I6" s="1849"/>
    </row>
    <row r="7" spans="2:9" s="151" customFormat="1" ht="7.5" hidden="1" customHeight="1" x14ac:dyDescent="0.25">
      <c r="B7" s="1849"/>
      <c r="C7" s="1849"/>
      <c r="D7" s="1849"/>
      <c r="E7" s="1849"/>
      <c r="F7" s="1849"/>
      <c r="G7" s="2023"/>
      <c r="H7" s="1849"/>
      <c r="I7" s="1849"/>
    </row>
    <row r="8" spans="2:9" s="151" customFormat="1" ht="7.5" hidden="1" customHeight="1" x14ac:dyDescent="0.25">
      <c r="B8" s="1849"/>
      <c r="C8" s="1849"/>
      <c r="D8" s="1849"/>
      <c r="E8" s="1849"/>
      <c r="F8" s="1849"/>
      <c r="G8" s="2023"/>
      <c r="H8" s="1849"/>
      <c r="I8" s="1849"/>
    </row>
    <row r="9" spans="2:9" s="151" customFormat="1" ht="12.75" hidden="1" customHeight="1" x14ac:dyDescent="0.25">
      <c r="B9" s="1849"/>
      <c r="C9" s="1849"/>
      <c r="D9" s="1849"/>
      <c r="E9" s="1849"/>
      <c r="F9" s="1849"/>
      <c r="G9" s="2023"/>
      <c r="H9" s="1849"/>
      <c r="I9" s="1849"/>
    </row>
    <row r="10" spans="2:9" s="151" customFormat="1" ht="41.25" customHeight="1" x14ac:dyDescent="0.25">
      <c r="B10" s="1849"/>
      <c r="C10" s="1849"/>
      <c r="D10" s="1849"/>
      <c r="E10" s="1849"/>
      <c r="F10" s="1849"/>
      <c r="G10" s="2023"/>
      <c r="H10" s="1849"/>
      <c r="I10" s="1849"/>
    </row>
    <row r="11" spans="2:9" s="151" customFormat="1" ht="12.75" customHeight="1" x14ac:dyDescent="0.25">
      <c r="B11" s="1849"/>
      <c r="C11" s="1849"/>
      <c r="D11" s="1849"/>
      <c r="E11" s="1849"/>
      <c r="F11" s="1849"/>
      <c r="G11" s="2023"/>
      <c r="H11" s="1849"/>
      <c r="I11" s="1849"/>
    </row>
    <row r="12" spans="2:9" s="151" customFormat="1" ht="15.75" hidden="1" customHeight="1" x14ac:dyDescent="0.25">
      <c r="B12" s="1851" t="s">
        <v>2419</v>
      </c>
      <c r="C12" s="1851"/>
      <c r="D12" s="2889" t="s">
        <v>69</v>
      </c>
      <c r="E12" s="2889"/>
      <c r="F12" s="2889"/>
      <c r="G12" s="2889"/>
      <c r="H12" s="2889"/>
      <c r="I12" s="2890"/>
    </row>
    <row r="13" spans="2:9" s="151" customFormat="1" ht="15.75" hidden="1" customHeight="1" x14ac:dyDescent="0.25">
      <c r="B13" s="1850" t="s">
        <v>7406</v>
      </c>
      <c r="C13" s="2022"/>
      <c r="D13" s="2886" t="s">
        <v>7402</v>
      </c>
      <c r="E13" s="2887"/>
      <c r="F13" s="2887"/>
      <c r="G13" s="2887"/>
      <c r="H13" s="2887"/>
      <c r="I13" s="2888"/>
    </row>
    <row r="14" spans="2:9" s="151" customFormat="1" ht="15.75" hidden="1" customHeight="1" x14ac:dyDescent="0.25">
      <c r="B14" s="1850" t="s">
        <v>7398</v>
      </c>
      <c r="C14" s="2022"/>
      <c r="D14" s="2886" t="s">
        <v>7823</v>
      </c>
      <c r="E14" s="2887"/>
      <c r="F14" s="2887"/>
      <c r="G14" s="2887"/>
      <c r="H14" s="2887"/>
      <c r="I14" s="2888"/>
    </row>
    <row r="15" spans="2:9" s="151" customFormat="1" ht="15.75" hidden="1" customHeight="1" x14ac:dyDescent="0.25">
      <c r="B15" s="1850" t="s">
        <v>7404</v>
      </c>
      <c r="C15" s="2022"/>
      <c r="D15" s="2886" t="s">
        <v>7405</v>
      </c>
      <c r="E15" s="2887"/>
      <c r="F15" s="2887"/>
      <c r="G15" s="2887"/>
      <c r="H15" s="2887"/>
      <c r="I15" s="2888"/>
    </row>
    <row r="16" spans="2:9" s="151" customFormat="1" ht="15.75" hidden="1" customHeight="1" x14ac:dyDescent="0.25">
      <c r="B16" s="1850" t="s">
        <v>7399</v>
      </c>
      <c r="C16" s="2022"/>
      <c r="D16" s="2886" t="s">
        <v>7400</v>
      </c>
      <c r="E16" s="2887"/>
      <c r="F16" s="2887"/>
      <c r="G16" s="2887"/>
      <c r="H16" s="2887"/>
      <c r="I16" s="2888"/>
    </row>
    <row r="17" spans="2:9" s="151" customFormat="1" ht="15.75" hidden="1" customHeight="1" x14ac:dyDescent="0.25">
      <c r="B17" s="1850" t="s">
        <v>7403</v>
      </c>
      <c r="C17" s="2022"/>
      <c r="D17" s="2886" t="s">
        <v>7825</v>
      </c>
      <c r="E17" s="2887"/>
      <c r="F17" s="2887"/>
      <c r="G17" s="2887"/>
      <c r="H17" s="2887"/>
      <c r="I17" s="2888"/>
    </row>
    <row r="18" spans="2:9" s="151" customFormat="1" ht="17.25" hidden="1" customHeight="1" x14ac:dyDescent="0.25">
      <c r="B18" s="1850" t="s">
        <v>7407</v>
      </c>
      <c r="C18" s="2022"/>
      <c r="D18" s="2886" t="s">
        <v>7408</v>
      </c>
      <c r="E18" s="2887"/>
      <c r="F18" s="2887"/>
      <c r="G18" s="2887"/>
      <c r="H18" s="2887"/>
      <c r="I18" s="2888"/>
    </row>
    <row r="19" spans="2:9" s="151" customFormat="1" ht="17.25" hidden="1" customHeight="1" x14ac:dyDescent="0.25"/>
    <row r="20" spans="2:9" s="151" customFormat="1" ht="12.75" customHeight="1" x14ac:dyDescent="0.25">
      <c r="B20" s="1849"/>
      <c r="C20" s="1849"/>
      <c r="D20" s="1849"/>
      <c r="E20" s="1849"/>
      <c r="F20" s="1849"/>
      <c r="G20" s="2023"/>
      <c r="H20" s="1849"/>
      <c r="I20" s="1849"/>
    </row>
    <row r="22" spans="2:9" s="151" customFormat="1" x14ac:dyDescent="0.25">
      <c r="G22" s="62"/>
    </row>
    <row r="23" spans="2:9" s="151" customFormat="1" ht="24.95" customHeight="1" x14ac:dyDescent="0.25">
      <c r="B23" s="1843" t="s">
        <v>7571</v>
      </c>
      <c r="C23" s="2880"/>
      <c r="D23" s="2881"/>
      <c r="E23" s="2881"/>
      <c r="F23" s="2881"/>
      <c r="G23" s="2881"/>
      <c r="H23" s="2881"/>
      <c r="I23" s="2882"/>
    </row>
    <row r="24" spans="2:9" s="151" customFormat="1" ht="24.95" customHeight="1" x14ac:dyDescent="0.25">
      <c r="B24" s="1845" t="s">
        <v>7395</v>
      </c>
      <c r="C24" s="2880"/>
      <c r="D24" s="2881"/>
      <c r="E24" s="2881"/>
      <c r="F24" s="2881"/>
      <c r="G24" s="2881"/>
      <c r="H24" s="2881"/>
      <c r="I24" s="2882"/>
    </row>
    <row r="25" spans="2:9" s="151" customFormat="1" ht="24.95" customHeight="1" x14ac:dyDescent="0.25">
      <c r="B25" s="1845" t="s">
        <v>7396</v>
      </c>
      <c r="C25" s="2880"/>
      <c r="D25" s="2881"/>
      <c r="E25" s="2881"/>
      <c r="F25" s="2881"/>
      <c r="G25" s="2881"/>
      <c r="H25" s="2881"/>
      <c r="I25" s="2882"/>
    </row>
    <row r="26" spans="2:9" s="151" customFormat="1" ht="24.95" customHeight="1" x14ac:dyDescent="0.25">
      <c r="B26" s="1845" t="s">
        <v>183</v>
      </c>
      <c r="C26" s="2883"/>
      <c r="D26" s="2884"/>
      <c r="E26" s="2884"/>
      <c r="F26" s="2884"/>
      <c r="G26" s="2884"/>
      <c r="H26" s="2884"/>
      <c r="I26" s="2885"/>
    </row>
    <row r="27" spans="2:9" s="151" customFormat="1" ht="24.95" customHeight="1" x14ac:dyDescent="0.25">
      <c r="B27" s="1844" t="s">
        <v>293</v>
      </c>
      <c r="C27" s="2880"/>
      <c r="D27" s="2881"/>
      <c r="E27" s="2881"/>
      <c r="F27" s="2881"/>
      <c r="G27" s="2881"/>
      <c r="H27" s="2881"/>
      <c r="I27" s="2882"/>
    </row>
    <row r="28" spans="2:9" s="151" customFormat="1" ht="24.95" customHeight="1" x14ac:dyDescent="0.25">
      <c r="G28" s="62"/>
    </row>
    <row r="29" spans="2:9" ht="24.95" customHeight="1" x14ac:dyDescent="0.25">
      <c r="B29" s="966" t="s">
        <v>298</v>
      </c>
      <c r="C29" s="1852" t="s">
        <v>7507</v>
      </c>
      <c r="D29" s="2086" t="s">
        <v>122</v>
      </c>
      <c r="E29" s="966" t="s">
        <v>529</v>
      </c>
      <c r="F29" s="966" t="s">
        <v>196</v>
      </c>
      <c r="G29" s="966" t="s">
        <v>6</v>
      </c>
      <c r="H29" s="966" t="s">
        <v>7296</v>
      </c>
      <c r="I29" s="2210" t="s">
        <v>210</v>
      </c>
    </row>
    <row r="30" spans="2:9" ht="24.95" customHeight="1" x14ac:dyDescent="0.25">
      <c r="B30" s="1846"/>
      <c r="C30" s="1846"/>
      <c r="D30" s="1846"/>
      <c r="E30" s="1846"/>
      <c r="F30" s="1847"/>
      <c r="G30" s="1848"/>
      <c r="H30" s="1846"/>
      <c r="I30" s="1846"/>
    </row>
    <row r="31" spans="2:9" s="151" customFormat="1" ht="24.95" customHeight="1" x14ac:dyDescent="0.25">
      <c r="B31" s="1846"/>
      <c r="C31" s="1846"/>
      <c r="D31" s="1846"/>
      <c r="E31" s="1846"/>
      <c r="F31" s="1847"/>
      <c r="G31" s="1848"/>
      <c r="H31" s="1846"/>
      <c r="I31" s="1846"/>
    </row>
    <row r="32" spans="2:9" s="151" customFormat="1" ht="24.95" customHeight="1" x14ac:dyDescent="0.25">
      <c r="B32" s="1846"/>
      <c r="C32" s="1846"/>
      <c r="D32" s="1846"/>
      <c r="E32" s="1846"/>
      <c r="F32" s="1847"/>
      <c r="G32" s="1848"/>
      <c r="H32" s="1846"/>
      <c r="I32" s="1846"/>
    </row>
    <row r="33" spans="2:9" ht="24.95" customHeight="1" x14ac:dyDescent="0.25">
      <c r="B33" s="1846"/>
      <c r="C33" s="1846"/>
      <c r="D33" s="1846"/>
      <c r="E33" s="1846"/>
      <c r="F33" s="1847"/>
      <c r="G33" s="1848"/>
      <c r="H33" s="1846"/>
      <c r="I33" s="1846"/>
    </row>
    <row r="34" spans="2:9" s="151" customFormat="1" ht="24.95" customHeight="1" x14ac:dyDescent="0.25">
      <c r="B34" s="1846"/>
      <c r="C34" s="1846"/>
      <c r="D34" s="1846"/>
      <c r="E34" s="1846"/>
      <c r="F34" s="1847"/>
      <c r="G34" s="1848"/>
      <c r="H34" s="1846"/>
      <c r="I34" s="1846"/>
    </row>
    <row r="35" spans="2:9" s="151" customFormat="1" ht="24.95" customHeight="1" x14ac:dyDescent="0.25">
      <c r="B35" s="1846"/>
      <c r="C35" s="1846"/>
      <c r="D35" s="1846"/>
      <c r="E35" s="1846"/>
      <c r="F35" s="1847"/>
      <c r="G35" s="1848"/>
      <c r="H35" s="1846"/>
      <c r="I35" s="1846"/>
    </row>
    <row r="36" spans="2:9" ht="24.95" customHeight="1" x14ac:dyDescent="0.25">
      <c r="B36" s="1846"/>
      <c r="C36" s="1846"/>
      <c r="D36" s="1846"/>
      <c r="E36" s="1846"/>
      <c r="F36" s="1847"/>
      <c r="G36" s="1848"/>
      <c r="H36" s="1846"/>
      <c r="I36" s="1846"/>
    </row>
    <row r="37" spans="2:9" s="151" customFormat="1" ht="24.95" customHeight="1" x14ac:dyDescent="0.25">
      <c r="B37" s="1846"/>
      <c r="C37" s="1846"/>
      <c r="D37" s="1846"/>
      <c r="E37" s="1846"/>
      <c r="F37" s="1847"/>
      <c r="G37" s="1848"/>
      <c r="H37" s="1846"/>
      <c r="I37" s="1846"/>
    </row>
    <row r="38" spans="2:9" ht="24.95" customHeight="1" x14ac:dyDescent="0.25">
      <c r="B38" s="1846"/>
      <c r="C38" s="1846"/>
      <c r="D38" s="1846"/>
      <c r="E38" s="1846"/>
      <c r="F38" s="1847"/>
      <c r="G38" s="1848"/>
      <c r="H38" s="1846"/>
      <c r="I38" s="1846"/>
    </row>
    <row r="39" spans="2:9" ht="24.95" customHeight="1" x14ac:dyDescent="0.25">
      <c r="B39" s="1846"/>
      <c r="C39" s="1846"/>
      <c r="D39" s="1846"/>
      <c r="E39" s="1846"/>
      <c r="F39" s="1847"/>
      <c r="G39" s="1848"/>
      <c r="H39" s="1846"/>
      <c r="I39" s="1846"/>
    </row>
    <row r="40" spans="2:9" ht="24.95" customHeight="1" x14ac:dyDescent="0.25">
      <c r="B40" s="1846"/>
      <c r="C40" s="1846"/>
      <c r="D40" s="1846"/>
      <c r="E40" s="1846"/>
      <c r="F40" s="1847"/>
      <c r="G40" s="1848"/>
      <c r="H40" s="1846"/>
      <c r="I40" s="1846"/>
    </row>
    <row r="41" spans="2:9" ht="24.95" customHeight="1" x14ac:dyDescent="0.25">
      <c r="B41" s="1846"/>
      <c r="C41" s="2012"/>
      <c r="D41" s="1846"/>
      <c r="E41" s="1846"/>
      <c r="F41" s="1847"/>
      <c r="G41" s="1848"/>
      <c r="H41" s="1846"/>
      <c r="I41" s="1846"/>
    </row>
    <row r="42" spans="2:9" ht="24.95" customHeight="1" x14ac:dyDescent="0.25">
      <c r="B42" s="1846"/>
      <c r="C42" s="1846"/>
      <c r="D42" s="1846"/>
      <c r="E42" s="1846"/>
      <c r="F42" s="1847"/>
      <c r="G42" s="1848"/>
      <c r="H42" s="1846"/>
      <c r="I42" s="1846"/>
    </row>
    <row r="43" spans="2:9" ht="24.95" customHeight="1" x14ac:dyDescent="0.25">
      <c r="B43" s="1846"/>
      <c r="C43" s="1846"/>
      <c r="D43" s="1846"/>
      <c r="E43" s="1846"/>
      <c r="F43" s="1847"/>
      <c r="G43" s="1848"/>
      <c r="H43" s="1846"/>
      <c r="I43" s="1846"/>
    </row>
    <row r="44" spans="2:9" s="151" customFormat="1" ht="24.95" customHeight="1" x14ac:dyDescent="0.25">
      <c r="B44" s="1846"/>
      <c r="C44" s="1846"/>
      <c r="D44" s="1846"/>
      <c r="E44" s="1846"/>
      <c r="F44" s="1847"/>
      <c r="G44" s="1848"/>
      <c r="H44" s="1846"/>
      <c r="I44" s="1846"/>
    </row>
    <row r="45" spans="2:9" s="151" customFormat="1" ht="24.95" customHeight="1" x14ac:dyDescent="0.25">
      <c r="B45" s="1846"/>
      <c r="C45" s="1846"/>
      <c r="D45" s="1846"/>
      <c r="E45" s="1846"/>
      <c r="F45" s="1847"/>
      <c r="G45" s="1848"/>
      <c r="H45" s="1846"/>
      <c r="I45" s="1846"/>
    </row>
    <row r="46" spans="2:9" s="151" customFormat="1" ht="24.95" customHeight="1" x14ac:dyDescent="0.25">
      <c r="B46" s="1846"/>
      <c r="C46" s="1846"/>
      <c r="D46" s="1846"/>
      <c r="E46" s="1846"/>
      <c r="F46" s="1847"/>
      <c r="G46" s="1848"/>
      <c r="H46" s="1846"/>
      <c r="I46" s="1846"/>
    </row>
    <row r="47" spans="2:9" s="151" customFormat="1" ht="24.95" customHeight="1" x14ac:dyDescent="0.25">
      <c r="B47" s="1846"/>
      <c r="C47" s="1846"/>
      <c r="D47" s="1846"/>
      <c r="E47" s="1846"/>
      <c r="F47" s="1847"/>
      <c r="G47" s="1848"/>
      <c r="H47" s="1846"/>
      <c r="I47" s="1846"/>
    </row>
    <row r="48" spans="2:9" s="151" customFormat="1" ht="24.95" customHeight="1" x14ac:dyDescent="0.25">
      <c r="B48" s="1846"/>
      <c r="C48" s="1846"/>
      <c r="D48" s="1846"/>
      <c r="E48" s="1846"/>
      <c r="F48" s="1847"/>
      <c r="G48" s="1848"/>
      <c r="H48" s="1846"/>
      <c r="I48" s="1846"/>
    </row>
    <row r="49" spans="2:9" s="151" customFormat="1" ht="24.95" customHeight="1" x14ac:dyDescent="0.25">
      <c r="B49" s="1846"/>
      <c r="C49" s="1846"/>
      <c r="D49" s="1846"/>
      <c r="E49" s="1846"/>
      <c r="F49" s="1847"/>
      <c r="G49" s="1848"/>
      <c r="H49" s="1846"/>
      <c r="I49" s="1846"/>
    </row>
    <row r="50" spans="2:9" s="151" customFormat="1" ht="24.95" customHeight="1" x14ac:dyDescent="0.25">
      <c r="B50" s="1846"/>
      <c r="C50" s="1846"/>
      <c r="D50" s="1846"/>
      <c r="E50" s="1846"/>
      <c r="F50" s="1847"/>
      <c r="G50" s="1848"/>
      <c r="H50" s="1846"/>
      <c r="I50" s="1846"/>
    </row>
    <row r="51" spans="2:9" s="151" customFormat="1" ht="24.95" customHeight="1" x14ac:dyDescent="0.25">
      <c r="B51" s="1846"/>
      <c r="C51" s="1846"/>
      <c r="D51" s="1846"/>
      <c r="E51" s="1846"/>
      <c r="F51" s="1847"/>
      <c r="G51" s="1848"/>
      <c r="H51" s="1846"/>
      <c r="I51" s="1846"/>
    </row>
    <row r="52" spans="2:9" s="151" customFormat="1" ht="24.95" customHeight="1" x14ac:dyDescent="0.25">
      <c r="B52" s="1846"/>
      <c r="C52" s="1846"/>
      <c r="D52" s="1846"/>
      <c r="E52" s="1846"/>
      <c r="F52" s="1847"/>
      <c r="G52" s="1848"/>
      <c r="H52" s="1846"/>
      <c r="I52" s="1846"/>
    </row>
    <row r="53" spans="2:9" s="151" customFormat="1" ht="24.95" customHeight="1" x14ac:dyDescent="0.25">
      <c r="B53" s="1846"/>
      <c r="C53" s="1846"/>
      <c r="D53" s="1846"/>
      <c r="E53" s="1846"/>
      <c r="F53" s="1847"/>
      <c r="G53" s="1848"/>
      <c r="H53" s="1846"/>
      <c r="I53" s="1846"/>
    </row>
    <row r="54" spans="2:9" s="151" customFormat="1" ht="24.95" customHeight="1" x14ac:dyDescent="0.25">
      <c r="B54" s="1846"/>
      <c r="C54" s="1846"/>
      <c r="D54" s="1846"/>
      <c r="E54" s="1846"/>
      <c r="F54" s="1847"/>
      <c r="G54" s="1848"/>
      <c r="H54" s="1846"/>
      <c r="I54" s="1846"/>
    </row>
    <row r="55" spans="2:9" s="151" customFormat="1" ht="24.95" customHeight="1" x14ac:dyDescent="0.25">
      <c r="B55" s="1846"/>
      <c r="C55" s="1846"/>
      <c r="D55" s="1846"/>
      <c r="E55" s="1846"/>
      <c r="F55" s="1847"/>
      <c r="G55" s="1848"/>
      <c r="H55" s="1846"/>
      <c r="I55" s="1846"/>
    </row>
    <row r="56" spans="2:9" s="151" customFormat="1" ht="24.95" customHeight="1" x14ac:dyDescent="0.25">
      <c r="B56" s="1846"/>
      <c r="C56" s="1846"/>
      <c r="D56" s="1846"/>
      <c r="E56" s="1846"/>
      <c r="F56" s="1847"/>
      <c r="G56" s="1848"/>
      <c r="H56" s="1846"/>
      <c r="I56" s="1846"/>
    </row>
    <row r="57" spans="2:9" s="151" customFormat="1" ht="24.95" customHeight="1" x14ac:dyDescent="0.25">
      <c r="B57" s="1846"/>
      <c r="C57" s="1846"/>
      <c r="D57" s="1846"/>
      <c r="E57" s="1846"/>
      <c r="F57" s="1847"/>
      <c r="G57" s="1848"/>
      <c r="H57" s="1846"/>
      <c r="I57" s="1846"/>
    </row>
    <row r="58" spans="2:9" s="151" customFormat="1" ht="24.95" customHeight="1" x14ac:dyDescent="0.25">
      <c r="B58" s="1846"/>
      <c r="C58" s="1846"/>
      <c r="D58" s="1846"/>
      <c r="E58" s="1846"/>
      <c r="F58" s="1847"/>
      <c r="G58" s="1848"/>
      <c r="H58" s="1846"/>
      <c r="I58" s="1846"/>
    </row>
    <row r="59" spans="2:9" s="151" customFormat="1" ht="24.95" customHeight="1" x14ac:dyDescent="0.25">
      <c r="B59" s="1846"/>
      <c r="C59" s="1846"/>
      <c r="D59" s="1846"/>
      <c r="E59" s="1846"/>
      <c r="F59" s="1847"/>
      <c r="G59" s="1848"/>
      <c r="H59" s="1846"/>
      <c r="I59" s="1846"/>
    </row>
    <row r="60" spans="2:9" s="151" customFormat="1" ht="24.95" customHeight="1" x14ac:dyDescent="0.25">
      <c r="B60" s="1846"/>
      <c r="C60" s="1846"/>
      <c r="D60" s="1846"/>
      <c r="E60" s="1846"/>
      <c r="F60" s="1847"/>
      <c r="G60" s="1848"/>
      <c r="H60" s="1846"/>
      <c r="I60" s="1846"/>
    </row>
    <row r="61" spans="2:9" s="151" customFormat="1" ht="24.95" customHeight="1" x14ac:dyDescent="0.25">
      <c r="B61" s="1846"/>
      <c r="C61" s="1846"/>
      <c r="D61" s="1846"/>
      <c r="E61" s="1846"/>
      <c r="F61" s="1847"/>
      <c r="G61" s="1848"/>
      <c r="H61" s="1846"/>
      <c r="I61" s="1846"/>
    </row>
    <row r="62" spans="2:9" s="151" customFormat="1" ht="24.95" customHeight="1" x14ac:dyDescent="0.25">
      <c r="B62" s="1846"/>
      <c r="C62" s="1846"/>
      <c r="D62" s="1846"/>
      <c r="E62" s="1846"/>
      <c r="F62" s="1847"/>
      <c r="G62" s="1848"/>
      <c r="H62" s="1846"/>
      <c r="I62" s="1846"/>
    </row>
    <row r="63" spans="2:9" s="151" customFormat="1" ht="24.95" customHeight="1" x14ac:dyDescent="0.25">
      <c r="B63" s="1846"/>
      <c r="C63" s="1846"/>
      <c r="D63" s="1846"/>
      <c r="E63" s="1846"/>
      <c r="F63" s="1847"/>
      <c r="G63" s="1848"/>
      <c r="H63" s="1846"/>
      <c r="I63" s="1846"/>
    </row>
    <row r="64" spans="2:9" s="151" customFormat="1" ht="24.95" customHeight="1" x14ac:dyDescent="0.25">
      <c r="B64" s="1846"/>
      <c r="C64" s="1846"/>
      <c r="D64" s="1846"/>
      <c r="E64" s="1846"/>
      <c r="F64" s="1847"/>
      <c r="G64" s="1848"/>
      <c r="H64" s="1846"/>
      <c r="I64" s="1846"/>
    </row>
    <row r="65" spans="2:9" s="151" customFormat="1" ht="24.95" customHeight="1" x14ac:dyDescent="0.25">
      <c r="B65" s="1846"/>
      <c r="C65" s="1846"/>
      <c r="D65" s="1846"/>
      <c r="E65" s="1846"/>
      <c r="F65" s="1847"/>
      <c r="G65" s="1848"/>
      <c r="H65" s="1846"/>
      <c r="I65" s="1846"/>
    </row>
    <row r="66" spans="2:9" s="151" customFormat="1" ht="24.95" customHeight="1" x14ac:dyDescent="0.25">
      <c r="B66" s="1846"/>
      <c r="C66" s="1846"/>
      <c r="D66" s="1846"/>
      <c r="E66" s="1846"/>
      <c r="F66" s="1847"/>
      <c r="G66" s="1848"/>
      <c r="H66" s="1846"/>
      <c r="I66" s="1846"/>
    </row>
    <row r="67" spans="2:9" s="151" customFormat="1" ht="24.95" customHeight="1" x14ac:dyDescent="0.25">
      <c r="B67" s="1846"/>
      <c r="C67" s="1846"/>
      <c r="D67" s="1846"/>
      <c r="E67" s="1846"/>
      <c r="F67" s="1847"/>
      <c r="G67" s="1848"/>
      <c r="H67" s="1846"/>
      <c r="I67" s="1846"/>
    </row>
    <row r="68" spans="2:9" s="151" customFormat="1" ht="24.95" customHeight="1" x14ac:dyDescent="0.25">
      <c r="B68" s="1846"/>
      <c r="C68" s="1846"/>
      <c r="D68" s="1846"/>
      <c r="E68" s="1846"/>
      <c r="F68" s="1847"/>
      <c r="G68" s="1848"/>
      <c r="H68" s="1846"/>
      <c r="I68" s="1846"/>
    </row>
    <row r="69" spans="2:9" s="151" customFormat="1" ht="24.95" customHeight="1" x14ac:dyDescent="0.25">
      <c r="B69" s="1846"/>
      <c r="C69" s="1846"/>
      <c r="D69" s="1846"/>
      <c r="E69" s="1846"/>
      <c r="F69" s="1847"/>
      <c r="G69" s="1848"/>
      <c r="H69" s="1846"/>
      <c r="I69" s="1846"/>
    </row>
    <row r="70" spans="2:9" s="151" customFormat="1" ht="24.95" customHeight="1" x14ac:dyDescent="0.25">
      <c r="B70" s="1846"/>
      <c r="C70" s="1846"/>
      <c r="D70" s="1846"/>
      <c r="E70" s="1846"/>
      <c r="F70" s="1847"/>
      <c r="G70" s="1848"/>
      <c r="H70" s="1846"/>
      <c r="I70" s="1846"/>
    </row>
    <row r="71" spans="2:9" s="151" customFormat="1" ht="24.95" customHeight="1" x14ac:dyDescent="0.25">
      <c r="B71" s="1846"/>
      <c r="C71" s="1846"/>
      <c r="D71" s="1846"/>
      <c r="E71" s="1846"/>
      <c r="F71" s="1847"/>
      <c r="G71" s="1848"/>
      <c r="H71" s="1846"/>
      <c r="I71" s="1846"/>
    </row>
    <row r="73" spans="2:9" x14ac:dyDescent="0.25">
      <c r="F73" s="187"/>
    </row>
    <row r="74" spans="2:9" x14ac:dyDescent="0.25">
      <c r="F74" s="187"/>
    </row>
    <row r="75" spans="2:9" x14ac:dyDescent="0.25">
      <c r="F75" s="187"/>
    </row>
    <row r="76" spans="2:9" x14ac:dyDescent="0.25">
      <c r="F76" s="187"/>
    </row>
    <row r="77" spans="2:9" x14ac:dyDescent="0.25">
      <c r="F77" s="187"/>
    </row>
    <row r="78" spans="2:9" x14ac:dyDescent="0.25">
      <c r="F78" s="187"/>
    </row>
    <row r="79" spans="2:9" x14ac:dyDescent="0.25">
      <c r="F79" s="187"/>
    </row>
    <row r="80" spans="2:9" x14ac:dyDescent="0.25">
      <c r="F80" s="187"/>
    </row>
    <row r="81" spans="6:6" x14ac:dyDescent="0.25">
      <c r="F81" s="187"/>
    </row>
    <row r="82" spans="6:6" x14ac:dyDescent="0.25">
      <c r="F82" s="187"/>
    </row>
    <row r="83" spans="6:6" x14ac:dyDescent="0.25">
      <c r="F83" s="187"/>
    </row>
    <row r="84" spans="6:6" x14ac:dyDescent="0.25">
      <c r="F84" s="187"/>
    </row>
    <row r="85" spans="6:6" x14ac:dyDescent="0.25">
      <c r="F85" s="187"/>
    </row>
    <row r="86" spans="6:6" x14ac:dyDescent="0.25">
      <c r="F86" s="187"/>
    </row>
  </sheetData>
  <mergeCells count="13">
    <mergeCell ref="B2:I2"/>
    <mergeCell ref="D12:I12"/>
    <mergeCell ref="D13:I13"/>
    <mergeCell ref="D14:I14"/>
    <mergeCell ref="D16:I16"/>
    <mergeCell ref="C25:I25"/>
    <mergeCell ref="C26:I26"/>
    <mergeCell ref="C27:I27"/>
    <mergeCell ref="D15:I15"/>
    <mergeCell ref="D17:I17"/>
    <mergeCell ref="D18:I18"/>
    <mergeCell ref="C23:I23"/>
    <mergeCell ref="C24:I24"/>
  </mergeCells>
  <dataValidations count="5">
    <dataValidation allowBlank="1" showInputMessage="1" sqref="C26:I26" xr:uid="{00000000-0002-0000-1D00-000000000000}"/>
    <dataValidation type="list" allowBlank="1" showInputMessage="1" showErrorMessage="1" sqref="C23:I23" xr:uid="{00000000-0002-0000-1D00-000001000000}">
      <formula1>MoM_Titles</formula1>
    </dataValidation>
    <dataValidation type="list" errorStyle="warning" allowBlank="1" showInputMessage="1" showErrorMessage="1" sqref="B31:B71" xr:uid="{00000000-0002-0000-1D00-000002000000}">
      <formula1>"Action, Agenda, Decision, Issue, Lesson Learned, Meeting Note, Risk"</formula1>
    </dataValidation>
    <dataValidation type="list" allowBlank="1" showInputMessage="1" sqref="G30:G71" xr:uid="{00000000-0002-0000-1D00-000003000000}">
      <formula1>"Open, In Progress, Pending, Close, G, A, R, Approved, Rejected"</formula1>
    </dataValidation>
    <dataValidation type="list" allowBlank="1" showInputMessage="1" showErrorMessage="1" sqref="B30" xr:uid="{00000000-0002-0000-1D00-000004000000}">
      <formula1>"Action, Agenda, Decision, Issue, Lesson Learned, Meeting Note, Risk"</formula1>
    </dataValidation>
  </dataValidations>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9"/>
  <dimension ref="B1:P428"/>
  <sheetViews>
    <sheetView workbookViewId="0">
      <selection activeCell="F12" sqref="F12"/>
    </sheetView>
  </sheetViews>
  <sheetFormatPr defaultRowHeight="15" x14ac:dyDescent="0.25"/>
  <cols>
    <col min="1" max="1" width="3" customWidth="1"/>
    <col min="2" max="2" width="5.28515625" style="151" customWidth="1"/>
    <col min="3" max="3" width="28.42578125" customWidth="1"/>
    <col min="4" max="4" width="34.85546875" customWidth="1"/>
    <col min="5" max="5" width="12" customWidth="1"/>
    <col min="6" max="6" width="13.85546875" customWidth="1"/>
    <col min="7" max="7" width="16.7109375" customWidth="1"/>
    <col min="8" max="8" width="16.7109375" style="151" customWidth="1"/>
    <col min="9" max="9" width="24" customWidth="1"/>
    <col min="10" max="10" width="19.28515625" customWidth="1"/>
    <col min="11" max="11" width="22.28515625" customWidth="1"/>
    <col min="12" max="13" width="15" customWidth="1"/>
    <col min="15" max="15" width="16.5703125" customWidth="1"/>
  </cols>
  <sheetData>
    <row r="1" spans="2:16" ht="8.25" customHeight="1" x14ac:dyDescent="0.25"/>
    <row r="2" spans="2:16" s="151" customFormat="1" ht="43.5" customHeight="1" x14ac:dyDescent="0.25">
      <c r="B2" s="2549" t="s">
        <v>7500</v>
      </c>
      <c r="C2" s="2549"/>
      <c r="D2" s="2549"/>
      <c r="E2" s="2549"/>
      <c r="F2" s="2549"/>
      <c r="G2" s="2549"/>
      <c r="H2" s="2549"/>
      <c r="I2" s="2549"/>
      <c r="J2" s="2549"/>
      <c r="K2" s="2549"/>
      <c r="L2" s="2549"/>
      <c r="M2" s="2549"/>
      <c r="N2" s="2549"/>
      <c r="O2" s="2549"/>
      <c r="P2" s="2549"/>
    </row>
    <row r="3" spans="2:16" s="151" customFormat="1" x14ac:dyDescent="0.25"/>
    <row r="4" spans="2:16" s="151" customFormat="1" x14ac:dyDescent="0.25"/>
    <row r="5" spans="2:16" s="151" customFormat="1" x14ac:dyDescent="0.25"/>
    <row r="6" spans="2:16" ht="24" customHeight="1" x14ac:dyDescent="0.25">
      <c r="B6" s="1852" t="s">
        <v>223</v>
      </c>
      <c r="C6" s="966" t="s">
        <v>7571</v>
      </c>
      <c r="D6" s="966" t="s">
        <v>7395</v>
      </c>
      <c r="E6" s="966" t="s">
        <v>7396</v>
      </c>
      <c r="F6" s="966" t="s">
        <v>183</v>
      </c>
      <c r="G6" s="966" t="s">
        <v>293</v>
      </c>
      <c r="H6" s="966" t="s">
        <v>298</v>
      </c>
      <c r="I6" s="966" t="s">
        <v>7507</v>
      </c>
      <c r="J6" s="966" t="s">
        <v>122</v>
      </c>
      <c r="K6" s="966" t="s">
        <v>529</v>
      </c>
      <c r="L6" s="966" t="s">
        <v>196</v>
      </c>
      <c r="M6" s="966" t="s">
        <v>6</v>
      </c>
      <c r="N6" s="966" t="s">
        <v>7296</v>
      </c>
      <c r="O6" s="1853" t="s">
        <v>210</v>
      </c>
    </row>
    <row r="7" spans="2:16" x14ac:dyDescent="0.25">
      <c r="C7" s="151"/>
      <c r="D7" s="151"/>
      <c r="E7" s="151"/>
      <c r="F7" s="766"/>
      <c r="G7" s="151"/>
      <c r="L7" s="766"/>
    </row>
    <row r="8" spans="2:16" x14ac:dyDescent="0.25">
      <c r="C8" s="151"/>
      <c r="D8" s="151"/>
      <c r="E8" s="151"/>
      <c r="F8" s="766"/>
      <c r="G8" s="151"/>
      <c r="L8" s="766"/>
    </row>
    <row r="9" spans="2:16" x14ac:dyDescent="0.25">
      <c r="C9" s="151"/>
      <c r="D9" s="151"/>
      <c r="E9" s="151"/>
      <c r="F9" s="766"/>
      <c r="G9" s="151"/>
      <c r="L9" s="766"/>
    </row>
    <row r="10" spans="2:16" x14ac:dyDescent="0.25">
      <c r="C10" s="151"/>
      <c r="D10" s="151"/>
      <c r="E10" s="151"/>
      <c r="F10" s="766"/>
      <c r="G10" s="151"/>
      <c r="L10" s="766"/>
    </row>
    <row r="11" spans="2:16" x14ac:dyDescent="0.25">
      <c r="C11" s="151"/>
      <c r="D11" s="151"/>
      <c r="E11" s="151"/>
      <c r="F11" s="766"/>
      <c r="G11" s="151"/>
      <c r="L11" s="766"/>
    </row>
    <row r="12" spans="2:16" x14ac:dyDescent="0.25">
      <c r="C12" s="151"/>
      <c r="D12" s="151"/>
      <c r="E12" s="151"/>
      <c r="F12" s="766"/>
      <c r="G12" s="151"/>
      <c r="L12" s="766"/>
    </row>
    <row r="13" spans="2:16" x14ac:dyDescent="0.25">
      <c r="C13" s="151"/>
      <c r="F13" s="766"/>
      <c r="L13" s="766"/>
    </row>
    <row r="14" spans="2:16" x14ac:dyDescent="0.25">
      <c r="C14" s="151"/>
      <c r="F14" s="766"/>
      <c r="L14" s="766"/>
    </row>
    <row r="15" spans="2:16" x14ac:dyDescent="0.25">
      <c r="F15" s="766"/>
      <c r="L15" s="766"/>
    </row>
    <row r="16" spans="2:16" x14ac:dyDescent="0.25">
      <c r="F16" s="766"/>
      <c r="L16" s="766"/>
    </row>
    <row r="17" spans="6:12" x14ac:dyDescent="0.25">
      <c r="F17" s="766"/>
      <c r="L17" s="766"/>
    </row>
    <row r="18" spans="6:12" x14ac:dyDescent="0.25">
      <c r="F18" s="766"/>
      <c r="L18" s="766"/>
    </row>
    <row r="19" spans="6:12" x14ac:dyDescent="0.25">
      <c r="F19" s="766"/>
      <c r="L19" s="766"/>
    </row>
    <row r="20" spans="6:12" x14ac:dyDescent="0.25">
      <c r="F20" s="766"/>
      <c r="L20" s="766"/>
    </row>
    <row r="21" spans="6:12" x14ac:dyDescent="0.25">
      <c r="F21" s="766"/>
      <c r="L21" s="766"/>
    </row>
    <row r="22" spans="6:12" x14ac:dyDescent="0.25">
      <c r="F22" s="766"/>
      <c r="L22" s="766"/>
    </row>
    <row r="23" spans="6:12" x14ac:dyDescent="0.25">
      <c r="F23" s="766"/>
      <c r="L23" s="766"/>
    </row>
    <row r="24" spans="6:12" x14ac:dyDescent="0.25">
      <c r="F24" s="766"/>
      <c r="L24" s="766"/>
    </row>
    <row r="25" spans="6:12" x14ac:dyDescent="0.25">
      <c r="F25" s="766"/>
      <c r="L25" s="766"/>
    </row>
    <row r="26" spans="6:12" x14ac:dyDescent="0.25">
      <c r="F26" s="187"/>
      <c r="L26" s="766"/>
    </row>
    <row r="27" spans="6:12" x14ac:dyDescent="0.25">
      <c r="F27" s="187"/>
      <c r="L27" s="766"/>
    </row>
    <row r="28" spans="6:12" x14ac:dyDescent="0.25">
      <c r="F28" s="187"/>
      <c r="L28" s="766"/>
    </row>
    <row r="29" spans="6:12" x14ac:dyDescent="0.25">
      <c r="F29" s="187"/>
      <c r="L29" s="766"/>
    </row>
    <row r="30" spans="6:12" x14ac:dyDescent="0.25">
      <c r="F30" s="187"/>
      <c r="L30" s="766"/>
    </row>
    <row r="31" spans="6:12" x14ac:dyDescent="0.25">
      <c r="F31" s="187"/>
      <c r="L31" s="766"/>
    </row>
    <row r="32" spans="6:12" x14ac:dyDescent="0.25">
      <c r="F32" s="187"/>
      <c r="L32" s="766"/>
    </row>
    <row r="33" spans="6:12" x14ac:dyDescent="0.25">
      <c r="F33" s="187"/>
      <c r="L33" s="766"/>
    </row>
    <row r="34" spans="6:12" x14ac:dyDescent="0.25">
      <c r="F34" s="187"/>
      <c r="L34" s="766"/>
    </row>
    <row r="35" spans="6:12" x14ac:dyDescent="0.25">
      <c r="F35" s="187"/>
      <c r="L35" s="766"/>
    </row>
    <row r="36" spans="6:12" x14ac:dyDescent="0.25">
      <c r="F36" s="187"/>
      <c r="L36" s="766"/>
    </row>
    <row r="37" spans="6:12" x14ac:dyDescent="0.25">
      <c r="F37" s="187"/>
      <c r="L37" s="766"/>
    </row>
    <row r="38" spans="6:12" x14ac:dyDescent="0.25">
      <c r="F38" s="187"/>
      <c r="L38" s="766"/>
    </row>
    <row r="39" spans="6:12" x14ac:dyDescent="0.25">
      <c r="F39" s="187"/>
      <c r="L39" s="766"/>
    </row>
    <row r="40" spans="6:12" x14ac:dyDescent="0.25">
      <c r="F40" s="187"/>
      <c r="L40" s="766"/>
    </row>
    <row r="41" spans="6:12" x14ac:dyDescent="0.25">
      <c r="F41" s="187"/>
      <c r="L41" s="766"/>
    </row>
    <row r="42" spans="6:12" x14ac:dyDescent="0.25">
      <c r="F42" s="187"/>
      <c r="L42" s="766"/>
    </row>
    <row r="43" spans="6:12" x14ac:dyDescent="0.25">
      <c r="F43" s="187"/>
      <c r="L43" s="766"/>
    </row>
    <row r="44" spans="6:12" x14ac:dyDescent="0.25">
      <c r="F44" s="187"/>
      <c r="L44" s="766"/>
    </row>
    <row r="45" spans="6:12" x14ac:dyDescent="0.25">
      <c r="F45" s="187"/>
      <c r="L45" s="766"/>
    </row>
    <row r="46" spans="6:12" x14ac:dyDescent="0.25">
      <c r="F46" s="187"/>
      <c r="L46" s="766"/>
    </row>
    <row r="47" spans="6:12" x14ac:dyDescent="0.25">
      <c r="F47" s="187"/>
      <c r="L47" s="766"/>
    </row>
    <row r="48" spans="6:12" x14ac:dyDescent="0.25">
      <c r="F48" s="187"/>
      <c r="L48" s="766"/>
    </row>
    <row r="49" spans="6:12" x14ac:dyDescent="0.25">
      <c r="F49" s="187"/>
      <c r="L49" s="766"/>
    </row>
    <row r="50" spans="6:12" x14ac:dyDescent="0.25">
      <c r="F50" s="187"/>
      <c r="L50" s="766"/>
    </row>
    <row r="51" spans="6:12" x14ac:dyDescent="0.25">
      <c r="F51" s="187"/>
      <c r="L51" s="766"/>
    </row>
    <row r="52" spans="6:12" x14ac:dyDescent="0.25">
      <c r="F52" s="187"/>
      <c r="L52" s="766"/>
    </row>
    <row r="53" spans="6:12" x14ac:dyDescent="0.25">
      <c r="F53" s="187"/>
      <c r="L53" s="766"/>
    </row>
    <row r="54" spans="6:12" x14ac:dyDescent="0.25">
      <c r="F54" s="187"/>
      <c r="L54" s="766"/>
    </row>
    <row r="55" spans="6:12" x14ac:dyDescent="0.25">
      <c r="F55" s="187"/>
      <c r="L55" s="766"/>
    </row>
    <row r="56" spans="6:12" x14ac:dyDescent="0.25">
      <c r="F56" s="187"/>
      <c r="L56" s="766"/>
    </row>
    <row r="57" spans="6:12" x14ac:dyDescent="0.25">
      <c r="F57" s="187"/>
      <c r="L57" s="766"/>
    </row>
    <row r="58" spans="6:12" x14ac:dyDescent="0.25">
      <c r="F58" s="187"/>
      <c r="L58" s="766"/>
    </row>
    <row r="59" spans="6:12" x14ac:dyDescent="0.25">
      <c r="F59" s="187"/>
      <c r="L59" s="766"/>
    </row>
    <row r="60" spans="6:12" x14ac:dyDescent="0.25">
      <c r="F60" s="187"/>
      <c r="L60" s="766"/>
    </row>
    <row r="61" spans="6:12" x14ac:dyDescent="0.25">
      <c r="F61" s="187"/>
      <c r="L61" s="766"/>
    </row>
    <row r="62" spans="6:12" x14ac:dyDescent="0.25">
      <c r="F62" s="187"/>
      <c r="L62" s="766"/>
    </row>
    <row r="63" spans="6:12" x14ac:dyDescent="0.25">
      <c r="F63" s="187"/>
      <c r="L63" s="766"/>
    </row>
    <row r="64" spans="6:12" x14ac:dyDescent="0.25">
      <c r="F64" s="187"/>
      <c r="L64" s="766"/>
    </row>
    <row r="65" spans="6:12" x14ac:dyDescent="0.25">
      <c r="F65" s="187"/>
      <c r="L65" s="766"/>
    </row>
    <row r="66" spans="6:12" x14ac:dyDescent="0.25">
      <c r="F66" s="187"/>
      <c r="L66" s="766"/>
    </row>
    <row r="67" spans="6:12" x14ac:dyDescent="0.25">
      <c r="F67" s="187"/>
      <c r="L67" s="766"/>
    </row>
    <row r="68" spans="6:12" x14ac:dyDescent="0.25">
      <c r="F68" s="187"/>
      <c r="L68" s="766"/>
    </row>
    <row r="69" spans="6:12" x14ac:dyDescent="0.25">
      <c r="F69" s="187"/>
      <c r="L69" s="766"/>
    </row>
    <row r="70" spans="6:12" x14ac:dyDescent="0.25">
      <c r="F70" s="187"/>
      <c r="L70" s="766"/>
    </row>
    <row r="71" spans="6:12" x14ac:dyDescent="0.25">
      <c r="F71" s="187"/>
      <c r="L71" s="766"/>
    </row>
    <row r="72" spans="6:12" x14ac:dyDescent="0.25">
      <c r="F72" s="187"/>
      <c r="L72" s="766"/>
    </row>
    <row r="73" spans="6:12" x14ac:dyDescent="0.25">
      <c r="F73" s="187"/>
      <c r="L73" s="766"/>
    </row>
    <row r="74" spans="6:12" x14ac:dyDescent="0.25">
      <c r="L74" s="766"/>
    </row>
    <row r="75" spans="6:12" x14ac:dyDescent="0.25">
      <c r="L75" s="766"/>
    </row>
    <row r="76" spans="6:12" x14ac:dyDescent="0.25">
      <c r="L76" s="766"/>
    </row>
    <row r="77" spans="6:12" x14ac:dyDescent="0.25">
      <c r="L77" s="766"/>
    </row>
    <row r="78" spans="6:12" x14ac:dyDescent="0.25">
      <c r="L78" s="766"/>
    </row>
    <row r="79" spans="6:12" x14ac:dyDescent="0.25">
      <c r="L79" s="766"/>
    </row>
    <row r="80" spans="6:12" x14ac:dyDescent="0.25">
      <c r="L80" s="766"/>
    </row>
    <row r="81" spans="12:12" x14ac:dyDescent="0.25">
      <c r="L81" s="766"/>
    </row>
    <row r="82" spans="12:12" x14ac:dyDescent="0.25">
      <c r="L82" s="766"/>
    </row>
    <row r="83" spans="12:12" x14ac:dyDescent="0.25">
      <c r="L83" s="766"/>
    </row>
    <row r="84" spans="12:12" x14ac:dyDescent="0.25">
      <c r="L84" s="766"/>
    </row>
    <row r="85" spans="12:12" x14ac:dyDescent="0.25">
      <c r="L85" s="766"/>
    </row>
    <row r="86" spans="12:12" x14ac:dyDescent="0.25">
      <c r="L86" s="766"/>
    </row>
    <row r="87" spans="12:12" x14ac:dyDescent="0.25">
      <c r="L87" s="766"/>
    </row>
    <row r="88" spans="12:12" x14ac:dyDescent="0.25">
      <c r="L88" s="766"/>
    </row>
    <row r="89" spans="12:12" x14ac:dyDescent="0.25">
      <c r="L89" s="766"/>
    </row>
    <row r="90" spans="12:12" x14ac:dyDescent="0.25">
      <c r="L90" s="766"/>
    </row>
    <row r="91" spans="12:12" x14ac:dyDescent="0.25">
      <c r="L91" s="766"/>
    </row>
    <row r="92" spans="12:12" x14ac:dyDescent="0.25">
      <c r="L92" s="766"/>
    </row>
    <row r="93" spans="12:12" x14ac:dyDescent="0.25">
      <c r="L93" s="766"/>
    </row>
    <row r="94" spans="12:12" x14ac:dyDescent="0.25">
      <c r="L94" s="766"/>
    </row>
    <row r="95" spans="12:12" x14ac:dyDescent="0.25">
      <c r="L95" s="766"/>
    </row>
    <row r="96" spans="12:12" x14ac:dyDescent="0.25">
      <c r="L96" s="766"/>
    </row>
    <row r="97" spans="12:12" x14ac:dyDescent="0.25">
      <c r="L97" s="766"/>
    </row>
    <row r="98" spans="12:12" x14ac:dyDescent="0.25">
      <c r="L98" s="766"/>
    </row>
    <row r="99" spans="12:12" x14ac:dyDescent="0.25">
      <c r="L99" s="766"/>
    </row>
    <row r="100" spans="12:12" x14ac:dyDescent="0.25">
      <c r="L100" s="766"/>
    </row>
    <row r="101" spans="12:12" x14ac:dyDescent="0.25">
      <c r="L101" s="766"/>
    </row>
    <row r="102" spans="12:12" x14ac:dyDescent="0.25">
      <c r="L102" s="766"/>
    </row>
    <row r="103" spans="12:12" x14ac:dyDescent="0.25">
      <c r="L103" s="766"/>
    </row>
    <row r="104" spans="12:12" x14ac:dyDescent="0.25">
      <c r="L104" s="766"/>
    </row>
    <row r="105" spans="12:12" x14ac:dyDescent="0.25">
      <c r="L105" s="766"/>
    </row>
    <row r="106" spans="12:12" x14ac:dyDescent="0.25">
      <c r="L106" s="766"/>
    </row>
    <row r="107" spans="12:12" x14ac:dyDescent="0.25">
      <c r="L107" s="766"/>
    </row>
    <row r="108" spans="12:12" x14ac:dyDescent="0.25">
      <c r="L108" s="766"/>
    </row>
    <row r="109" spans="12:12" x14ac:dyDescent="0.25">
      <c r="L109" s="766"/>
    </row>
    <row r="110" spans="12:12" x14ac:dyDescent="0.25">
      <c r="L110" s="766"/>
    </row>
    <row r="111" spans="12:12" x14ac:dyDescent="0.25">
      <c r="L111" s="766"/>
    </row>
    <row r="112" spans="12:12" x14ac:dyDescent="0.25">
      <c r="L112" s="766"/>
    </row>
    <row r="113" spans="12:12" x14ac:dyDescent="0.25">
      <c r="L113" s="766"/>
    </row>
    <row r="114" spans="12:12" x14ac:dyDescent="0.25">
      <c r="L114" s="766"/>
    </row>
    <row r="115" spans="12:12" x14ac:dyDescent="0.25">
      <c r="L115" s="766"/>
    </row>
    <row r="116" spans="12:12" x14ac:dyDescent="0.25">
      <c r="L116" s="766"/>
    </row>
    <row r="117" spans="12:12" x14ac:dyDescent="0.25">
      <c r="L117" s="766"/>
    </row>
    <row r="118" spans="12:12" x14ac:dyDescent="0.25">
      <c r="L118" s="766"/>
    </row>
    <row r="119" spans="12:12" x14ac:dyDescent="0.25">
      <c r="L119" s="766"/>
    </row>
    <row r="120" spans="12:12" x14ac:dyDescent="0.25">
      <c r="L120" s="766"/>
    </row>
    <row r="121" spans="12:12" x14ac:dyDescent="0.25">
      <c r="L121" s="766"/>
    </row>
    <row r="122" spans="12:12" x14ac:dyDescent="0.25">
      <c r="L122" s="766"/>
    </row>
    <row r="123" spans="12:12" x14ac:dyDescent="0.25">
      <c r="L123" s="766"/>
    </row>
    <row r="124" spans="12:12" x14ac:dyDescent="0.25">
      <c r="L124" s="766"/>
    </row>
    <row r="125" spans="12:12" x14ac:dyDescent="0.25">
      <c r="L125" s="766"/>
    </row>
    <row r="126" spans="12:12" x14ac:dyDescent="0.25">
      <c r="L126" s="766"/>
    </row>
    <row r="127" spans="12:12" x14ac:dyDescent="0.25">
      <c r="L127" s="766"/>
    </row>
    <row r="128" spans="12:12" x14ac:dyDescent="0.25">
      <c r="L128" s="766"/>
    </row>
    <row r="129" spans="12:12" x14ac:dyDescent="0.25">
      <c r="L129" s="766"/>
    </row>
    <row r="130" spans="12:12" x14ac:dyDescent="0.25">
      <c r="L130" s="766"/>
    </row>
    <row r="131" spans="12:12" x14ac:dyDescent="0.25">
      <c r="L131" s="766"/>
    </row>
    <row r="132" spans="12:12" x14ac:dyDescent="0.25">
      <c r="L132" s="766"/>
    </row>
    <row r="133" spans="12:12" x14ac:dyDescent="0.25">
      <c r="L133" s="766"/>
    </row>
    <row r="134" spans="12:12" x14ac:dyDescent="0.25">
      <c r="L134" s="766"/>
    </row>
    <row r="135" spans="12:12" x14ac:dyDescent="0.25">
      <c r="L135" s="766"/>
    </row>
    <row r="136" spans="12:12" x14ac:dyDescent="0.25">
      <c r="L136" s="766"/>
    </row>
    <row r="137" spans="12:12" x14ac:dyDescent="0.25">
      <c r="L137" s="766"/>
    </row>
    <row r="138" spans="12:12" x14ac:dyDescent="0.25">
      <c r="L138" s="766"/>
    </row>
    <row r="139" spans="12:12" x14ac:dyDescent="0.25">
      <c r="L139" s="766"/>
    </row>
    <row r="140" spans="12:12" x14ac:dyDescent="0.25">
      <c r="L140" s="766"/>
    </row>
    <row r="141" spans="12:12" x14ac:dyDescent="0.25">
      <c r="L141" s="766"/>
    </row>
    <row r="142" spans="12:12" x14ac:dyDescent="0.25">
      <c r="L142" s="766"/>
    </row>
    <row r="143" spans="12:12" x14ac:dyDescent="0.25">
      <c r="L143" s="766"/>
    </row>
    <row r="144" spans="12:12" x14ac:dyDescent="0.25">
      <c r="L144" s="766"/>
    </row>
    <row r="145" spans="12:12" x14ac:dyDescent="0.25">
      <c r="L145" s="766"/>
    </row>
    <row r="146" spans="12:12" x14ac:dyDescent="0.25">
      <c r="L146" s="766"/>
    </row>
    <row r="147" spans="12:12" x14ac:dyDescent="0.25">
      <c r="L147" s="766"/>
    </row>
    <row r="148" spans="12:12" x14ac:dyDescent="0.25">
      <c r="L148" s="766"/>
    </row>
    <row r="149" spans="12:12" x14ac:dyDescent="0.25">
      <c r="L149" s="766"/>
    </row>
    <row r="150" spans="12:12" x14ac:dyDescent="0.25">
      <c r="L150" s="766"/>
    </row>
    <row r="151" spans="12:12" x14ac:dyDescent="0.25">
      <c r="L151" s="766"/>
    </row>
    <row r="152" spans="12:12" x14ac:dyDescent="0.25">
      <c r="L152" s="766"/>
    </row>
    <row r="153" spans="12:12" x14ac:dyDescent="0.25">
      <c r="L153" s="766"/>
    </row>
    <row r="154" spans="12:12" x14ac:dyDescent="0.25">
      <c r="L154" s="766"/>
    </row>
    <row r="155" spans="12:12" x14ac:dyDescent="0.25">
      <c r="L155" s="766"/>
    </row>
    <row r="156" spans="12:12" x14ac:dyDescent="0.25">
      <c r="L156" s="766"/>
    </row>
    <row r="157" spans="12:12" x14ac:dyDescent="0.25">
      <c r="L157" s="766"/>
    </row>
    <row r="158" spans="12:12" x14ac:dyDescent="0.25">
      <c r="L158" s="766"/>
    </row>
    <row r="159" spans="12:12" x14ac:dyDescent="0.25">
      <c r="L159" s="766"/>
    </row>
    <row r="160" spans="12:12" x14ac:dyDescent="0.25">
      <c r="L160" s="766"/>
    </row>
    <row r="161" spans="12:12" x14ac:dyDescent="0.25">
      <c r="L161" s="766"/>
    </row>
    <row r="162" spans="12:12" x14ac:dyDescent="0.25">
      <c r="L162" s="766"/>
    </row>
    <row r="163" spans="12:12" x14ac:dyDescent="0.25">
      <c r="L163" s="766"/>
    </row>
    <row r="164" spans="12:12" x14ac:dyDescent="0.25">
      <c r="L164" s="766"/>
    </row>
    <row r="165" spans="12:12" x14ac:dyDescent="0.25">
      <c r="L165" s="766"/>
    </row>
    <row r="166" spans="12:12" x14ac:dyDescent="0.25">
      <c r="L166" s="766"/>
    </row>
    <row r="167" spans="12:12" x14ac:dyDescent="0.25">
      <c r="L167" s="766"/>
    </row>
    <row r="168" spans="12:12" x14ac:dyDescent="0.25">
      <c r="L168" s="766"/>
    </row>
    <row r="169" spans="12:12" x14ac:dyDescent="0.25">
      <c r="L169" s="766"/>
    </row>
    <row r="170" spans="12:12" x14ac:dyDescent="0.25">
      <c r="L170" s="766"/>
    </row>
    <row r="171" spans="12:12" x14ac:dyDescent="0.25">
      <c r="L171" s="766"/>
    </row>
    <row r="172" spans="12:12" x14ac:dyDescent="0.25">
      <c r="L172" s="766"/>
    </row>
    <row r="173" spans="12:12" x14ac:dyDescent="0.25">
      <c r="L173" s="766"/>
    </row>
    <row r="174" spans="12:12" x14ac:dyDescent="0.25">
      <c r="L174" s="766"/>
    </row>
    <row r="175" spans="12:12" x14ac:dyDescent="0.25">
      <c r="L175" s="766"/>
    </row>
    <row r="176" spans="12:12" x14ac:dyDescent="0.25">
      <c r="L176" s="766"/>
    </row>
    <row r="177" spans="12:12" x14ac:dyDescent="0.25">
      <c r="L177" s="766"/>
    </row>
    <row r="178" spans="12:12" x14ac:dyDescent="0.25">
      <c r="L178" s="766"/>
    </row>
    <row r="179" spans="12:12" x14ac:dyDescent="0.25">
      <c r="L179" s="766"/>
    </row>
    <row r="180" spans="12:12" x14ac:dyDescent="0.25">
      <c r="L180" s="766"/>
    </row>
    <row r="181" spans="12:12" x14ac:dyDescent="0.25">
      <c r="L181" s="766"/>
    </row>
    <row r="182" spans="12:12" x14ac:dyDescent="0.25">
      <c r="L182" s="766"/>
    </row>
    <row r="183" spans="12:12" x14ac:dyDescent="0.25">
      <c r="L183" s="766"/>
    </row>
    <row r="184" spans="12:12" x14ac:dyDescent="0.25">
      <c r="L184" s="766"/>
    </row>
    <row r="185" spans="12:12" x14ac:dyDescent="0.25">
      <c r="L185" s="766"/>
    </row>
    <row r="186" spans="12:12" x14ac:dyDescent="0.25">
      <c r="L186" s="766"/>
    </row>
    <row r="187" spans="12:12" x14ac:dyDescent="0.25">
      <c r="L187" s="766"/>
    </row>
    <row r="188" spans="12:12" x14ac:dyDescent="0.25">
      <c r="L188" s="766"/>
    </row>
    <row r="189" spans="12:12" x14ac:dyDescent="0.25">
      <c r="L189" s="766"/>
    </row>
    <row r="190" spans="12:12" x14ac:dyDescent="0.25">
      <c r="L190" s="766"/>
    </row>
    <row r="191" spans="12:12" x14ac:dyDescent="0.25">
      <c r="L191" s="766"/>
    </row>
    <row r="192" spans="12:12" x14ac:dyDescent="0.25">
      <c r="L192" s="766"/>
    </row>
    <row r="193" spans="12:12" x14ac:dyDescent="0.25">
      <c r="L193" s="766"/>
    </row>
    <row r="194" spans="12:12" x14ac:dyDescent="0.25">
      <c r="L194" s="766"/>
    </row>
    <row r="195" spans="12:12" x14ac:dyDescent="0.25">
      <c r="L195" s="766"/>
    </row>
    <row r="196" spans="12:12" x14ac:dyDescent="0.25">
      <c r="L196" s="766"/>
    </row>
    <row r="197" spans="12:12" x14ac:dyDescent="0.25">
      <c r="L197" s="766"/>
    </row>
    <row r="198" spans="12:12" x14ac:dyDescent="0.25">
      <c r="L198" s="766"/>
    </row>
    <row r="199" spans="12:12" x14ac:dyDescent="0.25">
      <c r="L199" s="766"/>
    </row>
    <row r="200" spans="12:12" x14ac:dyDescent="0.25">
      <c r="L200" s="766"/>
    </row>
    <row r="201" spans="12:12" x14ac:dyDescent="0.25">
      <c r="L201" s="766"/>
    </row>
    <row r="202" spans="12:12" x14ac:dyDescent="0.25">
      <c r="L202" s="766"/>
    </row>
    <row r="203" spans="12:12" x14ac:dyDescent="0.25">
      <c r="L203" s="766"/>
    </row>
    <row r="204" spans="12:12" x14ac:dyDescent="0.25">
      <c r="L204" s="766"/>
    </row>
    <row r="205" spans="12:12" x14ac:dyDescent="0.25">
      <c r="L205" s="766"/>
    </row>
    <row r="206" spans="12:12" x14ac:dyDescent="0.25">
      <c r="L206" s="766"/>
    </row>
    <row r="207" spans="12:12" x14ac:dyDescent="0.25">
      <c r="L207" s="766"/>
    </row>
    <row r="208" spans="12:12" x14ac:dyDescent="0.25">
      <c r="L208" s="766"/>
    </row>
    <row r="209" spans="12:12" x14ac:dyDescent="0.25">
      <c r="L209" s="766"/>
    </row>
    <row r="210" spans="12:12" x14ac:dyDescent="0.25">
      <c r="L210" s="766"/>
    </row>
    <row r="211" spans="12:12" x14ac:dyDescent="0.25">
      <c r="L211" s="766"/>
    </row>
    <row r="212" spans="12:12" x14ac:dyDescent="0.25">
      <c r="L212" s="766"/>
    </row>
    <row r="213" spans="12:12" x14ac:dyDescent="0.25">
      <c r="L213" s="766"/>
    </row>
    <row r="214" spans="12:12" x14ac:dyDescent="0.25">
      <c r="L214" s="766"/>
    </row>
    <row r="215" spans="12:12" x14ac:dyDescent="0.25">
      <c r="L215" s="766"/>
    </row>
    <row r="216" spans="12:12" x14ac:dyDescent="0.25">
      <c r="L216" s="766"/>
    </row>
    <row r="217" spans="12:12" x14ac:dyDescent="0.25">
      <c r="L217" s="766"/>
    </row>
    <row r="218" spans="12:12" x14ac:dyDescent="0.25">
      <c r="L218" s="766"/>
    </row>
    <row r="219" spans="12:12" x14ac:dyDescent="0.25">
      <c r="L219" s="766"/>
    </row>
    <row r="220" spans="12:12" x14ac:dyDescent="0.25">
      <c r="L220" s="766"/>
    </row>
    <row r="221" spans="12:12" x14ac:dyDescent="0.25">
      <c r="L221" s="766"/>
    </row>
    <row r="222" spans="12:12" x14ac:dyDescent="0.25">
      <c r="L222" s="766"/>
    </row>
    <row r="223" spans="12:12" x14ac:dyDescent="0.25">
      <c r="L223" s="766"/>
    </row>
    <row r="224" spans="12:12" x14ac:dyDescent="0.25">
      <c r="L224" s="766"/>
    </row>
    <row r="225" spans="12:12" x14ac:dyDescent="0.25">
      <c r="L225" s="766"/>
    </row>
    <row r="226" spans="12:12" x14ac:dyDescent="0.25">
      <c r="L226" s="766"/>
    </row>
    <row r="227" spans="12:12" x14ac:dyDescent="0.25">
      <c r="L227" s="766"/>
    </row>
    <row r="228" spans="12:12" x14ac:dyDescent="0.25">
      <c r="L228" s="766"/>
    </row>
    <row r="229" spans="12:12" x14ac:dyDescent="0.25">
      <c r="L229" s="766"/>
    </row>
    <row r="230" spans="12:12" x14ac:dyDescent="0.25">
      <c r="L230" s="766"/>
    </row>
    <row r="231" spans="12:12" x14ac:dyDescent="0.25">
      <c r="L231" s="766"/>
    </row>
    <row r="232" spans="12:12" x14ac:dyDescent="0.25">
      <c r="L232" s="766"/>
    </row>
    <row r="233" spans="12:12" x14ac:dyDescent="0.25">
      <c r="L233" s="766"/>
    </row>
    <row r="234" spans="12:12" x14ac:dyDescent="0.25">
      <c r="L234" s="766"/>
    </row>
    <row r="235" spans="12:12" x14ac:dyDescent="0.25">
      <c r="L235" s="766"/>
    </row>
    <row r="236" spans="12:12" x14ac:dyDescent="0.25">
      <c r="L236" s="766"/>
    </row>
    <row r="237" spans="12:12" x14ac:dyDescent="0.25">
      <c r="L237" s="766"/>
    </row>
    <row r="238" spans="12:12" x14ac:dyDescent="0.25">
      <c r="L238" s="766"/>
    </row>
    <row r="239" spans="12:12" x14ac:dyDescent="0.25">
      <c r="L239" s="766"/>
    </row>
    <row r="240" spans="12:12" x14ac:dyDescent="0.25">
      <c r="L240" s="766"/>
    </row>
    <row r="241" spans="12:12" x14ac:dyDescent="0.25">
      <c r="L241" s="766"/>
    </row>
    <row r="242" spans="12:12" x14ac:dyDescent="0.25">
      <c r="L242" s="766"/>
    </row>
    <row r="243" spans="12:12" x14ac:dyDescent="0.25">
      <c r="L243" s="766"/>
    </row>
    <row r="244" spans="12:12" x14ac:dyDescent="0.25">
      <c r="L244" s="766"/>
    </row>
    <row r="245" spans="12:12" x14ac:dyDescent="0.25">
      <c r="L245" s="766"/>
    </row>
    <row r="246" spans="12:12" x14ac:dyDescent="0.25">
      <c r="L246" s="766"/>
    </row>
    <row r="247" spans="12:12" x14ac:dyDescent="0.25">
      <c r="L247" s="766"/>
    </row>
    <row r="248" spans="12:12" x14ac:dyDescent="0.25">
      <c r="L248" s="766"/>
    </row>
    <row r="249" spans="12:12" x14ac:dyDescent="0.25">
      <c r="L249" s="766"/>
    </row>
    <row r="250" spans="12:12" x14ac:dyDescent="0.25">
      <c r="L250" s="766"/>
    </row>
    <row r="251" spans="12:12" x14ac:dyDescent="0.25">
      <c r="L251" s="766"/>
    </row>
    <row r="252" spans="12:12" x14ac:dyDescent="0.25">
      <c r="L252" s="766"/>
    </row>
    <row r="253" spans="12:12" x14ac:dyDescent="0.25">
      <c r="L253" s="766"/>
    </row>
    <row r="254" spans="12:12" x14ac:dyDescent="0.25">
      <c r="L254" s="766"/>
    </row>
    <row r="255" spans="12:12" x14ac:dyDescent="0.25">
      <c r="L255" s="766"/>
    </row>
    <row r="256" spans="12:12" x14ac:dyDescent="0.25">
      <c r="L256" s="766"/>
    </row>
    <row r="257" spans="12:12" x14ac:dyDescent="0.25">
      <c r="L257" s="766"/>
    </row>
    <row r="258" spans="12:12" x14ac:dyDescent="0.25">
      <c r="L258" s="766"/>
    </row>
    <row r="259" spans="12:12" x14ac:dyDescent="0.25">
      <c r="L259" s="766"/>
    </row>
    <row r="260" spans="12:12" x14ac:dyDescent="0.25">
      <c r="L260" s="766"/>
    </row>
    <row r="261" spans="12:12" x14ac:dyDescent="0.25">
      <c r="L261" s="766"/>
    </row>
    <row r="262" spans="12:12" x14ac:dyDescent="0.25">
      <c r="L262" s="766"/>
    </row>
    <row r="263" spans="12:12" x14ac:dyDescent="0.25">
      <c r="L263" s="766"/>
    </row>
    <row r="264" spans="12:12" x14ac:dyDescent="0.25">
      <c r="L264" s="766"/>
    </row>
    <row r="265" spans="12:12" x14ac:dyDescent="0.25">
      <c r="L265" s="766"/>
    </row>
    <row r="266" spans="12:12" x14ac:dyDescent="0.25">
      <c r="L266" s="766"/>
    </row>
    <row r="267" spans="12:12" x14ac:dyDescent="0.25">
      <c r="L267" s="766"/>
    </row>
    <row r="268" spans="12:12" x14ac:dyDescent="0.25">
      <c r="L268" s="766"/>
    </row>
    <row r="269" spans="12:12" x14ac:dyDescent="0.25">
      <c r="L269" s="766"/>
    </row>
    <row r="270" spans="12:12" x14ac:dyDescent="0.25">
      <c r="L270" s="766"/>
    </row>
    <row r="271" spans="12:12" x14ac:dyDescent="0.25">
      <c r="L271" s="766"/>
    </row>
    <row r="272" spans="12:12" x14ac:dyDescent="0.25">
      <c r="L272" s="766"/>
    </row>
    <row r="273" spans="12:12" x14ac:dyDescent="0.25">
      <c r="L273" s="766"/>
    </row>
    <row r="274" spans="12:12" x14ac:dyDescent="0.25">
      <c r="L274" s="766"/>
    </row>
    <row r="275" spans="12:12" x14ac:dyDescent="0.25">
      <c r="L275" s="766"/>
    </row>
    <row r="276" spans="12:12" x14ac:dyDescent="0.25">
      <c r="L276" s="766"/>
    </row>
    <row r="277" spans="12:12" x14ac:dyDescent="0.25">
      <c r="L277" s="766"/>
    </row>
    <row r="278" spans="12:12" x14ac:dyDescent="0.25">
      <c r="L278" s="766"/>
    </row>
    <row r="279" spans="12:12" x14ac:dyDescent="0.25">
      <c r="L279" s="766"/>
    </row>
    <row r="280" spans="12:12" x14ac:dyDescent="0.25">
      <c r="L280" s="766"/>
    </row>
    <row r="281" spans="12:12" x14ac:dyDescent="0.25">
      <c r="L281" s="766"/>
    </row>
    <row r="282" spans="12:12" x14ac:dyDescent="0.25">
      <c r="L282" s="766"/>
    </row>
    <row r="283" spans="12:12" x14ac:dyDescent="0.25">
      <c r="L283" s="766"/>
    </row>
    <row r="284" spans="12:12" x14ac:dyDescent="0.25">
      <c r="L284" s="766"/>
    </row>
    <row r="285" spans="12:12" x14ac:dyDescent="0.25">
      <c r="L285" s="766"/>
    </row>
    <row r="286" spans="12:12" x14ac:dyDescent="0.25">
      <c r="L286" s="766"/>
    </row>
    <row r="287" spans="12:12" x14ac:dyDescent="0.25">
      <c r="L287" s="766"/>
    </row>
    <row r="288" spans="12:12" x14ac:dyDescent="0.25">
      <c r="L288" s="766"/>
    </row>
    <row r="289" spans="12:12" x14ac:dyDescent="0.25">
      <c r="L289" s="766"/>
    </row>
    <row r="290" spans="12:12" x14ac:dyDescent="0.25">
      <c r="L290" s="766"/>
    </row>
    <row r="291" spans="12:12" x14ac:dyDescent="0.25">
      <c r="L291" s="766"/>
    </row>
    <row r="292" spans="12:12" x14ac:dyDescent="0.25">
      <c r="L292" s="766"/>
    </row>
    <row r="293" spans="12:12" x14ac:dyDescent="0.25">
      <c r="L293" s="766"/>
    </row>
    <row r="294" spans="12:12" x14ac:dyDescent="0.25">
      <c r="L294" s="766"/>
    </row>
    <row r="295" spans="12:12" x14ac:dyDescent="0.25">
      <c r="L295" s="766"/>
    </row>
    <row r="296" spans="12:12" x14ac:dyDescent="0.25">
      <c r="L296" s="766"/>
    </row>
    <row r="297" spans="12:12" x14ac:dyDescent="0.25">
      <c r="L297" s="766"/>
    </row>
    <row r="298" spans="12:12" x14ac:dyDescent="0.25">
      <c r="L298" s="766"/>
    </row>
    <row r="299" spans="12:12" x14ac:dyDescent="0.25">
      <c r="L299" s="766"/>
    </row>
    <row r="300" spans="12:12" x14ac:dyDescent="0.25">
      <c r="L300" s="766"/>
    </row>
    <row r="301" spans="12:12" x14ac:dyDescent="0.25">
      <c r="L301" s="766"/>
    </row>
    <row r="302" spans="12:12" x14ac:dyDescent="0.25">
      <c r="L302" s="766"/>
    </row>
    <row r="303" spans="12:12" x14ac:dyDescent="0.25">
      <c r="L303" s="766"/>
    </row>
    <row r="304" spans="12:12" x14ac:dyDescent="0.25">
      <c r="L304" s="766"/>
    </row>
    <row r="305" spans="12:12" x14ac:dyDescent="0.25">
      <c r="L305" s="766"/>
    </row>
    <row r="306" spans="12:12" x14ac:dyDescent="0.25">
      <c r="L306" s="766"/>
    </row>
    <row r="307" spans="12:12" x14ac:dyDescent="0.25">
      <c r="L307" s="766"/>
    </row>
    <row r="308" spans="12:12" x14ac:dyDescent="0.25">
      <c r="L308" s="766"/>
    </row>
    <row r="309" spans="12:12" x14ac:dyDescent="0.25">
      <c r="L309" s="766"/>
    </row>
    <row r="310" spans="12:12" x14ac:dyDescent="0.25">
      <c r="L310" s="766"/>
    </row>
    <row r="311" spans="12:12" x14ac:dyDescent="0.25">
      <c r="L311" s="766"/>
    </row>
    <row r="312" spans="12:12" x14ac:dyDescent="0.25">
      <c r="L312" s="766"/>
    </row>
    <row r="313" spans="12:12" x14ac:dyDescent="0.25">
      <c r="L313" s="766"/>
    </row>
    <row r="314" spans="12:12" x14ac:dyDescent="0.25">
      <c r="L314" s="766"/>
    </row>
    <row r="315" spans="12:12" x14ac:dyDescent="0.25">
      <c r="L315" s="766"/>
    </row>
    <row r="316" spans="12:12" x14ac:dyDescent="0.25">
      <c r="L316" s="766"/>
    </row>
    <row r="317" spans="12:12" x14ac:dyDescent="0.25">
      <c r="L317" s="766"/>
    </row>
    <row r="318" spans="12:12" x14ac:dyDescent="0.25">
      <c r="L318" s="766"/>
    </row>
    <row r="319" spans="12:12" x14ac:dyDescent="0.25">
      <c r="L319" s="766"/>
    </row>
    <row r="320" spans="12:12" x14ac:dyDescent="0.25">
      <c r="L320" s="766"/>
    </row>
    <row r="321" spans="12:12" x14ac:dyDescent="0.25">
      <c r="L321" s="766"/>
    </row>
    <row r="322" spans="12:12" x14ac:dyDescent="0.25">
      <c r="L322" s="766"/>
    </row>
    <row r="323" spans="12:12" x14ac:dyDescent="0.25">
      <c r="L323" s="766"/>
    </row>
    <row r="324" spans="12:12" x14ac:dyDescent="0.25">
      <c r="L324" s="766"/>
    </row>
    <row r="325" spans="12:12" x14ac:dyDescent="0.25">
      <c r="L325" s="766"/>
    </row>
    <row r="326" spans="12:12" x14ac:dyDescent="0.25">
      <c r="L326" s="766"/>
    </row>
    <row r="327" spans="12:12" x14ac:dyDescent="0.25">
      <c r="L327" s="766"/>
    </row>
    <row r="328" spans="12:12" x14ac:dyDescent="0.25">
      <c r="L328" s="766"/>
    </row>
    <row r="329" spans="12:12" x14ac:dyDescent="0.25">
      <c r="L329" s="766"/>
    </row>
    <row r="330" spans="12:12" x14ac:dyDescent="0.25">
      <c r="L330" s="766"/>
    </row>
    <row r="331" spans="12:12" x14ac:dyDescent="0.25">
      <c r="L331" s="766"/>
    </row>
    <row r="332" spans="12:12" x14ac:dyDescent="0.25">
      <c r="L332" s="766"/>
    </row>
    <row r="333" spans="12:12" x14ac:dyDescent="0.25">
      <c r="L333" s="766"/>
    </row>
    <row r="334" spans="12:12" x14ac:dyDescent="0.25">
      <c r="L334" s="766"/>
    </row>
    <row r="335" spans="12:12" x14ac:dyDescent="0.25">
      <c r="L335" s="766"/>
    </row>
    <row r="336" spans="12:12" x14ac:dyDescent="0.25">
      <c r="L336" s="766"/>
    </row>
    <row r="337" spans="12:12" x14ac:dyDescent="0.25">
      <c r="L337" s="766"/>
    </row>
    <row r="338" spans="12:12" x14ac:dyDescent="0.25">
      <c r="L338" s="766"/>
    </row>
    <row r="339" spans="12:12" x14ac:dyDescent="0.25">
      <c r="L339" s="766"/>
    </row>
    <row r="340" spans="12:12" x14ac:dyDescent="0.25">
      <c r="L340" s="766"/>
    </row>
    <row r="341" spans="12:12" x14ac:dyDescent="0.25">
      <c r="L341" s="766"/>
    </row>
    <row r="342" spans="12:12" x14ac:dyDescent="0.25">
      <c r="L342" s="766"/>
    </row>
    <row r="343" spans="12:12" x14ac:dyDescent="0.25">
      <c r="L343" s="766"/>
    </row>
    <row r="344" spans="12:12" x14ac:dyDescent="0.25">
      <c r="L344" s="766"/>
    </row>
    <row r="345" spans="12:12" x14ac:dyDescent="0.25">
      <c r="L345" s="766"/>
    </row>
    <row r="346" spans="12:12" x14ac:dyDescent="0.25">
      <c r="L346" s="766"/>
    </row>
    <row r="347" spans="12:12" x14ac:dyDescent="0.25">
      <c r="L347" s="766"/>
    </row>
    <row r="348" spans="12:12" x14ac:dyDescent="0.25">
      <c r="L348" s="766"/>
    </row>
    <row r="349" spans="12:12" x14ac:dyDescent="0.25">
      <c r="L349" s="766"/>
    </row>
    <row r="350" spans="12:12" x14ac:dyDescent="0.25">
      <c r="L350" s="766"/>
    </row>
    <row r="351" spans="12:12" x14ac:dyDescent="0.25">
      <c r="L351" s="766"/>
    </row>
    <row r="352" spans="12:12" x14ac:dyDescent="0.25">
      <c r="L352" s="766"/>
    </row>
    <row r="353" spans="12:12" x14ac:dyDescent="0.25">
      <c r="L353" s="766"/>
    </row>
    <row r="354" spans="12:12" x14ac:dyDescent="0.25">
      <c r="L354" s="766"/>
    </row>
    <row r="355" spans="12:12" x14ac:dyDescent="0.25">
      <c r="L355" s="766"/>
    </row>
    <row r="356" spans="12:12" x14ac:dyDescent="0.25">
      <c r="L356" s="766"/>
    </row>
    <row r="357" spans="12:12" x14ac:dyDescent="0.25">
      <c r="L357" s="766"/>
    </row>
    <row r="358" spans="12:12" x14ac:dyDescent="0.25">
      <c r="L358" s="766"/>
    </row>
    <row r="359" spans="12:12" x14ac:dyDescent="0.25">
      <c r="L359" s="766"/>
    </row>
    <row r="360" spans="12:12" x14ac:dyDescent="0.25">
      <c r="L360" s="766"/>
    </row>
    <row r="361" spans="12:12" x14ac:dyDescent="0.25">
      <c r="L361" s="766"/>
    </row>
    <row r="362" spans="12:12" x14ac:dyDescent="0.25">
      <c r="L362" s="766"/>
    </row>
    <row r="363" spans="12:12" x14ac:dyDescent="0.25">
      <c r="L363" s="766"/>
    </row>
    <row r="364" spans="12:12" x14ac:dyDescent="0.25">
      <c r="L364" s="766"/>
    </row>
    <row r="365" spans="12:12" x14ac:dyDescent="0.25">
      <c r="L365" s="766"/>
    </row>
    <row r="366" spans="12:12" x14ac:dyDescent="0.25">
      <c r="L366" s="766"/>
    </row>
    <row r="367" spans="12:12" x14ac:dyDescent="0.25">
      <c r="L367" s="766"/>
    </row>
    <row r="368" spans="12:12" x14ac:dyDescent="0.25">
      <c r="L368" s="766"/>
    </row>
    <row r="369" spans="12:12" x14ac:dyDescent="0.25">
      <c r="L369" s="766"/>
    </row>
    <row r="370" spans="12:12" x14ac:dyDescent="0.25">
      <c r="L370" s="766"/>
    </row>
    <row r="371" spans="12:12" x14ac:dyDescent="0.25">
      <c r="L371" s="766"/>
    </row>
    <row r="372" spans="12:12" x14ac:dyDescent="0.25">
      <c r="L372" s="766"/>
    </row>
    <row r="373" spans="12:12" x14ac:dyDescent="0.25">
      <c r="L373" s="766"/>
    </row>
    <row r="374" spans="12:12" x14ac:dyDescent="0.25">
      <c r="L374" s="766"/>
    </row>
    <row r="375" spans="12:12" x14ac:dyDescent="0.25">
      <c r="L375" s="766"/>
    </row>
    <row r="376" spans="12:12" x14ac:dyDescent="0.25">
      <c r="L376" s="766"/>
    </row>
    <row r="377" spans="12:12" x14ac:dyDescent="0.25">
      <c r="L377" s="766"/>
    </row>
    <row r="378" spans="12:12" x14ac:dyDescent="0.25">
      <c r="L378" s="766"/>
    </row>
    <row r="379" spans="12:12" x14ac:dyDescent="0.25">
      <c r="L379" s="766"/>
    </row>
    <row r="380" spans="12:12" x14ac:dyDescent="0.25">
      <c r="L380" s="766"/>
    </row>
    <row r="381" spans="12:12" x14ac:dyDescent="0.25">
      <c r="L381" s="766"/>
    </row>
    <row r="382" spans="12:12" x14ac:dyDescent="0.25">
      <c r="L382" s="766"/>
    </row>
    <row r="383" spans="12:12" x14ac:dyDescent="0.25">
      <c r="L383" s="766"/>
    </row>
    <row r="384" spans="12:12" x14ac:dyDescent="0.25">
      <c r="L384" s="766"/>
    </row>
    <row r="385" spans="12:12" x14ac:dyDescent="0.25">
      <c r="L385" s="766"/>
    </row>
    <row r="386" spans="12:12" x14ac:dyDescent="0.25">
      <c r="L386" s="766"/>
    </row>
    <row r="387" spans="12:12" x14ac:dyDescent="0.25">
      <c r="L387" s="766"/>
    </row>
    <row r="388" spans="12:12" x14ac:dyDescent="0.25">
      <c r="L388" s="766"/>
    </row>
    <row r="389" spans="12:12" x14ac:dyDescent="0.25">
      <c r="L389" s="766"/>
    </row>
    <row r="390" spans="12:12" x14ac:dyDescent="0.25">
      <c r="L390" s="766"/>
    </row>
    <row r="391" spans="12:12" x14ac:dyDescent="0.25">
      <c r="L391" s="766"/>
    </row>
    <row r="392" spans="12:12" x14ac:dyDescent="0.25">
      <c r="L392" s="766"/>
    </row>
    <row r="393" spans="12:12" x14ac:dyDescent="0.25">
      <c r="L393" s="766"/>
    </row>
    <row r="394" spans="12:12" x14ac:dyDescent="0.25">
      <c r="L394" s="766"/>
    </row>
    <row r="395" spans="12:12" x14ac:dyDescent="0.25">
      <c r="L395" s="766"/>
    </row>
    <row r="396" spans="12:12" x14ac:dyDescent="0.25">
      <c r="L396" s="766"/>
    </row>
    <row r="397" spans="12:12" x14ac:dyDescent="0.25">
      <c r="L397" s="766"/>
    </row>
    <row r="398" spans="12:12" x14ac:dyDescent="0.25">
      <c r="L398" s="766"/>
    </row>
    <row r="399" spans="12:12" x14ac:dyDescent="0.25">
      <c r="L399" s="766"/>
    </row>
    <row r="400" spans="12:12" x14ac:dyDescent="0.25">
      <c r="L400" s="766"/>
    </row>
    <row r="401" spans="12:12" x14ac:dyDescent="0.25">
      <c r="L401" s="766"/>
    </row>
    <row r="402" spans="12:12" x14ac:dyDescent="0.25">
      <c r="L402" s="766"/>
    </row>
    <row r="403" spans="12:12" x14ac:dyDescent="0.25">
      <c r="L403" s="766"/>
    </row>
    <row r="404" spans="12:12" x14ac:dyDescent="0.25">
      <c r="L404" s="766"/>
    </row>
    <row r="405" spans="12:12" x14ac:dyDescent="0.25">
      <c r="L405" s="766"/>
    </row>
    <row r="406" spans="12:12" x14ac:dyDescent="0.25">
      <c r="L406" s="766"/>
    </row>
    <row r="407" spans="12:12" x14ac:dyDescent="0.25">
      <c r="L407" s="766"/>
    </row>
    <row r="408" spans="12:12" x14ac:dyDescent="0.25">
      <c r="L408" s="766"/>
    </row>
    <row r="409" spans="12:12" x14ac:dyDescent="0.25">
      <c r="L409" s="766"/>
    </row>
    <row r="410" spans="12:12" x14ac:dyDescent="0.25">
      <c r="L410" s="766"/>
    </row>
    <row r="411" spans="12:12" x14ac:dyDescent="0.25">
      <c r="L411" s="766"/>
    </row>
    <row r="412" spans="12:12" x14ac:dyDescent="0.25">
      <c r="L412" s="766"/>
    </row>
    <row r="413" spans="12:12" x14ac:dyDescent="0.25">
      <c r="L413" s="766"/>
    </row>
    <row r="414" spans="12:12" x14ac:dyDescent="0.25">
      <c r="L414" s="766"/>
    </row>
    <row r="415" spans="12:12" x14ac:dyDescent="0.25">
      <c r="L415" s="766"/>
    </row>
    <row r="416" spans="12:12" x14ac:dyDescent="0.25">
      <c r="L416" s="766"/>
    </row>
    <row r="417" spans="12:12" x14ac:dyDescent="0.25">
      <c r="L417" s="766"/>
    </row>
    <row r="418" spans="12:12" x14ac:dyDescent="0.25">
      <c r="L418" s="766"/>
    </row>
    <row r="419" spans="12:12" x14ac:dyDescent="0.25">
      <c r="L419" s="766"/>
    </row>
    <row r="420" spans="12:12" x14ac:dyDescent="0.25">
      <c r="L420" s="766"/>
    </row>
    <row r="421" spans="12:12" x14ac:dyDescent="0.25">
      <c r="L421" s="766"/>
    </row>
    <row r="422" spans="12:12" x14ac:dyDescent="0.25">
      <c r="L422" s="766"/>
    </row>
    <row r="423" spans="12:12" x14ac:dyDescent="0.25">
      <c r="L423" s="766"/>
    </row>
    <row r="424" spans="12:12" x14ac:dyDescent="0.25">
      <c r="L424" s="766"/>
    </row>
    <row r="425" spans="12:12" x14ac:dyDescent="0.25">
      <c r="L425" s="766"/>
    </row>
    <row r="426" spans="12:12" x14ac:dyDescent="0.25">
      <c r="L426" s="766"/>
    </row>
    <row r="427" spans="12:12" x14ac:dyDescent="0.25">
      <c r="L427" s="766"/>
    </row>
    <row r="428" spans="12:12" x14ac:dyDescent="0.25">
      <c r="L428" s="766"/>
    </row>
  </sheetData>
  <mergeCells count="1">
    <mergeCell ref="B2:P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tabColor theme="2" tint="-0.499984740745262"/>
    <pageSetUpPr fitToPage="1"/>
  </sheetPr>
  <dimension ref="A1:P162"/>
  <sheetViews>
    <sheetView showGridLines="0" zoomScale="90" zoomScaleNormal="90" workbookViewId="0">
      <pane ySplit="1" topLeftCell="A2" activePane="bottomLeft" state="frozen"/>
      <selection pane="bottomLeft" activeCell="C24" sqref="C24"/>
    </sheetView>
  </sheetViews>
  <sheetFormatPr defaultColWidth="9.140625" defaultRowHeight="12.75" x14ac:dyDescent="0.2"/>
  <cols>
    <col min="1" max="1" width="8.5703125" style="158" customWidth="1"/>
    <col min="2" max="2" width="29.5703125" style="162" customWidth="1"/>
    <col min="3" max="3" width="17.85546875" style="162" customWidth="1"/>
    <col min="4" max="4" width="15.85546875" style="162" customWidth="1"/>
    <col min="5" max="5" width="13.85546875" style="162" customWidth="1"/>
    <col min="6" max="6" width="27.7109375" style="162" customWidth="1"/>
    <col min="7" max="7" width="18.7109375" style="163" customWidth="1"/>
    <col min="8" max="8" width="21.140625" style="163" customWidth="1"/>
    <col min="9" max="9" width="16" style="163" customWidth="1"/>
    <col min="10" max="10" width="15.140625" style="163" customWidth="1"/>
    <col min="11" max="11" width="15.85546875" style="163" customWidth="1"/>
    <col min="12" max="12" width="21.42578125" style="163" customWidth="1"/>
    <col min="13" max="13" width="15.7109375" style="163" customWidth="1"/>
    <col min="14" max="14" width="15.5703125" style="163" customWidth="1"/>
    <col min="15" max="15" width="12.85546875" style="163" customWidth="1"/>
    <col min="16" max="16" width="14.5703125" style="158" customWidth="1"/>
    <col min="17" max="16384" width="9.140625" style="158"/>
  </cols>
  <sheetData>
    <row r="1" spans="1:16" ht="6" customHeight="1" x14ac:dyDescent="0.2"/>
    <row r="2" spans="1:16" ht="48.75" customHeight="1" x14ac:dyDescent="0.2">
      <c r="A2" s="2489" t="s">
        <v>530</v>
      </c>
      <c r="B2" s="2490"/>
      <c r="C2" s="2490"/>
      <c r="D2" s="2490"/>
      <c r="E2" s="2490"/>
      <c r="F2" s="2490"/>
      <c r="G2" s="2490"/>
      <c r="H2" s="2490"/>
      <c r="I2" s="2490"/>
      <c r="J2" s="2490"/>
      <c r="K2" s="2490"/>
      <c r="L2" s="2490"/>
      <c r="M2" s="2490"/>
      <c r="N2" s="2490"/>
      <c r="O2" s="2490"/>
      <c r="P2" s="2491"/>
    </row>
    <row r="3" spans="1:16" s="159" customFormat="1" ht="12" hidden="1" customHeight="1" x14ac:dyDescent="0.2">
      <c r="A3" s="1057"/>
      <c r="B3" s="1058"/>
      <c r="C3" s="1058"/>
      <c r="D3" s="1058"/>
      <c r="E3" s="1058"/>
      <c r="F3" s="1058"/>
      <c r="G3" s="1059"/>
      <c r="H3" s="1058"/>
      <c r="I3" s="1059"/>
      <c r="J3" s="1059"/>
      <c r="K3" s="1059"/>
      <c r="L3" s="1059"/>
      <c r="M3" s="1059"/>
      <c r="N3" s="1059"/>
      <c r="O3" s="1059"/>
    </row>
    <row r="4" spans="1:16" s="159" customFormat="1" ht="12" hidden="1" customHeight="1" x14ac:dyDescent="0.2">
      <c r="A4" s="1057"/>
      <c r="B4" s="1058"/>
      <c r="C4" s="1058"/>
      <c r="D4" s="1058"/>
      <c r="E4" s="1058"/>
      <c r="F4" s="1058"/>
      <c r="G4" s="1059"/>
      <c r="H4" s="1058"/>
      <c r="I4" s="1059"/>
      <c r="J4" s="1059"/>
      <c r="K4" s="1059"/>
      <c r="L4" s="1059"/>
      <c r="M4" s="1059"/>
      <c r="N4" s="1059"/>
      <c r="O4" s="1059"/>
    </row>
    <row r="5" spans="1:16" s="159" customFormat="1" ht="12" hidden="1" customHeight="1" x14ac:dyDescent="0.2">
      <c r="A5" s="1057"/>
      <c r="B5" s="1058"/>
      <c r="C5" s="1058"/>
      <c r="D5" s="1058"/>
      <c r="E5" s="1058"/>
      <c r="F5" s="1058"/>
      <c r="G5" s="1059"/>
      <c r="H5" s="1058"/>
      <c r="I5" s="1059"/>
      <c r="J5" s="1059"/>
      <c r="K5" s="1059"/>
      <c r="L5" s="1059"/>
      <c r="M5" s="1059"/>
      <c r="N5" s="1059"/>
      <c r="O5" s="1059"/>
    </row>
    <row r="6" spans="1:16" s="159" customFormat="1" ht="12" hidden="1" customHeight="1" x14ac:dyDescent="0.2">
      <c r="A6" s="1057"/>
      <c r="B6" s="1058"/>
      <c r="C6" s="1058"/>
      <c r="D6" s="1058"/>
      <c r="E6" s="1058"/>
      <c r="F6" s="1058"/>
      <c r="G6" s="1059"/>
      <c r="H6" s="1058"/>
      <c r="I6" s="1059"/>
      <c r="J6" s="1059"/>
      <c r="K6" s="1059"/>
      <c r="L6" s="1059"/>
      <c r="M6" s="1059"/>
      <c r="N6" s="1059"/>
      <c r="O6" s="1059"/>
    </row>
    <row r="7" spans="1:16" s="159" customFormat="1" ht="12" hidden="1" customHeight="1" x14ac:dyDescent="0.2">
      <c r="A7" s="1057"/>
      <c r="B7" s="1058"/>
      <c r="C7" s="1058"/>
      <c r="D7" s="1058"/>
      <c r="E7" s="1058"/>
      <c r="F7" s="1058"/>
      <c r="G7" s="1059"/>
      <c r="H7" s="1058"/>
      <c r="I7" s="1059"/>
      <c r="J7" s="1059"/>
      <c r="K7" s="1059"/>
      <c r="L7" s="1059"/>
      <c r="M7" s="1059"/>
      <c r="N7" s="1059"/>
      <c r="O7" s="1059"/>
    </row>
    <row r="8" spans="1:16" s="159" customFormat="1" ht="12" hidden="1" customHeight="1" x14ac:dyDescent="0.2">
      <c r="A8" s="1057"/>
      <c r="B8" s="1058"/>
      <c r="C8" s="1058"/>
      <c r="D8" s="1058"/>
      <c r="E8" s="1058"/>
      <c r="F8" s="1058"/>
      <c r="G8" s="1059"/>
      <c r="H8" s="1058"/>
      <c r="I8" s="1059"/>
      <c r="J8" s="1059"/>
      <c r="K8" s="1059"/>
      <c r="L8" s="1059"/>
      <c r="M8" s="1059"/>
      <c r="N8" s="1059"/>
      <c r="O8" s="1059"/>
    </row>
    <row r="9" spans="1:16" s="159" customFormat="1" ht="15" hidden="1" customHeight="1" x14ac:dyDescent="0.2">
      <c r="A9" s="1057"/>
      <c r="B9" s="1058"/>
      <c r="C9" s="1058"/>
      <c r="D9" s="1058"/>
      <c r="E9" s="1058"/>
      <c r="F9" s="1058"/>
      <c r="G9" s="1059"/>
      <c r="H9" s="1058"/>
      <c r="I9" s="1059"/>
      <c r="J9" s="1059"/>
      <c r="K9" s="1059"/>
      <c r="L9" s="1059"/>
      <c r="M9" s="1059"/>
      <c r="N9" s="1059"/>
      <c r="O9" s="1059"/>
    </row>
    <row r="10" spans="1:16" s="159" customFormat="1" ht="43.5" customHeight="1" x14ac:dyDescent="0.2">
      <c r="A10" s="1057"/>
      <c r="B10" s="1058"/>
      <c r="C10" s="1058"/>
      <c r="D10" s="1058"/>
      <c r="E10" s="1058"/>
      <c r="F10" s="1058"/>
      <c r="G10" s="1059"/>
      <c r="H10" s="1058"/>
      <c r="I10" s="1059"/>
      <c r="J10" s="1059"/>
      <c r="K10" s="1059"/>
      <c r="L10" s="1059"/>
      <c r="M10" s="1059"/>
      <c r="N10" s="1059"/>
      <c r="O10" s="1059"/>
    </row>
    <row r="11" spans="1:16" s="160" customFormat="1" ht="15.75" x14ac:dyDescent="0.25">
      <c r="A11" s="1059"/>
      <c r="B11" s="1059"/>
      <c r="C11" s="1059"/>
      <c r="D11" s="1059"/>
      <c r="E11" s="1059"/>
      <c r="F11" s="1059"/>
      <c r="G11" s="1059"/>
      <c r="H11" s="1059"/>
      <c r="I11" s="2891" t="s">
        <v>535</v>
      </c>
      <c r="J11" s="2892"/>
      <c r="K11" s="2893"/>
      <c r="L11" s="158"/>
      <c r="M11" s="158"/>
      <c r="N11" s="158"/>
      <c r="O11" s="158"/>
      <c r="P11" s="158"/>
    </row>
    <row r="12" spans="1:16" s="161" customFormat="1" ht="29.25" customHeight="1" x14ac:dyDescent="0.25">
      <c r="A12" s="2351" t="s">
        <v>271</v>
      </c>
      <c r="B12" s="2352" t="s">
        <v>531</v>
      </c>
      <c r="C12" s="2352" t="s">
        <v>532</v>
      </c>
      <c r="D12" s="2352" t="s">
        <v>150</v>
      </c>
      <c r="E12" s="2352" t="s">
        <v>60</v>
      </c>
      <c r="F12" s="2352" t="s">
        <v>533</v>
      </c>
      <c r="G12" s="2352" t="s">
        <v>623</v>
      </c>
      <c r="H12" s="2352" t="s">
        <v>534</v>
      </c>
      <c r="I12" s="2352" t="s">
        <v>537</v>
      </c>
      <c r="J12" s="2352" t="s">
        <v>538</v>
      </c>
      <c r="K12" s="2352" t="s">
        <v>28</v>
      </c>
      <c r="L12" s="2352" t="s">
        <v>529</v>
      </c>
      <c r="M12" s="2352" t="s">
        <v>229</v>
      </c>
      <c r="N12" s="2352" t="s">
        <v>6</v>
      </c>
      <c r="O12" s="2353" t="s">
        <v>536</v>
      </c>
      <c r="P12" s="2353" t="s">
        <v>8118</v>
      </c>
    </row>
    <row r="13" spans="1:16" ht="14.25" customHeight="1" x14ac:dyDescent="0.2">
      <c r="A13" s="1060"/>
      <c r="B13" s="1061"/>
      <c r="C13" s="1061"/>
      <c r="D13" s="1061"/>
      <c r="E13" s="1061"/>
      <c r="F13" s="1061"/>
      <c r="G13" s="1061"/>
      <c r="H13" s="1061"/>
      <c r="I13" s="1061"/>
      <c r="J13" s="1061"/>
      <c r="K13" s="1061"/>
      <c r="L13" s="1061"/>
      <c r="M13" s="1061"/>
      <c r="N13" s="1061"/>
      <c r="O13" s="1061"/>
      <c r="P13" s="2379"/>
    </row>
    <row r="14" spans="1:16" ht="14.25" customHeight="1" x14ac:dyDescent="0.2">
      <c r="A14" s="1060"/>
      <c r="B14" s="1061"/>
      <c r="C14" s="1061"/>
      <c r="D14" s="1061"/>
      <c r="E14" s="1061"/>
      <c r="F14" s="1061"/>
      <c r="G14" s="1061"/>
      <c r="H14" s="1061"/>
      <c r="I14" s="1061"/>
      <c r="J14" s="1061"/>
      <c r="K14" s="1061"/>
      <c r="L14" s="1061"/>
      <c r="M14" s="1061"/>
      <c r="N14" s="1061"/>
      <c r="O14" s="1061"/>
      <c r="P14" s="2379"/>
    </row>
    <row r="15" spans="1:16" ht="14.25" x14ac:dyDescent="0.2">
      <c r="A15" s="1060"/>
      <c r="B15" s="1061"/>
      <c r="C15" s="1061"/>
      <c r="D15" s="1061"/>
      <c r="E15" s="1061"/>
      <c r="F15" s="1061"/>
      <c r="G15" s="1061"/>
      <c r="H15" s="1061"/>
      <c r="I15" s="1061"/>
      <c r="J15" s="1061"/>
      <c r="K15" s="1061"/>
      <c r="L15" s="1061"/>
      <c r="M15" s="1061"/>
      <c r="N15" s="1061"/>
      <c r="O15" s="1061"/>
      <c r="P15" s="2379"/>
    </row>
    <row r="16" spans="1:16" ht="14.25" x14ac:dyDescent="0.2">
      <c r="A16" s="1060"/>
      <c r="B16" s="1061"/>
      <c r="C16" s="1061"/>
      <c r="D16" s="1061"/>
      <c r="E16" s="1061"/>
      <c r="F16" s="1061"/>
      <c r="G16" s="1061"/>
      <c r="H16" s="1061"/>
      <c r="I16" s="1061"/>
      <c r="J16" s="1061"/>
      <c r="K16" s="1061"/>
      <c r="L16" s="1061"/>
      <c r="M16" s="1061"/>
      <c r="N16" s="1061"/>
      <c r="O16" s="1061"/>
      <c r="P16" s="2379"/>
    </row>
    <row r="17" spans="1:16" ht="14.25" x14ac:dyDescent="0.2">
      <c r="A17" s="1060"/>
      <c r="B17" s="1061"/>
      <c r="C17" s="1061"/>
      <c r="D17" s="1061"/>
      <c r="E17" s="1061"/>
      <c r="F17" s="1061"/>
      <c r="G17" s="1061"/>
      <c r="H17" s="1061"/>
      <c r="I17" s="1061"/>
      <c r="J17" s="1061"/>
      <c r="K17" s="1061"/>
      <c r="L17" s="1061"/>
      <c r="M17" s="1061"/>
      <c r="N17" s="1061"/>
      <c r="O17" s="1061"/>
      <c r="P17" s="2379"/>
    </row>
    <row r="18" spans="1:16" ht="14.25" x14ac:dyDescent="0.2">
      <c r="A18" s="1060"/>
      <c r="B18" s="1061"/>
      <c r="C18" s="1061"/>
      <c r="D18" s="1061"/>
      <c r="E18" s="1061"/>
      <c r="F18" s="1061"/>
      <c r="G18" s="1061"/>
      <c r="H18" s="1061"/>
      <c r="I18" s="1061"/>
      <c r="J18" s="1061"/>
      <c r="K18" s="1061"/>
      <c r="L18" s="1061"/>
      <c r="M18" s="1061"/>
      <c r="N18" s="1061"/>
      <c r="O18" s="1061"/>
      <c r="P18" s="2379"/>
    </row>
    <row r="19" spans="1:16" ht="14.25" x14ac:dyDescent="0.2">
      <c r="A19" s="1060"/>
      <c r="B19" s="1061"/>
      <c r="C19" s="1061"/>
      <c r="D19" s="1061"/>
      <c r="E19" s="1061"/>
      <c r="F19" s="1061"/>
      <c r="G19" s="1061"/>
      <c r="H19" s="1061"/>
      <c r="I19" s="1061"/>
      <c r="J19" s="1061"/>
      <c r="K19" s="1061"/>
      <c r="L19" s="1061"/>
      <c r="M19" s="1061"/>
      <c r="N19" s="1061"/>
      <c r="O19" s="1061"/>
      <c r="P19" s="2379"/>
    </row>
    <row r="20" spans="1:16" ht="14.25" x14ac:dyDescent="0.2">
      <c r="A20" s="1060"/>
      <c r="B20" s="1061"/>
      <c r="C20" s="1061"/>
      <c r="D20" s="1061"/>
      <c r="E20" s="1061"/>
      <c r="F20" s="1061"/>
      <c r="G20" s="1061"/>
      <c r="H20" s="1061"/>
      <c r="I20" s="1061"/>
      <c r="J20" s="1061"/>
      <c r="K20" s="1061"/>
      <c r="L20" s="1061"/>
      <c r="M20" s="1061"/>
      <c r="N20" s="1061"/>
      <c r="O20" s="1061"/>
      <c r="P20" s="2379"/>
    </row>
    <row r="21" spans="1:16" ht="14.25" x14ac:dyDescent="0.2">
      <c r="A21" s="1060"/>
      <c r="B21" s="1061"/>
      <c r="C21" s="1061"/>
      <c r="D21" s="1061"/>
      <c r="E21" s="1061"/>
      <c r="F21" s="1061"/>
      <c r="G21" s="1061"/>
      <c r="H21" s="1061"/>
      <c r="I21" s="1061"/>
      <c r="J21" s="1061"/>
      <c r="K21" s="1061"/>
      <c r="L21" s="1061"/>
      <c r="M21" s="1061"/>
      <c r="N21" s="1061"/>
      <c r="O21" s="1061"/>
      <c r="P21" s="2379"/>
    </row>
    <row r="22" spans="1:16" ht="14.25" x14ac:dyDescent="0.2">
      <c r="A22" s="1060"/>
      <c r="B22" s="1061"/>
      <c r="C22" s="1061"/>
      <c r="D22" s="1061"/>
      <c r="E22" s="1061"/>
      <c r="F22" s="1061"/>
      <c r="G22" s="1061"/>
      <c r="H22" s="1061"/>
      <c r="I22" s="1061"/>
      <c r="J22" s="1061"/>
      <c r="K22" s="1061"/>
      <c r="L22" s="1061"/>
      <c r="M22" s="1061"/>
      <c r="N22" s="1061"/>
      <c r="O22" s="1061"/>
      <c r="P22" s="2379"/>
    </row>
    <row r="23" spans="1:16" ht="14.25" x14ac:dyDescent="0.2">
      <c r="A23" s="1060"/>
      <c r="B23" s="1061"/>
      <c r="C23" s="1061"/>
      <c r="D23" s="1061"/>
      <c r="E23" s="1061"/>
      <c r="F23" s="1061"/>
      <c r="G23" s="1061"/>
      <c r="H23" s="1061"/>
      <c r="I23" s="1061"/>
      <c r="J23" s="1061"/>
      <c r="K23" s="1061"/>
      <c r="L23" s="1061"/>
      <c r="M23" s="1061"/>
      <c r="N23" s="1061"/>
      <c r="O23" s="1061"/>
      <c r="P23" s="2379"/>
    </row>
    <row r="24" spans="1:16" ht="14.25" x14ac:dyDescent="0.2">
      <c r="A24" s="1060"/>
      <c r="B24" s="1061"/>
      <c r="C24" s="1061"/>
      <c r="D24" s="1061"/>
      <c r="E24" s="1061"/>
      <c r="F24" s="1061"/>
      <c r="G24" s="1061"/>
      <c r="H24" s="1061"/>
      <c r="I24" s="1061"/>
      <c r="J24" s="1061"/>
      <c r="K24" s="1061"/>
      <c r="L24" s="1061"/>
      <c r="M24" s="1061"/>
      <c r="N24" s="1061"/>
      <c r="O24" s="1061"/>
      <c r="P24" s="2379"/>
    </row>
    <row r="25" spans="1:16" ht="14.25" x14ac:dyDescent="0.2">
      <c r="A25" s="1060"/>
      <c r="B25" s="1061"/>
      <c r="C25" s="1061"/>
      <c r="D25" s="1061"/>
      <c r="E25" s="1061"/>
      <c r="F25" s="1061"/>
      <c r="G25" s="1061"/>
      <c r="H25" s="1061"/>
      <c r="I25" s="1061"/>
      <c r="J25" s="1061"/>
      <c r="K25" s="1061"/>
      <c r="L25" s="1061"/>
      <c r="M25" s="1061"/>
      <c r="N25" s="1061"/>
      <c r="O25" s="1061"/>
      <c r="P25" s="2379"/>
    </row>
    <row r="26" spans="1:16" ht="14.25" x14ac:dyDescent="0.2">
      <c r="A26" s="1060"/>
      <c r="B26" s="1061"/>
      <c r="C26" s="1061"/>
      <c r="D26" s="1061"/>
      <c r="E26" s="1061"/>
      <c r="F26" s="1061"/>
      <c r="G26" s="1061"/>
      <c r="H26" s="1061"/>
      <c r="I26" s="1061"/>
      <c r="J26" s="1061"/>
      <c r="K26" s="1061"/>
      <c r="L26" s="1061"/>
      <c r="M26" s="1061"/>
      <c r="N26" s="1061"/>
      <c r="O26" s="1061"/>
      <c r="P26" s="2379"/>
    </row>
    <row r="27" spans="1:16" ht="14.25" x14ac:dyDescent="0.2">
      <c r="A27" s="1060"/>
      <c r="B27" s="1061"/>
      <c r="C27" s="1061"/>
      <c r="D27" s="1061"/>
      <c r="E27" s="1061"/>
      <c r="F27" s="1061"/>
      <c r="G27" s="1061"/>
      <c r="H27" s="1061"/>
      <c r="I27" s="1061"/>
      <c r="J27" s="1061"/>
      <c r="K27" s="1061"/>
      <c r="L27" s="1061"/>
      <c r="M27" s="1061"/>
      <c r="N27" s="1061"/>
      <c r="O27" s="1061"/>
      <c r="P27" s="2379"/>
    </row>
    <row r="28" spans="1:16" ht="14.25" x14ac:dyDescent="0.2">
      <c r="A28" s="1060"/>
      <c r="B28" s="1061"/>
      <c r="C28" s="1061"/>
      <c r="D28" s="1061"/>
      <c r="E28" s="1061"/>
      <c r="F28" s="1061"/>
      <c r="G28" s="1061"/>
      <c r="H28" s="1061"/>
      <c r="I28" s="1061"/>
      <c r="J28" s="1061"/>
      <c r="K28" s="1061"/>
      <c r="L28" s="1061"/>
      <c r="M28" s="1061"/>
      <c r="N28" s="1061"/>
      <c r="O28" s="1061"/>
      <c r="P28" s="2379"/>
    </row>
    <row r="29" spans="1:16" ht="14.25" x14ac:dyDescent="0.2">
      <c r="A29" s="1060"/>
      <c r="B29" s="1061"/>
      <c r="C29" s="1061"/>
      <c r="D29" s="1061"/>
      <c r="E29" s="1061"/>
      <c r="F29" s="1061"/>
      <c r="G29" s="1061"/>
      <c r="H29" s="1061"/>
      <c r="I29" s="1061"/>
      <c r="J29" s="1061"/>
      <c r="K29" s="1061"/>
      <c r="L29" s="1061"/>
      <c r="M29" s="1061"/>
      <c r="N29" s="1061"/>
      <c r="O29" s="1061"/>
      <c r="P29" s="2379"/>
    </row>
    <row r="30" spans="1:16" ht="14.25" x14ac:dyDescent="0.2">
      <c r="A30" s="1060"/>
      <c r="B30" s="1061"/>
      <c r="C30" s="1061"/>
      <c r="D30" s="1061"/>
      <c r="E30" s="1061"/>
      <c r="F30" s="1061"/>
      <c r="G30" s="1061"/>
      <c r="H30" s="1061"/>
      <c r="I30" s="1061"/>
      <c r="J30" s="1061"/>
      <c r="K30" s="1061"/>
      <c r="L30" s="1061"/>
      <c r="M30" s="1061"/>
      <c r="N30" s="1061"/>
      <c r="O30" s="1061"/>
      <c r="P30" s="2379"/>
    </row>
    <row r="31" spans="1:16" ht="14.25" x14ac:dyDescent="0.2">
      <c r="A31" s="1060"/>
      <c r="B31" s="1061"/>
      <c r="C31" s="1061"/>
      <c r="D31" s="1061"/>
      <c r="E31" s="1061"/>
      <c r="F31" s="1061"/>
      <c r="G31" s="1061"/>
      <c r="H31" s="1061"/>
      <c r="I31" s="1061"/>
      <c r="J31" s="1061"/>
      <c r="K31" s="1061"/>
      <c r="L31" s="1061"/>
      <c r="M31" s="1061"/>
      <c r="N31" s="1061"/>
      <c r="O31" s="1061"/>
      <c r="P31" s="2379"/>
    </row>
    <row r="32" spans="1:16" ht="14.25" x14ac:dyDescent="0.2">
      <c r="A32" s="1060"/>
      <c r="B32" s="1061"/>
      <c r="C32" s="1061"/>
      <c r="D32" s="1061"/>
      <c r="E32" s="1061"/>
      <c r="F32" s="1061"/>
      <c r="G32" s="1061"/>
      <c r="H32" s="1061"/>
      <c r="I32" s="1061"/>
      <c r="J32" s="1061"/>
      <c r="K32" s="1061"/>
      <c r="L32" s="1061"/>
      <c r="M32" s="1061"/>
      <c r="N32" s="1061"/>
      <c r="O32" s="1061"/>
      <c r="P32" s="2379"/>
    </row>
    <row r="33" spans="1:16" ht="14.25" x14ac:dyDescent="0.2">
      <c r="A33" s="1060"/>
      <c r="B33" s="1061"/>
      <c r="C33" s="1061"/>
      <c r="D33" s="1061"/>
      <c r="E33" s="1061"/>
      <c r="F33" s="1061"/>
      <c r="G33" s="1061"/>
      <c r="H33" s="1061"/>
      <c r="I33" s="1061"/>
      <c r="J33" s="1061"/>
      <c r="K33" s="1061"/>
      <c r="L33" s="1061"/>
      <c r="M33" s="1061"/>
      <c r="N33" s="1061"/>
      <c r="O33" s="1061"/>
      <c r="P33" s="2379"/>
    </row>
    <row r="34" spans="1:16" ht="14.25" x14ac:dyDescent="0.2">
      <c r="A34" s="1060"/>
      <c r="B34" s="1061"/>
      <c r="C34" s="1061"/>
      <c r="D34" s="1061"/>
      <c r="E34" s="1061"/>
      <c r="F34" s="1061"/>
      <c r="G34" s="1061"/>
      <c r="H34" s="1061"/>
      <c r="I34" s="1061"/>
      <c r="J34" s="1061"/>
      <c r="K34" s="1061"/>
      <c r="L34" s="1061"/>
      <c r="M34" s="1061"/>
      <c r="N34" s="1061"/>
      <c r="O34" s="1061"/>
      <c r="P34" s="2379"/>
    </row>
    <row r="35" spans="1:16" ht="14.25" x14ac:dyDescent="0.2">
      <c r="A35" s="1060"/>
      <c r="B35" s="1061"/>
      <c r="C35" s="1061"/>
      <c r="D35" s="1061"/>
      <c r="E35" s="1061"/>
      <c r="F35" s="1061"/>
      <c r="G35" s="1061"/>
      <c r="H35" s="1061"/>
      <c r="I35" s="1061"/>
      <c r="J35" s="1061"/>
      <c r="K35" s="1061"/>
      <c r="L35" s="1061"/>
      <c r="M35" s="1061"/>
      <c r="N35" s="1061"/>
      <c r="O35" s="1061"/>
      <c r="P35" s="2379"/>
    </row>
    <row r="36" spans="1:16" ht="14.25" x14ac:dyDescent="0.2">
      <c r="A36" s="1060"/>
      <c r="B36" s="1061"/>
      <c r="C36" s="1061"/>
      <c r="D36" s="1061"/>
      <c r="E36" s="1061"/>
      <c r="F36" s="1061"/>
      <c r="G36" s="1061"/>
      <c r="H36" s="1061"/>
      <c r="I36" s="1061"/>
      <c r="J36" s="1061"/>
      <c r="K36" s="1061"/>
      <c r="L36" s="1061"/>
      <c r="M36" s="1061"/>
      <c r="N36" s="1061"/>
      <c r="O36" s="1061"/>
      <c r="P36" s="2379"/>
    </row>
    <row r="37" spans="1:16" ht="14.25" x14ac:dyDescent="0.2">
      <c r="A37" s="1060"/>
      <c r="B37" s="1061"/>
      <c r="C37" s="1061"/>
      <c r="D37" s="1061"/>
      <c r="E37" s="1061"/>
      <c r="F37" s="1061"/>
      <c r="G37" s="1061"/>
      <c r="H37" s="1061"/>
      <c r="I37" s="1061"/>
      <c r="J37" s="1061"/>
      <c r="K37" s="1061"/>
      <c r="L37" s="1061"/>
      <c r="M37" s="1061"/>
      <c r="N37" s="1061"/>
      <c r="O37" s="1061"/>
      <c r="P37" s="2379"/>
    </row>
    <row r="38" spans="1:16" ht="14.25" x14ac:dyDescent="0.2">
      <c r="A38" s="1060"/>
      <c r="B38" s="1061"/>
      <c r="C38" s="1061"/>
      <c r="D38" s="1061"/>
      <c r="E38" s="1061"/>
      <c r="F38" s="1061"/>
      <c r="G38" s="1061"/>
      <c r="H38" s="1061"/>
      <c r="I38" s="1061"/>
      <c r="J38" s="1061"/>
      <c r="K38" s="1061"/>
      <c r="L38" s="1061"/>
      <c r="M38" s="1061"/>
      <c r="N38" s="1061"/>
      <c r="O38" s="1061"/>
      <c r="P38" s="2379"/>
    </row>
    <row r="39" spans="1:16" ht="14.25" x14ac:dyDescent="0.2">
      <c r="A39" s="1060"/>
      <c r="B39" s="1061"/>
      <c r="C39" s="1061"/>
      <c r="D39" s="1061"/>
      <c r="E39" s="1061"/>
      <c r="F39" s="1061"/>
      <c r="G39" s="1061"/>
      <c r="H39" s="1061"/>
      <c r="I39" s="1061"/>
      <c r="J39" s="1061"/>
      <c r="K39" s="1061"/>
      <c r="L39" s="1061"/>
      <c r="M39" s="1061"/>
      <c r="N39" s="1061"/>
      <c r="O39" s="1061"/>
      <c r="P39" s="2379"/>
    </row>
    <row r="40" spans="1:16" ht="14.25" x14ac:dyDescent="0.2">
      <c r="A40" s="1060"/>
      <c r="B40" s="1061"/>
      <c r="C40" s="1061"/>
      <c r="D40" s="1061"/>
      <c r="E40" s="1061"/>
      <c r="F40" s="1061"/>
      <c r="G40" s="1061"/>
      <c r="H40" s="1061"/>
      <c r="I40" s="1061"/>
      <c r="J40" s="1061"/>
      <c r="K40" s="1061"/>
      <c r="L40" s="1061"/>
      <c r="M40" s="1061"/>
      <c r="N40" s="1061"/>
      <c r="O40" s="1061"/>
      <c r="P40" s="2379"/>
    </row>
    <row r="41" spans="1:16" ht="14.25" x14ac:dyDescent="0.2">
      <c r="A41" s="1060"/>
      <c r="B41" s="1061"/>
      <c r="C41" s="1061"/>
      <c r="D41" s="1061"/>
      <c r="E41" s="1061"/>
      <c r="F41" s="1061"/>
      <c r="G41" s="1061"/>
      <c r="H41" s="1061"/>
      <c r="I41" s="1061"/>
      <c r="J41" s="1061"/>
      <c r="K41" s="1061"/>
      <c r="L41" s="1061"/>
      <c r="M41" s="1061"/>
      <c r="N41" s="1061"/>
      <c r="O41" s="1061"/>
      <c r="P41" s="2379"/>
    </row>
    <row r="42" spans="1:16" ht="14.25" x14ac:dyDescent="0.2">
      <c r="A42" s="1060"/>
      <c r="B42" s="1061"/>
      <c r="C42" s="1061"/>
      <c r="D42" s="1061"/>
      <c r="E42" s="1061"/>
      <c r="F42" s="1061"/>
      <c r="G42" s="1061"/>
      <c r="H42" s="1061"/>
      <c r="I42" s="1061"/>
      <c r="J42" s="1061"/>
      <c r="K42" s="1061"/>
      <c r="L42" s="1061"/>
      <c r="M42" s="1061"/>
      <c r="N42" s="1061"/>
      <c r="O42" s="1061"/>
      <c r="P42" s="2379"/>
    </row>
    <row r="43" spans="1:16" ht="14.25" x14ac:dyDescent="0.2">
      <c r="A43" s="1060"/>
      <c r="B43" s="1061"/>
      <c r="C43" s="1061"/>
      <c r="D43" s="1061"/>
      <c r="E43" s="1061"/>
      <c r="F43" s="1061"/>
      <c r="G43" s="1061"/>
      <c r="H43" s="1061"/>
      <c r="I43" s="1061"/>
      <c r="J43" s="1061"/>
      <c r="K43" s="1061"/>
      <c r="L43" s="1061"/>
      <c r="M43" s="1061"/>
      <c r="N43" s="1061"/>
      <c r="O43" s="1061"/>
      <c r="P43" s="2379"/>
    </row>
    <row r="44" spans="1:16" ht="14.25" x14ac:dyDescent="0.2">
      <c r="A44" s="1060"/>
      <c r="B44" s="1061"/>
      <c r="C44" s="1061"/>
      <c r="D44" s="1061"/>
      <c r="E44" s="1061"/>
      <c r="F44" s="1061"/>
      <c r="G44" s="1061"/>
      <c r="H44" s="1061"/>
      <c r="I44" s="1061"/>
      <c r="J44" s="1061"/>
      <c r="K44" s="1061"/>
      <c r="L44" s="1061"/>
      <c r="M44" s="1061"/>
      <c r="N44" s="1061"/>
      <c r="O44" s="1061"/>
      <c r="P44" s="2379"/>
    </row>
    <row r="45" spans="1:16" ht="14.25" x14ac:dyDescent="0.2">
      <c r="A45" s="1060"/>
      <c r="B45" s="1061"/>
      <c r="C45" s="1061"/>
      <c r="D45" s="1061"/>
      <c r="E45" s="1061"/>
      <c r="F45" s="1061"/>
      <c r="G45" s="1061"/>
      <c r="H45" s="1061"/>
      <c r="I45" s="1061"/>
      <c r="J45" s="1061"/>
      <c r="K45" s="1061"/>
      <c r="L45" s="1061"/>
      <c r="M45" s="1061"/>
      <c r="N45" s="1061"/>
      <c r="O45" s="1061"/>
      <c r="P45" s="2379"/>
    </row>
    <row r="46" spans="1:16" ht="14.25" x14ac:dyDescent="0.2">
      <c r="A46" s="1060"/>
      <c r="B46" s="1061"/>
      <c r="C46" s="1061"/>
      <c r="D46" s="1061"/>
      <c r="E46" s="1061"/>
      <c r="F46" s="1061"/>
      <c r="G46" s="1061"/>
      <c r="H46" s="1061"/>
      <c r="I46" s="1061"/>
      <c r="J46" s="1061"/>
      <c r="K46" s="1061"/>
      <c r="L46" s="1061"/>
      <c r="M46" s="1061"/>
      <c r="N46" s="1061"/>
      <c r="O46" s="1061"/>
      <c r="P46" s="2379"/>
    </row>
    <row r="47" spans="1:16" ht="14.25" x14ac:dyDescent="0.2">
      <c r="A47" s="1060"/>
      <c r="B47" s="1061"/>
      <c r="C47" s="1061"/>
      <c r="D47" s="1061"/>
      <c r="E47" s="1061"/>
      <c r="F47" s="1061"/>
      <c r="G47" s="1061"/>
      <c r="H47" s="1061"/>
      <c r="I47" s="1061"/>
      <c r="J47" s="1061"/>
      <c r="K47" s="1061"/>
      <c r="L47" s="1061"/>
      <c r="M47" s="1061"/>
      <c r="N47" s="1061"/>
      <c r="O47" s="1061"/>
      <c r="P47" s="2379"/>
    </row>
    <row r="48" spans="1:16" ht="14.25" x14ac:dyDescent="0.2">
      <c r="A48" s="1060"/>
      <c r="B48" s="1061"/>
      <c r="C48" s="1061"/>
      <c r="D48" s="1061"/>
      <c r="E48" s="1061"/>
      <c r="F48" s="1061"/>
      <c r="G48" s="1061"/>
      <c r="H48" s="1061"/>
      <c r="I48" s="1061"/>
      <c r="J48" s="1061"/>
      <c r="K48" s="1061"/>
      <c r="L48" s="1061"/>
      <c r="M48" s="1061"/>
      <c r="N48" s="1061"/>
      <c r="O48" s="1061"/>
      <c r="P48" s="2379"/>
    </row>
    <row r="49" spans="1:16" ht="14.25" x14ac:dyDescent="0.2">
      <c r="A49" s="1060"/>
      <c r="B49" s="1061"/>
      <c r="C49" s="1061"/>
      <c r="D49" s="1061"/>
      <c r="E49" s="1061"/>
      <c r="F49" s="1061"/>
      <c r="G49" s="1061"/>
      <c r="H49" s="1061"/>
      <c r="I49" s="1061"/>
      <c r="J49" s="1061"/>
      <c r="K49" s="1061"/>
      <c r="L49" s="1061"/>
      <c r="M49" s="1061"/>
      <c r="N49" s="1061"/>
      <c r="O49" s="1061"/>
      <c r="P49" s="2379"/>
    </row>
    <row r="50" spans="1:16" ht="14.25" x14ac:dyDescent="0.2">
      <c r="A50" s="1060"/>
      <c r="B50" s="1061"/>
      <c r="C50" s="1061"/>
      <c r="D50" s="1061"/>
      <c r="E50" s="1061"/>
      <c r="F50" s="1061"/>
      <c r="G50" s="1061"/>
      <c r="H50" s="1061"/>
      <c r="I50" s="1061"/>
      <c r="J50" s="1061"/>
      <c r="K50" s="1061"/>
      <c r="L50" s="1061"/>
      <c r="M50" s="1061"/>
      <c r="N50" s="1061"/>
      <c r="O50" s="1061"/>
      <c r="P50" s="2379"/>
    </row>
    <row r="51" spans="1:16" ht="14.25" x14ac:dyDescent="0.2">
      <c r="A51" s="1060"/>
      <c r="B51" s="1061"/>
      <c r="C51" s="1061"/>
      <c r="D51" s="1061"/>
      <c r="E51" s="1061"/>
      <c r="F51" s="1061"/>
      <c r="G51" s="1061"/>
      <c r="H51" s="1061"/>
      <c r="I51" s="1061"/>
      <c r="J51" s="1061"/>
      <c r="K51" s="1061"/>
      <c r="L51" s="1061"/>
      <c r="M51" s="1061"/>
      <c r="N51" s="1061"/>
      <c r="O51" s="1061"/>
      <c r="P51" s="2379"/>
    </row>
    <row r="52" spans="1:16" ht="14.25" x14ac:dyDescent="0.2">
      <c r="A52" s="1060"/>
      <c r="B52" s="1061"/>
      <c r="C52" s="1061"/>
      <c r="D52" s="1061"/>
      <c r="E52" s="1061"/>
      <c r="F52" s="1061"/>
      <c r="G52" s="1061"/>
      <c r="H52" s="1061"/>
      <c r="I52" s="1061"/>
      <c r="J52" s="1061"/>
      <c r="K52" s="1061"/>
      <c r="L52" s="1061"/>
      <c r="M52" s="1061"/>
      <c r="N52" s="1061"/>
      <c r="O52" s="1061"/>
      <c r="P52" s="2379"/>
    </row>
    <row r="53" spans="1:16" ht="14.25" x14ac:dyDescent="0.2">
      <c r="A53" s="1060"/>
      <c r="B53" s="1061"/>
      <c r="C53" s="1061"/>
      <c r="D53" s="1061"/>
      <c r="E53" s="1061"/>
      <c r="F53" s="1061"/>
      <c r="G53" s="1061"/>
      <c r="H53" s="1061"/>
      <c r="I53" s="1061"/>
      <c r="J53" s="1061"/>
      <c r="K53" s="1061"/>
      <c r="L53" s="1061"/>
      <c r="M53" s="1061"/>
      <c r="N53" s="1061"/>
      <c r="O53" s="1061"/>
      <c r="P53" s="2379"/>
    </row>
    <row r="54" spans="1:16" ht="14.25" x14ac:dyDescent="0.2">
      <c r="A54" s="1060"/>
      <c r="B54" s="1061"/>
      <c r="C54" s="1061"/>
      <c r="D54" s="1061"/>
      <c r="E54" s="1061"/>
      <c r="F54" s="1061"/>
      <c r="G54" s="1061"/>
      <c r="H54" s="1061"/>
      <c r="I54" s="1061"/>
      <c r="J54" s="1061"/>
      <c r="K54" s="1061"/>
      <c r="L54" s="1061"/>
      <c r="M54" s="1061"/>
      <c r="N54" s="1061"/>
      <c r="O54" s="1061"/>
      <c r="P54" s="2379"/>
    </row>
    <row r="55" spans="1:16" ht="14.25" x14ac:dyDescent="0.2">
      <c r="A55" s="1060"/>
      <c r="B55" s="1061"/>
      <c r="C55" s="1061"/>
      <c r="D55" s="1061"/>
      <c r="E55" s="1061"/>
      <c r="F55" s="1061"/>
      <c r="G55" s="1061"/>
      <c r="H55" s="1061"/>
      <c r="I55" s="1061"/>
      <c r="J55" s="1061"/>
      <c r="K55" s="1061"/>
      <c r="L55" s="1061"/>
      <c r="M55" s="1061"/>
      <c r="N55" s="1061"/>
      <c r="O55" s="1061"/>
      <c r="P55" s="2379"/>
    </row>
    <row r="56" spans="1:16" ht="14.25" x14ac:dyDescent="0.2">
      <c r="A56" s="1060"/>
      <c r="B56" s="1061"/>
      <c r="C56" s="1061"/>
      <c r="D56" s="1061"/>
      <c r="E56" s="1061"/>
      <c r="F56" s="1061"/>
      <c r="G56" s="1061"/>
      <c r="H56" s="1061"/>
      <c r="I56" s="1061"/>
      <c r="J56" s="1061"/>
      <c r="K56" s="1061"/>
      <c r="L56" s="1061"/>
      <c r="M56" s="1061"/>
      <c r="N56" s="1061"/>
      <c r="O56" s="1061"/>
      <c r="P56" s="2379"/>
    </row>
    <row r="57" spans="1:16" ht="14.25" x14ac:dyDescent="0.2">
      <c r="A57" s="1060"/>
      <c r="B57" s="1061"/>
      <c r="C57" s="1061"/>
      <c r="D57" s="1061"/>
      <c r="E57" s="1061"/>
      <c r="F57" s="1061"/>
      <c r="G57" s="1061"/>
      <c r="H57" s="1061"/>
      <c r="I57" s="1061"/>
      <c r="J57" s="1061"/>
      <c r="K57" s="1061"/>
      <c r="L57" s="1061"/>
      <c r="M57" s="1061"/>
      <c r="N57" s="1061"/>
      <c r="O57" s="1061"/>
      <c r="P57" s="2379"/>
    </row>
    <row r="58" spans="1:16" ht="14.25" x14ac:dyDescent="0.2">
      <c r="A58" s="1060"/>
      <c r="B58" s="1061"/>
      <c r="C58" s="1061"/>
      <c r="D58" s="1061"/>
      <c r="E58" s="1061"/>
      <c r="F58" s="1061"/>
      <c r="G58" s="1061"/>
      <c r="H58" s="1061"/>
      <c r="I58" s="1061"/>
      <c r="J58" s="1061"/>
      <c r="K58" s="1061"/>
      <c r="L58" s="1061"/>
      <c r="M58" s="1061"/>
      <c r="N58" s="1061"/>
      <c r="O58" s="1061"/>
      <c r="P58" s="2379"/>
    </row>
    <row r="59" spans="1:16" ht="14.25" x14ac:dyDescent="0.2">
      <c r="A59" s="1060"/>
      <c r="B59" s="1061"/>
      <c r="C59" s="1061"/>
      <c r="D59" s="1061"/>
      <c r="E59" s="1061"/>
      <c r="F59" s="1061"/>
      <c r="G59" s="1061"/>
      <c r="H59" s="1061"/>
      <c r="I59" s="1061"/>
      <c r="J59" s="1061"/>
      <c r="K59" s="1061"/>
      <c r="L59" s="1061"/>
      <c r="M59" s="1061"/>
      <c r="N59" s="1061"/>
      <c r="O59" s="1061"/>
      <c r="P59" s="2379"/>
    </row>
    <row r="60" spans="1:16" ht="14.25" x14ac:dyDescent="0.2">
      <c r="A60" s="1060"/>
      <c r="B60" s="1061"/>
      <c r="C60" s="1061"/>
      <c r="D60" s="1061"/>
      <c r="E60" s="1061"/>
      <c r="F60" s="1061"/>
      <c r="G60" s="1061"/>
      <c r="H60" s="1061"/>
      <c r="I60" s="1061"/>
      <c r="J60" s="1061"/>
      <c r="K60" s="1061"/>
      <c r="L60" s="1061"/>
      <c r="M60" s="1061"/>
      <c r="N60" s="1061"/>
      <c r="O60" s="1061"/>
      <c r="P60" s="2379"/>
    </row>
    <row r="61" spans="1:16" ht="14.25" x14ac:dyDescent="0.2">
      <c r="A61" s="1060"/>
      <c r="B61" s="1061"/>
      <c r="C61" s="1061"/>
      <c r="D61" s="1061"/>
      <c r="E61" s="1061"/>
      <c r="F61" s="1061"/>
      <c r="G61" s="1061"/>
      <c r="H61" s="1061"/>
      <c r="I61" s="1061"/>
      <c r="J61" s="1061"/>
      <c r="K61" s="1061"/>
      <c r="L61" s="1061"/>
      <c r="M61" s="1061"/>
      <c r="N61" s="1061"/>
      <c r="O61" s="1061"/>
      <c r="P61" s="2379"/>
    </row>
    <row r="62" spans="1:16" ht="14.25" x14ac:dyDescent="0.2">
      <c r="A62" s="1060"/>
      <c r="B62" s="1061"/>
      <c r="C62" s="1061"/>
      <c r="D62" s="1061"/>
      <c r="E62" s="1061"/>
      <c r="F62" s="1061"/>
      <c r="G62" s="1061"/>
      <c r="H62" s="1061"/>
      <c r="I62" s="1061"/>
      <c r="J62" s="1061"/>
      <c r="K62" s="1061"/>
      <c r="L62" s="1061"/>
      <c r="M62" s="1061"/>
      <c r="N62" s="1061"/>
      <c r="O62" s="1061"/>
      <c r="P62" s="2379"/>
    </row>
    <row r="63" spans="1:16" ht="14.25" x14ac:dyDescent="0.2">
      <c r="A63" s="1060"/>
      <c r="B63" s="1061"/>
      <c r="C63" s="1061"/>
      <c r="D63" s="1061"/>
      <c r="E63" s="1061"/>
      <c r="F63" s="1061"/>
      <c r="G63" s="1061"/>
      <c r="H63" s="1061"/>
      <c r="I63" s="1061"/>
      <c r="J63" s="1061"/>
      <c r="K63" s="1061"/>
      <c r="L63" s="1061"/>
      <c r="M63" s="1061"/>
      <c r="N63" s="1061"/>
      <c r="O63" s="1061"/>
      <c r="P63" s="2379"/>
    </row>
    <row r="64" spans="1:16" ht="14.25" x14ac:dyDescent="0.2">
      <c r="A64" s="1060"/>
      <c r="B64" s="1061"/>
      <c r="C64" s="1061"/>
      <c r="D64" s="1061"/>
      <c r="E64" s="1061"/>
      <c r="F64" s="1061"/>
      <c r="G64" s="1061"/>
      <c r="H64" s="1061"/>
      <c r="I64" s="1061"/>
      <c r="J64" s="1061"/>
      <c r="K64" s="1061"/>
      <c r="L64" s="1061"/>
      <c r="M64" s="1061"/>
      <c r="N64" s="1061"/>
      <c r="O64" s="1061"/>
      <c r="P64" s="2379"/>
    </row>
    <row r="65" spans="1:16" ht="14.25" x14ac:dyDescent="0.2">
      <c r="A65" s="1060"/>
      <c r="B65" s="1061"/>
      <c r="C65" s="1061"/>
      <c r="D65" s="1061"/>
      <c r="E65" s="1061"/>
      <c r="F65" s="1061"/>
      <c r="G65" s="1061"/>
      <c r="H65" s="1061"/>
      <c r="I65" s="1061"/>
      <c r="J65" s="1061"/>
      <c r="K65" s="1061"/>
      <c r="L65" s="1061"/>
      <c r="M65" s="1061"/>
      <c r="N65" s="1061"/>
      <c r="O65" s="1061"/>
      <c r="P65" s="2379"/>
    </row>
    <row r="66" spans="1:16" ht="14.25" x14ac:dyDescent="0.2">
      <c r="A66" s="1060"/>
      <c r="B66" s="1061"/>
      <c r="C66" s="1061"/>
      <c r="D66" s="1061"/>
      <c r="E66" s="1061"/>
      <c r="F66" s="1061"/>
      <c r="G66" s="1061"/>
      <c r="H66" s="1061"/>
      <c r="I66" s="1061"/>
      <c r="J66" s="1061"/>
      <c r="K66" s="1061"/>
      <c r="L66" s="1061"/>
      <c r="M66" s="1061"/>
      <c r="N66" s="1061"/>
      <c r="O66" s="1061"/>
      <c r="P66" s="2379"/>
    </row>
    <row r="67" spans="1:16" ht="14.25" x14ac:dyDescent="0.2">
      <c r="A67" s="1060"/>
      <c r="B67" s="1061"/>
      <c r="C67" s="1061"/>
      <c r="D67" s="1061"/>
      <c r="E67" s="1061"/>
      <c r="F67" s="1061"/>
      <c r="G67" s="1061"/>
      <c r="H67" s="1061"/>
      <c r="I67" s="1061"/>
      <c r="J67" s="1061"/>
      <c r="K67" s="1061"/>
      <c r="L67" s="1061"/>
      <c r="M67" s="1061"/>
      <c r="N67" s="1061"/>
      <c r="O67" s="1061"/>
      <c r="P67" s="2379"/>
    </row>
    <row r="68" spans="1:16" ht="14.25" x14ac:dyDescent="0.2">
      <c r="A68" s="1060"/>
      <c r="B68" s="1061"/>
      <c r="C68" s="1061"/>
      <c r="D68" s="1061"/>
      <c r="E68" s="1061"/>
      <c r="F68" s="1061"/>
      <c r="G68" s="1061"/>
      <c r="H68" s="1061"/>
      <c r="I68" s="1061"/>
      <c r="J68" s="1061"/>
      <c r="K68" s="1061"/>
      <c r="L68" s="1061"/>
      <c r="M68" s="1061"/>
      <c r="N68" s="1061"/>
      <c r="O68" s="1061"/>
      <c r="P68" s="2379"/>
    </row>
    <row r="69" spans="1:16" ht="14.25" x14ac:dyDescent="0.2">
      <c r="A69" s="1060"/>
      <c r="B69" s="1061"/>
      <c r="C69" s="1061"/>
      <c r="D69" s="1061"/>
      <c r="E69" s="1061"/>
      <c r="F69" s="1061"/>
      <c r="G69" s="1061"/>
      <c r="H69" s="1061"/>
      <c r="I69" s="1061"/>
      <c r="J69" s="1061"/>
      <c r="K69" s="1061"/>
      <c r="L69" s="1061"/>
      <c r="M69" s="1061"/>
      <c r="N69" s="1061"/>
      <c r="O69" s="1061"/>
      <c r="P69" s="2379"/>
    </row>
    <row r="70" spans="1:16" ht="14.25" x14ac:dyDescent="0.2">
      <c r="A70" s="1060"/>
      <c r="B70" s="1061"/>
      <c r="C70" s="1061"/>
      <c r="D70" s="1061"/>
      <c r="E70" s="1061"/>
      <c r="F70" s="1061"/>
      <c r="G70" s="1061"/>
      <c r="H70" s="1061"/>
      <c r="I70" s="1061"/>
      <c r="J70" s="1061"/>
      <c r="K70" s="1061"/>
      <c r="L70" s="1061"/>
      <c r="M70" s="1061"/>
      <c r="N70" s="1061"/>
      <c r="O70" s="1061"/>
      <c r="P70" s="2379"/>
    </row>
    <row r="71" spans="1:16" ht="14.25" x14ac:dyDescent="0.2">
      <c r="A71" s="1060"/>
      <c r="B71" s="1061"/>
      <c r="C71" s="1061"/>
      <c r="D71" s="1061"/>
      <c r="E71" s="1061"/>
      <c r="F71" s="1061"/>
      <c r="G71" s="1061"/>
      <c r="H71" s="1061"/>
      <c r="I71" s="1061"/>
      <c r="J71" s="1061"/>
      <c r="K71" s="1061"/>
      <c r="L71" s="1061"/>
      <c r="M71" s="1061"/>
      <c r="N71" s="1061"/>
      <c r="O71" s="1061"/>
      <c r="P71" s="2379"/>
    </row>
    <row r="72" spans="1:16" ht="14.25" x14ac:dyDescent="0.2">
      <c r="A72" s="1060"/>
      <c r="B72" s="1061"/>
      <c r="C72" s="1061"/>
      <c r="D72" s="1061"/>
      <c r="E72" s="1061"/>
      <c r="F72" s="1061"/>
      <c r="G72" s="1061"/>
      <c r="H72" s="1061"/>
      <c r="I72" s="1061"/>
      <c r="J72" s="1061"/>
      <c r="K72" s="1061"/>
      <c r="L72" s="1061"/>
      <c r="M72" s="1061"/>
      <c r="N72" s="1061"/>
      <c r="O72" s="1061"/>
      <c r="P72" s="2379"/>
    </row>
    <row r="73" spans="1:16" ht="14.25" x14ac:dyDescent="0.2">
      <c r="A73" s="1060"/>
      <c r="B73" s="1061"/>
      <c r="C73" s="1061"/>
      <c r="D73" s="1061"/>
      <c r="E73" s="1061"/>
      <c r="F73" s="1061"/>
      <c r="G73" s="1061"/>
      <c r="H73" s="1061"/>
      <c r="I73" s="1061"/>
      <c r="J73" s="1061"/>
      <c r="K73" s="1061"/>
      <c r="L73" s="1061"/>
      <c r="M73" s="1061"/>
      <c r="N73" s="1061"/>
      <c r="O73" s="1061"/>
      <c r="P73" s="2379"/>
    </row>
    <row r="74" spans="1:16" ht="14.25" x14ac:dyDescent="0.2">
      <c r="A74" s="1060"/>
      <c r="B74" s="1061"/>
      <c r="C74" s="1061"/>
      <c r="D74" s="1061"/>
      <c r="E74" s="1061"/>
      <c r="F74" s="1061"/>
      <c r="G74" s="1061"/>
      <c r="H74" s="1061"/>
      <c r="I74" s="1061"/>
      <c r="J74" s="1061"/>
      <c r="K74" s="1061"/>
      <c r="L74" s="1061"/>
      <c r="M74" s="1061"/>
      <c r="N74" s="1061"/>
      <c r="O74" s="1061"/>
      <c r="P74" s="2379"/>
    </row>
    <row r="75" spans="1:16" ht="14.25" x14ac:dyDescent="0.2">
      <c r="A75" s="1060"/>
      <c r="B75" s="1061"/>
      <c r="C75" s="1061"/>
      <c r="D75" s="1061"/>
      <c r="E75" s="1061"/>
      <c r="F75" s="1061"/>
      <c r="G75" s="1061"/>
      <c r="H75" s="1061"/>
      <c r="I75" s="1061"/>
      <c r="J75" s="1061"/>
      <c r="K75" s="1061"/>
      <c r="L75" s="1061"/>
      <c r="M75" s="1061"/>
      <c r="N75" s="1061"/>
      <c r="O75" s="1061"/>
      <c r="P75" s="2379"/>
    </row>
    <row r="76" spans="1:16" ht="14.25" x14ac:dyDescent="0.2">
      <c r="A76" s="1060"/>
      <c r="B76" s="1061"/>
      <c r="C76" s="1061"/>
      <c r="D76" s="1061"/>
      <c r="E76" s="1061"/>
      <c r="F76" s="1061"/>
      <c r="G76" s="1061"/>
      <c r="H76" s="1061"/>
      <c r="I76" s="1061"/>
      <c r="J76" s="1061"/>
      <c r="K76" s="1061"/>
      <c r="L76" s="1061"/>
      <c r="M76" s="1061"/>
      <c r="N76" s="1061"/>
      <c r="O76" s="1061"/>
      <c r="P76" s="2379"/>
    </row>
    <row r="77" spans="1:16" ht="14.25" x14ac:dyDescent="0.2">
      <c r="A77" s="1060"/>
      <c r="B77" s="1061"/>
      <c r="C77" s="1061"/>
      <c r="D77" s="1061"/>
      <c r="E77" s="1061"/>
      <c r="F77" s="1061"/>
      <c r="G77" s="1061"/>
      <c r="H77" s="1061"/>
      <c r="I77" s="1061"/>
      <c r="J77" s="1061"/>
      <c r="K77" s="1061"/>
      <c r="L77" s="1061"/>
      <c r="M77" s="1061"/>
      <c r="N77" s="1061"/>
      <c r="O77" s="1061"/>
      <c r="P77" s="2379"/>
    </row>
    <row r="78" spans="1:16" ht="14.25" x14ac:dyDescent="0.2">
      <c r="A78" s="1060"/>
      <c r="B78" s="1061"/>
      <c r="C78" s="1061"/>
      <c r="D78" s="1061"/>
      <c r="E78" s="1061"/>
      <c r="F78" s="1061"/>
      <c r="G78" s="1061"/>
      <c r="H78" s="1061"/>
      <c r="I78" s="1061"/>
      <c r="J78" s="1061"/>
      <c r="K78" s="1061"/>
      <c r="L78" s="1061"/>
      <c r="M78" s="1061"/>
      <c r="N78" s="1061"/>
      <c r="O78" s="1061"/>
      <c r="P78" s="2379"/>
    </row>
    <row r="79" spans="1:16" ht="14.25" x14ac:dyDescent="0.2">
      <c r="A79" s="1060"/>
      <c r="B79" s="1061"/>
      <c r="C79" s="1061"/>
      <c r="D79" s="1061"/>
      <c r="E79" s="1061"/>
      <c r="F79" s="1061"/>
      <c r="G79" s="1061"/>
      <c r="H79" s="1061"/>
      <c r="I79" s="1061"/>
      <c r="J79" s="1061"/>
      <c r="K79" s="1061"/>
      <c r="L79" s="1061"/>
      <c r="M79" s="1061"/>
      <c r="N79" s="1061"/>
      <c r="O79" s="1061"/>
      <c r="P79" s="2379"/>
    </row>
    <row r="80" spans="1:16" ht="14.25" x14ac:dyDescent="0.2">
      <c r="A80" s="1060"/>
      <c r="B80" s="1061"/>
      <c r="C80" s="1061"/>
      <c r="D80" s="1061"/>
      <c r="E80" s="1061"/>
      <c r="F80" s="1061"/>
      <c r="G80" s="1061"/>
      <c r="H80" s="1061"/>
      <c r="I80" s="1061"/>
      <c r="J80" s="1061"/>
      <c r="K80" s="1061"/>
      <c r="L80" s="1061"/>
      <c r="M80" s="1061"/>
      <c r="N80" s="1061"/>
      <c r="O80" s="1061"/>
      <c r="P80" s="2379"/>
    </row>
    <row r="81" spans="1:16" ht="14.25" x14ac:dyDescent="0.2">
      <c r="A81" s="1060"/>
      <c r="B81" s="1061"/>
      <c r="C81" s="1061"/>
      <c r="D81" s="1061"/>
      <c r="E81" s="1061"/>
      <c r="F81" s="1061"/>
      <c r="G81" s="1061"/>
      <c r="H81" s="1061"/>
      <c r="I81" s="1061"/>
      <c r="J81" s="1061"/>
      <c r="K81" s="1061"/>
      <c r="L81" s="1061"/>
      <c r="M81" s="1061"/>
      <c r="N81" s="1061"/>
      <c r="O81" s="1061"/>
      <c r="P81" s="2379"/>
    </row>
    <row r="82" spans="1:16" ht="14.25" x14ac:dyDescent="0.2">
      <c r="A82" s="1060"/>
      <c r="B82" s="1061"/>
      <c r="C82" s="1061"/>
      <c r="D82" s="1061"/>
      <c r="E82" s="1061"/>
      <c r="F82" s="1061"/>
      <c r="G82" s="1061"/>
      <c r="H82" s="1061"/>
      <c r="I82" s="1061"/>
      <c r="J82" s="1061"/>
      <c r="K82" s="1061"/>
      <c r="L82" s="1061"/>
      <c r="M82" s="1061"/>
      <c r="N82" s="1061"/>
      <c r="O82" s="1061"/>
      <c r="P82" s="2379"/>
    </row>
    <row r="83" spans="1:16" ht="14.25" x14ac:dyDescent="0.2">
      <c r="A83" s="1060"/>
      <c r="B83" s="1061"/>
      <c r="C83" s="1061"/>
      <c r="D83" s="1061"/>
      <c r="E83" s="1061"/>
      <c r="F83" s="1061"/>
      <c r="G83" s="1061"/>
      <c r="H83" s="1061"/>
      <c r="I83" s="1061"/>
      <c r="J83" s="1061"/>
      <c r="K83" s="1061"/>
      <c r="L83" s="1061"/>
      <c r="M83" s="1061"/>
      <c r="N83" s="1061"/>
      <c r="O83" s="1061"/>
      <c r="P83" s="2379"/>
    </row>
    <row r="84" spans="1:16" ht="14.25" x14ac:dyDescent="0.2">
      <c r="A84" s="1060"/>
      <c r="B84" s="1061"/>
      <c r="C84" s="1061"/>
      <c r="D84" s="1061"/>
      <c r="E84" s="1061"/>
      <c r="F84" s="1061"/>
      <c r="G84" s="1061"/>
      <c r="H84" s="1061"/>
      <c r="I84" s="1061"/>
      <c r="J84" s="1061"/>
      <c r="K84" s="1061"/>
      <c r="L84" s="1061"/>
      <c r="M84" s="1061"/>
      <c r="N84" s="1061"/>
      <c r="O84" s="1061"/>
      <c r="P84" s="2379"/>
    </row>
    <row r="85" spans="1:16" ht="14.25" x14ac:dyDescent="0.2">
      <c r="A85" s="1060"/>
      <c r="B85" s="1061"/>
      <c r="C85" s="1061"/>
      <c r="D85" s="1061"/>
      <c r="E85" s="1061"/>
      <c r="F85" s="1061"/>
      <c r="G85" s="1061"/>
      <c r="H85" s="1061"/>
      <c r="I85" s="1061"/>
      <c r="J85" s="1061"/>
      <c r="K85" s="1061"/>
      <c r="L85" s="1061"/>
      <c r="M85" s="1061"/>
      <c r="N85" s="1061"/>
      <c r="O85" s="1061"/>
      <c r="P85" s="2379"/>
    </row>
    <row r="86" spans="1:16" ht="14.25" x14ac:dyDescent="0.2">
      <c r="A86" s="1060"/>
      <c r="B86" s="1061"/>
      <c r="C86" s="1061"/>
      <c r="D86" s="1061"/>
      <c r="E86" s="1061"/>
      <c r="F86" s="1061"/>
      <c r="G86" s="1061"/>
      <c r="H86" s="1061"/>
      <c r="I86" s="1061"/>
      <c r="J86" s="1061"/>
      <c r="K86" s="1061"/>
      <c r="L86" s="1061"/>
      <c r="M86" s="1061"/>
      <c r="N86" s="1061"/>
      <c r="O86" s="1061"/>
      <c r="P86" s="2379"/>
    </row>
    <row r="87" spans="1:16" ht="14.25" x14ac:dyDescent="0.2">
      <c r="A87" s="1060"/>
      <c r="B87" s="1061"/>
      <c r="C87" s="1061"/>
      <c r="D87" s="1061"/>
      <c r="E87" s="1061"/>
      <c r="F87" s="1061"/>
      <c r="G87" s="1061"/>
      <c r="H87" s="1061"/>
      <c r="I87" s="1061"/>
      <c r="J87" s="1061"/>
      <c r="K87" s="1061"/>
      <c r="L87" s="1061"/>
      <c r="M87" s="1061"/>
      <c r="N87" s="1061"/>
      <c r="O87" s="1061"/>
      <c r="P87" s="2379"/>
    </row>
    <row r="88" spans="1:16" ht="14.25" x14ac:dyDescent="0.2">
      <c r="A88" s="1060"/>
      <c r="B88" s="1061"/>
      <c r="C88" s="1061"/>
      <c r="D88" s="1061"/>
      <c r="E88" s="1061"/>
      <c r="F88" s="1061"/>
      <c r="G88" s="1061"/>
      <c r="H88" s="1061"/>
      <c r="I88" s="1061"/>
      <c r="J88" s="1061"/>
      <c r="K88" s="1061"/>
      <c r="L88" s="1061"/>
      <c r="M88" s="1061"/>
      <c r="N88" s="1061"/>
      <c r="O88" s="1061"/>
      <c r="P88" s="2379"/>
    </row>
    <row r="89" spans="1:16" ht="14.25" x14ac:dyDescent="0.2">
      <c r="A89" s="1060"/>
      <c r="B89" s="1061"/>
      <c r="C89" s="1061"/>
      <c r="D89" s="1061"/>
      <c r="E89" s="1061"/>
      <c r="F89" s="1061"/>
      <c r="G89" s="1061"/>
      <c r="H89" s="1061"/>
      <c r="I89" s="1061"/>
      <c r="J89" s="1061"/>
      <c r="K89" s="1061"/>
      <c r="L89" s="1061"/>
      <c r="M89" s="1061"/>
      <c r="N89" s="1061"/>
      <c r="O89" s="1061"/>
      <c r="P89" s="2379"/>
    </row>
    <row r="90" spans="1:16" ht="14.25" x14ac:dyDescent="0.2">
      <c r="A90" s="1060"/>
      <c r="B90" s="1061"/>
      <c r="C90" s="1061"/>
      <c r="D90" s="1061"/>
      <c r="E90" s="1061"/>
      <c r="F90" s="1061"/>
      <c r="G90" s="1061"/>
      <c r="H90" s="1061"/>
      <c r="I90" s="1061"/>
      <c r="J90" s="1061"/>
      <c r="K90" s="1061"/>
      <c r="L90" s="1061"/>
      <c r="M90" s="1061"/>
      <c r="N90" s="1061"/>
      <c r="O90" s="1061"/>
      <c r="P90" s="2379"/>
    </row>
    <row r="91" spans="1:16" ht="14.25" x14ac:dyDescent="0.2">
      <c r="A91" s="1060"/>
      <c r="B91" s="1061"/>
      <c r="C91" s="1061"/>
      <c r="D91" s="1061"/>
      <c r="E91" s="1061"/>
      <c r="F91" s="1061"/>
      <c r="G91" s="1061"/>
      <c r="H91" s="1061"/>
      <c r="I91" s="1061"/>
      <c r="J91" s="1061"/>
      <c r="K91" s="1061"/>
      <c r="L91" s="1061"/>
      <c r="M91" s="1061"/>
      <c r="N91" s="1061"/>
      <c r="O91" s="1061"/>
      <c r="P91" s="2379"/>
    </row>
    <row r="92" spans="1:16" ht="14.25" x14ac:dyDescent="0.2">
      <c r="A92" s="1060"/>
      <c r="B92" s="1061"/>
      <c r="C92" s="1061"/>
      <c r="D92" s="1061"/>
      <c r="E92" s="1061"/>
      <c r="F92" s="1061"/>
      <c r="G92" s="1061"/>
      <c r="H92" s="1061"/>
      <c r="I92" s="1061"/>
      <c r="J92" s="1061"/>
      <c r="K92" s="1061"/>
      <c r="L92" s="1061"/>
      <c r="M92" s="1061"/>
      <c r="N92" s="1061"/>
      <c r="O92" s="1061"/>
      <c r="P92" s="2379"/>
    </row>
    <row r="93" spans="1:16" ht="14.25" x14ac:dyDescent="0.2">
      <c r="A93" s="1060"/>
      <c r="B93" s="1061"/>
      <c r="C93" s="1061"/>
      <c r="D93" s="1061"/>
      <c r="E93" s="1061"/>
      <c r="F93" s="1061"/>
      <c r="G93" s="1061"/>
      <c r="H93" s="1061"/>
      <c r="I93" s="1061"/>
      <c r="J93" s="1061"/>
      <c r="K93" s="1061"/>
      <c r="L93" s="1061"/>
      <c r="M93" s="1061"/>
      <c r="N93" s="1061"/>
      <c r="O93" s="1061"/>
      <c r="P93" s="2379"/>
    </row>
    <row r="94" spans="1:16" ht="14.25" x14ac:dyDescent="0.2">
      <c r="A94" s="1060"/>
      <c r="B94" s="1061"/>
      <c r="C94" s="1061"/>
      <c r="D94" s="1061"/>
      <c r="E94" s="1061"/>
      <c r="F94" s="1061"/>
      <c r="G94" s="1061"/>
      <c r="H94" s="1061"/>
      <c r="I94" s="1061"/>
      <c r="J94" s="1061"/>
      <c r="K94" s="1061"/>
      <c r="L94" s="1061"/>
      <c r="M94" s="1061"/>
      <c r="N94" s="1061"/>
      <c r="O94" s="1061"/>
      <c r="P94" s="2379"/>
    </row>
    <row r="95" spans="1:16" ht="14.25" x14ac:dyDescent="0.2">
      <c r="A95" s="1060"/>
      <c r="B95" s="1061"/>
      <c r="C95" s="1061"/>
      <c r="D95" s="1061"/>
      <c r="E95" s="1061"/>
      <c r="F95" s="1061"/>
      <c r="G95" s="1061"/>
      <c r="H95" s="1061"/>
      <c r="I95" s="1061"/>
      <c r="J95" s="1061"/>
      <c r="K95" s="1061"/>
      <c r="L95" s="1061"/>
      <c r="M95" s="1061"/>
      <c r="N95" s="1061"/>
      <c r="O95" s="1061"/>
      <c r="P95" s="2379"/>
    </row>
    <row r="96" spans="1:16" ht="14.25" x14ac:dyDescent="0.2">
      <c r="A96" s="1060"/>
      <c r="B96" s="1061"/>
      <c r="C96" s="1061"/>
      <c r="D96" s="1061"/>
      <c r="E96" s="1061"/>
      <c r="F96" s="1061"/>
      <c r="G96" s="1061"/>
      <c r="H96" s="1061"/>
      <c r="I96" s="1061"/>
      <c r="J96" s="1061"/>
      <c r="K96" s="1061"/>
      <c r="L96" s="1061"/>
      <c r="M96" s="1061"/>
      <c r="N96" s="1061"/>
      <c r="O96" s="1061"/>
      <c r="P96" s="2379"/>
    </row>
    <row r="97" spans="1:16" ht="14.25" x14ac:dyDescent="0.2">
      <c r="A97" s="1060"/>
      <c r="B97" s="1061"/>
      <c r="C97" s="1061"/>
      <c r="D97" s="1061"/>
      <c r="E97" s="1061"/>
      <c r="F97" s="1061"/>
      <c r="G97" s="1061"/>
      <c r="H97" s="1061"/>
      <c r="I97" s="1061"/>
      <c r="J97" s="1061"/>
      <c r="K97" s="1061"/>
      <c r="L97" s="1061"/>
      <c r="M97" s="1061"/>
      <c r="N97" s="1061"/>
      <c r="O97" s="1061"/>
      <c r="P97" s="2379"/>
    </row>
    <row r="98" spans="1:16" ht="14.25" x14ac:dyDescent="0.2">
      <c r="A98" s="1060"/>
      <c r="B98" s="1061"/>
      <c r="C98" s="1061"/>
      <c r="D98" s="1061"/>
      <c r="E98" s="1061"/>
      <c r="F98" s="1061"/>
      <c r="G98" s="1061"/>
      <c r="H98" s="1061"/>
      <c r="I98" s="1061"/>
      <c r="J98" s="1061"/>
      <c r="K98" s="1061"/>
      <c r="L98" s="1061"/>
      <c r="M98" s="1061"/>
      <c r="N98" s="1061"/>
      <c r="O98" s="1061"/>
      <c r="P98" s="2379"/>
    </row>
    <row r="99" spans="1:16" ht="14.25" x14ac:dyDescent="0.2">
      <c r="A99" s="1060"/>
      <c r="B99" s="1061"/>
      <c r="C99" s="1061"/>
      <c r="D99" s="1061"/>
      <c r="E99" s="1061"/>
      <c r="F99" s="1061"/>
      <c r="G99" s="1061"/>
      <c r="H99" s="1061"/>
      <c r="I99" s="1061"/>
      <c r="J99" s="1061"/>
      <c r="K99" s="1061"/>
      <c r="L99" s="1061"/>
      <c r="M99" s="1061"/>
      <c r="N99" s="1061"/>
      <c r="O99" s="1061"/>
      <c r="P99" s="2379"/>
    </row>
    <row r="100" spans="1:16" ht="14.25" x14ac:dyDescent="0.2">
      <c r="A100" s="1060"/>
      <c r="B100" s="1061"/>
      <c r="C100" s="1061"/>
      <c r="D100" s="1061"/>
      <c r="E100" s="1061"/>
      <c r="F100" s="1061"/>
      <c r="G100" s="1061"/>
      <c r="H100" s="1061"/>
      <c r="I100" s="1061"/>
      <c r="J100" s="1061"/>
      <c r="K100" s="1061"/>
      <c r="L100" s="1061"/>
      <c r="M100" s="1061"/>
      <c r="N100" s="1061"/>
      <c r="O100" s="1061"/>
      <c r="P100" s="2379"/>
    </row>
    <row r="101" spans="1:16" ht="14.25" x14ac:dyDescent="0.2">
      <c r="A101" s="1060"/>
      <c r="B101" s="1061"/>
      <c r="C101" s="1061"/>
      <c r="D101" s="1061"/>
      <c r="E101" s="1061"/>
      <c r="F101" s="1061"/>
      <c r="G101" s="1061"/>
      <c r="H101" s="1061"/>
      <c r="I101" s="1061"/>
      <c r="J101" s="1061"/>
      <c r="K101" s="1061"/>
      <c r="L101" s="1061"/>
      <c r="M101" s="1061"/>
      <c r="N101" s="1061"/>
      <c r="O101" s="1061"/>
      <c r="P101" s="2379"/>
    </row>
    <row r="102" spans="1:16" ht="14.25" x14ac:dyDescent="0.2">
      <c r="A102" s="1060"/>
      <c r="B102" s="1061"/>
      <c r="C102" s="1061"/>
      <c r="D102" s="1061"/>
      <c r="E102" s="1061"/>
      <c r="F102" s="1061"/>
      <c r="G102" s="1061"/>
      <c r="H102" s="1061"/>
      <c r="I102" s="1061"/>
      <c r="J102" s="1061"/>
      <c r="K102" s="1061"/>
      <c r="L102" s="1061"/>
      <c r="M102" s="1061"/>
      <c r="N102" s="1061"/>
      <c r="O102" s="1061"/>
      <c r="P102" s="2379"/>
    </row>
    <row r="103" spans="1:16" ht="14.25" x14ac:dyDescent="0.2">
      <c r="A103" s="1060"/>
      <c r="B103" s="1061"/>
      <c r="C103" s="1061"/>
      <c r="D103" s="1061"/>
      <c r="E103" s="1061"/>
      <c r="F103" s="1061"/>
      <c r="G103" s="1061"/>
      <c r="H103" s="1061"/>
      <c r="I103" s="1061"/>
      <c r="J103" s="1061"/>
      <c r="K103" s="1061"/>
      <c r="L103" s="1061"/>
      <c r="M103" s="1061"/>
      <c r="N103" s="1061"/>
      <c r="O103" s="1061"/>
      <c r="P103" s="2379"/>
    </row>
    <row r="104" spans="1:16" ht="14.25" x14ac:dyDescent="0.2">
      <c r="A104" s="1060"/>
      <c r="B104" s="1061"/>
      <c r="C104" s="1061"/>
      <c r="D104" s="1061"/>
      <c r="E104" s="1061"/>
      <c r="F104" s="1061"/>
      <c r="G104" s="1061"/>
      <c r="H104" s="1061"/>
      <c r="I104" s="1061"/>
      <c r="J104" s="1061"/>
      <c r="K104" s="1061"/>
      <c r="L104" s="1061"/>
      <c r="M104" s="1061"/>
      <c r="N104" s="1061"/>
      <c r="O104" s="1061"/>
      <c r="P104" s="2379"/>
    </row>
    <row r="105" spans="1:16" ht="14.25" x14ac:dyDescent="0.2">
      <c r="A105" s="1060"/>
      <c r="B105" s="1061"/>
      <c r="C105" s="1061"/>
      <c r="D105" s="1061"/>
      <c r="E105" s="1061"/>
      <c r="F105" s="1061"/>
      <c r="G105" s="1061"/>
      <c r="H105" s="1061"/>
      <c r="I105" s="1061"/>
      <c r="J105" s="1061"/>
      <c r="K105" s="1061"/>
      <c r="L105" s="1061"/>
      <c r="M105" s="1061"/>
      <c r="N105" s="1061"/>
      <c r="O105" s="1061"/>
      <c r="P105" s="2379"/>
    </row>
    <row r="106" spans="1:16" ht="14.25" x14ac:dyDescent="0.2">
      <c r="A106" s="1060"/>
      <c r="B106" s="1061"/>
      <c r="C106" s="1061"/>
      <c r="D106" s="1061"/>
      <c r="E106" s="1061"/>
      <c r="F106" s="1061"/>
      <c r="G106" s="1061"/>
      <c r="H106" s="1061"/>
      <c r="I106" s="1061"/>
      <c r="J106" s="1061"/>
      <c r="K106" s="1061"/>
      <c r="L106" s="1061"/>
      <c r="M106" s="1061"/>
      <c r="N106" s="1061"/>
      <c r="O106" s="1061"/>
      <c r="P106" s="2379"/>
    </row>
    <row r="107" spans="1:16" ht="14.25" x14ac:dyDescent="0.2">
      <c r="A107" s="1060"/>
      <c r="B107" s="1061"/>
      <c r="C107" s="1061"/>
      <c r="D107" s="1061"/>
      <c r="E107" s="1061"/>
      <c r="F107" s="1061"/>
      <c r="G107" s="1061"/>
      <c r="H107" s="1061"/>
      <c r="I107" s="1061"/>
      <c r="J107" s="1061"/>
      <c r="K107" s="1061"/>
      <c r="L107" s="1061"/>
      <c r="M107" s="1061"/>
      <c r="N107" s="1061"/>
      <c r="O107" s="1061"/>
      <c r="P107" s="2379"/>
    </row>
    <row r="108" spans="1:16" ht="14.25" x14ac:dyDescent="0.2">
      <c r="A108" s="1060"/>
      <c r="B108" s="1061"/>
      <c r="C108" s="1061"/>
      <c r="D108" s="1061"/>
      <c r="E108" s="1061"/>
      <c r="F108" s="1061"/>
      <c r="G108" s="1061"/>
      <c r="H108" s="1061"/>
      <c r="I108" s="1061"/>
      <c r="J108" s="1061"/>
      <c r="K108" s="1061"/>
      <c r="L108" s="1061"/>
      <c r="M108" s="1061"/>
      <c r="N108" s="1061"/>
      <c r="O108" s="1061"/>
      <c r="P108" s="2379"/>
    </row>
    <row r="109" spans="1:16" ht="14.25" x14ac:dyDescent="0.2">
      <c r="A109" s="1060"/>
      <c r="B109" s="1061"/>
      <c r="C109" s="1061"/>
      <c r="D109" s="1061"/>
      <c r="E109" s="1061"/>
      <c r="F109" s="1061"/>
      <c r="G109" s="1061"/>
      <c r="H109" s="1061"/>
      <c r="I109" s="1061"/>
      <c r="J109" s="1061"/>
      <c r="K109" s="1061"/>
      <c r="L109" s="1061"/>
      <c r="M109" s="1061"/>
      <c r="N109" s="1061"/>
      <c r="O109" s="1061"/>
      <c r="P109" s="2379"/>
    </row>
    <row r="110" spans="1:16" ht="14.25" x14ac:dyDescent="0.2">
      <c r="A110" s="1060"/>
      <c r="B110" s="1061"/>
      <c r="C110" s="1061"/>
      <c r="D110" s="1061"/>
      <c r="E110" s="1061"/>
      <c r="F110" s="1061"/>
      <c r="G110" s="1061"/>
      <c r="H110" s="1061"/>
      <c r="I110" s="1061"/>
      <c r="J110" s="1061"/>
      <c r="K110" s="1061"/>
      <c r="L110" s="1061"/>
      <c r="M110" s="1061"/>
      <c r="N110" s="1061"/>
      <c r="O110" s="1061"/>
      <c r="P110" s="2379"/>
    </row>
    <row r="111" spans="1:16" ht="14.25" x14ac:dyDescent="0.2">
      <c r="A111" s="1060"/>
      <c r="B111" s="1061"/>
      <c r="C111" s="1061"/>
      <c r="D111" s="1061"/>
      <c r="E111" s="1061"/>
      <c r="F111" s="1061"/>
      <c r="G111" s="1061"/>
      <c r="H111" s="1061"/>
      <c r="I111" s="1061"/>
      <c r="J111" s="1061"/>
      <c r="K111" s="1061"/>
      <c r="L111" s="1061"/>
      <c r="M111" s="1061"/>
      <c r="N111" s="1061"/>
      <c r="O111" s="1061"/>
      <c r="P111" s="2379"/>
    </row>
    <row r="112" spans="1:16" ht="14.25" x14ac:dyDescent="0.2">
      <c r="A112" s="1060"/>
      <c r="B112" s="1061"/>
      <c r="C112" s="1061"/>
      <c r="D112" s="1061"/>
      <c r="E112" s="1061"/>
      <c r="F112" s="1061"/>
      <c r="G112" s="1061"/>
      <c r="H112" s="1061"/>
      <c r="I112" s="1061"/>
      <c r="J112" s="1061"/>
      <c r="K112" s="1061"/>
      <c r="L112" s="1061"/>
      <c r="M112" s="1061"/>
      <c r="N112" s="1061"/>
      <c r="O112" s="1061"/>
      <c r="P112" s="2379"/>
    </row>
    <row r="113" spans="1:16" ht="14.25" x14ac:dyDescent="0.2">
      <c r="A113" s="1060"/>
      <c r="B113" s="1061"/>
      <c r="C113" s="1061"/>
      <c r="D113" s="1061"/>
      <c r="E113" s="1061"/>
      <c r="F113" s="1061"/>
      <c r="G113" s="1061"/>
      <c r="H113" s="1061"/>
      <c r="I113" s="1061"/>
      <c r="J113" s="1061"/>
      <c r="K113" s="1061"/>
      <c r="L113" s="1061"/>
      <c r="M113" s="1061"/>
      <c r="N113" s="1061"/>
      <c r="O113" s="1061"/>
      <c r="P113" s="2379"/>
    </row>
    <row r="114" spans="1:16" ht="14.25" x14ac:dyDescent="0.2">
      <c r="A114" s="1060"/>
      <c r="B114" s="1061"/>
      <c r="C114" s="1061"/>
      <c r="D114" s="1061"/>
      <c r="E114" s="1061"/>
      <c r="F114" s="1061"/>
      <c r="G114" s="1061"/>
      <c r="H114" s="1061"/>
      <c r="I114" s="1061"/>
      <c r="J114" s="1061"/>
      <c r="K114" s="1061"/>
      <c r="L114" s="1061"/>
      <c r="M114" s="1061"/>
      <c r="N114" s="1061"/>
      <c r="O114" s="1061"/>
      <c r="P114" s="2379"/>
    </row>
    <row r="115" spans="1:16" ht="14.25" x14ac:dyDescent="0.2">
      <c r="A115" s="1060"/>
      <c r="B115" s="1061"/>
      <c r="C115" s="1061"/>
      <c r="D115" s="1061"/>
      <c r="E115" s="1061"/>
      <c r="F115" s="1061"/>
      <c r="G115" s="1061"/>
      <c r="H115" s="1061"/>
      <c r="I115" s="1061"/>
      <c r="J115" s="1061"/>
      <c r="K115" s="1061"/>
      <c r="L115" s="1061"/>
      <c r="M115" s="1061"/>
      <c r="N115" s="1061"/>
      <c r="O115" s="1061"/>
      <c r="P115" s="2379"/>
    </row>
    <row r="116" spans="1:16" ht="14.25" x14ac:dyDescent="0.2">
      <c r="A116" s="1060"/>
      <c r="B116" s="1061"/>
      <c r="C116" s="1061"/>
      <c r="D116" s="1061"/>
      <c r="E116" s="1061"/>
      <c r="F116" s="1061"/>
      <c r="G116" s="1061"/>
      <c r="H116" s="1061"/>
      <c r="I116" s="1061"/>
      <c r="J116" s="1061"/>
      <c r="K116" s="1061"/>
      <c r="L116" s="1061"/>
      <c r="M116" s="1061"/>
      <c r="N116" s="1061"/>
      <c r="O116" s="1061"/>
      <c r="P116" s="2379"/>
    </row>
    <row r="117" spans="1:16" ht="14.25" x14ac:dyDescent="0.2">
      <c r="A117" s="1060"/>
      <c r="B117" s="1061"/>
      <c r="C117" s="1061"/>
      <c r="D117" s="1061"/>
      <c r="E117" s="1061"/>
      <c r="F117" s="1061"/>
      <c r="G117" s="1061"/>
      <c r="H117" s="1061"/>
      <c r="I117" s="1061"/>
      <c r="J117" s="1061"/>
      <c r="K117" s="1061"/>
      <c r="L117" s="1061"/>
      <c r="M117" s="1061"/>
      <c r="N117" s="1061"/>
      <c r="O117" s="1061"/>
      <c r="P117" s="2379"/>
    </row>
    <row r="118" spans="1:16" ht="14.25" x14ac:dyDescent="0.2">
      <c r="A118" s="1060"/>
      <c r="B118" s="1061"/>
      <c r="C118" s="1061"/>
      <c r="D118" s="1061"/>
      <c r="E118" s="1061"/>
      <c r="F118" s="1061"/>
      <c r="G118" s="1061"/>
      <c r="H118" s="1061"/>
      <c r="I118" s="1061"/>
      <c r="J118" s="1061"/>
      <c r="K118" s="1061"/>
      <c r="L118" s="1061"/>
      <c r="M118" s="1061"/>
      <c r="N118" s="1061"/>
      <c r="O118" s="1061"/>
      <c r="P118" s="2379"/>
    </row>
    <row r="119" spans="1:16" ht="14.25" x14ac:dyDescent="0.2">
      <c r="A119" s="1060"/>
      <c r="B119" s="1061"/>
      <c r="C119" s="1061"/>
      <c r="D119" s="1061"/>
      <c r="E119" s="1061"/>
      <c r="F119" s="1061"/>
      <c r="G119" s="1061"/>
      <c r="H119" s="1061"/>
      <c r="I119" s="1061"/>
      <c r="J119" s="1061"/>
      <c r="K119" s="1061"/>
      <c r="L119" s="1061"/>
      <c r="M119" s="1061"/>
      <c r="N119" s="1061"/>
      <c r="O119" s="1061"/>
      <c r="P119" s="2379"/>
    </row>
    <row r="120" spans="1:16" ht="14.25" x14ac:dyDescent="0.2">
      <c r="A120" s="1060"/>
      <c r="B120" s="1061"/>
      <c r="C120" s="1061"/>
      <c r="D120" s="1061"/>
      <c r="E120" s="1061"/>
      <c r="F120" s="1061"/>
      <c r="G120" s="1061"/>
      <c r="H120" s="1061"/>
      <c r="I120" s="1061"/>
      <c r="J120" s="1061"/>
      <c r="K120" s="1061"/>
      <c r="L120" s="1061"/>
      <c r="M120" s="1061"/>
      <c r="N120" s="1061"/>
      <c r="O120" s="1061"/>
      <c r="P120" s="2379"/>
    </row>
    <row r="121" spans="1:16" ht="14.25" x14ac:dyDescent="0.2">
      <c r="A121" s="1060"/>
      <c r="B121" s="1061"/>
      <c r="C121" s="1061"/>
      <c r="D121" s="1061"/>
      <c r="E121" s="1061"/>
      <c r="F121" s="1061"/>
      <c r="G121" s="1061"/>
      <c r="H121" s="1061"/>
      <c r="I121" s="1061"/>
      <c r="J121" s="1061"/>
      <c r="K121" s="1061"/>
      <c r="L121" s="1061"/>
      <c r="M121" s="1061"/>
      <c r="N121" s="1061"/>
      <c r="O121" s="1061"/>
      <c r="P121" s="2379"/>
    </row>
    <row r="122" spans="1:16" ht="14.25" x14ac:dyDescent="0.2">
      <c r="A122" s="1060"/>
      <c r="B122" s="1061"/>
      <c r="C122" s="1061"/>
      <c r="D122" s="1061"/>
      <c r="E122" s="1061"/>
      <c r="F122" s="1061"/>
      <c r="G122" s="1061"/>
      <c r="H122" s="1061"/>
      <c r="I122" s="1061"/>
      <c r="J122" s="1061"/>
      <c r="K122" s="1061"/>
      <c r="L122" s="1061"/>
      <c r="M122" s="1061"/>
      <c r="N122" s="1061"/>
      <c r="O122" s="1061"/>
      <c r="P122" s="2379"/>
    </row>
    <row r="123" spans="1:16" ht="14.25" x14ac:dyDescent="0.2">
      <c r="A123" s="1060"/>
      <c r="B123" s="1061"/>
      <c r="C123" s="1061"/>
      <c r="D123" s="1061"/>
      <c r="E123" s="1061"/>
      <c r="F123" s="1061"/>
      <c r="G123" s="1061"/>
      <c r="H123" s="1061"/>
      <c r="I123" s="1061"/>
      <c r="J123" s="1061"/>
      <c r="K123" s="1061"/>
      <c r="L123" s="1061"/>
      <c r="M123" s="1061"/>
      <c r="N123" s="1061"/>
      <c r="O123" s="1061"/>
      <c r="P123" s="2379"/>
    </row>
    <row r="124" spans="1:16" ht="14.25" x14ac:dyDescent="0.2">
      <c r="A124" s="1060"/>
      <c r="B124" s="1061"/>
      <c r="C124" s="1061"/>
      <c r="D124" s="1061"/>
      <c r="E124" s="1061"/>
      <c r="F124" s="1061"/>
      <c r="G124" s="1061"/>
      <c r="H124" s="1061"/>
      <c r="I124" s="1061"/>
      <c r="J124" s="1061"/>
      <c r="K124" s="1061"/>
      <c r="L124" s="1061"/>
      <c r="M124" s="1061"/>
      <c r="N124" s="1061"/>
      <c r="O124" s="1061"/>
      <c r="P124" s="2379"/>
    </row>
    <row r="125" spans="1:16" ht="14.25" x14ac:dyDescent="0.2">
      <c r="A125" s="1060"/>
      <c r="B125" s="1061"/>
      <c r="C125" s="1061"/>
      <c r="D125" s="1061"/>
      <c r="E125" s="1061"/>
      <c r="F125" s="1061"/>
      <c r="G125" s="1061"/>
      <c r="H125" s="1061"/>
      <c r="I125" s="1061"/>
      <c r="J125" s="1061"/>
      <c r="K125" s="1061"/>
      <c r="L125" s="1061"/>
      <c r="M125" s="1061"/>
      <c r="N125" s="1061"/>
      <c r="O125" s="1061"/>
      <c r="P125" s="2379"/>
    </row>
    <row r="126" spans="1:16" ht="14.25" x14ac:dyDescent="0.2">
      <c r="A126" s="1060"/>
      <c r="B126" s="1061"/>
      <c r="C126" s="1061"/>
      <c r="D126" s="1061"/>
      <c r="E126" s="1061"/>
      <c r="F126" s="1061"/>
      <c r="G126" s="1061"/>
      <c r="H126" s="1061"/>
      <c r="I126" s="1061"/>
      <c r="J126" s="1061"/>
      <c r="K126" s="1061"/>
      <c r="L126" s="1061"/>
      <c r="M126" s="1061"/>
      <c r="N126" s="1061"/>
      <c r="O126" s="1061"/>
      <c r="P126" s="2379"/>
    </row>
    <row r="127" spans="1:16" ht="14.25" x14ac:dyDescent="0.2">
      <c r="A127" s="1060"/>
      <c r="B127" s="1061"/>
      <c r="C127" s="1061"/>
      <c r="D127" s="1061"/>
      <c r="E127" s="1061"/>
      <c r="F127" s="1061"/>
      <c r="G127" s="1061"/>
      <c r="H127" s="1061"/>
      <c r="I127" s="1061"/>
      <c r="J127" s="1061"/>
      <c r="K127" s="1061"/>
      <c r="L127" s="1061"/>
      <c r="M127" s="1061"/>
      <c r="N127" s="1061"/>
      <c r="O127" s="1061"/>
      <c r="P127" s="2379"/>
    </row>
    <row r="128" spans="1:16" ht="14.25" x14ac:dyDescent="0.2">
      <c r="A128" s="1060"/>
      <c r="B128" s="1061"/>
      <c r="C128" s="1061"/>
      <c r="D128" s="1061"/>
      <c r="E128" s="1061"/>
      <c r="F128" s="1061"/>
      <c r="G128" s="1061"/>
      <c r="H128" s="1061"/>
      <c r="I128" s="1061"/>
      <c r="J128" s="1061"/>
      <c r="K128" s="1061"/>
      <c r="L128" s="1061"/>
      <c r="M128" s="1061"/>
      <c r="N128" s="1061"/>
      <c r="O128" s="1061"/>
      <c r="P128" s="2379"/>
    </row>
    <row r="129" spans="1:16" ht="14.25" x14ac:dyDescent="0.2">
      <c r="A129" s="1060"/>
      <c r="B129" s="1061"/>
      <c r="C129" s="1061"/>
      <c r="D129" s="1061"/>
      <c r="E129" s="1061"/>
      <c r="F129" s="1061"/>
      <c r="G129" s="1061"/>
      <c r="H129" s="1061"/>
      <c r="I129" s="1061"/>
      <c r="J129" s="1061"/>
      <c r="K129" s="1061"/>
      <c r="L129" s="1061"/>
      <c r="M129" s="1061"/>
      <c r="N129" s="1061"/>
      <c r="O129" s="1061"/>
      <c r="P129" s="2379"/>
    </row>
    <row r="130" spans="1:16" ht="14.25" x14ac:dyDescent="0.2">
      <c r="A130" s="1060"/>
      <c r="B130" s="1061"/>
      <c r="C130" s="1061"/>
      <c r="D130" s="1061"/>
      <c r="E130" s="1061"/>
      <c r="F130" s="1061"/>
      <c r="G130" s="1061"/>
      <c r="H130" s="1061"/>
      <c r="I130" s="1061"/>
      <c r="J130" s="1061"/>
      <c r="K130" s="1061"/>
      <c r="L130" s="1061"/>
      <c r="M130" s="1061"/>
      <c r="N130" s="1061"/>
      <c r="O130" s="1061"/>
      <c r="P130" s="2379"/>
    </row>
    <row r="131" spans="1:16" ht="14.25" x14ac:dyDescent="0.2">
      <c r="A131" s="1060"/>
      <c r="B131" s="1061"/>
      <c r="C131" s="1061"/>
      <c r="D131" s="1061"/>
      <c r="E131" s="1061"/>
      <c r="F131" s="1061"/>
      <c r="G131" s="1061"/>
      <c r="H131" s="1061"/>
      <c r="I131" s="1061"/>
      <c r="J131" s="1061"/>
      <c r="K131" s="1061"/>
      <c r="L131" s="1061"/>
      <c r="M131" s="1061"/>
      <c r="N131" s="1061"/>
      <c r="O131" s="1061"/>
      <c r="P131" s="2379"/>
    </row>
    <row r="132" spans="1:16" ht="14.25" x14ac:dyDescent="0.2">
      <c r="A132" s="1060"/>
      <c r="B132" s="1061"/>
      <c r="C132" s="1061"/>
      <c r="D132" s="1061"/>
      <c r="E132" s="1061"/>
      <c r="F132" s="1061"/>
      <c r="G132" s="1061"/>
      <c r="H132" s="1061"/>
      <c r="I132" s="1061"/>
      <c r="J132" s="1061"/>
      <c r="K132" s="1061"/>
      <c r="L132" s="1061"/>
      <c r="M132" s="1061"/>
      <c r="N132" s="1061"/>
      <c r="O132" s="1061"/>
      <c r="P132" s="2379"/>
    </row>
    <row r="133" spans="1:16" ht="14.25" x14ac:dyDescent="0.2">
      <c r="A133" s="1060"/>
      <c r="B133" s="1061"/>
      <c r="C133" s="1061"/>
      <c r="D133" s="1061"/>
      <c r="E133" s="1061"/>
      <c r="F133" s="1061"/>
      <c r="G133" s="1061"/>
      <c r="H133" s="1061"/>
      <c r="I133" s="1061"/>
      <c r="J133" s="1061"/>
      <c r="K133" s="1061"/>
      <c r="L133" s="1061"/>
      <c r="M133" s="1061"/>
      <c r="N133" s="1061"/>
      <c r="O133" s="1061"/>
      <c r="P133" s="2379"/>
    </row>
    <row r="134" spans="1:16" ht="14.25" x14ac:dyDescent="0.2">
      <c r="A134" s="1060"/>
      <c r="B134" s="1061"/>
      <c r="C134" s="1061"/>
      <c r="D134" s="1061"/>
      <c r="E134" s="1061"/>
      <c r="F134" s="1061"/>
      <c r="G134" s="1061"/>
      <c r="H134" s="1061"/>
      <c r="I134" s="1061"/>
      <c r="J134" s="1061"/>
      <c r="K134" s="1061"/>
      <c r="L134" s="1061"/>
      <c r="M134" s="1061"/>
      <c r="N134" s="1061"/>
      <c r="O134" s="1061"/>
      <c r="P134" s="2379"/>
    </row>
    <row r="135" spans="1:16" ht="14.25" x14ac:dyDescent="0.2">
      <c r="A135" s="1060"/>
      <c r="B135" s="1061"/>
      <c r="C135" s="1061"/>
      <c r="D135" s="1061"/>
      <c r="E135" s="1061"/>
      <c r="F135" s="1061"/>
      <c r="G135" s="1061"/>
      <c r="H135" s="1061"/>
      <c r="I135" s="1061"/>
      <c r="J135" s="1061"/>
      <c r="K135" s="1061"/>
      <c r="L135" s="1061"/>
      <c r="M135" s="1061"/>
      <c r="N135" s="1061"/>
      <c r="O135" s="1061"/>
      <c r="P135" s="2379"/>
    </row>
    <row r="136" spans="1:16" ht="14.25" x14ac:dyDescent="0.2">
      <c r="A136" s="1060"/>
      <c r="B136" s="1061"/>
      <c r="C136" s="1061"/>
      <c r="D136" s="1061"/>
      <c r="E136" s="1061"/>
      <c r="F136" s="1061"/>
      <c r="G136" s="1061"/>
      <c r="H136" s="1061"/>
      <c r="I136" s="1061"/>
      <c r="J136" s="1061"/>
      <c r="K136" s="1061"/>
      <c r="L136" s="1061"/>
      <c r="M136" s="1061"/>
      <c r="N136" s="1061"/>
      <c r="O136" s="1061"/>
      <c r="P136" s="2379"/>
    </row>
    <row r="137" spans="1:16" ht="14.25" x14ac:dyDescent="0.2">
      <c r="A137" s="1060"/>
      <c r="B137" s="1061"/>
      <c r="C137" s="1061"/>
      <c r="D137" s="1061"/>
      <c r="E137" s="1061"/>
      <c r="F137" s="1061"/>
      <c r="G137" s="1061"/>
      <c r="H137" s="1061"/>
      <c r="I137" s="1061"/>
      <c r="J137" s="1061"/>
      <c r="K137" s="1061"/>
      <c r="L137" s="1061"/>
      <c r="M137" s="1061"/>
      <c r="N137" s="1061"/>
      <c r="O137" s="1061"/>
      <c r="P137" s="2379"/>
    </row>
    <row r="138" spans="1:16" ht="14.25" x14ac:dyDescent="0.2">
      <c r="A138" s="1060"/>
      <c r="B138" s="1061"/>
      <c r="C138" s="1061"/>
      <c r="D138" s="1061"/>
      <c r="E138" s="1061"/>
      <c r="F138" s="1061"/>
      <c r="G138" s="1061"/>
      <c r="H138" s="1061"/>
      <c r="I138" s="1061"/>
      <c r="J138" s="1061"/>
      <c r="K138" s="1061"/>
      <c r="L138" s="1061"/>
      <c r="M138" s="1061"/>
      <c r="N138" s="1061"/>
      <c r="O138" s="1061"/>
      <c r="P138" s="2379"/>
    </row>
    <row r="139" spans="1:16" ht="14.25" x14ac:dyDescent="0.2">
      <c r="A139" s="1060"/>
      <c r="B139" s="1061"/>
      <c r="C139" s="1061"/>
      <c r="D139" s="1061"/>
      <c r="E139" s="1061"/>
      <c r="F139" s="1061"/>
      <c r="G139" s="1061"/>
      <c r="H139" s="1061"/>
      <c r="I139" s="1061"/>
      <c r="J139" s="1061"/>
      <c r="K139" s="1061"/>
      <c r="L139" s="1061"/>
      <c r="M139" s="1061"/>
      <c r="N139" s="1061"/>
      <c r="O139" s="1061"/>
      <c r="P139" s="2379"/>
    </row>
    <row r="140" spans="1:16" ht="14.25" x14ac:dyDescent="0.2">
      <c r="A140" s="1060"/>
      <c r="B140" s="1061"/>
      <c r="C140" s="1061"/>
      <c r="D140" s="1061"/>
      <c r="E140" s="1061"/>
      <c r="F140" s="1061"/>
      <c r="G140" s="1061"/>
      <c r="H140" s="1061"/>
      <c r="I140" s="1061"/>
      <c r="J140" s="1061"/>
      <c r="K140" s="1061"/>
      <c r="L140" s="1061"/>
      <c r="M140" s="1061"/>
      <c r="N140" s="1061"/>
      <c r="O140" s="1061"/>
      <c r="P140" s="2379"/>
    </row>
    <row r="141" spans="1:16" ht="14.25" x14ac:dyDescent="0.2">
      <c r="A141" s="1060"/>
      <c r="B141" s="1061"/>
      <c r="C141" s="1061"/>
      <c r="D141" s="1061"/>
      <c r="E141" s="1061"/>
      <c r="F141" s="1061"/>
      <c r="G141" s="1061"/>
      <c r="H141" s="1061"/>
      <c r="I141" s="1061"/>
      <c r="J141" s="1061"/>
      <c r="K141" s="1061"/>
      <c r="L141" s="1061"/>
      <c r="M141" s="1061"/>
      <c r="N141" s="1061"/>
      <c r="O141" s="1061"/>
      <c r="P141" s="2379"/>
    </row>
    <row r="142" spans="1:16" ht="14.25" x14ac:dyDescent="0.2">
      <c r="A142" s="1060"/>
      <c r="B142" s="1061"/>
      <c r="C142" s="1061"/>
      <c r="D142" s="1061"/>
      <c r="E142" s="1061"/>
      <c r="F142" s="1061"/>
      <c r="G142" s="1061"/>
      <c r="H142" s="1061"/>
      <c r="I142" s="1061"/>
      <c r="J142" s="1061"/>
      <c r="K142" s="1061"/>
      <c r="L142" s="1061"/>
      <c r="M142" s="1061"/>
      <c r="N142" s="1061"/>
      <c r="O142" s="1061"/>
      <c r="P142" s="2379"/>
    </row>
    <row r="143" spans="1:16" ht="14.25" x14ac:dyDescent="0.2">
      <c r="A143" s="1060"/>
      <c r="B143" s="1061"/>
      <c r="C143" s="1061"/>
      <c r="D143" s="1061"/>
      <c r="E143" s="1061"/>
      <c r="F143" s="1061"/>
      <c r="G143" s="1061"/>
      <c r="H143" s="1061"/>
      <c r="I143" s="1061"/>
      <c r="J143" s="1061"/>
      <c r="K143" s="1061"/>
      <c r="L143" s="1061"/>
      <c r="M143" s="1061"/>
      <c r="N143" s="1061"/>
      <c r="O143" s="1061"/>
      <c r="P143" s="2379"/>
    </row>
    <row r="144" spans="1:16" ht="14.25" x14ac:dyDescent="0.2">
      <c r="A144" s="1060"/>
      <c r="B144" s="1061"/>
      <c r="C144" s="1061"/>
      <c r="D144" s="1061"/>
      <c r="E144" s="1061"/>
      <c r="F144" s="1061"/>
      <c r="G144" s="1061"/>
      <c r="H144" s="1061"/>
      <c r="I144" s="1061"/>
      <c r="J144" s="1061"/>
      <c r="K144" s="1061"/>
      <c r="L144" s="1061"/>
      <c r="M144" s="1061"/>
      <c r="N144" s="1061"/>
      <c r="O144" s="1061"/>
      <c r="P144" s="2379"/>
    </row>
    <row r="145" spans="1:16" ht="14.25" x14ac:dyDescent="0.2">
      <c r="A145" s="1060"/>
      <c r="B145" s="1061"/>
      <c r="C145" s="1061"/>
      <c r="D145" s="1061"/>
      <c r="E145" s="1061"/>
      <c r="F145" s="1061"/>
      <c r="G145" s="1061"/>
      <c r="H145" s="1061"/>
      <c r="I145" s="1061"/>
      <c r="J145" s="1061"/>
      <c r="K145" s="1061"/>
      <c r="L145" s="1061"/>
      <c r="M145" s="1061"/>
      <c r="N145" s="1061"/>
      <c r="O145" s="1061"/>
      <c r="P145" s="2379"/>
    </row>
    <row r="146" spans="1:16" ht="14.25" x14ac:dyDescent="0.2">
      <c r="A146" s="1060"/>
      <c r="B146" s="1061"/>
      <c r="C146" s="1061"/>
      <c r="D146" s="1061"/>
      <c r="E146" s="1061"/>
      <c r="F146" s="1061"/>
      <c r="G146" s="1061"/>
      <c r="H146" s="1061"/>
      <c r="I146" s="1061"/>
      <c r="J146" s="1061"/>
      <c r="K146" s="1061"/>
      <c r="L146" s="1061"/>
      <c r="M146" s="1061"/>
      <c r="N146" s="1061"/>
      <c r="O146" s="1061"/>
      <c r="P146" s="2379"/>
    </row>
    <row r="147" spans="1:16" ht="14.25" x14ac:dyDescent="0.2">
      <c r="A147" s="1060"/>
      <c r="B147" s="1061"/>
      <c r="C147" s="1061"/>
      <c r="D147" s="1061"/>
      <c r="E147" s="1061"/>
      <c r="F147" s="1061"/>
      <c r="G147" s="1061"/>
      <c r="H147" s="1061"/>
      <c r="I147" s="1061"/>
      <c r="J147" s="1061"/>
      <c r="K147" s="1061"/>
      <c r="L147" s="1061"/>
      <c r="M147" s="1061"/>
      <c r="N147" s="1061"/>
      <c r="O147" s="1061"/>
      <c r="P147" s="2379"/>
    </row>
    <row r="148" spans="1:16" ht="14.25" x14ac:dyDescent="0.2">
      <c r="A148" s="1060"/>
      <c r="B148" s="1061"/>
      <c r="C148" s="1061"/>
      <c r="D148" s="1061"/>
      <c r="E148" s="1061"/>
      <c r="F148" s="1061"/>
      <c r="G148" s="1061"/>
      <c r="H148" s="1061"/>
      <c r="I148" s="1061"/>
      <c r="J148" s="1061"/>
      <c r="K148" s="1061"/>
      <c r="L148" s="1061"/>
      <c r="M148" s="1061"/>
      <c r="N148" s="1061"/>
      <c r="O148" s="1061"/>
      <c r="P148" s="2379"/>
    </row>
    <row r="149" spans="1:16" ht="14.25" x14ac:dyDescent="0.2">
      <c r="A149" s="1060"/>
      <c r="B149" s="1061"/>
      <c r="C149" s="1061"/>
      <c r="D149" s="1061"/>
      <c r="E149" s="1061"/>
      <c r="F149" s="1061"/>
      <c r="G149" s="1061"/>
      <c r="H149" s="1061"/>
      <c r="I149" s="1061"/>
      <c r="J149" s="1061"/>
      <c r="K149" s="1061"/>
      <c r="L149" s="1061"/>
      <c r="M149" s="1061"/>
      <c r="N149" s="1061"/>
      <c r="O149" s="1061"/>
      <c r="P149" s="2379"/>
    </row>
    <row r="150" spans="1:16" ht="14.25" x14ac:dyDescent="0.2">
      <c r="A150" s="1060"/>
      <c r="B150" s="1061"/>
      <c r="C150" s="1061"/>
      <c r="D150" s="1061"/>
      <c r="E150" s="1061"/>
      <c r="F150" s="1061"/>
      <c r="G150" s="1061"/>
      <c r="H150" s="1061"/>
      <c r="I150" s="1061"/>
      <c r="J150" s="1061"/>
      <c r="K150" s="1061"/>
      <c r="L150" s="1061"/>
      <c r="M150" s="1061"/>
      <c r="N150" s="1061"/>
      <c r="O150" s="1061"/>
      <c r="P150" s="2379"/>
    </row>
    <row r="151" spans="1:16" ht="14.25" x14ac:dyDescent="0.2">
      <c r="A151" s="1060"/>
      <c r="B151" s="1061"/>
      <c r="C151" s="1061"/>
      <c r="D151" s="1061"/>
      <c r="E151" s="1061"/>
      <c r="F151" s="1061"/>
      <c r="G151" s="1061"/>
      <c r="H151" s="1061"/>
      <c r="I151" s="1061"/>
      <c r="J151" s="1061"/>
      <c r="K151" s="1061"/>
      <c r="L151" s="1061"/>
      <c r="M151" s="1061"/>
      <c r="N151" s="1061"/>
      <c r="O151" s="1061"/>
      <c r="P151" s="2379"/>
    </row>
    <row r="152" spans="1:16" ht="14.25" x14ac:dyDescent="0.2">
      <c r="A152" s="1060"/>
      <c r="B152" s="1061"/>
      <c r="C152" s="1061"/>
      <c r="D152" s="1061"/>
      <c r="E152" s="1061"/>
      <c r="F152" s="1061"/>
      <c r="G152" s="1061"/>
      <c r="H152" s="1061"/>
      <c r="I152" s="1061"/>
      <c r="J152" s="1061"/>
      <c r="K152" s="1061"/>
      <c r="L152" s="1061"/>
      <c r="M152" s="1061"/>
      <c r="N152" s="1061"/>
      <c r="O152" s="1061"/>
      <c r="P152" s="2379"/>
    </row>
    <row r="153" spans="1:16" ht="14.25" x14ac:dyDescent="0.2">
      <c r="A153" s="1060"/>
      <c r="B153" s="1061"/>
      <c r="C153" s="1061"/>
      <c r="D153" s="1061"/>
      <c r="E153" s="1061"/>
      <c r="F153" s="1061"/>
      <c r="G153" s="1061"/>
      <c r="H153" s="1061"/>
      <c r="I153" s="1061"/>
      <c r="J153" s="1061"/>
      <c r="K153" s="1061"/>
      <c r="L153" s="1061"/>
      <c r="M153" s="1061"/>
      <c r="N153" s="1061"/>
      <c r="O153" s="1061"/>
      <c r="P153" s="2379"/>
    </row>
    <row r="154" spans="1:16" ht="14.25" x14ac:dyDescent="0.2">
      <c r="A154" s="1060"/>
      <c r="B154" s="1061"/>
      <c r="C154" s="1061"/>
      <c r="D154" s="1061"/>
      <c r="E154" s="1061"/>
      <c r="F154" s="1061"/>
      <c r="G154" s="1061"/>
      <c r="H154" s="1061"/>
      <c r="I154" s="1061"/>
      <c r="J154" s="1061"/>
      <c r="K154" s="1061"/>
      <c r="L154" s="1061"/>
      <c r="M154" s="1061"/>
      <c r="N154" s="1061"/>
      <c r="O154" s="1061"/>
      <c r="P154" s="2379"/>
    </row>
    <row r="155" spans="1:16" ht="14.25" x14ac:dyDescent="0.2">
      <c r="A155" s="1060"/>
      <c r="B155" s="1061"/>
      <c r="C155" s="1061"/>
      <c r="D155" s="1061"/>
      <c r="E155" s="1061"/>
      <c r="F155" s="1061"/>
      <c r="G155" s="1061"/>
      <c r="H155" s="1061"/>
      <c r="I155" s="1061"/>
      <c r="J155" s="1061"/>
      <c r="K155" s="1061"/>
      <c r="L155" s="1061"/>
      <c r="M155" s="1061"/>
      <c r="N155" s="1061"/>
      <c r="O155" s="1061"/>
      <c r="P155" s="2379"/>
    </row>
    <row r="156" spans="1:16" ht="14.25" x14ac:dyDescent="0.2">
      <c r="A156" s="1060"/>
      <c r="B156" s="1061"/>
      <c r="C156" s="1061"/>
      <c r="D156" s="1061"/>
      <c r="E156" s="1061"/>
      <c r="F156" s="1061"/>
      <c r="G156" s="1061"/>
      <c r="H156" s="1061"/>
      <c r="I156" s="1061"/>
      <c r="J156" s="1061"/>
      <c r="K156" s="1061"/>
      <c r="L156" s="1061"/>
      <c r="M156" s="1061"/>
      <c r="N156" s="1061"/>
      <c r="O156" s="1061"/>
      <c r="P156" s="2379"/>
    </row>
    <row r="157" spans="1:16" ht="14.25" x14ac:dyDescent="0.2">
      <c r="A157" s="1060"/>
      <c r="B157" s="1061"/>
      <c r="C157" s="1061"/>
      <c r="D157" s="1061"/>
      <c r="E157" s="1061"/>
      <c r="F157" s="1061"/>
      <c r="G157" s="1061"/>
      <c r="H157" s="1061"/>
      <c r="I157" s="1061"/>
      <c r="J157" s="1061"/>
      <c r="K157" s="1061"/>
      <c r="L157" s="1061"/>
      <c r="M157" s="1061"/>
      <c r="N157" s="1061"/>
      <c r="O157" s="1061"/>
      <c r="P157" s="2379"/>
    </row>
    <row r="158" spans="1:16" ht="14.25" x14ac:dyDescent="0.2">
      <c r="A158" s="1060"/>
      <c r="B158" s="1061"/>
      <c r="C158" s="1061"/>
      <c r="D158" s="1061"/>
      <c r="E158" s="1061"/>
      <c r="F158" s="1061"/>
      <c r="G158" s="1061"/>
      <c r="H158" s="1061"/>
      <c r="I158" s="1061"/>
      <c r="J158" s="1061"/>
      <c r="K158" s="1061"/>
      <c r="L158" s="1061"/>
      <c r="M158" s="1061"/>
      <c r="N158" s="1061"/>
      <c r="O158" s="1061"/>
      <c r="P158" s="2379"/>
    </row>
    <row r="159" spans="1:16" ht="14.25" x14ac:dyDescent="0.2">
      <c r="A159" s="1060"/>
      <c r="B159" s="1061"/>
      <c r="C159" s="1061"/>
      <c r="D159" s="1061"/>
      <c r="E159" s="1061"/>
      <c r="F159" s="1061"/>
      <c r="G159" s="1061"/>
      <c r="H159" s="1061"/>
      <c r="I159" s="1061"/>
      <c r="J159" s="1061"/>
      <c r="K159" s="1061"/>
      <c r="L159" s="1061"/>
      <c r="M159" s="1061"/>
      <c r="N159" s="1061"/>
      <c r="O159" s="1061"/>
      <c r="P159" s="2379"/>
    </row>
    <row r="160" spans="1:16" ht="14.25" x14ac:dyDescent="0.2">
      <c r="A160" s="1060"/>
      <c r="B160" s="1061"/>
      <c r="C160" s="1061"/>
      <c r="D160" s="1061"/>
      <c r="E160" s="1061"/>
      <c r="F160" s="1061"/>
      <c r="G160" s="1061"/>
      <c r="H160" s="1061"/>
      <c r="I160" s="1061"/>
      <c r="J160" s="1061"/>
      <c r="K160" s="1061"/>
      <c r="L160" s="1061"/>
      <c r="M160" s="1061"/>
      <c r="N160" s="1061"/>
      <c r="O160" s="1061"/>
      <c r="P160" s="2379"/>
    </row>
    <row r="161" spans="1:16" ht="14.25" x14ac:dyDescent="0.2">
      <c r="A161" s="1060"/>
      <c r="B161" s="1061"/>
      <c r="C161" s="1061"/>
      <c r="D161" s="1061"/>
      <c r="E161" s="1061"/>
      <c r="F161" s="1061"/>
      <c r="G161" s="1061"/>
      <c r="H161" s="1061"/>
      <c r="I161" s="1061"/>
      <c r="J161" s="1061"/>
      <c r="K161" s="1061"/>
      <c r="L161" s="1061"/>
      <c r="M161" s="1061"/>
      <c r="N161" s="1061"/>
      <c r="O161" s="1061"/>
      <c r="P161" s="2379"/>
    </row>
    <row r="162" spans="1:16" ht="14.25" x14ac:dyDescent="0.2">
      <c r="A162" s="1060"/>
      <c r="B162" s="1061"/>
      <c r="C162" s="1061"/>
      <c r="D162" s="1061"/>
      <c r="E162" s="1061"/>
      <c r="F162" s="1061"/>
      <c r="G162" s="1061"/>
      <c r="H162" s="1061"/>
      <c r="I162" s="1061"/>
      <c r="J162" s="1061"/>
      <c r="K162" s="1061"/>
      <c r="L162" s="1061"/>
      <c r="M162" s="1061"/>
      <c r="N162" s="1061"/>
      <c r="O162" s="1061"/>
      <c r="P162" s="2379"/>
    </row>
  </sheetData>
  <mergeCells count="2">
    <mergeCell ref="I11:K11"/>
    <mergeCell ref="A2:P2"/>
  </mergeCells>
  <conditionalFormatting sqref="O13 M13 M104:M162 O104:O162">
    <cfRule type="cellIs" dxfId="370" priority="157" stopIfTrue="1" operator="equal">
      <formula>"H"</formula>
    </cfRule>
    <cfRule type="cellIs" dxfId="369" priority="158" stopIfTrue="1" operator="equal">
      <formula>"M"</formula>
    </cfRule>
  </conditionalFormatting>
  <conditionalFormatting sqref="G13 G104:G162">
    <cfRule type="expression" dxfId="368" priority="153" stopIfTrue="1">
      <formula>IF((AND(G13&gt;=5,G13&lt;=9,H13&gt;=6,H13&lt;=9)),1,0)</formula>
    </cfRule>
    <cfRule type="expression" dxfId="367" priority="154" stopIfTrue="1">
      <formula>IF((AND(G13&gt;=1,G13&lt;=4,H13&gt;=6,H13&lt;=9)),1,0)</formula>
    </cfRule>
    <cfRule type="expression" dxfId="366" priority="155" stopIfTrue="1">
      <formula>IF((AND(G13&gt;=5,G13&lt;=9,H13&gt;=1,H13&lt;=5)),1,0)</formula>
    </cfRule>
    <cfRule type="expression" dxfId="365" priority="156" stopIfTrue="1">
      <formula>IF((AND(G13&gt;=1,G13&lt;=4,H13&gt;=1,H13&lt;=5)),1,0)</formula>
    </cfRule>
  </conditionalFormatting>
  <conditionalFormatting sqref="H13 H104:H162">
    <cfRule type="expression" dxfId="364" priority="149" stopIfTrue="1">
      <formula>IF((AND(G13&gt;=5,G13&lt;=9,H13&gt;=6,H13&lt;=9)),1,0)</formula>
    </cfRule>
    <cfRule type="expression" dxfId="363" priority="150" stopIfTrue="1">
      <formula>IF((AND(G13&gt;=1,G13&lt;=4,H13&gt;=6,H13&lt;=9)),1,0)</formula>
    </cfRule>
    <cfRule type="expression" dxfId="362" priority="151" stopIfTrue="1">
      <formula>IF((AND(G13&gt;=5,G13&lt;=9,H13&gt;=1,H13&lt;=5)),1,0)</formula>
    </cfRule>
    <cfRule type="expression" dxfId="361" priority="152" stopIfTrue="1">
      <formula>IF((AND(G13&gt;=1,G13&lt;=4,H13&gt;=1,H13&lt;=5)),1,0)</formula>
    </cfRule>
  </conditionalFormatting>
  <conditionalFormatting sqref="O94:O103 M94:M103">
    <cfRule type="cellIs" dxfId="360" priority="37" stopIfTrue="1" operator="equal">
      <formula>"H"</formula>
    </cfRule>
    <cfRule type="cellIs" dxfId="359" priority="38" stopIfTrue="1" operator="equal">
      <formula>"M"</formula>
    </cfRule>
  </conditionalFormatting>
  <conditionalFormatting sqref="G94:G103">
    <cfRule type="expression" dxfId="358" priority="33" stopIfTrue="1">
      <formula>IF((AND(G94&gt;=5,G94&lt;=9,H94&gt;=6,H94&lt;=9)),1,0)</formula>
    </cfRule>
    <cfRule type="expression" dxfId="357" priority="34" stopIfTrue="1">
      <formula>IF((AND(G94&gt;=1,G94&lt;=4,H94&gt;=6,H94&lt;=9)),1,0)</formula>
    </cfRule>
    <cfRule type="expression" dxfId="356" priority="35" stopIfTrue="1">
      <formula>IF((AND(G94&gt;=5,G94&lt;=9,H94&gt;=1,H94&lt;=5)),1,0)</formula>
    </cfRule>
    <cfRule type="expression" dxfId="355" priority="36" stopIfTrue="1">
      <formula>IF((AND(G94&gt;=1,G94&lt;=4,H94&gt;=1,H94&lt;=5)),1,0)</formula>
    </cfRule>
  </conditionalFormatting>
  <conditionalFormatting sqref="H94:H103">
    <cfRule type="expression" dxfId="354" priority="29" stopIfTrue="1">
      <formula>IF((AND(G94&gt;=5,G94&lt;=9,H94&gt;=6,H94&lt;=9)),1,0)</formula>
    </cfRule>
    <cfRule type="expression" dxfId="353" priority="30" stopIfTrue="1">
      <formula>IF((AND(G94&gt;=1,G94&lt;=4,H94&gt;=6,H94&lt;=9)),1,0)</formula>
    </cfRule>
    <cfRule type="expression" dxfId="352" priority="31" stopIfTrue="1">
      <formula>IF((AND(G94&gt;=5,G94&lt;=9,H94&gt;=1,H94&lt;=5)),1,0)</formula>
    </cfRule>
    <cfRule type="expression" dxfId="351" priority="32" stopIfTrue="1">
      <formula>IF((AND(G94&gt;=1,G94&lt;=4,H94&gt;=1,H94&lt;=5)),1,0)</formula>
    </cfRule>
  </conditionalFormatting>
  <conditionalFormatting sqref="O14:O93 M14:M93">
    <cfRule type="cellIs" dxfId="350" priority="17" stopIfTrue="1" operator="equal">
      <formula>"H"</formula>
    </cfRule>
    <cfRule type="cellIs" dxfId="349" priority="18" stopIfTrue="1" operator="equal">
      <formula>"M"</formula>
    </cfRule>
  </conditionalFormatting>
  <conditionalFormatting sqref="G14:G93">
    <cfRule type="expression" dxfId="348" priority="13" stopIfTrue="1">
      <formula>IF((AND(G14&gt;=5,G14&lt;=9,H14&gt;=6,H14&lt;=9)),1,0)</formula>
    </cfRule>
    <cfRule type="expression" dxfId="347" priority="14" stopIfTrue="1">
      <formula>IF((AND(G14&gt;=1,G14&lt;=4,H14&gt;=6,H14&lt;=9)),1,0)</formula>
    </cfRule>
    <cfRule type="expression" dxfId="346" priority="15" stopIfTrue="1">
      <formula>IF((AND(G14&gt;=5,G14&lt;=9,H14&gt;=1,H14&lt;=5)),1,0)</formula>
    </cfRule>
    <cfRule type="expression" dxfId="345" priority="16" stopIfTrue="1">
      <formula>IF((AND(G14&gt;=1,G14&lt;=4,H14&gt;=1,H14&lt;=5)),1,0)</formula>
    </cfRule>
  </conditionalFormatting>
  <conditionalFormatting sqref="H14:H93">
    <cfRule type="expression" dxfId="344" priority="9" stopIfTrue="1">
      <formula>IF((AND(G14&gt;=5,G14&lt;=9,H14&gt;=6,H14&lt;=9)),1,0)</formula>
    </cfRule>
    <cfRule type="expression" dxfId="343" priority="10" stopIfTrue="1">
      <formula>IF((AND(G14&gt;=1,G14&lt;=4,H14&gt;=6,H14&lt;=9)),1,0)</formula>
    </cfRule>
    <cfRule type="expression" dxfId="342" priority="11" stopIfTrue="1">
      <formula>IF((AND(G14&gt;=5,G14&lt;=9,H14&gt;=1,H14&lt;=5)),1,0)</formula>
    </cfRule>
    <cfRule type="expression" dxfId="341" priority="12" stopIfTrue="1">
      <formula>IF((AND(G14&gt;=1,G14&lt;=4,H14&gt;=1,H14&lt;=5)),1,0)</formula>
    </cfRule>
  </conditionalFormatting>
  <conditionalFormatting sqref="P13 P104:P162">
    <cfRule type="cellIs" dxfId="340" priority="7" stopIfTrue="1" operator="equal">
      <formula>"H"</formula>
    </cfRule>
    <cfRule type="cellIs" dxfId="339" priority="8" stopIfTrue="1" operator="equal">
      <formula>"M"</formula>
    </cfRule>
  </conditionalFormatting>
  <conditionalFormatting sqref="P94:P103">
    <cfRule type="cellIs" dxfId="338" priority="5" stopIfTrue="1" operator="equal">
      <formula>"H"</formula>
    </cfRule>
    <cfRule type="cellIs" dxfId="337" priority="6" stopIfTrue="1" operator="equal">
      <formula>"M"</formula>
    </cfRule>
  </conditionalFormatting>
  <conditionalFormatting sqref="P14:P93">
    <cfRule type="cellIs" dxfId="336" priority="3" stopIfTrue="1" operator="equal">
      <formula>"H"</formula>
    </cfRule>
    <cfRule type="cellIs" dxfId="335" priority="4" stopIfTrue="1" operator="equal">
      <formula>"M"</formula>
    </cfRule>
  </conditionalFormatting>
  <conditionalFormatting sqref="P13:P162">
    <cfRule type="cellIs" dxfId="334" priority="1" operator="equal">
      <formula>"N"</formula>
    </cfRule>
    <cfRule type="cellIs" dxfId="333" priority="2" operator="equal">
      <formula>"Y"</formula>
    </cfRule>
  </conditionalFormatting>
  <dataValidations count="1">
    <dataValidation type="list" allowBlank="1" showInputMessage="1" showErrorMessage="1" sqref="P13:P162" xr:uid="{00000000-0002-0000-1F00-000000000000}">
      <formula1>YN</formula1>
    </dataValidation>
  </dataValidations>
  <pageMargins left="0.75" right="0.75" top="1" bottom="1" header="0.5" footer="0.5"/>
  <pageSetup scale="45" fitToHeight="3" orientation="landscape" horizontalDpi="1200" verticalDpi="1200" r:id="rId1"/>
  <headerFooter alignWithMargins="0">
    <oddHeader>&amp;C&lt;Project Name&gt; &amp;A</oddHeader>
    <oddFooter>&amp;CPage &amp;P of &amp;N</oddFooter>
  </headerFooter>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tabColor theme="8" tint="-0.249977111117893"/>
  </sheetPr>
  <dimension ref="A1:R449"/>
  <sheetViews>
    <sheetView showGridLines="0" zoomScale="80" zoomScaleNormal="80" workbookViewId="0">
      <pane ySplit="1" topLeftCell="A2" activePane="bottomLeft" state="frozen"/>
      <selection activeCell="D22" sqref="D22"/>
      <selection pane="bottomLeft" activeCell="C13" sqref="C13:C14"/>
    </sheetView>
  </sheetViews>
  <sheetFormatPr defaultColWidth="9.140625" defaultRowHeight="15" outlineLevelRow="1" x14ac:dyDescent="0.25"/>
  <cols>
    <col min="1" max="1" width="1.140625" style="151" customWidth="1"/>
    <col min="2" max="2" width="52.140625" style="151" customWidth="1"/>
    <col min="3" max="3" width="21.85546875" style="151" customWidth="1"/>
    <col min="4" max="4" width="30.7109375" style="151" customWidth="1"/>
    <col min="5" max="5" width="26.7109375" style="151" customWidth="1"/>
    <col min="6" max="6" width="16.140625" style="151" customWidth="1"/>
    <col min="7" max="7" width="18.140625" style="151" customWidth="1"/>
    <col min="8" max="8" width="17" style="151" customWidth="1"/>
    <col min="9" max="9" width="17.7109375" style="151" customWidth="1"/>
    <col min="10" max="10" width="22.42578125" style="151" customWidth="1"/>
    <col min="11" max="15" width="22.42578125" style="151" hidden="1" customWidth="1"/>
    <col min="16" max="16" width="30.42578125" style="151" customWidth="1"/>
    <col min="17" max="17" width="17.85546875" style="151" customWidth="1"/>
    <col min="18" max="16384" width="9.140625" style="151"/>
  </cols>
  <sheetData>
    <row r="1" spans="1:16" ht="7.5" customHeight="1" x14ac:dyDescent="0.25"/>
    <row r="2" spans="1:16" ht="44.25" customHeight="1" x14ac:dyDescent="0.25">
      <c r="B2" s="2489" t="s">
        <v>539</v>
      </c>
      <c r="C2" s="2490"/>
      <c r="D2" s="2490"/>
      <c r="E2" s="2490"/>
      <c r="F2" s="2490"/>
      <c r="G2" s="2490"/>
      <c r="H2" s="2490"/>
      <c r="I2" s="2490"/>
      <c r="J2" s="2490"/>
      <c r="K2" s="1041"/>
      <c r="L2" s="1041"/>
      <c r="M2" s="1041"/>
      <c r="N2" s="1041"/>
      <c r="O2" s="1041"/>
      <c r="P2" s="1042"/>
    </row>
    <row r="3" spans="1:16" ht="14.25" hidden="1" customHeight="1" x14ac:dyDescent="0.25">
      <c r="B3" s="127"/>
      <c r="C3" s="127"/>
      <c r="D3" s="127"/>
      <c r="E3" s="127"/>
      <c r="F3" s="127"/>
      <c r="G3" s="127"/>
      <c r="H3" s="127"/>
      <c r="I3" s="127"/>
      <c r="J3" s="127"/>
      <c r="K3" s="127"/>
      <c r="L3" s="127"/>
      <c r="M3" s="127"/>
      <c r="N3" s="127"/>
      <c r="O3" s="127"/>
      <c r="P3" s="127"/>
    </row>
    <row r="4" spans="1:16" ht="14.25" hidden="1" customHeight="1" x14ac:dyDescent="0.25">
      <c r="B4" s="127"/>
      <c r="C4" s="127"/>
      <c r="D4" s="127"/>
      <c r="E4" s="127"/>
      <c r="F4" s="127"/>
      <c r="G4" s="127"/>
      <c r="H4" s="127"/>
      <c r="I4" s="127"/>
      <c r="J4" s="127"/>
      <c r="K4" s="127"/>
      <c r="L4" s="127"/>
      <c r="M4" s="127"/>
      <c r="N4" s="127"/>
      <c r="O4" s="127"/>
      <c r="P4" s="127"/>
    </row>
    <row r="5" spans="1:16" ht="13.5" hidden="1" customHeight="1" x14ac:dyDescent="0.25">
      <c r="B5" s="127"/>
      <c r="C5" s="127"/>
      <c r="D5" s="127"/>
      <c r="E5" s="127"/>
      <c r="F5" s="127"/>
      <c r="G5" s="127"/>
      <c r="H5" s="127"/>
      <c r="I5" s="127"/>
      <c r="J5" s="127"/>
      <c r="K5" s="127"/>
      <c r="L5" s="127"/>
      <c r="M5" s="127"/>
      <c r="N5" s="127"/>
      <c r="O5" s="127"/>
      <c r="P5" s="127"/>
    </row>
    <row r="6" spans="1:16" ht="14.25" hidden="1" customHeight="1" x14ac:dyDescent="0.25">
      <c r="B6" s="127"/>
      <c r="C6" s="127"/>
      <c r="D6" s="127"/>
      <c r="E6" s="127"/>
      <c r="F6" s="127"/>
      <c r="G6" s="127"/>
      <c r="H6" s="127"/>
      <c r="I6" s="127"/>
      <c r="J6" s="127"/>
      <c r="K6" s="127"/>
      <c r="L6" s="127"/>
      <c r="M6" s="127"/>
      <c r="N6" s="127"/>
      <c r="O6" s="127"/>
      <c r="P6" s="127"/>
    </row>
    <row r="7" spans="1:16" ht="13.5" hidden="1" customHeight="1" x14ac:dyDescent="0.25">
      <c r="B7" s="127"/>
      <c r="C7" s="127"/>
      <c r="D7" s="127"/>
      <c r="E7" s="127"/>
      <c r="F7" s="127"/>
      <c r="G7" s="127"/>
      <c r="H7" s="127"/>
      <c r="I7" s="127"/>
      <c r="J7" s="127"/>
      <c r="K7" s="127"/>
      <c r="L7" s="127"/>
      <c r="M7" s="127"/>
      <c r="N7" s="127"/>
      <c r="O7" s="127"/>
      <c r="P7" s="127"/>
    </row>
    <row r="8" spans="1:16" hidden="1" x14ac:dyDescent="0.25"/>
    <row r="9" spans="1:16" hidden="1" x14ac:dyDescent="0.25"/>
    <row r="10" spans="1:16" ht="45" customHeight="1" x14ac:dyDescent="0.25"/>
    <row r="11" spans="1:16" ht="16.5" customHeight="1" x14ac:dyDescent="0.25">
      <c r="B11" s="2898" t="s">
        <v>443</v>
      </c>
      <c r="C11" s="2900">
        <f>Finance!C13</f>
        <v>5</v>
      </c>
      <c r="D11" s="2902"/>
      <c r="E11" s="1078" t="s">
        <v>444</v>
      </c>
      <c r="F11" s="1077">
        <f>P17+P42+P64</f>
        <v>0</v>
      </c>
      <c r="G11" s="1076"/>
      <c r="H11" s="1076"/>
      <c r="I11" s="1076"/>
      <c r="J11" s="1076"/>
      <c r="K11" s="1076"/>
      <c r="L11" s="1076"/>
      <c r="M11" s="1076"/>
      <c r="N11" s="1076"/>
      <c r="O11" s="1076"/>
      <c r="P11" s="2894" t="s">
        <v>5925</v>
      </c>
    </row>
    <row r="12" spans="1:16" ht="15" customHeight="1" x14ac:dyDescent="0.25">
      <c r="B12" s="2899"/>
      <c r="C12" s="2900"/>
      <c r="D12" s="2902"/>
      <c r="E12" s="1079" t="s">
        <v>445</v>
      </c>
      <c r="F12" s="1077">
        <f>P17</f>
        <v>0</v>
      </c>
      <c r="G12" s="1076"/>
      <c r="H12" s="1076"/>
      <c r="I12" s="1076"/>
      <c r="J12" s="1076"/>
      <c r="K12" s="1076"/>
      <c r="L12" s="1076"/>
      <c r="M12" s="1076"/>
      <c r="N12" s="1076"/>
      <c r="O12" s="1076"/>
      <c r="P12" s="2895"/>
    </row>
    <row r="13" spans="1:16" ht="18" customHeight="1" x14ac:dyDescent="0.25">
      <c r="B13" s="2899" t="s">
        <v>5968</v>
      </c>
      <c r="C13" s="2900" t="str">
        <f>IF(AND(Charter!C13="Logistics",Charter!C18="Europe"),"Incremental","Standard Accumulative")</f>
        <v>Standard Accumulative</v>
      </c>
      <c r="D13" s="2902"/>
      <c r="E13" s="1079" t="s">
        <v>446</v>
      </c>
      <c r="F13" s="1077">
        <f>F11-F12</f>
        <v>0</v>
      </c>
      <c r="G13" s="1076"/>
      <c r="I13" s="1076"/>
      <c r="J13" s="1076"/>
      <c r="K13" s="1076"/>
      <c r="L13" s="1076"/>
      <c r="M13" s="1076"/>
      <c r="N13" s="1076"/>
      <c r="O13" s="1076"/>
      <c r="P13" s="2896" t="str">
        <f>Finance!E13</f>
        <v>Y</v>
      </c>
    </row>
    <row r="14" spans="1:16" ht="19.5" customHeight="1" x14ac:dyDescent="0.25">
      <c r="B14" s="2901"/>
      <c r="C14" s="2900"/>
      <c r="D14" s="2902"/>
      <c r="E14" s="1080" t="s">
        <v>1227</v>
      </c>
      <c r="F14" s="1077">
        <f>P93-P79</f>
        <v>0</v>
      </c>
      <c r="G14" s="1076"/>
      <c r="H14" s="1076"/>
      <c r="I14" s="1076"/>
      <c r="J14" s="1076"/>
      <c r="K14" s="1076"/>
      <c r="L14" s="1076"/>
      <c r="M14" s="1076"/>
      <c r="N14" s="1076"/>
      <c r="O14" s="1076"/>
      <c r="P14" s="2897"/>
    </row>
    <row r="15" spans="1:16" ht="9" customHeight="1" x14ac:dyDescent="0.25">
      <c r="B15" s="157"/>
      <c r="C15" s="157"/>
      <c r="D15" s="157"/>
      <c r="E15" s="157"/>
      <c r="F15" s="157"/>
      <c r="G15" s="157"/>
      <c r="H15" s="157"/>
      <c r="I15" s="157"/>
      <c r="J15" s="157"/>
      <c r="K15" s="157"/>
      <c r="L15" s="157"/>
      <c r="M15" s="157"/>
      <c r="N15" s="157"/>
      <c r="O15" s="157"/>
      <c r="P15" s="157"/>
    </row>
    <row r="16" spans="1:16" ht="15.75" x14ac:dyDescent="0.25">
      <c r="A16" s="1082"/>
      <c r="B16" s="1099" t="s">
        <v>7902</v>
      </c>
      <c r="C16" s="1099" t="s">
        <v>122</v>
      </c>
      <c r="D16" s="1099" t="str">
        <f>CONCATENATE( Finance!D$13 &amp; " H1" )</f>
        <v>N/A H1</v>
      </c>
      <c r="E16" s="1099" t="str">
        <f>CONCATENATE( Finance!D$13 &amp; " H2" )</f>
        <v>N/A H2</v>
      </c>
      <c r="F16" s="1099" t="str">
        <f>CONCATENATE("Total"," " &amp; Finance!$D$13 )</f>
        <v>Total N/A</v>
      </c>
      <c r="G16" s="1099" t="e">
        <f>Finance!$D$13+1</f>
        <v>#VALUE!</v>
      </c>
      <c r="H16" s="1099" t="e">
        <f t="shared" ref="H16:O16" si="0">G16+1</f>
        <v>#VALUE!</v>
      </c>
      <c r="I16" s="1099" t="e">
        <f t="shared" si="0"/>
        <v>#VALUE!</v>
      </c>
      <c r="J16" s="1099" t="e">
        <f t="shared" si="0"/>
        <v>#VALUE!</v>
      </c>
      <c r="K16" s="1099" t="e">
        <f t="shared" si="0"/>
        <v>#VALUE!</v>
      </c>
      <c r="L16" s="1099" t="e">
        <f t="shared" si="0"/>
        <v>#VALUE!</v>
      </c>
      <c r="M16" s="1099" t="e">
        <f t="shared" si="0"/>
        <v>#VALUE!</v>
      </c>
      <c r="N16" s="1099" t="e">
        <f t="shared" si="0"/>
        <v>#VALUE!</v>
      </c>
      <c r="O16" s="1099" t="e">
        <f t="shared" si="0"/>
        <v>#VALUE!</v>
      </c>
      <c r="P16" s="1099" t="s">
        <v>447</v>
      </c>
    </row>
    <row r="17" spans="1:16" x14ac:dyDescent="0.25">
      <c r="A17" s="1081" t="s">
        <v>2599</v>
      </c>
      <c r="B17" s="1097" t="s">
        <v>448</v>
      </c>
      <c r="C17" s="1097" t="s">
        <v>7538</v>
      </c>
      <c r="D17" s="1098">
        <f>SUM(D18:D40)</f>
        <v>0</v>
      </c>
      <c r="E17" s="1098">
        <f>SUM(E18:E40)</f>
        <v>0</v>
      </c>
      <c r="F17" s="1098">
        <f>D17+E17</f>
        <v>0</v>
      </c>
      <c r="G17" s="1098">
        <f t="shared" ref="G17:O17" si="1">SUM(G18:G40)</f>
        <v>0</v>
      </c>
      <c r="H17" s="1098">
        <f t="shared" si="1"/>
        <v>0</v>
      </c>
      <c r="I17" s="1098">
        <f t="shared" si="1"/>
        <v>0</v>
      </c>
      <c r="J17" s="1098">
        <f t="shared" si="1"/>
        <v>0</v>
      </c>
      <c r="K17" s="1098">
        <f t="shared" si="1"/>
        <v>0</v>
      </c>
      <c r="L17" s="1098">
        <f t="shared" si="1"/>
        <v>0</v>
      </c>
      <c r="M17" s="1098">
        <f t="shared" si="1"/>
        <v>0</v>
      </c>
      <c r="N17" s="1098">
        <f t="shared" si="1"/>
        <v>0</v>
      </c>
      <c r="O17" s="1098">
        <f t="shared" si="1"/>
        <v>0</v>
      </c>
      <c r="P17" s="1084">
        <f>SUM(F17:O17)</f>
        <v>0</v>
      </c>
    </row>
    <row r="18" spans="1:16" outlineLevel="1" x14ac:dyDescent="0.25">
      <c r="A18" s="118"/>
      <c r="B18" s="1106" t="s">
        <v>449</v>
      </c>
      <c r="C18" s="1086"/>
      <c r="D18" s="236"/>
      <c r="E18" s="236"/>
      <c r="F18" s="236">
        <f t="shared" ref="F18:F40" si="2">D18+E18</f>
        <v>0</v>
      </c>
      <c r="G18" s="236"/>
      <c r="H18" s="236"/>
      <c r="I18" s="236"/>
      <c r="J18" s="236"/>
      <c r="K18" s="236"/>
      <c r="L18" s="236"/>
      <c r="M18" s="236"/>
      <c r="N18" s="236"/>
      <c r="O18" s="236"/>
      <c r="P18" s="1087">
        <f t="shared" ref="P18:P81" si="3">SUM(F18:O18)</f>
        <v>0</v>
      </c>
    </row>
    <row r="19" spans="1:16" outlineLevel="1" x14ac:dyDescent="0.25">
      <c r="A19" s="118"/>
      <c r="B19" s="1106" t="s">
        <v>450</v>
      </c>
      <c r="C19" s="1086"/>
      <c r="D19" s="236"/>
      <c r="E19" s="236"/>
      <c r="F19" s="236">
        <f t="shared" si="2"/>
        <v>0</v>
      </c>
      <c r="G19" s="236"/>
      <c r="H19" s="236"/>
      <c r="I19" s="236"/>
      <c r="J19" s="236"/>
      <c r="K19" s="236"/>
      <c r="L19" s="236"/>
      <c r="M19" s="236"/>
      <c r="N19" s="236"/>
      <c r="O19" s="236"/>
      <c r="P19" s="1087">
        <f t="shared" si="3"/>
        <v>0</v>
      </c>
    </row>
    <row r="20" spans="1:16" outlineLevel="1" x14ac:dyDescent="0.25">
      <c r="A20" s="118"/>
      <c r="B20" s="1106" t="s">
        <v>451</v>
      </c>
      <c r="C20" s="1086"/>
      <c r="D20" s="236"/>
      <c r="E20" s="236"/>
      <c r="F20" s="236">
        <f t="shared" si="2"/>
        <v>0</v>
      </c>
      <c r="G20" s="236"/>
      <c r="H20" s="236"/>
      <c r="I20" s="236"/>
      <c r="J20" s="236"/>
      <c r="K20" s="236"/>
      <c r="L20" s="236"/>
      <c r="M20" s="236"/>
      <c r="N20" s="236"/>
      <c r="O20" s="236"/>
      <c r="P20" s="1087">
        <f t="shared" si="3"/>
        <v>0</v>
      </c>
    </row>
    <row r="21" spans="1:16" outlineLevel="1" x14ac:dyDescent="0.25">
      <c r="A21" s="118"/>
      <c r="B21" s="1106" t="s">
        <v>452</v>
      </c>
      <c r="C21" s="1086"/>
      <c r="D21" s="236"/>
      <c r="E21" s="236"/>
      <c r="F21" s="236">
        <f t="shared" si="2"/>
        <v>0</v>
      </c>
      <c r="G21" s="236"/>
      <c r="H21" s="236"/>
      <c r="I21" s="236"/>
      <c r="J21" s="236"/>
      <c r="K21" s="236"/>
      <c r="L21" s="236"/>
      <c r="M21" s="236"/>
      <c r="N21" s="236"/>
      <c r="O21" s="236"/>
      <c r="P21" s="1087">
        <f t="shared" si="3"/>
        <v>0</v>
      </c>
    </row>
    <row r="22" spans="1:16" outlineLevel="1" x14ac:dyDescent="0.25">
      <c r="A22" s="118"/>
      <c r="B22" s="1106" t="s">
        <v>453</v>
      </c>
      <c r="C22" s="1086"/>
      <c r="D22" s="236"/>
      <c r="E22" s="236"/>
      <c r="F22" s="236">
        <f t="shared" si="2"/>
        <v>0</v>
      </c>
      <c r="G22" s="236"/>
      <c r="H22" s="236"/>
      <c r="I22" s="236"/>
      <c r="J22" s="236"/>
      <c r="K22" s="236"/>
      <c r="L22" s="236"/>
      <c r="M22" s="236"/>
      <c r="N22" s="236"/>
      <c r="O22" s="236"/>
      <c r="P22" s="1087">
        <f t="shared" si="3"/>
        <v>0</v>
      </c>
    </row>
    <row r="23" spans="1:16" outlineLevel="1" x14ac:dyDescent="0.25">
      <c r="A23" s="118"/>
      <c r="B23" s="1106" t="s">
        <v>454</v>
      </c>
      <c r="C23" s="1086"/>
      <c r="D23" s="236"/>
      <c r="E23" s="236"/>
      <c r="F23" s="236">
        <f t="shared" si="2"/>
        <v>0</v>
      </c>
      <c r="G23" s="236"/>
      <c r="H23" s="236"/>
      <c r="I23" s="236"/>
      <c r="J23" s="236"/>
      <c r="K23" s="236"/>
      <c r="L23" s="236"/>
      <c r="M23" s="236"/>
      <c r="N23" s="236"/>
      <c r="O23" s="236"/>
      <c r="P23" s="1087">
        <f t="shared" si="3"/>
        <v>0</v>
      </c>
    </row>
    <row r="24" spans="1:16" outlineLevel="1" x14ac:dyDescent="0.25">
      <c r="A24" s="118"/>
      <c r="B24" s="1106" t="s">
        <v>455</v>
      </c>
      <c r="C24" s="1086"/>
      <c r="D24" s="236"/>
      <c r="E24" s="236"/>
      <c r="F24" s="236">
        <f t="shared" si="2"/>
        <v>0</v>
      </c>
      <c r="G24" s="236"/>
      <c r="H24" s="236"/>
      <c r="I24" s="236"/>
      <c r="J24" s="236"/>
      <c r="K24" s="236"/>
      <c r="L24" s="236"/>
      <c r="M24" s="236"/>
      <c r="N24" s="236"/>
      <c r="O24" s="236"/>
      <c r="P24" s="1087">
        <f t="shared" si="3"/>
        <v>0</v>
      </c>
    </row>
    <row r="25" spans="1:16" outlineLevel="1" x14ac:dyDescent="0.25">
      <c r="A25" s="118"/>
      <c r="B25" s="1106" t="s">
        <v>7565</v>
      </c>
      <c r="C25" s="1086"/>
      <c r="D25" s="236"/>
      <c r="E25" s="236"/>
      <c r="F25" s="236">
        <f t="shared" si="2"/>
        <v>0</v>
      </c>
      <c r="G25" s="236"/>
      <c r="H25" s="236"/>
      <c r="I25" s="236"/>
      <c r="J25" s="236"/>
      <c r="K25" s="236"/>
      <c r="L25" s="236"/>
      <c r="M25" s="236"/>
      <c r="N25" s="236"/>
      <c r="O25" s="236"/>
      <c r="P25" s="1087">
        <f t="shared" si="3"/>
        <v>0</v>
      </c>
    </row>
    <row r="26" spans="1:16" outlineLevel="1" x14ac:dyDescent="0.25">
      <c r="A26" s="118"/>
      <c r="B26" s="1106" t="s">
        <v>7566</v>
      </c>
      <c r="C26" s="1086"/>
      <c r="D26" s="236"/>
      <c r="E26" s="236"/>
      <c r="F26" s="236">
        <f t="shared" si="2"/>
        <v>0</v>
      </c>
      <c r="G26" s="236"/>
      <c r="H26" s="236"/>
      <c r="I26" s="236"/>
      <c r="J26" s="236"/>
      <c r="K26" s="236"/>
      <c r="L26" s="236"/>
      <c r="M26" s="236"/>
      <c r="N26" s="236"/>
      <c r="O26" s="236"/>
      <c r="P26" s="1087">
        <f t="shared" si="3"/>
        <v>0</v>
      </c>
    </row>
    <row r="27" spans="1:16" outlineLevel="1" x14ac:dyDescent="0.25">
      <c r="A27" s="118"/>
      <c r="B27" s="1106" t="s">
        <v>456</v>
      </c>
      <c r="C27" s="1086"/>
      <c r="D27" s="236"/>
      <c r="E27" s="236"/>
      <c r="F27" s="236">
        <f t="shared" si="2"/>
        <v>0</v>
      </c>
      <c r="G27" s="236"/>
      <c r="H27" s="236"/>
      <c r="I27" s="236"/>
      <c r="J27" s="236"/>
      <c r="K27" s="236"/>
      <c r="L27" s="236"/>
      <c r="M27" s="236"/>
      <c r="N27" s="236"/>
      <c r="O27" s="236"/>
      <c r="P27" s="1087">
        <f t="shared" si="3"/>
        <v>0</v>
      </c>
    </row>
    <row r="28" spans="1:16" outlineLevel="1" x14ac:dyDescent="0.25">
      <c r="A28" s="118"/>
      <c r="B28" s="1106" t="s">
        <v>457</v>
      </c>
      <c r="C28" s="1086"/>
      <c r="D28" s="236"/>
      <c r="E28" s="236"/>
      <c r="F28" s="236">
        <f t="shared" si="2"/>
        <v>0</v>
      </c>
      <c r="G28" s="236"/>
      <c r="H28" s="236"/>
      <c r="I28" s="236"/>
      <c r="J28" s="236"/>
      <c r="K28" s="236"/>
      <c r="L28" s="236"/>
      <c r="M28" s="236"/>
      <c r="N28" s="236"/>
      <c r="O28" s="236"/>
      <c r="P28" s="1087">
        <f t="shared" si="3"/>
        <v>0</v>
      </c>
    </row>
    <row r="29" spans="1:16" outlineLevel="1" x14ac:dyDescent="0.25">
      <c r="A29" s="118"/>
      <c r="B29" s="1106" t="s">
        <v>458</v>
      </c>
      <c r="C29" s="1086"/>
      <c r="D29" s="236"/>
      <c r="E29" s="236"/>
      <c r="F29" s="236">
        <f t="shared" si="2"/>
        <v>0</v>
      </c>
      <c r="G29" s="236"/>
      <c r="H29" s="236"/>
      <c r="I29" s="236"/>
      <c r="J29" s="236"/>
      <c r="K29" s="236"/>
      <c r="L29" s="236"/>
      <c r="M29" s="236"/>
      <c r="N29" s="236"/>
      <c r="O29" s="236"/>
      <c r="P29" s="1087">
        <f t="shared" si="3"/>
        <v>0</v>
      </c>
    </row>
    <row r="30" spans="1:16" outlineLevel="1" x14ac:dyDescent="0.25">
      <c r="A30" s="118"/>
      <c r="B30" s="1106" t="s">
        <v>459</v>
      </c>
      <c r="C30" s="1086"/>
      <c r="D30" s="236"/>
      <c r="E30" s="236"/>
      <c r="F30" s="236">
        <f t="shared" si="2"/>
        <v>0</v>
      </c>
      <c r="G30" s="236"/>
      <c r="H30" s="236"/>
      <c r="I30" s="236"/>
      <c r="J30" s="236"/>
      <c r="K30" s="236"/>
      <c r="L30" s="236"/>
      <c r="M30" s="236"/>
      <c r="N30" s="236"/>
      <c r="O30" s="236"/>
      <c r="P30" s="1087">
        <f t="shared" si="3"/>
        <v>0</v>
      </c>
    </row>
    <row r="31" spans="1:16" outlineLevel="1" x14ac:dyDescent="0.25">
      <c r="A31" s="118"/>
      <c r="B31" s="1106" t="s">
        <v>460</v>
      </c>
      <c r="C31" s="1086"/>
      <c r="D31" s="236"/>
      <c r="E31" s="236"/>
      <c r="F31" s="236">
        <f t="shared" si="2"/>
        <v>0</v>
      </c>
      <c r="G31" s="236"/>
      <c r="H31" s="236"/>
      <c r="I31" s="236"/>
      <c r="J31" s="236"/>
      <c r="K31" s="236"/>
      <c r="L31" s="236"/>
      <c r="M31" s="236"/>
      <c r="N31" s="236"/>
      <c r="O31" s="236"/>
      <c r="P31" s="1087">
        <f t="shared" si="3"/>
        <v>0</v>
      </c>
    </row>
    <row r="32" spans="1:16" outlineLevel="1" x14ac:dyDescent="0.25">
      <c r="A32" s="118"/>
      <c r="B32" s="1106" t="s">
        <v>7567</v>
      </c>
      <c r="C32" s="1086"/>
      <c r="D32" s="236"/>
      <c r="E32" s="236"/>
      <c r="F32" s="236">
        <f t="shared" si="2"/>
        <v>0</v>
      </c>
      <c r="G32" s="236"/>
      <c r="H32" s="236"/>
      <c r="I32" s="236"/>
      <c r="J32" s="236"/>
      <c r="K32" s="236"/>
      <c r="L32" s="236"/>
      <c r="M32" s="236"/>
      <c r="N32" s="236"/>
      <c r="O32" s="236"/>
      <c r="P32" s="1087">
        <f t="shared" si="3"/>
        <v>0</v>
      </c>
    </row>
    <row r="33" spans="1:16" outlineLevel="1" x14ac:dyDescent="0.25">
      <c r="A33" s="118"/>
      <c r="B33" s="1106" t="s">
        <v>461</v>
      </c>
      <c r="C33" s="1086"/>
      <c r="D33" s="236"/>
      <c r="E33" s="236"/>
      <c r="F33" s="236">
        <f t="shared" si="2"/>
        <v>0</v>
      </c>
      <c r="G33" s="236"/>
      <c r="H33" s="236"/>
      <c r="I33" s="236"/>
      <c r="J33" s="236"/>
      <c r="K33" s="236"/>
      <c r="L33" s="236"/>
      <c r="M33" s="236"/>
      <c r="N33" s="236"/>
      <c r="O33" s="236"/>
      <c r="P33" s="1087">
        <f t="shared" si="3"/>
        <v>0</v>
      </c>
    </row>
    <row r="34" spans="1:16" outlineLevel="1" x14ac:dyDescent="0.25">
      <c r="A34" s="118"/>
      <c r="B34" s="1106" t="s">
        <v>668</v>
      </c>
      <c r="C34" s="1086"/>
      <c r="D34" s="236"/>
      <c r="E34" s="236"/>
      <c r="F34" s="236">
        <f t="shared" si="2"/>
        <v>0</v>
      </c>
      <c r="G34" s="236"/>
      <c r="H34" s="236"/>
      <c r="I34" s="236"/>
      <c r="J34" s="236"/>
      <c r="K34" s="236"/>
      <c r="L34" s="236"/>
      <c r="M34" s="236"/>
      <c r="N34" s="236"/>
      <c r="O34" s="236"/>
      <c r="P34" s="1087">
        <f t="shared" si="3"/>
        <v>0</v>
      </c>
    </row>
    <row r="35" spans="1:16" outlineLevel="1" x14ac:dyDescent="0.25">
      <c r="A35" s="118"/>
      <c r="B35" s="1106" t="s">
        <v>462</v>
      </c>
      <c r="C35" s="1086"/>
      <c r="D35" s="236"/>
      <c r="E35" s="236"/>
      <c r="F35" s="236">
        <f t="shared" si="2"/>
        <v>0</v>
      </c>
      <c r="G35" s="236"/>
      <c r="H35" s="236"/>
      <c r="I35" s="236"/>
      <c r="J35" s="236"/>
      <c r="K35" s="236"/>
      <c r="L35" s="236"/>
      <c r="M35" s="236"/>
      <c r="N35" s="236"/>
      <c r="O35" s="236"/>
      <c r="P35" s="1087">
        <f t="shared" si="3"/>
        <v>0</v>
      </c>
    </row>
    <row r="36" spans="1:16" outlineLevel="1" x14ac:dyDescent="0.25">
      <c r="A36" s="118"/>
      <c r="B36" s="1106"/>
      <c r="C36" s="1086"/>
      <c r="D36" s="236"/>
      <c r="E36" s="236"/>
      <c r="F36" s="236">
        <f t="shared" si="2"/>
        <v>0</v>
      </c>
      <c r="G36" s="236"/>
      <c r="H36" s="236"/>
      <c r="I36" s="236"/>
      <c r="J36" s="236"/>
      <c r="K36" s="236"/>
      <c r="L36" s="236"/>
      <c r="M36" s="236"/>
      <c r="N36" s="236"/>
      <c r="O36" s="236"/>
      <c r="P36" s="1087">
        <f t="shared" si="3"/>
        <v>0</v>
      </c>
    </row>
    <row r="37" spans="1:16" outlineLevel="1" x14ac:dyDescent="0.25">
      <c r="A37" s="118"/>
      <c r="B37" s="1106"/>
      <c r="C37" s="1086"/>
      <c r="D37" s="236"/>
      <c r="E37" s="236"/>
      <c r="F37" s="236">
        <f t="shared" si="2"/>
        <v>0</v>
      </c>
      <c r="G37" s="236"/>
      <c r="H37" s="236"/>
      <c r="I37" s="236"/>
      <c r="J37" s="236"/>
      <c r="K37" s="236"/>
      <c r="L37" s="236"/>
      <c r="M37" s="236"/>
      <c r="N37" s="236"/>
      <c r="O37" s="236"/>
      <c r="P37" s="1087">
        <f t="shared" si="3"/>
        <v>0</v>
      </c>
    </row>
    <row r="38" spans="1:16" outlineLevel="1" x14ac:dyDescent="0.25">
      <c r="A38" s="118"/>
      <c r="B38" s="1106"/>
      <c r="C38" s="1086"/>
      <c r="D38" s="236"/>
      <c r="E38" s="236"/>
      <c r="F38" s="236">
        <f t="shared" si="2"/>
        <v>0</v>
      </c>
      <c r="G38" s="236"/>
      <c r="H38" s="236"/>
      <c r="I38" s="236"/>
      <c r="J38" s="236"/>
      <c r="K38" s="236"/>
      <c r="L38" s="236"/>
      <c r="M38" s="236"/>
      <c r="N38" s="236"/>
      <c r="O38" s="236"/>
      <c r="P38" s="1087">
        <f t="shared" si="3"/>
        <v>0</v>
      </c>
    </row>
    <row r="39" spans="1:16" outlineLevel="1" x14ac:dyDescent="0.25">
      <c r="A39" s="118"/>
      <c r="B39" s="1106"/>
      <c r="C39" s="1086"/>
      <c r="D39" s="236"/>
      <c r="E39" s="236"/>
      <c r="F39" s="236">
        <f t="shared" si="2"/>
        <v>0</v>
      </c>
      <c r="G39" s="236"/>
      <c r="H39" s="236"/>
      <c r="I39" s="236"/>
      <c r="J39" s="236"/>
      <c r="K39" s="236"/>
      <c r="L39" s="236"/>
      <c r="M39" s="236"/>
      <c r="N39" s="236"/>
      <c r="O39" s="236"/>
      <c r="P39" s="1087">
        <f t="shared" si="3"/>
        <v>0</v>
      </c>
    </row>
    <row r="40" spans="1:16" outlineLevel="1" x14ac:dyDescent="0.25">
      <c r="A40" s="118"/>
      <c r="B40" s="1105" t="s">
        <v>517</v>
      </c>
      <c r="C40" s="1088"/>
      <c r="D40" s="236"/>
      <c r="E40" s="236"/>
      <c r="F40" s="236">
        <f t="shared" si="2"/>
        <v>0</v>
      </c>
      <c r="G40" s="236"/>
      <c r="H40" s="236"/>
      <c r="I40" s="236"/>
      <c r="J40" s="236"/>
      <c r="K40" s="236"/>
      <c r="L40" s="236"/>
      <c r="M40" s="236"/>
      <c r="N40" s="236"/>
      <c r="O40" s="236"/>
      <c r="P40" s="1087">
        <f t="shared" si="3"/>
        <v>0</v>
      </c>
    </row>
    <row r="41" spans="1:16" ht="6" customHeight="1" outlineLevel="1" x14ac:dyDescent="0.25">
      <c r="A41" s="118"/>
      <c r="B41" s="1089"/>
      <c r="C41" s="1089"/>
      <c r="D41" s="1090"/>
      <c r="E41" s="1090"/>
      <c r="F41" s="1090"/>
      <c r="G41" s="1090"/>
      <c r="H41" s="1090"/>
      <c r="I41" s="1090"/>
      <c r="J41" s="1090"/>
      <c r="K41" s="1090"/>
      <c r="L41" s="1090"/>
      <c r="M41" s="1090"/>
      <c r="N41" s="1090"/>
      <c r="O41" s="1090"/>
      <c r="P41" s="1090"/>
    </row>
    <row r="42" spans="1:16" x14ac:dyDescent="0.25">
      <c r="A42" s="1081" t="s">
        <v>2600</v>
      </c>
      <c r="B42" s="1100" t="s">
        <v>463</v>
      </c>
      <c r="C42" s="1097"/>
      <c r="D42" s="1102">
        <f>SUM(D43:D62)</f>
        <v>0</v>
      </c>
      <c r="E42" s="1102">
        <f t="shared" ref="E42:O42" si="4">SUM(E43:E62)</f>
        <v>0</v>
      </c>
      <c r="F42" s="1103">
        <f>D42+E42</f>
        <v>0</v>
      </c>
      <c r="G42" s="1102">
        <f t="shared" si="4"/>
        <v>0</v>
      </c>
      <c r="H42" s="1102">
        <f t="shared" si="4"/>
        <v>0</v>
      </c>
      <c r="I42" s="1102">
        <f t="shared" si="4"/>
        <v>0</v>
      </c>
      <c r="J42" s="1102">
        <f t="shared" si="4"/>
        <v>0</v>
      </c>
      <c r="K42" s="1102">
        <f t="shared" si="4"/>
        <v>0</v>
      </c>
      <c r="L42" s="1102">
        <f t="shared" si="4"/>
        <v>0</v>
      </c>
      <c r="M42" s="1102">
        <f t="shared" si="4"/>
        <v>0</v>
      </c>
      <c r="N42" s="1102">
        <f t="shared" si="4"/>
        <v>0</v>
      </c>
      <c r="O42" s="1102">
        <f t="shared" si="4"/>
        <v>0</v>
      </c>
      <c r="P42" s="1104">
        <f t="shared" si="3"/>
        <v>0</v>
      </c>
    </row>
    <row r="43" spans="1:16" outlineLevel="1" x14ac:dyDescent="0.25">
      <c r="A43" s="118"/>
      <c r="B43" s="1107" t="s">
        <v>464</v>
      </c>
      <c r="C43" s="1091"/>
      <c r="D43" s="236"/>
      <c r="E43" s="236"/>
      <c r="F43" s="236">
        <f t="shared" ref="F43:F62" si="5">D43+E43</f>
        <v>0</v>
      </c>
      <c r="G43" s="236"/>
      <c r="H43" s="236"/>
      <c r="I43" s="236"/>
      <c r="J43" s="236"/>
      <c r="K43" s="236"/>
      <c r="L43" s="236"/>
      <c r="M43" s="236"/>
      <c r="N43" s="236"/>
      <c r="O43" s="236"/>
      <c r="P43" s="1087">
        <f t="shared" si="3"/>
        <v>0</v>
      </c>
    </row>
    <row r="44" spans="1:16" outlineLevel="1" x14ac:dyDescent="0.25">
      <c r="A44" s="118"/>
      <c r="B44" s="1085" t="s">
        <v>465</v>
      </c>
      <c r="C44" s="1086"/>
      <c r="D44" s="236"/>
      <c r="E44" s="236"/>
      <c r="F44" s="236">
        <f t="shared" si="5"/>
        <v>0</v>
      </c>
      <c r="G44" s="236"/>
      <c r="H44" s="236"/>
      <c r="I44" s="236"/>
      <c r="J44" s="236"/>
      <c r="K44" s="236"/>
      <c r="L44" s="236"/>
      <c r="M44" s="236"/>
      <c r="N44" s="236"/>
      <c r="O44" s="236"/>
      <c r="P44" s="1087">
        <f t="shared" si="3"/>
        <v>0</v>
      </c>
    </row>
    <row r="45" spans="1:16" outlineLevel="1" x14ac:dyDescent="0.25">
      <c r="A45" s="118"/>
      <c r="B45" s="1085" t="s">
        <v>451</v>
      </c>
      <c r="C45" s="1086"/>
      <c r="D45" s="236"/>
      <c r="E45" s="236"/>
      <c r="F45" s="236">
        <f t="shared" si="5"/>
        <v>0</v>
      </c>
      <c r="G45" s="236"/>
      <c r="H45" s="236"/>
      <c r="I45" s="236"/>
      <c r="J45" s="236"/>
      <c r="K45" s="236"/>
      <c r="L45" s="236"/>
      <c r="M45" s="236"/>
      <c r="N45" s="236"/>
      <c r="O45" s="236"/>
      <c r="P45" s="1087">
        <f t="shared" si="3"/>
        <v>0</v>
      </c>
    </row>
    <row r="46" spans="1:16" outlineLevel="1" x14ac:dyDescent="0.25">
      <c r="A46" s="118"/>
      <c r="B46" s="1085" t="s">
        <v>452</v>
      </c>
      <c r="C46" s="1086"/>
      <c r="D46" s="236"/>
      <c r="E46" s="236"/>
      <c r="F46" s="236">
        <f t="shared" si="5"/>
        <v>0</v>
      </c>
      <c r="G46" s="236"/>
      <c r="H46" s="236"/>
      <c r="I46" s="236"/>
      <c r="J46" s="236"/>
      <c r="K46" s="236"/>
      <c r="L46" s="236"/>
      <c r="M46" s="236"/>
      <c r="N46" s="236"/>
      <c r="O46" s="236"/>
      <c r="P46" s="1087">
        <f t="shared" si="3"/>
        <v>0</v>
      </c>
    </row>
    <row r="47" spans="1:16" outlineLevel="1" x14ac:dyDescent="0.25">
      <c r="A47" s="118"/>
      <c r="B47" s="1107" t="s">
        <v>7568</v>
      </c>
      <c r="C47" s="1091"/>
      <c r="D47" s="236"/>
      <c r="E47" s="236"/>
      <c r="F47" s="236">
        <f t="shared" si="5"/>
        <v>0</v>
      </c>
      <c r="G47" s="236"/>
      <c r="H47" s="236"/>
      <c r="I47" s="236"/>
      <c r="J47" s="236"/>
      <c r="K47" s="236"/>
      <c r="L47" s="236"/>
      <c r="M47" s="236"/>
      <c r="N47" s="236"/>
      <c r="O47" s="236"/>
      <c r="P47" s="1087">
        <f t="shared" si="3"/>
        <v>0</v>
      </c>
    </row>
    <row r="48" spans="1:16" outlineLevel="1" x14ac:dyDescent="0.25">
      <c r="A48" s="118"/>
      <c r="B48" s="1107" t="s">
        <v>466</v>
      </c>
      <c r="C48" s="1091"/>
      <c r="D48" s="236"/>
      <c r="E48" s="236"/>
      <c r="F48" s="236">
        <f t="shared" si="5"/>
        <v>0</v>
      </c>
      <c r="G48" s="236"/>
      <c r="H48" s="236"/>
      <c r="I48" s="236"/>
      <c r="J48" s="236"/>
      <c r="K48" s="236"/>
      <c r="L48" s="236"/>
      <c r="M48" s="236"/>
      <c r="N48" s="236"/>
      <c r="O48" s="236"/>
      <c r="P48" s="1087">
        <f t="shared" si="3"/>
        <v>0</v>
      </c>
    </row>
    <row r="49" spans="1:16" outlineLevel="1" x14ac:dyDescent="0.25">
      <c r="A49" s="118"/>
      <c r="B49" s="1107" t="s">
        <v>467</v>
      </c>
      <c r="C49" s="1091"/>
      <c r="D49" s="236"/>
      <c r="E49" s="236"/>
      <c r="F49" s="236">
        <f t="shared" si="5"/>
        <v>0</v>
      </c>
      <c r="G49" s="236"/>
      <c r="H49" s="236"/>
      <c r="I49" s="236"/>
      <c r="J49" s="236"/>
      <c r="K49" s="236"/>
      <c r="L49" s="236"/>
      <c r="M49" s="236"/>
      <c r="N49" s="236"/>
      <c r="O49" s="236"/>
      <c r="P49" s="1087">
        <f t="shared" si="3"/>
        <v>0</v>
      </c>
    </row>
    <row r="50" spans="1:16" outlineLevel="1" x14ac:dyDescent="0.25">
      <c r="A50" s="118"/>
      <c r="B50" s="1107" t="s">
        <v>468</v>
      </c>
      <c r="C50" s="1091"/>
      <c r="D50" s="236"/>
      <c r="E50" s="236"/>
      <c r="F50" s="236">
        <f t="shared" si="5"/>
        <v>0</v>
      </c>
      <c r="G50" s="236"/>
      <c r="H50" s="236"/>
      <c r="I50" s="236"/>
      <c r="J50" s="236"/>
      <c r="K50" s="236"/>
      <c r="L50" s="236"/>
      <c r="M50" s="236"/>
      <c r="N50" s="236"/>
      <c r="O50" s="236"/>
      <c r="P50" s="1087">
        <f t="shared" si="3"/>
        <v>0</v>
      </c>
    </row>
    <row r="51" spans="1:16" outlineLevel="1" x14ac:dyDescent="0.25">
      <c r="A51" s="118"/>
      <c r="B51" s="1107" t="s">
        <v>7569</v>
      </c>
      <c r="C51" s="1091"/>
      <c r="D51" s="236"/>
      <c r="E51" s="236"/>
      <c r="F51" s="236">
        <f t="shared" si="5"/>
        <v>0</v>
      </c>
      <c r="G51" s="236"/>
      <c r="H51" s="236"/>
      <c r="I51" s="236"/>
      <c r="J51" s="236"/>
      <c r="K51" s="236"/>
      <c r="L51" s="236"/>
      <c r="M51" s="236"/>
      <c r="N51" s="236"/>
      <c r="O51" s="236"/>
      <c r="P51" s="1087">
        <f t="shared" si="3"/>
        <v>0</v>
      </c>
    </row>
    <row r="52" spans="1:16" outlineLevel="1" x14ac:dyDescent="0.25">
      <c r="A52" s="118"/>
      <c r="B52" s="1107" t="s">
        <v>469</v>
      </c>
      <c r="C52" s="1091"/>
      <c r="D52" s="236"/>
      <c r="E52" s="236"/>
      <c r="F52" s="236">
        <f t="shared" si="5"/>
        <v>0</v>
      </c>
      <c r="G52" s="236"/>
      <c r="H52" s="236"/>
      <c r="I52" s="236"/>
      <c r="J52" s="236"/>
      <c r="K52" s="236"/>
      <c r="L52" s="236"/>
      <c r="M52" s="236"/>
      <c r="N52" s="236"/>
      <c r="O52" s="236"/>
      <c r="P52" s="1087">
        <f t="shared" si="3"/>
        <v>0</v>
      </c>
    </row>
    <row r="53" spans="1:16" outlineLevel="1" x14ac:dyDescent="0.25">
      <c r="A53" s="118"/>
      <c r="B53" s="1085" t="s">
        <v>470</v>
      </c>
      <c r="C53" s="1086"/>
      <c r="D53" s="236"/>
      <c r="E53" s="236"/>
      <c r="F53" s="236">
        <f t="shared" si="5"/>
        <v>0</v>
      </c>
      <c r="G53" s="236"/>
      <c r="H53" s="236"/>
      <c r="I53" s="236"/>
      <c r="J53" s="236"/>
      <c r="K53" s="236"/>
      <c r="L53" s="236"/>
      <c r="M53" s="236"/>
      <c r="N53" s="236"/>
      <c r="O53" s="236"/>
      <c r="P53" s="1087">
        <f t="shared" si="3"/>
        <v>0</v>
      </c>
    </row>
    <row r="54" spans="1:16" outlineLevel="1" x14ac:dyDescent="0.25">
      <c r="A54" s="118"/>
      <c r="B54" s="1107" t="s">
        <v>471</v>
      </c>
      <c r="C54" s="1091"/>
      <c r="D54" s="236"/>
      <c r="E54" s="236"/>
      <c r="F54" s="236">
        <f t="shared" si="5"/>
        <v>0</v>
      </c>
      <c r="G54" s="236"/>
      <c r="H54" s="236"/>
      <c r="I54" s="236"/>
      <c r="J54" s="236"/>
      <c r="K54" s="236"/>
      <c r="L54" s="236"/>
      <c r="M54" s="236"/>
      <c r="N54" s="236"/>
      <c r="O54" s="236"/>
      <c r="P54" s="1087">
        <f t="shared" si="3"/>
        <v>0</v>
      </c>
    </row>
    <row r="55" spans="1:16" outlineLevel="1" x14ac:dyDescent="0.25">
      <c r="A55" s="118"/>
      <c r="B55" s="1085" t="s">
        <v>472</v>
      </c>
      <c r="C55" s="1086"/>
      <c r="D55" s="236"/>
      <c r="E55" s="236"/>
      <c r="F55" s="236">
        <f t="shared" si="5"/>
        <v>0</v>
      </c>
      <c r="G55" s="236"/>
      <c r="H55" s="236"/>
      <c r="I55" s="236"/>
      <c r="J55" s="236"/>
      <c r="K55" s="236"/>
      <c r="L55" s="236"/>
      <c r="M55" s="236"/>
      <c r="N55" s="236"/>
      <c r="O55" s="236"/>
      <c r="P55" s="1087">
        <f t="shared" si="3"/>
        <v>0</v>
      </c>
    </row>
    <row r="56" spans="1:16" outlineLevel="1" x14ac:dyDescent="0.25">
      <c r="A56" s="118"/>
      <c r="B56" s="1085" t="s">
        <v>669</v>
      </c>
      <c r="C56" s="1086"/>
      <c r="D56" s="236"/>
      <c r="E56" s="236"/>
      <c r="F56" s="236">
        <f t="shared" si="5"/>
        <v>0</v>
      </c>
      <c r="G56" s="236"/>
      <c r="H56" s="236"/>
      <c r="I56" s="236"/>
      <c r="J56" s="236"/>
      <c r="K56" s="236"/>
      <c r="L56" s="236"/>
      <c r="M56" s="236"/>
      <c r="N56" s="236"/>
      <c r="O56" s="236"/>
      <c r="P56" s="1087">
        <f t="shared" si="3"/>
        <v>0</v>
      </c>
    </row>
    <row r="57" spans="1:16" outlineLevel="1" x14ac:dyDescent="0.25">
      <c r="A57" s="118"/>
      <c r="B57" s="1085" t="s">
        <v>473</v>
      </c>
      <c r="C57" s="1086"/>
      <c r="D57" s="236"/>
      <c r="E57" s="236"/>
      <c r="F57" s="236">
        <f t="shared" si="5"/>
        <v>0</v>
      </c>
      <c r="G57" s="236"/>
      <c r="H57" s="236"/>
      <c r="I57" s="236"/>
      <c r="J57" s="236"/>
      <c r="K57" s="236"/>
      <c r="L57" s="236"/>
      <c r="M57" s="236"/>
      <c r="N57" s="236"/>
      <c r="O57" s="236"/>
      <c r="P57" s="1087">
        <f t="shared" si="3"/>
        <v>0</v>
      </c>
    </row>
    <row r="58" spans="1:16" outlineLevel="1" x14ac:dyDescent="0.25">
      <c r="A58" s="118"/>
      <c r="B58" s="1107" t="s">
        <v>462</v>
      </c>
      <c r="C58" s="1091"/>
      <c r="D58" s="236"/>
      <c r="E58" s="236"/>
      <c r="F58" s="236">
        <f t="shared" si="5"/>
        <v>0</v>
      </c>
      <c r="G58" s="236"/>
      <c r="H58" s="236"/>
      <c r="I58" s="236"/>
      <c r="J58" s="236"/>
      <c r="K58" s="236"/>
      <c r="L58" s="236"/>
      <c r="M58" s="236"/>
      <c r="N58" s="236"/>
      <c r="O58" s="236"/>
      <c r="P58" s="1087">
        <f t="shared" si="3"/>
        <v>0</v>
      </c>
    </row>
    <row r="59" spans="1:16" outlineLevel="1" x14ac:dyDescent="0.25">
      <c r="A59" s="118"/>
      <c r="B59" s="1107"/>
      <c r="C59" s="1091"/>
      <c r="D59" s="236"/>
      <c r="E59" s="236"/>
      <c r="F59" s="236">
        <f t="shared" si="5"/>
        <v>0</v>
      </c>
      <c r="G59" s="236"/>
      <c r="H59" s="236"/>
      <c r="I59" s="236"/>
      <c r="J59" s="236"/>
      <c r="K59" s="236"/>
      <c r="L59" s="236"/>
      <c r="M59" s="236"/>
      <c r="N59" s="236"/>
      <c r="O59" s="236"/>
      <c r="P59" s="1087">
        <f t="shared" si="3"/>
        <v>0</v>
      </c>
    </row>
    <row r="60" spans="1:16" outlineLevel="1" x14ac:dyDescent="0.25">
      <c r="A60" s="118"/>
      <c r="B60" s="1085"/>
      <c r="C60" s="1086"/>
      <c r="D60" s="236"/>
      <c r="E60" s="236"/>
      <c r="F60" s="236">
        <f t="shared" si="5"/>
        <v>0</v>
      </c>
      <c r="G60" s="236"/>
      <c r="H60" s="236"/>
      <c r="I60" s="236"/>
      <c r="J60" s="236"/>
      <c r="K60" s="236"/>
      <c r="L60" s="236"/>
      <c r="M60" s="236"/>
      <c r="N60" s="236"/>
      <c r="O60" s="236"/>
      <c r="P60" s="1087">
        <f t="shared" si="3"/>
        <v>0</v>
      </c>
    </row>
    <row r="61" spans="1:16" outlineLevel="1" x14ac:dyDescent="0.25">
      <c r="A61" s="118"/>
      <c r="B61" s="1107"/>
      <c r="C61" s="1091"/>
      <c r="D61" s="236"/>
      <c r="E61" s="236"/>
      <c r="F61" s="236">
        <f t="shared" si="5"/>
        <v>0</v>
      </c>
      <c r="G61" s="236"/>
      <c r="H61" s="236"/>
      <c r="I61" s="236"/>
      <c r="J61" s="236"/>
      <c r="K61" s="236"/>
      <c r="L61" s="236"/>
      <c r="M61" s="236"/>
      <c r="N61" s="236"/>
      <c r="O61" s="236"/>
      <c r="P61" s="1087">
        <f t="shared" si="3"/>
        <v>0</v>
      </c>
    </row>
    <row r="62" spans="1:16" outlineLevel="1" x14ac:dyDescent="0.25">
      <c r="A62" s="118"/>
      <c r="B62" s="1105" t="s">
        <v>517</v>
      </c>
      <c r="C62" s="1088"/>
      <c r="D62" s="236"/>
      <c r="E62" s="236"/>
      <c r="F62" s="236">
        <f t="shared" si="5"/>
        <v>0</v>
      </c>
      <c r="G62" s="236"/>
      <c r="H62" s="236"/>
      <c r="I62" s="236"/>
      <c r="J62" s="236"/>
      <c r="K62" s="236"/>
      <c r="L62" s="236"/>
      <c r="M62" s="236"/>
      <c r="N62" s="236"/>
      <c r="O62" s="236"/>
      <c r="P62" s="1087">
        <f t="shared" si="3"/>
        <v>0</v>
      </c>
    </row>
    <row r="63" spans="1:16" ht="6" customHeight="1" outlineLevel="1" x14ac:dyDescent="0.25">
      <c r="A63" s="118"/>
      <c r="B63" s="1089"/>
      <c r="C63" s="1089"/>
      <c r="D63" s="1090"/>
      <c r="E63" s="1090"/>
      <c r="F63" s="1090"/>
      <c r="G63" s="1090"/>
      <c r="H63" s="1090"/>
      <c r="I63" s="1090"/>
      <c r="J63" s="1090"/>
      <c r="K63" s="1090"/>
      <c r="L63" s="1090"/>
      <c r="M63" s="1090"/>
      <c r="N63" s="1090"/>
      <c r="O63" s="1090"/>
      <c r="P63" s="1090"/>
    </row>
    <row r="64" spans="1:16" x14ac:dyDescent="0.25">
      <c r="A64" s="1081" t="s">
        <v>2601</v>
      </c>
      <c r="B64" s="1100" t="s">
        <v>474</v>
      </c>
      <c r="C64" s="1097"/>
      <c r="D64" s="1102">
        <f>SUM(D65:D77)</f>
        <v>0</v>
      </c>
      <c r="E64" s="1102">
        <f t="shared" ref="E64:O64" si="6">SUM(E65:E77)</f>
        <v>0</v>
      </c>
      <c r="F64" s="1103">
        <f>D64+E64</f>
        <v>0</v>
      </c>
      <c r="G64" s="1102">
        <f t="shared" si="6"/>
        <v>0</v>
      </c>
      <c r="H64" s="1102">
        <f t="shared" si="6"/>
        <v>0</v>
      </c>
      <c r="I64" s="1102">
        <f t="shared" si="6"/>
        <v>0</v>
      </c>
      <c r="J64" s="1102">
        <f t="shared" si="6"/>
        <v>0</v>
      </c>
      <c r="K64" s="1102">
        <f t="shared" si="6"/>
        <v>0</v>
      </c>
      <c r="L64" s="1102">
        <f t="shared" si="6"/>
        <v>0</v>
      </c>
      <c r="M64" s="1102">
        <f t="shared" si="6"/>
        <v>0</v>
      </c>
      <c r="N64" s="1102">
        <f t="shared" si="6"/>
        <v>0</v>
      </c>
      <c r="O64" s="1102">
        <f t="shared" si="6"/>
        <v>0</v>
      </c>
      <c r="P64" s="1104">
        <f t="shared" si="3"/>
        <v>0</v>
      </c>
    </row>
    <row r="65" spans="1:16" outlineLevel="1" x14ac:dyDescent="0.25">
      <c r="A65" s="118"/>
      <c r="B65" s="1108" t="s">
        <v>475</v>
      </c>
      <c r="C65" s="1092"/>
      <c r="D65" s="236"/>
      <c r="E65" s="236"/>
      <c r="F65" s="236">
        <f t="shared" ref="F65:F77" si="7">D65+E65</f>
        <v>0</v>
      </c>
      <c r="G65" s="236"/>
      <c r="H65" s="236"/>
      <c r="I65" s="236"/>
      <c r="J65" s="236"/>
      <c r="K65" s="236"/>
      <c r="L65" s="236"/>
      <c r="M65" s="236"/>
      <c r="N65" s="236"/>
      <c r="O65" s="236"/>
      <c r="P65" s="1087">
        <f t="shared" si="3"/>
        <v>0</v>
      </c>
    </row>
    <row r="66" spans="1:16" outlineLevel="1" x14ac:dyDescent="0.25">
      <c r="A66" s="118"/>
      <c r="B66" s="1108" t="s">
        <v>476</v>
      </c>
      <c r="C66" s="1092"/>
      <c r="D66" s="236"/>
      <c r="E66" s="236"/>
      <c r="F66" s="236">
        <f t="shared" si="7"/>
        <v>0</v>
      </c>
      <c r="G66" s="236"/>
      <c r="H66" s="236"/>
      <c r="I66" s="236"/>
      <c r="J66" s="236"/>
      <c r="K66" s="236"/>
      <c r="L66" s="236"/>
      <c r="M66" s="236"/>
      <c r="N66" s="236"/>
      <c r="O66" s="236"/>
      <c r="P66" s="1087">
        <f t="shared" si="3"/>
        <v>0</v>
      </c>
    </row>
    <row r="67" spans="1:16" outlineLevel="1" x14ac:dyDescent="0.25">
      <c r="A67" s="118"/>
      <c r="B67" s="1108" t="s">
        <v>477</v>
      </c>
      <c r="C67" s="1092"/>
      <c r="D67" s="236"/>
      <c r="E67" s="236"/>
      <c r="F67" s="236">
        <f t="shared" si="7"/>
        <v>0</v>
      </c>
      <c r="G67" s="236"/>
      <c r="H67" s="236"/>
      <c r="I67" s="236"/>
      <c r="J67" s="236"/>
      <c r="K67" s="236"/>
      <c r="L67" s="236"/>
      <c r="M67" s="236"/>
      <c r="N67" s="236"/>
      <c r="O67" s="236"/>
      <c r="P67" s="1087">
        <f t="shared" si="3"/>
        <v>0</v>
      </c>
    </row>
    <row r="68" spans="1:16" outlineLevel="1" x14ac:dyDescent="0.25">
      <c r="A68" s="118"/>
      <c r="B68" s="1108" t="s">
        <v>478</v>
      </c>
      <c r="C68" s="1092"/>
      <c r="D68" s="236"/>
      <c r="E68" s="236"/>
      <c r="F68" s="236">
        <f t="shared" si="7"/>
        <v>0</v>
      </c>
      <c r="G68" s="236"/>
      <c r="H68" s="236"/>
      <c r="I68" s="236"/>
      <c r="J68" s="236"/>
      <c r="K68" s="236"/>
      <c r="L68" s="236"/>
      <c r="M68" s="236"/>
      <c r="N68" s="236"/>
      <c r="O68" s="236"/>
      <c r="P68" s="1087">
        <f t="shared" si="3"/>
        <v>0</v>
      </c>
    </row>
    <row r="69" spans="1:16" outlineLevel="1" x14ac:dyDescent="0.25">
      <c r="A69" s="118"/>
      <c r="B69" s="1108" t="s">
        <v>479</v>
      </c>
      <c r="C69" s="1092"/>
      <c r="D69" s="236"/>
      <c r="E69" s="236"/>
      <c r="F69" s="236">
        <f t="shared" si="7"/>
        <v>0</v>
      </c>
      <c r="G69" s="236"/>
      <c r="H69" s="236"/>
      <c r="I69" s="236"/>
      <c r="J69" s="236"/>
      <c r="K69" s="236"/>
      <c r="L69" s="236"/>
      <c r="M69" s="236"/>
      <c r="N69" s="236"/>
      <c r="O69" s="236"/>
      <c r="P69" s="1087">
        <f t="shared" si="3"/>
        <v>0</v>
      </c>
    </row>
    <row r="70" spans="1:16" outlineLevel="1" x14ac:dyDescent="0.25">
      <c r="A70" s="118"/>
      <c r="B70" s="1108" t="s">
        <v>480</v>
      </c>
      <c r="C70" s="1092"/>
      <c r="D70" s="236"/>
      <c r="E70" s="236"/>
      <c r="F70" s="236">
        <f t="shared" si="7"/>
        <v>0</v>
      </c>
      <c r="G70" s="236"/>
      <c r="H70" s="236"/>
      <c r="I70" s="236"/>
      <c r="J70" s="236"/>
      <c r="K70" s="236"/>
      <c r="L70" s="236"/>
      <c r="M70" s="236"/>
      <c r="N70" s="236"/>
      <c r="O70" s="236"/>
      <c r="P70" s="1087">
        <f t="shared" si="3"/>
        <v>0</v>
      </c>
    </row>
    <row r="71" spans="1:16" outlineLevel="1" x14ac:dyDescent="0.25">
      <c r="A71" s="118"/>
      <c r="B71" s="1108" t="s">
        <v>481</v>
      </c>
      <c r="C71" s="1092"/>
      <c r="D71" s="236"/>
      <c r="E71" s="236"/>
      <c r="F71" s="236">
        <f t="shared" si="7"/>
        <v>0</v>
      </c>
      <c r="G71" s="236"/>
      <c r="H71" s="236"/>
      <c r="I71" s="236"/>
      <c r="J71" s="236"/>
      <c r="K71" s="236"/>
      <c r="L71" s="236"/>
      <c r="M71" s="236"/>
      <c r="N71" s="236"/>
      <c r="O71" s="236"/>
      <c r="P71" s="1087">
        <f t="shared" si="3"/>
        <v>0</v>
      </c>
    </row>
    <row r="72" spans="1:16" outlineLevel="1" x14ac:dyDescent="0.25">
      <c r="A72" s="118"/>
      <c r="B72" s="1108" t="s">
        <v>482</v>
      </c>
      <c r="C72" s="1092"/>
      <c r="D72" s="236"/>
      <c r="E72" s="236"/>
      <c r="F72" s="236">
        <f t="shared" si="7"/>
        <v>0</v>
      </c>
      <c r="G72" s="236"/>
      <c r="H72" s="236"/>
      <c r="I72" s="236"/>
      <c r="J72" s="236"/>
      <c r="K72" s="236"/>
      <c r="L72" s="236"/>
      <c r="M72" s="236"/>
      <c r="N72" s="236"/>
      <c r="O72" s="236"/>
      <c r="P72" s="1087">
        <f t="shared" si="3"/>
        <v>0</v>
      </c>
    </row>
    <row r="73" spans="1:16" outlineLevel="1" x14ac:dyDescent="0.25">
      <c r="A73" s="118"/>
      <c r="B73" s="1107" t="s">
        <v>462</v>
      </c>
      <c r="C73" s="1091"/>
      <c r="D73" s="236"/>
      <c r="E73" s="236"/>
      <c r="F73" s="236">
        <f t="shared" si="7"/>
        <v>0</v>
      </c>
      <c r="G73" s="236"/>
      <c r="H73" s="236"/>
      <c r="I73" s="236"/>
      <c r="J73" s="236"/>
      <c r="K73" s="236"/>
      <c r="L73" s="236"/>
      <c r="M73" s="236"/>
      <c r="N73" s="236"/>
      <c r="O73" s="236"/>
      <c r="P73" s="1087">
        <f t="shared" si="3"/>
        <v>0</v>
      </c>
    </row>
    <row r="74" spans="1:16" outlineLevel="1" x14ac:dyDescent="0.25">
      <c r="A74" s="118"/>
      <c r="B74" s="1108"/>
      <c r="C74" s="1092"/>
      <c r="D74" s="236"/>
      <c r="E74" s="236"/>
      <c r="F74" s="236">
        <f t="shared" si="7"/>
        <v>0</v>
      </c>
      <c r="G74" s="236"/>
      <c r="H74" s="236"/>
      <c r="I74" s="236"/>
      <c r="J74" s="236"/>
      <c r="K74" s="236"/>
      <c r="L74" s="236"/>
      <c r="M74" s="236"/>
      <c r="N74" s="236"/>
      <c r="O74" s="236"/>
      <c r="P74" s="1087">
        <f t="shared" si="3"/>
        <v>0</v>
      </c>
    </row>
    <row r="75" spans="1:16" outlineLevel="1" x14ac:dyDescent="0.25">
      <c r="A75" s="118"/>
      <c r="B75" s="1108"/>
      <c r="C75" s="1092"/>
      <c r="D75" s="236"/>
      <c r="E75" s="236"/>
      <c r="F75" s="236">
        <f t="shared" si="7"/>
        <v>0</v>
      </c>
      <c r="G75" s="236"/>
      <c r="H75" s="236"/>
      <c r="I75" s="236"/>
      <c r="J75" s="236"/>
      <c r="K75" s="236"/>
      <c r="L75" s="236"/>
      <c r="M75" s="236"/>
      <c r="N75" s="236"/>
      <c r="O75" s="236"/>
      <c r="P75" s="1087">
        <f t="shared" si="3"/>
        <v>0</v>
      </c>
    </row>
    <row r="76" spans="1:16" outlineLevel="1" x14ac:dyDescent="0.25">
      <c r="A76" s="118"/>
      <c r="B76" s="1108"/>
      <c r="C76" s="1092"/>
      <c r="D76" s="236"/>
      <c r="E76" s="236"/>
      <c r="F76" s="236">
        <f t="shared" si="7"/>
        <v>0</v>
      </c>
      <c r="G76" s="236"/>
      <c r="H76" s="236"/>
      <c r="I76" s="236"/>
      <c r="J76" s="236"/>
      <c r="K76" s="236"/>
      <c r="L76" s="236"/>
      <c r="M76" s="236"/>
      <c r="N76" s="236"/>
      <c r="O76" s="236"/>
      <c r="P76" s="1087">
        <f t="shared" si="3"/>
        <v>0</v>
      </c>
    </row>
    <row r="77" spans="1:16" outlineLevel="1" x14ac:dyDescent="0.25">
      <c r="A77" s="118"/>
      <c r="B77" s="1105" t="s">
        <v>517</v>
      </c>
      <c r="C77" s="1088"/>
      <c r="D77" s="236"/>
      <c r="E77" s="236"/>
      <c r="F77" s="236">
        <f t="shared" si="7"/>
        <v>0</v>
      </c>
      <c r="G77" s="236"/>
      <c r="H77" s="236"/>
      <c r="I77" s="236"/>
      <c r="J77" s="236"/>
      <c r="K77" s="236"/>
      <c r="L77" s="236"/>
      <c r="M77" s="236"/>
      <c r="N77" s="236"/>
      <c r="O77" s="236"/>
      <c r="P77" s="1087">
        <f t="shared" si="3"/>
        <v>0</v>
      </c>
    </row>
    <row r="78" spans="1:16" ht="6" customHeight="1" outlineLevel="1" x14ac:dyDescent="0.25">
      <c r="A78" s="118"/>
      <c r="B78" s="1089"/>
      <c r="C78" s="1089"/>
      <c r="D78" s="1090"/>
      <c r="E78" s="1090"/>
      <c r="F78" s="1090"/>
      <c r="G78" s="1090"/>
      <c r="H78" s="1090"/>
      <c r="I78" s="1090"/>
      <c r="J78" s="1090"/>
      <c r="K78" s="1090"/>
      <c r="L78" s="1090"/>
      <c r="M78" s="1090"/>
      <c r="N78" s="1090"/>
      <c r="O78" s="1090"/>
      <c r="P78" s="1090"/>
    </row>
    <row r="79" spans="1:16" x14ac:dyDescent="0.25">
      <c r="A79" s="1081" t="s">
        <v>2602</v>
      </c>
      <c r="B79" s="1100" t="str">
        <f>IF($C$13="Incremental","Additional Run Cost Year over Year","Additional Run Cost")</f>
        <v>Additional Run Cost</v>
      </c>
      <c r="C79" s="1097"/>
      <c r="D79" s="1102">
        <f>SUM(D80:D91)</f>
        <v>0</v>
      </c>
      <c r="E79" s="1102">
        <f t="shared" ref="E79:O79" si="8">SUM(E80:E91)</f>
        <v>0</v>
      </c>
      <c r="F79" s="1103">
        <f>D79+E79</f>
        <v>0</v>
      </c>
      <c r="G79" s="1102">
        <f t="shared" si="8"/>
        <v>0</v>
      </c>
      <c r="H79" s="1102">
        <f t="shared" si="8"/>
        <v>0</v>
      </c>
      <c r="I79" s="1102">
        <f t="shared" si="8"/>
        <v>0</v>
      </c>
      <c r="J79" s="1102">
        <f t="shared" si="8"/>
        <v>0</v>
      </c>
      <c r="K79" s="1102">
        <f t="shared" si="8"/>
        <v>0</v>
      </c>
      <c r="L79" s="1102">
        <f t="shared" si="8"/>
        <v>0</v>
      </c>
      <c r="M79" s="1102">
        <f t="shared" si="8"/>
        <v>0</v>
      </c>
      <c r="N79" s="1102">
        <f t="shared" si="8"/>
        <v>0</v>
      </c>
      <c r="O79" s="1102">
        <f t="shared" si="8"/>
        <v>0</v>
      </c>
      <c r="P79" s="1104">
        <f t="shared" si="3"/>
        <v>0</v>
      </c>
    </row>
    <row r="80" spans="1:16" outlineLevel="1" x14ac:dyDescent="0.25">
      <c r="A80" s="118"/>
      <c r="B80" s="1108" t="s">
        <v>483</v>
      </c>
      <c r="C80" s="1092"/>
      <c r="D80" s="236"/>
      <c r="E80" s="236"/>
      <c r="F80" s="236">
        <f t="shared" ref="F80:F91" si="9">D80+E80</f>
        <v>0</v>
      </c>
      <c r="G80" s="236"/>
      <c r="H80" s="236"/>
      <c r="I80" s="236"/>
      <c r="J80" s="236"/>
      <c r="K80" s="236"/>
      <c r="L80" s="236"/>
      <c r="M80" s="236"/>
      <c r="N80" s="236"/>
      <c r="O80" s="236"/>
      <c r="P80" s="1087">
        <f t="shared" si="3"/>
        <v>0</v>
      </c>
    </row>
    <row r="81" spans="1:16" outlineLevel="1" x14ac:dyDescent="0.25">
      <c r="A81" s="118"/>
      <c r="B81" s="1108" t="s">
        <v>484</v>
      </c>
      <c r="C81" s="1092"/>
      <c r="D81" s="236"/>
      <c r="E81" s="236"/>
      <c r="F81" s="236">
        <f t="shared" si="9"/>
        <v>0</v>
      </c>
      <c r="G81" s="236"/>
      <c r="H81" s="236"/>
      <c r="I81" s="236"/>
      <c r="J81" s="236"/>
      <c r="K81" s="236"/>
      <c r="L81" s="236"/>
      <c r="M81" s="236"/>
      <c r="N81" s="236"/>
      <c r="O81" s="236"/>
      <c r="P81" s="1087">
        <f t="shared" si="3"/>
        <v>0</v>
      </c>
    </row>
    <row r="82" spans="1:16" outlineLevel="1" x14ac:dyDescent="0.25">
      <c r="A82" s="118"/>
      <c r="B82" s="1108" t="s">
        <v>485</v>
      </c>
      <c r="C82" s="1092"/>
      <c r="D82" s="236"/>
      <c r="E82" s="236"/>
      <c r="F82" s="236">
        <f t="shared" si="9"/>
        <v>0</v>
      </c>
      <c r="G82" s="236"/>
      <c r="H82" s="236"/>
      <c r="I82" s="236"/>
      <c r="J82" s="236"/>
      <c r="K82" s="236"/>
      <c r="L82" s="236"/>
      <c r="M82" s="236"/>
      <c r="N82" s="236"/>
      <c r="O82" s="236"/>
      <c r="P82" s="1087">
        <f t="shared" ref="P82:P101" si="10">SUM(F82:O82)</f>
        <v>0</v>
      </c>
    </row>
    <row r="83" spans="1:16" outlineLevel="1" x14ac:dyDescent="0.25">
      <c r="A83" s="118"/>
      <c r="B83" s="1108" t="s">
        <v>486</v>
      </c>
      <c r="C83" s="1092"/>
      <c r="D83" s="236"/>
      <c r="E83" s="236"/>
      <c r="F83" s="236">
        <f t="shared" si="9"/>
        <v>0</v>
      </c>
      <c r="G83" s="236"/>
      <c r="H83" s="236"/>
      <c r="I83" s="236"/>
      <c r="J83" s="236"/>
      <c r="K83" s="236"/>
      <c r="L83" s="236"/>
      <c r="M83" s="236"/>
      <c r="N83" s="236"/>
      <c r="O83" s="236"/>
      <c r="P83" s="1087">
        <f t="shared" si="10"/>
        <v>0</v>
      </c>
    </row>
    <row r="84" spans="1:16" outlineLevel="1" x14ac:dyDescent="0.25">
      <c r="A84" s="118"/>
      <c r="B84" s="1108" t="s">
        <v>487</v>
      </c>
      <c r="C84" s="1092"/>
      <c r="D84" s="236"/>
      <c r="E84" s="236"/>
      <c r="F84" s="236">
        <f t="shared" si="9"/>
        <v>0</v>
      </c>
      <c r="G84" s="236"/>
      <c r="H84" s="236"/>
      <c r="I84" s="236"/>
      <c r="J84" s="236"/>
      <c r="K84" s="236"/>
      <c r="L84" s="236"/>
      <c r="M84" s="236"/>
      <c r="N84" s="236"/>
      <c r="O84" s="236"/>
      <c r="P84" s="1087">
        <f t="shared" si="10"/>
        <v>0</v>
      </c>
    </row>
    <row r="85" spans="1:16" s="118" customFormat="1" outlineLevel="1" x14ac:dyDescent="0.25">
      <c r="B85" s="1108" t="s">
        <v>488</v>
      </c>
      <c r="C85" s="1092"/>
      <c r="D85" s="236"/>
      <c r="E85" s="236"/>
      <c r="F85" s="236">
        <f t="shared" si="9"/>
        <v>0</v>
      </c>
      <c r="G85" s="236"/>
      <c r="H85" s="236"/>
      <c r="I85" s="236"/>
      <c r="J85" s="236"/>
      <c r="K85" s="236"/>
      <c r="L85" s="236"/>
      <c r="M85" s="236"/>
      <c r="N85" s="236"/>
      <c r="O85" s="236"/>
      <c r="P85" s="1087">
        <f t="shared" si="10"/>
        <v>0</v>
      </c>
    </row>
    <row r="86" spans="1:16" outlineLevel="1" x14ac:dyDescent="0.25">
      <c r="A86" s="118"/>
      <c r="B86" s="1108" t="s">
        <v>489</v>
      </c>
      <c r="C86" s="1092"/>
      <c r="D86" s="236"/>
      <c r="E86" s="236"/>
      <c r="F86" s="236">
        <f t="shared" si="9"/>
        <v>0</v>
      </c>
      <c r="G86" s="236"/>
      <c r="H86" s="236"/>
      <c r="I86" s="236"/>
      <c r="J86" s="236"/>
      <c r="K86" s="236"/>
      <c r="L86" s="236"/>
      <c r="M86" s="236"/>
      <c r="N86" s="236"/>
      <c r="O86" s="236"/>
      <c r="P86" s="1087">
        <f t="shared" si="10"/>
        <v>0</v>
      </c>
    </row>
    <row r="87" spans="1:16" outlineLevel="1" x14ac:dyDescent="0.25">
      <c r="A87" s="118"/>
      <c r="B87" s="1085" t="s">
        <v>453</v>
      </c>
      <c r="C87" s="1086"/>
      <c r="D87" s="236"/>
      <c r="E87" s="236"/>
      <c r="F87" s="236">
        <f t="shared" si="9"/>
        <v>0</v>
      </c>
      <c r="G87" s="236"/>
      <c r="H87" s="236"/>
      <c r="I87" s="236"/>
      <c r="J87" s="236"/>
      <c r="K87" s="236"/>
      <c r="L87" s="236"/>
      <c r="M87" s="236"/>
      <c r="N87" s="236"/>
      <c r="O87" s="236"/>
      <c r="P87" s="1087">
        <f t="shared" si="10"/>
        <v>0</v>
      </c>
    </row>
    <row r="88" spans="1:16" outlineLevel="1" x14ac:dyDescent="0.25">
      <c r="A88" s="118"/>
      <c r="B88" s="1085" t="s">
        <v>490</v>
      </c>
      <c r="C88" s="1086"/>
      <c r="D88" s="236"/>
      <c r="E88" s="236"/>
      <c r="F88" s="236">
        <f t="shared" si="9"/>
        <v>0</v>
      </c>
      <c r="G88" s="236"/>
      <c r="H88" s="236"/>
      <c r="I88" s="236"/>
      <c r="J88" s="236"/>
      <c r="K88" s="236"/>
      <c r="L88" s="236"/>
      <c r="M88" s="236"/>
      <c r="N88" s="236"/>
      <c r="O88" s="236"/>
      <c r="P88" s="1087">
        <f t="shared" si="10"/>
        <v>0</v>
      </c>
    </row>
    <row r="89" spans="1:16" outlineLevel="1" x14ac:dyDescent="0.25">
      <c r="A89" s="118"/>
      <c r="B89" s="1085" t="s">
        <v>491</v>
      </c>
      <c r="C89" s="1086"/>
      <c r="D89" s="236"/>
      <c r="E89" s="236"/>
      <c r="F89" s="236">
        <f t="shared" si="9"/>
        <v>0</v>
      </c>
      <c r="G89" s="236"/>
      <c r="H89" s="236"/>
      <c r="I89" s="236"/>
      <c r="J89" s="236"/>
      <c r="K89" s="236"/>
      <c r="L89" s="236"/>
      <c r="M89" s="236"/>
      <c r="N89" s="236"/>
      <c r="O89" s="236"/>
      <c r="P89" s="1087">
        <f t="shared" si="10"/>
        <v>0</v>
      </c>
    </row>
    <row r="90" spans="1:16" outlineLevel="1" x14ac:dyDescent="0.25">
      <c r="A90" s="118"/>
      <c r="B90" s="1085"/>
      <c r="C90" s="1086"/>
      <c r="D90" s="236"/>
      <c r="E90" s="236"/>
      <c r="F90" s="236">
        <f t="shared" si="9"/>
        <v>0</v>
      </c>
      <c r="G90" s="236"/>
      <c r="H90" s="236"/>
      <c r="I90" s="236"/>
      <c r="J90" s="236"/>
      <c r="K90" s="236"/>
      <c r="L90" s="236"/>
      <c r="M90" s="236"/>
      <c r="N90" s="236"/>
      <c r="O90" s="236"/>
      <c r="P90" s="1087">
        <f t="shared" si="10"/>
        <v>0</v>
      </c>
    </row>
    <row r="91" spans="1:16" outlineLevel="1" x14ac:dyDescent="0.25">
      <c r="A91" s="118"/>
      <c r="B91" s="1105" t="s">
        <v>517</v>
      </c>
      <c r="C91" s="1088"/>
      <c r="D91" s="236"/>
      <c r="E91" s="236"/>
      <c r="F91" s="236">
        <f t="shared" si="9"/>
        <v>0</v>
      </c>
      <c r="G91" s="236"/>
      <c r="H91" s="236"/>
      <c r="I91" s="236"/>
      <c r="J91" s="236"/>
      <c r="K91" s="236"/>
      <c r="L91" s="236"/>
      <c r="M91" s="236"/>
      <c r="N91" s="236"/>
      <c r="O91" s="236"/>
      <c r="P91" s="1087">
        <f t="shared" si="10"/>
        <v>0</v>
      </c>
    </row>
    <row r="92" spans="1:16" ht="6" customHeight="1" outlineLevel="1" x14ac:dyDescent="0.25">
      <c r="A92" s="118"/>
      <c r="B92" s="1089"/>
      <c r="C92" s="1089"/>
      <c r="D92" s="1090"/>
      <c r="E92" s="1090"/>
      <c r="F92" s="1090"/>
      <c r="G92" s="1090"/>
      <c r="H92" s="1090"/>
      <c r="I92" s="1090"/>
      <c r="J92" s="1090"/>
      <c r="K92" s="1090"/>
      <c r="L92" s="1090"/>
      <c r="M92" s="1090"/>
      <c r="N92" s="1090"/>
      <c r="O92" s="1090"/>
      <c r="P92" s="1090"/>
    </row>
    <row r="93" spans="1:16" x14ac:dyDescent="0.25">
      <c r="A93" s="1081" t="s">
        <v>2603</v>
      </c>
      <c r="B93" s="1100" t="str">
        <f>IF($C$13="Incremental","P&amp;L Impact Year over Year","Savings")</f>
        <v>Savings</v>
      </c>
      <c r="C93" s="1097"/>
      <c r="D93" s="1102">
        <f>SUM(D94:D101)</f>
        <v>0</v>
      </c>
      <c r="E93" s="1102">
        <f t="shared" ref="E93:O93" si="11">SUM(E94:E101)</f>
        <v>0</v>
      </c>
      <c r="F93" s="1103">
        <f>D93+E93</f>
        <v>0</v>
      </c>
      <c r="G93" s="1102">
        <f t="shared" si="11"/>
        <v>0</v>
      </c>
      <c r="H93" s="1102">
        <f t="shared" si="11"/>
        <v>0</v>
      </c>
      <c r="I93" s="1102">
        <f t="shared" si="11"/>
        <v>0</v>
      </c>
      <c r="J93" s="1102">
        <f t="shared" si="11"/>
        <v>0</v>
      </c>
      <c r="K93" s="1102">
        <f t="shared" si="11"/>
        <v>0</v>
      </c>
      <c r="L93" s="1102">
        <f t="shared" si="11"/>
        <v>0</v>
      </c>
      <c r="M93" s="1102">
        <f t="shared" si="11"/>
        <v>0</v>
      </c>
      <c r="N93" s="1102">
        <f t="shared" si="11"/>
        <v>0</v>
      </c>
      <c r="O93" s="1102">
        <f t="shared" si="11"/>
        <v>0</v>
      </c>
      <c r="P93" s="1104">
        <f t="shared" si="10"/>
        <v>0</v>
      </c>
    </row>
    <row r="94" spans="1:16" outlineLevel="1" x14ac:dyDescent="0.25">
      <c r="A94" s="118"/>
      <c r="B94" s="1106" t="s">
        <v>492</v>
      </c>
      <c r="C94" s="1085"/>
      <c r="D94" s="236"/>
      <c r="E94" s="236"/>
      <c r="F94" s="236">
        <f t="shared" ref="F94:F101" si="12">D94+E94</f>
        <v>0</v>
      </c>
      <c r="G94" s="236"/>
      <c r="H94" s="236"/>
      <c r="I94" s="236"/>
      <c r="J94" s="236"/>
      <c r="K94" s="236"/>
      <c r="L94" s="236"/>
      <c r="M94" s="236"/>
      <c r="N94" s="236"/>
      <c r="O94" s="236"/>
      <c r="P94" s="1087">
        <f t="shared" si="10"/>
        <v>0</v>
      </c>
    </row>
    <row r="95" spans="1:16" outlineLevel="1" x14ac:dyDescent="0.25">
      <c r="A95" s="118"/>
      <c r="B95" s="1093" t="s">
        <v>493</v>
      </c>
      <c r="C95" s="1093"/>
      <c r="D95" s="236"/>
      <c r="E95" s="236"/>
      <c r="F95" s="236">
        <f t="shared" si="12"/>
        <v>0</v>
      </c>
      <c r="G95" s="236"/>
      <c r="H95" s="236"/>
      <c r="I95" s="236"/>
      <c r="J95" s="236"/>
      <c r="K95" s="236"/>
      <c r="L95" s="236"/>
      <c r="M95" s="236"/>
      <c r="N95" s="236"/>
      <c r="O95" s="236"/>
      <c r="P95" s="1087">
        <f t="shared" si="10"/>
        <v>0</v>
      </c>
    </row>
    <row r="96" spans="1:16" outlineLevel="1" x14ac:dyDescent="0.25">
      <c r="A96" s="118"/>
      <c r="B96" s="1093" t="s">
        <v>494</v>
      </c>
      <c r="C96" s="1093"/>
      <c r="D96" s="236"/>
      <c r="E96" s="236"/>
      <c r="F96" s="236">
        <f t="shared" si="12"/>
        <v>0</v>
      </c>
      <c r="G96" s="236"/>
      <c r="H96" s="236"/>
      <c r="I96" s="236"/>
      <c r="J96" s="236"/>
      <c r="K96" s="236"/>
      <c r="L96" s="236"/>
      <c r="M96" s="236"/>
      <c r="N96" s="236"/>
      <c r="O96" s="236"/>
      <c r="P96" s="1087">
        <f t="shared" si="10"/>
        <v>0</v>
      </c>
    </row>
    <row r="97" spans="1:18" outlineLevel="1" x14ac:dyDescent="0.25">
      <c r="A97" s="118"/>
      <c r="B97" s="1093"/>
      <c r="C97" s="1093"/>
      <c r="D97" s="236"/>
      <c r="E97" s="236"/>
      <c r="F97" s="236">
        <f t="shared" si="12"/>
        <v>0</v>
      </c>
      <c r="G97" s="236"/>
      <c r="H97" s="236"/>
      <c r="I97" s="236"/>
      <c r="J97" s="236"/>
      <c r="K97" s="236"/>
      <c r="L97" s="236"/>
      <c r="M97" s="236"/>
      <c r="N97" s="236"/>
      <c r="O97" s="236"/>
      <c r="P97" s="1087">
        <f t="shared" si="10"/>
        <v>0</v>
      </c>
    </row>
    <row r="98" spans="1:18" outlineLevel="1" x14ac:dyDescent="0.25">
      <c r="A98" s="118"/>
      <c r="B98" s="1093"/>
      <c r="C98" s="1093"/>
      <c r="D98" s="236"/>
      <c r="E98" s="236"/>
      <c r="F98" s="236">
        <f t="shared" si="12"/>
        <v>0</v>
      </c>
      <c r="G98" s="236"/>
      <c r="H98" s="236"/>
      <c r="I98" s="236"/>
      <c r="J98" s="236"/>
      <c r="K98" s="236"/>
      <c r="L98" s="236"/>
      <c r="M98" s="236"/>
      <c r="N98" s="236"/>
      <c r="O98" s="236"/>
      <c r="P98" s="1087">
        <f t="shared" si="10"/>
        <v>0</v>
      </c>
    </row>
    <row r="99" spans="1:18" outlineLevel="1" x14ac:dyDescent="0.25">
      <c r="A99" s="118"/>
      <c r="B99" s="1093"/>
      <c r="C99" s="1093"/>
      <c r="D99" s="236"/>
      <c r="E99" s="236"/>
      <c r="F99" s="236">
        <f t="shared" si="12"/>
        <v>0</v>
      </c>
      <c r="G99" s="236"/>
      <c r="H99" s="236"/>
      <c r="I99" s="236"/>
      <c r="J99" s="236"/>
      <c r="K99" s="236"/>
      <c r="L99" s="236"/>
      <c r="M99" s="236"/>
      <c r="N99" s="236"/>
      <c r="O99" s="236"/>
      <c r="P99" s="1087">
        <f t="shared" si="10"/>
        <v>0</v>
      </c>
    </row>
    <row r="100" spans="1:18" outlineLevel="1" x14ac:dyDescent="0.25">
      <c r="A100" s="118"/>
      <c r="B100" s="1093"/>
      <c r="C100" s="1093"/>
      <c r="D100" s="236"/>
      <c r="E100" s="236"/>
      <c r="F100" s="236">
        <f t="shared" si="12"/>
        <v>0</v>
      </c>
      <c r="G100" s="236"/>
      <c r="H100" s="236"/>
      <c r="I100" s="236"/>
      <c r="J100" s="236"/>
      <c r="K100" s="236"/>
      <c r="L100" s="236"/>
      <c r="M100" s="236"/>
      <c r="N100" s="236"/>
      <c r="O100" s="236"/>
      <c r="P100" s="1087">
        <f t="shared" si="10"/>
        <v>0</v>
      </c>
    </row>
    <row r="101" spans="1:18" outlineLevel="1" x14ac:dyDescent="0.25">
      <c r="A101" s="118"/>
      <c r="B101" s="1105"/>
      <c r="C101" s="1093"/>
      <c r="D101" s="236"/>
      <c r="E101" s="236"/>
      <c r="F101" s="236">
        <f t="shared" si="12"/>
        <v>0</v>
      </c>
      <c r="G101" s="236"/>
      <c r="H101" s="236"/>
      <c r="I101" s="236"/>
      <c r="J101" s="236"/>
      <c r="K101" s="236"/>
      <c r="L101" s="236"/>
      <c r="M101" s="236"/>
      <c r="N101" s="236"/>
      <c r="O101" s="236"/>
      <c r="P101" s="1087">
        <f t="shared" si="10"/>
        <v>0</v>
      </c>
    </row>
    <row r="102" spans="1:18" ht="6" customHeight="1" outlineLevel="1" x14ac:dyDescent="0.25">
      <c r="A102" s="118"/>
      <c r="B102" s="1090"/>
      <c r="C102" s="1090"/>
      <c r="D102" s="1090"/>
      <c r="E102" s="1090"/>
      <c r="F102" s="1090"/>
      <c r="G102" s="1090"/>
      <c r="H102" s="1090"/>
      <c r="I102" s="1090"/>
      <c r="J102" s="1090"/>
      <c r="K102" s="1090"/>
      <c r="L102" s="1090"/>
      <c r="M102" s="1090"/>
      <c r="N102" s="1090"/>
      <c r="O102" s="1090"/>
      <c r="P102" s="1090"/>
    </row>
    <row r="103" spans="1:18" x14ac:dyDescent="0.25">
      <c r="A103" s="1083" t="s">
        <v>2605</v>
      </c>
      <c r="B103" s="1110" t="s">
        <v>1281</v>
      </c>
      <c r="C103" s="1122"/>
      <c r="D103" s="1123"/>
      <c r="E103" s="1124"/>
      <c r="F103" s="236">
        <f t="shared" ref="F103:O103" si="13">-(SUM(F17,F42,F64,F79,-F93))</f>
        <v>0</v>
      </c>
      <c r="G103" s="236">
        <f t="shared" si="13"/>
        <v>0</v>
      </c>
      <c r="H103" s="236">
        <f t="shared" si="13"/>
        <v>0</v>
      </c>
      <c r="I103" s="236">
        <f t="shared" si="13"/>
        <v>0</v>
      </c>
      <c r="J103" s="236">
        <f t="shared" si="13"/>
        <v>0</v>
      </c>
      <c r="K103" s="236">
        <f t="shared" si="13"/>
        <v>0</v>
      </c>
      <c r="L103" s="236">
        <f t="shared" si="13"/>
        <v>0</v>
      </c>
      <c r="M103" s="236">
        <f t="shared" si="13"/>
        <v>0</v>
      </c>
      <c r="N103" s="236">
        <f t="shared" si="13"/>
        <v>0</v>
      </c>
      <c r="O103" s="236">
        <f t="shared" si="13"/>
        <v>0</v>
      </c>
      <c r="P103" s="1135"/>
    </row>
    <row r="104" spans="1:18" x14ac:dyDescent="0.25">
      <c r="B104" s="1134" t="s">
        <v>1250</v>
      </c>
      <c r="C104" s="1125"/>
      <c r="D104" s="1126"/>
      <c r="E104" s="1127"/>
      <c r="F104" s="236">
        <f>F103</f>
        <v>0</v>
      </c>
      <c r="G104" s="236">
        <f>F104+G103</f>
        <v>0</v>
      </c>
      <c r="H104" s="236">
        <f>G104+H103</f>
        <v>0</v>
      </c>
      <c r="I104" s="236">
        <f>H104+I103</f>
        <v>0</v>
      </c>
      <c r="J104" s="236">
        <f>I104+J103</f>
        <v>0</v>
      </c>
      <c r="K104" s="236">
        <f t="shared" ref="K104:O104" si="14">J104+K103</f>
        <v>0</v>
      </c>
      <c r="L104" s="236">
        <f t="shared" si="14"/>
        <v>0</v>
      </c>
      <c r="M104" s="236">
        <f t="shared" si="14"/>
        <v>0</v>
      </c>
      <c r="N104" s="236">
        <f t="shared" si="14"/>
        <v>0</v>
      </c>
      <c r="O104" s="236">
        <f t="shared" si="14"/>
        <v>0</v>
      </c>
      <c r="P104" s="1136"/>
    </row>
    <row r="105" spans="1:18" x14ac:dyDescent="0.25">
      <c r="B105" s="1109" t="s">
        <v>1282</v>
      </c>
      <c r="C105" s="1128"/>
      <c r="D105" s="1129"/>
      <c r="E105" s="1130"/>
      <c r="F105" s="1094">
        <f>IF(F104&lt;0,"",0)</f>
        <v>0</v>
      </c>
      <c r="G105" s="1094" t="str">
        <f>IFERROR(IF(G104&lt;0,"",ABS(F104/G103)),"")</f>
        <v/>
      </c>
      <c r="H105" s="1094" t="str">
        <f>IFERROR(IF(H104&lt;0,"",ABS(G104/H103)),"")</f>
        <v/>
      </c>
      <c r="I105" s="1094" t="str">
        <f>IFERROR(IF(I104&lt;0,"",ABS(H104/I103)),"")</f>
        <v/>
      </c>
      <c r="J105" s="1094" t="str">
        <f>IFERROR(IF(J104&lt;0,"",ABS(I104/J103)),"")</f>
        <v/>
      </c>
      <c r="K105" s="1094" t="str">
        <f t="shared" ref="K105:O105" si="15">IFERROR(IF(K104&lt;0,"",ABS(J104/K103)),"")</f>
        <v/>
      </c>
      <c r="L105" s="1094" t="str">
        <f t="shared" si="15"/>
        <v/>
      </c>
      <c r="M105" s="1094" t="str">
        <f t="shared" si="15"/>
        <v/>
      </c>
      <c r="N105" s="1094" t="str">
        <f t="shared" si="15"/>
        <v/>
      </c>
      <c r="O105" s="1094" t="str">
        <f t="shared" si="15"/>
        <v/>
      </c>
      <c r="P105" s="1137"/>
    </row>
    <row r="106" spans="1:18" ht="15" customHeight="1" x14ac:dyDescent="0.25">
      <c r="B106" s="1109" t="s">
        <v>1283</v>
      </c>
      <c r="C106" s="1131"/>
      <c r="D106" s="1132"/>
      <c r="E106" s="1133"/>
      <c r="F106" s="1095">
        <v>1</v>
      </c>
      <c r="G106" s="1095">
        <v>2</v>
      </c>
      <c r="H106" s="1095">
        <v>3</v>
      </c>
      <c r="I106" s="1095">
        <v>4</v>
      </c>
      <c r="J106" s="1095">
        <v>5</v>
      </c>
      <c r="K106" s="1095">
        <f>6</f>
        <v>6</v>
      </c>
      <c r="L106" s="1095">
        <f>7</f>
        <v>7</v>
      </c>
      <c r="M106" s="1095">
        <f>8</f>
        <v>8</v>
      </c>
      <c r="N106" s="1095">
        <f>9</f>
        <v>9</v>
      </c>
      <c r="O106" s="1095">
        <f>10</f>
        <v>10</v>
      </c>
      <c r="P106" s="1137"/>
    </row>
    <row r="107" spans="1:18" x14ac:dyDescent="0.25">
      <c r="P107" s="1096" t="str">
        <f>IF($C$13="Incremental","ROI(Costs to Savings ratio)","Pay Back")</f>
        <v>Pay Back</v>
      </c>
      <c r="Q107" s="2241">
        <f>IFERROR(IF($C$13="Incremental",IF($F$11/$F$14&lt;0,"Not Profitable",$F$11/$F$14),COUNTIF(F104:O104,"&lt;0")+INDEX(F105:O105,,COUNTIF(F104:O104,"&lt;0")+1)),"Not Profitable")</f>
        <v>0</v>
      </c>
      <c r="R107" s="1112" t="str">
        <f>IF(Q107&lt;&gt;"Not Profitable","Years", " ")</f>
        <v>Years</v>
      </c>
    </row>
    <row r="108" spans="1:18" ht="21" customHeight="1" x14ac:dyDescent="0.25">
      <c r="D108" s="671"/>
      <c r="P108" s="1375" t="str">
        <f>IF(Q108&lt;=0,"Total Expenses","Total Savings")</f>
        <v>Total Expenses</v>
      </c>
      <c r="Q108" s="1111">
        <f>IF($C$13="Incremental",(-P42-P64-P79+P93),(-(P17+P42+P64+P79))+P93)</f>
        <v>0</v>
      </c>
    </row>
    <row r="112" spans="1:18" ht="15.75" hidden="1" x14ac:dyDescent="0.25">
      <c r="A112" s="1114" t="s">
        <v>2595</v>
      </c>
      <c r="B112" s="2069" t="s">
        <v>7903</v>
      </c>
      <c r="C112" s="2068" t="s">
        <v>122</v>
      </c>
      <c r="D112" s="1099" t="str">
        <f>CONCATENATE( Finance!D$13 &amp; " H1" )</f>
        <v>N/A H1</v>
      </c>
      <c r="E112" s="1099" t="str">
        <f>CONCATENATE( Finance!D$13 &amp; " H2" )</f>
        <v>N/A H2</v>
      </c>
      <c r="F112" s="1099" t="str">
        <f>CONCATENATE("Total"," " &amp; Finance!$D$13 )</f>
        <v>Total N/A</v>
      </c>
      <c r="G112" s="1099" t="e">
        <f>Finance!$D$13+1</f>
        <v>#VALUE!</v>
      </c>
      <c r="H112" s="1099" t="e">
        <f t="shared" ref="H112:O112" si="16">G112+1</f>
        <v>#VALUE!</v>
      </c>
      <c r="I112" s="1099" t="e">
        <f t="shared" si="16"/>
        <v>#VALUE!</v>
      </c>
      <c r="J112" s="1099" t="e">
        <f t="shared" si="16"/>
        <v>#VALUE!</v>
      </c>
      <c r="K112" s="1099" t="e">
        <f t="shared" si="16"/>
        <v>#VALUE!</v>
      </c>
      <c r="L112" s="1099" t="e">
        <f t="shared" si="16"/>
        <v>#VALUE!</v>
      </c>
      <c r="M112" s="1099" t="e">
        <f t="shared" si="16"/>
        <v>#VALUE!</v>
      </c>
      <c r="N112" s="1099" t="e">
        <f t="shared" si="16"/>
        <v>#VALUE!</v>
      </c>
      <c r="O112" s="1099" t="e">
        <f t="shared" si="16"/>
        <v>#VALUE!</v>
      </c>
      <c r="P112" s="1113" t="s">
        <v>447</v>
      </c>
    </row>
    <row r="113" spans="1:16" hidden="1" x14ac:dyDescent="0.25">
      <c r="A113" s="1115" t="s">
        <v>2599</v>
      </c>
      <c r="B113" s="1116" t="s">
        <v>448</v>
      </c>
      <c r="C113" s="1097"/>
      <c r="D113" s="1098">
        <f>SUM(D114:D132)</f>
        <v>0</v>
      </c>
      <c r="E113" s="1098">
        <f>SUM(E114:E132)</f>
        <v>0</v>
      </c>
      <c r="F113" s="1098">
        <f>D113+E113</f>
        <v>0</v>
      </c>
      <c r="G113" s="1098">
        <f>SUM(G114:G132)</f>
        <v>0</v>
      </c>
      <c r="H113" s="1098">
        <f>SUM(H114:H132)</f>
        <v>0</v>
      </c>
      <c r="I113" s="1098">
        <f>SUM(I114:I132)</f>
        <v>0</v>
      </c>
      <c r="J113" s="1098">
        <f>SUM(J114:J132)</f>
        <v>0</v>
      </c>
      <c r="K113" s="1098">
        <f t="shared" ref="K113:O113" si="17">SUM(K114:K132)</f>
        <v>0</v>
      </c>
      <c r="L113" s="1098">
        <f t="shared" si="17"/>
        <v>0</v>
      </c>
      <c r="M113" s="1098">
        <f t="shared" si="17"/>
        <v>0</v>
      </c>
      <c r="N113" s="1098">
        <f t="shared" si="17"/>
        <v>0</v>
      </c>
      <c r="O113" s="1098">
        <f t="shared" si="17"/>
        <v>0</v>
      </c>
      <c r="P113" s="1104">
        <f t="shared" ref="P113:P176" si="18">SUM(F113:O113)</f>
        <v>0</v>
      </c>
    </row>
    <row r="114" spans="1:16" hidden="1" outlineLevel="1" x14ac:dyDescent="0.25">
      <c r="B114" s="1085" t="s">
        <v>449</v>
      </c>
      <c r="C114" s="1086"/>
      <c r="D114" s="236"/>
      <c r="E114" s="236"/>
      <c r="F114" s="236">
        <f t="shared" ref="F114:F132" si="19">D114+E114</f>
        <v>0</v>
      </c>
      <c r="G114" s="236"/>
      <c r="H114" s="236"/>
      <c r="I114" s="236"/>
      <c r="J114" s="236"/>
      <c r="K114" s="236"/>
      <c r="L114" s="236"/>
      <c r="M114" s="236"/>
      <c r="N114" s="236"/>
      <c r="O114" s="236"/>
      <c r="P114" s="1087">
        <f t="shared" si="18"/>
        <v>0</v>
      </c>
    </row>
    <row r="115" spans="1:16" hidden="1" outlineLevel="1" x14ac:dyDescent="0.25">
      <c r="B115" s="1085" t="s">
        <v>450</v>
      </c>
      <c r="C115" s="1086"/>
      <c r="D115" s="236"/>
      <c r="E115" s="236"/>
      <c r="F115" s="236">
        <f t="shared" si="19"/>
        <v>0</v>
      </c>
      <c r="G115" s="236"/>
      <c r="H115" s="236"/>
      <c r="I115" s="236"/>
      <c r="J115" s="236"/>
      <c r="K115" s="236"/>
      <c r="L115" s="236"/>
      <c r="M115" s="236"/>
      <c r="N115" s="236"/>
      <c r="O115" s="236"/>
      <c r="P115" s="1087">
        <f t="shared" si="18"/>
        <v>0</v>
      </c>
    </row>
    <row r="116" spans="1:16" hidden="1" outlineLevel="1" x14ac:dyDescent="0.25">
      <c r="B116" s="1085" t="s">
        <v>451</v>
      </c>
      <c r="C116" s="1086"/>
      <c r="D116" s="236"/>
      <c r="E116" s="236"/>
      <c r="F116" s="236">
        <f t="shared" si="19"/>
        <v>0</v>
      </c>
      <c r="G116" s="236"/>
      <c r="H116" s="236"/>
      <c r="I116" s="236"/>
      <c r="J116" s="236"/>
      <c r="K116" s="236"/>
      <c r="L116" s="236"/>
      <c r="M116" s="236"/>
      <c r="N116" s="236"/>
      <c r="O116" s="236"/>
      <c r="P116" s="1087">
        <f t="shared" si="18"/>
        <v>0</v>
      </c>
    </row>
    <row r="117" spans="1:16" hidden="1" outlineLevel="1" x14ac:dyDescent="0.25">
      <c r="B117" s="1085" t="s">
        <v>452</v>
      </c>
      <c r="C117" s="1086"/>
      <c r="D117" s="236"/>
      <c r="E117" s="236"/>
      <c r="F117" s="236">
        <f t="shared" si="19"/>
        <v>0</v>
      </c>
      <c r="G117" s="236"/>
      <c r="H117" s="236"/>
      <c r="I117" s="236"/>
      <c r="J117" s="236"/>
      <c r="K117" s="236"/>
      <c r="L117" s="236"/>
      <c r="M117" s="236"/>
      <c r="N117" s="236"/>
      <c r="O117" s="236"/>
      <c r="P117" s="1087">
        <f t="shared" si="18"/>
        <v>0</v>
      </c>
    </row>
    <row r="118" spans="1:16" hidden="1" outlineLevel="1" x14ac:dyDescent="0.25">
      <c r="B118" s="1085" t="s">
        <v>453</v>
      </c>
      <c r="C118" s="1086"/>
      <c r="D118" s="236"/>
      <c r="E118" s="236"/>
      <c r="F118" s="236">
        <f t="shared" si="19"/>
        <v>0</v>
      </c>
      <c r="G118" s="236"/>
      <c r="H118" s="236"/>
      <c r="I118" s="236"/>
      <c r="J118" s="236"/>
      <c r="K118" s="236"/>
      <c r="L118" s="236"/>
      <c r="M118" s="236"/>
      <c r="N118" s="236"/>
      <c r="O118" s="236"/>
      <c r="P118" s="1087">
        <f t="shared" si="18"/>
        <v>0</v>
      </c>
    </row>
    <row r="119" spans="1:16" hidden="1" outlineLevel="1" x14ac:dyDescent="0.25">
      <c r="B119" s="1085" t="s">
        <v>454</v>
      </c>
      <c r="C119" s="1086"/>
      <c r="D119" s="236"/>
      <c r="E119" s="236"/>
      <c r="F119" s="236">
        <f t="shared" si="19"/>
        <v>0</v>
      </c>
      <c r="G119" s="236"/>
      <c r="H119" s="236"/>
      <c r="I119" s="236"/>
      <c r="J119" s="236"/>
      <c r="K119" s="236"/>
      <c r="L119" s="236"/>
      <c r="M119" s="236"/>
      <c r="N119" s="236"/>
      <c r="O119" s="236"/>
      <c r="P119" s="1087">
        <f t="shared" si="18"/>
        <v>0</v>
      </c>
    </row>
    <row r="120" spans="1:16" hidden="1" outlineLevel="1" x14ac:dyDescent="0.25">
      <c r="B120" s="1085" t="s">
        <v>455</v>
      </c>
      <c r="C120" s="1086"/>
      <c r="D120" s="236"/>
      <c r="E120" s="236"/>
      <c r="F120" s="236">
        <f t="shared" si="19"/>
        <v>0</v>
      </c>
      <c r="G120" s="236"/>
      <c r="H120" s="236"/>
      <c r="I120" s="236"/>
      <c r="J120" s="236"/>
      <c r="K120" s="236"/>
      <c r="L120" s="236"/>
      <c r="M120" s="236"/>
      <c r="N120" s="236"/>
      <c r="O120" s="236"/>
      <c r="P120" s="1087">
        <f t="shared" si="18"/>
        <v>0</v>
      </c>
    </row>
    <row r="121" spans="1:16" hidden="1" outlineLevel="1" x14ac:dyDescent="0.25">
      <c r="B121" s="1085" t="s">
        <v>7565</v>
      </c>
      <c r="C121" s="1086"/>
      <c r="D121" s="236"/>
      <c r="E121" s="236"/>
      <c r="F121" s="236">
        <f t="shared" si="19"/>
        <v>0</v>
      </c>
      <c r="G121" s="236"/>
      <c r="H121" s="236"/>
      <c r="I121" s="236"/>
      <c r="J121" s="236"/>
      <c r="K121" s="236"/>
      <c r="L121" s="236"/>
      <c r="M121" s="236"/>
      <c r="N121" s="236"/>
      <c r="O121" s="236"/>
      <c r="P121" s="1087">
        <f t="shared" si="18"/>
        <v>0</v>
      </c>
    </row>
    <row r="122" spans="1:16" hidden="1" outlineLevel="1" x14ac:dyDescent="0.25">
      <c r="B122" s="1085" t="s">
        <v>7566</v>
      </c>
      <c r="C122" s="1086"/>
      <c r="D122" s="236"/>
      <c r="E122" s="236"/>
      <c r="F122" s="236">
        <f t="shared" si="19"/>
        <v>0</v>
      </c>
      <c r="G122" s="236"/>
      <c r="H122" s="236"/>
      <c r="I122" s="236"/>
      <c r="J122" s="236"/>
      <c r="K122" s="236"/>
      <c r="L122" s="236"/>
      <c r="M122" s="236"/>
      <c r="N122" s="236"/>
      <c r="O122" s="236"/>
      <c r="P122" s="1087">
        <f t="shared" si="18"/>
        <v>0</v>
      </c>
    </row>
    <row r="123" spans="1:16" hidden="1" outlineLevel="1" x14ac:dyDescent="0.25">
      <c r="B123" s="1085" t="s">
        <v>456</v>
      </c>
      <c r="C123" s="1086"/>
      <c r="D123" s="236"/>
      <c r="E123" s="236"/>
      <c r="F123" s="236">
        <f t="shared" si="19"/>
        <v>0</v>
      </c>
      <c r="G123" s="236"/>
      <c r="H123" s="236"/>
      <c r="I123" s="236"/>
      <c r="J123" s="236"/>
      <c r="K123" s="236"/>
      <c r="L123" s="236"/>
      <c r="M123" s="236"/>
      <c r="N123" s="236"/>
      <c r="O123" s="236"/>
      <c r="P123" s="1087">
        <f t="shared" si="18"/>
        <v>0</v>
      </c>
    </row>
    <row r="124" spans="1:16" hidden="1" outlineLevel="1" x14ac:dyDescent="0.25">
      <c r="B124" s="1085" t="s">
        <v>457</v>
      </c>
      <c r="C124" s="1086"/>
      <c r="D124" s="236"/>
      <c r="E124" s="236"/>
      <c r="F124" s="236">
        <f t="shared" si="19"/>
        <v>0</v>
      </c>
      <c r="G124" s="236"/>
      <c r="H124" s="236"/>
      <c r="I124" s="236"/>
      <c r="J124" s="236"/>
      <c r="K124" s="236"/>
      <c r="L124" s="236"/>
      <c r="M124" s="236"/>
      <c r="N124" s="236"/>
      <c r="O124" s="236"/>
      <c r="P124" s="1087">
        <f t="shared" si="18"/>
        <v>0</v>
      </c>
    </row>
    <row r="125" spans="1:16" hidden="1" outlineLevel="1" x14ac:dyDescent="0.25">
      <c r="B125" s="1085" t="s">
        <v>458</v>
      </c>
      <c r="C125" s="1086"/>
      <c r="D125" s="236"/>
      <c r="E125" s="236"/>
      <c r="F125" s="236">
        <f t="shared" si="19"/>
        <v>0</v>
      </c>
      <c r="G125" s="236"/>
      <c r="H125" s="236"/>
      <c r="I125" s="236"/>
      <c r="J125" s="236"/>
      <c r="K125" s="236"/>
      <c r="L125" s="236"/>
      <c r="M125" s="236"/>
      <c r="N125" s="236"/>
      <c r="O125" s="236"/>
      <c r="P125" s="1087">
        <f t="shared" si="18"/>
        <v>0</v>
      </c>
    </row>
    <row r="126" spans="1:16" hidden="1" outlineLevel="1" x14ac:dyDescent="0.25">
      <c r="B126" s="1085" t="s">
        <v>459</v>
      </c>
      <c r="C126" s="1086"/>
      <c r="D126" s="236"/>
      <c r="E126" s="236"/>
      <c r="F126" s="236">
        <f t="shared" si="19"/>
        <v>0</v>
      </c>
      <c r="G126" s="236"/>
      <c r="H126" s="236"/>
      <c r="I126" s="236"/>
      <c r="J126" s="236"/>
      <c r="K126" s="236"/>
      <c r="L126" s="236"/>
      <c r="M126" s="236"/>
      <c r="N126" s="236"/>
      <c r="O126" s="236"/>
      <c r="P126" s="1087">
        <f t="shared" si="18"/>
        <v>0</v>
      </c>
    </row>
    <row r="127" spans="1:16" hidden="1" outlineLevel="1" x14ac:dyDescent="0.25">
      <c r="B127" s="1085" t="s">
        <v>460</v>
      </c>
      <c r="C127" s="1086"/>
      <c r="D127" s="236"/>
      <c r="E127" s="236"/>
      <c r="F127" s="236">
        <f t="shared" si="19"/>
        <v>0</v>
      </c>
      <c r="G127" s="236"/>
      <c r="H127" s="236"/>
      <c r="I127" s="236"/>
      <c r="J127" s="236"/>
      <c r="K127" s="236"/>
      <c r="L127" s="236"/>
      <c r="M127" s="236"/>
      <c r="N127" s="236"/>
      <c r="O127" s="236"/>
      <c r="P127" s="1087">
        <f t="shared" si="18"/>
        <v>0</v>
      </c>
    </row>
    <row r="128" spans="1:16" hidden="1" outlineLevel="1" x14ac:dyDescent="0.25">
      <c r="B128" s="1085" t="s">
        <v>7567</v>
      </c>
      <c r="C128" s="1086"/>
      <c r="D128" s="236"/>
      <c r="E128" s="236"/>
      <c r="F128" s="236">
        <f t="shared" si="19"/>
        <v>0</v>
      </c>
      <c r="G128" s="236"/>
      <c r="H128" s="236"/>
      <c r="I128" s="236"/>
      <c r="J128" s="236"/>
      <c r="K128" s="236"/>
      <c r="L128" s="236"/>
      <c r="M128" s="236"/>
      <c r="N128" s="236"/>
      <c r="O128" s="236"/>
      <c r="P128" s="1087">
        <f t="shared" si="18"/>
        <v>0</v>
      </c>
    </row>
    <row r="129" spans="1:16" hidden="1" outlineLevel="1" x14ac:dyDescent="0.25">
      <c r="B129" s="1085" t="s">
        <v>461</v>
      </c>
      <c r="C129" s="1086"/>
      <c r="D129" s="236"/>
      <c r="E129" s="236"/>
      <c r="F129" s="236">
        <f t="shared" si="19"/>
        <v>0</v>
      </c>
      <c r="G129" s="236"/>
      <c r="H129" s="236"/>
      <c r="I129" s="236"/>
      <c r="J129" s="236"/>
      <c r="K129" s="236"/>
      <c r="L129" s="236"/>
      <c r="M129" s="236"/>
      <c r="N129" s="236"/>
      <c r="O129" s="236"/>
      <c r="P129" s="1087">
        <f t="shared" si="18"/>
        <v>0</v>
      </c>
    </row>
    <row r="130" spans="1:16" hidden="1" outlineLevel="1" x14ac:dyDescent="0.25">
      <c r="B130" s="1085" t="s">
        <v>668</v>
      </c>
      <c r="C130" s="1086"/>
      <c r="D130" s="236"/>
      <c r="E130" s="236"/>
      <c r="F130" s="236">
        <f t="shared" si="19"/>
        <v>0</v>
      </c>
      <c r="G130" s="236"/>
      <c r="H130" s="236"/>
      <c r="I130" s="236"/>
      <c r="J130" s="236"/>
      <c r="K130" s="236"/>
      <c r="L130" s="236"/>
      <c r="M130" s="236"/>
      <c r="N130" s="236"/>
      <c r="O130" s="236"/>
      <c r="P130" s="1087">
        <f t="shared" si="18"/>
        <v>0</v>
      </c>
    </row>
    <row r="131" spans="1:16" hidden="1" outlineLevel="1" x14ac:dyDescent="0.25">
      <c r="B131" s="1085" t="s">
        <v>462</v>
      </c>
      <c r="C131" s="1086"/>
      <c r="D131" s="236"/>
      <c r="E131" s="236"/>
      <c r="F131" s="236">
        <f t="shared" si="19"/>
        <v>0</v>
      </c>
      <c r="G131" s="236"/>
      <c r="H131" s="236"/>
      <c r="I131" s="236"/>
      <c r="J131" s="236"/>
      <c r="K131" s="236"/>
      <c r="L131" s="236"/>
      <c r="M131" s="236"/>
      <c r="N131" s="236"/>
      <c r="O131" s="236"/>
      <c r="P131" s="1087">
        <f t="shared" si="18"/>
        <v>0</v>
      </c>
    </row>
    <row r="132" spans="1:16" hidden="1" outlineLevel="1" x14ac:dyDescent="0.25">
      <c r="B132" s="1105" t="s">
        <v>517</v>
      </c>
      <c r="C132" s="1088"/>
      <c r="D132" s="236"/>
      <c r="E132" s="236"/>
      <c r="F132" s="236">
        <f t="shared" si="19"/>
        <v>0</v>
      </c>
      <c r="G132" s="236"/>
      <c r="H132" s="236"/>
      <c r="I132" s="236"/>
      <c r="J132" s="236"/>
      <c r="K132" s="236"/>
      <c r="L132" s="236"/>
      <c r="M132" s="236"/>
      <c r="N132" s="236"/>
      <c r="O132" s="236"/>
      <c r="P132" s="1087">
        <f t="shared" si="18"/>
        <v>0</v>
      </c>
    </row>
    <row r="133" spans="1:16" ht="6" hidden="1" customHeight="1" outlineLevel="1" x14ac:dyDescent="0.25">
      <c r="B133" s="1089"/>
      <c r="C133" s="1089"/>
      <c r="D133" s="1090"/>
      <c r="E133" s="1090"/>
      <c r="F133" s="1090"/>
      <c r="G133" s="1090"/>
      <c r="H133" s="1090"/>
      <c r="I133" s="1090"/>
      <c r="J133" s="1090"/>
      <c r="K133" s="1090"/>
      <c r="L133" s="1090"/>
      <c r="M133" s="1090"/>
      <c r="N133" s="1090"/>
      <c r="O133" s="1090"/>
      <c r="P133" s="1090"/>
    </row>
    <row r="134" spans="1:16" hidden="1" collapsed="1" x14ac:dyDescent="0.25">
      <c r="A134" s="1117" t="s">
        <v>2600</v>
      </c>
      <c r="B134" s="1101" t="s">
        <v>463</v>
      </c>
      <c r="C134" s="1097"/>
      <c r="D134" s="1102">
        <f>SUM(D135:D151)</f>
        <v>0</v>
      </c>
      <c r="E134" s="1102">
        <f>SUM(E135:E151)</f>
        <v>0</v>
      </c>
      <c r="F134" s="1103">
        <f>D134+E134</f>
        <v>0</v>
      </c>
      <c r="G134" s="1102">
        <f>SUM(G135:G151)</f>
        <v>0</v>
      </c>
      <c r="H134" s="1102">
        <f>SUM(H135:H151)</f>
        <v>0</v>
      </c>
      <c r="I134" s="1102">
        <f>SUM(I135:I151)</f>
        <v>0</v>
      </c>
      <c r="J134" s="1102">
        <f>SUM(J135:J142)</f>
        <v>0</v>
      </c>
      <c r="K134" s="1102">
        <f t="shared" ref="K134:O134" si="20">SUM(K135:K142)</f>
        <v>0</v>
      </c>
      <c r="L134" s="1102">
        <f t="shared" si="20"/>
        <v>0</v>
      </c>
      <c r="M134" s="1102">
        <f t="shared" si="20"/>
        <v>0</v>
      </c>
      <c r="N134" s="1102">
        <f t="shared" si="20"/>
        <v>0</v>
      </c>
      <c r="O134" s="1102">
        <f t="shared" si="20"/>
        <v>0</v>
      </c>
      <c r="P134" s="1104">
        <f t="shared" si="18"/>
        <v>0</v>
      </c>
    </row>
    <row r="135" spans="1:16" hidden="1" outlineLevel="1" x14ac:dyDescent="0.25">
      <c r="B135" s="1107" t="s">
        <v>464</v>
      </c>
      <c r="C135" s="1091"/>
      <c r="D135" s="236"/>
      <c r="E135" s="236"/>
      <c r="F135" s="236">
        <f t="shared" ref="F135:F151" si="21">D135+E135</f>
        <v>0</v>
      </c>
      <c r="G135" s="236"/>
      <c r="H135" s="236"/>
      <c r="I135" s="236"/>
      <c r="J135" s="236"/>
      <c r="K135" s="236"/>
      <c r="L135" s="236"/>
      <c r="M135" s="236"/>
      <c r="N135" s="236"/>
      <c r="O135" s="236"/>
      <c r="P135" s="1087">
        <f t="shared" si="18"/>
        <v>0</v>
      </c>
    </row>
    <row r="136" spans="1:16" hidden="1" outlineLevel="1" x14ac:dyDescent="0.25">
      <c r="B136" s="1085" t="s">
        <v>465</v>
      </c>
      <c r="C136" s="1086"/>
      <c r="D136" s="236"/>
      <c r="E136" s="236"/>
      <c r="F136" s="236">
        <f t="shared" si="21"/>
        <v>0</v>
      </c>
      <c r="G136" s="236"/>
      <c r="H136" s="236"/>
      <c r="I136" s="236"/>
      <c r="J136" s="236"/>
      <c r="K136" s="236"/>
      <c r="L136" s="236"/>
      <c r="M136" s="236"/>
      <c r="N136" s="236"/>
      <c r="O136" s="236"/>
      <c r="P136" s="1087">
        <f t="shared" si="18"/>
        <v>0</v>
      </c>
    </row>
    <row r="137" spans="1:16" hidden="1" outlineLevel="1" x14ac:dyDescent="0.25">
      <c r="B137" s="1085" t="s">
        <v>451</v>
      </c>
      <c r="C137" s="1086"/>
      <c r="D137" s="236"/>
      <c r="E137" s="236"/>
      <c r="F137" s="236">
        <f t="shared" si="21"/>
        <v>0</v>
      </c>
      <c r="G137" s="236"/>
      <c r="H137" s="236"/>
      <c r="I137" s="236"/>
      <c r="J137" s="236"/>
      <c r="K137" s="236"/>
      <c r="L137" s="236"/>
      <c r="M137" s="236"/>
      <c r="N137" s="236"/>
      <c r="O137" s="236"/>
      <c r="P137" s="1087">
        <f t="shared" si="18"/>
        <v>0</v>
      </c>
    </row>
    <row r="138" spans="1:16" hidden="1" outlineLevel="1" x14ac:dyDescent="0.25">
      <c r="B138" s="1085" t="s">
        <v>452</v>
      </c>
      <c r="C138" s="1086"/>
      <c r="D138" s="236"/>
      <c r="E138" s="236"/>
      <c r="F138" s="236">
        <f t="shared" si="21"/>
        <v>0</v>
      </c>
      <c r="G138" s="236"/>
      <c r="H138" s="236"/>
      <c r="I138" s="236"/>
      <c r="J138" s="236"/>
      <c r="K138" s="236"/>
      <c r="L138" s="236"/>
      <c r="M138" s="236"/>
      <c r="N138" s="236"/>
      <c r="O138" s="236"/>
      <c r="P138" s="1087">
        <f t="shared" si="18"/>
        <v>0</v>
      </c>
    </row>
    <row r="139" spans="1:16" hidden="1" outlineLevel="1" x14ac:dyDescent="0.25">
      <c r="B139" s="1107" t="s">
        <v>7568</v>
      </c>
      <c r="C139" s="1091"/>
      <c r="D139" s="236"/>
      <c r="E139" s="236"/>
      <c r="F139" s="236">
        <f t="shared" si="21"/>
        <v>0</v>
      </c>
      <c r="G139" s="236"/>
      <c r="H139" s="236"/>
      <c r="I139" s="236"/>
      <c r="J139" s="236"/>
      <c r="K139" s="236"/>
      <c r="L139" s="236"/>
      <c r="M139" s="236"/>
      <c r="N139" s="236"/>
      <c r="O139" s="236"/>
      <c r="P139" s="1087">
        <f t="shared" si="18"/>
        <v>0</v>
      </c>
    </row>
    <row r="140" spans="1:16" hidden="1" outlineLevel="1" x14ac:dyDescent="0.25">
      <c r="B140" s="1107" t="s">
        <v>466</v>
      </c>
      <c r="C140" s="1091"/>
      <c r="D140" s="236"/>
      <c r="E140" s="236"/>
      <c r="F140" s="236">
        <f t="shared" si="21"/>
        <v>0</v>
      </c>
      <c r="G140" s="236"/>
      <c r="H140" s="236"/>
      <c r="I140" s="236"/>
      <c r="J140" s="236"/>
      <c r="K140" s="236"/>
      <c r="L140" s="236"/>
      <c r="M140" s="236"/>
      <c r="N140" s="236"/>
      <c r="O140" s="236"/>
      <c r="P140" s="1087">
        <f t="shared" si="18"/>
        <v>0</v>
      </c>
    </row>
    <row r="141" spans="1:16" hidden="1" outlineLevel="1" x14ac:dyDescent="0.25">
      <c r="B141" s="1107" t="s">
        <v>467</v>
      </c>
      <c r="C141" s="1091"/>
      <c r="D141" s="236"/>
      <c r="E141" s="236"/>
      <c r="F141" s="236">
        <f t="shared" si="21"/>
        <v>0</v>
      </c>
      <c r="G141" s="236"/>
      <c r="H141" s="236"/>
      <c r="I141" s="236"/>
      <c r="J141" s="236"/>
      <c r="K141" s="236"/>
      <c r="L141" s="236"/>
      <c r="M141" s="236"/>
      <c r="N141" s="236"/>
      <c r="O141" s="236"/>
      <c r="P141" s="1087">
        <f t="shared" si="18"/>
        <v>0</v>
      </c>
    </row>
    <row r="142" spans="1:16" hidden="1" outlineLevel="1" x14ac:dyDescent="0.25">
      <c r="B142" s="1107" t="s">
        <v>468</v>
      </c>
      <c r="C142" s="1091"/>
      <c r="D142" s="236"/>
      <c r="E142" s="236"/>
      <c r="F142" s="236">
        <f t="shared" si="21"/>
        <v>0</v>
      </c>
      <c r="G142" s="236"/>
      <c r="H142" s="236"/>
      <c r="I142" s="236"/>
      <c r="J142" s="236"/>
      <c r="K142" s="236"/>
      <c r="L142" s="236"/>
      <c r="M142" s="236"/>
      <c r="N142" s="236"/>
      <c r="O142" s="236"/>
      <c r="P142" s="1087">
        <f t="shared" si="18"/>
        <v>0</v>
      </c>
    </row>
    <row r="143" spans="1:16" hidden="1" outlineLevel="1" x14ac:dyDescent="0.25">
      <c r="B143" s="1107" t="s">
        <v>7569</v>
      </c>
      <c r="C143" s="1091"/>
      <c r="D143" s="236"/>
      <c r="E143" s="236"/>
      <c r="F143" s="236">
        <f t="shared" si="21"/>
        <v>0</v>
      </c>
      <c r="G143" s="236"/>
      <c r="H143" s="236"/>
      <c r="I143" s="236"/>
      <c r="J143" s="236"/>
      <c r="K143" s="236"/>
      <c r="L143" s="236"/>
      <c r="M143" s="236"/>
      <c r="N143" s="236"/>
      <c r="O143" s="236"/>
      <c r="P143" s="1087">
        <f t="shared" si="18"/>
        <v>0</v>
      </c>
    </row>
    <row r="144" spans="1:16" hidden="1" outlineLevel="1" x14ac:dyDescent="0.25">
      <c r="B144" s="1107" t="s">
        <v>469</v>
      </c>
      <c r="C144" s="1091"/>
      <c r="D144" s="236"/>
      <c r="E144" s="236"/>
      <c r="F144" s="236">
        <f t="shared" si="21"/>
        <v>0</v>
      </c>
      <c r="G144" s="236"/>
      <c r="H144" s="236"/>
      <c r="I144" s="236"/>
      <c r="J144" s="236"/>
      <c r="K144" s="236"/>
      <c r="L144" s="236"/>
      <c r="M144" s="236"/>
      <c r="N144" s="236"/>
      <c r="O144" s="236"/>
      <c r="P144" s="1087">
        <f t="shared" si="18"/>
        <v>0</v>
      </c>
    </row>
    <row r="145" spans="1:16" hidden="1" outlineLevel="1" x14ac:dyDescent="0.25">
      <c r="B145" s="1085" t="s">
        <v>470</v>
      </c>
      <c r="C145" s="1086"/>
      <c r="D145" s="236"/>
      <c r="E145" s="236"/>
      <c r="F145" s="236">
        <f t="shared" si="21"/>
        <v>0</v>
      </c>
      <c r="G145" s="236"/>
      <c r="H145" s="236"/>
      <c r="I145" s="236"/>
      <c r="J145" s="236"/>
      <c r="K145" s="236"/>
      <c r="L145" s="236"/>
      <c r="M145" s="236"/>
      <c r="N145" s="236"/>
      <c r="O145" s="236"/>
      <c r="P145" s="1087">
        <f t="shared" si="18"/>
        <v>0</v>
      </c>
    </row>
    <row r="146" spans="1:16" hidden="1" outlineLevel="1" x14ac:dyDescent="0.25">
      <c r="B146" s="1107" t="s">
        <v>471</v>
      </c>
      <c r="C146" s="1091"/>
      <c r="D146" s="236"/>
      <c r="E146" s="236"/>
      <c r="F146" s="236">
        <f t="shared" si="21"/>
        <v>0</v>
      </c>
      <c r="G146" s="236"/>
      <c r="H146" s="236"/>
      <c r="I146" s="236"/>
      <c r="J146" s="236"/>
      <c r="K146" s="236"/>
      <c r="L146" s="236"/>
      <c r="M146" s="236"/>
      <c r="N146" s="236"/>
      <c r="O146" s="236"/>
      <c r="P146" s="1087">
        <f t="shared" si="18"/>
        <v>0</v>
      </c>
    </row>
    <row r="147" spans="1:16" hidden="1" outlineLevel="1" x14ac:dyDescent="0.25">
      <c r="B147" s="1085" t="s">
        <v>472</v>
      </c>
      <c r="C147" s="1086"/>
      <c r="D147" s="236"/>
      <c r="E147" s="236"/>
      <c r="F147" s="236">
        <f t="shared" si="21"/>
        <v>0</v>
      </c>
      <c r="G147" s="236"/>
      <c r="H147" s="236"/>
      <c r="I147" s="236"/>
      <c r="J147" s="236"/>
      <c r="K147" s="236"/>
      <c r="L147" s="236"/>
      <c r="M147" s="236"/>
      <c r="N147" s="236"/>
      <c r="O147" s="236"/>
      <c r="P147" s="1087">
        <f t="shared" si="18"/>
        <v>0</v>
      </c>
    </row>
    <row r="148" spans="1:16" hidden="1" outlineLevel="1" x14ac:dyDescent="0.25">
      <c r="B148" s="1085" t="s">
        <v>669</v>
      </c>
      <c r="C148" s="1086"/>
      <c r="D148" s="236"/>
      <c r="E148" s="236"/>
      <c r="F148" s="236">
        <f t="shared" si="21"/>
        <v>0</v>
      </c>
      <c r="G148" s="236"/>
      <c r="H148" s="236"/>
      <c r="I148" s="236"/>
      <c r="J148" s="236"/>
      <c r="K148" s="236"/>
      <c r="L148" s="236"/>
      <c r="M148" s="236"/>
      <c r="N148" s="236"/>
      <c r="O148" s="236"/>
      <c r="P148" s="1087">
        <f t="shared" si="18"/>
        <v>0</v>
      </c>
    </row>
    <row r="149" spans="1:16" hidden="1" outlineLevel="1" x14ac:dyDescent="0.25">
      <c r="B149" s="1085" t="s">
        <v>473</v>
      </c>
      <c r="C149" s="1086"/>
      <c r="D149" s="236"/>
      <c r="E149" s="236"/>
      <c r="F149" s="236">
        <f t="shared" si="21"/>
        <v>0</v>
      </c>
      <c r="G149" s="236"/>
      <c r="H149" s="236"/>
      <c r="I149" s="236"/>
      <c r="J149" s="236"/>
      <c r="K149" s="236"/>
      <c r="L149" s="236"/>
      <c r="M149" s="236"/>
      <c r="N149" s="236"/>
      <c r="O149" s="236"/>
      <c r="P149" s="1087">
        <f t="shared" si="18"/>
        <v>0</v>
      </c>
    </row>
    <row r="150" spans="1:16" hidden="1" outlineLevel="1" x14ac:dyDescent="0.25">
      <c r="B150" s="1107" t="s">
        <v>462</v>
      </c>
      <c r="C150" s="1091"/>
      <c r="D150" s="236"/>
      <c r="E150" s="236"/>
      <c r="F150" s="236">
        <f t="shared" si="21"/>
        <v>0</v>
      </c>
      <c r="G150" s="236"/>
      <c r="H150" s="236"/>
      <c r="I150" s="236"/>
      <c r="J150" s="236"/>
      <c r="K150" s="236"/>
      <c r="L150" s="236"/>
      <c r="M150" s="236"/>
      <c r="N150" s="236"/>
      <c r="O150" s="236"/>
      <c r="P150" s="1087">
        <f t="shared" si="18"/>
        <v>0</v>
      </c>
    </row>
    <row r="151" spans="1:16" hidden="1" outlineLevel="1" x14ac:dyDescent="0.25">
      <c r="B151" s="1105" t="s">
        <v>517</v>
      </c>
      <c r="C151" s="1088"/>
      <c r="D151" s="236"/>
      <c r="E151" s="236"/>
      <c r="F151" s="236">
        <f t="shared" si="21"/>
        <v>0</v>
      </c>
      <c r="G151" s="236"/>
      <c r="H151" s="236"/>
      <c r="I151" s="236"/>
      <c r="J151" s="236"/>
      <c r="K151" s="236"/>
      <c r="L151" s="236"/>
      <c r="M151" s="236"/>
      <c r="N151" s="236"/>
      <c r="O151" s="236"/>
      <c r="P151" s="1087">
        <f t="shared" si="18"/>
        <v>0</v>
      </c>
    </row>
    <row r="152" spans="1:16" ht="8.25" hidden="1" customHeight="1" outlineLevel="1" x14ac:dyDescent="0.25">
      <c r="B152" s="1089"/>
      <c r="C152" s="1089"/>
      <c r="D152" s="1090"/>
      <c r="E152" s="1090"/>
      <c r="F152" s="1090"/>
      <c r="G152" s="1090"/>
      <c r="H152" s="1090"/>
      <c r="I152" s="1090"/>
      <c r="J152" s="1090"/>
      <c r="K152" s="1090"/>
      <c r="L152" s="1090"/>
      <c r="M152" s="1090"/>
      <c r="N152" s="1090"/>
      <c r="O152" s="1090"/>
      <c r="P152" s="1090"/>
    </row>
    <row r="153" spans="1:16" hidden="1" collapsed="1" x14ac:dyDescent="0.25">
      <c r="A153" s="1118" t="s">
        <v>2601</v>
      </c>
      <c r="B153" s="1101" t="s">
        <v>474</v>
      </c>
      <c r="C153" s="1097"/>
      <c r="D153" s="1102">
        <f>SUM(D154:D163)</f>
        <v>0</v>
      </c>
      <c r="E153" s="1102">
        <f>SUM(E154:E163)</f>
        <v>0</v>
      </c>
      <c r="F153" s="1103">
        <f>D153+E153</f>
        <v>0</v>
      </c>
      <c r="G153" s="1102">
        <f>SUM(G154:G163)</f>
        <v>0</v>
      </c>
      <c r="H153" s="1102">
        <f>SUM(H154:H163)</f>
        <v>0</v>
      </c>
      <c r="I153" s="1102">
        <f>SUM(I154:I163)</f>
        <v>0</v>
      </c>
      <c r="J153" s="1102">
        <f>SUM(J154:J163)</f>
        <v>0</v>
      </c>
      <c r="K153" s="1102">
        <f t="shared" ref="K153:O153" si="22">SUM(K154:K163)</f>
        <v>0</v>
      </c>
      <c r="L153" s="1102">
        <f t="shared" si="22"/>
        <v>0</v>
      </c>
      <c r="M153" s="1102">
        <f t="shared" si="22"/>
        <v>0</v>
      </c>
      <c r="N153" s="1102">
        <f t="shared" si="22"/>
        <v>0</v>
      </c>
      <c r="O153" s="1102">
        <f t="shared" si="22"/>
        <v>0</v>
      </c>
      <c r="P153" s="1104">
        <f t="shared" si="18"/>
        <v>0</v>
      </c>
    </row>
    <row r="154" spans="1:16" hidden="1" outlineLevel="1" x14ac:dyDescent="0.25">
      <c r="A154" s="118"/>
      <c r="B154" s="1108" t="s">
        <v>475</v>
      </c>
      <c r="C154" s="1092"/>
      <c r="D154" s="236"/>
      <c r="E154" s="236"/>
      <c r="F154" s="236">
        <f t="shared" ref="F154:F163" si="23">D154+E154</f>
        <v>0</v>
      </c>
      <c r="G154" s="236"/>
      <c r="H154" s="236"/>
      <c r="I154" s="236"/>
      <c r="J154" s="236"/>
      <c r="K154" s="236"/>
      <c r="L154" s="236"/>
      <c r="M154" s="236"/>
      <c r="N154" s="236"/>
      <c r="O154" s="236"/>
      <c r="P154" s="1087">
        <f t="shared" si="18"/>
        <v>0</v>
      </c>
    </row>
    <row r="155" spans="1:16" hidden="1" outlineLevel="1" x14ac:dyDescent="0.25">
      <c r="A155" s="118"/>
      <c r="B155" s="1108" t="s">
        <v>476</v>
      </c>
      <c r="C155" s="1092"/>
      <c r="D155" s="236"/>
      <c r="E155" s="236"/>
      <c r="F155" s="236">
        <f t="shared" si="23"/>
        <v>0</v>
      </c>
      <c r="G155" s="236"/>
      <c r="H155" s="236"/>
      <c r="I155" s="236"/>
      <c r="J155" s="236"/>
      <c r="K155" s="236"/>
      <c r="L155" s="236"/>
      <c r="M155" s="236"/>
      <c r="N155" s="236"/>
      <c r="O155" s="236"/>
      <c r="P155" s="1087">
        <f t="shared" si="18"/>
        <v>0</v>
      </c>
    </row>
    <row r="156" spans="1:16" hidden="1" outlineLevel="1" x14ac:dyDescent="0.25">
      <c r="A156" s="118"/>
      <c r="B156" s="1108" t="s">
        <v>477</v>
      </c>
      <c r="C156" s="1092"/>
      <c r="D156" s="236"/>
      <c r="E156" s="236"/>
      <c r="F156" s="236">
        <f t="shared" si="23"/>
        <v>0</v>
      </c>
      <c r="G156" s="236"/>
      <c r="H156" s="236"/>
      <c r="I156" s="236"/>
      <c r="J156" s="236"/>
      <c r="K156" s="236"/>
      <c r="L156" s="236"/>
      <c r="M156" s="236"/>
      <c r="N156" s="236"/>
      <c r="O156" s="236"/>
      <c r="P156" s="1087">
        <f t="shared" si="18"/>
        <v>0</v>
      </c>
    </row>
    <row r="157" spans="1:16" hidden="1" outlineLevel="1" x14ac:dyDescent="0.25">
      <c r="A157" s="118"/>
      <c r="B157" s="1108" t="s">
        <v>478</v>
      </c>
      <c r="C157" s="1092"/>
      <c r="D157" s="236"/>
      <c r="E157" s="236"/>
      <c r="F157" s="236">
        <f t="shared" si="23"/>
        <v>0</v>
      </c>
      <c r="G157" s="236"/>
      <c r="H157" s="236"/>
      <c r="I157" s="236"/>
      <c r="J157" s="236"/>
      <c r="K157" s="236"/>
      <c r="L157" s="236"/>
      <c r="M157" s="236"/>
      <c r="N157" s="236"/>
      <c r="O157" s="236"/>
      <c r="P157" s="1087">
        <f t="shared" si="18"/>
        <v>0</v>
      </c>
    </row>
    <row r="158" spans="1:16" hidden="1" outlineLevel="1" x14ac:dyDescent="0.25">
      <c r="A158" s="118"/>
      <c r="B158" s="1108" t="s">
        <v>479</v>
      </c>
      <c r="C158" s="1092"/>
      <c r="D158" s="236"/>
      <c r="E158" s="236"/>
      <c r="F158" s="236">
        <f t="shared" si="23"/>
        <v>0</v>
      </c>
      <c r="G158" s="236"/>
      <c r="H158" s="236"/>
      <c r="I158" s="236"/>
      <c r="J158" s="236"/>
      <c r="K158" s="236"/>
      <c r="L158" s="236"/>
      <c r="M158" s="236"/>
      <c r="N158" s="236"/>
      <c r="O158" s="236"/>
      <c r="P158" s="1087">
        <f t="shared" si="18"/>
        <v>0</v>
      </c>
    </row>
    <row r="159" spans="1:16" hidden="1" outlineLevel="1" x14ac:dyDescent="0.25">
      <c r="A159" s="118"/>
      <c r="B159" s="1108" t="s">
        <v>480</v>
      </c>
      <c r="C159" s="1092"/>
      <c r="D159" s="236"/>
      <c r="E159" s="236"/>
      <c r="F159" s="236">
        <f t="shared" si="23"/>
        <v>0</v>
      </c>
      <c r="G159" s="236"/>
      <c r="H159" s="236"/>
      <c r="I159" s="236"/>
      <c r="J159" s="236"/>
      <c r="K159" s="236"/>
      <c r="L159" s="236"/>
      <c r="M159" s="236"/>
      <c r="N159" s="236"/>
      <c r="O159" s="236"/>
      <c r="P159" s="1087">
        <f t="shared" si="18"/>
        <v>0</v>
      </c>
    </row>
    <row r="160" spans="1:16" hidden="1" outlineLevel="1" x14ac:dyDescent="0.25">
      <c r="A160" s="118"/>
      <c r="B160" s="1108" t="s">
        <v>481</v>
      </c>
      <c r="C160" s="1092"/>
      <c r="D160" s="236"/>
      <c r="E160" s="236"/>
      <c r="F160" s="236">
        <f t="shared" si="23"/>
        <v>0</v>
      </c>
      <c r="G160" s="236"/>
      <c r="H160" s="236"/>
      <c r="I160" s="236"/>
      <c r="J160" s="236"/>
      <c r="K160" s="236"/>
      <c r="L160" s="236"/>
      <c r="M160" s="236"/>
      <c r="N160" s="236"/>
      <c r="O160" s="236"/>
      <c r="P160" s="1087">
        <f t="shared" si="18"/>
        <v>0</v>
      </c>
    </row>
    <row r="161" spans="1:16" hidden="1" outlineLevel="1" x14ac:dyDescent="0.25">
      <c r="A161" s="118"/>
      <c r="B161" s="1108" t="s">
        <v>482</v>
      </c>
      <c r="C161" s="1092"/>
      <c r="D161" s="236"/>
      <c r="E161" s="236"/>
      <c r="F161" s="236">
        <f t="shared" si="23"/>
        <v>0</v>
      </c>
      <c r="G161" s="236"/>
      <c r="H161" s="236"/>
      <c r="I161" s="236"/>
      <c r="J161" s="236"/>
      <c r="K161" s="236"/>
      <c r="L161" s="236"/>
      <c r="M161" s="236"/>
      <c r="N161" s="236"/>
      <c r="O161" s="236"/>
      <c r="P161" s="1087">
        <f t="shared" si="18"/>
        <v>0</v>
      </c>
    </row>
    <row r="162" spans="1:16" hidden="1" outlineLevel="1" x14ac:dyDescent="0.25">
      <c r="A162" s="118"/>
      <c r="B162" s="1107" t="s">
        <v>462</v>
      </c>
      <c r="C162" s="1091"/>
      <c r="D162" s="236"/>
      <c r="E162" s="236"/>
      <c r="F162" s="236">
        <f t="shared" si="23"/>
        <v>0</v>
      </c>
      <c r="G162" s="236"/>
      <c r="H162" s="236"/>
      <c r="I162" s="236"/>
      <c r="J162" s="236"/>
      <c r="K162" s="236"/>
      <c r="L162" s="236"/>
      <c r="M162" s="236"/>
      <c r="N162" s="236"/>
      <c r="O162" s="236"/>
      <c r="P162" s="1087">
        <f t="shared" si="18"/>
        <v>0</v>
      </c>
    </row>
    <row r="163" spans="1:16" hidden="1" outlineLevel="1" x14ac:dyDescent="0.25">
      <c r="A163" s="118"/>
      <c r="B163" s="1105" t="s">
        <v>517</v>
      </c>
      <c r="C163" s="1088"/>
      <c r="D163" s="236"/>
      <c r="E163" s="236"/>
      <c r="F163" s="236">
        <f t="shared" si="23"/>
        <v>0</v>
      </c>
      <c r="G163" s="236"/>
      <c r="H163" s="236"/>
      <c r="I163" s="236"/>
      <c r="J163" s="236"/>
      <c r="K163" s="236"/>
      <c r="L163" s="236"/>
      <c r="M163" s="236"/>
      <c r="N163" s="236"/>
      <c r="O163" s="236"/>
      <c r="P163" s="1087">
        <f t="shared" si="18"/>
        <v>0</v>
      </c>
    </row>
    <row r="164" spans="1:16" ht="6.75" hidden="1" customHeight="1" outlineLevel="1" x14ac:dyDescent="0.25">
      <c r="A164" s="118"/>
      <c r="B164" s="1089"/>
      <c r="C164" s="1089"/>
      <c r="D164" s="1090"/>
      <c r="E164" s="1090"/>
      <c r="F164" s="1090"/>
      <c r="G164" s="1090"/>
      <c r="H164" s="1090"/>
      <c r="I164" s="1090"/>
      <c r="J164" s="1090"/>
      <c r="K164" s="1090"/>
      <c r="L164" s="1090"/>
      <c r="M164" s="1090"/>
      <c r="N164" s="1090"/>
      <c r="O164" s="1090"/>
      <c r="P164" s="1090"/>
    </row>
    <row r="165" spans="1:16" hidden="1" collapsed="1" x14ac:dyDescent="0.25">
      <c r="A165" s="1118" t="s">
        <v>2602</v>
      </c>
      <c r="B165" s="1100" t="str">
        <f>IF($C$13="Incremental","Additional Run Cost Year over Year","Additional Run Cost")</f>
        <v>Additional Run Cost</v>
      </c>
      <c r="C165" s="1097"/>
      <c r="D165" s="1102">
        <f>SUM(D166:D177)</f>
        <v>0</v>
      </c>
      <c r="E165" s="1102">
        <f t="shared" ref="E165" si="24">SUM(E166:E177)</f>
        <v>0</v>
      </c>
      <c r="F165" s="1103">
        <f>D165+E165</f>
        <v>0</v>
      </c>
      <c r="G165" s="1102">
        <f t="shared" ref="G165:O165" si="25">SUM(G166:G177)</f>
        <v>0</v>
      </c>
      <c r="H165" s="1102">
        <f t="shared" si="25"/>
        <v>0</v>
      </c>
      <c r="I165" s="1102">
        <f t="shared" si="25"/>
        <v>0</v>
      </c>
      <c r="J165" s="1102">
        <f t="shared" si="25"/>
        <v>0</v>
      </c>
      <c r="K165" s="1102">
        <f t="shared" si="25"/>
        <v>0</v>
      </c>
      <c r="L165" s="1102">
        <f t="shared" si="25"/>
        <v>0</v>
      </c>
      <c r="M165" s="1102">
        <f t="shared" si="25"/>
        <v>0</v>
      </c>
      <c r="N165" s="1102">
        <f t="shared" si="25"/>
        <v>0</v>
      </c>
      <c r="O165" s="1102">
        <f t="shared" si="25"/>
        <v>0</v>
      </c>
      <c r="P165" s="1104">
        <f t="shared" si="18"/>
        <v>0</v>
      </c>
    </row>
    <row r="166" spans="1:16" hidden="1" outlineLevel="1" x14ac:dyDescent="0.25">
      <c r="A166" s="118"/>
      <c r="B166" s="1108" t="s">
        <v>483</v>
      </c>
      <c r="C166" s="1092"/>
      <c r="D166" s="236"/>
      <c r="E166" s="236"/>
      <c r="F166" s="236">
        <f t="shared" ref="F166:F177" si="26">D166+E166</f>
        <v>0</v>
      </c>
      <c r="G166" s="236"/>
      <c r="H166" s="236"/>
      <c r="I166" s="236"/>
      <c r="J166" s="236"/>
      <c r="K166" s="236"/>
      <c r="L166" s="236"/>
      <c r="M166" s="236"/>
      <c r="N166" s="236"/>
      <c r="O166" s="236"/>
      <c r="P166" s="1087">
        <f t="shared" si="18"/>
        <v>0</v>
      </c>
    </row>
    <row r="167" spans="1:16" hidden="1" outlineLevel="1" x14ac:dyDescent="0.25">
      <c r="B167" s="1108" t="s">
        <v>484</v>
      </c>
      <c r="C167" s="1092"/>
      <c r="D167" s="236"/>
      <c r="E167" s="236"/>
      <c r="F167" s="236">
        <f t="shared" si="26"/>
        <v>0</v>
      </c>
      <c r="G167" s="236"/>
      <c r="H167" s="236"/>
      <c r="I167" s="236"/>
      <c r="J167" s="236"/>
      <c r="K167" s="236"/>
      <c r="L167" s="236"/>
      <c r="M167" s="236"/>
      <c r="N167" s="236"/>
      <c r="O167" s="236"/>
      <c r="P167" s="1087">
        <f t="shared" si="18"/>
        <v>0</v>
      </c>
    </row>
    <row r="168" spans="1:16" hidden="1" outlineLevel="1" x14ac:dyDescent="0.25">
      <c r="B168" s="1108" t="s">
        <v>485</v>
      </c>
      <c r="C168" s="1092"/>
      <c r="D168" s="236"/>
      <c r="E168" s="236"/>
      <c r="F168" s="236">
        <f t="shared" si="26"/>
        <v>0</v>
      </c>
      <c r="G168" s="236"/>
      <c r="H168" s="236"/>
      <c r="I168" s="236"/>
      <c r="J168" s="236"/>
      <c r="K168" s="236"/>
      <c r="L168" s="236"/>
      <c r="M168" s="236"/>
      <c r="N168" s="236"/>
      <c r="O168" s="236"/>
      <c r="P168" s="1087">
        <f t="shared" si="18"/>
        <v>0</v>
      </c>
    </row>
    <row r="169" spans="1:16" hidden="1" outlineLevel="1" x14ac:dyDescent="0.25">
      <c r="B169" s="1108" t="s">
        <v>486</v>
      </c>
      <c r="C169" s="1092"/>
      <c r="D169" s="236"/>
      <c r="E169" s="236"/>
      <c r="F169" s="236">
        <f t="shared" si="26"/>
        <v>0</v>
      </c>
      <c r="G169" s="236"/>
      <c r="H169" s="236"/>
      <c r="I169" s="236"/>
      <c r="J169" s="236"/>
      <c r="K169" s="236"/>
      <c r="L169" s="236"/>
      <c r="M169" s="236"/>
      <c r="N169" s="236"/>
      <c r="O169" s="236"/>
      <c r="P169" s="1087">
        <f t="shared" si="18"/>
        <v>0</v>
      </c>
    </row>
    <row r="170" spans="1:16" hidden="1" outlineLevel="1" x14ac:dyDescent="0.25">
      <c r="B170" s="1108" t="s">
        <v>487</v>
      </c>
      <c r="C170" s="1092"/>
      <c r="D170" s="236"/>
      <c r="E170" s="236"/>
      <c r="F170" s="236">
        <f t="shared" si="26"/>
        <v>0</v>
      </c>
      <c r="G170" s="236"/>
      <c r="H170" s="236"/>
      <c r="I170" s="236"/>
      <c r="J170" s="236"/>
      <c r="K170" s="236"/>
      <c r="L170" s="236"/>
      <c r="M170" s="236"/>
      <c r="N170" s="236"/>
      <c r="O170" s="236"/>
      <c r="P170" s="1087">
        <f t="shared" si="18"/>
        <v>0</v>
      </c>
    </row>
    <row r="171" spans="1:16" hidden="1" outlineLevel="1" x14ac:dyDescent="0.25">
      <c r="B171" s="1108" t="s">
        <v>488</v>
      </c>
      <c r="C171" s="1092"/>
      <c r="D171" s="236"/>
      <c r="E171" s="236"/>
      <c r="F171" s="236">
        <f t="shared" si="26"/>
        <v>0</v>
      </c>
      <c r="G171" s="236"/>
      <c r="H171" s="236"/>
      <c r="I171" s="236"/>
      <c r="J171" s="236"/>
      <c r="K171" s="236"/>
      <c r="L171" s="236"/>
      <c r="M171" s="236"/>
      <c r="N171" s="236"/>
      <c r="O171" s="236"/>
      <c r="P171" s="1087">
        <f t="shared" si="18"/>
        <v>0</v>
      </c>
    </row>
    <row r="172" spans="1:16" hidden="1" outlineLevel="1" x14ac:dyDescent="0.25">
      <c r="B172" s="1108" t="s">
        <v>489</v>
      </c>
      <c r="C172" s="1092"/>
      <c r="D172" s="236"/>
      <c r="E172" s="236"/>
      <c r="F172" s="236">
        <f t="shared" si="26"/>
        <v>0</v>
      </c>
      <c r="G172" s="236"/>
      <c r="H172" s="236"/>
      <c r="I172" s="236"/>
      <c r="J172" s="236"/>
      <c r="K172" s="236"/>
      <c r="L172" s="236"/>
      <c r="M172" s="236"/>
      <c r="N172" s="236"/>
      <c r="O172" s="236"/>
      <c r="P172" s="1087">
        <f t="shared" si="18"/>
        <v>0</v>
      </c>
    </row>
    <row r="173" spans="1:16" hidden="1" outlineLevel="1" x14ac:dyDescent="0.25">
      <c r="B173" s="1085" t="s">
        <v>453</v>
      </c>
      <c r="C173" s="1086"/>
      <c r="D173" s="236"/>
      <c r="E173" s="236"/>
      <c r="F173" s="236">
        <f t="shared" si="26"/>
        <v>0</v>
      </c>
      <c r="G173" s="236"/>
      <c r="H173" s="236"/>
      <c r="I173" s="236"/>
      <c r="J173" s="236"/>
      <c r="K173" s="236"/>
      <c r="L173" s="236"/>
      <c r="M173" s="236"/>
      <c r="N173" s="236"/>
      <c r="O173" s="236"/>
      <c r="P173" s="1087">
        <f t="shared" si="18"/>
        <v>0</v>
      </c>
    </row>
    <row r="174" spans="1:16" hidden="1" outlineLevel="1" x14ac:dyDescent="0.25">
      <c r="B174" s="1085" t="s">
        <v>490</v>
      </c>
      <c r="C174" s="1086"/>
      <c r="D174" s="236"/>
      <c r="E174" s="236"/>
      <c r="F174" s="236">
        <f t="shared" si="26"/>
        <v>0</v>
      </c>
      <c r="G174" s="236"/>
      <c r="H174" s="236"/>
      <c r="I174" s="236"/>
      <c r="J174" s="236"/>
      <c r="K174" s="236"/>
      <c r="L174" s="236"/>
      <c r="M174" s="236"/>
      <c r="N174" s="236"/>
      <c r="O174" s="236"/>
      <c r="P174" s="1087">
        <f t="shared" si="18"/>
        <v>0</v>
      </c>
    </row>
    <row r="175" spans="1:16" hidden="1" outlineLevel="1" x14ac:dyDescent="0.25">
      <c r="B175" s="1085" t="s">
        <v>491</v>
      </c>
      <c r="C175" s="1086"/>
      <c r="D175" s="236"/>
      <c r="E175" s="236"/>
      <c r="F175" s="236">
        <f t="shared" si="26"/>
        <v>0</v>
      </c>
      <c r="G175" s="236"/>
      <c r="H175" s="236"/>
      <c r="I175" s="236"/>
      <c r="J175" s="236"/>
      <c r="K175" s="236"/>
      <c r="L175" s="236"/>
      <c r="M175" s="236"/>
      <c r="N175" s="236"/>
      <c r="O175" s="236"/>
      <c r="P175" s="1087">
        <f t="shared" si="18"/>
        <v>0</v>
      </c>
    </row>
    <row r="176" spans="1:16" hidden="1" outlineLevel="1" x14ac:dyDescent="0.25">
      <c r="B176" s="1085"/>
      <c r="C176" s="1086"/>
      <c r="D176" s="236"/>
      <c r="E176" s="236"/>
      <c r="F176" s="236">
        <f t="shared" si="26"/>
        <v>0</v>
      </c>
      <c r="G176" s="236"/>
      <c r="H176" s="236"/>
      <c r="I176" s="236"/>
      <c r="J176" s="236"/>
      <c r="K176" s="236"/>
      <c r="L176" s="236"/>
      <c r="M176" s="236"/>
      <c r="N176" s="236"/>
      <c r="O176" s="236"/>
      <c r="P176" s="1087">
        <f t="shared" si="18"/>
        <v>0</v>
      </c>
    </row>
    <row r="177" spans="1:16" hidden="1" outlineLevel="1" x14ac:dyDescent="0.25">
      <c r="B177" s="1105" t="s">
        <v>517</v>
      </c>
      <c r="C177" s="1088"/>
      <c r="D177" s="236"/>
      <c r="E177" s="236"/>
      <c r="F177" s="236">
        <f t="shared" si="26"/>
        <v>0</v>
      </c>
      <c r="G177" s="236"/>
      <c r="H177" s="236"/>
      <c r="I177" s="236"/>
      <c r="J177" s="236"/>
      <c r="K177" s="236"/>
      <c r="L177" s="236"/>
      <c r="M177" s="236"/>
      <c r="N177" s="236"/>
      <c r="O177" s="236"/>
      <c r="P177" s="1087">
        <f t="shared" ref="P177:P187" si="27">SUM(F177:O177)</f>
        <v>0</v>
      </c>
    </row>
    <row r="178" spans="1:16" ht="8.25" hidden="1" customHeight="1" outlineLevel="1" x14ac:dyDescent="0.25">
      <c r="B178" s="1089"/>
      <c r="C178" s="1089"/>
      <c r="D178" s="1090"/>
      <c r="E178" s="1090"/>
      <c r="F178" s="1090"/>
      <c r="G178" s="1090"/>
      <c r="H178" s="1090"/>
      <c r="I178" s="1090"/>
      <c r="J178" s="1090"/>
      <c r="K178" s="1090"/>
      <c r="L178" s="1090"/>
      <c r="M178" s="1090"/>
      <c r="N178" s="1090"/>
      <c r="O178" s="1090"/>
      <c r="P178" s="1090"/>
    </row>
    <row r="179" spans="1:16" hidden="1" collapsed="1" x14ac:dyDescent="0.25">
      <c r="A179" s="1081" t="s">
        <v>2603</v>
      </c>
      <c r="B179" s="1100" t="str">
        <f>IF($C$13="Incremental","P&amp;L Impact Year over Year","Savings")</f>
        <v>Savings</v>
      </c>
      <c r="C179" s="1097"/>
      <c r="D179" s="1102">
        <f>SUM(D180:D187)</f>
        <v>0</v>
      </c>
      <c r="E179" s="1102">
        <f t="shared" ref="E179" si="28">SUM(E180:E187)</f>
        <v>0</v>
      </c>
      <c r="F179" s="1103">
        <f>D179+E179</f>
        <v>0</v>
      </c>
      <c r="G179" s="1102">
        <f t="shared" ref="G179:O179" si="29">SUM(G180:G187)</f>
        <v>0</v>
      </c>
      <c r="H179" s="1102">
        <f t="shared" si="29"/>
        <v>0</v>
      </c>
      <c r="I179" s="1102">
        <f t="shared" si="29"/>
        <v>0</v>
      </c>
      <c r="J179" s="1102">
        <f t="shared" si="29"/>
        <v>0</v>
      </c>
      <c r="K179" s="1102">
        <f t="shared" si="29"/>
        <v>0</v>
      </c>
      <c r="L179" s="1102">
        <f t="shared" si="29"/>
        <v>0</v>
      </c>
      <c r="M179" s="1102">
        <f t="shared" si="29"/>
        <v>0</v>
      </c>
      <c r="N179" s="1102">
        <f t="shared" si="29"/>
        <v>0</v>
      </c>
      <c r="O179" s="1102">
        <f t="shared" si="29"/>
        <v>0</v>
      </c>
      <c r="P179" s="1104">
        <f t="shared" si="27"/>
        <v>0</v>
      </c>
    </row>
    <row r="180" spans="1:16" hidden="1" outlineLevel="1" x14ac:dyDescent="0.25">
      <c r="B180" s="1085" t="s">
        <v>492</v>
      </c>
      <c r="C180" s="1085"/>
      <c r="D180" s="236"/>
      <c r="E180" s="236"/>
      <c r="F180" s="236">
        <f t="shared" ref="F180:F187" si="30">D180+E180</f>
        <v>0</v>
      </c>
      <c r="G180" s="236"/>
      <c r="H180" s="236"/>
      <c r="I180" s="236"/>
      <c r="J180" s="236"/>
      <c r="K180" s="236"/>
      <c r="L180" s="236"/>
      <c r="M180" s="236"/>
      <c r="N180" s="236"/>
      <c r="O180" s="236"/>
      <c r="P180" s="1087">
        <f t="shared" si="27"/>
        <v>0</v>
      </c>
    </row>
    <row r="181" spans="1:16" hidden="1" outlineLevel="1" x14ac:dyDescent="0.25">
      <c r="B181" s="1093" t="s">
        <v>493</v>
      </c>
      <c r="C181" s="1093"/>
      <c r="D181" s="236"/>
      <c r="E181" s="236"/>
      <c r="F181" s="236">
        <f t="shared" si="30"/>
        <v>0</v>
      </c>
      <c r="G181" s="236"/>
      <c r="H181" s="236"/>
      <c r="I181" s="236"/>
      <c r="J181" s="236"/>
      <c r="K181" s="236"/>
      <c r="L181" s="236"/>
      <c r="M181" s="236"/>
      <c r="N181" s="236"/>
      <c r="O181" s="236"/>
      <c r="P181" s="1087">
        <f t="shared" si="27"/>
        <v>0</v>
      </c>
    </row>
    <row r="182" spans="1:16" hidden="1" outlineLevel="1" x14ac:dyDescent="0.25">
      <c r="B182" s="1093" t="s">
        <v>494</v>
      </c>
      <c r="C182" s="1093"/>
      <c r="D182" s="236"/>
      <c r="E182" s="236"/>
      <c r="F182" s="236">
        <f t="shared" si="30"/>
        <v>0</v>
      </c>
      <c r="G182" s="236"/>
      <c r="H182" s="236"/>
      <c r="I182" s="236"/>
      <c r="J182" s="236"/>
      <c r="K182" s="236"/>
      <c r="L182" s="236"/>
      <c r="M182" s="236"/>
      <c r="N182" s="236"/>
      <c r="O182" s="236"/>
      <c r="P182" s="1087">
        <f t="shared" si="27"/>
        <v>0</v>
      </c>
    </row>
    <row r="183" spans="1:16" hidden="1" outlineLevel="1" x14ac:dyDescent="0.25">
      <c r="B183" s="1093"/>
      <c r="C183" s="1093"/>
      <c r="D183" s="236"/>
      <c r="E183" s="236"/>
      <c r="F183" s="236">
        <f t="shared" si="30"/>
        <v>0</v>
      </c>
      <c r="G183" s="236"/>
      <c r="H183" s="236"/>
      <c r="I183" s="236"/>
      <c r="J183" s="236"/>
      <c r="K183" s="236"/>
      <c r="L183" s="236"/>
      <c r="M183" s="236"/>
      <c r="N183" s="236"/>
      <c r="O183" s="236"/>
      <c r="P183" s="1087">
        <f t="shared" si="27"/>
        <v>0</v>
      </c>
    </row>
    <row r="184" spans="1:16" hidden="1" outlineLevel="1" x14ac:dyDescent="0.25">
      <c r="B184" s="1093"/>
      <c r="C184" s="1093"/>
      <c r="D184" s="236"/>
      <c r="E184" s="236"/>
      <c r="F184" s="236">
        <f t="shared" si="30"/>
        <v>0</v>
      </c>
      <c r="G184" s="236"/>
      <c r="H184" s="236"/>
      <c r="I184" s="236"/>
      <c r="J184" s="236"/>
      <c r="K184" s="236"/>
      <c r="L184" s="236"/>
      <c r="M184" s="236"/>
      <c r="N184" s="236"/>
      <c r="O184" s="236"/>
      <c r="P184" s="1087">
        <f t="shared" si="27"/>
        <v>0</v>
      </c>
    </row>
    <row r="185" spans="1:16" hidden="1" outlineLevel="1" x14ac:dyDescent="0.25">
      <c r="B185" s="1093"/>
      <c r="C185" s="1093"/>
      <c r="D185" s="236"/>
      <c r="E185" s="236"/>
      <c r="F185" s="236">
        <f t="shared" si="30"/>
        <v>0</v>
      </c>
      <c r="G185" s="236"/>
      <c r="H185" s="236"/>
      <c r="I185" s="236"/>
      <c r="J185" s="236"/>
      <c r="K185" s="236"/>
      <c r="L185" s="236"/>
      <c r="M185" s="236"/>
      <c r="N185" s="236"/>
      <c r="O185" s="236"/>
      <c r="P185" s="1087">
        <f t="shared" si="27"/>
        <v>0</v>
      </c>
    </row>
    <row r="186" spans="1:16" hidden="1" outlineLevel="1" x14ac:dyDescent="0.25">
      <c r="B186" s="1093"/>
      <c r="C186" s="1093"/>
      <c r="D186" s="236"/>
      <c r="E186" s="236"/>
      <c r="F186" s="236">
        <f t="shared" si="30"/>
        <v>0</v>
      </c>
      <c r="G186" s="236"/>
      <c r="H186" s="236"/>
      <c r="I186" s="236"/>
      <c r="J186" s="236"/>
      <c r="K186" s="236"/>
      <c r="L186" s="236"/>
      <c r="M186" s="236"/>
      <c r="N186" s="236"/>
      <c r="O186" s="236"/>
      <c r="P186" s="1087">
        <f t="shared" si="27"/>
        <v>0</v>
      </c>
    </row>
    <row r="187" spans="1:16" hidden="1" outlineLevel="1" x14ac:dyDescent="0.25">
      <c r="B187" s="1105"/>
      <c r="C187" s="1093"/>
      <c r="D187" s="236"/>
      <c r="E187" s="236"/>
      <c r="F187" s="236">
        <f t="shared" si="30"/>
        <v>0</v>
      </c>
      <c r="G187" s="236"/>
      <c r="H187" s="236"/>
      <c r="I187" s="236"/>
      <c r="J187" s="236"/>
      <c r="K187" s="236"/>
      <c r="L187" s="236"/>
      <c r="M187" s="236"/>
      <c r="N187" s="236"/>
      <c r="O187" s="236"/>
      <c r="P187" s="1087">
        <f t="shared" si="27"/>
        <v>0</v>
      </c>
    </row>
    <row r="188" spans="1:16" ht="7.5" hidden="1" customHeight="1" outlineLevel="1" x14ac:dyDescent="0.25">
      <c r="B188" s="1090"/>
      <c r="C188" s="1090"/>
      <c r="D188" s="1090"/>
      <c r="E188" s="1090"/>
      <c r="F188" s="1090"/>
      <c r="G188" s="1090"/>
      <c r="H188" s="1090"/>
      <c r="I188" s="1090"/>
      <c r="J188" s="1090"/>
      <c r="K188" s="1090"/>
      <c r="L188" s="1090"/>
      <c r="M188" s="1090"/>
      <c r="N188" s="1090"/>
      <c r="O188" s="1090"/>
      <c r="P188" s="1090"/>
    </row>
    <row r="189" spans="1:16" hidden="1" collapsed="1" x14ac:dyDescent="0.25">
      <c r="A189" s="1119" t="s">
        <v>2605</v>
      </c>
      <c r="B189" s="1110" t="s">
        <v>1281</v>
      </c>
      <c r="C189" s="1122"/>
      <c r="D189" s="1123"/>
      <c r="E189" s="1124"/>
      <c r="F189" s="236">
        <f>-(SUM(F113,F134,F153,F165,-F179))</f>
        <v>0</v>
      </c>
      <c r="G189" s="236">
        <f>-(SUM(G113,G134,G153,G165,-G179))</f>
        <v>0</v>
      </c>
      <c r="H189" s="236">
        <f>-(SUM(H113,H134,H153,H165,-H179))</f>
        <v>0</v>
      </c>
      <c r="I189" s="236">
        <f>-(SUM(I113,I134,I153,I165,-I179))</f>
        <v>0</v>
      </c>
      <c r="J189" s="236">
        <f>-(SUM(J113,J134,J153,J165,-J179))</f>
        <v>0</v>
      </c>
      <c r="K189" s="236">
        <f t="shared" ref="K189:O189" si="31">-(SUM(K113,K134,K153,K165,-K179))</f>
        <v>0</v>
      </c>
      <c r="L189" s="236">
        <f t="shared" si="31"/>
        <v>0</v>
      </c>
      <c r="M189" s="236">
        <f t="shared" si="31"/>
        <v>0</v>
      </c>
      <c r="N189" s="236">
        <f t="shared" si="31"/>
        <v>0</v>
      </c>
      <c r="O189" s="236">
        <f t="shared" si="31"/>
        <v>0</v>
      </c>
      <c r="P189" s="1135"/>
    </row>
    <row r="190" spans="1:16" hidden="1" x14ac:dyDescent="0.25">
      <c r="B190" s="1134" t="s">
        <v>1250</v>
      </c>
      <c r="C190" s="1125"/>
      <c r="D190" s="1126"/>
      <c r="E190" s="1127"/>
      <c r="F190" s="236">
        <f>F189</f>
        <v>0</v>
      </c>
      <c r="G190" s="236">
        <f>F190+G189</f>
        <v>0</v>
      </c>
      <c r="H190" s="236">
        <f>G190+H189</f>
        <v>0</v>
      </c>
      <c r="I190" s="236">
        <f>H190+I189</f>
        <v>0</v>
      </c>
      <c r="J190" s="236">
        <f>I190+J189</f>
        <v>0</v>
      </c>
      <c r="K190" s="236">
        <f t="shared" ref="K190:O190" si="32">J190+K189</f>
        <v>0</v>
      </c>
      <c r="L190" s="236">
        <f t="shared" si="32"/>
        <v>0</v>
      </c>
      <c r="M190" s="236">
        <f t="shared" si="32"/>
        <v>0</v>
      </c>
      <c r="N190" s="236">
        <f t="shared" si="32"/>
        <v>0</v>
      </c>
      <c r="O190" s="236">
        <f t="shared" si="32"/>
        <v>0</v>
      </c>
      <c r="P190" s="1136"/>
    </row>
    <row r="191" spans="1:16" hidden="1" x14ac:dyDescent="0.25">
      <c r="B191" s="1109" t="s">
        <v>1282</v>
      </c>
      <c r="C191" s="1128"/>
      <c r="D191" s="1129"/>
      <c r="E191" s="1130"/>
      <c r="F191" s="1094">
        <f>IF(F190&lt;0,"",0)</f>
        <v>0</v>
      </c>
      <c r="G191" s="1094" t="str">
        <f>IFERROR(IF(G190&lt;0,"",ABS(F190/G189)),"")</f>
        <v/>
      </c>
      <c r="H191" s="1094" t="str">
        <f>IFERROR(IF(H190&lt;0,"",ABS(G190/H189)),"")</f>
        <v/>
      </c>
      <c r="I191" s="1094" t="str">
        <f>IFERROR(IF(I190&lt;0,"",ABS(H190/I189)),"")</f>
        <v/>
      </c>
      <c r="J191" s="1094" t="str">
        <f>IFERROR(IF(J190&lt;0,"",ABS(I190/J189)),"")</f>
        <v/>
      </c>
      <c r="K191" s="1094" t="str">
        <f t="shared" ref="K191:O191" si="33">IFERROR(IF(K190&lt;0,"",ABS(J190/K189)),"")</f>
        <v/>
      </c>
      <c r="L191" s="1094" t="str">
        <f t="shared" si="33"/>
        <v/>
      </c>
      <c r="M191" s="1094" t="str">
        <f t="shared" si="33"/>
        <v/>
      </c>
      <c r="N191" s="1094" t="str">
        <f t="shared" si="33"/>
        <v/>
      </c>
      <c r="O191" s="1094" t="str">
        <f t="shared" si="33"/>
        <v/>
      </c>
      <c r="P191" s="1137"/>
    </row>
    <row r="192" spans="1:16" hidden="1" x14ac:dyDescent="0.25">
      <c r="B192" s="1109" t="s">
        <v>1283</v>
      </c>
      <c r="C192" s="1131"/>
      <c r="D192" s="1132"/>
      <c r="E192" s="1133"/>
      <c r="F192" s="1095">
        <v>1</v>
      </c>
      <c r="G192" s="1095">
        <v>2</v>
      </c>
      <c r="H192" s="1095">
        <v>3</v>
      </c>
      <c r="I192" s="1095">
        <v>4</v>
      </c>
      <c r="J192" s="1095">
        <v>5</v>
      </c>
      <c r="K192" s="1095">
        <v>6</v>
      </c>
      <c r="L192" s="1095">
        <v>7</v>
      </c>
      <c r="M192" s="1095">
        <v>8</v>
      </c>
      <c r="N192" s="1095">
        <v>9</v>
      </c>
      <c r="O192" s="1095">
        <v>10</v>
      </c>
      <c r="P192" s="1137"/>
    </row>
    <row r="193" spans="1:18" hidden="1" x14ac:dyDescent="0.25">
      <c r="B193" s="2070"/>
      <c r="C193" s="2070"/>
      <c r="D193" s="673"/>
      <c r="E193" s="673"/>
      <c r="F193" s="672"/>
      <c r="G193" s="672"/>
      <c r="H193" s="672"/>
      <c r="I193" s="672"/>
      <c r="P193" s="1096" t="str">
        <f>IF($C$13="Incremental","ROI(Costs to Savings ratio)","Pay Back")</f>
        <v>Pay Back</v>
      </c>
      <c r="Q193" s="2241">
        <f>IFERROR(IF($C$13="Incremental",IF($F$11/$F$14&lt;0,"Not Profitable",$F$11/$F$14),COUNTIF(F190:O190,"&lt;0")+INDEX(F191:O191,,COUNTIF(F190:O190,"&lt;0")+1)),"Not Profitable")</f>
        <v>0</v>
      </c>
      <c r="R193" s="1112" t="str">
        <f>IF(Q193&lt;&gt;"Not Profitable","Years", " ")</f>
        <v>Years</v>
      </c>
    </row>
    <row r="194" spans="1:18" hidden="1" x14ac:dyDescent="0.25">
      <c r="P194" s="1375" t="str">
        <f>IF(Q194&lt;=0,"Total Expenses","Total Savings")</f>
        <v>Total Expenses</v>
      </c>
      <c r="Q194" s="1111">
        <f>IF($C$13="Incremental",(-P134-P153-P165+P179),(-(P113+P134+P153+P165))+P179)</f>
        <v>0</v>
      </c>
    </row>
    <row r="195" spans="1:18" hidden="1" x14ac:dyDescent="0.25"/>
    <row r="196" spans="1:18" hidden="1" x14ac:dyDescent="0.25"/>
    <row r="197" spans="1:18" ht="15.75" hidden="1" x14ac:dyDescent="0.25">
      <c r="A197" s="1120" t="s">
        <v>2596</v>
      </c>
      <c r="B197" s="2068" t="s">
        <v>7904</v>
      </c>
      <c r="C197" s="2068" t="s">
        <v>122</v>
      </c>
      <c r="D197" s="1099" t="str">
        <f>CONCATENATE( Finance!D$13 &amp; " H1" )</f>
        <v>N/A H1</v>
      </c>
      <c r="E197" s="1099" t="str">
        <f>CONCATENATE( Finance!D$13 &amp; " H2" )</f>
        <v>N/A H2</v>
      </c>
      <c r="F197" s="1099" t="str">
        <f>CONCATENATE("Total"," " &amp; Finance!$D$13 )</f>
        <v>Total N/A</v>
      </c>
      <c r="G197" s="1099" t="e">
        <f>Finance!$D$13+1</f>
        <v>#VALUE!</v>
      </c>
      <c r="H197" s="1099" t="e">
        <f t="shared" ref="H197:O197" si="34">G197+1</f>
        <v>#VALUE!</v>
      </c>
      <c r="I197" s="1099" t="e">
        <f t="shared" si="34"/>
        <v>#VALUE!</v>
      </c>
      <c r="J197" s="1099" t="e">
        <f t="shared" si="34"/>
        <v>#VALUE!</v>
      </c>
      <c r="K197" s="1099" t="e">
        <f t="shared" si="34"/>
        <v>#VALUE!</v>
      </c>
      <c r="L197" s="1099" t="e">
        <f t="shared" si="34"/>
        <v>#VALUE!</v>
      </c>
      <c r="M197" s="1099" t="e">
        <f t="shared" si="34"/>
        <v>#VALUE!</v>
      </c>
      <c r="N197" s="1099" t="e">
        <f t="shared" si="34"/>
        <v>#VALUE!</v>
      </c>
      <c r="O197" s="1099" t="e">
        <f t="shared" si="34"/>
        <v>#VALUE!</v>
      </c>
      <c r="P197" s="1113" t="s">
        <v>447</v>
      </c>
    </row>
    <row r="198" spans="1:18" hidden="1" x14ac:dyDescent="0.25">
      <c r="A198" s="1121" t="s">
        <v>2599</v>
      </c>
      <c r="B198" s="1097" t="s">
        <v>448</v>
      </c>
      <c r="C198" s="1097"/>
      <c r="D198" s="1098">
        <f>SUM(D199:D217)</f>
        <v>0</v>
      </c>
      <c r="E198" s="1098">
        <f>SUM(E199:E217)</f>
        <v>0</v>
      </c>
      <c r="F198" s="1098">
        <f>D198+E198</f>
        <v>0</v>
      </c>
      <c r="G198" s="1098">
        <f>SUM(G199:G217)</f>
        <v>0</v>
      </c>
      <c r="H198" s="1098">
        <f>SUM(H199:H217)</f>
        <v>0</v>
      </c>
      <c r="I198" s="1098">
        <f>SUM(I199:I217)</f>
        <v>0</v>
      </c>
      <c r="J198" s="1098">
        <f>SUM(J199:J217)</f>
        <v>0</v>
      </c>
      <c r="K198" s="1098">
        <f t="shared" ref="K198:O198" si="35">SUM(K199:K217)</f>
        <v>0</v>
      </c>
      <c r="L198" s="1098">
        <f t="shared" si="35"/>
        <v>0</v>
      </c>
      <c r="M198" s="1098">
        <f t="shared" si="35"/>
        <v>0</v>
      </c>
      <c r="N198" s="1098">
        <f t="shared" si="35"/>
        <v>0</v>
      </c>
      <c r="O198" s="1098">
        <f t="shared" si="35"/>
        <v>0</v>
      </c>
      <c r="P198" s="1104">
        <f t="shared" ref="P198:P261" si="36">SUM(F198:O198)</f>
        <v>0</v>
      </c>
    </row>
    <row r="199" spans="1:18" hidden="1" outlineLevel="1" x14ac:dyDescent="0.25">
      <c r="A199" s="118"/>
      <c r="B199" s="1085" t="s">
        <v>449</v>
      </c>
      <c r="C199" s="1086"/>
      <c r="D199" s="236"/>
      <c r="E199" s="236"/>
      <c r="F199" s="236">
        <f t="shared" ref="F199:F217" si="37">D199+E199</f>
        <v>0</v>
      </c>
      <c r="G199" s="236"/>
      <c r="H199" s="236"/>
      <c r="I199" s="236"/>
      <c r="J199" s="236"/>
      <c r="K199" s="236"/>
      <c r="L199" s="236"/>
      <c r="M199" s="236"/>
      <c r="N199" s="236"/>
      <c r="O199" s="236"/>
      <c r="P199" s="1087">
        <f t="shared" si="36"/>
        <v>0</v>
      </c>
    </row>
    <row r="200" spans="1:18" hidden="1" outlineLevel="1" x14ac:dyDescent="0.25">
      <c r="A200" s="118"/>
      <c r="B200" s="1085" t="s">
        <v>450</v>
      </c>
      <c r="C200" s="1086"/>
      <c r="D200" s="236"/>
      <c r="E200" s="236"/>
      <c r="F200" s="236">
        <f t="shared" si="37"/>
        <v>0</v>
      </c>
      <c r="G200" s="236"/>
      <c r="H200" s="236"/>
      <c r="I200" s="236"/>
      <c r="J200" s="236"/>
      <c r="K200" s="236"/>
      <c r="L200" s="236"/>
      <c r="M200" s="236"/>
      <c r="N200" s="236"/>
      <c r="O200" s="236"/>
      <c r="P200" s="1087">
        <f t="shared" si="36"/>
        <v>0</v>
      </c>
    </row>
    <row r="201" spans="1:18" hidden="1" outlineLevel="1" x14ac:dyDescent="0.25">
      <c r="A201" s="118"/>
      <c r="B201" s="1085" t="s">
        <v>451</v>
      </c>
      <c r="C201" s="1086"/>
      <c r="D201" s="236"/>
      <c r="E201" s="236"/>
      <c r="F201" s="236">
        <f t="shared" si="37"/>
        <v>0</v>
      </c>
      <c r="G201" s="236"/>
      <c r="H201" s="236"/>
      <c r="I201" s="236"/>
      <c r="J201" s="236"/>
      <c r="K201" s="236"/>
      <c r="L201" s="236"/>
      <c r="M201" s="236"/>
      <c r="N201" s="236"/>
      <c r="O201" s="236"/>
      <c r="P201" s="1087">
        <f t="shared" si="36"/>
        <v>0</v>
      </c>
    </row>
    <row r="202" spans="1:18" hidden="1" outlineLevel="1" x14ac:dyDescent="0.25">
      <c r="A202" s="118"/>
      <c r="B202" s="1085" t="s">
        <v>452</v>
      </c>
      <c r="C202" s="1086"/>
      <c r="D202" s="236"/>
      <c r="E202" s="236"/>
      <c r="F202" s="236">
        <f t="shared" si="37"/>
        <v>0</v>
      </c>
      <c r="G202" s="236"/>
      <c r="H202" s="236"/>
      <c r="I202" s="236"/>
      <c r="J202" s="236"/>
      <c r="K202" s="236"/>
      <c r="L202" s="236"/>
      <c r="M202" s="236"/>
      <c r="N202" s="236"/>
      <c r="O202" s="236"/>
      <c r="P202" s="1087">
        <f t="shared" si="36"/>
        <v>0</v>
      </c>
    </row>
    <row r="203" spans="1:18" hidden="1" outlineLevel="1" x14ac:dyDescent="0.25">
      <c r="A203" s="118"/>
      <c r="B203" s="1085" t="s">
        <v>453</v>
      </c>
      <c r="C203" s="1086"/>
      <c r="D203" s="236"/>
      <c r="E203" s="236"/>
      <c r="F203" s="236">
        <f t="shared" si="37"/>
        <v>0</v>
      </c>
      <c r="G203" s="236"/>
      <c r="H203" s="236"/>
      <c r="I203" s="236"/>
      <c r="J203" s="236"/>
      <c r="K203" s="236"/>
      <c r="L203" s="236"/>
      <c r="M203" s="236"/>
      <c r="N203" s="236"/>
      <c r="O203" s="236"/>
      <c r="P203" s="1087">
        <f t="shared" si="36"/>
        <v>0</v>
      </c>
    </row>
    <row r="204" spans="1:18" hidden="1" outlineLevel="1" x14ac:dyDescent="0.25">
      <c r="A204" s="118"/>
      <c r="B204" s="1085" t="s">
        <v>454</v>
      </c>
      <c r="C204" s="1086"/>
      <c r="D204" s="236"/>
      <c r="E204" s="236"/>
      <c r="F204" s="236">
        <f t="shared" si="37"/>
        <v>0</v>
      </c>
      <c r="G204" s="236"/>
      <c r="H204" s="236"/>
      <c r="I204" s="236"/>
      <c r="J204" s="236"/>
      <c r="K204" s="236"/>
      <c r="L204" s="236"/>
      <c r="M204" s="236"/>
      <c r="N204" s="236"/>
      <c r="O204" s="236"/>
      <c r="P204" s="1087">
        <f t="shared" si="36"/>
        <v>0</v>
      </c>
    </row>
    <row r="205" spans="1:18" hidden="1" outlineLevel="1" x14ac:dyDescent="0.25">
      <c r="A205" s="118"/>
      <c r="B205" s="1085" t="s">
        <v>455</v>
      </c>
      <c r="C205" s="1086"/>
      <c r="D205" s="236"/>
      <c r="E205" s="236"/>
      <c r="F205" s="236">
        <f t="shared" si="37"/>
        <v>0</v>
      </c>
      <c r="G205" s="236"/>
      <c r="H205" s="236"/>
      <c r="I205" s="236"/>
      <c r="J205" s="236"/>
      <c r="K205" s="236"/>
      <c r="L205" s="236"/>
      <c r="M205" s="236"/>
      <c r="N205" s="236"/>
      <c r="O205" s="236"/>
      <c r="P205" s="1087">
        <f t="shared" si="36"/>
        <v>0</v>
      </c>
    </row>
    <row r="206" spans="1:18" hidden="1" outlineLevel="1" x14ac:dyDescent="0.25">
      <c r="A206" s="118"/>
      <c r="B206" s="1085" t="s">
        <v>7565</v>
      </c>
      <c r="C206" s="1086"/>
      <c r="D206" s="236"/>
      <c r="E206" s="236"/>
      <c r="F206" s="236">
        <f t="shared" si="37"/>
        <v>0</v>
      </c>
      <c r="G206" s="236"/>
      <c r="H206" s="236"/>
      <c r="I206" s="236"/>
      <c r="J206" s="236"/>
      <c r="K206" s="236"/>
      <c r="L206" s="236"/>
      <c r="M206" s="236"/>
      <c r="N206" s="236"/>
      <c r="O206" s="236"/>
      <c r="P206" s="1087">
        <f t="shared" si="36"/>
        <v>0</v>
      </c>
    </row>
    <row r="207" spans="1:18" hidden="1" outlineLevel="1" x14ac:dyDescent="0.25">
      <c r="A207" s="118"/>
      <c r="B207" s="1085" t="s">
        <v>7566</v>
      </c>
      <c r="C207" s="1086"/>
      <c r="D207" s="236"/>
      <c r="E207" s="236"/>
      <c r="F207" s="236">
        <f t="shared" si="37"/>
        <v>0</v>
      </c>
      <c r="G207" s="236"/>
      <c r="H207" s="236"/>
      <c r="I207" s="236"/>
      <c r="J207" s="236"/>
      <c r="K207" s="236"/>
      <c r="L207" s="236"/>
      <c r="M207" s="236"/>
      <c r="N207" s="236"/>
      <c r="O207" s="236"/>
      <c r="P207" s="1087">
        <f t="shared" si="36"/>
        <v>0</v>
      </c>
    </row>
    <row r="208" spans="1:18" hidden="1" outlineLevel="1" x14ac:dyDescent="0.25">
      <c r="A208" s="118"/>
      <c r="B208" s="1085" t="s">
        <v>456</v>
      </c>
      <c r="C208" s="1086"/>
      <c r="D208" s="236"/>
      <c r="E208" s="236"/>
      <c r="F208" s="236">
        <f t="shared" si="37"/>
        <v>0</v>
      </c>
      <c r="G208" s="236"/>
      <c r="H208" s="236"/>
      <c r="I208" s="236"/>
      <c r="J208" s="236"/>
      <c r="K208" s="236"/>
      <c r="L208" s="236"/>
      <c r="M208" s="236"/>
      <c r="N208" s="236"/>
      <c r="O208" s="236"/>
      <c r="P208" s="1087">
        <f t="shared" si="36"/>
        <v>0</v>
      </c>
    </row>
    <row r="209" spans="1:16" hidden="1" outlineLevel="1" x14ac:dyDescent="0.25">
      <c r="A209" s="118"/>
      <c r="B209" s="1085" t="s">
        <v>457</v>
      </c>
      <c r="C209" s="1086"/>
      <c r="D209" s="236"/>
      <c r="E209" s="236"/>
      <c r="F209" s="236">
        <f t="shared" si="37"/>
        <v>0</v>
      </c>
      <c r="G209" s="236"/>
      <c r="H209" s="236"/>
      <c r="I209" s="236"/>
      <c r="J209" s="236"/>
      <c r="K209" s="236"/>
      <c r="L209" s="236"/>
      <c r="M209" s="236"/>
      <c r="N209" s="236"/>
      <c r="O209" s="236"/>
      <c r="P209" s="1087">
        <f t="shared" si="36"/>
        <v>0</v>
      </c>
    </row>
    <row r="210" spans="1:16" hidden="1" outlineLevel="1" x14ac:dyDescent="0.25">
      <c r="A210" s="118"/>
      <c r="B210" s="1085" t="s">
        <v>458</v>
      </c>
      <c r="C210" s="1086"/>
      <c r="D210" s="236"/>
      <c r="E210" s="236"/>
      <c r="F210" s="236">
        <f t="shared" si="37"/>
        <v>0</v>
      </c>
      <c r="G210" s="236"/>
      <c r="H210" s="236"/>
      <c r="I210" s="236"/>
      <c r="J210" s="236"/>
      <c r="K210" s="236"/>
      <c r="L210" s="236"/>
      <c r="M210" s="236"/>
      <c r="N210" s="236"/>
      <c r="O210" s="236"/>
      <c r="P210" s="1087">
        <f t="shared" si="36"/>
        <v>0</v>
      </c>
    </row>
    <row r="211" spans="1:16" hidden="1" outlineLevel="1" x14ac:dyDescent="0.25">
      <c r="A211" s="118"/>
      <c r="B211" s="1085" t="s">
        <v>459</v>
      </c>
      <c r="C211" s="1086"/>
      <c r="D211" s="236"/>
      <c r="E211" s="236"/>
      <c r="F211" s="236">
        <f t="shared" si="37"/>
        <v>0</v>
      </c>
      <c r="G211" s="236"/>
      <c r="H211" s="236"/>
      <c r="I211" s="236"/>
      <c r="J211" s="236"/>
      <c r="K211" s="236"/>
      <c r="L211" s="236"/>
      <c r="M211" s="236"/>
      <c r="N211" s="236"/>
      <c r="O211" s="236"/>
      <c r="P211" s="1087">
        <f t="shared" si="36"/>
        <v>0</v>
      </c>
    </row>
    <row r="212" spans="1:16" hidden="1" outlineLevel="1" x14ac:dyDescent="0.25">
      <c r="A212" s="118"/>
      <c r="B212" s="1085" t="s">
        <v>460</v>
      </c>
      <c r="C212" s="1086"/>
      <c r="D212" s="236"/>
      <c r="E212" s="236"/>
      <c r="F212" s="236">
        <f t="shared" si="37"/>
        <v>0</v>
      </c>
      <c r="G212" s="236"/>
      <c r="H212" s="236"/>
      <c r="I212" s="236"/>
      <c r="J212" s="236"/>
      <c r="K212" s="236"/>
      <c r="L212" s="236"/>
      <c r="M212" s="236"/>
      <c r="N212" s="236"/>
      <c r="O212" s="236"/>
      <c r="P212" s="1087">
        <f t="shared" si="36"/>
        <v>0</v>
      </c>
    </row>
    <row r="213" spans="1:16" hidden="1" outlineLevel="1" x14ac:dyDescent="0.25">
      <c r="A213" s="118"/>
      <c r="B213" s="1085" t="s">
        <v>7567</v>
      </c>
      <c r="C213" s="1086"/>
      <c r="D213" s="236"/>
      <c r="E213" s="236"/>
      <c r="F213" s="236">
        <f t="shared" si="37"/>
        <v>0</v>
      </c>
      <c r="G213" s="236"/>
      <c r="H213" s="236"/>
      <c r="I213" s="236"/>
      <c r="J213" s="236"/>
      <c r="K213" s="236"/>
      <c r="L213" s="236"/>
      <c r="M213" s="236"/>
      <c r="N213" s="236"/>
      <c r="O213" s="236"/>
      <c r="P213" s="1087">
        <f t="shared" si="36"/>
        <v>0</v>
      </c>
    </row>
    <row r="214" spans="1:16" hidden="1" outlineLevel="1" x14ac:dyDescent="0.25">
      <c r="A214" s="118"/>
      <c r="B214" s="1085" t="s">
        <v>461</v>
      </c>
      <c r="C214" s="1086"/>
      <c r="D214" s="236"/>
      <c r="E214" s="236"/>
      <c r="F214" s="236">
        <f t="shared" si="37"/>
        <v>0</v>
      </c>
      <c r="G214" s="236"/>
      <c r="H214" s="236"/>
      <c r="I214" s="236"/>
      <c r="J214" s="236"/>
      <c r="K214" s="236"/>
      <c r="L214" s="236"/>
      <c r="M214" s="236"/>
      <c r="N214" s="236"/>
      <c r="O214" s="236"/>
      <c r="P214" s="1087">
        <f t="shared" si="36"/>
        <v>0</v>
      </c>
    </row>
    <row r="215" spans="1:16" hidden="1" outlineLevel="1" x14ac:dyDescent="0.25">
      <c r="A215" s="118"/>
      <c r="B215" s="1085" t="s">
        <v>668</v>
      </c>
      <c r="C215" s="1086"/>
      <c r="D215" s="236"/>
      <c r="E215" s="236"/>
      <c r="F215" s="236">
        <f t="shared" si="37"/>
        <v>0</v>
      </c>
      <c r="G215" s="236"/>
      <c r="H215" s="236"/>
      <c r="I215" s="236"/>
      <c r="J215" s="236"/>
      <c r="K215" s="236"/>
      <c r="L215" s="236"/>
      <c r="M215" s="236"/>
      <c r="N215" s="236"/>
      <c r="O215" s="236"/>
      <c r="P215" s="1087">
        <f t="shared" si="36"/>
        <v>0</v>
      </c>
    </row>
    <row r="216" spans="1:16" hidden="1" outlineLevel="1" x14ac:dyDescent="0.25">
      <c r="A216" s="118"/>
      <c r="B216" s="1085" t="s">
        <v>462</v>
      </c>
      <c r="C216" s="1086"/>
      <c r="D216" s="236"/>
      <c r="E216" s="236"/>
      <c r="F216" s="236">
        <f t="shared" si="37"/>
        <v>0</v>
      </c>
      <c r="G216" s="236"/>
      <c r="H216" s="236"/>
      <c r="I216" s="236"/>
      <c r="J216" s="236"/>
      <c r="K216" s="236"/>
      <c r="L216" s="236"/>
      <c r="M216" s="236"/>
      <c r="N216" s="236"/>
      <c r="O216" s="236"/>
      <c r="P216" s="1087">
        <f t="shared" si="36"/>
        <v>0</v>
      </c>
    </row>
    <row r="217" spans="1:16" hidden="1" outlineLevel="1" x14ac:dyDescent="0.25">
      <c r="A217" s="118"/>
      <c r="B217" s="1105" t="s">
        <v>517</v>
      </c>
      <c r="C217" s="1088"/>
      <c r="D217" s="236"/>
      <c r="E217" s="236"/>
      <c r="F217" s="236">
        <f t="shared" si="37"/>
        <v>0</v>
      </c>
      <c r="G217" s="236"/>
      <c r="H217" s="236"/>
      <c r="I217" s="236"/>
      <c r="J217" s="236"/>
      <c r="K217" s="236"/>
      <c r="L217" s="236"/>
      <c r="M217" s="236"/>
      <c r="N217" s="236"/>
      <c r="O217" s="236"/>
      <c r="P217" s="1087">
        <f t="shared" si="36"/>
        <v>0</v>
      </c>
    </row>
    <row r="218" spans="1:16" ht="6" hidden="1" customHeight="1" outlineLevel="1" x14ac:dyDescent="0.25">
      <c r="A218" s="118"/>
      <c r="B218" s="1089"/>
      <c r="C218" s="1089"/>
      <c r="D218" s="1090"/>
      <c r="E218" s="1090"/>
      <c r="F218" s="1090"/>
      <c r="G218" s="1090"/>
      <c r="H218" s="1090"/>
      <c r="I218" s="1090"/>
      <c r="J218" s="1090"/>
      <c r="K218" s="1090"/>
      <c r="L218" s="1090"/>
      <c r="M218" s="1090"/>
      <c r="N218" s="1090"/>
      <c r="O218" s="1090"/>
      <c r="P218" s="1090"/>
    </row>
    <row r="219" spans="1:16" hidden="1" collapsed="1" x14ac:dyDescent="0.25">
      <c r="A219" s="1081" t="s">
        <v>2600</v>
      </c>
      <c r="B219" s="1100" t="s">
        <v>463</v>
      </c>
      <c r="C219" s="1097"/>
      <c r="D219" s="1102">
        <f>SUM(D220:D236)</f>
        <v>0</v>
      </c>
      <c r="E219" s="1102">
        <f>SUM(E220:E236)</f>
        <v>0</v>
      </c>
      <c r="F219" s="1103">
        <f>D219+E219</f>
        <v>0</v>
      </c>
      <c r="G219" s="1102">
        <f>SUM(G220:G236)</f>
        <v>0</v>
      </c>
      <c r="H219" s="1102">
        <f>SUM(H220:H236)</f>
        <v>0</v>
      </c>
      <c r="I219" s="1102">
        <f>SUM(I220:I236)</f>
        <v>0</v>
      </c>
      <c r="J219" s="1102">
        <f>SUM(J220:J227)</f>
        <v>0</v>
      </c>
      <c r="K219" s="1102">
        <f t="shared" ref="K219:O219" si="38">SUM(K220:K227)</f>
        <v>0</v>
      </c>
      <c r="L219" s="1102">
        <f t="shared" si="38"/>
        <v>0</v>
      </c>
      <c r="M219" s="1102">
        <f t="shared" si="38"/>
        <v>0</v>
      </c>
      <c r="N219" s="1102">
        <f t="shared" si="38"/>
        <v>0</v>
      </c>
      <c r="O219" s="1102">
        <f t="shared" si="38"/>
        <v>0</v>
      </c>
      <c r="P219" s="1104">
        <f t="shared" si="36"/>
        <v>0</v>
      </c>
    </row>
    <row r="220" spans="1:16" hidden="1" outlineLevel="1" x14ac:dyDescent="0.25">
      <c r="A220" s="118"/>
      <c r="B220" s="1107" t="s">
        <v>464</v>
      </c>
      <c r="C220" s="1091"/>
      <c r="D220" s="236"/>
      <c r="E220" s="236"/>
      <c r="F220" s="236">
        <f t="shared" ref="F220:F236" si="39">D220+E220</f>
        <v>0</v>
      </c>
      <c r="G220" s="236"/>
      <c r="H220" s="236"/>
      <c r="I220" s="236"/>
      <c r="J220" s="236"/>
      <c r="K220" s="236"/>
      <c r="L220" s="236"/>
      <c r="M220" s="236"/>
      <c r="N220" s="236"/>
      <c r="O220" s="236"/>
      <c r="P220" s="1087">
        <f t="shared" si="36"/>
        <v>0</v>
      </c>
    </row>
    <row r="221" spans="1:16" hidden="1" outlineLevel="1" x14ac:dyDescent="0.25">
      <c r="A221" s="118"/>
      <c r="B221" s="1085" t="s">
        <v>465</v>
      </c>
      <c r="C221" s="1086"/>
      <c r="D221" s="236"/>
      <c r="E221" s="236"/>
      <c r="F221" s="236">
        <f t="shared" si="39"/>
        <v>0</v>
      </c>
      <c r="G221" s="236"/>
      <c r="H221" s="236"/>
      <c r="I221" s="236"/>
      <c r="J221" s="236"/>
      <c r="K221" s="236"/>
      <c r="L221" s="236"/>
      <c r="M221" s="236"/>
      <c r="N221" s="236"/>
      <c r="O221" s="236"/>
      <c r="P221" s="1087">
        <f t="shared" si="36"/>
        <v>0</v>
      </c>
    </row>
    <row r="222" spans="1:16" hidden="1" outlineLevel="1" x14ac:dyDescent="0.25">
      <c r="A222" s="118"/>
      <c r="B222" s="1085" t="s">
        <v>451</v>
      </c>
      <c r="C222" s="1086"/>
      <c r="D222" s="236"/>
      <c r="E222" s="236"/>
      <c r="F222" s="236">
        <f t="shared" si="39"/>
        <v>0</v>
      </c>
      <c r="G222" s="236"/>
      <c r="H222" s="236"/>
      <c r="I222" s="236"/>
      <c r="J222" s="236"/>
      <c r="K222" s="236"/>
      <c r="L222" s="236"/>
      <c r="M222" s="236"/>
      <c r="N222" s="236"/>
      <c r="O222" s="236"/>
      <c r="P222" s="1087">
        <f t="shared" si="36"/>
        <v>0</v>
      </c>
    </row>
    <row r="223" spans="1:16" hidden="1" outlineLevel="1" x14ac:dyDescent="0.25">
      <c r="A223" s="118"/>
      <c r="B223" s="1085" t="s">
        <v>452</v>
      </c>
      <c r="C223" s="1086"/>
      <c r="D223" s="236"/>
      <c r="E223" s="236"/>
      <c r="F223" s="236">
        <f t="shared" si="39"/>
        <v>0</v>
      </c>
      <c r="G223" s="236"/>
      <c r="H223" s="236"/>
      <c r="I223" s="236"/>
      <c r="J223" s="236"/>
      <c r="K223" s="236"/>
      <c r="L223" s="236"/>
      <c r="M223" s="236"/>
      <c r="N223" s="236"/>
      <c r="O223" s="236"/>
      <c r="P223" s="1087">
        <f t="shared" si="36"/>
        <v>0</v>
      </c>
    </row>
    <row r="224" spans="1:16" hidden="1" outlineLevel="1" x14ac:dyDescent="0.25">
      <c r="A224" s="118"/>
      <c r="B224" s="1107" t="s">
        <v>7568</v>
      </c>
      <c r="C224" s="1091"/>
      <c r="D224" s="236"/>
      <c r="E224" s="236"/>
      <c r="F224" s="236">
        <f t="shared" si="39"/>
        <v>0</v>
      </c>
      <c r="G224" s="236"/>
      <c r="H224" s="236"/>
      <c r="I224" s="236"/>
      <c r="J224" s="236"/>
      <c r="K224" s="236"/>
      <c r="L224" s="236"/>
      <c r="M224" s="236"/>
      <c r="N224" s="236"/>
      <c r="O224" s="236"/>
      <c r="P224" s="1087">
        <f t="shared" si="36"/>
        <v>0</v>
      </c>
    </row>
    <row r="225" spans="1:16" hidden="1" outlineLevel="1" x14ac:dyDescent="0.25">
      <c r="A225" s="118"/>
      <c r="B225" s="1107" t="s">
        <v>466</v>
      </c>
      <c r="C225" s="1091"/>
      <c r="D225" s="236"/>
      <c r="E225" s="236"/>
      <c r="F225" s="236">
        <f t="shared" si="39"/>
        <v>0</v>
      </c>
      <c r="G225" s="236"/>
      <c r="H225" s="236"/>
      <c r="I225" s="236"/>
      <c r="J225" s="236"/>
      <c r="K225" s="236"/>
      <c r="L225" s="236"/>
      <c r="M225" s="236"/>
      <c r="N225" s="236"/>
      <c r="O225" s="236"/>
      <c r="P225" s="1087">
        <f t="shared" si="36"/>
        <v>0</v>
      </c>
    </row>
    <row r="226" spans="1:16" hidden="1" outlineLevel="1" x14ac:dyDescent="0.25">
      <c r="A226" s="118"/>
      <c r="B226" s="1107" t="s">
        <v>467</v>
      </c>
      <c r="C226" s="1091"/>
      <c r="D226" s="236"/>
      <c r="E226" s="236"/>
      <c r="F226" s="236">
        <f t="shared" si="39"/>
        <v>0</v>
      </c>
      <c r="G226" s="236"/>
      <c r="H226" s="236"/>
      <c r="I226" s="236"/>
      <c r="J226" s="236"/>
      <c r="K226" s="236"/>
      <c r="L226" s="236"/>
      <c r="M226" s="236"/>
      <c r="N226" s="236"/>
      <c r="O226" s="236"/>
      <c r="P226" s="1087">
        <f t="shared" si="36"/>
        <v>0</v>
      </c>
    </row>
    <row r="227" spans="1:16" hidden="1" outlineLevel="1" x14ac:dyDescent="0.25">
      <c r="A227" s="118"/>
      <c r="B227" s="1107" t="s">
        <v>468</v>
      </c>
      <c r="C227" s="1091"/>
      <c r="D227" s="236"/>
      <c r="E227" s="236"/>
      <c r="F227" s="236">
        <f t="shared" si="39"/>
        <v>0</v>
      </c>
      <c r="G227" s="236"/>
      <c r="H227" s="236"/>
      <c r="I227" s="236"/>
      <c r="J227" s="236"/>
      <c r="K227" s="236"/>
      <c r="L227" s="236"/>
      <c r="M227" s="236"/>
      <c r="N227" s="236"/>
      <c r="O227" s="236"/>
      <c r="P227" s="1087">
        <f t="shared" si="36"/>
        <v>0</v>
      </c>
    </row>
    <row r="228" spans="1:16" hidden="1" outlineLevel="1" x14ac:dyDescent="0.25">
      <c r="A228" s="118"/>
      <c r="B228" s="1107" t="s">
        <v>7569</v>
      </c>
      <c r="C228" s="1091"/>
      <c r="D228" s="236"/>
      <c r="E228" s="236"/>
      <c r="F228" s="236">
        <f t="shared" si="39"/>
        <v>0</v>
      </c>
      <c r="G228" s="236"/>
      <c r="H228" s="236"/>
      <c r="I228" s="236"/>
      <c r="J228" s="236"/>
      <c r="K228" s="236"/>
      <c r="L228" s="236"/>
      <c r="M228" s="236"/>
      <c r="N228" s="236"/>
      <c r="O228" s="236"/>
      <c r="P228" s="1087">
        <f t="shared" si="36"/>
        <v>0</v>
      </c>
    </row>
    <row r="229" spans="1:16" hidden="1" outlineLevel="1" x14ac:dyDescent="0.25">
      <c r="A229" s="118"/>
      <c r="B229" s="1107" t="s">
        <v>469</v>
      </c>
      <c r="C229" s="1091"/>
      <c r="D229" s="236"/>
      <c r="E229" s="236"/>
      <c r="F229" s="236">
        <f t="shared" si="39"/>
        <v>0</v>
      </c>
      <c r="G229" s="236"/>
      <c r="H229" s="236"/>
      <c r="I229" s="236"/>
      <c r="J229" s="236"/>
      <c r="K229" s="236"/>
      <c r="L229" s="236"/>
      <c r="M229" s="236"/>
      <c r="N229" s="236"/>
      <c r="O229" s="236"/>
      <c r="P229" s="1087">
        <f t="shared" si="36"/>
        <v>0</v>
      </c>
    </row>
    <row r="230" spans="1:16" hidden="1" outlineLevel="1" x14ac:dyDescent="0.25">
      <c r="A230" s="118"/>
      <c r="B230" s="1085" t="s">
        <v>470</v>
      </c>
      <c r="C230" s="1086"/>
      <c r="D230" s="236"/>
      <c r="E230" s="236"/>
      <c r="F230" s="236">
        <f t="shared" si="39"/>
        <v>0</v>
      </c>
      <c r="G230" s="236"/>
      <c r="H230" s="236"/>
      <c r="I230" s="236"/>
      <c r="J230" s="236"/>
      <c r="K230" s="236"/>
      <c r="L230" s="236"/>
      <c r="M230" s="236"/>
      <c r="N230" s="236"/>
      <c r="O230" s="236"/>
      <c r="P230" s="1087">
        <f t="shared" si="36"/>
        <v>0</v>
      </c>
    </row>
    <row r="231" spans="1:16" hidden="1" outlineLevel="1" x14ac:dyDescent="0.25">
      <c r="A231" s="118"/>
      <c r="B231" s="1107" t="s">
        <v>471</v>
      </c>
      <c r="C231" s="1091"/>
      <c r="D231" s="236"/>
      <c r="E231" s="236"/>
      <c r="F231" s="236">
        <f t="shared" si="39"/>
        <v>0</v>
      </c>
      <c r="G231" s="236"/>
      <c r="H231" s="236"/>
      <c r="I231" s="236"/>
      <c r="J231" s="236"/>
      <c r="K231" s="236"/>
      <c r="L231" s="236"/>
      <c r="M231" s="236"/>
      <c r="N231" s="236"/>
      <c r="O231" s="236"/>
      <c r="P231" s="1087">
        <f t="shared" si="36"/>
        <v>0</v>
      </c>
    </row>
    <row r="232" spans="1:16" hidden="1" outlineLevel="1" x14ac:dyDescent="0.25">
      <c r="A232" s="118"/>
      <c r="B232" s="1085" t="s">
        <v>472</v>
      </c>
      <c r="C232" s="1086"/>
      <c r="D232" s="236"/>
      <c r="E232" s="236"/>
      <c r="F232" s="236">
        <f t="shared" si="39"/>
        <v>0</v>
      </c>
      <c r="G232" s="236"/>
      <c r="H232" s="236"/>
      <c r="I232" s="236"/>
      <c r="J232" s="236"/>
      <c r="K232" s="236"/>
      <c r="L232" s="236"/>
      <c r="M232" s="236"/>
      <c r="N232" s="236"/>
      <c r="O232" s="236"/>
      <c r="P232" s="1087">
        <f t="shared" si="36"/>
        <v>0</v>
      </c>
    </row>
    <row r="233" spans="1:16" hidden="1" outlineLevel="1" x14ac:dyDescent="0.25">
      <c r="A233" s="118"/>
      <c r="B233" s="1085" t="s">
        <v>669</v>
      </c>
      <c r="C233" s="1086"/>
      <c r="D233" s="236"/>
      <c r="E233" s="236"/>
      <c r="F233" s="236">
        <f t="shared" si="39"/>
        <v>0</v>
      </c>
      <c r="G233" s="236"/>
      <c r="H233" s="236"/>
      <c r="I233" s="236"/>
      <c r="J233" s="236"/>
      <c r="K233" s="236"/>
      <c r="L233" s="236"/>
      <c r="M233" s="236"/>
      <c r="N233" s="236"/>
      <c r="O233" s="236"/>
      <c r="P233" s="1087">
        <f t="shared" si="36"/>
        <v>0</v>
      </c>
    </row>
    <row r="234" spans="1:16" hidden="1" outlineLevel="1" x14ac:dyDescent="0.25">
      <c r="A234" s="118"/>
      <c r="B234" s="1085" t="s">
        <v>473</v>
      </c>
      <c r="C234" s="1086"/>
      <c r="D234" s="236"/>
      <c r="E234" s="236"/>
      <c r="F234" s="236">
        <f t="shared" si="39"/>
        <v>0</v>
      </c>
      <c r="G234" s="236"/>
      <c r="H234" s="236"/>
      <c r="I234" s="236"/>
      <c r="J234" s="236"/>
      <c r="K234" s="236"/>
      <c r="L234" s="236"/>
      <c r="M234" s="236"/>
      <c r="N234" s="236"/>
      <c r="O234" s="236"/>
      <c r="P234" s="1087">
        <f t="shared" si="36"/>
        <v>0</v>
      </c>
    </row>
    <row r="235" spans="1:16" hidden="1" outlineLevel="1" x14ac:dyDescent="0.25">
      <c r="A235" s="118"/>
      <c r="B235" s="1107" t="s">
        <v>462</v>
      </c>
      <c r="C235" s="1091"/>
      <c r="D235" s="236"/>
      <c r="E235" s="236"/>
      <c r="F235" s="236">
        <f t="shared" si="39"/>
        <v>0</v>
      </c>
      <c r="G235" s="236"/>
      <c r="H235" s="236"/>
      <c r="I235" s="236"/>
      <c r="J235" s="236"/>
      <c r="K235" s="236"/>
      <c r="L235" s="236"/>
      <c r="M235" s="236"/>
      <c r="N235" s="236"/>
      <c r="O235" s="236"/>
      <c r="P235" s="1087">
        <f t="shared" si="36"/>
        <v>0</v>
      </c>
    </row>
    <row r="236" spans="1:16" hidden="1" outlineLevel="1" x14ac:dyDescent="0.25">
      <c r="A236" s="118"/>
      <c r="B236" s="1105" t="s">
        <v>517</v>
      </c>
      <c r="C236" s="1088"/>
      <c r="D236" s="236"/>
      <c r="E236" s="236"/>
      <c r="F236" s="236">
        <f t="shared" si="39"/>
        <v>0</v>
      </c>
      <c r="G236" s="236"/>
      <c r="H236" s="236"/>
      <c r="I236" s="236"/>
      <c r="J236" s="236"/>
      <c r="K236" s="236"/>
      <c r="L236" s="236"/>
      <c r="M236" s="236"/>
      <c r="N236" s="236"/>
      <c r="O236" s="236"/>
      <c r="P236" s="1087">
        <f t="shared" si="36"/>
        <v>0</v>
      </c>
    </row>
    <row r="237" spans="1:16" ht="8.25" hidden="1" customHeight="1" outlineLevel="1" x14ac:dyDescent="0.25">
      <c r="A237" s="118"/>
      <c r="B237" s="1089"/>
      <c r="C237" s="1089"/>
      <c r="D237" s="1090"/>
      <c r="E237" s="1090"/>
      <c r="F237" s="1090"/>
      <c r="G237" s="1090"/>
      <c r="H237" s="1090"/>
      <c r="I237" s="1090"/>
      <c r="J237" s="1090"/>
      <c r="K237" s="1090"/>
      <c r="L237" s="1090"/>
      <c r="M237" s="1090"/>
      <c r="N237" s="1090"/>
      <c r="O237" s="1090"/>
      <c r="P237" s="1090"/>
    </row>
    <row r="238" spans="1:16" hidden="1" collapsed="1" x14ac:dyDescent="0.25">
      <c r="A238" s="1081" t="s">
        <v>2601</v>
      </c>
      <c r="B238" s="1100" t="s">
        <v>474</v>
      </c>
      <c r="C238" s="1097"/>
      <c r="D238" s="1102">
        <f>SUM(D239:D248)</f>
        <v>0</v>
      </c>
      <c r="E238" s="1102">
        <f>SUM(E239:E248)</f>
        <v>0</v>
      </c>
      <c r="F238" s="1103">
        <f>D238+E238</f>
        <v>0</v>
      </c>
      <c r="G238" s="1102">
        <f>SUM(G239:G248)</f>
        <v>0</v>
      </c>
      <c r="H238" s="1102">
        <f>SUM(H239:H248)</f>
        <v>0</v>
      </c>
      <c r="I238" s="1102">
        <f>SUM(I239:I248)</f>
        <v>0</v>
      </c>
      <c r="J238" s="1102">
        <f>SUM(J239:J248)</f>
        <v>0</v>
      </c>
      <c r="K238" s="1102">
        <f t="shared" ref="K238:O238" si="40">SUM(K239:K248)</f>
        <v>0</v>
      </c>
      <c r="L238" s="1102">
        <f t="shared" si="40"/>
        <v>0</v>
      </c>
      <c r="M238" s="1102">
        <f t="shared" si="40"/>
        <v>0</v>
      </c>
      <c r="N238" s="1102">
        <f t="shared" si="40"/>
        <v>0</v>
      </c>
      <c r="O238" s="1102">
        <f t="shared" si="40"/>
        <v>0</v>
      </c>
      <c r="P238" s="1104">
        <f t="shared" si="36"/>
        <v>0</v>
      </c>
    </row>
    <row r="239" spans="1:16" hidden="1" outlineLevel="1" x14ac:dyDescent="0.25">
      <c r="A239" s="118"/>
      <c r="B239" s="1108" t="s">
        <v>475</v>
      </c>
      <c r="C239" s="1092"/>
      <c r="D239" s="236"/>
      <c r="E239" s="236"/>
      <c r="F239" s="236">
        <f t="shared" ref="F239:F248" si="41">D239+E239</f>
        <v>0</v>
      </c>
      <c r="G239" s="236"/>
      <c r="H239" s="236"/>
      <c r="I239" s="236"/>
      <c r="J239" s="236"/>
      <c r="K239" s="236"/>
      <c r="L239" s="236"/>
      <c r="M239" s="236"/>
      <c r="N239" s="236"/>
      <c r="O239" s="236"/>
      <c r="P239" s="1087">
        <f t="shared" si="36"/>
        <v>0</v>
      </c>
    </row>
    <row r="240" spans="1:16" hidden="1" outlineLevel="1" x14ac:dyDescent="0.25">
      <c r="A240" s="118"/>
      <c r="B240" s="1108" t="s">
        <v>476</v>
      </c>
      <c r="C240" s="1092"/>
      <c r="D240" s="236"/>
      <c r="E240" s="236"/>
      <c r="F240" s="236">
        <f t="shared" si="41"/>
        <v>0</v>
      </c>
      <c r="G240" s="236"/>
      <c r="H240" s="236"/>
      <c r="I240" s="236"/>
      <c r="J240" s="236"/>
      <c r="K240" s="236"/>
      <c r="L240" s="236"/>
      <c r="M240" s="236"/>
      <c r="N240" s="236"/>
      <c r="O240" s="236"/>
      <c r="P240" s="1087">
        <f t="shared" si="36"/>
        <v>0</v>
      </c>
    </row>
    <row r="241" spans="1:16" hidden="1" outlineLevel="1" x14ac:dyDescent="0.25">
      <c r="A241" s="118"/>
      <c r="B241" s="1108" t="s">
        <v>477</v>
      </c>
      <c r="C241" s="1092"/>
      <c r="D241" s="236"/>
      <c r="E241" s="236"/>
      <c r="F241" s="236">
        <f t="shared" si="41"/>
        <v>0</v>
      </c>
      <c r="G241" s="236"/>
      <c r="H241" s="236"/>
      <c r="I241" s="236"/>
      <c r="J241" s="236"/>
      <c r="K241" s="236"/>
      <c r="L241" s="236"/>
      <c r="M241" s="236"/>
      <c r="N241" s="236"/>
      <c r="O241" s="236"/>
      <c r="P241" s="1087">
        <f t="shared" si="36"/>
        <v>0</v>
      </c>
    </row>
    <row r="242" spans="1:16" hidden="1" outlineLevel="1" x14ac:dyDescent="0.25">
      <c r="A242" s="118"/>
      <c r="B242" s="1108" t="s">
        <v>478</v>
      </c>
      <c r="C242" s="1092"/>
      <c r="D242" s="236"/>
      <c r="E242" s="236"/>
      <c r="F242" s="236">
        <f t="shared" si="41"/>
        <v>0</v>
      </c>
      <c r="G242" s="236"/>
      <c r="H242" s="236"/>
      <c r="I242" s="236"/>
      <c r="J242" s="236"/>
      <c r="K242" s="236"/>
      <c r="L242" s="236"/>
      <c r="M242" s="236"/>
      <c r="N242" s="236"/>
      <c r="O242" s="236"/>
      <c r="P242" s="1087">
        <f t="shared" si="36"/>
        <v>0</v>
      </c>
    </row>
    <row r="243" spans="1:16" hidden="1" outlineLevel="1" x14ac:dyDescent="0.25">
      <c r="A243" s="118"/>
      <c r="B243" s="1108" t="s">
        <v>479</v>
      </c>
      <c r="C243" s="1092"/>
      <c r="D243" s="236"/>
      <c r="E243" s="236"/>
      <c r="F243" s="236">
        <f t="shared" si="41"/>
        <v>0</v>
      </c>
      <c r="G243" s="236"/>
      <c r="H243" s="236"/>
      <c r="I243" s="236"/>
      <c r="J243" s="236"/>
      <c r="K243" s="236"/>
      <c r="L243" s="236"/>
      <c r="M243" s="236"/>
      <c r="N243" s="236"/>
      <c r="O243" s="236"/>
      <c r="P243" s="1087">
        <f t="shared" si="36"/>
        <v>0</v>
      </c>
    </row>
    <row r="244" spans="1:16" hidden="1" outlineLevel="1" x14ac:dyDescent="0.25">
      <c r="A244" s="118"/>
      <c r="B244" s="1108" t="s">
        <v>480</v>
      </c>
      <c r="C244" s="1092"/>
      <c r="D244" s="236"/>
      <c r="E244" s="236"/>
      <c r="F244" s="236">
        <f t="shared" si="41"/>
        <v>0</v>
      </c>
      <c r="G244" s="236"/>
      <c r="H244" s="236"/>
      <c r="I244" s="236"/>
      <c r="J244" s="236"/>
      <c r="K244" s="236"/>
      <c r="L244" s="236"/>
      <c r="M244" s="236"/>
      <c r="N244" s="236"/>
      <c r="O244" s="236"/>
      <c r="P244" s="1087">
        <f t="shared" si="36"/>
        <v>0</v>
      </c>
    </row>
    <row r="245" spans="1:16" hidden="1" outlineLevel="1" x14ac:dyDescent="0.25">
      <c r="A245" s="118"/>
      <c r="B245" s="1108" t="s">
        <v>481</v>
      </c>
      <c r="C245" s="1092"/>
      <c r="D245" s="236"/>
      <c r="E245" s="236"/>
      <c r="F245" s="236">
        <f t="shared" si="41"/>
        <v>0</v>
      </c>
      <c r="G245" s="236"/>
      <c r="H245" s="236"/>
      <c r="I245" s="236"/>
      <c r="J245" s="236"/>
      <c r="K245" s="236"/>
      <c r="L245" s="236"/>
      <c r="M245" s="236"/>
      <c r="N245" s="236"/>
      <c r="O245" s="236"/>
      <c r="P245" s="1087">
        <f t="shared" si="36"/>
        <v>0</v>
      </c>
    </row>
    <row r="246" spans="1:16" hidden="1" outlineLevel="1" x14ac:dyDescent="0.25">
      <c r="A246" s="118"/>
      <c r="B246" s="1108" t="s">
        <v>482</v>
      </c>
      <c r="C246" s="1092"/>
      <c r="D246" s="236"/>
      <c r="E246" s="236"/>
      <c r="F246" s="236">
        <f t="shared" si="41"/>
        <v>0</v>
      </c>
      <c r="G246" s="236"/>
      <c r="H246" s="236"/>
      <c r="I246" s="236"/>
      <c r="J246" s="236"/>
      <c r="K246" s="236"/>
      <c r="L246" s="236"/>
      <c r="M246" s="236"/>
      <c r="N246" s="236"/>
      <c r="O246" s="236"/>
      <c r="P246" s="1087">
        <f t="shared" si="36"/>
        <v>0</v>
      </c>
    </row>
    <row r="247" spans="1:16" hidden="1" outlineLevel="1" x14ac:dyDescent="0.25">
      <c r="A247" s="118"/>
      <c r="B247" s="1107" t="s">
        <v>462</v>
      </c>
      <c r="C247" s="1091"/>
      <c r="D247" s="236"/>
      <c r="E247" s="236"/>
      <c r="F247" s="236">
        <f t="shared" si="41"/>
        <v>0</v>
      </c>
      <c r="G247" s="236"/>
      <c r="H247" s="236"/>
      <c r="I247" s="236"/>
      <c r="J247" s="236"/>
      <c r="K247" s="236"/>
      <c r="L247" s="236"/>
      <c r="M247" s="236"/>
      <c r="N247" s="236"/>
      <c r="O247" s="236"/>
      <c r="P247" s="1087">
        <f t="shared" si="36"/>
        <v>0</v>
      </c>
    </row>
    <row r="248" spans="1:16" hidden="1" outlineLevel="1" x14ac:dyDescent="0.25">
      <c r="A248" s="118"/>
      <c r="B248" s="1105" t="s">
        <v>517</v>
      </c>
      <c r="C248" s="1088"/>
      <c r="D248" s="236"/>
      <c r="E248" s="236"/>
      <c r="F248" s="236">
        <f t="shared" si="41"/>
        <v>0</v>
      </c>
      <c r="G248" s="236"/>
      <c r="H248" s="236"/>
      <c r="I248" s="236"/>
      <c r="J248" s="236"/>
      <c r="K248" s="236"/>
      <c r="L248" s="236"/>
      <c r="M248" s="236"/>
      <c r="N248" s="236"/>
      <c r="O248" s="236"/>
      <c r="P248" s="1087">
        <f t="shared" si="36"/>
        <v>0</v>
      </c>
    </row>
    <row r="249" spans="1:16" ht="6.75" hidden="1" customHeight="1" outlineLevel="1" x14ac:dyDescent="0.25">
      <c r="A249" s="118"/>
      <c r="B249" s="1089"/>
      <c r="C249" s="1089"/>
      <c r="D249" s="1090"/>
      <c r="E249" s="1090"/>
      <c r="F249" s="1090"/>
      <c r="G249" s="1090"/>
      <c r="H249" s="1090"/>
      <c r="I249" s="1090"/>
      <c r="J249" s="1090"/>
      <c r="K249" s="1090"/>
      <c r="L249" s="1090"/>
      <c r="M249" s="1090"/>
      <c r="N249" s="1090"/>
      <c r="O249" s="1090"/>
      <c r="P249" s="1090"/>
    </row>
    <row r="250" spans="1:16" hidden="1" collapsed="1" x14ac:dyDescent="0.25">
      <c r="A250" s="1118" t="s">
        <v>2602</v>
      </c>
      <c r="B250" s="1100" t="str">
        <f>IF($C$13="Incremental","Additional Run Cost Year over Year","Additional Run Cost")</f>
        <v>Additional Run Cost</v>
      </c>
      <c r="C250" s="1097"/>
      <c r="D250" s="1102">
        <f>SUM(D251:D262)</f>
        <v>0</v>
      </c>
      <c r="E250" s="1102">
        <f t="shared" ref="E250" si="42">SUM(E251:E262)</f>
        <v>0</v>
      </c>
      <c r="F250" s="1103">
        <f>D250+E250</f>
        <v>0</v>
      </c>
      <c r="G250" s="1102">
        <f t="shared" ref="G250:O250" si="43">SUM(G251:G262)</f>
        <v>0</v>
      </c>
      <c r="H250" s="1102">
        <f t="shared" si="43"/>
        <v>0</v>
      </c>
      <c r="I250" s="1102">
        <f t="shared" si="43"/>
        <v>0</v>
      </c>
      <c r="J250" s="1102">
        <f t="shared" si="43"/>
        <v>0</v>
      </c>
      <c r="K250" s="1102">
        <f t="shared" si="43"/>
        <v>0</v>
      </c>
      <c r="L250" s="1102">
        <f t="shared" si="43"/>
        <v>0</v>
      </c>
      <c r="M250" s="1102">
        <f t="shared" si="43"/>
        <v>0</v>
      </c>
      <c r="N250" s="1102">
        <f t="shared" si="43"/>
        <v>0</v>
      </c>
      <c r="O250" s="1102">
        <f t="shared" si="43"/>
        <v>0</v>
      </c>
      <c r="P250" s="1104">
        <f t="shared" si="36"/>
        <v>0</v>
      </c>
    </row>
    <row r="251" spans="1:16" hidden="1" outlineLevel="1" x14ac:dyDescent="0.25">
      <c r="A251" s="118"/>
      <c r="B251" s="1108" t="s">
        <v>483</v>
      </c>
      <c r="C251" s="1092"/>
      <c r="D251" s="236"/>
      <c r="E251" s="236"/>
      <c r="F251" s="236">
        <f t="shared" ref="F251:F262" si="44">D251+E251</f>
        <v>0</v>
      </c>
      <c r="G251" s="236"/>
      <c r="H251" s="236"/>
      <c r="I251" s="236"/>
      <c r="J251" s="236"/>
      <c r="K251" s="236"/>
      <c r="L251" s="236"/>
      <c r="M251" s="236"/>
      <c r="N251" s="236"/>
      <c r="O251" s="236"/>
      <c r="P251" s="1087">
        <f t="shared" si="36"/>
        <v>0</v>
      </c>
    </row>
    <row r="252" spans="1:16" hidden="1" outlineLevel="1" x14ac:dyDescent="0.25">
      <c r="A252" s="118"/>
      <c r="B252" s="1108" t="s">
        <v>484</v>
      </c>
      <c r="C252" s="1092"/>
      <c r="D252" s="236"/>
      <c r="E252" s="236"/>
      <c r="F252" s="236">
        <f t="shared" si="44"/>
        <v>0</v>
      </c>
      <c r="G252" s="236"/>
      <c r="H252" s="236"/>
      <c r="I252" s="236"/>
      <c r="J252" s="236"/>
      <c r="K252" s="236"/>
      <c r="L252" s="236"/>
      <c r="M252" s="236"/>
      <c r="N252" s="236"/>
      <c r="O252" s="236"/>
      <c r="P252" s="1087">
        <f t="shared" si="36"/>
        <v>0</v>
      </c>
    </row>
    <row r="253" spans="1:16" hidden="1" outlineLevel="1" x14ac:dyDescent="0.25">
      <c r="A253" s="118"/>
      <c r="B253" s="1108" t="s">
        <v>485</v>
      </c>
      <c r="C253" s="1092"/>
      <c r="D253" s="236"/>
      <c r="E253" s="236"/>
      <c r="F253" s="236">
        <f t="shared" si="44"/>
        <v>0</v>
      </c>
      <c r="G253" s="236"/>
      <c r="H253" s="236"/>
      <c r="I253" s="236"/>
      <c r="J253" s="236"/>
      <c r="K253" s="236"/>
      <c r="L253" s="236"/>
      <c r="M253" s="236"/>
      <c r="N253" s="236"/>
      <c r="O253" s="236"/>
      <c r="P253" s="1087">
        <f t="shared" si="36"/>
        <v>0</v>
      </c>
    </row>
    <row r="254" spans="1:16" hidden="1" outlineLevel="1" x14ac:dyDescent="0.25">
      <c r="A254" s="118"/>
      <c r="B254" s="1108" t="s">
        <v>486</v>
      </c>
      <c r="C254" s="1092"/>
      <c r="D254" s="236"/>
      <c r="E254" s="236"/>
      <c r="F254" s="236">
        <f t="shared" si="44"/>
        <v>0</v>
      </c>
      <c r="G254" s="236"/>
      <c r="H254" s="236"/>
      <c r="I254" s="236"/>
      <c r="J254" s="236"/>
      <c r="K254" s="236"/>
      <c r="L254" s="236"/>
      <c r="M254" s="236"/>
      <c r="N254" s="236"/>
      <c r="O254" s="236"/>
      <c r="P254" s="1087">
        <f t="shared" si="36"/>
        <v>0</v>
      </c>
    </row>
    <row r="255" spans="1:16" hidden="1" outlineLevel="1" x14ac:dyDescent="0.25">
      <c r="A255" s="118"/>
      <c r="B255" s="1108" t="s">
        <v>487</v>
      </c>
      <c r="C255" s="1092"/>
      <c r="D255" s="236"/>
      <c r="E255" s="236"/>
      <c r="F255" s="236">
        <f t="shared" si="44"/>
        <v>0</v>
      </c>
      <c r="G255" s="236"/>
      <c r="H255" s="236"/>
      <c r="I255" s="236"/>
      <c r="J255" s="236"/>
      <c r="K255" s="236"/>
      <c r="L255" s="236"/>
      <c r="M255" s="236"/>
      <c r="N255" s="236"/>
      <c r="O255" s="236"/>
      <c r="P255" s="1087">
        <f t="shared" si="36"/>
        <v>0</v>
      </c>
    </row>
    <row r="256" spans="1:16" hidden="1" outlineLevel="1" x14ac:dyDescent="0.25">
      <c r="A256" s="118"/>
      <c r="B256" s="1108" t="s">
        <v>488</v>
      </c>
      <c r="C256" s="1092"/>
      <c r="D256" s="236"/>
      <c r="E256" s="236"/>
      <c r="F256" s="236">
        <f t="shared" si="44"/>
        <v>0</v>
      </c>
      <c r="G256" s="236"/>
      <c r="H256" s="236"/>
      <c r="I256" s="236"/>
      <c r="J256" s="236"/>
      <c r="K256" s="236"/>
      <c r="L256" s="236"/>
      <c r="M256" s="236"/>
      <c r="N256" s="236"/>
      <c r="O256" s="236"/>
      <c r="P256" s="1087">
        <f t="shared" si="36"/>
        <v>0</v>
      </c>
    </row>
    <row r="257" spans="1:16" hidden="1" outlineLevel="1" x14ac:dyDescent="0.25">
      <c r="A257" s="118"/>
      <c r="B257" s="1108" t="s">
        <v>489</v>
      </c>
      <c r="C257" s="1092"/>
      <c r="D257" s="236"/>
      <c r="E257" s="236"/>
      <c r="F257" s="236">
        <f t="shared" si="44"/>
        <v>0</v>
      </c>
      <c r="G257" s="236"/>
      <c r="H257" s="236"/>
      <c r="I257" s="236"/>
      <c r="J257" s="236"/>
      <c r="K257" s="236"/>
      <c r="L257" s="236"/>
      <c r="M257" s="236"/>
      <c r="N257" s="236"/>
      <c r="O257" s="236"/>
      <c r="P257" s="1087">
        <f t="shared" si="36"/>
        <v>0</v>
      </c>
    </row>
    <row r="258" spans="1:16" hidden="1" outlineLevel="1" x14ac:dyDescent="0.25">
      <c r="A258" s="118"/>
      <c r="B258" s="1085" t="s">
        <v>453</v>
      </c>
      <c r="C258" s="1086"/>
      <c r="D258" s="236"/>
      <c r="E258" s="236"/>
      <c r="F258" s="236">
        <f t="shared" si="44"/>
        <v>0</v>
      </c>
      <c r="G258" s="236"/>
      <c r="H258" s="236"/>
      <c r="I258" s="236"/>
      <c r="J258" s="236"/>
      <c r="K258" s="236"/>
      <c r="L258" s="236"/>
      <c r="M258" s="236"/>
      <c r="N258" s="236"/>
      <c r="O258" s="236"/>
      <c r="P258" s="1087">
        <f t="shared" si="36"/>
        <v>0</v>
      </c>
    </row>
    <row r="259" spans="1:16" hidden="1" outlineLevel="1" x14ac:dyDescent="0.25">
      <c r="A259" s="118"/>
      <c r="B259" s="1085" t="s">
        <v>490</v>
      </c>
      <c r="C259" s="1086"/>
      <c r="D259" s="236"/>
      <c r="E259" s="236"/>
      <c r="F259" s="236">
        <f t="shared" si="44"/>
        <v>0</v>
      </c>
      <c r="G259" s="236"/>
      <c r="H259" s="236"/>
      <c r="I259" s="236"/>
      <c r="J259" s="236"/>
      <c r="K259" s="236"/>
      <c r="L259" s="236"/>
      <c r="M259" s="236"/>
      <c r="N259" s="236"/>
      <c r="O259" s="236"/>
      <c r="P259" s="1087">
        <f t="shared" si="36"/>
        <v>0</v>
      </c>
    </row>
    <row r="260" spans="1:16" hidden="1" outlineLevel="1" x14ac:dyDescent="0.25">
      <c r="A260" s="118"/>
      <c r="B260" s="1085" t="s">
        <v>491</v>
      </c>
      <c r="C260" s="1086"/>
      <c r="D260" s="236"/>
      <c r="E260" s="236"/>
      <c r="F260" s="236">
        <f t="shared" si="44"/>
        <v>0</v>
      </c>
      <c r="G260" s="236"/>
      <c r="H260" s="236"/>
      <c r="I260" s="236"/>
      <c r="J260" s="236"/>
      <c r="K260" s="236"/>
      <c r="L260" s="236"/>
      <c r="M260" s="236"/>
      <c r="N260" s="236"/>
      <c r="O260" s="236"/>
      <c r="P260" s="1087">
        <f t="shared" si="36"/>
        <v>0</v>
      </c>
    </row>
    <row r="261" spans="1:16" hidden="1" outlineLevel="1" x14ac:dyDescent="0.25">
      <c r="A261" s="118"/>
      <c r="B261" s="1085"/>
      <c r="C261" s="1086"/>
      <c r="D261" s="236"/>
      <c r="E261" s="236"/>
      <c r="F261" s="236">
        <f t="shared" si="44"/>
        <v>0</v>
      </c>
      <c r="G261" s="236"/>
      <c r="H261" s="236"/>
      <c r="I261" s="236"/>
      <c r="J261" s="236"/>
      <c r="K261" s="236"/>
      <c r="L261" s="236"/>
      <c r="M261" s="236"/>
      <c r="N261" s="236"/>
      <c r="O261" s="236"/>
      <c r="P261" s="1087">
        <f t="shared" si="36"/>
        <v>0</v>
      </c>
    </row>
    <row r="262" spans="1:16" hidden="1" outlineLevel="1" x14ac:dyDescent="0.25">
      <c r="A262" s="118"/>
      <c r="B262" s="1105" t="s">
        <v>517</v>
      </c>
      <c r="C262" s="1088"/>
      <c r="D262" s="236"/>
      <c r="E262" s="236"/>
      <c r="F262" s="236">
        <f t="shared" si="44"/>
        <v>0</v>
      </c>
      <c r="G262" s="236"/>
      <c r="H262" s="236"/>
      <c r="I262" s="236"/>
      <c r="J262" s="236"/>
      <c r="K262" s="236"/>
      <c r="L262" s="236"/>
      <c r="M262" s="236"/>
      <c r="N262" s="236"/>
      <c r="O262" s="236"/>
      <c r="P262" s="1087">
        <f t="shared" ref="P262:P272" si="45">SUM(F262:O262)</f>
        <v>0</v>
      </c>
    </row>
    <row r="263" spans="1:16" ht="8.25" hidden="1" customHeight="1" outlineLevel="1" x14ac:dyDescent="0.25">
      <c r="A263" s="118"/>
      <c r="B263" s="1089"/>
      <c r="C263" s="1089"/>
      <c r="D263" s="1090"/>
      <c r="E263" s="1090"/>
      <c r="F263" s="1090"/>
      <c r="G263" s="1090"/>
      <c r="H263" s="1090"/>
      <c r="I263" s="1090"/>
      <c r="J263" s="1090"/>
      <c r="K263" s="1090"/>
      <c r="L263" s="1090"/>
      <c r="M263" s="1090"/>
      <c r="N263" s="1090"/>
      <c r="O263" s="1090"/>
      <c r="P263" s="1090"/>
    </row>
    <row r="264" spans="1:16" hidden="1" collapsed="1" x14ac:dyDescent="0.25">
      <c r="A264" s="1118" t="s">
        <v>2603</v>
      </c>
      <c r="B264" s="1100" t="str">
        <f>IF($C$13="Incremental","P&amp;L Impact Year over Year","Savings")</f>
        <v>Savings</v>
      </c>
      <c r="C264" s="1097"/>
      <c r="D264" s="1102">
        <f>SUM(D265:D272)</f>
        <v>0</v>
      </c>
      <c r="E264" s="1102">
        <f t="shared" ref="E264" si="46">SUM(E265:E272)</f>
        <v>0</v>
      </c>
      <c r="F264" s="1103">
        <f>D264+E264</f>
        <v>0</v>
      </c>
      <c r="G264" s="1102">
        <f t="shared" ref="G264:O264" si="47">SUM(G265:G272)</f>
        <v>0</v>
      </c>
      <c r="H264" s="1102">
        <f t="shared" si="47"/>
        <v>0</v>
      </c>
      <c r="I264" s="1102">
        <f t="shared" si="47"/>
        <v>0</v>
      </c>
      <c r="J264" s="1102">
        <f t="shared" si="47"/>
        <v>0</v>
      </c>
      <c r="K264" s="1102">
        <f t="shared" si="47"/>
        <v>0</v>
      </c>
      <c r="L264" s="1102">
        <f t="shared" si="47"/>
        <v>0</v>
      </c>
      <c r="M264" s="1102">
        <f t="shared" si="47"/>
        <v>0</v>
      </c>
      <c r="N264" s="1102">
        <f t="shared" si="47"/>
        <v>0</v>
      </c>
      <c r="O264" s="1102">
        <f t="shared" si="47"/>
        <v>0</v>
      </c>
      <c r="P264" s="1104">
        <f t="shared" si="45"/>
        <v>0</v>
      </c>
    </row>
    <row r="265" spans="1:16" hidden="1" outlineLevel="1" x14ac:dyDescent="0.25">
      <c r="A265" s="118"/>
      <c r="B265" s="1085" t="s">
        <v>492</v>
      </c>
      <c r="C265" s="1085"/>
      <c r="D265" s="236"/>
      <c r="E265" s="236"/>
      <c r="F265" s="236">
        <f t="shared" ref="F265:F272" si="48">D265+E265</f>
        <v>0</v>
      </c>
      <c r="G265" s="236"/>
      <c r="H265" s="236"/>
      <c r="I265" s="236"/>
      <c r="J265" s="236"/>
      <c r="K265" s="236"/>
      <c r="L265" s="236"/>
      <c r="M265" s="236"/>
      <c r="N265" s="236"/>
      <c r="O265" s="236"/>
      <c r="P265" s="1087">
        <f t="shared" si="45"/>
        <v>0</v>
      </c>
    </row>
    <row r="266" spans="1:16" hidden="1" outlineLevel="1" x14ac:dyDescent="0.25">
      <c r="A266" s="118"/>
      <c r="B266" s="1093" t="s">
        <v>493</v>
      </c>
      <c r="C266" s="1093"/>
      <c r="D266" s="236"/>
      <c r="E266" s="236"/>
      <c r="F266" s="236">
        <f t="shared" si="48"/>
        <v>0</v>
      </c>
      <c r="G266" s="236"/>
      <c r="H266" s="236"/>
      <c r="I266" s="236"/>
      <c r="J266" s="236"/>
      <c r="K266" s="236"/>
      <c r="L266" s="236"/>
      <c r="M266" s="236"/>
      <c r="N266" s="236"/>
      <c r="O266" s="236"/>
      <c r="P266" s="1087">
        <f t="shared" si="45"/>
        <v>0</v>
      </c>
    </row>
    <row r="267" spans="1:16" hidden="1" outlineLevel="1" x14ac:dyDescent="0.25">
      <c r="A267" s="118"/>
      <c r="B267" s="1093" t="s">
        <v>494</v>
      </c>
      <c r="C267" s="1093"/>
      <c r="D267" s="236"/>
      <c r="E267" s="236"/>
      <c r="F267" s="236">
        <f t="shared" si="48"/>
        <v>0</v>
      </c>
      <c r="G267" s="236"/>
      <c r="H267" s="236"/>
      <c r="I267" s="236"/>
      <c r="J267" s="236"/>
      <c r="K267" s="236"/>
      <c r="L267" s="236"/>
      <c r="M267" s="236"/>
      <c r="N267" s="236"/>
      <c r="O267" s="236"/>
      <c r="P267" s="1087">
        <f t="shared" si="45"/>
        <v>0</v>
      </c>
    </row>
    <row r="268" spans="1:16" hidden="1" outlineLevel="1" x14ac:dyDescent="0.25">
      <c r="A268" s="118"/>
      <c r="B268" s="1093"/>
      <c r="C268" s="1093"/>
      <c r="D268" s="236"/>
      <c r="E268" s="236"/>
      <c r="F268" s="236">
        <f t="shared" si="48"/>
        <v>0</v>
      </c>
      <c r="G268" s="236"/>
      <c r="H268" s="236"/>
      <c r="I268" s="236"/>
      <c r="J268" s="236"/>
      <c r="K268" s="236"/>
      <c r="L268" s="236"/>
      <c r="M268" s="236"/>
      <c r="N268" s="236"/>
      <c r="O268" s="236"/>
      <c r="P268" s="1087">
        <f t="shared" si="45"/>
        <v>0</v>
      </c>
    </row>
    <row r="269" spans="1:16" hidden="1" outlineLevel="1" x14ac:dyDescent="0.25">
      <c r="A269" s="118"/>
      <c r="B269" s="1093"/>
      <c r="C269" s="1093"/>
      <c r="D269" s="236"/>
      <c r="E269" s="236"/>
      <c r="F269" s="236">
        <f t="shared" si="48"/>
        <v>0</v>
      </c>
      <c r="G269" s="236"/>
      <c r="H269" s="236"/>
      <c r="I269" s="236"/>
      <c r="J269" s="236"/>
      <c r="K269" s="236"/>
      <c r="L269" s="236"/>
      <c r="M269" s="236"/>
      <c r="N269" s="236"/>
      <c r="O269" s="236"/>
      <c r="P269" s="1087">
        <f t="shared" si="45"/>
        <v>0</v>
      </c>
    </row>
    <row r="270" spans="1:16" hidden="1" outlineLevel="1" x14ac:dyDescent="0.25">
      <c r="A270" s="118"/>
      <c r="B270" s="1093"/>
      <c r="C270" s="1093"/>
      <c r="D270" s="236"/>
      <c r="E270" s="236"/>
      <c r="F270" s="236">
        <f t="shared" si="48"/>
        <v>0</v>
      </c>
      <c r="G270" s="236"/>
      <c r="H270" s="236"/>
      <c r="I270" s="236"/>
      <c r="J270" s="236"/>
      <c r="K270" s="236"/>
      <c r="L270" s="236"/>
      <c r="M270" s="236"/>
      <c r="N270" s="236"/>
      <c r="O270" s="236"/>
      <c r="P270" s="1087">
        <f t="shared" si="45"/>
        <v>0</v>
      </c>
    </row>
    <row r="271" spans="1:16" hidden="1" outlineLevel="1" x14ac:dyDescent="0.25">
      <c r="A271" s="118"/>
      <c r="B271" s="1093"/>
      <c r="C271" s="1093"/>
      <c r="D271" s="236"/>
      <c r="E271" s="236"/>
      <c r="F271" s="236">
        <f t="shared" si="48"/>
        <v>0</v>
      </c>
      <c r="G271" s="236"/>
      <c r="H271" s="236"/>
      <c r="I271" s="236"/>
      <c r="J271" s="236"/>
      <c r="K271" s="236"/>
      <c r="L271" s="236"/>
      <c r="M271" s="236"/>
      <c r="N271" s="236"/>
      <c r="O271" s="236"/>
      <c r="P271" s="1087">
        <f t="shared" si="45"/>
        <v>0</v>
      </c>
    </row>
    <row r="272" spans="1:16" hidden="1" outlineLevel="1" x14ac:dyDescent="0.25">
      <c r="A272" s="118"/>
      <c r="B272" s="1105"/>
      <c r="C272" s="1093"/>
      <c r="D272" s="236"/>
      <c r="E272" s="236"/>
      <c r="F272" s="236">
        <f t="shared" si="48"/>
        <v>0</v>
      </c>
      <c r="G272" s="236"/>
      <c r="H272" s="236"/>
      <c r="I272" s="236"/>
      <c r="J272" s="236"/>
      <c r="K272" s="236"/>
      <c r="L272" s="236"/>
      <c r="M272" s="236"/>
      <c r="N272" s="236"/>
      <c r="O272" s="236"/>
      <c r="P272" s="1087">
        <f t="shared" si="45"/>
        <v>0</v>
      </c>
    </row>
    <row r="273" spans="1:18" ht="7.5" hidden="1" customHeight="1" outlineLevel="1" x14ac:dyDescent="0.25">
      <c r="A273" s="118"/>
      <c r="B273" s="1090"/>
      <c r="C273" s="1090"/>
      <c r="D273" s="1090"/>
      <c r="E273" s="1090"/>
      <c r="F273" s="1090"/>
      <c r="G273" s="1090"/>
      <c r="H273" s="1090"/>
      <c r="I273" s="1090"/>
      <c r="J273" s="1090"/>
      <c r="K273" s="1090"/>
      <c r="L273" s="1090"/>
      <c r="M273" s="1090"/>
      <c r="N273" s="1090"/>
      <c r="O273" s="1090"/>
      <c r="P273" s="1090"/>
    </row>
    <row r="274" spans="1:18" hidden="1" collapsed="1" x14ac:dyDescent="0.25">
      <c r="A274" s="1083" t="s">
        <v>2605</v>
      </c>
      <c r="B274" s="1110" t="s">
        <v>1281</v>
      </c>
      <c r="C274" s="1122"/>
      <c r="D274" s="1123"/>
      <c r="E274" s="1124"/>
      <c r="F274" s="236">
        <f>-(SUM(F198,F219,F238,F250,-F264))</f>
        <v>0</v>
      </c>
      <c r="G274" s="236">
        <f>-(SUM(G198,G219,G238,G250,-G264))</f>
        <v>0</v>
      </c>
      <c r="H274" s="236">
        <f>-(SUM(H198,H219,H238,H250,-H264))</f>
        <v>0</v>
      </c>
      <c r="I274" s="236">
        <f>-(SUM(I198,I219,I238,I250,-I264))</f>
        <v>0</v>
      </c>
      <c r="J274" s="236">
        <f>-(SUM(J198,J219,J238,J250,-J264))</f>
        <v>0</v>
      </c>
      <c r="K274" s="236">
        <f t="shared" ref="K274:O274" si="49">-(SUM(K198,K219,K238,K250,-K264))</f>
        <v>0</v>
      </c>
      <c r="L274" s="236">
        <f t="shared" si="49"/>
        <v>0</v>
      </c>
      <c r="M274" s="236">
        <f t="shared" si="49"/>
        <v>0</v>
      </c>
      <c r="N274" s="236">
        <f t="shared" si="49"/>
        <v>0</v>
      </c>
      <c r="O274" s="236">
        <f t="shared" si="49"/>
        <v>0</v>
      </c>
      <c r="P274" s="1135"/>
    </row>
    <row r="275" spans="1:18" hidden="1" x14ac:dyDescent="0.25">
      <c r="A275" s="118"/>
      <c r="B275" s="1134" t="s">
        <v>1250</v>
      </c>
      <c r="C275" s="1125"/>
      <c r="D275" s="1126"/>
      <c r="E275" s="1127"/>
      <c r="F275" s="236">
        <f>F274</f>
        <v>0</v>
      </c>
      <c r="G275" s="236">
        <f>F275+G274</f>
        <v>0</v>
      </c>
      <c r="H275" s="236">
        <f>G275+H274</f>
        <v>0</v>
      </c>
      <c r="I275" s="236">
        <f>H275+I274</f>
        <v>0</v>
      </c>
      <c r="J275" s="236">
        <f>I275+J274</f>
        <v>0</v>
      </c>
      <c r="K275" s="236">
        <f t="shared" ref="K275:O275" si="50">J275+K274</f>
        <v>0</v>
      </c>
      <c r="L275" s="236">
        <f t="shared" si="50"/>
        <v>0</v>
      </c>
      <c r="M275" s="236">
        <f t="shared" si="50"/>
        <v>0</v>
      </c>
      <c r="N275" s="236">
        <f t="shared" si="50"/>
        <v>0</v>
      </c>
      <c r="O275" s="236">
        <f t="shared" si="50"/>
        <v>0</v>
      </c>
      <c r="P275" s="1136"/>
    </row>
    <row r="276" spans="1:18" hidden="1" x14ac:dyDescent="0.25">
      <c r="A276" s="118"/>
      <c r="B276" s="1109" t="s">
        <v>1282</v>
      </c>
      <c r="C276" s="1128"/>
      <c r="D276" s="1129"/>
      <c r="E276" s="1130"/>
      <c r="F276" s="1094">
        <f>IF(F275&lt;0,"",0)</f>
        <v>0</v>
      </c>
      <c r="G276" s="1094" t="str">
        <f>IFERROR(IF(G275&lt;0,"",ABS(F275/G274)),"")</f>
        <v/>
      </c>
      <c r="H276" s="1094" t="str">
        <f>IFERROR(IF(H275&lt;0,"",ABS(G275/H274)),"")</f>
        <v/>
      </c>
      <c r="I276" s="1094" t="str">
        <f>IFERROR(IF(I275&lt;0,"",ABS(H275/I274)),"")</f>
        <v/>
      </c>
      <c r="J276" s="1094" t="str">
        <f>IFERROR(IF(J275&lt;0,"",ABS(I275/J274)),"")</f>
        <v/>
      </c>
      <c r="K276" s="1094"/>
      <c r="L276" s="1094"/>
      <c r="M276" s="1094"/>
      <c r="N276" s="1094"/>
      <c r="O276" s="1094"/>
      <c r="P276" s="1137"/>
    </row>
    <row r="277" spans="1:18" hidden="1" x14ac:dyDescent="0.25">
      <c r="A277" s="118"/>
      <c r="B277" s="1109" t="s">
        <v>1283</v>
      </c>
      <c r="C277" s="1131"/>
      <c r="D277" s="1132"/>
      <c r="E277" s="1133"/>
      <c r="F277" s="1095">
        <v>1</v>
      </c>
      <c r="G277" s="1095">
        <v>2</v>
      </c>
      <c r="H277" s="1095">
        <v>3</v>
      </c>
      <c r="I277" s="1095">
        <v>4</v>
      </c>
      <c r="J277" s="1095">
        <v>5</v>
      </c>
      <c r="K277" s="1095">
        <v>6</v>
      </c>
      <c r="L277" s="1095">
        <v>7</v>
      </c>
      <c r="M277" s="1095">
        <v>8</v>
      </c>
      <c r="N277" s="1095">
        <v>9</v>
      </c>
      <c r="O277" s="1095">
        <v>10</v>
      </c>
      <c r="P277" s="1137"/>
    </row>
    <row r="278" spans="1:18" hidden="1" x14ac:dyDescent="0.25">
      <c r="A278" s="118"/>
      <c r="B278" s="2070"/>
      <c r="C278" s="2070"/>
      <c r="D278" s="673"/>
      <c r="E278" s="673"/>
      <c r="F278" s="672"/>
      <c r="G278" s="672"/>
      <c r="H278" s="672"/>
      <c r="I278" s="672"/>
      <c r="P278" s="1096" t="str">
        <f>IF($C$13="Incremental","ROI(Costs to Savings ratio)","Pay Back")</f>
        <v>Pay Back</v>
      </c>
      <c r="Q278" s="2241">
        <f>IFERROR(IF($C$13="Incremental",IF($F$11/$F$14&lt;0,"Not Profitable",$F$11/$F$14),COUNTIF(F275:O275,"&lt;0")+INDEX(F276:O276,,COUNTIF(F275:O275,"&lt;0")+1)),"Not Profitable")</f>
        <v>0</v>
      </c>
      <c r="R278" s="1112" t="str">
        <f>IF(Q278&lt;&gt;"Not Profitable","Years", " ")</f>
        <v>Years</v>
      </c>
    </row>
    <row r="279" spans="1:18" hidden="1" x14ac:dyDescent="0.25">
      <c r="A279" s="118"/>
      <c r="P279" s="1375" t="str">
        <f>IF(Q279&lt;=0,"Total Expenses","Total Savings")</f>
        <v>Total Expenses</v>
      </c>
      <c r="Q279" s="1111">
        <f>IF($C$13="Incremental",(-P219-P238-P250+P264),(-(P198+P219+P238+P250))+P264)</f>
        <v>0</v>
      </c>
    </row>
    <row r="280" spans="1:18" hidden="1" x14ac:dyDescent="0.25">
      <c r="A280" s="118"/>
    </row>
    <row r="281" spans="1:18" hidden="1" x14ac:dyDescent="0.25">
      <c r="A281" s="118"/>
    </row>
    <row r="282" spans="1:18" ht="15.75" hidden="1" x14ac:dyDescent="0.25">
      <c r="A282" s="1082" t="s">
        <v>2597</v>
      </c>
      <c r="B282" s="1099" t="s">
        <v>7905</v>
      </c>
      <c r="C282" s="1099" t="s">
        <v>122</v>
      </c>
      <c r="D282" s="1099" t="str">
        <f>CONCATENATE( Finance!D$13 &amp; " H1" )</f>
        <v>N/A H1</v>
      </c>
      <c r="E282" s="1099" t="str">
        <f>CONCATENATE( Finance!D$13 &amp; " H2" )</f>
        <v>N/A H2</v>
      </c>
      <c r="F282" s="1099" t="str">
        <f>CONCATENATE("Total"," " &amp; Finance!$D$13 )</f>
        <v>Total N/A</v>
      </c>
      <c r="G282" s="1099" t="e">
        <f>Finance!$D$13+1</f>
        <v>#VALUE!</v>
      </c>
      <c r="H282" s="1099" t="e">
        <f t="shared" ref="H282:O282" si="51">G282+1</f>
        <v>#VALUE!</v>
      </c>
      <c r="I282" s="1099" t="e">
        <f t="shared" si="51"/>
        <v>#VALUE!</v>
      </c>
      <c r="J282" s="1099" t="e">
        <f t="shared" si="51"/>
        <v>#VALUE!</v>
      </c>
      <c r="K282" s="1099" t="e">
        <f t="shared" si="51"/>
        <v>#VALUE!</v>
      </c>
      <c r="L282" s="1099" t="e">
        <f t="shared" si="51"/>
        <v>#VALUE!</v>
      </c>
      <c r="M282" s="1099" t="e">
        <f t="shared" si="51"/>
        <v>#VALUE!</v>
      </c>
      <c r="N282" s="1099" t="e">
        <f t="shared" si="51"/>
        <v>#VALUE!</v>
      </c>
      <c r="O282" s="1099" t="e">
        <f t="shared" si="51"/>
        <v>#VALUE!</v>
      </c>
      <c r="P282" s="1099" t="s">
        <v>447</v>
      </c>
    </row>
    <row r="283" spans="1:18" hidden="1" x14ac:dyDescent="0.25">
      <c r="A283" s="1081" t="s">
        <v>2599</v>
      </c>
      <c r="B283" s="1097" t="s">
        <v>448</v>
      </c>
      <c r="C283" s="1097"/>
      <c r="D283" s="1098">
        <f>SUM(D284:D302)</f>
        <v>0</v>
      </c>
      <c r="E283" s="1098">
        <f>SUM(E284:E302)</f>
        <v>0</v>
      </c>
      <c r="F283" s="1098">
        <f>D283+E283</f>
        <v>0</v>
      </c>
      <c r="G283" s="1098">
        <f>SUM(G284:G302)</f>
        <v>0</v>
      </c>
      <c r="H283" s="1098">
        <f>SUM(H284:H302)</f>
        <v>0</v>
      </c>
      <c r="I283" s="1098">
        <f>SUM(I284:I302)</f>
        <v>0</v>
      </c>
      <c r="J283" s="1098">
        <f>SUM(J284:J302)</f>
        <v>0</v>
      </c>
      <c r="K283" s="1098">
        <f t="shared" ref="K283:O283" si="52">SUM(K284:K302)</f>
        <v>0</v>
      </c>
      <c r="L283" s="1098">
        <f t="shared" si="52"/>
        <v>0</v>
      </c>
      <c r="M283" s="1098">
        <f t="shared" si="52"/>
        <v>0</v>
      </c>
      <c r="N283" s="1098">
        <f t="shared" si="52"/>
        <v>0</v>
      </c>
      <c r="O283" s="1098">
        <f t="shared" si="52"/>
        <v>0</v>
      </c>
      <c r="P283" s="1104">
        <f t="shared" ref="P283:P346" si="53">SUM(F283:O283)</f>
        <v>0</v>
      </c>
    </row>
    <row r="284" spans="1:18" hidden="1" outlineLevel="1" x14ac:dyDescent="0.25">
      <c r="A284" s="118"/>
      <c r="B284" s="1085" t="s">
        <v>449</v>
      </c>
      <c r="C284" s="1086"/>
      <c r="D284" s="236"/>
      <c r="E284" s="236"/>
      <c r="F284" s="236">
        <f t="shared" ref="F284:F302" si="54">D284+E284</f>
        <v>0</v>
      </c>
      <c r="G284" s="236"/>
      <c r="H284" s="236"/>
      <c r="I284" s="236"/>
      <c r="J284" s="236"/>
      <c r="K284" s="236"/>
      <c r="L284" s="236"/>
      <c r="M284" s="236"/>
      <c r="N284" s="236"/>
      <c r="O284" s="236"/>
      <c r="P284" s="1087">
        <f t="shared" si="53"/>
        <v>0</v>
      </c>
    </row>
    <row r="285" spans="1:18" hidden="1" outlineLevel="1" x14ac:dyDescent="0.25">
      <c r="A285" s="118"/>
      <c r="B285" s="1085" t="s">
        <v>450</v>
      </c>
      <c r="C285" s="1086"/>
      <c r="D285" s="236"/>
      <c r="E285" s="236"/>
      <c r="F285" s="236">
        <f t="shared" si="54"/>
        <v>0</v>
      </c>
      <c r="G285" s="236"/>
      <c r="H285" s="236"/>
      <c r="I285" s="236"/>
      <c r="J285" s="236"/>
      <c r="K285" s="236"/>
      <c r="L285" s="236"/>
      <c r="M285" s="236"/>
      <c r="N285" s="236"/>
      <c r="O285" s="236"/>
      <c r="P285" s="1087">
        <f t="shared" si="53"/>
        <v>0</v>
      </c>
    </row>
    <row r="286" spans="1:18" hidden="1" outlineLevel="1" x14ac:dyDescent="0.25">
      <c r="A286" s="118"/>
      <c r="B286" s="1085" t="s">
        <v>451</v>
      </c>
      <c r="C286" s="1086"/>
      <c r="D286" s="236"/>
      <c r="E286" s="236"/>
      <c r="F286" s="236">
        <f t="shared" si="54"/>
        <v>0</v>
      </c>
      <c r="G286" s="236"/>
      <c r="H286" s="236"/>
      <c r="I286" s="236"/>
      <c r="J286" s="236"/>
      <c r="K286" s="236"/>
      <c r="L286" s="236"/>
      <c r="M286" s="236"/>
      <c r="N286" s="236"/>
      <c r="O286" s="236"/>
      <c r="P286" s="1087">
        <f t="shared" si="53"/>
        <v>0</v>
      </c>
    </row>
    <row r="287" spans="1:18" hidden="1" outlineLevel="1" x14ac:dyDescent="0.25">
      <c r="A287" s="118"/>
      <c r="B287" s="1085" t="s">
        <v>452</v>
      </c>
      <c r="C287" s="1086"/>
      <c r="D287" s="236"/>
      <c r="E287" s="236"/>
      <c r="F287" s="236">
        <f t="shared" si="54"/>
        <v>0</v>
      </c>
      <c r="G287" s="236"/>
      <c r="H287" s="236"/>
      <c r="I287" s="236"/>
      <c r="J287" s="236"/>
      <c r="K287" s="236"/>
      <c r="L287" s="236"/>
      <c r="M287" s="236"/>
      <c r="N287" s="236"/>
      <c r="O287" s="236"/>
      <c r="P287" s="1087">
        <f t="shared" si="53"/>
        <v>0</v>
      </c>
    </row>
    <row r="288" spans="1:18" hidden="1" outlineLevel="1" x14ac:dyDescent="0.25">
      <c r="A288" s="118"/>
      <c r="B288" s="1085" t="s">
        <v>453</v>
      </c>
      <c r="C288" s="1086"/>
      <c r="D288" s="236"/>
      <c r="E288" s="236"/>
      <c r="F288" s="236">
        <f t="shared" si="54"/>
        <v>0</v>
      </c>
      <c r="G288" s="236"/>
      <c r="H288" s="236"/>
      <c r="I288" s="236"/>
      <c r="J288" s="236"/>
      <c r="K288" s="236"/>
      <c r="L288" s="236"/>
      <c r="M288" s="236"/>
      <c r="N288" s="236"/>
      <c r="O288" s="236"/>
      <c r="P288" s="1087">
        <f t="shared" si="53"/>
        <v>0</v>
      </c>
    </row>
    <row r="289" spans="1:16" hidden="1" outlineLevel="1" x14ac:dyDescent="0.25">
      <c r="A289" s="118"/>
      <c r="B289" s="1085" t="s">
        <v>454</v>
      </c>
      <c r="C289" s="1086"/>
      <c r="D289" s="236"/>
      <c r="E289" s="236"/>
      <c r="F289" s="236">
        <f t="shared" si="54"/>
        <v>0</v>
      </c>
      <c r="G289" s="236"/>
      <c r="H289" s="236"/>
      <c r="I289" s="236"/>
      <c r="J289" s="236"/>
      <c r="K289" s="236"/>
      <c r="L289" s="236"/>
      <c r="M289" s="236"/>
      <c r="N289" s="236"/>
      <c r="O289" s="236"/>
      <c r="P289" s="1087">
        <f t="shared" si="53"/>
        <v>0</v>
      </c>
    </row>
    <row r="290" spans="1:16" hidden="1" outlineLevel="1" x14ac:dyDescent="0.25">
      <c r="A290" s="118"/>
      <c r="B290" s="1085" t="s">
        <v>455</v>
      </c>
      <c r="C290" s="1086"/>
      <c r="D290" s="236"/>
      <c r="E290" s="236"/>
      <c r="F290" s="236">
        <f t="shared" si="54"/>
        <v>0</v>
      </c>
      <c r="G290" s="236"/>
      <c r="H290" s="236"/>
      <c r="I290" s="236"/>
      <c r="J290" s="236"/>
      <c r="K290" s="236"/>
      <c r="L290" s="236"/>
      <c r="M290" s="236"/>
      <c r="N290" s="236"/>
      <c r="O290" s="236"/>
      <c r="P290" s="1087">
        <f t="shared" si="53"/>
        <v>0</v>
      </c>
    </row>
    <row r="291" spans="1:16" hidden="1" outlineLevel="1" x14ac:dyDescent="0.25">
      <c r="A291" s="118"/>
      <c r="B291" s="1085" t="s">
        <v>7565</v>
      </c>
      <c r="C291" s="1086"/>
      <c r="D291" s="236"/>
      <c r="E291" s="236"/>
      <c r="F291" s="236">
        <f t="shared" si="54"/>
        <v>0</v>
      </c>
      <c r="G291" s="236"/>
      <c r="H291" s="236"/>
      <c r="I291" s="236"/>
      <c r="J291" s="236"/>
      <c r="K291" s="236"/>
      <c r="L291" s="236"/>
      <c r="M291" s="236"/>
      <c r="N291" s="236"/>
      <c r="O291" s="236"/>
      <c r="P291" s="1087">
        <f t="shared" si="53"/>
        <v>0</v>
      </c>
    </row>
    <row r="292" spans="1:16" hidden="1" outlineLevel="1" x14ac:dyDescent="0.25">
      <c r="A292" s="118"/>
      <c r="B292" s="1085" t="s">
        <v>7566</v>
      </c>
      <c r="C292" s="1086"/>
      <c r="D292" s="236"/>
      <c r="E292" s="236"/>
      <c r="F292" s="236">
        <f t="shared" si="54"/>
        <v>0</v>
      </c>
      <c r="G292" s="236"/>
      <c r="H292" s="236"/>
      <c r="I292" s="236"/>
      <c r="J292" s="236"/>
      <c r="K292" s="236"/>
      <c r="L292" s="236"/>
      <c r="M292" s="236"/>
      <c r="N292" s="236"/>
      <c r="O292" s="236"/>
      <c r="P292" s="1087">
        <f t="shared" si="53"/>
        <v>0</v>
      </c>
    </row>
    <row r="293" spans="1:16" hidden="1" outlineLevel="1" x14ac:dyDescent="0.25">
      <c r="A293" s="118"/>
      <c r="B293" s="1085" t="s">
        <v>456</v>
      </c>
      <c r="C293" s="1086"/>
      <c r="D293" s="236"/>
      <c r="E293" s="236"/>
      <c r="F293" s="236">
        <f t="shared" si="54"/>
        <v>0</v>
      </c>
      <c r="G293" s="236"/>
      <c r="H293" s="236"/>
      <c r="I293" s="236"/>
      <c r="J293" s="236"/>
      <c r="K293" s="236"/>
      <c r="L293" s="236"/>
      <c r="M293" s="236"/>
      <c r="N293" s="236"/>
      <c r="O293" s="236"/>
      <c r="P293" s="1087">
        <f t="shared" si="53"/>
        <v>0</v>
      </c>
    </row>
    <row r="294" spans="1:16" hidden="1" outlineLevel="1" x14ac:dyDescent="0.25">
      <c r="A294" s="118"/>
      <c r="B294" s="1085" t="s">
        <v>457</v>
      </c>
      <c r="C294" s="1086"/>
      <c r="D294" s="236"/>
      <c r="E294" s="236"/>
      <c r="F294" s="236">
        <f t="shared" si="54"/>
        <v>0</v>
      </c>
      <c r="G294" s="236"/>
      <c r="H294" s="236"/>
      <c r="I294" s="236"/>
      <c r="J294" s="236"/>
      <c r="K294" s="236"/>
      <c r="L294" s="236"/>
      <c r="M294" s="236"/>
      <c r="N294" s="236"/>
      <c r="O294" s="236"/>
      <c r="P294" s="1087">
        <f t="shared" si="53"/>
        <v>0</v>
      </c>
    </row>
    <row r="295" spans="1:16" hidden="1" outlineLevel="1" x14ac:dyDescent="0.25">
      <c r="A295" s="118"/>
      <c r="B295" s="1085" t="s">
        <v>458</v>
      </c>
      <c r="C295" s="1086"/>
      <c r="D295" s="236"/>
      <c r="E295" s="236"/>
      <c r="F295" s="236">
        <f t="shared" si="54"/>
        <v>0</v>
      </c>
      <c r="G295" s="236"/>
      <c r="H295" s="236"/>
      <c r="I295" s="236"/>
      <c r="J295" s="236"/>
      <c r="K295" s="236"/>
      <c r="L295" s="236"/>
      <c r="M295" s="236"/>
      <c r="N295" s="236"/>
      <c r="O295" s="236"/>
      <c r="P295" s="1087">
        <f t="shared" si="53"/>
        <v>0</v>
      </c>
    </row>
    <row r="296" spans="1:16" hidden="1" outlineLevel="1" x14ac:dyDescent="0.25">
      <c r="A296" s="118"/>
      <c r="B296" s="1085" t="s">
        <v>459</v>
      </c>
      <c r="C296" s="1086"/>
      <c r="D296" s="236"/>
      <c r="E296" s="236"/>
      <c r="F296" s="236">
        <f t="shared" si="54"/>
        <v>0</v>
      </c>
      <c r="G296" s="236"/>
      <c r="H296" s="236"/>
      <c r="I296" s="236"/>
      <c r="J296" s="236"/>
      <c r="K296" s="236"/>
      <c r="L296" s="236"/>
      <c r="M296" s="236"/>
      <c r="N296" s="236"/>
      <c r="O296" s="236"/>
      <c r="P296" s="1087">
        <f t="shared" si="53"/>
        <v>0</v>
      </c>
    </row>
    <row r="297" spans="1:16" hidden="1" outlineLevel="1" x14ac:dyDescent="0.25">
      <c r="A297" s="118"/>
      <c r="B297" s="1085" t="s">
        <v>460</v>
      </c>
      <c r="C297" s="1086"/>
      <c r="D297" s="236"/>
      <c r="E297" s="236"/>
      <c r="F297" s="236">
        <f t="shared" si="54"/>
        <v>0</v>
      </c>
      <c r="G297" s="236"/>
      <c r="H297" s="236"/>
      <c r="I297" s="236"/>
      <c r="J297" s="236"/>
      <c r="K297" s="236"/>
      <c r="L297" s="236"/>
      <c r="M297" s="236"/>
      <c r="N297" s="236"/>
      <c r="O297" s="236"/>
      <c r="P297" s="1087">
        <f t="shared" si="53"/>
        <v>0</v>
      </c>
    </row>
    <row r="298" spans="1:16" hidden="1" outlineLevel="1" x14ac:dyDescent="0.25">
      <c r="A298" s="118"/>
      <c r="B298" s="1085" t="s">
        <v>7567</v>
      </c>
      <c r="C298" s="1086"/>
      <c r="D298" s="236"/>
      <c r="E298" s="236"/>
      <c r="F298" s="236">
        <f t="shared" si="54"/>
        <v>0</v>
      </c>
      <c r="G298" s="236"/>
      <c r="H298" s="236"/>
      <c r="I298" s="236"/>
      <c r="J298" s="236"/>
      <c r="K298" s="236"/>
      <c r="L298" s="236"/>
      <c r="M298" s="236"/>
      <c r="N298" s="236"/>
      <c r="O298" s="236"/>
      <c r="P298" s="1087">
        <f t="shared" si="53"/>
        <v>0</v>
      </c>
    </row>
    <row r="299" spans="1:16" hidden="1" outlineLevel="1" x14ac:dyDescent="0.25">
      <c r="A299" s="118"/>
      <c r="B299" s="1085" t="s">
        <v>461</v>
      </c>
      <c r="C299" s="1086"/>
      <c r="D299" s="236"/>
      <c r="E299" s="236"/>
      <c r="F299" s="236">
        <f t="shared" si="54"/>
        <v>0</v>
      </c>
      <c r="G299" s="236"/>
      <c r="H299" s="236"/>
      <c r="I299" s="236"/>
      <c r="J299" s="236"/>
      <c r="K299" s="236"/>
      <c r="L299" s="236"/>
      <c r="M299" s="236"/>
      <c r="N299" s="236"/>
      <c r="O299" s="236"/>
      <c r="P299" s="1087">
        <f t="shared" si="53"/>
        <v>0</v>
      </c>
    </row>
    <row r="300" spans="1:16" hidden="1" outlineLevel="1" x14ac:dyDescent="0.25">
      <c r="A300" s="118"/>
      <c r="B300" s="1085" t="s">
        <v>668</v>
      </c>
      <c r="C300" s="1086"/>
      <c r="D300" s="236"/>
      <c r="E300" s="236"/>
      <c r="F300" s="236">
        <f t="shared" si="54"/>
        <v>0</v>
      </c>
      <c r="G300" s="236"/>
      <c r="H300" s="236"/>
      <c r="I300" s="236"/>
      <c r="J300" s="236"/>
      <c r="K300" s="236"/>
      <c r="L300" s="236"/>
      <c r="M300" s="236"/>
      <c r="N300" s="236"/>
      <c r="O300" s="236"/>
      <c r="P300" s="1087">
        <f t="shared" si="53"/>
        <v>0</v>
      </c>
    </row>
    <row r="301" spans="1:16" hidden="1" outlineLevel="1" x14ac:dyDescent="0.25">
      <c r="A301" s="118"/>
      <c r="B301" s="1085" t="s">
        <v>462</v>
      </c>
      <c r="C301" s="1086"/>
      <c r="D301" s="236"/>
      <c r="E301" s="236"/>
      <c r="F301" s="236">
        <f t="shared" si="54"/>
        <v>0</v>
      </c>
      <c r="G301" s="236"/>
      <c r="H301" s="236"/>
      <c r="I301" s="236"/>
      <c r="J301" s="236"/>
      <c r="K301" s="236"/>
      <c r="L301" s="236"/>
      <c r="M301" s="236"/>
      <c r="N301" s="236"/>
      <c r="O301" s="236"/>
      <c r="P301" s="1087">
        <f t="shared" si="53"/>
        <v>0</v>
      </c>
    </row>
    <row r="302" spans="1:16" hidden="1" outlineLevel="1" x14ac:dyDescent="0.25">
      <c r="A302" s="118"/>
      <c r="B302" s="1105" t="s">
        <v>517</v>
      </c>
      <c r="C302" s="1088"/>
      <c r="D302" s="236"/>
      <c r="E302" s="236"/>
      <c r="F302" s="236">
        <f t="shared" si="54"/>
        <v>0</v>
      </c>
      <c r="G302" s="236"/>
      <c r="H302" s="236"/>
      <c r="I302" s="236"/>
      <c r="J302" s="236"/>
      <c r="K302" s="236"/>
      <c r="L302" s="236"/>
      <c r="M302" s="236"/>
      <c r="N302" s="236"/>
      <c r="O302" s="236"/>
      <c r="P302" s="1087">
        <f t="shared" si="53"/>
        <v>0</v>
      </c>
    </row>
    <row r="303" spans="1:16" ht="6" hidden="1" customHeight="1" outlineLevel="1" x14ac:dyDescent="0.25">
      <c r="A303" s="118"/>
      <c r="B303" s="1089"/>
      <c r="C303" s="1089"/>
      <c r="D303" s="1090"/>
      <c r="E303" s="1090"/>
      <c r="F303" s="1090"/>
      <c r="G303" s="1090"/>
      <c r="H303" s="1090"/>
      <c r="I303" s="1090"/>
      <c r="J303" s="1090"/>
      <c r="K303" s="1090"/>
      <c r="L303" s="1090"/>
      <c r="M303" s="1090"/>
      <c r="N303" s="1090"/>
      <c r="O303" s="1090"/>
      <c r="P303" s="1090"/>
    </row>
    <row r="304" spans="1:16" hidden="1" collapsed="1" x14ac:dyDescent="0.25">
      <c r="A304" s="1118" t="s">
        <v>2600</v>
      </c>
      <c r="B304" s="1101" t="s">
        <v>463</v>
      </c>
      <c r="C304" s="1097"/>
      <c r="D304" s="1102">
        <f>SUM(D305:D321)</f>
        <v>0</v>
      </c>
      <c r="E304" s="1102">
        <f>SUM(E305:E321)</f>
        <v>0</v>
      </c>
      <c r="F304" s="1103">
        <f>D304+E304</f>
        <v>0</v>
      </c>
      <c r="G304" s="1102">
        <f>SUM(G305:G321)</f>
        <v>0</v>
      </c>
      <c r="H304" s="1102">
        <f>SUM(H305:H321)</f>
        <v>0</v>
      </c>
      <c r="I304" s="1102">
        <f>SUM(I305:I321)</f>
        <v>0</v>
      </c>
      <c r="J304" s="1102">
        <f>SUM(J305:J312)</f>
        <v>0</v>
      </c>
      <c r="K304" s="1102">
        <f t="shared" ref="K304:O304" si="55">SUM(K305:K312)</f>
        <v>0</v>
      </c>
      <c r="L304" s="1102">
        <f t="shared" si="55"/>
        <v>0</v>
      </c>
      <c r="M304" s="1102">
        <f t="shared" si="55"/>
        <v>0</v>
      </c>
      <c r="N304" s="1102">
        <f t="shared" si="55"/>
        <v>0</v>
      </c>
      <c r="O304" s="1102">
        <f t="shared" si="55"/>
        <v>0</v>
      </c>
      <c r="P304" s="1104">
        <f t="shared" si="53"/>
        <v>0</v>
      </c>
    </row>
    <row r="305" spans="1:16" hidden="1" outlineLevel="1" x14ac:dyDescent="0.25">
      <c r="A305" s="118"/>
      <c r="B305" s="1107" t="s">
        <v>464</v>
      </c>
      <c r="C305" s="1091"/>
      <c r="D305" s="236"/>
      <c r="E305" s="236"/>
      <c r="F305" s="236">
        <f t="shared" ref="F305:F321" si="56">D305+E305</f>
        <v>0</v>
      </c>
      <c r="G305" s="236"/>
      <c r="H305" s="236"/>
      <c r="I305" s="236"/>
      <c r="J305" s="236"/>
      <c r="K305" s="236"/>
      <c r="L305" s="236"/>
      <c r="M305" s="236"/>
      <c r="N305" s="236"/>
      <c r="O305" s="236"/>
      <c r="P305" s="1087">
        <f t="shared" si="53"/>
        <v>0</v>
      </c>
    </row>
    <row r="306" spans="1:16" hidden="1" outlineLevel="1" x14ac:dyDescent="0.25">
      <c r="A306" s="118"/>
      <c r="B306" s="1085" t="s">
        <v>465</v>
      </c>
      <c r="C306" s="1086"/>
      <c r="D306" s="236"/>
      <c r="E306" s="236"/>
      <c r="F306" s="236">
        <f t="shared" si="56"/>
        <v>0</v>
      </c>
      <c r="G306" s="236"/>
      <c r="H306" s="236"/>
      <c r="I306" s="236"/>
      <c r="J306" s="236"/>
      <c r="K306" s="236"/>
      <c r="L306" s="236"/>
      <c r="M306" s="236"/>
      <c r="N306" s="236"/>
      <c r="O306" s="236"/>
      <c r="P306" s="1087">
        <f t="shared" si="53"/>
        <v>0</v>
      </c>
    </row>
    <row r="307" spans="1:16" hidden="1" outlineLevel="1" x14ac:dyDescent="0.25">
      <c r="A307" s="118"/>
      <c r="B307" s="1085" t="s">
        <v>451</v>
      </c>
      <c r="C307" s="1086"/>
      <c r="D307" s="236"/>
      <c r="E307" s="236"/>
      <c r="F307" s="236">
        <f t="shared" si="56"/>
        <v>0</v>
      </c>
      <c r="G307" s="236"/>
      <c r="H307" s="236"/>
      <c r="I307" s="236"/>
      <c r="J307" s="236"/>
      <c r="K307" s="236"/>
      <c r="L307" s="236"/>
      <c r="M307" s="236"/>
      <c r="N307" s="236"/>
      <c r="O307" s="236"/>
      <c r="P307" s="1087">
        <f t="shared" si="53"/>
        <v>0</v>
      </c>
    </row>
    <row r="308" spans="1:16" hidden="1" outlineLevel="1" x14ac:dyDescent="0.25">
      <c r="A308" s="118"/>
      <c r="B308" s="1085" t="s">
        <v>452</v>
      </c>
      <c r="C308" s="1086"/>
      <c r="D308" s="236"/>
      <c r="E308" s="236"/>
      <c r="F308" s="236">
        <f t="shared" si="56"/>
        <v>0</v>
      </c>
      <c r="G308" s="236"/>
      <c r="H308" s="236"/>
      <c r="I308" s="236"/>
      <c r="J308" s="236"/>
      <c r="K308" s="236"/>
      <c r="L308" s="236"/>
      <c r="M308" s="236"/>
      <c r="N308" s="236"/>
      <c r="O308" s="236"/>
      <c r="P308" s="1087">
        <f t="shared" si="53"/>
        <v>0</v>
      </c>
    </row>
    <row r="309" spans="1:16" hidden="1" outlineLevel="1" x14ac:dyDescent="0.25">
      <c r="A309" s="118"/>
      <c r="B309" s="1107" t="s">
        <v>7568</v>
      </c>
      <c r="C309" s="1091"/>
      <c r="D309" s="236"/>
      <c r="E309" s="236"/>
      <c r="F309" s="236">
        <f t="shared" si="56"/>
        <v>0</v>
      </c>
      <c r="G309" s="236"/>
      <c r="H309" s="236"/>
      <c r="I309" s="236"/>
      <c r="J309" s="236"/>
      <c r="K309" s="236"/>
      <c r="L309" s="236"/>
      <c r="M309" s="236"/>
      <c r="N309" s="236"/>
      <c r="O309" s="236"/>
      <c r="P309" s="1087">
        <f t="shared" si="53"/>
        <v>0</v>
      </c>
    </row>
    <row r="310" spans="1:16" hidden="1" outlineLevel="1" x14ac:dyDescent="0.25">
      <c r="A310" s="118"/>
      <c r="B310" s="1107" t="s">
        <v>466</v>
      </c>
      <c r="C310" s="1091"/>
      <c r="D310" s="236"/>
      <c r="E310" s="236"/>
      <c r="F310" s="236">
        <f t="shared" si="56"/>
        <v>0</v>
      </c>
      <c r="G310" s="236"/>
      <c r="H310" s="236"/>
      <c r="I310" s="236"/>
      <c r="J310" s="236"/>
      <c r="K310" s="236"/>
      <c r="L310" s="236"/>
      <c r="M310" s="236"/>
      <c r="N310" s="236"/>
      <c r="O310" s="236"/>
      <c r="P310" s="1087">
        <f t="shared" si="53"/>
        <v>0</v>
      </c>
    </row>
    <row r="311" spans="1:16" hidden="1" outlineLevel="1" x14ac:dyDescent="0.25">
      <c r="A311" s="118"/>
      <c r="B311" s="1107" t="s">
        <v>467</v>
      </c>
      <c r="C311" s="1091"/>
      <c r="D311" s="236"/>
      <c r="E311" s="236"/>
      <c r="F311" s="236">
        <f t="shared" si="56"/>
        <v>0</v>
      </c>
      <c r="G311" s="236"/>
      <c r="H311" s="236"/>
      <c r="I311" s="236"/>
      <c r="J311" s="236"/>
      <c r="K311" s="236"/>
      <c r="L311" s="236"/>
      <c r="M311" s="236"/>
      <c r="N311" s="236"/>
      <c r="O311" s="236"/>
      <c r="P311" s="1087">
        <f t="shared" si="53"/>
        <v>0</v>
      </c>
    </row>
    <row r="312" spans="1:16" hidden="1" outlineLevel="1" x14ac:dyDescent="0.25">
      <c r="A312" s="118"/>
      <c r="B312" s="1107" t="s">
        <v>468</v>
      </c>
      <c r="C312" s="1091"/>
      <c r="D312" s="236"/>
      <c r="E312" s="236"/>
      <c r="F312" s="236">
        <f t="shared" si="56"/>
        <v>0</v>
      </c>
      <c r="G312" s="236"/>
      <c r="H312" s="236"/>
      <c r="I312" s="236"/>
      <c r="J312" s="236"/>
      <c r="K312" s="236"/>
      <c r="L312" s="236"/>
      <c r="M312" s="236"/>
      <c r="N312" s="236"/>
      <c r="O312" s="236"/>
      <c r="P312" s="1087">
        <f t="shared" si="53"/>
        <v>0</v>
      </c>
    </row>
    <row r="313" spans="1:16" hidden="1" outlineLevel="1" x14ac:dyDescent="0.25">
      <c r="A313" s="118"/>
      <c r="B313" s="1107" t="s">
        <v>7569</v>
      </c>
      <c r="C313" s="1091"/>
      <c r="D313" s="236"/>
      <c r="E313" s="236"/>
      <c r="F313" s="236">
        <f t="shared" si="56"/>
        <v>0</v>
      </c>
      <c r="G313" s="236"/>
      <c r="H313" s="236"/>
      <c r="I313" s="236"/>
      <c r="J313" s="236"/>
      <c r="K313" s="236"/>
      <c r="L313" s="236"/>
      <c r="M313" s="236"/>
      <c r="N313" s="236"/>
      <c r="O313" s="236"/>
      <c r="P313" s="1087">
        <f t="shared" si="53"/>
        <v>0</v>
      </c>
    </row>
    <row r="314" spans="1:16" hidden="1" outlineLevel="1" x14ac:dyDescent="0.25">
      <c r="A314" s="118"/>
      <c r="B314" s="1107" t="s">
        <v>469</v>
      </c>
      <c r="C314" s="1091"/>
      <c r="D314" s="236"/>
      <c r="E314" s="236"/>
      <c r="F314" s="236">
        <f t="shared" si="56"/>
        <v>0</v>
      </c>
      <c r="G314" s="236"/>
      <c r="H314" s="236"/>
      <c r="I314" s="236"/>
      <c r="J314" s="236"/>
      <c r="K314" s="236"/>
      <c r="L314" s="236"/>
      <c r="M314" s="236"/>
      <c r="N314" s="236"/>
      <c r="O314" s="236"/>
      <c r="P314" s="1087">
        <f t="shared" si="53"/>
        <v>0</v>
      </c>
    </row>
    <row r="315" spans="1:16" hidden="1" outlineLevel="1" x14ac:dyDescent="0.25">
      <c r="A315" s="118"/>
      <c r="B315" s="1085" t="s">
        <v>470</v>
      </c>
      <c r="C315" s="1086"/>
      <c r="D315" s="236"/>
      <c r="E315" s="236"/>
      <c r="F315" s="236">
        <f t="shared" si="56"/>
        <v>0</v>
      </c>
      <c r="G315" s="236"/>
      <c r="H315" s="236"/>
      <c r="I315" s="236"/>
      <c r="J315" s="236"/>
      <c r="K315" s="236"/>
      <c r="L315" s="236"/>
      <c r="M315" s="236"/>
      <c r="N315" s="236"/>
      <c r="O315" s="236"/>
      <c r="P315" s="1087">
        <f t="shared" si="53"/>
        <v>0</v>
      </c>
    </row>
    <row r="316" spans="1:16" hidden="1" outlineLevel="1" x14ac:dyDescent="0.25">
      <c r="A316" s="118"/>
      <c r="B316" s="1107" t="s">
        <v>471</v>
      </c>
      <c r="C316" s="1091"/>
      <c r="D316" s="236"/>
      <c r="E316" s="236"/>
      <c r="F316" s="236">
        <f t="shared" si="56"/>
        <v>0</v>
      </c>
      <c r="G316" s="236"/>
      <c r="H316" s="236"/>
      <c r="I316" s="236"/>
      <c r="J316" s="236"/>
      <c r="K316" s="236"/>
      <c r="L316" s="236"/>
      <c r="M316" s="236"/>
      <c r="N316" s="236"/>
      <c r="O316" s="236"/>
      <c r="P316" s="1087">
        <f t="shared" si="53"/>
        <v>0</v>
      </c>
    </row>
    <row r="317" spans="1:16" hidden="1" outlineLevel="1" x14ac:dyDescent="0.25">
      <c r="A317" s="118"/>
      <c r="B317" s="1085" t="s">
        <v>472</v>
      </c>
      <c r="C317" s="1086"/>
      <c r="D317" s="236"/>
      <c r="E317" s="236"/>
      <c r="F317" s="236">
        <f t="shared" si="56"/>
        <v>0</v>
      </c>
      <c r="G317" s="236"/>
      <c r="H317" s="236"/>
      <c r="I317" s="236"/>
      <c r="J317" s="236"/>
      <c r="K317" s="236"/>
      <c r="L317" s="236"/>
      <c r="M317" s="236"/>
      <c r="N317" s="236"/>
      <c r="O317" s="236"/>
      <c r="P317" s="1087">
        <f t="shared" si="53"/>
        <v>0</v>
      </c>
    </row>
    <row r="318" spans="1:16" hidden="1" outlineLevel="1" x14ac:dyDescent="0.25">
      <c r="A318" s="118"/>
      <c r="B318" s="1085" t="s">
        <v>669</v>
      </c>
      <c r="C318" s="1086"/>
      <c r="D318" s="236"/>
      <c r="E318" s="236"/>
      <c r="F318" s="236">
        <f t="shared" si="56"/>
        <v>0</v>
      </c>
      <c r="G318" s="236"/>
      <c r="H318" s="236"/>
      <c r="I318" s="236"/>
      <c r="J318" s="236"/>
      <c r="K318" s="236"/>
      <c r="L318" s="236"/>
      <c r="M318" s="236"/>
      <c r="N318" s="236"/>
      <c r="O318" s="236"/>
      <c r="P318" s="1087">
        <f t="shared" si="53"/>
        <v>0</v>
      </c>
    </row>
    <row r="319" spans="1:16" hidden="1" outlineLevel="1" x14ac:dyDescent="0.25">
      <c r="A319" s="118"/>
      <c r="B319" s="1085" t="s">
        <v>473</v>
      </c>
      <c r="C319" s="1086"/>
      <c r="D319" s="236"/>
      <c r="E319" s="236"/>
      <c r="F319" s="236">
        <f t="shared" si="56"/>
        <v>0</v>
      </c>
      <c r="G319" s="236"/>
      <c r="H319" s="236"/>
      <c r="I319" s="236"/>
      <c r="J319" s="236"/>
      <c r="K319" s="236"/>
      <c r="L319" s="236"/>
      <c r="M319" s="236"/>
      <c r="N319" s="236"/>
      <c r="O319" s="236"/>
      <c r="P319" s="1087">
        <f t="shared" si="53"/>
        <v>0</v>
      </c>
    </row>
    <row r="320" spans="1:16" hidden="1" outlineLevel="1" x14ac:dyDescent="0.25">
      <c r="A320" s="118"/>
      <c r="B320" s="1107" t="s">
        <v>462</v>
      </c>
      <c r="C320" s="1091"/>
      <c r="D320" s="236"/>
      <c r="E320" s="236"/>
      <c r="F320" s="236">
        <f t="shared" si="56"/>
        <v>0</v>
      </c>
      <c r="G320" s="236"/>
      <c r="H320" s="236"/>
      <c r="I320" s="236"/>
      <c r="J320" s="236"/>
      <c r="K320" s="236"/>
      <c r="L320" s="236"/>
      <c r="M320" s="236"/>
      <c r="N320" s="236"/>
      <c r="O320" s="236"/>
      <c r="P320" s="1087">
        <f t="shared" si="53"/>
        <v>0</v>
      </c>
    </row>
    <row r="321" spans="1:16" hidden="1" outlineLevel="1" x14ac:dyDescent="0.25">
      <c r="A321" s="118"/>
      <c r="B321" s="1105" t="s">
        <v>517</v>
      </c>
      <c r="C321" s="1088"/>
      <c r="D321" s="236"/>
      <c r="E321" s="236"/>
      <c r="F321" s="236">
        <f t="shared" si="56"/>
        <v>0</v>
      </c>
      <c r="G321" s="236"/>
      <c r="H321" s="236"/>
      <c r="I321" s="236"/>
      <c r="J321" s="236"/>
      <c r="K321" s="236"/>
      <c r="L321" s="236"/>
      <c r="M321" s="236"/>
      <c r="N321" s="236"/>
      <c r="O321" s="236"/>
      <c r="P321" s="1087">
        <f t="shared" si="53"/>
        <v>0</v>
      </c>
    </row>
    <row r="322" spans="1:16" ht="8.25" hidden="1" customHeight="1" outlineLevel="1" x14ac:dyDescent="0.25">
      <c r="A322" s="118"/>
      <c r="B322" s="1089"/>
      <c r="C322" s="1089"/>
      <c r="D322" s="1090"/>
      <c r="E322" s="1090"/>
      <c r="F322" s="1090"/>
      <c r="G322" s="1090"/>
      <c r="H322" s="1090"/>
      <c r="I322" s="1090"/>
      <c r="J322" s="1090"/>
      <c r="K322" s="1090"/>
      <c r="L322" s="1090"/>
      <c r="M322" s="1090"/>
      <c r="N322" s="1090"/>
      <c r="O322" s="1090"/>
      <c r="P322" s="1090"/>
    </row>
    <row r="323" spans="1:16" hidden="1" collapsed="1" x14ac:dyDescent="0.25">
      <c r="A323" s="1118" t="s">
        <v>2601</v>
      </c>
      <c r="B323" s="1101" t="s">
        <v>474</v>
      </c>
      <c r="C323" s="1097"/>
      <c r="D323" s="1102">
        <f>SUM(D324:D333)</f>
        <v>0</v>
      </c>
      <c r="E323" s="1102">
        <f>SUM(E324:E333)</f>
        <v>0</v>
      </c>
      <c r="F323" s="1103">
        <f>D323+E323</f>
        <v>0</v>
      </c>
      <c r="G323" s="1102">
        <f>SUM(G324:G333)</f>
        <v>0</v>
      </c>
      <c r="H323" s="1102">
        <f>SUM(H324:H333)</f>
        <v>0</v>
      </c>
      <c r="I323" s="1102">
        <f>SUM(I324:I333)</f>
        <v>0</v>
      </c>
      <c r="J323" s="1102">
        <f>SUM(J324:J333)</f>
        <v>0</v>
      </c>
      <c r="K323" s="1102">
        <f t="shared" ref="K323:O323" si="57">SUM(K324:K333)</f>
        <v>0</v>
      </c>
      <c r="L323" s="1102">
        <f t="shared" si="57"/>
        <v>0</v>
      </c>
      <c r="M323" s="1102">
        <f t="shared" si="57"/>
        <v>0</v>
      </c>
      <c r="N323" s="1102">
        <f t="shared" si="57"/>
        <v>0</v>
      </c>
      <c r="O323" s="1102">
        <f t="shared" si="57"/>
        <v>0</v>
      </c>
      <c r="P323" s="1104">
        <f t="shared" si="53"/>
        <v>0</v>
      </c>
    </row>
    <row r="324" spans="1:16" hidden="1" outlineLevel="1" x14ac:dyDescent="0.25">
      <c r="A324" s="118"/>
      <c r="B324" s="1108" t="s">
        <v>475</v>
      </c>
      <c r="C324" s="1092"/>
      <c r="D324" s="236"/>
      <c r="E324" s="236"/>
      <c r="F324" s="236">
        <f t="shared" ref="F324:F333" si="58">D324+E324</f>
        <v>0</v>
      </c>
      <c r="G324" s="236"/>
      <c r="H324" s="236"/>
      <c r="I324" s="236"/>
      <c r="J324" s="236"/>
      <c r="K324" s="236"/>
      <c r="L324" s="236"/>
      <c r="M324" s="236"/>
      <c r="N324" s="236"/>
      <c r="O324" s="236"/>
      <c r="P324" s="1087">
        <f t="shared" si="53"/>
        <v>0</v>
      </c>
    </row>
    <row r="325" spans="1:16" hidden="1" outlineLevel="1" x14ac:dyDescent="0.25">
      <c r="A325" s="118"/>
      <c r="B325" s="1108" t="s">
        <v>476</v>
      </c>
      <c r="C325" s="1092"/>
      <c r="D325" s="236"/>
      <c r="E325" s="236"/>
      <c r="F325" s="236">
        <f t="shared" si="58"/>
        <v>0</v>
      </c>
      <c r="G325" s="236"/>
      <c r="H325" s="236"/>
      <c r="I325" s="236"/>
      <c r="J325" s="236"/>
      <c r="K325" s="236"/>
      <c r="L325" s="236"/>
      <c r="M325" s="236"/>
      <c r="N325" s="236"/>
      <c r="O325" s="236"/>
      <c r="P325" s="1087">
        <f t="shared" si="53"/>
        <v>0</v>
      </c>
    </row>
    <row r="326" spans="1:16" hidden="1" outlineLevel="1" x14ac:dyDescent="0.25">
      <c r="A326" s="118"/>
      <c r="B326" s="1108" t="s">
        <v>477</v>
      </c>
      <c r="C326" s="1092"/>
      <c r="D326" s="236"/>
      <c r="E326" s="236"/>
      <c r="F326" s="236">
        <f t="shared" si="58"/>
        <v>0</v>
      </c>
      <c r="G326" s="236"/>
      <c r="H326" s="236"/>
      <c r="I326" s="236"/>
      <c r="J326" s="236"/>
      <c r="K326" s="236"/>
      <c r="L326" s="236"/>
      <c r="M326" s="236"/>
      <c r="N326" s="236"/>
      <c r="O326" s="236"/>
      <c r="P326" s="1087">
        <f t="shared" si="53"/>
        <v>0</v>
      </c>
    </row>
    <row r="327" spans="1:16" hidden="1" outlineLevel="1" x14ac:dyDescent="0.25">
      <c r="A327" s="118"/>
      <c r="B327" s="1108" t="s">
        <v>478</v>
      </c>
      <c r="C327" s="1092"/>
      <c r="D327" s="236"/>
      <c r="E327" s="236"/>
      <c r="F327" s="236">
        <f t="shared" si="58"/>
        <v>0</v>
      </c>
      <c r="G327" s="236"/>
      <c r="H327" s="236"/>
      <c r="I327" s="236"/>
      <c r="J327" s="236"/>
      <c r="K327" s="236"/>
      <c r="L327" s="236"/>
      <c r="M327" s="236"/>
      <c r="N327" s="236"/>
      <c r="O327" s="236"/>
      <c r="P327" s="1087">
        <f t="shared" si="53"/>
        <v>0</v>
      </c>
    </row>
    <row r="328" spans="1:16" hidden="1" outlineLevel="1" x14ac:dyDescent="0.25">
      <c r="A328" s="118"/>
      <c r="B328" s="1108" t="s">
        <v>479</v>
      </c>
      <c r="C328" s="1092"/>
      <c r="D328" s="236"/>
      <c r="E328" s="236"/>
      <c r="F328" s="236">
        <f t="shared" si="58"/>
        <v>0</v>
      </c>
      <c r="G328" s="236"/>
      <c r="H328" s="236"/>
      <c r="I328" s="236"/>
      <c r="J328" s="236"/>
      <c r="K328" s="236"/>
      <c r="L328" s="236"/>
      <c r="M328" s="236"/>
      <c r="N328" s="236"/>
      <c r="O328" s="236"/>
      <c r="P328" s="1087">
        <f t="shared" si="53"/>
        <v>0</v>
      </c>
    </row>
    <row r="329" spans="1:16" hidden="1" outlineLevel="1" x14ac:dyDescent="0.25">
      <c r="A329" s="118"/>
      <c r="B329" s="1108" t="s">
        <v>480</v>
      </c>
      <c r="C329" s="1092"/>
      <c r="D329" s="236"/>
      <c r="E329" s="236"/>
      <c r="F329" s="236">
        <f t="shared" si="58"/>
        <v>0</v>
      </c>
      <c r="G329" s="236"/>
      <c r="H329" s="236"/>
      <c r="I329" s="236"/>
      <c r="J329" s="236"/>
      <c r="K329" s="236"/>
      <c r="L329" s="236"/>
      <c r="M329" s="236"/>
      <c r="N329" s="236"/>
      <c r="O329" s="236"/>
      <c r="P329" s="1087">
        <f t="shared" si="53"/>
        <v>0</v>
      </c>
    </row>
    <row r="330" spans="1:16" hidden="1" outlineLevel="1" x14ac:dyDescent="0.25">
      <c r="A330" s="118"/>
      <c r="B330" s="1108" t="s">
        <v>481</v>
      </c>
      <c r="C330" s="1092"/>
      <c r="D330" s="236"/>
      <c r="E330" s="236"/>
      <c r="F330" s="236">
        <f t="shared" si="58"/>
        <v>0</v>
      </c>
      <c r="G330" s="236"/>
      <c r="H330" s="236"/>
      <c r="I330" s="236"/>
      <c r="J330" s="236"/>
      <c r="K330" s="236"/>
      <c r="L330" s="236"/>
      <c r="M330" s="236"/>
      <c r="N330" s="236"/>
      <c r="O330" s="236"/>
      <c r="P330" s="1087">
        <f t="shared" si="53"/>
        <v>0</v>
      </c>
    </row>
    <row r="331" spans="1:16" hidden="1" outlineLevel="1" x14ac:dyDescent="0.25">
      <c r="A331" s="118"/>
      <c r="B331" s="1108" t="s">
        <v>482</v>
      </c>
      <c r="C331" s="1092"/>
      <c r="D331" s="236"/>
      <c r="E331" s="236"/>
      <c r="F331" s="236">
        <f t="shared" si="58"/>
        <v>0</v>
      </c>
      <c r="G331" s="236"/>
      <c r="H331" s="236"/>
      <c r="I331" s="236"/>
      <c r="J331" s="236"/>
      <c r="K331" s="236"/>
      <c r="L331" s="236"/>
      <c r="M331" s="236"/>
      <c r="N331" s="236"/>
      <c r="O331" s="236"/>
      <c r="P331" s="1087">
        <f t="shared" si="53"/>
        <v>0</v>
      </c>
    </row>
    <row r="332" spans="1:16" hidden="1" outlineLevel="1" x14ac:dyDescent="0.25">
      <c r="A332" s="118"/>
      <c r="B332" s="1107" t="s">
        <v>462</v>
      </c>
      <c r="C332" s="1091"/>
      <c r="D332" s="236"/>
      <c r="E332" s="236"/>
      <c r="F332" s="236">
        <f t="shared" si="58"/>
        <v>0</v>
      </c>
      <c r="G332" s="236"/>
      <c r="H332" s="236"/>
      <c r="I332" s="236"/>
      <c r="J332" s="236"/>
      <c r="K332" s="236"/>
      <c r="L332" s="236"/>
      <c r="M332" s="236"/>
      <c r="N332" s="236"/>
      <c r="O332" s="236"/>
      <c r="P332" s="1087">
        <f t="shared" si="53"/>
        <v>0</v>
      </c>
    </row>
    <row r="333" spans="1:16" hidden="1" outlineLevel="1" x14ac:dyDescent="0.25">
      <c r="A333" s="118"/>
      <c r="B333" s="1105" t="s">
        <v>517</v>
      </c>
      <c r="C333" s="1088"/>
      <c r="D333" s="236"/>
      <c r="E333" s="236"/>
      <c r="F333" s="236">
        <f t="shared" si="58"/>
        <v>0</v>
      </c>
      <c r="G333" s="236"/>
      <c r="H333" s="236"/>
      <c r="I333" s="236"/>
      <c r="J333" s="236"/>
      <c r="K333" s="236"/>
      <c r="L333" s="236"/>
      <c r="M333" s="236"/>
      <c r="N333" s="236"/>
      <c r="O333" s="236"/>
      <c r="P333" s="1087">
        <f t="shared" si="53"/>
        <v>0</v>
      </c>
    </row>
    <row r="334" spans="1:16" ht="6.75" hidden="1" customHeight="1" outlineLevel="1" x14ac:dyDescent="0.25">
      <c r="A334" s="118"/>
      <c r="B334" s="1089"/>
      <c r="C334" s="1089"/>
      <c r="D334" s="1090"/>
      <c r="E334" s="1090"/>
      <c r="F334" s="1090"/>
      <c r="G334" s="1090"/>
      <c r="H334" s="1090"/>
      <c r="I334" s="1090"/>
      <c r="J334" s="1090"/>
      <c r="K334" s="1090"/>
      <c r="L334" s="1090"/>
      <c r="M334" s="1090"/>
      <c r="N334" s="1090"/>
      <c r="O334" s="1090"/>
      <c r="P334" s="1090"/>
    </row>
    <row r="335" spans="1:16" hidden="1" collapsed="1" x14ac:dyDescent="0.25">
      <c r="A335" s="1118" t="s">
        <v>2602</v>
      </c>
      <c r="B335" s="1100" t="str">
        <f>IF($C$13="Incremental","Additional Run Cost Year over Year","Additional Run Cost")</f>
        <v>Additional Run Cost</v>
      </c>
      <c r="C335" s="1097"/>
      <c r="D335" s="1102">
        <f>SUM(D336:D347)</f>
        <v>0</v>
      </c>
      <c r="E335" s="1102">
        <f t="shared" ref="E335" si="59">SUM(E336:E347)</f>
        <v>0</v>
      </c>
      <c r="F335" s="1103">
        <f>D335+E335</f>
        <v>0</v>
      </c>
      <c r="G335" s="1102">
        <f t="shared" ref="G335:O335" si="60">SUM(G336:G347)</f>
        <v>0</v>
      </c>
      <c r="H335" s="1102">
        <f t="shared" si="60"/>
        <v>0</v>
      </c>
      <c r="I335" s="1102">
        <f t="shared" si="60"/>
        <v>0</v>
      </c>
      <c r="J335" s="1102">
        <f t="shared" si="60"/>
        <v>0</v>
      </c>
      <c r="K335" s="1102">
        <f t="shared" si="60"/>
        <v>0</v>
      </c>
      <c r="L335" s="1102">
        <f t="shared" si="60"/>
        <v>0</v>
      </c>
      <c r="M335" s="1102">
        <f t="shared" si="60"/>
        <v>0</v>
      </c>
      <c r="N335" s="1102">
        <f t="shared" si="60"/>
        <v>0</v>
      </c>
      <c r="O335" s="1102">
        <f t="shared" si="60"/>
        <v>0</v>
      </c>
      <c r="P335" s="1104">
        <f t="shared" si="53"/>
        <v>0</v>
      </c>
    </row>
    <row r="336" spans="1:16" hidden="1" outlineLevel="1" x14ac:dyDescent="0.25">
      <c r="A336" s="118"/>
      <c r="B336" s="1108" t="s">
        <v>483</v>
      </c>
      <c r="C336" s="1092"/>
      <c r="D336" s="236"/>
      <c r="E336" s="236"/>
      <c r="F336" s="236">
        <f t="shared" ref="F336:F347" si="61">D336+E336</f>
        <v>0</v>
      </c>
      <c r="G336" s="236"/>
      <c r="H336" s="236"/>
      <c r="I336" s="236"/>
      <c r="J336" s="236"/>
      <c r="K336" s="236"/>
      <c r="L336" s="236"/>
      <c r="M336" s="236"/>
      <c r="N336" s="236"/>
      <c r="O336" s="236"/>
      <c r="P336" s="1087">
        <f t="shared" si="53"/>
        <v>0</v>
      </c>
    </row>
    <row r="337" spans="1:16" hidden="1" outlineLevel="1" x14ac:dyDescent="0.25">
      <c r="A337" s="118"/>
      <c r="B337" s="1108" t="s">
        <v>484</v>
      </c>
      <c r="C337" s="1092"/>
      <c r="D337" s="236"/>
      <c r="E337" s="236"/>
      <c r="F337" s="236">
        <f t="shared" si="61"/>
        <v>0</v>
      </c>
      <c r="G337" s="236"/>
      <c r="H337" s="236"/>
      <c r="I337" s="236"/>
      <c r="J337" s="236"/>
      <c r="K337" s="236"/>
      <c r="L337" s="236"/>
      <c r="M337" s="236"/>
      <c r="N337" s="236"/>
      <c r="O337" s="236"/>
      <c r="P337" s="1087">
        <f t="shared" si="53"/>
        <v>0</v>
      </c>
    </row>
    <row r="338" spans="1:16" hidden="1" outlineLevel="1" x14ac:dyDescent="0.25">
      <c r="A338" s="118"/>
      <c r="B338" s="1108" t="s">
        <v>485</v>
      </c>
      <c r="C338" s="1092"/>
      <c r="D338" s="236"/>
      <c r="E338" s="236"/>
      <c r="F338" s="236">
        <f t="shared" si="61"/>
        <v>0</v>
      </c>
      <c r="G338" s="236"/>
      <c r="H338" s="236"/>
      <c r="I338" s="236"/>
      <c r="J338" s="236"/>
      <c r="K338" s="236"/>
      <c r="L338" s="236"/>
      <c r="M338" s="236"/>
      <c r="N338" s="236"/>
      <c r="O338" s="236"/>
      <c r="P338" s="1087">
        <f t="shared" si="53"/>
        <v>0</v>
      </c>
    </row>
    <row r="339" spans="1:16" hidden="1" outlineLevel="1" x14ac:dyDescent="0.25">
      <c r="A339" s="118"/>
      <c r="B339" s="1108" t="s">
        <v>486</v>
      </c>
      <c r="C339" s="1092"/>
      <c r="D339" s="236"/>
      <c r="E339" s="236"/>
      <c r="F339" s="236">
        <f t="shared" si="61"/>
        <v>0</v>
      </c>
      <c r="G339" s="236"/>
      <c r="H339" s="236"/>
      <c r="I339" s="236"/>
      <c r="J339" s="236"/>
      <c r="K339" s="236"/>
      <c r="L339" s="236"/>
      <c r="M339" s="236"/>
      <c r="N339" s="236"/>
      <c r="O339" s="236"/>
      <c r="P339" s="1087">
        <f t="shared" si="53"/>
        <v>0</v>
      </c>
    </row>
    <row r="340" spans="1:16" hidden="1" outlineLevel="1" x14ac:dyDescent="0.25">
      <c r="A340" s="118"/>
      <c r="B340" s="1108" t="s">
        <v>487</v>
      </c>
      <c r="C340" s="1092"/>
      <c r="D340" s="236"/>
      <c r="E340" s="236"/>
      <c r="F340" s="236">
        <f t="shared" si="61"/>
        <v>0</v>
      </c>
      <c r="G340" s="236"/>
      <c r="H340" s="236"/>
      <c r="I340" s="236"/>
      <c r="J340" s="236"/>
      <c r="K340" s="236"/>
      <c r="L340" s="236"/>
      <c r="M340" s="236"/>
      <c r="N340" s="236"/>
      <c r="O340" s="236"/>
      <c r="P340" s="1087">
        <f t="shared" si="53"/>
        <v>0</v>
      </c>
    </row>
    <row r="341" spans="1:16" hidden="1" outlineLevel="1" x14ac:dyDescent="0.25">
      <c r="A341" s="118"/>
      <c r="B341" s="1108" t="s">
        <v>488</v>
      </c>
      <c r="C341" s="1092"/>
      <c r="D341" s="236"/>
      <c r="E341" s="236"/>
      <c r="F341" s="236">
        <f t="shared" si="61"/>
        <v>0</v>
      </c>
      <c r="G341" s="236"/>
      <c r="H341" s="236"/>
      <c r="I341" s="236"/>
      <c r="J341" s="236"/>
      <c r="K341" s="236"/>
      <c r="L341" s="236"/>
      <c r="M341" s="236"/>
      <c r="N341" s="236"/>
      <c r="O341" s="236"/>
      <c r="P341" s="1087">
        <f t="shared" si="53"/>
        <v>0</v>
      </c>
    </row>
    <row r="342" spans="1:16" hidden="1" outlineLevel="1" x14ac:dyDescent="0.25">
      <c r="A342" s="118"/>
      <c r="B342" s="1108" t="s">
        <v>489</v>
      </c>
      <c r="C342" s="1092"/>
      <c r="D342" s="236"/>
      <c r="E342" s="236"/>
      <c r="F342" s="236">
        <f t="shared" si="61"/>
        <v>0</v>
      </c>
      <c r="G342" s="236"/>
      <c r="H342" s="236"/>
      <c r="I342" s="236"/>
      <c r="J342" s="236"/>
      <c r="K342" s="236"/>
      <c r="L342" s="236"/>
      <c r="M342" s="236"/>
      <c r="N342" s="236"/>
      <c r="O342" s="236"/>
      <c r="P342" s="1087">
        <f t="shared" si="53"/>
        <v>0</v>
      </c>
    </row>
    <row r="343" spans="1:16" hidden="1" outlineLevel="1" x14ac:dyDescent="0.25">
      <c r="A343" s="118"/>
      <c r="B343" s="1085" t="s">
        <v>453</v>
      </c>
      <c r="C343" s="1086"/>
      <c r="D343" s="236"/>
      <c r="E343" s="236"/>
      <c r="F343" s="236">
        <f t="shared" si="61"/>
        <v>0</v>
      </c>
      <c r="G343" s="236"/>
      <c r="H343" s="236"/>
      <c r="I343" s="236"/>
      <c r="J343" s="236"/>
      <c r="K343" s="236"/>
      <c r="L343" s="236"/>
      <c r="M343" s="236"/>
      <c r="N343" s="236"/>
      <c r="O343" s="236"/>
      <c r="P343" s="1087">
        <f t="shared" si="53"/>
        <v>0</v>
      </c>
    </row>
    <row r="344" spans="1:16" hidden="1" outlineLevel="1" x14ac:dyDescent="0.25">
      <c r="A344" s="118"/>
      <c r="B344" s="1085" t="s">
        <v>490</v>
      </c>
      <c r="C344" s="1086"/>
      <c r="D344" s="236"/>
      <c r="E344" s="236"/>
      <c r="F344" s="236">
        <f t="shared" si="61"/>
        <v>0</v>
      </c>
      <c r="G344" s="236"/>
      <c r="H344" s="236"/>
      <c r="I344" s="236"/>
      <c r="J344" s="236"/>
      <c r="K344" s="236"/>
      <c r="L344" s="236"/>
      <c r="M344" s="236"/>
      <c r="N344" s="236"/>
      <c r="O344" s="236"/>
      <c r="P344" s="1087">
        <f t="shared" si="53"/>
        <v>0</v>
      </c>
    </row>
    <row r="345" spans="1:16" hidden="1" outlineLevel="1" x14ac:dyDescent="0.25">
      <c r="A345" s="118"/>
      <c r="B345" s="1085" t="s">
        <v>491</v>
      </c>
      <c r="C345" s="1086"/>
      <c r="D345" s="236"/>
      <c r="E345" s="236"/>
      <c r="F345" s="236">
        <f t="shared" si="61"/>
        <v>0</v>
      </c>
      <c r="G345" s="236"/>
      <c r="H345" s="236"/>
      <c r="I345" s="236"/>
      <c r="J345" s="236"/>
      <c r="K345" s="236"/>
      <c r="L345" s="236"/>
      <c r="M345" s="236"/>
      <c r="N345" s="236"/>
      <c r="O345" s="236"/>
      <c r="P345" s="1087">
        <f t="shared" si="53"/>
        <v>0</v>
      </c>
    </row>
    <row r="346" spans="1:16" hidden="1" outlineLevel="1" x14ac:dyDescent="0.25">
      <c r="A346" s="118"/>
      <c r="B346" s="1085"/>
      <c r="C346" s="1086"/>
      <c r="D346" s="236"/>
      <c r="E346" s="236"/>
      <c r="F346" s="236">
        <f t="shared" si="61"/>
        <v>0</v>
      </c>
      <c r="G346" s="236"/>
      <c r="H346" s="236"/>
      <c r="I346" s="236"/>
      <c r="J346" s="236"/>
      <c r="K346" s="236"/>
      <c r="L346" s="236"/>
      <c r="M346" s="236"/>
      <c r="N346" s="236"/>
      <c r="O346" s="236"/>
      <c r="P346" s="1087">
        <f t="shared" si="53"/>
        <v>0</v>
      </c>
    </row>
    <row r="347" spans="1:16" hidden="1" outlineLevel="1" x14ac:dyDescent="0.25">
      <c r="A347" s="118"/>
      <c r="B347" s="1105" t="s">
        <v>517</v>
      </c>
      <c r="C347" s="1088"/>
      <c r="D347" s="236"/>
      <c r="E347" s="236"/>
      <c r="F347" s="236">
        <f t="shared" si="61"/>
        <v>0</v>
      </c>
      <c r="G347" s="236"/>
      <c r="H347" s="236"/>
      <c r="I347" s="236"/>
      <c r="J347" s="236"/>
      <c r="K347" s="236"/>
      <c r="L347" s="236"/>
      <c r="M347" s="236"/>
      <c r="N347" s="236"/>
      <c r="O347" s="236"/>
      <c r="P347" s="1087">
        <f t="shared" ref="P347:P357" si="62">SUM(F347:O347)</f>
        <v>0</v>
      </c>
    </row>
    <row r="348" spans="1:16" ht="8.25" hidden="1" customHeight="1" outlineLevel="1" x14ac:dyDescent="0.25">
      <c r="A348" s="118"/>
      <c r="B348" s="1089"/>
      <c r="C348" s="1089"/>
      <c r="D348" s="1090"/>
      <c r="E348" s="1090"/>
      <c r="F348" s="1090"/>
      <c r="G348" s="1090"/>
      <c r="H348" s="1090"/>
      <c r="I348" s="1090"/>
      <c r="J348" s="1090"/>
      <c r="K348" s="1090"/>
      <c r="L348" s="1090"/>
      <c r="M348" s="1090"/>
      <c r="N348" s="1090"/>
      <c r="O348" s="1090"/>
      <c r="P348" s="1090"/>
    </row>
    <row r="349" spans="1:16" hidden="1" collapsed="1" x14ac:dyDescent="0.25">
      <c r="A349" s="1118" t="s">
        <v>2603</v>
      </c>
      <c r="B349" s="1100" t="str">
        <f>IF($C$13="Incremental","P&amp;L Impact Year over Year","Savings")</f>
        <v>Savings</v>
      </c>
      <c r="C349" s="1097"/>
      <c r="D349" s="1102">
        <f>SUM(D350:D357)</f>
        <v>0</v>
      </c>
      <c r="E349" s="1102">
        <f t="shared" ref="E349" si="63">SUM(E350:E357)</f>
        <v>0</v>
      </c>
      <c r="F349" s="1103">
        <f>D349+E349</f>
        <v>0</v>
      </c>
      <c r="G349" s="1102">
        <f t="shared" ref="G349:O349" si="64">SUM(G350:G357)</f>
        <v>0</v>
      </c>
      <c r="H349" s="1102">
        <f t="shared" si="64"/>
        <v>0</v>
      </c>
      <c r="I349" s="1102">
        <f t="shared" si="64"/>
        <v>0</v>
      </c>
      <c r="J349" s="1102">
        <f t="shared" si="64"/>
        <v>0</v>
      </c>
      <c r="K349" s="1102">
        <f t="shared" si="64"/>
        <v>0</v>
      </c>
      <c r="L349" s="1102">
        <f t="shared" si="64"/>
        <v>0</v>
      </c>
      <c r="M349" s="1102">
        <f t="shared" si="64"/>
        <v>0</v>
      </c>
      <c r="N349" s="1102">
        <f t="shared" si="64"/>
        <v>0</v>
      </c>
      <c r="O349" s="1102">
        <f t="shared" si="64"/>
        <v>0</v>
      </c>
      <c r="P349" s="1104">
        <f t="shared" si="62"/>
        <v>0</v>
      </c>
    </row>
    <row r="350" spans="1:16" hidden="1" outlineLevel="1" x14ac:dyDescent="0.25">
      <c r="A350" s="118"/>
      <c r="B350" s="1085" t="s">
        <v>492</v>
      </c>
      <c r="C350" s="1085"/>
      <c r="D350" s="236"/>
      <c r="E350" s="236"/>
      <c r="F350" s="236">
        <f t="shared" ref="F350:F357" si="65">D350+E350</f>
        <v>0</v>
      </c>
      <c r="G350" s="236"/>
      <c r="H350" s="236"/>
      <c r="I350" s="236"/>
      <c r="J350" s="236"/>
      <c r="K350" s="236"/>
      <c r="L350" s="236"/>
      <c r="M350" s="236"/>
      <c r="N350" s="236"/>
      <c r="O350" s="236"/>
      <c r="P350" s="1087">
        <f t="shared" si="62"/>
        <v>0</v>
      </c>
    </row>
    <row r="351" spans="1:16" hidden="1" outlineLevel="1" x14ac:dyDescent="0.25">
      <c r="A351" s="118"/>
      <c r="B351" s="1093" t="s">
        <v>493</v>
      </c>
      <c r="C351" s="1093"/>
      <c r="D351" s="236"/>
      <c r="E351" s="236"/>
      <c r="F351" s="236">
        <f t="shared" si="65"/>
        <v>0</v>
      </c>
      <c r="G351" s="236"/>
      <c r="H351" s="236"/>
      <c r="I351" s="236"/>
      <c r="J351" s="236"/>
      <c r="K351" s="236"/>
      <c r="L351" s="236"/>
      <c r="M351" s="236"/>
      <c r="N351" s="236"/>
      <c r="O351" s="236"/>
      <c r="P351" s="1087">
        <f t="shared" si="62"/>
        <v>0</v>
      </c>
    </row>
    <row r="352" spans="1:16" hidden="1" outlineLevel="1" x14ac:dyDescent="0.25">
      <c r="A352" s="118"/>
      <c r="B352" s="1093" t="s">
        <v>494</v>
      </c>
      <c r="C352" s="1093"/>
      <c r="D352" s="236"/>
      <c r="E352" s="236"/>
      <c r="F352" s="236">
        <f t="shared" si="65"/>
        <v>0</v>
      </c>
      <c r="G352" s="236"/>
      <c r="H352" s="236"/>
      <c r="I352" s="236"/>
      <c r="J352" s="236"/>
      <c r="K352" s="236"/>
      <c r="L352" s="236"/>
      <c r="M352" s="236"/>
      <c r="N352" s="236"/>
      <c r="O352" s="236"/>
      <c r="P352" s="1087">
        <f t="shared" si="62"/>
        <v>0</v>
      </c>
    </row>
    <row r="353" spans="1:18" hidden="1" outlineLevel="1" x14ac:dyDescent="0.25">
      <c r="A353" s="118"/>
      <c r="B353" s="1093"/>
      <c r="C353" s="1093"/>
      <c r="D353" s="236"/>
      <c r="E353" s="236"/>
      <c r="F353" s="236">
        <f t="shared" si="65"/>
        <v>0</v>
      </c>
      <c r="G353" s="236"/>
      <c r="H353" s="236"/>
      <c r="I353" s="236"/>
      <c r="J353" s="236"/>
      <c r="K353" s="236"/>
      <c r="L353" s="236"/>
      <c r="M353" s="236"/>
      <c r="N353" s="236"/>
      <c r="O353" s="236"/>
      <c r="P353" s="1087">
        <f t="shared" si="62"/>
        <v>0</v>
      </c>
    </row>
    <row r="354" spans="1:18" hidden="1" outlineLevel="1" x14ac:dyDescent="0.25">
      <c r="A354" s="118"/>
      <c r="B354" s="1093"/>
      <c r="C354" s="1093"/>
      <c r="D354" s="236"/>
      <c r="E354" s="236"/>
      <c r="F354" s="236">
        <f t="shared" si="65"/>
        <v>0</v>
      </c>
      <c r="G354" s="236"/>
      <c r="H354" s="236"/>
      <c r="I354" s="236"/>
      <c r="J354" s="236"/>
      <c r="K354" s="236"/>
      <c r="L354" s="236"/>
      <c r="M354" s="236"/>
      <c r="N354" s="236"/>
      <c r="O354" s="236"/>
      <c r="P354" s="1087">
        <f t="shared" si="62"/>
        <v>0</v>
      </c>
    </row>
    <row r="355" spans="1:18" hidden="1" outlineLevel="1" x14ac:dyDescent="0.25">
      <c r="A355" s="118"/>
      <c r="B355" s="1093"/>
      <c r="C355" s="1093"/>
      <c r="D355" s="236"/>
      <c r="E355" s="236"/>
      <c r="F355" s="236">
        <f t="shared" si="65"/>
        <v>0</v>
      </c>
      <c r="G355" s="236"/>
      <c r="H355" s="236"/>
      <c r="I355" s="236"/>
      <c r="J355" s="236"/>
      <c r="K355" s="236"/>
      <c r="L355" s="236"/>
      <c r="M355" s="236"/>
      <c r="N355" s="236"/>
      <c r="O355" s="236"/>
      <c r="P355" s="1087">
        <f t="shared" si="62"/>
        <v>0</v>
      </c>
    </row>
    <row r="356" spans="1:18" hidden="1" outlineLevel="1" x14ac:dyDescent="0.25">
      <c r="A356" s="118"/>
      <c r="B356" s="1093"/>
      <c r="C356" s="1093"/>
      <c r="D356" s="236"/>
      <c r="E356" s="236"/>
      <c r="F356" s="236">
        <f t="shared" si="65"/>
        <v>0</v>
      </c>
      <c r="G356" s="236"/>
      <c r="H356" s="236"/>
      <c r="I356" s="236"/>
      <c r="J356" s="236"/>
      <c r="K356" s="236"/>
      <c r="L356" s="236"/>
      <c r="M356" s="236"/>
      <c r="N356" s="236"/>
      <c r="O356" s="236"/>
      <c r="P356" s="1087">
        <f t="shared" si="62"/>
        <v>0</v>
      </c>
    </row>
    <row r="357" spans="1:18" hidden="1" outlineLevel="1" x14ac:dyDescent="0.25">
      <c r="A357" s="118"/>
      <c r="B357" s="1105"/>
      <c r="C357" s="1093"/>
      <c r="D357" s="236"/>
      <c r="E357" s="236"/>
      <c r="F357" s="236">
        <f t="shared" si="65"/>
        <v>0</v>
      </c>
      <c r="G357" s="236"/>
      <c r="H357" s="236"/>
      <c r="I357" s="236"/>
      <c r="J357" s="236"/>
      <c r="K357" s="236"/>
      <c r="L357" s="236"/>
      <c r="M357" s="236"/>
      <c r="N357" s="236"/>
      <c r="O357" s="236"/>
      <c r="P357" s="1087">
        <f t="shared" si="62"/>
        <v>0</v>
      </c>
    </row>
    <row r="358" spans="1:18" ht="7.5" hidden="1" customHeight="1" outlineLevel="1" x14ac:dyDescent="0.25">
      <c r="A358" s="118"/>
      <c r="B358" s="1090"/>
      <c r="C358" s="1090"/>
      <c r="D358" s="1090"/>
      <c r="E358" s="1090"/>
      <c r="F358" s="1090"/>
      <c r="G358" s="1090"/>
      <c r="H358" s="1090"/>
      <c r="I358" s="1090"/>
      <c r="J358" s="1090"/>
      <c r="K358" s="1090"/>
      <c r="L358" s="1090"/>
      <c r="M358" s="1090"/>
      <c r="N358" s="1090"/>
      <c r="O358" s="1090"/>
      <c r="P358" s="1090"/>
    </row>
    <row r="359" spans="1:18" hidden="1" collapsed="1" x14ac:dyDescent="0.25">
      <c r="A359" s="1082" t="s">
        <v>2605</v>
      </c>
      <c r="B359" s="1110" t="s">
        <v>1281</v>
      </c>
      <c r="C359" s="1122"/>
      <c r="D359" s="1123"/>
      <c r="E359" s="1124"/>
      <c r="F359" s="236">
        <f>-(SUM(F283,F304,F323,F335,-F349))</f>
        <v>0</v>
      </c>
      <c r="G359" s="236">
        <f>-(SUM(G283,G304,G323,G335,-G349))</f>
        <v>0</v>
      </c>
      <c r="H359" s="236">
        <f>-(SUM(H283,H304,H323,H335,-H349))</f>
        <v>0</v>
      </c>
      <c r="I359" s="236">
        <f>-(SUM(I283,I304,I323,I335,-I349))</f>
        <v>0</v>
      </c>
      <c r="J359" s="236">
        <f>-(SUM(J283,J304,J323,J335,-J349))</f>
        <v>0</v>
      </c>
      <c r="K359" s="236">
        <f t="shared" ref="K359:O359" si="66">-(SUM(K283,K304,K323,K335,-K349))</f>
        <v>0</v>
      </c>
      <c r="L359" s="236">
        <f t="shared" si="66"/>
        <v>0</v>
      </c>
      <c r="M359" s="236">
        <f t="shared" si="66"/>
        <v>0</v>
      </c>
      <c r="N359" s="236">
        <f t="shared" si="66"/>
        <v>0</v>
      </c>
      <c r="O359" s="236">
        <f t="shared" si="66"/>
        <v>0</v>
      </c>
      <c r="P359" s="1135"/>
    </row>
    <row r="360" spans="1:18" hidden="1" x14ac:dyDescent="0.25">
      <c r="A360" s="118"/>
      <c r="B360" s="1134" t="s">
        <v>1250</v>
      </c>
      <c r="C360" s="1125"/>
      <c r="D360" s="1126"/>
      <c r="E360" s="1127"/>
      <c r="F360" s="236">
        <f>F359</f>
        <v>0</v>
      </c>
      <c r="G360" s="236">
        <f>F360+G359</f>
        <v>0</v>
      </c>
      <c r="H360" s="236">
        <f>G360+H359</f>
        <v>0</v>
      </c>
      <c r="I360" s="236">
        <f>H360+I359</f>
        <v>0</v>
      </c>
      <c r="J360" s="236">
        <f>I360+J359</f>
        <v>0</v>
      </c>
      <c r="K360" s="236">
        <f t="shared" ref="K360:O360" si="67">J360+K359</f>
        <v>0</v>
      </c>
      <c r="L360" s="236">
        <f t="shared" si="67"/>
        <v>0</v>
      </c>
      <c r="M360" s="236">
        <f t="shared" si="67"/>
        <v>0</v>
      </c>
      <c r="N360" s="236">
        <f t="shared" si="67"/>
        <v>0</v>
      </c>
      <c r="O360" s="236">
        <f t="shared" si="67"/>
        <v>0</v>
      </c>
      <c r="P360" s="1136"/>
    </row>
    <row r="361" spans="1:18" hidden="1" x14ac:dyDescent="0.25">
      <c r="A361" s="118"/>
      <c r="B361" s="1109" t="s">
        <v>1282</v>
      </c>
      <c r="C361" s="1128"/>
      <c r="D361" s="1129"/>
      <c r="E361" s="1130"/>
      <c r="F361" s="1094">
        <f>IF(F360&lt;0,"",0)</f>
        <v>0</v>
      </c>
      <c r="G361" s="1094" t="str">
        <f>IFERROR(IF(G360&lt;0,"",ABS(F360/G359)),"")</f>
        <v/>
      </c>
      <c r="H361" s="1094" t="str">
        <f>IFERROR(IF(H360&lt;0,"",ABS(G360/H359)),"")</f>
        <v/>
      </c>
      <c r="I361" s="1094" t="str">
        <f>IFERROR(IF(I360&lt;0,"",ABS(H360/I359)),"")</f>
        <v/>
      </c>
      <c r="J361" s="1094" t="str">
        <f>IFERROR(IF(J360&lt;0,"",ABS(I360/J359)),"")</f>
        <v/>
      </c>
      <c r="K361" s="1094" t="str">
        <f t="shared" ref="K361:O361" si="68">IFERROR(IF(K360&lt;0,"",ABS(J360/K359)),"")</f>
        <v/>
      </c>
      <c r="L361" s="1094" t="str">
        <f t="shared" si="68"/>
        <v/>
      </c>
      <c r="M361" s="1094" t="str">
        <f t="shared" si="68"/>
        <v/>
      </c>
      <c r="N361" s="1094" t="str">
        <f t="shared" si="68"/>
        <v/>
      </c>
      <c r="O361" s="1094" t="str">
        <f t="shared" si="68"/>
        <v/>
      </c>
      <c r="P361" s="1137"/>
    </row>
    <row r="362" spans="1:18" hidden="1" x14ac:dyDescent="0.25">
      <c r="A362" s="118"/>
      <c r="B362" s="1109" t="s">
        <v>1283</v>
      </c>
      <c r="C362" s="1131"/>
      <c r="D362" s="1132"/>
      <c r="E362" s="1133"/>
      <c r="F362" s="1095">
        <v>1</v>
      </c>
      <c r="G362" s="1095">
        <v>2</v>
      </c>
      <c r="H362" s="1095">
        <v>3</v>
      </c>
      <c r="I362" s="1095">
        <v>4</v>
      </c>
      <c r="J362" s="1095">
        <v>5</v>
      </c>
      <c r="K362" s="1095">
        <v>6</v>
      </c>
      <c r="L362" s="1095">
        <v>7</v>
      </c>
      <c r="M362" s="1095">
        <v>8</v>
      </c>
      <c r="N362" s="1095">
        <v>9</v>
      </c>
      <c r="O362" s="1095">
        <v>10</v>
      </c>
      <c r="P362" s="1137"/>
    </row>
    <row r="363" spans="1:18" hidden="1" x14ac:dyDescent="0.25">
      <c r="A363" s="118"/>
      <c r="B363" s="2070"/>
      <c r="C363" s="2070"/>
      <c r="D363" s="673"/>
      <c r="E363" s="673"/>
      <c r="F363" s="672"/>
      <c r="G363" s="672"/>
      <c r="H363" s="672"/>
      <c r="I363" s="672"/>
      <c r="P363" s="1096" t="str">
        <f>IF($C$13="Incremental","ROI(Costs to Savings ratio)","Pay Back")</f>
        <v>Pay Back</v>
      </c>
      <c r="Q363" s="2241">
        <f>IFERROR(IF($C$13="Incremental",IF($F$11/$F$14&lt;0,"Not Profitable",$F$11/$F$14),COUNTIF(F360:O360,"&lt;0")+INDEX(F361:O361,,COUNTIF(F360:O360,"&lt;0")+1)),"Not Profitable")</f>
        <v>0</v>
      </c>
      <c r="R363" s="1112" t="str">
        <f>IF(Q363&lt;&gt;"Not Profitable","Years", " ")</f>
        <v>Years</v>
      </c>
    </row>
    <row r="364" spans="1:18" hidden="1" x14ac:dyDescent="0.25">
      <c r="A364" s="118"/>
      <c r="P364" s="1375" t="str">
        <f>IF(Q364&lt;=0,"Total Expenses","Total Savings")</f>
        <v>Total Expenses</v>
      </c>
      <c r="Q364" s="1111">
        <f>IF($C$13="Incremental",(-P304-P323-P335+P349),(-(P283+P304+P323+P335))+P349)</f>
        <v>0</v>
      </c>
    </row>
    <row r="365" spans="1:18" hidden="1" x14ac:dyDescent="0.25">
      <c r="A365" s="118"/>
    </row>
    <row r="366" spans="1:18" hidden="1" x14ac:dyDescent="0.25">
      <c r="A366" s="118"/>
    </row>
    <row r="367" spans="1:18" ht="15.75" hidden="1" x14ac:dyDescent="0.25">
      <c r="A367" s="1139" t="s">
        <v>2598</v>
      </c>
      <c r="B367" s="1099" t="s">
        <v>7906</v>
      </c>
      <c r="C367" s="1099" t="s">
        <v>122</v>
      </c>
      <c r="D367" s="1099" t="str">
        <f>CONCATENATE( Finance!D$13 &amp; " H1" )</f>
        <v>N/A H1</v>
      </c>
      <c r="E367" s="1099" t="str">
        <f>CONCATENATE( Finance!D$13 &amp; " H2" )</f>
        <v>N/A H2</v>
      </c>
      <c r="F367" s="1099" t="str">
        <f>CONCATENATE("Total"," " &amp; Finance!$D$13 )</f>
        <v>Total N/A</v>
      </c>
      <c r="G367" s="1099" t="e">
        <f>Finance!$D$13+1</f>
        <v>#VALUE!</v>
      </c>
      <c r="H367" s="1099" t="e">
        <f t="shared" ref="H367:O367" si="69">G367+1</f>
        <v>#VALUE!</v>
      </c>
      <c r="I367" s="1099" t="e">
        <f t="shared" si="69"/>
        <v>#VALUE!</v>
      </c>
      <c r="J367" s="1099" t="e">
        <f t="shared" si="69"/>
        <v>#VALUE!</v>
      </c>
      <c r="K367" s="1099" t="e">
        <f t="shared" si="69"/>
        <v>#VALUE!</v>
      </c>
      <c r="L367" s="1099" t="e">
        <f t="shared" si="69"/>
        <v>#VALUE!</v>
      </c>
      <c r="M367" s="1099" t="e">
        <f t="shared" si="69"/>
        <v>#VALUE!</v>
      </c>
      <c r="N367" s="1099" t="e">
        <f t="shared" si="69"/>
        <v>#VALUE!</v>
      </c>
      <c r="O367" s="1099" t="e">
        <f t="shared" si="69"/>
        <v>#VALUE!</v>
      </c>
      <c r="P367" s="1099" t="s">
        <v>447</v>
      </c>
    </row>
    <row r="368" spans="1:18" hidden="1" x14ac:dyDescent="0.25">
      <c r="A368" s="1138" t="s">
        <v>2599</v>
      </c>
      <c r="B368" s="1097" t="s">
        <v>448</v>
      </c>
      <c r="C368" s="1097"/>
      <c r="D368" s="1098">
        <f>SUM(D369:D387)</f>
        <v>0</v>
      </c>
      <c r="E368" s="1098">
        <f>SUM(E369:E387)</f>
        <v>0</v>
      </c>
      <c r="F368" s="1098">
        <f>D368+E368</f>
        <v>0</v>
      </c>
      <c r="G368" s="1098">
        <f>SUM(G369:G387)</f>
        <v>0</v>
      </c>
      <c r="H368" s="1098">
        <f>SUM(H369:H387)</f>
        <v>0</v>
      </c>
      <c r="I368" s="1098">
        <f>SUM(I369:I387)</f>
        <v>0</v>
      </c>
      <c r="J368" s="1098">
        <f>SUM(J369:J387)</f>
        <v>0</v>
      </c>
      <c r="K368" s="1098">
        <f t="shared" ref="K368:O368" si="70">SUM(K369:K387)</f>
        <v>0</v>
      </c>
      <c r="L368" s="1098">
        <f t="shared" si="70"/>
        <v>0</v>
      </c>
      <c r="M368" s="1098">
        <f t="shared" si="70"/>
        <v>0</v>
      </c>
      <c r="N368" s="1098">
        <f t="shared" si="70"/>
        <v>0</v>
      </c>
      <c r="O368" s="1098">
        <f t="shared" si="70"/>
        <v>0</v>
      </c>
      <c r="P368" s="1104">
        <f t="shared" ref="P368:P431" si="71">SUM(F368:O368)</f>
        <v>0</v>
      </c>
    </row>
    <row r="369" spans="1:16" hidden="1" outlineLevel="1" x14ac:dyDescent="0.25">
      <c r="A369" s="118"/>
      <c r="B369" s="1086" t="s">
        <v>449</v>
      </c>
      <c r="C369" s="1086"/>
      <c r="D369" s="236"/>
      <c r="E369" s="236"/>
      <c r="F369" s="236">
        <f t="shared" ref="F369:F387" si="72">D369+E369</f>
        <v>0</v>
      </c>
      <c r="G369" s="236"/>
      <c r="H369" s="236"/>
      <c r="I369" s="236"/>
      <c r="J369" s="236"/>
      <c r="K369" s="236"/>
      <c r="L369" s="236"/>
      <c r="M369" s="236"/>
      <c r="N369" s="236"/>
      <c r="O369" s="236"/>
      <c r="P369" s="1087">
        <f t="shared" si="71"/>
        <v>0</v>
      </c>
    </row>
    <row r="370" spans="1:16" hidden="1" outlineLevel="1" x14ac:dyDescent="0.25">
      <c r="A370" s="118"/>
      <c r="B370" s="1086" t="s">
        <v>450</v>
      </c>
      <c r="C370" s="1086"/>
      <c r="D370" s="236"/>
      <c r="E370" s="236"/>
      <c r="F370" s="236">
        <f t="shared" si="72"/>
        <v>0</v>
      </c>
      <c r="G370" s="236"/>
      <c r="H370" s="236"/>
      <c r="I370" s="236"/>
      <c r="J370" s="236"/>
      <c r="K370" s="236"/>
      <c r="L370" s="236"/>
      <c r="M370" s="236"/>
      <c r="N370" s="236"/>
      <c r="O370" s="236"/>
      <c r="P370" s="1087">
        <f t="shared" si="71"/>
        <v>0</v>
      </c>
    </row>
    <row r="371" spans="1:16" hidden="1" outlineLevel="1" x14ac:dyDescent="0.25">
      <c r="A371" s="118"/>
      <c r="B371" s="1086" t="s">
        <v>451</v>
      </c>
      <c r="C371" s="1086"/>
      <c r="D371" s="236"/>
      <c r="E371" s="236"/>
      <c r="F371" s="236">
        <f t="shared" si="72"/>
        <v>0</v>
      </c>
      <c r="G371" s="236"/>
      <c r="H371" s="236"/>
      <c r="I371" s="236"/>
      <c r="J371" s="236"/>
      <c r="K371" s="236"/>
      <c r="L371" s="236"/>
      <c r="M371" s="236"/>
      <c r="N371" s="236"/>
      <c r="O371" s="236"/>
      <c r="P371" s="1087">
        <f t="shared" si="71"/>
        <v>0</v>
      </c>
    </row>
    <row r="372" spans="1:16" hidden="1" outlineLevel="1" x14ac:dyDescent="0.25">
      <c r="A372" s="118"/>
      <c r="B372" s="1086" t="s">
        <v>452</v>
      </c>
      <c r="C372" s="1086"/>
      <c r="D372" s="236"/>
      <c r="E372" s="236"/>
      <c r="F372" s="236">
        <f t="shared" si="72"/>
        <v>0</v>
      </c>
      <c r="G372" s="236"/>
      <c r="H372" s="236"/>
      <c r="I372" s="236"/>
      <c r="J372" s="236"/>
      <c r="K372" s="236"/>
      <c r="L372" s="236"/>
      <c r="M372" s="236"/>
      <c r="N372" s="236"/>
      <c r="O372" s="236"/>
      <c r="P372" s="1087">
        <f t="shared" si="71"/>
        <v>0</v>
      </c>
    </row>
    <row r="373" spans="1:16" hidden="1" outlineLevel="1" x14ac:dyDescent="0.25">
      <c r="A373" s="118"/>
      <c r="B373" s="1086" t="s">
        <v>453</v>
      </c>
      <c r="C373" s="1086"/>
      <c r="D373" s="236"/>
      <c r="E373" s="236"/>
      <c r="F373" s="236">
        <f t="shared" si="72"/>
        <v>0</v>
      </c>
      <c r="G373" s="236"/>
      <c r="H373" s="236"/>
      <c r="I373" s="236"/>
      <c r="J373" s="236"/>
      <c r="K373" s="236"/>
      <c r="L373" s="236"/>
      <c r="M373" s="236"/>
      <c r="N373" s="236"/>
      <c r="O373" s="236"/>
      <c r="P373" s="1087">
        <f t="shared" si="71"/>
        <v>0</v>
      </c>
    </row>
    <row r="374" spans="1:16" hidden="1" outlineLevel="1" x14ac:dyDescent="0.25">
      <c r="A374" s="118"/>
      <c r="B374" s="1086" t="s">
        <v>454</v>
      </c>
      <c r="C374" s="1086"/>
      <c r="D374" s="236"/>
      <c r="E374" s="236"/>
      <c r="F374" s="236">
        <f t="shared" si="72"/>
        <v>0</v>
      </c>
      <c r="G374" s="236"/>
      <c r="H374" s="236"/>
      <c r="I374" s="236"/>
      <c r="J374" s="236"/>
      <c r="K374" s="236"/>
      <c r="L374" s="236"/>
      <c r="M374" s="236"/>
      <c r="N374" s="236"/>
      <c r="O374" s="236"/>
      <c r="P374" s="1087">
        <f t="shared" si="71"/>
        <v>0</v>
      </c>
    </row>
    <row r="375" spans="1:16" hidden="1" outlineLevel="1" x14ac:dyDescent="0.25">
      <c r="A375" s="118"/>
      <c r="B375" s="1086" t="s">
        <v>455</v>
      </c>
      <c r="C375" s="1086"/>
      <c r="D375" s="236"/>
      <c r="E375" s="236"/>
      <c r="F375" s="236">
        <f t="shared" si="72"/>
        <v>0</v>
      </c>
      <c r="G375" s="236"/>
      <c r="H375" s="236"/>
      <c r="I375" s="236"/>
      <c r="J375" s="236"/>
      <c r="K375" s="236"/>
      <c r="L375" s="236"/>
      <c r="M375" s="236"/>
      <c r="N375" s="236"/>
      <c r="O375" s="236"/>
      <c r="P375" s="1087">
        <f t="shared" si="71"/>
        <v>0</v>
      </c>
    </row>
    <row r="376" spans="1:16" hidden="1" outlineLevel="1" x14ac:dyDescent="0.25">
      <c r="A376" s="118"/>
      <c r="B376" s="1086" t="s">
        <v>7565</v>
      </c>
      <c r="C376" s="1086"/>
      <c r="D376" s="236"/>
      <c r="E376" s="236"/>
      <c r="F376" s="236">
        <f t="shared" si="72"/>
        <v>0</v>
      </c>
      <c r="G376" s="236"/>
      <c r="H376" s="236"/>
      <c r="I376" s="236"/>
      <c r="J376" s="236"/>
      <c r="K376" s="236"/>
      <c r="L376" s="236"/>
      <c r="M376" s="236"/>
      <c r="N376" s="236"/>
      <c r="O376" s="236"/>
      <c r="P376" s="1087">
        <f t="shared" si="71"/>
        <v>0</v>
      </c>
    </row>
    <row r="377" spans="1:16" hidden="1" outlineLevel="1" x14ac:dyDescent="0.25">
      <c r="A377" s="118"/>
      <c r="B377" s="1086" t="s">
        <v>7566</v>
      </c>
      <c r="C377" s="1086"/>
      <c r="D377" s="236"/>
      <c r="E377" s="236"/>
      <c r="F377" s="236">
        <f t="shared" si="72"/>
        <v>0</v>
      </c>
      <c r="G377" s="236"/>
      <c r="H377" s="236"/>
      <c r="I377" s="236"/>
      <c r="J377" s="236"/>
      <c r="K377" s="236"/>
      <c r="L377" s="236"/>
      <c r="M377" s="236"/>
      <c r="N377" s="236"/>
      <c r="O377" s="236"/>
      <c r="P377" s="1087">
        <f t="shared" si="71"/>
        <v>0</v>
      </c>
    </row>
    <row r="378" spans="1:16" hidden="1" outlineLevel="1" x14ac:dyDescent="0.25">
      <c r="A378" s="118"/>
      <c r="B378" s="1086" t="s">
        <v>456</v>
      </c>
      <c r="C378" s="1086"/>
      <c r="D378" s="236"/>
      <c r="E378" s="236"/>
      <c r="F378" s="236">
        <f t="shared" si="72"/>
        <v>0</v>
      </c>
      <c r="G378" s="236"/>
      <c r="H378" s="236"/>
      <c r="I378" s="236"/>
      <c r="J378" s="236"/>
      <c r="K378" s="236"/>
      <c r="L378" s="236"/>
      <c r="M378" s="236"/>
      <c r="N378" s="236"/>
      <c r="O378" s="236"/>
      <c r="P378" s="1087">
        <f t="shared" si="71"/>
        <v>0</v>
      </c>
    </row>
    <row r="379" spans="1:16" hidden="1" outlineLevel="1" x14ac:dyDescent="0.25">
      <c r="A379" s="118"/>
      <c r="B379" s="1086" t="s">
        <v>457</v>
      </c>
      <c r="C379" s="1086"/>
      <c r="D379" s="236"/>
      <c r="E379" s="236"/>
      <c r="F379" s="236">
        <f t="shared" si="72"/>
        <v>0</v>
      </c>
      <c r="G379" s="236"/>
      <c r="H379" s="236"/>
      <c r="I379" s="236"/>
      <c r="J379" s="236"/>
      <c r="K379" s="236"/>
      <c r="L379" s="236"/>
      <c r="M379" s="236"/>
      <c r="N379" s="236"/>
      <c r="O379" s="236"/>
      <c r="P379" s="1087">
        <f t="shared" si="71"/>
        <v>0</v>
      </c>
    </row>
    <row r="380" spans="1:16" hidden="1" outlineLevel="1" x14ac:dyDescent="0.25">
      <c r="A380" s="118"/>
      <c r="B380" s="1086" t="s">
        <v>458</v>
      </c>
      <c r="C380" s="1086"/>
      <c r="D380" s="236"/>
      <c r="E380" s="236"/>
      <c r="F380" s="236">
        <f t="shared" si="72"/>
        <v>0</v>
      </c>
      <c r="G380" s="236"/>
      <c r="H380" s="236"/>
      <c r="I380" s="236"/>
      <c r="J380" s="236"/>
      <c r="K380" s="236"/>
      <c r="L380" s="236"/>
      <c r="M380" s="236"/>
      <c r="N380" s="236"/>
      <c r="O380" s="236"/>
      <c r="P380" s="1087">
        <f t="shared" si="71"/>
        <v>0</v>
      </c>
    </row>
    <row r="381" spans="1:16" hidden="1" outlineLevel="1" x14ac:dyDescent="0.25">
      <c r="A381" s="118"/>
      <c r="B381" s="1086" t="s">
        <v>459</v>
      </c>
      <c r="C381" s="1086"/>
      <c r="D381" s="236"/>
      <c r="E381" s="236"/>
      <c r="F381" s="236">
        <f t="shared" si="72"/>
        <v>0</v>
      </c>
      <c r="G381" s="236"/>
      <c r="H381" s="236"/>
      <c r="I381" s="236"/>
      <c r="J381" s="236"/>
      <c r="K381" s="236"/>
      <c r="L381" s="236"/>
      <c r="M381" s="236"/>
      <c r="N381" s="236"/>
      <c r="O381" s="236"/>
      <c r="P381" s="1087">
        <f t="shared" si="71"/>
        <v>0</v>
      </c>
    </row>
    <row r="382" spans="1:16" hidden="1" outlineLevel="1" x14ac:dyDescent="0.25">
      <c r="A382" s="118"/>
      <c r="B382" s="1086" t="s">
        <v>460</v>
      </c>
      <c r="C382" s="1086"/>
      <c r="D382" s="236"/>
      <c r="E382" s="236"/>
      <c r="F382" s="236">
        <f t="shared" si="72"/>
        <v>0</v>
      </c>
      <c r="G382" s="236"/>
      <c r="H382" s="236"/>
      <c r="I382" s="236"/>
      <c r="J382" s="236"/>
      <c r="K382" s="236"/>
      <c r="L382" s="236"/>
      <c r="M382" s="236"/>
      <c r="N382" s="236"/>
      <c r="O382" s="236"/>
      <c r="P382" s="1087">
        <f t="shared" si="71"/>
        <v>0</v>
      </c>
    </row>
    <row r="383" spans="1:16" hidden="1" outlineLevel="1" x14ac:dyDescent="0.25">
      <c r="A383" s="118"/>
      <c r="B383" s="1086" t="s">
        <v>7567</v>
      </c>
      <c r="C383" s="1086"/>
      <c r="D383" s="236"/>
      <c r="E383" s="236"/>
      <c r="F383" s="236">
        <f t="shared" si="72"/>
        <v>0</v>
      </c>
      <c r="G383" s="236"/>
      <c r="H383" s="236"/>
      <c r="I383" s="236"/>
      <c r="J383" s="236"/>
      <c r="K383" s="236"/>
      <c r="L383" s="236"/>
      <c r="M383" s="236"/>
      <c r="N383" s="236"/>
      <c r="O383" s="236"/>
      <c r="P383" s="1087">
        <f t="shared" si="71"/>
        <v>0</v>
      </c>
    </row>
    <row r="384" spans="1:16" hidden="1" outlineLevel="1" x14ac:dyDescent="0.25">
      <c r="A384" s="118"/>
      <c r="B384" s="1086" t="s">
        <v>461</v>
      </c>
      <c r="C384" s="1086"/>
      <c r="D384" s="236"/>
      <c r="E384" s="236"/>
      <c r="F384" s="236">
        <f t="shared" si="72"/>
        <v>0</v>
      </c>
      <c r="G384" s="236"/>
      <c r="H384" s="236"/>
      <c r="I384" s="236"/>
      <c r="J384" s="236"/>
      <c r="K384" s="236"/>
      <c r="L384" s="236"/>
      <c r="M384" s="236"/>
      <c r="N384" s="236"/>
      <c r="O384" s="236"/>
      <c r="P384" s="1087">
        <f t="shared" si="71"/>
        <v>0</v>
      </c>
    </row>
    <row r="385" spans="1:16" hidden="1" outlineLevel="1" x14ac:dyDescent="0.25">
      <c r="A385" s="118"/>
      <c r="B385" s="1086" t="s">
        <v>668</v>
      </c>
      <c r="C385" s="1086"/>
      <c r="D385" s="236"/>
      <c r="E385" s="236"/>
      <c r="F385" s="236">
        <f t="shared" si="72"/>
        <v>0</v>
      </c>
      <c r="G385" s="236"/>
      <c r="H385" s="236"/>
      <c r="I385" s="236"/>
      <c r="J385" s="236"/>
      <c r="K385" s="236"/>
      <c r="L385" s="236"/>
      <c r="M385" s="236"/>
      <c r="N385" s="236"/>
      <c r="O385" s="236"/>
      <c r="P385" s="1087">
        <f t="shared" si="71"/>
        <v>0</v>
      </c>
    </row>
    <row r="386" spans="1:16" hidden="1" outlineLevel="1" x14ac:dyDescent="0.25">
      <c r="A386" s="118"/>
      <c r="B386" s="1086" t="s">
        <v>462</v>
      </c>
      <c r="C386" s="1086"/>
      <c r="D386" s="236"/>
      <c r="E386" s="236"/>
      <c r="F386" s="236">
        <f t="shared" si="72"/>
        <v>0</v>
      </c>
      <c r="G386" s="236"/>
      <c r="H386" s="236"/>
      <c r="I386" s="236"/>
      <c r="J386" s="236"/>
      <c r="K386" s="236"/>
      <c r="L386" s="236"/>
      <c r="M386" s="236"/>
      <c r="N386" s="236"/>
      <c r="O386" s="236"/>
      <c r="P386" s="1087">
        <f t="shared" si="71"/>
        <v>0</v>
      </c>
    </row>
    <row r="387" spans="1:16" hidden="1" outlineLevel="1" x14ac:dyDescent="0.25">
      <c r="A387" s="118"/>
      <c r="B387" s="1088" t="s">
        <v>517</v>
      </c>
      <c r="C387" s="1088"/>
      <c r="D387" s="236"/>
      <c r="E387" s="236"/>
      <c r="F387" s="236">
        <f t="shared" si="72"/>
        <v>0</v>
      </c>
      <c r="G387" s="236"/>
      <c r="H387" s="236"/>
      <c r="I387" s="236"/>
      <c r="J387" s="236"/>
      <c r="K387" s="236"/>
      <c r="L387" s="236"/>
      <c r="M387" s="236"/>
      <c r="N387" s="236"/>
      <c r="O387" s="236"/>
      <c r="P387" s="1087">
        <f t="shared" si="71"/>
        <v>0</v>
      </c>
    </row>
    <row r="388" spans="1:16" ht="6" hidden="1" customHeight="1" outlineLevel="1" x14ac:dyDescent="0.25">
      <c r="A388" s="118"/>
      <c r="B388" s="1089"/>
      <c r="C388" s="1089"/>
      <c r="D388" s="1090"/>
      <c r="E388" s="1090"/>
      <c r="F388" s="1090"/>
      <c r="G388" s="1090"/>
      <c r="H388" s="1090"/>
      <c r="I388" s="1090"/>
      <c r="J388" s="1090"/>
      <c r="K388" s="1090"/>
      <c r="L388" s="1090"/>
      <c r="M388" s="1090"/>
      <c r="N388" s="1090"/>
      <c r="O388" s="1090"/>
      <c r="P388" s="1090"/>
    </row>
    <row r="389" spans="1:16" hidden="1" collapsed="1" x14ac:dyDescent="0.25">
      <c r="A389" s="1118" t="s">
        <v>2600</v>
      </c>
      <c r="B389" s="1101" t="s">
        <v>463</v>
      </c>
      <c r="C389" s="1097"/>
      <c r="D389" s="1102">
        <f>SUM(D390:D406)</f>
        <v>0</v>
      </c>
      <c r="E389" s="1102">
        <f>SUM(E390:E406)</f>
        <v>0</v>
      </c>
      <c r="F389" s="1103">
        <f>D389+E389</f>
        <v>0</v>
      </c>
      <c r="G389" s="1102">
        <f>SUM(G390:G406)</f>
        <v>0</v>
      </c>
      <c r="H389" s="1102">
        <f>SUM(H390:H406)</f>
        <v>0</v>
      </c>
      <c r="I389" s="1102">
        <f>SUM(I390:I406)</f>
        <v>0</v>
      </c>
      <c r="J389" s="1102">
        <f>SUM(J390:J397)</f>
        <v>0</v>
      </c>
      <c r="K389" s="1102">
        <f t="shared" ref="K389:O389" si="73">SUM(K390:K397)</f>
        <v>0</v>
      </c>
      <c r="L389" s="1102">
        <f t="shared" si="73"/>
        <v>0</v>
      </c>
      <c r="M389" s="1102">
        <f t="shared" si="73"/>
        <v>0</v>
      </c>
      <c r="N389" s="1102">
        <f t="shared" si="73"/>
        <v>0</v>
      </c>
      <c r="O389" s="1102">
        <f t="shared" si="73"/>
        <v>0</v>
      </c>
      <c r="P389" s="1104">
        <f t="shared" si="71"/>
        <v>0</v>
      </c>
    </row>
    <row r="390" spans="1:16" hidden="1" outlineLevel="1" x14ac:dyDescent="0.25">
      <c r="A390" s="118"/>
      <c r="B390" s="1091" t="s">
        <v>464</v>
      </c>
      <c r="C390" s="1091"/>
      <c r="D390" s="236"/>
      <c r="E390" s="236"/>
      <c r="F390" s="236">
        <f t="shared" ref="F390:F406" si="74">D390+E390</f>
        <v>0</v>
      </c>
      <c r="G390" s="236"/>
      <c r="H390" s="236"/>
      <c r="I390" s="236"/>
      <c r="J390" s="236"/>
      <c r="K390" s="236"/>
      <c r="L390" s="236"/>
      <c r="M390" s="236"/>
      <c r="N390" s="236"/>
      <c r="O390" s="236"/>
      <c r="P390" s="1087">
        <f t="shared" si="71"/>
        <v>0</v>
      </c>
    </row>
    <row r="391" spans="1:16" hidden="1" outlineLevel="1" x14ac:dyDescent="0.25">
      <c r="A391" s="118"/>
      <c r="B391" s="1086" t="s">
        <v>465</v>
      </c>
      <c r="C391" s="1086"/>
      <c r="D391" s="236"/>
      <c r="E391" s="236"/>
      <c r="F391" s="236">
        <f t="shared" si="74"/>
        <v>0</v>
      </c>
      <c r="G391" s="236"/>
      <c r="H391" s="236"/>
      <c r="I391" s="236"/>
      <c r="J391" s="236"/>
      <c r="K391" s="236"/>
      <c r="L391" s="236"/>
      <c r="M391" s="236"/>
      <c r="N391" s="236"/>
      <c r="O391" s="236"/>
      <c r="P391" s="1087">
        <f t="shared" si="71"/>
        <v>0</v>
      </c>
    </row>
    <row r="392" spans="1:16" hidden="1" outlineLevel="1" x14ac:dyDescent="0.25">
      <c r="A392" s="118"/>
      <c r="B392" s="1086" t="s">
        <v>451</v>
      </c>
      <c r="C392" s="1086"/>
      <c r="D392" s="236"/>
      <c r="E392" s="236"/>
      <c r="F392" s="236">
        <f t="shared" si="74"/>
        <v>0</v>
      </c>
      <c r="G392" s="236"/>
      <c r="H392" s="236"/>
      <c r="I392" s="236"/>
      <c r="J392" s="236"/>
      <c r="K392" s="236"/>
      <c r="L392" s="236"/>
      <c r="M392" s="236"/>
      <c r="N392" s="236"/>
      <c r="O392" s="236"/>
      <c r="P392" s="1087">
        <f t="shared" si="71"/>
        <v>0</v>
      </c>
    </row>
    <row r="393" spans="1:16" hidden="1" outlineLevel="1" x14ac:dyDescent="0.25">
      <c r="A393" s="118"/>
      <c r="B393" s="1086" t="s">
        <v>452</v>
      </c>
      <c r="C393" s="1086"/>
      <c r="D393" s="236"/>
      <c r="E393" s="236"/>
      <c r="F393" s="236">
        <f t="shared" si="74"/>
        <v>0</v>
      </c>
      <c r="G393" s="236"/>
      <c r="H393" s="236"/>
      <c r="I393" s="236"/>
      <c r="J393" s="236"/>
      <c r="K393" s="236"/>
      <c r="L393" s="236"/>
      <c r="M393" s="236"/>
      <c r="N393" s="236"/>
      <c r="O393" s="236"/>
      <c r="P393" s="1087">
        <f t="shared" si="71"/>
        <v>0</v>
      </c>
    </row>
    <row r="394" spans="1:16" hidden="1" outlineLevel="1" x14ac:dyDescent="0.25">
      <c r="A394" s="118"/>
      <c r="B394" s="1091" t="s">
        <v>7568</v>
      </c>
      <c r="C394" s="1091"/>
      <c r="D394" s="236"/>
      <c r="E394" s="236"/>
      <c r="F394" s="236">
        <f t="shared" si="74"/>
        <v>0</v>
      </c>
      <c r="G394" s="236"/>
      <c r="H394" s="236"/>
      <c r="I394" s="236"/>
      <c r="J394" s="236"/>
      <c r="K394" s="236"/>
      <c r="L394" s="236"/>
      <c r="M394" s="236"/>
      <c r="N394" s="236"/>
      <c r="O394" s="236"/>
      <c r="P394" s="1087">
        <f t="shared" si="71"/>
        <v>0</v>
      </c>
    </row>
    <row r="395" spans="1:16" hidden="1" outlineLevel="1" x14ac:dyDescent="0.25">
      <c r="A395" s="118"/>
      <c r="B395" s="1091" t="s">
        <v>466</v>
      </c>
      <c r="C395" s="1091"/>
      <c r="D395" s="236"/>
      <c r="E395" s="236"/>
      <c r="F395" s="236">
        <f t="shared" si="74"/>
        <v>0</v>
      </c>
      <c r="G395" s="236"/>
      <c r="H395" s="236"/>
      <c r="I395" s="236"/>
      <c r="J395" s="236"/>
      <c r="K395" s="236"/>
      <c r="L395" s="236"/>
      <c r="M395" s="236"/>
      <c r="N395" s="236"/>
      <c r="O395" s="236"/>
      <c r="P395" s="1087">
        <f t="shared" si="71"/>
        <v>0</v>
      </c>
    </row>
    <row r="396" spans="1:16" hidden="1" outlineLevel="1" x14ac:dyDescent="0.25">
      <c r="A396" s="118"/>
      <c r="B396" s="1091" t="s">
        <v>467</v>
      </c>
      <c r="C396" s="1091"/>
      <c r="D396" s="236"/>
      <c r="E396" s="236"/>
      <c r="F396" s="236">
        <f t="shared" si="74"/>
        <v>0</v>
      </c>
      <c r="G396" s="236"/>
      <c r="H396" s="236"/>
      <c r="I396" s="236"/>
      <c r="J396" s="236"/>
      <c r="K396" s="236"/>
      <c r="L396" s="236"/>
      <c r="M396" s="236"/>
      <c r="N396" s="236"/>
      <c r="O396" s="236"/>
      <c r="P396" s="1087">
        <f t="shared" si="71"/>
        <v>0</v>
      </c>
    </row>
    <row r="397" spans="1:16" hidden="1" outlineLevel="1" x14ac:dyDescent="0.25">
      <c r="A397" s="118"/>
      <c r="B397" s="1091" t="s">
        <v>468</v>
      </c>
      <c r="C397" s="1091"/>
      <c r="D397" s="236"/>
      <c r="E397" s="236"/>
      <c r="F397" s="236">
        <f t="shared" si="74"/>
        <v>0</v>
      </c>
      <c r="G397" s="236"/>
      <c r="H397" s="236"/>
      <c r="I397" s="236"/>
      <c r="J397" s="236"/>
      <c r="K397" s="236"/>
      <c r="L397" s="236"/>
      <c r="M397" s="236"/>
      <c r="N397" s="236"/>
      <c r="O397" s="236"/>
      <c r="P397" s="1087">
        <f t="shared" si="71"/>
        <v>0</v>
      </c>
    </row>
    <row r="398" spans="1:16" hidden="1" outlineLevel="1" x14ac:dyDescent="0.25">
      <c r="A398" s="118"/>
      <c r="B398" s="1091" t="s">
        <v>7569</v>
      </c>
      <c r="C398" s="1091"/>
      <c r="D398" s="236"/>
      <c r="E398" s="236"/>
      <c r="F398" s="236">
        <f t="shared" si="74"/>
        <v>0</v>
      </c>
      <c r="G398" s="236"/>
      <c r="H398" s="236"/>
      <c r="I398" s="236"/>
      <c r="J398" s="236"/>
      <c r="K398" s="236"/>
      <c r="L398" s="236"/>
      <c r="M398" s="236"/>
      <c r="N398" s="236"/>
      <c r="O398" s="236"/>
      <c r="P398" s="1087">
        <f t="shared" si="71"/>
        <v>0</v>
      </c>
    </row>
    <row r="399" spans="1:16" hidden="1" outlineLevel="1" x14ac:dyDescent="0.25">
      <c r="A399" s="118"/>
      <c r="B399" s="1091" t="s">
        <v>469</v>
      </c>
      <c r="C399" s="1091"/>
      <c r="D399" s="236"/>
      <c r="E399" s="236"/>
      <c r="F399" s="236">
        <f t="shared" si="74"/>
        <v>0</v>
      </c>
      <c r="G399" s="236"/>
      <c r="H399" s="236"/>
      <c r="I399" s="236"/>
      <c r="J399" s="236"/>
      <c r="K399" s="236"/>
      <c r="L399" s="236"/>
      <c r="M399" s="236"/>
      <c r="N399" s="236"/>
      <c r="O399" s="236"/>
      <c r="P399" s="1087">
        <f t="shared" si="71"/>
        <v>0</v>
      </c>
    </row>
    <row r="400" spans="1:16" hidden="1" outlineLevel="1" x14ac:dyDescent="0.25">
      <c r="A400" s="118"/>
      <c r="B400" s="1086" t="s">
        <v>470</v>
      </c>
      <c r="C400" s="1086"/>
      <c r="D400" s="236"/>
      <c r="E400" s="236"/>
      <c r="F400" s="236">
        <f t="shared" si="74"/>
        <v>0</v>
      </c>
      <c r="G400" s="236"/>
      <c r="H400" s="236"/>
      <c r="I400" s="236"/>
      <c r="J400" s="236"/>
      <c r="K400" s="236"/>
      <c r="L400" s="236"/>
      <c r="M400" s="236"/>
      <c r="N400" s="236"/>
      <c r="O400" s="236"/>
      <c r="P400" s="1087">
        <f t="shared" si="71"/>
        <v>0</v>
      </c>
    </row>
    <row r="401" spans="1:16" hidden="1" outlineLevel="1" x14ac:dyDescent="0.25">
      <c r="A401" s="118"/>
      <c r="B401" s="1091" t="s">
        <v>471</v>
      </c>
      <c r="C401" s="1091"/>
      <c r="D401" s="236"/>
      <c r="E401" s="236"/>
      <c r="F401" s="236">
        <f t="shared" si="74"/>
        <v>0</v>
      </c>
      <c r="G401" s="236"/>
      <c r="H401" s="236"/>
      <c r="I401" s="236"/>
      <c r="J401" s="236"/>
      <c r="K401" s="236"/>
      <c r="L401" s="236"/>
      <c r="M401" s="236"/>
      <c r="N401" s="236"/>
      <c r="O401" s="236"/>
      <c r="P401" s="1087">
        <f t="shared" si="71"/>
        <v>0</v>
      </c>
    </row>
    <row r="402" spans="1:16" hidden="1" outlineLevel="1" x14ac:dyDescent="0.25">
      <c r="A402" s="118"/>
      <c r="B402" s="1086" t="s">
        <v>472</v>
      </c>
      <c r="C402" s="1086"/>
      <c r="D402" s="236"/>
      <c r="E402" s="236"/>
      <c r="F402" s="236">
        <f t="shared" si="74"/>
        <v>0</v>
      </c>
      <c r="G402" s="236"/>
      <c r="H402" s="236"/>
      <c r="I402" s="236"/>
      <c r="J402" s="236"/>
      <c r="K402" s="236"/>
      <c r="L402" s="236"/>
      <c r="M402" s="236"/>
      <c r="N402" s="236"/>
      <c r="O402" s="236"/>
      <c r="P402" s="1087">
        <f t="shared" si="71"/>
        <v>0</v>
      </c>
    </row>
    <row r="403" spans="1:16" hidden="1" outlineLevel="1" x14ac:dyDescent="0.25">
      <c r="A403" s="118"/>
      <c r="B403" s="1086" t="s">
        <v>669</v>
      </c>
      <c r="C403" s="1086"/>
      <c r="D403" s="236"/>
      <c r="E403" s="236"/>
      <c r="F403" s="236">
        <f t="shared" si="74"/>
        <v>0</v>
      </c>
      <c r="G403" s="236"/>
      <c r="H403" s="236"/>
      <c r="I403" s="236"/>
      <c r="J403" s="236"/>
      <c r="K403" s="236"/>
      <c r="L403" s="236"/>
      <c r="M403" s="236"/>
      <c r="N403" s="236"/>
      <c r="O403" s="236"/>
      <c r="P403" s="1087">
        <f t="shared" si="71"/>
        <v>0</v>
      </c>
    </row>
    <row r="404" spans="1:16" hidden="1" outlineLevel="1" x14ac:dyDescent="0.25">
      <c r="A404" s="118"/>
      <c r="B404" s="1086" t="s">
        <v>473</v>
      </c>
      <c r="C404" s="1086"/>
      <c r="D404" s="236"/>
      <c r="E404" s="236"/>
      <c r="F404" s="236">
        <f t="shared" si="74"/>
        <v>0</v>
      </c>
      <c r="G404" s="236"/>
      <c r="H404" s="236"/>
      <c r="I404" s="236"/>
      <c r="J404" s="236"/>
      <c r="K404" s="236"/>
      <c r="L404" s="236"/>
      <c r="M404" s="236"/>
      <c r="N404" s="236"/>
      <c r="O404" s="236"/>
      <c r="P404" s="1087">
        <f t="shared" si="71"/>
        <v>0</v>
      </c>
    </row>
    <row r="405" spans="1:16" hidden="1" outlineLevel="1" x14ac:dyDescent="0.25">
      <c r="A405" s="118"/>
      <c r="B405" s="1091" t="s">
        <v>462</v>
      </c>
      <c r="C405" s="1091"/>
      <c r="D405" s="236"/>
      <c r="E405" s="236"/>
      <c r="F405" s="236">
        <f t="shared" si="74"/>
        <v>0</v>
      </c>
      <c r="G405" s="236"/>
      <c r="H405" s="236"/>
      <c r="I405" s="236"/>
      <c r="J405" s="236"/>
      <c r="K405" s="236"/>
      <c r="L405" s="236"/>
      <c r="M405" s="236"/>
      <c r="N405" s="236"/>
      <c r="O405" s="236"/>
      <c r="P405" s="1087">
        <f t="shared" si="71"/>
        <v>0</v>
      </c>
    </row>
    <row r="406" spans="1:16" hidden="1" outlineLevel="1" x14ac:dyDescent="0.25">
      <c r="A406" s="118"/>
      <c r="B406" s="1088" t="s">
        <v>517</v>
      </c>
      <c r="C406" s="1088"/>
      <c r="D406" s="236"/>
      <c r="E406" s="236"/>
      <c r="F406" s="236">
        <f t="shared" si="74"/>
        <v>0</v>
      </c>
      <c r="G406" s="236"/>
      <c r="H406" s="236"/>
      <c r="I406" s="236"/>
      <c r="J406" s="236"/>
      <c r="K406" s="236"/>
      <c r="L406" s="236"/>
      <c r="M406" s="236"/>
      <c r="N406" s="236"/>
      <c r="O406" s="236"/>
      <c r="P406" s="1087">
        <f t="shared" si="71"/>
        <v>0</v>
      </c>
    </row>
    <row r="407" spans="1:16" ht="8.25" hidden="1" customHeight="1" outlineLevel="1" x14ac:dyDescent="0.25">
      <c r="A407" s="118"/>
      <c r="B407" s="1089"/>
      <c r="C407" s="1089"/>
      <c r="D407" s="1090"/>
      <c r="E407" s="1090"/>
      <c r="F407" s="1090"/>
      <c r="G407" s="1090"/>
      <c r="H407" s="1090"/>
      <c r="I407" s="1090"/>
      <c r="J407" s="1090"/>
      <c r="K407" s="1090"/>
      <c r="L407" s="1090"/>
      <c r="M407" s="1090"/>
      <c r="N407" s="1090"/>
      <c r="O407" s="1090"/>
      <c r="P407" s="1090"/>
    </row>
    <row r="408" spans="1:16" hidden="1" collapsed="1" x14ac:dyDescent="0.25">
      <c r="A408" s="1118" t="s">
        <v>2601</v>
      </c>
      <c r="B408" s="1101" t="s">
        <v>474</v>
      </c>
      <c r="C408" s="1097"/>
      <c r="D408" s="1102">
        <f>SUM(D409:D418)</f>
        <v>0</v>
      </c>
      <c r="E408" s="1102">
        <f>SUM(E409:E418)</f>
        <v>0</v>
      </c>
      <c r="F408" s="1103">
        <f>D408+E408</f>
        <v>0</v>
      </c>
      <c r="G408" s="1102">
        <f>SUM(G409:G418)</f>
        <v>0</v>
      </c>
      <c r="H408" s="1102">
        <f>SUM(H409:H418)</f>
        <v>0</v>
      </c>
      <c r="I408" s="1102">
        <f>SUM(I409:I418)</f>
        <v>0</v>
      </c>
      <c r="J408" s="1102">
        <f>SUM(J409:J418)</f>
        <v>0</v>
      </c>
      <c r="K408" s="1102">
        <f t="shared" ref="K408:O408" si="75">SUM(K409:K418)</f>
        <v>0</v>
      </c>
      <c r="L408" s="1102">
        <f t="shared" si="75"/>
        <v>0</v>
      </c>
      <c r="M408" s="1102">
        <f t="shared" si="75"/>
        <v>0</v>
      </c>
      <c r="N408" s="1102">
        <f t="shared" si="75"/>
        <v>0</v>
      </c>
      <c r="O408" s="1102">
        <f t="shared" si="75"/>
        <v>0</v>
      </c>
      <c r="P408" s="1104">
        <f t="shared" si="71"/>
        <v>0</v>
      </c>
    </row>
    <row r="409" spans="1:16" hidden="1" outlineLevel="1" x14ac:dyDescent="0.25">
      <c r="A409" s="118"/>
      <c r="B409" s="1092" t="s">
        <v>475</v>
      </c>
      <c r="C409" s="1092"/>
      <c r="D409" s="236"/>
      <c r="E409" s="236"/>
      <c r="F409" s="236">
        <f t="shared" ref="F409:F418" si="76">D409+E409</f>
        <v>0</v>
      </c>
      <c r="G409" s="236"/>
      <c r="H409" s="236"/>
      <c r="I409" s="236"/>
      <c r="J409" s="236"/>
      <c r="K409" s="236"/>
      <c r="L409" s="236"/>
      <c r="M409" s="236"/>
      <c r="N409" s="236"/>
      <c r="O409" s="236"/>
      <c r="P409" s="1087">
        <f t="shared" si="71"/>
        <v>0</v>
      </c>
    </row>
    <row r="410" spans="1:16" hidden="1" outlineLevel="1" x14ac:dyDescent="0.25">
      <c r="A410" s="118"/>
      <c r="B410" s="1092" t="s">
        <v>476</v>
      </c>
      <c r="C410" s="1092"/>
      <c r="D410" s="236"/>
      <c r="E410" s="236"/>
      <c r="F410" s="236">
        <f t="shared" si="76"/>
        <v>0</v>
      </c>
      <c r="G410" s="236"/>
      <c r="H410" s="236"/>
      <c r="I410" s="236"/>
      <c r="J410" s="236"/>
      <c r="K410" s="236"/>
      <c r="L410" s="236"/>
      <c r="M410" s="236"/>
      <c r="N410" s="236"/>
      <c r="O410" s="236"/>
      <c r="P410" s="1087">
        <f t="shared" si="71"/>
        <v>0</v>
      </c>
    </row>
    <row r="411" spans="1:16" hidden="1" outlineLevel="1" x14ac:dyDescent="0.25">
      <c r="A411" s="118"/>
      <c r="B411" s="1092" t="s">
        <v>477</v>
      </c>
      <c r="C411" s="1092"/>
      <c r="D411" s="236"/>
      <c r="E411" s="236"/>
      <c r="F411" s="236">
        <f t="shared" si="76"/>
        <v>0</v>
      </c>
      <c r="G411" s="236"/>
      <c r="H411" s="236"/>
      <c r="I411" s="236"/>
      <c r="J411" s="236"/>
      <c r="K411" s="236"/>
      <c r="L411" s="236"/>
      <c r="M411" s="236"/>
      <c r="N411" s="236"/>
      <c r="O411" s="236"/>
      <c r="P411" s="1087">
        <f t="shared" si="71"/>
        <v>0</v>
      </c>
    </row>
    <row r="412" spans="1:16" hidden="1" outlineLevel="1" x14ac:dyDescent="0.25">
      <c r="A412" s="118"/>
      <c r="B412" s="1092" t="s">
        <v>478</v>
      </c>
      <c r="C412" s="1092"/>
      <c r="D412" s="236"/>
      <c r="E412" s="236"/>
      <c r="F412" s="236">
        <f t="shared" si="76"/>
        <v>0</v>
      </c>
      <c r="G412" s="236"/>
      <c r="H412" s="236"/>
      <c r="I412" s="236"/>
      <c r="J412" s="236"/>
      <c r="K412" s="236"/>
      <c r="L412" s="236"/>
      <c r="M412" s="236"/>
      <c r="N412" s="236"/>
      <c r="O412" s="236"/>
      <c r="P412" s="1087">
        <f t="shared" si="71"/>
        <v>0</v>
      </c>
    </row>
    <row r="413" spans="1:16" hidden="1" outlineLevel="1" x14ac:dyDescent="0.25">
      <c r="A413" s="118"/>
      <c r="B413" s="1092" t="s">
        <v>479</v>
      </c>
      <c r="C413" s="1092"/>
      <c r="D413" s="236"/>
      <c r="E413" s="236"/>
      <c r="F413" s="236">
        <f t="shared" si="76"/>
        <v>0</v>
      </c>
      <c r="G413" s="236"/>
      <c r="H413" s="236"/>
      <c r="I413" s="236"/>
      <c r="J413" s="236"/>
      <c r="K413" s="236"/>
      <c r="L413" s="236"/>
      <c r="M413" s="236"/>
      <c r="N413" s="236"/>
      <c r="O413" s="236"/>
      <c r="P413" s="1087">
        <f t="shared" si="71"/>
        <v>0</v>
      </c>
    </row>
    <row r="414" spans="1:16" hidden="1" outlineLevel="1" x14ac:dyDescent="0.25">
      <c r="A414" s="118"/>
      <c r="B414" s="1092" t="s">
        <v>480</v>
      </c>
      <c r="C414" s="1092"/>
      <c r="D414" s="236"/>
      <c r="E414" s="236"/>
      <c r="F414" s="236">
        <f t="shared" si="76"/>
        <v>0</v>
      </c>
      <c r="G414" s="236"/>
      <c r="H414" s="236"/>
      <c r="I414" s="236"/>
      <c r="J414" s="236"/>
      <c r="K414" s="236"/>
      <c r="L414" s="236"/>
      <c r="M414" s="236"/>
      <c r="N414" s="236"/>
      <c r="O414" s="236"/>
      <c r="P414" s="1087">
        <f t="shared" si="71"/>
        <v>0</v>
      </c>
    </row>
    <row r="415" spans="1:16" hidden="1" outlineLevel="1" x14ac:dyDescent="0.25">
      <c r="A415" s="118"/>
      <c r="B415" s="1092" t="s">
        <v>481</v>
      </c>
      <c r="C415" s="1092"/>
      <c r="D415" s="236"/>
      <c r="E415" s="236"/>
      <c r="F415" s="236">
        <f t="shared" si="76"/>
        <v>0</v>
      </c>
      <c r="G415" s="236"/>
      <c r="H415" s="236"/>
      <c r="I415" s="236"/>
      <c r="J415" s="236"/>
      <c r="K415" s="236"/>
      <c r="L415" s="236"/>
      <c r="M415" s="236"/>
      <c r="N415" s="236"/>
      <c r="O415" s="236"/>
      <c r="P415" s="1087">
        <f t="shared" si="71"/>
        <v>0</v>
      </c>
    </row>
    <row r="416" spans="1:16" hidden="1" outlineLevel="1" x14ac:dyDescent="0.25">
      <c r="A416" s="118"/>
      <c r="B416" s="1092" t="s">
        <v>482</v>
      </c>
      <c r="C416" s="1092"/>
      <c r="D416" s="236"/>
      <c r="E416" s="236"/>
      <c r="F416" s="236">
        <f t="shared" si="76"/>
        <v>0</v>
      </c>
      <c r="G416" s="236"/>
      <c r="H416" s="236"/>
      <c r="I416" s="236"/>
      <c r="J416" s="236"/>
      <c r="K416" s="236"/>
      <c r="L416" s="236"/>
      <c r="M416" s="236"/>
      <c r="N416" s="236"/>
      <c r="O416" s="236"/>
      <c r="P416" s="1087">
        <f t="shared" si="71"/>
        <v>0</v>
      </c>
    </row>
    <row r="417" spans="1:16" hidden="1" outlineLevel="1" x14ac:dyDescent="0.25">
      <c r="A417" s="118"/>
      <c r="B417" s="1091" t="s">
        <v>462</v>
      </c>
      <c r="C417" s="1091"/>
      <c r="D417" s="236"/>
      <c r="E417" s="236"/>
      <c r="F417" s="236">
        <f t="shared" si="76"/>
        <v>0</v>
      </c>
      <c r="G417" s="236"/>
      <c r="H417" s="236"/>
      <c r="I417" s="236"/>
      <c r="J417" s="236"/>
      <c r="K417" s="236"/>
      <c r="L417" s="236"/>
      <c r="M417" s="236"/>
      <c r="N417" s="236"/>
      <c r="O417" s="236"/>
      <c r="P417" s="1087">
        <f t="shared" si="71"/>
        <v>0</v>
      </c>
    </row>
    <row r="418" spans="1:16" hidden="1" outlineLevel="1" x14ac:dyDescent="0.25">
      <c r="A418" s="118"/>
      <c r="B418" s="1088" t="s">
        <v>517</v>
      </c>
      <c r="C418" s="1088"/>
      <c r="D418" s="236"/>
      <c r="E418" s="236"/>
      <c r="F418" s="236">
        <f t="shared" si="76"/>
        <v>0</v>
      </c>
      <c r="G418" s="236"/>
      <c r="H418" s="236"/>
      <c r="I418" s="236"/>
      <c r="J418" s="236"/>
      <c r="K418" s="236"/>
      <c r="L418" s="236"/>
      <c r="M418" s="236"/>
      <c r="N418" s="236"/>
      <c r="O418" s="236"/>
      <c r="P418" s="1087">
        <f t="shared" si="71"/>
        <v>0</v>
      </c>
    </row>
    <row r="419" spans="1:16" ht="6.75" hidden="1" customHeight="1" outlineLevel="1" x14ac:dyDescent="0.25">
      <c r="A419" s="118"/>
      <c r="B419" s="1089"/>
      <c r="C419" s="1089"/>
      <c r="D419" s="1090"/>
      <c r="E419" s="1090"/>
      <c r="F419" s="1090"/>
      <c r="G419" s="1090"/>
      <c r="H419" s="1090"/>
      <c r="I419" s="1090"/>
      <c r="J419" s="1090"/>
      <c r="K419" s="1090"/>
      <c r="L419" s="1090"/>
      <c r="M419" s="1090"/>
      <c r="N419" s="1090"/>
      <c r="O419" s="1090"/>
      <c r="P419" s="1090"/>
    </row>
    <row r="420" spans="1:16" hidden="1" collapsed="1" x14ac:dyDescent="0.25">
      <c r="A420" s="1118" t="s">
        <v>2602</v>
      </c>
      <c r="B420" s="1100" t="str">
        <f>IF($C$13="Incremental","Additional Run Cost Year over Year","Additional Run Cost")</f>
        <v>Additional Run Cost</v>
      </c>
      <c r="C420" s="1097"/>
      <c r="D420" s="1102">
        <f>SUM(D421:D432)</f>
        <v>0</v>
      </c>
      <c r="E420" s="1102">
        <f t="shared" ref="E420" si="77">SUM(E421:E432)</f>
        <v>0</v>
      </c>
      <c r="F420" s="1103">
        <f>D420+E420</f>
        <v>0</v>
      </c>
      <c r="G420" s="1102">
        <f t="shared" ref="G420:O420" si="78">SUM(G421:G432)</f>
        <v>0</v>
      </c>
      <c r="H420" s="1102">
        <f t="shared" si="78"/>
        <v>0</v>
      </c>
      <c r="I420" s="1102">
        <f t="shared" si="78"/>
        <v>0</v>
      </c>
      <c r="J420" s="1102">
        <f t="shared" si="78"/>
        <v>0</v>
      </c>
      <c r="K420" s="1102">
        <f t="shared" si="78"/>
        <v>0</v>
      </c>
      <c r="L420" s="1102">
        <f t="shared" si="78"/>
        <v>0</v>
      </c>
      <c r="M420" s="1102">
        <f t="shared" si="78"/>
        <v>0</v>
      </c>
      <c r="N420" s="1102">
        <f t="shared" si="78"/>
        <v>0</v>
      </c>
      <c r="O420" s="1102">
        <f t="shared" si="78"/>
        <v>0</v>
      </c>
      <c r="P420" s="1104">
        <f t="shared" si="71"/>
        <v>0</v>
      </c>
    </row>
    <row r="421" spans="1:16" hidden="1" outlineLevel="1" x14ac:dyDescent="0.25">
      <c r="A421" s="118"/>
      <c r="B421" s="1092" t="s">
        <v>483</v>
      </c>
      <c r="C421" s="1092"/>
      <c r="D421" s="236"/>
      <c r="E421" s="236"/>
      <c r="F421" s="236">
        <f t="shared" ref="F421:F432" si="79">D421+E421</f>
        <v>0</v>
      </c>
      <c r="G421" s="236"/>
      <c r="H421" s="236"/>
      <c r="I421" s="236"/>
      <c r="J421" s="236"/>
      <c r="K421" s="236"/>
      <c r="L421" s="236"/>
      <c r="M421" s="236"/>
      <c r="N421" s="236"/>
      <c r="O421" s="236"/>
      <c r="P421" s="1087">
        <f t="shared" si="71"/>
        <v>0</v>
      </c>
    </row>
    <row r="422" spans="1:16" hidden="1" outlineLevel="1" x14ac:dyDescent="0.25">
      <c r="A422" s="118"/>
      <c r="B422" s="1092" t="s">
        <v>484</v>
      </c>
      <c r="C422" s="1092"/>
      <c r="D422" s="236"/>
      <c r="E422" s="236"/>
      <c r="F422" s="236">
        <f t="shared" si="79"/>
        <v>0</v>
      </c>
      <c r="G422" s="236"/>
      <c r="H422" s="236"/>
      <c r="I422" s="236"/>
      <c r="J422" s="236"/>
      <c r="K422" s="236"/>
      <c r="L422" s="236"/>
      <c r="M422" s="236"/>
      <c r="N422" s="236"/>
      <c r="O422" s="236"/>
      <c r="P422" s="1087">
        <f t="shared" si="71"/>
        <v>0</v>
      </c>
    </row>
    <row r="423" spans="1:16" hidden="1" outlineLevel="1" x14ac:dyDescent="0.25">
      <c r="A423" s="118"/>
      <c r="B423" s="1092" t="s">
        <v>485</v>
      </c>
      <c r="C423" s="1092"/>
      <c r="D423" s="236"/>
      <c r="E423" s="236"/>
      <c r="F423" s="236">
        <f t="shared" si="79"/>
        <v>0</v>
      </c>
      <c r="G423" s="236"/>
      <c r="H423" s="236"/>
      <c r="I423" s="236"/>
      <c r="J423" s="236"/>
      <c r="K423" s="236"/>
      <c r="L423" s="236"/>
      <c r="M423" s="236"/>
      <c r="N423" s="236"/>
      <c r="O423" s="236"/>
      <c r="P423" s="1087">
        <f t="shared" si="71"/>
        <v>0</v>
      </c>
    </row>
    <row r="424" spans="1:16" hidden="1" outlineLevel="1" x14ac:dyDescent="0.25">
      <c r="A424" s="118"/>
      <c r="B424" s="1092" t="s">
        <v>486</v>
      </c>
      <c r="C424" s="1092"/>
      <c r="D424" s="236"/>
      <c r="E424" s="236"/>
      <c r="F424" s="236">
        <f t="shared" si="79"/>
        <v>0</v>
      </c>
      <c r="G424" s="236"/>
      <c r="H424" s="236"/>
      <c r="I424" s="236"/>
      <c r="J424" s="236"/>
      <c r="K424" s="236"/>
      <c r="L424" s="236"/>
      <c r="M424" s="236"/>
      <c r="N424" s="236"/>
      <c r="O424" s="236"/>
      <c r="P424" s="1087">
        <f t="shared" si="71"/>
        <v>0</v>
      </c>
    </row>
    <row r="425" spans="1:16" hidden="1" outlineLevel="1" x14ac:dyDescent="0.25">
      <c r="A425" s="118"/>
      <c r="B425" s="1092" t="s">
        <v>487</v>
      </c>
      <c r="C425" s="1092"/>
      <c r="D425" s="236"/>
      <c r="E425" s="236"/>
      <c r="F425" s="236">
        <f t="shared" si="79"/>
        <v>0</v>
      </c>
      <c r="G425" s="236"/>
      <c r="H425" s="236"/>
      <c r="I425" s="236"/>
      <c r="J425" s="236"/>
      <c r="K425" s="236"/>
      <c r="L425" s="236"/>
      <c r="M425" s="236"/>
      <c r="N425" s="236"/>
      <c r="O425" s="236"/>
      <c r="P425" s="1087">
        <f t="shared" si="71"/>
        <v>0</v>
      </c>
    </row>
    <row r="426" spans="1:16" hidden="1" outlineLevel="1" x14ac:dyDescent="0.25">
      <c r="A426" s="118"/>
      <c r="B426" s="1092" t="s">
        <v>488</v>
      </c>
      <c r="C426" s="1092"/>
      <c r="D426" s="236"/>
      <c r="E426" s="236"/>
      <c r="F426" s="236">
        <f t="shared" si="79"/>
        <v>0</v>
      </c>
      <c r="G426" s="236"/>
      <c r="H426" s="236"/>
      <c r="I426" s="236"/>
      <c r="J426" s="236"/>
      <c r="K426" s="236"/>
      <c r="L426" s="236"/>
      <c r="M426" s="236"/>
      <c r="N426" s="236"/>
      <c r="O426" s="236"/>
      <c r="P426" s="1087">
        <f t="shared" si="71"/>
        <v>0</v>
      </c>
    </row>
    <row r="427" spans="1:16" hidden="1" outlineLevel="1" x14ac:dyDescent="0.25">
      <c r="A427" s="118"/>
      <c r="B427" s="1092" t="s">
        <v>489</v>
      </c>
      <c r="C427" s="1092"/>
      <c r="D427" s="236"/>
      <c r="E427" s="236"/>
      <c r="F427" s="236">
        <f t="shared" si="79"/>
        <v>0</v>
      </c>
      <c r="G427" s="236"/>
      <c r="H427" s="236"/>
      <c r="I427" s="236"/>
      <c r="J427" s="236"/>
      <c r="K427" s="236"/>
      <c r="L427" s="236"/>
      <c r="M427" s="236"/>
      <c r="N427" s="236"/>
      <c r="O427" s="236"/>
      <c r="P427" s="1087">
        <f t="shared" si="71"/>
        <v>0</v>
      </c>
    </row>
    <row r="428" spans="1:16" hidden="1" outlineLevel="1" x14ac:dyDescent="0.25">
      <c r="A428" s="118"/>
      <c r="B428" s="1086" t="s">
        <v>453</v>
      </c>
      <c r="C428" s="1086"/>
      <c r="D428" s="236"/>
      <c r="E428" s="236"/>
      <c r="F428" s="236">
        <f t="shared" si="79"/>
        <v>0</v>
      </c>
      <c r="G428" s="236"/>
      <c r="H428" s="236"/>
      <c r="I428" s="236"/>
      <c r="J428" s="236"/>
      <c r="K428" s="236"/>
      <c r="L428" s="236"/>
      <c r="M428" s="236"/>
      <c r="N428" s="236"/>
      <c r="O428" s="236"/>
      <c r="P428" s="1087">
        <f t="shared" si="71"/>
        <v>0</v>
      </c>
    </row>
    <row r="429" spans="1:16" hidden="1" outlineLevel="1" x14ac:dyDescent="0.25">
      <c r="A429" s="118"/>
      <c r="B429" s="1086" t="s">
        <v>490</v>
      </c>
      <c r="C429" s="1086"/>
      <c r="D429" s="236"/>
      <c r="E429" s="236"/>
      <c r="F429" s="236">
        <f t="shared" si="79"/>
        <v>0</v>
      </c>
      <c r="G429" s="236"/>
      <c r="H429" s="236"/>
      <c r="I429" s="236"/>
      <c r="J429" s="236"/>
      <c r="K429" s="236"/>
      <c r="L429" s="236"/>
      <c r="M429" s="236"/>
      <c r="N429" s="236"/>
      <c r="O429" s="236"/>
      <c r="P429" s="1087">
        <f t="shared" si="71"/>
        <v>0</v>
      </c>
    </row>
    <row r="430" spans="1:16" hidden="1" outlineLevel="1" x14ac:dyDescent="0.25">
      <c r="A430" s="118"/>
      <c r="B430" s="1086" t="s">
        <v>491</v>
      </c>
      <c r="C430" s="1086"/>
      <c r="D430" s="236"/>
      <c r="E430" s="236"/>
      <c r="F430" s="236">
        <f t="shared" si="79"/>
        <v>0</v>
      </c>
      <c r="G430" s="236"/>
      <c r="H430" s="236"/>
      <c r="I430" s="236"/>
      <c r="J430" s="236"/>
      <c r="K430" s="236"/>
      <c r="L430" s="236"/>
      <c r="M430" s="236"/>
      <c r="N430" s="236"/>
      <c r="O430" s="236"/>
      <c r="P430" s="1087">
        <f t="shared" si="71"/>
        <v>0</v>
      </c>
    </row>
    <row r="431" spans="1:16" hidden="1" outlineLevel="1" x14ac:dyDescent="0.25">
      <c r="A431" s="118"/>
      <c r="B431" s="1086"/>
      <c r="C431" s="1086"/>
      <c r="D431" s="236"/>
      <c r="E431" s="236"/>
      <c r="F431" s="236">
        <f t="shared" si="79"/>
        <v>0</v>
      </c>
      <c r="G431" s="236"/>
      <c r="H431" s="236"/>
      <c r="I431" s="236"/>
      <c r="J431" s="236"/>
      <c r="K431" s="236"/>
      <c r="L431" s="236"/>
      <c r="M431" s="236"/>
      <c r="N431" s="236"/>
      <c r="O431" s="236"/>
      <c r="P431" s="1087">
        <f t="shared" si="71"/>
        <v>0</v>
      </c>
    </row>
    <row r="432" spans="1:16" hidden="1" outlineLevel="1" x14ac:dyDescent="0.25">
      <c r="A432" s="118"/>
      <c r="B432" s="1088" t="s">
        <v>517</v>
      </c>
      <c r="C432" s="1088"/>
      <c r="D432" s="236"/>
      <c r="E432" s="236"/>
      <c r="F432" s="236">
        <f t="shared" si="79"/>
        <v>0</v>
      </c>
      <c r="G432" s="236"/>
      <c r="H432" s="236"/>
      <c r="I432" s="236"/>
      <c r="J432" s="236"/>
      <c r="K432" s="236"/>
      <c r="L432" s="236"/>
      <c r="M432" s="236"/>
      <c r="N432" s="236"/>
      <c r="O432" s="236"/>
      <c r="P432" s="1087">
        <f t="shared" ref="P432:P442" si="80">SUM(F432:O432)</f>
        <v>0</v>
      </c>
    </row>
    <row r="433" spans="1:18" ht="8.25" hidden="1" customHeight="1" outlineLevel="1" x14ac:dyDescent="0.25">
      <c r="A433" s="118"/>
      <c r="B433" s="1089"/>
      <c r="C433" s="1089"/>
      <c r="D433" s="1090"/>
      <c r="E433" s="1090"/>
      <c r="F433" s="1090"/>
      <c r="G433" s="1090"/>
      <c r="H433" s="1090"/>
      <c r="I433" s="1090"/>
      <c r="J433" s="1090"/>
      <c r="K433" s="1090"/>
      <c r="L433" s="1090"/>
      <c r="M433" s="1090"/>
      <c r="N433" s="1090"/>
      <c r="O433" s="1090"/>
      <c r="P433" s="1090"/>
    </row>
    <row r="434" spans="1:18" hidden="1" collapsed="1" x14ac:dyDescent="0.25">
      <c r="A434" s="1118" t="s">
        <v>2603</v>
      </c>
      <c r="B434" s="1100" t="str">
        <f>IF($C$13="Incremental","P&amp;L Impact Year over Year","Savings")</f>
        <v>Savings</v>
      </c>
      <c r="C434" s="1097"/>
      <c r="D434" s="1102">
        <f>SUM(D435:D442)</f>
        <v>0</v>
      </c>
      <c r="E434" s="1102">
        <f t="shared" ref="E434" si="81">SUM(E435:E442)</f>
        <v>0</v>
      </c>
      <c r="F434" s="1103">
        <f>D434+E434</f>
        <v>0</v>
      </c>
      <c r="G434" s="1102">
        <f t="shared" ref="G434:O434" si="82">SUM(G435:G442)</f>
        <v>0</v>
      </c>
      <c r="H434" s="1102">
        <f t="shared" si="82"/>
        <v>0</v>
      </c>
      <c r="I434" s="1102">
        <f t="shared" si="82"/>
        <v>0</v>
      </c>
      <c r="J434" s="1102">
        <f t="shared" si="82"/>
        <v>0</v>
      </c>
      <c r="K434" s="1102">
        <f t="shared" si="82"/>
        <v>0</v>
      </c>
      <c r="L434" s="1102">
        <f t="shared" si="82"/>
        <v>0</v>
      </c>
      <c r="M434" s="1102">
        <f t="shared" si="82"/>
        <v>0</v>
      </c>
      <c r="N434" s="1102">
        <f t="shared" si="82"/>
        <v>0</v>
      </c>
      <c r="O434" s="1102">
        <f t="shared" si="82"/>
        <v>0</v>
      </c>
      <c r="P434" s="1104">
        <f t="shared" si="80"/>
        <v>0</v>
      </c>
    </row>
    <row r="435" spans="1:18" hidden="1" outlineLevel="1" x14ac:dyDescent="0.25">
      <c r="A435" s="118"/>
      <c r="B435" s="1085" t="s">
        <v>492</v>
      </c>
      <c r="C435" s="1085"/>
      <c r="D435" s="236"/>
      <c r="E435" s="236"/>
      <c r="F435" s="236">
        <f t="shared" ref="F435:F442" si="83">D435+E435</f>
        <v>0</v>
      </c>
      <c r="G435" s="236"/>
      <c r="H435" s="236"/>
      <c r="I435" s="236"/>
      <c r="J435" s="236"/>
      <c r="K435" s="236"/>
      <c r="L435" s="236"/>
      <c r="M435" s="236"/>
      <c r="N435" s="236"/>
      <c r="O435" s="236"/>
      <c r="P435" s="1087">
        <f t="shared" si="80"/>
        <v>0</v>
      </c>
    </row>
    <row r="436" spans="1:18" hidden="1" outlineLevel="1" x14ac:dyDescent="0.25">
      <c r="A436" s="118"/>
      <c r="B436" s="1093" t="s">
        <v>493</v>
      </c>
      <c r="C436" s="1093"/>
      <c r="D436" s="236"/>
      <c r="E436" s="236"/>
      <c r="F436" s="236">
        <f t="shared" si="83"/>
        <v>0</v>
      </c>
      <c r="G436" s="236"/>
      <c r="H436" s="236"/>
      <c r="I436" s="236"/>
      <c r="J436" s="236"/>
      <c r="K436" s="236"/>
      <c r="L436" s="236"/>
      <c r="M436" s="236"/>
      <c r="N436" s="236"/>
      <c r="O436" s="236"/>
      <c r="P436" s="1087">
        <f t="shared" si="80"/>
        <v>0</v>
      </c>
    </row>
    <row r="437" spans="1:18" hidden="1" outlineLevel="1" x14ac:dyDescent="0.25">
      <c r="A437" s="118"/>
      <c r="B437" s="1093" t="s">
        <v>494</v>
      </c>
      <c r="C437" s="1093"/>
      <c r="D437" s="236"/>
      <c r="E437" s="236"/>
      <c r="F437" s="236">
        <f t="shared" si="83"/>
        <v>0</v>
      </c>
      <c r="G437" s="236"/>
      <c r="H437" s="236"/>
      <c r="I437" s="236"/>
      <c r="J437" s="236"/>
      <c r="K437" s="236"/>
      <c r="L437" s="236"/>
      <c r="M437" s="236"/>
      <c r="N437" s="236"/>
      <c r="O437" s="236"/>
      <c r="P437" s="1087">
        <f t="shared" si="80"/>
        <v>0</v>
      </c>
    </row>
    <row r="438" spans="1:18" hidden="1" outlineLevel="1" x14ac:dyDescent="0.25">
      <c r="A438" s="118"/>
      <c r="B438" s="1093"/>
      <c r="C438" s="1093"/>
      <c r="D438" s="236"/>
      <c r="E438" s="236"/>
      <c r="F438" s="236">
        <f t="shared" si="83"/>
        <v>0</v>
      </c>
      <c r="G438" s="236"/>
      <c r="H438" s="236"/>
      <c r="I438" s="236"/>
      <c r="J438" s="236"/>
      <c r="K438" s="236"/>
      <c r="L438" s="236"/>
      <c r="M438" s="236"/>
      <c r="N438" s="236"/>
      <c r="O438" s="236"/>
      <c r="P438" s="1087">
        <f t="shared" si="80"/>
        <v>0</v>
      </c>
    </row>
    <row r="439" spans="1:18" hidden="1" outlineLevel="1" x14ac:dyDescent="0.25">
      <c r="A439" s="118"/>
      <c r="B439" s="1093"/>
      <c r="C439" s="1093"/>
      <c r="D439" s="236"/>
      <c r="E439" s="236"/>
      <c r="F439" s="236">
        <f t="shared" si="83"/>
        <v>0</v>
      </c>
      <c r="G439" s="236"/>
      <c r="H439" s="236"/>
      <c r="I439" s="236"/>
      <c r="J439" s="236"/>
      <c r="K439" s="236"/>
      <c r="L439" s="236"/>
      <c r="M439" s="236"/>
      <c r="N439" s="236"/>
      <c r="O439" s="236"/>
      <c r="P439" s="1087">
        <f t="shared" si="80"/>
        <v>0</v>
      </c>
    </row>
    <row r="440" spans="1:18" hidden="1" outlineLevel="1" x14ac:dyDescent="0.25">
      <c r="A440" s="118"/>
      <c r="B440" s="1093"/>
      <c r="C440" s="1093"/>
      <c r="D440" s="236"/>
      <c r="E440" s="236"/>
      <c r="F440" s="236">
        <f t="shared" si="83"/>
        <v>0</v>
      </c>
      <c r="G440" s="236"/>
      <c r="H440" s="236"/>
      <c r="I440" s="236"/>
      <c r="J440" s="236"/>
      <c r="K440" s="236"/>
      <c r="L440" s="236"/>
      <c r="M440" s="236"/>
      <c r="N440" s="236"/>
      <c r="O440" s="236"/>
      <c r="P440" s="1087">
        <f t="shared" si="80"/>
        <v>0</v>
      </c>
    </row>
    <row r="441" spans="1:18" hidden="1" outlineLevel="1" x14ac:dyDescent="0.25">
      <c r="A441" s="118"/>
      <c r="B441" s="1093"/>
      <c r="C441" s="1093"/>
      <c r="D441" s="236"/>
      <c r="E441" s="236"/>
      <c r="F441" s="236">
        <f t="shared" si="83"/>
        <v>0</v>
      </c>
      <c r="G441" s="236"/>
      <c r="H441" s="236"/>
      <c r="I441" s="236"/>
      <c r="J441" s="236"/>
      <c r="K441" s="236"/>
      <c r="L441" s="236"/>
      <c r="M441" s="236"/>
      <c r="N441" s="236"/>
      <c r="O441" s="236"/>
      <c r="P441" s="1087">
        <f t="shared" si="80"/>
        <v>0</v>
      </c>
    </row>
    <row r="442" spans="1:18" hidden="1" outlineLevel="1" x14ac:dyDescent="0.25">
      <c r="A442" s="118"/>
      <c r="B442" s="1093"/>
      <c r="C442" s="1093"/>
      <c r="D442" s="236"/>
      <c r="E442" s="236"/>
      <c r="F442" s="236">
        <f t="shared" si="83"/>
        <v>0</v>
      </c>
      <c r="G442" s="236"/>
      <c r="H442" s="236"/>
      <c r="I442" s="236"/>
      <c r="J442" s="236"/>
      <c r="K442" s="236"/>
      <c r="L442" s="236"/>
      <c r="M442" s="236"/>
      <c r="N442" s="236"/>
      <c r="O442" s="236"/>
      <c r="P442" s="1087">
        <f t="shared" si="80"/>
        <v>0</v>
      </c>
    </row>
    <row r="443" spans="1:18" ht="7.5" hidden="1" customHeight="1" outlineLevel="1" x14ac:dyDescent="0.25">
      <c r="A443" s="118"/>
      <c r="B443" s="1090"/>
      <c r="C443" s="1090"/>
      <c r="D443" s="1090"/>
      <c r="E443" s="1090"/>
      <c r="F443" s="1090"/>
      <c r="G443" s="1090"/>
      <c r="H443" s="1090"/>
      <c r="I443" s="1090"/>
      <c r="J443" s="1090"/>
      <c r="K443" s="1090"/>
      <c r="L443" s="1090"/>
      <c r="M443" s="1090"/>
      <c r="N443" s="1090"/>
      <c r="O443" s="1090"/>
      <c r="P443" s="1090"/>
    </row>
    <row r="444" spans="1:18" hidden="1" collapsed="1" x14ac:dyDescent="0.25">
      <c r="A444" s="1083" t="s">
        <v>2605</v>
      </c>
      <c r="B444" s="1110" t="s">
        <v>1281</v>
      </c>
      <c r="C444" s="1122"/>
      <c r="D444" s="1123"/>
      <c r="E444" s="1124"/>
      <c r="F444" s="236">
        <f>-(SUM(F368,F389,F408,F420,-F434))</f>
        <v>0</v>
      </c>
      <c r="G444" s="236">
        <f>-(SUM(G368,G389,G408,G420,-G434))</f>
        <v>0</v>
      </c>
      <c r="H444" s="236">
        <f>-(SUM(H368,H389,H408,H420,-H434))</f>
        <v>0</v>
      </c>
      <c r="I444" s="236">
        <f>-(SUM(I368,I389,I408,I420,-I434))</f>
        <v>0</v>
      </c>
      <c r="J444" s="236">
        <f>-(SUM(J368,J389,J408,J420,-J434))</f>
        <v>0</v>
      </c>
      <c r="K444" s="236">
        <f t="shared" ref="K444:O444" si="84">-(SUM(K368,K389,K408,K420,-K434))</f>
        <v>0</v>
      </c>
      <c r="L444" s="236">
        <f t="shared" si="84"/>
        <v>0</v>
      </c>
      <c r="M444" s="236">
        <f t="shared" si="84"/>
        <v>0</v>
      </c>
      <c r="N444" s="236">
        <f t="shared" si="84"/>
        <v>0</v>
      </c>
      <c r="O444" s="236">
        <f t="shared" si="84"/>
        <v>0</v>
      </c>
      <c r="P444" s="1135"/>
    </row>
    <row r="445" spans="1:18" hidden="1" x14ac:dyDescent="0.25">
      <c r="A445" s="118"/>
      <c r="B445" s="1134" t="s">
        <v>1250</v>
      </c>
      <c r="C445" s="1125"/>
      <c r="D445" s="1126"/>
      <c r="E445" s="1127"/>
      <c r="F445" s="236">
        <f>F444</f>
        <v>0</v>
      </c>
      <c r="G445" s="236">
        <f>F445+G444</f>
        <v>0</v>
      </c>
      <c r="H445" s="236">
        <f>G445+H444</f>
        <v>0</v>
      </c>
      <c r="I445" s="236">
        <f>H445+I444</f>
        <v>0</v>
      </c>
      <c r="J445" s="236">
        <f>I445+J444</f>
        <v>0</v>
      </c>
      <c r="K445" s="236">
        <f t="shared" ref="K445:O445" si="85">J445+K444</f>
        <v>0</v>
      </c>
      <c r="L445" s="236">
        <f t="shared" si="85"/>
        <v>0</v>
      </c>
      <c r="M445" s="236">
        <f t="shared" si="85"/>
        <v>0</v>
      </c>
      <c r="N445" s="236">
        <f t="shared" si="85"/>
        <v>0</v>
      </c>
      <c r="O445" s="236">
        <f t="shared" si="85"/>
        <v>0</v>
      </c>
      <c r="P445" s="1136"/>
    </row>
    <row r="446" spans="1:18" hidden="1" x14ac:dyDescent="0.25">
      <c r="A446" s="118"/>
      <c r="B446" s="1109" t="s">
        <v>1282</v>
      </c>
      <c r="C446" s="1128"/>
      <c r="D446" s="1129"/>
      <c r="E446" s="1130"/>
      <c r="F446" s="1094">
        <f>IF(F445&lt;0,"",0)</f>
        <v>0</v>
      </c>
      <c r="G446" s="1094" t="str">
        <f>IFERROR(IF(G445&lt;0,"",ABS(F445/G444)),"")</f>
        <v/>
      </c>
      <c r="H446" s="1094" t="str">
        <f>IFERROR(IF(H445&lt;0,"",ABS(G445/H444)),"")</f>
        <v/>
      </c>
      <c r="I446" s="1094" t="str">
        <f>IFERROR(IF(I445&lt;0,"",ABS(H445/I444)),"")</f>
        <v/>
      </c>
      <c r="J446" s="1094" t="str">
        <f>IFERROR(IF(J445&lt;0,"",ABS(I445/J444)),"")</f>
        <v/>
      </c>
      <c r="K446" s="1094" t="str">
        <f t="shared" ref="K446:O446" si="86">IFERROR(IF(K445&lt;0,"",ABS(J445/K444)),"")</f>
        <v/>
      </c>
      <c r="L446" s="1094" t="str">
        <f t="shared" si="86"/>
        <v/>
      </c>
      <c r="M446" s="1094" t="str">
        <f t="shared" si="86"/>
        <v/>
      </c>
      <c r="N446" s="1094" t="str">
        <f t="shared" si="86"/>
        <v/>
      </c>
      <c r="O446" s="1094" t="str">
        <f t="shared" si="86"/>
        <v/>
      </c>
      <c r="P446" s="1137"/>
    </row>
    <row r="447" spans="1:18" hidden="1" x14ac:dyDescent="0.25">
      <c r="A447" s="118"/>
      <c r="B447" s="1109" t="s">
        <v>1283</v>
      </c>
      <c r="C447" s="1131"/>
      <c r="D447" s="1132"/>
      <c r="E447" s="1133"/>
      <c r="F447" s="1095">
        <v>1</v>
      </c>
      <c r="G447" s="1095">
        <v>2</v>
      </c>
      <c r="H447" s="1095">
        <v>3</v>
      </c>
      <c r="I447" s="1095">
        <v>4</v>
      </c>
      <c r="J447" s="1095">
        <v>5</v>
      </c>
      <c r="K447" s="1095">
        <v>6</v>
      </c>
      <c r="L447" s="1095">
        <v>7</v>
      </c>
      <c r="M447" s="1095">
        <v>8</v>
      </c>
      <c r="N447" s="1095">
        <v>9</v>
      </c>
      <c r="O447" s="1095">
        <v>10</v>
      </c>
      <c r="P447" s="1137"/>
    </row>
    <row r="448" spans="1:18" hidden="1" x14ac:dyDescent="0.25">
      <c r="A448" s="118"/>
      <c r="B448" s="672"/>
      <c r="C448" s="672"/>
      <c r="D448" s="672"/>
      <c r="E448" s="672"/>
      <c r="F448" s="672"/>
      <c r="G448" s="672"/>
      <c r="H448" s="672"/>
      <c r="I448" s="672"/>
      <c r="P448" s="1096" t="str">
        <f>IF($C$13="Incremental","ROI(Costs to Savings ratio)","Pay Back")</f>
        <v>Pay Back</v>
      </c>
      <c r="Q448" s="2241">
        <f>IFERROR(IF($C$13="Incremental",IF($F$11/$F$14&lt;0,"Not Profitable",$F$11/$F$14),COUNTIF(F445:O445,"&lt;0")+INDEX(F446:O446,,COUNTIF(F445:O445,"&lt;0")+1)),"Not Profitable")</f>
        <v>0</v>
      </c>
      <c r="R448" s="1112" t="str">
        <f>IF(Q448&lt;&gt;"Not Profitable","Years", " ")</f>
        <v>Years</v>
      </c>
    </row>
    <row r="449" spans="1:17" hidden="1" x14ac:dyDescent="0.25">
      <c r="A449" s="118"/>
      <c r="P449" s="1375" t="str">
        <f>IF(Q449&lt;=0,"Total Expenses","Total Savings")</f>
        <v>Total Expenses</v>
      </c>
      <c r="Q449" s="1111">
        <f>IF($C$13="Incremental",(-P389-P408-P420+P434),(-(P368+P389+P408+P420))+P434)</f>
        <v>0</v>
      </c>
    </row>
  </sheetData>
  <mergeCells count="8">
    <mergeCell ref="P11:P12"/>
    <mergeCell ref="P13:P14"/>
    <mergeCell ref="B11:B12"/>
    <mergeCell ref="B2:J2"/>
    <mergeCell ref="C11:C12"/>
    <mergeCell ref="B13:B14"/>
    <mergeCell ref="C13:C14"/>
    <mergeCell ref="D11:D14"/>
  </mergeCells>
  <conditionalFormatting sqref="F11:F14">
    <cfRule type="expression" dxfId="332" priority="43">
      <formula>IF($C$11="Euro",1,0)</formula>
    </cfRule>
    <cfRule type="expression" dxfId="331" priority="44">
      <formula>IF($C$11="€",1,0)</formula>
    </cfRule>
    <cfRule type="expression" dxfId="330" priority="45">
      <formula>IF($C$11="k€",1,0)</formula>
    </cfRule>
  </conditionalFormatting>
  <conditionalFormatting sqref="Q108">
    <cfRule type="expression" dxfId="329" priority="37">
      <formula>IF($C$11="Euro",1,0)</formula>
    </cfRule>
    <cfRule type="expression" dxfId="328" priority="38">
      <formula>IF($C$11="€",1,0)</formula>
    </cfRule>
    <cfRule type="expression" dxfId="327" priority="39">
      <formula>IF($C$11="k€",1,0)</formula>
    </cfRule>
  </conditionalFormatting>
  <conditionalFormatting sqref="D189:E190">
    <cfRule type="expression" dxfId="326" priority="34">
      <formula>IF($C$11="Euro",1,0)</formula>
    </cfRule>
    <cfRule type="expression" dxfId="325" priority="35">
      <formula>IF($C$11="€",1,0)</formula>
    </cfRule>
    <cfRule type="expression" dxfId="324" priority="36">
      <formula>IF($C$11="k€",1,0)</formula>
    </cfRule>
  </conditionalFormatting>
  <conditionalFormatting sqref="D274:E275">
    <cfRule type="expression" dxfId="323" priority="28">
      <formula>IF($C$11="Euro",1,0)</formula>
    </cfRule>
    <cfRule type="expression" dxfId="322" priority="29">
      <formula>IF($C$11="€",1,0)</formula>
    </cfRule>
    <cfRule type="expression" dxfId="321" priority="30">
      <formula>IF($C$11="k€",1,0)</formula>
    </cfRule>
  </conditionalFormatting>
  <conditionalFormatting sqref="D359:E360">
    <cfRule type="expression" dxfId="320" priority="22">
      <formula>IF($C$11="Euro",1,0)</formula>
    </cfRule>
    <cfRule type="expression" dxfId="319" priority="23">
      <formula>IF($C$11="€",1,0)</formula>
    </cfRule>
    <cfRule type="expression" dxfId="318" priority="24">
      <formula>IF($C$11="k€",1,0)</formula>
    </cfRule>
  </conditionalFormatting>
  <conditionalFormatting sqref="D444:E445">
    <cfRule type="expression" dxfId="317" priority="13">
      <formula>IF($C$11="Euro",1,0)</formula>
    </cfRule>
    <cfRule type="expression" dxfId="316" priority="14">
      <formula>IF($C$11="€",1,0)</formula>
    </cfRule>
    <cfRule type="expression" dxfId="315" priority="15">
      <formula>IF($C$11="k€",1,0)</formula>
    </cfRule>
  </conditionalFormatting>
  <conditionalFormatting sqref="F444:P445 F359:P360 F189:P190 F274:P275 D103:P104 D134:P151 D153:P163 D165:P177 D179:P187 D219:P236 D238:P248 D250:P262 D264:P272 D304:P321 D323:P333 D335:P347 D349:P357 D389:P406 D408:P418 D420:P432 D434:P442 D42:P62 D64:P77 D79:P91 D93:P101 D113:P132 D198:P217 D283:P302 D368:P387 Q194 Q279 Q364 Q449 D17:P40">
    <cfRule type="expression" dxfId="314" priority="46">
      <formula>IF($C$11="Euro",1,0)</formula>
    </cfRule>
    <cfRule type="expression" dxfId="313" priority="47">
      <formula>IF($C$11="€",1,0)</formula>
    </cfRule>
    <cfRule type="expression" dxfId="312" priority="48">
      <formula>IF($C$11="k€",1,0)</formula>
    </cfRule>
  </conditionalFormatting>
  <dataValidations count="7">
    <dataValidation type="list" allowBlank="1" showInputMessage="1" showErrorMessage="1" sqref="C13:C14" xr:uid="{00000000-0002-0000-2000-000000000000}">
      <formula1>"Standard Accumulative, Incremental"</formula1>
    </dataValidation>
    <dataValidation type="list" allowBlank="1" showInputMessage="1" sqref="C239:C248 C409:C418" xr:uid="{00000000-0002-0000-2000-000001000000}">
      <formula1>"NR_Cost_Cat"</formula1>
    </dataValidation>
    <dataValidation type="list" allowBlank="1" showInputMessage="1" sqref="C80:C91 C94:C101 C166:C177 C180:C187 C265:C272 C336:C347 C350:C357 C421:C432 C435:C442 C251:C262" xr:uid="{00000000-0002-0000-2000-000002000000}">
      <formula1>Savings_Cat</formula1>
    </dataValidation>
    <dataValidation type="list" allowBlank="1" showInputMessage="1" sqref="C65:C77 C154:C163 C324:C333" xr:uid="{00000000-0002-0000-2000-000003000000}">
      <formula1>NR_Cost_Cat</formula1>
    </dataValidation>
    <dataValidation type="list" allowBlank="1" showInputMessage="1" sqref="C43:C62 C135:C151 C220:C236 C305:C321 C390:C406" xr:uid="{00000000-0002-0000-2000-000004000000}">
      <formula1>Opex_Cat</formula1>
    </dataValidation>
    <dataValidation type="list" allowBlank="1" showInputMessage="1" sqref="C114:C132 C199:C217 C284:C302 C369:C387 C18:C40" xr:uid="{00000000-0002-0000-2000-000005000000}">
      <formula1>Capex_Cat</formula1>
    </dataValidation>
    <dataValidation type="list" allowBlank="1" showInputMessage="1" showErrorMessage="1" sqref="P13:P14" xr:uid="{00000000-0002-0000-2000-000006000000}">
      <formula1>"1,2,3,4,5,6,7,8,9,10"</formula1>
    </dataValidation>
  </dataValidations>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8"/>
  <dimension ref="B1:S843"/>
  <sheetViews>
    <sheetView workbookViewId="0">
      <selection activeCell="F13" sqref="F13"/>
    </sheetView>
  </sheetViews>
  <sheetFormatPr defaultRowHeight="15" x14ac:dyDescent="0.25"/>
  <cols>
    <col min="1" max="1" width="2.85546875" customWidth="1"/>
    <col min="3" max="3" width="16.28515625" customWidth="1"/>
    <col min="4" max="4" width="19.7109375" customWidth="1"/>
    <col min="5" max="5" width="21.85546875" customWidth="1"/>
    <col min="6" max="6" width="25" customWidth="1"/>
    <col min="7" max="7" width="25" style="151" customWidth="1"/>
    <col min="8" max="8" width="13.28515625" customWidth="1"/>
    <col min="9" max="9" width="13.28515625" style="151" customWidth="1"/>
    <col min="10" max="10" width="15.85546875" customWidth="1"/>
  </cols>
  <sheetData>
    <row r="1" spans="2:19" ht="6" customHeight="1" x14ac:dyDescent="0.25"/>
    <row r="2" spans="2:19" ht="61.5" customHeight="1" x14ac:dyDescent="0.25">
      <c r="B2" s="2549" t="s">
        <v>7547</v>
      </c>
      <c r="C2" s="2549"/>
      <c r="D2" s="2549"/>
      <c r="E2" s="2549"/>
      <c r="F2" s="2549"/>
      <c r="G2" s="2549"/>
      <c r="H2" s="2549"/>
      <c r="I2" s="2549"/>
      <c r="J2" s="2549"/>
      <c r="K2" s="2549"/>
      <c r="L2" s="2549"/>
      <c r="M2" s="2549"/>
      <c r="N2" s="2549"/>
      <c r="O2" s="2549"/>
      <c r="P2" s="2549"/>
      <c r="Q2" s="2549"/>
      <c r="R2" s="2062"/>
      <c r="S2" s="2062"/>
    </row>
    <row r="4" spans="2:19" s="151" customFormat="1" x14ac:dyDescent="0.25"/>
    <row r="5" spans="2:19" s="151" customFormat="1" x14ac:dyDescent="0.25"/>
    <row r="6" spans="2:19" s="151" customFormat="1" x14ac:dyDescent="0.25"/>
    <row r="7" spans="2:19" x14ac:dyDescent="0.25">
      <c r="B7" s="2063" t="s">
        <v>5927</v>
      </c>
      <c r="C7" s="2063" t="s">
        <v>906</v>
      </c>
      <c r="D7" s="2063" t="s">
        <v>7549</v>
      </c>
      <c r="E7" s="2063" t="s">
        <v>7548</v>
      </c>
      <c r="F7" s="2063" t="s">
        <v>7550</v>
      </c>
      <c r="G7" s="2063" t="s">
        <v>268</v>
      </c>
      <c r="H7" s="2063" t="s">
        <v>122</v>
      </c>
      <c r="I7" s="2063" t="s">
        <v>1259</v>
      </c>
      <c r="J7" s="2063">
        <v>2016</v>
      </c>
      <c r="K7" s="2063">
        <v>2017</v>
      </c>
      <c r="L7" s="2063">
        <v>2018</v>
      </c>
      <c r="M7" s="2063">
        <v>2019</v>
      </c>
      <c r="N7" s="2063">
        <v>2020</v>
      </c>
      <c r="O7" s="2063">
        <v>2021</v>
      </c>
      <c r="P7" s="2063">
        <v>2022</v>
      </c>
      <c r="Q7" s="2063">
        <v>2023</v>
      </c>
    </row>
    <row r="8" spans="2:19" x14ac:dyDescent="0.25">
      <c r="L8" s="2073"/>
    </row>
    <row r="9" spans="2:19" x14ac:dyDescent="0.25">
      <c r="L9" s="2073"/>
    </row>
    <row r="10" spans="2:19" x14ac:dyDescent="0.25">
      <c r="L10" s="2073"/>
    </row>
    <row r="11" spans="2:19" x14ac:dyDescent="0.25">
      <c r="L11" s="2073"/>
    </row>
    <row r="12" spans="2:19" x14ac:dyDescent="0.25">
      <c r="L12" s="2073"/>
    </row>
    <row r="13" spans="2:19" x14ac:dyDescent="0.25">
      <c r="L13" s="2073"/>
    </row>
    <row r="14" spans="2:19" x14ac:dyDescent="0.25">
      <c r="L14" s="2073"/>
    </row>
    <row r="15" spans="2:19" x14ac:dyDescent="0.25">
      <c r="L15" s="2073"/>
    </row>
    <row r="16" spans="2:19" x14ac:dyDescent="0.25">
      <c r="L16" s="2073"/>
    </row>
    <row r="17" spans="12:12" x14ac:dyDescent="0.25">
      <c r="L17" s="2073"/>
    </row>
    <row r="18" spans="12:12" x14ac:dyDescent="0.25">
      <c r="L18" s="2073"/>
    </row>
    <row r="19" spans="12:12" x14ac:dyDescent="0.25">
      <c r="L19" s="2073"/>
    </row>
    <row r="20" spans="12:12" x14ac:dyDescent="0.25">
      <c r="L20" s="2073"/>
    </row>
    <row r="21" spans="12:12" x14ac:dyDescent="0.25">
      <c r="L21" s="2073"/>
    </row>
    <row r="22" spans="12:12" x14ac:dyDescent="0.25">
      <c r="L22" s="2073"/>
    </row>
    <row r="23" spans="12:12" x14ac:dyDescent="0.25">
      <c r="L23" s="2073"/>
    </row>
    <row r="24" spans="12:12" x14ac:dyDescent="0.25">
      <c r="L24" s="2073"/>
    </row>
    <row r="25" spans="12:12" x14ac:dyDescent="0.25">
      <c r="L25" s="2073"/>
    </row>
    <row r="26" spans="12:12" x14ac:dyDescent="0.25">
      <c r="L26" s="2073"/>
    </row>
    <row r="27" spans="12:12" x14ac:dyDescent="0.25">
      <c r="L27" s="2073"/>
    </row>
    <row r="28" spans="12:12" x14ac:dyDescent="0.25">
      <c r="L28" s="2073"/>
    </row>
    <row r="29" spans="12:12" x14ac:dyDescent="0.25">
      <c r="L29" s="2073"/>
    </row>
    <row r="30" spans="12:12" x14ac:dyDescent="0.25">
      <c r="L30" s="2073"/>
    </row>
    <row r="31" spans="12:12" x14ac:dyDescent="0.25">
      <c r="L31" s="2073"/>
    </row>
    <row r="32" spans="12:12" x14ac:dyDescent="0.25">
      <c r="L32" s="2073"/>
    </row>
    <row r="33" spans="12:12" x14ac:dyDescent="0.25">
      <c r="L33" s="2073"/>
    </row>
    <row r="34" spans="12:12" x14ac:dyDescent="0.25">
      <c r="L34" s="2073"/>
    </row>
    <row r="35" spans="12:12" x14ac:dyDescent="0.25">
      <c r="L35" s="2073"/>
    </row>
    <row r="36" spans="12:12" x14ac:dyDescent="0.25">
      <c r="L36" s="2073"/>
    </row>
    <row r="37" spans="12:12" x14ac:dyDescent="0.25">
      <c r="L37" s="2073"/>
    </row>
    <row r="38" spans="12:12" x14ac:dyDescent="0.25">
      <c r="L38" s="2073"/>
    </row>
    <row r="39" spans="12:12" x14ac:dyDescent="0.25">
      <c r="L39" s="2073"/>
    </row>
    <row r="40" spans="12:12" x14ac:dyDescent="0.25">
      <c r="L40" s="2073"/>
    </row>
    <row r="41" spans="12:12" x14ac:dyDescent="0.25">
      <c r="L41" s="2073"/>
    </row>
    <row r="42" spans="12:12" x14ac:dyDescent="0.25">
      <c r="L42" s="2073"/>
    </row>
    <row r="43" spans="12:12" x14ac:dyDescent="0.25">
      <c r="L43" s="2073"/>
    </row>
    <row r="44" spans="12:12" x14ac:dyDescent="0.25">
      <c r="L44" s="2073"/>
    </row>
    <row r="45" spans="12:12" x14ac:dyDescent="0.25">
      <c r="L45" s="2073"/>
    </row>
    <row r="46" spans="12:12" x14ac:dyDescent="0.25">
      <c r="L46" s="2073"/>
    </row>
    <row r="47" spans="12:12" x14ac:dyDescent="0.25">
      <c r="L47" s="2073"/>
    </row>
    <row r="48" spans="12:12" x14ac:dyDescent="0.25">
      <c r="L48" s="2073"/>
    </row>
    <row r="49" spans="12:12" x14ac:dyDescent="0.25">
      <c r="L49" s="2073"/>
    </row>
    <row r="50" spans="12:12" x14ac:dyDescent="0.25">
      <c r="L50" s="2073"/>
    </row>
    <row r="51" spans="12:12" x14ac:dyDescent="0.25">
      <c r="L51" s="2073"/>
    </row>
    <row r="52" spans="12:12" x14ac:dyDescent="0.25">
      <c r="L52" s="2073"/>
    </row>
    <row r="53" spans="12:12" x14ac:dyDescent="0.25">
      <c r="L53" s="2073"/>
    </row>
    <row r="54" spans="12:12" x14ac:dyDescent="0.25">
      <c r="L54" s="2073"/>
    </row>
    <row r="55" spans="12:12" x14ac:dyDescent="0.25">
      <c r="L55" s="2073"/>
    </row>
    <row r="56" spans="12:12" x14ac:dyDescent="0.25">
      <c r="L56" s="2073"/>
    </row>
    <row r="57" spans="12:12" x14ac:dyDescent="0.25">
      <c r="L57" s="2073"/>
    </row>
    <row r="58" spans="12:12" x14ac:dyDescent="0.25">
      <c r="L58" s="2073"/>
    </row>
    <row r="59" spans="12:12" x14ac:dyDescent="0.25">
      <c r="L59" s="2073"/>
    </row>
    <row r="60" spans="12:12" x14ac:dyDescent="0.25">
      <c r="L60" s="2073"/>
    </row>
    <row r="61" spans="12:12" x14ac:dyDescent="0.25">
      <c r="L61" s="2073"/>
    </row>
    <row r="62" spans="12:12" x14ac:dyDescent="0.25">
      <c r="L62" s="2073"/>
    </row>
    <row r="63" spans="12:12" x14ac:dyDescent="0.25">
      <c r="L63" s="2073"/>
    </row>
    <row r="64" spans="12:12" x14ac:dyDescent="0.25">
      <c r="L64" s="2073"/>
    </row>
    <row r="65" spans="12:12" x14ac:dyDescent="0.25">
      <c r="L65" s="2073"/>
    </row>
    <row r="66" spans="12:12" x14ac:dyDescent="0.25">
      <c r="L66" s="2073"/>
    </row>
    <row r="67" spans="12:12" x14ac:dyDescent="0.25">
      <c r="L67" s="2073"/>
    </row>
    <row r="68" spans="12:12" x14ac:dyDescent="0.25">
      <c r="L68" s="2073"/>
    </row>
    <row r="69" spans="12:12" x14ac:dyDescent="0.25">
      <c r="L69" s="2073"/>
    </row>
    <row r="70" spans="12:12" x14ac:dyDescent="0.25">
      <c r="L70" s="2073"/>
    </row>
    <row r="71" spans="12:12" x14ac:dyDescent="0.25">
      <c r="L71" s="2073"/>
    </row>
    <row r="72" spans="12:12" x14ac:dyDescent="0.25">
      <c r="L72" s="2073"/>
    </row>
    <row r="73" spans="12:12" x14ac:dyDescent="0.25">
      <c r="L73" s="2073"/>
    </row>
    <row r="74" spans="12:12" x14ac:dyDescent="0.25">
      <c r="L74" s="2073"/>
    </row>
    <row r="75" spans="12:12" x14ac:dyDescent="0.25">
      <c r="L75" s="2073"/>
    </row>
    <row r="76" spans="12:12" x14ac:dyDescent="0.25">
      <c r="L76" s="2073"/>
    </row>
    <row r="77" spans="12:12" x14ac:dyDescent="0.25">
      <c r="L77" s="2073"/>
    </row>
    <row r="78" spans="12:12" x14ac:dyDescent="0.25">
      <c r="L78" s="2073"/>
    </row>
    <row r="79" spans="12:12" x14ac:dyDescent="0.25">
      <c r="L79" s="2073"/>
    </row>
    <row r="80" spans="12:12" x14ac:dyDescent="0.25">
      <c r="L80" s="2073"/>
    </row>
    <row r="81" spans="12:12" x14ac:dyDescent="0.25">
      <c r="L81" s="2073"/>
    </row>
    <row r="82" spans="12:12" x14ac:dyDescent="0.25">
      <c r="L82" s="2073"/>
    </row>
    <row r="83" spans="12:12" x14ac:dyDescent="0.25">
      <c r="L83" s="2073"/>
    </row>
    <row r="84" spans="12:12" x14ac:dyDescent="0.25">
      <c r="L84" s="2073"/>
    </row>
    <row r="85" spans="12:12" x14ac:dyDescent="0.25">
      <c r="L85" s="2073"/>
    </row>
    <row r="86" spans="12:12" x14ac:dyDescent="0.25">
      <c r="L86" s="2073"/>
    </row>
    <row r="87" spans="12:12" x14ac:dyDescent="0.25">
      <c r="L87" s="2073"/>
    </row>
    <row r="88" spans="12:12" x14ac:dyDescent="0.25">
      <c r="L88" s="2073"/>
    </row>
    <row r="89" spans="12:12" x14ac:dyDescent="0.25">
      <c r="L89" s="2073"/>
    </row>
    <row r="90" spans="12:12" x14ac:dyDescent="0.25">
      <c r="L90" s="2073"/>
    </row>
    <row r="91" spans="12:12" x14ac:dyDescent="0.25">
      <c r="L91" s="2073"/>
    </row>
    <row r="92" spans="12:12" x14ac:dyDescent="0.25">
      <c r="L92" s="2073"/>
    </row>
    <row r="93" spans="12:12" x14ac:dyDescent="0.25">
      <c r="L93" s="2073"/>
    </row>
    <row r="94" spans="12:12" x14ac:dyDescent="0.25">
      <c r="L94" s="2073"/>
    </row>
    <row r="95" spans="12:12" x14ac:dyDescent="0.25">
      <c r="L95" s="2073"/>
    </row>
    <row r="96" spans="12:12" x14ac:dyDescent="0.25">
      <c r="L96" s="2073"/>
    </row>
    <row r="97" spans="12:12" x14ac:dyDescent="0.25">
      <c r="L97" s="2073"/>
    </row>
    <row r="98" spans="12:12" x14ac:dyDescent="0.25">
      <c r="L98" s="2073"/>
    </row>
    <row r="99" spans="12:12" x14ac:dyDescent="0.25">
      <c r="L99" s="2073"/>
    </row>
    <row r="100" spans="12:12" x14ac:dyDescent="0.25">
      <c r="L100" s="2073"/>
    </row>
    <row r="101" spans="12:12" x14ac:dyDescent="0.25">
      <c r="L101" s="2073"/>
    </row>
    <row r="102" spans="12:12" x14ac:dyDescent="0.25">
      <c r="L102" s="2073"/>
    </row>
    <row r="103" spans="12:12" x14ac:dyDescent="0.25">
      <c r="L103" s="2073"/>
    </row>
    <row r="104" spans="12:12" x14ac:dyDescent="0.25">
      <c r="L104" s="2073"/>
    </row>
    <row r="105" spans="12:12" x14ac:dyDescent="0.25">
      <c r="L105" s="2073"/>
    </row>
    <row r="106" spans="12:12" x14ac:dyDescent="0.25">
      <c r="L106" s="2073"/>
    </row>
    <row r="107" spans="12:12" x14ac:dyDescent="0.25">
      <c r="L107" s="2073"/>
    </row>
    <row r="108" spans="12:12" x14ac:dyDescent="0.25">
      <c r="L108" s="2073"/>
    </row>
    <row r="109" spans="12:12" x14ac:dyDescent="0.25">
      <c r="L109" s="2073"/>
    </row>
    <row r="110" spans="12:12" x14ac:dyDescent="0.25">
      <c r="L110" s="2073"/>
    </row>
    <row r="111" spans="12:12" x14ac:dyDescent="0.25">
      <c r="L111" s="2073"/>
    </row>
    <row r="112" spans="12:12" x14ac:dyDescent="0.25">
      <c r="L112" s="2073"/>
    </row>
    <row r="113" spans="12:12" x14ac:dyDescent="0.25">
      <c r="L113" s="2073"/>
    </row>
    <row r="114" spans="12:12" x14ac:dyDescent="0.25">
      <c r="L114" s="2073"/>
    </row>
    <row r="115" spans="12:12" x14ac:dyDescent="0.25">
      <c r="L115" s="2073"/>
    </row>
    <row r="116" spans="12:12" x14ac:dyDescent="0.25">
      <c r="L116" s="2073"/>
    </row>
    <row r="117" spans="12:12" x14ac:dyDescent="0.25">
      <c r="L117" s="2073"/>
    </row>
    <row r="118" spans="12:12" x14ac:dyDescent="0.25">
      <c r="L118" s="2073"/>
    </row>
    <row r="119" spans="12:12" x14ac:dyDescent="0.25">
      <c r="L119" s="2073"/>
    </row>
    <row r="120" spans="12:12" x14ac:dyDescent="0.25">
      <c r="L120" s="2073"/>
    </row>
    <row r="121" spans="12:12" x14ac:dyDescent="0.25">
      <c r="L121" s="2073"/>
    </row>
    <row r="122" spans="12:12" x14ac:dyDescent="0.25">
      <c r="L122" s="2073"/>
    </row>
    <row r="123" spans="12:12" x14ac:dyDescent="0.25">
      <c r="L123" s="2073"/>
    </row>
    <row r="124" spans="12:12" x14ac:dyDescent="0.25">
      <c r="L124" s="2073"/>
    </row>
    <row r="125" spans="12:12" x14ac:dyDescent="0.25">
      <c r="L125" s="2073"/>
    </row>
    <row r="126" spans="12:12" x14ac:dyDescent="0.25">
      <c r="L126" s="2073"/>
    </row>
    <row r="127" spans="12:12" x14ac:dyDescent="0.25">
      <c r="L127" s="2073"/>
    </row>
    <row r="128" spans="12:12" x14ac:dyDescent="0.25">
      <c r="L128" s="2073"/>
    </row>
    <row r="129" spans="12:12" x14ac:dyDescent="0.25">
      <c r="L129" s="2073"/>
    </row>
    <row r="130" spans="12:12" x14ac:dyDescent="0.25">
      <c r="L130" s="2073"/>
    </row>
    <row r="131" spans="12:12" x14ac:dyDescent="0.25">
      <c r="L131" s="2073"/>
    </row>
    <row r="132" spans="12:12" x14ac:dyDescent="0.25">
      <c r="L132" s="2073"/>
    </row>
    <row r="133" spans="12:12" x14ac:dyDescent="0.25">
      <c r="L133" s="2073"/>
    </row>
    <row r="134" spans="12:12" x14ac:dyDescent="0.25">
      <c r="L134" s="2073"/>
    </row>
    <row r="135" spans="12:12" x14ac:dyDescent="0.25">
      <c r="L135" s="2073"/>
    </row>
    <row r="136" spans="12:12" x14ac:dyDescent="0.25">
      <c r="L136" s="2073"/>
    </row>
    <row r="137" spans="12:12" x14ac:dyDescent="0.25">
      <c r="L137" s="2073"/>
    </row>
    <row r="138" spans="12:12" x14ac:dyDescent="0.25">
      <c r="L138" s="2073"/>
    </row>
    <row r="139" spans="12:12" x14ac:dyDescent="0.25">
      <c r="L139" s="2073"/>
    </row>
    <row r="140" spans="12:12" x14ac:dyDescent="0.25">
      <c r="L140" s="2073"/>
    </row>
    <row r="141" spans="12:12" x14ac:dyDescent="0.25">
      <c r="L141" s="2073"/>
    </row>
    <row r="142" spans="12:12" x14ac:dyDescent="0.25">
      <c r="L142" s="2073"/>
    </row>
    <row r="143" spans="12:12" x14ac:dyDescent="0.25">
      <c r="L143" s="2073"/>
    </row>
    <row r="144" spans="12:12" x14ac:dyDescent="0.25">
      <c r="L144" s="2073"/>
    </row>
    <row r="145" spans="12:12" x14ac:dyDescent="0.25">
      <c r="L145" s="2073"/>
    </row>
    <row r="146" spans="12:12" x14ac:dyDescent="0.25">
      <c r="L146" s="2073"/>
    </row>
    <row r="147" spans="12:12" x14ac:dyDescent="0.25">
      <c r="L147" s="2073"/>
    </row>
    <row r="148" spans="12:12" x14ac:dyDescent="0.25">
      <c r="L148" s="2073"/>
    </row>
    <row r="149" spans="12:12" x14ac:dyDescent="0.25">
      <c r="L149" s="2073"/>
    </row>
    <row r="150" spans="12:12" x14ac:dyDescent="0.25">
      <c r="L150" s="2073"/>
    </row>
    <row r="151" spans="12:12" x14ac:dyDescent="0.25">
      <c r="L151" s="2073"/>
    </row>
    <row r="152" spans="12:12" x14ac:dyDescent="0.25">
      <c r="L152" s="2073"/>
    </row>
    <row r="153" spans="12:12" x14ac:dyDescent="0.25">
      <c r="L153" s="2073"/>
    </row>
    <row r="154" spans="12:12" x14ac:dyDescent="0.25">
      <c r="L154" s="2073"/>
    </row>
    <row r="155" spans="12:12" x14ac:dyDescent="0.25">
      <c r="L155" s="2073"/>
    </row>
    <row r="156" spans="12:12" x14ac:dyDescent="0.25">
      <c r="L156" s="2073"/>
    </row>
    <row r="157" spans="12:12" x14ac:dyDescent="0.25">
      <c r="L157" s="2073"/>
    </row>
    <row r="158" spans="12:12" x14ac:dyDescent="0.25">
      <c r="L158" s="2073"/>
    </row>
    <row r="159" spans="12:12" x14ac:dyDescent="0.25">
      <c r="L159" s="2073"/>
    </row>
    <row r="160" spans="12:12" x14ac:dyDescent="0.25">
      <c r="L160" s="2073"/>
    </row>
    <row r="161" spans="12:12" x14ac:dyDescent="0.25">
      <c r="L161" s="2073"/>
    </row>
    <row r="162" spans="12:12" x14ac:dyDescent="0.25">
      <c r="L162" s="2073"/>
    </row>
    <row r="163" spans="12:12" x14ac:dyDescent="0.25">
      <c r="L163" s="2073"/>
    </row>
    <row r="164" spans="12:12" x14ac:dyDescent="0.25">
      <c r="L164" s="2073"/>
    </row>
    <row r="165" spans="12:12" x14ac:dyDescent="0.25">
      <c r="L165" s="2073"/>
    </row>
    <row r="166" spans="12:12" x14ac:dyDescent="0.25">
      <c r="L166" s="2073"/>
    </row>
    <row r="167" spans="12:12" x14ac:dyDescent="0.25">
      <c r="L167" s="2073"/>
    </row>
    <row r="168" spans="12:12" x14ac:dyDescent="0.25">
      <c r="L168" s="2073"/>
    </row>
    <row r="169" spans="12:12" x14ac:dyDescent="0.25">
      <c r="L169" s="2073"/>
    </row>
    <row r="170" spans="12:12" x14ac:dyDescent="0.25">
      <c r="L170" s="2073"/>
    </row>
    <row r="171" spans="12:12" x14ac:dyDescent="0.25">
      <c r="L171" s="2073"/>
    </row>
    <row r="172" spans="12:12" x14ac:dyDescent="0.25">
      <c r="L172" s="2073"/>
    </row>
    <row r="173" spans="12:12" x14ac:dyDescent="0.25">
      <c r="L173" s="2073"/>
    </row>
    <row r="174" spans="12:12" x14ac:dyDescent="0.25">
      <c r="L174" s="2073"/>
    </row>
    <row r="175" spans="12:12" x14ac:dyDescent="0.25">
      <c r="L175" s="2073"/>
    </row>
    <row r="176" spans="12:12" x14ac:dyDescent="0.25">
      <c r="L176" s="2073"/>
    </row>
    <row r="177" spans="12:12" x14ac:dyDescent="0.25">
      <c r="L177" s="2073"/>
    </row>
    <row r="178" spans="12:12" x14ac:dyDescent="0.25">
      <c r="L178" s="2073"/>
    </row>
    <row r="179" spans="12:12" x14ac:dyDescent="0.25">
      <c r="L179" s="2073"/>
    </row>
    <row r="180" spans="12:12" x14ac:dyDescent="0.25">
      <c r="L180" s="2073"/>
    </row>
    <row r="181" spans="12:12" x14ac:dyDescent="0.25">
      <c r="L181" s="2073"/>
    </row>
    <row r="182" spans="12:12" x14ac:dyDescent="0.25">
      <c r="L182" s="2073"/>
    </row>
    <row r="183" spans="12:12" x14ac:dyDescent="0.25">
      <c r="L183" s="2073"/>
    </row>
    <row r="184" spans="12:12" x14ac:dyDescent="0.25">
      <c r="L184" s="2073"/>
    </row>
    <row r="185" spans="12:12" x14ac:dyDescent="0.25">
      <c r="L185" s="2073"/>
    </row>
    <row r="186" spans="12:12" x14ac:dyDescent="0.25">
      <c r="L186" s="2073"/>
    </row>
    <row r="187" spans="12:12" x14ac:dyDescent="0.25">
      <c r="L187" s="2073"/>
    </row>
    <row r="188" spans="12:12" x14ac:dyDescent="0.25">
      <c r="L188" s="2073"/>
    </row>
    <row r="189" spans="12:12" x14ac:dyDescent="0.25">
      <c r="L189" s="2073"/>
    </row>
    <row r="190" spans="12:12" x14ac:dyDescent="0.25">
      <c r="L190" s="2073"/>
    </row>
    <row r="191" spans="12:12" x14ac:dyDescent="0.25">
      <c r="L191" s="2073"/>
    </row>
    <row r="192" spans="12:12" x14ac:dyDescent="0.25">
      <c r="L192" s="2073"/>
    </row>
    <row r="193" spans="12:12" x14ac:dyDescent="0.25">
      <c r="L193" s="2073"/>
    </row>
    <row r="194" spans="12:12" x14ac:dyDescent="0.25">
      <c r="L194" s="2073"/>
    </row>
    <row r="195" spans="12:12" x14ac:dyDescent="0.25">
      <c r="L195" s="2073"/>
    </row>
    <row r="196" spans="12:12" x14ac:dyDescent="0.25">
      <c r="L196" s="2073"/>
    </row>
    <row r="197" spans="12:12" x14ac:dyDescent="0.25">
      <c r="L197" s="2073"/>
    </row>
    <row r="198" spans="12:12" x14ac:dyDescent="0.25">
      <c r="L198" s="2073"/>
    </row>
    <row r="199" spans="12:12" x14ac:dyDescent="0.25">
      <c r="L199" s="2073"/>
    </row>
    <row r="200" spans="12:12" x14ac:dyDescent="0.25">
      <c r="L200" s="2073"/>
    </row>
    <row r="201" spans="12:12" x14ac:dyDescent="0.25">
      <c r="L201" s="2073"/>
    </row>
    <row r="202" spans="12:12" x14ac:dyDescent="0.25">
      <c r="L202" s="2073"/>
    </row>
    <row r="203" spans="12:12" x14ac:dyDescent="0.25">
      <c r="L203" s="2073"/>
    </row>
    <row r="204" spans="12:12" x14ac:dyDescent="0.25">
      <c r="L204" s="2073"/>
    </row>
    <row r="205" spans="12:12" x14ac:dyDescent="0.25">
      <c r="L205" s="2073"/>
    </row>
    <row r="206" spans="12:12" x14ac:dyDescent="0.25">
      <c r="L206" s="2073"/>
    </row>
    <row r="207" spans="12:12" x14ac:dyDescent="0.25">
      <c r="L207" s="2073"/>
    </row>
    <row r="208" spans="12:12" x14ac:dyDescent="0.25">
      <c r="L208" s="2073"/>
    </row>
    <row r="209" spans="12:12" x14ac:dyDescent="0.25">
      <c r="L209" s="2073"/>
    </row>
    <row r="210" spans="12:12" x14ac:dyDescent="0.25">
      <c r="L210" s="2073"/>
    </row>
    <row r="211" spans="12:12" x14ac:dyDescent="0.25">
      <c r="L211" s="2073"/>
    </row>
    <row r="212" spans="12:12" x14ac:dyDescent="0.25">
      <c r="L212" s="2073"/>
    </row>
    <row r="213" spans="12:12" x14ac:dyDescent="0.25">
      <c r="L213" s="2073"/>
    </row>
    <row r="214" spans="12:12" x14ac:dyDescent="0.25">
      <c r="L214" s="2073"/>
    </row>
    <row r="215" spans="12:12" x14ac:dyDescent="0.25">
      <c r="L215" s="2073"/>
    </row>
    <row r="216" spans="12:12" x14ac:dyDescent="0.25">
      <c r="L216" s="2073"/>
    </row>
    <row r="217" spans="12:12" x14ac:dyDescent="0.25">
      <c r="L217" s="2073"/>
    </row>
    <row r="218" spans="12:12" x14ac:dyDescent="0.25">
      <c r="L218" s="2073"/>
    </row>
    <row r="219" spans="12:12" x14ac:dyDescent="0.25">
      <c r="L219" s="2073"/>
    </row>
    <row r="220" spans="12:12" x14ac:dyDescent="0.25">
      <c r="L220" s="2073"/>
    </row>
    <row r="221" spans="12:12" x14ac:dyDescent="0.25">
      <c r="L221" s="2073"/>
    </row>
    <row r="222" spans="12:12" x14ac:dyDescent="0.25">
      <c r="L222" s="2073"/>
    </row>
    <row r="223" spans="12:12" x14ac:dyDescent="0.25">
      <c r="L223" s="2073"/>
    </row>
    <row r="224" spans="12:12" x14ac:dyDescent="0.25">
      <c r="L224" s="2073"/>
    </row>
    <row r="225" spans="12:12" x14ac:dyDescent="0.25">
      <c r="L225" s="2073"/>
    </row>
    <row r="226" spans="12:12" x14ac:dyDescent="0.25">
      <c r="L226" s="2073"/>
    </row>
    <row r="227" spans="12:12" x14ac:dyDescent="0.25">
      <c r="L227" s="2073"/>
    </row>
    <row r="228" spans="12:12" x14ac:dyDescent="0.25">
      <c r="L228" s="2073"/>
    </row>
    <row r="229" spans="12:12" x14ac:dyDescent="0.25">
      <c r="L229" s="2073"/>
    </row>
    <row r="230" spans="12:12" x14ac:dyDescent="0.25">
      <c r="L230" s="2073"/>
    </row>
    <row r="231" spans="12:12" x14ac:dyDescent="0.25">
      <c r="L231" s="2073"/>
    </row>
    <row r="232" spans="12:12" x14ac:dyDescent="0.25">
      <c r="L232" s="2073"/>
    </row>
    <row r="233" spans="12:12" x14ac:dyDescent="0.25">
      <c r="L233" s="2073"/>
    </row>
    <row r="234" spans="12:12" x14ac:dyDescent="0.25">
      <c r="L234" s="2073"/>
    </row>
    <row r="235" spans="12:12" x14ac:dyDescent="0.25">
      <c r="L235" s="2073"/>
    </row>
    <row r="236" spans="12:12" x14ac:dyDescent="0.25">
      <c r="L236" s="2073"/>
    </row>
    <row r="237" spans="12:12" x14ac:dyDescent="0.25">
      <c r="L237" s="2073"/>
    </row>
    <row r="238" spans="12:12" x14ac:dyDescent="0.25">
      <c r="L238" s="2073"/>
    </row>
    <row r="239" spans="12:12" x14ac:dyDescent="0.25">
      <c r="L239" s="2073"/>
    </row>
    <row r="240" spans="12:12" x14ac:dyDescent="0.25">
      <c r="L240" s="2073"/>
    </row>
    <row r="241" spans="12:12" x14ac:dyDescent="0.25">
      <c r="L241" s="2073"/>
    </row>
    <row r="242" spans="12:12" x14ac:dyDescent="0.25">
      <c r="L242" s="2073"/>
    </row>
    <row r="243" spans="12:12" x14ac:dyDescent="0.25">
      <c r="L243" s="2073"/>
    </row>
    <row r="244" spans="12:12" x14ac:dyDescent="0.25">
      <c r="L244" s="2073"/>
    </row>
    <row r="245" spans="12:12" x14ac:dyDescent="0.25">
      <c r="L245" s="2073"/>
    </row>
    <row r="246" spans="12:12" x14ac:dyDescent="0.25">
      <c r="L246" s="2073"/>
    </row>
    <row r="247" spans="12:12" x14ac:dyDescent="0.25">
      <c r="L247" s="2073"/>
    </row>
    <row r="248" spans="12:12" x14ac:dyDescent="0.25">
      <c r="L248" s="2073"/>
    </row>
    <row r="249" spans="12:12" x14ac:dyDescent="0.25">
      <c r="L249" s="2073"/>
    </row>
    <row r="250" spans="12:12" x14ac:dyDescent="0.25">
      <c r="L250" s="2073"/>
    </row>
    <row r="251" spans="12:12" x14ac:dyDescent="0.25">
      <c r="L251" s="2073"/>
    </row>
    <row r="252" spans="12:12" x14ac:dyDescent="0.25">
      <c r="L252" s="2073"/>
    </row>
    <row r="253" spans="12:12" x14ac:dyDescent="0.25">
      <c r="L253" s="2073"/>
    </row>
    <row r="254" spans="12:12" x14ac:dyDescent="0.25">
      <c r="L254" s="2073"/>
    </row>
    <row r="255" spans="12:12" x14ac:dyDescent="0.25">
      <c r="L255" s="2073"/>
    </row>
    <row r="256" spans="12:12" x14ac:dyDescent="0.25">
      <c r="L256" s="2073"/>
    </row>
    <row r="257" spans="12:12" x14ac:dyDescent="0.25">
      <c r="L257" s="2073"/>
    </row>
    <row r="258" spans="12:12" x14ac:dyDescent="0.25">
      <c r="L258" s="2073"/>
    </row>
    <row r="259" spans="12:12" x14ac:dyDescent="0.25">
      <c r="L259" s="2073"/>
    </row>
    <row r="260" spans="12:12" x14ac:dyDescent="0.25">
      <c r="L260" s="2073"/>
    </row>
    <row r="261" spans="12:12" x14ac:dyDescent="0.25">
      <c r="L261" s="2073"/>
    </row>
    <row r="262" spans="12:12" x14ac:dyDescent="0.25">
      <c r="L262" s="2073"/>
    </row>
    <row r="263" spans="12:12" x14ac:dyDescent="0.25">
      <c r="L263" s="2073"/>
    </row>
    <row r="264" spans="12:12" x14ac:dyDescent="0.25">
      <c r="L264" s="2073"/>
    </row>
    <row r="265" spans="12:12" x14ac:dyDescent="0.25">
      <c r="L265" s="2073"/>
    </row>
    <row r="266" spans="12:12" x14ac:dyDescent="0.25">
      <c r="L266" s="2073"/>
    </row>
    <row r="267" spans="12:12" x14ac:dyDescent="0.25">
      <c r="L267" s="2073"/>
    </row>
    <row r="268" spans="12:12" x14ac:dyDescent="0.25">
      <c r="L268" s="2073"/>
    </row>
    <row r="269" spans="12:12" x14ac:dyDescent="0.25">
      <c r="L269" s="2073"/>
    </row>
    <row r="270" spans="12:12" x14ac:dyDescent="0.25">
      <c r="L270" s="2073"/>
    </row>
    <row r="271" spans="12:12" x14ac:dyDescent="0.25">
      <c r="L271" s="2073"/>
    </row>
    <row r="272" spans="12:12" x14ac:dyDescent="0.25">
      <c r="L272" s="2073"/>
    </row>
    <row r="273" spans="12:12" x14ac:dyDescent="0.25">
      <c r="L273" s="2073"/>
    </row>
    <row r="274" spans="12:12" x14ac:dyDescent="0.25">
      <c r="L274" s="2073"/>
    </row>
    <row r="275" spans="12:12" x14ac:dyDescent="0.25">
      <c r="L275" s="2073"/>
    </row>
    <row r="276" spans="12:12" x14ac:dyDescent="0.25">
      <c r="L276" s="2073"/>
    </row>
    <row r="277" spans="12:12" x14ac:dyDescent="0.25">
      <c r="L277" s="2073"/>
    </row>
    <row r="278" spans="12:12" x14ac:dyDescent="0.25">
      <c r="L278" s="2073"/>
    </row>
    <row r="279" spans="12:12" x14ac:dyDescent="0.25">
      <c r="L279" s="2073"/>
    </row>
    <row r="280" spans="12:12" x14ac:dyDescent="0.25">
      <c r="L280" s="2073"/>
    </row>
    <row r="281" spans="12:12" x14ac:dyDescent="0.25">
      <c r="L281" s="2073"/>
    </row>
    <row r="282" spans="12:12" x14ac:dyDescent="0.25">
      <c r="L282" s="2073"/>
    </row>
    <row r="283" spans="12:12" x14ac:dyDescent="0.25">
      <c r="L283" s="2073"/>
    </row>
    <row r="284" spans="12:12" x14ac:dyDescent="0.25">
      <c r="L284" s="2073"/>
    </row>
    <row r="285" spans="12:12" x14ac:dyDescent="0.25">
      <c r="L285" s="2073"/>
    </row>
    <row r="286" spans="12:12" x14ac:dyDescent="0.25">
      <c r="L286" s="2073"/>
    </row>
    <row r="287" spans="12:12" x14ac:dyDescent="0.25">
      <c r="L287" s="2073"/>
    </row>
    <row r="288" spans="12:12" x14ac:dyDescent="0.25">
      <c r="L288" s="2073"/>
    </row>
    <row r="289" spans="12:12" x14ac:dyDescent="0.25">
      <c r="L289" s="2073"/>
    </row>
    <row r="290" spans="12:12" x14ac:dyDescent="0.25">
      <c r="L290" s="2073"/>
    </row>
    <row r="291" spans="12:12" x14ac:dyDescent="0.25">
      <c r="L291" s="2073"/>
    </row>
    <row r="292" spans="12:12" x14ac:dyDescent="0.25">
      <c r="L292" s="2073"/>
    </row>
    <row r="293" spans="12:12" x14ac:dyDescent="0.25">
      <c r="L293" s="2073"/>
    </row>
    <row r="294" spans="12:12" x14ac:dyDescent="0.25">
      <c r="L294" s="2073"/>
    </row>
    <row r="295" spans="12:12" x14ac:dyDescent="0.25">
      <c r="L295" s="2073"/>
    </row>
    <row r="296" spans="12:12" x14ac:dyDescent="0.25">
      <c r="L296" s="2073"/>
    </row>
    <row r="297" spans="12:12" x14ac:dyDescent="0.25">
      <c r="L297" s="2073"/>
    </row>
    <row r="298" spans="12:12" x14ac:dyDescent="0.25">
      <c r="L298" s="2073"/>
    </row>
    <row r="299" spans="12:12" x14ac:dyDescent="0.25">
      <c r="L299" s="2073"/>
    </row>
    <row r="300" spans="12:12" x14ac:dyDescent="0.25">
      <c r="L300" s="2073"/>
    </row>
    <row r="301" spans="12:12" x14ac:dyDescent="0.25">
      <c r="L301" s="2073"/>
    </row>
    <row r="302" spans="12:12" x14ac:dyDescent="0.25">
      <c r="L302" s="2073"/>
    </row>
    <row r="303" spans="12:12" x14ac:dyDescent="0.25">
      <c r="L303" s="2073"/>
    </row>
    <row r="304" spans="12:12" x14ac:dyDescent="0.25">
      <c r="L304" s="2073"/>
    </row>
    <row r="305" spans="12:12" x14ac:dyDescent="0.25">
      <c r="L305" s="2073"/>
    </row>
    <row r="306" spans="12:12" x14ac:dyDescent="0.25">
      <c r="L306" s="2073"/>
    </row>
    <row r="307" spans="12:12" x14ac:dyDescent="0.25">
      <c r="L307" s="2073"/>
    </row>
    <row r="308" spans="12:12" x14ac:dyDescent="0.25">
      <c r="L308" s="2073"/>
    </row>
    <row r="309" spans="12:12" x14ac:dyDescent="0.25">
      <c r="L309" s="2073"/>
    </row>
    <row r="310" spans="12:12" x14ac:dyDescent="0.25">
      <c r="L310" s="2073"/>
    </row>
    <row r="311" spans="12:12" x14ac:dyDescent="0.25">
      <c r="L311" s="2073"/>
    </row>
    <row r="312" spans="12:12" x14ac:dyDescent="0.25">
      <c r="L312" s="2073"/>
    </row>
    <row r="313" spans="12:12" x14ac:dyDescent="0.25">
      <c r="L313" s="2073"/>
    </row>
    <row r="314" spans="12:12" x14ac:dyDescent="0.25">
      <c r="L314" s="2073"/>
    </row>
    <row r="315" spans="12:12" x14ac:dyDescent="0.25">
      <c r="L315" s="2073"/>
    </row>
    <row r="316" spans="12:12" x14ac:dyDescent="0.25">
      <c r="L316" s="2073"/>
    </row>
    <row r="317" spans="12:12" x14ac:dyDescent="0.25">
      <c r="L317" s="2073"/>
    </row>
    <row r="318" spans="12:12" x14ac:dyDescent="0.25">
      <c r="L318" s="2073"/>
    </row>
    <row r="319" spans="12:12" x14ac:dyDescent="0.25">
      <c r="L319" s="2073"/>
    </row>
    <row r="320" spans="12:12" x14ac:dyDescent="0.25">
      <c r="L320" s="2073"/>
    </row>
    <row r="321" spans="12:12" x14ac:dyDescent="0.25">
      <c r="L321" s="2073"/>
    </row>
    <row r="322" spans="12:12" x14ac:dyDescent="0.25">
      <c r="L322" s="2073"/>
    </row>
    <row r="323" spans="12:12" x14ac:dyDescent="0.25">
      <c r="L323" s="2073"/>
    </row>
    <row r="324" spans="12:12" x14ac:dyDescent="0.25">
      <c r="L324" s="2073"/>
    </row>
    <row r="325" spans="12:12" x14ac:dyDescent="0.25">
      <c r="L325" s="2073"/>
    </row>
    <row r="326" spans="12:12" x14ac:dyDescent="0.25">
      <c r="L326" s="2073"/>
    </row>
    <row r="327" spans="12:12" x14ac:dyDescent="0.25">
      <c r="L327" s="2073"/>
    </row>
    <row r="328" spans="12:12" x14ac:dyDescent="0.25">
      <c r="L328" s="2073"/>
    </row>
    <row r="329" spans="12:12" x14ac:dyDescent="0.25">
      <c r="L329" s="2073"/>
    </row>
    <row r="330" spans="12:12" x14ac:dyDescent="0.25">
      <c r="L330" s="2073"/>
    </row>
    <row r="331" spans="12:12" x14ac:dyDescent="0.25">
      <c r="L331" s="2073"/>
    </row>
    <row r="332" spans="12:12" x14ac:dyDescent="0.25">
      <c r="L332" s="2073"/>
    </row>
    <row r="333" spans="12:12" x14ac:dyDescent="0.25">
      <c r="L333" s="2073"/>
    </row>
    <row r="334" spans="12:12" x14ac:dyDescent="0.25">
      <c r="L334" s="2073"/>
    </row>
    <row r="335" spans="12:12" x14ac:dyDescent="0.25">
      <c r="L335" s="2073"/>
    </row>
    <row r="336" spans="12:12" x14ac:dyDescent="0.25">
      <c r="L336" s="2073"/>
    </row>
    <row r="337" spans="12:12" x14ac:dyDescent="0.25">
      <c r="L337" s="2073"/>
    </row>
    <row r="338" spans="12:12" x14ac:dyDescent="0.25">
      <c r="L338" s="2073"/>
    </row>
    <row r="339" spans="12:12" x14ac:dyDescent="0.25">
      <c r="L339" s="2073"/>
    </row>
    <row r="340" spans="12:12" x14ac:dyDescent="0.25">
      <c r="L340" s="2073"/>
    </row>
    <row r="341" spans="12:12" x14ac:dyDescent="0.25">
      <c r="L341" s="2073"/>
    </row>
    <row r="342" spans="12:12" x14ac:dyDescent="0.25">
      <c r="L342" s="2073"/>
    </row>
    <row r="343" spans="12:12" x14ac:dyDescent="0.25">
      <c r="L343" s="2073"/>
    </row>
    <row r="344" spans="12:12" x14ac:dyDescent="0.25">
      <c r="L344" s="2073"/>
    </row>
    <row r="345" spans="12:12" x14ac:dyDescent="0.25">
      <c r="L345" s="2073"/>
    </row>
    <row r="346" spans="12:12" x14ac:dyDescent="0.25">
      <c r="L346" s="2073"/>
    </row>
    <row r="347" spans="12:12" x14ac:dyDescent="0.25">
      <c r="L347" s="2073"/>
    </row>
    <row r="348" spans="12:12" x14ac:dyDescent="0.25">
      <c r="L348" s="2073"/>
    </row>
    <row r="349" spans="12:12" x14ac:dyDescent="0.25">
      <c r="L349" s="2073"/>
    </row>
    <row r="350" spans="12:12" x14ac:dyDescent="0.25">
      <c r="L350" s="2073"/>
    </row>
    <row r="351" spans="12:12" x14ac:dyDescent="0.25">
      <c r="L351" s="2073"/>
    </row>
    <row r="352" spans="12:12" x14ac:dyDescent="0.25">
      <c r="L352" s="2073"/>
    </row>
    <row r="353" spans="12:12" x14ac:dyDescent="0.25">
      <c r="L353" s="2073"/>
    </row>
    <row r="354" spans="12:12" x14ac:dyDescent="0.25">
      <c r="L354" s="2073"/>
    </row>
    <row r="355" spans="12:12" x14ac:dyDescent="0.25">
      <c r="L355" s="2073"/>
    </row>
    <row r="356" spans="12:12" x14ac:dyDescent="0.25">
      <c r="L356" s="2073"/>
    </row>
    <row r="357" spans="12:12" x14ac:dyDescent="0.25">
      <c r="L357" s="2073"/>
    </row>
    <row r="358" spans="12:12" x14ac:dyDescent="0.25">
      <c r="L358" s="2073"/>
    </row>
    <row r="359" spans="12:12" x14ac:dyDescent="0.25">
      <c r="L359" s="2073"/>
    </row>
    <row r="360" spans="12:12" x14ac:dyDescent="0.25">
      <c r="L360" s="2073"/>
    </row>
    <row r="361" spans="12:12" x14ac:dyDescent="0.25">
      <c r="L361" s="2073"/>
    </row>
    <row r="362" spans="12:12" x14ac:dyDescent="0.25">
      <c r="L362" s="2073"/>
    </row>
    <row r="363" spans="12:12" x14ac:dyDescent="0.25">
      <c r="L363" s="2073"/>
    </row>
    <row r="364" spans="12:12" x14ac:dyDescent="0.25">
      <c r="L364" s="2073"/>
    </row>
    <row r="365" spans="12:12" x14ac:dyDescent="0.25">
      <c r="L365" s="2073"/>
    </row>
    <row r="366" spans="12:12" x14ac:dyDescent="0.25">
      <c r="L366" s="2073"/>
    </row>
    <row r="367" spans="12:12" x14ac:dyDescent="0.25">
      <c r="L367" s="2073"/>
    </row>
    <row r="368" spans="12:12" x14ac:dyDescent="0.25">
      <c r="L368" s="2073"/>
    </row>
    <row r="369" spans="12:12" x14ac:dyDescent="0.25">
      <c r="L369" s="2073"/>
    </row>
    <row r="370" spans="12:12" x14ac:dyDescent="0.25">
      <c r="L370" s="2073"/>
    </row>
    <row r="371" spans="12:12" x14ac:dyDescent="0.25">
      <c r="L371" s="2073"/>
    </row>
    <row r="372" spans="12:12" x14ac:dyDescent="0.25">
      <c r="L372" s="2073"/>
    </row>
    <row r="373" spans="12:12" x14ac:dyDescent="0.25">
      <c r="L373" s="2073"/>
    </row>
    <row r="374" spans="12:12" x14ac:dyDescent="0.25">
      <c r="L374" s="2073"/>
    </row>
    <row r="375" spans="12:12" x14ac:dyDescent="0.25">
      <c r="L375" s="2073"/>
    </row>
    <row r="376" spans="12:12" x14ac:dyDescent="0.25">
      <c r="L376" s="2073"/>
    </row>
    <row r="377" spans="12:12" x14ac:dyDescent="0.25">
      <c r="L377" s="2073"/>
    </row>
    <row r="378" spans="12:12" x14ac:dyDescent="0.25">
      <c r="L378" s="2073"/>
    </row>
    <row r="379" spans="12:12" x14ac:dyDescent="0.25">
      <c r="L379" s="2073"/>
    </row>
    <row r="380" spans="12:12" x14ac:dyDescent="0.25">
      <c r="L380" s="2073"/>
    </row>
    <row r="381" spans="12:12" x14ac:dyDescent="0.25">
      <c r="L381" s="2073"/>
    </row>
    <row r="382" spans="12:12" x14ac:dyDescent="0.25">
      <c r="L382" s="2073"/>
    </row>
    <row r="383" spans="12:12" x14ac:dyDescent="0.25">
      <c r="L383" s="2073"/>
    </row>
    <row r="384" spans="12:12" x14ac:dyDescent="0.25">
      <c r="L384" s="2073"/>
    </row>
    <row r="385" spans="12:12" x14ac:dyDescent="0.25">
      <c r="L385" s="2073"/>
    </row>
    <row r="386" spans="12:12" x14ac:dyDescent="0.25">
      <c r="L386" s="2073"/>
    </row>
    <row r="387" spans="12:12" x14ac:dyDescent="0.25">
      <c r="L387" s="2073"/>
    </row>
    <row r="388" spans="12:12" x14ac:dyDescent="0.25">
      <c r="L388" s="2073"/>
    </row>
    <row r="389" spans="12:12" x14ac:dyDescent="0.25">
      <c r="L389" s="2073"/>
    </row>
    <row r="390" spans="12:12" x14ac:dyDescent="0.25">
      <c r="L390" s="2073"/>
    </row>
    <row r="391" spans="12:12" x14ac:dyDescent="0.25">
      <c r="L391" s="2073"/>
    </row>
    <row r="392" spans="12:12" x14ac:dyDescent="0.25">
      <c r="L392" s="2073"/>
    </row>
    <row r="393" spans="12:12" x14ac:dyDescent="0.25">
      <c r="L393" s="2073"/>
    </row>
    <row r="394" spans="12:12" x14ac:dyDescent="0.25">
      <c r="L394" s="2073"/>
    </row>
    <row r="395" spans="12:12" x14ac:dyDescent="0.25">
      <c r="L395" s="2073"/>
    </row>
    <row r="396" spans="12:12" x14ac:dyDescent="0.25">
      <c r="L396" s="2073"/>
    </row>
    <row r="397" spans="12:12" x14ac:dyDescent="0.25">
      <c r="L397" s="2073"/>
    </row>
    <row r="398" spans="12:12" x14ac:dyDescent="0.25">
      <c r="L398" s="2073"/>
    </row>
    <row r="399" spans="12:12" x14ac:dyDescent="0.25">
      <c r="L399" s="2073"/>
    </row>
    <row r="400" spans="12:12" x14ac:dyDescent="0.25">
      <c r="L400" s="2073"/>
    </row>
    <row r="401" spans="12:12" x14ac:dyDescent="0.25">
      <c r="L401" s="2073"/>
    </row>
    <row r="402" spans="12:12" x14ac:dyDescent="0.25">
      <c r="L402" s="2073"/>
    </row>
    <row r="403" spans="12:12" x14ac:dyDescent="0.25">
      <c r="L403" s="2073"/>
    </row>
    <row r="404" spans="12:12" x14ac:dyDescent="0.25">
      <c r="L404" s="2073"/>
    </row>
    <row r="405" spans="12:12" x14ac:dyDescent="0.25">
      <c r="L405" s="2073"/>
    </row>
    <row r="406" spans="12:12" x14ac:dyDescent="0.25">
      <c r="L406" s="2073"/>
    </row>
    <row r="407" spans="12:12" x14ac:dyDescent="0.25">
      <c r="L407" s="2073"/>
    </row>
    <row r="408" spans="12:12" x14ac:dyDescent="0.25">
      <c r="L408" s="2073"/>
    </row>
    <row r="409" spans="12:12" x14ac:dyDescent="0.25">
      <c r="L409" s="2073"/>
    </row>
    <row r="410" spans="12:12" x14ac:dyDescent="0.25">
      <c r="L410" s="2073"/>
    </row>
    <row r="411" spans="12:12" x14ac:dyDescent="0.25">
      <c r="L411" s="2073"/>
    </row>
    <row r="412" spans="12:12" x14ac:dyDescent="0.25">
      <c r="L412" s="2073"/>
    </row>
    <row r="413" spans="12:12" x14ac:dyDescent="0.25">
      <c r="L413" s="2073"/>
    </row>
    <row r="414" spans="12:12" x14ac:dyDescent="0.25">
      <c r="L414" s="2073"/>
    </row>
    <row r="415" spans="12:12" x14ac:dyDescent="0.25">
      <c r="L415" s="2073"/>
    </row>
    <row r="416" spans="12:12" x14ac:dyDescent="0.25">
      <c r="L416" s="2073"/>
    </row>
    <row r="417" spans="12:12" x14ac:dyDescent="0.25">
      <c r="L417" s="2073"/>
    </row>
    <row r="418" spans="12:12" x14ac:dyDescent="0.25">
      <c r="L418" s="2073"/>
    </row>
    <row r="419" spans="12:12" x14ac:dyDescent="0.25">
      <c r="L419" s="2073"/>
    </row>
    <row r="420" spans="12:12" x14ac:dyDescent="0.25">
      <c r="L420" s="2073"/>
    </row>
    <row r="421" spans="12:12" x14ac:dyDescent="0.25">
      <c r="L421" s="2073"/>
    </row>
    <row r="422" spans="12:12" x14ac:dyDescent="0.25">
      <c r="L422" s="2073"/>
    </row>
    <row r="423" spans="12:12" x14ac:dyDescent="0.25">
      <c r="L423" s="2073"/>
    </row>
    <row r="424" spans="12:12" x14ac:dyDescent="0.25">
      <c r="L424" s="2073"/>
    </row>
    <row r="425" spans="12:12" x14ac:dyDescent="0.25">
      <c r="L425" s="2073"/>
    </row>
    <row r="426" spans="12:12" x14ac:dyDescent="0.25">
      <c r="L426" s="2073"/>
    </row>
    <row r="427" spans="12:12" x14ac:dyDescent="0.25">
      <c r="L427" s="2073"/>
    </row>
    <row r="428" spans="12:12" x14ac:dyDescent="0.25">
      <c r="L428" s="2073"/>
    </row>
    <row r="429" spans="12:12" x14ac:dyDescent="0.25">
      <c r="L429" s="2073"/>
    </row>
    <row r="430" spans="12:12" x14ac:dyDescent="0.25">
      <c r="L430" s="2073"/>
    </row>
    <row r="431" spans="12:12" x14ac:dyDescent="0.25">
      <c r="L431" s="2073"/>
    </row>
    <row r="432" spans="12:12" x14ac:dyDescent="0.25">
      <c r="L432" s="2073"/>
    </row>
    <row r="433" spans="12:12" x14ac:dyDescent="0.25">
      <c r="L433" s="2073"/>
    </row>
    <row r="434" spans="12:12" x14ac:dyDescent="0.25">
      <c r="L434" s="2073"/>
    </row>
    <row r="435" spans="12:12" x14ac:dyDescent="0.25">
      <c r="L435" s="2073"/>
    </row>
    <row r="436" spans="12:12" x14ac:dyDescent="0.25">
      <c r="L436" s="2073"/>
    </row>
    <row r="437" spans="12:12" x14ac:dyDescent="0.25">
      <c r="L437" s="2073"/>
    </row>
    <row r="438" spans="12:12" x14ac:dyDescent="0.25">
      <c r="L438" s="2073"/>
    </row>
    <row r="439" spans="12:12" x14ac:dyDescent="0.25">
      <c r="L439" s="2073"/>
    </row>
    <row r="440" spans="12:12" x14ac:dyDescent="0.25">
      <c r="L440" s="2073"/>
    </row>
    <row r="441" spans="12:12" x14ac:dyDescent="0.25">
      <c r="L441" s="2073"/>
    </row>
    <row r="442" spans="12:12" x14ac:dyDescent="0.25">
      <c r="L442" s="2073"/>
    </row>
    <row r="443" spans="12:12" x14ac:dyDescent="0.25">
      <c r="L443" s="2073"/>
    </row>
    <row r="444" spans="12:12" x14ac:dyDescent="0.25">
      <c r="L444" s="2073"/>
    </row>
    <row r="445" spans="12:12" x14ac:dyDescent="0.25">
      <c r="L445" s="2073"/>
    </row>
    <row r="446" spans="12:12" x14ac:dyDescent="0.25">
      <c r="L446" s="2073"/>
    </row>
    <row r="447" spans="12:12" x14ac:dyDescent="0.25">
      <c r="L447" s="2073"/>
    </row>
    <row r="448" spans="12:12" x14ac:dyDescent="0.25">
      <c r="L448" s="2073"/>
    </row>
    <row r="449" spans="12:12" x14ac:dyDescent="0.25">
      <c r="L449" s="2073"/>
    </row>
    <row r="450" spans="12:12" x14ac:dyDescent="0.25">
      <c r="L450" s="2073"/>
    </row>
    <row r="451" spans="12:12" x14ac:dyDescent="0.25">
      <c r="L451" s="2073"/>
    </row>
    <row r="452" spans="12:12" x14ac:dyDescent="0.25">
      <c r="L452" s="2073"/>
    </row>
    <row r="453" spans="12:12" x14ac:dyDescent="0.25">
      <c r="L453" s="2073"/>
    </row>
    <row r="454" spans="12:12" x14ac:dyDescent="0.25">
      <c r="L454" s="2073"/>
    </row>
    <row r="455" spans="12:12" x14ac:dyDescent="0.25">
      <c r="L455" s="2073"/>
    </row>
    <row r="456" spans="12:12" x14ac:dyDescent="0.25">
      <c r="L456" s="2073"/>
    </row>
    <row r="457" spans="12:12" x14ac:dyDescent="0.25">
      <c r="L457" s="2073"/>
    </row>
    <row r="458" spans="12:12" x14ac:dyDescent="0.25">
      <c r="L458" s="2073"/>
    </row>
    <row r="459" spans="12:12" x14ac:dyDescent="0.25">
      <c r="L459" s="2073"/>
    </row>
    <row r="460" spans="12:12" x14ac:dyDescent="0.25">
      <c r="L460" s="2073"/>
    </row>
    <row r="461" spans="12:12" x14ac:dyDescent="0.25">
      <c r="L461" s="2073"/>
    </row>
    <row r="462" spans="12:12" x14ac:dyDescent="0.25">
      <c r="L462" s="2073"/>
    </row>
    <row r="463" spans="12:12" x14ac:dyDescent="0.25">
      <c r="L463" s="2073"/>
    </row>
    <row r="464" spans="12:12" x14ac:dyDescent="0.25">
      <c r="L464" s="2073"/>
    </row>
    <row r="465" spans="12:12" x14ac:dyDescent="0.25">
      <c r="L465" s="2073"/>
    </row>
    <row r="466" spans="12:12" x14ac:dyDescent="0.25">
      <c r="L466" s="2073"/>
    </row>
    <row r="467" spans="12:12" x14ac:dyDescent="0.25">
      <c r="L467" s="2073"/>
    </row>
    <row r="468" spans="12:12" x14ac:dyDescent="0.25">
      <c r="L468" s="2073"/>
    </row>
    <row r="469" spans="12:12" x14ac:dyDescent="0.25">
      <c r="L469" s="2073"/>
    </row>
    <row r="470" spans="12:12" x14ac:dyDescent="0.25">
      <c r="L470" s="2073"/>
    </row>
    <row r="471" spans="12:12" x14ac:dyDescent="0.25">
      <c r="L471" s="2073"/>
    </row>
    <row r="472" spans="12:12" x14ac:dyDescent="0.25">
      <c r="L472" s="2073"/>
    </row>
    <row r="473" spans="12:12" x14ac:dyDescent="0.25">
      <c r="L473" s="2073"/>
    </row>
    <row r="474" spans="12:12" x14ac:dyDescent="0.25">
      <c r="L474" s="2073"/>
    </row>
    <row r="475" spans="12:12" x14ac:dyDescent="0.25">
      <c r="L475" s="2073"/>
    </row>
    <row r="476" spans="12:12" x14ac:dyDescent="0.25">
      <c r="L476" s="2073"/>
    </row>
    <row r="477" spans="12:12" x14ac:dyDescent="0.25">
      <c r="L477" s="2073"/>
    </row>
    <row r="478" spans="12:12" x14ac:dyDescent="0.25">
      <c r="L478" s="2073"/>
    </row>
    <row r="479" spans="12:12" x14ac:dyDescent="0.25">
      <c r="L479" s="2073"/>
    </row>
    <row r="480" spans="12:12" x14ac:dyDescent="0.25">
      <c r="L480" s="2073"/>
    </row>
    <row r="481" spans="12:12" x14ac:dyDescent="0.25">
      <c r="L481" s="2073"/>
    </row>
    <row r="482" spans="12:12" x14ac:dyDescent="0.25">
      <c r="L482" s="2073"/>
    </row>
    <row r="483" spans="12:12" x14ac:dyDescent="0.25">
      <c r="L483" s="2073"/>
    </row>
    <row r="484" spans="12:12" x14ac:dyDescent="0.25">
      <c r="L484" s="2073"/>
    </row>
    <row r="485" spans="12:12" x14ac:dyDescent="0.25">
      <c r="L485" s="2073"/>
    </row>
    <row r="486" spans="12:12" x14ac:dyDescent="0.25">
      <c r="L486" s="2073"/>
    </row>
    <row r="487" spans="12:12" x14ac:dyDescent="0.25">
      <c r="L487" s="2073"/>
    </row>
    <row r="488" spans="12:12" x14ac:dyDescent="0.25">
      <c r="L488" s="2073"/>
    </row>
    <row r="489" spans="12:12" x14ac:dyDescent="0.25">
      <c r="L489" s="2073"/>
    </row>
    <row r="490" spans="12:12" x14ac:dyDescent="0.25">
      <c r="L490" s="2073"/>
    </row>
    <row r="491" spans="12:12" x14ac:dyDescent="0.25">
      <c r="L491" s="2073"/>
    </row>
    <row r="492" spans="12:12" x14ac:dyDescent="0.25">
      <c r="L492" s="2073"/>
    </row>
    <row r="493" spans="12:12" x14ac:dyDescent="0.25">
      <c r="L493" s="2073"/>
    </row>
    <row r="494" spans="12:12" x14ac:dyDescent="0.25">
      <c r="L494" s="2073"/>
    </row>
    <row r="495" spans="12:12" x14ac:dyDescent="0.25">
      <c r="L495" s="2073"/>
    </row>
    <row r="496" spans="12:12" x14ac:dyDescent="0.25">
      <c r="L496" s="2073"/>
    </row>
    <row r="497" spans="12:12" x14ac:dyDescent="0.25">
      <c r="L497" s="2073"/>
    </row>
    <row r="498" spans="12:12" x14ac:dyDescent="0.25">
      <c r="L498" s="2073"/>
    </row>
    <row r="499" spans="12:12" x14ac:dyDescent="0.25">
      <c r="L499" s="2073"/>
    </row>
    <row r="500" spans="12:12" x14ac:dyDescent="0.25">
      <c r="L500" s="2073"/>
    </row>
    <row r="501" spans="12:12" x14ac:dyDescent="0.25">
      <c r="L501" s="2073"/>
    </row>
    <row r="502" spans="12:12" x14ac:dyDescent="0.25">
      <c r="L502" s="2073"/>
    </row>
    <row r="503" spans="12:12" x14ac:dyDescent="0.25">
      <c r="L503" s="2073"/>
    </row>
    <row r="504" spans="12:12" x14ac:dyDescent="0.25">
      <c r="L504" s="2073"/>
    </row>
    <row r="505" spans="12:12" x14ac:dyDescent="0.25">
      <c r="L505" s="2073"/>
    </row>
    <row r="506" spans="12:12" x14ac:dyDescent="0.25">
      <c r="L506" s="2073"/>
    </row>
    <row r="507" spans="12:12" x14ac:dyDescent="0.25">
      <c r="L507" s="2073"/>
    </row>
    <row r="508" spans="12:12" x14ac:dyDescent="0.25">
      <c r="L508" s="2073"/>
    </row>
    <row r="509" spans="12:12" x14ac:dyDescent="0.25">
      <c r="L509" s="2073"/>
    </row>
    <row r="510" spans="12:12" x14ac:dyDescent="0.25">
      <c r="L510" s="2073"/>
    </row>
    <row r="511" spans="12:12" x14ac:dyDescent="0.25">
      <c r="L511" s="2073"/>
    </row>
    <row r="512" spans="12:12" x14ac:dyDescent="0.25">
      <c r="L512" s="2073"/>
    </row>
    <row r="513" spans="12:12" x14ac:dyDescent="0.25">
      <c r="L513" s="2073"/>
    </row>
    <row r="514" spans="12:12" x14ac:dyDescent="0.25">
      <c r="L514" s="2073"/>
    </row>
    <row r="515" spans="12:12" x14ac:dyDescent="0.25">
      <c r="L515" s="2073"/>
    </row>
    <row r="516" spans="12:12" x14ac:dyDescent="0.25">
      <c r="L516" s="2073"/>
    </row>
    <row r="517" spans="12:12" x14ac:dyDescent="0.25">
      <c r="L517" s="2073"/>
    </row>
    <row r="518" spans="12:12" x14ac:dyDescent="0.25">
      <c r="L518" s="2073"/>
    </row>
    <row r="519" spans="12:12" x14ac:dyDescent="0.25">
      <c r="L519" s="2073"/>
    </row>
    <row r="520" spans="12:12" x14ac:dyDescent="0.25">
      <c r="L520" s="2073"/>
    </row>
    <row r="521" spans="12:12" x14ac:dyDescent="0.25">
      <c r="L521" s="2073"/>
    </row>
    <row r="522" spans="12:12" x14ac:dyDescent="0.25">
      <c r="L522" s="2073"/>
    </row>
    <row r="523" spans="12:12" x14ac:dyDescent="0.25">
      <c r="L523" s="2073"/>
    </row>
    <row r="524" spans="12:12" x14ac:dyDescent="0.25">
      <c r="L524" s="2073"/>
    </row>
    <row r="525" spans="12:12" x14ac:dyDescent="0.25">
      <c r="L525" s="2073"/>
    </row>
    <row r="526" spans="12:12" x14ac:dyDescent="0.25">
      <c r="L526" s="2073"/>
    </row>
    <row r="527" spans="12:12" x14ac:dyDescent="0.25">
      <c r="L527" s="2073"/>
    </row>
    <row r="528" spans="12:12" x14ac:dyDescent="0.25">
      <c r="L528" s="2073"/>
    </row>
    <row r="529" spans="12:12" x14ac:dyDescent="0.25">
      <c r="L529" s="2073"/>
    </row>
    <row r="530" spans="12:12" x14ac:dyDescent="0.25">
      <c r="L530" s="2073"/>
    </row>
    <row r="531" spans="12:12" x14ac:dyDescent="0.25">
      <c r="L531" s="2073"/>
    </row>
    <row r="532" spans="12:12" x14ac:dyDescent="0.25">
      <c r="L532" s="2073"/>
    </row>
    <row r="533" spans="12:12" x14ac:dyDescent="0.25">
      <c r="L533" s="2073"/>
    </row>
    <row r="534" spans="12:12" x14ac:dyDescent="0.25">
      <c r="L534" s="2073"/>
    </row>
    <row r="535" spans="12:12" x14ac:dyDescent="0.25">
      <c r="L535" s="2073"/>
    </row>
    <row r="536" spans="12:12" x14ac:dyDescent="0.25">
      <c r="L536" s="2073"/>
    </row>
    <row r="537" spans="12:12" x14ac:dyDescent="0.25">
      <c r="L537" s="2073"/>
    </row>
    <row r="538" spans="12:12" x14ac:dyDescent="0.25">
      <c r="L538" s="2073"/>
    </row>
    <row r="539" spans="12:12" x14ac:dyDescent="0.25">
      <c r="L539" s="2073"/>
    </row>
    <row r="540" spans="12:12" x14ac:dyDescent="0.25">
      <c r="L540" s="2073"/>
    </row>
    <row r="541" spans="12:12" x14ac:dyDescent="0.25">
      <c r="L541" s="2073"/>
    </row>
    <row r="542" spans="12:12" x14ac:dyDescent="0.25">
      <c r="L542" s="2073"/>
    </row>
    <row r="543" spans="12:12" x14ac:dyDescent="0.25">
      <c r="L543" s="2073"/>
    </row>
    <row r="544" spans="12:12" x14ac:dyDescent="0.25">
      <c r="L544" s="2073"/>
    </row>
    <row r="545" spans="12:12" x14ac:dyDescent="0.25">
      <c r="L545" s="2073"/>
    </row>
    <row r="546" spans="12:12" x14ac:dyDescent="0.25">
      <c r="L546" s="2073"/>
    </row>
    <row r="547" spans="12:12" x14ac:dyDescent="0.25">
      <c r="L547" s="2073"/>
    </row>
    <row r="548" spans="12:12" x14ac:dyDescent="0.25">
      <c r="L548" s="2073"/>
    </row>
    <row r="549" spans="12:12" x14ac:dyDescent="0.25">
      <c r="L549" s="2073"/>
    </row>
    <row r="550" spans="12:12" x14ac:dyDescent="0.25">
      <c r="L550" s="2073"/>
    </row>
    <row r="551" spans="12:12" x14ac:dyDescent="0.25">
      <c r="L551" s="2073"/>
    </row>
    <row r="552" spans="12:12" x14ac:dyDescent="0.25">
      <c r="L552" s="2073"/>
    </row>
    <row r="553" spans="12:12" x14ac:dyDescent="0.25">
      <c r="L553" s="2073"/>
    </row>
    <row r="554" spans="12:12" x14ac:dyDescent="0.25">
      <c r="L554" s="2073"/>
    </row>
    <row r="555" spans="12:12" x14ac:dyDescent="0.25">
      <c r="L555" s="2073"/>
    </row>
    <row r="556" spans="12:12" x14ac:dyDescent="0.25">
      <c r="L556" s="2073"/>
    </row>
    <row r="557" spans="12:12" x14ac:dyDescent="0.25">
      <c r="L557" s="2073"/>
    </row>
    <row r="558" spans="12:12" x14ac:dyDescent="0.25">
      <c r="L558" s="2073"/>
    </row>
    <row r="559" spans="12:12" x14ac:dyDescent="0.25">
      <c r="L559" s="2073"/>
    </row>
    <row r="560" spans="12:12" x14ac:dyDescent="0.25">
      <c r="L560" s="2073"/>
    </row>
    <row r="561" spans="12:12" x14ac:dyDescent="0.25">
      <c r="L561" s="2073"/>
    </row>
    <row r="562" spans="12:12" x14ac:dyDescent="0.25">
      <c r="L562" s="2073"/>
    </row>
    <row r="563" spans="12:12" x14ac:dyDescent="0.25">
      <c r="L563" s="2073"/>
    </row>
    <row r="564" spans="12:12" x14ac:dyDescent="0.25">
      <c r="L564" s="2073"/>
    </row>
    <row r="565" spans="12:12" x14ac:dyDescent="0.25">
      <c r="L565" s="2073"/>
    </row>
    <row r="566" spans="12:12" x14ac:dyDescent="0.25">
      <c r="L566" s="2073"/>
    </row>
    <row r="567" spans="12:12" x14ac:dyDescent="0.25">
      <c r="L567" s="2073"/>
    </row>
    <row r="568" spans="12:12" x14ac:dyDescent="0.25">
      <c r="L568" s="2073"/>
    </row>
    <row r="569" spans="12:12" x14ac:dyDescent="0.25">
      <c r="L569" s="2073"/>
    </row>
    <row r="570" spans="12:12" x14ac:dyDescent="0.25">
      <c r="L570" s="2073"/>
    </row>
    <row r="571" spans="12:12" x14ac:dyDescent="0.25">
      <c r="L571" s="2073"/>
    </row>
    <row r="572" spans="12:12" x14ac:dyDescent="0.25">
      <c r="L572" s="2073"/>
    </row>
    <row r="573" spans="12:12" x14ac:dyDescent="0.25">
      <c r="L573" s="2073"/>
    </row>
    <row r="574" spans="12:12" x14ac:dyDescent="0.25">
      <c r="L574" s="2073"/>
    </row>
    <row r="575" spans="12:12" x14ac:dyDescent="0.25">
      <c r="L575" s="2073"/>
    </row>
    <row r="576" spans="12:12" x14ac:dyDescent="0.25">
      <c r="L576" s="2073"/>
    </row>
    <row r="577" spans="12:12" x14ac:dyDescent="0.25">
      <c r="L577" s="2073"/>
    </row>
    <row r="578" spans="12:12" x14ac:dyDescent="0.25">
      <c r="L578" s="2073"/>
    </row>
    <row r="579" spans="12:12" x14ac:dyDescent="0.25">
      <c r="L579" s="2073"/>
    </row>
    <row r="580" spans="12:12" x14ac:dyDescent="0.25">
      <c r="L580" s="2073"/>
    </row>
    <row r="581" spans="12:12" x14ac:dyDescent="0.25">
      <c r="L581" s="2073"/>
    </row>
    <row r="582" spans="12:12" x14ac:dyDescent="0.25">
      <c r="L582" s="2073"/>
    </row>
    <row r="583" spans="12:12" x14ac:dyDescent="0.25">
      <c r="L583" s="2073"/>
    </row>
    <row r="584" spans="12:12" x14ac:dyDescent="0.25">
      <c r="L584" s="2073"/>
    </row>
    <row r="585" spans="12:12" x14ac:dyDescent="0.25">
      <c r="L585" s="2073"/>
    </row>
    <row r="586" spans="12:12" x14ac:dyDescent="0.25">
      <c r="L586" s="2073"/>
    </row>
    <row r="587" spans="12:12" x14ac:dyDescent="0.25">
      <c r="L587" s="2073"/>
    </row>
    <row r="588" spans="12:12" x14ac:dyDescent="0.25">
      <c r="L588" s="2073"/>
    </row>
    <row r="589" spans="12:12" x14ac:dyDescent="0.25">
      <c r="L589" s="2073"/>
    </row>
    <row r="590" spans="12:12" x14ac:dyDescent="0.25">
      <c r="L590" s="2073"/>
    </row>
    <row r="591" spans="12:12" x14ac:dyDescent="0.25">
      <c r="L591" s="2073"/>
    </row>
    <row r="592" spans="12:12" x14ac:dyDescent="0.25">
      <c r="L592" s="2073"/>
    </row>
    <row r="593" spans="12:12" x14ac:dyDescent="0.25">
      <c r="L593" s="2073"/>
    </row>
    <row r="594" spans="12:12" x14ac:dyDescent="0.25">
      <c r="L594" s="2073"/>
    </row>
    <row r="595" spans="12:12" x14ac:dyDescent="0.25">
      <c r="L595" s="2073"/>
    </row>
    <row r="596" spans="12:12" x14ac:dyDescent="0.25">
      <c r="L596" s="2073"/>
    </row>
    <row r="597" spans="12:12" x14ac:dyDescent="0.25">
      <c r="L597" s="2073"/>
    </row>
    <row r="598" spans="12:12" x14ac:dyDescent="0.25">
      <c r="L598" s="2073"/>
    </row>
    <row r="599" spans="12:12" x14ac:dyDescent="0.25">
      <c r="L599" s="2073"/>
    </row>
    <row r="600" spans="12:12" x14ac:dyDescent="0.25">
      <c r="L600" s="2073"/>
    </row>
    <row r="601" spans="12:12" x14ac:dyDescent="0.25">
      <c r="L601" s="2073"/>
    </row>
    <row r="602" spans="12:12" x14ac:dyDescent="0.25">
      <c r="L602" s="2073"/>
    </row>
    <row r="603" spans="12:12" x14ac:dyDescent="0.25">
      <c r="L603" s="2073"/>
    </row>
    <row r="604" spans="12:12" x14ac:dyDescent="0.25">
      <c r="L604" s="2073"/>
    </row>
    <row r="605" spans="12:12" x14ac:dyDescent="0.25">
      <c r="L605" s="2073"/>
    </row>
    <row r="606" spans="12:12" x14ac:dyDescent="0.25">
      <c r="L606" s="2073"/>
    </row>
    <row r="607" spans="12:12" x14ac:dyDescent="0.25">
      <c r="L607" s="2073"/>
    </row>
    <row r="608" spans="12:12" x14ac:dyDescent="0.25">
      <c r="L608" s="2073"/>
    </row>
    <row r="609" spans="12:12" x14ac:dyDescent="0.25">
      <c r="L609" s="2073"/>
    </row>
    <row r="610" spans="12:12" x14ac:dyDescent="0.25">
      <c r="L610" s="2073"/>
    </row>
    <row r="611" spans="12:12" x14ac:dyDescent="0.25">
      <c r="L611" s="2073"/>
    </row>
    <row r="612" spans="12:12" x14ac:dyDescent="0.25">
      <c r="L612" s="2073"/>
    </row>
    <row r="613" spans="12:12" x14ac:dyDescent="0.25">
      <c r="L613" s="2073"/>
    </row>
    <row r="614" spans="12:12" x14ac:dyDescent="0.25">
      <c r="L614" s="2073"/>
    </row>
    <row r="615" spans="12:12" x14ac:dyDescent="0.25">
      <c r="L615" s="2073"/>
    </row>
    <row r="616" spans="12:12" x14ac:dyDescent="0.25">
      <c r="L616" s="2073"/>
    </row>
    <row r="617" spans="12:12" x14ac:dyDescent="0.25">
      <c r="L617" s="2073"/>
    </row>
    <row r="618" spans="12:12" x14ac:dyDescent="0.25">
      <c r="L618" s="2073"/>
    </row>
    <row r="619" spans="12:12" x14ac:dyDescent="0.25">
      <c r="L619" s="2073"/>
    </row>
    <row r="620" spans="12:12" x14ac:dyDescent="0.25">
      <c r="L620" s="2073"/>
    </row>
    <row r="621" spans="12:12" x14ac:dyDescent="0.25">
      <c r="L621" s="2073"/>
    </row>
    <row r="622" spans="12:12" x14ac:dyDescent="0.25">
      <c r="L622" s="2073"/>
    </row>
    <row r="623" spans="12:12" x14ac:dyDescent="0.25">
      <c r="L623" s="2073"/>
    </row>
    <row r="624" spans="12:12" x14ac:dyDescent="0.25">
      <c r="L624" s="2073"/>
    </row>
    <row r="625" spans="12:12" x14ac:dyDescent="0.25">
      <c r="L625" s="2073"/>
    </row>
    <row r="626" spans="12:12" x14ac:dyDescent="0.25">
      <c r="L626" s="2073"/>
    </row>
    <row r="627" spans="12:12" x14ac:dyDescent="0.25">
      <c r="L627" s="2073"/>
    </row>
    <row r="628" spans="12:12" x14ac:dyDescent="0.25">
      <c r="L628" s="2073"/>
    </row>
    <row r="629" spans="12:12" x14ac:dyDescent="0.25">
      <c r="L629" s="2073"/>
    </row>
    <row r="630" spans="12:12" x14ac:dyDescent="0.25">
      <c r="L630" s="2073"/>
    </row>
    <row r="631" spans="12:12" x14ac:dyDescent="0.25">
      <c r="L631" s="2073"/>
    </row>
    <row r="632" spans="12:12" x14ac:dyDescent="0.25">
      <c r="L632" s="2073"/>
    </row>
    <row r="633" spans="12:12" x14ac:dyDescent="0.25">
      <c r="L633" s="2073"/>
    </row>
    <row r="634" spans="12:12" x14ac:dyDescent="0.25">
      <c r="L634" s="2073"/>
    </row>
    <row r="635" spans="12:12" x14ac:dyDescent="0.25">
      <c r="L635" s="2073"/>
    </row>
    <row r="636" spans="12:12" x14ac:dyDescent="0.25">
      <c r="L636" s="2073"/>
    </row>
    <row r="637" spans="12:12" x14ac:dyDescent="0.25">
      <c r="L637" s="2073"/>
    </row>
    <row r="638" spans="12:12" x14ac:dyDescent="0.25">
      <c r="L638" s="2073"/>
    </row>
    <row r="639" spans="12:12" x14ac:dyDescent="0.25">
      <c r="L639" s="2073"/>
    </row>
    <row r="640" spans="12:12" x14ac:dyDescent="0.25">
      <c r="L640" s="2073"/>
    </row>
    <row r="641" spans="12:12" x14ac:dyDescent="0.25">
      <c r="L641" s="2073"/>
    </row>
    <row r="642" spans="12:12" x14ac:dyDescent="0.25">
      <c r="L642" s="2073"/>
    </row>
    <row r="643" spans="12:12" x14ac:dyDescent="0.25">
      <c r="L643" s="2073"/>
    </row>
    <row r="644" spans="12:12" x14ac:dyDescent="0.25">
      <c r="L644" s="2073"/>
    </row>
    <row r="645" spans="12:12" x14ac:dyDescent="0.25">
      <c r="L645" s="2073"/>
    </row>
    <row r="646" spans="12:12" x14ac:dyDescent="0.25">
      <c r="L646" s="2073"/>
    </row>
    <row r="647" spans="12:12" x14ac:dyDescent="0.25">
      <c r="L647" s="2073"/>
    </row>
    <row r="648" spans="12:12" x14ac:dyDescent="0.25">
      <c r="L648" s="2073"/>
    </row>
    <row r="649" spans="12:12" x14ac:dyDescent="0.25">
      <c r="L649" s="2073"/>
    </row>
    <row r="650" spans="12:12" x14ac:dyDescent="0.25">
      <c r="L650" s="2073"/>
    </row>
    <row r="651" spans="12:12" x14ac:dyDescent="0.25">
      <c r="L651" s="2073"/>
    </row>
    <row r="652" spans="12:12" x14ac:dyDescent="0.25">
      <c r="L652" s="2073"/>
    </row>
    <row r="653" spans="12:12" x14ac:dyDescent="0.25">
      <c r="L653" s="2073"/>
    </row>
    <row r="654" spans="12:12" x14ac:dyDescent="0.25">
      <c r="L654" s="2073"/>
    </row>
    <row r="655" spans="12:12" x14ac:dyDescent="0.25">
      <c r="L655" s="2073"/>
    </row>
    <row r="656" spans="12:12" x14ac:dyDescent="0.25">
      <c r="L656" s="2073"/>
    </row>
    <row r="657" spans="12:12" x14ac:dyDescent="0.25">
      <c r="L657" s="2073"/>
    </row>
    <row r="658" spans="12:12" x14ac:dyDescent="0.25">
      <c r="L658" s="2073"/>
    </row>
    <row r="659" spans="12:12" x14ac:dyDescent="0.25">
      <c r="L659" s="2073"/>
    </row>
    <row r="660" spans="12:12" x14ac:dyDescent="0.25">
      <c r="L660" s="2073"/>
    </row>
    <row r="661" spans="12:12" x14ac:dyDescent="0.25">
      <c r="L661" s="2073"/>
    </row>
    <row r="662" spans="12:12" x14ac:dyDescent="0.25">
      <c r="L662" s="2073"/>
    </row>
    <row r="663" spans="12:12" x14ac:dyDescent="0.25">
      <c r="L663" s="2073"/>
    </row>
    <row r="664" spans="12:12" x14ac:dyDescent="0.25">
      <c r="L664" s="2073"/>
    </row>
    <row r="665" spans="12:12" x14ac:dyDescent="0.25">
      <c r="L665" s="2073"/>
    </row>
    <row r="666" spans="12:12" x14ac:dyDescent="0.25">
      <c r="L666" s="2073"/>
    </row>
    <row r="667" spans="12:12" x14ac:dyDescent="0.25">
      <c r="L667" s="2073"/>
    </row>
    <row r="668" spans="12:12" x14ac:dyDescent="0.25">
      <c r="L668" s="2073"/>
    </row>
    <row r="669" spans="12:12" x14ac:dyDescent="0.25">
      <c r="L669" s="2073"/>
    </row>
    <row r="670" spans="12:12" x14ac:dyDescent="0.25">
      <c r="L670" s="2073"/>
    </row>
    <row r="671" spans="12:12" x14ac:dyDescent="0.25">
      <c r="L671" s="2073"/>
    </row>
    <row r="672" spans="12:12" x14ac:dyDescent="0.25">
      <c r="L672" s="2073"/>
    </row>
    <row r="673" spans="12:12" x14ac:dyDescent="0.25">
      <c r="L673" s="2073"/>
    </row>
    <row r="674" spans="12:12" x14ac:dyDescent="0.25">
      <c r="L674" s="2073"/>
    </row>
    <row r="675" spans="12:12" x14ac:dyDescent="0.25">
      <c r="L675" s="2073"/>
    </row>
    <row r="676" spans="12:12" x14ac:dyDescent="0.25">
      <c r="L676" s="2073"/>
    </row>
    <row r="677" spans="12:12" x14ac:dyDescent="0.25">
      <c r="L677" s="2073"/>
    </row>
    <row r="678" spans="12:12" x14ac:dyDescent="0.25">
      <c r="L678" s="2073"/>
    </row>
    <row r="679" spans="12:12" x14ac:dyDescent="0.25">
      <c r="L679" s="2073"/>
    </row>
    <row r="680" spans="12:12" x14ac:dyDescent="0.25">
      <c r="L680" s="2073"/>
    </row>
    <row r="681" spans="12:12" x14ac:dyDescent="0.25">
      <c r="L681" s="2073"/>
    </row>
    <row r="682" spans="12:12" x14ac:dyDescent="0.25">
      <c r="L682" s="2073"/>
    </row>
    <row r="683" spans="12:12" x14ac:dyDescent="0.25">
      <c r="L683" s="2073"/>
    </row>
    <row r="684" spans="12:12" x14ac:dyDescent="0.25">
      <c r="L684" s="2073"/>
    </row>
    <row r="685" spans="12:12" x14ac:dyDescent="0.25">
      <c r="L685" s="2073"/>
    </row>
    <row r="686" spans="12:12" x14ac:dyDescent="0.25">
      <c r="L686" s="2073"/>
    </row>
    <row r="687" spans="12:12" x14ac:dyDescent="0.25">
      <c r="L687" s="2073"/>
    </row>
    <row r="688" spans="12:12" x14ac:dyDescent="0.25">
      <c r="L688" s="2073"/>
    </row>
    <row r="689" spans="12:12" x14ac:dyDescent="0.25">
      <c r="L689" s="2073"/>
    </row>
    <row r="690" spans="12:12" x14ac:dyDescent="0.25">
      <c r="L690" s="2073"/>
    </row>
    <row r="691" spans="12:12" x14ac:dyDescent="0.25">
      <c r="L691" s="2073"/>
    </row>
    <row r="692" spans="12:12" x14ac:dyDescent="0.25">
      <c r="L692" s="2073"/>
    </row>
    <row r="693" spans="12:12" x14ac:dyDescent="0.25">
      <c r="L693" s="2073"/>
    </row>
    <row r="694" spans="12:12" x14ac:dyDescent="0.25">
      <c r="L694" s="2073"/>
    </row>
    <row r="695" spans="12:12" x14ac:dyDescent="0.25">
      <c r="L695" s="2073"/>
    </row>
    <row r="696" spans="12:12" x14ac:dyDescent="0.25">
      <c r="L696" s="2073"/>
    </row>
    <row r="697" spans="12:12" x14ac:dyDescent="0.25">
      <c r="L697" s="2073"/>
    </row>
    <row r="698" spans="12:12" x14ac:dyDescent="0.25">
      <c r="L698" s="2073"/>
    </row>
    <row r="699" spans="12:12" x14ac:dyDescent="0.25">
      <c r="L699" s="2073"/>
    </row>
    <row r="700" spans="12:12" x14ac:dyDescent="0.25">
      <c r="L700" s="2073"/>
    </row>
    <row r="701" spans="12:12" x14ac:dyDescent="0.25">
      <c r="L701" s="2073"/>
    </row>
    <row r="702" spans="12:12" x14ac:dyDescent="0.25">
      <c r="L702" s="2073"/>
    </row>
    <row r="703" spans="12:12" x14ac:dyDescent="0.25">
      <c r="L703" s="2073"/>
    </row>
    <row r="704" spans="12:12" x14ac:dyDescent="0.25">
      <c r="L704" s="2073"/>
    </row>
    <row r="705" spans="12:12" x14ac:dyDescent="0.25">
      <c r="L705" s="2073"/>
    </row>
    <row r="706" spans="12:12" x14ac:dyDescent="0.25">
      <c r="L706" s="2073"/>
    </row>
    <row r="707" spans="12:12" x14ac:dyDescent="0.25">
      <c r="L707" s="2073"/>
    </row>
    <row r="708" spans="12:12" x14ac:dyDescent="0.25">
      <c r="L708" s="2073"/>
    </row>
    <row r="709" spans="12:12" x14ac:dyDescent="0.25">
      <c r="L709" s="2073"/>
    </row>
    <row r="710" spans="12:12" x14ac:dyDescent="0.25">
      <c r="L710" s="2073"/>
    </row>
    <row r="711" spans="12:12" x14ac:dyDescent="0.25">
      <c r="L711" s="2073"/>
    </row>
    <row r="712" spans="12:12" x14ac:dyDescent="0.25">
      <c r="L712" s="2073"/>
    </row>
    <row r="713" spans="12:12" x14ac:dyDescent="0.25">
      <c r="L713" s="2073"/>
    </row>
    <row r="714" spans="12:12" x14ac:dyDescent="0.25">
      <c r="L714" s="2073"/>
    </row>
    <row r="715" spans="12:12" x14ac:dyDescent="0.25">
      <c r="L715" s="2073"/>
    </row>
    <row r="716" spans="12:12" x14ac:dyDescent="0.25">
      <c r="L716" s="2073"/>
    </row>
    <row r="717" spans="12:12" x14ac:dyDescent="0.25">
      <c r="L717" s="2073"/>
    </row>
    <row r="718" spans="12:12" x14ac:dyDescent="0.25">
      <c r="L718" s="2073"/>
    </row>
    <row r="719" spans="12:12" x14ac:dyDescent="0.25">
      <c r="L719" s="2073"/>
    </row>
    <row r="720" spans="12:12" x14ac:dyDescent="0.25">
      <c r="L720" s="2073"/>
    </row>
    <row r="721" spans="12:12" x14ac:dyDescent="0.25">
      <c r="L721" s="2073"/>
    </row>
    <row r="722" spans="12:12" x14ac:dyDescent="0.25">
      <c r="L722" s="2073"/>
    </row>
    <row r="723" spans="12:12" x14ac:dyDescent="0.25">
      <c r="L723" s="2073"/>
    </row>
    <row r="724" spans="12:12" x14ac:dyDescent="0.25">
      <c r="L724" s="2073"/>
    </row>
    <row r="725" spans="12:12" x14ac:dyDescent="0.25">
      <c r="L725" s="2073"/>
    </row>
    <row r="726" spans="12:12" x14ac:dyDescent="0.25">
      <c r="L726" s="2073"/>
    </row>
    <row r="727" spans="12:12" x14ac:dyDescent="0.25">
      <c r="L727" s="2073"/>
    </row>
    <row r="728" spans="12:12" x14ac:dyDescent="0.25">
      <c r="L728" s="2073"/>
    </row>
    <row r="729" spans="12:12" x14ac:dyDescent="0.25">
      <c r="L729" s="2073"/>
    </row>
    <row r="730" spans="12:12" x14ac:dyDescent="0.25">
      <c r="L730" s="2073"/>
    </row>
    <row r="731" spans="12:12" x14ac:dyDescent="0.25">
      <c r="L731" s="2073"/>
    </row>
    <row r="732" spans="12:12" x14ac:dyDescent="0.25">
      <c r="L732" s="2073"/>
    </row>
    <row r="733" spans="12:12" x14ac:dyDescent="0.25">
      <c r="L733" s="2073"/>
    </row>
    <row r="734" spans="12:12" x14ac:dyDescent="0.25">
      <c r="L734" s="2073"/>
    </row>
    <row r="735" spans="12:12" x14ac:dyDescent="0.25">
      <c r="L735" s="2073"/>
    </row>
    <row r="736" spans="12:12" x14ac:dyDescent="0.25">
      <c r="L736" s="2073"/>
    </row>
    <row r="737" spans="12:12" x14ac:dyDescent="0.25">
      <c r="L737" s="2073"/>
    </row>
    <row r="738" spans="12:12" x14ac:dyDescent="0.25">
      <c r="L738" s="2073"/>
    </row>
    <row r="739" spans="12:12" x14ac:dyDescent="0.25">
      <c r="L739" s="2073"/>
    </row>
    <row r="740" spans="12:12" x14ac:dyDescent="0.25">
      <c r="L740" s="2073"/>
    </row>
    <row r="741" spans="12:12" x14ac:dyDescent="0.25">
      <c r="L741" s="2073"/>
    </row>
    <row r="742" spans="12:12" x14ac:dyDescent="0.25">
      <c r="L742" s="2073"/>
    </row>
    <row r="743" spans="12:12" x14ac:dyDescent="0.25">
      <c r="L743" s="2073"/>
    </row>
    <row r="744" spans="12:12" x14ac:dyDescent="0.25">
      <c r="L744" s="2073"/>
    </row>
    <row r="745" spans="12:12" x14ac:dyDescent="0.25">
      <c r="L745" s="2073"/>
    </row>
    <row r="746" spans="12:12" x14ac:dyDescent="0.25">
      <c r="L746" s="2073"/>
    </row>
    <row r="747" spans="12:12" x14ac:dyDescent="0.25">
      <c r="L747" s="2073"/>
    </row>
    <row r="748" spans="12:12" x14ac:dyDescent="0.25">
      <c r="L748" s="2073"/>
    </row>
    <row r="749" spans="12:12" x14ac:dyDescent="0.25">
      <c r="L749" s="2073"/>
    </row>
    <row r="750" spans="12:12" x14ac:dyDescent="0.25">
      <c r="L750" s="2073"/>
    </row>
    <row r="751" spans="12:12" x14ac:dyDescent="0.25">
      <c r="L751" s="2073"/>
    </row>
    <row r="752" spans="12:12" x14ac:dyDescent="0.25">
      <c r="L752" s="2073"/>
    </row>
    <row r="753" spans="12:12" x14ac:dyDescent="0.25">
      <c r="L753" s="2073"/>
    </row>
    <row r="754" spans="12:12" x14ac:dyDescent="0.25">
      <c r="L754" s="2073"/>
    </row>
    <row r="755" spans="12:12" x14ac:dyDescent="0.25">
      <c r="L755" s="2073"/>
    </row>
    <row r="756" spans="12:12" x14ac:dyDescent="0.25">
      <c r="L756" s="2073"/>
    </row>
    <row r="757" spans="12:12" x14ac:dyDescent="0.25">
      <c r="L757" s="2073"/>
    </row>
    <row r="758" spans="12:12" x14ac:dyDescent="0.25">
      <c r="L758" s="2073"/>
    </row>
    <row r="759" spans="12:12" x14ac:dyDescent="0.25">
      <c r="L759" s="2073"/>
    </row>
    <row r="760" spans="12:12" x14ac:dyDescent="0.25">
      <c r="L760" s="2073"/>
    </row>
    <row r="761" spans="12:12" x14ac:dyDescent="0.25">
      <c r="L761" s="2073"/>
    </row>
    <row r="762" spans="12:12" x14ac:dyDescent="0.25">
      <c r="L762" s="2073"/>
    </row>
    <row r="763" spans="12:12" x14ac:dyDescent="0.25">
      <c r="L763" s="2073"/>
    </row>
    <row r="764" spans="12:12" x14ac:dyDescent="0.25">
      <c r="L764" s="2073"/>
    </row>
    <row r="765" spans="12:12" x14ac:dyDescent="0.25">
      <c r="L765" s="2073"/>
    </row>
    <row r="766" spans="12:12" x14ac:dyDescent="0.25">
      <c r="L766" s="2073"/>
    </row>
    <row r="767" spans="12:12" x14ac:dyDescent="0.25">
      <c r="L767" s="2073"/>
    </row>
    <row r="768" spans="12:12" x14ac:dyDescent="0.25">
      <c r="L768" s="2073"/>
    </row>
    <row r="769" spans="12:12" x14ac:dyDescent="0.25">
      <c r="L769" s="2073"/>
    </row>
    <row r="770" spans="12:12" x14ac:dyDescent="0.25">
      <c r="L770" s="2073"/>
    </row>
    <row r="771" spans="12:12" x14ac:dyDescent="0.25">
      <c r="L771" s="2073"/>
    </row>
    <row r="772" spans="12:12" x14ac:dyDescent="0.25">
      <c r="L772" s="2073"/>
    </row>
    <row r="773" spans="12:12" x14ac:dyDescent="0.25">
      <c r="L773" s="2073"/>
    </row>
    <row r="774" spans="12:12" x14ac:dyDescent="0.25">
      <c r="L774" s="2073"/>
    </row>
    <row r="775" spans="12:12" x14ac:dyDescent="0.25">
      <c r="L775" s="2073"/>
    </row>
    <row r="776" spans="12:12" x14ac:dyDescent="0.25">
      <c r="L776" s="2073"/>
    </row>
    <row r="777" spans="12:12" x14ac:dyDescent="0.25">
      <c r="L777" s="2073"/>
    </row>
    <row r="778" spans="12:12" x14ac:dyDescent="0.25">
      <c r="L778" s="2073"/>
    </row>
    <row r="779" spans="12:12" x14ac:dyDescent="0.25">
      <c r="L779" s="2073"/>
    </row>
    <row r="780" spans="12:12" x14ac:dyDescent="0.25">
      <c r="L780" s="2073"/>
    </row>
    <row r="781" spans="12:12" x14ac:dyDescent="0.25">
      <c r="L781" s="2073"/>
    </row>
    <row r="782" spans="12:12" x14ac:dyDescent="0.25">
      <c r="L782" s="2073"/>
    </row>
    <row r="783" spans="12:12" x14ac:dyDescent="0.25">
      <c r="L783" s="2073"/>
    </row>
    <row r="784" spans="12:12" x14ac:dyDescent="0.25">
      <c r="L784" s="2073"/>
    </row>
    <row r="785" spans="12:12" x14ac:dyDescent="0.25">
      <c r="L785" s="2073"/>
    </row>
    <row r="786" spans="12:12" x14ac:dyDescent="0.25">
      <c r="L786" s="2073"/>
    </row>
    <row r="787" spans="12:12" x14ac:dyDescent="0.25">
      <c r="L787" s="2073"/>
    </row>
    <row r="788" spans="12:12" x14ac:dyDescent="0.25">
      <c r="L788" s="2073"/>
    </row>
    <row r="789" spans="12:12" x14ac:dyDescent="0.25">
      <c r="L789" s="2073"/>
    </row>
    <row r="790" spans="12:12" x14ac:dyDescent="0.25">
      <c r="L790" s="2073"/>
    </row>
    <row r="791" spans="12:12" x14ac:dyDescent="0.25">
      <c r="L791" s="2073"/>
    </row>
    <row r="792" spans="12:12" x14ac:dyDescent="0.25">
      <c r="L792" s="2073"/>
    </row>
    <row r="793" spans="12:12" x14ac:dyDescent="0.25">
      <c r="L793" s="2073"/>
    </row>
    <row r="794" spans="12:12" x14ac:dyDescent="0.25">
      <c r="L794" s="2073"/>
    </row>
    <row r="795" spans="12:12" x14ac:dyDescent="0.25">
      <c r="L795" s="2073"/>
    </row>
    <row r="796" spans="12:12" x14ac:dyDescent="0.25">
      <c r="L796" s="2073"/>
    </row>
    <row r="797" spans="12:12" x14ac:dyDescent="0.25">
      <c r="L797" s="2073"/>
    </row>
    <row r="798" spans="12:12" x14ac:dyDescent="0.25">
      <c r="L798" s="2073"/>
    </row>
    <row r="799" spans="12:12" x14ac:dyDescent="0.25">
      <c r="L799" s="2073"/>
    </row>
    <row r="800" spans="12:12" x14ac:dyDescent="0.25">
      <c r="L800" s="2073"/>
    </row>
    <row r="801" spans="12:12" x14ac:dyDescent="0.25">
      <c r="L801" s="2073"/>
    </row>
    <row r="802" spans="12:12" x14ac:dyDescent="0.25">
      <c r="L802" s="2073"/>
    </row>
    <row r="803" spans="12:12" x14ac:dyDescent="0.25">
      <c r="L803" s="2073"/>
    </row>
    <row r="804" spans="12:12" x14ac:dyDescent="0.25">
      <c r="L804" s="2073"/>
    </row>
    <row r="805" spans="12:12" x14ac:dyDescent="0.25">
      <c r="L805" s="2073"/>
    </row>
    <row r="806" spans="12:12" x14ac:dyDescent="0.25">
      <c r="L806" s="2073"/>
    </row>
    <row r="807" spans="12:12" x14ac:dyDescent="0.25">
      <c r="L807" s="2073"/>
    </row>
    <row r="808" spans="12:12" x14ac:dyDescent="0.25">
      <c r="L808" s="2073"/>
    </row>
    <row r="809" spans="12:12" x14ac:dyDescent="0.25">
      <c r="L809" s="2073"/>
    </row>
    <row r="810" spans="12:12" x14ac:dyDescent="0.25">
      <c r="L810" s="2073"/>
    </row>
    <row r="811" spans="12:12" x14ac:dyDescent="0.25">
      <c r="L811" s="2073"/>
    </row>
    <row r="812" spans="12:12" x14ac:dyDescent="0.25">
      <c r="L812" s="2073"/>
    </row>
    <row r="813" spans="12:12" x14ac:dyDescent="0.25">
      <c r="L813" s="2073"/>
    </row>
    <row r="814" spans="12:12" x14ac:dyDescent="0.25">
      <c r="L814" s="2073"/>
    </row>
    <row r="815" spans="12:12" x14ac:dyDescent="0.25">
      <c r="L815" s="2073"/>
    </row>
    <row r="816" spans="12:12" x14ac:dyDescent="0.25">
      <c r="L816" s="2073"/>
    </row>
    <row r="817" spans="12:12" x14ac:dyDescent="0.25">
      <c r="L817" s="2073"/>
    </row>
    <row r="818" spans="12:12" x14ac:dyDescent="0.25">
      <c r="L818" s="2073"/>
    </row>
    <row r="819" spans="12:12" x14ac:dyDescent="0.25">
      <c r="L819" s="2073"/>
    </row>
    <row r="820" spans="12:12" x14ac:dyDescent="0.25">
      <c r="L820" s="2073"/>
    </row>
    <row r="821" spans="12:12" x14ac:dyDescent="0.25">
      <c r="L821" s="2073"/>
    </row>
    <row r="822" spans="12:12" x14ac:dyDescent="0.25">
      <c r="L822" s="2073"/>
    </row>
    <row r="823" spans="12:12" x14ac:dyDescent="0.25">
      <c r="L823" s="2073"/>
    </row>
    <row r="824" spans="12:12" x14ac:dyDescent="0.25">
      <c r="L824" s="2073"/>
    </row>
    <row r="825" spans="12:12" x14ac:dyDescent="0.25">
      <c r="L825" s="2073"/>
    </row>
    <row r="826" spans="12:12" x14ac:dyDescent="0.25">
      <c r="L826" s="2073"/>
    </row>
    <row r="827" spans="12:12" x14ac:dyDescent="0.25">
      <c r="L827" s="2073"/>
    </row>
    <row r="828" spans="12:12" x14ac:dyDescent="0.25">
      <c r="L828" s="2073"/>
    </row>
    <row r="829" spans="12:12" x14ac:dyDescent="0.25">
      <c r="L829" s="2073"/>
    </row>
    <row r="830" spans="12:12" x14ac:dyDescent="0.25">
      <c r="L830" s="2073"/>
    </row>
    <row r="831" spans="12:12" x14ac:dyDescent="0.25">
      <c r="L831" s="2073"/>
    </row>
    <row r="832" spans="12:12" x14ac:dyDescent="0.25">
      <c r="L832" s="2073"/>
    </row>
    <row r="833" spans="12:12" x14ac:dyDescent="0.25">
      <c r="L833" s="2073"/>
    </row>
    <row r="834" spans="12:12" x14ac:dyDescent="0.25">
      <c r="L834" s="2073"/>
    </row>
    <row r="835" spans="12:12" x14ac:dyDescent="0.25">
      <c r="L835" s="2073"/>
    </row>
    <row r="836" spans="12:12" x14ac:dyDescent="0.25">
      <c r="L836" s="2073"/>
    </row>
    <row r="837" spans="12:12" x14ac:dyDescent="0.25">
      <c r="L837" s="2073"/>
    </row>
    <row r="838" spans="12:12" x14ac:dyDescent="0.25">
      <c r="L838" s="2073"/>
    </row>
    <row r="839" spans="12:12" x14ac:dyDescent="0.25">
      <c r="L839" s="2073"/>
    </row>
    <row r="840" spans="12:12" x14ac:dyDescent="0.25">
      <c r="L840" s="2073"/>
    </row>
    <row r="841" spans="12:12" x14ac:dyDescent="0.25">
      <c r="L841" s="2073"/>
    </row>
    <row r="842" spans="12:12" x14ac:dyDescent="0.25">
      <c r="L842" s="2073"/>
    </row>
    <row r="843" spans="12:12" x14ac:dyDescent="0.25">
      <c r="L843" s="2073"/>
    </row>
  </sheetData>
  <autoFilter ref="B7:Q8" xr:uid="{00000000-0009-0000-0000-000021000000}"/>
  <mergeCells count="1">
    <mergeCell ref="B2:Q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46"/>
  <dimension ref="B1:P42"/>
  <sheetViews>
    <sheetView showGridLines="0" zoomScale="80" zoomScaleNormal="80" workbookViewId="0">
      <selection activeCell="F22" sqref="F22"/>
    </sheetView>
  </sheetViews>
  <sheetFormatPr defaultRowHeight="15" x14ac:dyDescent="0.25"/>
  <cols>
    <col min="1" max="1" width="1" customWidth="1"/>
    <col min="2" max="2" width="32.42578125" customWidth="1"/>
    <col min="3" max="3" width="13.7109375" customWidth="1"/>
    <col min="4" max="4" width="25.42578125" customWidth="1"/>
    <col min="5" max="5" width="1.85546875" customWidth="1"/>
    <col min="6" max="6" width="24.7109375" customWidth="1"/>
    <col min="7" max="7" width="1.85546875" customWidth="1"/>
    <col min="8" max="8" width="24.7109375" customWidth="1"/>
    <col min="9" max="9" width="1.7109375" customWidth="1"/>
    <col min="10" max="10" width="24.7109375" customWidth="1"/>
    <col min="11" max="11" width="1.140625" customWidth="1"/>
    <col min="12" max="12" width="24.7109375" customWidth="1"/>
    <col min="13" max="13" width="1.140625" style="151" customWidth="1"/>
    <col min="14" max="14" width="24.7109375" style="151" customWidth="1"/>
    <col min="15" max="15" width="1.140625" style="151" customWidth="1"/>
    <col min="16" max="16" width="24.7109375" style="151" customWidth="1"/>
  </cols>
  <sheetData>
    <row r="1" spans="2:16" ht="5.25" customHeight="1" x14ac:dyDescent="0.25"/>
    <row r="2" spans="2:16" ht="48" customHeight="1" x14ac:dyDescent="0.25">
      <c r="B2" s="2551" t="s">
        <v>7564</v>
      </c>
      <c r="C2" s="2551"/>
      <c r="D2" s="2551"/>
      <c r="E2" s="2551"/>
      <c r="F2" s="2551"/>
      <c r="G2" s="2551"/>
      <c r="H2" s="2551"/>
      <c r="I2" s="2551"/>
      <c r="J2" s="2551"/>
      <c r="K2" s="2551"/>
      <c r="L2" s="2551"/>
      <c r="M2" s="2551"/>
      <c r="N2" s="2551"/>
      <c r="O2" s="2551"/>
      <c r="P2" s="2551"/>
    </row>
    <row r="3" spans="2:16" x14ac:dyDescent="0.25">
      <c r="D3" s="1395"/>
    </row>
    <row r="4" spans="2:16" ht="21.75" customHeight="1" x14ac:dyDescent="0.25">
      <c r="P4" s="2243" t="s">
        <v>386</v>
      </c>
    </row>
    <row r="5" spans="2:16" ht="21.75" customHeight="1" x14ac:dyDescent="0.25">
      <c r="P5" s="2900">
        <f>Finance!C13</f>
        <v>5</v>
      </c>
    </row>
    <row r="6" spans="2:16" x14ac:dyDescent="0.25">
      <c r="P6" s="2900"/>
    </row>
    <row r="8" spans="2:16" ht="18.75" x14ac:dyDescent="0.3">
      <c r="B8" s="2064"/>
      <c r="C8" s="2064"/>
      <c r="D8" s="2064"/>
      <c r="E8" s="2065"/>
      <c r="F8" s="2354" t="s">
        <v>7552</v>
      </c>
      <c r="G8" s="2356"/>
      <c r="H8" s="2354" t="s">
        <v>7324</v>
      </c>
      <c r="I8" s="2356"/>
      <c r="J8" s="2354" t="s">
        <v>7553</v>
      </c>
      <c r="K8" s="2356"/>
      <c r="L8" s="2354" t="s">
        <v>7554</v>
      </c>
      <c r="M8" s="2356"/>
      <c r="N8" s="2354" t="s">
        <v>7562</v>
      </c>
      <c r="O8" s="2356"/>
      <c r="P8" s="2354" t="s">
        <v>7563</v>
      </c>
    </row>
    <row r="9" spans="2:16" ht="20.25" x14ac:dyDescent="0.25">
      <c r="B9" s="2377" t="str">
        <f>CONCATENATE(Charter!F13," ",Charter!C14," Costs")</f>
        <v xml:space="preserve">  Costs</v>
      </c>
      <c r="C9" s="978"/>
      <c r="D9" s="978"/>
      <c r="E9" s="2066"/>
      <c r="F9" s="2358"/>
      <c r="G9" s="2359"/>
      <c r="H9" s="2360">
        <f>SUM(H11,H17,H23)</f>
        <v>0</v>
      </c>
      <c r="I9" s="2359"/>
      <c r="J9" s="2360">
        <f>SUM(J11,J17,J23)</f>
        <v>0</v>
      </c>
      <c r="K9" s="2359"/>
      <c r="L9" s="2360">
        <f>SUM(L11,L17,L23)</f>
        <v>0</v>
      </c>
      <c r="M9" s="2359"/>
      <c r="N9" s="2360">
        <f>SUM(N11,N17,N23)</f>
        <v>0</v>
      </c>
      <c r="O9" s="2359"/>
      <c r="P9" s="2360">
        <f>SUM(P11,P17,P23)</f>
        <v>0</v>
      </c>
    </row>
    <row r="10" spans="2:16" x14ac:dyDescent="0.25">
      <c r="B10" s="61"/>
      <c r="C10" s="61"/>
      <c r="D10" s="61"/>
      <c r="E10" s="2357"/>
      <c r="F10" s="2356"/>
      <c r="G10" s="2356"/>
      <c r="H10" s="2356"/>
      <c r="I10" s="2356"/>
      <c r="J10" s="2356"/>
      <c r="K10" s="2356"/>
      <c r="L10" s="2356"/>
      <c r="M10" s="2356"/>
      <c r="N10" s="2356"/>
      <c r="O10" s="2356"/>
      <c r="P10" s="2356"/>
    </row>
    <row r="11" spans="2:16" x14ac:dyDescent="0.25">
      <c r="B11" s="2903" t="s">
        <v>7555</v>
      </c>
      <c r="C11" s="2904"/>
      <c r="D11" s="2905"/>
      <c r="E11" s="2357"/>
      <c r="F11" s="2361"/>
      <c r="G11" s="2356"/>
      <c r="H11" s="2362">
        <f>SUM(H12:H15)</f>
        <v>0</v>
      </c>
      <c r="I11" s="2356"/>
      <c r="J11" s="2362">
        <f>SUM(J12:J15)</f>
        <v>0</v>
      </c>
      <c r="K11" s="2356"/>
      <c r="L11" s="2362">
        <f>SUM(L12:L15)</f>
        <v>0</v>
      </c>
      <c r="M11" s="2356"/>
      <c r="N11" s="2362">
        <f>SUM(N12:N15)</f>
        <v>0</v>
      </c>
      <c r="O11" s="2356"/>
      <c r="P11" s="2362">
        <f>SUM(P12:P15)</f>
        <v>0</v>
      </c>
    </row>
    <row r="12" spans="2:16" x14ac:dyDescent="0.25">
      <c r="B12" s="61"/>
      <c r="C12" s="61"/>
      <c r="D12" s="1" t="s">
        <v>2621</v>
      </c>
      <c r="E12" s="2357"/>
      <c r="F12" s="2363"/>
      <c r="G12" s="2356"/>
      <c r="H12" s="2356">
        <v>0</v>
      </c>
      <c r="I12" s="2356"/>
      <c r="J12" s="2356">
        <v>0</v>
      </c>
      <c r="K12" s="2356"/>
      <c r="L12" s="2356">
        <v>0</v>
      </c>
      <c r="M12" s="2356"/>
      <c r="N12" s="2356">
        <v>0</v>
      </c>
      <c r="O12" s="2356"/>
      <c r="P12" s="2356">
        <v>0</v>
      </c>
    </row>
    <row r="13" spans="2:16" x14ac:dyDescent="0.25">
      <c r="B13" s="61"/>
      <c r="C13" s="61"/>
      <c r="D13" s="1" t="s">
        <v>127</v>
      </c>
      <c r="E13" s="2357"/>
      <c r="F13" s="2363"/>
      <c r="G13" s="2356"/>
      <c r="H13" s="2356">
        <v>0</v>
      </c>
      <c r="I13" s="2356"/>
      <c r="J13" s="2356">
        <v>0</v>
      </c>
      <c r="K13" s="2356"/>
      <c r="L13" s="2356">
        <v>0</v>
      </c>
      <c r="M13" s="2356"/>
      <c r="N13" s="2356">
        <v>0</v>
      </c>
      <c r="O13" s="2356"/>
      <c r="P13" s="2356">
        <v>0</v>
      </c>
    </row>
    <row r="14" spans="2:16" x14ac:dyDescent="0.25">
      <c r="B14" s="61"/>
      <c r="C14" s="61"/>
      <c r="D14" s="1" t="s">
        <v>2466</v>
      </c>
      <c r="E14" s="2357"/>
      <c r="F14" s="2363"/>
      <c r="G14" s="2356"/>
      <c r="H14" s="2356">
        <v>0</v>
      </c>
      <c r="I14" s="2356"/>
      <c r="J14" s="2356">
        <v>0</v>
      </c>
      <c r="K14" s="2356"/>
      <c r="L14" s="2356">
        <v>0</v>
      </c>
      <c r="M14" s="2356"/>
      <c r="N14" s="2356">
        <v>0</v>
      </c>
      <c r="O14" s="2356"/>
      <c r="P14" s="2356">
        <v>0</v>
      </c>
    </row>
    <row r="15" spans="2:16" x14ac:dyDescent="0.25">
      <c r="B15" s="61"/>
      <c r="C15" s="61"/>
      <c r="D15" s="1" t="s">
        <v>145</v>
      </c>
      <c r="E15" s="2357"/>
      <c r="F15" s="2363"/>
      <c r="G15" s="2356"/>
      <c r="H15" s="2356">
        <v>0</v>
      </c>
      <c r="I15" s="2356"/>
      <c r="J15" s="2356">
        <v>0</v>
      </c>
      <c r="K15" s="2356"/>
      <c r="L15" s="2356">
        <v>0</v>
      </c>
      <c r="M15" s="2356"/>
      <c r="N15" s="2356">
        <v>0</v>
      </c>
      <c r="O15" s="2356"/>
      <c r="P15" s="2356">
        <v>0</v>
      </c>
    </row>
    <row r="16" spans="2:16" x14ac:dyDescent="0.25">
      <c r="B16" s="2364"/>
      <c r="C16" s="2364"/>
      <c r="D16" s="2364"/>
      <c r="E16" s="2365"/>
      <c r="F16" s="2366"/>
      <c r="G16" s="2366"/>
      <c r="H16" s="2366"/>
      <c r="I16" s="2366"/>
      <c r="J16" s="2366"/>
      <c r="K16" s="2366"/>
      <c r="L16" s="2366"/>
      <c r="M16" s="2366"/>
      <c r="N16" s="2366"/>
      <c r="O16" s="2366"/>
      <c r="P16" s="2366"/>
    </row>
    <row r="17" spans="2:16" x14ac:dyDescent="0.25">
      <c r="B17" s="2903" t="s">
        <v>7556</v>
      </c>
      <c r="C17" s="2904"/>
      <c r="D17" s="2905"/>
      <c r="E17" s="2357"/>
      <c r="F17" s="2361"/>
      <c r="G17" s="2356"/>
      <c r="H17" s="2362">
        <f>SUM(H18:H21)</f>
        <v>0</v>
      </c>
      <c r="I17" s="2356"/>
      <c r="J17" s="2362">
        <f>SUM(J18:J21)</f>
        <v>0</v>
      </c>
      <c r="K17" s="2356"/>
      <c r="L17" s="2362">
        <f>SUM(L18:L21)</f>
        <v>0</v>
      </c>
      <c r="M17" s="2356"/>
      <c r="N17" s="2362">
        <f>SUM(N18:N21)</f>
        <v>0</v>
      </c>
      <c r="O17" s="2356"/>
      <c r="P17" s="2362">
        <f>SUM(P18:P21)</f>
        <v>0</v>
      </c>
    </row>
    <row r="18" spans="2:16" x14ac:dyDescent="0.25">
      <c r="B18" s="61"/>
      <c r="C18" s="61"/>
      <c r="D18" s="1" t="s">
        <v>157</v>
      </c>
      <c r="E18" s="2357"/>
      <c r="F18" s="2363"/>
      <c r="G18" s="2356"/>
      <c r="H18" s="2356">
        <v>0</v>
      </c>
      <c r="I18" s="2356"/>
      <c r="J18" s="2356">
        <v>0</v>
      </c>
      <c r="K18" s="2356"/>
      <c r="L18" s="2356">
        <v>0</v>
      </c>
      <c r="M18" s="2356"/>
      <c r="N18" s="2356">
        <v>0</v>
      </c>
      <c r="O18" s="2356"/>
      <c r="P18" s="2356">
        <v>0</v>
      </c>
    </row>
    <row r="19" spans="2:16" x14ac:dyDescent="0.25">
      <c r="B19" s="61"/>
      <c r="C19" s="61"/>
      <c r="D19" s="1" t="s">
        <v>2622</v>
      </c>
      <c r="E19" s="2357"/>
      <c r="F19" s="2363"/>
      <c r="G19" s="2356"/>
      <c r="H19" s="2356">
        <v>0</v>
      </c>
      <c r="I19" s="2356"/>
      <c r="J19" s="2356">
        <v>0</v>
      </c>
      <c r="K19" s="2356"/>
      <c r="L19" s="2356">
        <v>0</v>
      </c>
      <c r="M19" s="2356"/>
      <c r="N19" s="2356">
        <v>0</v>
      </c>
      <c r="O19" s="2356"/>
      <c r="P19" s="2356">
        <v>0</v>
      </c>
    </row>
    <row r="20" spans="2:16" x14ac:dyDescent="0.25">
      <c r="B20" s="61"/>
      <c r="C20" s="61"/>
      <c r="D20" s="1" t="s">
        <v>2623</v>
      </c>
      <c r="E20" s="2357"/>
      <c r="F20" s="2363"/>
      <c r="G20" s="2356"/>
      <c r="H20" s="2356">
        <v>0</v>
      </c>
      <c r="I20" s="2356"/>
      <c r="J20" s="2356">
        <v>0</v>
      </c>
      <c r="K20" s="2356"/>
      <c r="L20" s="2356">
        <v>0</v>
      </c>
      <c r="M20" s="2356"/>
      <c r="N20" s="2356">
        <v>0</v>
      </c>
      <c r="O20" s="2356"/>
      <c r="P20" s="2356">
        <v>0</v>
      </c>
    </row>
    <row r="21" spans="2:16" x14ac:dyDescent="0.25">
      <c r="B21" s="61"/>
      <c r="C21" s="61"/>
      <c r="D21" s="1" t="s">
        <v>145</v>
      </c>
      <c r="E21" s="2357"/>
      <c r="F21" s="2363"/>
      <c r="G21" s="2356"/>
      <c r="H21" s="2356">
        <v>0</v>
      </c>
      <c r="I21" s="2356"/>
      <c r="J21" s="2356">
        <v>0</v>
      </c>
      <c r="K21" s="2356"/>
      <c r="L21" s="2356">
        <v>0</v>
      </c>
      <c r="M21" s="2356"/>
      <c r="N21" s="2356">
        <v>0</v>
      </c>
      <c r="O21" s="2356"/>
      <c r="P21" s="2356">
        <v>0</v>
      </c>
    </row>
    <row r="22" spans="2:16" x14ac:dyDescent="0.25">
      <c r="B22" s="2367"/>
      <c r="C22" s="2367"/>
      <c r="D22" s="2367"/>
      <c r="E22" s="2357"/>
      <c r="F22" s="2356"/>
      <c r="G22" s="2356"/>
      <c r="H22" s="2356"/>
      <c r="I22" s="2356"/>
      <c r="J22" s="2356"/>
      <c r="K22" s="2356"/>
      <c r="L22" s="2356"/>
      <c r="M22" s="2356"/>
      <c r="N22" s="2356"/>
      <c r="O22" s="2356"/>
      <c r="P22" s="2356"/>
    </row>
    <row r="23" spans="2:16" x14ac:dyDescent="0.25">
      <c r="B23" s="2903" t="s">
        <v>474</v>
      </c>
      <c r="C23" s="2904"/>
      <c r="D23" s="2905"/>
      <c r="E23" s="2357"/>
      <c r="F23" s="2361"/>
      <c r="G23" s="2356"/>
      <c r="H23" s="2362">
        <f>SUM(H24:H27)</f>
        <v>0</v>
      </c>
      <c r="I23" s="2356"/>
      <c r="J23" s="2362">
        <f>SUM(J24:J27)</f>
        <v>0</v>
      </c>
      <c r="K23" s="2356"/>
      <c r="L23" s="2362">
        <f>SUM(L24:L27)</f>
        <v>0</v>
      </c>
      <c r="M23" s="2356"/>
      <c r="N23" s="2362">
        <f>SUM(N24:N27)</f>
        <v>0</v>
      </c>
      <c r="O23" s="2356"/>
      <c r="P23" s="2362">
        <f>SUM(P24:P27)</f>
        <v>0</v>
      </c>
    </row>
    <row r="24" spans="2:16" x14ac:dyDescent="0.25">
      <c r="B24" s="61"/>
      <c r="C24" s="61"/>
      <c r="D24" s="1" t="s">
        <v>2624</v>
      </c>
      <c r="E24" s="2357"/>
      <c r="F24" s="2363"/>
      <c r="G24" s="2356"/>
      <c r="H24" s="2356">
        <v>0</v>
      </c>
      <c r="I24" s="2356"/>
      <c r="J24" s="2356">
        <v>0</v>
      </c>
      <c r="K24" s="2356"/>
      <c r="L24" s="2356">
        <v>0</v>
      </c>
      <c r="M24" s="2356"/>
      <c r="N24" s="2356">
        <v>0</v>
      </c>
      <c r="O24" s="2356"/>
      <c r="P24" s="2356">
        <v>0</v>
      </c>
    </row>
    <row r="25" spans="2:16" x14ac:dyDescent="0.25">
      <c r="B25" s="61"/>
      <c r="C25" s="61"/>
      <c r="D25" s="1" t="s">
        <v>2625</v>
      </c>
      <c r="E25" s="2357"/>
      <c r="F25" s="2363"/>
      <c r="G25" s="2356"/>
      <c r="H25" s="2356">
        <v>0</v>
      </c>
      <c r="I25" s="2356"/>
      <c r="J25" s="2356">
        <v>0</v>
      </c>
      <c r="K25" s="2356"/>
      <c r="L25" s="2356">
        <v>0</v>
      </c>
      <c r="M25" s="2356"/>
      <c r="N25" s="2356">
        <v>0</v>
      </c>
      <c r="O25" s="2356"/>
      <c r="P25" s="2356">
        <v>0</v>
      </c>
    </row>
    <row r="26" spans="2:16" x14ac:dyDescent="0.25">
      <c r="B26" s="61"/>
      <c r="C26" s="61"/>
      <c r="D26" s="1" t="s">
        <v>2626</v>
      </c>
      <c r="E26" s="2357"/>
      <c r="F26" s="2363"/>
      <c r="G26" s="2356"/>
      <c r="H26" s="2356">
        <v>0</v>
      </c>
      <c r="I26" s="2356"/>
      <c r="J26" s="2356">
        <v>0</v>
      </c>
      <c r="K26" s="2356"/>
      <c r="L26" s="2356">
        <v>0</v>
      </c>
      <c r="M26" s="2356"/>
      <c r="N26" s="2356">
        <v>0</v>
      </c>
      <c r="O26" s="2356"/>
      <c r="P26" s="2356">
        <v>0</v>
      </c>
    </row>
    <row r="27" spans="2:16" x14ac:dyDescent="0.25">
      <c r="B27" s="61"/>
      <c r="C27" s="61"/>
      <c r="D27" s="1" t="s">
        <v>145</v>
      </c>
      <c r="E27" s="2357"/>
      <c r="F27" s="2363"/>
      <c r="G27" s="2356"/>
      <c r="H27" s="2356">
        <v>0</v>
      </c>
      <c r="I27" s="2356"/>
      <c r="J27" s="2356">
        <v>0</v>
      </c>
      <c r="K27" s="2356"/>
      <c r="L27" s="2356">
        <v>0</v>
      </c>
      <c r="M27" s="2356"/>
      <c r="N27" s="2356">
        <v>0</v>
      </c>
      <c r="O27" s="2356"/>
      <c r="P27" s="2356">
        <v>0</v>
      </c>
    </row>
    <row r="28" spans="2:16" x14ac:dyDescent="0.25">
      <c r="B28" s="2067"/>
      <c r="C28" s="2067"/>
      <c r="D28" s="2067"/>
      <c r="E28" s="2066"/>
      <c r="F28" s="2355"/>
      <c r="G28" s="2355"/>
      <c r="H28" s="2355"/>
      <c r="I28" s="2355"/>
      <c r="J28" s="2355"/>
      <c r="K28" s="2355"/>
      <c r="L28" s="2355"/>
      <c r="M28" s="2355"/>
      <c r="N28" s="2355"/>
      <c r="O28" s="2355"/>
      <c r="P28" s="2355"/>
    </row>
    <row r="29" spans="2:16" ht="20.25" x14ac:dyDescent="0.3">
      <c r="B29" s="2906" t="s">
        <v>7557</v>
      </c>
      <c r="C29" s="2906"/>
      <c r="D29" s="2906"/>
      <c r="E29" s="2357"/>
      <c r="F29" s="2360">
        <f>SUM(F31,F36)</f>
        <v>0</v>
      </c>
      <c r="G29" s="2368"/>
      <c r="H29" s="2360">
        <f>SUM(H31,H36)</f>
        <v>0</v>
      </c>
      <c r="I29" s="2368"/>
      <c r="J29" s="2360">
        <f>SUM(J31,J36)</f>
        <v>0</v>
      </c>
      <c r="K29" s="2368"/>
      <c r="L29" s="2360">
        <f>SUM(L31,L36)</f>
        <v>0</v>
      </c>
      <c r="M29" s="2368"/>
      <c r="N29" s="2360">
        <f>SUM(N31,N36)</f>
        <v>0</v>
      </c>
      <c r="O29" s="2368"/>
      <c r="P29" s="2360">
        <f>SUM(P31,P36)</f>
        <v>0</v>
      </c>
    </row>
    <row r="30" spans="2:16" x14ac:dyDescent="0.25">
      <c r="B30" s="61"/>
      <c r="C30" s="61"/>
      <c r="D30" s="61"/>
      <c r="E30" s="2357"/>
      <c r="F30" s="2356"/>
      <c r="G30" s="2356"/>
      <c r="H30" s="2356"/>
      <c r="I30" s="2356"/>
      <c r="J30" s="2356"/>
      <c r="K30" s="2356"/>
      <c r="L30" s="2356"/>
      <c r="M30" s="2356"/>
      <c r="N30" s="2356"/>
      <c r="O30" s="2356"/>
      <c r="P30" s="2356"/>
    </row>
    <row r="31" spans="2:16" x14ac:dyDescent="0.25">
      <c r="B31" s="2903" t="s">
        <v>7558</v>
      </c>
      <c r="C31" s="2904"/>
      <c r="D31" s="2905"/>
      <c r="E31" s="2357"/>
      <c r="F31" s="2362">
        <f>SUM(F32:F34)</f>
        <v>0</v>
      </c>
      <c r="G31" s="2356"/>
      <c r="H31" s="2362">
        <f>SUM(H32:H34)</f>
        <v>0</v>
      </c>
      <c r="I31" s="2356"/>
      <c r="J31" s="2362">
        <f>SUM(J32:J34)</f>
        <v>0</v>
      </c>
      <c r="K31" s="2356"/>
      <c r="L31" s="2362">
        <f>SUM(L32:L34)</f>
        <v>0</v>
      </c>
      <c r="M31" s="2356"/>
      <c r="N31" s="2362">
        <f>SUM(N32:N34)</f>
        <v>0</v>
      </c>
      <c r="O31" s="2356"/>
      <c r="P31" s="2362">
        <f>SUM(P32:P34)</f>
        <v>0</v>
      </c>
    </row>
    <row r="32" spans="2:16" x14ac:dyDescent="0.25">
      <c r="B32" s="2369"/>
      <c r="C32" s="2369"/>
      <c r="D32" s="1" t="s">
        <v>2630</v>
      </c>
      <c r="E32" s="2357"/>
      <c r="F32" s="2356">
        <v>0</v>
      </c>
      <c r="G32" s="2356">
        <v>0</v>
      </c>
      <c r="H32" s="2356">
        <v>0</v>
      </c>
      <c r="I32" s="2356">
        <v>0</v>
      </c>
      <c r="J32" s="2356">
        <v>0</v>
      </c>
      <c r="K32" s="2356">
        <v>0</v>
      </c>
      <c r="L32" s="2356">
        <v>0</v>
      </c>
      <c r="M32" s="2356">
        <v>0</v>
      </c>
      <c r="N32" s="2356">
        <v>0</v>
      </c>
      <c r="O32" s="2356">
        <v>0</v>
      </c>
      <c r="P32" s="2356">
        <v>0</v>
      </c>
    </row>
    <row r="33" spans="2:16" x14ac:dyDescent="0.25">
      <c r="B33" s="2369"/>
      <c r="C33" s="2369"/>
      <c r="D33" s="1" t="s">
        <v>2631</v>
      </c>
      <c r="E33" s="2357"/>
      <c r="F33" s="2356">
        <v>0</v>
      </c>
      <c r="G33" s="2356">
        <v>0</v>
      </c>
      <c r="H33" s="2356">
        <v>0</v>
      </c>
      <c r="I33" s="2356">
        <v>0</v>
      </c>
      <c r="J33" s="2356">
        <v>0</v>
      </c>
      <c r="K33" s="2356">
        <v>0</v>
      </c>
      <c r="L33" s="2356">
        <v>0</v>
      </c>
      <c r="M33" s="2356">
        <v>0</v>
      </c>
      <c r="N33" s="2356">
        <v>0</v>
      </c>
      <c r="O33" s="2356">
        <v>0</v>
      </c>
      <c r="P33" s="2356">
        <v>0</v>
      </c>
    </row>
    <row r="34" spans="2:16" x14ac:dyDescent="0.25">
      <c r="B34" s="2369"/>
      <c r="C34" s="2369"/>
      <c r="D34" s="1" t="s">
        <v>2632</v>
      </c>
      <c r="E34" s="2357"/>
      <c r="F34" s="2356">
        <v>0</v>
      </c>
      <c r="G34" s="2356">
        <v>0</v>
      </c>
      <c r="H34" s="2356">
        <v>0</v>
      </c>
      <c r="I34" s="2356">
        <v>0</v>
      </c>
      <c r="J34" s="2356">
        <v>0</v>
      </c>
      <c r="K34" s="2356">
        <v>0</v>
      </c>
      <c r="L34" s="2356">
        <v>0</v>
      </c>
      <c r="M34" s="2356">
        <v>0</v>
      </c>
      <c r="N34" s="2356">
        <v>0</v>
      </c>
      <c r="O34" s="2356">
        <v>0</v>
      </c>
      <c r="P34" s="2356">
        <v>0</v>
      </c>
    </row>
    <row r="35" spans="2:16" x14ac:dyDescent="0.25">
      <c r="B35" s="2367"/>
      <c r="C35" s="2367"/>
      <c r="D35" s="2367"/>
      <c r="E35" s="2357"/>
      <c r="F35" s="2356"/>
      <c r="G35" s="2356"/>
      <c r="H35" s="2356"/>
      <c r="I35" s="2356"/>
      <c r="J35" s="2356"/>
      <c r="K35" s="2356"/>
      <c r="L35" s="2356"/>
      <c r="M35" s="2356"/>
      <c r="N35" s="2356"/>
      <c r="O35" s="2356"/>
      <c r="P35" s="2356"/>
    </row>
    <row r="36" spans="2:16" x14ac:dyDescent="0.25">
      <c r="B36" s="2903" t="s">
        <v>7559</v>
      </c>
      <c r="C36" s="2904"/>
      <c r="D36" s="2905"/>
      <c r="E36" s="2357"/>
      <c r="F36" s="2362">
        <f>SUM(F37:F39)</f>
        <v>0</v>
      </c>
      <c r="G36" s="2356"/>
      <c r="H36" s="2362">
        <f>SUM(H37:H39)</f>
        <v>0</v>
      </c>
      <c r="I36" s="2356"/>
      <c r="J36" s="2362">
        <f>SUM(J37:J39)</f>
        <v>0</v>
      </c>
      <c r="K36" s="2356"/>
      <c r="L36" s="2362">
        <f>SUM(L37:L39)</f>
        <v>0</v>
      </c>
      <c r="M36" s="2356"/>
      <c r="N36" s="2362">
        <f>SUM(N37:N39)</f>
        <v>0</v>
      </c>
      <c r="O36" s="2356"/>
      <c r="P36" s="2362">
        <f>SUM(P37:P39)</f>
        <v>0</v>
      </c>
    </row>
    <row r="37" spans="2:16" x14ac:dyDescent="0.25">
      <c r="B37" s="2369"/>
      <c r="C37" s="2369"/>
      <c r="D37" s="1" t="s">
        <v>2627</v>
      </c>
      <c r="E37" s="2357"/>
      <c r="F37" s="2356">
        <v>0</v>
      </c>
      <c r="G37" s="2356">
        <v>0</v>
      </c>
      <c r="H37" s="2356">
        <v>0</v>
      </c>
      <c r="I37" s="2356">
        <v>0</v>
      </c>
      <c r="J37" s="2356">
        <v>0</v>
      </c>
      <c r="K37" s="2356">
        <v>0</v>
      </c>
      <c r="L37" s="2356">
        <v>0</v>
      </c>
      <c r="M37" s="2356">
        <v>0</v>
      </c>
      <c r="N37" s="2356">
        <v>0</v>
      </c>
      <c r="O37" s="2356">
        <v>0</v>
      </c>
      <c r="P37" s="2356">
        <v>0</v>
      </c>
    </row>
    <row r="38" spans="2:16" x14ac:dyDescent="0.25">
      <c r="B38" s="2369"/>
      <c r="C38" s="2369"/>
      <c r="D38" s="1" t="s">
        <v>2628</v>
      </c>
      <c r="E38" s="2357"/>
      <c r="F38" s="2356">
        <v>0</v>
      </c>
      <c r="G38" s="2356">
        <v>0</v>
      </c>
      <c r="H38" s="2356">
        <v>0</v>
      </c>
      <c r="I38" s="2356">
        <v>0</v>
      </c>
      <c r="J38" s="2356">
        <v>0</v>
      </c>
      <c r="K38" s="2356">
        <v>0</v>
      </c>
      <c r="L38" s="2356">
        <v>0</v>
      </c>
      <c r="M38" s="2356">
        <v>0</v>
      </c>
      <c r="N38" s="2356">
        <v>0</v>
      </c>
      <c r="O38" s="2356">
        <v>0</v>
      </c>
      <c r="P38" s="2356">
        <v>0</v>
      </c>
    </row>
    <row r="39" spans="2:16" x14ac:dyDescent="0.25">
      <c r="B39" s="2369"/>
      <c r="C39" s="2369"/>
      <c r="D39" s="1" t="s">
        <v>2629</v>
      </c>
      <c r="E39" s="2357"/>
      <c r="F39" s="2356">
        <v>0</v>
      </c>
      <c r="G39" s="2356">
        <v>0</v>
      </c>
      <c r="H39" s="2356">
        <v>0</v>
      </c>
      <c r="I39" s="2356">
        <v>0</v>
      </c>
      <c r="J39" s="2356">
        <v>0</v>
      </c>
      <c r="K39" s="2356">
        <v>0</v>
      </c>
      <c r="L39" s="2356">
        <v>0</v>
      </c>
      <c r="M39" s="2356">
        <v>0</v>
      </c>
      <c r="N39" s="2356">
        <v>0</v>
      </c>
      <c r="O39" s="2356">
        <v>0</v>
      </c>
      <c r="P39" s="2356">
        <v>0</v>
      </c>
    </row>
    <row r="40" spans="2:16" x14ac:dyDescent="0.25">
      <c r="B40" s="61"/>
      <c r="C40" s="61"/>
      <c r="D40" s="61"/>
      <c r="E40" s="2357"/>
      <c r="F40" s="2356"/>
      <c r="G40" s="2356"/>
      <c r="H40" s="2356"/>
      <c r="I40" s="2356"/>
      <c r="J40" s="2356"/>
      <c r="K40" s="2356"/>
      <c r="L40" s="2356"/>
      <c r="M40" s="2356"/>
      <c r="N40" s="2356"/>
      <c r="O40" s="2356"/>
      <c r="P40" s="2356"/>
    </row>
    <row r="41" spans="2:16" ht="15.75" thickBot="1" x14ac:dyDescent="0.3">
      <c r="B41" s="61"/>
      <c r="C41" s="61"/>
      <c r="D41" s="61"/>
      <c r="E41" s="2357"/>
      <c r="F41" s="2356"/>
      <c r="G41" s="2356"/>
      <c r="H41" s="2356"/>
      <c r="I41" s="2356"/>
      <c r="J41" s="2356"/>
      <c r="K41" s="2356"/>
      <c r="L41" s="2356"/>
      <c r="M41" s="2356"/>
      <c r="N41" s="2356"/>
      <c r="O41" s="2356"/>
      <c r="P41" s="2356"/>
    </row>
    <row r="42" spans="2:16" ht="21" thickBot="1" x14ac:dyDescent="0.35">
      <c r="B42" s="2375" t="s">
        <v>7560</v>
      </c>
      <c r="C42" s="2370"/>
      <c r="D42" s="2376" t="s">
        <v>7561</v>
      </c>
      <c r="E42" s="2371"/>
      <c r="F42" s="2372"/>
      <c r="G42" s="2373"/>
      <c r="H42" s="2374" t="str">
        <f>IFERROR(IF(ROUND(H9/H29,1)&lt;0,"Not profitable",ROUND(H9/H29,1)),"")</f>
        <v/>
      </c>
      <c r="I42" s="2373"/>
      <c r="J42" s="2374" t="str">
        <f>IFERROR(IF(ROUND(J9/J29,1)&lt;0,"Not profitable",ROUND(J9/J29,1)),"")</f>
        <v/>
      </c>
      <c r="K42" s="2373"/>
      <c r="L42" s="2374" t="str">
        <f>IFERROR(IF(ROUND(L9/L29,1)&lt;0,"Not profitable",ROUND(L9/L29,1)),"")</f>
        <v/>
      </c>
      <c r="M42" s="2373"/>
      <c r="N42" s="2374" t="str">
        <f>IFERROR(IF(ROUND(N9/N29,1)&lt;0,"Not profitable",ROUND(N9/N29,1)),"")</f>
        <v/>
      </c>
      <c r="O42" s="2373"/>
      <c r="P42" s="2374" t="str">
        <f>IFERROR(IF(ROUND(P9/P29,1)&lt;0,"Not profitable",ROUND(P9/P29,1)),"")</f>
        <v/>
      </c>
    </row>
  </sheetData>
  <mergeCells count="8">
    <mergeCell ref="B31:D31"/>
    <mergeCell ref="B36:D36"/>
    <mergeCell ref="B2:P2"/>
    <mergeCell ref="B11:D11"/>
    <mergeCell ref="B17:D17"/>
    <mergeCell ref="B23:D23"/>
    <mergeCell ref="B29:D29"/>
    <mergeCell ref="P5:P6"/>
  </mergeCells>
  <conditionalFormatting sqref="G24:G27">
    <cfRule type="expression" dxfId="311" priority="108">
      <formula>G24&lt;=0</formula>
    </cfRule>
    <cfRule type="expression" dxfId="310" priority="109" stopIfTrue="1">
      <formula>G24&gt;0</formula>
    </cfRule>
  </conditionalFormatting>
  <conditionalFormatting sqref="G23">
    <cfRule type="expression" dxfId="309" priority="106">
      <formula>G23&lt;=0</formula>
    </cfRule>
    <cfRule type="expression" dxfId="308" priority="107" stopIfTrue="1">
      <formula>G23&gt;0</formula>
    </cfRule>
  </conditionalFormatting>
  <conditionalFormatting sqref="F28:G28">
    <cfRule type="expression" dxfId="307" priority="104">
      <formula>F28&lt;=0</formula>
    </cfRule>
    <cfRule type="expression" dxfId="306" priority="105" stopIfTrue="1">
      <formula>F28&gt;0</formula>
    </cfRule>
  </conditionalFormatting>
  <conditionalFormatting sqref="B16">
    <cfRule type="expression" dxfId="305" priority="102">
      <formula>B16&lt;=0</formula>
    </cfRule>
    <cfRule type="expression" dxfId="304" priority="103" stopIfTrue="1">
      <formula>B16&gt;0</formula>
    </cfRule>
  </conditionalFormatting>
  <conditionalFormatting sqref="C16">
    <cfRule type="expression" dxfId="303" priority="100">
      <formula>C16&lt;=0</formula>
    </cfRule>
    <cfRule type="expression" dxfId="302" priority="101" stopIfTrue="1">
      <formula>C16&gt;0</formula>
    </cfRule>
  </conditionalFormatting>
  <conditionalFormatting sqref="D16">
    <cfRule type="expression" dxfId="301" priority="98">
      <formula>D16&lt;=0</formula>
    </cfRule>
    <cfRule type="expression" dxfId="300" priority="99" stopIfTrue="1">
      <formula>D16&gt;0</formula>
    </cfRule>
  </conditionalFormatting>
  <conditionalFormatting sqref="B22">
    <cfRule type="expression" dxfId="299" priority="96">
      <formula>B22&lt;=0</formula>
    </cfRule>
    <cfRule type="expression" dxfId="298" priority="97" stopIfTrue="1">
      <formula>B22&gt;0</formula>
    </cfRule>
  </conditionalFormatting>
  <conditionalFormatting sqref="C22">
    <cfRule type="expression" dxfId="297" priority="94">
      <formula>C22&lt;=0</formula>
    </cfRule>
    <cfRule type="expression" dxfId="296" priority="95" stopIfTrue="1">
      <formula>C22&gt;0</formula>
    </cfRule>
  </conditionalFormatting>
  <conditionalFormatting sqref="D22">
    <cfRule type="expression" dxfId="295" priority="92">
      <formula>D22&lt;=0</formula>
    </cfRule>
    <cfRule type="expression" dxfId="294" priority="93" stopIfTrue="1">
      <formula>D22&gt;0</formula>
    </cfRule>
  </conditionalFormatting>
  <conditionalFormatting sqref="D28">
    <cfRule type="expression" dxfId="293" priority="90">
      <formula>D28&lt;=0</formula>
    </cfRule>
    <cfRule type="expression" dxfId="292" priority="91" stopIfTrue="1">
      <formula>D28&gt;0</formula>
    </cfRule>
  </conditionalFormatting>
  <conditionalFormatting sqref="C28">
    <cfRule type="expression" dxfId="291" priority="88">
      <formula>C28&lt;=0</formula>
    </cfRule>
    <cfRule type="expression" dxfId="290" priority="89" stopIfTrue="1">
      <formula>C28&gt;0</formula>
    </cfRule>
  </conditionalFormatting>
  <conditionalFormatting sqref="B28">
    <cfRule type="expression" dxfId="289" priority="86">
      <formula>B28&lt;=0</formula>
    </cfRule>
    <cfRule type="expression" dxfId="288" priority="87" stopIfTrue="1">
      <formula>B28&gt;0</formula>
    </cfRule>
  </conditionalFormatting>
  <conditionalFormatting sqref="G36:G39 G31:G34">
    <cfRule type="expression" dxfId="287" priority="84">
      <formula>G31&lt;=0</formula>
    </cfRule>
    <cfRule type="expression" dxfId="286" priority="85" stopIfTrue="1">
      <formula>G31&gt;0</formula>
    </cfRule>
  </conditionalFormatting>
  <conditionalFormatting sqref="F35:G35">
    <cfRule type="expression" dxfId="285" priority="82">
      <formula>F35&lt;=0</formula>
    </cfRule>
    <cfRule type="expression" dxfId="284" priority="83" stopIfTrue="1">
      <formula>F35&gt;0</formula>
    </cfRule>
  </conditionalFormatting>
  <conditionalFormatting sqref="D35">
    <cfRule type="expression" dxfId="283" priority="80">
      <formula>D35&lt;=0</formula>
    </cfRule>
    <cfRule type="expression" dxfId="282" priority="81" stopIfTrue="1">
      <formula>D35&gt;0</formula>
    </cfRule>
  </conditionalFormatting>
  <conditionalFormatting sqref="C35">
    <cfRule type="expression" dxfId="281" priority="78">
      <formula>C35&lt;=0</formula>
    </cfRule>
    <cfRule type="expression" dxfId="280" priority="79" stopIfTrue="1">
      <formula>C35&gt;0</formula>
    </cfRule>
  </conditionalFormatting>
  <conditionalFormatting sqref="B35">
    <cfRule type="expression" dxfId="279" priority="76">
      <formula>B35&lt;=0</formula>
    </cfRule>
    <cfRule type="expression" dxfId="278" priority="77" stopIfTrue="1">
      <formula>B35&gt;0</formula>
    </cfRule>
  </conditionalFormatting>
  <conditionalFormatting sqref="F16">
    <cfRule type="expression" dxfId="277" priority="74">
      <formula>F16&lt;=0</formula>
    </cfRule>
    <cfRule type="expression" dxfId="276" priority="75" stopIfTrue="1">
      <formula>F16&gt;0</formula>
    </cfRule>
  </conditionalFormatting>
  <conditionalFormatting sqref="H28">
    <cfRule type="expression" dxfId="275" priority="72">
      <formula>H28&lt;=0</formula>
    </cfRule>
    <cfRule type="expression" dxfId="274" priority="73" stopIfTrue="1">
      <formula>H28&gt;0</formula>
    </cfRule>
  </conditionalFormatting>
  <conditionalFormatting sqref="H35">
    <cfRule type="expression" dxfId="273" priority="70">
      <formula>H35&lt;=0</formula>
    </cfRule>
    <cfRule type="expression" dxfId="272" priority="71" stopIfTrue="1">
      <formula>H35&gt;0</formula>
    </cfRule>
  </conditionalFormatting>
  <conditionalFormatting sqref="H16">
    <cfRule type="expression" dxfId="271" priority="68">
      <formula>H16&lt;=0</formula>
    </cfRule>
    <cfRule type="expression" dxfId="270" priority="69" stopIfTrue="1">
      <formula>H16&gt;0</formula>
    </cfRule>
  </conditionalFormatting>
  <conditionalFormatting sqref="I24:I27">
    <cfRule type="expression" dxfId="269" priority="66">
      <formula>I24&lt;=0</formula>
    </cfRule>
    <cfRule type="expression" dxfId="268" priority="67" stopIfTrue="1">
      <formula>I24&gt;0</formula>
    </cfRule>
  </conditionalFormatting>
  <conditionalFormatting sqref="I23">
    <cfRule type="expression" dxfId="267" priority="64">
      <formula>I23&lt;=0</formula>
    </cfRule>
    <cfRule type="expression" dxfId="266" priority="65" stopIfTrue="1">
      <formula>I23&gt;0</formula>
    </cfRule>
  </conditionalFormatting>
  <conditionalFormatting sqref="I28">
    <cfRule type="expression" dxfId="265" priority="62">
      <formula>I28&lt;=0</formula>
    </cfRule>
    <cfRule type="expression" dxfId="264" priority="63" stopIfTrue="1">
      <formula>I28&gt;0</formula>
    </cfRule>
  </conditionalFormatting>
  <conditionalFormatting sqref="I36:I39 I31:I34">
    <cfRule type="expression" dxfId="263" priority="60">
      <formula>I31&lt;=0</formula>
    </cfRule>
    <cfRule type="expression" dxfId="262" priority="61" stopIfTrue="1">
      <formula>I31&gt;0</formula>
    </cfRule>
  </conditionalFormatting>
  <conditionalFormatting sqref="I35">
    <cfRule type="expression" dxfId="261" priority="58">
      <formula>I35&lt;=0</formula>
    </cfRule>
    <cfRule type="expression" dxfId="260" priority="59" stopIfTrue="1">
      <formula>I35&gt;0</formula>
    </cfRule>
  </conditionalFormatting>
  <conditionalFormatting sqref="J28">
    <cfRule type="expression" dxfId="259" priority="56">
      <formula>J28&lt;=0</formula>
    </cfRule>
    <cfRule type="expression" dxfId="258" priority="57" stopIfTrue="1">
      <formula>J28&gt;0</formula>
    </cfRule>
  </conditionalFormatting>
  <conditionalFormatting sqref="J35">
    <cfRule type="expression" dxfId="257" priority="54">
      <formula>J35&lt;=0</formula>
    </cfRule>
    <cfRule type="expression" dxfId="256" priority="55" stopIfTrue="1">
      <formula>J35&gt;0</formula>
    </cfRule>
  </conditionalFormatting>
  <conditionalFormatting sqref="J16">
    <cfRule type="expression" dxfId="255" priority="52">
      <formula>J16&lt;=0</formula>
    </cfRule>
    <cfRule type="expression" dxfId="254" priority="53" stopIfTrue="1">
      <formula>J16&gt;0</formula>
    </cfRule>
  </conditionalFormatting>
  <conditionalFormatting sqref="K24:K27">
    <cfRule type="expression" dxfId="253" priority="50">
      <formula>K24&lt;=0</formula>
    </cfRule>
    <cfRule type="expression" dxfId="252" priority="51" stopIfTrue="1">
      <formula>K24&gt;0</formula>
    </cfRule>
  </conditionalFormatting>
  <conditionalFormatting sqref="K23">
    <cfRule type="expression" dxfId="251" priority="48">
      <formula>K23&lt;=0</formula>
    </cfRule>
    <cfRule type="expression" dxfId="250" priority="49" stopIfTrue="1">
      <formula>K23&gt;0</formula>
    </cfRule>
  </conditionalFormatting>
  <conditionalFormatting sqref="K28">
    <cfRule type="expression" dxfId="249" priority="46">
      <formula>K28&lt;=0</formula>
    </cfRule>
    <cfRule type="expression" dxfId="248" priority="47" stopIfTrue="1">
      <formula>K28&gt;0</formula>
    </cfRule>
  </conditionalFormatting>
  <conditionalFormatting sqref="K36:K39 K31:K34">
    <cfRule type="expression" dxfId="247" priority="44">
      <formula>K31&lt;=0</formula>
    </cfRule>
    <cfRule type="expression" dxfId="246" priority="45" stopIfTrue="1">
      <formula>K31&gt;0</formula>
    </cfRule>
  </conditionalFormatting>
  <conditionalFormatting sqref="K35">
    <cfRule type="expression" dxfId="245" priority="42">
      <formula>K35&lt;=0</formula>
    </cfRule>
    <cfRule type="expression" dxfId="244" priority="43" stopIfTrue="1">
      <formula>K35&gt;0</formula>
    </cfRule>
  </conditionalFormatting>
  <conditionalFormatting sqref="L28">
    <cfRule type="expression" dxfId="243" priority="40">
      <formula>L28&lt;=0</formula>
    </cfRule>
    <cfRule type="expression" dxfId="242" priority="41" stopIfTrue="1">
      <formula>L28&gt;0</formula>
    </cfRule>
  </conditionalFormatting>
  <conditionalFormatting sqref="L35">
    <cfRule type="expression" dxfId="241" priority="38">
      <formula>L35&lt;=0</formula>
    </cfRule>
    <cfRule type="expression" dxfId="240" priority="39" stopIfTrue="1">
      <formula>L35&gt;0</formula>
    </cfRule>
  </conditionalFormatting>
  <conditionalFormatting sqref="L16">
    <cfRule type="expression" dxfId="239" priority="36">
      <formula>L16&lt;=0</formula>
    </cfRule>
    <cfRule type="expression" dxfId="238" priority="37" stopIfTrue="1">
      <formula>L16&gt;0</formula>
    </cfRule>
  </conditionalFormatting>
  <conditionalFormatting sqref="M24:M27">
    <cfRule type="expression" dxfId="237" priority="34">
      <formula>M24&lt;=0</formula>
    </cfRule>
    <cfRule type="expression" dxfId="236" priority="35" stopIfTrue="1">
      <formula>M24&gt;0</formula>
    </cfRule>
  </conditionalFormatting>
  <conditionalFormatting sqref="M23">
    <cfRule type="expression" dxfId="235" priority="32">
      <formula>M23&lt;=0</formula>
    </cfRule>
    <cfRule type="expression" dxfId="234" priority="33" stopIfTrue="1">
      <formula>M23&gt;0</formula>
    </cfRule>
  </conditionalFormatting>
  <conditionalFormatting sqref="M28">
    <cfRule type="expression" dxfId="233" priority="30">
      <formula>M28&lt;=0</formula>
    </cfRule>
    <cfRule type="expression" dxfId="232" priority="31" stopIfTrue="1">
      <formula>M28&gt;0</formula>
    </cfRule>
  </conditionalFormatting>
  <conditionalFormatting sqref="M36:M39 M31:M34">
    <cfRule type="expression" dxfId="231" priority="28">
      <formula>M31&lt;=0</formula>
    </cfRule>
    <cfRule type="expression" dxfId="230" priority="29" stopIfTrue="1">
      <formula>M31&gt;0</formula>
    </cfRule>
  </conditionalFormatting>
  <conditionalFormatting sqref="M35">
    <cfRule type="expression" dxfId="229" priority="26">
      <formula>M35&lt;=0</formula>
    </cfRule>
    <cfRule type="expression" dxfId="228" priority="27" stopIfTrue="1">
      <formula>M35&gt;0</formula>
    </cfRule>
  </conditionalFormatting>
  <conditionalFormatting sqref="N28">
    <cfRule type="expression" dxfId="227" priority="24">
      <formula>N28&lt;=0</formula>
    </cfRule>
    <cfRule type="expression" dxfId="226" priority="25" stopIfTrue="1">
      <formula>N28&gt;0</formula>
    </cfRule>
  </conditionalFormatting>
  <conditionalFormatting sqref="N35">
    <cfRule type="expression" dxfId="225" priority="22">
      <formula>N35&lt;=0</formula>
    </cfRule>
    <cfRule type="expression" dxfId="224" priority="23" stopIfTrue="1">
      <formula>N35&gt;0</formula>
    </cfRule>
  </conditionalFormatting>
  <conditionalFormatting sqref="N16">
    <cfRule type="expression" dxfId="223" priority="20">
      <formula>N16&lt;=0</formula>
    </cfRule>
    <cfRule type="expression" dxfId="222" priority="21" stopIfTrue="1">
      <formula>N16&gt;0</formula>
    </cfRule>
  </conditionalFormatting>
  <conditionalFormatting sqref="O24:O27">
    <cfRule type="expression" dxfId="221" priority="18">
      <formula>O24&lt;=0</formula>
    </cfRule>
    <cfRule type="expression" dxfId="220" priority="19" stopIfTrue="1">
      <formula>O24&gt;0</formula>
    </cfRule>
  </conditionalFormatting>
  <conditionalFormatting sqref="O23">
    <cfRule type="expression" dxfId="219" priority="16">
      <formula>O23&lt;=0</formula>
    </cfRule>
    <cfRule type="expression" dxfId="218" priority="17" stopIfTrue="1">
      <formula>O23&gt;0</formula>
    </cfRule>
  </conditionalFormatting>
  <conditionalFormatting sqref="O28">
    <cfRule type="expression" dxfId="217" priority="14">
      <formula>O28&lt;=0</formula>
    </cfRule>
    <cfRule type="expression" dxfId="216" priority="15" stopIfTrue="1">
      <formula>O28&gt;0</formula>
    </cfRule>
  </conditionalFormatting>
  <conditionalFormatting sqref="O36:O39 O31:O34">
    <cfRule type="expression" dxfId="215" priority="12">
      <formula>O31&lt;=0</formula>
    </cfRule>
    <cfRule type="expression" dxfId="214" priority="13" stopIfTrue="1">
      <formula>O31&gt;0</formula>
    </cfRule>
  </conditionalFormatting>
  <conditionalFormatting sqref="O35">
    <cfRule type="expression" dxfId="213" priority="10">
      <formula>O35&lt;=0</formula>
    </cfRule>
    <cfRule type="expression" dxfId="212" priority="11" stopIfTrue="1">
      <formula>O35&gt;0</formula>
    </cfRule>
  </conditionalFormatting>
  <conditionalFormatting sqref="P28">
    <cfRule type="expression" dxfId="211" priority="8">
      <formula>P28&lt;=0</formula>
    </cfRule>
    <cfRule type="expression" dxfId="210" priority="9" stopIfTrue="1">
      <formula>P28&gt;0</formula>
    </cfRule>
  </conditionalFormatting>
  <conditionalFormatting sqref="P35">
    <cfRule type="expression" dxfId="209" priority="6">
      <formula>P35&lt;=0</formula>
    </cfRule>
    <cfRule type="expression" dxfId="208" priority="7" stopIfTrue="1">
      <formula>P35&gt;0</formula>
    </cfRule>
  </conditionalFormatting>
  <conditionalFormatting sqref="P16">
    <cfRule type="expression" dxfId="207" priority="4">
      <formula>P16&lt;=0</formula>
    </cfRule>
    <cfRule type="expression" dxfId="206" priority="5" stopIfTrue="1">
      <formula>P16&gt;0</formula>
    </cfRule>
  </conditionalFormatting>
  <conditionalFormatting sqref="F8:P42">
    <cfRule type="expression" dxfId="205" priority="1">
      <formula>IF($P$5="k€",1,0)</formula>
    </cfRule>
    <cfRule type="expression" dxfId="204" priority="2">
      <formula>IF($P$5="€",1,0)</formula>
    </cfRule>
    <cfRule type="expression" dxfId="203" priority="3">
      <formula>IF($P$5="Euro",1,0)</formula>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6">
    <tabColor theme="8" tint="0.39997558519241921"/>
  </sheetPr>
  <dimension ref="B1:T38"/>
  <sheetViews>
    <sheetView showGridLines="0" zoomScale="90" zoomScaleNormal="90" workbookViewId="0">
      <selection activeCell="B23" sqref="B23"/>
    </sheetView>
  </sheetViews>
  <sheetFormatPr defaultColWidth="9.140625" defaultRowHeight="15" x14ac:dyDescent="0.25"/>
  <cols>
    <col min="1" max="1" width="2.42578125" style="59" customWidth="1"/>
    <col min="2" max="2" width="37.5703125" style="59" customWidth="1"/>
    <col min="3" max="3" width="19" style="59" customWidth="1"/>
    <col min="4" max="4" width="19.140625" style="59" hidden="1" customWidth="1"/>
    <col min="5" max="5" width="17.42578125" style="59" hidden="1" customWidth="1"/>
    <col min="6" max="6" width="14.7109375" style="59" hidden="1" customWidth="1"/>
    <col min="7" max="7" width="16.140625" style="59" hidden="1" customWidth="1"/>
    <col min="8" max="8" width="22.42578125" style="59" customWidth="1"/>
    <col min="9" max="9" width="18" style="59" hidden="1" customWidth="1"/>
    <col min="10" max="10" width="17" style="59" hidden="1" customWidth="1"/>
    <col min="11" max="12" width="30" style="59" customWidth="1"/>
    <col min="13" max="20" width="25.7109375" style="59" hidden="1" customWidth="1"/>
    <col min="21" max="22" width="9.140625" style="59"/>
    <col min="23" max="23" width="9.140625" style="59" customWidth="1"/>
    <col min="24" max="24" width="10.5703125" style="59" customWidth="1"/>
    <col min="25" max="26" width="9.140625" style="59"/>
    <col min="27" max="28" width="9.140625" style="59" customWidth="1"/>
    <col min="29" max="16384" width="9.140625" style="59"/>
  </cols>
  <sheetData>
    <row r="1" spans="2:20" s="151" customFormat="1" ht="10.5" customHeight="1" x14ac:dyDescent="0.25"/>
    <row r="2" spans="2:20" s="151" customFormat="1" ht="51" customHeight="1" x14ac:dyDescent="0.25">
      <c r="B2" s="2907" t="s">
        <v>540</v>
      </c>
      <c r="C2" s="2873"/>
      <c r="D2" s="2873"/>
      <c r="E2" s="2873"/>
      <c r="F2" s="2873"/>
      <c r="G2" s="2873"/>
      <c r="H2" s="2873"/>
      <c r="I2" s="2873"/>
      <c r="J2" s="2873"/>
      <c r="K2" s="2873"/>
      <c r="L2" s="2873"/>
    </row>
    <row r="3" spans="2:20" s="151" customFormat="1" ht="22.5" hidden="1" customHeight="1" x14ac:dyDescent="0.25">
      <c r="B3" s="127"/>
      <c r="C3" s="127"/>
      <c r="D3" s="127"/>
      <c r="E3" s="127"/>
      <c r="F3" s="127"/>
      <c r="G3" s="127"/>
      <c r="H3" s="127"/>
      <c r="I3" s="127"/>
      <c r="J3" s="127"/>
      <c r="K3" s="127"/>
      <c r="L3" s="127"/>
    </row>
    <row r="4" spans="2:20" s="151" customFormat="1" ht="15" hidden="1" customHeight="1" x14ac:dyDescent="0.25">
      <c r="B4" s="127"/>
      <c r="C4" s="127"/>
      <c r="D4" s="127"/>
      <c r="E4" s="127"/>
      <c r="F4" s="127"/>
      <c r="G4" s="127"/>
      <c r="H4" s="127"/>
      <c r="I4" s="127"/>
      <c r="J4" s="127"/>
      <c r="K4" s="127"/>
      <c r="L4" s="127"/>
    </row>
    <row r="5" spans="2:20" s="151" customFormat="1" ht="15" hidden="1" customHeight="1" x14ac:dyDescent="0.25">
      <c r="B5" s="127"/>
      <c r="C5" s="127"/>
      <c r="D5" s="127"/>
      <c r="E5" s="127"/>
      <c r="F5" s="127"/>
      <c r="G5" s="127"/>
      <c r="H5" s="127"/>
      <c r="I5" s="127"/>
      <c r="J5" s="127"/>
      <c r="K5" s="127"/>
      <c r="L5" s="127"/>
    </row>
    <row r="6" spans="2:20" s="151" customFormat="1" ht="11.25" hidden="1" customHeight="1" x14ac:dyDescent="0.25">
      <c r="B6" s="127"/>
      <c r="C6" s="127"/>
      <c r="D6" s="127"/>
      <c r="E6" s="127"/>
      <c r="F6" s="127"/>
      <c r="G6" s="127"/>
      <c r="H6" s="127"/>
      <c r="I6" s="127"/>
      <c r="J6" s="127"/>
      <c r="K6" s="127"/>
      <c r="L6" s="127"/>
    </row>
    <row r="7" spans="2:20" s="151" customFormat="1" ht="9.75" hidden="1" customHeight="1" x14ac:dyDescent="0.25">
      <c r="B7" s="127"/>
      <c r="C7" s="127"/>
      <c r="D7" s="127"/>
      <c r="E7" s="127"/>
      <c r="F7" s="127"/>
      <c r="G7" s="127"/>
      <c r="H7" s="127"/>
      <c r="I7" s="127"/>
      <c r="J7" s="127"/>
      <c r="K7" s="127"/>
      <c r="L7" s="127"/>
    </row>
    <row r="8" spans="2:20" s="151" customFormat="1" ht="7.5" hidden="1" customHeight="1" x14ac:dyDescent="0.25">
      <c r="B8" s="127"/>
      <c r="C8" s="127"/>
      <c r="D8" s="127"/>
      <c r="E8" s="127"/>
      <c r="F8" s="127"/>
      <c r="G8" s="127"/>
      <c r="H8" s="127"/>
      <c r="I8" s="127"/>
      <c r="J8" s="127"/>
      <c r="K8" s="127"/>
      <c r="L8" s="127"/>
    </row>
    <row r="9" spans="2:20" s="151" customFormat="1" ht="12" hidden="1" customHeight="1" x14ac:dyDescent="0.25">
      <c r="B9" s="127"/>
      <c r="C9" s="127"/>
      <c r="D9" s="127"/>
      <c r="E9" s="127"/>
      <c r="F9" s="127"/>
      <c r="G9" s="127"/>
      <c r="H9" s="127"/>
      <c r="I9" s="127"/>
      <c r="J9" s="127"/>
      <c r="K9" s="127"/>
      <c r="L9" s="127"/>
    </row>
    <row r="10" spans="2:20" s="151" customFormat="1" ht="42.75" customHeight="1" x14ac:dyDescent="0.25">
      <c r="B10" s="127"/>
      <c r="C10" s="127"/>
      <c r="D10" s="127"/>
      <c r="E10" s="127"/>
      <c r="F10" s="127"/>
      <c r="G10" s="127"/>
      <c r="H10" s="127"/>
      <c r="I10" s="127"/>
      <c r="J10" s="127"/>
      <c r="K10" s="127"/>
      <c r="L10" s="127"/>
    </row>
    <row r="11" spans="2:20" s="151" customFormat="1" ht="29.25" customHeight="1" x14ac:dyDescent="0.25">
      <c r="B11" s="1140" t="s">
        <v>443</v>
      </c>
      <c r="C11" s="2912">
        <f>Finance!C13</f>
        <v>5</v>
      </c>
      <c r="D11" s="2913"/>
      <c r="E11" s="2914"/>
      <c r="F11" s="2915" t="s">
        <v>5951</v>
      </c>
      <c r="G11" s="2915"/>
      <c r="H11" s="2915"/>
      <c r="I11" s="2916">
        <v>1</v>
      </c>
      <c r="J11" s="2916"/>
      <c r="K11" s="2916"/>
    </row>
    <row r="12" spans="2:20" s="151" customFormat="1" ht="17.25" customHeight="1" x14ac:dyDescent="0.25">
      <c r="B12" s="127"/>
      <c r="C12" s="127"/>
      <c r="D12" s="127"/>
      <c r="E12" s="127"/>
      <c r="F12" s="127"/>
      <c r="G12" s="127"/>
      <c r="H12" s="127"/>
      <c r="I12" s="127"/>
      <c r="J12" s="127"/>
      <c r="K12" s="127"/>
      <c r="L12" s="127"/>
    </row>
    <row r="13" spans="2:20" s="61" customFormat="1" ht="21.75" customHeight="1" x14ac:dyDescent="0.2">
      <c r="B13" s="753"/>
      <c r="C13" s="753"/>
      <c r="D13" s="753"/>
      <c r="E13" s="753"/>
      <c r="F13" s="2908" t="s">
        <v>496</v>
      </c>
      <c r="G13" s="2908"/>
      <c r="H13" s="2909"/>
      <c r="I13" s="2910" t="s">
        <v>497</v>
      </c>
      <c r="J13" s="2911"/>
      <c r="K13" s="2911"/>
      <c r="L13" s="2911"/>
      <c r="M13" s="2911"/>
      <c r="N13" s="2911"/>
      <c r="O13" s="2911"/>
      <c r="P13" s="2911"/>
      <c r="Q13" s="2911"/>
      <c r="R13" s="2911"/>
      <c r="S13" s="2911"/>
      <c r="T13" s="2911"/>
    </row>
    <row r="14" spans="2:20" s="119" customFormat="1" ht="25.5" customHeight="1" x14ac:dyDescent="0.2">
      <c r="B14" s="909" t="s">
        <v>498</v>
      </c>
      <c r="C14" s="909" t="s">
        <v>210</v>
      </c>
      <c r="D14" s="912" t="s">
        <v>499</v>
      </c>
      <c r="E14" s="912" t="s">
        <v>500</v>
      </c>
      <c r="F14" s="912" t="s">
        <v>501</v>
      </c>
      <c r="G14" s="912" t="s">
        <v>502</v>
      </c>
      <c r="H14" s="909" t="s">
        <v>447</v>
      </c>
      <c r="I14" s="910" t="s">
        <v>501</v>
      </c>
      <c r="J14" s="910" t="s">
        <v>502</v>
      </c>
      <c r="K14" s="1262" t="s">
        <v>497</v>
      </c>
      <c r="L14" s="1260" t="s">
        <v>2634</v>
      </c>
      <c r="M14" s="1262" t="s">
        <v>5812</v>
      </c>
      <c r="N14" s="1260" t="s">
        <v>2634</v>
      </c>
      <c r="O14" s="1262" t="s">
        <v>5812</v>
      </c>
      <c r="P14" s="1260" t="s">
        <v>2634</v>
      </c>
      <c r="Q14" s="1262" t="s">
        <v>5812</v>
      </c>
      <c r="R14" s="1260" t="s">
        <v>2634</v>
      </c>
      <c r="S14" s="1262" t="s">
        <v>5812</v>
      </c>
      <c r="T14" s="1260" t="s">
        <v>2634</v>
      </c>
    </row>
    <row r="15" spans="2:20" x14ac:dyDescent="0.25">
      <c r="B15" s="1272" t="s">
        <v>2455</v>
      </c>
      <c r="C15" s="1273"/>
      <c r="D15" s="1273"/>
      <c r="E15" s="1274" t="s">
        <v>7582</v>
      </c>
      <c r="F15" s="1275"/>
      <c r="G15" s="1274"/>
      <c r="H15" s="1276">
        <f>H16+H20+H24</f>
        <v>0</v>
      </c>
      <c r="I15" s="1277"/>
      <c r="J15" s="1278"/>
      <c r="K15" s="1276">
        <f>K16+K20+K24</f>
        <v>0</v>
      </c>
      <c r="L15" s="913">
        <f>K15-H15</f>
        <v>0</v>
      </c>
      <c r="M15" s="913">
        <f t="shared" ref="M15" si="0">M16+M20+M24</f>
        <v>0</v>
      </c>
      <c r="N15" s="913">
        <f>M15-H15</f>
        <v>0</v>
      </c>
      <c r="O15" s="913">
        <f t="shared" ref="O15" si="1">O16+O20+O24</f>
        <v>0</v>
      </c>
      <c r="P15" s="913">
        <f>O15-H15</f>
        <v>0</v>
      </c>
      <c r="Q15" s="913">
        <f t="shared" ref="Q15" si="2">Q16+Q20+Q24</f>
        <v>0</v>
      </c>
      <c r="R15" s="913">
        <f>Q15-H15</f>
        <v>0</v>
      </c>
      <c r="S15" s="913">
        <f t="shared" ref="S15" si="3">S16+S20+S24</f>
        <v>0</v>
      </c>
      <c r="T15" s="913">
        <f>S15-H15</f>
        <v>0</v>
      </c>
    </row>
    <row r="16" spans="2:20" x14ac:dyDescent="0.25">
      <c r="B16" s="220" t="s">
        <v>2456</v>
      </c>
      <c r="C16" s="221"/>
      <c r="D16" s="220"/>
      <c r="E16" s="221"/>
      <c r="F16" s="1279"/>
      <c r="G16" s="761"/>
      <c r="H16" s="1280">
        <f>SUM(H17:H19)</f>
        <v>0</v>
      </c>
      <c r="I16" s="1281"/>
      <c r="J16" s="222"/>
      <c r="K16" s="1280">
        <f>SUM(K17:K19)</f>
        <v>0</v>
      </c>
      <c r="L16" s="908">
        <f t="shared" ref="L16:L31" si="4">K16-H16</f>
        <v>0</v>
      </c>
      <c r="M16" s="908">
        <f t="shared" ref="M16" si="5">L16-I16</f>
        <v>0</v>
      </c>
      <c r="N16" s="908">
        <f t="shared" ref="N16" si="6">M16-J16</f>
        <v>0</v>
      </c>
      <c r="O16" s="908">
        <f t="shared" ref="O16" si="7">N16-K16</f>
        <v>0</v>
      </c>
      <c r="P16" s="908">
        <f t="shared" ref="P16" si="8">O16-L16</f>
        <v>0</v>
      </c>
      <c r="Q16" s="908">
        <f t="shared" ref="Q16" si="9">P16-M16</f>
        <v>0</v>
      </c>
      <c r="R16" s="908">
        <f t="shared" ref="R16" si="10">Q16-N16</f>
        <v>0</v>
      </c>
      <c r="S16" s="908">
        <f t="shared" ref="S16" si="11">R16-O16</f>
        <v>0</v>
      </c>
      <c r="T16" s="908">
        <f t="shared" ref="T16" si="12">S16-P16</f>
        <v>0</v>
      </c>
    </row>
    <row r="17" spans="2:20" x14ac:dyDescent="0.25">
      <c r="B17" s="223" t="s">
        <v>2457</v>
      </c>
      <c r="C17" s="1282"/>
      <c r="D17" s="223" t="s">
        <v>6256</v>
      </c>
      <c r="E17" s="120"/>
      <c r="F17" s="1283"/>
      <c r="G17" s="762"/>
      <c r="H17" s="1284"/>
      <c r="I17" s="1285"/>
      <c r="J17" s="121"/>
      <c r="K17" s="1284"/>
      <c r="L17" s="121"/>
      <c r="M17" s="121"/>
      <c r="N17" s="121"/>
      <c r="O17" s="121"/>
      <c r="P17" s="121"/>
      <c r="Q17" s="121"/>
      <c r="R17" s="121"/>
      <c r="S17" s="121"/>
      <c r="T17" s="121"/>
    </row>
    <row r="18" spans="2:20" x14ac:dyDescent="0.25">
      <c r="B18" s="223" t="s">
        <v>2458</v>
      </c>
      <c r="C18" s="1282"/>
      <c r="D18" s="223" t="s">
        <v>6256</v>
      </c>
      <c r="E18" s="120"/>
      <c r="F18" s="1283"/>
      <c r="G18" s="762"/>
      <c r="H18" s="1284"/>
      <c r="I18" s="1285"/>
      <c r="J18" s="121"/>
      <c r="K18" s="1284"/>
      <c r="L18" s="121"/>
      <c r="M18" s="121"/>
      <c r="N18" s="121"/>
      <c r="O18" s="121"/>
      <c r="P18" s="121"/>
      <c r="Q18" s="121"/>
      <c r="R18" s="121"/>
      <c r="S18" s="121"/>
      <c r="T18" s="121"/>
    </row>
    <row r="19" spans="2:20" x14ac:dyDescent="0.25">
      <c r="B19" s="223"/>
      <c r="C19" s="1282"/>
      <c r="D19" s="223"/>
      <c r="E19" s="120"/>
      <c r="F19" s="1283"/>
      <c r="G19" s="762"/>
      <c r="H19" s="1284"/>
      <c r="I19" s="1285"/>
      <c r="J19" s="121"/>
      <c r="K19" s="1284"/>
      <c r="L19" s="121"/>
      <c r="M19" s="121"/>
      <c r="N19" s="121"/>
      <c r="O19" s="121"/>
      <c r="P19" s="121"/>
      <c r="Q19" s="121"/>
      <c r="R19" s="121"/>
      <c r="S19" s="121"/>
      <c r="T19" s="121"/>
    </row>
    <row r="20" spans="2:20" x14ac:dyDescent="0.25">
      <c r="B20" s="220" t="s">
        <v>2459</v>
      </c>
      <c r="C20" s="221"/>
      <c r="D20" s="220"/>
      <c r="E20" s="221"/>
      <c r="F20" s="1279"/>
      <c r="G20" s="761"/>
      <c r="H20" s="1280">
        <f>SUM(H21:H23)</f>
        <v>0</v>
      </c>
      <c r="I20" s="1281"/>
      <c r="J20" s="222"/>
      <c r="K20" s="1280">
        <f>SUM(K21:K23)</f>
        <v>0</v>
      </c>
      <c r="L20" s="222">
        <f t="shared" si="4"/>
        <v>0</v>
      </c>
      <c r="M20" s="222">
        <f t="shared" ref="M20" si="13">L20-I20</f>
        <v>0</v>
      </c>
      <c r="N20" s="222">
        <f t="shared" ref="N20" si="14">M20-J20</f>
        <v>0</v>
      </c>
      <c r="O20" s="222">
        <f t="shared" ref="O20" si="15">N20-K20</f>
        <v>0</v>
      </c>
      <c r="P20" s="222">
        <f t="shared" ref="P20" si="16">O20-L20</f>
        <v>0</v>
      </c>
      <c r="Q20" s="222">
        <f t="shared" ref="Q20" si="17">P20-M20</f>
        <v>0</v>
      </c>
      <c r="R20" s="222">
        <f t="shared" ref="R20" si="18">Q20-N20</f>
        <v>0</v>
      </c>
      <c r="S20" s="222">
        <f t="shared" ref="S20" si="19">R20-O20</f>
        <v>0</v>
      </c>
      <c r="T20" s="222">
        <f t="shared" ref="T20" si="20">S20-P20</f>
        <v>0</v>
      </c>
    </row>
    <row r="21" spans="2:20" x14ac:dyDescent="0.25">
      <c r="B21" s="223" t="s">
        <v>2457</v>
      </c>
      <c r="C21" s="1282"/>
      <c r="D21" s="223" t="s">
        <v>6256</v>
      </c>
      <c r="E21" s="120"/>
      <c r="F21" s="1283"/>
      <c r="G21" s="762"/>
      <c r="H21" s="1284"/>
      <c r="I21" s="1285"/>
      <c r="J21" s="121"/>
      <c r="K21" s="1284"/>
      <c r="L21" s="121"/>
      <c r="M21" s="121"/>
      <c r="N21" s="121"/>
      <c r="O21" s="121"/>
      <c r="P21" s="121"/>
      <c r="Q21" s="121"/>
      <c r="R21" s="121"/>
      <c r="S21" s="121"/>
      <c r="T21" s="121"/>
    </row>
    <row r="22" spans="2:20" x14ac:dyDescent="0.25">
      <c r="B22" s="223" t="s">
        <v>2458</v>
      </c>
      <c r="C22" s="1282"/>
      <c r="D22" s="223" t="s">
        <v>6256</v>
      </c>
      <c r="E22" s="120"/>
      <c r="F22" s="1283"/>
      <c r="G22" s="762"/>
      <c r="H22" s="1284"/>
      <c r="I22" s="1285"/>
      <c r="J22" s="121"/>
      <c r="K22" s="1284"/>
      <c r="L22" s="121"/>
      <c r="M22" s="121"/>
      <c r="N22" s="121"/>
      <c r="O22" s="121"/>
      <c r="P22" s="121"/>
      <c r="Q22" s="121"/>
      <c r="R22" s="121"/>
      <c r="S22" s="121"/>
      <c r="T22" s="121"/>
    </row>
    <row r="23" spans="2:20" x14ac:dyDescent="0.25">
      <c r="B23" s="223"/>
      <c r="C23" s="1282"/>
      <c r="D23" s="223"/>
      <c r="E23" s="120"/>
      <c r="F23" s="1283"/>
      <c r="G23" s="762"/>
      <c r="H23" s="1284"/>
      <c r="I23" s="1285"/>
      <c r="J23" s="121"/>
      <c r="K23" s="1284"/>
      <c r="L23" s="121"/>
      <c r="M23" s="121"/>
      <c r="N23" s="121"/>
      <c r="O23" s="121"/>
      <c r="P23" s="121"/>
      <c r="Q23" s="121"/>
      <c r="R23" s="121"/>
      <c r="S23" s="121"/>
      <c r="T23" s="121"/>
    </row>
    <row r="24" spans="2:20" x14ac:dyDescent="0.25">
      <c r="B24" s="220" t="s">
        <v>2460</v>
      </c>
      <c r="C24" s="221"/>
      <c r="D24" s="220"/>
      <c r="E24" s="221"/>
      <c r="F24" s="1279"/>
      <c r="G24" s="761"/>
      <c r="H24" s="1280">
        <f>SUM(H25:H27)</f>
        <v>0</v>
      </c>
      <c r="I24" s="1281"/>
      <c r="J24" s="222"/>
      <c r="K24" s="1280">
        <f>SUM(K25:K27)</f>
        <v>0</v>
      </c>
      <c r="L24" s="222">
        <f t="shared" si="4"/>
        <v>0</v>
      </c>
      <c r="M24" s="222">
        <f t="shared" ref="M24" si="21">L24-I24</f>
        <v>0</v>
      </c>
      <c r="N24" s="222">
        <f t="shared" ref="N24" si="22">M24-J24</f>
        <v>0</v>
      </c>
      <c r="O24" s="222">
        <f t="shared" ref="O24" si="23">N24-K24</f>
        <v>0</v>
      </c>
      <c r="P24" s="222">
        <f t="shared" ref="P24" si="24">O24-L24</f>
        <v>0</v>
      </c>
      <c r="Q24" s="222">
        <f t="shared" ref="Q24" si="25">P24-M24</f>
        <v>0</v>
      </c>
      <c r="R24" s="222">
        <f t="shared" ref="R24" si="26">Q24-N24</f>
        <v>0</v>
      </c>
      <c r="S24" s="222">
        <f t="shared" ref="S24" si="27">R24-O24</f>
        <v>0</v>
      </c>
      <c r="T24" s="222">
        <f t="shared" ref="T24" si="28">S24-P24</f>
        <v>0</v>
      </c>
    </row>
    <row r="25" spans="2:20" x14ac:dyDescent="0.25">
      <c r="B25" s="223" t="s">
        <v>2461</v>
      </c>
      <c r="C25" s="1282"/>
      <c r="D25" s="223" t="s">
        <v>6256</v>
      </c>
      <c r="E25" s="120"/>
      <c r="F25" s="1283"/>
      <c r="G25" s="762"/>
      <c r="H25" s="1284"/>
      <c r="I25" s="1285"/>
      <c r="J25" s="121"/>
      <c r="K25" s="1284"/>
      <c r="L25" s="121"/>
      <c r="M25" s="121"/>
      <c r="N25" s="121"/>
      <c r="O25" s="121"/>
      <c r="P25" s="121"/>
      <c r="Q25" s="121"/>
      <c r="R25" s="121"/>
      <c r="S25" s="121"/>
      <c r="T25" s="121"/>
    </row>
    <row r="26" spans="2:20" x14ac:dyDescent="0.25">
      <c r="B26" s="223" t="s">
        <v>2461</v>
      </c>
      <c r="C26" s="1282"/>
      <c r="D26" s="223" t="s">
        <v>6256</v>
      </c>
      <c r="E26" s="120"/>
      <c r="F26" s="1283"/>
      <c r="G26" s="762"/>
      <c r="H26" s="1284"/>
      <c r="I26" s="1285"/>
      <c r="J26" s="121"/>
      <c r="K26" s="1284"/>
      <c r="L26" s="121"/>
      <c r="M26" s="121"/>
      <c r="N26" s="121"/>
      <c r="O26" s="121"/>
      <c r="P26" s="121"/>
      <c r="Q26" s="121"/>
      <c r="R26" s="121"/>
      <c r="S26" s="121"/>
      <c r="T26" s="121"/>
    </row>
    <row r="27" spans="2:20" x14ac:dyDescent="0.25">
      <c r="B27" s="223"/>
      <c r="C27" s="1282"/>
      <c r="D27" s="223"/>
      <c r="E27" s="120"/>
      <c r="F27" s="1283"/>
      <c r="G27" s="762"/>
      <c r="H27" s="1284"/>
      <c r="I27" s="1285"/>
      <c r="J27" s="121"/>
      <c r="K27" s="1284"/>
      <c r="L27" s="121"/>
      <c r="M27" s="121"/>
      <c r="N27" s="121"/>
      <c r="O27" s="121"/>
      <c r="P27" s="121"/>
      <c r="Q27" s="121"/>
      <c r="R27" s="121"/>
      <c r="S27" s="121"/>
      <c r="T27" s="121"/>
    </row>
    <row r="28" spans="2:20" x14ac:dyDescent="0.25">
      <c r="B28" s="1287" t="s">
        <v>2462</v>
      </c>
      <c r="C28" s="1288"/>
      <c r="D28" s="1287"/>
      <c r="E28" s="1289"/>
      <c r="F28" s="1290"/>
      <c r="G28" s="1291"/>
      <c r="H28" s="1292">
        <v>0</v>
      </c>
      <c r="I28" s="1293"/>
      <c r="J28" s="1294"/>
      <c r="K28" s="2093">
        <v>0</v>
      </c>
      <c r="L28" s="914">
        <f t="shared" si="4"/>
        <v>0</v>
      </c>
      <c r="M28" s="914">
        <f t="shared" ref="M28" si="29">M29+M31+M33</f>
        <v>0</v>
      </c>
      <c r="N28" s="914">
        <f>M28-H28</f>
        <v>0</v>
      </c>
      <c r="O28" s="914">
        <f t="shared" ref="O28" si="30">O29+O31+O33</f>
        <v>0</v>
      </c>
      <c r="P28" s="914">
        <f>O28-H28</f>
        <v>0</v>
      </c>
      <c r="Q28" s="914">
        <f t="shared" ref="Q28" si="31">Q29+Q31+Q33</f>
        <v>0</v>
      </c>
      <c r="R28" s="914">
        <f>Q28-H28</f>
        <v>0</v>
      </c>
      <c r="S28" s="914">
        <f t="shared" ref="S28" si="32">S29+S31+S33</f>
        <v>0</v>
      </c>
      <c r="T28" s="914">
        <f>S28-H28</f>
        <v>0</v>
      </c>
    </row>
    <row r="29" spans="2:20" ht="25.5" x14ac:dyDescent="0.25">
      <c r="B29" s="220" t="s">
        <v>2463</v>
      </c>
      <c r="C29" s="221"/>
      <c r="D29" s="220"/>
      <c r="E29" s="763" t="s">
        <v>6257</v>
      </c>
      <c r="F29" s="1295"/>
      <c r="G29" s="764"/>
      <c r="H29" s="2094">
        <v>0</v>
      </c>
      <c r="I29" s="1296"/>
      <c r="J29" s="122"/>
      <c r="K29" s="2095">
        <v>0</v>
      </c>
      <c r="L29" s="122">
        <f t="shared" si="4"/>
        <v>0</v>
      </c>
      <c r="M29" s="122">
        <f t="shared" ref="M29:S29" si="33">M30</f>
        <v>0</v>
      </c>
      <c r="N29" s="122">
        <f>M29-H29</f>
        <v>0</v>
      </c>
      <c r="O29" s="122">
        <f t="shared" si="33"/>
        <v>0</v>
      </c>
      <c r="P29" s="122">
        <f>O29-H29</f>
        <v>0</v>
      </c>
      <c r="Q29" s="122">
        <f t="shared" si="33"/>
        <v>0</v>
      </c>
      <c r="R29" s="122">
        <f>Q29-H29</f>
        <v>0</v>
      </c>
      <c r="S29" s="122">
        <f t="shared" si="33"/>
        <v>0</v>
      </c>
      <c r="T29" s="122">
        <f>S29-H29</f>
        <v>0</v>
      </c>
    </row>
    <row r="30" spans="2:20" x14ac:dyDescent="0.25">
      <c r="B30" s="123"/>
      <c r="C30" s="120"/>
      <c r="D30" s="123" t="s">
        <v>6256</v>
      </c>
      <c r="E30" s="2"/>
      <c r="F30" s="1283"/>
      <c r="G30" s="762"/>
      <c r="H30" s="1284"/>
      <c r="I30" s="1285"/>
      <c r="J30" s="121"/>
      <c r="K30" s="1286"/>
      <c r="L30" s="121"/>
      <c r="M30" s="121"/>
      <c r="N30" s="121"/>
      <c r="O30" s="121"/>
      <c r="P30" s="121"/>
      <c r="Q30" s="121"/>
      <c r="R30" s="121"/>
      <c r="S30" s="121"/>
      <c r="T30" s="121"/>
    </row>
    <row r="31" spans="2:20" ht="25.5" x14ac:dyDescent="0.25">
      <c r="B31" s="220" t="s">
        <v>2464</v>
      </c>
      <c r="C31" s="221"/>
      <c r="D31" s="220"/>
      <c r="E31" s="763" t="s">
        <v>7583</v>
      </c>
      <c r="F31" s="1295"/>
      <c r="G31" s="764"/>
      <c r="H31" s="2094">
        <v>0</v>
      </c>
      <c r="I31" s="1296"/>
      <c r="J31" s="122"/>
      <c r="K31" s="2095">
        <v>0</v>
      </c>
      <c r="L31" s="122">
        <f t="shared" si="4"/>
        <v>0</v>
      </c>
      <c r="M31" s="122">
        <f t="shared" ref="M31:S31" si="34">M32</f>
        <v>0</v>
      </c>
      <c r="N31" s="122">
        <f>M31-H31</f>
        <v>0</v>
      </c>
      <c r="O31" s="122">
        <f t="shared" si="34"/>
        <v>0</v>
      </c>
      <c r="P31" s="122">
        <f>O31-H31</f>
        <v>0</v>
      </c>
      <c r="Q31" s="122">
        <f t="shared" si="34"/>
        <v>0</v>
      </c>
      <c r="R31" s="122">
        <f>Q31-H31</f>
        <v>0</v>
      </c>
      <c r="S31" s="122">
        <f t="shared" si="34"/>
        <v>0</v>
      </c>
      <c r="T31" s="122">
        <f>S31-H31</f>
        <v>0</v>
      </c>
    </row>
    <row r="32" spans="2:20" x14ac:dyDescent="0.25">
      <c r="B32" s="123"/>
      <c r="C32" s="120"/>
      <c r="D32" s="123" t="s">
        <v>6256</v>
      </c>
      <c r="E32" s="2"/>
      <c r="F32" s="1283"/>
      <c r="G32" s="762"/>
      <c r="H32" s="1284"/>
      <c r="I32" s="1285"/>
      <c r="J32" s="121"/>
      <c r="K32" s="1286"/>
      <c r="L32" s="121"/>
      <c r="M32" s="121"/>
      <c r="N32" s="121"/>
      <c r="O32" s="121"/>
      <c r="P32" s="121"/>
      <c r="Q32" s="121"/>
      <c r="R32" s="121"/>
      <c r="S32" s="121"/>
      <c r="T32" s="121"/>
    </row>
    <row r="33" spans="2:20" x14ac:dyDescent="0.25">
      <c r="B33" s="124" t="s">
        <v>2465</v>
      </c>
      <c r="C33" s="1297"/>
      <c r="D33" s="124"/>
      <c r="E33" s="763" t="s">
        <v>7584</v>
      </c>
      <c r="F33" s="1295"/>
      <c r="G33" s="764"/>
      <c r="H33" s="2094">
        <f>SUM(H34:H37)</f>
        <v>0</v>
      </c>
      <c r="I33" s="1296"/>
      <c r="J33" s="122"/>
      <c r="K33" s="2095">
        <f t="shared" ref="K33:T33" si="35">SUM(K34:K37)</f>
        <v>0</v>
      </c>
      <c r="L33" s="122">
        <f t="shared" si="35"/>
        <v>0</v>
      </c>
      <c r="M33" s="122">
        <f t="shared" si="35"/>
        <v>0</v>
      </c>
      <c r="N33" s="122">
        <f t="shared" si="35"/>
        <v>0</v>
      </c>
      <c r="O33" s="122">
        <f t="shared" si="35"/>
        <v>0</v>
      </c>
      <c r="P33" s="122">
        <f t="shared" si="35"/>
        <v>0</v>
      </c>
      <c r="Q33" s="122">
        <f t="shared" si="35"/>
        <v>0</v>
      </c>
      <c r="R33" s="122">
        <f t="shared" si="35"/>
        <v>0</v>
      </c>
      <c r="S33" s="122">
        <f t="shared" si="35"/>
        <v>0</v>
      </c>
      <c r="T33" s="122">
        <f t="shared" si="35"/>
        <v>0</v>
      </c>
    </row>
    <row r="34" spans="2:20" x14ac:dyDescent="0.25">
      <c r="B34" s="224" t="s">
        <v>2466</v>
      </c>
      <c r="C34" s="2"/>
      <c r="D34" s="224"/>
      <c r="E34" s="2"/>
      <c r="F34" s="1298"/>
      <c r="G34" s="765"/>
      <c r="H34" s="1299"/>
      <c r="I34" s="1300"/>
      <c r="J34" s="225"/>
      <c r="K34" s="1301"/>
      <c r="L34" s="225"/>
      <c r="M34" s="225"/>
      <c r="N34" s="225"/>
      <c r="O34" s="225"/>
      <c r="P34" s="225"/>
      <c r="Q34" s="225"/>
      <c r="R34" s="225"/>
      <c r="S34" s="225"/>
      <c r="T34" s="225"/>
    </row>
    <row r="35" spans="2:20" x14ac:dyDescent="0.25">
      <c r="B35" s="224" t="s">
        <v>2467</v>
      </c>
      <c r="C35" s="2"/>
      <c r="D35" s="224"/>
      <c r="E35" s="2"/>
      <c r="F35" s="1298"/>
      <c r="G35" s="765"/>
      <c r="H35" s="1299"/>
      <c r="I35" s="1300"/>
      <c r="J35" s="225"/>
      <c r="K35" s="1301"/>
      <c r="L35" s="225"/>
      <c r="M35" s="225"/>
      <c r="N35" s="225"/>
      <c r="O35" s="225"/>
      <c r="P35" s="225"/>
      <c r="Q35" s="225"/>
      <c r="R35" s="225"/>
      <c r="S35" s="225"/>
      <c r="T35" s="225"/>
    </row>
    <row r="36" spans="2:20" x14ac:dyDescent="0.25">
      <c r="B36" s="226" t="s">
        <v>2468</v>
      </c>
      <c r="C36" s="1302"/>
      <c r="D36" s="226"/>
      <c r="E36" s="2"/>
      <c r="F36" s="1298"/>
      <c r="G36" s="765"/>
      <c r="H36" s="1299"/>
      <c r="I36" s="1300"/>
      <c r="J36" s="225"/>
      <c r="K36" s="1301"/>
      <c r="L36" s="225"/>
      <c r="M36" s="225"/>
      <c r="N36" s="225"/>
      <c r="O36" s="225"/>
      <c r="P36" s="225"/>
      <c r="Q36" s="225"/>
      <c r="R36" s="225"/>
      <c r="S36" s="225"/>
      <c r="T36" s="225"/>
    </row>
    <row r="37" spans="2:20" x14ac:dyDescent="0.25">
      <c r="B37" s="125"/>
      <c r="C37" s="1303"/>
      <c r="D37" s="1304"/>
      <c r="E37" s="120"/>
      <c r="F37" s="1283"/>
      <c r="G37" s="762"/>
      <c r="H37" s="1284"/>
      <c r="I37" s="1285"/>
      <c r="J37" s="121"/>
      <c r="K37" s="1286"/>
      <c r="L37" s="121"/>
      <c r="M37" s="121"/>
      <c r="N37" s="121"/>
      <c r="O37" s="121"/>
      <c r="P37" s="121"/>
      <c r="Q37" s="121"/>
      <c r="R37" s="121"/>
      <c r="S37" s="121"/>
      <c r="T37" s="121"/>
    </row>
    <row r="38" spans="2:20" ht="15.75" thickBot="1" x14ac:dyDescent="0.3">
      <c r="B38" s="1305" t="s">
        <v>503</v>
      </c>
      <c r="C38" s="1305"/>
      <c r="D38" s="1305"/>
      <c r="E38" s="1305"/>
      <c r="F38" s="1306"/>
      <c r="G38" s="1307"/>
      <c r="H38" s="1308">
        <f>H28+H15</f>
        <v>0</v>
      </c>
      <c r="I38" s="1309"/>
      <c r="J38" s="1310"/>
      <c r="K38" s="1311">
        <f>K28+K15</f>
        <v>0</v>
      </c>
      <c r="L38" s="1261">
        <f t="shared" ref="L38:T38" si="36">L28+L15</f>
        <v>0</v>
      </c>
      <c r="M38" s="911">
        <f t="shared" si="36"/>
        <v>0</v>
      </c>
      <c r="N38" s="1261">
        <f t="shared" si="36"/>
        <v>0</v>
      </c>
      <c r="O38" s="911">
        <f t="shared" si="36"/>
        <v>0</v>
      </c>
      <c r="P38" s="1261">
        <f t="shared" si="36"/>
        <v>0</v>
      </c>
      <c r="Q38" s="911">
        <f t="shared" si="36"/>
        <v>0</v>
      </c>
      <c r="R38" s="1261">
        <f t="shared" si="36"/>
        <v>0</v>
      </c>
      <c r="S38" s="911">
        <f t="shared" si="36"/>
        <v>0</v>
      </c>
      <c r="T38" s="1261">
        <f t="shared" si="36"/>
        <v>0</v>
      </c>
    </row>
  </sheetData>
  <mergeCells count="6">
    <mergeCell ref="B2:L2"/>
    <mergeCell ref="F13:H13"/>
    <mergeCell ref="I13:T13"/>
    <mergeCell ref="C11:E11"/>
    <mergeCell ref="F11:H11"/>
    <mergeCell ref="I11:K11"/>
  </mergeCells>
  <conditionalFormatting sqref="G15:H38 J15:T38">
    <cfRule type="expression" dxfId="202" priority="1">
      <formula>IF($C$11="Euro",1,0)</formula>
    </cfRule>
    <cfRule type="expression" dxfId="201" priority="13">
      <formula>IF($C$11="€",1,0)</formula>
    </cfRule>
    <cfRule type="expression" dxfId="200" priority="14">
      <formula>IF($C$11="$",1,0)</formula>
    </cfRule>
    <cfRule type="expression" dxfId="199" priority="15">
      <formula>IF($C$11="KEuro",1,0)</formula>
    </cfRule>
    <cfRule type="expression" dxfId="198" priority="16">
      <formula>IF($C$11="K€",1,0)</formula>
    </cfRule>
  </conditionalFormatting>
  <dataValidations count="1">
    <dataValidation type="list" allowBlank="1" showInputMessage="1" showErrorMessage="1" sqref="I11:K11" xr:uid="{00000000-0002-0000-2300-000000000000}">
      <formula1>"1,2,3,4,5"</formula1>
    </dataValidation>
  </dataValidations>
  <pageMargins left="0.31496062992125984" right="0.31496062992125984" top="0.74803149606299213" bottom="0.74803149606299213" header="0.31496062992125984" footer="0.31496062992125984"/>
  <pageSetup scale="50" orientation="portrait" r:id="rId1"/>
  <headerFooter>
    <oddFooter>Page &amp;P of &amp;N</oddFooter>
  </headerFooter>
  <colBreaks count="1" manualBreakCount="1">
    <brk id="12" max="1048575" man="1"/>
  </colBreaks>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tabColor theme="8" tint="0.59999389629810485"/>
  </sheetPr>
  <dimension ref="B1:J57"/>
  <sheetViews>
    <sheetView showGridLines="0" zoomScale="90" zoomScaleNormal="90" workbookViewId="0">
      <selection activeCell="B12" sqref="B12"/>
    </sheetView>
  </sheetViews>
  <sheetFormatPr defaultRowHeight="15" x14ac:dyDescent="0.25"/>
  <cols>
    <col min="1" max="1" width="1.42578125" style="59" customWidth="1"/>
    <col min="2" max="2" width="21" style="59" customWidth="1"/>
    <col min="3" max="3" width="41.140625" style="59" customWidth="1"/>
    <col min="4" max="4" width="15.85546875" style="59" customWidth="1"/>
    <col min="5" max="5" width="17.28515625" style="59" customWidth="1"/>
    <col min="6" max="6" width="20.42578125" style="59" customWidth="1"/>
    <col min="7" max="7" width="18" style="59" customWidth="1"/>
    <col min="8" max="8" width="21.140625" style="59" customWidth="1"/>
    <col min="9" max="9" width="33" style="59" customWidth="1"/>
    <col min="10" max="10" width="15.42578125" style="59" customWidth="1"/>
    <col min="11" max="256" width="9.140625" style="59"/>
    <col min="257" max="257" width="17.5703125" style="59" customWidth="1"/>
    <col min="258" max="258" width="21.7109375" style="59" customWidth="1"/>
    <col min="259" max="259" width="12.42578125" style="59" customWidth="1"/>
    <col min="260" max="260" width="27.140625" style="59" customWidth="1"/>
    <col min="261" max="261" width="9.140625" style="59"/>
    <col min="262" max="262" width="17.7109375" style="59" customWidth="1"/>
    <col min="263" max="263" width="13.5703125" style="59" customWidth="1"/>
    <col min="264" max="264" width="19.5703125" style="59" customWidth="1"/>
    <col min="265" max="265" width="28.140625" style="59" customWidth="1"/>
    <col min="266" max="512" width="9.140625" style="59"/>
    <col min="513" max="513" width="17.5703125" style="59" customWidth="1"/>
    <col min="514" max="514" width="21.7109375" style="59" customWidth="1"/>
    <col min="515" max="515" width="12.42578125" style="59" customWidth="1"/>
    <col min="516" max="516" width="27.140625" style="59" customWidth="1"/>
    <col min="517" max="517" width="9.140625" style="59"/>
    <col min="518" max="518" width="17.7109375" style="59" customWidth="1"/>
    <col min="519" max="519" width="13.5703125" style="59" customWidth="1"/>
    <col min="520" max="520" width="19.5703125" style="59" customWidth="1"/>
    <col min="521" max="521" width="28.140625" style="59" customWidth="1"/>
    <col min="522" max="768" width="9.140625" style="59"/>
    <col min="769" max="769" width="17.5703125" style="59" customWidth="1"/>
    <col min="770" max="770" width="21.7109375" style="59" customWidth="1"/>
    <col min="771" max="771" width="12.42578125" style="59" customWidth="1"/>
    <col min="772" max="772" width="27.140625" style="59" customWidth="1"/>
    <col min="773" max="773" width="9.140625" style="59"/>
    <col min="774" max="774" width="17.7109375" style="59" customWidth="1"/>
    <col min="775" max="775" width="13.5703125" style="59" customWidth="1"/>
    <col min="776" max="776" width="19.5703125" style="59" customWidth="1"/>
    <col min="777" max="777" width="28.140625" style="59" customWidth="1"/>
    <col min="778" max="1024" width="9.140625" style="59"/>
    <col min="1025" max="1025" width="17.5703125" style="59" customWidth="1"/>
    <col min="1026" max="1026" width="21.7109375" style="59" customWidth="1"/>
    <col min="1027" max="1027" width="12.42578125" style="59" customWidth="1"/>
    <col min="1028" max="1028" width="27.140625" style="59" customWidth="1"/>
    <col min="1029" max="1029" width="9.140625" style="59"/>
    <col min="1030" max="1030" width="17.7109375" style="59" customWidth="1"/>
    <col min="1031" max="1031" width="13.5703125" style="59" customWidth="1"/>
    <col min="1032" max="1032" width="19.5703125" style="59" customWidth="1"/>
    <col min="1033" max="1033" width="28.140625" style="59" customWidth="1"/>
    <col min="1034" max="1280" width="9.140625" style="59"/>
    <col min="1281" max="1281" width="17.5703125" style="59" customWidth="1"/>
    <col min="1282" max="1282" width="21.7109375" style="59" customWidth="1"/>
    <col min="1283" max="1283" width="12.42578125" style="59" customWidth="1"/>
    <col min="1284" max="1284" width="27.140625" style="59" customWidth="1"/>
    <col min="1285" max="1285" width="9.140625" style="59"/>
    <col min="1286" max="1286" width="17.7109375" style="59" customWidth="1"/>
    <col min="1287" max="1287" width="13.5703125" style="59" customWidth="1"/>
    <col min="1288" max="1288" width="19.5703125" style="59" customWidth="1"/>
    <col min="1289" max="1289" width="28.140625" style="59" customWidth="1"/>
    <col min="1290" max="1536" width="9.140625" style="59"/>
    <col min="1537" max="1537" width="17.5703125" style="59" customWidth="1"/>
    <col min="1538" max="1538" width="21.7109375" style="59" customWidth="1"/>
    <col min="1539" max="1539" width="12.42578125" style="59" customWidth="1"/>
    <col min="1540" max="1540" width="27.140625" style="59" customWidth="1"/>
    <col min="1541" max="1541" width="9.140625" style="59"/>
    <col min="1542" max="1542" width="17.7109375" style="59" customWidth="1"/>
    <col min="1543" max="1543" width="13.5703125" style="59" customWidth="1"/>
    <col min="1544" max="1544" width="19.5703125" style="59" customWidth="1"/>
    <col min="1545" max="1545" width="28.140625" style="59" customWidth="1"/>
    <col min="1546" max="1792" width="9.140625" style="59"/>
    <col min="1793" max="1793" width="17.5703125" style="59" customWidth="1"/>
    <col min="1794" max="1794" width="21.7109375" style="59" customWidth="1"/>
    <col min="1795" max="1795" width="12.42578125" style="59" customWidth="1"/>
    <col min="1796" max="1796" width="27.140625" style="59" customWidth="1"/>
    <col min="1797" max="1797" width="9.140625" style="59"/>
    <col min="1798" max="1798" width="17.7109375" style="59" customWidth="1"/>
    <col min="1799" max="1799" width="13.5703125" style="59" customWidth="1"/>
    <col min="1800" max="1800" width="19.5703125" style="59" customWidth="1"/>
    <col min="1801" max="1801" width="28.140625" style="59" customWidth="1"/>
    <col min="1802" max="2048" width="9.140625" style="59"/>
    <col min="2049" max="2049" width="17.5703125" style="59" customWidth="1"/>
    <col min="2050" max="2050" width="21.7109375" style="59" customWidth="1"/>
    <col min="2051" max="2051" width="12.42578125" style="59" customWidth="1"/>
    <col min="2052" max="2052" width="27.140625" style="59" customWidth="1"/>
    <col min="2053" max="2053" width="9.140625" style="59"/>
    <col min="2054" max="2054" width="17.7109375" style="59" customWidth="1"/>
    <col min="2055" max="2055" width="13.5703125" style="59" customWidth="1"/>
    <col min="2056" max="2056" width="19.5703125" style="59" customWidth="1"/>
    <col min="2057" max="2057" width="28.140625" style="59" customWidth="1"/>
    <col min="2058" max="2304" width="9.140625" style="59"/>
    <col min="2305" max="2305" width="17.5703125" style="59" customWidth="1"/>
    <col min="2306" max="2306" width="21.7109375" style="59" customWidth="1"/>
    <col min="2307" max="2307" width="12.42578125" style="59" customWidth="1"/>
    <col min="2308" max="2308" width="27.140625" style="59" customWidth="1"/>
    <col min="2309" max="2309" width="9.140625" style="59"/>
    <col min="2310" max="2310" width="17.7109375" style="59" customWidth="1"/>
    <col min="2311" max="2311" width="13.5703125" style="59" customWidth="1"/>
    <col min="2312" max="2312" width="19.5703125" style="59" customWidth="1"/>
    <col min="2313" max="2313" width="28.140625" style="59" customWidth="1"/>
    <col min="2314" max="2560" width="9.140625" style="59"/>
    <col min="2561" max="2561" width="17.5703125" style="59" customWidth="1"/>
    <col min="2562" max="2562" width="21.7109375" style="59" customWidth="1"/>
    <col min="2563" max="2563" width="12.42578125" style="59" customWidth="1"/>
    <col min="2564" max="2564" width="27.140625" style="59" customWidth="1"/>
    <col min="2565" max="2565" width="9.140625" style="59"/>
    <col min="2566" max="2566" width="17.7109375" style="59" customWidth="1"/>
    <col min="2567" max="2567" width="13.5703125" style="59" customWidth="1"/>
    <col min="2568" max="2568" width="19.5703125" style="59" customWidth="1"/>
    <col min="2569" max="2569" width="28.140625" style="59" customWidth="1"/>
    <col min="2570" max="2816" width="9.140625" style="59"/>
    <col min="2817" max="2817" width="17.5703125" style="59" customWidth="1"/>
    <col min="2818" max="2818" width="21.7109375" style="59" customWidth="1"/>
    <col min="2819" max="2819" width="12.42578125" style="59" customWidth="1"/>
    <col min="2820" max="2820" width="27.140625" style="59" customWidth="1"/>
    <col min="2821" max="2821" width="9.140625" style="59"/>
    <col min="2822" max="2822" width="17.7109375" style="59" customWidth="1"/>
    <col min="2823" max="2823" width="13.5703125" style="59" customWidth="1"/>
    <col min="2824" max="2824" width="19.5703125" style="59" customWidth="1"/>
    <col min="2825" max="2825" width="28.140625" style="59" customWidth="1"/>
    <col min="2826" max="3072" width="9.140625" style="59"/>
    <col min="3073" max="3073" width="17.5703125" style="59" customWidth="1"/>
    <col min="3074" max="3074" width="21.7109375" style="59" customWidth="1"/>
    <col min="3075" max="3075" width="12.42578125" style="59" customWidth="1"/>
    <col min="3076" max="3076" width="27.140625" style="59" customWidth="1"/>
    <col min="3077" max="3077" width="9.140625" style="59"/>
    <col min="3078" max="3078" width="17.7109375" style="59" customWidth="1"/>
    <col min="3079" max="3079" width="13.5703125" style="59" customWidth="1"/>
    <col min="3080" max="3080" width="19.5703125" style="59" customWidth="1"/>
    <col min="3081" max="3081" width="28.140625" style="59" customWidth="1"/>
    <col min="3082" max="3328" width="9.140625" style="59"/>
    <col min="3329" max="3329" width="17.5703125" style="59" customWidth="1"/>
    <col min="3330" max="3330" width="21.7109375" style="59" customWidth="1"/>
    <col min="3331" max="3331" width="12.42578125" style="59" customWidth="1"/>
    <col min="3332" max="3332" width="27.140625" style="59" customWidth="1"/>
    <col min="3333" max="3333" width="9.140625" style="59"/>
    <col min="3334" max="3334" width="17.7109375" style="59" customWidth="1"/>
    <col min="3335" max="3335" width="13.5703125" style="59" customWidth="1"/>
    <col min="3336" max="3336" width="19.5703125" style="59" customWidth="1"/>
    <col min="3337" max="3337" width="28.140625" style="59" customWidth="1"/>
    <col min="3338" max="3584" width="9.140625" style="59"/>
    <col min="3585" max="3585" width="17.5703125" style="59" customWidth="1"/>
    <col min="3586" max="3586" width="21.7109375" style="59" customWidth="1"/>
    <col min="3587" max="3587" width="12.42578125" style="59" customWidth="1"/>
    <col min="3588" max="3588" width="27.140625" style="59" customWidth="1"/>
    <col min="3589" max="3589" width="9.140625" style="59"/>
    <col min="3590" max="3590" width="17.7109375" style="59" customWidth="1"/>
    <col min="3591" max="3591" width="13.5703125" style="59" customWidth="1"/>
    <col min="3592" max="3592" width="19.5703125" style="59" customWidth="1"/>
    <col min="3593" max="3593" width="28.140625" style="59" customWidth="1"/>
    <col min="3594" max="3840" width="9.140625" style="59"/>
    <col min="3841" max="3841" width="17.5703125" style="59" customWidth="1"/>
    <col min="3842" max="3842" width="21.7109375" style="59" customWidth="1"/>
    <col min="3843" max="3843" width="12.42578125" style="59" customWidth="1"/>
    <col min="3844" max="3844" width="27.140625" style="59" customWidth="1"/>
    <col min="3845" max="3845" width="9.140625" style="59"/>
    <col min="3846" max="3846" width="17.7109375" style="59" customWidth="1"/>
    <col min="3847" max="3847" width="13.5703125" style="59" customWidth="1"/>
    <col min="3848" max="3848" width="19.5703125" style="59" customWidth="1"/>
    <col min="3849" max="3849" width="28.140625" style="59" customWidth="1"/>
    <col min="3850" max="4096" width="9.140625" style="59"/>
    <col min="4097" max="4097" width="17.5703125" style="59" customWidth="1"/>
    <col min="4098" max="4098" width="21.7109375" style="59" customWidth="1"/>
    <col min="4099" max="4099" width="12.42578125" style="59" customWidth="1"/>
    <col min="4100" max="4100" width="27.140625" style="59" customWidth="1"/>
    <col min="4101" max="4101" width="9.140625" style="59"/>
    <col min="4102" max="4102" width="17.7109375" style="59" customWidth="1"/>
    <col min="4103" max="4103" width="13.5703125" style="59" customWidth="1"/>
    <col min="4104" max="4104" width="19.5703125" style="59" customWidth="1"/>
    <col min="4105" max="4105" width="28.140625" style="59" customWidth="1"/>
    <col min="4106" max="4352" width="9.140625" style="59"/>
    <col min="4353" max="4353" width="17.5703125" style="59" customWidth="1"/>
    <col min="4354" max="4354" width="21.7109375" style="59" customWidth="1"/>
    <col min="4355" max="4355" width="12.42578125" style="59" customWidth="1"/>
    <col min="4356" max="4356" width="27.140625" style="59" customWidth="1"/>
    <col min="4357" max="4357" width="9.140625" style="59"/>
    <col min="4358" max="4358" width="17.7109375" style="59" customWidth="1"/>
    <col min="4359" max="4359" width="13.5703125" style="59" customWidth="1"/>
    <col min="4360" max="4360" width="19.5703125" style="59" customWidth="1"/>
    <col min="4361" max="4361" width="28.140625" style="59" customWidth="1"/>
    <col min="4362" max="4608" width="9.140625" style="59"/>
    <col min="4609" max="4609" width="17.5703125" style="59" customWidth="1"/>
    <col min="4610" max="4610" width="21.7109375" style="59" customWidth="1"/>
    <col min="4611" max="4611" width="12.42578125" style="59" customWidth="1"/>
    <col min="4612" max="4612" width="27.140625" style="59" customWidth="1"/>
    <col min="4613" max="4613" width="9.140625" style="59"/>
    <col min="4614" max="4614" width="17.7109375" style="59" customWidth="1"/>
    <col min="4615" max="4615" width="13.5703125" style="59" customWidth="1"/>
    <col min="4616" max="4616" width="19.5703125" style="59" customWidth="1"/>
    <col min="4617" max="4617" width="28.140625" style="59" customWidth="1"/>
    <col min="4618" max="4864" width="9.140625" style="59"/>
    <col min="4865" max="4865" width="17.5703125" style="59" customWidth="1"/>
    <col min="4866" max="4866" width="21.7109375" style="59" customWidth="1"/>
    <col min="4867" max="4867" width="12.42578125" style="59" customWidth="1"/>
    <col min="4868" max="4868" width="27.140625" style="59" customWidth="1"/>
    <col min="4869" max="4869" width="9.140625" style="59"/>
    <col min="4870" max="4870" width="17.7109375" style="59" customWidth="1"/>
    <col min="4871" max="4871" width="13.5703125" style="59" customWidth="1"/>
    <col min="4872" max="4872" width="19.5703125" style="59" customWidth="1"/>
    <col min="4873" max="4873" width="28.140625" style="59" customWidth="1"/>
    <col min="4874" max="5120" width="9.140625" style="59"/>
    <col min="5121" max="5121" width="17.5703125" style="59" customWidth="1"/>
    <col min="5122" max="5122" width="21.7109375" style="59" customWidth="1"/>
    <col min="5123" max="5123" width="12.42578125" style="59" customWidth="1"/>
    <col min="5124" max="5124" width="27.140625" style="59" customWidth="1"/>
    <col min="5125" max="5125" width="9.140625" style="59"/>
    <col min="5126" max="5126" width="17.7109375" style="59" customWidth="1"/>
    <col min="5127" max="5127" width="13.5703125" style="59" customWidth="1"/>
    <col min="5128" max="5128" width="19.5703125" style="59" customWidth="1"/>
    <col min="5129" max="5129" width="28.140625" style="59" customWidth="1"/>
    <col min="5130" max="5376" width="9.140625" style="59"/>
    <col min="5377" max="5377" width="17.5703125" style="59" customWidth="1"/>
    <col min="5378" max="5378" width="21.7109375" style="59" customWidth="1"/>
    <col min="5379" max="5379" width="12.42578125" style="59" customWidth="1"/>
    <col min="5380" max="5380" width="27.140625" style="59" customWidth="1"/>
    <col min="5381" max="5381" width="9.140625" style="59"/>
    <col min="5382" max="5382" width="17.7109375" style="59" customWidth="1"/>
    <col min="5383" max="5383" width="13.5703125" style="59" customWidth="1"/>
    <col min="5384" max="5384" width="19.5703125" style="59" customWidth="1"/>
    <col min="5385" max="5385" width="28.140625" style="59" customWidth="1"/>
    <col min="5386" max="5632" width="9.140625" style="59"/>
    <col min="5633" max="5633" width="17.5703125" style="59" customWidth="1"/>
    <col min="5634" max="5634" width="21.7109375" style="59" customWidth="1"/>
    <col min="5635" max="5635" width="12.42578125" style="59" customWidth="1"/>
    <col min="5636" max="5636" width="27.140625" style="59" customWidth="1"/>
    <col min="5637" max="5637" width="9.140625" style="59"/>
    <col min="5638" max="5638" width="17.7109375" style="59" customWidth="1"/>
    <col min="5639" max="5639" width="13.5703125" style="59" customWidth="1"/>
    <col min="5640" max="5640" width="19.5703125" style="59" customWidth="1"/>
    <col min="5641" max="5641" width="28.140625" style="59" customWidth="1"/>
    <col min="5642" max="5888" width="9.140625" style="59"/>
    <col min="5889" max="5889" width="17.5703125" style="59" customWidth="1"/>
    <col min="5890" max="5890" width="21.7109375" style="59" customWidth="1"/>
    <col min="5891" max="5891" width="12.42578125" style="59" customWidth="1"/>
    <col min="5892" max="5892" width="27.140625" style="59" customWidth="1"/>
    <col min="5893" max="5893" width="9.140625" style="59"/>
    <col min="5894" max="5894" width="17.7109375" style="59" customWidth="1"/>
    <col min="5895" max="5895" width="13.5703125" style="59" customWidth="1"/>
    <col min="5896" max="5896" width="19.5703125" style="59" customWidth="1"/>
    <col min="5897" max="5897" width="28.140625" style="59" customWidth="1"/>
    <col min="5898" max="6144" width="9.140625" style="59"/>
    <col min="6145" max="6145" width="17.5703125" style="59" customWidth="1"/>
    <col min="6146" max="6146" width="21.7109375" style="59" customWidth="1"/>
    <col min="6147" max="6147" width="12.42578125" style="59" customWidth="1"/>
    <col min="6148" max="6148" width="27.140625" style="59" customWidth="1"/>
    <col min="6149" max="6149" width="9.140625" style="59"/>
    <col min="6150" max="6150" width="17.7109375" style="59" customWidth="1"/>
    <col min="6151" max="6151" width="13.5703125" style="59" customWidth="1"/>
    <col min="6152" max="6152" width="19.5703125" style="59" customWidth="1"/>
    <col min="6153" max="6153" width="28.140625" style="59" customWidth="1"/>
    <col min="6154" max="6400" width="9.140625" style="59"/>
    <col min="6401" max="6401" width="17.5703125" style="59" customWidth="1"/>
    <col min="6402" max="6402" width="21.7109375" style="59" customWidth="1"/>
    <col min="6403" max="6403" width="12.42578125" style="59" customWidth="1"/>
    <col min="6404" max="6404" width="27.140625" style="59" customWidth="1"/>
    <col min="6405" max="6405" width="9.140625" style="59"/>
    <col min="6406" max="6406" width="17.7109375" style="59" customWidth="1"/>
    <col min="6407" max="6407" width="13.5703125" style="59" customWidth="1"/>
    <col min="6408" max="6408" width="19.5703125" style="59" customWidth="1"/>
    <col min="6409" max="6409" width="28.140625" style="59" customWidth="1"/>
    <col min="6410" max="6656" width="9.140625" style="59"/>
    <col min="6657" max="6657" width="17.5703125" style="59" customWidth="1"/>
    <col min="6658" max="6658" width="21.7109375" style="59" customWidth="1"/>
    <col min="6659" max="6659" width="12.42578125" style="59" customWidth="1"/>
    <col min="6660" max="6660" width="27.140625" style="59" customWidth="1"/>
    <col min="6661" max="6661" width="9.140625" style="59"/>
    <col min="6662" max="6662" width="17.7109375" style="59" customWidth="1"/>
    <col min="6663" max="6663" width="13.5703125" style="59" customWidth="1"/>
    <col min="6664" max="6664" width="19.5703125" style="59" customWidth="1"/>
    <col min="6665" max="6665" width="28.140625" style="59" customWidth="1"/>
    <col min="6666" max="6912" width="9.140625" style="59"/>
    <col min="6913" max="6913" width="17.5703125" style="59" customWidth="1"/>
    <col min="6914" max="6914" width="21.7109375" style="59" customWidth="1"/>
    <col min="6915" max="6915" width="12.42578125" style="59" customWidth="1"/>
    <col min="6916" max="6916" width="27.140625" style="59" customWidth="1"/>
    <col min="6917" max="6917" width="9.140625" style="59"/>
    <col min="6918" max="6918" width="17.7109375" style="59" customWidth="1"/>
    <col min="6919" max="6919" width="13.5703125" style="59" customWidth="1"/>
    <col min="6920" max="6920" width="19.5703125" style="59" customWidth="1"/>
    <col min="6921" max="6921" width="28.140625" style="59" customWidth="1"/>
    <col min="6922" max="7168" width="9.140625" style="59"/>
    <col min="7169" max="7169" width="17.5703125" style="59" customWidth="1"/>
    <col min="7170" max="7170" width="21.7109375" style="59" customWidth="1"/>
    <col min="7171" max="7171" width="12.42578125" style="59" customWidth="1"/>
    <col min="7172" max="7172" width="27.140625" style="59" customWidth="1"/>
    <col min="7173" max="7173" width="9.140625" style="59"/>
    <col min="7174" max="7174" width="17.7109375" style="59" customWidth="1"/>
    <col min="7175" max="7175" width="13.5703125" style="59" customWidth="1"/>
    <col min="7176" max="7176" width="19.5703125" style="59" customWidth="1"/>
    <col min="7177" max="7177" width="28.140625" style="59" customWidth="1"/>
    <col min="7178" max="7424" width="9.140625" style="59"/>
    <col min="7425" max="7425" width="17.5703125" style="59" customWidth="1"/>
    <col min="7426" max="7426" width="21.7109375" style="59" customWidth="1"/>
    <col min="7427" max="7427" width="12.42578125" style="59" customWidth="1"/>
    <col min="7428" max="7428" width="27.140625" style="59" customWidth="1"/>
    <col min="7429" max="7429" width="9.140625" style="59"/>
    <col min="7430" max="7430" width="17.7109375" style="59" customWidth="1"/>
    <col min="7431" max="7431" width="13.5703125" style="59" customWidth="1"/>
    <col min="7432" max="7432" width="19.5703125" style="59" customWidth="1"/>
    <col min="7433" max="7433" width="28.140625" style="59" customWidth="1"/>
    <col min="7434" max="7680" width="9.140625" style="59"/>
    <col min="7681" max="7681" width="17.5703125" style="59" customWidth="1"/>
    <col min="7682" max="7682" width="21.7109375" style="59" customWidth="1"/>
    <col min="7683" max="7683" width="12.42578125" style="59" customWidth="1"/>
    <col min="7684" max="7684" width="27.140625" style="59" customWidth="1"/>
    <col min="7685" max="7685" width="9.140625" style="59"/>
    <col min="7686" max="7686" width="17.7109375" style="59" customWidth="1"/>
    <col min="7687" max="7687" width="13.5703125" style="59" customWidth="1"/>
    <col min="7688" max="7688" width="19.5703125" style="59" customWidth="1"/>
    <col min="7689" max="7689" width="28.140625" style="59" customWidth="1"/>
    <col min="7690" max="7936" width="9.140625" style="59"/>
    <col min="7937" max="7937" width="17.5703125" style="59" customWidth="1"/>
    <col min="7938" max="7938" width="21.7109375" style="59" customWidth="1"/>
    <col min="7939" max="7939" width="12.42578125" style="59" customWidth="1"/>
    <col min="7940" max="7940" width="27.140625" style="59" customWidth="1"/>
    <col min="7941" max="7941" width="9.140625" style="59"/>
    <col min="7942" max="7942" width="17.7109375" style="59" customWidth="1"/>
    <col min="7943" max="7943" width="13.5703125" style="59" customWidth="1"/>
    <col min="7944" max="7944" width="19.5703125" style="59" customWidth="1"/>
    <col min="7945" max="7945" width="28.140625" style="59" customWidth="1"/>
    <col min="7946" max="8192" width="9.140625" style="59"/>
    <col min="8193" max="8193" width="17.5703125" style="59" customWidth="1"/>
    <col min="8194" max="8194" width="21.7109375" style="59" customWidth="1"/>
    <col min="8195" max="8195" width="12.42578125" style="59" customWidth="1"/>
    <col min="8196" max="8196" width="27.140625" style="59" customWidth="1"/>
    <col min="8197" max="8197" width="9.140625" style="59"/>
    <col min="8198" max="8198" width="17.7109375" style="59" customWidth="1"/>
    <col min="8199" max="8199" width="13.5703125" style="59" customWidth="1"/>
    <col min="8200" max="8200" width="19.5703125" style="59" customWidth="1"/>
    <col min="8201" max="8201" width="28.140625" style="59" customWidth="1"/>
    <col min="8202" max="8448" width="9.140625" style="59"/>
    <col min="8449" max="8449" width="17.5703125" style="59" customWidth="1"/>
    <col min="8450" max="8450" width="21.7109375" style="59" customWidth="1"/>
    <col min="8451" max="8451" width="12.42578125" style="59" customWidth="1"/>
    <col min="8452" max="8452" width="27.140625" style="59" customWidth="1"/>
    <col min="8453" max="8453" width="9.140625" style="59"/>
    <col min="8454" max="8454" width="17.7109375" style="59" customWidth="1"/>
    <col min="8455" max="8455" width="13.5703125" style="59" customWidth="1"/>
    <col min="8456" max="8456" width="19.5703125" style="59" customWidth="1"/>
    <col min="8457" max="8457" width="28.140625" style="59" customWidth="1"/>
    <col min="8458" max="8704" width="9.140625" style="59"/>
    <col min="8705" max="8705" width="17.5703125" style="59" customWidth="1"/>
    <col min="8706" max="8706" width="21.7109375" style="59" customWidth="1"/>
    <col min="8707" max="8707" width="12.42578125" style="59" customWidth="1"/>
    <col min="8708" max="8708" width="27.140625" style="59" customWidth="1"/>
    <col min="8709" max="8709" width="9.140625" style="59"/>
    <col min="8710" max="8710" width="17.7109375" style="59" customWidth="1"/>
    <col min="8711" max="8711" width="13.5703125" style="59" customWidth="1"/>
    <col min="8712" max="8712" width="19.5703125" style="59" customWidth="1"/>
    <col min="8713" max="8713" width="28.140625" style="59" customWidth="1"/>
    <col min="8714" max="8960" width="9.140625" style="59"/>
    <col min="8961" max="8961" width="17.5703125" style="59" customWidth="1"/>
    <col min="8962" max="8962" width="21.7109375" style="59" customWidth="1"/>
    <col min="8963" max="8963" width="12.42578125" style="59" customWidth="1"/>
    <col min="8964" max="8964" width="27.140625" style="59" customWidth="1"/>
    <col min="8965" max="8965" width="9.140625" style="59"/>
    <col min="8966" max="8966" width="17.7109375" style="59" customWidth="1"/>
    <col min="8967" max="8967" width="13.5703125" style="59" customWidth="1"/>
    <col min="8968" max="8968" width="19.5703125" style="59" customWidth="1"/>
    <col min="8969" max="8969" width="28.140625" style="59" customWidth="1"/>
    <col min="8970" max="9216" width="9.140625" style="59"/>
    <col min="9217" max="9217" width="17.5703125" style="59" customWidth="1"/>
    <col min="9218" max="9218" width="21.7109375" style="59" customWidth="1"/>
    <col min="9219" max="9219" width="12.42578125" style="59" customWidth="1"/>
    <col min="9220" max="9220" width="27.140625" style="59" customWidth="1"/>
    <col min="9221" max="9221" width="9.140625" style="59"/>
    <col min="9222" max="9222" width="17.7109375" style="59" customWidth="1"/>
    <col min="9223" max="9223" width="13.5703125" style="59" customWidth="1"/>
    <col min="9224" max="9224" width="19.5703125" style="59" customWidth="1"/>
    <col min="9225" max="9225" width="28.140625" style="59" customWidth="1"/>
    <col min="9226" max="9472" width="9.140625" style="59"/>
    <col min="9473" max="9473" width="17.5703125" style="59" customWidth="1"/>
    <col min="9474" max="9474" width="21.7109375" style="59" customWidth="1"/>
    <col min="9475" max="9475" width="12.42578125" style="59" customWidth="1"/>
    <col min="9476" max="9476" width="27.140625" style="59" customWidth="1"/>
    <col min="9477" max="9477" width="9.140625" style="59"/>
    <col min="9478" max="9478" width="17.7109375" style="59" customWidth="1"/>
    <col min="9479" max="9479" width="13.5703125" style="59" customWidth="1"/>
    <col min="9480" max="9480" width="19.5703125" style="59" customWidth="1"/>
    <col min="9481" max="9481" width="28.140625" style="59" customWidth="1"/>
    <col min="9482" max="9728" width="9.140625" style="59"/>
    <col min="9729" max="9729" width="17.5703125" style="59" customWidth="1"/>
    <col min="9730" max="9730" width="21.7109375" style="59" customWidth="1"/>
    <col min="9731" max="9731" width="12.42578125" style="59" customWidth="1"/>
    <col min="9732" max="9732" width="27.140625" style="59" customWidth="1"/>
    <col min="9733" max="9733" width="9.140625" style="59"/>
    <col min="9734" max="9734" width="17.7109375" style="59" customWidth="1"/>
    <col min="9735" max="9735" width="13.5703125" style="59" customWidth="1"/>
    <col min="9736" max="9736" width="19.5703125" style="59" customWidth="1"/>
    <col min="9737" max="9737" width="28.140625" style="59" customWidth="1"/>
    <col min="9738" max="9984" width="9.140625" style="59"/>
    <col min="9985" max="9985" width="17.5703125" style="59" customWidth="1"/>
    <col min="9986" max="9986" width="21.7109375" style="59" customWidth="1"/>
    <col min="9987" max="9987" width="12.42578125" style="59" customWidth="1"/>
    <col min="9988" max="9988" width="27.140625" style="59" customWidth="1"/>
    <col min="9989" max="9989" width="9.140625" style="59"/>
    <col min="9990" max="9990" width="17.7109375" style="59" customWidth="1"/>
    <col min="9991" max="9991" width="13.5703125" style="59" customWidth="1"/>
    <col min="9992" max="9992" width="19.5703125" style="59" customWidth="1"/>
    <col min="9993" max="9993" width="28.140625" style="59" customWidth="1"/>
    <col min="9994" max="10240" width="9.140625" style="59"/>
    <col min="10241" max="10241" width="17.5703125" style="59" customWidth="1"/>
    <col min="10242" max="10242" width="21.7109375" style="59" customWidth="1"/>
    <col min="10243" max="10243" width="12.42578125" style="59" customWidth="1"/>
    <col min="10244" max="10244" width="27.140625" style="59" customWidth="1"/>
    <col min="10245" max="10245" width="9.140625" style="59"/>
    <col min="10246" max="10246" width="17.7109375" style="59" customWidth="1"/>
    <col min="10247" max="10247" width="13.5703125" style="59" customWidth="1"/>
    <col min="10248" max="10248" width="19.5703125" style="59" customWidth="1"/>
    <col min="10249" max="10249" width="28.140625" style="59" customWidth="1"/>
    <col min="10250" max="10496" width="9.140625" style="59"/>
    <col min="10497" max="10497" width="17.5703125" style="59" customWidth="1"/>
    <col min="10498" max="10498" width="21.7109375" style="59" customWidth="1"/>
    <col min="10499" max="10499" width="12.42578125" style="59" customWidth="1"/>
    <col min="10500" max="10500" width="27.140625" style="59" customWidth="1"/>
    <col min="10501" max="10501" width="9.140625" style="59"/>
    <col min="10502" max="10502" width="17.7109375" style="59" customWidth="1"/>
    <col min="10503" max="10503" width="13.5703125" style="59" customWidth="1"/>
    <col min="10504" max="10504" width="19.5703125" style="59" customWidth="1"/>
    <col min="10505" max="10505" width="28.140625" style="59" customWidth="1"/>
    <col min="10506" max="10752" width="9.140625" style="59"/>
    <col min="10753" max="10753" width="17.5703125" style="59" customWidth="1"/>
    <col min="10754" max="10754" width="21.7109375" style="59" customWidth="1"/>
    <col min="10755" max="10755" width="12.42578125" style="59" customWidth="1"/>
    <col min="10756" max="10756" width="27.140625" style="59" customWidth="1"/>
    <col min="10757" max="10757" width="9.140625" style="59"/>
    <col min="10758" max="10758" width="17.7109375" style="59" customWidth="1"/>
    <col min="10759" max="10759" width="13.5703125" style="59" customWidth="1"/>
    <col min="10760" max="10760" width="19.5703125" style="59" customWidth="1"/>
    <col min="10761" max="10761" width="28.140625" style="59" customWidth="1"/>
    <col min="10762" max="11008" width="9.140625" style="59"/>
    <col min="11009" max="11009" width="17.5703125" style="59" customWidth="1"/>
    <col min="11010" max="11010" width="21.7109375" style="59" customWidth="1"/>
    <col min="11011" max="11011" width="12.42578125" style="59" customWidth="1"/>
    <col min="11012" max="11012" width="27.140625" style="59" customWidth="1"/>
    <col min="11013" max="11013" width="9.140625" style="59"/>
    <col min="11014" max="11014" width="17.7109375" style="59" customWidth="1"/>
    <col min="11015" max="11015" width="13.5703125" style="59" customWidth="1"/>
    <col min="11016" max="11016" width="19.5703125" style="59" customWidth="1"/>
    <col min="11017" max="11017" width="28.140625" style="59" customWidth="1"/>
    <col min="11018" max="11264" width="9.140625" style="59"/>
    <col min="11265" max="11265" width="17.5703125" style="59" customWidth="1"/>
    <col min="11266" max="11266" width="21.7109375" style="59" customWidth="1"/>
    <col min="11267" max="11267" width="12.42578125" style="59" customWidth="1"/>
    <col min="11268" max="11268" width="27.140625" style="59" customWidth="1"/>
    <col min="11269" max="11269" width="9.140625" style="59"/>
    <col min="11270" max="11270" width="17.7109375" style="59" customWidth="1"/>
    <col min="11271" max="11271" width="13.5703125" style="59" customWidth="1"/>
    <col min="11272" max="11272" width="19.5703125" style="59" customWidth="1"/>
    <col min="11273" max="11273" width="28.140625" style="59" customWidth="1"/>
    <col min="11274" max="11520" width="9.140625" style="59"/>
    <col min="11521" max="11521" width="17.5703125" style="59" customWidth="1"/>
    <col min="11522" max="11522" width="21.7109375" style="59" customWidth="1"/>
    <col min="11523" max="11523" width="12.42578125" style="59" customWidth="1"/>
    <col min="11524" max="11524" width="27.140625" style="59" customWidth="1"/>
    <col min="11525" max="11525" width="9.140625" style="59"/>
    <col min="11526" max="11526" width="17.7109375" style="59" customWidth="1"/>
    <col min="11527" max="11527" width="13.5703125" style="59" customWidth="1"/>
    <col min="11528" max="11528" width="19.5703125" style="59" customWidth="1"/>
    <col min="11529" max="11529" width="28.140625" style="59" customWidth="1"/>
    <col min="11530" max="11776" width="9.140625" style="59"/>
    <col min="11777" max="11777" width="17.5703125" style="59" customWidth="1"/>
    <col min="11778" max="11778" width="21.7109375" style="59" customWidth="1"/>
    <col min="11779" max="11779" width="12.42578125" style="59" customWidth="1"/>
    <col min="11780" max="11780" width="27.140625" style="59" customWidth="1"/>
    <col min="11781" max="11781" width="9.140625" style="59"/>
    <col min="11782" max="11782" width="17.7109375" style="59" customWidth="1"/>
    <col min="11783" max="11783" width="13.5703125" style="59" customWidth="1"/>
    <col min="11784" max="11784" width="19.5703125" style="59" customWidth="1"/>
    <col min="11785" max="11785" width="28.140625" style="59" customWidth="1"/>
    <col min="11786" max="12032" width="9.140625" style="59"/>
    <col min="12033" max="12033" width="17.5703125" style="59" customWidth="1"/>
    <col min="12034" max="12034" width="21.7109375" style="59" customWidth="1"/>
    <col min="12035" max="12035" width="12.42578125" style="59" customWidth="1"/>
    <col min="12036" max="12036" width="27.140625" style="59" customWidth="1"/>
    <col min="12037" max="12037" width="9.140625" style="59"/>
    <col min="12038" max="12038" width="17.7109375" style="59" customWidth="1"/>
    <col min="12039" max="12039" width="13.5703125" style="59" customWidth="1"/>
    <col min="12040" max="12040" width="19.5703125" style="59" customWidth="1"/>
    <col min="12041" max="12041" width="28.140625" style="59" customWidth="1"/>
    <col min="12042" max="12288" width="9.140625" style="59"/>
    <col min="12289" max="12289" width="17.5703125" style="59" customWidth="1"/>
    <col min="12290" max="12290" width="21.7109375" style="59" customWidth="1"/>
    <col min="12291" max="12291" width="12.42578125" style="59" customWidth="1"/>
    <col min="12292" max="12292" width="27.140625" style="59" customWidth="1"/>
    <col min="12293" max="12293" width="9.140625" style="59"/>
    <col min="12294" max="12294" width="17.7109375" style="59" customWidth="1"/>
    <col min="12295" max="12295" width="13.5703125" style="59" customWidth="1"/>
    <col min="12296" max="12296" width="19.5703125" style="59" customWidth="1"/>
    <col min="12297" max="12297" width="28.140625" style="59" customWidth="1"/>
    <col min="12298" max="12544" width="9.140625" style="59"/>
    <col min="12545" max="12545" width="17.5703125" style="59" customWidth="1"/>
    <col min="12546" max="12546" width="21.7109375" style="59" customWidth="1"/>
    <col min="12547" max="12547" width="12.42578125" style="59" customWidth="1"/>
    <col min="12548" max="12548" width="27.140625" style="59" customWidth="1"/>
    <col min="12549" max="12549" width="9.140625" style="59"/>
    <col min="12550" max="12550" width="17.7109375" style="59" customWidth="1"/>
    <col min="12551" max="12551" width="13.5703125" style="59" customWidth="1"/>
    <col min="12552" max="12552" width="19.5703125" style="59" customWidth="1"/>
    <col min="12553" max="12553" width="28.140625" style="59" customWidth="1"/>
    <col min="12554" max="12800" width="9.140625" style="59"/>
    <col min="12801" max="12801" width="17.5703125" style="59" customWidth="1"/>
    <col min="12802" max="12802" width="21.7109375" style="59" customWidth="1"/>
    <col min="12803" max="12803" width="12.42578125" style="59" customWidth="1"/>
    <col min="12804" max="12804" width="27.140625" style="59" customWidth="1"/>
    <col min="12805" max="12805" width="9.140625" style="59"/>
    <col min="12806" max="12806" width="17.7109375" style="59" customWidth="1"/>
    <col min="12807" max="12807" width="13.5703125" style="59" customWidth="1"/>
    <col min="12808" max="12808" width="19.5703125" style="59" customWidth="1"/>
    <col min="12809" max="12809" width="28.140625" style="59" customWidth="1"/>
    <col min="12810" max="13056" width="9.140625" style="59"/>
    <col min="13057" max="13057" width="17.5703125" style="59" customWidth="1"/>
    <col min="13058" max="13058" width="21.7109375" style="59" customWidth="1"/>
    <col min="13059" max="13059" width="12.42578125" style="59" customWidth="1"/>
    <col min="13060" max="13060" width="27.140625" style="59" customWidth="1"/>
    <col min="13061" max="13061" width="9.140625" style="59"/>
    <col min="13062" max="13062" width="17.7109375" style="59" customWidth="1"/>
    <col min="13063" max="13063" width="13.5703125" style="59" customWidth="1"/>
    <col min="13064" max="13064" width="19.5703125" style="59" customWidth="1"/>
    <col min="13065" max="13065" width="28.140625" style="59" customWidth="1"/>
    <col min="13066" max="13312" width="9.140625" style="59"/>
    <col min="13313" max="13313" width="17.5703125" style="59" customWidth="1"/>
    <col min="13314" max="13314" width="21.7109375" style="59" customWidth="1"/>
    <col min="13315" max="13315" width="12.42578125" style="59" customWidth="1"/>
    <col min="13316" max="13316" width="27.140625" style="59" customWidth="1"/>
    <col min="13317" max="13317" width="9.140625" style="59"/>
    <col min="13318" max="13318" width="17.7109375" style="59" customWidth="1"/>
    <col min="13319" max="13319" width="13.5703125" style="59" customWidth="1"/>
    <col min="13320" max="13320" width="19.5703125" style="59" customWidth="1"/>
    <col min="13321" max="13321" width="28.140625" style="59" customWidth="1"/>
    <col min="13322" max="13568" width="9.140625" style="59"/>
    <col min="13569" max="13569" width="17.5703125" style="59" customWidth="1"/>
    <col min="13570" max="13570" width="21.7109375" style="59" customWidth="1"/>
    <col min="13571" max="13571" width="12.42578125" style="59" customWidth="1"/>
    <col min="13572" max="13572" width="27.140625" style="59" customWidth="1"/>
    <col min="13573" max="13573" width="9.140625" style="59"/>
    <col min="13574" max="13574" width="17.7109375" style="59" customWidth="1"/>
    <col min="13575" max="13575" width="13.5703125" style="59" customWidth="1"/>
    <col min="13576" max="13576" width="19.5703125" style="59" customWidth="1"/>
    <col min="13577" max="13577" width="28.140625" style="59" customWidth="1"/>
    <col min="13578" max="13824" width="9.140625" style="59"/>
    <col min="13825" max="13825" width="17.5703125" style="59" customWidth="1"/>
    <col min="13826" max="13826" width="21.7109375" style="59" customWidth="1"/>
    <col min="13827" max="13827" width="12.42578125" style="59" customWidth="1"/>
    <col min="13828" max="13828" width="27.140625" style="59" customWidth="1"/>
    <col min="13829" max="13829" width="9.140625" style="59"/>
    <col min="13830" max="13830" width="17.7109375" style="59" customWidth="1"/>
    <col min="13831" max="13831" width="13.5703125" style="59" customWidth="1"/>
    <col min="13832" max="13832" width="19.5703125" style="59" customWidth="1"/>
    <col min="13833" max="13833" width="28.140625" style="59" customWidth="1"/>
    <col min="13834" max="14080" width="9.140625" style="59"/>
    <col min="14081" max="14081" width="17.5703125" style="59" customWidth="1"/>
    <col min="14082" max="14082" width="21.7109375" style="59" customWidth="1"/>
    <col min="14083" max="14083" width="12.42578125" style="59" customWidth="1"/>
    <col min="14084" max="14084" width="27.140625" style="59" customWidth="1"/>
    <col min="14085" max="14085" width="9.140625" style="59"/>
    <col min="14086" max="14086" width="17.7109375" style="59" customWidth="1"/>
    <col min="14087" max="14087" width="13.5703125" style="59" customWidth="1"/>
    <col min="14088" max="14088" width="19.5703125" style="59" customWidth="1"/>
    <col min="14089" max="14089" width="28.140625" style="59" customWidth="1"/>
    <col min="14090" max="14336" width="9.140625" style="59"/>
    <col min="14337" max="14337" width="17.5703125" style="59" customWidth="1"/>
    <col min="14338" max="14338" width="21.7109375" style="59" customWidth="1"/>
    <col min="14339" max="14339" width="12.42578125" style="59" customWidth="1"/>
    <col min="14340" max="14340" width="27.140625" style="59" customWidth="1"/>
    <col min="14341" max="14341" width="9.140625" style="59"/>
    <col min="14342" max="14342" width="17.7109375" style="59" customWidth="1"/>
    <col min="14343" max="14343" width="13.5703125" style="59" customWidth="1"/>
    <col min="14344" max="14344" width="19.5703125" style="59" customWidth="1"/>
    <col min="14345" max="14345" width="28.140625" style="59" customWidth="1"/>
    <col min="14346" max="14592" width="9.140625" style="59"/>
    <col min="14593" max="14593" width="17.5703125" style="59" customWidth="1"/>
    <col min="14594" max="14594" width="21.7109375" style="59" customWidth="1"/>
    <col min="14595" max="14595" width="12.42578125" style="59" customWidth="1"/>
    <col min="14596" max="14596" width="27.140625" style="59" customWidth="1"/>
    <col min="14597" max="14597" width="9.140625" style="59"/>
    <col min="14598" max="14598" width="17.7109375" style="59" customWidth="1"/>
    <col min="14599" max="14599" width="13.5703125" style="59" customWidth="1"/>
    <col min="14600" max="14600" width="19.5703125" style="59" customWidth="1"/>
    <col min="14601" max="14601" width="28.140625" style="59" customWidth="1"/>
    <col min="14602" max="14848" width="9.140625" style="59"/>
    <col min="14849" max="14849" width="17.5703125" style="59" customWidth="1"/>
    <col min="14850" max="14850" width="21.7109375" style="59" customWidth="1"/>
    <col min="14851" max="14851" width="12.42578125" style="59" customWidth="1"/>
    <col min="14852" max="14852" width="27.140625" style="59" customWidth="1"/>
    <col min="14853" max="14853" width="9.140625" style="59"/>
    <col min="14854" max="14854" width="17.7109375" style="59" customWidth="1"/>
    <col min="14855" max="14855" width="13.5703125" style="59" customWidth="1"/>
    <col min="14856" max="14856" width="19.5703125" style="59" customWidth="1"/>
    <col min="14857" max="14857" width="28.140625" style="59" customWidth="1"/>
    <col min="14858" max="15104" width="9.140625" style="59"/>
    <col min="15105" max="15105" width="17.5703125" style="59" customWidth="1"/>
    <col min="15106" max="15106" width="21.7109375" style="59" customWidth="1"/>
    <col min="15107" max="15107" width="12.42578125" style="59" customWidth="1"/>
    <col min="15108" max="15108" width="27.140625" style="59" customWidth="1"/>
    <col min="15109" max="15109" width="9.140625" style="59"/>
    <col min="15110" max="15110" width="17.7109375" style="59" customWidth="1"/>
    <col min="15111" max="15111" width="13.5703125" style="59" customWidth="1"/>
    <col min="15112" max="15112" width="19.5703125" style="59" customWidth="1"/>
    <col min="15113" max="15113" width="28.140625" style="59" customWidth="1"/>
    <col min="15114" max="15360" width="9.140625" style="59"/>
    <col min="15361" max="15361" width="17.5703125" style="59" customWidth="1"/>
    <col min="15362" max="15362" width="21.7109375" style="59" customWidth="1"/>
    <col min="15363" max="15363" width="12.42578125" style="59" customWidth="1"/>
    <col min="15364" max="15364" width="27.140625" style="59" customWidth="1"/>
    <col min="15365" max="15365" width="9.140625" style="59"/>
    <col min="15366" max="15366" width="17.7109375" style="59" customWidth="1"/>
    <col min="15367" max="15367" width="13.5703125" style="59" customWidth="1"/>
    <col min="15368" max="15368" width="19.5703125" style="59" customWidth="1"/>
    <col min="15369" max="15369" width="28.140625" style="59" customWidth="1"/>
    <col min="15370" max="15616" width="9.140625" style="59"/>
    <col min="15617" max="15617" width="17.5703125" style="59" customWidth="1"/>
    <col min="15618" max="15618" width="21.7109375" style="59" customWidth="1"/>
    <col min="15619" max="15619" width="12.42578125" style="59" customWidth="1"/>
    <col min="15620" max="15620" width="27.140625" style="59" customWidth="1"/>
    <col min="15621" max="15621" width="9.140625" style="59"/>
    <col min="15622" max="15622" width="17.7109375" style="59" customWidth="1"/>
    <col min="15623" max="15623" width="13.5703125" style="59" customWidth="1"/>
    <col min="15624" max="15624" width="19.5703125" style="59" customWidth="1"/>
    <col min="15625" max="15625" width="28.140625" style="59" customWidth="1"/>
    <col min="15626" max="15872" width="9.140625" style="59"/>
    <col min="15873" max="15873" width="17.5703125" style="59" customWidth="1"/>
    <col min="15874" max="15874" width="21.7109375" style="59" customWidth="1"/>
    <col min="15875" max="15875" width="12.42578125" style="59" customWidth="1"/>
    <col min="15876" max="15876" width="27.140625" style="59" customWidth="1"/>
    <col min="15877" max="15877" width="9.140625" style="59"/>
    <col min="15878" max="15878" width="17.7109375" style="59" customWidth="1"/>
    <col min="15879" max="15879" width="13.5703125" style="59" customWidth="1"/>
    <col min="15880" max="15880" width="19.5703125" style="59" customWidth="1"/>
    <col min="15881" max="15881" width="28.140625" style="59" customWidth="1"/>
    <col min="15882" max="16128" width="9.140625" style="59"/>
    <col min="16129" max="16129" width="17.5703125" style="59" customWidth="1"/>
    <col min="16130" max="16130" width="21.7109375" style="59" customWidth="1"/>
    <col min="16131" max="16131" width="12.42578125" style="59" customWidth="1"/>
    <col min="16132" max="16132" width="27.140625" style="59" customWidth="1"/>
    <col min="16133" max="16133" width="9.140625" style="59"/>
    <col min="16134" max="16134" width="17.7109375" style="59" customWidth="1"/>
    <col min="16135" max="16135" width="13.5703125" style="59" customWidth="1"/>
    <col min="16136" max="16136" width="19.5703125" style="59" customWidth="1"/>
    <col min="16137" max="16137" width="28.140625" style="59" customWidth="1"/>
    <col min="16138" max="16384" width="9.140625" style="59"/>
  </cols>
  <sheetData>
    <row r="1" spans="2:10" s="151" customFormat="1" ht="5.25" customHeight="1" x14ac:dyDescent="0.25"/>
    <row r="2" spans="2:10" s="151" customFormat="1" ht="53.25" customHeight="1" x14ac:dyDescent="0.25">
      <c r="B2" s="2489" t="s">
        <v>755</v>
      </c>
      <c r="C2" s="2490"/>
      <c r="D2" s="2490"/>
      <c r="E2" s="2490"/>
      <c r="F2" s="2490"/>
      <c r="G2" s="2490"/>
      <c r="H2" s="2490"/>
      <c r="I2" s="2490"/>
      <c r="J2" s="2491"/>
    </row>
    <row r="3" spans="2:10" ht="12.75" hidden="1" customHeight="1" x14ac:dyDescent="0.25">
      <c r="B3" s="166"/>
      <c r="C3" s="166"/>
      <c r="D3" s="166"/>
      <c r="E3" s="166"/>
      <c r="F3" s="166"/>
      <c r="G3" s="166"/>
      <c r="H3" s="166"/>
      <c r="I3" s="166"/>
    </row>
    <row r="4" spans="2:10" ht="14.25" hidden="1" customHeight="1" x14ac:dyDescent="0.25">
      <c r="B4" s="166"/>
      <c r="C4" s="166"/>
      <c r="D4" s="166"/>
      <c r="E4" s="166"/>
      <c r="F4" s="166"/>
      <c r="G4" s="166"/>
      <c r="H4" s="166"/>
      <c r="I4" s="166"/>
    </row>
    <row r="5" spans="2:10" ht="12" hidden="1" customHeight="1" x14ac:dyDescent="0.25">
      <c r="B5" s="166"/>
      <c r="C5" s="166"/>
      <c r="D5" s="166"/>
      <c r="E5" s="166"/>
      <c r="F5" s="166"/>
      <c r="G5" s="166"/>
      <c r="H5" s="166"/>
      <c r="I5" s="166"/>
    </row>
    <row r="6" spans="2:10" ht="13.5" hidden="1" customHeight="1" x14ac:dyDescent="0.25">
      <c r="B6" s="166"/>
      <c r="C6" s="166"/>
      <c r="D6" s="166"/>
      <c r="E6" s="166"/>
      <c r="F6" s="166"/>
      <c r="G6" s="166"/>
      <c r="H6" s="166"/>
      <c r="I6" s="166"/>
    </row>
    <row r="7" spans="2:10" ht="11.25" hidden="1" customHeight="1" x14ac:dyDescent="0.25">
      <c r="B7" s="166"/>
      <c r="C7" s="166"/>
      <c r="D7" s="166"/>
      <c r="E7" s="166"/>
      <c r="F7" s="166"/>
      <c r="G7" s="166"/>
      <c r="H7" s="166"/>
      <c r="I7" s="166"/>
    </row>
    <row r="8" spans="2:10" ht="12" hidden="1" customHeight="1" x14ac:dyDescent="0.25">
      <c r="B8" s="166"/>
      <c r="C8" s="166"/>
      <c r="D8" s="166"/>
      <c r="E8" s="166"/>
      <c r="F8" s="166"/>
      <c r="G8" s="166"/>
      <c r="H8" s="166"/>
      <c r="I8" s="166"/>
    </row>
    <row r="9" spans="2:10" ht="19.5" hidden="1" customHeight="1" x14ac:dyDescent="0.25">
      <c r="B9" s="166"/>
      <c r="C9" s="166"/>
      <c r="D9" s="166"/>
      <c r="E9" s="166"/>
      <c r="F9" s="166"/>
      <c r="G9" s="166"/>
      <c r="H9" s="166"/>
      <c r="I9" s="166"/>
    </row>
    <row r="10" spans="2:10" ht="42.75" customHeight="1" x14ac:dyDescent="0.25">
      <c r="B10" s="166"/>
      <c r="C10" s="166"/>
      <c r="D10" s="166"/>
      <c r="E10" s="166"/>
      <c r="F10" s="166"/>
      <c r="G10" s="166"/>
      <c r="H10" s="166"/>
      <c r="I10" s="166"/>
    </row>
    <row r="11" spans="2:10" ht="36.75" customHeight="1" x14ac:dyDescent="0.25">
      <c r="B11" s="1150" t="s">
        <v>1225</v>
      </c>
      <c r="C11" s="1620" t="s">
        <v>756</v>
      </c>
      <c r="D11" s="1151" t="s">
        <v>757</v>
      </c>
      <c r="E11" s="1151" t="s">
        <v>501</v>
      </c>
      <c r="F11" s="1151" t="s">
        <v>758</v>
      </c>
      <c r="G11" s="1151" t="s">
        <v>759</v>
      </c>
      <c r="H11" s="1151" t="s">
        <v>1367</v>
      </c>
      <c r="I11" s="1151" t="s">
        <v>210</v>
      </c>
      <c r="J11" s="1268" t="s">
        <v>827</v>
      </c>
    </row>
    <row r="12" spans="2:10" ht="30" customHeight="1" x14ac:dyDescent="0.25">
      <c r="B12" s="1141"/>
      <c r="C12" s="1141"/>
      <c r="D12" s="981"/>
      <c r="E12" s="981"/>
      <c r="F12" s="979"/>
      <c r="G12" s="980"/>
      <c r="H12" s="981"/>
      <c r="I12" s="979"/>
      <c r="J12" s="1069"/>
    </row>
    <row r="13" spans="2:10" ht="30" customHeight="1" x14ac:dyDescent="0.25">
      <c r="B13" s="1141"/>
      <c r="C13" s="1141"/>
      <c r="D13" s="981"/>
      <c r="E13" s="981"/>
      <c r="F13" s="979"/>
      <c r="G13" s="980"/>
      <c r="H13" s="981"/>
      <c r="I13" s="979"/>
      <c r="J13" s="1069"/>
    </row>
    <row r="14" spans="2:10" ht="30" customHeight="1" x14ac:dyDescent="0.25">
      <c r="B14" s="1141"/>
      <c r="C14" s="1141"/>
      <c r="D14" s="981"/>
      <c r="E14" s="981"/>
      <c r="F14" s="980"/>
      <c r="G14" s="980"/>
      <c r="H14" s="981"/>
      <c r="I14" s="979"/>
      <c r="J14" s="1069"/>
    </row>
    <row r="15" spans="2:10" ht="30" customHeight="1" x14ac:dyDescent="0.25">
      <c r="B15" s="1141"/>
      <c r="C15" s="1141"/>
      <c r="D15" s="981"/>
      <c r="E15" s="981"/>
      <c r="F15" s="979"/>
      <c r="G15" s="980"/>
      <c r="H15" s="981"/>
      <c r="I15" s="979"/>
      <c r="J15" s="1069"/>
    </row>
    <row r="16" spans="2:10" ht="30" customHeight="1" x14ac:dyDescent="0.25">
      <c r="B16" s="1141"/>
      <c r="C16" s="1141"/>
      <c r="D16" s="981"/>
      <c r="E16" s="981"/>
      <c r="F16" s="979"/>
      <c r="G16" s="980"/>
      <c r="H16" s="981"/>
      <c r="I16" s="979"/>
      <c r="J16" s="1069"/>
    </row>
    <row r="17" spans="2:10" ht="30" customHeight="1" x14ac:dyDescent="0.25">
      <c r="B17" s="1141"/>
      <c r="C17" s="1141"/>
      <c r="D17" s="981"/>
      <c r="E17" s="981"/>
      <c r="F17" s="980"/>
      <c r="G17" s="980"/>
      <c r="H17" s="981"/>
      <c r="I17" s="979"/>
      <c r="J17" s="1069"/>
    </row>
    <row r="18" spans="2:10" ht="30" customHeight="1" x14ac:dyDescent="0.25">
      <c r="B18" s="1141"/>
      <c r="C18" s="1141"/>
      <c r="D18" s="979"/>
      <c r="E18" s="979"/>
      <c r="F18" s="979"/>
      <c r="G18" s="979"/>
      <c r="H18" s="981"/>
      <c r="I18" s="979"/>
      <c r="J18" s="1069"/>
    </row>
    <row r="19" spans="2:10" ht="30" customHeight="1" x14ac:dyDescent="0.25">
      <c r="B19" s="1141"/>
      <c r="C19" s="1141"/>
      <c r="D19" s="979"/>
      <c r="E19" s="979"/>
      <c r="F19" s="979"/>
      <c r="G19" s="979"/>
      <c r="H19" s="979"/>
      <c r="I19" s="979"/>
      <c r="J19" s="1069"/>
    </row>
    <row r="20" spans="2:10" ht="30" customHeight="1" x14ac:dyDescent="0.25">
      <c r="B20" s="1141"/>
      <c r="C20" s="1141"/>
      <c r="D20" s="979"/>
      <c r="E20" s="979"/>
      <c r="F20" s="979"/>
      <c r="G20" s="979"/>
      <c r="H20" s="979"/>
      <c r="I20" s="979"/>
      <c r="J20" s="1069"/>
    </row>
    <row r="21" spans="2:10" ht="30" customHeight="1" x14ac:dyDescent="0.25">
      <c r="B21" s="1141"/>
      <c r="C21" s="1141"/>
      <c r="D21" s="979"/>
      <c r="E21" s="979"/>
      <c r="F21" s="979"/>
      <c r="G21" s="979"/>
      <c r="H21" s="979"/>
      <c r="I21" s="979"/>
      <c r="J21" s="1069"/>
    </row>
    <row r="22" spans="2:10" ht="30" customHeight="1" x14ac:dyDescent="0.25">
      <c r="B22" s="1141"/>
      <c r="C22" s="1141"/>
      <c r="D22" s="979"/>
      <c r="E22" s="979"/>
      <c r="F22" s="979"/>
      <c r="G22" s="979"/>
      <c r="H22" s="979"/>
      <c r="I22" s="979"/>
      <c r="J22" s="1069"/>
    </row>
    <row r="23" spans="2:10" ht="30" customHeight="1" x14ac:dyDescent="0.25">
      <c r="B23" s="1141"/>
      <c r="C23" s="1141"/>
      <c r="D23" s="1068"/>
      <c r="E23" s="1068"/>
      <c r="F23" s="1068"/>
      <c r="G23" s="1068"/>
      <c r="H23" s="979"/>
      <c r="I23" s="1068"/>
      <c r="J23" s="1069"/>
    </row>
    <row r="24" spans="2:10" ht="30" customHeight="1" x14ac:dyDescent="0.25">
      <c r="B24" s="1141"/>
      <c r="C24" s="1141"/>
      <c r="D24" s="1068"/>
      <c r="E24" s="1068"/>
      <c r="F24" s="1068"/>
      <c r="G24" s="1068"/>
      <c r="H24" s="979"/>
      <c r="I24" s="1068"/>
      <c r="J24" s="1069"/>
    </row>
    <row r="25" spans="2:10" ht="30" customHeight="1" x14ac:dyDescent="0.25">
      <c r="B25" s="1141"/>
      <c r="C25" s="1141"/>
      <c r="D25" s="1068"/>
      <c r="E25" s="1068"/>
      <c r="F25" s="1068"/>
      <c r="G25" s="1068"/>
      <c r="H25" s="979"/>
      <c r="I25" s="1068"/>
      <c r="J25" s="1069"/>
    </row>
    <row r="26" spans="2:10" ht="30" customHeight="1" x14ac:dyDescent="0.25">
      <c r="B26" s="1141"/>
      <c r="C26" s="1141"/>
      <c r="D26" s="1068"/>
      <c r="E26" s="1068"/>
      <c r="F26" s="1068"/>
      <c r="G26" s="1068"/>
      <c r="H26" s="979"/>
      <c r="I26" s="1068"/>
      <c r="J26" s="1069"/>
    </row>
    <row r="27" spans="2:10" ht="30" customHeight="1" x14ac:dyDescent="0.25">
      <c r="B27" s="1141"/>
      <c r="C27" s="1141"/>
      <c r="D27" s="1068"/>
      <c r="E27" s="1068"/>
      <c r="F27" s="1068"/>
      <c r="G27" s="1068"/>
      <c r="H27" s="979"/>
      <c r="I27" s="1068"/>
      <c r="J27" s="1069"/>
    </row>
    <row r="28" spans="2:10" ht="30" customHeight="1" x14ac:dyDescent="0.25">
      <c r="B28" s="1141"/>
      <c r="C28" s="1141"/>
      <c r="D28" s="1068"/>
      <c r="E28" s="1068"/>
      <c r="F28" s="1068"/>
      <c r="G28" s="1068"/>
      <c r="H28" s="979"/>
      <c r="I28" s="1068"/>
      <c r="J28" s="1069"/>
    </row>
    <row r="29" spans="2:10" ht="30" customHeight="1" x14ac:dyDescent="0.25">
      <c r="B29" s="1141"/>
      <c r="C29" s="1141"/>
      <c r="D29" s="1068"/>
      <c r="E29" s="1068"/>
      <c r="F29" s="1068"/>
      <c r="G29" s="1068"/>
      <c r="H29" s="979"/>
      <c r="I29" s="1068"/>
      <c r="J29" s="1069"/>
    </row>
    <row r="30" spans="2:10" ht="30" customHeight="1" x14ac:dyDescent="0.25">
      <c r="B30" s="1141"/>
      <c r="C30" s="1141"/>
      <c r="D30" s="1068"/>
      <c r="E30" s="1068"/>
      <c r="F30" s="1068"/>
      <c r="G30" s="1068"/>
      <c r="H30" s="979"/>
      <c r="I30" s="1068"/>
      <c r="J30" s="1069"/>
    </row>
    <row r="31" spans="2:10" ht="30" customHeight="1" x14ac:dyDescent="0.25">
      <c r="B31" s="1141"/>
      <c r="C31" s="1141"/>
      <c r="D31" s="1068"/>
      <c r="E31" s="1068"/>
      <c r="F31" s="1068"/>
      <c r="G31" s="1068"/>
      <c r="H31" s="979"/>
      <c r="I31" s="1068"/>
      <c r="J31" s="1069"/>
    </row>
    <row r="32" spans="2:10" ht="30" customHeight="1" x14ac:dyDescent="0.25">
      <c r="B32" s="1141"/>
      <c r="C32" s="1141"/>
      <c r="D32" s="1068"/>
      <c r="E32" s="1068"/>
      <c r="F32" s="1068"/>
      <c r="G32" s="1068"/>
      <c r="H32" s="979"/>
      <c r="I32" s="1068"/>
      <c r="J32" s="1069"/>
    </row>
    <row r="33" spans="2:10" ht="30" customHeight="1" x14ac:dyDescent="0.25">
      <c r="B33" s="1141"/>
      <c r="C33" s="1141"/>
      <c r="D33" s="1068"/>
      <c r="E33" s="1068"/>
      <c r="F33" s="1068"/>
      <c r="G33" s="1068"/>
      <c r="H33" s="979"/>
      <c r="I33" s="1068"/>
      <c r="J33" s="1069"/>
    </row>
    <row r="34" spans="2:10" ht="30" customHeight="1" x14ac:dyDescent="0.25">
      <c r="B34" s="1141"/>
      <c r="C34" s="1141"/>
      <c r="D34" s="1068"/>
      <c r="E34" s="1068"/>
      <c r="F34" s="1068"/>
      <c r="G34" s="1068"/>
      <c r="H34" s="979"/>
      <c r="I34" s="1068"/>
      <c r="J34" s="1069"/>
    </row>
    <row r="35" spans="2:10" ht="30" customHeight="1" x14ac:dyDescent="0.25">
      <c r="B35" s="1141"/>
      <c r="C35" s="1141"/>
      <c r="D35" s="1068"/>
      <c r="E35" s="1068"/>
      <c r="F35" s="1068"/>
      <c r="G35" s="1068"/>
      <c r="H35" s="979"/>
      <c r="I35" s="1068"/>
      <c r="J35" s="1069"/>
    </row>
    <row r="36" spans="2:10" ht="30" customHeight="1" x14ac:dyDescent="0.25">
      <c r="B36" s="1141"/>
      <c r="C36" s="1141"/>
      <c r="D36" s="1068"/>
      <c r="E36" s="1068"/>
      <c r="F36" s="1068"/>
      <c r="G36" s="1068"/>
      <c r="H36" s="979"/>
      <c r="I36" s="1068"/>
      <c r="J36" s="1069"/>
    </row>
    <row r="37" spans="2:10" ht="30" customHeight="1" x14ac:dyDescent="0.25">
      <c r="B37" s="1141"/>
      <c r="C37" s="1141"/>
      <c r="D37" s="1068"/>
      <c r="E37" s="1068"/>
      <c r="F37" s="1068"/>
      <c r="G37" s="1068"/>
      <c r="H37" s="979"/>
      <c r="I37" s="1068"/>
      <c r="J37" s="1069"/>
    </row>
    <row r="38" spans="2:10" ht="30" customHeight="1" x14ac:dyDescent="0.25">
      <c r="B38" s="1141"/>
      <c r="C38" s="1141"/>
      <c r="D38" s="1068"/>
      <c r="E38" s="1068"/>
      <c r="F38" s="1068"/>
      <c r="G38" s="1068"/>
      <c r="H38" s="979"/>
      <c r="I38" s="1068"/>
      <c r="J38" s="1069"/>
    </row>
    <row r="39" spans="2:10" ht="30" customHeight="1" x14ac:dyDescent="0.25">
      <c r="B39" s="1141"/>
      <c r="C39" s="1141"/>
      <c r="D39" s="1068"/>
      <c r="E39" s="1068"/>
      <c r="F39" s="1068"/>
      <c r="G39" s="1068"/>
      <c r="H39" s="979"/>
      <c r="I39" s="1068"/>
      <c r="J39" s="1069"/>
    </row>
    <row r="40" spans="2:10" ht="30" customHeight="1" x14ac:dyDescent="0.25">
      <c r="B40" s="1141"/>
      <c r="C40" s="1141"/>
      <c r="D40" s="1068"/>
      <c r="E40" s="1068"/>
      <c r="F40" s="1068"/>
      <c r="G40" s="1068"/>
      <c r="H40" s="979"/>
      <c r="I40" s="1068"/>
      <c r="J40" s="1069"/>
    </row>
    <row r="41" spans="2:10" ht="30" customHeight="1" x14ac:dyDescent="0.25">
      <c r="B41" s="1141"/>
      <c r="C41" s="1141"/>
      <c r="D41" s="1068"/>
      <c r="E41" s="1068"/>
      <c r="F41" s="1068"/>
      <c r="G41" s="1068"/>
      <c r="H41" s="979"/>
      <c r="I41" s="1068"/>
      <c r="J41" s="1069"/>
    </row>
    <row r="42" spans="2:10" ht="30" customHeight="1" x14ac:dyDescent="0.25">
      <c r="B42" s="1141"/>
      <c r="C42" s="1141"/>
      <c r="D42" s="1068"/>
      <c r="E42" s="1068"/>
      <c r="F42" s="1068"/>
      <c r="G42" s="1068"/>
      <c r="H42" s="979"/>
      <c r="I42" s="1068"/>
      <c r="J42" s="1069"/>
    </row>
    <row r="43" spans="2:10" ht="30" customHeight="1" x14ac:dyDescent="0.25">
      <c r="B43" s="1141"/>
      <c r="C43" s="1141"/>
      <c r="D43" s="1068"/>
      <c r="E43" s="1068"/>
      <c r="F43" s="1068"/>
      <c r="G43" s="1068"/>
      <c r="H43" s="979"/>
      <c r="I43" s="1068"/>
      <c r="J43" s="1069"/>
    </row>
    <row r="44" spans="2:10" ht="30" customHeight="1" x14ac:dyDescent="0.25">
      <c r="B44" s="1141"/>
      <c r="C44" s="1141"/>
      <c r="D44" s="1068"/>
      <c r="E44" s="1068"/>
      <c r="F44" s="1068"/>
      <c r="G44" s="1068"/>
      <c r="H44" s="979"/>
      <c r="I44" s="1068"/>
      <c r="J44" s="1069"/>
    </row>
    <row r="45" spans="2:10" ht="30" customHeight="1" x14ac:dyDescent="0.25">
      <c r="B45" s="1141"/>
      <c r="C45" s="1141"/>
      <c r="D45" s="1068"/>
      <c r="E45" s="1068"/>
      <c r="F45" s="1068"/>
      <c r="G45" s="1068"/>
      <c r="H45" s="979"/>
      <c r="I45" s="1068"/>
      <c r="J45" s="1069"/>
    </row>
    <row r="46" spans="2:10" ht="30" customHeight="1" x14ac:dyDescent="0.25">
      <c r="B46" s="1141"/>
      <c r="C46" s="1141"/>
      <c r="D46" s="1068"/>
      <c r="E46" s="1068"/>
      <c r="F46" s="1068"/>
      <c r="G46" s="1068"/>
      <c r="H46" s="979"/>
      <c r="I46" s="1068"/>
      <c r="J46" s="1069"/>
    </row>
    <row r="47" spans="2:10" ht="30" customHeight="1" x14ac:dyDescent="0.25">
      <c r="B47" s="1141"/>
      <c r="C47" s="1141"/>
      <c r="D47" s="1068"/>
      <c r="E47" s="1068"/>
      <c r="F47" s="1068"/>
      <c r="G47" s="1068"/>
      <c r="H47" s="979"/>
      <c r="I47" s="1068"/>
      <c r="J47" s="1069"/>
    </row>
    <row r="48" spans="2:10" ht="30" customHeight="1" x14ac:dyDescent="0.25">
      <c r="B48" s="1141"/>
      <c r="C48" s="1141"/>
      <c r="D48" s="1068"/>
      <c r="E48" s="1068"/>
      <c r="F48" s="1068"/>
      <c r="G48" s="1068"/>
      <c r="H48" s="979"/>
      <c r="I48" s="1068"/>
      <c r="J48" s="1069"/>
    </row>
    <row r="49" spans="2:10" ht="30" customHeight="1" x14ac:dyDescent="0.25">
      <c r="B49" s="1141"/>
      <c r="C49" s="1141"/>
      <c r="D49" s="1068"/>
      <c r="E49" s="1068"/>
      <c r="F49" s="1068"/>
      <c r="G49" s="1068"/>
      <c r="H49" s="979"/>
      <c r="I49" s="1068"/>
      <c r="J49" s="1069"/>
    </row>
    <row r="50" spans="2:10" ht="30" customHeight="1" x14ac:dyDescent="0.25">
      <c r="B50" s="1141"/>
      <c r="C50" s="1141"/>
      <c r="D50" s="1068"/>
      <c r="E50" s="1068"/>
      <c r="F50" s="1068"/>
      <c r="G50" s="1068"/>
      <c r="H50" s="979"/>
      <c r="I50" s="1068"/>
      <c r="J50" s="1069"/>
    </row>
    <row r="51" spans="2:10" ht="30" customHeight="1" x14ac:dyDescent="0.25">
      <c r="B51" s="1141"/>
      <c r="C51" s="1141"/>
      <c r="D51" s="1068"/>
      <c r="E51" s="1068"/>
      <c r="F51" s="1068"/>
      <c r="G51" s="1068"/>
      <c r="H51" s="979"/>
      <c r="I51" s="1068"/>
      <c r="J51" s="1069"/>
    </row>
    <row r="52" spans="2:10" ht="30" customHeight="1" x14ac:dyDescent="0.25">
      <c r="B52" s="1141"/>
      <c r="C52" s="1141"/>
      <c r="D52" s="1068"/>
      <c r="E52" s="1068"/>
      <c r="F52" s="1068"/>
      <c r="G52" s="1068"/>
      <c r="H52" s="979"/>
      <c r="I52" s="1068"/>
      <c r="J52" s="1069"/>
    </row>
    <row r="53" spans="2:10" ht="30" customHeight="1" x14ac:dyDescent="0.25">
      <c r="B53" s="1141"/>
      <c r="C53" s="1141"/>
      <c r="D53" s="1068"/>
      <c r="E53" s="1068"/>
      <c r="F53" s="1068"/>
      <c r="G53" s="1068"/>
      <c r="H53" s="979"/>
      <c r="I53" s="1068"/>
      <c r="J53" s="1069"/>
    </row>
    <row r="54" spans="2:10" ht="30" customHeight="1" x14ac:dyDescent="0.25">
      <c r="B54" s="1141"/>
      <c r="C54" s="1141"/>
      <c r="D54" s="1068"/>
      <c r="E54" s="1068"/>
      <c r="F54" s="1068"/>
      <c r="G54" s="1068"/>
      <c r="H54" s="979"/>
      <c r="I54" s="1068"/>
      <c r="J54" s="1069"/>
    </row>
    <row r="55" spans="2:10" ht="30" customHeight="1" x14ac:dyDescent="0.25">
      <c r="B55" s="1141"/>
      <c r="C55" s="1141"/>
      <c r="D55" s="1068"/>
      <c r="E55" s="1068"/>
      <c r="F55" s="1068"/>
      <c r="G55" s="1068"/>
      <c r="H55" s="979"/>
      <c r="I55" s="1068"/>
      <c r="J55" s="1069"/>
    </row>
    <row r="56" spans="2:10" ht="30" customHeight="1" x14ac:dyDescent="0.25">
      <c r="B56" s="1141"/>
      <c r="C56" s="1141"/>
      <c r="D56" s="1068"/>
      <c r="E56" s="1068"/>
      <c r="F56" s="1068"/>
      <c r="G56" s="1068"/>
      <c r="H56" s="979"/>
      <c r="I56" s="1068"/>
      <c r="J56" s="1069"/>
    </row>
    <row r="57" spans="2:10" ht="30" customHeight="1" x14ac:dyDescent="0.25">
      <c r="B57" s="1142"/>
      <c r="C57" s="1142"/>
      <c r="D57" s="1068"/>
      <c r="E57" s="1068"/>
      <c r="F57" s="1068"/>
      <c r="G57" s="1068"/>
      <c r="H57" s="1068"/>
      <c r="I57" s="1068"/>
      <c r="J57" s="1069"/>
    </row>
  </sheetData>
  <autoFilter ref="B11:J57" xr:uid="{00000000-0009-0000-0000-000024000000}">
    <filterColumn colId="1" showButton="0"/>
  </autoFilter>
  <mergeCells count="1">
    <mergeCell ref="B2:J2"/>
  </mergeCells>
  <conditionalFormatting sqref="J12:J57">
    <cfRule type="cellIs" dxfId="197" priority="1" operator="equal">
      <formula>"N"</formula>
    </cfRule>
    <cfRule type="cellIs" dxfId="196" priority="2" operator="equal">
      <formula>"Y"</formula>
    </cfRule>
  </conditionalFormatting>
  <dataValidations count="4">
    <dataValidation type="list" allowBlank="1" showInputMessage="1" showErrorMessage="1" sqref="JB65288:JB65297 SX65288:SX65297 ACT65288:ACT65297 AMP65288:AMP65297 AWL65288:AWL65297 BGH65288:BGH65297 BQD65288:BQD65297 BZZ65288:BZZ65297 CJV65288:CJV65297 CTR65288:CTR65297 DDN65288:DDN65297 DNJ65288:DNJ65297 DXF65288:DXF65297 EHB65288:EHB65297 EQX65288:EQX65297 FAT65288:FAT65297 FKP65288:FKP65297 FUL65288:FUL65297 GEH65288:GEH65297 GOD65288:GOD65297 GXZ65288:GXZ65297 HHV65288:HHV65297 HRR65288:HRR65297 IBN65288:IBN65297 ILJ65288:ILJ65297 IVF65288:IVF65297 JFB65288:JFB65297 JOX65288:JOX65297 JYT65288:JYT65297 KIP65288:KIP65297 KSL65288:KSL65297 LCH65288:LCH65297 LMD65288:LMD65297 LVZ65288:LVZ65297 MFV65288:MFV65297 MPR65288:MPR65297 MZN65288:MZN65297 NJJ65288:NJJ65297 NTF65288:NTF65297 ODB65288:ODB65297 OMX65288:OMX65297 OWT65288:OWT65297 PGP65288:PGP65297 PQL65288:PQL65297 QAH65288:QAH65297 QKD65288:QKD65297 QTZ65288:QTZ65297 RDV65288:RDV65297 RNR65288:RNR65297 RXN65288:RXN65297 SHJ65288:SHJ65297 SRF65288:SRF65297 TBB65288:TBB65297 TKX65288:TKX65297 TUT65288:TUT65297 UEP65288:UEP65297 UOL65288:UOL65297 UYH65288:UYH65297 VID65288:VID65297 VRZ65288:VRZ65297 WBV65288:WBV65297 WLR65288:WLR65297 WVN65288:WVN65297 JB130824:JB130833 SX130824:SX130833 ACT130824:ACT130833 AMP130824:AMP130833 AWL130824:AWL130833 BGH130824:BGH130833 BQD130824:BQD130833 BZZ130824:BZZ130833 CJV130824:CJV130833 CTR130824:CTR130833 DDN130824:DDN130833 DNJ130824:DNJ130833 DXF130824:DXF130833 EHB130824:EHB130833 EQX130824:EQX130833 FAT130824:FAT130833 FKP130824:FKP130833 FUL130824:FUL130833 GEH130824:GEH130833 GOD130824:GOD130833 GXZ130824:GXZ130833 HHV130824:HHV130833 HRR130824:HRR130833 IBN130824:IBN130833 ILJ130824:ILJ130833 IVF130824:IVF130833 JFB130824:JFB130833 JOX130824:JOX130833 JYT130824:JYT130833 KIP130824:KIP130833 KSL130824:KSL130833 LCH130824:LCH130833 LMD130824:LMD130833 LVZ130824:LVZ130833 MFV130824:MFV130833 MPR130824:MPR130833 MZN130824:MZN130833 NJJ130824:NJJ130833 NTF130824:NTF130833 ODB130824:ODB130833 OMX130824:OMX130833 OWT130824:OWT130833 PGP130824:PGP130833 PQL130824:PQL130833 QAH130824:QAH130833 QKD130824:QKD130833 QTZ130824:QTZ130833 RDV130824:RDV130833 RNR130824:RNR130833 RXN130824:RXN130833 SHJ130824:SHJ130833 SRF130824:SRF130833 TBB130824:TBB130833 TKX130824:TKX130833 TUT130824:TUT130833 UEP130824:UEP130833 UOL130824:UOL130833 UYH130824:UYH130833 VID130824:VID130833 VRZ130824:VRZ130833 WBV130824:WBV130833 WLR130824:WLR130833 WVN130824:WVN130833 JB196360:JB196369 SX196360:SX196369 ACT196360:ACT196369 AMP196360:AMP196369 AWL196360:AWL196369 BGH196360:BGH196369 BQD196360:BQD196369 BZZ196360:BZZ196369 CJV196360:CJV196369 CTR196360:CTR196369 DDN196360:DDN196369 DNJ196360:DNJ196369 DXF196360:DXF196369 EHB196360:EHB196369 EQX196360:EQX196369 FAT196360:FAT196369 FKP196360:FKP196369 FUL196360:FUL196369 GEH196360:GEH196369 GOD196360:GOD196369 GXZ196360:GXZ196369 HHV196360:HHV196369 HRR196360:HRR196369 IBN196360:IBN196369 ILJ196360:ILJ196369 IVF196360:IVF196369 JFB196360:JFB196369 JOX196360:JOX196369 JYT196360:JYT196369 KIP196360:KIP196369 KSL196360:KSL196369 LCH196360:LCH196369 LMD196360:LMD196369 LVZ196360:LVZ196369 MFV196360:MFV196369 MPR196360:MPR196369 MZN196360:MZN196369 NJJ196360:NJJ196369 NTF196360:NTF196369 ODB196360:ODB196369 OMX196360:OMX196369 OWT196360:OWT196369 PGP196360:PGP196369 PQL196360:PQL196369 QAH196360:QAH196369 QKD196360:QKD196369 QTZ196360:QTZ196369 RDV196360:RDV196369 RNR196360:RNR196369 RXN196360:RXN196369 SHJ196360:SHJ196369 SRF196360:SRF196369 TBB196360:TBB196369 TKX196360:TKX196369 TUT196360:TUT196369 UEP196360:UEP196369 UOL196360:UOL196369 UYH196360:UYH196369 VID196360:VID196369 VRZ196360:VRZ196369 WBV196360:WBV196369 WLR196360:WLR196369 WVN196360:WVN196369 JB261896:JB261905 SX261896:SX261905 ACT261896:ACT261905 AMP261896:AMP261905 AWL261896:AWL261905 BGH261896:BGH261905 BQD261896:BQD261905 BZZ261896:BZZ261905 CJV261896:CJV261905 CTR261896:CTR261905 DDN261896:DDN261905 DNJ261896:DNJ261905 DXF261896:DXF261905 EHB261896:EHB261905 EQX261896:EQX261905 FAT261896:FAT261905 FKP261896:FKP261905 FUL261896:FUL261905 GEH261896:GEH261905 GOD261896:GOD261905 GXZ261896:GXZ261905 HHV261896:HHV261905 HRR261896:HRR261905 IBN261896:IBN261905 ILJ261896:ILJ261905 IVF261896:IVF261905 JFB261896:JFB261905 JOX261896:JOX261905 JYT261896:JYT261905 KIP261896:KIP261905 KSL261896:KSL261905 LCH261896:LCH261905 LMD261896:LMD261905 LVZ261896:LVZ261905 MFV261896:MFV261905 MPR261896:MPR261905 MZN261896:MZN261905 NJJ261896:NJJ261905 NTF261896:NTF261905 ODB261896:ODB261905 OMX261896:OMX261905 OWT261896:OWT261905 PGP261896:PGP261905 PQL261896:PQL261905 QAH261896:QAH261905 QKD261896:QKD261905 QTZ261896:QTZ261905 RDV261896:RDV261905 RNR261896:RNR261905 RXN261896:RXN261905 SHJ261896:SHJ261905 SRF261896:SRF261905 TBB261896:TBB261905 TKX261896:TKX261905 TUT261896:TUT261905 UEP261896:UEP261905 UOL261896:UOL261905 UYH261896:UYH261905 VID261896:VID261905 VRZ261896:VRZ261905 WBV261896:WBV261905 WLR261896:WLR261905 WVN261896:WVN261905 JB327432:JB327441 SX327432:SX327441 ACT327432:ACT327441 AMP327432:AMP327441 AWL327432:AWL327441 BGH327432:BGH327441 BQD327432:BQD327441 BZZ327432:BZZ327441 CJV327432:CJV327441 CTR327432:CTR327441 DDN327432:DDN327441 DNJ327432:DNJ327441 DXF327432:DXF327441 EHB327432:EHB327441 EQX327432:EQX327441 FAT327432:FAT327441 FKP327432:FKP327441 FUL327432:FUL327441 GEH327432:GEH327441 GOD327432:GOD327441 GXZ327432:GXZ327441 HHV327432:HHV327441 HRR327432:HRR327441 IBN327432:IBN327441 ILJ327432:ILJ327441 IVF327432:IVF327441 JFB327432:JFB327441 JOX327432:JOX327441 JYT327432:JYT327441 KIP327432:KIP327441 KSL327432:KSL327441 LCH327432:LCH327441 LMD327432:LMD327441 LVZ327432:LVZ327441 MFV327432:MFV327441 MPR327432:MPR327441 MZN327432:MZN327441 NJJ327432:NJJ327441 NTF327432:NTF327441 ODB327432:ODB327441 OMX327432:OMX327441 OWT327432:OWT327441 PGP327432:PGP327441 PQL327432:PQL327441 QAH327432:QAH327441 QKD327432:QKD327441 QTZ327432:QTZ327441 RDV327432:RDV327441 RNR327432:RNR327441 RXN327432:RXN327441 SHJ327432:SHJ327441 SRF327432:SRF327441 TBB327432:TBB327441 TKX327432:TKX327441 TUT327432:TUT327441 UEP327432:UEP327441 UOL327432:UOL327441 UYH327432:UYH327441 VID327432:VID327441 VRZ327432:VRZ327441 WBV327432:WBV327441 WLR327432:WLR327441 WVN327432:WVN327441 JB392968:JB392977 SX392968:SX392977 ACT392968:ACT392977 AMP392968:AMP392977 AWL392968:AWL392977 BGH392968:BGH392977 BQD392968:BQD392977 BZZ392968:BZZ392977 CJV392968:CJV392977 CTR392968:CTR392977 DDN392968:DDN392977 DNJ392968:DNJ392977 DXF392968:DXF392977 EHB392968:EHB392977 EQX392968:EQX392977 FAT392968:FAT392977 FKP392968:FKP392977 FUL392968:FUL392977 GEH392968:GEH392977 GOD392968:GOD392977 GXZ392968:GXZ392977 HHV392968:HHV392977 HRR392968:HRR392977 IBN392968:IBN392977 ILJ392968:ILJ392977 IVF392968:IVF392977 JFB392968:JFB392977 JOX392968:JOX392977 JYT392968:JYT392977 KIP392968:KIP392977 KSL392968:KSL392977 LCH392968:LCH392977 LMD392968:LMD392977 LVZ392968:LVZ392977 MFV392968:MFV392977 MPR392968:MPR392977 MZN392968:MZN392977 NJJ392968:NJJ392977 NTF392968:NTF392977 ODB392968:ODB392977 OMX392968:OMX392977 OWT392968:OWT392977 PGP392968:PGP392977 PQL392968:PQL392977 QAH392968:QAH392977 QKD392968:QKD392977 QTZ392968:QTZ392977 RDV392968:RDV392977 RNR392968:RNR392977 RXN392968:RXN392977 SHJ392968:SHJ392977 SRF392968:SRF392977 TBB392968:TBB392977 TKX392968:TKX392977 TUT392968:TUT392977 UEP392968:UEP392977 UOL392968:UOL392977 UYH392968:UYH392977 VID392968:VID392977 VRZ392968:VRZ392977 WBV392968:WBV392977 WLR392968:WLR392977 WVN392968:WVN392977 JB458504:JB458513 SX458504:SX458513 ACT458504:ACT458513 AMP458504:AMP458513 AWL458504:AWL458513 BGH458504:BGH458513 BQD458504:BQD458513 BZZ458504:BZZ458513 CJV458504:CJV458513 CTR458504:CTR458513 DDN458504:DDN458513 DNJ458504:DNJ458513 DXF458504:DXF458513 EHB458504:EHB458513 EQX458504:EQX458513 FAT458504:FAT458513 FKP458504:FKP458513 FUL458504:FUL458513 GEH458504:GEH458513 GOD458504:GOD458513 GXZ458504:GXZ458513 HHV458504:HHV458513 HRR458504:HRR458513 IBN458504:IBN458513 ILJ458504:ILJ458513 IVF458504:IVF458513 JFB458504:JFB458513 JOX458504:JOX458513 JYT458504:JYT458513 KIP458504:KIP458513 KSL458504:KSL458513 LCH458504:LCH458513 LMD458504:LMD458513 LVZ458504:LVZ458513 MFV458504:MFV458513 MPR458504:MPR458513 MZN458504:MZN458513 NJJ458504:NJJ458513 NTF458504:NTF458513 ODB458504:ODB458513 OMX458504:OMX458513 OWT458504:OWT458513 PGP458504:PGP458513 PQL458504:PQL458513 QAH458504:QAH458513 QKD458504:QKD458513 QTZ458504:QTZ458513 RDV458504:RDV458513 RNR458504:RNR458513 RXN458504:RXN458513 SHJ458504:SHJ458513 SRF458504:SRF458513 TBB458504:TBB458513 TKX458504:TKX458513 TUT458504:TUT458513 UEP458504:UEP458513 UOL458504:UOL458513 UYH458504:UYH458513 VID458504:VID458513 VRZ458504:VRZ458513 WBV458504:WBV458513 WLR458504:WLR458513 WVN458504:WVN458513 JB524040:JB524049 SX524040:SX524049 ACT524040:ACT524049 AMP524040:AMP524049 AWL524040:AWL524049 BGH524040:BGH524049 BQD524040:BQD524049 BZZ524040:BZZ524049 CJV524040:CJV524049 CTR524040:CTR524049 DDN524040:DDN524049 DNJ524040:DNJ524049 DXF524040:DXF524049 EHB524040:EHB524049 EQX524040:EQX524049 FAT524040:FAT524049 FKP524040:FKP524049 FUL524040:FUL524049 GEH524040:GEH524049 GOD524040:GOD524049 GXZ524040:GXZ524049 HHV524040:HHV524049 HRR524040:HRR524049 IBN524040:IBN524049 ILJ524040:ILJ524049 IVF524040:IVF524049 JFB524040:JFB524049 JOX524040:JOX524049 JYT524040:JYT524049 KIP524040:KIP524049 KSL524040:KSL524049 LCH524040:LCH524049 LMD524040:LMD524049 LVZ524040:LVZ524049 MFV524040:MFV524049 MPR524040:MPR524049 MZN524040:MZN524049 NJJ524040:NJJ524049 NTF524040:NTF524049 ODB524040:ODB524049 OMX524040:OMX524049 OWT524040:OWT524049 PGP524040:PGP524049 PQL524040:PQL524049 QAH524040:QAH524049 QKD524040:QKD524049 QTZ524040:QTZ524049 RDV524040:RDV524049 RNR524040:RNR524049 RXN524040:RXN524049 SHJ524040:SHJ524049 SRF524040:SRF524049 TBB524040:TBB524049 TKX524040:TKX524049 TUT524040:TUT524049 UEP524040:UEP524049 UOL524040:UOL524049 UYH524040:UYH524049 VID524040:VID524049 VRZ524040:VRZ524049 WBV524040:WBV524049 WLR524040:WLR524049 WVN524040:WVN524049 JB589576:JB589585 SX589576:SX589585 ACT589576:ACT589585 AMP589576:AMP589585 AWL589576:AWL589585 BGH589576:BGH589585 BQD589576:BQD589585 BZZ589576:BZZ589585 CJV589576:CJV589585 CTR589576:CTR589585 DDN589576:DDN589585 DNJ589576:DNJ589585 DXF589576:DXF589585 EHB589576:EHB589585 EQX589576:EQX589585 FAT589576:FAT589585 FKP589576:FKP589585 FUL589576:FUL589585 GEH589576:GEH589585 GOD589576:GOD589585 GXZ589576:GXZ589585 HHV589576:HHV589585 HRR589576:HRR589585 IBN589576:IBN589585 ILJ589576:ILJ589585 IVF589576:IVF589585 JFB589576:JFB589585 JOX589576:JOX589585 JYT589576:JYT589585 KIP589576:KIP589585 KSL589576:KSL589585 LCH589576:LCH589585 LMD589576:LMD589585 LVZ589576:LVZ589585 MFV589576:MFV589585 MPR589576:MPR589585 MZN589576:MZN589585 NJJ589576:NJJ589585 NTF589576:NTF589585 ODB589576:ODB589585 OMX589576:OMX589585 OWT589576:OWT589585 PGP589576:PGP589585 PQL589576:PQL589585 QAH589576:QAH589585 QKD589576:QKD589585 QTZ589576:QTZ589585 RDV589576:RDV589585 RNR589576:RNR589585 RXN589576:RXN589585 SHJ589576:SHJ589585 SRF589576:SRF589585 TBB589576:TBB589585 TKX589576:TKX589585 TUT589576:TUT589585 UEP589576:UEP589585 UOL589576:UOL589585 UYH589576:UYH589585 VID589576:VID589585 VRZ589576:VRZ589585 WBV589576:WBV589585 WLR589576:WLR589585 WVN589576:WVN589585 JB655112:JB655121 SX655112:SX655121 ACT655112:ACT655121 AMP655112:AMP655121 AWL655112:AWL655121 BGH655112:BGH655121 BQD655112:BQD655121 BZZ655112:BZZ655121 CJV655112:CJV655121 CTR655112:CTR655121 DDN655112:DDN655121 DNJ655112:DNJ655121 DXF655112:DXF655121 EHB655112:EHB655121 EQX655112:EQX655121 FAT655112:FAT655121 FKP655112:FKP655121 FUL655112:FUL655121 GEH655112:GEH655121 GOD655112:GOD655121 GXZ655112:GXZ655121 HHV655112:HHV655121 HRR655112:HRR655121 IBN655112:IBN655121 ILJ655112:ILJ655121 IVF655112:IVF655121 JFB655112:JFB655121 JOX655112:JOX655121 JYT655112:JYT655121 KIP655112:KIP655121 KSL655112:KSL655121 LCH655112:LCH655121 LMD655112:LMD655121 LVZ655112:LVZ655121 MFV655112:MFV655121 MPR655112:MPR655121 MZN655112:MZN655121 NJJ655112:NJJ655121 NTF655112:NTF655121 ODB655112:ODB655121 OMX655112:OMX655121 OWT655112:OWT655121 PGP655112:PGP655121 PQL655112:PQL655121 QAH655112:QAH655121 QKD655112:QKD655121 QTZ655112:QTZ655121 RDV655112:RDV655121 RNR655112:RNR655121 RXN655112:RXN655121 SHJ655112:SHJ655121 SRF655112:SRF655121 TBB655112:TBB655121 TKX655112:TKX655121 TUT655112:TUT655121 UEP655112:UEP655121 UOL655112:UOL655121 UYH655112:UYH655121 VID655112:VID655121 VRZ655112:VRZ655121 WBV655112:WBV655121 WLR655112:WLR655121 WVN655112:WVN655121 JB720648:JB720657 SX720648:SX720657 ACT720648:ACT720657 AMP720648:AMP720657 AWL720648:AWL720657 BGH720648:BGH720657 BQD720648:BQD720657 BZZ720648:BZZ720657 CJV720648:CJV720657 CTR720648:CTR720657 DDN720648:DDN720657 DNJ720648:DNJ720657 DXF720648:DXF720657 EHB720648:EHB720657 EQX720648:EQX720657 FAT720648:FAT720657 FKP720648:FKP720657 FUL720648:FUL720657 GEH720648:GEH720657 GOD720648:GOD720657 GXZ720648:GXZ720657 HHV720648:HHV720657 HRR720648:HRR720657 IBN720648:IBN720657 ILJ720648:ILJ720657 IVF720648:IVF720657 JFB720648:JFB720657 JOX720648:JOX720657 JYT720648:JYT720657 KIP720648:KIP720657 KSL720648:KSL720657 LCH720648:LCH720657 LMD720648:LMD720657 LVZ720648:LVZ720657 MFV720648:MFV720657 MPR720648:MPR720657 MZN720648:MZN720657 NJJ720648:NJJ720657 NTF720648:NTF720657 ODB720648:ODB720657 OMX720648:OMX720657 OWT720648:OWT720657 PGP720648:PGP720657 PQL720648:PQL720657 QAH720648:QAH720657 QKD720648:QKD720657 QTZ720648:QTZ720657 RDV720648:RDV720657 RNR720648:RNR720657 RXN720648:RXN720657 SHJ720648:SHJ720657 SRF720648:SRF720657 TBB720648:TBB720657 TKX720648:TKX720657 TUT720648:TUT720657 UEP720648:UEP720657 UOL720648:UOL720657 UYH720648:UYH720657 VID720648:VID720657 VRZ720648:VRZ720657 WBV720648:WBV720657 WLR720648:WLR720657 WVN720648:WVN720657 JB786184:JB786193 SX786184:SX786193 ACT786184:ACT786193 AMP786184:AMP786193 AWL786184:AWL786193 BGH786184:BGH786193 BQD786184:BQD786193 BZZ786184:BZZ786193 CJV786184:CJV786193 CTR786184:CTR786193 DDN786184:DDN786193 DNJ786184:DNJ786193 DXF786184:DXF786193 EHB786184:EHB786193 EQX786184:EQX786193 FAT786184:FAT786193 FKP786184:FKP786193 FUL786184:FUL786193 GEH786184:GEH786193 GOD786184:GOD786193 GXZ786184:GXZ786193 HHV786184:HHV786193 HRR786184:HRR786193 IBN786184:IBN786193 ILJ786184:ILJ786193 IVF786184:IVF786193 JFB786184:JFB786193 JOX786184:JOX786193 JYT786184:JYT786193 KIP786184:KIP786193 KSL786184:KSL786193 LCH786184:LCH786193 LMD786184:LMD786193 LVZ786184:LVZ786193 MFV786184:MFV786193 MPR786184:MPR786193 MZN786184:MZN786193 NJJ786184:NJJ786193 NTF786184:NTF786193 ODB786184:ODB786193 OMX786184:OMX786193 OWT786184:OWT786193 PGP786184:PGP786193 PQL786184:PQL786193 QAH786184:QAH786193 QKD786184:QKD786193 QTZ786184:QTZ786193 RDV786184:RDV786193 RNR786184:RNR786193 RXN786184:RXN786193 SHJ786184:SHJ786193 SRF786184:SRF786193 TBB786184:TBB786193 TKX786184:TKX786193 TUT786184:TUT786193 UEP786184:UEP786193 UOL786184:UOL786193 UYH786184:UYH786193 VID786184:VID786193 VRZ786184:VRZ786193 WBV786184:WBV786193 WLR786184:WLR786193 WVN786184:WVN786193 JB851720:JB851729 SX851720:SX851729 ACT851720:ACT851729 AMP851720:AMP851729 AWL851720:AWL851729 BGH851720:BGH851729 BQD851720:BQD851729 BZZ851720:BZZ851729 CJV851720:CJV851729 CTR851720:CTR851729 DDN851720:DDN851729 DNJ851720:DNJ851729 DXF851720:DXF851729 EHB851720:EHB851729 EQX851720:EQX851729 FAT851720:FAT851729 FKP851720:FKP851729 FUL851720:FUL851729 GEH851720:GEH851729 GOD851720:GOD851729 GXZ851720:GXZ851729 HHV851720:HHV851729 HRR851720:HRR851729 IBN851720:IBN851729 ILJ851720:ILJ851729 IVF851720:IVF851729 JFB851720:JFB851729 JOX851720:JOX851729 JYT851720:JYT851729 KIP851720:KIP851729 KSL851720:KSL851729 LCH851720:LCH851729 LMD851720:LMD851729 LVZ851720:LVZ851729 MFV851720:MFV851729 MPR851720:MPR851729 MZN851720:MZN851729 NJJ851720:NJJ851729 NTF851720:NTF851729 ODB851720:ODB851729 OMX851720:OMX851729 OWT851720:OWT851729 PGP851720:PGP851729 PQL851720:PQL851729 QAH851720:QAH851729 QKD851720:QKD851729 QTZ851720:QTZ851729 RDV851720:RDV851729 RNR851720:RNR851729 RXN851720:RXN851729 SHJ851720:SHJ851729 SRF851720:SRF851729 TBB851720:TBB851729 TKX851720:TKX851729 TUT851720:TUT851729 UEP851720:UEP851729 UOL851720:UOL851729 UYH851720:UYH851729 VID851720:VID851729 VRZ851720:VRZ851729 WBV851720:WBV851729 WLR851720:WLR851729 WVN851720:WVN851729 JB917256:JB917265 SX917256:SX917265 ACT917256:ACT917265 AMP917256:AMP917265 AWL917256:AWL917265 BGH917256:BGH917265 BQD917256:BQD917265 BZZ917256:BZZ917265 CJV917256:CJV917265 CTR917256:CTR917265 DDN917256:DDN917265 DNJ917256:DNJ917265 DXF917256:DXF917265 EHB917256:EHB917265 EQX917256:EQX917265 FAT917256:FAT917265 FKP917256:FKP917265 FUL917256:FUL917265 GEH917256:GEH917265 GOD917256:GOD917265 GXZ917256:GXZ917265 HHV917256:HHV917265 HRR917256:HRR917265 IBN917256:IBN917265 ILJ917256:ILJ917265 IVF917256:IVF917265 JFB917256:JFB917265 JOX917256:JOX917265 JYT917256:JYT917265 KIP917256:KIP917265 KSL917256:KSL917265 LCH917256:LCH917265 LMD917256:LMD917265 LVZ917256:LVZ917265 MFV917256:MFV917265 MPR917256:MPR917265 MZN917256:MZN917265 NJJ917256:NJJ917265 NTF917256:NTF917265 ODB917256:ODB917265 OMX917256:OMX917265 OWT917256:OWT917265 PGP917256:PGP917265 PQL917256:PQL917265 QAH917256:QAH917265 QKD917256:QKD917265 QTZ917256:QTZ917265 RDV917256:RDV917265 RNR917256:RNR917265 RXN917256:RXN917265 SHJ917256:SHJ917265 SRF917256:SRF917265 TBB917256:TBB917265 TKX917256:TKX917265 TUT917256:TUT917265 UEP917256:UEP917265 UOL917256:UOL917265 UYH917256:UYH917265 VID917256:VID917265 VRZ917256:VRZ917265 WBV917256:WBV917265 WLR917256:WLR917265 WVN917256:WVN917265 JB982792:JB982801 SX982792:SX982801 ACT982792:ACT982801 AMP982792:AMP982801 AWL982792:AWL982801 BGH982792:BGH982801 BQD982792:BQD982801 BZZ982792:BZZ982801 CJV982792:CJV982801 CTR982792:CTR982801 DDN982792:DDN982801 DNJ982792:DNJ982801 DXF982792:DXF982801 EHB982792:EHB982801 EQX982792:EQX982801 FAT982792:FAT982801 FKP982792:FKP982801 FUL982792:FUL982801 GEH982792:GEH982801 GOD982792:GOD982801 GXZ982792:GXZ982801 HHV982792:HHV982801 HRR982792:HRR982801 IBN982792:IBN982801 ILJ982792:ILJ982801 IVF982792:IVF982801 JFB982792:JFB982801 JOX982792:JOX982801 JYT982792:JYT982801 KIP982792:KIP982801 KSL982792:KSL982801 LCH982792:LCH982801 LMD982792:LMD982801 LVZ982792:LVZ982801 MFV982792:MFV982801 MPR982792:MPR982801 MZN982792:MZN982801 NJJ982792:NJJ982801 NTF982792:NTF982801 ODB982792:ODB982801 OMX982792:OMX982801 OWT982792:OWT982801 PGP982792:PGP982801 PQL982792:PQL982801 QAH982792:QAH982801 QKD982792:QKD982801 QTZ982792:QTZ982801 RDV982792:RDV982801 RNR982792:RNR982801 RXN982792:RXN982801 SHJ982792:SHJ982801 SRF982792:SRF982801 TBB982792:TBB982801 TKX982792:TKX982801 TUT982792:TUT982801 UEP982792:UEP982801 UOL982792:UOL982801 UYH982792:UYH982801 VID982792:VID982801 VRZ982792:VRZ982801 WBV982792:WBV982801 WLR982792:WLR982801 WVN982792:WVN982801 WVM982778:WVM982801 JA65274:JA65297 SW65274:SW65297 ACS65274:ACS65297 AMO65274:AMO65297 AWK65274:AWK65297 BGG65274:BGG65297 BQC65274:BQC65297 BZY65274:BZY65297 CJU65274:CJU65297 CTQ65274:CTQ65297 DDM65274:DDM65297 DNI65274:DNI65297 DXE65274:DXE65297 EHA65274:EHA65297 EQW65274:EQW65297 FAS65274:FAS65297 FKO65274:FKO65297 FUK65274:FUK65297 GEG65274:GEG65297 GOC65274:GOC65297 GXY65274:GXY65297 HHU65274:HHU65297 HRQ65274:HRQ65297 IBM65274:IBM65297 ILI65274:ILI65297 IVE65274:IVE65297 JFA65274:JFA65297 JOW65274:JOW65297 JYS65274:JYS65297 KIO65274:KIO65297 KSK65274:KSK65297 LCG65274:LCG65297 LMC65274:LMC65297 LVY65274:LVY65297 MFU65274:MFU65297 MPQ65274:MPQ65297 MZM65274:MZM65297 NJI65274:NJI65297 NTE65274:NTE65297 ODA65274:ODA65297 OMW65274:OMW65297 OWS65274:OWS65297 PGO65274:PGO65297 PQK65274:PQK65297 QAG65274:QAG65297 QKC65274:QKC65297 QTY65274:QTY65297 RDU65274:RDU65297 RNQ65274:RNQ65297 RXM65274:RXM65297 SHI65274:SHI65297 SRE65274:SRE65297 TBA65274:TBA65297 TKW65274:TKW65297 TUS65274:TUS65297 UEO65274:UEO65297 UOK65274:UOK65297 UYG65274:UYG65297 VIC65274:VIC65297 VRY65274:VRY65297 WBU65274:WBU65297 WLQ65274:WLQ65297 WVM65274:WVM65297 JA130810:JA130833 SW130810:SW130833 ACS130810:ACS130833 AMO130810:AMO130833 AWK130810:AWK130833 BGG130810:BGG130833 BQC130810:BQC130833 BZY130810:BZY130833 CJU130810:CJU130833 CTQ130810:CTQ130833 DDM130810:DDM130833 DNI130810:DNI130833 DXE130810:DXE130833 EHA130810:EHA130833 EQW130810:EQW130833 FAS130810:FAS130833 FKO130810:FKO130833 FUK130810:FUK130833 GEG130810:GEG130833 GOC130810:GOC130833 GXY130810:GXY130833 HHU130810:HHU130833 HRQ130810:HRQ130833 IBM130810:IBM130833 ILI130810:ILI130833 IVE130810:IVE130833 JFA130810:JFA130833 JOW130810:JOW130833 JYS130810:JYS130833 KIO130810:KIO130833 KSK130810:KSK130833 LCG130810:LCG130833 LMC130810:LMC130833 LVY130810:LVY130833 MFU130810:MFU130833 MPQ130810:MPQ130833 MZM130810:MZM130833 NJI130810:NJI130833 NTE130810:NTE130833 ODA130810:ODA130833 OMW130810:OMW130833 OWS130810:OWS130833 PGO130810:PGO130833 PQK130810:PQK130833 QAG130810:QAG130833 QKC130810:QKC130833 QTY130810:QTY130833 RDU130810:RDU130833 RNQ130810:RNQ130833 RXM130810:RXM130833 SHI130810:SHI130833 SRE130810:SRE130833 TBA130810:TBA130833 TKW130810:TKW130833 TUS130810:TUS130833 UEO130810:UEO130833 UOK130810:UOK130833 UYG130810:UYG130833 VIC130810:VIC130833 VRY130810:VRY130833 WBU130810:WBU130833 WLQ130810:WLQ130833 WVM130810:WVM130833 JA196346:JA196369 SW196346:SW196369 ACS196346:ACS196369 AMO196346:AMO196369 AWK196346:AWK196369 BGG196346:BGG196369 BQC196346:BQC196369 BZY196346:BZY196369 CJU196346:CJU196369 CTQ196346:CTQ196369 DDM196346:DDM196369 DNI196346:DNI196369 DXE196346:DXE196369 EHA196346:EHA196369 EQW196346:EQW196369 FAS196346:FAS196369 FKO196346:FKO196369 FUK196346:FUK196369 GEG196346:GEG196369 GOC196346:GOC196369 GXY196346:GXY196369 HHU196346:HHU196369 HRQ196346:HRQ196369 IBM196346:IBM196369 ILI196346:ILI196369 IVE196346:IVE196369 JFA196346:JFA196369 JOW196346:JOW196369 JYS196346:JYS196369 KIO196346:KIO196369 KSK196346:KSK196369 LCG196346:LCG196369 LMC196346:LMC196369 LVY196346:LVY196369 MFU196346:MFU196369 MPQ196346:MPQ196369 MZM196346:MZM196369 NJI196346:NJI196369 NTE196346:NTE196369 ODA196346:ODA196369 OMW196346:OMW196369 OWS196346:OWS196369 PGO196346:PGO196369 PQK196346:PQK196369 QAG196346:QAG196369 QKC196346:QKC196369 QTY196346:QTY196369 RDU196346:RDU196369 RNQ196346:RNQ196369 RXM196346:RXM196369 SHI196346:SHI196369 SRE196346:SRE196369 TBA196346:TBA196369 TKW196346:TKW196369 TUS196346:TUS196369 UEO196346:UEO196369 UOK196346:UOK196369 UYG196346:UYG196369 VIC196346:VIC196369 VRY196346:VRY196369 WBU196346:WBU196369 WLQ196346:WLQ196369 WVM196346:WVM196369 JA261882:JA261905 SW261882:SW261905 ACS261882:ACS261905 AMO261882:AMO261905 AWK261882:AWK261905 BGG261882:BGG261905 BQC261882:BQC261905 BZY261882:BZY261905 CJU261882:CJU261905 CTQ261882:CTQ261905 DDM261882:DDM261905 DNI261882:DNI261905 DXE261882:DXE261905 EHA261882:EHA261905 EQW261882:EQW261905 FAS261882:FAS261905 FKO261882:FKO261905 FUK261882:FUK261905 GEG261882:GEG261905 GOC261882:GOC261905 GXY261882:GXY261905 HHU261882:HHU261905 HRQ261882:HRQ261905 IBM261882:IBM261905 ILI261882:ILI261905 IVE261882:IVE261905 JFA261882:JFA261905 JOW261882:JOW261905 JYS261882:JYS261905 KIO261882:KIO261905 KSK261882:KSK261905 LCG261882:LCG261905 LMC261882:LMC261905 LVY261882:LVY261905 MFU261882:MFU261905 MPQ261882:MPQ261905 MZM261882:MZM261905 NJI261882:NJI261905 NTE261882:NTE261905 ODA261882:ODA261905 OMW261882:OMW261905 OWS261882:OWS261905 PGO261882:PGO261905 PQK261882:PQK261905 QAG261882:QAG261905 QKC261882:QKC261905 QTY261882:QTY261905 RDU261882:RDU261905 RNQ261882:RNQ261905 RXM261882:RXM261905 SHI261882:SHI261905 SRE261882:SRE261905 TBA261882:TBA261905 TKW261882:TKW261905 TUS261882:TUS261905 UEO261882:UEO261905 UOK261882:UOK261905 UYG261882:UYG261905 VIC261882:VIC261905 VRY261882:VRY261905 WBU261882:WBU261905 WLQ261882:WLQ261905 WVM261882:WVM261905 JA327418:JA327441 SW327418:SW327441 ACS327418:ACS327441 AMO327418:AMO327441 AWK327418:AWK327441 BGG327418:BGG327441 BQC327418:BQC327441 BZY327418:BZY327441 CJU327418:CJU327441 CTQ327418:CTQ327441 DDM327418:DDM327441 DNI327418:DNI327441 DXE327418:DXE327441 EHA327418:EHA327441 EQW327418:EQW327441 FAS327418:FAS327441 FKO327418:FKO327441 FUK327418:FUK327441 GEG327418:GEG327441 GOC327418:GOC327441 GXY327418:GXY327441 HHU327418:HHU327441 HRQ327418:HRQ327441 IBM327418:IBM327441 ILI327418:ILI327441 IVE327418:IVE327441 JFA327418:JFA327441 JOW327418:JOW327441 JYS327418:JYS327441 KIO327418:KIO327441 KSK327418:KSK327441 LCG327418:LCG327441 LMC327418:LMC327441 LVY327418:LVY327441 MFU327418:MFU327441 MPQ327418:MPQ327441 MZM327418:MZM327441 NJI327418:NJI327441 NTE327418:NTE327441 ODA327418:ODA327441 OMW327418:OMW327441 OWS327418:OWS327441 PGO327418:PGO327441 PQK327418:PQK327441 QAG327418:QAG327441 QKC327418:QKC327441 QTY327418:QTY327441 RDU327418:RDU327441 RNQ327418:RNQ327441 RXM327418:RXM327441 SHI327418:SHI327441 SRE327418:SRE327441 TBA327418:TBA327441 TKW327418:TKW327441 TUS327418:TUS327441 UEO327418:UEO327441 UOK327418:UOK327441 UYG327418:UYG327441 VIC327418:VIC327441 VRY327418:VRY327441 WBU327418:WBU327441 WLQ327418:WLQ327441 WVM327418:WVM327441 JA392954:JA392977 SW392954:SW392977 ACS392954:ACS392977 AMO392954:AMO392977 AWK392954:AWK392977 BGG392954:BGG392977 BQC392954:BQC392977 BZY392954:BZY392977 CJU392954:CJU392977 CTQ392954:CTQ392977 DDM392954:DDM392977 DNI392954:DNI392977 DXE392954:DXE392977 EHA392954:EHA392977 EQW392954:EQW392977 FAS392954:FAS392977 FKO392954:FKO392977 FUK392954:FUK392977 GEG392954:GEG392977 GOC392954:GOC392977 GXY392954:GXY392977 HHU392954:HHU392977 HRQ392954:HRQ392977 IBM392954:IBM392977 ILI392954:ILI392977 IVE392954:IVE392977 JFA392954:JFA392977 JOW392954:JOW392977 JYS392954:JYS392977 KIO392954:KIO392977 KSK392954:KSK392977 LCG392954:LCG392977 LMC392954:LMC392977 LVY392954:LVY392977 MFU392954:MFU392977 MPQ392954:MPQ392977 MZM392954:MZM392977 NJI392954:NJI392977 NTE392954:NTE392977 ODA392954:ODA392977 OMW392954:OMW392977 OWS392954:OWS392977 PGO392954:PGO392977 PQK392954:PQK392977 QAG392954:QAG392977 QKC392954:QKC392977 QTY392954:QTY392977 RDU392954:RDU392977 RNQ392954:RNQ392977 RXM392954:RXM392977 SHI392954:SHI392977 SRE392954:SRE392977 TBA392954:TBA392977 TKW392954:TKW392977 TUS392954:TUS392977 UEO392954:UEO392977 UOK392954:UOK392977 UYG392954:UYG392977 VIC392954:VIC392977 VRY392954:VRY392977 WBU392954:WBU392977 WLQ392954:WLQ392977 WVM392954:WVM392977 JA458490:JA458513 SW458490:SW458513 ACS458490:ACS458513 AMO458490:AMO458513 AWK458490:AWK458513 BGG458490:BGG458513 BQC458490:BQC458513 BZY458490:BZY458513 CJU458490:CJU458513 CTQ458490:CTQ458513 DDM458490:DDM458513 DNI458490:DNI458513 DXE458490:DXE458513 EHA458490:EHA458513 EQW458490:EQW458513 FAS458490:FAS458513 FKO458490:FKO458513 FUK458490:FUK458513 GEG458490:GEG458513 GOC458490:GOC458513 GXY458490:GXY458513 HHU458490:HHU458513 HRQ458490:HRQ458513 IBM458490:IBM458513 ILI458490:ILI458513 IVE458490:IVE458513 JFA458490:JFA458513 JOW458490:JOW458513 JYS458490:JYS458513 KIO458490:KIO458513 KSK458490:KSK458513 LCG458490:LCG458513 LMC458490:LMC458513 LVY458490:LVY458513 MFU458490:MFU458513 MPQ458490:MPQ458513 MZM458490:MZM458513 NJI458490:NJI458513 NTE458490:NTE458513 ODA458490:ODA458513 OMW458490:OMW458513 OWS458490:OWS458513 PGO458490:PGO458513 PQK458490:PQK458513 QAG458490:QAG458513 QKC458490:QKC458513 QTY458490:QTY458513 RDU458490:RDU458513 RNQ458490:RNQ458513 RXM458490:RXM458513 SHI458490:SHI458513 SRE458490:SRE458513 TBA458490:TBA458513 TKW458490:TKW458513 TUS458490:TUS458513 UEO458490:UEO458513 UOK458490:UOK458513 UYG458490:UYG458513 VIC458490:VIC458513 VRY458490:VRY458513 WBU458490:WBU458513 WLQ458490:WLQ458513 WVM458490:WVM458513 JA524026:JA524049 SW524026:SW524049 ACS524026:ACS524049 AMO524026:AMO524049 AWK524026:AWK524049 BGG524026:BGG524049 BQC524026:BQC524049 BZY524026:BZY524049 CJU524026:CJU524049 CTQ524026:CTQ524049 DDM524026:DDM524049 DNI524026:DNI524049 DXE524026:DXE524049 EHA524026:EHA524049 EQW524026:EQW524049 FAS524026:FAS524049 FKO524026:FKO524049 FUK524026:FUK524049 GEG524026:GEG524049 GOC524026:GOC524049 GXY524026:GXY524049 HHU524026:HHU524049 HRQ524026:HRQ524049 IBM524026:IBM524049 ILI524026:ILI524049 IVE524026:IVE524049 JFA524026:JFA524049 JOW524026:JOW524049 JYS524026:JYS524049 KIO524026:KIO524049 KSK524026:KSK524049 LCG524026:LCG524049 LMC524026:LMC524049 LVY524026:LVY524049 MFU524026:MFU524049 MPQ524026:MPQ524049 MZM524026:MZM524049 NJI524026:NJI524049 NTE524026:NTE524049 ODA524026:ODA524049 OMW524026:OMW524049 OWS524026:OWS524049 PGO524026:PGO524049 PQK524026:PQK524049 QAG524026:QAG524049 QKC524026:QKC524049 QTY524026:QTY524049 RDU524026:RDU524049 RNQ524026:RNQ524049 RXM524026:RXM524049 SHI524026:SHI524049 SRE524026:SRE524049 TBA524026:TBA524049 TKW524026:TKW524049 TUS524026:TUS524049 UEO524026:UEO524049 UOK524026:UOK524049 UYG524026:UYG524049 VIC524026:VIC524049 VRY524026:VRY524049 WBU524026:WBU524049 WLQ524026:WLQ524049 WVM524026:WVM524049 JA589562:JA589585 SW589562:SW589585 ACS589562:ACS589585 AMO589562:AMO589585 AWK589562:AWK589585 BGG589562:BGG589585 BQC589562:BQC589585 BZY589562:BZY589585 CJU589562:CJU589585 CTQ589562:CTQ589585 DDM589562:DDM589585 DNI589562:DNI589585 DXE589562:DXE589585 EHA589562:EHA589585 EQW589562:EQW589585 FAS589562:FAS589585 FKO589562:FKO589585 FUK589562:FUK589585 GEG589562:GEG589585 GOC589562:GOC589585 GXY589562:GXY589585 HHU589562:HHU589585 HRQ589562:HRQ589585 IBM589562:IBM589585 ILI589562:ILI589585 IVE589562:IVE589585 JFA589562:JFA589585 JOW589562:JOW589585 JYS589562:JYS589585 KIO589562:KIO589585 KSK589562:KSK589585 LCG589562:LCG589585 LMC589562:LMC589585 LVY589562:LVY589585 MFU589562:MFU589585 MPQ589562:MPQ589585 MZM589562:MZM589585 NJI589562:NJI589585 NTE589562:NTE589585 ODA589562:ODA589585 OMW589562:OMW589585 OWS589562:OWS589585 PGO589562:PGO589585 PQK589562:PQK589585 QAG589562:QAG589585 QKC589562:QKC589585 QTY589562:QTY589585 RDU589562:RDU589585 RNQ589562:RNQ589585 RXM589562:RXM589585 SHI589562:SHI589585 SRE589562:SRE589585 TBA589562:TBA589585 TKW589562:TKW589585 TUS589562:TUS589585 UEO589562:UEO589585 UOK589562:UOK589585 UYG589562:UYG589585 VIC589562:VIC589585 VRY589562:VRY589585 WBU589562:WBU589585 WLQ589562:WLQ589585 WVM589562:WVM589585 JA655098:JA655121 SW655098:SW655121 ACS655098:ACS655121 AMO655098:AMO655121 AWK655098:AWK655121 BGG655098:BGG655121 BQC655098:BQC655121 BZY655098:BZY655121 CJU655098:CJU655121 CTQ655098:CTQ655121 DDM655098:DDM655121 DNI655098:DNI655121 DXE655098:DXE655121 EHA655098:EHA655121 EQW655098:EQW655121 FAS655098:FAS655121 FKO655098:FKO655121 FUK655098:FUK655121 GEG655098:GEG655121 GOC655098:GOC655121 GXY655098:GXY655121 HHU655098:HHU655121 HRQ655098:HRQ655121 IBM655098:IBM655121 ILI655098:ILI655121 IVE655098:IVE655121 JFA655098:JFA655121 JOW655098:JOW655121 JYS655098:JYS655121 KIO655098:KIO655121 KSK655098:KSK655121 LCG655098:LCG655121 LMC655098:LMC655121 LVY655098:LVY655121 MFU655098:MFU655121 MPQ655098:MPQ655121 MZM655098:MZM655121 NJI655098:NJI655121 NTE655098:NTE655121 ODA655098:ODA655121 OMW655098:OMW655121 OWS655098:OWS655121 PGO655098:PGO655121 PQK655098:PQK655121 QAG655098:QAG655121 QKC655098:QKC655121 QTY655098:QTY655121 RDU655098:RDU655121 RNQ655098:RNQ655121 RXM655098:RXM655121 SHI655098:SHI655121 SRE655098:SRE655121 TBA655098:TBA655121 TKW655098:TKW655121 TUS655098:TUS655121 UEO655098:UEO655121 UOK655098:UOK655121 UYG655098:UYG655121 VIC655098:VIC655121 VRY655098:VRY655121 WBU655098:WBU655121 WLQ655098:WLQ655121 WVM655098:WVM655121 JA720634:JA720657 SW720634:SW720657 ACS720634:ACS720657 AMO720634:AMO720657 AWK720634:AWK720657 BGG720634:BGG720657 BQC720634:BQC720657 BZY720634:BZY720657 CJU720634:CJU720657 CTQ720634:CTQ720657 DDM720634:DDM720657 DNI720634:DNI720657 DXE720634:DXE720657 EHA720634:EHA720657 EQW720634:EQW720657 FAS720634:FAS720657 FKO720634:FKO720657 FUK720634:FUK720657 GEG720634:GEG720657 GOC720634:GOC720657 GXY720634:GXY720657 HHU720634:HHU720657 HRQ720634:HRQ720657 IBM720634:IBM720657 ILI720634:ILI720657 IVE720634:IVE720657 JFA720634:JFA720657 JOW720634:JOW720657 JYS720634:JYS720657 KIO720634:KIO720657 KSK720634:KSK720657 LCG720634:LCG720657 LMC720634:LMC720657 LVY720634:LVY720657 MFU720634:MFU720657 MPQ720634:MPQ720657 MZM720634:MZM720657 NJI720634:NJI720657 NTE720634:NTE720657 ODA720634:ODA720657 OMW720634:OMW720657 OWS720634:OWS720657 PGO720634:PGO720657 PQK720634:PQK720657 QAG720634:QAG720657 QKC720634:QKC720657 QTY720634:QTY720657 RDU720634:RDU720657 RNQ720634:RNQ720657 RXM720634:RXM720657 SHI720634:SHI720657 SRE720634:SRE720657 TBA720634:TBA720657 TKW720634:TKW720657 TUS720634:TUS720657 UEO720634:UEO720657 UOK720634:UOK720657 UYG720634:UYG720657 VIC720634:VIC720657 VRY720634:VRY720657 WBU720634:WBU720657 WLQ720634:WLQ720657 WVM720634:WVM720657 JA786170:JA786193 SW786170:SW786193 ACS786170:ACS786193 AMO786170:AMO786193 AWK786170:AWK786193 BGG786170:BGG786193 BQC786170:BQC786193 BZY786170:BZY786193 CJU786170:CJU786193 CTQ786170:CTQ786193 DDM786170:DDM786193 DNI786170:DNI786193 DXE786170:DXE786193 EHA786170:EHA786193 EQW786170:EQW786193 FAS786170:FAS786193 FKO786170:FKO786193 FUK786170:FUK786193 GEG786170:GEG786193 GOC786170:GOC786193 GXY786170:GXY786193 HHU786170:HHU786193 HRQ786170:HRQ786193 IBM786170:IBM786193 ILI786170:ILI786193 IVE786170:IVE786193 JFA786170:JFA786193 JOW786170:JOW786193 JYS786170:JYS786193 KIO786170:KIO786193 KSK786170:KSK786193 LCG786170:LCG786193 LMC786170:LMC786193 LVY786170:LVY786193 MFU786170:MFU786193 MPQ786170:MPQ786193 MZM786170:MZM786193 NJI786170:NJI786193 NTE786170:NTE786193 ODA786170:ODA786193 OMW786170:OMW786193 OWS786170:OWS786193 PGO786170:PGO786193 PQK786170:PQK786193 QAG786170:QAG786193 QKC786170:QKC786193 QTY786170:QTY786193 RDU786170:RDU786193 RNQ786170:RNQ786193 RXM786170:RXM786193 SHI786170:SHI786193 SRE786170:SRE786193 TBA786170:TBA786193 TKW786170:TKW786193 TUS786170:TUS786193 UEO786170:UEO786193 UOK786170:UOK786193 UYG786170:UYG786193 VIC786170:VIC786193 VRY786170:VRY786193 WBU786170:WBU786193 WLQ786170:WLQ786193 WVM786170:WVM786193 JA851706:JA851729 SW851706:SW851729 ACS851706:ACS851729 AMO851706:AMO851729 AWK851706:AWK851729 BGG851706:BGG851729 BQC851706:BQC851729 BZY851706:BZY851729 CJU851706:CJU851729 CTQ851706:CTQ851729 DDM851706:DDM851729 DNI851706:DNI851729 DXE851706:DXE851729 EHA851706:EHA851729 EQW851706:EQW851729 FAS851706:FAS851729 FKO851706:FKO851729 FUK851706:FUK851729 GEG851706:GEG851729 GOC851706:GOC851729 GXY851706:GXY851729 HHU851706:HHU851729 HRQ851706:HRQ851729 IBM851706:IBM851729 ILI851706:ILI851729 IVE851706:IVE851729 JFA851706:JFA851729 JOW851706:JOW851729 JYS851706:JYS851729 KIO851706:KIO851729 KSK851706:KSK851729 LCG851706:LCG851729 LMC851706:LMC851729 LVY851706:LVY851729 MFU851706:MFU851729 MPQ851706:MPQ851729 MZM851706:MZM851729 NJI851706:NJI851729 NTE851706:NTE851729 ODA851706:ODA851729 OMW851706:OMW851729 OWS851706:OWS851729 PGO851706:PGO851729 PQK851706:PQK851729 QAG851706:QAG851729 QKC851706:QKC851729 QTY851706:QTY851729 RDU851706:RDU851729 RNQ851706:RNQ851729 RXM851706:RXM851729 SHI851706:SHI851729 SRE851706:SRE851729 TBA851706:TBA851729 TKW851706:TKW851729 TUS851706:TUS851729 UEO851706:UEO851729 UOK851706:UOK851729 UYG851706:UYG851729 VIC851706:VIC851729 VRY851706:VRY851729 WBU851706:WBU851729 WLQ851706:WLQ851729 WVM851706:WVM851729 JA917242:JA917265 SW917242:SW917265 ACS917242:ACS917265 AMO917242:AMO917265 AWK917242:AWK917265 BGG917242:BGG917265 BQC917242:BQC917265 BZY917242:BZY917265 CJU917242:CJU917265 CTQ917242:CTQ917265 DDM917242:DDM917265 DNI917242:DNI917265 DXE917242:DXE917265 EHA917242:EHA917265 EQW917242:EQW917265 FAS917242:FAS917265 FKO917242:FKO917265 FUK917242:FUK917265 GEG917242:GEG917265 GOC917242:GOC917265 GXY917242:GXY917265 HHU917242:HHU917265 HRQ917242:HRQ917265 IBM917242:IBM917265 ILI917242:ILI917265 IVE917242:IVE917265 JFA917242:JFA917265 JOW917242:JOW917265 JYS917242:JYS917265 KIO917242:KIO917265 KSK917242:KSK917265 LCG917242:LCG917265 LMC917242:LMC917265 LVY917242:LVY917265 MFU917242:MFU917265 MPQ917242:MPQ917265 MZM917242:MZM917265 NJI917242:NJI917265 NTE917242:NTE917265 ODA917242:ODA917265 OMW917242:OMW917265 OWS917242:OWS917265 PGO917242:PGO917265 PQK917242:PQK917265 QAG917242:QAG917265 QKC917242:QKC917265 QTY917242:QTY917265 RDU917242:RDU917265 RNQ917242:RNQ917265 RXM917242:RXM917265 SHI917242:SHI917265 SRE917242:SRE917265 TBA917242:TBA917265 TKW917242:TKW917265 TUS917242:TUS917265 UEO917242:UEO917265 UOK917242:UOK917265 UYG917242:UYG917265 VIC917242:VIC917265 VRY917242:VRY917265 WBU917242:WBU917265 WLQ917242:WLQ917265 WVM917242:WVM917265 JA982778:JA982801 SW982778:SW982801 ACS982778:ACS982801 AMO982778:AMO982801 AWK982778:AWK982801 BGG982778:BGG982801 BQC982778:BQC982801 BZY982778:BZY982801 CJU982778:CJU982801 CTQ982778:CTQ982801 DDM982778:DDM982801 DNI982778:DNI982801 DXE982778:DXE982801 EHA982778:EHA982801 EQW982778:EQW982801 FAS982778:FAS982801 FKO982778:FKO982801 FUK982778:FUK982801 GEG982778:GEG982801 GOC982778:GOC982801 GXY982778:GXY982801 HHU982778:HHU982801 HRQ982778:HRQ982801 IBM982778:IBM982801 ILI982778:ILI982801 IVE982778:IVE982801 JFA982778:JFA982801 JOW982778:JOW982801 JYS982778:JYS982801 KIO982778:KIO982801 KSK982778:KSK982801 LCG982778:LCG982801 LMC982778:LMC982801 LVY982778:LVY982801 MFU982778:MFU982801 MPQ982778:MPQ982801 MZM982778:MZM982801 NJI982778:NJI982801 NTE982778:NTE982801 ODA982778:ODA982801 OMW982778:OMW982801 OWS982778:OWS982801 PGO982778:PGO982801 PQK982778:PQK982801 QAG982778:QAG982801 QKC982778:QKC982801 QTY982778:QTY982801 RDU982778:RDU982801 RNQ982778:RNQ982801 RXM982778:RXM982801 SHI982778:SHI982801 SRE982778:SRE982801 TBA982778:TBA982801 TKW982778:TKW982801 TUS982778:TUS982801 UEO982778:UEO982801 UOK982778:UOK982801 UYG982778:UYG982801 VIC982778:VIC982801 VRY982778:VRY982801 WBU982778:WBU982801 WLQ982778:WLQ982801 F982778:F982801 F917242:F917265 F851706:F851729 F786170:F786193 F720634:F720657 F655098:F655121 F589562:F589585 F524026:F524049 F458490:F458513 F392954:F392977 F327418:F327441 F261882:F261905 F196346:F196369 F130810:F130833 F65274:F65297 G982792:G982801 G917256:G917265 G851720:G851729 G786184:G786193 G720648:G720657 G655112:G655121 G589576:G589585 G524040:G524049 G458504:G458513 G392968:G392977 G327432:G327441 G261896:G261905 G196360:G196369 G130824:G130833 G65288:G65297" xr:uid="{00000000-0002-0000-2400-000000000000}">
      <formula1>"Initiation, Planning, Design, Builld, Test, Deploy, Close"</formula1>
    </dataValidation>
    <dataValidation type="list" allowBlank="1" showInputMessage="1" showErrorMessage="1" sqref="IZ65274:IZ65297 SV65274:SV65297 ACR65274:ACR65297 AMN65274:AMN65297 AWJ65274:AWJ65297 BGF65274:BGF65297 BQB65274:BQB65297 BZX65274:BZX65297 CJT65274:CJT65297 CTP65274:CTP65297 DDL65274:DDL65297 DNH65274:DNH65297 DXD65274:DXD65297 EGZ65274:EGZ65297 EQV65274:EQV65297 FAR65274:FAR65297 FKN65274:FKN65297 FUJ65274:FUJ65297 GEF65274:GEF65297 GOB65274:GOB65297 GXX65274:GXX65297 HHT65274:HHT65297 HRP65274:HRP65297 IBL65274:IBL65297 ILH65274:ILH65297 IVD65274:IVD65297 JEZ65274:JEZ65297 JOV65274:JOV65297 JYR65274:JYR65297 KIN65274:KIN65297 KSJ65274:KSJ65297 LCF65274:LCF65297 LMB65274:LMB65297 LVX65274:LVX65297 MFT65274:MFT65297 MPP65274:MPP65297 MZL65274:MZL65297 NJH65274:NJH65297 NTD65274:NTD65297 OCZ65274:OCZ65297 OMV65274:OMV65297 OWR65274:OWR65297 PGN65274:PGN65297 PQJ65274:PQJ65297 QAF65274:QAF65297 QKB65274:QKB65297 QTX65274:QTX65297 RDT65274:RDT65297 RNP65274:RNP65297 RXL65274:RXL65297 SHH65274:SHH65297 SRD65274:SRD65297 TAZ65274:TAZ65297 TKV65274:TKV65297 TUR65274:TUR65297 UEN65274:UEN65297 UOJ65274:UOJ65297 UYF65274:UYF65297 VIB65274:VIB65297 VRX65274:VRX65297 WBT65274:WBT65297 WLP65274:WLP65297 WVL65274:WVL65297 IZ130810:IZ130833 SV130810:SV130833 ACR130810:ACR130833 AMN130810:AMN130833 AWJ130810:AWJ130833 BGF130810:BGF130833 BQB130810:BQB130833 BZX130810:BZX130833 CJT130810:CJT130833 CTP130810:CTP130833 DDL130810:DDL130833 DNH130810:DNH130833 DXD130810:DXD130833 EGZ130810:EGZ130833 EQV130810:EQV130833 FAR130810:FAR130833 FKN130810:FKN130833 FUJ130810:FUJ130833 GEF130810:GEF130833 GOB130810:GOB130833 GXX130810:GXX130833 HHT130810:HHT130833 HRP130810:HRP130833 IBL130810:IBL130833 ILH130810:ILH130833 IVD130810:IVD130833 JEZ130810:JEZ130833 JOV130810:JOV130833 JYR130810:JYR130833 KIN130810:KIN130833 KSJ130810:KSJ130833 LCF130810:LCF130833 LMB130810:LMB130833 LVX130810:LVX130833 MFT130810:MFT130833 MPP130810:MPP130833 MZL130810:MZL130833 NJH130810:NJH130833 NTD130810:NTD130833 OCZ130810:OCZ130833 OMV130810:OMV130833 OWR130810:OWR130833 PGN130810:PGN130833 PQJ130810:PQJ130833 QAF130810:QAF130833 QKB130810:QKB130833 QTX130810:QTX130833 RDT130810:RDT130833 RNP130810:RNP130833 RXL130810:RXL130833 SHH130810:SHH130833 SRD130810:SRD130833 TAZ130810:TAZ130833 TKV130810:TKV130833 TUR130810:TUR130833 UEN130810:UEN130833 UOJ130810:UOJ130833 UYF130810:UYF130833 VIB130810:VIB130833 VRX130810:VRX130833 WBT130810:WBT130833 WLP130810:WLP130833 WVL130810:WVL130833 IZ196346:IZ196369 SV196346:SV196369 ACR196346:ACR196369 AMN196346:AMN196369 AWJ196346:AWJ196369 BGF196346:BGF196369 BQB196346:BQB196369 BZX196346:BZX196369 CJT196346:CJT196369 CTP196346:CTP196369 DDL196346:DDL196369 DNH196346:DNH196369 DXD196346:DXD196369 EGZ196346:EGZ196369 EQV196346:EQV196369 FAR196346:FAR196369 FKN196346:FKN196369 FUJ196346:FUJ196369 GEF196346:GEF196369 GOB196346:GOB196369 GXX196346:GXX196369 HHT196346:HHT196369 HRP196346:HRP196369 IBL196346:IBL196369 ILH196346:ILH196369 IVD196346:IVD196369 JEZ196346:JEZ196369 JOV196346:JOV196369 JYR196346:JYR196369 KIN196346:KIN196369 KSJ196346:KSJ196369 LCF196346:LCF196369 LMB196346:LMB196369 LVX196346:LVX196369 MFT196346:MFT196369 MPP196346:MPP196369 MZL196346:MZL196369 NJH196346:NJH196369 NTD196346:NTD196369 OCZ196346:OCZ196369 OMV196346:OMV196369 OWR196346:OWR196369 PGN196346:PGN196369 PQJ196346:PQJ196369 QAF196346:QAF196369 QKB196346:QKB196369 QTX196346:QTX196369 RDT196346:RDT196369 RNP196346:RNP196369 RXL196346:RXL196369 SHH196346:SHH196369 SRD196346:SRD196369 TAZ196346:TAZ196369 TKV196346:TKV196369 TUR196346:TUR196369 UEN196346:UEN196369 UOJ196346:UOJ196369 UYF196346:UYF196369 VIB196346:VIB196369 VRX196346:VRX196369 WBT196346:WBT196369 WLP196346:WLP196369 WVL196346:WVL196369 IZ261882:IZ261905 SV261882:SV261905 ACR261882:ACR261905 AMN261882:AMN261905 AWJ261882:AWJ261905 BGF261882:BGF261905 BQB261882:BQB261905 BZX261882:BZX261905 CJT261882:CJT261905 CTP261882:CTP261905 DDL261882:DDL261905 DNH261882:DNH261905 DXD261882:DXD261905 EGZ261882:EGZ261905 EQV261882:EQV261905 FAR261882:FAR261905 FKN261882:FKN261905 FUJ261882:FUJ261905 GEF261882:GEF261905 GOB261882:GOB261905 GXX261882:GXX261905 HHT261882:HHT261905 HRP261882:HRP261905 IBL261882:IBL261905 ILH261882:ILH261905 IVD261882:IVD261905 JEZ261882:JEZ261905 JOV261882:JOV261905 JYR261882:JYR261905 KIN261882:KIN261905 KSJ261882:KSJ261905 LCF261882:LCF261905 LMB261882:LMB261905 LVX261882:LVX261905 MFT261882:MFT261905 MPP261882:MPP261905 MZL261882:MZL261905 NJH261882:NJH261905 NTD261882:NTD261905 OCZ261882:OCZ261905 OMV261882:OMV261905 OWR261882:OWR261905 PGN261882:PGN261905 PQJ261882:PQJ261905 QAF261882:QAF261905 QKB261882:QKB261905 QTX261882:QTX261905 RDT261882:RDT261905 RNP261882:RNP261905 RXL261882:RXL261905 SHH261882:SHH261905 SRD261882:SRD261905 TAZ261882:TAZ261905 TKV261882:TKV261905 TUR261882:TUR261905 UEN261882:UEN261905 UOJ261882:UOJ261905 UYF261882:UYF261905 VIB261882:VIB261905 VRX261882:VRX261905 WBT261882:WBT261905 WLP261882:WLP261905 WVL261882:WVL261905 IZ327418:IZ327441 SV327418:SV327441 ACR327418:ACR327441 AMN327418:AMN327441 AWJ327418:AWJ327441 BGF327418:BGF327441 BQB327418:BQB327441 BZX327418:BZX327441 CJT327418:CJT327441 CTP327418:CTP327441 DDL327418:DDL327441 DNH327418:DNH327441 DXD327418:DXD327441 EGZ327418:EGZ327441 EQV327418:EQV327441 FAR327418:FAR327441 FKN327418:FKN327441 FUJ327418:FUJ327441 GEF327418:GEF327441 GOB327418:GOB327441 GXX327418:GXX327441 HHT327418:HHT327441 HRP327418:HRP327441 IBL327418:IBL327441 ILH327418:ILH327441 IVD327418:IVD327441 JEZ327418:JEZ327441 JOV327418:JOV327441 JYR327418:JYR327441 KIN327418:KIN327441 KSJ327418:KSJ327441 LCF327418:LCF327441 LMB327418:LMB327441 LVX327418:LVX327441 MFT327418:MFT327441 MPP327418:MPP327441 MZL327418:MZL327441 NJH327418:NJH327441 NTD327418:NTD327441 OCZ327418:OCZ327441 OMV327418:OMV327441 OWR327418:OWR327441 PGN327418:PGN327441 PQJ327418:PQJ327441 QAF327418:QAF327441 QKB327418:QKB327441 QTX327418:QTX327441 RDT327418:RDT327441 RNP327418:RNP327441 RXL327418:RXL327441 SHH327418:SHH327441 SRD327418:SRD327441 TAZ327418:TAZ327441 TKV327418:TKV327441 TUR327418:TUR327441 UEN327418:UEN327441 UOJ327418:UOJ327441 UYF327418:UYF327441 VIB327418:VIB327441 VRX327418:VRX327441 WBT327418:WBT327441 WLP327418:WLP327441 WVL327418:WVL327441 IZ392954:IZ392977 SV392954:SV392977 ACR392954:ACR392977 AMN392954:AMN392977 AWJ392954:AWJ392977 BGF392954:BGF392977 BQB392954:BQB392977 BZX392954:BZX392977 CJT392954:CJT392977 CTP392954:CTP392977 DDL392954:DDL392977 DNH392954:DNH392977 DXD392954:DXD392977 EGZ392954:EGZ392977 EQV392954:EQV392977 FAR392954:FAR392977 FKN392954:FKN392977 FUJ392954:FUJ392977 GEF392954:GEF392977 GOB392954:GOB392977 GXX392954:GXX392977 HHT392954:HHT392977 HRP392954:HRP392977 IBL392954:IBL392977 ILH392954:ILH392977 IVD392954:IVD392977 JEZ392954:JEZ392977 JOV392954:JOV392977 JYR392954:JYR392977 KIN392954:KIN392977 KSJ392954:KSJ392977 LCF392954:LCF392977 LMB392954:LMB392977 LVX392954:LVX392977 MFT392954:MFT392977 MPP392954:MPP392977 MZL392954:MZL392977 NJH392954:NJH392977 NTD392954:NTD392977 OCZ392954:OCZ392977 OMV392954:OMV392977 OWR392954:OWR392977 PGN392954:PGN392977 PQJ392954:PQJ392977 QAF392954:QAF392977 QKB392954:QKB392977 QTX392954:QTX392977 RDT392954:RDT392977 RNP392954:RNP392977 RXL392954:RXL392977 SHH392954:SHH392977 SRD392954:SRD392977 TAZ392954:TAZ392977 TKV392954:TKV392977 TUR392954:TUR392977 UEN392954:UEN392977 UOJ392954:UOJ392977 UYF392954:UYF392977 VIB392954:VIB392977 VRX392954:VRX392977 WBT392954:WBT392977 WLP392954:WLP392977 WVL392954:WVL392977 IZ458490:IZ458513 SV458490:SV458513 ACR458490:ACR458513 AMN458490:AMN458513 AWJ458490:AWJ458513 BGF458490:BGF458513 BQB458490:BQB458513 BZX458490:BZX458513 CJT458490:CJT458513 CTP458490:CTP458513 DDL458490:DDL458513 DNH458490:DNH458513 DXD458490:DXD458513 EGZ458490:EGZ458513 EQV458490:EQV458513 FAR458490:FAR458513 FKN458490:FKN458513 FUJ458490:FUJ458513 GEF458490:GEF458513 GOB458490:GOB458513 GXX458490:GXX458513 HHT458490:HHT458513 HRP458490:HRP458513 IBL458490:IBL458513 ILH458490:ILH458513 IVD458490:IVD458513 JEZ458490:JEZ458513 JOV458490:JOV458513 JYR458490:JYR458513 KIN458490:KIN458513 KSJ458490:KSJ458513 LCF458490:LCF458513 LMB458490:LMB458513 LVX458490:LVX458513 MFT458490:MFT458513 MPP458490:MPP458513 MZL458490:MZL458513 NJH458490:NJH458513 NTD458490:NTD458513 OCZ458490:OCZ458513 OMV458490:OMV458513 OWR458490:OWR458513 PGN458490:PGN458513 PQJ458490:PQJ458513 QAF458490:QAF458513 QKB458490:QKB458513 QTX458490:QTX458513 RDT458490:RDT458513 RNP458490:RNP458513 RXL458490:RXL458513 SHH458490:SHH458513 SRD458490:SRD458513 TAZ458490:TAZ458513 TKV458490:TKV458513 TUR458490:TUR458513 UEN458490:UEN458513 UOJ458490:UOJ458513 UYF458490:UYF458513 VIB458490:VIB458513 VRX458490:VRX458513 WBT458490:WBT458513 WLP458490:WLP458513 WVL458490:WVL458513 IZ524026:IZ524049 SV524026:SV524049 ACR524026:ACR524049 AMN524026:AMN524049 AWJ524026:AWJ524049 BGF524026:BGF524049 BQB524026:BQB524049 BZX524026:BZX524049 CJT524026:CJT524049 CTP524026:CTP524049 DDL524026:DDL524049 DNH524026:DNH524049 DXD524026:DXD524049 EGZ524026:EGZ524049 EQV524026:EQV524049 FAR524026:FAR524049 FKN524026:FKN524049 FUJ524026:FUJ524049 GEF524026:GEF524049 GOB524026:GOB524049 GXX524026:GXX524049 HHT524026:HHT524049 HRP524026:HRP524049 IBL524026:IBL524049 ILH524026:ILH524049 IVD524026:IVD524049 JEZ524026:JEZ524049 JOV524026:JOV524049 JYR524026:JYR524049 KIN524026:KIN524049 KSJ524026:KSJ524049 LCF524026:LCF524049 LMB524026:LMB524049 LVX524026:LVX524049 MFT524026:MFT524049 MPP524026:MPP524049 MZL524026:MZL524049 NJH524026:NJH524049 NTD524026:NTD524049 OCZ524026:OCZ524049 OMV524026:OMV524049 OWR524026:OWR524049 PGN524026:PGN524049 PQJ524026:PQJ524049 QAF524026:QAF524049 QKB524026:QKB524049 QTX524026:QTX524049 RDT524026:RDT524049 RNP524026:RNP524049 RXL524026:RXL524049 SHH524026:SHH524049 SRD524026:SRD524049 TAZ524026:TAZ524049 TKV524026:TKV524049 TUR524026:TUR524049 UEN524026:UEN524049 UOJ524026:UOJ524049 UYF524026:UYF524049 VIB524026:VIB524049 VRX524026:VRX524049 WBT524026:WBT524049 WLP524026:WLP524049 WVL524026:WVL524049 IZ589562:IZ589585 SV589562:SV589585 ACR589562:ACR589585 AMN589562:AMN589585 AWJ589562:AWJ589585 BGF589562:BGF589585 BQB589562:BQB589585 BZX589562:BZX589585 CJT589562:CJT589585 CTP589562:CTP589585 DDL589562:DDL589585 DNH589562:DNH589585 DXD589562:DXD589585 EGZ589562:EGZ589585 EQV589562:EQV589585 FAR589562:FAR589585 FKN589562:FKN589585 FUJ589562:FUJ589585 GEF589562:GEF589585 GOB589562:GOB589585 GXX589562:GXX589585 HHT589562:HHT589585 HRP589562:HRP589585 IBL589562:IBL589585 ILH589562:ILH589585 IVD589562:IVD589585 JEZ589562:JEZ589585 JOV589562:JOV589585 JYR589562:JYR589585 KIN589562:KIN589585 KSJ589562:KSJ589585 LCF589562:LCF589585 LMB589562:LMB589585 LVX589562:LVX589585 MFT589562:MFT589585 MPP589562:MPP589585 MZL589562:MZL589585 NJH589562:NJH589585 NTD589562:NTD589585 OCZ589562:OCZ589585 OMV589562:OMV589585 OWR589562:OWR589585 PGN589562:PGN589585 PQJ589562:PQJ589585 QAF589562:QAF589585 QKB589562:QKB589585 QTX589562:QTX589585 RDT589562:RDT589585 RNP589562:RNP589585 RXL589562:RXL589585 SHH589562:SHH589585 SRD589562:SRD589585 TAZ589562:TAZ589585 TKV589562:TKV589585 TUR589562:TUR589585 UEN589562:UEN589585 UOJ589562:UOJ589585 UYF589562:UYF589585 VIB589562:VIB589585 VRX589562:VRX589585 WBT589562:WBT589585 WLP589562:WLP589585 WVL589562:WVL589585 IZ655098:IZ655121 SV655098:SV655121 ACR655098:ACR655121 AMN655098:AMN655121 AWJ655098:AWJ655121 BGF655098:BGF655121 BQB655098:BQB655121 BZX655098:BZX655121 CJT655098:CJT655121 CTP655098:CTP655121 DDL655098:DDL655121 DNH655098:DNH655121 DXD655098:DXD655121 EGZ655098:EGZ655121 EQV655098:EQV655121 FAR655098:FAR655121 FKN655098:FKN655121 FUJ655098:FUJ655121 GEF655098:GEF655121 GOB655098:GOB655121 GXX655098:GXX655121 HHT655098:HHT655121 HRP655098:HRP655121 IBL655098:IBL655121 ILH655098:ILH655121 IVD655098:IVD655121 JEZ655098:JEZ655121 JOV655098:JOV655121 JYR655098:JYR655121 KIN655098:KIN655121 KSJ655098:KSJ655121 LCF655098:LCF655121 LMB655098:LMB655121 LVX655098:LVX655121 MFT655098:MFT655121 MPP655098:MPP655121 MZL655098:MZL655121 NJH655098:NJH655121 NTD655098:NTD655121 OCZ655098:OCZ655121 OMV655098:OMV655121 OWR655098:OWR655121 PGN655098:PGN655121 PQJ655098:PQJ655121 QAF655098:QAF655121 QKB655098:QKB655121 QTX655098:QTX655121 RDT655098:RDT655121 RNP655098:RNP655121 RXL655098:RXL655121 SHH655098:SHH655121 SRD655098:SRD655121 TAZ655098:TAZ655121 TKV655098:TKV655121 TUR655098:TUR655121 UEN655098:UEN655121 UOJ655098:UOJ655121 UYF655098:UYF655121 VIB655098:VIB655121 VRX655098:VRX655121 WBT655098:WBT655121 WLP655098:WLP655121 WVL655098:WVL655121 IZ720634:IZ720657 SV720634:SV720657 ACR720634:ACR720657 AMN720634:AMN720657 AWJ720634:AWJ720657 BGF720634:BGF720657 BQB720634:BQB720657 BZX720634:BZX720657 CJT720634:CJT720657 CTP720634:CTP720657 DDL720634:DDL720657 DNH720634:DNH720657 DXD720634:DXD720657 EGZ720634:EGZ720657 EQV720634:EQV720657 FAR720634:FAR720657 FKN720634:FKN720657 FUJ720634:FUJ720657 GEF720634:GEF720657 GOB720634:GOB720657 GXX720634:GXX720657 HHT720634:HHT720657 HRP720634:HRP720657 IBL720634:IBL720657 ILH720634:ILH720657 IVD720634:IVD720657 JEZ720634:JEZ720657 JOV720634:JOV720657 JYR720634:JYR720657 KIN720634:KIN720657 KSJ720634:KSJ720657 LCF720634:LCF720657 LMB720634:LMB720657 LVX720634:LVX720657 MFT720634:MFT720657 MPP720634:MPP720657 MZL720634:MZL720657 NJH720634:NJH720657 NTD720634:NTD720657 OCZ720634:OCZ720657 OMV720634:OMV720657 OWR720634:OWR720657 PGN720634:PGN720657 PQJ720634:PQJ720657 QAF720634:QAF720657 QKB720634:QKB720657 QTX720634:QTX720657 RDT720634:RDT720657 RNP720634:RNP720657 RXL720634:RXL720657 SHH720634:SHH720657 SRD720634:SRD720657 TAZ720634:TAZ720657 TKV720634:TKV720657 TUR720634:TUR720657 UEN720634:UEN720657 UOJ720634:UOJ720657 UYF720634:UYF720657 VIB720634:VIB720657 VRX720634:VRX720657 WBT720634:WBT720657 WLP720634:WLP720657 WVL720634:WVL720657 IZ786170:IZ786193 SV786170:SV786193 ACR786170:ACR786193 AMN786170:AMN786193 AWJ786170:AWJ786193 BGF786170:BGF786193 BQB786170:BQB786193 BZX786170:BZX786193 CJT786170:CJT786193 CTP786170:CTP786193 DDL786170:DDL786193 DNH786170:DNH786193 DXD786170:DXD786193 EGZ786170:EGZ786193 EQV786170:EQV786193 FAR786170:FAR786193 FKN786170:FKN786193 FUJ786170:FUJ786193 GEF786170:GEF786193 GOB786170:GOB786193 GXX786170:GXX786193 HHT786170:HHT786193 HRP786170:HRP786193 IBL786170:IBL786193 ILH786170:ILH786193 IVD786170:IVD786193 JEZ786170:JEZ786193 JOV786170:JOV786193 JYR786170:JYR786193 KIN786170:KIN786193 KSJ786170:KSJ786193 LCF786170:LCF786193 LMB786170:LMB786193 LVX786170:LVX786193 MFT786170:MFT786193 MPP786170:MPP786193 MZL786170:MZL786193 NJH786170:NJH786193 NTD786170:NTD786193 OCZ786170:OCZ786193 OMV786170:OMV786193 OWR786170:OWR786193 PGN786170:PGN786193 PQJ786170:PQJ786193 QAF786170:QAF786193 QKB786170:QKB786193 QTX786170:QTX786193 RDT786170:RDT786193 RNP786170:RNP786193 RXL786170:RXL786193 SHH786170:SHH786193 SRD786170:SRD786193 TAZ786170:TAZ786193 TKV786170:TKV786193 TUR786170:TUR786193 UEN786170:UEN786193 UOJ786170:UOJ786193 UYF786170:UYF786193 VIB786170:VIB786193 VRX786170:VRX786193 WBT786170:WBT786193 WLP786170:WLP786193 WVL786170:WVL786193 IZ851706:IZ851729 SV851706:SV851729 ACR851706:ACR851729 AMN851706:AMN851729 AWJ851706:AWJ851729 BGF851706:BGF851729 BQB851706:BQB851729 BZX851706:BZX851729 CJT851706:CJT851729 CTP851706:CTP851729 DDL851706:DDL851729 DNH851706:DNH851729 DXD851706:DXD851729 EGZ851706:EGZ851729 EQV851706:EQV851729 FAR851706:FAR851729 FKN851706:FKN851729 FUJ851706:FUJ851729 GEF851706:GEF851729 GOB851706:GOB851729 GXX851706:GXX851729 HHT851706:HHT851729 HRP851706:HRP851729 IBL851706:IBL851729 ILH851706:ILH851729 IVD851706:IVD851729 JEZ851706:JEZ851729 JOV851706:JOV851729 JYR851706:JYR851729 KIN851706:KIN851729 KSJ851706:KSJ851729 LCF851706:LCF851729 LMB851706:LMB851729 LVX851706:LVX851729 MFT851706:MFT851729 MPP851706:MPP851729 MZL851706:MZL851729 NJH851706:NJH851729 NTD851706:NTD851729 OCZ851706:OCZ851729 OMV851706:OMV851729 OWR851706:OWR851729 PGN851706:PGN851729 PQJ851706:PQJ851729 QAF851706:QAF851729 QKB851706:QKB851729 QTX851706:QTX851729 RDT851706:RDT851729 RNP851706:RNP851729 RXL851706:RXL851729 SHH851706:SHH851729 SRD851706:SRD851729 TAZ851706:TAZ851729 TKV851706:TKV851729 TUR851706:TUR851729 UEN851706:UEN851729 UOJ851706:UOJ851729 UYF851706:UYF851729 VIB851706:VIB851729 VRX851706:VRX851729 WBT851706:WBT851729 WLP851706:WLP851729 WVL851706:WVL851729 IZ917242:IZ917265 SV917242:SV917265 ACR917242:ACR917265 AMN917242:AMN917265 AWJ917242:AWJ917265 BGF917242:BGF917265 BQB917242:BQB917265 BZX917242:BZX917265 CJT917242:CJT917265 CTP917242:CTP917265 DDL917242:DDL917265 DNH917242:DNH917265 DXD917242:DXD917265 EGZ917242:EGZ917265 EQV917242:EQV917265 FAR917242:FAR917265 FKN917242:FKN917265 FUJ917242:FUJ917265 GEF917242:GEF917265 GOB917242:GOB917265 GXX917242:GXX917265 HHT917242:HHT917265 HRP917242:HRP917265 IBL917242:IBL917265 ILH917242:ILH917265 IVD917242:IVD917265 JEZ917242:JEZ917265 JOV917242:JOV917265 JYR917242:JYR917265 KIN917242:KIN917265 KSJ917242:KSJ917265 LCF917242:LCF917265 LMB917242:LMB917265 LVX917242:LVX917265 MFT917242:MFT917265 MPP917242:MPP917265 MZL917242:MZL917265 NJH917242:NJH917265 NTD917242:NTD917265 OCZ917242:OCZ917265 OMV917242:OMV917265 OWR917242:OWR917265 PGN917242:PGN917265 PQJ917242:PQJ917265 QAF917242:QAF917265 QKB917242:QKB917265 QTX917242:QTX917265 RDT917242:RDT917265 RNP917242:RNP917265 RXL917242:RXL917265 SHH917242:SHH917265 SRD917242:SRD917265 TAZ917242:TAZ917265 TKV917242:TKV917265 TUR917242:TUR917265 UEN917242:UEN917265 UOJ917242:UOJ917265 UYF917242:UYF917265 VIB917242:VIB917265 VRX917242:VRX917265 WBT917242:WBT917265 WLP917242:WLP917265 WVL917242:WVL917265 IZ982778:IZ982801 SV982778:SV982801 ACR982778:ACR982801 AMN982778:AMN982801 AWJ982778:AWJ982801 BGF982778:BGF982801 BQB982778:BQB982801 BZX982778:BZX982801 CJT982778:CJT982801 CTP982778:CTP982801 DDL982778:DDL982801 DNH982778:DNH982801 DXD982778:DXD982801 EGZ982778:EGZ982801 EQV982778:EQV982801 FAR982778:FAR982801 FKN982778:FKN982801 FUJ982778:FUJ982801 GEF982778:GEF982801 GOB982778:GOB982801 GXX982778:GXX982801 HHT982778:HHT982801 HRP982778:HRP982801 IBL982778:IBL982801 ILH982778:ILH982801 IVD982778:IVD982801 JEZ982778:JEZ982801 JOV982778:JOV982801 JYR982778:JYR982801 KIN982778:KIN982801 KSJ982778:KSJ982801 LCF982778:LCF982801 LMB982778:LMB982801 LVX982778:LVX982801 MFT982778:MFT982801 MPP982778:MPP982801 MZL982778:MZL982801 NJH982778:NJH982801 NTD982778:NTD982801 OCZ982778:OCZ982801 OMV982778:OMV982801 OWR982778:OWR982801 PGN982778:PGN982801 PQJ982778:PQJ982801 QAF982778:QAF982801 QKB982778:QKB982801 QTX982778:QTX982801 RDT982778:RDT982801 RNP982778:RNP982801 RXL982778:RXL982801 SHH982778:SHH982801 SRD982778:SRD982801 TAZ982778:TAZ982801 TKV982778:TKV982801 TUR982778:TUR982801 UEN982778:UEN982801 UOJ982778:UOJ982801 UYF982778:UYF982801 VIB982778:VIB982801 VRX982778:VRX982801 WBT982778:WBT982801 WLP982778:WLP982801 WVL982778:WVL982801 E982778:E982801 E917242:E917265 E851706:E851729 E786170:E786193 E720634:E720657 E655098:E655121 E589562:E589585 E524026:E524049 E458490:E458513 E392954:E392977 E327418:E327441 E261882:E261905 E196346:E196369 E130810:E130833 E65274:E65297" xr:uid="{00000000-0002-0000-2400-000001000000}">
      <formula1>"Positive, Negative"</formula1>
    </dataValidation>
    <dataValidation type="list" allowBlank="1" showInputMessage="1" sqref="H12:H57" xr:uid="{00000000-0002-0000-2400-000002000000}">
      <formula1>"High,Medium,Low"</formula1>
    </dataValidation>
    <dataValidation type="list" allowBlank="1" showInputMessage="1" showErrorMessage="1" sqref="J12:J57" xr:uid="{00000000-0002-0000-2400-000003000000}">
      <formula1>YN</formula1>
    </dataValidation>
  </dataValidations>
  <printOptions horizontalCentered="1"/>
  <pageMargins left="0.51181102362204722" right="0.51181102362204722" top="0.74803149606299213" bottom="0.74803149606299213" header="0.31496062992125984" footer="0.31496062992125984"/>
  <pageSetup scale="57" orientation="portrait" r:id="rId1"/>
  <headerFooter>
    <oddFooter>Page &amp;P of &amp;N</oddFoot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4">
    <tabColor theme="8" tint="-0.499984740745262"/>
  </sheetPr>
  <dimension ref="B1:CX123"/>
  <sheetViews>
    <sheetView showGridLines="0" zoomScale="80" zoomScaleNormal="80" workbookViewId="0">
      <selection activeCell="D38" sqref="D38:E38"/>
    </sheetView>
  </sheetViews>
  <sheetFormatPr defaultColWidth="9.140625" defaultRowHeight="15" x14ac:dyDescent="0.25"/>
  <cols>
    <col min="1" max="1" width="3" style="144" customWidth="1"/>
    <col min="2" max="2" width="12.140625" style="144" customWidth="1"/>
    <col min="3" max="3" width="24.42578125" style="144" customWidth="1"/>
    <col min="4" max="4" width="36.42578125" style="144" customWidth="1"/>
    <col min="5" max="5" width="45" style="145" customWidth="1"/>
    <col min="6" max="6" width="36.42578125" style="145" customWidth="1"/>
    <col min="7" max="7" width="33.140625" style="144" customWidth="1"/>
    <col min="8" max="8" width="17.140625" style="144" customWidth="1"/>
    <col min="9" max="9" width="14.85546875" style="144" customWidth="1"/>
    <col min="10" max="29" width="17.140625" style="144" customWidth="1"/>
    <col min="30" max="49" width="17.140625" style="144" hidden="1" customWidth="1"/>
    <col min="50" max="52" width="17.140625" style="144" customWidth="1"/>
    <col min="53" max="53" width="18.5703125" style="144" customWidth="1"/>
    <col min="54" max="54" width="17.140625" style="144" customWidth="1"/>
    <col min="55" max="55" width="17.7109375" style="144" customWidth="1"/>
    <col min="56" max="56" width="25.7109375" style="146" customWidth="1"/>
    <col min="57" max="57" width="21.5703125" style="144" customWidth="1"/>
    <col min="58" max="101" width="16.5703125" style="144" customWidth="1"/>
    <col min="102" max="16384" width="9.140625" style="144"/>
  </cols>
  <sheetData>
    <row r="1" spans="2:100" ht="12" customHeight="1" x14ac:dyDescent="0.25">
      <c r="F1" s="156"/>
      <c r="G1" s="156"/>
      <c r="H1" s="156"/>
    </row>
    <row r="2" spans="2:100" s="151" customFormat="1" ht="56.25" customHeight="1" x14ac:dyDescent="0.25">
      <c r="B2" s="2489" t="s">
        <v>1230</v>
      </c>
      <c r="C2" s="2490"/>
      <c r="D2" s="2490"/>
      <c r="E2" s="2490"/>
      <c r="F2" s="2963"/>
      <c r="G2" s="2963"/>
      <c r="H2" s="2490"/>
      <c r="I2" s="2491"/>
      <c r="J2" s="136"/>
      <c r="K2" s="136"/>
      <c r="L2" s="136"/>
      <c r="M2" s="136"/>
      <c r="N2" s="136"/>
      <c r="O2" s="136"/>
      <c r="P2" s="136"/>
      <c r="Q2" s="136"/>
      <c r="R2" s="136"/>
      <c r="S2" s="136"/>
      <c r="T2" s="136"/>
      <c r="U2" s="136"/>
      <c r="V2" s="136"/>
      <c r="W2" s="136"/>
      <c r="X2" s="136"/>
      <c r="Y2" s="136"/>
      <c r="Z2" s="136"/>
      <c r="AA2" s="136"/>
      <c r="AB2" s="136"/>
      <c r="AC2" s="136"/>
      <c r="AD2" s="136"/>
      <c r="AE2" s="136"/>
      <c r="AF2" s="136"/>
      <c r="AG2" s="136"/>
      <c r="AH2" s="136"/>
      <c r="AI2" s="136"/>
      <c r="AJ2" s="136"/>
      <c r="AK2" s="136"/>
      <c r="AL2" s="136"/>
      <c r="AM2" s="136"/>
      <c r="AN2" s="136"/>
      <c r="AO2" s="136"/>
      <c r="AP2" s="136"/>
      <c r="AQ2" s="136"/>
      <c r="AR2" s="136"/>
      <c r="AS2" s="136"/>
      <c r="AT2" s="136"/>
      <c r="AU2" s="136"/>
      <c r="AV2" s="136"/>
      <c r="AW2" s="136"/>
      <c r="AX2" s="136"/>
      <c r="AY2" s="136"/>
      <c r="AZ2" s="136"/>
      <c r="BA2" s="136"/>
      <c r="BB2" s="136"/>
      <c r="BC2" s="136"/>
    </row>
    <row r="3" spans="2:100" s="151" customFormat="1" ht="16.5" hidden="1" customHeight="1" x14ac:dyDescent="0.25">
      <c r="B3" s="1159"/>
      <c r="C3" s="156"/>
      <c r="D3" s="156"/>
      <c r="E3" s="157"/>
      <c r="F3" s="157"/>
      <c r="G3" s="156"/>
      <c r="H3" s="156"/>
      <c r="I3" s="156"/>
      <c r="J3" s="156"/>
      <c r="K3" s="156"/>
      <c r="L3" s="156"/>
      <c r="M3" s="156"/>
      <c r="N3" s="156"/>
      <c r="O3" s="156"/>
      <c r="P3" s="156"/>
      <c r="Q3" s="136"/>
      <c r="R3" s="156"/>
      <c r="S3" s="156"/>
      <c r="T3" s="156"/>
      <c r="U3" s="136"/>
      <c r="V3" s="156"/>
      <c r="W3" s="156"/>
      <c r="X3" s="156"/>
      <c r="Y3" s="136"/>
      <c r="Z3" s="156"/>
      <c r="AA3" s="156"/>
      <c r="AB3" s="156"/>
      <c r="AC3" s="136"/>
      <c r="AD3" s="156"/>
      <c r="AE3" s="156"/>
      <c r="AF3" s="156"/>
      <c r="AG3" s="136"/>
      <c r="AH3" s="156"/>
      <c r="AI3" s="156"/>
      <c r="AJ3" s="156"/>
      <c r="AK3" s="136"/>
      <c r="AL3" s="156"/>
      <c r="AM3" s="156"/>
      <c r="AN3" s="156"/>
      <c r="AO3" s="136"/>
      <c r="AP3" s="156"/>
      <c r="AQ3" s="156"/>
      <c r="AR3" s="156"/>
      <c r="AS3" s="136"/>
      <c r="AT3" s="156"/>
      <c r="AU3" s="156"/>
      <c r="AV3" s="156"/>
      <c r="AW3" s="136"/>
      <c r="AX3" s="136"/>
      <c r="AY3" s="136"/>
      <c r="AZ3" s="136"/>
      <c r="BA3" s="136"/>
      <c r="BB3" s="136"/>
      <c r="BC3" s="136"/>
      <c r="BD3" s="136"/>
      <c r="BE3" s="136"/>
      <c r="BF3" s="1206" t="e">
        <f ca="1">ADDRESS(19,MATCH(BD14,B23:CX23,),1)</f>
        <v>#N/A</v>
      </c>
      <c r="BG3" s="136"/>
      <c r="BH3" s="136"/>
      <c r="BI3" s="136"/>
    </row>
    <row r="4" spans="2:100" s="151" customFormat="1" ht="10.5" hidden="1" customHeight="1" x14ac:dyDescent="0.25">
      <c r="B4" s="1573"/>
      <c r="C4" s="156"/>
      <c r="D4" s="156"/>
      <c r="E4" s="157"/>
      <c r="F4" s="157"/>
      <c r="G4" s="156"/>
      <c r="H4" s="156"/>
      <c r="I4" s="156"/>
      <c r="J4" s="156"/>
      <c r="K4" s="156"/>
      <c r="L4" s="156"/>
      <c r="M4" s="156"/>
      <c r="N4" s="156"/>
      <c r="O4" s="156"/>
      <c r="P4" s="156"/>
      <c r="Q4" s="136"/>
      <c r="R4" s="156"/>
      <c r="S4" s="156"/>
      <c r="T4" s="156"/>
      <c r="U4" s="136"/>
      <c r="V4" s="156"/>
      <c r="W4" s="156"/>
      <c r="X4" s="156"/>
      <c r="Y4" s="136"/>
      <c r="Z4" s="156"/>
      <c r="AA4" s="156"/>
      <c r="AB4" s="156"/>
      <c r="AC4" s="136"/>
      <c r="AD4" s="156"/>
      <c r="AE4" s="156"/>
      <c r="AF4" s="156"/>
      <c r="AG4" s="136"/>
      <c r="AH4" s="156"/>
      <c r="AI4" s="156"/>
      <c r="AJ4" s="156"/>
      <c r="AK4" s="136"/>
      <c r="AL4" s="156"/>
      <c r="AM4" s="156"/>
      <c r="AN4" s="156"/>
      <c r="AO4" s="136"/>
      <c r="AP4" s="156"/>
      <c r="AQ4" s="156"/>
      <c r="AR4" s="156"/>
      <c r="AS4" s="136"/>
      <c r="AT4" s="156"/>
      <c r="AU4" s="156"/>
      <c r="AV4" s="156"/>
      <c r="AW4" s="136"/>
      <c r="AX4" s="136"/>
      <c r="AY4" s="136"/>
      <c r="AZ4" s="136"/>
      <c r="BA4" s="136"/>
      <c r="BB4" s="136"/>
      <c r="BC4" s="136"/>
      <c r="BD4" s="136"/>
      <c r="BE4" s="136"/>
      <c r="BF4" s="1206"/>
      <c r="BG4" s="136"/>
      <c r="BH4" s="136"/>
      <c r="BI4" s="136"/>
    </row>
    <row r="5" spans="2:100" s="151" customFormat="1" ht="12.75" hidden="1" customHeight="1" x14ac:dyDescent="0.25">
      <c r="B5" s="1573"/>
      <c r="C5" s="156"/>
      <c r="D5" s="156"/>
      <c r="E5" s="157"/>
      <c r="F5" s="157"/>
      <c r="G5" s="156"/>
      <c r="H5" s="156"/>
      <c r="I5" s="156"/>
      <c r="J5" s="156"/>
      <c r="K5" s="156"/>
      <c r="L5" s="156"/>
      <c r="M5" s="156"/>
      <c r="N5" s="156"/>
      <c r="O5" s="156"/>
      <c r="P5" s="156"/>
      <c r="Q5" s="136"/>
      <c r="R5" s="156"/>
      <c r="S5" s="156"/>
      <c r="T5" s="156"/>
      <c r="U5" s="136"/>
      <c r="V5" s="156"/>
      <c r="W5" s="156"/>
      <c r="X5" s="156"/>
      <c r="Y5" s="136"/>
      <c r="Z5" s="156"/>
      <c r="AA5" s="156"/>
      <c r="AB5" s="156"/>
      <c r="AC5" s="136"/>
      <c r="AD5" s="156"/>
      <c r="AE5" s="156"/>
      <c r="AF5" s="156"/>
      <c r="AG5" s="136"/>
      <c r="AH5" s="156"/>
      <c r="AI5" s="156"/>
      <c r="AJ5" s="156"/>
      <c r="AK5" s="136"/>
      <c r="AL5" s="156"/>
      <c r="AM5" s="156"/>
      <c r="AN5" s="156"/>
      <c r="AO5" s="136"/>
      <c r="AP5" s="156"/>
      <c r="AQ5" s="156"/>
      <c r="AR5" s="156"/>
      <c r="AS5" s="136"/>
      <c r="AT5" s="156"/>
      <c r="AU5" s="156"/>
      <c r="AV5" s="156"/>
      <c r="AW5" s="136"/>
      <c r="AX5" s="136"/>
      <c r="AY5" s="136"/>
      <c r="AZ5" s="136"/>
      <c r="BA5" s="136"/>
      <c r="BB5" s="136"/>
      <c r="BC5" s="136"/>
      <c r="BD5" s="136"/>
      <c r="BE5" s="136"/>
      <c r="BF5" s="1206"/>
      <c r="BG5" s="136"/>
      <c r="BH5" s="136"/>
      <c r="BI5" s="136"/>
    </row>
    <row r="6" spans="2:100" s="151" customFormat="1" ht="12" hidden="1" customHeight="1" x14ac:dyDescent="0.25">
      <c r="B6" s="1573"/>
      <c r="C6" s="156"/>
      <c r="D6" s="156"/>
      <c r="E6" s="157"/>
      <c r="F6" s="157"/>
      <c r="G6" s="156"/>
      <c r="H6" s="156"/>
      <c r="I6" s="156"/>
      <c r="J6" s="156"/>
      <c r="K6" s="156"/>
      <c r="L6" s="156"/>
      <c r="M6" s="156"/>
      <c r="N6" s="156"/>
      <c r="O6" s="156"/>
      <c r="P6" s="156"/>
      <c r="Q6" s="136"/>
      <c r="R6" s="156"/>
      <c r="S6" s="156"/>
      <c r="T6" s="156"/>
      <c r="U6" s="136"/>
      <c r="V6" s="156"/>
      <c r="W6" s="156"/>
      <c r="X6" s="156"/>
      <c r="Y6" s="136"/>
      <c r="Z6" s="156"/>
      <c r="AA6" s="156"/>
      <c r="AB6" s="156"/>
      <c r="AC6" s="136"/>
      <c r="AD6" s="156"/>
      <c r="AE6" s="156"/>
      <c r="AF6" s="156"/>
      <c r="AG6" s="136"/>
      <c r="AH6" s="156"/>
      <c r="AI6" s="156"/>
      <c r="AJ6" s="156"/>
      <c r="AK6" s="136"/>
      <c r="AL6" s="156"/>
      <c r="AM6" s="156"/>
      <c r="AN6" s="156"/>
      <c r="AO6" s="136"/>
      <c r="AP6" s="156"/>
      <c r="AQ6" s="156"/>
      <c r="AR6" s="156"/>
      <c r="AS6" s="136"/>
      <c r="AT6" s="156"/>
      <c r="AU6" s="156"/>
      <c r="AV6" s="156"/>
      <c r="AW6" s="136"/>
      <c r="AX6" s="136"/>
      <c r="AY6" s="136"/>
      <c r="AZ6" s="136"/>
      <c r="BA6" s="136"/>
      <c r="BB6" s="136"/>
      <c r="BC6" s="136"/>
      <c r="BD6" s="136"/>
      <c r="BE6" s="136"/>
      <c r="BF6" s="1206"/>
      <c r="BG6" s="136"/>
      <c r="BH6" s="136"/>
      <c r="BI6" s="136"/>
    </row>
    <row r="7" spans="2:100" s="151" customFormat="1" ht="13.5" hidden="1" customHeight="1" x14ac:dyDescent="0.25">
      <c r="B7" s="1573"/>
      <c r="C7" s="156"/>
      <c r="D7" s="156"/>
      <c r="E7" s="157"/>
      <c r="F7" s="157"/>
      <c r="G7" s="156"/>
      <c r="H7" s="156"/>
      <c r="I7" s="156"/>
      <c r="J7" s="156"/>
      <c r="K7" s="156"/>
      <c r="L7" s="156"/>
      <c r="M7" s="156"/>
      <c r="N7" s="156"/>
      <c r="O7" s="156"/>
      <c r="P7" s="156"/>
      <c r="Q7" s="136"/>
      <c r="R7" s="156"/>
      <c r="S7" s="156"/>
      <c r="T7" s="156"/>
      <c r="U7" s="136"/>
      <c r="V7" s="156"/>
      <c r="W7" s="156"/>
      <c r="X7" s="156"/>
      <c r="Y7" s="136"/>
      <c r="Z7" s="156"/>
      <c r="AA7" s="156"/>
      <c r="AB7" s="156"/>
      <c r="AC7" s="136"/>
      <c r="AD7" s="156"/>
      <c r="AE7" s="156"/>
      <c r="AF7" s="156"/>
      <c r="AG7" s="136"/>
      <c r="AH7" s="156"/>
      <c r="AI7" s="156"/>
      <c r="AJ7" s="156"/>
      <c r="AK7" s="136"/>
      <c r="AL7" s="156"/>
      <c r="AM7" s="156"/>
      <c r="AN7" s="156"/>
      <c r="AO7" s="136"/>
      <c r="AP7" s="156"/>
      <c r="AQ7" s="156"/>
      <c r="AR7" s="156"/>
      <c r="AS7" s="136"/>
      <c r="AT7" s="156"/>
      <c r="AU7" s="156"/>
      <c r="AV7" s="156"/>
      <c r="AW7" s="136"/>
      <c r="AX7" s="136"/>
      <c r="AY7" s="136"/>
      <c r="AZ7" s="136"/>
      <c r="BA7" s="136"/>
      <c r="BB7" s="136"/>
      <c r="BC7" s="136"/>
      <c r="BD7" s="136"/>
      <c r="BE7" s="136"/>
      <c r="BF7" s="1206"/>
      <c r="BG7" s="136"/>
      <c r="BH7" s="136"/>
      <c r="BI7" s="136"/>
    </row>
    <row r="8" spans="2:100" s="151" customFormat="1" ht="12.75" hidden="1" customHeight="1" x14ac:dyDescent="0.25">
      <c r="B8" s="1573"/>
      <c r="C8" s="156"/>
      <c r="D8" s="156"/>
      <c r="E8" s="157"/>
      <c r="F8" s="157"/>
      <c r="G8" s="156"/>
      <c r="H8" s="156"/>
      <c r="I8" s="156"/>
      <c r="J8" s="156"/>
      <c r="K8" s="156"/>
      <c r="L8" s="156"/>
      <c r="M8" s="156"/>
      <c r="N8" s="156"/>
      <c r="O8" s="156"/>
      <c r="P8" s="156"/>
      <c r="Q8" s="136"/>
      <c r="R8" s="156"/>
      <c r="S8" s="156"/>
      <c r="T8" s="156"/>
      <c r="U8" s="136"/>
      <c r="V8" s="156"/>
      <c r="W8" s="156"/>
      <c r="X8" s="156"/>
      <c r="Y8" s="136"/>
      <c r="Z8" s="156"/>
      <c r="AA8" s="156"/>
      <c r="AB8" s="156"/>
      <c r="AC8" s="136"/>
      <c r="AD8" s="156"/>
      <c r="AE8" s="156"/>
      <c r="AF8" s="156"/>
      <c r="AG8" s="136"/>
      <c r="AH8" s="156"/>
      <c r="AI8" s="156"/>
      <c r="AJ8" s="156"/>
      <c r="AK8" s="136"/>
      <c r="AL8" s="156"/>
      <c r="AM8" s="156"/>
      <c r="AN8" s="156"/>
      <c r="AO8" s="136"/>
      <c r="AP8" s="156"/>
      <c r="AQ8" s="156"/>
      <c r="AR8" s="156"/>
      <c r="AS8" s="136"/>
      <c r="AT8" s="156"/>
      <c r="AU8" s="156"/>
      <c r="AV8" s="156"/>
      <c r="AW8" s="136"/>
      <c r="AX8" s="136"/>
      <c r="AY8" s="136"/>
      <c r="AZ8" s="136"/>
      <c r="BA8" s="136"/>
      <c r="BB8" s="136"/>
      <c r="BC8" s="136"/>
      <c r="BD8" s="136"/>
      <c r="BE8" s="136"/>
      <c r="BF8" s="1206"/>
      <c r="BG8" s="136"/>
      <c r="BH8" s="136"/>
      <c r="BI8" s="136"/>
    </row>
    <row r="9" spans="2:100" s="151" customFormat="1" ht="10.5" hidden="1" customHeight="1" x14ac:dyDescent="0.25">
      <c r="B9" s="1573"/>
      <c r="C9" s="156"/>
      <c r="D9" s="156"/>
      <c r="E9" s="157"/>
      <c r="F9" s="157"/>
      <c r="G9" s="156"/>
      <c r="H9" s="156"/>
      <c r="I9" s="156"/>
      <c r="J9" s="156"/>
      <c r="K9" s="156"/>
      <c r="L9" s="156"/>
      <c r="M9" s="156"/>
      <c r="N9" s="156"/>
      <c r="O9" s="156"/>
      <c r="P9" s="156"/>
      <c r="Q9" s="136"/>
      <c r="R9" s="156"/>
      <c r="S9" s="156"/>
      <c r="T9" s="156"/>
      <c r="U9" s="136"/>
      <c r="V9" s="156"/>
      <c r="W9" s="156"/>
      <c r="X9" s="156"/>
      <c r="Y9" s="136"/>
      <c r="Z9" s="156"/>
      <c r="AA9" s="156"/>
      <c r="AB9" s="156"/>
      <c r="AC9" s="136"/>
      <c r="AD9" s="156"/>
      <c r="AE9" s="156"/>
      <c r="AF9" s="156"/>
      <c r="AG9" s="136"/>
      <c r="AH9" s="156"/>
      <c r="AI9" s="156"/>
      <c r="AJ9" s="156"/>
      <c r="AK9" s="136"/>
      <c r="AL9" s="156"/>
      <c r="AM9" s="156"/>
      <c r="AN9" s="156"/>
      <c r="AO9" s="136"/>
      <c r="AP9" s="156"/>
      <c r="AQ9" s="156"/>
      <c r="AR9" s="156"/>
      <c r="AS9" s="136"/>
      <c r="AT9" s="156"/>
      <c r="AU9" s="156"/>
      <c r="AV9" s="156"/>
      <c r="AW9" s="136"/>
      <c r="AX9" s="136"/>
      <c r="AY9" s="136"/>
      <c r="AZ9" s="136"/>
      <c r="BA9" s="136"/>
      <c r="BB9" s="136"/>
      <c r="BC9" s="136"/>
      <c r="BD9" s="136"/>
      <c r="BE9" s="136"/>
      <c r="BF9" s="1206"/>
      <c r="BG9" s="136"/>
      <c r="BH9" s="136"/>
      <c r="BI9" s="136"/>
    </row>
    <row r="10" spans="2:100" s="151" customFormat="1" ht="45" customHeight="1" x14ac:dyDescent="0.25">
      <c r="B10" s="1573"/>
      <c r="C10" s="156"/>
      <c r="D10" s="156"/>
      <c r="E10" s="157"/>
      <c r="F10" s="157"/>
      <c r="G10" s="156"/>
      <c r="H10" s="156"/>
      <c r="I10" s="156"/>
      <c r="J10" s="156"/>
      <c r="K10" s="156"/>
      <c r="L10" s="156"/>
      <c r="M10" s="156"/>
      <c r="N10" s="156"/>
      <c r="O10" s="156"/>
      <c r="P10" s="156"/>
      <c r="Q10" s="136"/>
      <c r="R10" s="156"/>
      <c r="S10" s="156"/>
      <c r="T10" s="156"/>
      <c r="U10" s="136"/>
      <c r="V10" s="156"/>
      <c r="W10" s="156"/>
      <c r="X10" s="156"/>
      <c r="Y10" s="136"/>
      <c r="Z10" s="156"/>
      <c r="AA10" s="156"/>
      <c r="AB10" s="156"/>
      <c r="AC10" s="136"/>
      <c r="AD10" s="156"/>
      <c r="AE10" s="156"/>
      <c r="AF10" s="156"/>
      <c r="AG10" s="136"/>
      <c r="AH10" s="156"/>
      <c r="AI10" s="156"/>
      <c r="AJ10" s="156"/>
      <c r="AK10" s="136"/>
      <c r="AL10" s="156"/>
      <c r="AM10" s="156"/>
      <c r="AN10" s="156"/>
      <c r="AO10" s="136"/>
      <c r="AP10" s="156"/>
      <c r="AQ10" s="156"/>
      <c r="AR10" s="156"/>
      <c r="AS10" s="136"/>
      <c r="AT10" s="156"/>
      <c r="AU10" s="156"/>
      <c r="AV10" s="156"/>
      <c r="AW10" s="136"/>
      <c r="AX10" s="136"/>
      <c r="AY10" s="136"/>
      <c r="AZ10" s="136"/>
      <c r="BA10" s="136"/>
      <c r="BB10" s="136"/>
      <c r="BC10" s="136"/>
      <c r="BD10" s="136"/>
      <c r="BE10" s="136"/>
      <c r="BF10" s="1206"/>
      <c r="BG10" s="136"/>
      <c r="BH10" s="136"/>
      <c r="BI10" s="136"/>
    </row>
    <row r="11" spans="2:100" s="151" customFormat="1" ht="27.75" customHeight="1" x14ac:dyDescent="0.25">
      <c r="B11" s="1573"/>
      <c r="C11" s="156"/>
      <c r="D11" s="156"/>
      <c r="E11" s="157"/>
      <c r="F11" s="1329" t="s">
        <v>7544</v>
      </c>
      <c r="G11" s="1330" t="s">
        <v>1369</v>
      </c>
      <c r="H11" s="1330">
        <v>2020</v>
      </c>
      <c r="I11" s="156"/>
      <c r="J11" s="156"/>
      <c r="K11" s="156"/>
      <c r="L11" s="156"/>
      <c r="M11" s="156"/>
      <c r="N11" s="156"/>
      <c r="O11" s="156"/>
      <c r="P11" s="156"/>
      <c r="Q11" s="136"/>
      <c r="R11" s="156"/>
      <c r="S11" s="156"/>
      <c r="T11" s="156"/>
      <c r="U11" s="136"/>
      <c r="V11" s="156"/>
      <c r="W11" s="156"/>
      <c r="X11" s="156"/>
      <c r="Y11" s="136"/>
      <c r="Z11" s="156"/>
      <c r="AA11" s="156"/>
      <c r="AB11" s="156"/>
      <c r="AC11" s="136"/>
      <c r="AD11" s="156"/>
      <c r="AE11" s="156"/>
      <c r="AF11" s="156"/>
      <c r="AG11" s="136"/>
      <c r="AH11" s="156"/>
      <c r="AI11" s="156"/>
      <c r="AJ11" s="156"/>
      <c r="AK11" s="136"/>
      <c r="AL11" s="156"/>
      <c r="AM11" s="156"/>
      <c r="AN11" s="156"/>
      <c r="AO11" s="136"/>
      <c r="AP11" s="156"/>
      <c r="AQ11" s="156"/>
      <c r="AR11" s="156"/>
      <c r="AS11" s="136"/>
      <c r="AT11" s="156"/>
      <c r="AU11" s="156"/>
      <c r="AV11" s="156"/>
      <c r="AW11" s="136"/>
      <c r="AX11" s="136"/>
      <c r="AY11" s="136"/>
      <c r="AZ11" s="136"/>
      <c r="BA11" s="136"/>
      <c r="BB11" s="136"/>
      <c r="BC11" s="136"/>
      <c r="BD11" s="136"/>
      <c r="BE11" s="136"/>
      <c r="BF11" s="1206"/>
      <c r="BG11" s="136"/>
      <c r="BH11" s="136"/>
      <c r="BI11" s="136"/>
    </row>
    <row r="12" spans="2:100" s="151" customFormat="1" ht="16.5" customHeight="1" x14ac:dyDescent="0.25">
      <c r="B12" s="1573"/>
      <c r="C12" s="156"/>
      <c r="D12" s="156"/>
      <c r="E12" s="157"/>
      <c r="F12" s="157"/>
      <c r="G12" s="157"/>
      <c r="H12" s="1582"/>
      <c r="I12" s="156"/>
      <c r="J12" s="156"/>
      <c r="K12" s="156"/>
      <c r="L12" s="156"/>
      <c r="M12" s="156"/>
      <c r="N12" s="156"/>
      <c r="O12" s="156"/>
      <c r="P12" s="156"/>
      <c r="Q12" s="136"/>
      <c r="R12" s="156"/>
      <c r="S12" s="156"/>
      <c r="T12" s="156"/>
      <c r="U12" s="136"/>
      <c r="V12" s="156"/>
      <c r="W12" s="156"/>
      <c r="X12" s="156"/>
      <c r="Y12" s="136"/>
      <c r="Z12" s="156"/>
      <c r="AA12" s="156"/>
      <c r="AB12" s="156"/>
      <c r="AC12" s="136"/>
      <c r="AD12" s="156"/>
      <c r="AE12" s="156"/>
      <c r="AF12" s="156"/>
      <c r="AG12" s="136"/>
      <c r="AH12" s="156"/>
      <c r="AI12" s="156"/>
      <c r="AJ12" s="156"/>
      <c r="AK12" s="136"/>
      <c r="AL12" s="156"/>
      <c r="AM12" s="156"/>
      <c r="AN12" s="156"/>
      <c r="AO12" s="136"/>
      <c r="AP12" s="156"/>
      <c r="AQ12" s="156"/>
      <c r="AR12" s="156"/>
      <c r="AS12" s="136"/>
      <c r="AT12" s="156"/>
      <c r="AU12" s="156"/>
      <c r="AV12" s="156"/>
      <c r="AW12" s="136"/>
      <c r="AX12" s="136"/>
      <c r="AY12" s="136"/>
      <c r="AZ12" s="136"/>
      <c r="BA12" s="136"/>
      <c r="BB12" s="136"/>
      <c r="BC12" s="136"/>
      <c r="BD12" s="136"/>
      <c r="BE12" s="136"/>
      <c r="BF12" s="1206"/>
      <c r="BG12" s="136"/>
      <c r="BH12" s="136"/>
      <c r="BI12" s="136"/>
    </row>
    <row r="13" spans="2:100" s="137" customFormat="1" ht="35.25" customHeight="1" x14ac:dyDescent="0.25">
      <c r="B13" s="2945" t="s">
        <v>298</v>
      </c>
      <c r="C13" s="2946"/>
      <c r="D13" s="2946" t="s">
        <v>512</v>
      </c>
      <c r="E13" s="2947" t="s">
        <v>513</v>
      </c>
      <c r="F13" s="1160" t="s">
        <v>386</v>
      </c>
      <c r="G13" s="2964" t="b">
        <f>IF(Finance!C13="K€","KEuros",IF(Finance!C13="$","USD",IF(Finance!C13="€","Euros")))</f>
        <v>0</v>
      </c>
      <c r="H13" s="2965"/>
      <c r="I13" s="2966"/>
      <c r="J13" s="2919" t="str">
        <f xml:space="preserve"> "Reforecast Summary " &amp; Finance!D13</f>
        <v>Reforecast Summary N/A</v>
      </c>
      <c r="K13" s="2919"/>
      <c r="L13" s="2919"/>
      <c r="M13" s="2919"/>
      <c r="N13" s="2954" t="e">
        <f xml:space="preserve"> "Reforecast Summary " &amp; Finance!D13 + 1</f>
        <v>#VALUE!</v>
      </c>
      <c r="O13" s="2955"/>
      <c r="P13" s="2955"/>
      <c r="Q13" s="2956"/>
      <c r="R13" s="2957" t="e">
        <f xml:space="preserve"> "Reforecast Summary " &amp; Finance!D13 +2</f>
        <v>#VALUE!</v>
      </c>
      <c r="S13" s="2955"/>
      <c r="T13" s="2955"/>
      <c r="U13" s="2958"/>
      <c r="V13" s="2954" t="e">
        <f xml:space="preserve"> "Reforecast Summary " &amp; Finance!D13 +3</f>
        <v>#VALUE!</v>
      </c>
      <c r="W13" s="2955"/>
      <c r="X13" s="2955"/>
      <c r="Y13" s="2956"/>
      <c r="Z13" s="2957" t="e">
        <f xml:space="preserve"> "Reforecast Summary " &amp; Finance!D13 +4</f>
        <v>#VALUE!</v>
      </c>
      <c r="AA13" s="2955"/>
      <c r="AB13" s="2955"/>
      <c r="AC13" s="2958"/>
      <c r="AD13" s="2954" t="e">
        <f xml:space="preserve"> "Reforecast Summary " &amp; Finance!D13 +5</f>
        <v>#VALUE!</v>
      </c>
      <c r="AE13" s="2955"/>
      <c r="AF13" s="2955"/>
      <c r="AG13" s="2956"/>
      <c r="AH13" s="2957" t="e">
        <f xml:space="preserve"> "Reforecast Summary " &amp; Finance!D13 +6</f>
        <v>#VALUE!</v>
      </c>
      <c r="AI13" s="2955"/>
      <c r="AJ13" s="2955"/>
      <c r="AK13" s="2958"/>
      <c r="AL13" s="2954" t="e">
        <f xml:space="preserve"> "Reforecast Summary " &amp; Finance!D13 +7</f>
        <v>#VALUE!</v>
      </c>
      <c r="AM13" s="2955"/>
      <c r="AN13" s="2955"/>
      <c r="AO13" s="2956"/>
      <c r="AP13" s="2957" t="e">
        <f xml:space="preserve"> "Reforecast Summary " &amp; Finance!D13 +8</f>
        <v>#VALUE!</v>
      </c>
      <c r="AQ13" s="2955"/>
      <c r="AR13" s="2955"/>
      <c r="AS13" s="2958"/>
      <c r="AT13" s="2954" t="e">
        <f xml:space="preserve"> "Reforecast Summary " &amp; Finance!D13 +9</f>
        <v>#VALUE!</v>
      </c>
      <c r="AU13" s="2955"/>
      <c r="AV13" s="2955"/>
      <c r="AW13" s="2956"/>
      <c r="AX13" s="2948" t="s">
        <v>2640</v>
      </c>
      <c r="AY13" s="2949"/>
      <c r="AZ13" s="2949"/>
      <c r="BA13" s="2950" t="str">
        <f ca="1">"Customized YTD Summary "&amp;CHAR(10)&amp; "From " &amp;TEXT(BD14,"mmm/yy")&amp;" to "&amp;TEXT(BE14,"mmm/yy")</f>
        <v>Customized YTD Summary 
From Nov/18 to Jan/00</v>
      </c>
      <c r="BB13" s="2950"/>
      <c r="BC13" s="2950"/>
      <c r="BD13" s="1171" t="s">
        <v>2642</v>
      </c>
      <c r="BE13" s="1174" t="s">
        <v>2643</v>
      </c>
      <c r="BF13" s="135"/>
      <c r="BG13" s="136"/>
      <c r="BH13" s="136"/>
      <c r="BI13" s="136"/>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c r="CL13" s="135"/>
      <c r="CM13" s="135"/>
      <c r="CN13" s="135"/>
      <c r="CO13" s="135"/>
      <c r="CP13" s="135"/>
      <c r="CQ13" s="135"/>
      <c r="CR13" s="135"/>
      <c r="CS13" s="135"/>
      <c r="CT13" s="135"/>
      <c r="CU13" s="135"/>
      <c r="CV13" s="135"/>
    </row>
    <row r="14" spans="2:100" s="137" customFormat="1" ht="24.75" customHeight="1" x14ac:dyDescent="0.25">
      <c r="B14" s="2945"/>
      <c r="C14" s="2946"/>
      <c r="D14" s="2946"/>
      <c r="E14" s="2947"/>
      <c r="F14" s="1160" t="s">
        <v>2638</v>
      </c>
      <c r="G14" s="2920">
        <f ca="1">IFERROR(MIN('Status Report'!$G$53:$G$107),TODAY())</f>
        <v>0</v>
      </c>
      <c r="H14" s="2921"/>
      <c r="I14" s="2922"/>
      <c r="J14" s="1147" t="str">
        <f>$J$23</f>
        <v>RF1</v>
      </c>
      <c r="K14" s="1148" t="str">
        <f>$K$23</f>
        <v>RF2</v>
      </c>
      <c r="L14" s="1148" t="str">
        <f>$L$23</f>
        <v>RF3</v>
      </c>
      <c r="M14" s="1197" t="str">
        <f>$M$23</f>
        <v>RF4</v>
      </c>
      <c r="N14" s="1200" t="str">
        <f t="shared" ref="N14:AW14" si="0">N$23</f>
        <v>RF1</v>
      </c>
      <c r="O14" s="1148" t="str">
        <f t="shared" si="0"/>
        <v>RF2</v>
      </c>
      <c r="P14" s="1148" t="str">
        <f t="shared" si="0"/>
        <v>RF3</v>
      </c>
      <c r="Q14" s="1201" t="str">
        <f t="shared" si="0"/>
        <v>RF4</v>
      </c>
      <c r="R14" s="1198" t="str">
        <f t="shared" si="0"/>
        <v>RF1</v>
      </c>
      <c r="S14" s="1148" t="str">
        <f t="shared" si="0"/>
        <v>RF2</v>
      </c>
      <c r="T14" s="1148" t="str">
        <f t="shared" si="0"/>
        <v>RF3</v>
      </c>
      <c r="U14" s="1197" t="str">
        <f t="shared" si="0"/>
        <v>RF4</v>
      </c>
      <c r="V14" s="1200" t="str">
        <f t="shared" si="0"/>
        <v>RF1</v>
      </c>
      <c r="W14" s="1148" t="str">
        <f t="shared" si="0"/>
        <v>RF2</v>
      </c>
      <c r="X14" s="1148" t="str">
        <f t="shared" si="0"/>
        <v>RF3</v>
      </c>
      <c r="Y14" s="1201" t="str">
        <f t="shared" si="0"/>
        <v>RF4</v>
      </c>
      <c r="Z14" s="1198" t="str">
        <f t="shared" si="0"/>
        <v>RF1</v>
      </c>
      <c r="AA14" s="1148" t="str">
        <f t="shared" si="0"/>
        <v>RF2</v>
      </c>
      <c r="AB14" s="1148" t="str">
        <f t="shared" si="0"/>
        <v>RF3</v>
      </c>
      <c r="AC14" s="1197" t="str">
        <f t="shared" si="0"/>
        <v>RF4</v>
      </c>
      <c r="AD14" s="1200" t="str">
        <f t="shared" si="0"/>
        <v>RF1</v>
      </c>
      <c r="AE14" s="1148" t="str">
        <f t="shared" si="0"/>
        <v>RF2</v>
      </c>
      <c r="AF14" s="1148" t="str">
        <f t="shared" si="0"/>
        <v>RF3</v>
      </c>
      <c r="AG14" s="1201" t="str">
        <f t="shared" si="0"/>
        <v>RF4</v>
      </c>
      <c r="AH14" s="1198" t="str">
        <f t="shared" si="0"/>
        <v>RF1</v>
      </c>
      <c r="AI14" s="1148" t="str">
        <f t="shared" si="0"/>
        <v>RF2</v>
      </c>
      <c r="AJ14" s="1148" t="str">
        <f t="shared" si="0"/>
        <v>RF3</v>
      </c>
      <c r="AK14" s="1197" t="str">
        <f t="shared" si="0"/>
        <v>RF4</v>
      </c>
      <c r="AL14" s="1200" t="str">
        <f t="shared" si="0"/>
        <v>RF1</v>
      </c>
      <c r="AM14" s="1148" t="str">
        <f t="shared" si="0"/>
        <v>RF2</v>
      </c>
      <c r="AN14" s="1148" t="str">
        <f t="shared" si="0"/>
        <v>RF3</v>
      </c>
      <c r="AO14" s="1201" t="str">
        <f t="shared" si="0"/>
        <v>RF4</v>
      </c>
      <c r="AP14" s="1198" t="str">
        <f t="shared" si="0"/>
        <v>RF1</v>
      </c>
      <c r="AQ14" s="1148" t="str">
        <f t="shared" si="0"/>
        <v>RF2</v>
      </c>
      <c r="AR14" s="1148" t="str">
        <f t="shared" si="0"/>
        <v>RF3</v>
      </c>
      <c r="AS14" s="1197" t="str">
        <f t="shared" si="0"/>
        <v>RF4</v>
      </c>
      <c r="AT14" s="1200" t="str">
        <f t="shared" si="0"/>
        <v>RF1</v>
      </c>
      <c r="AU14" s="1148" t="str">
        <f t="shared" si="0"/>
        <v>RF2</v>
      </c>
      <c r="AV14" s="1148" t="str">
        <f t="shared" si="0"/>
        <v>RF3</v>
      </c>
      <c r="AW14" s="1201" t="str">
        <f t="shared" si="0"/>
        <v>RF4</v>
      </c>
      <c r="AX14" s="1200" t="s">
        <v>1260</v>
      </c>
      <c r="AY14" s="1148" t="s">
        <v>1335</v>
      </c>
      <c r="AZ14" s="1148" t="s">
        <v>1333</v>
      </c>
      <c r="BA14" s="1148" t="str">
        <f>"YTD"</f>
        <v>YTD</v>
      </c>
      <c r="BB14" s="1148" t="s">
        <v>1335</v>
      </c>
      <c r="BC14" s="1148" t="s">
        <v>1333</v>
      </c>
      <c r="BD14" s="1172">
        <v>43405</v>
      </c>
      <c r="BE14" s="1173">
        <f ca="1">G15</f>
        <v>0</v>
      </c>
      <c r="BF14" s="135"/>
      <c r="BG14" s="136"/>
      <c r="BH14" s="136"/>
      <c r="BI14" s="136"/>
      <c r="BJ14" s="136"/>
      <c r="BK14" s="136"/>
      <c r="BL14" s="136"/>
      <c r="BM14" s="136"/>
      <c r="BN14" s="136"/>
      <c r="BO14" s="136"/>
      <c r="BP14" s="136"/>
      <c r="BQ14" s="136"/>
      <c r="BR14" s="136"/>
      <c r="BS14" s="136"/>
      <c r="BT14" s="135"/>
      <c r="BU14" s="135"/>
      <c r="BV14" s="135"/>
      <c r="BW14" s="135"/>
      <c r="BX14" s="135"/>
      <c r="BY14" s="135"/>
      <c r="BZ14" s="135"/>
      <c r="CA14" s="135"/>
      <c r="CB14" s="135"/>
      <c r="CC14" s="135"/>
      <c r="CD14" s="135"/>
      <c r="CE14" s="135"/>
      <c r="CF14" s="135"/>
      <c r="CG14" s="135"/>
      <c r="CH14" s="135"/>
      <c r="CI14" s="135"/>
      <c r="CJ14" s="135"/>
      <c r="CK14" s="135"/>
      <c r="CL14" s="135"/>
      <c r="CM14" s="135"/>
      <c r="CN14" s="135"/>
      <c r="CO14" s="135"/>
      <c r="CP14" s="135"/>
      <c r="CQ14" s="135"/>
      <c r="CR14" s="135"/>
      <c r="CS14" s="135"/>
      <c r="CT14" s="135"/>
      <c r="CU14" s="135"/>
      <c r="CV14" s="135"/>
    </row>
    <row r="15" spans="2:100" s="137" customFormat="1" ht="22.5" customHeight="1" x14ac:dyDescent="0.25">
      <c r="B15" s="2932" t="s">
        <v>71</v>
      </c>
      <c r="C15" s="2932"/>
      <c r="D15" s="1143">
        <f>SUMIF($C$24:$C$336,B15,$G$24:$G$336)</f>
        <v>0</v>
      </c>
      <c r="E15" s="1163">
        <f>SUMIF($C$24:$C$336,B15,$H$24:$H$336)</f>
        <v>0</v>
      </c>
      <c r="F15" s="1162" t="s">
        <v>2639</v>
      </c>
      <c r="G15" s="2920">
        <f ca="1">IFERROR(MAX('Status Report'!$H$53:$H$107),TODAY() +365)</f>
        <v>0</v>
      </c>
      <c r="H15" s="2921"/>
      <c r="I15" s="2922"/>
      <c r="J15" s="1167">
        <f>SUMIF($C$24:$C$336,$B15,$J$24:$J$336)</f>
        <v>0</v>
      </c>
      <c r="K15" s="916">
        <f>SUMIF($C$24:$C$336,$B15,$K$24:$K$336)</f>
        <v>0</v>
      </c>
      <c r="L15" s="916">
        <f>SUMIF($C$24:$C$336,$B15,$L$24:$L$336)</f>
        <v>0</v>
      </c>
      <c r="M15" s="1175">
        <f ca="1">SUMIF($C$24:$M$336,$B15,$M$24:$M$336)</f>
        <v>0</v>
      </c>
      <c r="N15" s="1184">
        <f t="shared" ref="N15:W19" si="1">SUMIF($C$24:$C$336,$B15,N$24:N$336)</f>
        <v>0</v>
      </c>
      <c r="O15" s="916">
        <f t="shared" si="1"/>
        <v>0</v>
      </c>
      <c r="P15" s="916">
        <f t="shared" si="1"/>
        <v>0</v>
      </c>
      <c r="Q15" s="1202">
        <f t="shared" si="1"/>
        <v>0</v>
      </c>
      <c r="R15" s="1167">
        <f t="shared" si="1"/>
        <v>0</v>
      </c>
      <c r="S15" s="916">
        <f t="shared" si="1"/>
        <v>0</v>
      </c>
      <c r="T15" s="916">
        <f t="shared" si="1"/>
        <v>0</v>
      </c>
      <c r="U15" s="1175">
        <f t="shared" si="1"/>
        <v>0</v>
      </c>
      <c r="V15" s="1184">
        <f t="shared" si="1"/>
        <v>0</v>
      </c>
      <c r="W15" s="916">
        <f t="shared" si="1"/>
        <v>0</v>
      </c>
      <c r="X15" s="916">
        <f t="shared" ref="X15:AG19" si="2">SUMIF($C$24:$C$336,$B15,X$24:X$336)</f>
        <v>0</v>
      </c>
      <c r="Y15" s="1202">
        <f t="shared" si="2"/>
        <v>0</v>
      </c>
      <c r="Z15" s="1167">
        <f t="shared" si="2"/>
        <v>0</v>
      </c>
      <c r="AA15" s="916">
        <f t="shared" si="2"/>
        <v>0</v>
      </c>
      <c r="AB15" s="916">
        <f t="shared" si="2"/>
        <v>0</v>
      </c>
      <c r="AC15" s="1175">
        <f t="shared" si="2"/>
        <v>0</v>
      </c>
      <c r="AD15" s="1184">
        <f t="shared" si="2"/>
        <v>0</v>
      </c>
      <c r="AE15" s="916">
        <f t="shared" si="2"/>
        <v>0</v>
      </c>
      <c r="AF15" s="916">
        <f t="shared" si="2"/>
        <v>0</v>
      </c>
      <c r="AG15" s="1202">
        <f t="shared" si="2"/>
        <v>0</v>
      </c>
      <c r="AH15" s="1167">
        <f t="shared" ref="AH15:AQ19" si="3">SUMIF($C$24:$C$336,$B15,AH$24:AH$336)</f>
        <v>0</v>
      </c>
      <c r="AI15" s="916">
        <f t="shared" si="3"/>
        <v>0</v>
      </c>
      <c r="AJ15" s="916">
        <f t="shared" si="3"/>
        <v>0</v>
      </c>
      <c r="AK15" s="1175">
        <f t="shared" si="3"/>
        <v>0</v>
      </c>
      <c r="AL15" s="1184">
        <f t="shared" si="3"/>
        <v>0</v>
      </c>
      <c r="AM15" s="916">
        <f t="shared" si="3"/>
        <v>0</v>
      </c>
      <c r="AN15" s="916">
        <f t="shared" si="3"/>
        <v>0</v>
      </c>
      <c r="AO15" s="1202">
        <f t="shared" si="3"/>
        <v>0</v>
      </c>
      <c r="AP15" s="1167">
        <f t="shared" si="3"/>
        <v>0</v>
      </c>
      <c r="AQ15" s="916">
        <f t="shared" si="3"/>
        <v>0</v>
      </c>
      <c r="AR15" s="916">
        <f t="shared" ref="AR15:AW19" si="4">SUMIF($C$24:$C$336,$B15,AR$24:AR$336)</f>
        <v>0</v>
      </c>
      <c r="AS15" s="1175">
        <f t="shared" si="4"/>
        <v>0</v>
      </c>
      <c r="AT15" s="1184">
        <f t="shared" si="4"/>
        <v>0</v>
      </c>
      <c r="AU15" s="916">
        <f t="shared" si="4"/>
        <v>0</v>
      </c>
      <c r="AV15" s="916">
        <f t="shared" si="4"/>
        <v>0</v>
      </c>
      <c r="AW15" s="1202">
        <f t="shared" si="4"/>
        <v>0</v>
      </c>
      <c r="AX15" s="1178">
        <f ca="1">SUMIF($C$24:$M$336,$B15,$AX$24:$AX$336)</f>
        <v>0</v>
      </c>
      <c r="AY15" s="1179" t="str">
        <f ca="1">IFERROR(AX15/E15,"")</f>
        <v/>
      </c>
      <c r="AZ15" s="1180" t="str">
        <f ca="1">IFERROR(IF($G$18="RF4",AX17/M17,IF($G$18="RF3",AX17/L17,IF($G$18="RF2",AX17/K17,IF($G$18="RF1",AX17/J17,0)))),"")</f>
        <v/>
      </c>
      <c r="BA15" s="1178">
        <f>SUMIF($C$24:$C$336,$B15,$BA$24:$BA$336)</f>
        <v>0</v>
      </c>
      <c r="BB15" s="1179" t="str">
        <f>IFERROR(BA15/H15,"")</f>
        <v/>
      </c>
      <c r="BC15" s="1180" t="str">
        <f>IFERROR(IF($G$18="RF4",BA17/P17,IF($G$18="RF3",BA17/O17,IF($G$18="RF2",BA17/N17,IF($G$18="RF1",BA17/M17,0)))),"")</f>
        <v/>
      </c>
      <c r="BD15" s="136"/>
      <c r="BE15" s="136"/>
      <c r="BF15" s="135"/>
      <c r="BG15" s="136"/>
      <c r="BH15" s="136"/>
      <c r="BI15" s="136"/>
      <c r="BJ15" s="136"/>
      <c r="BK15" s="136"/>
      <c r="BL15" s="136"/>
      <c r="BM15" s="136"/>
      <c r="BN15" s="136"/>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5"/>
      <c r="CK15" s="135"/>
      <c r="CL15" s="135"/>
      <c r="CM15" s="135"/>
      <c r="CN15" s="135"/>
      <c r="CO15" s="135"/>
      <c r="CP15" s="135"/>
      <c r="CQ15" s="135"/>
      <c r="CR15" s="135"/>
      <c r="CS15" s="135"/>
      <c r="CT15" s="135"/>
      <c r="CU15" s="135"/>
      <c r="CV15" s="135"/>
    </row>
    <row r="16" spans="2:100" s="137" customFormat="1" ht="19.5" customHeight="1" x14ac:dyDescent="0.25">
      <c r="B16" s="2933" t="s">
        <v>72</v>
      </c>
      <c r="C16" s="2933"/>
      <c r="D16" s="1144">
        <f>SUMIF($C$24:$C$336,B16,$G$24:$G$336)</f>
        <v>0</v>
      </c>
      <c r="E16" s="1164">
        <f>SUMIF($C$24:$C$336,B16,$H$24:$H$336)</f>
        <v>0</v>
      </c>
      <c r="F16" s="1162" t="s">
        <v>1232</v>
      </c>
      <c r="G16" s="2935" t="s">
        <v>1238</v>
      </c>
      <c r="H16" s="2936"/>
      <c r="I16" s="2937"/>
      <c r="J16" s="1166">
        <f>SUMIF($C$24:$C$336,$B16,$J$24:$J$336)</f>
        <v>0</v>
      </c>
      <c r="K16" s="915">
        <f>SUMIF($C$24:$C$336,$B16,$K$24:$K$336)</f>
        <v>0</v>
      </c>
      <c r="L16" s="915">
        <f>SUMIF($C$24:$C$336,$B16,$L$24:$L$336)</f>
        <v>0</v>
      </c>
      <c r="M16" s="1176">
        <f ca="1">SUMIF($C$24:$M$336,$B16,$M$24:$M$336)</f>
        <v>0</v>
      </c>
      <c r="N16" s="1181">
        <f t="shared" si="1"/>
        <v>0</v>
      </c>
      <c r="O16" s="915">
        <f t="shared" si="1"/>
        <v>0</v>
      </c>
      <c r="P16" s="915">
        <f t="shared" si="1"/>
        <v>0</v>
      </c>
      <c r="Q16" s="1203">
        <f t="shared" si="1"/>
        <v>0</v>
      </c>
      <c r="R16" s="1166">
        <f t="shared" si="1"/>
        <v>0</v>
      </c>
      <c r="S16" s="915">
        <f t="shared" si="1"/>
        <v>0</v>
      </c>
      <c r="T16" s="915">
        <f t="shared" si="1"/>
        <v>0</v>
      </c>
      <c r="U16" s="1176">
        <f t="shared" si="1"/>
        <v>0</v>
      </c>
      <c r="V16" s="1181">
        <f t="shared" si="1"/>
        <v>0</v>
      </c>
      <c r="W16" s="915">
        <f t="shared" si="1"/>
        <v>0</v>
      </c>
      <c r="X16" s="915">
        <f t="shared" si="2"/>
        <v>0</v>
      </c>
      <c r="Y16" s="1203">
        <f t="shared" si="2"/>
        <v>0</v>
      </c>
      <c r="Z16" s="1166">
        <f t="shared" si="2"/>
        <v>0</v>
      </c>
      <c r="AA16" s="915">
        <f t="shared" si="2"/>
        <v>0</v>
      </c>
      <c r="AB16" s="915">
        <f t="shared" si="2"/>
        <v>0</v>
      </c>
      <c r="AC16" s="1176">
        <f t="shared" si="2"/>
        <v>0</v>
      </c>
      <c r="AD16" s="1181">
        <f t="shared" si="2"/>
        <v>0</v>
      </c>
      <c r="AE16" s="915">
        <f t="shared" si="2"/>
        <v>0</v>
      </c>
      <c r="AF16" s="915">
        <f t="shared" si="2"/>
        <v>0</v>
      </c>
      <c r="AG16" s="1203">
        <f t="shared" si="2"/>
        <v>0</v>
      </c>
      <c r="AH16" s="1166">
        <f t="shared" si="3"/>
        <v>0</v>
      </c>
      <c r="AI16" s="915">
        <f t="shared" si="3"/>
        <v>0</v>
      </c>
      <c r="AJ16" s="915">
        <f t="shared" si="3"/>
        <v>0</v>
      </c>
      <c r="AK16" s="1176">
        <f t="shared" si="3"/>
        <v>0</v>
      </c>
      <c r="AL16" s="1181">
        <f t="shared" si="3"/>
        <v>0</v>
      </c>
      <c r="AM16" s="915">
        <f t="shared" si="3"/>
        <v>0</v>
      </c>
      <c r="AN16" s="915">
        <f t="shared" si="3"/>
        <v>0</v>
      </c>
      <c r="AO16" s="1203">
        <f t="shared" si="3"/>
        <v>0</v>
      </c>
      <c r="AP16" s="1166">
        <f t="shared" si="3"/>
        <v>0</v>
      </c>
      <c r="AQ16" s="915">
        <f t="shared" si="3"/>
        <v>0</v>
      </c>
      <c r="AR16" s="915">
        <f t="shared" si="4"/>
        <v>0</v>
      </c>
      <c r="AS16" s="1176">
        <f t="shared" si="4"/>
        <v>0</v>
      </c>
      <c r="AT16" s="1181">
        <f t="shared" si="4"/>
        <v>0</v>
      </c>
      <c r="AU16" s="915">
        <f t="shared" si="4"/>
        <v>0</v>
      </c>
      <c r="AV16" s="915">
        <f t="shared" si="4"/>
        <v>0</v>
      </c>
      <c r="AW16" s="1203">
        <f t="shared" si="4"/>
        <v>0</v>
      </c>
      <c r="AX16" s="1181">
        <f ca="1">SUMIF($C$24:$M$336,$B16,$AX$24:$AX$336)</f>
        <v>0</v>
      </c>
      <c r="AY16" s="1182" t="str">
        <f ca="1">IFERROR(AX16/E16,"")</f>
        <v/>
      </c>
      <c r="AZ16" s="1183" t="str">
        <f t="shared" ref="AZ16:AZ19" ca="1" si="5">IFERROR(IF($G$18="RF4",AX18/M18,IF($G$18="RF3",AX18/L18,IF($G$18="RF2",AX18/K18,IF($G$18="RF1",AX18/J18,0)))),"")</f>
        <v/>
      </c>
      <c r="BA16" s="1181">
        <f t="shared" ref="BA16:BA19" si="6">SUMIF($C$24:$C$336,$B16,$BA$24:$BA$336)</f>
        <v>0</v>
      </c>
      <c r="BB16" s="1182" t="str">
        <f>IFERROR(BA16/H16,"")</f>
        <v/>
      </c>
      <c r="BC16" s="1183" t="str">
        <f t="shared" ref="BC16:BC19" si="7">IFERROR(IF($G$18="RF4",BA18/P18,IF($G$18="RF3",BA18/O18,IF($G$18="RF2",BA18/N18,IF($G$18="RF1",BA18/M18,0)))),"")</f>
        <v/>
      </c>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5"/>
      <c r="CK16" s="135"/>
      <c r="CL16" s="135"/>
      <c r="CM16" s="135"/>
      <c r="CN16" s="135"/>
      <c r="CO16" s="135"/>
      <c r="CP16" s="135"/>
      <c r="CQ16" s="135"/>
      <c r="CR16" s="135"/>
      <c r="CS16" s="135"/>
      <c r="CT16" s="135"/>
      <c r="CU16" s="135"/>
      <c r="CV16" s="135"/>
    </row>
    <row r="17" spans="2:102" s="137" customFormat="1" ht="20.25" customHeight="1" x14ac:dyDescent="0.25">
      <c r="B17" s="2932" t="s">
        <v>2604</v>
      </c>
      <c r="C17" s="2932"/>
      <c r="D17" s="1143">
        <f>SUMIF($C$24:$C$336,B17,$G$24:$G$336)</f>
        <v>0</v>
      </c>
      <c r="E17" s="1163">
        <f>SUMIF($C$24:$C$336,B17,$H$24:$H$336)</f>
        <v>0</v>
      </c>
      <c r="F17" s="1162" t="s">
        <v>7370</v>
      </c>
      <c r="G17" s="2938" t="s">
        <v>51</v>
      </c>
      <c r="H17" s="2939"/>
      <c r="I17" s="2940"/>
      <c r="J17" s="1167">
        <f>SUMIF($C$24:$C$336,$B17,$J$24:$J$336)</f>
        <v>0</v>
      </c>
      <c r="K17" s="916">
        <f>SUMIF($C$24:$C$336,$B17,$K$24:$K$336)</f>
        <v>0</v>
      </c>
      <c r="L17" s="916">
        <f>SUMIF($C$24:$C$336,$B17,$L$24:$L$336)</f>
        <v>0</v>
      </c>
      <c r="M17" s="1175">
        <f ca="1">SUMIF($C$24:$M$336,$B17,$M$24:$M$336)</f>
        <v>0</v>
      </c>
      <c r="N17" s="1184">
        <f t="shared" si="1"/>
        <v>0</v>
      </c>
      <c r="O17" s="916">
        <f t="shared" si="1"/>
        <v>0</v>
      </c>
      <c r="P17" s="916">
        <f t="shared" si="1"/>
        <v>0</v>
      </c>
      <c r="Q17" s="1202">
        <f t="shared" si="1"/>
        <v>0</v>
      </c>
      <c r="R17" s="1167">
        <f t="shared" si="1"/>
        <v>0</v>
      </c>
      <c r="S17" s="916">
        <f t="shared" si="1"/>
        <v>0</v>
      </c>
      <c r="T17" s="916">
        <f t="shared" si="1"/>
        <v>0</v>
      </c>
      <c r="U17" s="1175">
        <f t="shared" si="1"/>
        <v>0</v>
      </c>
      <c r="V17" s="1184">
        <f t="shared" si="1"/>
        <v>0</v>
      </c>
      <c r="W17" s="916">
        <f t="shared" si="1"/>
        <v>0</v>
      </c>
      <c r="X17" s="916">
        <f t="shared" si="2"/>
        <v>0</v>
      </c>
      <c r="Y17" s="1202">
        <f t="shared" si="2"/>
        <v>0</v>
      </c>
      <c r="Z17" s="1167">
        <f t="shared" si="2"/>
        <v>0</v>
      </c>
      <c r="AA17" s="916">
        <f t="shared" si="2"/>
        <v>0</v>
      </c>
      <c r="AB17" s="916">
        <f t="shared" si="2"/>
        <v>0</v>
      </c>
      <c r="AC17" s="1175">
        <f t="shared" si="2"/>
        <v>0</v>
      </c>
      <c r="AD17" s="1184">
        <f t="shared" si="2"/>
        <v>0</v>
      </c>
      <c r="AE17" s="916">
        <f t="shared" si="2"/>
        <v>0</v>
      </c>
      <c r="AF17" s="916">
        <f t="shared" si="2"/>
        <v>0</v>
      </c>
      <c r="AG17" s="1202">
        <f t="shared" si="2"/>
        <v>0</v>
      </c>
      <c r="AH17" s="1167">
        <f t="shared" si="3"/>
        <v>0</v>
      </c>
      <c r="AI17" s="916">
        <f t="shared" si="3"/>
        <v>0</v>
      </c>
      <c r="AJ17" s="916">
        <f t="shared" si="3"/>
        <v>0</v>
      </c>
      <c r="AK17" s="1175">
        <f t="shared" si="3"/>
        <v>0</v>
      </c>
      <c r="AL17" s="1184">
        <f t="shared" si="3"/>
        <v>0</v>
      </c>
      <c r="AM17" s="916">
        <f t="shared" si="3"/>
        <v>0</v>
      </c>
      <c r="AN17" s="916">
        <f t="shared" si="3"/>
        <v>0</v>
      </c>
      <c r="AO17" s="1202">
        <f t="shared" si="3"/>
        <v>0</v>
      </c>
      <c r="AP17" s="1167">
        <f t="shared" si="3"/>
        <v>0</v>
      </c>
      <c r="AQ17" s="916">
        <f t="shared" si="3"/>
        <v>0</v>
      </c>
      <c r="AR17" s="916">
        <f t="shared" si="4"/>
        <v>0</v>
      </c>
      <c r="AS17" s="1175">
        <f t="shared" si="4"/>
        <v>0</v>
      </c>
      <c r="AT17" s="1184">
        <f t="shared" si="4"/>
        <v>0</v>
      </c>
      <c r="AU17" s="916">
        <f t="shared" si="4"/>
        <v>0</v>
      </c>
      <c r="AV17" s="916">
        <f t="shared" si="4"/>
        <v>0</v>
      </c>
      <c r="AW17" s="1202">
        <f t="shared" si="4"/>
        <v>0</v>
      </c>
      <c r="AX17" s="1184">
        <f ca="1">SUMIF($C$24:$M$336,$B17,$AX$24:$AX$336)</f>
        <v>0</v>
      </c>
      <c r="AY17" s="1185" t="str">
        <f ca="1">IFERROR(AX17/E17,"")</f>
        <v/>
      </c>
      <c r="AZ17" s="1186" t="str">
        <f t="shared" ca="1" si="5"/>
        <v/>
      </c>
      <c r="BA17" s="1184">
        <f t="shared" si="6"/>
        <v>0</v>
      </c>
      <c r="BB17" s="1185" t="str">
        <f>IFERROR(BA17/H17,"")</f>
        <v/>
      </c>
      <c r="BC17" s="1186" t="str">
        <f t="shared" si="7"/>
        <v/>
      </c>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c r="CL17" s="135"/>
      <c r="CM17" s="135"/>
      <c r="CN17" s="135"/>
      <c r="CO17" s="135"/>
      <c r="CP17" s="135"/>
      <c r="CQ17" s="135"/>
      <c r="CR17" s="135"/>
      <c r="CS17" s="135"/>
      <c r="CT17" s="135"/>
      <c r="CU17" s="135"/>
      <c r="CV17" s="135"/>
    </row>
    <row r="18" spans="2:102" s="137" customFormat="1" ht="20.25" customHeight="1" x14ac:dyDescent="0.25">
      <c r="B18" s="2933" t="s">
        <v>598</v>
      </c>
      <c r="C18" s="2933"/>
      <c r="D18" s="1144">
        <f>SUMIF($C$24:$C$336,B18,$G$24:$G$336)</f>
        <v>0</v>
      </c>
      <c r="E18" s="1164">
        <f>SUMIF($C$24:$C$336,B18,$H$24:$H$336)</f>
        <v>0</v>
      </c>
      <c r="F18" s="1162" t="s">
        <v>2637</v>
      </c>
      <c r="G18" s="2938" t="s">
        <v>5972</v>
      </c>
      <c r="H18" s="2939"/>
      <c r="I18" s="2940"/>
      <c r="J18" s="1166">
        <f>SUMIF($C$24:$C$336,$B18,$J$24:$J$336)</f>
        <v>0</v>
      </c>
      <c r="K18" s="915">
        <f>SUMIF($C$24:$C$336,$B18,$K$24:$K$336)</f>
        <v>0</v>
      </c>
      <c r="L18" s="915">
        <f>SUMIF($C$24:$C$336,$B18,$L$24:$L$336)</f>
        <v>0</v>
      </c>
      <c r="M18" s="1176">
        <f ca="1">SUMIF($C$24:$M$336,$B18,$M$24:$M$336)</f>
        <v>0</v>
      </c>
      <c r="N18" s="1181">
        <f t="shared" si="1"/>
        <v>0</v>
      </c>
      <c r="O18" s="915">
        <f t="shared" si="1"/>
        <v>0</v>
      </c>
      <c r="P18" s="915">
        <f t="shared" si="1"/>
        <v>0</v>
      </c>
      <c r="Q18" s="1203">
        <f t="shared" si="1"/>
        <v>0</v>
      </c>
      <c r="R18" s="1166">
        <f t="shared" si="1"/>
        <v>0</v>
      </c>
      <c r="S18" s="915">
        <f t="shared" si="1"/>
        <v>0</v>
      </c>
      <c r="T18" s="915">
        <f t="shared" si="1"/>
        <v>0</v>
      </c>
      <c r="U18" s="1176">
        <f t="shared" si="1"/>
        <v>0</v>
      </c>
      <c r="V18" s="1181">
        <f t="shared" si="1"/>
        <v>0</v>
      </c>
      <c r="W18" s="915">
        <f t="shared" si="1"/>
        <v>0</v>
      </c>
      <c r="X18" s="915">
        <f t="shared" si="2"/>
        <v>0</v>
      </c>
      <c r="Y18" s="1203">
        <f t="shared" si="2"/>
        <v>0</v>
      </c>
      <c r="Z18" s="1166">
        <f t="shared" si="2"/>
        <v>0</v>
      </c>
      <c r="AA18" s="915">
        <f t="shared" si="2"/>
        <v>0</v>
      </c>
      <c r="AB18" s="915">
        <f t="shared" si="2"/>
        <v>0</v>
      </c>
      <c r="AC18" s="1176">
        <f t="shared" si="2"/>
        <v>0</v>
      </c>
      <c r="AD18" s="1181">
        <f t="shared" si="2"/>
        <v>0</v>
      </c>
      <c r="AE18" s="915">
        <f t="shared" si="2"/>
        <v>0</v>
      </c>
      <c r="AF18" s="915">
        <f t="shared" si="2"/>
        <v>0</v>
      </c>
      <c r="AG18" s="1203">
        <f t="shared" si="2"/>
        <v>0</v>
      </c>
      <c r="AH18" s="1166">
        <f t="shared" si="3"/>
        <v>0</v>
      </c>
      <c r="AI18" s="915">
        <f t="shared" si="3"/>
        <v>0</v>
      </c>
      <c r="AJ18" s="915">
        <f t="shared" si="3"/>
        <v>0</v>
      </c>
      <c r="AK18" s="1176">
        <f t="shared" si="3"/>
        <v>0</v>
      </c>
      <c r="AL18" s="1181">
        <f t="shared" si="3"/>
        <v>0</v>
      </c>
      <c r="AM18" s="915">
        <f t="shared" si="3"/>
        <v>0</v>
      </c>
      <c r="AN18" s="915">
        <f t="shared" si="3"/>
        <v>0</v>
      </c>
      <c r="AO18" s="1203">
        <f t="shared" si="3"/>
        <v>0</v>
      </c>
      <c r="AP18" s="1166">
        <f t="shared" si="3"/>
        <v>0</v>
      </c>
      <c r="AQ18" s="915">
        <f t="shared" si="3"/>
        <v>0</v>
      </c>
      <c r="AR18" s="915">
        <f t="shared" si="4"/>
        <v>0</v>
      </c>
      <c r="AS18" s="1176">
        <f t="shared" si="4"/>
        <v>0</v>
      </c>
      <c r="AT18" s="1181">
        <f t="shared" si="4"/>
        <v>0</v>
      </c>
      <c r="AU18" s="915">
        <f t="shared" si="4"/>
        <v>0</v>
      </c>
      <c r="AV18" s="915">
        <f t="shared" si="4"/>
        <v>0</v>
      </c>
      <c r="AW18" s="1203">
        <f t="shared" si="4"/>
        <v>0</v>
      </c>
      <c r="AX18" s="1181">
        <f ca="1">SUMIF($C$24:$M$336,$B18,$AX$24:$AX$336)</f>
        <v>0</v>
      </c>
      <c r="AY18" s="1182" t="str">
        <f ca="1">IFERROR(AX18/E18,"")</f>
        <v/>
      </c>
      <c r="AZ18" s="1183" t="str">
        <f t="shared" ca="1" si="5"/>
        <v/>
      </c>
      <c r="BA18" s="1181">
        <f t="shared" si="6"/>
        <v>0</v>
      </c>
      <c r="BB18" s="1182" t="str">
        <f>IFERROR(BA18/H18,"")</f>
        <v/>
      </c>
      <c r="BC18" s="1183" t="str">
        <f t="shared" si="7"/>
        <v/>
      </c>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c r="CL18" s="135"/>
      <c r="CM18" s="135"/>
      <c r="CN18" s="135"/>
      <c r="CO18" s="135"/>
      <c r="CP18" s="135"/>
      <c r="CQ18" s="135"/>
      <c r="CR18" s="135"/>
      <c r="CS18" s="135"/>
      <c r="CT18" s="135"/>
      <c r="CU18" s="135"/>
      <c r="CV18" s="135"/>
    </row>
    <row r="19" spans="2:102" s="137" customFormat="1" ht="19.5" customHeight="1" thickBot="1" x14ac:dyDescent="0.3">
      <c r="B19" s="2934" t="s">
        <v>17</v>
      </c>
      <c r="C19" s="2934"/>
      <c r="D19" s="1145">
        <f>SUMIF($C$24:$C$336,B19,$G$24:$G$336)</f>
        <v>0</v>
      </c>
      <c r="E19" s="1165">
        <f>SUMIF($C$24:$C$336,B19,$H$24:$H$336)</f>
        <v>0</v>
      </c>
      <c r="F19" s="1162" t="s">
        <v>1279</v>
      </c>
      <c r="G19" s="2938" t="s">
        <v>1369</v>
      </c>
      <c r="H19" s="2939"/>
      <c r="I19" s="2940"/>
      <c r="J19" s="1168">
        <f>SUMIF($C$24:$C$336,$B19,$J$24:$J$336)</f>
        <v>0</v>
      </c>
      <c r="K19" s="917">
        <f>SUMIF($C$24:$C$336,$B19,$K$24:$K$336)</f>
        <v>0</v>
      </c>
      <c r="L19" s="917">
        <f>SUMIF($C$24:$C$336,$B19,$L$24:$L$336)</f>
        <v>0</v>
      </c>
      <c r="M19" s="1177">
        <f ca="1">SUMIF($C$24:$M$336,$B19,$M$24:$M$336)</f>
        <v>0</v>
      </c>
      <c r="N19" s="1187">
        <f t="shared" si="1"/>
        <v>0</v>
      </c>
      <c r="O19" s="917">
        <f t="shared" si="1"/>
        <v>0</v>
      </c>
      <c r="P19" s="917">
        <f t="shared" si="1"/>
        <v>0</v>
      </c>
      <c r="Q19" s="1204">
        <f t="shared" si="1"/>
        <v>0</v>
      </c>
      <c r="R19" s="1168">
        <f t="shared" si="1"/>
        <v>0</v>
      </c>
      <c r="S19" s="917">
        <f t="shared" si="1"/>
        <v>0</v>
      </c>
      <c r="T19" s="917">
        <f t="shared" si="1"/>
        <v>0</v>
      </c>
      <c r="U19" s="1177">
        <f t="shared" si="1"/>
        <v>0</v>
      </c>
      <c r="V19" s="1187">
        <f t="shared" si="1"/>
        <v>0</v>
      </c>
      <c r="W19" s="917">
        <f t="shared" si="1"/>
        <v>0</v>
      </c>
      <c r="X19" s="917">
        <f t="shared" si="2"/>
        <v>0</v>
      </c>
      <c r="Y19" s="1204">
        <f t="shared" si="2"/>
        <v>0</v>
      </c>
      <c r="Z19" s="1168">
        <f t="shared" si="2"/>
        <v>0</v>
      </c>
      <c r="AA19" s="917">
        <f t="shared" si="2"/>
        <v>0</v>
      </c>
      <c r="AB19" s="917">
        <f t="shared" si="2"/>
        <v>0</v>
      </c>
      <c r="AC19" s="1177">
        <f t="shared" si="2"/>
        <v>0</v>
      </c>
      <c r="AD19" s="1187">
        <f t="shared" si="2"/>
        <v>0</v>
      </c>
      <c r="AE19" s="917">
        <f t="shared" si="2"/>
        <v>0</v>
      </c>
      <c r="AF19" s="917">
        <f t="shared" si="2"/>
        <v>0</v>
      </c>
      <c r="AG19" s="1204">
        <f t="shared" si="2"/>
        <v>0</v>
      </c>
      <c r="AH19" s="1168">
        <f t="shared" si="3"/>
        <v>0</v>
      </c>
      <c r="AI19" s="917">
        <f t="shared" si="3"/>
        <v>0</v>
      </c>
      <c r="AJ19" s="917">
        <f t="shared" si="3"/>
        <v>0</v>
      </c>
      <c r="AK19" s="1177">
        <f t="shared" si="3"/>
        <v>0</v>
      </c>
      <c r="AL19" s="1187">
        <f t="shared" si="3"/>
        <v>0</v>
      </c>
      <c r="AM19" s="917">
        <f t="shared" si="3"/>
        <v>0</v>
      </c>
      <c r="AN19" s="917">
        <f t="shared" si="3"/>
        <v>0</v>
      </c>
      <c r="AO19" s="1204">
        <f t="shared" si="3"/>
        <v>0</v>
      </c>
      <c r="AP19" s="1168">
        <f t="shared" si="3"/>
        <v>0</v>
      </c>
      <c r="AQ19" s="917">
        <f t="shared" si="3"/>
        <v>0</v>
      </c>
      <c r="AR19" s="917">
        <f t="shared" si="4"/>
        <v>0</v>
      </c>
      <c r="AS19" s="1177">
        <f t="shared" si="4"/>
        <v>0</v>
      </c>
      <c r="AT19" s="1187">
        <f t="shared" si="4"/>
        <v>0</v>
      </c>
      <c r="AU19" s="917">
        <f t="shared" si="4"/>
        <v>0</v>
      </c>
      <c r="AV19" s="917">
        <f t="shared" si="4"/>
        <v>0</v>
      </c>
      <c r="AW19" s="1204">
        <f t="shared" si="4"/>
        <v>0</v>
      </c>
      <c r="AX19" s="1187">
        <f ca="1">SUMIF($C$24:$M$336,$B19,$AX$24:$AX$336)</f>
        <v>0</v>
      </c>
      <c r="AY19" s="1188" t="str">
        <f ca="1">IFERROR(AX19/E19,"")</f>
        <v/>
      </c>
      <c r="AZ19" s="1189" t="str">
        <f t="shared" si="5"/>
        <v/>
      </c>
      <c r="BA19" s="1187">
        <f t="shared" si="6"/>
        <v>0</v>
      </c>
      <c r="BB19" s="1188" t="str">
        <f>IFERROR(BA19/H19,"")</f>
        <v/>
      </c>
      <c r="BC19" s="1189" t="str">
        <f t="shared" si="7"/>
        <v/>
      </c>
      <c r="BD19" s="135"/>
      <c r="BE19" s="928"/>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5"/>
      <c r="CK19" s="135"/>
      <c r="CL19" s="135"/>
      <c r="CM19" s="135"/>
      <c r="CN19" s="135"/>
      <c r="CO19" s="135"/>
      <c r="CP19" s="135"/>
      <c r="CQ19" s="135"/>
      <c r="CR19" s="135"/>
      <c r="CS19" s="135"/>
      <c r="CT19" s="135"/>
      <c r="CU19" s="135"/>
      <c r="CV19" s="135"/>
    </row>
    <row r="20" spans="2:102" s="137" customFormat="1" ht="21.75" customHeight="1" thickBot="1" x14ac:dyDescent="0.3">
      <c r="B20" s="2923" t="s">
        <v>516</v>
      </c>
      <c r="C20" s="2923"/>
      <c r="D20" s="1146">
        <f>D15+D16+D17</f>
        <v>0</v>
      </c>
      <c r="E20" s="1196">
        <f>E15+E16+E17</f>
        <v>0</v>
      </c>
      <c r="F20" s="1162" t="s">
        <v>2635</v>
      </c>
      <c r="G20" s="2941" t="str">
        <f>Finance!E13</f>
        <v>Y</v>
      </c>
      <c r="H20" s="2942"/>
      <c r="I20" s="2943"/>
      <c r="J20" s="1190">
        <f>J15+J16+J17</f>
        <v>0</v>
      </c>
      <c r="K20" s="1191">
        <f t="shared" ref="K20:AW20" si="8">K15+K16+K17</f>
        <v>0</v>
      </c>
      <c r="L20" s="1191">
        <f t="shared" si="8"/>
        <v>0</v>
      </c>
      <c r="M20" s="1192">
        <f t="shared" ca="1" si="8"/>
        <v>0</v>
      </c>
      <c r="N20" s="1193">
        <f t="shared" si="8"/>
        <v>0</v>
      </c>
      <c r="O20" s="1191">
        <f t="shared" si="8"/>
        <v>0</v>
      </c>
      <c r="P20" s="1191">
        <f t="shared" si="8"/>
        <v>0</v>
      </c>
      <c r="Q20" s="1205">
        <f t="shared" si="8"/>
        <v>0</v>
      </c>
      <c r="R20" s="1199">
        <f t="shared" si="8"/>
        <v>0</v>
      </c>
      <c r="S20" s="1191">
        <f t="shared" si="8"/>
        <v>0</v>
      </c>
      <c r="T20" s="1191">
        <f t="shared" si="8"/>
        <v>0</v>
      </c>
      <c r="U20" s="1192">
        <f t="shared" si="8"/>
        <v>0</v>
      </c>
      <c r="V20" s="1193">
        <f t="shared" si="8"/>
        <v>0</v>
      </c>
      <c r="W20" s="1191">
        <f t="shared" si="8"/>
        <v>0</v>
      </c>
      <c r="X20" s="1191">
        <f t="shared" si="8"/>
        <v>0</v>
      </c>
      <c r="Y20" s="1205">
        <f t="shared" si="8"/>
        <v>0</v>
      </c>
      <c r="Z20" s="1199">
        <f t="shared" si="8"/>
        <v>0</v>
      </c>
      <c r="AA20" s="1191">
        <f t="shared" si="8"/>
        <v>0</v>
      </c>
      <c r="AB20" s="1191">
        <f t="shared" si="8"/>
        <v>0</v>
      </c>
      <c r="AC20" s="1192">
        <f t="shared" si="8"/>
        <v>0</v>
      </c>
      <c r="AD20" s="1193">
        <f t="shared" si="8"/>
        <v>0</v>
      </c>
      <c r="AE20" s="1191">
        <f t="shared" si="8"/>
        <v>0</v>
      </c>
      <c r="AF20" s="1191">
        <f t="shared" si="8"/>
        <v>0</v>
      </c>
      <c r="AG20" s="1205">
        <f t="shared" si="8"/>
        <v>0</v>
      </c>
      <c r="AH20" s="1199">
        <f t="shared" si="8"/>
        <v>0</v>
      </c>
      <c r="AI20" s="1191">
        <f t="shared" si="8"/>
        <v>0</v>
      </c>
      <c r="AJ20" s="1191">
        <f t="shared" si="8"/>
        <v>0</v>
      </c>
      <c r="AK20" s="1192">
        <f t="shared" si="8"/>
        <v>0</v>
      </c>
      <c r="AL20" s="1193">
        <f t="shared" si="8"/>
        <v>0</v>
      </c>
      <c r="AM20" s="1191">
        <f t="shared" si="8"/>
        <v>0</v>
      </c>
      <c r="AN20" s="1191">
        <f t="shared" si="8"/>
        <v>0</v>
      </c>
      <c r="AO20" s="1205">
        <f t="shared" si="8"/>
        <v>0</v>
      </c>
      <c r="AP20" s="1199">
        <f t="shared" si="8"/>
        <v>0</v>
      </c>
      <c r="AQ20" s="1191">
        <f t="shared" si="8"/>
        <v>0</v>
      </c>
      <c r="AR20" s="1191">
        <f t="shared" si="8"/>
        <v>0</v>
      </c>
      <c r="AS20" s="1192">
        <f t="shared" si="8"/>
        <v>0</v>
      </c>
      <c r="AT20" s="1193">
        <f t="shared" si="8"/>
        <v>0</v>
      </c>
      <c r="AU20" s="1191">
        <f t="shared" si="8"/>
        <v>0</v>
      </c>
      <c r="AV20" s="1191">
        <f t="shared" si="8"/>
        <v>0</v>
      </c>
      <c r="AW20" s="1205">
        <f t="shared" si="8"/>
        <v>0</v>
      </c>
      <c r="AX20" s="1193">
        <f ca="1">AX15+AX16+AX17</f>
        <v>0</v>
      </c>
      <c r="AY20" s="1194" t="str">
        <f ca="1">IFERROR(AY15+AY16+AY17,"")</f>
        <v/>
      </c>
      <c r="AZ20" s="1195" t="str">
        <f ca="1">IFERROR(AZ15+AZ16+AZ17,"")</f>
        <v/>
      </c>
      <c r="BA20" s="1193">
        <f>BA15+BA16+BA17</f>
        <v>0</v>
      </c>
      <c r="BB20" s="1194" t="str">
        <f>IFERROR(BB15+BB16+BB17,"")</f>
        <v/>
      </c>
      <c r="BC20" s="1195" t="str">
        <f>IFERROR(BC15+BC16+BC17,"")</f>
        <v/>
      </c>
      <c r="BD20" s="135"/>
      <c r="BE20" s="928"/>
      <c r="BF20" s="138"/>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5"/>
      <c r="CK20" s="135"/>
      <c r="CL20" s="135"/>
      <c r="CM20" s="135"/>
      <c r="CN20" s="135"/>
      <c r="CO20" s="135"/>
      <c r="CP20" s="135"/>
      <c r="CQ20" s="135"/>
      <c r="CR20" s="135"/>
      <c r="CS20" s="135"/>
      <c r="CT20" s="135"/>
      <c r="CU20" s="135"/>
      <c r="CV20" s="135"/>
    </row>
    <row r="21" spans="2:102" s="141" customFormat="1" ht="7.5" customHeight="1" x14ac:dyDescent="0.25">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40"/>
      <c r="BE21" s="140"/>
      <c r="BF21" s="140"/>
      <c r="BG21" s="140"/>
      <c r="BH21" s="140"/>
      <c r="BI21" s="140"/>
      <c r="BJ21" s="140"/>
      <c r="BK21" s="140"/>
      <c r="BL21" s="140"/>
      <c r="BM21" s="140"/>
      <c r="BN21" s="140"/>
      <c r="BO21" s="140"/>
      <c r="BP21" s="140"/>
      <c r="BQ21" s="140"/>
      <c r="BR21" s="140"/>
      <c r="BS21" s="140"/>
      <c r="BT21" s="140"/>
      <c r="BU21" s="140"/>
      <c r="BV21" s="140"/>
      <c r="BW21" s="140"/>
      <c r="BX21" s="140"/>
      <c r="BY21" s="140"/>
      <c r="BZ21" s="140"/>
      <c r="CA21" s="140"/>
      <c r="CB21" s="140"/>
      <c r="CC21" s="140"/>
      <c r="CD21" s="140"/>
      <c r="CE21" s="140"/>
      <c r="CF21" s="140"/>
      <c r="CG21" s="140"/>
      <c r="CH21" s="140"/>
      <c r="CI21" s="140"/>
      <c r="CJ21" s="140"/>
      <c r="CK21" s="140"/>
      <c r="CL21" s="140"/>
      <c r="CM21" s="140"/>
      <c r="CN21" s="140"/>
      <c r="CO21" s="140"/>
      <c r="CP21" s="140"/>
      <c r="CQ21" s="140"/>
      <c r="CR21" s="140"/>
      <c r="CS21" s="140"/>
      <c r="CT21" s="140"/>
      <c r="CU21" s="140"/>
      <c r="CV21" s="140">
        <f ca="1">IF(CU22&gt;YEAR($BE$16),1,0)</f>
        <v>1</v>
      </c>
    </row>
    <row r="22" spans="2:102" s="142" customFormat="1" ht="33.75" customHeight="1" x14ac:dyDescent="0.2">
      <c r="B22" s="2924" t="s">
        <v>7369</v>
      </c>
      <c r="C22" s="2924" t="s">
        <v>2594</v>
      </c>
      <c r="D22" s="2925" t="s">
        <v>268</v>
      </c>
      <c r="E22" s="2926"/>
      <c r="F22" s="2929" t="str">
        <f>IFERROR(IF(Charter!C11="EAJ","Countries","Category"),"Category")</f>
        <v>Category</v>
      </c>
      <c r="G22" s="2931" t="s">
        <v>514</v>
      </c>
      <c r="H22" s="2931"/>
      <c r="I22" s="2931"/>
      <c r="J22" s="2944" t="str">
        <f>"Reforecast " &amp; Finance!D13</f>
        <v>Reforecast N/A</v>
      </c>
      <c r="K22" s="2944"/>
      <c r="L22" s="2944"/>
      <c r="M22" s="2925"/>
      <c r="N22" s="2961" t="e">
        <f>"Reforecast " &amp; Finance!D13 + 1</f>
        <v>#VALUE!</v>
      </c>
      <c r="O22" s="2944"/>
      <c r="P22" s="2944"/>
      <c r="Q22" s="2962"/>
      <c r="R22" s="2926" t="e">
        <f>"Reforecast " &amp; Finance!D13 + 2</f>
        <v>#VALUE!</v>
      </c>
      <c r="S22" s="2944"/>
      <c r="T22" s="2944"/>
      <c r="U22" s="2925"/>
      <c r="V22" s="2961" t="e">
        <f>"Reforecast " &amp; Finance!D13 + 3</f>
        <v>#VALUE!</v>
      </c>
      <c r="W22" s="2944"/>
      <c r="X22" s="2944"/>
      <c r="Y22" s="2962"/>
      <c r="Z22" s="2926" t="e">
        <f>"Reforecast " &amp; Finance!D13 + 4</f>
        <v>#VALUE!</v>
      </c>
      <c r="AA22" s="2944"/>
      <c r="AB22" s="2944"/>
      <c r="AC22" s="2925"/>
      <c r="AD22" s="2961" t="e">
        <f>"Reforecast " &amp; Finance!D13 + 5</f>
        <v>#VALUE!</v>
      </c>
      <c r="AE22" s="2944"/>
      <c r="AF22" s="2944"/>
      <c r="AG22" s="2962"/>
      <c r="AH22" s="2926" t="e">
        <f>"Reforecast " &amp; Finance!D13 + 6</f>
        <v>#VALUE!</v>
      </c>
      <c r="AI22" s="2944"/>
      <c r="AJ22" s="2944"/>
      <c r="AK22" s="2925"/>
      <c r="AL22" s="2961" t="e">
        <f>"Reforecast " &amp; Finance!D13 + 7</f>
        <v>#VALUE!</v>
      </c>
      <c r="AM22" s="2944"/>
      <c r="AN22" s="2944"/>
      <c r="AO22" s="2962"/>
      <c r="AP22" s="2926" t="e">
        <f>"Reforecast " &amp; Finance!D13 + 8</f>
        <v>#VALUE!</v>
      </c>
      <c r="AQ22" s="2944"/>
      <c r="AR22" s="2944"/>
      <c r="AS22" s="2925"/>
      <c r="AT22" s="2961" t="e">
        <f>"Reforecast " &amp; Finance!D13 + 9</f>
        <v>#VALUE!</v>
      </c>
      <c r="AU22" s="2944"/>
      <c r="AV22" s="2944"/>
      <c r="AW22" s="2925"/>
      <c r="AX22" s="2959" t="s">
        <v>2636</v>
      </c>
      <c r="AY22" s="2931"/>
      <c r="AZ22" s="2960"/>
      <c r="BA22" s="2951" t="s">
        <v>2641</v>
      </c>
      <c r="BB22" s="2952"/>
      <c r="BC22" s="2953"/>
      <c r="BD22" s="217">
        <f ca="1">YEAR(G14)</f>
        <v>1900</v>
      </c>
      <c r="BE22" s="217">
        <f ca="1">IF(BD23="Summary",BD22+1,BD22)</f>
        <v>1900</v>
      </c>
      <c r="BF22" s="217">
        <f ca="1">IF(BE23="Summary",BE22+1,BE22)</f>
        <v>1900</v>
      </c>
      <c r="BG22" s="217">
        <f t="shared" ref="BG22:CW22" ca="1" si="9">IF(BF23="Summary",BF22+1,BF22)</f>
        <v>1900</v>
      </c>
      <c r="BH22" s="217">
        <f t="shared" ca="1" si="9"/>
        <v>1900</v>
      </c>
      <c r="BI22" s="217">
        <f t="shared" ca="1" si="9"/>
        <v>1900</v>
      </c>
      <c r="BJ22" s="217">
        <f t="shared" ca="1" si="9"/>
        <v>1900</v>
      </c>
      <c r="BK22" s="217">
        <f t="shared" ca="1" si="9"/>
        <v>1900</v>
      </c>
      <c r="BL22" s="217">
        <f t="shared" ca="1" si="9"/>
        <v>1900</v>
      </c>
      <c r="BM22" s="217">
        <f t="shared" ca="1" si="9"/>
        <v>1900</v>
      </c>
      <c r="BN22" s="217">
        <f t="shared" ca="1" si="9"/>
        <v>1900</v>
      </c>
      <c r="BO22" s="217">
        <f t="shared" ca="1" si="9"/>
        <v>1900</v>
      </c>
      <c r="BP22" s="217">
        <f t="shared" ca="1" si="9"/>
        <v>1900</v>
      </c>
      <c r="BQ22" s="217">
        <f t="shared" ca="1" si="9"/>
        <v>1901</v>
      </c>
      <c r="BR22" s="217">
        <f t="shared" ca="1" si="9"/>
        <v>1901</v>
      </c>
      <c r="BS22" s="217">
        <f t="shared" ca="1" si="9"/>
        <v>1901</v>
      </c>
      <c r="BT22" s="217">
        <f t="shared" ca="1" si="9"/>
        <v>1901</v>
      </c>
      <c r="BU22" s="217">
        <f t="shared" ca="1" si="9"/>
        <v>1901</v>
      </c>
      <c r="BV22" s="217">
        <f t="shared" ca="1" si="9"/>
        <v>1901</v>
      </c>
      <c r="BW22" s="217">
        <f t="shared" ca="1" si="9"/>
        <v>1901</v>
      </c>
      <c r="BX22" s="217">
        <f t="shared" ca="1" si="9"/>
        <v>1901</v>
      </c>
      <c r="BY22" s="217">
        <f t="shared" ca="1" si="9"/>
        <v>1901</v>
      </c>
      <c r="BZ22" s="217">
        <f t="shared" ca="1" si="9"/>
        <v>1901</v>
      </c>
      <c r="CA22" s="217">
        <f t="shared" ca="1" si="9"/>
        <v>1901</v>
      </c>
      <c r="CB22" s="217">
        <f t="shared" ca="1" si="9"/>
        <v>1901</v>
      </c>
      <c r="CC22" s="217">
        <f t="shared" ca="1" si="9"/>
        <v>1901</v>
      </c>
      <c r="CD22" s="217">
        <f t="shared" ca="1" si="9"/>
        <v>1902</v>
      </c>
      <c r="CE22" s="217">
        <f t="shared" ca="1" si="9"/>
        <v>1902</v>
      </c>
      <c r="CF22" s="217">
        <f t="shared" ca="1" si="9"/>
        <v>1902</v>
      </c>
      <c r="CG22" s="217">
        <f t="shared" ca="1" si="9"/>
        <v>1902</v>
      </c>
      <c r="CH22" s="217">
        <f t="shared" ca="1" si="9"/>
        <v>1902</v>
      </c>
      <c r="CI22" s="217">
        <f t="shared" ca="1" si="9"/>
        <v>1902</v>
      </c>
      <c r="CJ22" s="217">
        <f t="shared" ca="1" si="9"/>
        <v>1902</v>
      </c>
      <c r="CK22" s="217">
        <f t="shared" ca="1" si="9"/>
        <v>1902</v>
      </c>
      <c r="CL22" s="217">
        <f t="shared" ca="1" si="9"/>
        <v>1902</v>
      </c>
      <c r="CM22" s="217">
        <f t="shared" ca="1" si="9"/>
        <v>1902</v>
      </c>
      <c r="CN22" s="217">
        <f t="shared" ca="1" si="9"/>
        <v>1902</v>
      </c>
      <c r="CO22" s="217">
        <f t="shared" ca="1" si="9"/>
        <v>1902</v>
      </c>
      <c r="CP22" s="217">
        <f t="shared" ca="1" si="9"/>
        <v>1902</v>
      </c>
      <c r="CQ22" s="217">
        <f t="shared" ca="1" si="9"/>
        <v>1903</v>
      </c>
      <c r="CR22" s="217">
        <f t="shared" ca="1" si="9"/>
        <v>1903</v>
      </c>
      <c r="CS22" s="217">
        <f t="shared" ca="1" si="9"/>
        <v>1903</v>
      </c>
      <c r="CT22" s="217">
        <f t="shared" ca="1" si="9"/>
        <v>1903</v>
      </c>
      <c r="CU22" s="217">
        <f t="shared" ca="1" si="9"/>
        <v>1903</v>
      </c>
      <c r="CV22" s="217">
        <f t="shared" ca="1" si="9"/>
        <v>1903</v>
      </c>
      <c r="CW22" s="217">
        <f t="shared" ca="1" si="9"/>
        <v>1903</v>
      </c>
    </row>
    <row r="23" spans="2:102" s="143" customFormat="1" ht="36" customHeight="1" x14ac:dyDescent="0.25">
      <c r="B23" s="2924"/>
      <c r="C23" s="2924"/>
      <c r="D23" s="2927"/>
      <c r="E23" s="2928"/>
      <c r="F23" s="2930"/>
      <c r="G23" s="1327" t="s">
        <v>1259</v>
      </c>
      <c r="H23" s="669" t="s">
        <v>1261</v>
      </c>
      <c r="I23" s="669" t="s">
        <v>1368</v>
      </c>
      <c r="J23" s="666" t="str">
        <f>G19</f>
        <v>RF1</v>
      </c>
      <c r="K23" s="667" t="str">
        <f t="shared" ref="K23:P23" si="10">IF(J$23="RF1","RF2",IF(J$23="RF2","RF3",IF(J$23="RF3","RF4","RF1")))</f>
        <v>RF2</v>
      </c>
      <c r="L23" s="667" t="str">
        <f t="shared" si="10"/>
        <v>RF3</v>
      </c>
      <c r="M23" s="918" t="str">
        <f t="shared" si="10"/>
        <v>RF4</v>
      </c>
      <c r="N23" s="922" t="str">
        <f t="shared" si="10"/>
        <v>RF1</v>
      </c>
      <c r="O23" s="667" t="str">
        <f t="shared" si="10"/>
        <v>RF2</v>
      </c>
      <c r="P23" s="667" t="str">
        <f t="shared" si="10"/>
        <v>RF3</v>
      </c>
      <c r="Q23" s="923" t="str">
        <f t="shared" ref="Q23:AW23" si="11">IF(P$23="RF1","RF2",IF(P$23="RF2","RF3",IF(P$23="RF3","RF4","RF1")))</f>
        <v>RF4</v>
      </c>
      <c r="R23" s="920" t="str">
        <f t="shared" si="11"/>
        <v>RF1</v>
      </c>
      <c r="S23" s="667" t="str">
        <f t="shared" si="11"/>
        <v>RF2</v>
      </c>
      <c r="T23" s="667" t="str">
        <f t="shared" si="11"/>
        <v>RF3</v>
      </c>
      <c r="U23" s="918" t="str">
        <f t="shared" si="11"/>
        <v>RF4</v>
      </c>
      <c r="V23" s="922" t="str">
        <f t="shared" si="11"/>
        <v>RF1</v>
      </c>
      <c r="W23" s="667" t="str">
        <f t="shared" si="11"/>
        <v>RF2</v>
      </c>
      <c r="X23" s="667" t="str">
        <f t="shared" si="11"/>
        <v>RF3</v>
      </c>
      <c r="Y23" s="923" t="str">
        <f t="shared" si="11"/>
        <v>RF4</v>
      </c>
      <c r="Z23" s="920" t="str">
        <f t="shared" si="11"/>
        <v>RF1</v>
      </c>
      <c r="AA23" s="667" t="str">
        <f t="shared" si="11"/>
        <v>RF2</v>
      </c>
      <c r="AB23" s="667" t="str">
        <f t="shared" si="11"/>
        <v>RF3</v>
      </c>
      <c r="AC23" s="918" t="str">
        <f t="shared" si="11"/>
        <v>RF4</v>
      </c>
      <c r="AD23" s="922" t="str">
        <f t="shared" si="11"/>
        <v>RF1</v>
      </c>
      <c r="AE23" s="667" t="str">
        <f t="shared" si="11"/>
        <v>RF2</v>
      </c>
      <c r="AF23" s="667" t="str">
        <f t="shared" si="11"/>
        <v>RF3</v>
      </c>
      <c r="AG23" s="923" t="str">
        <f t="shared" si="11"/>
        <v>RF4</v>
      </c>
      <c r="AH23" s="920" t="str">
        <f t="shared" si="11"/>
        <v>RF1</v>
      </c>
      <c r="AI23" s="667" t="str">
        <f t="shared" si="11"/>
        <v>RF2</v>
      </c>
      <c r="AJ23" s="667" t="str">
        <f t="shared" si="11"/>
        <v>RF3</v>
      </c>
      <c r="AK23" s="918" t="str">
        <f t="shared" si="11"/>
        <v>RF4</v>
      </c>
      <c r="AL23" s="922" t="str">
        <f t="shared" si="11"/>
        <v>RF1</v>
      </c>
      <c r="AM23" s="667" t="str">
        <f t="shared" si="11"/>
        <v>RF2</v>
      </c>
      <c r="AN23" s="667" t="str">
        <f t="shared" si="11"/>
        <v>RF3</v>
      </c>
      <c r="AO23" s="923" t="str">
        <f t="shared" si="11"/>
        <v>RF4</v>
      </c>
      <c r="AP23" s="920" t="str">
        <f>IF(AK$23="RF1","RF2",IF(AK$23="RF2","RF3",IF(AK$23="RF3","RF4","RF1")))</f>
        <v>RF1</v>
      </c>
      <c r="AQ23" s="667" t="str">
        <f t="shared" ref="AQ23:AS23" si="12">IF(AP$23="RF1","RF2",IF(AP$23="RF2","RF3",IF(AP$23="RF3","RF4","RF1")))</f>
        <v>RF2</v>
      </c>
      <c r="AR23" s="667" t="str">
        <f t="shared" si="12"/>
        <v>RF3</v>
      </c>
      <c r="AS23" s="918" t="str">
        <f t="shared" si="12"/>
        <v>RF4</v>
      </c>
      <c r="AT23" s="922" t="str">
        <f>IF(AO$23="RF1","RF2",IF(AO$23="RF2","RF3",IF(AO$23="RF3","RF4","RF1")))</f>
        <v>RF1</v>
      </c>
      <c r="AU23" s="667" t="str">
        <f t="shared" si="11"/>
        <v>RF2</v>
      </c>
      <c r="AV23" s="667" t="str">
        <f t="shared" si="11"/>
        <v>RF3</v>
      </c>
      <c r="AW23" s="923" t="str">
        <f t="shared" si="11"/>
        <v>RF4</v>
      </c>
      <c r="AX23" s="926" t="s">
        <v>1260</v>
      </c>
      <c r="AY23" s="668" t="s">
        <v>1335</v>
      </c>
      <c r="AZ23" s="929" t="s">
        <v>1333</v>
      </c>
      <c r="BA23" s="931" t="str">
        <f ca="1">"YTD "&amp;CHAR(10)  &amp;TEXT(BD14,"mmm/yy")&amp;" to "&amp;TEXT(BE14,"mmm/yy")</f>
        <v>YTD 
Nov/18 to Jan/00</v>
      </c>
      <c r="BB23" s="668" t="s">
        <v>1335</v>
      </c>
      <c r="BC23" s="934" t="s">
        <v>1333</v>
      </c>
      <c r="BD23" s="1169">
        <f ca="1">DATE(YEAR(G14),MONTH(G14),1)</f>
        <v>1</v>
      </c>
      <c r="BE23" s="1170">
        <f ca="1">IF(BD23="Summary",EDATE(BC23,1),IF(BD23=$G$15,"Summary",IF(AND(MONTH(BD23)=12),"Summary",EDATE(BD23,1))))</f>
        <v>32</v>
      </c>
      <c r="BF23" s="1170">
        <f t="shared" ref="BF23:BO23" ca="1" si="13">IF(BE23="Summary",EDATE(BD23,1),IF(BE23=$G$15,"Summary",IF(AND(MONTH(BE23)=12),"Summary",EDATE(BE23,1))))</f>
        <v>61</v>
      </c>
      <c r="BG23" s="1170">
        <f t="shared" ca="1" si="13"/>
        <v>92</v>
      </c>
      <c r="BH23" s="1170">
        <f t="shared" ca="1" si="13"/>
        <v>122</v>
      </c>
      <c r="BI23" s="1170">
        <f t="shared" ca="1" si="13"/>
        <v>153</v>
      </c>
      <c r="BJ23" s="1170">
        <f t="shared" ca="1" si="13"/>
        <v>183</v>
      </c>
      <c r="BK23" s="1170">
        <f ca="1">IF(BJ23="Summary",EDATE(BI23,1),IF(BJ23=$G$15,"Summary",IF(AND(MONTH(BJ23)=12),"Summary",EDATE(BJ23,1))))</f>
        <v>214</v>
      </c>
      <c r="BL23" s="1170">
        <f t="shared" ca="1" si="13"/>
        <v>245</v>
      </c>
      <c r="BM23" s="1170">
        <f t="shared" ca="1" si="13"/>
        <v>275</v>
      </c>
      <c r="BN23" s="1170">
        <f t="shared" ca="1" si="13"/>
        <v>306</v>
      </c>
      <c r="BO23" s="1170">
        <f t="shared" ca="1" si="13"/>
        <v>336</v>
      </c>
      <c r="BP23" s="1170" t="str">
        <f ca="1">IF(BO23="Summary",EDATE(BN23,1),IF(BO23=$G$15,"Summary",IF(AND(MONTH(BO23)=12),"Summary",EDATE(BO23,1))))</f>
        <v>Summary</v>
      </c>
      <c r="BQ23" s="1170">
        <f t="shared" ref="BQ23:CW23" ca="1" si="14">IF(BP23="Summary",EDATE(BO23,1),IF(BP23=$G$15,"Summary",IF(AND(MONTH(BP23)=12),"Summary",EDATE(BP23,1))))</f>
        <v>367</v>
      </c>
      <c r="BR23" s="1170">
        <f t="shared" ca="1" si="14"/>
        <v>398</v>
      </c>
      <c r="BS23" s="1170">
        <f t="shared" ca="1" si="14"/>
        <v>426</v>
      </c>
      <c r="BT23" s="1170">
        <f t="shared" ca="1" si="14"/>
        <v>457</v>
      </c>
      <c r="BU23" s="1170">
        <f t="shared" ca="1" si="14"/>
        <v>487</v>
      </c>
      <c r="BV23" s="1170">
        <f t="shared" ca="1" si="14"/>
        <v>518</v>
      </c>
      <c r="BW23" s="1170">
        <f t="shared" ca="1" si="14"/>
        <v>548</v>
      </c>
      <c r="BX23" s="1170">
        <f t="shared" ca="1" si="14"/>
        <v>579</v>
      </c>
      <c r="BY23" s="1170">
        <f t="shared" ca="1" si="14"/>
        <v>610</v>
      </c>
      <c r="BZ23" s="1170">
        <f t="shared" ca="1" si="14"/>
        <v>640</v>
      </c>
      <c r="CA23" s="1170">
        <f t="shared" ca="1" si="14"/>
        <v>671</v>
      </c>
      <c r="CB23" s="1170">
        <f t="shared" ca="1" si="14"/>
        <v>701</v>
      </c>
      <c r="CC23" s="1170" t="str">
        <f t="shared" ca="1" si="14"/>
        <v>Summary</v>
      </c>
      <c r="CD23" s="1170">
        <f t="shared" ca="1" si="14"/>
        <v>732</v>
      </c>
      <c r="CE23" s="1170">
        <f t="shared" ca="1" si="14"/>
        <v>763</v>
      </c>
      <c r="CF23" s="1170">
        <f t="shared" ca="1" si="14"/>
        <v>791</v>
      </c>
      <c r="CG23" s="1170">
        <f t="shared" ca="1" si="14"/>
        <v>822</v>
      </c>
      <c r="CH23" s="1170">
        <f t="shared" ca="1" si="14"/>
        <v>852</v>
      </c>
      <c r="CI23" s="1170">
        <f t="shared" ca="1" si="14"/>
        <v>883</v>
      </c>
      <c r="CJ23" s="1170">
        <f t="shared" ca="1" si="14"/>
        <v>913</v>
      </c>
      <c r="CK23" s="1170">
        <f t="shared" ca="1" si="14"/>
        <v>944</v>
      </c>
      <c r="CL23" s="1170">
        <f t="shared" ca="1" si="14"/>
        <v>975</v>
      </c>
      <c r="CM23" s="1170">
        <f t="shared" ca="1" si="14"/>
        <v>1005</v>
      </c>
      <c r="CN23" s="1170">
        <f t="shared" ca="1" si="14"/>
        <v>1036</v>
      </c>
      <c r="CO23" s="1170">
        <f t="shared" ca="1" si="14"/>
        <v>1066</v>
      </c>
      <c r="CP23" s="1170" t="str">
        <f t="shared" ca="1" si="14"/>
        <v>Summary</v>
      </c>
      <c r="CQ23" s="1170">
        <f t="shared" ca="1" si="14"/>
        <v>1097</v>
      </c>
      <c r="CR23" s="1170">
        <f t="shared" ca="1" si="14"/>
        <v>1128</v>
      </c>
      <c r="CS23" s="1170">
        <f t="shared" ca="1" si="14"/>
        <v>1156</v>
      </c>
      <c r="CT23" s="1170">
        <f t="shared" ca="1" si="14"/>
        <v>1187</v>
      </c>
      <c r="CU23" s="1170">
        <f t="shared" ca="1" si="14"/>
        <v>1217</v>
      </c>
      <c r="CV23" s="1170">
        <f t="shared" ca="1" si="14"/>
        <v>1248</v>
      </c>
      <c r="CW23" s="1170">
        <f t="shared" ca="1" si="14"/>
        <v>1278</v>
      </c>
    </row>
    <row r="24" spans="2:102" x14ac:dyDescent="0.25">
      <c r="B24" s="227"/>
      <c r="C24" s="227"/>
      <c r="D24" s="2917"/>
      <c r="E24" s="2918"/>
      <c r="F24" s="630"/>
      <c r="G24" s="1328"/>
      <c r="H24" s="1331">
        <v>0</v>
      </c>
      <c r="I24" s="665">
        <f>IF(ISERROR(1-(H24/G24)),0,1-(H24/G24))</f>
        <v>0</v>
      </c>
      <c r="J24" s="664"/>
      <c r="K24" s="664"/>
      <c r="L24" s="664"/>
      <c r="M24" s="919"/>
      <c r="N24" s="924"/>
      <c r="O24" s="664"/>
      <c r="P24" s="664"/>
      <c r="Q24" s="925"/>
      <c r="R24" s="1332"/>
      <c r="S24" s="664"/>
      <c r="T24" s="664"/>
      <c r="U24" s="919"/>
      <c r="V24" s="1333"/>
      <c r="W24" s="664"/>
      <c r="X24" s="664"/>
      <c r="Y24" s="925"/>
      <c r="Z24" s="921"/>
      <c r="AA24" s="664"/>
      <c r="AB24" s="1328"/>
      <c r="AC24" s="919"/>
      <c r="AD24" s="924"/>
      <c r="AE24" s="664"/>
      <c r="AF24" s="664"/>
      <c r="AG24" s="925"/>
      <c r="AH24" s="921"/>
      <c r="AI24" s="664"/>
      <c r="AJ24" s="664"/>
      <c r="AK24" s="919"/>
      <c r="AL24" s="924"/>
      <c r="AM24" s="664"/>
      <c r="AN24" s="664"/>
      <c r="AO24" s="925"/>
      <c r="AP24" s="921"/>
      <c r="AQ24" s="664"/>
      <c r="AR24" s="664"/>
      <c r="AS24" s="919"/>
      <c r="AT24" s="924"/>
      <c r="AU24" s="664"/>
      <c r="AV24" s="664"/>
      <c r="AW24" s="925"/>
      <c r="AX24" s="927">
        <f ca="1">SUMIFS(BD24:CV24,$BD$23:$CV$23,"Summary")</f>
        <v>0</v>
      </c>
      <c r="AY24" s="670" t="str">
        <f t="shared" ref="AY24:AY87" ca="1" si="15">IFERROR(AX24/G24,"")</f>
        <v/>
      </c>
      <c r="AZ24" s="930" t="str">
        <f t="shared" ref="AZ24:AZ87" si="16">IFERROR(IF(M24&lt;&gt;"",AX24/M24,IF(L24&lt;&gt;"",AX24/L24,IF(K24&lt;&gt;"",AX24/K24,IF(J24&lt;&gt;"",AX24/J24,"")))),"")</f>
        <v/>
      </c>
      <c r="BA24" s="932">
        <f ca="1">SUMIFS(BD24:CV24,$BD$23:$CV$23,"&gt;="&amp;$BD$14,$BD$23:$CV$23,"&lt;="&amp;$BE$14)</f>
        <v>0</v>
      </c>
      <c r="BB24" s="670" t="str">
        <f t="shared" ref="BB24:BB87" ca="1" si="17">IFERROR(BA24/G24,"")</f>
        <v/>
      </c>
      <c r="BC24" s="935" t="str">
        <f t="shared" ref="BC24:BC87" ca="1" si="18">IFERROR(BA24/H24,"")</f>
        <v/>
      </c>
      <c r="BD24" s="933"/>
      <c r="BE24" s="660">
        <f ca="1">IF(BE$23="Summary",BD24,0)</f>
        <v>0</v>
      </c>
      <c r="BF24" s="660">
        <f ca="1">IF(BF$23="Summary",SUM($BD24:BE24),0)</f>
        <v>0</v>
      </c>
      <c r="BG24" s="660">
        <f ca="1">IF(BG$23="Summary",SUM($BD24:BF24),0)</f>
        <v>0</v>
      </c>
      <c r="BH24" s="660">
        <f ca="1">IF(BH$23="Summary",SUM($BD24:BG24),0)</f>
        <v>0</v>
      </c>
      <c r="BI24" s="660">
        <f ca="1">IF(BI$23="Summary",SUM($BD24:BH24),0)</f>
        <v>0</v>
      </c>
      <c r="BJ24" s="660">
        <f ca="1">IF(BJ$23="Summary",SUM($BD24:BI24),0)</f>
        <v>0</v>
      </c>
      <c r="BK24" s="660">
        <f ca="1">IF(BK$23="Summary",SUM($BD24:BJ24),0)</f>
        <v>0</v>
      </c>
      <c r="BL24" s="660">
        <f ca="1">IF(BL$23="Summary",SUM($BD24:BK24),0)</f>
        <v>0</v>
      </c>
      <c r="BM24" s="660">
        <f ca="1">IF(BM$23="Summary",SUM($BD24:BL24),0)</f>
        <v>0</v>
      </c>
      <c r="BN24" s="660">
        <f ca="1">IF(BN$23="Summary",SUM($BD24:BM24),0)</f>
        <v>0</v>
      </c>
      <c r="BO24" s="660">
        <f ca="1">IF(BO$23="Summary",SUM($BD24:BN24),0)</f>
        <v>0</v>
      </c>
      <c r="BP24" s="660">
        <f ca="1">IF(BP$23="Summary",SUM($BD24:BO24),0)</f>
        <v>0</v>
      </c>
      <c r="BQ24" s="660">
        <f ca="1">IF(BQ$23="Summary",SUM(BE24:BP24),0)</f>
        <v>0</v>
      </c>
      <c r="BR24" s="660">
        <f t="shared" ref="BR24:CW24" ca="1" si="19">IF(BR$23="Summary",SUM(BF24:BQ24),0)</f>
        <v>0</v>
      </c>
      <c r="BS24" s="660">
        <f t="shared" ca="1" si="19"/>
        <v>0</v>
      </c>
      <c r="BT24" s="660">
        <f t="shared" ca="1" si="19"/>
        <v>0</v>
      </c>
      <c r="BU24" s="660">
        <f t="shared" ca="1" si="19"/>
        <v>0</v>
      </c>
      <c r="BV24" s="660">
        <f t="shared" ca="1" si="19"/>
        <v>0</v>
      </c>
      <c r="BW24" s="660">
        <f t="shared" ca="1" si="19"/>
        <v>0</v>
      </c>
      <c r="BX24" s="660">
        <f t="shared" ca="1" si="19"/>
        <v>0</v>
      </c>
      <c r="BY24" s="660">
        <f t="shared" ca="1" si="19"/>
        <v>0</v>
      </c>
      <c r="BZ24" s="660">
        <f t="shared" ca="1" si="19"/>
        <v>0</v>
      </c>
      <c r="CA24" s="660">
        <f t="shared" ca="1" si="19"/>
        <v>0</v>
      </c>
      <c r="CB24" s="660">
        <f t="shared" ca="1" si="19"/>
        <v>0</v>
      </c>
      <c r="CC24" s="660">
        <f t="shared" ca="1" si="19"/>
        <v>0</v>
      </c>
      <c r="CD24" s="660">
        <f t="shared" ca="1" si="19"/>
        <v>0</v>
      </c>
      <c r="CE24" s="660">
        <f t="shared" ca="1" si="19"/>
        <v>0</v>
      </c>
      <c r="CF24" s="660">
        <f t="shared" ca="1" si="19"/>
        <v>0</v>
      </c>
      <c r="CG24" s="660">
        <f t="shared" ca="1" si="19"/>
        <v>0</v>
      </c>
      <c r="CH24" s="660">
        <f t="shared" ca="1" si="19"/>
        <v>0</v>
      </c>
      <c r="CI24" s="660">
        <f t="shared" ca="1" si="19"/>
        <v>0</v>
      </c>
      <c r="CJ24" s="660">
        <f t="shared" ca="1" si="19"/>
        <v>0</v>
      </c>
      <c r="CK24" s="660">
        <f t="shared" ca="1" si="19"/>
        <v>0</v>
      </c>
      <c r="CL24" s="660">
        <f t="shared" ca="1" si="19"/>
        <v>0</v>
      </c>
      <c r="CM24" s="660">
        <f t="shared" ca="1" si="19"/>
        <v>0</v>
      </c>
      <c r="CN24" s="660">
        <f t="shared" ca="1" si="19"/>
        <v>0</v>
      </c>
      <c r="CO24" s="660">
        <f t="shared" ca="1" si="19"/>
        <v>0</v>
      </c>
      <c r="CP24" s="660">
        <f t="shared" ca="1" si="19"/>
        <v>0</v>
      </c>
      <c r="CQ24" s="660">
        <f t="shared" ca="1" si="19"/>
        <v>0</v>
      </c>
      <c r="CR24" s="660">
        <f t="shared" ca="1" si="19"/>
        <v>0</v>
      </c>
      <c r="CS24" s="660">
        <f t="shared" ca="1" si="19"/>
        <v>0</v>
      </c>
      <c r="CT24" s="660">
        <f t="shared" ca="1" si="19"/>
        <v>0</v>
      </c>
      <c r="CU24" s="660">
        <f t="shared" ca="1" si="19"/>
        <v>0</v>
      </c>
      <c r="CV24" s="660">
        <f t="shared" ca="1" si="19"/>
        <v>0</v>
      </c>
      <c r="CW24" s="660">
        <f t="shared" ca="1" si="19"/>
        <v>0</v>
      </c>
      <c r="CX24" s="143"/>
    </row>
    <row r="25" spans="2:102" x14ac:dyDescent="0.25">
      <c r="B25" s="2122"/>
      <c r="C25" s="227"/>
      <c r="D25" s="2917"/>
      <c r="E25" s="2918"/>
      <c r="F25" s="630"/>
      <c r="G25" s="2123"/>
      <c r="H25" s="1331">
        <v>0</v>
      </c>
      <c r="I25" s="665">
        <f>IF(ISERROR(1-(H25/G25)),0,1-(H25/G25))</f>
        <v>0</v>
      </c>
      <c r="J25" s="2124"/>
      <c r="K25" s="2124"/>
      <c r="L25" s="2124"/>
      <c r="M25" s="2125"/>
      <c r="N25" s="924"/>
      <c r="O25" s="664"/>
      <c r="P25" s="664"/>
      <c r="Q25" s="925"/>
      <c r="R25" s="1332"/>
      <c r="S25" s="664"/>
      <c r="T25" s="664"/>
      <c r="U25" s="919"/>
      <c r="V25" s="1333"/>
      <c r="W25" s="664"/>
      <c r="X25" s="664"/>
      <c r="Y25" s="925"/>
      <c r="Z25" s="921"/>
      <c r="AA25" s="664"/>
      <c r="AB25" s="1328"/>
      <c r="AC25" s="919"/>
      <c r="AD25" s="924"/>
      <c r="AE25" s="664"/>
      <c r="AF25" s="664"/>
      <c r="AG25" s="925"/>
      <c r="AH25" s="921"/>
      <c r="AI25" s="664"/>
      <c r="AJ25" s="664"/>
      <c r="AK25" s="919"/>
      <c r="AL25" s="924"/>
      <c r="AM25" s="664"/>
      <c r="AN25" s="664"/>
      <c r="AO25" s="925"/>
      <c r="AP25" s="921"/>
      <c r="AQ25" s="664"/>
      <c r="AR25" s="664"/>
      <c r="AS25" s="919"/>
      <c r="AT25" s="924"/>
      <c r="AU25" s="664"/>
      <c r="AV25" s="664"/>
      <c r="AW25" s="925"/>
      <c r="AX25" s="927">
        <f t="shared" ref="AX25:AX88" ca="1" si="20">SUMIFS(BD25:CV25,$BD$23:$CV$23,"Summary")</f>
        <v>0</v>
      </c>
      <c r="AY25" s="670" t="str">
        <f t="shared" ca="1" si="15"/>
        <v/>
      </c>
      <c r="AZ25" s="930" t="str">
        <f t="shared" si="16"/>
        <v/>
      </c>
      <c r="BA25" s="932">
        <f t="shared" ref="BA25:BA88" ca="1" si="21">SUMIFS(BD25:CV25,$BD$23:$CV$23,"&gt;="&amp;$BD$14,$BD$23:$CV$23,"&lt;="&amp;$BE$14)</f>
        <v>0</v>
      </c>
      <c r="BB25" s="670" t="str">
        <f t="shared" ca="1" si="17"/>
        <v/>
      </c>
      <c r="BC25" s="935" t="str">
        <f t="shared" ca="1" si="18"/>
        <v/>
      </c>
      <c r="BD25" s="933"/>
      <c r="BE25" s="660">
        <f t="shared" ref="BE25:BE88" ca="1" si="22">IF(BE$23="Summary",BD25,0)</f>
        <v>0</v>
      </c>
      <c r="BF25" s="660">
        <f ca="1">IF(BF$23="Summary",SUM($BD25:BE25),0)</f>
        <v>0</v>
      </c>
      <c r="BG25" s="660">
        <f ca="1">IF(BG$23="Summary",SUM($BD25:BF25),0)</f>
        <v>0</v>
      </c>
      <c r="BH25" s="660">
        <f ca="1">IF(BH$23="Summary",SUM($BD25:BG25),0)</f>
        <v>0</v>
      </c>
      <c r="BI25" s="660">
        <f ca="1">IF(BI$23="Summary",SUM($BD25:BH25),0)</f>
        <v>0</v>
      </c>
      <c r="BJ25" s="660">
        <f ca="1">IF(BJ$23="Summary",SUM($BD25:BI25),0)</f>
        <v>0</v>
      </c>
      <c r="BK25" s="660">
        <f ca="1">IF(BK$23="Summary",SUM($BD25:BJ25),0)</f>
        <v>0</v>
      </c>
      <c r="BL25" s="660">
        <f ca="1">IF(BL$23="Summary",SUM($BD25:BK25),0)</f>
        <v>0</v>
      </c>
      <c r="BM25" s="660">
        <f ca="1">IF(BM$23="Summary",SUM($BD25:BL25),0)</f>
        <v>0</v>
      </c>
      <c r="BN25" s="660">
        <f ca="1">IF(BN$23="Summary",SUM($BD25:BM25),0)</f>
        <v>0</v>
      </c>
      <c r="BO25" s="660">
        <f ca="1">IF(BO$23="Summary",SUM($BD25:BN25),0)</f>
        <v>0</v>
      </c>
      <c r="BP25" s="660">
        <f ca="1">IF(BP$23="Summary",SUM($BD25:BO25),0)</f>
        <v>0</v>
      </c>
      <c r="BQ25" s="660">
        <f t="shared" ref="BQ25:BQ88" ca="1" si="23">IF(BQ$23="Summary",SUM(BE25:BP25),0)</f>
        <v>0</v>
      </c>
      <c r="BR25" s="660">
        <f t="shared" ref="BR25:BR88" ca="1" si="24">IF(BR$23="Summary",SUM(BF25:BQ25),0)</f>
        <v>0</v>
      </c>
      <c r="BS25" s="660">
        <f t="shared" ref="BS25:BS88" ca="1" si="25">IF(BS$23="Summary",SUM(BG25:BR25),0)</f>
        <v>0</v>
      </c>
      <c r="BT25" s="660">
        <f t="shared" ref="BT25:BT88" ca="1" si="26">IF(BT$23="Summary",SUM(BH25:BS25),0)</f>
        <v>0</v>
      </c>
      <c r="BU25" s="660">
        <f t="shared" ref="BU25:BU88" ca="1" si="27">IF(BU$23="Summary",SUM(BI25:BT25),0)</f>
        <v>0</v>
      </c>
      <c r="BV25" s="660">
        <f t="shared" ref="BV25:BV88" ca="1" si="28">IF(BV$23="Summary",SUM(BJ25:BU25),0)</f>
        <v>0</v>
      </c>
      <c r="BW25" s="660">
        <f t="shared" ref="BW25:BW88" ca="1" si="29">IF(BW$23="Summary",SUM(BK25:BV25),0)</f>
        <v>0</v>
      </c>
      <c r="BX25" s="660">
        <f t="shared" ref="BX25:BX88" ca="1" si="30">IF(BX$23="Summary",SUM(BL25:BW25),0)</f>
        <v>0</v>
      </c>
      <c r="BY25" s="660">
        <f t="shared" ref="BY25:BY88" ca="1" si="31">IF(BY$23="Summary",SUM(BM25:BX25),0)</f>
        <v>0</v>
      </c>
      <c r="BZ25" s="660">
        <f t="shared" ref="BZ25:BZ88" ca="1" si="32">IF(BZ$23="Summary",SUM(BN25:BY25),0)</f>
        <v>0</v>
      </c>
      <c r="CA25" s="660">
        <f t="shared" ref="CA25:CA88" ca="1" si="33">IF(CA$23="Summary",SUM(BO25:BZ25),0)</f>
        <v>0</v>
      </c>
      <c r="CB25" s="660">
        <f t="shared" ref="CB25:CB88" ca="1" si="34">IF(CB$23="Summary",SUM(BP25:CA25),0)</f>
        <v>0</v>
      </c>
      <c r="CC25" s="660">
        <f t="shared" ref="CC25:CC88" ca="1" si="35">IF(CC$23="Summary",SUM(BQ25:CB25),0)</f>
        <v>0</v>
      </c>
      <c r="CD25" s="660">
        <f t="shared" ref="CD25:CD88" ca="1" si="36">IF(CD$23="Summary",SUM(BR25:CC25),0)</f>
        <v>0</v>
      </c>
      <c r="CE25" s="660">
        <f t="shared" ref="CE25:CE88" ca="1" si="37">IF(CE$23="Summary",SUM(BS25:CD25),0)</f>
        <v>0</v>
      </c>
      <c r="CF25" s="660">
        <f t="shared" ref="CF25:CF88" ca="1" si="38">IF(CF$23="Summary",SUM(BT25:CE25),0)</f>
        <v>0</v>
      </c>
      <c r="CG25" s="660">
        <f t="shared" ref="CG25:CG88" ca="1" si="39">IF(CG$23="Summary",SUM(BU25:CF25),0)</f>
        <v>0</v>
      </c>
      <c r="CH25" s="660">
        <f t="shared" ref="CH25:CH88" ca="1" si="40">IF(CH$23="Summary",SUM(BV25:CG25),0)</f>
        <v>0</v>
      </c>
      <c r="CI25" s="660">
        <f t="shared" ref="CI25:CI88" ca="1" si="41">IF(CI$23="Summary",SUM(BW25:CH25),0)</f>
        <v>0</v>
      </c>
      <c r="CJ25" s="660">
        <f t="shared" ref="CJ25:CJ88" ca="1" si="42">IF(CJ$23="Summary",SUM(BX25:CI25),0)</f>
        <v>0</v>
      </c>
      <c r="CK25" s="660">
        <f t="shared" ref="CK25:CK88" ca="1" si="43">IF(CK$23="Summary",SUM(BY25:CJ25),0)</f>
        <v>0</v>
      </c>
      <c r="CL25" s="660">
        <f t="shared" ref="CL25:CL88" ca="1" si="44">IF(CL$23="Summary",SUM(BZ25:CK25),0)</f>
        <v>0</v>
      </c>
      <c r="CM25" s="660">
        <f t="shared" ref="CM25:CM88" ca="1" si="45">IF(CM$23="Summary",SUM(CA25:CL25),0)</f>
        <v>0</v>
      </c>
      <c r="CN25" s="660">
        <f t="shared" ref="CN25:CN88" ca="1" si="46">IF(CN$23="Summary",SUM(CB25:CM25),0)</f>
        <v>0</v>
      </c>
      <c r="CO25" s="660">
        <f t="shared" ref="CO25:CO88" ca="1" si="47">IF(CO$23="Summary",SUM(CC25:CN25),0)</f>
        <v>0</v>
      </c>
      <c r="CP25" s="660">
        <f t="shared" ref="CP25:CP88" ca="1" si="48">IF(CP$23="Summary",SUM(CD25:CO25),0)</f>
        <v>0</v>
      </c>
      <c r="CQ25" s="660">
        <f t="shared" ref="CQ25:CQ88" ca="1" si="49">IF(CQ$23="Summary",SUM(CE25:CP25),0)</f>
        <v>0</v>
      </c>
      <c r="CR25" s="660">
        <f t="shared" ref="CR25:CR88" ca="1" si="50">IF(CR$23="Summary",SUM(CF25:CQ25),0)</f>
        <v>0</v>
      </c>
      <c r="CS25" s="660">
        <f t="shared" ref="CS25:CS88" ca="1" si="51">IF(CS$23="Summary",SUM(CG25:CR25),0)</f>
        <v>0</v>
      </c>
      <c r="CT25" s="660">
        <f t="shared" ref="CT25:CT88" ca="1" si="52">IF(CT$23="Summary",SUM(CH25:CS25),0)</f>
        <v>0</v>
      </c>
      <c r="CU25" s="660">
        <f t="shared" ref="CU25:CU88" ca="1" si="53">IF(CU$23="Summary",SUM(CI25:CT25),0)</f>
        <v>0</v>
      </c>
      <c r="CV25" s="660">
        <f t="shared" ref="CV25:CV88" ca="1" si="54">IF(CV$23="Summary",SUM(CJ25:CU25),0)</f>
        <v>0</v>
      </c>
      <c r="CW25" s="660">
        <f t="shared" ref="CW25:CW88" ca="1" si="55">IF(CW$23="Summary",SUM(CK25:CV25),0)</f>
        <v>0</v>
      </c>
      <c r="CX25" s="143"/>
    </row>
    <row r="26" spans="2:102" x14ac:dyDescent="0.25">
      <c r="B26" s="2122"/>
      <c r="C26" s="227"/>
      <c r="D26" s="2917"/>
      <c r="E26" s="2918"/>
      <c r="F26" s="630"/>
      <c r="G26" s="2123"/>
      <c r="H26" s="1331">
        <v>0</v>
      </c>
      <c r="I26" s="665">
        <f>IF(ISERROR(1-(H26/G26)),0,1-(H26/G26))</f>
        <v>0</v>
      </c>
      <c r="J26" s="2124"/>
      <c r="K26" s="2124"/>
      <c r="L26" s="2124"/>
      <c r="M26" s="2125"/>
      <c r="N26" s="924"/>
      <c r="O26" s="664"/>
      <c r="P26" s="664"/>
      <c r="Q26" s="925"/>
      <c r="R26" s="1332"/>
      <c r="S26" s="664"/>
      <c r="T26" s="664"/>
      <c r="U26" s="919"/>
      <c r="V26" s="1333"/>
      <c r="W26" s="664"/>
      <c r="X26" s="664"/>
      <c r="Y26" s="925"/>
      <c r="Z26" s="921"/>
      <c r="AA26" s="664"/>
      <c r="AB26" s="1328"/>
      <c r="AC26" s="919"/>
      <c r="AD26" s="924"/>
      <c r="AE26" s="664"/>
      <c r="AF26" s="664"/>
      <c r="AG26" s="925"/>
      <c r="AH26" s="921"/>
      <c r="AI26" s="664"/>
      <c r="AJ26" s="664"/>
      <c r="AK26" s="919"/>
      <c r="AL26" s="924"/>
      <c r="AM26" s="664"/>
      <c r="AN26" s="664"/>
      <c r="AO26" s="925"/>
      <c r="AP26" s="921"/>
      <c r="AQ26" s="664"/>
      <c r="AR26" s="664"/>
      <c r="AS26" s="919"/>
      <c r="AT26" s="924"/>
      <c r="AU26" s="664"/>
      <c r="AV26" s="664"/>
      <c r="AW26" s="925"/>
      <c r="AX26" s="927">
        <f t="shared" ca="1" si="20"/>
        <v>0</v>
      </c>
      <c r="AY26" s="670" t="str">
        <f t="shared" ca="1" si="15"/>
        <v/>
      </c>
      <c r="AZ26" s="930" t="str">
        <f t="shared" si="16"/>
        <v/>
      </c>
      <c r="BA26" s="932">
        <f t="shared" ca="1" si="21"/>
        <v>0</v>
      </c>
      <c r="BB26" s="670" t="str">
        <f t="shared" ca="1" si="17"/>
        <v/>
      </c>
      <c r="BC26" s="935" t="str">
        <f t="shared" ca="1" si="18"/>
        <v/>
      </c>
      <c r="BD26" s="933"/>
      <c r="BE26" s="660">
        <f t="shared" ca="1" si="22"/>
        <v>0</v>
      </c>
      <c r="BF26" s="660">
        <f ca="1">IF(BF$23="Summary",SUM($BD26:BE26),0)</f>
        <v>0</v>
      </c>
      <c r="BG26" s="660">
        <f ca="1">IF(BG$23="Summary",SUM($BD26:BF26),0)</f>
        <v>0</v>
      </c>
      <c r="BH26" s="660">
        <f ca="1">IF(BH$23="Summary",SUM($BD26:BG26),0)</f>
        <v>0</v>
      </c>
      <c r="BI26" s="660">
        <f ca="1">IF(BI$23="Summary",SUM($BD26:BH26),0)</f>
        <v>0</v>
      </c>
      <c r="BJ26" s="660">
        <f ca="1">IF(BJ$23="Summary",SUM($BD26:BI26),0)</f>
        <v>0</v>
      </c>
      <c r="BK26" s="660">
        <f ca="1">IF(BK$23="Summary",SUM($BD26:BJ26),0)</f>
        <v>0</v>
      </c>
      <c r="BL26" s="660">
        <f ca="1">IF(BL$23="Summary",SUM($BD26:BK26),0)</f>
        <v>0</v>
      </c>
      <c r="BM26" s="660">
        <f ca="1">IF(BM$23="Summary",SUM($BD26:BL26),0)</f>
        <v>0</v>
      </c>
      <c r="BN26" s="660">
        <f ca="1">IF(BN$23="Summary",SUM($BD26:BM26),0)</f>
        <v>0</v>
      </c>
      <c r="BO26" s="660">
        <f ca="1">IF(BO$23="Summary",SUM($BD26:BN26),0)</f>
        <v>0</v>
      </c>
      <c r="BP26" s="660">
        <f ca="1">IF(BP$23="Summary",SUM($BD26:BO26),0)</f>
        <v>0</v>
      </c>
      <c r="BQ26" s="660">
        <f t="shared" ca="1" si="23"/>
        <v>0</v>
      </c>
      <c r="BR26" s="660">
        <f t="shared" ca="1" si="24"/>
        <v>0</v>
      </c>
      <c r="BS26" s="660">
        <f t="shared" ca="1" si="25"/>
        <v>0</v>
      </c>
      <c r="BT26" s="660">
        <f t="shared" ca="1" si="26"/>
        <v>0</v>
      </c>
      <c r="BU26" s="660">
        <f t="shared" ca="1" si="27"/>
        <v>0</v>
      </c>
      <c r="BV26" s="660">
        <f t="shared" ca="1" si="28"/>
        <v>0</v>
      </c>
      <c r="BW26" s="660">
        <f t="shared" ca="1" si="29"/>
        <v>0</v>
      </c>
      <c r="BX26" s="660">
        <f t="shared" ca="1" si="30"/>
        <v>0</v>
      </c>
      <c r="BY26" s="660">
        <f t="shared" ca="1" si="31"/>
        <v>0</v>
      </c>
      <c r="BZ26" s="660">
        <f t="shared" ca="1" si="32"/>
        <v>0</v>
      </c>
      <c r="CA26" s="660">
        <f t="shared" ca="1" si="33"/>
        <v>0</v>
      </c>
      <c r="CB26" s="660">
        <f t="shared" ca="1" si="34"/>
        <v>0</v>
      </c>
      <c r="CC26" s="660">
        <f t="shared" ca="1" si="35"/>
        <v>0</v>
      </c>
      <c r="CD26" s="660">
        <f t="shared" ca="1" si="36"/>
        <v>0</v>
      </c>
      <c r="CE26" s="660">
        <f t="shared" ca="1" si="37"/>
        <v>0</v>
      </c>
      <c r="CF26" s="660">
        <f t="shared" ca="1" si="38"/>
        <v>0</v>
      </c>
      <c r="CG26" s="660">
        <f t="shared" ca="1" si="39"/>
        <v>0</v>
      </c>
      <c r="CH26" s="660">
        <f t="shared" ca="1" si="40"/>
        <v>0</v>
      </c>
      <c r="CI26" s="660">
        <f t="shared" ca="1" si="41"/>
        <v>0</v>
      </c>
      <c r="CJ26" s="660">
        <f t="shared" ca="1" si="42"/>
        <v>0</v>
      </c>
      <c r="CK26" s="660">
        <f t="shared" ca="1" si="43"/>
        <v>0</v>
      </c>
      <c r="CL26" s="660">
        <f t="shared" ca="1" si="44"/>
        <v>0</v>
      </c>
      <c r="CM26" s="660">
        <f t="shared" ca="1" si="45"/>
        <v>0</v>
      </c>
      <c r="CN26" s="660">
        <f t="shared" ca="1" si="46"/>
        <v>0</v>
      </c>
      <c r="CO26" s="660">
        <f t="shared" ca="1" si="47"/>
        <v>0</v>
      </c>
      <c r="CP26" s="660">
        <f t="shared" ca="1" si="48"/>
        <v>0</v>
      </c>
      <c r="CQ26" s="660">
        <f t="shared" ca="1" si="49"/>
        <v>0</v>
      </c>
      <c r="CR26" s="660">
        <f t="shared" ca="1" si="50"/>
        <v>0</v>
      </c>
      <c r="CS26" s="660">
        <f t="shared" ca="1" si="51"/>
        <v>0</v>
      </c>
      <c r="CT26" s="660">
        <f t="shared" ca="1" si="52"/>
        <v>0</v>
      </c>
      <c r="CU26" s="660">
        <f t="shared" ca="1" si="53"/>
        <v>0</v>
      </c>
      <c r="CV26" s="660">
        <f t="shared" ca="1" si="54"/>
        <v>0</v>
      </c>
      <c r="CW26" s="660">
        <f t="shared" ca="1" si="55"/>
        <v>0</v>
      </c>
      <c r="CX26" s="143"/>
    </row>
    <row r="27" spans="2:102" x14ac:dyDescent="0.25">
      <c r="B27" s="2122"/>
      <c r="C27" s="227"/>
      <c r="D27" s="2917"/>
      <c r="E27" s="2918"/>
      <c r="F27" s="630"/>
      <c r="G27" s="2123"/>
      <c r="H27" s="1331">
        <v>0</v>
      </c>
      <c r="I27" s="665">
        <f>IF(ISERROR(1-(H27/G27)),0,1-(H27/G27))</f>
        <v>0</v>
      </c>
      <c r="J27" s="2124"/>
      <c r="K27" s="2124"/>
      <c r="L27" s="2124"/>
      <c r="M27" s="2125"/>
      <c r="N27" s="924"/>
      <c r="O27" s="664"/>
      <c r="P27" s="664"/>
      <c r="Q27" s="925"/>
      <c r="R27" s="1332"/>
      <c r="S27" s="664"/>
      <c r="T27" s="664"/>
      <c r="U27" s="919"/>
      <c r="V27" s="1333"/>
      <c r="W27" s="664"/>
      <c r="X27" s="664"/>
      <c r="Y27" s="925"/>
      <c r="Z27" s="921"/>
      <c r="AA27" s="664"/>
      <c r="AB27" s="1328"/>
      <c r="AC27" s="919"/>
      <c r="AD27" s="924"/>
      <c r="AE27" s="664"/>
      <c r="AF27" s="664"/>
      <c r="AG27" s="925"/>
      <c r="AH27" s="921"/>
      <c r="AI27" s="664"/>
      <c r="AJ27" s="664"/>
      <c r="AK27" s="919"/>
      <c r="AL27" s="924"/>
      <c r="AM27" s="664"/>
      <c r="AN27" s="664"/>
      <c r="AO27" s="925"/>
      <c r="AP27" s="921"/>
      <c r="AQ27" s="664"/>
      <c r="AR27" s="664"/>
      <c r="AS27" s="919"/>
      <c r="AT27" s="924"/>
      <c r="AU27" s="664"/>
      <c r="AV27" s="664"/>
      <c r="AW27" s="925"/>
      <c r="AX27" s="927">
        <f t="shared" ca="1" si="20"/>
        <v>0</v>
      </c>
      <c r="AY27" s="670" t="str">
        <f t="shared" ca="1" si="15"/>
        <v/>
      </c>
      <c r="AZ27" s="930" t="str">
        <f t="shared" si="16"/>
        <v/>
      </c>
      <c r="BA27" s="932">
        <f t="shared" ca="1" si="21"/>
        <v>0</v>
      </c>
      <c r="BB27" s="670" t="str">
        <f t="shared" ca="1" si="17"/>
        <v/>
      </c>
      <c r="BC27" s="935" t="str">
        <f t="shared" ca="1" si="18"/>
        <v/>
      </c>
      <c r="BD27" s="933"/>
      <c r="BE27" s="660">
        <f t="shared" ca="1" si="22"/>
        <v>0</v>
      </c>
      <c r="BF27" s="660">
        <f ca="1">IF(BF$23="Summary",SUM($BD27:BE27),0)</f>
        <v>0</v>
      </c>
      <c r="BG27" s="660">
        <f ca="1">IF(BG$23="Summary",SUM($BD27:BF27),0)</f>
        <v>0</v>
      </c>
      <c r="BH27" s="660">
        <f ca="1">IF(BH$23="Summary",SUM($BD27:BG27),0)</f>
        <v>0</v>
      </c>
      <c r="BI27" s="660">
        <f ca="1">IF(BI$23="Summary",SUM($BD27:BH27),0)</f>
        <v>0</v>
      </c>
      <c r="BJ27" s="660">
        <f ca="1">IF(BJ$23="Summary",SUM($BD27:BI27),0)</f>
        <v>0</v>
      </c>
      <c r="BK27" s="660">
        <f ca="1">IF(BK$23="Summary",SUM($BD27:BJ27),0)</f>
        <v>0</v>
      </c>
      <c r="BL27" s="660">
        <f ca="1">IF(BL$23="Summary",SUM($BD27:BK27),0)</f>
        <v>0</v>
      </c>
      <c r="BM27" s="660">
        <f ca="1">IF(BM$23="Summary",SUM($BD27:BL27),0)</f>
        <v>0</v>
      </c>
      <c r="BN27" s="660">
        <f ca="1">IF(BN$23="Summary",SUM($BD27:BM27),0)</f>
        <v>0</v>
      </c>
      <c r="BO27" s="660">
        <f ca="1">IF(BO$23="Summary",SUM($BD27:BN27),0)</f>
        <v>0</v>
      </c>
      <c r="BP27" s="660">
        <f ca="1">IF(BP$23="Summary",SUM($BD27:BO27),0)</f>
        <v>0</v>
      </c>
      <c r="BQ27" s="660">
        <f t="shared" ca="1" si="23"/>
        <v>0</v>
      </c>
      <c r="BR27" s="660">
        <f t="shared" ca="1" si="24"/>
        <v>0</v>
      </c>
      <c r="BS27" s="660">
        <f t="shared" ca="1" si="25"/>
        <v>0</v>
      </c>
      <c r="BT27" s="660">
        <f t="shared" ca="1" si="26"/>
        <v>0</v>
      </c>
      <c r="BU27" s="660">
        <f t="shared" ca="1" si="27"/>
        <v>0</v>
      </c>
      <c r="BV27" s="660">
        <f t="shared" ca="1" si="28"/>
        <v>0</v>
      </c>
      <c r="BW27" s="660">
        <f t="shared" ca="1" si="29"/>
        <v>0</v>
      </c>
      <c r="BX27" s="660">
        <f t="shared" ca="1" si="30"/>
        <v>0</v>
      </c>
      <c r="BY27" s="660">
        <f t="shared" ca="1" si="31"/>
        <v>0</v>
      </c>
      <c r="BZ27" s="660">
        <f t="shared" ca="1" si="32"/>
        <v>0</v>
      </c>
      <c r="CA27" s="660">
        <f t="shared" ca="1" si="33"/>
        <v>0</v>
      </c>
      <c r="CB27" s="660">
        <f t="shared" ca="1" si="34"/>
        <v>0</v>
      </c>
      <c r="CC27" s="660">
        <f t="shared" ca="1" si="35"/>
        <v>0</v>
      </c>
      <c r="CD27" s="660">
        <f t="shared" ca="1" si="36"/>
        <v>0</v>
      </c>
      <c r="CE27" s="660">
        <f t="shared" ca="1" si="37"/>
        <v>0</v>
      </c>
      <c r="CF27" s="660">
        <f t="shared" ca="1" si="38"/>
        <v>0</v>
      </c>
      <c r="CG27" s="660">
        <f t="shared" ca="1" si="39"/>
        <v>0</v>
      </c>
      <c r="CH27" s="660">
        <f t="shared" ca="1" si="40"/>
        <v>0</v>
      </c>
      <c r="CI27" s="660">
        <f t="shared" ca="1" si="41"/>
        <v>0</v>
      </c>
      <c r="CJ27" s="660">
        <f t="shared" ca="1" si="42"/>
        <v>0</v>
      </c>
      <c r="CK27" s="660">
        <f t="shared" ca="1" si="43"/>
        <v>0</v>
      </c>
      <c r="CL27" s="660">
        <f t="shared" ca="1" si="44"/>
        <v>0</v>
      </c>
      <c r="CM27" s="660">
        <f t="shared" ca="1" si="45"/>
        <v>0</v>
      </c>
      <c r="CN27" s="660">
        <f t="shared" ca="1" si="46"/>
        <v>0</v>
      </c>
      <c r="CO27" s="660">
        <f t="shared" ca="1" si="47"/>
        <v>0</v>
      </c>
      <c r="CP27" s="660">
        <f t="shared" ca="1" si="48"/>
        <v>0</v>
      </c>
      <c r="CQ27" s="660">
        <f t="shared" ca="1" si="49"/>
        <v>0</v>
      </c>
      <c r="CR27" s="660">
        <f t="shared" ca="1" si="50"/>
        <v>0</v>
      </c>
      <c r="CS27" s="660">
        <f t="shared" ca="1" si="51"/>
        <v>0</v>
      </c>
      <c r="CT27" s="660">
        <f t="shared" ca="1" si="52"/>
        <v>0</v>
      </c>
      <c r="CU27" s="660">
        <f t="shared" ca="1" si="53"/>
        <v>0</v>
      </c>
      <c r="CV27" s="660">
        <f t="shared" ca="1" si="54"/>
        <v>0</v>
      </c>
      <c r="CW27" s="660">
        <f t="shared" ca="1" si="55"/>
        <v>0</v>
      </c>
      <c r="CX27" s="143"/>
    </row>
    <row r="28" spans="2:102" x14ac:dyDescent="0.25">
      <c r="B28" s="2122"/>
      <c r="C28" s="227"/>
      <c r="D28" s="2917"/>
      <c r="E28" s="2918"/>
      <c r="F28" s="630"/>
      <c r="G28" s="2123"/>
      <c r="H28" s="1331">
        <v>0</v>
      </c>
      <c r="I28" s="665">
        <f>IF(ISERROR(1-(H28/G28)),0,1-(H28/G28))</f>
        <v>0</v>
      </c>
      <c r="J28" s="2124"/>
      <c r="K28" s="2124"/>
      <c r="L28" s="2124"/>
      <c r="M28" s="2125"/>
      <c r="N28" s="924"/>
      <c r="O28" s="664"/>
      <c r="P28" s="664"/>
      <c r="Q28" s="925"/>
      <c r="R28" s="1332"/>
      <c r="S28" s="664"/>
      <c r="T28" s="664"/>
      <c r="U28" s="919"/>
      <c r="V28" s="1333"/>
      <c r="W28" s="664"/>
      <c r="X28" s="664"/>
      <c r="Y28" s="925"/>
      <c r="Z28" s="921"/>
      <c r="AA28" s="664"/>
      <c r="AB28" s="1328"/>
      <c r="AC28" s="919"/>
      <c r="AD28" s="924"/>
      <c r="AE28" s="664"/>
      <c r="AF28" s="664"/>
      <c r="AG28" s="925"/>
      <c r="AH28" s="921"/>
      <c r="AI28" s="664"/>
      <c r="AJ28" s="664"/>
      <c r="AK28" s="919"/>
      <c r="AL28" s="924"/>
      <c r="AM28" s="664"/>
      <c r="AN28" s="664"/>
      <c r="AO28" s="925"/>
      <c r="AP28" s="921"/>
      <c r="AQ28" s="664"/>
      <c r="AR28" s="664"/>
      <c r="AS28" s="919"/>
      <c r="AT28" s="924"/>
      <c r="AU28" s="664"/>
      <c r="AV28" s="664"/>
      <c r="AW28" s="925"/>
      <c r="AX28" s="927">
        <f t="shared" ca="1" si="20"/>
        <v>0</v>
      </c>
      <c r="AY28" s="670" t="str">
        <f t="shared" ca="1" si="15"/>
        <v/>
      </c>
      <c r="AZ28" s="930" t="str">
        <f t="shared" si="16"/>
        <v/>
      </c>
      <c r="BA28" s="932">
        <f t="shared" ca="1" si="21"/>
        <v>0</v>
      </c>
      <c r="BB28" s="670" t="str">
        <f t="shared" ca="1" si="17"/>
        <v/>
      </c>
      <c r="BC28" s="935" t="str">
        <f t="shared" ca="1" si="18"/>
        <v/>
      </c>
      <c r="BD28" s="933"/>
      <c r="BE28" s="660">
        <f t="shared" ca="1" si="22"/>
        <v>0</v>
      </c>
      <c r="BF28" s="660">
        <f ca="1">IF(BF$23="Summary",SUM($BD28:BE28),0)</f>
        <v>0</v>
      </c>
      <c r="BG28" s="660">
        <f ca="1">IF(BG$23="Summary",SUM($BD28:BF28),0)</f>
        <v>0</v>
      </c>
      <c r="BH28" s="660">
        <f ca="1">IF(BH$23="Summary",SUM($BD28:BG28),0)</f>
        <v>0</v>
      </c>
      <c r="BI28" s="660">
        <f ca="1">IF(BI$23="Summary",SUM($BD28:BH28),0)</f>
        <v>0</v>
      </c>
      <c r="BJ28" s="660">
        <f ca="1">IF(BJ$23="Summary",SUM($BD28:BI28),0)</f>
        <v>0</v>
      </c>
      <c r="BK28" s="660">
        <f ca="1">IF(BK$23="Summary",SUM($BD28:BJ28),0)</f>
        <v>0</v>
      </c>
      <c r="BL28" s="660">
        <f ca="1">IF(BL$23="Summary",SUM($BD28:BK28),0)</f>
        <v>0</v>
      </c>
      <c r="BM28" s="660">
        <f ca="1">IF(BM$23="Summary",SUM($BD28:BL28),0)</f>
        <v>0</v>
      </c>
      <c r="BN28" s="660">
        <f ca="1">IF(BN$23="Summary",SUM($BD28:BM28),0)</f>
        <v>0</v>
      </c>
      <c r="BO28" s="660">
        <f ca="1">IF(BO$23="Summary",SUM($BD28:BN28),0)</f>
        <v>0</v>
      </c>
      <c r="BP28" s="660">
        <f ca="1">IF(BP$23="Summary",SUM($BD28:BO28),0)</f>
        <v>0</v>
      </c>
      <c r="BQ28" s="660">
        <f t="shared" ca="1" si="23"/>
        <v>0</v>
      </c>
      <c r="BR28" s="660">
        <f t="shared" ca="1" si="24"/>
        <v>0</v>
      </c>
      <c r="BS28" s="660">
        <f t="shared" ca="1" si="25"/>
        <v>0</v>
      </c>
      <c r="BT28" s="660">
        <f t="shared" ca="1" si="26"/>
        <v>0</v>
      </c>
      <c r="BU28" s="660">
        <f t="shared" ca="1" si="27"/>
        <v>0</v>
      </c>
      <c r="BV28" s="660">
        <f t="shared" ca="1" si="28"/>
        <v>0</v>
      </c>
      <c r="BW28" s="660">
        <f t="shared" ca="1" si="29"/>
        <v>0</v>
      </c>
      <c r="BX28" s="660">
        <f t="shared" ca="1" si="30"/>
        <v>0</v>
      </c>
      <c r="BY28" s="660">
        <f t="shared" ca="1" si="31"/>
        <v>0</v>
      </c>
      <c r="BZ28" s="660">
        <f t="shared" ca="1" si="32"/>
        <v>0</v>
      </c>
      <c r="CA28" s="660">
        <f t="shared" ca="1" si="33"/>
        <v>0</v>
      </c>
      <c r="CB28" s="660">
        <f t="shared" ca="1" si="34"/>
        <v>0</v>
      </c>
      <c r="CC28" s="660">
        <f t="shared" ca="1" si="35"/>
        <v>0</v>
      </c>
      <c r="CD28" s="660">
        <f t="shared" ca="1" si="36"/>
        <v>0</v>
      </c>
      <c r="CE28" s="660">
        <f t="shared" ca="1" si="37"/>
        <v>0</v>
      </c>
      <c r="CF28" s="660">
        <f t="shared" ca="1" si="38"/>
        <v>0</v>
      </c>
      <c r="CG28" s="660">
        <f t="shared" ca="1" si="39"/>
        <v>0</v>
      </c>
      <c r="CH28" s="660">
        <f t="shared" ca="1" si="40"/>
        <v>0</v>
      </c>
      <c r="CI28" s="660">
        <f t="shared" ca="1" si="41"/>
        <v>0</v>
      </c>
      <c r="CJ28" s="660">
        <f t="shared" ca="1" si="42"/>
        <v>0</v>
      </c>
      <c r="CK28" s="660">
        <f t="shared" ca="1" si="43"/>
        <v>0</v>
      </c>
      <c r="CL28" s="660">
        <f t="shared" ca="1" si="44"/>
        <v>0</v>
      </c>
      <c r="CM28" s="660">
        <f t="shared" ca="1" si="45"/>
        <v>0</v>
      </c>
      <c r="CN28" s="660">
        <f t="shared" ca="1" si="46"/>
        <v>0</v>
      </c>
      <c r="CO28" s="660">
        <f t="shared" ca="1" si="47"/>
        <v>0</v>
      </c>
      <c r="CP28" s="660">
        <f t="shared" ca="1" si="48"/>
        <v>0</v>
      </c>
      <c r="CQ28" s="660">
        <f t="shared" ca="1" si="49"/>
        <v>0</v>
      </c>
      <c r="CR28" s="660">
        <f t="shared" ca="1" si="50"/>
        <v>0</v>
      </c>
      <c r="CS28" s="660">
        <f t="shared" ca="1" si="51"/>
        <v>0</v>
      </c>
      <c r="CT28" s="660">
        <f t="shared" ca="1" si="52"/>
        <v>0</v>
      </c>
      <c r="CU28" s="660">
        <f t="shared" ca="1" si="53"/>
        <v>0</v>
      </c>
      <c r="CV28" s="660">
        <f t="shared" ca="1" si="54"/>
        <v>0</v>
      </c>
      <c r="CW28" s="660">
        <f t="shared" ca="1" si="55"/>
        <v>0</v>
      </c>
      <c r="CX28" s="143"/>
    </row>
    <row r="29" spans="2:102" x14ac:dyDescent="0.25">
      <c r="B29" s="2122"/>
      <c r="C29" s="227"/>
      <c r="D29" s="2917"/>
      <c r="E29" s="2918"/>
      <c r="F29" s="630"/>
      <c r="G29" s="2123"/>
      <c r="H29" s="1331">
        <v>0</v>
      </c>
      <c r="I29" s="665">
        <f t="shared" ref="I29:I92" si="56">IF(ISERROR(1-(H29/G29)),0,1-(H29/G29))</f>
        <v>0</v>
      </c>
      <c r="J29" s="2124"/>
      <c r="K29" s="2124"/>
      <c r="L29" s="2124"/>
      <c r="M29" s="2125"/>
      <c r="N29" s="924"/>
      <c r="O29" s="664"/>
      <c r="P29" s="664"/>
      <c r="Q29" s="925"/>
      <c r="R29" s="1332"/>
      <c r="S29" s="664"/>
      <c r="T29" s="664"/>
      <c r="U29" s="919"/>
      <c r="V29" s="1333"/>
      <c r="W29" s="664"/>
      <c r="X29" s="664"/>
      <c r="Y29" s="925"/>
      <c r="Z29" s="921"/>
      <c r="AA29" s="664"/>
      <c r="AB29" s="1328"/>
      <c r="AC29" s="919"/>
      <c r="AD29" s="924"/>
      <c r="AE29" s="664"/>
      <c r="AF29" s="664"/>
      <c r="AG29" s="925"/>
      <c r="AH29" s="921"/>
      <c r="AI29" s="664"/>
      <c r="AJ29" s="664"/>
      <c r="AK29" s="919"/>
      <c r="AL29" s="924"/>
      <c r="AM29" s="664"/>
      <c r="AN29" s="664"/>
      <c r="AO29" s="925"/>
      <c r="AP29" s="921"/>
      <c r="AQ29" s="664"/>
      <c r="AR29" s="664"/>
      <c r="AS29" s="919"/>
      <c r="AT29" s="924"/>
      <c r="AU29" s="664"/>
      <c r="AV29" s="664"/>
      <c r="AW29" s="925"/>
      <c r="AX29" s="927">
        <f t="shared" ca="1" si="20"/>
        <v>0</v>
      </c>
      <c r="AY29" s="670" t="str">
        <f t="shared" ca="1" si="15"/>
        <v/>
      </c>
      <c r="AZ29" s="930" t="str">
        <f t="shared" si="16"/>
        <v/>
      </c>
      <c r="BA29" s="932">
        <f t="shared" ca="1" si="21"/>
        <v>0</v>
      </c>
      <c r="BB29" s="670" t="str">
        <f t="shared" ca="1" si="17"/>
        <v/>
      </c>
      <c r="BC29" s="935" t="str">
        <f t="shared" ca="1" si="18"/>
        <v/>
      </c>
      <c r="BD29" s="933"/>
      <c r="BE29" s="660">
        <f t="shared" ca="1" si="22"/>
        <v>0</v>
      </c>
      <c r="BF29" s="660">
        <f ca="1">IF(BF$23="Summary",SUM($BD29:BE29),0)</f>
        <v>0</v>
      </c>
      <c r="BG29" s="660">
        <f ca="1">IF(BG$23="Summary",SUM($BD29:BF29),0)</f>
        <v>0</v>
      </c>
      <c r="BH29" s="660">
        <f ca="1">IF(BH$23="Summary",SUM($BD29:BG29),0)</f>
        <v>0</v>
      </c>
      <c r="BI29" s="660">
        <f ca="1">IF(BI$23="Summary",SUM($BD29:BH29),0)</f>
        <v>0</v>
      </c>
      <c r="BJ29" s="660">
        <f ca="1">IF(BJ$23="Summary",SUM($BD29:BI29),0)</f>
        <v>0</v>
      </c>
      <c r="BK29" s="660">
        <f ca="1">IF(BK$23="Summary",SUM($BD29:BJ29),0)</f>
        <v>0</v>
      </c>
      <c r="BL29" s="660">
        <f ca="1">IF(BL$23="Summary",SUM($BD29:BK29),0)</f>
        <v>0</v>
      </c>
      <c r="BM29" s="660">
        <f ca="1">IF(BM$23="Summary",SUM($BD29:BL29),0)</f>
        <v>0</v>
      </c>
      <c r="BN29" s="660">
        <f ca="1">IF(BN$23="Summary",SUM($BD29:BM29),0)</f>
        <v>0</v>
      </c>
      <c r="BO29" s="660">
        <f ca="1">IF(BO$23="Summary",SUM($BD29:BN29),0)</f>
        <v>0</v>
      </c>
      <c r="BP29" s="660">
        <f ca="1">IF(BP$23="Summary",SUM($BD29:BO29),0)</f>
        <v>0</v>
      </c>
      <c r="BQ29" s="660">
        <f t="shared" ca="1" si="23"/>
        <v>0</v>
      </c>
      <c r="BR29" s="660">
        <f t="shared" ca="1" si="24"/>
        <v>0</v>
      </c>
      <c r="BS29" s="660">
        <f t="shared" ca="1" si="25"/>
        <v>0</v>
      </c>
      <c r="BT29" s="660">
        <f t="shared" ca="1" si="26"/>
        <v>0</v>
      </c>
      <c r="BU29" s="660">
        <f t="shared" ca="1" si="27"/>
        <v>0</v>
      </c>
      <c r="BV29" s="660">
        <f t="shared" ca="1" si="28"/>
        <v>0</v>
      </c>
      <c r="BW29" s="660">
        <f t="shared" ca="1" si="29"/>
        <v>0</v>
      </c>
      <c r="BX29" s="660">
        <f t="shared" ca="1" si="30"/>
        <v>0</v>
      </c>
      <c r="BY29" s="660">
        <f t="shared" ca="1" si="31"/>
        <v>0</v>
      </c>
      <c r="BZ29" s="660">
        <f t="shared" ca="1" si="32"/>
        <v>0</v>
      </c>
      <c r="CA29" s="660">
        <f t="shared" ca="1" si="33"/>
        <v>0</v>
      </c>
      <c r="CB29" s="660">
        <f t="shared" ca="1" si="34"/>
        <v>0</v>
      </c>
      <c r="CC29" s="660">
        <f t="shared" ca="1" si="35"/>
        <v>0</v>
      </c>
      <c r="CD29" s="660">
        <f t="shared" ca="1" si="36"/>
        <v>0</v>
      </c>
      <c r="CE29" s="660">
        <f t="shared" ca="1" si="37"/>
        <v>0</v>
      </c>
      <c r="CF29" s="660">
        <f t="shared" ca="1" si="38"/>
        <v>0</v>
      </c>
      <c r="CG29" s="660">
        <f t="shared" ca="1" si="39"/>
        <v>0</v>
      </c>
      <c r="CH29" s="660">
        <f t="shared" ca="1" si="40"/>
        <v>0</v>
      </c>
      <c r="CI29" s="660">
        <f t="shared" ca="1" si="41"/>
        <v>0</v>
      </c>
      <c r="CJ29" s="660">
        <f t="shared" ca="1" si="42"/>
        <v>0</v>
      </c>
      <c r="CK29" s="660">
        <f t="shared" ca="1" si="43"/>
        <v>0</v>
      </c>
      <c r="CL29" s="660">
        <f t="shared" ca="1" si="44"/>
        <v>0</v>
      </c>
      <c r="CM29" s="660">
        <f t="shared" ca="1" si="45"/>
        <v>0</v>
      </c>
      <c r="CN29" s="660">
        <f t="shared" ca="1" si="46"/>
        <v>0</v>
      </c>
      <c r="CO29" s="660">
        <f t="shared" ca="1" si="47"/>
        <v>0</v>
      </c>
      <c r="CP29" s="660">
        <f t="shared" ca="1" si="48"/>
        <v>0</v>
      </c>
      <c r="CQ29" s="660">
        <f t="shared" ca="1" si="49"/>
        <v>0</v>
      </c>
      <c r="CR29" s="660">
        <f t="shared" ca="1" si="50"/>
        <v>0</v>
      </c>
      <c r="CS29" s="660">
        <f t="shared" ca="1" si="51"/>
        <v>0</v>
      </c>
      <c r="CT29" s="660">
        <f t="shared" ca="1" si="52"/>
        <v>0</v>
      </c>
      <c r="CU29" s="660">
        <f t="shared" ca="1" si="53"/>
        <v>0</v>
      </c>
      <c r="CV29" s="660">
        <f t="shared" ca="1" si="54"/>
        <v>0</v>
      </c>
      <c r="CW29" s="660">
        <f t="shared" ca="1" si="55"/>
        <v>0</v>
      </c>
      <c r="CX29" s="143"/>
    </row>
    <row r="30" spans="2:102" x14ac:dyDescent="0.25">
      <c r="B30" s="2122"/>
      <c r="C30" s="227"/>
      <c r="D30" s="2917"/>
      <c r="E30" s="2918"/>
      <c r="F30" s="630"/>
      <c r="G30" s="2123"/>
      <c r="H30" s="1331">
        <v>0</v>
      </c>
      <c r="I30" s="665">
        <f t="shared" si="56"/>
        <v>0</v>
      </c>
      <c r="J30" s="2124"/>
      <c r="K30" s="2124"/>
      <c r="L30" s="2124"/>
      <c r="M30" s="2125"/>
      <c r="N30" s="924"/>
      <c r="O30" s="664"/>
      <c r="P30" s="664"/>
      <c r="Q30" s="925"/>
      <c r="R30" s="1332"/>
      <c r="S30" s="664"/>
      <c r="T30" s="664"/>
      <c r="U30" s="919"/>
      <c r="V30" s="1333"/>
      <c r="W30" s="664"/>
      <c r="X30" s="664"/>
      <c r="Y30" s="925"/>
      <c r="Z30" s="921"/>
      <c r="AA30" s="664"/>
      <c r="AB30" s="1328"/>
      <c r="AC30" s="919"/>
      <c r="AD30" s="924"/>
      <c r="AE30" s="664"/>
      <c r="AF30" s="664"/>
      <c r="AG30" s="925"/>
      <c r="AH30" s="921"/>
      <c r="AI30" s="664"/>
      <c r="AJ30" s="664"/>
      <c r="AK30" s="919"/>
      <c r="AL30" s="924"/>
      <c r="AM30" s="664"/>
      <c r="AN30" s="664"/>
      <c r="AO30" s="925"/>
      <c r="AP30" s="921"/>
      <c r="AQ30" s="664"/>
      <c r="AR30" s="664"/>
      <c r="AS30" s="919"/>
      <c r="AT30" s="924"/>
      <c r="AU30" s="664"/>
      <c r="AV30" s="664"/>
      <c r="AW30" s="925"/>
      <c r="AX30" s="927">
        <f t="shared" ca="1" si="20"/>
        <v>0</v>
      </c>
      <c r="AY30" s="670" t="str">
        <f t="shared" ca="1" si="15"/>
        <v/>
      </c>
      <c r="AZ30" s="930" t="str">
        <f t="shared" si="16"/>
        <v/>
      </c>
      <c r="BA30" s="932">
        <f t="shared" ca="1" si="21"/>
        <v>0</v>
      </c>
      <c r="BB30" s="670" t="str">
        <f t="shared" ca="1" si="17"/>
        <v/>
      </c>
      <c r="BC30" s="935" t="str">
        <f t="shared" ca="1" si="18"/>
        <v/>
      </c>
      <c r="BD30" s="933"/>
      <c r="BE30" s="660">
        <f t="shared" ca="1" si="22"/>
        <v>0</v>
      </c>
      <c r="BF30" s="660">
        <f ca="1">IF(BF$23="Summary",SUM($BD30:BE30),0)</f>
        <v>0</v>
      </c>
      <c r="BG30" s="660">
        <f ca="1">IF(BG$23="Summary",SUM($BD30:BF30),0)</f>
        <v>0</v>
      </c>
      <c r="BH30" s="660">
        <f ca="1">IF(BH$23="Summary",SUM($BD30:BG30),0)</f>
        <v>0</v>
      </c>
      <c r="BI30" s="660">
        <f ca="1">IF(BI$23="Summary",SUM($BD30:BH30),0)</f>
        <v>0</v>
      </c>
      <c r="BJ30" s="660">
        <f ca="1">IF(BJ$23="Summary",SUM($BD30:BI30),0)</f>
        <v>0</v>
      </c>
      <c r="BK30" s="660">
        <f ca="1">IF(BK$23="Summary",SUM($BD30:BJ30),0)</f>
        <v>0</v>
      </c>
      <c r="BL30" s="660">
        <f ca="1">IF(BL$23="Summary",SUM($BD30:BK30),0)</f>
        <v>0</v>
      </c>
      <c r="BM30" s="660">
        <f ca="1">IF(BM$23="Summary",SUM($BD30:BL30),0)</f>
        <v>0</v>
      </c>
      <c r="BN30" s="660">
        <f ca="1">IF(BN$23="Summary",SUM($BD30:BM30),0)</f>
        <v>0</v>
      </c>
      <c r="BO30" s="660">
        <f ca="1">IF(BO$23="Summary",SUM($BD30:BN30),0)</f>
        <v>0</v>
      </c>
      <c r="BP30" s="660">
        <f ca="1">IF(BP$23="Summary",SUM($BD30:BO30),0)</f>
        <v>0</v>
      </c>
      <c r="BQ30" s="660">
        <f t="shared" ca="1" si="23"/>
        <v>0</v>
      </c>
      <c r="BR30" s="660">
        <f t="shared" ca="1" si="24"/>
        <v>0</v>
      </c>
      <c r="BS30" s="660">
        <f t="shared" ca="1" si="25"/>
        <v>0</v>
      </c>
      <c r="BT30" s="660">
        <f t="shared" ca="1" si="26"/>
        <v>0</v>
      </c>
      <c r="BU30" s="660">
        <f t="shared" ca="1" si="27"/>
        <v>0</v>
      </c>
      <c r="BV30" s="660">
        <f t="shared" ca="1" si="28"/>
        <v>0</v>
      </c>
      <c r="BW30" s="660">
        <f t="shared" ca="1" si="29"/>
        <v>0</v>
      </c>
      <c r="BX30" s="660">
        <f t="shared" ca="1" si="30"/>
        <v>0</v>
      </c>
      <c r="BY30" s="660">
        <f t="shared" ca="1" si="31"/>
        <v>0</v>
      </c>
      <c r="BZ30" s="660">
        <f t="shared" ca="1" si="32"/>
        <v>0</v>
      </c>
      <c r="CA30" s="660">
        <f t="shared" ca="1" si="33"/>
        <v>0</v>
      </c>
      <c r="CB30" s="660">
        <f t="shared" ca="1" si="34"/>
        <v>0</v>
      </c>
      <c r="CC30" s="660">
        <f t="shared" ca="1" si="35"/>
        <v>0</v>
      </c>
      <c r="CD30" s="660">
        <f t="shared" ca="1" si="36"/>
        <v>0</v>
      </c>
      <c r="CE30" s="660">
        <f t="shared" ca="1" si="37"/>
        <v>0</v>
      </c>
      <c r="CF30" s="660">
        <f t="shared" ca="1" si="38"/>
        <v>0</v>
      </c>
      <c r="CG30" s="660">
        <f t="shared" ca="1" si="39"/>
        <v>0</v>
      </c>
      <c r="CH30" s="660">
        <f t="shared" ca="1" si="40"/>
        <v>0</v>
      </c>
      <c r="CI30" s="660">
        <f t="shared" ca="1" si="41"/>
        <v>0</v>
      </c>
      <c r="CJ30" s="660">
        <f t="shared" ca="1" si="42"/>
        <v>0</v>
      </c>
      <c r="CK30" s="660">
        <f t="shared" ca="1" si="43"/>
        <v>0</v>
      </c>
      <c r="CL30" s="660">
        <f t="shared" ca="1" si="44"/>
        <v>0</v>
      </c>
      <c r="CM30" s="660">
        <f t="shared" ca="1" si="45"/>
        <v>0</v>
      </c>
      <c r="CN30" s="660">
        <f t="shared" ca="1" si="46"/>
        <v>0</v>
      </c>
      <c r="CO30" s="660">
        <f t="shared" ca="1" si="47"/>
        <v>0</v>
      </c>
      <c r="CP30" s="660">
        <f t="shared" ca="1" si="48"/>
        <v>0</v>
      </c>
      <c r="CQ30" s="660">
        <f t="shared" ca="1" si="49"/>
        <v>0</v>
      </c>
      <c r="CR30" s="660">
        <f t="shared" ca="1" si="50"/>
        <v>0</v>
      </c>
      <c r="CS30" s="660">
        <f t="shared" ca="1" si="51"/>
        <v>0</v>
      </c>
      <c r="CT30" s="660">
        <f t="shared" ca="1" si="52"/>
        <v>0</v>
      </c>
      <c r="CU30" s="660">
        <f t="shared" ca="1" si="53"/>
        <v>0</v>
      </c>
      <c r="CV30" s="660">
        <f t="shared" ca="1" si="54"/>
        <v>0</v>
      </c>
      <c r="CW30" s="660">
        <f t="shared" ca="1" si="55"/>
        <v>0</v>
      </c>
      <c r="CX30" s="143"/>
    </row>
    <row r="31" spans="2:102" x14ac:dyDescent="0.25">
      <c r="B31" s="2122"/>
      <c r="C31" s="227"/>
      <c r="D31" s="2917"/>
      <c r="E31" s="2918"/>
      <c r="F31" s="630"/>
      <c r="G31" s="2123"/>
      <c r="H31" s="1331">
        <v>0</v>
      </c>
      <c r="I31" s="665">
        <f t="shared" si="56"/>
        <v>0</v>
      </c>
      <c r="J31" s="2124"/>
      <c r="K31" s="2124"/>
      <c r="L31" s="2124"/>
      <c r="M31" s="2125"/>
      <c r="N31" s="924"/>
      <c r="O31" s="664"/>
      <c r="P31" s="664"/>
      <c r="Q31" s="925"/>
      <c r="R31" s="1332"/>
      <c r="S31" s="664"/>
      <c r="T31" s="664"/>
      <c r="U31" s="919"/>
      <c r="V31" s="1333"/>
      <c r="W31" s="664"/>
      <c r="X31" s="664"/>
      <c r="Y31" s="925"/>
      <c r="Z31" s="921"/>
      <c r="AA31" s="664"/>
      <c r="AB31" s="1328"/>
      <c r="AC31" s="919"/>
      <c r="AD31" s="924"/>
      <c r="AE31" s="664"/>
      <c r="AF31" s="664"/>
      <c r="AG31" s="925"/>
      <c r="AH31" s="921"/>
      <c r="AI31" s="664"/>
      <c r="AJ31" s="664"/>
      <c r="AK31" s="919"/>
      <c r="AL31" s="924"/>
      <c r="AM31" s="664"/>
      <c r="AN31" s="664"/>
      <c r="AO31" s="925"/>
      <c r="AP31" s="921"/>
      <c r="AQ31" s="664"/>
      <c r="AR31" s="664"/>
      <c r="AS31" s="919"/>
      <c r="AT31" s="924"/>
      <c r="AU31" s="664"/>
      <c r="AV31" s="664"/>
      <c r="AW31" s="925"/>
      <c r="AX31" s="927">
        <f t="shared" ca="1" si="20"/>
        <v>0</v>
      </c>
      <c r="AY31" s="670" t="str">
        <f t="shared" ca="1" si="15"/>
        <v/>
      </c>
      <c r="AZ31" s="930" t="str">
        <f t="shared" si="16"/>
        <v/>
      </c>
      <c r="BA31" s="932">
        <f t="shared" ca="1" si="21"/>
        <v>0</v>
      </c>
      <c r="BB31" s="670" t="str">
        <f t="shared" ca="1" si="17"/>
        <v/>
      </c>
      <c r="BC31" s="935" t="str">
        <f t="shared" ca="1" si="18"/>
        <v/>
      </c>
      <c r="BD31" s="933"/>
      <c r="BE31" s="660">
        <f t="shared" ca="1" si="22"/>
        <v>0</v>
      </c>
      <c r="BF31" s="660">
        <f ca="1">IF(BF$23="Summary",SUM($BD31:BE31),0)</f>
        <v>0</v>
      </c>
      <c r="BG31" s="660">
        <f ca="1">IF(BG$23="Summary",SUM($BD31:BF31),0)</f>
        <v>0</v>
      </c>
      <c r="BH31" s="660">
        <f ca="1">IF(BH$23="Summary",SUM($BD31:BG31),0)</f>
        <v>0</v>
      </c>
      <c r="BI31" s="660">
        <f ca="1">IF(BI$23="Summary",SUM($BD31:BH31),0)</f>
        <v>0</v>
      </c>
      <c r="BJ31" s="660">
        <f ca="1">IF(BJ$23="Summary",SUM($BD31:BI31),0)</f>
        <v>0</v>
      </c>
      <c r="BK31" s="660">
        <f ca="1">IF(BK$23="Summary",SUM($BD31:BJ31),0)</f>
        <v>0</v>
      </c>
      <c r="BL31" s="660">
        <f ca="1">IF(BL$23="Summary",SUM($BD31:BK31),0)</f>
        <v>0</v>
      </c>
      <c r="BM31" s="660">
        <f ca="1">IF(BM$23="Summary",SUM($BD31:BL31),0)</f>
        <v>0</v>
      </c>
      <c r="BN31" s="660">
        <f ca="1">IF(BN$23="Summary",SUM($BD31:BM31),0)</f>
        <v>0</v>
      </c>
      <c r="BO31" s="660">
        <f ca="1">IF(BO$23="Summary",SUM($BD31:BN31),0)</f>
        <v>0</v>
      </c>
      <c r="BP31" s="660">
        <f ca="1">IF(BP$23="Summary",SUM($BD31:BO31),0)</f>
        <v>0</v>
      </c>
      <c r="BQ31" s="660">
        <f t="shared" ca="1" si="23"/>
        <v>0</v>
      </c>
      <c r="BR31" s="660">
        <f t="shared" ca="1" si="24"/>
        <v>0</v>
      </c>
      <c r="BS31" s="660">
        <f t="shared" ca="1" si="25"/>
        <v>0</v>
      </c>
      <c r="BT31" s="660">
        <f t="shared" ca="1" si="26"/>
        <v>0</v>
      </c>
      <c r="BU31" s="660">
        <f t="shared" ca="1" si="27"/>
        <v>0</v>
      </c>
      <c r="BV31" s="660">
        <f t="shared" ca="1" si="28"/>
        <v>0</v>
      </c>
      <c r="BW31" s="660">
        <f t="shared" ca="1" si="29"/>
        <v>0</v>
      </c>
      <c r="BX31" s="660">
        <f t="shared" ca="1" si="30"/>
        <v>0</v>
      </c>
      <c r="BY31" s="660">
        <f t="shared" ca="1" si="31"/>
        <v>0</v>
      </c>
      <c r="BZ31" s="660">
        <f t="shared" ca="1" si="32"/>
        <v>0</v>
      </c>
      <c r="CA31" s="660">
        <f t="shared" ca="1" si="33"/>
        <v>0</v>
      </c>
      <c r="CB31" s="660">
        <f t="shared" ca="1" si="34"/>
        <v>0</v>
      </c>
      <c r="CC31" s="660">
        <f t="shared" ca="1" si="35"/>
        <v>0</v>
      </c>
      <c r="CD31" s="660">
        <f t="shared" ca="1" si="36"/>
        <v>0</v>
      </c>
      <c r="CE31" s="660">
        <f t="shared" ca="1" si="37"/>
        <v>0</v>
      </c>
      <c r="CF31" s="660">
        <f t="shared" ca="1" si="38"/>
        <v>0</v>
      </c>
      <c r="CG31" s="660">
        <f t="shared" ca="1" si="39"/>
        <v>0</v>
      </c>
      <c r="CH31" s="660">
        <f t="shared" ca="1" si="40"/>
        <v>0</v>
      </c>
      <c r="CI31" s="660">
        <f t="shared" ca="1" si="41"/>
        <v>0</v>
      </c>
      <c r="CJ31" s="660">
        <f t="shared" ca="1" si="42"/>
        <v>0</v>
      </c>
      <c r="CK31" s="660">
        <f t="shared" ca="1" si="43"/>
        <v>0</v>
      </c>
      <c r="CL31" s="660">
        <f t="shared" ca="1" si="44"/>
        <v>0</v>
      </c>
      <c r="CM31" s="660">
        <f t="shared" ca="1" si="45"/>
        <v>0</v>
      </c>
      <c r="CN31" s="660">
        <f t="shared" ca="1" si="46"/>
        <v>0</v>
      </c>
      <c r="CO31" s="660">
        <f t="shared" ca="1" si="47"/>
        <v>0</v>
      </c>
      <c r="CP31" s="660">
        <f t="shared" ca="1" si="48"/>
        <v>0</v>
      </c>
      <c r="CQ31" s="660">
        <f t="shared" ca="1" si="49"/>
        <v>0</v>
      </c>
      <c r="CR31" s="660">
        <f t="shared" ca="1" si="50"/>
        <v>0</v>
      </c>
      <c r="CS31" s="660">
        <f t="shared" ca="1" si="51"/>
        <v>0</v>
      </c>
      <c r="CT31" s="660">
        <f t="shared" ca="1" si="52"/>
        <v>0</v>
      </c>
      <c r="CU31" s="660">
        <f t="shared" ca="1" si="53"/>
        <v>0</v>
      </c>
      <c r="CV31" s="660">
        <f t="shared" ca="1" si="54"/>
        <v>0</v>
      </c>
      <c r="CW31" s="660">
        <f t="shared" ca="1" si="55"/>
        <v>0</v>
      </c>
      <c r="CX31" s="143"/>
    </row>
    <row r="32" spans="2:102" x14ac:dyDescent="0.25">
      <c r="B32" s="2122"/>
      <c r="C32" s="227"/>
      <c r="D32" s="2917"/>
      <c r="E32" s="2918"/>
      <c r="F32" s="630"/>
      <c r="G32" s="2123"/>
      <c r="H32" s="1331">
        <v>0</v>
      </c>
      <c r="I32" s="665">
        <f t="shared" si="56"/>
        <v>0</v>
      </c>
      <c r="J32" s="2124"/>
      <c r="K32" s="2124"/>
      <c r="L32" s="2124"/>
      <c r="M32" s="2125"/>
      <c r="N32" s="924"/>
      <c r="O32" s="664"/>
      <c r="P32" s="664"/>
      <c r="Q32" s="925"/>
      <c r="R32" s="1332"/>
      <c r="S32" s="664"/>
      <c r="T32" s="664"/>
      <c r="U32" s="919"/>
      <c r="V32" s="1333"/>
      <c r="W32" s="664"/>
      <c r="X32" s="664"/>
      <c r="Y32" s="925"/>
      <c r="Z32" s="921"/>
      <c r="AA32" s="664"/>
      <c r="AB32" s="1328"/>
      <c r="AC32" s="919"/>
      <c r="AD32" s="924"/>
      <c r="AE32" s="664"/>
      <c r="AF32" s="664"/>
      <c r="AG32" s="925"/>
      <c r="AH32" s="921"/>
      <c r="AI32" s="664"/>
      <c r="AJ32" s="664"/>
      <c r="AK32" s="919"/>
      <c r="AL32" s="924"/>
      <c r="AM32" s="664"/>
      <c r="AN32" s="664"/>
      <c r="AO32" s="925"/>
      <c r="AP32" s="921"/>
      <c r="AQ32" s="664"/>
      <c r="AR32" s="664"/>
      <c r="AS32" s="919"/>
      <c r="AT32" s="924"/>
      <c r="AU32" s="664"/>
      <c r="AV32" s="664"/>
      <c r="AW32" s="925"/>
      <c r="AX32" s="927">
        <f t="shared" ca="1" si="20"/>
        <v>0</v>
      </c>
      <c r="AY32" s="670" t="str">
        <f t="shared" ca="1" si="15"/>
        <v/>
      </c>
      <c r="AZ32" s="930" t="str">
        <f t="shared" si="16"/>
        <v/>
      </c>
      <c r="BA32" s="932">
        <f t="shared" ca="1" si="21"/>
        <v>0</v>
      </c>
      <c r="BB32" s="670" t="str">
        <f t="shared" ca="1" si="17"/>
        <v/>
      </c>
      <c r="BC32" s="935" t="str">
        <f t="shared" ca="1" si="18"/>
        <v/>
      </c>
      <c r="BD32" s="933"/>
      <c r="BE32" s="660">
        <f t="shared" ca="1" si="22"/>
        <v>0</v>
      </c>
      <c r="BF32" s="660">
        <f ca="1">IF(BF$23="Summary",SUM($BD32:BE32),0)</f>
        <v>0</v>
      </c>
      <c r="BG32" s="660">
        <f ca="1">IF(BG$23="Summary",SUM($BD32:BF32),0)</f>
        <v>0</v>
      </c>
      <c r="BH32" s="660">
        <f ca="1">IF(BH$23="Summary",SUM($BD32:BG32),0)</f>
        <v>0</v>
      </c>
      <c r="BI32" s="660">
        <f ca="1">IF(BI$23="Summary",SUM($BD32:BH32),0)</f>
        <v>0</v>
      </c>
      <c r="BJ32" s="660">
        <f ca="1">IF(BJ$23="Summary",SUM($BD32:BI32),0)</f>
        <v>0</v>
      </c>
      <c r="BK32" s="660">
        <f ca="1">IF(BK$23="Summary",SUM($BD32:BJ32),0)</f>
        <v>0</v>
      </c>
      <c r="BL32" s="660">
        <f ca="1">IF(BL$23="Summary",SUM($BD32:BK32),0)</f>
        <v>0</v>
      </c>
      <c r="BM32" s="660">
        <f ca="1">IF(BM$23="Summary",SUM($BD32:BL32),0)</f>
        <v>0</v>
      </c>
      <c r="BN32" s="660">
        <f ca="1">IF(BN$23="Summary",SUM($BD32:BM32),0)</f>
        <v>0</v>
      </c>
      <c r="BO32" s="660">
        <f ca="1">IF(BO$23="Summary",SUM($BD32:BN32),0)</f>
        <v>0</v>
      </c>
      <c r="BP32" s="660">
        <f ca="1">IF(BP$23="Summary",SUM($BD32:BO32),0)</f>
        <v>0</v>
      </c>
      <c r="BQ32" s="660">
        <f t="shared" ca="1" si="23"/>
        <v>0</v>
      </c>
      <c r="BR32" s="660">
        <f t="shared" ca="1" si="24"/>
        <v>0</v>
      </c>
      <c r="BS32" s="660">
        <f t="shared" ca="1" si="25"/>
        <v>0</v>
      </c>
      <c r="BT32" s="660">
        <f t="shared" ca="1" si="26"/>
        <v>0</v>
      </c>
      <c r="BU32" s="660">
        <f t="shared" ca="1" si="27"/>
        <v>0</v>
      </c>
      <c r="BV32" s="660">
        <f t="shared" ca="1" si="28"/>
        <v>0</v>
      </c>
      <c r="BW32" s="660">
        <f t="shared" ca="1" si="29"/>
        <v>0</v>
      </c>
      <c r="BX32" s="660">
        <f t="shared" ca="1" si="30"/>
        <v>0</v>
      </c>
      <c r="BY32" s="660">
        <f t="shared" ca="1" si="31"/>
        <v>0</v>
      </c>
      <c r="BZ32" s="660">
        <f t="shared" ca="1" si="32"/>
        <v>0</v>
      </c>
      <c r="CA32" s="660">
        <f t="shared" ca="1" si="33"/>
        <v>0</v>
      </c>
      <c r="CB32" s="660">
        <f t="shared" ca="1" si="34"/>
        <v>0</v>
      </c>
      <c r="CC32" s="660">
        <f t="shared" ca="1" si="35"/>
        <v>0</v>
      </c>
      <c r="CD32" s="660">
        <f t="shared" ca="1" si="36"/>
        <v>0</v>
      </c>
      <c r="CE32" s="660">
        <f t="shared" ca="1" si="37"/>
        <v>0</v>
      </c>
      <c r="CF32" s="660">
        <f t="shared" ca="1" si="38"/>
        <v>0</v>
      </c>
      <c r="CG32" s="660">
        <f t="shared" ca="1" si="39"/>
        <v>0</v>
      </c>
      <c r="CH32" s="660">
        <f t="shared" ca="1" si="40"/>
        <v>0</v>
      </c>
      <c r="CI32" s="660">
        <f t="shared" ca="1" si="41"/>
        <v>0</v>
      </c>
      <c r="CJ32" s="660">
        <f t="shared" ca="1" si="42"/>
        <v>0</v>
      </c>
      <c r="CK32" s="660">
        <f t="shared" ca="1" si="43"/>
        <v>0</v>
      </c>
      <c r="CL32" s="660">
        <f t="shared" ca="1" si="44"/>
        <v>0</v>
      </c>
      <c r="CM32" s="660">
        <f t="shared" ca="1" si="45"/>
        <v>0</v>
      </c>
      <c r="CN32" s="660">
        <f t="shared" ca="1" si="46"/>
        <v>0</v>
      </c>
      <c r="CO32" s="660">
        <f t="shared" ca="1" si="47"/>
        <v>0</v>
      </c>
      <c r="CP32" s="660">
        <f t="shared" ca="1" si="48"/>
        <v>0</v>
      </c>
      <c r="CQ32" s="660">
        <f t="shared" ca="1" si="49"/>
        <v>0</v>
      </c>
      <c r="CR32" s="660">
        <f t="shared" ca="1" si="50"/>
        <v>0</v>
      </c>
      <c r="CS32" s="660">
        <f t="shared" ca="1" si="51"/>
        <v>0</v>
      </c>
      <c r="CT32" s="660">
        <f t="shared" ca="1" si="52"/>
        <v>0</v>
      </c>
      <c r="CU32" s="660">
        <f t="shared" ca="1" si="53"/>
        <v>0</v>
      </c>
      <c r="CV32" s="660">
        <f t="shared" ca="1" si="54"/>
        <v>0</v>
      </c>
      <c r="CW32" s="660">
        <f t="shared" ca="1" si="55"/>
        <v>0</v>
      </c>
      <c r="CX32" s="143"/>
    </row>
    <row r="33" spans="2:102" x14ac:dyDescent="0.25">
      <c r="B33" s="2122"/>
      <c r="C33" s="227"/>
      <c r="D33" s="2917"/>
      <c r="E33" s="2918"/>
      <c r="F33" s="630"/>
      <c r="G33" s="2123"/>
      <c r="H33" s="1331">
        <v>0</v>
      </c>
      <c r="I33" s="665">
        <f t="shared" si="56"/>
        <v>0</v>
      </c>
      <c r="J33" s="2124"/>
      <c r="K33" s="2124"/>
      <c r="L33" s="2124"/>
      <c r="M33" s="2125"/>
      <c r="N33" s="924"/>
      <c r="O33" s="664"/>
      <c r="P33" s="664"/>
      <c r="Q33" s="925"/>
      <c r="R33" s="1332"/>
      <c r="S33" s="664"/>
      <c r="T33" s="664"/>
      <c r="U33" s="919"/>
      <c r="V33" s="1333"/>
      <c r="W33" s="664"/>
      <c r="X33" s="664"/>
      <c r="Y33" s="925"/>
      <c r="Z33" s="921"/>
      <c r="AA33" s="664"/>
      <c r="AB33" s="1328"/>
      <c r="AC33" s="919"/>
      <c r="AD33" s="924"/>
      <c r="AE33" s="664"/>
      <c r="AF33" s="664"/>
      <c r="AG33" s="925"/>
      <c r="AH33" s="921"/>
      <c r="AI33" s="664"/>
      <c r="AJ33" s="664"/>
      <c r="AK33" s="919"/>
      <c r="AL33" s="924"/>
      <c r="AM33" s="664"/>
      <c r="AN33" s="664"/>
      <c r="AO33" s="925"/>
      <c r="AP33" s="921"/>
      <c r="AQ33" s="664"/>
      <c r="AR33" s="664"/>
      <c r="AS33" s="919"/>
      <c r="AT33" s="924"/>
      <c r="AU33" s="664"/>
      <c r="AV33" s="664"/>
      <c r="AW33" s="925"/>
      <c r="AX33" s="927">
        <f t="shared" ca="1" si="20"/>
        <v>0</v>
      </c>
      <c r="AY33" s="670" t="str">
        <f t="shared" ca="1" si="15"/>
        <v/>
      </c>
      <c r="AZ33" s="930" t="str">
        <f t="shared" si="16"/>
        <v/>
      </c>
      <c r="BA33" s="932">
        <f t="shared" ca="1" si="21"/>
        <v>0</v>
      </c>
      <c r="BB33" s="670" t="str">
        <f t="shared" ca="1" si="17"/>
        <v/>
      </c>
      <c r="BC33" s="935" t="str">
        <f t="shared" ca="1" si="18"/>
        <v/>
      </c>
      <c r="BD33" s="933"/>
      <c r="BE33" s="660">
        <f t="shared" ca="1" si="22"/>
        <v>0</v>
      </c>
      <c r="BF33" s="660">
        <f ca="1">IF(BF$23="Summary",SUM($BD33:BE33),0)</f>
        <v>0</v>
      </c>
      <c r="BG33" s="660">
        <f ca="1">IF(BG$23="Summary",SUM($BD33:BF33),0)</f>
        <v>0</v>
      </c>
      <c r="BH33" s="660">
        <f ca="1">IF(BH$23="Summary",SUM($BD33:BG33),0)</f>
        <v>0</v>
      </c>
      <c r="BI33" s="660">
        <f ca="1">IF(BI$23="Summary",SUM($BD33:BH33),0)</f>
        <v>0</v>
      </c>
      <c r="BJ33" s="660">
        <f ca="1">IF(BJ$23="Summary",SUM($BD33:BI33),0)</f>
        <v>0</v>
      </c>
      <c r="BK33" s="660">
        <f ca="1">IF(BK$23="Summary",SUM($BD33:BJ33),0)</f>
        <v>0</v>
      </c>
      <c r="BL33" s="660">
        <f ca="1">IF(BL$23="Summary",SUM($BD33:BK33),0)</f>
        <v>0</v>
      </c>
      <c r="BM33" s="660">
        <f ca="1">IF(BM$23="Summary",SUM($BD33:BL33),0)</f>
        <v>0</v>
      </c>
      <c r="BN33" s="660">
        <f ca="1">IF(BN$23="Summary",SUM($BD33:BM33),0)</f>
        <v>0</v>
      </c>
      <c r="BO33" s="660">
        <f ca="1">IF(BO$23="Summary",SUM($BD33:BN33),0)</f>
        <v>0</v>
      </c>
      <c r="BP33" s="660">
        <f ca="1">IF(BP$23="Summary",SUM($BD33:BO33),0)</f>
        <v>0</v>
      </c>
      <c r="BQ33" s="660">
        <f t="shared" ca="1" si="23"/>
        <v>0</v>
      </c>
      <c r="BR33" s="660">
        <f t="shared" ca="1" si="24"/>
        <v>0</v>
      </c>
      <c r="BS33" s="660">
        <f t="shared" ca="1" si="25"/>
        <v>0</v>
      </c>
      <c r="BT33" s="660">
        <f t="shared" ca="1" si="26"/>
        <v>0</v>
      </c>
      <c r="BU33" s="660">
        <f t="shared" ca="1" si="27"/>
        <v>0</v>
      </c>
      <c r="BV33" s="660">
        <f t="shared" ca="1" si="28"/>
        <v>0</v>
      </c>
      <c r="BW33" s="660">
        <f t="shared" ca="1" si="29"/>
        <v>0</v>
      </c>
      <c r="BX33" s="660">
        <f t="shared" ca="1" si="30"/>
        <v>0</v>
      </c>
      <c r="BY33" s="660">
        <f t="shared" ca="1" si="31"/>
        <v>0</v>
      </c>
      <c r="BZ33" s="660">
        <f t="shared" ca="1" si="32"/>
        <v>0</v>
      </c>
      <c r="CA33" s="660">
        <f t="shared" ca="1" si="33"/>
        <v>0</v>
      </c>
      <c r="CB33" s="660">
        <f t="shared" ca="1" si="34"/>
        <v>0</v>
      </c>
      <c r="CC33" s="660">
        <f t="shared" ca="1" si="35"/>
        <v>0</v>
      </c>
      <c r="CD33" s="660">
        <f t="shared" ca="1" si="36"/>
        <v>0</v>
      </c>
      <c r="CE33" s="660">
        <f t="shared" ca="1" si="37"/>
        <v>0</v>
      </c>
      <c r="CF33" s="660">
        <f t="shared" ca="1" si="38"/>
        <v>0</v>
      </c>
      <c r="CG33" s="660">
        <f t="shared" ca="1" si="39"/>
        <v>0</v>
      </c>
      <c r="CH33" s="660">
        <f t="shared" ca="1" si="40"/>
        <v>0</v>
      </c>
      <c r="CI33" s="660">
        <f t="shared" ca="1" si="41"/>
        <v>0</v>
      </c>
      <c r="CJ33" s="660">
        <f t="shared" ca="1" si="42"/>
        <v>0</v>
      </c>
      <c r="CK33" s="660">
        <f t="shared" ca="1" si="43"/>
        <v>0</v>
      </c>
      <c r="CL33" s="660">
        <f t="shared" ca="1" si="44"/>
        <v>0</v>
      </c>
      <c r="CM33" s="660">
        <f t="shared" ca="1" si="45"/>
        <v>0</v>
      </c>
      <c r="CN33" s="660">
        <f t="shared" ca="1" si="46"/>
        <v>0</v>
      </c>
      <c r="CO33" s="660">
        <f t="shared" ca="1" si="47"/>
        <v>0</v>
      </c>
      <c r="CP33" s="660">
        <f t="shared" ca="1" si="48"/>
        <v>0</v>
      </c>
      <c r="CQ33" s="660">
        <f t="shared" ca="1" si="49"/>
        <v>0</v>
      </c>
      <c r="CR33" s="660">
        <f t="shared" ca="1" si="50"/>
        <v>0</v>
      </c>
      <c r="CS33" s="660">
        <f t="shared" ca="1" si="51"/>
        <v>0</v>
      </c>
      <c r="CT33" s="660">
        <f t="shared" ca="1" si="52"/>
        <v>0</v>
      </c>
      <c r="CU33" s="660">
        <f t="shared" ca="1" si="53"/>
        <v>0</v>
      </c>
      <c r="CV33" s="660">
        <f t="shared" ca="1" si="54"/>
        <v>0</v>
      </c>
      <c r="CW33" s="660">
        <f t="shared" ca="1" si="55"/>
        <v>0</v>
      </c>
      <c r="CX33" s="143"/>
    </row>
    <row r="34" spans="2:102" x14ac:dyDescent="0.25">
      <c r="B34" s="2122"/>
      <c r="C34" s="227"/>
      <c r="D34" s="2917"/>
      <c r="E34" s="2918"/>
      <c r="F34" s="630"/>
      <c r="G34" s="2123"/>
      <c r="H34" s="1331">
        <v>0</v>
      </c>
      <c r="I34" s="665">
        <f t="shared" si="56"/>
        <v>0</v>
      </c>
      <c r="J34" s="2124"/>
      <c r="K34" s="2124"/>
      <c r="L34" s="2124"/>
      <c r="M34" s="2125"/>
      <c r="N34" s="924"/>
      <c r="O34" s="664"/>
      <c r="P34" s="664"/>
      <c r="Q34" s="925"/>
      <c r="R34" s="1332"/>
      <c r="S34" s="664"/>
      <c r="T34" s="664"/>
      <c r="U34" s="919"/>
      <c r="V34" s="1333"/>
      <c r="W34" s="664"/>
      <c r="X34" s="664"/>
      <c r="Y34" s="925"/>
      <c r="Z34" s="921"/>
      <c r="AA34" s="664"/>
      <c r="AB34" s="1328"/>
      <c r="AC34" s="919"/>
      <c r="AD34" s="924"/>
      <c r="AE34" s="664"/>
      <c r="AF34" s="664"/>
      <c r="AG34" s="925"/>
      <c r="AH34" s="921"/>
      <c r="AI34" s="664"/>
      <c r="AJ34" s="664"/>
      <c r="AK34" s="919"/>
      <c r="AL34" s="924"/>
      <c r="AM34" s="664"/>
      <c r="AN34" s="664"/>
      <c r="AO34" s="925"/>
      <c r="AP34" s="921"/>
      <c r="AQ34" s="664"/>
      <c r="AR34" s="664"/>
      <c r="AS34" s="919"/>
      <c r="AT34" s="924"/>
      <c r="AU34" s="664"/>
      <c r="AV34" s="664"/>
      <c r="AW34" s="925"/>
      <c r="AX34" s="927">
        <f t="shared" ca="1" si="20"/>
        <v>0</v>
      </c>
      <c r="AY34" s="670" t="str">
        <f t="shared" ca="1" si="15"/>
        <v/>
      </c>
      <c r="AZ34" s="930" t="str">
        <f t="shared" si="16"/>
        <v/>
      </c>
      <c r="BA34" s="932">
        <f t="shared" ca="1" si="21"/>
        <v>0</v>
      </c>
      <c r="BB34" s="670" t="str">
        <f t="shared" ca="1" si="17"/>
        <v/>
      </c>
      <c r="BC34" s="935" t="str">
        <f t="shared" ca="1" si="18"/>
        <v/>
      </c>
      <c r="BD34" s="933"/>
      <c r="BE34" s="660">
        <f t="shared" ca="1" si="22"/>
        <v>0</v>
      </c>
      <c r="BF34" s="660">
        <f ca="1">IF(BF$23="Summary",SUM($BD34:BE34),0)</f>
        <v>0</v>
      </c>
      <c r="BG34" s="660">
        <f ca="1">IF(BG$23="Summary",SUM($BD34:BF34),0)</f>
        <v>0</v>
      </c>
      <c r="BH34" s="660">
        <f ca="1">IF(BH$23="Summary",SUM($BD34:BG34),0)</f>
        <v>0</v>
      </c>
      <c r="BI34" s="660">
        <f ca="1">IF(BI$23="Summary",SUM($BD34:BH34),0)</f>
        <v>0</v>
      </c>
      <c r="BJ34" s="660">
        <f ca="1">IF(BJ$23="Summary",SUM($BD34:BI34),0)</f>
        <v>0</v>
      </c>
      <c r="BK34" s="660">
        <f ca="1">IF(BK$23="Summary",SUM($BD34:BJ34),0)</f>
        <v>0</v>
      </c>
      <c r="BL34" s="660">
        <f ca="1">IF(BL$23="Summary",SUM($BD34:BK34),0)</f>
        <v>0</v>
      </c>
      <c r="BM34" s="660">
        <f ca="1">IF(BM$23="Summary",SUM($BD34:BL34),0)</f>
        <v>0</v>
      </c>
      <c r="BN34" s="660">
        <f ca="1">IF(BN$23="Summary",SUM($BD34:BM34),0)</f>
        <v>0</v>
      </c>
      <c r="BO34" s="660">
        <f ca="1">IF(BO$23="Summary",SUM($BD34:BN34),0)</f>
        <v>0</v>
      </c>
      <c r="BP34" s="660">
        <f ca="1">IF(BP$23="Summary",SUM($BD34:BO34),0)</f>
        <v>0</v>
      </c>
      <c r="BQ34" s="660">
        <f t="shared" ca="1" si="23"/>
        <v>0</v>
      </c>
      <c r="BR34" s="660">
        <f t="shared" ca="1" si="24"/>
        <v>0</v>
      </c>
      <c r="BS34" s="660">
        <f t="shared" ca="1" si="25"/>
        <v>0</v>
      </c>
      <c r="BT34" s="660">
        <f t="shared" ca="1" si="26"/>
        <v>0</v>
      </c>
      <c r="BU34" s="660">
        <f t="shared" ca="1" si="27"/>
        <v>0</v>
      </c>
      <c r="BV34" s="660">
        <f t="shared" ca="1" si="28"/>
        <v>0</v>
      </c>
      <c r="BW34" s="660">
        <f t="shared" ca="1" si="29"/>
        <v>0</v>
      </c>
      <c r="BX34" s="660">
        <f t="shared" ca="1" si="30"/>
        <v>0</v>
      </c>
      <c r="BY34" s="660">
        <f t="shared" ca="1" si="31"/>
        <v>0</v>
      </c>
      <c r="BZ34" s="660">
        <f t="shared" ca="1" si="32"/>
        <v>0</v>
      </c>
      <c r="CA34" s="660">
        <f t="shared" ca="1" si="33"/>
        <v>0</v>
      </c>
      <c r="CB34" s="660">
        <f t="shared" ca="1" si="34"/>
        <v>0</v>
      </c>
      <c r="CC34" s="660">
        <f t="shared" ca="1" si="35"/>
        <v>0</v>
      </c>
      <c r="CD34" s="660">
        <f t="shared" ca="1" si="36"/>
        <v>0</v>
      </c>
      <c r="CE34" s="660">
        <f t="shared" ca="1" si="37"/>
        <v>0</v>
      </c>
      <c r="CF34" s="660">
        <f t="shared" ca="1" si="38"/>
        <v>0</v>
      </c>
      <c r="CG34" s="660">
        <f t="shared" ca="1" si="39"/>
        <v>0</v>
      </c>
      <c r="CH34" s="660">
        <f t="shared" ca="1" si="40"/>
        <v>0</v>
      </c>
      <c r="CI34" s="660">
        <f t="shared" ca="1" si="41"/>
        <v>0</v>
      </c>
      <c r="CJ34" s="660">
        <f t="shared" ca="1" si="42"/>
        <v>0</v>
      </c>
      <c r="CK34" s="660">
        <f t="shared" ca="1" si="43"/>
        <v>0</v>
      </c>
      <c r="CL34" s="660">
        <f t="shared" ca="1" si="44"/>
        <v>0</v>
      </c>
      <c r="CM34" s="660">
        <f t="shared" ca="1" si="45"/>
        <v>0</v>
      </c>
      <c r="CN34" s="660">
        <f t="shared" ca="1" si="46"/>
        <v>0</v>
      </c>
      <c r="CO34" s="660">
        <f t="shared" ca="1" si="47"/>
        <v>0</v>
      </c>
      <c r="CP34" s="660">
        <f t="shared" ca="1" si="48"/>
        <v>0</v>
      </c>
      <c r="CQ34" s="660">
        <f t="shared" ca="1" si="49"/>
        <v>0</v>
      </c>
      <c r="CR34" s="660">
        <f t="shared" ca="1" si="50"/>
        <v>0</v>
      </c>
      <c r="CS34" s="660">
        <f t="shared" ca="1" si="51"/>
        <v>0</v>
      </c>
      <c r="CT34" s="660">
        <f t="shared" ca="1" si="52"/>
        <v>0</v>
      </c>
      <c r="CU34" s="660">
        <f t="shared" ca="1" si="53"/>
        <v>0</v>
      </c>
      <c r="CV34" s="660">
        <f t="shared" ca="1" si="54"/>
        <v>0</v>
      </c>
      <c r="CW34" s="660">
        <f t="shared" ca="1" si="55"/>
        <v>0</v>
      </c>
      <c r="CX34" s="143"/>
    </row>
    <row r="35" spans="2:102" x14ac:dyDescent="0.25">
      <c r="B35" s="2122"/>
      <c r="C35" s="227"/>
      <c r="D35" s="2917"/>
      <c r="E35" s="2918"/>
      <c r="F35" s="630"/>
      <c r="G35" s="2123"/>
      <c r="H35" s="1331">
        <v>0</v>
      </c>
      <c r="I35" s="665">
        <f t="shared" si="56"/>
        <v>0</v>
      </c>
      <c r="J35" s="2124"/>
      <c r="K35" s="2124"/>
      <c r="L35" s="2124"/>
      <c r="M35" s="2125"/>
      <c r="N35" s="924"/>
      <c r="O35" s="664"/>
      <c r="P35" s="664"/>
      <c r="Q35" s="925"/>
      <c r="R35" s="1332"/>
      <c r="S35" s="664"/>
      <c r="T35" s="664"/>
      <c r="U35" s="919"/>
      <c r="V35" s="1333"/>
      <c r="W35" s="664"/>
      <c r="X35" s="664"/>
      <c r="Y35" s="925"/>
      <c r="Z35" s="921"/>
      <c r="AA35" s="664"/>
      <c r="AB35" s="1328"/>
      <c r="AC35" s="919"/>
      <c r="AD35" s="924"/>
      <c r="AE35" s="664"/>
      <c r="AF35" s="664"/>
      <c r="AG35" s="925"/>
      <c r="AH35" s="921"/>
      <c r="AI35" s="664"/>
      <c r="AJ35" s="664"/>
      <c r="AK35" s="919"/>
      <c r="AL35" s="924"/>
      <c r="AM35" s="664"/>
      <c r="AN35" s="664"/>
      <c r="AO35" s="925"/>
      <c r="AP35" s="921"/>
      <c r="AQ35" s="664"/>
      <c r="AR35" s="664"/>
      <c r="AS35" s="919"/>
      <c r="AT35" s="924"/>
      <c r="AU35" s="664"/>
      <c r="AV35" s="664"/>
      <c r="AW35" s="925"/>
      <c r="AX35" s="927">
        <f t="shared" ca="1" si="20"/>
        <v>0</v>
      </c>
      <c r="AY35" s="670" t="str">
        <f t="shared" ca="1" si="15"/>
        <v/>
      </c>
      <c r="AZ35" s="930" t="str">
        <f t="shared" si="16"/>
        <v/>
      </c>
      <c r="BA35" s="932">
        <f t="shared" ca="1" si="21"/>
        <v>0</v>
      </c>
      <c r="BB35" s="670" t="str">
        <f t="shared" ca="1" si="17"/>
        <v/>
      </c>
      <c r="BC35" s="935" t="str">
        <f t="shared" ca="1" si="18"/>
        <v/>
      </c>
      <c r="BD35" s="933"/>
      <c r="BE35" s="660">
        <f t="shared" ca="1" si="22"/>
        <v>0</v>
      </c>
      <c r="BF35" s="660">
        <f ca="1">IF(BF$23="Summary",SUM($BD35:BE35),0)</f>
        <v>0</v>
      </c>
      <c r="BG35" s="660">
        <f ca="1">IF(BG$23="Summary",SUM($BD35:BF35),0)</f>
        <v>0</v>
      </c>
      <c r="BH35" s="660">
        <f ca="1">IF(BH$23="Summary",SUM($BD35:BG35),0)</f>
        <v>0</v>
      </c>
      <c r="BI35" s="660">
        <f ca="1">IF(BI$23="Summary",SUM($BD35:BH35),0)</f>
        <v>0</v>
      </c>
      <c r="BJ35" s="660">
        <f ca="1">IF(BJ$23="Summary",SUM($BD35:BI35),0)</f>
        <v>0</v>
      </c>
      <c r="BK35" s="660">
        <f ca="1">IF(BK$23="Summary",SUM($BD35:BJ35),0)</f>
        <v>0</v>
      </c>
      <c r="BL35" s="660">
        <f ca="1">IF(BL$23="Summary",SUM($BD35:BK35),0)</f>
        <v>0</v>
      </c>
      <c r="BM35" s="660">
        <f ca="1">IF(BM$23="Summary",SUM($BD35:BL35),0)</f>
        <v>0</v>
      </c>
      <c r="BN35" s="660">
        <f ca="1">IF(BN$23="Summary",SUM($BD35:BM35),0)</f>
        <v>0</v>
      </c>
      <c r="BO35" s="660">
        <f ca="1">IF(BO$23="Summary",SUM($BD35:BN35),0)</f>
        <v>0</v>
      </c>
      <c r="BP35" s="660">
        <f ca="1">IF(BP$23="Summary",SUM($BD35:BO35),0)</f>
        <v>0</v>
      </c>
      <c r="BQ35" s="660">
        <f t="shared" ca="1" si="23"/>
        <v>0</v>
      </c>
      <c r="BR35" s="660">
        <f t="shared" ca="1" si="24"/>
        <v>0</v>
      </c>
      <c r="BS35" s="660">
        <f t="shared" ca="1" si="25"/>
        <v>0</v>
      </c>
      <c r="BT35" s="660">
        <f t="shared" ca="1" si="26"/>
        <v>0</v>
      </c>
      <c r="BU35" s="660">
        <f t="shared" ca="1" si="27"/>
        <v>0</v>
      </c>
      <c r="BV35" s="660">
        <f t="shared" ca="1" si="28"/>
        <v>0</v>
      </c>
      <c r="BW35" s="660">
        <f t="shared" ca="1" si="29"/>
        <v>0</v>
      </c>
      <c r="BX35" s="660">
        <f t="shared" ca="1" si="30"/>
        <v>0</v>
      </c>
      <c r="BY35" s="660">
        <f t="shared" ca="1" si="31"/>
        <v>0</v>
      </c>
      <c r="BZ35" s="660">
        <f t="shared" ca="1" si="32"/>
        <v>0</v>
      </c>
      <c r="CA35" s="660">
        <f t="shared" ca="1" si="33"/>
        <v>0</v>
      </c>
      <c r="CB35" s="660">
        <f t="shared" ca="1" si="34"/>
        <v>0</v>
      </c>
      <c r="CC35" s="660">
        <f t="shared" ca="1" si="35"/>
        <v>0</v>
      </c>
      <c r="CD35" s="660">
        <f t="shared" ca="1" si="36"/>
        <v>0</v>
      </c>
      <c r="CE35" s="660">
        <f t="shared" ca="1" si="37"/>
        <v>0</v>
      </c>
      <c r="CF35" s="660">
        <f t="shared" ca="1" si="38"/>
        <v>0</v>
      </c>
      <c r="CG35" s="660">
        <f t="shared" ca="1" si="39"/>
        <v>0</v>
      </c>
      <c r="CH35" s="660">
        <f t="shared" ca="1" si="40"/>
        <v>0</v>
      </c>
      <c r="CI35" s="660">
        <f t="shared" ca="1" si="41"/>
        <v>0</v>
      </c>
      <c r="CJ35" s="660">
        <f t="shared" ca="1" si="42"/>
        <v>0</v>
      </c>
      <c r="CK35" s="660">
        <f t="shared" ca="1" si="43"/>
        <v>0</v>
      </c>
      <c r="CL35" s="660">
        <f t="shared" ca="1" si="44"/>
        <v>0</v>
      </c>
      <c r="CM35" s="660">
        <f t="shared" ca="1" si="45"/>
        <v>0</v>
      </c>
      <c r="CN35" s="660">
        <f t="shared" ca="1" si="46"/>
        <v>0</v>
      </c>
      <c r="CO35" s="660">
        <f t="shared" ca="1" si="47"/>
        <v>0</v>
      </c>
      <c r="CP35" s="660">
        <f t="shared" ca="1" si="48"/>
        <v>0</v>
      </c>
      <c r="CQ35" s="660">
        <f t="shared" ca="1" si="49"/>
        <v>0</v>
      </c>
      <c r="CR35" s="660">
        <f t="shared" ca="1" si="50"/>
        <v>0</v>
      </c>
      <c r="CS35" s="660">
        <f t="shared" ca="1" si="51"/>
        <v>0</v>
      </c>
      <c r="CT35" s="660">
        <f t="shared" ca="1" si="52"/>
        <v>0</v>
      </c>
      <c r="CU35" s="660">
        <f t="shared" ca="1" si="53"/>
        <v>0</v>
      </c>
      <c r="CV35" s="660">
        <f t="shared" ca="1" si="54"/>
        <v>0</v>
      </c>
      <c r="CW35" s="660">
        <f t="shared" ca="1" si="55"/>
        <v>0</v>
      </c>
      <c r="CX35" s="143"/>
    </row>
    <row r="36" spans="2:102" x14ac:dyDescent="0.25">
      <c r="B36" s="2122"/>
      <c r="C36" s="227"/>
      <c r="D36" s="2917"/>
      <c r="E36" s="2918"/>
      <c r="F36" s="630"/>
      <c r="G36" s="2123"/>
      <c r="H36" s="1331">
        <v>0</v>
      </c>
      <c r="I36" s="665">
        <f t="shared" si="56"/>
        <v>0</v>
      </c>
      <c r="J36" s="2124"/>
      <c r="K36" s="2124"/>
      <c r="L36" s="2124"/>
      <c r="M36" s="2125"/>
      <c r="N36" s="924"/>
      <c r="O36" s="664"/>
      <c r="P36" s="664"/>
      <c r="Q36" s="925"/>
      <c r="R36" s="1332"/>
      <c r="S36" s="664"/>
      <c r="T36" s="664"/>
      <c r="U36" s="919"/>
      <c r="V36" s="1333"/>
      <c r="W36" s="664"/>
      <c r="X36" s="664"/>
      <c r="Y36" s="925"/>
      <c r="Z36" s="921"/>
      <c r="AA36" s="664"/>
      <c r="AB36" s="1328"/>
      <c r="AC36" s="919"/>
      <c r="AD36" s="924"/>
      <c r="AE36" s="664"/>
      <c r="AF36" s="664"/>
      <c r="AG36" s="925"/>
      <c r="AH36" s="921"/>
      <c r="AI36" s="664"/>
      <c r="AJ36" s="664"/>
      <c r="AK36" s="919"/>
      <c r="AL36" s="924"/>
      <c r="AM36" s="664"/>
      <c r="AN36" s="664"/>
      <c r="AO36" s="925"/>
      <c r="AP36" s="921"/>
      <c r="AQ36" s="664"/>
      <c r="AR36" s="664"/>
      <c r="AS36" s="919"/>
      <c r="AT36" s="924"/>
      <c r="AU36" s="664"/>
      <c r="AV36" s="664"/>
      <c r="AW36" s="925"/>
      <c r="AX36" s="927">
        <f t="shared" ca="1" si="20"/>
        <v>0</v>
      </c>
      <c r="AY36" s="670" t="str">
        <f t="shared" ca="1" si="15"/>
        <v/>
      </c>
      <c r="AZ36" s="930" t="str">
        <f t="shared" si="16"/>
        <v/>
      </c>
      <c r="BA36" s="932">
        <f t="shared" ca="1" si="21"/>
        <v>0</v>
      </c>
      <c r="BB36" s="670" t="str">
        <f t="shared" ca="1" si="17"/>
        <v/>
      </c>
      <c r="BC36" s="935" t="str">
        <f t="shared" ca="1" si="18"/>
        <v/>
      </c>
      <c r="BD36" s="933"/>
      <c r="BE36" s="660">
        <f t="shared" ca="1" si="22"/>
        <v>0</v>
      </c>
      <c r="BF36" s="660">
        <f ca="1">IF(BF$23="Summary",SUM($BD36:BE36),0)</f>
        <v>0</v>
      </c>
      <c r="BG36" s="660">
        <f ca="1">IF(BG$23="Summary",SUM($BD36:BF36),0)</f>
        <v>0</v>
      </c>
      <c r="BH36" s="660">
        <f ca="1">IF(BH$23="Summary",SUM($BD36:BG36),0)</f>
        <v>0</v>
      </c>
      <c r="BI36" s="660">
        <f ca="1">IF(BI$23="Summary",SUM($BD36:BH36),0)</f>
        <v>0</v>
      </c>
      <c r="BJ36" s="660">
        <f ca="1">IF(BJ$23="Summary",SUM($BD36:BI36),0)</f>
        <v>0</v>
      </c>
      <c r="BK36" s="660">
        <f ca="1">IF(BK$23="Summary",SUM($BD36:BJ36),0)</f>
        <v>0</v>
      </c>
      <c r="BL36" s="660">
        <f ca="1">IF(BL$23="Summary",SUM($BD36:BK36),0)</f>
        <v>0</v>
      </c>
      <c r="BM36" s="660">
        <f ca="1">IF(BM$23="Summary",SUM($BD36:BL36),0)</f>
        <v>0</v>
      </c>
      <c r="BN36" s="660">
        <f ca="1">IF(BN$23="Summary",SUM($BD36:BM36),0)</f>
        <v>0</v>
      </c>
      <c r="BO36" s="660">
        <f ca="1">IF(BO$23="Summary",SUM($BD36:BN36),0)</f>
        <v>0</v>
      </c>
      <c r="BP36" s="660">
        <f ca="1">IF(BP$23="Summary",SUM($BD36:BO36),0)</f>
        <v>0</v>
      </c>
      <c r="BQ36" s="660">
        <f t="shared" ca="1" si="23"/>
        <v>0</v>
      </c>
      <c r="BR36" s="660">
        <f t="shared" ca="1" si="24"/>
        <v>0</v>
      </c>
      <c r="BS36" s="660">
        <f t="shared" ca="1" si="25"/>
        <v>0</v>
      </c>
      <c r="BT36" s="660">
        <f t="shared" ca="1" si="26"/>
        <v>0</v>
      </c>
      <c r="BU36" s="660">
        <f t="shared" ca="1" si="27"/>
        <v>0</v>
      </c>
      <c r="BV36" s="660">
        <f t="shared" ca="1" si="28"/>
        <v>0</v>
      </c>
      <c r="BW36" s="660">
        <f t="shared" ca="1" si="29"/>
        <v>0</v>
      </c>
      <c r="BX36" s="660">
        <f t="shared" ca="1" si="30"/>
        <v>0</v>
      </c>
      <c r="BY36" s="660">
        <f t="shared" ca="1" si="31"/>
        <v>0</v>
      </c>
      <c r="BZ36" s="660">
        <f t="shared" ca="1" si="32"/>
        <v>0</v>
      </c>
      <c r="CA36" s="660">
        <f t="shared" ca="1" si="33"/>
        <v>0</v>
      </c>
      <c r="CB36" s="660">
        <f t="shared" ca="1" si="34"/>
        <v>0</v>
      </c>
      <c r="CC36" s="660">
        <f t="shared" ca="1" si="35"/>
        <v>0</v>
      </c>
      <c r="CD36" s="660">
        <f t="shared" ca="1" si="36"/>
        <v>0</v>
      </c>
      <c r="CE36" s="660">
        <f t="shared" ca="1" si="37"/>
        <v>0</v>
      </c>
      <c r="CF36" s="660">
        <f t="shared" ca="1" si="38"/>
        <v>0</v>
      </c>
      <c r="CG36" s="660">
        <f t="shared" ca="1" si="39"/>
        <v>0</v>
      </c>
      <c r="CH36" s="660">
        <f t="shared" ca="1" si="40"/>
        <v>0</v>
      </c>
      <c r="CI36" s="660">
        <f t="shared" ca="1" si="41"/>
        <v>0</v>
      </c>
      <c r="CJ36" s="660">
        <f t="shared" ca="1" si="42"/>
        <v>0</v>
      </c>
      <c r="CK36" s="660">
        <f t="shared" ca="1" si="43"/>
        <v>0</v>
      </c>
      <c r="CL36" s="660">
        <f t="shared" ca="1" si="44"/>
        <v>0</v>
      </c>
      <c r="CM36" s="660">
        <f t="shared" ca="1" si="45"/>
        <v>0</v>
      </c>
      <c r="CN36" s="660">
        <f t="shared" ca="1" si="46"/>
        <v>0</v>
      </c>
      <c r="CO36" s="660">
        <f t="shared" ca="1" si="47"/>
        <v>0</v>
      </c>
      <c r="CP36" s="660">
        <f t="shared" ca="1" si="48"/>
        <v>0</v>
      </c>
      <c r="CQ36" s="660">
        <f t="shared" ca="1" si="49"/>
        <v>0</v>
      </c>
      <c r="CR36" s="660">
        <f t="shared" ca="1" si="50"/>
        <v>0</v>
      </c>
      <c r="CS36" s="660">
        <f t="shared" ca="1" si="51"/>
        <v>0</v>
      </c>
      <c r="CT36" s="660">
        <f t="shared" ca="1" si="52"/>
        <v>0</v>
      </c>
      <c r="CU36" s="660">
        <f t="shared" ca="1" si="53"/>
        <v>0</v>
      </c>
      <c r="CV36" s="660">
        <f t="shared" ca="1" si="54"/>
        <v>0</v>
      </c>
      <c r="CW36" s="660">
        <f t="shared" ca="1" si="55"/>
        <v>0</v>
      </c>
      <c r="CX36" s="143"/>
    </row>
    <row r="37" spans="2:102" x14ac:dyDescent="0.25">
      <c r="B37" s="2122"/>
      <c r="C37" s="227"/>
      <c r="D37" s="2917"/>
      <c r="E37" s="2918"/>
      <c r="F37" s="630"/>
      <c r="G37" s="2123"/>
      <c r="H37" s="1331">
        <v>0</v>
      </c>
      <c r="I37" s="665">
        <f t="shared" si="56"/>
        <v>0</v>
      </c>
      <c r="J37" s="2124"/>
      <c r="K37" s="2124"/>
      <c r="L37" s="2124"/>
      <c r="M37" s="2125"/>
      <c r="N37" s="924"/>
      <c r="O37" s="664"/>
      <c r="P37" s="664"/>
      <c r="Q37" s="925"/>
      <c r="R37" s="1332"/>
      <c r="S37" s="664"/>
      <c r="T37" s="664"/>
      <c r="U37" s="919"/>
      <c r="V37" s="1333"/>
      <c r="W37" s="664"/>
      <c r="X37" s="664"/>
      <c r="Y37" s="925"/>
      <c r="Z37" s="921"/>
      <c r="AA37" s="664"/>
      <c r="AB37" s="1328"/>
      <c r="AC37" s="919"/>
      <c r="AD37" s="924"/>
      <c r="AE37" s="664"/>
      <c r="AF37" s="664"/>
      <c r="AG37" s="925"/>
      <c r="AH37" s="921"/>
      <c r="AI37" s="664"/>
      <c r="AJ37" s="664"/>
      <c r="AK37" s="919"/>
      <c r="AL37" s="924"/>
      <c r="AM37" s="664"/>
      <c r="AN37" s="664"/>
      <c r="AO37" s="925"/>
      <c r="AP37" s="921"/>
      <c r="AQ37" s="664"/>
      <c r="AR37" s="664"/>
      <c r="AS37" s="919"/>
      <c r="AT37" s="924"/>
      <c r="AU37" s="664"/>
      <c r="AV37" s="664"/>
      <c r="AW37" s="925"/>
      <c r="AX37" s="927">
        <f t="shared" ca="1" si="20"/>
        <v>0</v>
      </c>
      <c r="AY37" s="670" t="str">
        <f t="shared" ca="1" si="15"/>
        <v/>
      </c>
      <c r="AZ37" s="930" t="str">
        <f t="shared" si="16"/>
        <v/>
      </c>
      <c r="BA37" s="932">
        <f t="shared" ca="1" si="21"/>
        <v>0</v>
      </c>
      <c r="BB37" s="670" t="str">
        <f t="shared" ca="1" si="17"/>
        <v/>
      </c>
      <c r="BC37" s="935" t="str">
        <f t="shared" ca="1" si="18"/>
        <v/>
      </c>
      <c r="BD37" s="933"/>
      <c r="BE37" s="660">
        <f t="shared" ca="1" si="22"/>
        <v>0</v>
      </c>
      <c r="BF37" s="660">
        <f ca="1">IF(BF$23="Summary",SUM($BD37:BE37),0)</f>
        <v>0</v>
      </c>
      <c r="BG37" s="660">
        <f ca="1">IF(BG$23="Summary",SUM($BD37:BF37),0)</f>
        <v>0</v>
      </c>
      <c r="BH37" s="660">
        <f ca="1">IF(BH$23="Summary",SUM($BD37:BG37),0)</f>
        <v>0</v>
      </c>
      <c r="BI37" s="660">
        <f ca="1">IF(BI$23="Summary",SUM($BD37:BH37),0)</f>
        <v>0</v>
      </c>
      <c r="BJ37" s="660">
        <f ca="1">IF(BJ$23="Summary",SUM($BD37:BI37),0)</f>
        <v>0</v>
      </c>
      <c r="BK37" s="660">
        <f ca="1">IF(BK$23="Summary",SUM($BD37:BJ37),0)</f>
        <v>0</v>
      </c>
      <c r="BL37" s="660">
        <f ca="1">IF(BL$23="Summary",SUM($BD37:BK37),0)</f>
        <v>0</v>
      </c>
      <c r="BM37" s="660">
        <f ca="1">IF(BM$23="Summary",SUM($BD37:BL37),0)</f>
        <v>0</v>
      </c>
      <c r="BN37" s="660">
        <f ca="1">IF(BN$23="Summary",SUM($BD37:BM37),0)</f>
        <v>0</v>
      </c>
      <c r="BO37" s="660">
        <f ca="1">IF(BO$23="Summary",SUM($BD37:BN37),0)</f>
        <v>0</v>
      </c>
      <c r="BP37" s="660">
        <f ca="1">IF(BP$23="Summary",SUM($BD37:BO37),0)</f>
        <v>0</v>
      </c>
      <c r="BQ37" s="660">
        <f t="shared" ca="1" si="23"/>
        <v>0</v>
      </c>
      <c r="BR37" s="660">
        <f t="shared" ca="1" si="24"/>
        <v>0</v>
      </c>
      <c r="BS37" s="660">
        <f t="shared" ca="1" si="25"/>
        <v>0</v>
      </c>
      <c r="BT37" s="660">
        <f t="shared" ca="1" si="26"/>
        <v>0</v>
      </c>
      <c r="BU37" s="660">
        <f t="shared" ca="1" si="27"/>
        <v>0</v>
      </c>
      <c r="BV37" s="660">
        <f t="shared" ca="1" si="28"/>
        <v>0</v>
      </c>
      <c r="BW37" s="660">
        <f t="shared" ca="1" si="29"/>
        <v>0</v>
      </c>
      <c r="BX37" s="660">
        <f t="shared" ca="1" si="30"/>
        <v>0</v>
      </c>
      <c r="BY37" s="660">
        <f t="shared" ca="1" si="31"/>
        <v>0</v>
      </c>
      <c r="BZ37" s="660">
        <f t="shared" ca="1" si="32"/>
        <v>0</v>
      </c>
      <c r="CA37" s="660">
        <f t="shared" ca="1" si="33"/>
        <v>0</v>
      </c>
      <c r="CB37" s="660">
        <f t="shared" ca="1" si="34"/>
        <v>0</v>
      </c>
      <c r="CC37" s="660">
        <f t="shared" ca="1" si="35"/>
        <v>0</v>
      </c>
      <c r="CD37" s="660">
        <f t="shared" ca="1" si="36"/>
        <v>0</v>
      </c>
      <c r="CE37" s="660">
        <f t="shared" ca="1" si="37"/>
        <v>0</v>
      </c>
      <c r="CF37" s="660">
        <f t="shared" ca="1" si="38"/>
        <v>0</v>
      </c>
      <c r="CG37" s="660">
        <f t="shared" ca="1" si="39"/>
        <v>0</v>
      </c>
      <c r="CH37" s="660">
        <f t="shared" ca="1" si="40"/>
        <v>0</v>
      </c>
      <c r="CI37" s="660">
        <f t="shared" ca="1" si="41"/>
        <v>0</v>
      </c>
      <c r="CJ37" s="660">
        <f t="shared" ca="1" si="42"/>
        <v>0</v>
      </c>
      <c r="CK37" s="660">
        <f t="shared" ca="1" si="43"/>
        <v>0</v>
      </c>
      <c r="CL37" s="660">
        <f t="shared" ca="1" si="44"/>
        <v>0</v>
      </c>
      <c r="CM37" s="660">
        <f t="shared" ca="1" si="45"/>
        <v>0</v>
      </c>
      <c r="CN37" s="660">
        <f t="shared" ca="1" si="46"/>
        <v>0</v>
      </c>
      <c r="CO37" s="660">
        <f t="shared" ca="1" si="47"/>
        <v>0</v>
      </c>
      <c r="CP37" s="660">
        <f t="shared" ca="1" si="48"/>
        <v>0</v>
      </c>
      <c r="CQ37" s="660">
        <f t="shared" ca="1" si="49"/>
        <v>0</v>
      </c>
      <c r="CR37" s="660">
        <f t="shared" ca="1" si="50"/>
        <v>0</v>
      </c>
      <c r="CS37" s="660">
        <f t="shared" ca="1" si="51"/>
        <v>0</v>
      </c>
      <c r="CT37" s="660">
        <f t="shared" ca="1" si="52"/>
        <v>0</v>
      </c>
      <c r="CU37" s="660">
        <f t="shared" ca="1" si="53"/>
        <v>0</v>
      </c>
      <c r="CV37" s="660">
        <f t="shared" ca="1" si="54"/>
        <v>0</v>
      </c>
      <c r="CW37" s="660">
        <f t="shared" ca="1" si="55"/>
        <v>0</v>
      </c>
      <c r="CX37" s="143"/>
    </row>
    <row r="38" spans="2:102" x14ac:dyDescent="0.25">
      <c r="B38" s="2122"/>
      <c r="C38" s="227"/>
      <c r="D38" s="2917"/>
      <c r="E38" s="2918"/>
      <c r="F38" s="630"/>
      <c r="G38" s="2123"/>
      <c r="H38" s="1331">
        <v>0</v>
      </c>
      <c r="I38" s="665">
        <f t="shared" si="56"/>
        <v>0</v>
      </c>
      <c r="J38" s="2124"/>
      <c r="K38" s="2124"/>
      <c r="L38" s="2124"/>
      <c r="M38" s="2125"/>
      <c r="N38" s="924"/>
      <c r="O38" s="664"/>
      <c r="P38" s="664"/>
      <c r="Q38" s="925"/>
      <c r="R38" s="1332"/>
      <c r="S38" s="664"/>
      <c r="T38" s="664"/>
      <c r="U38" s="919"/>
      <c r="V38" s="1333"/>
      <c r="W38" s="664"/>
      <c r="X38" s="664"/>
      <c r="Y38" s="925"/>
      <c r="Z38" s="921"/>
      <c r="AA38" s="664"/>
      <c r="AB38" s="1328"/>
      <c r="AC38" s="919"/>
      <c r="AD38" s="924"/>
      <c r="AE38" s="664"/>
      <c r="AF38" s="664"/>
      <c r="AG38" s="925"/>
      <c r="AH38" s="921"/>
      <c r="AI38" s="664"/>
      <c r="AJ38" s="664"/>
      <c r="AK38" s="919"/>
      <c r="AL38" s="924"/>
      <c r="AM38" s="664"/>
      <c r="AN38" s="664"/>
      <c r="AO38" s="925"/>
      <c r="AP38" s="921"/>
      <c r="AQ38" s="664"/>
      <c r="AR38" s="664"/>
      <c r="AS38" s="919"/>
      <c r="AT38" s="924"/>
      <c r="AU38" s="664"/>
      <c r="AV38" s="664"/>
      <c r="AW38" s="925"/>
      <c r="AX38" s="927">
        <f t="shared" ca="1" si="20"/>
        <v>0</v>
      </c>
      <c r="AY38" s="670" t="str">
        <f t="shared" ca="1" si="15"/>
        <v/>
      </c>
      <c r="AZ38" s="930" t="str">
        <f t="shared" si="16"/>
        <v/>
      </c>
      <c r="BA38" s="932">
        <f t="shared" ca="1" si="21"/>
        <v>0</v>
      </c>
      <c r="BB38" s="670" t="str">
        <f t="shared" ca="1" si="17"/>
        <v/>
      </c>
      <c r="BC38" s="935" t="str">
        <f t="shared" ca="1" si="18"/>
        <v/>
      </c>
      <c r="BD38" s="933"/>
      <c r="BE38" s="660">
        <f t="shared" ca="1" si="22"/>
        <v>0</v>
      </c>
      <c r="BF38" s="660">
        <f ca="1">IF(BF$23="Summary",SUM($BD38:BE38),0)</f>
        <v>0</v>
      </c>
      <c r="BG38" s="660">
        <f ca="1">IF(BG$23="Summary",SUM($BD38:BF38),0)</f>
        <v>0</v>
      </c>
      <c r="BH38" s="660">
        <f ca="1">IF(BH$23="Summary",SUM($BD38:BG38),0)</f>
        <v>0</v>
      </c>
      <c r="BI38" s="660">
        <f ca="1">IF(BI$23="Summary",SUM($BD38:BH38),0)</f>
        <v>0</v>
      </c>
      <c r="BJ38" s="660">
        <f ca="1">IF(BJ$23="Summary",SUM($BD38:BI38),0)</f>
        <v>0</v>
      </c>
      <c r="BK38" s="660">
        <f ca="1">IF(BK$23="Summary",SUM($BD38:BJ38),0)</f>
        <v>0</v>
      </c>
      <c r="BL38" s="660">
        <f ca="1">IF(BL$23="Summary",SUM($BD38:BK38),0)</f>
        <v>0</v>
      </c>
      <c r="BM38" s="660">
        <f ca="1">IF(BM$23="Summary",SUM($BD38:BL38),0)</f>
        <v>0</v>
      </c>
      <c r="BN38" s="660">
        <f ca="1">IF(BN$23="Summary",SUM($BD38:BM38),0)</f>
        <v>0</v>
      </c>
      <c r="BO38" s="660">
        <f ca="1">IF(BO$23="Summary",SUM($BD38:BN38),0)</f>
        <v>0</v>
      </c>
      <c r="BP38" s="660">
        <f ca="1">IF(BP$23="Summary",SUM($BD38:BO38),0)</f>
        <v>0</v>
      </c>
      <c r="BQ38" s="660">
        <f t="shared" ca="1" si="23"/>
        <v>0</v>
      </c>
      <c r="BR38" s="660">
        <f t="shared" ca="1" si="24"/>
        <v>0</v>
      </c>
      <c r="BS38" s="660">
        <f t="shared" ca="1" si="25"/>
        <v>0</v>
      </c>
      <c r="BT38" s="660">
        <f t="shared" ca="1" si="26"/>
        <v>0</v>
      </c>
      <c r="BU38" s="660">
        <f t="shared" ca="1" si="27"/>
        <v>0</v>
      </c>
      <c r="BV38" s="660">
        <f t="shared" ca="1" si="28"/>
        <v>0</v>
      </c>
      <c r="BW38" s="660">
        <f t="shared" ca="1" si="29"/>
        <v>0</v>
      </c>
      <c r="BX38" s="660">
        <f t="shared" ca="1" si="30"/>
        <v>0</v>
      </c>
      <c r="BY38" s="660">
        <f t="shared" ca="1" si="31"/>
        <v>0</v>
      </c>
      <c r="BZ38" s="660">
        <f t="shared" ca="1" si="32"/>
        <v>0</v>
      </c>
      <c r="CA38" s="660">
        <f t="shared" ca="1" si="33"/>
        <v>0</v>
      </c>
      <c r="CB38" s="660">
        <f t="shared" ca="1" si="34"/>
        <v>0</v>
      </c>
      <c r="CC38" s="660">
        <f t="shared" ca="1" si="35"/>
        <v>0</v>
      </c>
      <c r="CD38" s="660">
        <f t="shared" ca="1" si="36"/>
        <v>0</v>
      </c>
      <c r="CE38" s="660">
        <f t="shared" ca="1" si="37"/>
        <v>0</v>
      </c>
      <c r="CF38" s="660">
        <f t="shared" ca="1" si="38"/>
        <v>0</v>
      </c>
      <c r="CG38" s="660">
        <f t="shared" ca="1" si="39"/>
        <v>0</v>
      </c>
      <c r="CH38" s="660">
        <f t="shared" ca="1" si="40"/>
        <v>0</v>
      </c>
      <c r="CI38" s="660">
        <f t="shared" ca="1" si="41"/>
        <v>0</v>
      </c>
      <c r="CJ38" s="660">
        <f t="shared" ca="1" si="42"/>
        <v>0</v>
      </c>
      <c r="CK38" s="660">
        <f t="shared" ca="1" si="43"/>
        <v>0</v>
      </c>
      <c r="CL38" s="660">
        <f t="shared" ca="1" si="44"/>
        <v>0</v>
      </c>
      <c r="CM38" s="660">
        <f t="shared" ca="1" si="45"/>
        <v>0</v>
      </c>
      <c r="CN38" s="660">
        <f t="shared" ca="1" si="46"/>
        <v>0</v>
      </c>
      <c r="CO38" s="660">
        <f t="shared" ca="1" si="47"/>
        <v>0</v>
      </c>
      <c r="CP38" s="660">
        <f t="shared" ca="1" si="48"/>
        <v>0</v>
      </c>
      <c r="CQ38" s="660">
        <f t="shared" ca="1" si="49"/>
        <v>0</v>
      </c>
      <c r="CR38" s="660">
        <f t="shared" ca="1" si="50"/>
        <v>0</v>
      </c>
      <c r="CS38" s="660">
        <f t="shared" ca="1" si="51"/>
        <v>0</v>
      </c>
      <c r="CT38" s="660">
        <f t="shared" ca="1" si="52"/>
        <v>0</v>
      </c>
      <c r="CU38" s="660">
        <f t="shared" ca="1" si="53"/>
        <v>0</v>
      </c>
      <c r="CV38" s="660">
        <f t="shared" ca="1" si="54"/>
        <v>0</v>
      </c>
      <c r="CW38" s="660">
        <f t="shared" ca="1" si="55"/>
        <v>0</v>
      </c>
      <c r="CX38" s="143"/>
    </row>
    <row r="39" spans="2:102" x14ac:dyDescent="0.25">
      <c r="B39" s="2122"/>
      <c r="C39" s="227"/>
      <c r="D39" s="2917"/>
      <c r="E39" s="2918"/>
      <c r="F39" s="630"/>
      <c r="G39" s="2123"/>
      <c r="H39" s="1331">
        <v>0</v>
      </c>
      <c r="I39" s="665">
        <f t="shared" si="56"/>
        <v>0</v>
      </c>
      <c r="J39" s="2124"/>
      <c r="K39" s="2124"/>
      <c r="L39" s="2124"/>
      <c r="M39" s="2125"/>
      <c r="N39" s="924"/>
      <c r="O39" s="664"/>
      <c r="P39" s="664"/>
      <c r="Q39" s="925"/>
      <c r="R39" s="1332"/>
      <c r="S39" s="664"/>
      <c r="T39" s="664"/>
      <c r="U39" s="919"/>
      <c r="V39" s="1333"/>
      <c r="W39" s="664"/>
      <c r="X39" s="664"/>
      <c r="Y39" s="925"/>
      <c r="Z39" s="921"/>
      <c r="AA39" s="664"/>
      <c r="AB39" s="1328"/>
      <c r="AC39" s="919"/>
      <c r="AD39" s="924"/>
      <c r="AE39" s="664"/>
      <c r="AF39" s="664"/>
      <c r="AG39" s="925"/>
      <c r="AH39" s="921"/>
      <c r="AI39" s="664"/>
      <c r="AJ39" s="664"/>
      <c r="AK39" s="919"/>
      <c r="AL39" s="924"/>
      <c r="AM39" s="664"/>
      <c r="AN39" s="664"/>
      <c r="AO39" s="925"/>
      <c r="AP39" s="921"/>
      <c r="AQ39" s="664"/>
      <c r="AR39" s="664"/>
      <c r="AS39" s="919"/>
      <c r="AT39" s="924"/>
      <c r="AU39" s="664"/>
      <c r="AV39" s="664"/>
      <c r="AW39" s="925"/>
      <c r="AX39" s="927">
        <f t="shared" ca="1" si="20"/>
        <v>0</v>
      </c>
      <c r="AY39" s="670" t="str">
        <f t="shared" ca="1" si="15"/>
        <v/>
      </c>
      <c r="AZ39" s="930" t="str">
        <f t="shared" si="16"/>
        <v/>
      </c>
      <c r="BA39" s="932">
        <f t="shared" ca="1" si="21"/>
        <v>0</v>
      </c>
      <c r="BB39" s="670" t="str">
        <f t="shared" ca="1" si="17"/>
        <v/>
      </c>
      <c r="BC39" s="935" t="str">
        <f t="shared" ca="1" si="18"/>
        <v/>
      </c>
      <c r="BD39" s="933"/>
      <c r="BE39" s="660">
        <f t="shared" ca="1" si="22"/>
        <v>0</v>
      </c>
      <c r="BF39" s="660">
        <f ca="1">IF(BF$23="Summary",SUM($BD39:BE39),0)</f>
        <v>0</v>
      </c>
      <c r="BG39" s="660">
        <f ca="1">IF(BG$23="Summary",SUM($BD39:BF39),0)</f>
        <v>0</v>
      </c>
      <c r="BH39" s="660">
        <f ca="1">IF(BH$23="Summary",SUM($BD39:BG39),0)</f>
        <v>0</v>
      </c>
      <c r="BI39" s="660">
        <f ca="1">IF(BI$23="Summary",SUM($BD39:BH39),0)</f>
        <v>0</v>
      </c>
      <c r="BJ39" s="660">
        <f ca="1">IF(BJ$23="Summary",SUM($BD39:BI39),0)</f>
        <v>0</v>
      </c>
      <c r="BK39" s="660">
        <f ca="1">IF(BK$23="Summary",SUM($BD39:BJ39),0)</f>
        <v>0</v>
      </c>
      <c r="BL39" s="660">
        <f ca="1">IF(BL$23="Summary",SUM($BD39:BK39),0)</f>
        <v>0</v>
      </c>
      <c r="BM39" s="660">
        <f ca="1">IF(BM$23="Summary",SUM($BD39:BL39),0)</f>
        <v>0</v>
      </c>
      <c r="BN39" s="660">
        <f ca="1">IF(BN$23="Summary",SUM($BD39:BM39),0)</f>
        <v>0</v>
      </c>
      <c r="BO39" s="660">
        <f ca="1">IF(BO$23="Summary",SUM($BD39:BN39),0)</f>
        <v>0</v>
      </c>
      <c r="BP39" s="660">
        <f ca="1">IF(BP$23="Summary",SUM($BD39:BO39),0)</f>
        <v>0</v>
      </c>
      <c r="BQ39" s="660">
        <f t="shared" ca="1" si="23"/>
        <v>0</v>
      </c>
      <c r="BR39" s="660">
        <f t="shared" ca="1" si="24"/>
        <v>0</v>
      </c>
      <c r="BS39" s="660">
        <f t="shared" ca="1" si="25"/>
        <v>0</v>
      </c>
      <c r="BT39" s="660">
        <f t="shared" ca="1" si="26"/>
        <v>0</v>
      </c>
      <c r="BU39" s="660">
        <f t="shared" ca="1" si="27"/>
        <v>0</v>
      </c>
      <c r="BV39" s="660">
        <f t="shared" ca="1" si="28"/>
        <v>0</v>
      </c>
      <c r="BW39" s="660">
        <f t="shared" ca="1" si="29"/>
        <v>0</v>
      </c>
      <c r="BX39" s="660">
        <f t="shared" ca="1" si="30"/>
        <v>0</v>
      </c>
      <c r="BY39" s="660">
        <f t="shared" ca="1" si="31"/>
        <v>0</v>
      </c>
      <c r="BZ39" s="660">
        <f t="shared" ca="1" si="32"/>
        <v>0</v>
      </c>
      <c r="CA39" s="660">
        <f t="shared" ca="1" si="33"/>
        <v>0</v>
      </c>
      <c r="CB39" s="660">
        <f t="shared" ca="1" si="34"/>
        <v>0</v>
      </c>
      <c r="CC39" s="660">
        <f t="shared" ca="1" si="35"/>
        <v>0</v>
      </c>
      <c r="CD39" s="660">
        <f t="shared" ca="1" si="36"/>
        <v>0</v>
      </c>
      <c r="CE39" s="660">
        <f t="shared" ca="1" si="37"/>
        <v>0</v>
      </c>
      <c r="CF39" s="660">
        <f t="shared" ca="1" si="38"/>
        <v>0</v>
      </c>
      <c r="CG39" s="660">
        <f t="shared" ca="1" si="39"/>
        <v>0</v>
      </c>
      <c r="CH39" s="660">
        <f t="shared" ca="1" si="40"/>
        <v>0</v>
      </c>
      <c r="CI39" s="660">
        <f t="shared" ca="1" si="41"/>
        <v>0</v>
      </c>
      <c r="CJ39" s="660">
        <f t="shared" ca="1" si="42"/>
        <v>0</v>
      </c>
      <c r="CK39" s="660">
        <f t="shared" ca="1" si="43"/>
        <v>0</v>
      </c>
      <c r="CL39" s="660">
        <f t="shared" ca="1" si="44"/>
        <v>0</v>
      </c>
      <c r="CM39" s="660">
        <f t="shared" ca="1" si="45"/>
        <v>0</v>
      </c>
      <c r="CN39" s="660">
        <f t="shared" ca="1" si="46"/>
        <v>0</v>
      </c>
      <c r="CO39" s="660">
        <f t="shared" ca="1" si="47"/>
        <v>0</v>
      </c>
      <c r="CP39" s="660">
        <f t="shared" ca="1" si="48"/>
        <v>0</v>
      </c>
      <c r="CQ39" s="660">
        <f t="shared" ca="1" si="49"/>
        <v>0</v>
      </c>
      <c r="CR39" s="660">
        <f t="shared" ca="1" si="50"/>
        <v>0</v>
      </c>
      <c r="CS39" s="660">
        <f t="shared" ca="1" si="51"/>
        <v>0</v>
      </c>
      <c r="CT39" s="660">
        <f t="shared" ca="1" si="52"/>
        <v>0</v>
      </c>
      <c r="CU39" s="660">
        <f t="shared" ca="1" si="53"/>
        <v>0</v>
      </c>
      <c r="CV39" s="660">
        <f t="shared" ca="1" si="54"/>
        <v>0</v>
      </c>
      <c r="CW39" s="660">
        <f t="shared" ca="1" si="55"/>
        <v>0</v>
      </c>
      <c r="CX39" s="143"/>
    </row>
    <row r="40" spans="2:102" x14ac:dyDescent="0.25">
      <c r="B40" s="2122"/>
      <c r="C40" s="227"/>
      <c r="D40" s="2917"/>
      <c r="E40" s="2918"/>
      <c r="F40" s="630"/>
      <c r="G40" s="2123"/>
      <c r="H40" s="1331">
        <v>0</v>
      </c>
      <c r="I40" s="665">
        <f t="shared" si="56"/>
        <v>0</v>
      </c>
      <c r="J40" s="2124"/>
      <c r="K40" s="2124"/>
      <c r="L40" s="2124"/>
      <c r="M40" s="2125"/>
      <c r="N40" s="924"/>
      <c r="O40" s="664"/>
      <c r="P40" s="664"/>
      <c r="Q40" s="925"/>
      <c r="R40" s="1332"/>
      <c r="S40" s="664"/>
      <c r="T40" s="664"/>
      <c r="U40" s="919"/>
      <c r="V40" s="1333"/>
      <c r="W40" s="664"/>
      <c r="X40" s="664"/>
      <c r="Y40" s="925"/>
      <c r="Z40" s="921"/>
      <c r="AA40" s="664"/>
      <c r="AB40" s="1328"/>
      <c r="AC40" s="919"/>
      <c r="AD40" s="924"/>
      <c r="AE40" s="664"/>
      <c r="AF40" s="664"/>
      <c r="AG40" s="925"/>
      <c r="AH40" s="921"/>
      <c r="AI40" s="664"/>
      <c r="AJ40" s="664"/>
      <c r="AK40" s="919"/>
      <c r="AL40" s="924"/>
      <c r="AM40" s="664"/>
      <c r="AN40" s="664"/>
      <c r="AO40" s="925"/>
      <c r="AP40" s="921"/>
      <c r="AQ40" s="664"/>
      <c r="AR40" s="664"/>
      <c r="AS40" s="919"/>
      <c r="AT40" s="924"/>
      <c r="AU40" s="664"/>
      <c r="AV40" s="664"/>
      <c r="AW40" s="925"/>
      <c r="AX40" s="927">
        <f t="shared" ca="1" si="20"/>
        <v>0</v>
      </c>
      <c r="AY40" s="670" t="str">
        <f t="shared" ca="1" si="15"/>
        <v/>
      </c>
      <c r="AZ40" s="930" t="str">
        <f t="shared" si="16"/>
        <v/>
      </c>
      <c r="BA40" s="932">
        <f t="shared" ca="1" si="21"/>
        <v>0</v>
      </c>
      <c r="BB40" s="670" t="str">
        <f t="shared" ca="1" si="17"/>
        <v/>
      </c>
      <c r="BC40" s="935" t="str">
        <f t="shared" ca="1" si="18"/>
        <v/>
      </c>
      <c r="BD40" s="933"/>
      <c r="BE40" s="660">
        <f t="shared" ca="1" si="22"/>
        <v>0</v>
      </c>
      <c r="BF40" s="660">
        <f ca="1">IF(BF$23="Summary",SUM($BD40:BE40),0)</f>
        <v>0</v>
      </c>
      <c r="BG40" s="660">
        <f ca="1">IF(BG$23="Summary",SUM($BD40:BF40),0)</f>
        <v>0</v>
      </c>
      <c r="BH40" s="660">
        <f ca="1">IF(BH$23="Summary",SUM($BD40:BG40),0)</f>
        <v>0</v>
      </c>
      <c r="BI40" s="660">
        <f ca="1">IF(BI$23="Summary",SUM($BD40:BH40),0)</f>
        <v>0</v>
      </c>
      <c r="BJ40" s="660">
        <f ca="1">IF(BJ$23="Summary",SUM($BD40:BI40),0)</f>
        <v>0</v>
      </c>
      <c r="BK40" s="660">
        <f ca="1">IF(BK$23="Summary",SUM($BD40:BJ40),0)</f>
        <v>0</v>
      </c>
      <c r="BL40" s="660">
        <f ca="1">IF(BL$23="Summary",SUM($BD40:BK40),0)</f>
        <v>0</v>
      </c>
      <c r="BM40" s="660">
        <f ca="1">IF(BM$23="Summary",SUM($BD40:BL40),0)</f>
        <v>0</v>
      </c>
      <c r="BN40" s="660">
        <f ca="1">IF(BN$23="Summary",SUM($BD40:BM40),0)</f>
        <v>0</v>
      </c>
      <c r="BO40" s="660">
        <f ca="1">IF(BO$23="Summary",SUM($BD40:BN40),0)</f>
        <v>0</v>
      </c>
      <c r="BP40" s="660">
        <f ca="1">IF(BP$23="Summary",SUM($BD40:BO40),0)</f>
        <v>0</v>
      </c>
      <c r="BQ40" s="660">
        <f t="shared" ca="1" si="23"/>
        <v>0</v>
      </c>
      <c r="BR40" s="660">
        <f t="shared" ca="1" si="24"/>
        <v>0</v>
      </c>
      <c r="BS40" s="660">
        <f t="shared" ca="1" si="25"/>
        <v>0</v>
      </c>
      <c r="BT40" s="660">
        <f t="shared" ca="1" si="26"/>
        <v>0</v>
      </c>
      <c r="BU40" s="660">
        <f t="shared" ca="1" si="27"/>
        <v>0</v>
      </c>
      <c r="BV40" s="660">
        <f t="shared" ca="1" si="28"/>
        <v>0</v>
      </c>
      <c r="BW40" s="660">
        <f t="shared" ca="1" si="29"/>
        <v>0</v>
      </c>
      <c r="BX40" s="660">
        <f t="shared" ca="1" si="30"/>
        <v>0</v>
      </c>
      <c r="BY40" s="660">
        <f t="shared" ca="1" si="31"/>
        <v>0</v>
      </c>
      <c r="BZ40" s="660">
        <f t="shared" ca="1" si="32"/>
        <v>0</v>
      </c>
      <c r="CA40" s="660">
        <f t="shared" ca="1" si="33"/>
        <v>0</v>
      </c>
      <c r="CB40" s="660">
        <f t="shared" ca="1" si="34"/>
        <v>0</v>
      </c>
      <c r="CC40" s="660">
        <f t="shared" ca="1" si="35"/>
        <v>0</v>
      </c>
      <c r="CD40" s="660">
        <f t="shared" ca="1" si="36"/>
        <v>0</v>
      </c>
      <c r="CE40" s="660">
        <f t="shared" ca="1" si="37"/>
        <v>0</v>
      </c>
      <c r="CF40" s="660">
        <f t="shared" ca="1" si="38"/>
        <v>0</v>
      </c>
      <c r="CG40" s="660">
        <f t="shared" ca="1" si="39"/>
        <v>0</v>
      </c>
      <c r="CH40" s="660">
        <f t="shared" ca="1" si="40"/>
        <v>0</v>
      </c>
      <c r="CI40" s="660">
        <f t="shared" ca="1" si="41"/>
        <v>0</v>
      </c>
      <c r="CJ40" s="660">
        <f t="shared" ca="1" si="42"/>
        <v>0</v>
      </c>
      <c r="CK40" s="660">
        <f t="shared" ca="1" si="43"/>
        <v>0</v>
      </c>
      <c r="CL40" s="660">
        <f t="shared" ca="1" si="44"/>
        <v>0</v>
      </c>
      <c r="CM40" s="660">
        <f t="shared" ca="1" si="45"/>
        <v>0</v>
      </c>
      <c r="CN40" s="660">
        <f t="shared" ca="1" si="46"/>
        <v>0</v>
      </c>
      <c r="CO40" s="660">
        <f t="shared" ca="1" si="47"/>
        <v>0</v>
      </c>
      <c r="CP40" s="660">
        <f t="shared" ca="1" si="48"/>
        <v>0</v>
      </c>
      <c r="CQ40" s="660">
        <f t="shared" ca="1" si="49"/>
        <v>0</v>
      </c>
      <c r="CR40" s="660">
        <f t="shared" ca="1" si="50"/>
        <v>0</v>
      </c>
      <c r="CS40" s="660">
        <f t="shared" ca="1" si="51"/>
        <v>0</v>
      </c>
      <c r="CT40" s="660">
        <f t="shared" ca="1" si="52"/>
        <v>0</v>
      </c>
      <c r="CU40" s="660">
        <f t="shared" ca="1" si="53"/>
        <v>0</v>
      </c>
      <c r="CV40" s="660">
        <f t="shared" ca="1" si="54"/>
        <v>0</v>
      </c>
      <c r="CW40" s="660">
        <f t="shared" ca="1" si="55"/>
        <v>0</v>
      </c>
      <c r="CX40" s="143"/>
    </row>
    <row r="41" spans="2:102" x14ac:dyDescent="0.25">
      <c r="B41" s="2122"/>
      <c r="C41" s="227"/>
      <c r="D41" s="2917"/>
      <c r="E41" s="2918"/>
      <c r="F41" s="630"/>
      <c r="G41" s="2123"/>
      <c r="H41" s="1331">
        <v>0</v>
      </c>
      <c r="I41" s="665">
        <f t="shared" si="56"/>
        <v>0</v>
      </c>
      <c r="J41" s="2124"/>
      <c r="K41" s="2124"/>
      <c r="L41" s="2124"/>
      <c r="M41" s="2125"/>
      <c r="N41" s="924"/>
      <c r="O41" s="664"/>
      <c r="P41" s="664"/>
      <c r="Q41" s="925"/>
      <c r="R41" s="1332"/>
      <c r="S41" s="664"/>
      <c r="T41" s="664"/>
      <c r="U41" s="919"/>
      <c r="V41" s="1333"/>
      <c r="W41" s="664"/>
      <c r="X41" s="664"/>
      <c r="Y41" s="925"/>
      <c r="Z41" s="921"/>
      <c r="AA41" s="664"/>
      <c r="AB41" s="1328"/>
      <c r="AC41" s="919"/>
      <c r="AD41" s="924"/>
      <c r="AE41" s="664"/>
      <c r="AF41" s="664"/>
      <c r="AG41" s="925"/>
      <c r="AH41" s="921"/>
      <c r="AI41" s="664"/>
      <c r="AJ41" s="664"/>
      <c r="AK41" s="919"/>
      <c r="AL41" s="924"/>
      <c r="AM41" s="664"/>
      <c r="AN41" s="664"/>
      <c r="AO41" s="925"/>
      <c r="AP41" s="921"/>
      <c r="AQ41" s="664"/>
      <c r="AR41" s="664"/>
      <c r="AS41" s="919"/>
      <c r="AT41" s="924"/>
      <c r="AU41" s="664"/>
      <c r="AV41" s="664"/>
      <c r="AW41" s="925"/>
      <c r="AX41" s="927">
        <f t="shared" ca="1" si="20"/>
        <v>0</v>
      </c>
      <c r="AY41" s="670" t="str">
        <f t="shared" ca="1" si="15"/>
        <v/>
      </c>
      <c r="AZ41" s="930" t="str">
        <f t="shared" si="16"/>
        <v/>
      </c>
      <c r="BA41" s="932">
        <f t="shared" ca="1" si="21"/>
        <v>0</v>
      </c>
      <c r="BB41" s="670" t="str">
        <f t="shared" ca="1" si="17"/>
        <v/>
      </c>
      <c r="BC41" s="935" t="str">
        <f t="shared" ca="1" si="18"/>
        <v/>
      </c>
      <c r="BD41" s="933"/>
      <c r="BE41" s="660">
        <f t="shared" ca="1" si="22"/>
        <v>0</v>
      </c>
      <c r="BF41" s="660">
        <f ca="1">IF(BF$23="Summary",SUM($BD41:BE41),0)</f>
        <v>0</v>
      </c>
      <c r="BG41" s="660">
        <f ca="1">IF(BG$23="Summary",SUM($BD41:BF41),0)</f>
        <v>0</v>
      </c>
      <c r="BH41" s="660">
        <f ca="1">IF(BH$23="Summary",SUM($BD41:BG41),0)</f>
        <v>0</v>
      </c>
      <c r="BI41" s="660">
        <f ca="1">IF(BI$23="Summary",SUM($BD41:BH41),0)</f>
        <v>0</v>
      </c>
      <c r="BJ41" s="660">
        <f ca="1">IF(BJ$23="Summary",SUM($BD41:BI41),0)</f>
        <v>0</v>
      </c>
      <c r="BK41" s="660">
        <f ca="1">IF(BK$23="Summary",SUM($BD41:BJ41),0)</f>
        <v>0</v>
      </c>
      <c r="BL41" s="660">
        <f ca="1">IF(BL$23="Summary",SUM($BD41:BK41),0)</f>
        <v>0</v>
      </c>
      <c r="BM41" s="660">
        <f ca="1">IF(BM$23="Summary",SUM($BD41:BL41),0)</f>
        <v>0</v>
      </c>
      <c r="BN41" s="660">
        <f ca="1">IF(BN$23="Summary",SUM($BD41:BM41),0)</f>
        <v>0</v>
      </c>
      <c r="BO41" s="660">
        <f ca="1">IF(BO$23="Summary",SUM($BD41:BN41),0)</f>
        <v>0</v>
      </c>
      <c r="BP41" s="660">
        <f ca="1">IF(BP$23="Summary",SUM($BD41:BO41),0)</f>
        <v>0</v>
      </c>
      <c r="BQ41" s="660">
        <f t="shared" ca="1" si="23"/>
        <v>0</v>
      </c>
      <c r="BR41" s="660">
        <f t="shared" ca="1" si="24"/>
        <v>0</v>
      </c>
      <c r="BS41" s="660">
        <f t="shared" ca="1" si="25"/>
        <v>0</v>
      </c>
      <c r="BT41" s="660">
        <f t="shared" ca="1" si="26"/>
        <v>0</v>
      </c>
      <c r="BU41" s="660">
        <f t="shared" ca="1" si="27"/>
        <v>0</v>
      </c>
      <c r="BV41" s="660">
        <f t="shared" ca="1" si="28"/>
        <v>0</v>
      </c>
      <c r="BW41" s="660">
        <f t="shared" ca="1" si="29"/>
        <v>0</v>
      </c>
      <c r="BX41" s="660">
        <f t="shared" ca="1" si="30"/>
        <v>0</v>
      </c>
      <c r="BY41" s="660">
        <f t="shared" ca="1" si="31"/>
        <v>0</v>
      </c>
      <c r="BZ41" s="660">
        <f t="shared" ca="1" si="32"/>
        <v>0</v>
      </c>
      <c r="CA41" s="660">
        <f t="shared" ca="1" si="33"/>
        <v>0</v>
      </c>
      <c r="CB41" s="660">
        <f t="shared" ca="1" si="34"/>
        <v>0</v>
      </c>
      <c r="CC41" s="660">
        <f t="shared" ca="1" si="35"/>
        <v>0</v>
      </c>
      <c r="CD41" s="660">
        <f t="shared" ca="1" si="36"/>
        <v>0</v>
      </c>
      <c r="CE41" s="660">
        <f t="shared" ca="1" si="37"/>
        <v>0</v>
      </c>
      <c r="CF41" s="660">
        <f t="shared" ca="1" si="38"/>
        <v>0</v>
      </c>
      <c r="CG41" s="660">
        <f t="shared" ca="1" si="39"/>
        <v>0</v>
      </c>
      <c r="CH41" s="660">
        <f t="shared" ca="1" si="40"/>
        <v>0</v>
      </c>
      <c r="CI41" s="660">
        <f t="shared" ca="1" si="41"/>
        <v>0</v>
      </c>
      <c r="CJ41" s="660">
        <f t="shared" ca="1" si="42"/>
        <v>0</v>
      </c>
      <c r="CK41" s="660">
        <f t="shared" ca="1" si="43"/>
        <v>0</v>
      </c>
      <c r="CL41" s="660">
        <f t="shared" ca="1" si="44"/>
        <v>0</v>
      </c>
      <c r="CM41" s="660">
        <f t="shared" ca="1" si="45"/>
        <v>0</v>
      </c>
      <c r="CN41" s="660">
        <f t="shared" ca="1" si="46"/>
        <v>0</v>
      </c>
      <c r="CO41" s="660">
        <f t="shared" ca="1" si="47"/>
        <v>0</v>
      </c>
      <c r="CP41" s="660">
        <f t="shared" ca="1" si="48"/>
        <v>0</v>
      </c>
      <c r="CQ41" s="660">
        <f t="shared" ca="1" si="49"/>
        <v>0</v>
      </c>
      <c r="CR41" s="660">
        <f t="shared" ca="1" si="50"/>
        <v>0</v>
      </c>
      <c r="CS41" s="660">
        <f t="shared" ca="1" si="51"/>
        <v>0</v>
      </c>
      <c r="CT41" s="660">
        <f t="shared" ca="1" si="52"/>
        <v>0</v>
      </c>
      <c r="CU41" s="660">
        <f t="shared" ca="1" si="53"/>
        <v>0</v>
      </c>
      <c r="CV41" s="660">
        <f t="shared" ca="1" si="54"/>
        <v>0</v>
      </c>
      <c r="CW41" s="660">
        <f t="shared" ca="1" si="55"/>
        <v>0</v>
      </c>
      <c r="CX41" s="143"/>
    </row>
    <row r="42" spans="2:102" x14ac:dyDescent="0.25">
      <c r="B42" s="2122"/>
      <c r="C42" s="227"/>
      <c r="D42" s="2917"/>
      <c r="E42" s="2918"/>
      <c r="F42" s="630"/>
      <c r="G42" s="2123"/>
      <c r="H42" s="1331">
        <v>0</v>
      </c>
      <c r="I42" s="665">
        <f t="shared" si="56"/>
        <v>0</v>
      </c>
      <c r="J42" s="2124"/>
      <c r="K42" s="2124"/>
      <c r="L42" s="2124"/>
      <c r="M42" s="2125"/>
      <c r="N42" s="924"/>
      <c r="O42" s="664"/>
      <c r="P42" s="664"/>
      <c r="Q42" s="925"/>
      <c r="R42" s="1332"/>
      <c r="S42" s="664"/>
      <c r="T42" s="664"/>
      <c r="U42" s="919"/>
      <c r="V42" s="1333"/>
      <c r="W42" s="664"/>
      <c r="X42" s="664"/>
      <c r="Y42" s="925"/>
      <c r="Z42" s="921"/>
      <c r="AA42" s="664"/>
      <c r="AB42" s="1328"/>
      <c r="AC42" s="919"/>
      <c r="AD42" s="924"/>
      <c r="AE42" s="664"/>
      <c r="AF42" s="664"/>
      <c r="AG42" s="925"/>
      <c r="AH42" s="921"/>
      <c r="AI42" s="664"/>
      <c r="AJ42" s="664"/>
      <c r="AK42" s="919"/>
      <c r="AL42" s="924"/>
      <c r="AM42" s="664"/>
      <c r="AN42" s="664"/>
      <c r="AO42" s="925"/>
      <c r="AP42" s="921"/>
      <c r="AQ42" s="664"/>
      <c r="AR42" s="664"/>
      <c r="AS42" s="919"/>
      <c r="AT42" s="924"/>
      <c r="AU42" s="664"/>
      <c r="AV42" s="664"/>
      <c r="AW42" s="925"/>
      <c r="AX42" s="927">
        <f t="shared" ca="1" si="20"/>
        <v>0</v>
      </c>
      <c r="AY42" s="670" t="str">
        <f t="shared" ca="1" si="15"/>
        <v/>
      </c>
      <c r="AZ42" s="930" t="str">
        <f t="shared" si="16"/>
        <v/>
      </c>
      <c r="BA42" s="932">
        <f t="shared" ca="1" si="21"/>
        <v>0</v>
      </c>
      <c r="BB42" s="670" t="str">
        <f t="shared" ca="1" si="17"/>
        <v/>
      </c>
      <c r="BC42" s="935" t="str">
        <f t="shared" ca="1" si="18"/>
        <v/>
      </c>
      <c r="BD42" s="933"/>
      <c r="BE42" s="660">
        <f t="shared" ca="1" si="22"/>
        <v>0</v>
      </c>
      <c r="BF42" s="660">
        <f ca="1">IF(BF$23="Summary",SUM($BD42:BE42),0)</f>
        <v>0</v>
      </c>
      <c r="BG42" s="660">
        <f ca="1">IF(BG$23="Summary",SUM($BD42:BF42),0)</f>
        <v>0</v>
      </c>
      <c r="BH42" s="660">
        <f ca="1">IF(BH$23="Summary",SUM($BD42:BG42),0)</f>
        <v>0</v>
      </c>
      <c r="BI42" s="660">
        <f ca="1">IF(BI$23="Summary",SUM($BD42:BH42),0)</f>
        <v>0</v>
      </c>
      <c r="BJ42" s="660">
        <f ca="1">IF(BJ$23="Summary",SUM($BD42:BI42),0)</f>
        <v>0</v>
      </c>
      <c r="BK42" s="660">
        <f ca="1">IF(BK$23="Summary",SUM($BD42:BJ42),0)</f>
        <v>0</v>
      </c>
      <c r="BL42" s="660">
        <f ca="1">IF(BL$23="Summary",SUM($BD42:BK42),0)</f>
        <v>0</v>
      </c>
      <c r="BM42" s="660">
        <f ca="1">IF(BM$23="Summary",SUM($BD42:BL42),0)</f>
        <v>0</v>
      </c>
      <c r="BN42" s="660">
        <f ca="1">IF(BN$23="Summary",SUM($BD42:BM42),0)</f>
        <v>0</v>
      </c>
      <c r="BO42" s="660">
        <f ca="1">IF(BO$23="Summary",SUM($BD42:BN42),0)</f>
        <v>0</v>
      </c>
      <c r="BP42" s="660">
        <f ca="1">IF(BP$23="Summary",SUM($BD42:BO42),0)</f>
        <v>0</v>
      </c>
      <c r="BQ42" s="660">
        <f t="shared" ca="1" si="23"/>
        <v>0</v>
      </c>
      <c r="BR42" s="660">
        <f t="shared" ca="1" si="24"/>
        <v>0</v>
      </c>
      <c r="BS42" s="660">
        <f t="shared" ca="1" si="25"/>
        <v>0</v>
      </c>
      <c r="BT42" s="660">
        <f t="shared" ca="1" si="26"/>
        <v>0</v>
      </c>
      <c r="BU42" s="660">
        <f t="shared" ca="1" si="27"/>
        <v>0</v>
      </c>
      <c r="BV42" s="660">
        <f t="shared" ca="1" si="28"/>
        <v>0</v>
      </c>
      <c r="BW42" s="660">
        <f t="shared" ca="1" si="29"/>
        <v>0</v>
      </c>
      <c r="BX42" s="660">
        <f t="shared" ca="1" si="30"/>
        <v>0</v>
      </c>
      <c r="BY42" s="660">
        <f t="shared" ca="1" si="31"/>
        <v>0</v>
      </c>
      <c r="BZ42" s="660">
        <f t="shared" ca="1" si="32"/>
        <v>0</v>
      </c>
      <c r="CA42" s="660">
        <f t="shared" ca="1" si="33"/>
        <v>0</v>
      </c>
      <c r="CB42" s="660">
        <f t="shared" ca="1" si="34"/>
        <v>0</v>
      </c>
      <c r="CC42" s="660">
        <f t="shared" ca="1" si="35"/>
        <v>0</v>
      </c>
      <c r="CD42" s="660">
        <f t="shared" ca="1" si="36"/>
        <v>0</v>
      </c>
      <c r="CE42" s="660">
        <f t="shared" ca="1" si="37"/>
        <v>0</v>
      </c>
      <c r="CF42" s="660">
        <f t="shared" ca="1" si="38"/>
        <v>0</v>
      </c>
      <c r="CG42" s="660">
        <f t="shared" ca="1" si="39"/>
        <v>0</v>
      </c>
      <c r="CH42" s="660">
        <f t="shared" ca="1" si="40"/>
        <v>0</v>
      </c>
      <c r="CI42" s="660">
        <f t="shared" ca="1" si="41"/>
        <v>0</v>
      </c>
      <c r="CJ42" s="660">
        <f t="shared" ca="1" si="42"/>
        <v>0</v>
      </c>
      <c r="CK42" s="660">
        <f t="shared" ca="1" si="43"/>
        <v>0</v>
      </c>
      <c r="CL42" s="660">
        <f t="shared" ca="1" si="44"/>
        <v>0</v>
      </c>
      <c r="CM42" s="660">
        <f t="shared" ca="1" si="45"/>
        <v>0</v>
      </c>
      <c r="CN42" s="660">
        <f t="shared" ca="1" si="46"/>
        <v>0</v>
      </c>
      <c r="CO42" s="660">
        <f t="shared" ca="1" si="47"/>
        <v>0</v>
      </c>
      <c r="CP42" s="660">
        <f t="shared" ca="1" si="48"/>
        <v>0</v>
      </c>
      <c r="CQ42" s="660">
        <f t="shared" ca="1" si="49"/>
        <v>0</v>
      </c>
      <c r="CR42" s="660">
        <f t="shared" ca="1" si="50"/>
        <v>0</v>
      </c>
      <c r="CS42" s="660">
        <f t="shared" ca="1" si="51"/>
        <v>0</v>
      </c>
      <c r="CT42" s="660">
        <f t="shared" ca="1" si="52"/>
        <v>0</v>
      </c>
      <c r="CU42" s="660">
        <f t="shared" ca="1" si="53"/>
        <v>0</v>
      </c>
      <c r="CV42" s="660">
        <f t="shared" ca="1" si="54"/>
        <v>0</v>
      </c>
      <c r="CW42" s="660">
        <f t="shared" ca="1" si="55"/>
        <v>0</v>
      </c>
      <c r="CX42" s="143"/>
    </row>
    <row r="43" spans="2:102" x14ac:dyDescent="0.25">
      <c r="B43" s="2122"/>
      <c r="C43" s="227"/>
      <c r="D43" s="2917"/>
      <c r="E43" s="2918"/>
      <c r="F43" s="630"/>
      <c r="G43" s="2123"/>
      <c r="H43" s="1331">
        <v>0</v>
      </c>
      <c r="I43" s="665">
        <f t="shared" si="56"/>
        <v>0</v>
      </c>
      <c r="J43" s="2124"/>
      <c r="K43" s="2124"/>
      <c r="L43" s="2124"/>
      <c r="M43" s="2125"/>
      <c r="N43" s="924"/>
      <c r="O43" s="664"/>
      <c r="P43" s="664"/>
      <c r="Q43" s="925"/>
      <c r="R43" s="1332"/>
      <c r="S43" s="664"/>
      <c r="T43" s="664"/>
      <c r="U43" s="919"/>
      <c r="V43" s="1333"/>
      <c r="W43" s="664"/>
      <c r="X43" s="664"/>
      <c r="Y43" s="925"/>
      <c r="Z43" s="921"/>
      <c r="AA43" s="664"/>
      <c r="AB43" s="1328"/>
      <c r="AC43" s="919"/>
      <c r="AD43" s="924"/>
      <c r="AE43" s="664"/>
      <c r="AF43" s="664"/>
      <c r="AG43" s="925"/>
      <c r="AH43" s="921"/>
      <c r="AI43" s="664"/>
      <c r="AJ43" s="664"/>
      <c r="AK43" s="919"/>
      <c r="AL43" s="924"/>
      <c r="AM43" s="664"/>
      <c r="AN43" s="664"/>
      <c r="AO43" s="925"/>
      <c r="AP43" s="921"/>
      <c r="AQ43" s="664"/>
      <c r="AR43" s="664"/>
      <c r="AS43" s="919"/>
      <c r="AT43" s="924"/>
      <c r="AU43" s="664"/>
      <c r="AV43" s="664"/>
      <c r="AW43" s="925"/>
      <c r="AX43" s="927">
        <f t="shared" ca="1" si="20"/>
        <v>0</v>
      </c>
      <c r="AY43" s="670" t="str">
        <f t="shared" ca="1" si="15"/>
        <v/>
      </c>
      <c r="AZ43" s="930" t="str">
        <f t="shared" si="16"/>
        <v/>
      </c>
      <c r="BA43" s="932">
        <f t="shared" ca="1" si="21"/>
        <v>0</v>
      </c>
      <c r="BB43" s="670" t="str">
        <f t="shared" ca="1" si="17"/>
        <v/>
      </c>
      <c r="BC43" s="935" t="str">
        <f t="shared" ca="1" si="18"/>
        <v/>
      </c>
      <c r="BD43" s="933"/>
      <c r="BE43" s="660">
        <f t="shared" ca="1" si="22"/>
        <v>0</v>
      </c>
      <c r="BF43" s="660">
        <f ca="1">IF(BF$23="Summary",SUM($BD43:BE43),0)</f>
        <v>0</v>
      </c>
      <c r="BG43" s="660">
        <f ca="1">IF(BG$23="Summary",SUM($BD43:BF43),0)</f>
        <v>0</v>
      </c>
      <c r="BH43" s="660">
        <f ca="1">IF(BH$23="Summary",SUM($BD43:BG43),0)</f>
        <v>0</v>
      </c>
      <c r="BI43" s="660">
        <f ca="1">IF(BI$23="Summary",SUM($BD43:BH43),0)</f>
        <v>0</v>
      </c>
      <c r="BJ43" s="660">
        <f ca="1">IF(BJ$23="Summary",SUM($BD43:BI43),0)</f>
        <v>0</v>
      </c>
      <c r="BK43" s="660">
        <f ca="1">IF(BK$23="Summary",SUM($BD43:BJ43),0)</f>
        <v>0</v>
      </c>
      <c r="BL43" s="660">
        <f ca="1">IF(BL$23="Summary",SUM($BD43:BK43),0)</f>
        <v>0</v>
      </c>
      <c r="BM43" s="660">
        <f ca="1">IF(BM$23="Summary",SUM($BD43:BL43),0)</f>
        <v>0</v>
      </c>
      <c r="BN43" s="660">
        <f ca="1">IF(BN$23="Summary",SUM($BD43:BM43),0)</f>
        <v>0</v>
      </c>
      <c r="BO43" s="660">
        <f ca="1">IF(BO$23="Summary",SUM($BD43:BN43),0)</f>
        <v>0</v>
      </c>
      <c r="BP43" s="660">
        <f ca="1">IF(BP$23="Summary",SUM($BD43:BO43),0)</f>
        <v>0</v>
      </c>
      <c r="BQ43" s="660">
        <f t="shared" ca="1" si="23"/>
        <v>0</v>
      </c>
      <c r="BR43" s="660">
        <f t="shared" ca="1" si="24"/>
        <v>0</v>
      </c>
      <c r="BS43" s="660">
        <f t="shared" ca="1" si="25"/>
        <v>0</v>
      </c>
      <c r="BT43" s="660">
        <f t="shared" ca="1" si="26"/>
        <v>0</v>
      </c>
      <c r="BU43" s="660">
        <f t="shared" ca="1" si="27"/>
        <v>0</v>
      </c>
      <c r="BV43" s="660">
        <f t="shared" ca="1" si="28"/>
        <v>0</v>
      </c>
      <c r="BW43" s="660">
        <f t="shared" ca="1" si="29"/>
        <v>0</v>
      </c>
      <c r="BX43" s="660">
        <f t="shared" ca="1" si="30"/>
        <v>0</v>
      </c>
      <c r="BY43" s="660">
        <f t="shared" ca="1" si="31"/>
        <v>0</v>
      </c>
      <c r="BZ43" s="660">
        <f t="shared" ca="1" si="32"/>
        <v>0</v>
      </c>
      <c r="CA43" s="660">
        <f t="shared" ca="1" si="33"/>
        <v>0</v>
      </c>
      <c r="CB43" s="660">
        <f t="shared" ca="1" si="34"/>
        <v>0</v>
      </c>
      <c r="CC43" s="660">
        <f t="shared" ca="1" si="35"/>
        <v>0</v>
      </c>
      <c r="CD43" s="660">
        <f t="shared" ca="1" si="36"/>
        <v>0</v>
      </c>
      <c r="CE43" s="660">
        <f t="shared" ca="1" si="37"/>
        <v>0</v>
      </c>
      <c r="CF43" s="660">
        <f t="shared" ca="1" si="38"/>
        <v>0</v>
      </c>
      <c r="CG43" s="660">
        <f t="shared" ca="1" si="39"/>
        <v>0</v>
      </c>
      <c r="CH43" s="660">
        <f t="shared" ca="1" si="40"/>
        <v>0</v>
      </c>
      <c r="CI43" s="660">
        <f t="shared" ca="1" si="41"/>
        <v>0</v>
      </c>
      <c r="CJ43" s="660">
        <f t="shared" ca="1" si="42"/>
        <v>0</v>
      </c>
      <c r="CK43" s="660">
        <f t="shared" ca="1" si="43"/>
        <v>0</v>
      </c>
      <c r="CL43" s="660">
        <f t="shared" ca="1" si="44"/>
        <v>0</v>
      </c>
      <c r="CM43" s="660">
        <f t="shared" ca="1" si="45"/>
        <v>0</v>
      </c>
      <c r="CN43" s="660">
        <f t="shared" ca="1" si="46"/>
        <v>0</v>
      </c>
      <c r="CO43" s="660">
        <f t="shared" ca="1" si="47"/>
        <v>0</v>
      </c>
      <c r="CP43" s="660">
        <f t="shared" ca="1" si="48"/>
        <v>0</v>
      </c>
      <c r="CQ43" s="660">
        <f t="shared" ca="1" si="49"/>
        <v>0</v>
      </c>
      <c r="CR43" s="660">
        <f t="shared" ca="1" si="50"/>
        <v>0</v>
      </c>
      <c r="CS43" s="660">
        <f t="shared" ca="1" si="51"/>
        <v>0</v>
      </c>
      <c r="CT43" s="660">
        <f t="shared" ca="1" si="52"/>
        <v>0</v>
      </c>
      <c r="CU43" s="660">
        <f t="shared" ca="1" si="53"/>
        <v>0</v>
      </c>
      <c r="CV43" s="660">
        <f t="shared" ca="1" si="54"/>
        <v>0</v>
      </c>
      <c r="CW43" s="660">
        <f t="shared" ca="1" si="55"/>
        <v>0</v>
      </c>
      <c r="CX43" s="143"/>
    </row>
    <row r="44" spans="2:102" x14ac:dyDescent="0.25">
      <c r="B44" s="2122"/>
      <c r="C44" s="227"/>
      <c r="D44" s="2917"/>
      <c r="E44" s="2918"/>
      <c r="F44" s="630"/>
      <c r="G44" s="2123"/>
      <c r="H44" s="1331">
        <v>0</v>
      </c>
      <c r="I44" s="665">
        <f t="shared" si="56"/>
        <v>0</v>
      </c>
      <c r="J44" s="2124"/>
      <c r="K44" s="2124"/>
      <c r="L44" s="2124"/>
      <c r="M44" s="2125"/>
      <c r="N44" s="924"/>
      <c r="O44" s="664"/>
      <c r="P44" s="664"/>
      <c r="Q44" s="925"/>
      <c r="R44" s="1332"/>
      <c r="S44" s="664"/>
      <c r="T44" s="664"/>
      <c r="U44" s="919"/>
      <c r="V44" s="1333"/>
      <c r="W44" s="664"/>
      <c r="X44" s="664"/>
      <c r="Y44" s="925"/>
      <c r="Z44" s="921"/>
      <c r="AA44" s="664"/>
      <c r="AB44" s="1328"/>
      <c r="AC44" s="919"/>
      <c r="AD44" s="924"/>
      <c r="AE44" s="664"/>
      <c r="AF44" s="664"/>
      <c r="AG44" s="925"/>
      <c r="AH44" s="921"/>
      <c r="AI44" s="664"/>
      <c r="AJ44" s="664"/>
      <c r="AK44" s="919"/>
      <c r="AL44" s="924"/>
      <c r="AM44" s="664"/>
      <c r="AN44" s="664"/>
      <c r="AO44" s="925"/>
      <c r="AP44" s="921"/>
      <c r="AQ44" s="664"/>
      <c r="AR44" s="664"/>
      <c r="AS44" s="919"/>
      <c r="AT44" s="924"/>
      <c r="AU44" s="664"/>
      <c r="AV44" s="664"/>
      <c r="AW44" s="925"/>
      <c r="AX44" s="927">
        <f t="shared" ca="1" si="20"/>
        <v>0</v>
      </c>
      <c r="AY44" s="670" t="str">
        <f t="shared" ca="1" si="15"/>
        <v/>
      </c>
      <c r="AZ44" s="930" t="str">
        <f t="shared" si="16"/>
        <v/>
      </c>
      <c r="BA44" s="932">
        <f t="shared" ca="1" si="21"/>
        <v>0</v>
      </c>
      <c r="BB44" s="670" t="str">
        <f t="shared" ca="1" si="17"/>
        <v/>
      </c>
      <c r="BC44" s="935" t="str">
        <f t="shared" ca="1" si="18"/>
        <v/>
      </c>
      <c r="BD44" s="933"/>
      <c r="BE44" s="660">
        <f t="shared" ca="1" si="22"/>
        <v>0</v>
      </c>
      <c r="BF44" s="660">
        <f ca="1">IF(BF$23="Summary",SUM($BD44:BE44),0)</f>
        <v>0</v>
      </c>
      <c r="BG44" s="660">
        <f ca="1">IF(BG$23="Summary",SUM($BD44:BF44),0)</f>
        <v>0</v>
      </c>
      <c r="BH44" s="660">
        <f ca="1">IF(BH$23="Summary",SUM($BD44:BG44),0)</f>
        <v>0</v>
      </c>
      <c r="BI44" s="660">
        <f ca="1">IF(BI$23="Summary",SUM($BD44:BH44),0)</f>
        <v>0</v>
      </c>
      <c r="BJ44" s="660">
        <f ca="1">IF(BJ$23="Summary",SUM($BD44:BI44),0)</f>
        <v>0</v>
      </c>
      <c r="BK44" s="660">
        <f ca="1">IF(BK$23="Summary",SUM($BD44:BJ44),0)</f>
        <v>0</v>
      </c>
      <c r="BL44" s="660">
        <f ca="1">IF(BL$23="Summary",SUM($BD44:BK44),0)</f>
        <v>0</v>
      </c>
      <c r="BM44" s="660">
        <f ca="1">IF(BM$23="Summary",SUM($BD44:BL44),0)</f>
        <v>0</v>
      </c>
      <c r="BN44" s="660">
        <f ca="1">IF(BN$23="Summary",SUM($BD44:BM44),0)</f>
        <v>0</v>
      </c>
      <c r="BO44" s="660">
        <f ca="1">IF(BO$23="Summary",SUM($BD44:BN44),0)</f>
        <v>0</v>
      </c>
      <c r="BP44" s="660">
        <f ca="1">IF(BP$23="Summary",SUM($BD44:BO44),0)</f>
        <v>0</v>
      </c>
      <c r="BQ44" s="660">
        <f t="shared" ca="1" si="23"/>
        <v>0</v>
      </c>
      <c r="BR44" s="660">
        <f t="shared" ca="1" si="24"/>
        <v>0</v>
      </c>
      <c r="BS44" s="660">
        <f t="shared" ca="1" si="25"/>
        <v>0</v>
      </c>
      <c r="BT44" s="660">
        <f t="shared" ca="1" si="26"/>
        <v>0</v>
      </c>
      <c r="BU44" s="660">
        <f t="shared" ca="1" si="27"/>
        <v>0</v>
      </c>
      <c r="BV44" s="660">
        <f t="shared" ca="1" si="28"/>
        <v>0</v>
      </c>
      <c r="BW44" s="660">
        <f t="shared" ca="1" si="29"/>
        <v>0</v>
      </c>
      <c r="BX44" s="660">
        <f t="shared" ca="1" si="30"/>
        <v>0</v>
      </c>
      <c r="BY44" s="660">
        <f t="shared" ca="1" si="31"/>
        <v>0</v>
      </c>
      <c r="BZ44" s="660">
        <f t="shared" ca="1" si="32"/>
        <v>0</v>
      </c>
      <c r="CA44" s="660">
        <f t="shared" ca="1" si="33"/>
        <v>0</v>
      </c>
      <c r="CB44" s="660">
        <f t="shared" ca="1" si="34"/>
        <v>0</v>
      </c>
      <c r="CC44" s="660">
        <f t="shared" ca="1" si="35"/>
        <v>0</v>
      </c>
      <c r="CD44" s="660">
        <f t="shared" ca="1" si="36"/>
        <v>0</v>
      </c>
      <c r="CE44" s="660">
        <f t="shared" ca="1" si="37"/>
        <v>0</v>
      </c>
      <c r="CF44" s="660">
        <f t="shared" ca="1" si="38"/>
        <v>0</v>
      </c>
      <c r="CG44" s="660">
        <f t="shared" ca="1" si="39"/>
        <v>0</v>
      </c>
      <c r="CH44" s="660">
        <f t="shared" ca="1" si="40"/>
        <v>0</v>
      </c>
      <c r="CI44" s="660">
        <f t="shared" ca="1" si="41"/>
        <v>0</v>
      </c>
      <c r="CJ44" s="660">
        <f t="shared" ca="1" si="42"/>
        <v>0</v>
      </c>
      <c r="CK44" s="660">
        <f t="shared" ca="1" si="43"/>
        <v>0</v>
      </c>
      <c r="CL44" s="660">
        <f t="shared" ca="1" si="44"/>
        <v>0</v>
      </c>
      <c r="CM44" s="660">
        <f t="shared" ca="1" si="45"/>
        <v>0</v>
      </c>
      <c r="CN44" s="660">
        <f t="shared" ca="1" si="46"/>
        <v>0</v>
      </c>
      <c r="CO44" s="660">
        <f t="shared" ca="1" si="47"/>
        <v>0</v>
      </c>
      <c r="CP44" s="660">
        <f t="shared" ca="1" si="48"/>
        <v>0</v>
      </c>
      <c r="CQ44" s="660">
        <f t="shared" ca="1" si="49"/>
        <v>0</v>
      </c>
      <c r="CR44" s="660">
        <f t="shared" ca="1" si="50"/>
        <v>0</v>
      </c>
      <c r="CS44" s="660">
        <f t="shared" ca="1" si="51"/>
        <v>0</v>
      </c>
      <c r="CT44" s="660">
        <f t="shared" ca="1" si="52"/>
        <v>0</v>
      </c>
      <c r="CU44" s="660">
        <f t="shared" ca="1" si="53"/>
        <v>0</v>
      </c>
      <c r="CV44" s="660">
        <f t="shared" ca="1" si="54"/>
        <v>0</v>
      </c>
      <c r="CW44" s="660">
        <f t="shared" ca="1" si="55"/>
        <v>0</v>
      </c>
      <c r="CX44" s="143"/>
    </row>
    <row r="45" spans="2:102" x14ac:dyDescent="0.25">
      <c r="B45" s="2122"/>
      <c r="C45" s="227"/>
      <c r="D45" s="2917"/>
      <c r="E45" s="2918"/>
      <c r="F45" s="630"/>
      <c r="G45" s="2123"/>
      <c r="H45" s="1331">
        <v>0</v>
      </c>
      <c r="I45" s="665">
        <f t="shared" si="56"/>
        <v>0</v>
      </c>
      <c r="J45" s="2124"/>
      <c r="K45" s="2124"/>
      <c r="L45" s="2124"/>
      <c r="M45" s="2125"/>
      <c r="N45" s="924"/>
      <c r="O45" s="664"/>
      <c r="P45" s="664"/>
      <c r="Q45" s="925"/>
      <c r="R45" s="1332"/>
      <c r="S45" s="664"/>
      <c r="T45" s="664"/>
      <c r="U45" s="919"/>
      <c r="V45" s="1333"/>
      <c r="W45" s="664"/>
      <c r="X45" s="664"/>
      <c r="Y45" s="925"/>
      <c r="Z45" s="921"/>
      <c r="AA45" s="664"/>
      <c r="AB45" s="1328"/>
      <c r="AC45" s="919"/>
      <c r="AD45" s="924"/>
      <c r="AE45" s="664"/>
      <c r="AF45" s="664"/>
      <c r="AG45" s="925"/>
      <c r="AH45" s="921"/>
      <c r="AI45" s="664"/>
      <c r="AJ45" s="664"/>
      <c r="AK45" s="919"/>
      <c r="AL45" s="924"/>
      <c r="AM45" s="664"/>
      <c r="AN45" s="664"/>
      <c r="AO45" s="925"/>
      <c r="AP45" s="921"/>
      <c r="AQ45" s="664"/>
      <c r="AR45" s="664"/>
      <c r="AS45" s="919"/>
      <c r="AT45" s="924"/>
      <c r="AU45" s="664"/>
      <c r="AV45" s="664"/>
      <c r="AW45" s="925"/>
      <c r="AX45" s="927">
        <f t="shared" ca="1" si="20"/>
        <v>0</v>
      </c>
      <c r="AY45" s="670" t="str">
        <f t="shared" ca="1" si="15"/>
        <v/>
      </c>
      <c r="AZ45" s="930" t="str">
        <f t="shared" si="16"/>
        <v/>
      </c>
      <c r="BA45" s="932">
        <f t="shared" ca="1" si="21"/>
        <v>0</v>
      </c>
      <c r="BB45" s="670" t="str">
        <f t="shared" ca="1" si="17"/>
        <v/>
      </c>
      <c r="BC45" s="935" t="str">
        <f t="shared" ca="1" si="18"/>
        <v/>
      </c>
      <c r="BD45" s="933"/>
      <c r="BE45" s="660">
        <f t="shared" ca="1" si="22"/>
        <v>0</v>
      </c>
      <c r="BF45" s="660">
        <f ca="1">IF(BF$23="Summary",SUM($BD45:BE45),0)</f>
        <v>0</v>
      </c>
      <c r="BG45" s="660">
        <f ca="1">IF(BG$23="Summary",SUM($BD45:BF45),0)</f>
        <v>0</v>
      </c>
      <c r="BH45" s="660">
        <f ca="1">IF(BH$23="Summary",SUM($BD45:BG45),0)</f>
        <v>0</v>
      </c>
      <c r="BI45" s="660">
        <f ca="1">IF(BI$23="Summary",SUM($BD45:BH45),0)</f>
        <v>0</v>
      </c>
      <c r="BJ45" s="660">
        <f ca="1">IF(BJ$23="Summary",SUM($BD45:BI45),0)</f>
        <v>0</v>
      </c>
      <c r="BK45" s="660">
        <f ca="1">IF(BK$23="Summary",SUM($BD45:BJ45),0)</f>
        <v>0</v>
      </c>
      <c r="BL45" s="660">
        <f ca="1">IF(BL$23="Summary",SUM($BD45:BK45),0)</f>
        <v>0</v>
      </c>
      <c r="BM45" s="660">
        <f ca="1">IF(BM$23="Summary",SUM($BD45:BL45),0)</f>
        <v>0</v>
      </c>
      <c r="BN45" s="660">
        <f ca="1">IF(BN$23="Summary",SUM($BD45:BM45),0)</f>
        <v>0</v>
      </c>
      <c r="BO45" s="660">
        <f ca="1">IF(BO$23="Summary",SUM($BD45:BN45),0)</f>
        <v>0</v>
      </c>
      <c r="BP45" s="660">
        <f ca="1">IF(BP$23="Summary",SUM($BD45:BO45),0)</f>
        <v>0</v>
      </c>
      <c r="BQ45" s="660">
        <f t="shared" ca="1" si="23"/>
        <v>0</v>
      </c>
      <c r="BR45" s="660">
        <f t="shared" ca="1" si="24"/>
        <v>0</v>
      </c>
      <c r="BS45" s="660">
        <f t="shared" ca="1" si="25"/>
        <v>0</v>
      </c>
      <c r="BT45" s="660">
        <f t="shared" ca="1" si="26"/>
        <v>0</v>
      </c>
      <c r="BU45" s="660">
        <f t="shared" ca="1" si="27"/>
        <v>0</v>
      </c>
      <c r="BV45" s="660">
        <f t="shared" ca="1" si="28"/>
        <v>0</v>
      </c>
      <c r="BW45" s="660">
        <f t="shared" ca="1" si="29"/>
        <v>0</v>
      </c>
      <c r="BX45" s="660">
        <f t="shared" ca="1" si="30"/>
        <v>0</v>
      </c>
      <c r="BY45" s="660">
        <f t="shared" ca="1" si="31"/>
        <v>0</v>
      </c>
      <c r="BZ45" s="660">
        <f t="shared" ca="1" si="32"/>
        <v>0</v>
      </c>
      <c r="CA45" s="660">
        <f t="shared" ca="1" si="33"/>
        <v>0</v>
      </c>
      <c r="CB45" s="660">
        <f t="shared" ca="1" si="34"/>
        <v>0</v>
      </c>
      <c r="CC45" s="660">
        <f t="shared" ca="1" si="35"/>
        <v>0</v>
      </c>
      <c r="CD45" s="660">
        <f t="shared" ca="1" si="36"/>
        <v>0</v>
      </c>
      <c r="CE45" s="660">
        <f t="shared" ca="1" si="37"/>
        <v>0</v>
      </c>
      <c r="CF45" s="660">
        <f t="shared" ca="1" si="38"/>
        <v>0</v>
      </c>
      <c r="CG45" s="660">
        <f t="shared" ca="1" si="39"/>
        <v>0</v>
      </c>
      <c r="CH45" s="660">
        <f t="shared" ca="1" si="40"/>
        <v>0</v>
      </c>
      <c r="CI45" s="660">
        <f t="shared" ca="1" si="41"/>
        <v>0</v>
      </c>
      <c r="CJ45" s="660">
        <f t="shared" ca="1" si="42"/>
        <v>0</v>
      </c>
      <c r="CK45" s="660">
        <f t="shared" ca="1" si="43"/>
        <v>0</v>
      </c>
      <c r="CL45" s="660">
        <f t="shared" ca="1" si="44"/>
        <v>0</v>
      </c>
      <c r="CM45" s="660">
        <f t="shared" ca="1" si="45"/>
        <v>0</v>
      </c>
      <c r="CN45" s="660">
        <f t="shared" ca="1" si="46"/>
        <v>0</v>
      </c>
      <c r="CO45" s="660">
        <f t="shared" ca="1" si="47"/>
        <v>0</v>
      </c>
      <c r="CP45" s="660">
        <f t="shared" ca="1" si="48"/>
        <v>0</v>
      </c>
      <c r="CQ45" s="660">
        <f t="shared" ca="1" si="49"/>
        <v>0</v>
      </c>
      <c r="CR45" s="660">
        <f t="shared" ca="1" si="50"/>
        <v>0</v>
      </c>
      <c r="CS45" s="660">
        <f t="shared" ca="1" si="51"/>
        <v>0</v>
      </c>
      <c r="CT45" s="660">
        <f t="shared" ca="1" si="52"/>
        <v>0</v>
      </c>
      <c r="CU45" s="660">
        <f t="shared" ca="1" si="53"/>
        <v>0</v>
      </c>
      <c r="CV45" s="660">
        <f t="shared" ca="1" si="54"/>
        <v>0</v>
      </c>
      <c r="CW45" s="660">
        <f t="shared" ca="1" si="55"/>
        <v>0</v>
      </c>
      <c r="CX45" s="143"/>
    </row>
    <row r="46" spans="2:102" x14ac:dyDescent="0.25">
      <c r="B46" s="2122"/>
      <c r="C46" s="227"/>
      <c r="D46" s="2917"/>
      <c r="E46" s="2918"/>
      <c r="F46" s="630"/>
      <c r="G46" s="2123"/>
      <c r="H46" s="1331">
        <v>0</v>
      </c>
      <c r="I46" s="665">
        <f t="shared" si="56"/>
        <v>0</v>
      </c>
      <c r="J46" s="2124"/>
      <c r="K46" s="2124"/>
      <c r="L46" s="2124"/>
      <c r="M46" s="2125"/>
      <c r="N46" s="924"/>
      <c r="O46" s="664"/>
      <c r="P46" s="664"/>
      <c r="Q46" s="925"/>
      <c r="R46" s="1332"/>
      <c r="S46" s="664"/>
      <c r="T46" s="664"/>
      <c r="U46" s="919"/>
      <c r="V46" s="1333"/>
      <c r="W46" s="664"/>
      <c r="X46" s="664"/>
      <c r="Y46" s="925"/>
      <c r="Z46" s="921"/>
      <c r="AA46" s="664"/>
      <c r="AB46" s="1328"/>
      <c r="AC46" s="919"/>
      <c r="AD46" s="924"/>
      <c r="AE46" s="664"/>
      <c r="AF46" s="664"/>
      <c r="AG46" s="925"/>
      <c r="AH46" s="921"/>
      <c r="AI46" s="664"/>
      <c r="AJ46" s="664"/>
      <c r="AK46" s="919"/>
      <c r="AL46" s="924"/>
      <c r="AM46" s="664"/>
      <c r="AN46" s="664"/>
      <c r="AO46" s="925"/>
      <c r="AP46" s="921"/>
      <c r="AQ46" s="664"/>
      <c r="AR46" s="664"/>
      <c r="AS46" s="919"/>
      <c r="AT46" s="924"/>
      <c r="AU46" s="664"/>
      <c r="AV46" s="664"/>
      <c r="AW46" s="925"/>
      <c r="AX46" s="927">
        <f t="shared" ca="1" si="20"/>
        <v>0</v>
      </c>
      <c r="AY46" s="670" t="str">
        <f t="shared" ca="1" si="15"/>
        <v/>
      </c>
      <c r="AZ46" s="930" t="str">
        <f t="shared" si="16"/>
        <v/>
      </c>
      <c r="BA46" s="932">
        <f t="shared" ca="1" si="21"/>
        <v>0</v>
      </c>
      <c r="BB46" s="670" t="str">
        <f t="shared" ca="1" si="17"/>
        <v/>
      </c>
      <c r="BC46" s="935" t="str">
        <f t="shared" ca="1" si="18"/>
        <v/>
      </c>
      <c r="BD46" s="933"/>
      <c r="BE46" s="660">
        <f t="shared" ca="1" si="22"/>
        <v>0</v>
      </c>
      <c r="BF46" s="660">
        <f ca="1">IF(BF$23="Summary",SUM($BD46:BE46),0)</f>
        <v>0</v>
      </c>
      <c r="BG46" s="660">
        <f ca="1">IF(BG$23="Summary",SUM($BD46:BF46),0)</f>
        <v>0</v>
      </c>
      <c r="BH46" s="660">
        <f ca="1">IF(BH$23="Summary",SUM($BD46:BG46),0)</f>
        <v>0</v>
      </c>
      <c r="BI46" s="660">
        <f ca="1">IF(BI$23="Summary",SUM($BD46:BH46),0)</f>
        <v>0</v>
      </c>
      <c r="BJ46" s="660">
        <f ca="1">IF(BJ$23="Summary",SUM($BD46:BI46),0)</f>
        <v>0</v>
      </c>
      <c r="BK46" s="660">
        <f ca="1">IF(BK$23="Summary",SUM($BD46:BJ46),0)</f>
        <v>0</v>
      </c>
      <c r="BL46" s="660">
        <f ca="1">IF(BL$23="Summary",SUM($BD46:BK46),0)</f>
        <v>0</v>
      </c>
      <c r="BM46" s="660">
        <f ca="1">IF(BM$23="Summary",SUM($BD46:BL46),0)</f>
        <v>0</v>
      </c>
      <c r="BN46" s="660">
        <f ca="1">IF(BN$23="Summary",SUM($BD46:BM46),0)</f>
        <v>0</v>
      </c>
      <c r="BO46" s="660">
        <f ca="1">IF(BO$23="Summary",SUM($BD46:BN46),0)</f>
        <v>0</v>
      </c>
      <c r="BP46" s="660">
        <f ca="1">IF(BP$23="Summary",SUM($BD46:BO46),0)</f>
        <v>0</v>
      </c>
      <c r="BQ46" s="660">
        <f t="shared" ca="1" si="23"/>
        <v>0</v>
      </c>
      <c r="BR46" s="660">
        <f t="shared" ca="1" si="24"/>
        <v>0</v>
      </c>
      <c r="BS46" s="660">
        <f t="shared" ca="1" si="25"/>
        <v>0</v>
      </c>
      <c r="BT46" s="660">
        <f t="shared" ca="1" si="26"/>
        <v>0</v>
      </c>
      <c r="BU46" s="660">
        <f t="shared" ca="1" si="27"/>
        <v>0</v>
      </c>
      <c r="BV46" s="660">
        <f t="shared" ca="1" si="28"/>
        <v>0</v>
      </c>
      <c r="BW46" s="660">
        <f t="shared" ca="1" si="29"/>
        <v>0</v>
      </c>
      <c r="BX46" s="660">
        <f t="shared" ca="1" si="30"/>
        <v>0</v>
      </c>
      <c r="BY46" s="660">
        <f t="shared" ca="1" si="31"/>
        <v>0</v>
      </c>
      <c r="BZ46" s="660">
        <f t="shared" ca="1" si="32"/>
        <v>0</v>
      </c>
      <c r="CA46" s="660">
        <f t="shared" ca="1" si="33"/>
        <v>0</v>
      </c>
      <c r="CB46" s="660">
        <f t="shared" ca="1" si="34"/>
        <v>0</v>
      </c>
      <c r="CC46" s="660">
        <f t="shared" ca="1" si="35"/>
        <v>0</v>
      </c>
      <c r="CD46" s="660">
        <f t="shared" ca="1" si="36"/>
        <v>0</v>
      </c>
      <c r="CE46" s="660">
        <f t="shared" ca="1" si="37"/>
        <v>0</v>
      </c>
      <c r="CF46" s="660">
        <f t="shared" ca="1" si="38"/>
        <v>0</v>
      </c>
      <c r="CG46" s="660">
        <f t="shared" ca="1" si="39"/>
        <v>0</v>
      </c>
      <c r="CH46" s="660">
        <f t="shared" ca="1" si="40"/>
        <v>0</v>
      </c>
      <c r="CI46" s="660">
        <f t="shared" ca="1" si="41"/>
        <v>0</v>
      </c>
      <c r="CJ46" s="660">
        <f t="shared" ca="1" si="42"/>
        <v>0</v>
      </c>
      <c r="CK46" s="660">
        <f t="shared" ca="1" si="43"/>
        <v>0</v>
      </c>
      <c r="CL46" s="660">
        <f t="shared" ca="1" si="44"/>
        <v>0</v>
      </c>
      <c r="CM46" s="660">
        <f t="shared" ca="1" si="45"/>
        <v>0</v>
      </c>
      <c r="CN46" s="660">
        <f t="shared" ca="1" si="46"/>
        <v>0</v>
      </c>
      <c r="CO46" s="660">
        <f t="shared" ca="1" si="47"/>
        <v>0</v>
      </c>
      <c r="CP46" s="660">
        <f t="shared" ca="1" si="48"/>
        <v>0</v>
      </c>
      <c r="CQ46" s="660">
        <f t="shared" ca="1" si="49"/>
        <v>0</v>
      </c>
      <c r="CR46" s="660">
        <f t="shared" ca="1" si="50"/>
        <v>0</v>
      </c>
      <c r="CS46" s="660">
        <f t="shared" ca="1" si="51"/>
        <v>0</v>
      </c>
      <c r="CT46" s="660">
        <f t="shared" ca="1" si="52"/>
        <v>0</v>
      </c>
      <c r="CU46" s="660">
        <f t="shared" ca="1" si="53"/>
        <v>0</v>
      </c>
      <c r="CV46" s="660">
        <f t="shared" ca="1" si="54"/>
        <v>0</v>
      </c>
      <c r="CW46" s="660">
        <f t="shared" ca="1" si="55"/>
        <v>0</v>
      </c>
      <c r="CX46" s="143"/>
    </row>
    <row r="47" spans="2:102" x14ac:dyDescent="0.25">
      <c r="B47" s="2122"/>
      <c r="C47" s="227"/>
      <c r="D47" s="2917"/>
      <c r="E47" s="2918"/>
      <c r="F47" s="630"/>
      <c r="G47" s="2123"/>
      <c r="H47" s="1331">
        <v>0</v>
      </c>
      <c r="I47" s="665">
        <f t="shared" si="56"/>
        <v>0</v>
      </c>
      <c r="J47" s="2124"/>
      <c r="K47" s="2124"/>
      <c r="L47" s="2124"/>
      <c r="M47" s="2125"/>
      <c r="N47" s="924"/>
      <c r="O47" s="664"/>
      <c r="P47" s="664"/>
      <c r="Q47" s="925"/>
      <c r="R47" s="1332"/>
      <c r="S47" s="664"/>
      <c r="T47" s="664"/>
      <c r="U47" s="919"/>
      <c r="V47" s="1333"/>
      <c r="W47" s="664"/>
      <c r="X47" s="664"/>
      <c r="Y47" s="925"/>
      <c r="Z47" s="921"/>
      <c r="AA47" s="664"/>
      <c r="AB47" s="1328"/>
      <c r="AC47" s="919"/>
      <c r="AD47" s="924"/>
      <c r="AE47" s="664"/>
      <c r="AF47" s="664"/>
      <c r="AG47" s="925"/>
      <c r="AH47" s="921"/>
      <c r="AI47" s="664"/>
      <c r="AJ47" s="664"/>
      <c r="AK47" s="919"/>
      <c r="AL47" s="924"/>
      <c r="AM47" s="664"/>
      <c r="AN47" s="664"/>
      <c r="AO47" s="925"/>
      <c r="AP47" s="921"/>
      <c r="AQ47" s="664"/>
      <c r="AR47" s="664"/>
      <c r="AS47" s="919"/>
      <c r="AT47" s="924"/>
      <c r="AU47" s="664"/>
      <c r="AV47" s="664"/>
      <c r="AW47" s="925"/>
      <c r="AX47" s="927">
        <f t="shared" ca="1" si="20"/>
        <v>0</v>
      </c>
      <c r="AY47" s="670" t="str">
        <f t="shared" ca="1" si="15"/>
        <v/>
      </c>
      <c r="AZ47" s="930" t="str">
        <f t="shared" si="16"/>
        <v/>
      </c>
      <c r="BA47" s="932">
        <f t="shared" ca="1" si="21"/>
        <v>0</v>
      </c>
      <c r="BB47" s="670" t="str">
        <f t="shared" ca="1" si="17"/>
        <v/>
      </c>
      <c r="BC47" s="935" t="str">
        <f t="shared" ca="1" si="18"/>
        <v/>
      </c>
      <c r="BD47" s="933"/>
      <c r="BE47" s="660">
        <f t="shared" ca="1" si="22"/>
        <v>0</v>
      </c>
      <c r="BF47" s="660">
        <f ca="1">IF(BF$23="Summary",SUM($BD47:BE47),0)</f>
        <v>0</v>
      </c>
      <c r="BG47" s="660">
        <f ca="1">IF(BG$23="Summary",SUM($BD47:BF47),0)</f>
        <v>0</v>
      </c>
      <c r="BH47" s="660">
        <f ca="1">IF(BH$23="Summary",SUM($BD47:BG47),0)</f>
        <v>0</v>
      </c>
      <c r="BI47" s="660">
        <f ca="1">IF(BI$23="Summary",SUM($BD47:BH47),0)</f>
        <v>0</v>
      </c>
      <c r="BJ47" s="660">
        <f ca="1">IF(BJ$23="Summary",SUM($BD47:BI47),0)</f>
        <v>0</v>
      </c>
      <c r="BK47" s="660">
        <f ca="1">IF(BK$23="Summary",SUM($BD47:BJ47),0)</f>
        <v>0</v>
      </c>
      <c r="BL47" s="660">
        <f ca="1">IF(BL$23="Summary",SUM($BD47:BK47),0)</f>
        <v>0</v>
      </c>
      <c r="BM47" s="660">
        <f ca="1">IF(BM$23="Summary",SUM($BD47:BL47),0)</f>
        <v>0</v>
      </c>
      <c r="BN47" s="660">
        <f ca="1">IF(BN$23="Summary",SUM($BD47:BM47),0)</f>
        <v>0</v>
      </c>
      <c r="BO47" s="660">
        <f ca="1">IF(BO$23="Summary",SUM($BD47:BN47),0)</f>
        <v>0</v>
      </c>
      <c r="BP47" s="660">
        <f ca="1">IF(BP$23="Summary",SUM($BD47:BO47),0)</f>
        <v>0</v>
      </c>
      <c r="BQ47" s="660">
        <f t="shared" ca="1" si="23"/>
        <v>0</v>
      </c>
      <c r="BR47" s="660">
        <f t="shared" ca="1" si="24"/>
        <v>0</v>
      </c>
      <c r="BS47" s="660">
        <f t="shared" ca="1" si="25"/>
        <v>0</v>
      </c>
      <c r="BT47" s="660">
        <f t="shared" ca="1" si="26"/>
        <v>0</v>
      </c>
      <c r="BU47" s="660">
        <f t="shared" ca="1" si="27"/>
        <v>0</v>
      </c>
      <c r="BV47" s="660">
        <f t="shared" ca="1" si="28"/>
        <v>0</v>
      </c>
      <c r="BW47" s="660">
        <f t="shared" ca="1" si="29"/>
        <v>0</v>
      </c>
      <c r="BX47" s="660">
        <f t="shared" ca="1" si="30"/>
        <v>0</v>
      </c>
      <c r="BY47" s="660">
        <f t="shared" ca="1" si="31"/>
        <v>0</v>
      </c>
      <c r="BZ47" s="660">
        <f t="shared" ca="1" si="32"/>
        <v>0</v>
      </c>
      <c r="CA47" s="660">
        <f t="shared" ca="1" si="33"/>
        <v>0</v>
      </c>
      <c r="CB47" s="660">
        <f t="shared" ca="1" si="34"/>
        <v>0</v>
      </c>
      <c r="CC47" s="660">
        <f t="shared" ca="1" si="35"/>
        <v>0</v>
      </c>
      <c r="CD47" s="660">
        <f t="shared" ca="1" si="36"/>
        <v>0</v>
      </c>
      <c r="CE47" s="660">
        <f t="shared" ca="1" si="37"/>
        <v>0</v>
      </c>
      <c r="CF47" s="660">
        <f t="shared" ca="1" si="38"/>
        <v>0</v>
      </c>
      <c r="CG47" s="660">
        <f t="shared" ca="1" si="39"/>
        <v>0</v>
      </c>
      <c r="CH47" s="660">
        <f t="shared" ca="1" si="40"/>
        <v>0</v>
      </c>
      <c r="CI47" s="660">
        <f t="shared" ca="1" si="41"/>
        <v>0</v>
      </c>
      <c r="CJ47" s="660">
        <f t="shared" ca="1" si="42"/>
        <v>0</v>
      </c>
      <c r="CK47" s="660">
        <f t="shared" ca="1" si="43"/>
        <v>0</v>
      </c>
      <c r="CL47" s="660">
        <f t="shared" ca="1" si="44"/>
        <v>0</v>
      </c>
      <c r="CM47" s="660">
        <f t="shared" ca="1" si="45"/>
        <v>0</v>
      </c>
      <c r="CN47" s="660">
        <f t="shared" ca="1" si="46"/>
        <v>0</v>
      </c>
      <c r="CO47" s="660">
        <f t="shared" ca="1" si="47"/>
        <v>0</v>
      </c>
      <c r="CP47" s="660">
        <f t="shared" ca="1" si="48"/>
        <v>0</v>
      </c>
      <c r="CQ47" s="660">
        <f t="shared" ca="1" si="49"/>
        <v>0</v>
      </c>
      <c r="CR47" s="660">
        <f t="shared" ca="1" si="50"/>
        <v>0</v>
      </c>
      <c r="CS47" s="660">
        <f t="shared" ca="1" si="51"/>
        <v>0</v>
      </c>
      <c r="CT47" s="660">
        <f t="shared" ca="1" si="52"/>
        <v>0</v>
      </c>
      <c r="CU47" s="660">
        <f t="shared" ca="1" si="53"/>
        <v>0</v>
      </c>
      <c r="CV47" s="660">
        <f t="shared" ca="1" si="54"/>
        <v>0</v>
      </c>
      <c r="CW47" s="660">
        <f t="shared" ca="1" si="55"/>
        <v>0</v>
      </c>
      <c r="CX47" s="143"/>
    </row>
    <row r="48" spans="2:102" x14ac:dyDescent="0.25">
      <c r="B48" s="2122"/>
      <c r="C48" s="227"/>
      <c r="D48" s="2917"/>
      <c r="E48" s="2918"/>
      <c r="F48" s="630"/>
      <c r="G48" s="2123"/>
      <c r="H48" s="1331">
        <v>0</v>
      </c>
      <c r="I48" s="665">
        <f t="shared" si="56"/>
        <v>0</v>
      </c>
      <c r="J48" s="2124"/>
      <c r="K48" s="2124"/>
      <c r="L48" s="2124"/>
      <c r="M48" s="2125"/>
      <c r="N48" s="924"/>
      <c r="O48" s="664"/>
      <c r="P48" s="664"/>
      <c r="Q48" s="925"/>
      <c r="R48" s="1332"/>
      <c r="S48" s="664"/>
      <c r="T48" s="664"/>
      <c r="U48" s="919"/>
      <c r="V48" s="1333"/>
      <c r="W48" s="664"/>
      <c r="X48" s="664"/>
      <c r="Y48" s="925"/>
      <c r="Z48" s="921"/>
      <c r="AA48" s="664"/>
      <c r="AB48" s="1328"/>
      <c r="AC48" s="919"/>
      <c r="AD48" s="924"/>
      <c r="AE48" s="664"/>
      <c r="AF48" s="664"/>
      <c r="AG48" s="925"/>
      <c r="AH48" s="921"/>
      <c r="AI48" s="664"/>
      <c r="AJ48" s="664"/>
      <c r="AK48" s="919"/>
      <c r="AL48" s="924"/>
      <c r="AM48" s="664"/>
      <c r="AN48" s="664"/>
      <c r="AO48" s="925"/>
      <c r="AP48" s="921"/>
      <c r="AQ48" s="664"/>
      <c r="AR48" s="664"/>
      <c r="AS48" s="919"/>
      <c r="AT48" s="924"/>
      <c r="AU48" s="664"/>
      <c r="AV48" s="664"/>
      <c r="AW48" s="925"/>
      <c r="AX48" s="927">
        <f t="shared" ca="1" si="20"/>
        <v>0</v>
      </c>
      <c r="AY48" s="670" t="str">
        <f t="shared" ca="1" si="15"/>
        <v/>
      </c>
      <c r="AZ48" s="930" t="str">
        <f t="shared" si="16"/>
        <v/>
      </c>
      <c r="BA48" s="932">
        <f t="shared" ca="1" si="21"/>
        <v>0</v>
      </c>
      <c r="BB48" s="670" t="str">
        <f t="shared" ca="1" si="17"/>
        <v/>
      </c>
      <c r="BC48" s="935" t="str">
        <f t="shared" ca="1" si="18"/>
        <v/>
      </c>
      <c r="BD48" s="933"/>
      <c r="BE48" s="660">
        <f t="shared" ca="1" si="22"/>
        <v>0</v>
      </c>
      <c r="BF48" s="660">
        <f ca="1">IF(BF$23="Summary",SUM($BD48:BE48),0)</f>
        <v>0</v>
      </c>
      <c r="BG48" s="660">
        <f ca="1">IF(BG$23="Summary",SUM($BD48:BF48),0)</f>
        <v>0</v>
      </c>
      <c r="BH48" s="660">
        <f ca="1">IF(BH$23="Summary",SUM($BD48:BG48),0)</f>
        <v>0</v>
      </c>
      <c r="BI48" s="660">
        <f ca="1">IF(BI$23="Summary",SUM($BD48:BH48),0)</f>
        <v>0</v>
      </c>
      <c r="BJ48" s="660">
        <f ca="1">IF(BJ$23="Summary",SUM($BD48:BI48),0)</f>
        <v>0</v>
      </c>
      <c r="BK48" s="660">
        <f ca="1">IF(BK$23="Summary",SUM($BD48:BJ48),0)</f>
        <v>0</v>
      </c>
      <c r="BL48" s="660">
        <f ca="1">IF(BL$23="Summary",SUM($BD48:BK48),0)</f>
        <v>0</v>
      </c>
      <c r="BM48" s="660">
        <f ca="1">IF(BM$23="Summary",SUM($BD48:BL48),0)</f>
        <v>0</v>
      </c>
      <c r="BN48" s="660">
        <f ca="1">IF(BN$23="Summary",SUM($BD48:BM48),0)</f>
        <v>0</v>
      </c>
      <c r="BO48" s="660">
        <f ca="1">IF(BO$23="Summary",SUM($BD48:BN48),0)</f>
        <v>0</v>
      </c>
      <c r="BP48" s="660">
        <f ca="1">IF(BP$23="Summary",SUM($BD48:BO48),0)</f>
        <v>0</v>
      </c>
      <c r="BQ48" s="660">
        <f t="shared" ca="1" si="23"/>
        <v>0</v>
      </c>
      <c r="BR48" s="660">
        <f t="shared" ca="1" si="24"/>
        <v>0</v>
      </c>
      <c r="BS48" s="660">
        <f t="shared" ca="1" si="25"/>
        <v>0</v>
      </c>
      <c r="BT48" s="660">
        <f t="shared" ca="1" si="26"/>
        <v>0</v>
      </c>
      <c r="BU48" s="660">
        <f t="shared" ca="1" si="27"/>
        <v>0</v>
      </c>
      <c r="BV48" s="660">
        <f t="shared" ca="1" si="28"/>
        <v>0</v>
      </c>
      <c r="BW48" s="660">
        <f t="shared" ca="1" si="29"/>
        <v>0</v>
      </c>
      <c r="BX48" s="660">
        <f t="shared" ca="1" si="30"/>
        <v>0</v>
      </c>
      <c r="BY48" s="660">
        <f t="shared" ca="1" si="31"/>
        <v>0</v>
      </c>
      <c r="BZ48" s="660">
        <f t="shared" ca="1" si="32"/>
        <v>0</v>
      </c>
      <c r="CA48" s="660">
        <f t="shared" ca="1" si="33"/>
        <v>0</v>
      </c>
      <c r="CB48" s="660">
        <f t="shared" ca="1" si="34"/>
        <v>0</v>
      </c>
      <c r="CC48" s="660">
        <f t="shared" ca="1" si="35"/>
        <v>0</v>
      </c>
      <c r="CD48" s="660">
        <f t="shared" ca="1" si="36"/>
        <v>0</v>
      </c>
      <c r="CE48" s="660">
        <f t="shared" ca="1" si="37"/>
        <v>0</v>
      </c>
      <c r="CF48" s="660">
        <f t="shared" ca="1" si="38"/>
        <v>0</v>
      </c>
      <c r="CG48" s="660">
        <f t="shared" ca="1" si="39"/>
        <v>0</v>
      </c>
      <c r="CH48" s="660">
        <f t="shared" ca="1" si="40"/>
        <v>0</v>
      </c>
      <c r="CI48" s="660">
        <f t="shared" ca="1" si="41"/>
        <v>0</v>
      </c>
      <c r="CJ48" s="660">
        <f t="shared" ca="1" si="42"/>
        <v>0</v>
      </c>
      <c r="CK48" s="660">
        <f t="shared" ca="1" si="43"/>
        <v>0</v>
      </c>
      <c r="CL48" s="660">
        <f t="shared" ca="1" si="44"/>
        <v>0</v>
      </c>
      <c r="CM48" s="660">
        <f t="shared" ca="1" si="45"/>
        <v>0</v>
      </c>
      <c r="CN48" s="660">
        <f t="shared" ca="1" si="46"/>
        <v>0</v>
      </c>
      <c r="CO48" s="660">
        <f t="shared" ca="1" si="47"/>
        <v>0</v>
      </c>
      <c r="CP48" s="660">
        <f t="shared" ca="1" si="48"/>
        <v>0</v>
      </c>
      <c r="CQ48" s="660">
        <f t="shared" ca="1" si="49"/>
        <v>0</v>
      </c>
      <c r="CR48" s="660">
        <f t="shared" ca="1" si="50"/>
        <v>0</v>
      </c>
      <c r="CS48" s="660">
        <f t="shared" ca="1" si="51"/>
        <v>0</v>
      </c>
      <c r="CT48" s="660">
        <f t="shared" ca="1" si="52"/>
        <v>0</v>
      </c>
      <c r="CU48" s="660">
        <f t="shared" ca="1" si="53"/>
        <v>0</v>
      </c>
      <c r="CV48" s="660">
        <f t="shared" ca="1" si="54"/>
        <v>0</v>
      </c>
      <c r="CW48" s="660">
        <f t="shared" ca="1" si="55"/>
        <v>0</v>
      </c>
      <c r="CX48" s="143"/>
    </row>
    <row r="49" spans="2:102" x14ac:dyDescent="0.25">
      <c r="B49" s="2122"/>
      <c r="C49" s="227"/>
      <c r="D49" s="2917"/>
      <c r="E49" s="2918"/>
      <c r="F49" s="630"/>
      <c r="G49" s="2123"/>
      <c r="H49" s="1331">
        <v>0</v>
      </c>
      <c r="I49" s="665">
        <f t="shared" si="56"/>
        <v>0</v>
      </c>
      <c r="J49" s="2124"/>
      <c r="K49" s="2124"/>
      <c r="L49" s="2124"/>
      <c r="M49" s="2125"/>
      <c r="N49" s="924"/>
      <c r="O49" s="664"/>
      <c r="P49" s="664"/>
      <c r="Q49" s="925"/>
      <c r="R49" s="1332"/>
      <c r="S49" s="664"/>
      <c r="T49" s="664"/>
      <c r="U49" s="919"/>
      <c r="V49" s="1333"/>
      <c r="W49" s="664"/>
      <c r="X49" s="664"/>
      <c r="Y49" s="925"/>
      <c r="Z49" s="921"/>
      <c r="AA49" s="664"/>
      <c r="AB49" s="1328"/>
      <c r="AC49" s="919"/>
      <c r="AD49" s="924"/>
      <c r="AE49" s="664"/>
      <c r="AF49" s="664"/>
      <c r="AG49" s="925"/>
      <c r="AH49" s="921"/>
      <c r="AI49" s="664"/>
      <c r="AJ49" s="664"/>
      <c r="AK49" s="919"/>
      <c r="AL49" s="924"/>
      <c r="AM49" s="664"/>
      <c r="AN49" s="664"/>
      <c r="AO49" s="925"/>
      <c r="AP49" s="921"/>
      <c r="AQ49" s="664"/>
      <c r="AR49" s="664"/>
      <c r="AS49" s="919"/>
      <c r="AT49" s="924"/>
      <c r="AU49" s="664"/>
      <c r="AV49" s="664"/>
      <c r="AW49" s="925"/>
      <c r="AX49" s="927">
        <f t="shared" ca="1" si="20"/>
        <v>0</v>
      </c>
      <c r="AY49" s="670" t="str">
        <f t="shared" ca="1" si="15"/>
        <v/>
      </c>
      <c r="AZ49" s="930" t="str">
        <f t="shared" si="16"/>
        <v/>
      </c>
      <c r="BA49" s="932">
        <f t="shared" ca="1" si="21"/>
        <v>0</v>
      </c>
      <c r="BB49" s="670" t="str">
        <f t="shared" ca="1" si="17"/>
        <v/>
      </c>
      <c r="BC49" s="935" t="str">
        <f t="shared" ca="1" si="18"/>
        <v/>
      </c>
      <c r="BD49" s="933"/>
      <c r="BE49" s="660">
        <f t="shared" ca="1" si="22"/>
        <v>0</v>
      </c>
      <c r="BF49" s="660">
        <f ca="1">IF(BF$23="Summary",SUM($BD49:BE49),0)</f>
        <v>0</v>
      </c>
      <c r="BG49" s="660">
        <f ca="1">IF(BG$23="Summary",SUM($BD49:BF49),0)</f>
        <v>0</v>
      </c>
      <c r="BH49" s="660">
        <f ca="1">IF(BH$23="Summary",SUM($BD49:BG49),0)</f>
        <v>0</v>
      </c>
      <c r="BI49" s="660">
        <f ca="1">IF(BI$23="Summary",SUM($BD49:BH49),0)</f>
        <v>0</v>
      </c>
      <c r="BJ49" s="660">
        <f ca="1">IF(BJ$23="Summary",SUM($BD49:BI49),0)</f>
        <v>0</v>
      </c>
      <c r="BK49" s="660">
        <f ca="1">IF(BK$23="Summary",SUM($BD49:BJ49),0)</f>
        <v>0</v>
      </c>
      <c r="BL49" s="660">
        <f ca="1">IF(BL$23="Summary",SUM($BD49:BK49),0)</f>
        <v>0</v>
      </c>
      <c r="BM49" s="660">
        <f ca="1">IF(BM$23="Summary",SUM($BD49:BL49),0)</f>
        <v>0</v>
      </c>
      <c r="BN49" s="660">
        <f ca="1">IF(BN$23="Summary",SUM($BD49:BM49),0)</f>
        <v>0</v>
      </c>
      <c r="BO49" s="660">
        <f ca="1">IF(BO$23="Summary",SUM($BD49:BN49),0)</f>
        <v>0</v>
      </c>
      <c r="BP49" s="660">
        <f ca="1">IF(BP$23="Summary",SUM($BD49:BO49),0)</f>
        <v>0</v>
      </c>
      <c r="BQ49" s="660">
        <f t="shared" ca="1" si="23"/>
        <v>0</v>
      </c>
      <c r="BR49" s="660">
        <f t="shared" ca="1" si="24"/>
        <v>0</v>
      </c>
      <c r="BS49" s="660">
        <f t="shared" ca="1" si="25"/>
        <v>0</v>
      </c>
      <c r="BT49" s="660">
        <f t="shared" ca="1" si="26"/>
        <v>0</v>
      </c>
      <c r="BU49" s="660">
        <f t="shared" ca="1" si="27"/>
        <v>0</v>
      </c>
      <c r="BV49" s="660">
        <f t="shared" ca="1" si="28"/>
        <v>0</v>
      </c>
      <c r="BW49" s="660">
        <f t="shared" ca="1" si="29"/>
        <v>0</v>
      </c>
      <c r="BX49" s="660">
        <f t="shared" ca="1" si="30"/>
        <v>0</v>
      </c>
      <c r="BY49" s="660">
        <f t="shared" ca="1" si="31"/>
        <v>0</v>
      </c>
      <c r="BZ49" s="660">
        <f t="shared" ca="1" si="32"/>
        <v>0</v>
      </c>
      <c r="CA49" s="660">
        <f t="shared" ca="1" si="33"/>
        <v>0</v>
      </c>
      <c r="CB49" s="660">
        <f t="shared" ca="1" si="34"/>
        <v>0</v>
      </c>
      <c r="CC49" s="660">
        <f t="shared" ca="1" si="35"/>
        <v>0</v>
      </c>
      <c r="CD49" s="660">
        <f t="shared" ca="1" si="36"/>
        <v>0</v>
      </c>
      <c r="CE49" s="660">
        <f t="shared" ca="1" si="37"/>
        <v>0</v>
      </c>
      <c r="CF49" s="660">
        <f t="shared" ca="1" si="38"/>
        <v>0</v>
      </c>
      <c r="CG49" s="660">
        <f t="shared" ca="1" si="39"/>
        <v>0</v>
      </c>
      <c r="CH49" s="660">
        <f t="shared" ca="1" si="40"/>
        <v>0</v>
      </c>
      <c r="CI49" s="660">
        <f t="shared" ca="1" si="41"/>
        <v>0</v>
      </c>
      <c r="CJ49" s="660">
        <f t="shared" ca="1" si="42"/>
        <v>0</v>
      </c>
      <c r="CK49" s="660">
        <f t="shared" ca="1" si="43"/>
        <v>0</v>
      </c>
      <c r="CL49" s="660">
        <f t="shared" ca="1" si="44"/>
        <v>0</v>
      </c>
      <c r="CM49" s="660">
        <f t="shared" ca="1" si="45"/>
        <v>0</v>
      </c>
      <c r="CN49" s="660">
        <f t="shared" ca="1" si="46"/>
        <v>0</v>
      </c>
      <c r="CO49" s="660">
        <f t="shared" ca="1" si="47"/>
        <v>0</v>
      </c>
      <c r="CP49" s="660">
        <f t="shared" ca="1" si="48"/>
        <v>0</v>
      </c>
      <c r="CQ49" s="660">
        <f t="shared" ca="1" si="49"/>
        <v>0</v>
      </c>
      <c r="CR49" s="660">
        <f t="shared" ca="1" si="50"/>
        <v>0</v>
      </c>
      <c r="CS49" s="660">
        <f t="shared" ca="1" si="51"/>
        <v>0</v>
      </c>
      <c r="CT49" s="660">
        <f t="shared" ca="1" si="52"/>
        <v>0</v>
      </c>
      <c r="CU49" s="660">
        <f t="shared" ca="1" si="53"/>
        <v>0</v>
      </c>
      <c r="CV49" s="660">
        <f t="shared" ca="1" si="54"/>
        <v>0</v>
      </c>
      <c r="CW49" s="660">
        <f t="shared" ca="1" si="55"/>
        <v>0</v>
      </c>
      <c r="CX49" s="143"/>
    </row>
    <row r="50" spans="2:102" x14ac:dyDescent="0.25">
      <c r="B50" s="2122"/>
      <c r="C50" s="227"/>
      <c r="D50" s="2917"/>
      <c r="E50" s="2918"/>
      <c r="F50" s="630"/>
      <c r="G50" s="2123"/>
      <c r="H50" s="1331">
        <v>0</v>
      </c>
      <c r="I50" s="665">
        <f t="shared" si="56"/>
        <v>0</v>
      </c>
      <c r="J50" s="2124"/>
      <c r="K50" s="2124"/>
      <c r="L50" s="2124"/>
      <c r="M50" s="2125"/>
      <c r="N50" s="924"/>
      <c r="O50" s="664"/>
      <c r="P50" s="664"/>
      <c r="Q50" s="925"/>
      <c r="R50" s="1332"/>
      <c r="S50" s="664"/>
      <c r="T50" s="664"/>
      <c r="U50" s="919"/>
      <c r="V50" s="1333"/>
      <c r="W50" s="664"/>
      <c r="X50" s="664"/>
      <c r="Y50" s="925"/>
      <c r="Z50" s="921"/>
      <c r="AA50" s="664"/>
      <c r="AB50" s="1328"/>
      <c r="AC50" s="919"/>
      <c r="AD50" s="924"/>
      <c r="AE50" s="664"/>
      <c r="AF50" s="664"/>
      <c r="AG50" s="925"/>
      <c r="AH50" s="921"/>
      <c r="AI50" s="664"/>
      <c r="AJ50" s="664"/>
      <c r="AK50" s="919"/>
      <c r="AL50" s="924"/>
      <c r="AM50" s="664"/>
      <c r="AN50" s="664"/>
      <c r="AO50" s="925"/>
      <c r="AP50" s="921"/>
      <c r="AQ50" s="664"/>
      <c r="AR50" s="664"/>
      <c r="AS50" s="919"/>
      <c r="AT50" s="924"/>
      <c r="AU50" s="664"/>
      <c r="AV50" s="664"/>
      <c r="AW50" s="925"/>
      <c r="AX50" s="927">
        <f t="shared" ca="1" si="20"/>
        <v>0</v>
      </c>
      <c r="AY50" s="670" t="str">
        <f t="shared" ca="1" si="15"/>
        <v/>
      </c>
      <c r="AZ50" s="930" t="str">
        <f t="shared" si="16"/>
        <v/>
      </c>
      <c r="BA50" s="932">
        <f t="shared" ca="1" si="21"/>
        <v>0</v>
      </c>
      <c r="BB50" s="670" t="str">
        <f t="shared" ca="1" si="17"/>
        <v/>
      </c>
      <c r="BC50" s="935" t="str">
        <f t="shared" ca="1" si="18"/>
        <v/>
      </c>
      <c r="BD50" s="933"/>
      <c r="BE50" s="660">
        <f t="shared" ca="1" si="22"/>
        <v>0</v>
      </c>
      <c r="BF50" s="660">
        <f ca="1">IF(BF$23="Summary",SUM($BD50:BE50),0)</f>
        <v>0</v>
      </c>
      <c r="BG50" s="660">
        <f ca="1">IF(BG$23="Summary",SUM($BD50:BF50),0)</f>
        <v>0</v>
      </c>
      <c r="BH50" s="660">
        <f ca="1">IF(BH$23="Summary",SUM($BD50:BG50),0)</f>
        <v>0</v>
      </c>
      <c r="BI50" s="660">
        <f ca="1">IF(BI$23="Summary",SUM($BD50:BH50),0)</f>
        <v>0</v>
      </c>
      <c r="BJ50" s="660">
        <f ca="1">IF(BJ$23="Summary",SUM($BD50:BI50),0)</f>
        <v>0</v>
      </c>
      <c r="BK50" s="660">
        <f ca="1">IF(BK$23="Summary",SUM($BD50:BJ50),0)</f>
        <v>0</v>
      </c>
      <c r="BL50" s="660">
        <f ca="1">IF(BL$23="Summary",SUM($BD50:BK50),0)</f>
        <v>0</v>
      </c>
      <c r="BM50" s="660">
        <f ca="1">IF(BM$23="Summary",SUM($BD50:BL50),0)</f>
        <v>0</v>
      </c>
      <c r="BN50" s="660">
        <f ca="1">IF(BN$23="Summary",SUM($BD50:BM50),0)</f>
        <v>0</v>
      </c>
      <c r="BO50" s="660">
        <f ca="1">IF(BO$23="Summary",SUM($BD50:BN50),0)</f>
        <v>0</v>
      </c>
      <c r="BP50" s="660">
        <f ca="1">IF(BP$23="Summary",SUM($BD50:BO50),0)</f>
        <v>0</v>
      </c>
      <c r="BQ50" s="660">
        <f t="shared" ca="1" si="23"/>
        <v>0</v>
      </c>
      <c r="BR50" s="660">
        <f t="shared" ca="1" si="24"/>
        <v>0</v>
      </c>
      <c r="BS50" s="660">
        <f t="shared" ca="1" si="25"/>
        <v>0</v>
      </c>
      <c r="BT50" s="660">
        <f t="shared" ca="1" si="26"/>
        <v>0</v>
      </c>
      <c r="BU50" s="660">
        <f t="shared" ca="1" si="27"/>
        <v>0</v>
      </c>
      <c r="BV50" s="660">
        <f t="shared" ca="1" si="28"/>
        <v>0</v>
      </c>
      <c r="BW50" s="660">
        <f t="shared" ca="1" si="29"/>
        <v>0</v>
      </c>
      <c r="BX50" s="660">
        <f t="shared" ca="1" si="30"/>
        <v>0</v>
      </c>
      <c r="BY50" s="660">
        <f t="shared" ca="1" si="31"/>
        <v>0</v>
      </c>
      <c r="BZ50" s="660">
        <f t="shared" ca="1" si="32"/>
        <v>0</v>
      </c>
      <c r="CA50" s="660">
        <f t="shared" ca="1" si="33"/>
        <v>0</v>
      </c>
      <c r="CB50" s="660">
        <f t="shared" ca="1" si="34"/>
        <v>0</v>
      </c>
      <c r="CC50" s="660">
        <f t="shared" ca="1" si="35"/>
        <v>0</v>
      </c>
      <c r="CD50" s="660">
        <f t="shared" ca="1" si="36"/>
        <v>0</v>
      </c>
      <c r="CE50" s="660">
        <f t="shared" ca="1" si="37"/>
        <v>0</v>
      </c>
      <c r="CF50" s="660">
        <f t="shared" ca="1" si="38"/>
        <v>0</v>
      </c>
      <c r="CG50" s="660">
        <f t="shared" ca="1" si="39"/>
        <v>0</v>
      </c>
      <c r="CH50" s="660">
        <f t="shared" ca="1" si="40"/>
        <v>0</v>
      </c>
      <c r="CI50" s="660">
        <f t="shared" ca="1" si="41"/>
        <v>0</v>
      </c>
      <c r="CJ50" s="660">
        <f t="shared" ca="1" si="42"/>
        <v>0</v>
      </c>
      <c r="CK50" s="660">
        <f t="shared" ca="1" si="43"/>
        <v>0</v>
      </c>
      <c r="CL50" s="660">
        <f t="shared" ca="1" si="44"/>
        <v>0</v>
      </c>
      <c r="CM50" s="660">
        <f t="shared" ca="1" si="45"/>
        <v>0</v>
      </c>
      <c r="CN50" s="660">
        <f t="shared" ca="1" si="46"/>
        <v>0</v>
      </c>
      <c r="CO50" s="660">
        <f t="shared" ca="1" si="47"/>
        <v>0</v>
      </c>
      <c r="CP50" s="660">
        <f t="shared" ca="1" si="48"/>
        <v>0</v>
      </c>
      <c r="CQ50" s="660">
        <f t="shared" ca="1" si="49"/>
        <v>0</v>
      </c>
      <c r="CR50" s="660">
        <f t="shared" ca="1" si="50"/>
        <v>0</v>
      </c>
      <c r="CS50" s="660">
        <f t="shared" ca="1" si="51"/>
        <v>0</v>
      </c>
      <c r="CT50" s="660">
        <f t="shared" ca="1" si="52"/>
        <v>0</v>
      </c>
      <c r="CU50" s="660">
        <f t="shared" ca="1" si="53"/>
        <v>0</v>
      </c>
      <c r="CV50" s="660">
        <f t="shared" ca="1" si="54"/>
        <v>0</v>
      </c>
      <c r="CW50" s="660">
        <f t="shared" ca="1" si="55"/>
        <v>0</v>
      </c>
      <c r="CX50" s="143"/>
    </row>
    <row r="51" spans="2:102" x14ac:dyDescent="0.25">
      <c r="B51" s="2122"/>
      <c r="C51" s="227"/>
      <c r="D51" s="2917"/>
      <c r="E51" s="2918"/>
      <c r="F51" s="630"/>
      <c r="G51" s="2123"/>
      <c r="H51" s="1331">
        <v>0</v>
      </c>
      <c r="I51" s="665">
        <f t="shared" si="56"/>
        <v>0</v>
      </c>
      <c r="J51" s="2124"/>
      <c r="K51" s="2124"/>
      <c r="L51" s="2124"/>
      <c r="M51" s="2125"/>
      <c r="N51" s="924"/>
      <c r="O51" s="664"/>
      <c r="P51" s="664"/>
      <c r="Q51" s="925"/>
      <c r="R51" s="1332"/>
      <c r="S51" s="664"/>
      <c r="T51" s="664"/>
      <c r="U51" s="919"/>
      <c r="V51" s="1333"/>
      <c r="W51" s="664"/>
      <c r="X51" s="664"/>
      <c r="Y51" s="925"/>
      <c r="Z51" s="921"/>
      <c r="AA51" s="664"/>
      <c r="AB51" s="1328"/>
      <c r="AC51" s="919"/>
      <c r="AD51" s="924"/>
      <c r="AE51" s="664"/>
      <c r="AF51" s="664"/>
      <c r="AG51" s="925"/>
      <c r="AH51" s="921"/>
      <c r="AI51" s="664"/>
      <c r="AJ51" s="664"/>
      <c r="AK51" s="919"/>
      <c r="AL51" s="924"/>
      <c r="AM51" s="664"/>
      <c r="AN51" s="664"/>
      <c r="AO51" s="925"/>
      <c r="AP51" s="921"/>
      <c r="AQ51" s="664"/>
      <c r="AR51" s="664"/>
      <c r="AS51" s="919"/>
      <c r="AT51" s="924"/>
      <c r="AU51" s="664"/>
      <c r="AV51" s="664"/>
      <c r="AW51" s="925"/>
      <c r="AX51" s="927">
        <f t="shared" ca="1" si="20"/>
        <v>0</v>
      </c>
      <c r="AY51" s="670" t="str">
        <f t="shared" ca="1" si="15"/>
        <v/>
      </c>
      <c r="AZ51" s="930" t="str">
        <f t="shared" si="16"/>
        <v/>
      </c>
      <c r="BA51" s="932">
        <f t="shared" ca="1" si="21"/>
        <v>0</v>
      </c>
      <c r="BB51" s="670" t="str">
        <f t="shared" ca="1" si="17"/>
        <v/>
      </c>
      <c r="BC51" s="935" t="str">
        <f t="shared" ca="1" si="18"/>
        <v/>
      </c>
      <c r="BD51" s="933"/>
      <c r="BE51" s="660">
        <f t="shared" ca="1" si="22"/>
        <v>0</v>
      </c>
      <c r="BF51" s="660">
        <f ca="1">IF(BF$23="Summary",SUM($BD51:BE51),0)</f>
        <v>0</v>
      </c>
      <c r="BG51" s="660">
        <f ca="1">IF(BG$23="Summary",SUM($BD51:BF51),0)</f>
        <v>0</v>
      </c>
      <c r="BH51" s="660">
        <f ca="1">IF(BH$23="Summary",SUM($BD51:BG51),0)</f>
        <v>0</v>
      </c>
      <c r="BI51" s="660">
        <f ca="1">IF(BI$23="Summary",SUM($BD51:BH51),0)</f>
        <v>0</v>
      </c>
      <c r="BJ51" s="660">
        <f ca="1">IF(BJ$23="Summary",SUM($BD51:BI51),0)</f>
        <v>0</v>
      </c>
      <c r="BK51" s="660">
        <f ca="1">IF(BK$23="Summary",SUM($BD51:BJ51),0)</f>
        <v>0</v>
      </c>
      <c r="BL51" s="660">
        <f ca="1">IF(BL$23="Summary",SUM($BD51:BK51),0)</f>
        <v>0</v>
      </c>
      <c r="BM51" s="660">
        <f ca="1">IF(BM$23="Summary",SUM($BD51:BL51),0)</f>
        <v>0</v>
      </c>
      <c r="BN51" s="660">
        <f ca="1">IF(BN$23="Summary",SUM($BD51:BM51),0)</f>
        <v>0</v>
      </c>
      <c r="BO51" s="660">
        <f ca="1">IF(BO$23="Summary",SUM($BD51:BN51),0)</f>
        <v>0</v>
      </c>
      <c r="BP51" s="660">
        <f ca="1">IF(BP$23="Summary",SUM($BD51:BO51),0)</f>
        <v>0</v>
      </c>
      <c r="BQ51" s="660">
        <f t="shared" ca="1" si="23"/>
        <v>0</v>
      </c>
      <c r="BR51" s="660">
        <f t="shared" ca="1" si="24"/>
        <v>0</v>
      </c>
      <c r="BS51" s="660">
        <f t="shared" ca="1" si="25"/>
        <v>0</v>
      </c>
      <c r="BT51" s="660">
        <f t="shared" ca="1" si="26"/>
        <v>0</v>
      </c>
      <c r="BU51" s="660">
        <f t="shared" ca="1" si="27"/>
        <v>0</v>
      </c>
      <c r="BV51" s="660">
        <f t="shared" ca="1" si="28"/>
        <v>0</v>
      </c>
      <c r="BW51" s="660">
        <f t="shared" ca="1" si="29"/>
        <v>0</v>
      </c>
      <c r="BX51" s="660">
        <f t="shared" ca="1" si="30"/>
        <v>0</v>
      </c>
      <c r="BY51" s="660">
        <f t="shared" ca="1" si="31"/>
        <v>0</v>
      </c>
      <c r="BZ51" s="660">
        <f t="shared" ca="1" si="32"/>
        <v>0</v>
      </c>
      <c r="CA51" s="660">
        <f t="shared" ca="1" si="33"/>
        <v>0</v>
      </c>
      <c r="CB51" s="660">
        <f t="shared" ca="1" si="34"/>
        <v>0</v>
      </c>
      <c r="CC51" s="660">
        <f t="shared" ca="1" si="35"/>
        <v>0</v>
      </c>
      <c r="CD51" s="660">
        <f t="shared" ca="1" si="36"/>
        <v>0</v>
      </c>
      <c r="CE51" s="660">
        <f t="shared" ca="1" si="37"/>
        <v>0</v>
      </c>
      <c r="CF51" s="660">
        <f t="shared" ca="1" si="38"/>
        <v>0</v>
      </c>
      <c r="CG51" s="660">
        <f t="shared" ca="1" si="39"/>
        <v>0</v>
      </c>
      <c r="CH51" s="660">
        <f t="shared" ca="1" si="40"/>
        <v>0</v>
      </c>
      <c r="CI51" s="660">
        <f t="shared" ca="1" si="41"/>
        <v>0</v>
      </c>
      <c r="CJ51" s="660">
        <f t="shared" ca="1" si="42"/>
        <v>0</v>
      </c>
      <c r="CK51" s="660">
        <f t="shared" ca="1" si="43"/>
        <v>0</v>
      </c>
      <c r="CL51" s="660">
        <f t="shared" ca="1" si="44"/>
        <v>0</v>
      </c>
      <c r="CM51" s="660">
        <f t="shared" ca="1" si="45"/>
        <v>0</v>
      </c>
      <c r="CN51" s="660">
        <f t="shared" ca="1" si="46"/>
        <v>0</v>
      </c>
      <c r="CO51" s="660">
        <f t="shared" ca="1" si="47"/>
        <v>0</v>
      </c>
      <c r="CP51" s="660">
        <f t="shared" ca="1" si="48"/>
        <v>0</v>
      </c>
      <c r="CQ51" s="660">
        <f t="shared" ca="1" si="49"/>
        <v>0</v>
      </c>
      <c r="CR51" s="660">
        <f t="shared" ca="1" si="50"/>
        <v>0</v>
      </c>
      <c r="CS51" s="660">
        <f t="shared" ca="1" si="51"/>
        <v>0</v>
      </c>
      <c r="CT51" s="660">
        <f t="shared" ca="1" si="52"/>
        <v>0</v>
      </c>
      <c r="CU51" s="660">
        <f t="shared" ca="1" si="53"/>
        <v>0</v>
      </c>
      <c r="CV51" s="660">
        <f t="shared" ca="1" si="54"/>
        <v>0</v>
      </c>
      <c r="CW51" s="660">
        <f t="shared" ca="1" si="55"/>
        <v>0</v>
      </c>
      <c r="CX51" s="143"/>
    </row>
    <row r="52" spans="2:102" x14ac:dyDescent="0.25">
      <c r="B52" s="2122"/>
      <c r="C52" s="227"/>
      <c r="D52" s="2917"/>
      <c r="E52" s="2918"/>
      <c r="F52" s="630"/>
      <c r="G52" s="2123"/>
      <c r="H52" s="1331">
        <v>0</v>
      </c>
      <c r="I52" s="665">
        <f t="shared" si="56"/>
        <v>0</v>
      </c>
      <c r="J52" s="2124"/>
      <c r="K52" s="2124"/>
      <c r="L52" s="2124"/>
      <c r="M52" s="2125"/>
      <c r="N52" s="924"/>
      <c r="O52" s="664"/>
      <c r="P52" s="664"/>
      <c r="Q52" s="925"/>
      <c r="R52" s="1332"/>
      <c r="S52" s="664"/>
      <c r="T52" s="664"/>
      <c r="U52" s="919"/>
      <c r="V52" s="1333"/>
      <c r="W52" s="664"/>
      <c r="X52" s="664"/>
      <c r="Y52" s="925"/>
      <c r="Z52" s="921"/>
      <c r="AA52" s="664"/>
      <c r="AB52" s="1328"/>
      <c r="AC52" s="919"/>
      <c r="AD52" s="924"/>
      <c r="AE52" s="664"/>
      <c r="AF52" s="664"/>
      <c r="AG52" s="925"/>
      <c r="AH52" s="921"/>
      <c r="AI52" s="664"/>
      <c r="AJ52" s="664"/>
      <c r="AK52" s="919"/>
      <c r="AL52" s="924"/>
      <c r="AM52" s="664"/>
      <c r="AN52" s="664"/>
      <c r="AO52" s="925"/>
      <c r="AP52" s="921"/>
      <c r="AQ52" s="664"/>
      <c r="AR52" s="664"/>
      <c r="AS52" s="919"/>
      <c r="AT52" s="924"/>
      <c r="AU52" s="664"/>
      <c r="AV52" s="664"/>
      <c r="AW52" s="925"/>
      <c r="AX52" s="927">
        <f t="shared" ca="1" si="20"/>
        <v>0</v>
      </c>
      <c r="AY52" s="670" t="str">
        <f t="shared" ca="1" si="15"/>
        <v/>
      </c>
      <c r="AZ52" s="930" t="str">
        <f t="shared" si="16"/>
        <v/>
      </c>
      <c r="BA52" s="932">
        <f t="shared" ca="1" si="21"/>
        <v>0</v>
      </c>
      <c r="BB52" s="670" t="str">
        <f t="shared" ca="1" si="17"/>
        <v/>
      </c>
      <c r="BC52" s="935" t="str">
        <f t="shared" ca="1" si="18"/>
        <v/>
      </c>
      <c r="BD52" s="933"/>
      <c r="BE52" s="660">
        <f t="shared" ca="1" si="22"/>
        <v>0</v>
      </c>
      <c r="BF52" s="660">
        <f ca="1">IF(BF$23="Summary",SUM($BD52:BE52),0)</f>
        <v>0</v>
      </c>
      <c r="BG52" s="660">
        <f ca="1">IF(BG$23="Summary",SUM($BD52:BF52),0)</f>
        <v>0</v>
      </c>
      <c r="BH52" s="660">
        <f ca="1">IF(BH$23="Summary",SUM($BD52:BG52),0)</f>
        <v>0</v>
      </c>
      <c r="BI52" s="660">
        <f ca="1">IF(BI$23="Summary",SUM($BD52:BH52),0)</f>
        <v>0</v>
      </c>
      <c r="BJ52" s="660">
        <f ca="1">IF(BJ$23="Summary",SUM($BD52:BI52),0)</f>
        <v>0</v>
      </c>
      <c r="BK52" s="660">
        <f ca="1">IF(BK$23="Summary",SUM($BD52:BJ52),0)</f>
        <v>0</v>
      </c>
      <c r="BL52" s="660">
        <f ca="1">IF(BL$23="Summary",SUM($BD52:BK52),0)</f>
        <v>0</v>
      </c>
      <c r="BM52" s="660">
        <f ca="1">IF(BM$23="Summary",SUM($BD52:BL52),0)</f>
        <v>0</v>
      </c>
      <c r="BN52" s="660">
        <f ca="1">IF(BN$23="Summary",SUM($BD52:BM52),0)</f>
        <v>0</v>
      </c>
      <c r="BO52" s="660">
        <f ca="1">IF(BO$23="Summary",SUM($BD52:BN52),0)</f>
        <v>0</v>
      </c>
      <c r="BP52" s="660">
        <f ca="1">IF(BP$23="Summary",SUM($BD52:BO52),0)</f>
        <v>0</v>
      </c>
      <c r="BQ52" s="660">
        <f t="shared" ca="1" si="23"/>
        <v>0</v>
      </c>
      <c r="BR52" s="660">
        <f t="shared" ca="1" si="24"/>
        <v>0</v>
      </c>
      <c r="BS52" s="660">
        <f t="shared" ca="1" si="25"/>
        <v>0</v>
      </c>
      <c r="BT52" s="660">
        <f t="shared" ca="1" si="26"/>
        <v>0</v>
      </c>
      <c r="BU52" s="660">
        <f t="shared" ca="1" si="27"/>
        <v>0</v>
      </c>
      <c r="BV52" s="660">
        <f t="shared" ca="1" si="28"/>
        <v>0</v>
      </c>
      <c r="BW52" s="660">
        <f t="shared" ca="1" si="29"/>
        <v>0</v>
      </c>
      <c r="BX52" s="660">
        <f t="shared" ca="1" si="30"/>
        <v>0</v>
      </c>
      <c r="BY52" s="660">
        <f t="shared" ca="1" si="31"/>
        <v>0</v>
      </c>
      <c r="BZ52" s="660">
        <f t="shared" ca="1" si="32"/>
        <v>0</v>
      </c>
      <c r="CA52" s="660">
        <f t="shared" ca="1" si="33"/>
        <v>0</v>
      </c>
      <c r="CB52" s="660">
        <f t="shared" ca="1" si="34"/>
        <v>0</v>
      </c>
      <c r="CC52" s="660">
        <f t="shared" ca="1" si="35"/>
        <v>0</v>
      </c>
      <c r="CD52" s="660">
        <f t="shared" ca="1" si="36"/>
        <v>0</v>
      </c>
      <c r="CE52" s="660">
        <f t="shared" ca="1" si="37"/>
        <v>0</v>
      </c>
      <c r="CF52" s="660">
        <f t="shared" ca="1" si="38"/>
        <v>0</v>
      </c>
      <c r="CG52" s="660">
        <f t="shared" ca="1" si="39"/>
        <v>0</v>
      </c>
      <c r="CH52" s="660">
        <f t="shared" ca="1" si="40"/>
        <v>0</v>
      </c>
      <c r="CI52" s="660">
        <f t="shared" ca="1" si="41"/>
        <v>0</v>
      </c>
      <c r="CJ52" s="660">
        <f t="shared" ca="1" si="42"/>
        <v>0</v>
      </c>
      <c r="CK52" s="660">
        <f t="shared" ca="1" si="43"/>
        <v>0</v>
      </c>
      <c r="CL52" s="660">
        <f t="shared" ca="1" si="44"/>
        <v>0</v>
      </c>
      <c r="CM52" s="660">
        <f t="shared" ca="1" si="45"/>
        <v>0</v>
      </c>
      <c r="CN52" s="660">
        <f t="shared" ca="1" si="46"/>
        <v>0</v>
      </c>
      <c r="CO52" s="660">
        <f t="shared" ca="1" si="47"/>
        <v>0</v>
      </c>
      <c r="CP52" s="660">
        <f t="shared" ca="1" si="48"/>
        <v>0</v>
      </c>
      <c r="CQ52" s="660">
        <f t="shared" ca="1" si="49"/>
        <v>0</v>
      </c>
      <c r="CR52" s="660">
        <f t="shared" ca="1" si="50"/>
        <v>0</v>
      </c>
      <c r="CS52" s="660">
        <f t="shared" ca="1" si="51"/>
        <v>0</v>
      </c>
      <c r="CT52" s="660">
        <f t="shared" ca="1" si="52"/>
        <v>0</v>
      </c>
      <c r="CU52" s="660">
        <f t="shared" ca="1" si="53"/>
        <v>0</v>
      </c>
      <c r="CV52" s="660">
        <f t="shared" ca="1" si="54"/>
        <v>0</v>
      </c>
      <c r="CW52" s="660">
        <f t="shared" ca="1" si="55"/>
        <v>0</v>
      </c>
      <c r="CX52" s="143"/>
    </row>
    <row r="53" spans="2:102" x14ac:dyDescent="0.25">
      <c r="B53" s="2122"/>
      <c r="C53" s="227"/>
      <c r="D53" s="2917"/>
      <c r="E53" s="2918"/>
      <c r="F53" s="630"/>
      <c r="G53" s="2123"/>
      <c r="H53" s="1331">
        <v>0</v>
      </c>
      <c r="I53" s="665">
        <f t="shared" si="56"/>
        <v>0</v>
      </c>
      <c r="J53" s="2124"/>
      <c r="K53" s="2124"/>
      <c r="L53" s="2124"/>
      <c r="M53" s="2125"/>
      <c r="N53" s="924"/>
      <c r="O53" s="664"/>
      <c r="P53" s="664"/>
      <c r="Q53" s="925"/>
      <c r="R53" s="1332"/>
      <c r="S53" s="664"/>
      <c r="T53" s="664"/>
      <c r="U53" s="919"/>
      <c r="V53" s="1333"/>
      <c r="W53" s="664"/>
      <c r="X53" s="664"/>
      <c r="Y53" s="925"/>
      <c r="Z53" s="921"/>
      <c r="AA53" s="664"/>
      <c r="AB53" s="1328"/>
      <c r="AC53" s="919"/>
      <c r="AD53" s="924"/>
      <c r="AE53" s="664"/>
      <c r="AF53" s="664"/>
      <c r="AG53" s="925"/>
      <c r="AH53" s="921"/>
      <c r="AI53" s="664"/>
      <c r="AJ53" s="664"/>
      <c r="AK53" s="919"/>
      <c r="AL53" s="924"/>
      <c r="AM53" s="664"/>
      <c r="AN53" s="664"/>
      <c r="AO53" s="925"/>
      <c r="AP53" s="921"/>
      <c r="AQ53" s="664"/>
      <c r="AR53" s="664"/>
      <c r="AS53" s="919"/>
      <c r="AT53" s="924"/>
      <c r="AU53" s="664"/>
      <c r="AV53" s="664"/>
      <c r="AW53" s="925"/>
      <c r="AX53" s="927">
        <f t="shared" ca="1" si="20"/>
        <v>0</v>
      </c>
      <c r="AY53" s="670" t="str">
        <f t="shared" ca="1" si="15"/>
        <v/>
      </c>
      <c r="AZ53" s="930" t="str">
        <f t="shared" si="16"/>
        <v/>
      </c>
      <c r="BA53" s="932">
        <f t="shared" ca="1" si="21"/>
        <v>0</v>
      </c>
      <c r="BB53" s="670" t="str">
        <f t="shared" ca="1" si="17"/>
        <v/>
      </c>
      <c r="BC53" s="935" t="str">
        <f t="shared" ca="1" si="18"/>
        <v/>
      </c>
      <c r="BD53" s="933"/>
      <c r="BE53" s="660">
        <f t="shared" ca="1" si="22"/>
        <v>0</v>
      </c>
      <c r="BF53" s="660">
        <f ca="1">IF(BF$23="Summary",SUM($BD53:BE53),0)</f>
        <v>0</v>
      </c>
      <c r="BG53" s="660">
        <f ca="1">IF(BG$23="Summary",SUM($BD53:BF53),0)</f>
        <v>0</v>
      </c>
      <c r="BH53" s="660">
        <f ca="1">IF(BH$23="Summary",SUM($BD53:BG53),0)</f>
        <v>0</v>
      </c>
      <c r="BI53" s="660">
        <f ca="1">IF(BI$23="Summary",SUM($BD53:BH53),0)</f>
        <v>0</v>
      </c>
      <c r="BJ53" s="660">
        <f ca="1">IF(BJ$23="Summary",SUM($BD53:BI53),0)</f>
        <v>0</v>
      </c>
      <c r="BK53" s="660">
        <f ca="1">IF(BK$23="Summary",SUM($BD53:BJ53),0)</f>
        <v>0</v>
      </c>
      <c r="BL53" s="660">
        <f ca="1">IF(BL$23="Summary",SUM($BD53:BK53),0)</f>
        <v>0</v>
      </c>
      <c r="BM53" s="660">
        <f ca="1">IF(BM$23="Summary",SUM($BD53:BL53),0)</f>
        <v>0</v>
      </c>
      <c r="BN53" s="660">
        <f ca="1">IF(BN$23="Summary",SUM($BD53:BM53),0)</f>
        <v>0</v>
      </c>
      <c r="BO53" s="660">
        <f ca="1">IF(BO$23="Summary",SUM($BD53:BN53),0)</f>
        <v>0</v>
      </c>
      <c r="BP53" s="660">
        <f ca="1">IF(BP$23="Summary",SUM($BD53:BO53),0)</f>
        <v>0</v>
      </c>
      <c r="BQ53" s="660">
        <f t="shared" ca="1" si="23"/>
        <v>0</v>
      </c>
      <c r="BR53" s="660">
        <f t="shared" ca="1" si="24"/>
        <v>0</v>
      </c>
      <c r="BS53" s="660">
        <f t="shared" ca="1" si="25"/>
        <v>0</v>
      </c>
      <c r="BT53" s="660">
        <f t="shared" ca="1" si="26"/>
        <v>0</v>
      </c>
      <c r="BU53" s="660">
        <f t="shared" ca="1" si="27"/>
        <v>0</v>
      </c>
      <c r="BV53" s="660">
        <f t="shared" ca="1" si="28"/>
        <v>0</v>
      </c>
      <c r="BW53" s="660">
        <f t="shared" ca="1" si="29"/>
        <v>0</v>
      </c>
      <c r="BX53" s="660">
        <f t="shared" ca="1" si="30"/>
        <v>0</v>
      </c>
      <c r="BY53" s="660">
        <f t="shared" ca="1" si="31"/>
        <v>0</v>
      </c>
      <c r="BZ53" s="660">
        <f t="shared" ca="1" si="32"/>
        <v>0</v>
      </c>
      <c r="CA53" s="660">
        <f t="shared" ca="1" si="33"/>
        <v>0</v>
      </c>
      <c r="CB53" s="660">
        <f t="shared" ca="1" si="34"/>
        <v>0</v>
      </c>
      <c r="CC53" s="660">
        <f t="shared" ca="1" si="35"/>
        <v>0</v>
      </c>
      <c r="CD53" s="660">
        <f t="shared" ca="1" si="36"/>
        <v>0</v>
      </c>
      <c r="CE53" s="660">
        <f t="shared" ca="1" si="37"/>
        <v>0</v>
      </c>
      <c r="CF53" s="660">
        <f t="shared" ca="1" si="38"/>
        <v>0</v>
      </c>
      <c r="CG53" s="660">
        <f t="shared" ca="1" si="39"/>
        <v>0</v>
      </c>
      <c r="CH53" s="660">
        <f t="shared" ca="1" si="40"/>
        <v>0</v>
      </c>
      <c r="CI53" s="660">
        <f t="shared" ca="1" si="41"/>
        <v>0</v>
      </c>
      <c r="CJ53" s="660">
        <f t="shared" ca="1" si="42"/>
        <v>0</v>
      </c>
      <c r="CK53" s="660">
        <f t="shared" ca="1" si="43"/>
        <v>0</v>
      </c>
      <c r="CL53" s="660">
        <f t="shared" ca="1" si="44"/>
        <v>0</v>
      </c>
      <c r="CM53" s="660">
        <f t="shared" ca="1" si="45"/>
        <v>0</v>
      </c>
      <c r="CN53" s="660">
        <f t="shared" ca="1" si="46"/>
        <v>0</v>
      </c>
      <c r="CO53" s="660">
        <f t="shared" ca="1" si="47"/>
        <v>0</v>
      </c>
      <c r="CP53" s="660">
        <f t="shared" ca="1" si="48"/>
        <v>0</v>
      </c>
      <c r="CQ53" s="660">
        <f t="shared" ca="1" si="49"/>
        <v>0</v>
      </c>
      <c r="CR53" s="660">
        <f t="shared" ca="1" si="50"/>
        <v>0</v>
      </c>
      <c r="CS53" s="660">
        <f t="shared" ca="1" si="51"/>
        <v>0</v>
      </c>
      <c r="CT53" s="660">
        <f t="shared" ca="1" si="52"/>
        <v>0</v>
      </c>
      <c r="CU53" s="660">
        <f t="shared" ca="1" si="53"/>
        <v>0</v>
      </c>
      <c r="CV53" s="660">
        <f t="shared" ca="1" si="54"/>
        <v>0</v>
      </c>
      <c r="CW53" s="660">
        <f t="shared" ca="1" si="55"/>
        <v>0</v>
      </c>
      <c r="CX53" s="143"/>
    </row>
    <row r="54" spans="2:102" x14ac:dyDescent="0.25">
      <c r="B54" s="2122"/>
      <c r="C54" s="227"/>
      <c r="D54" s="2917"/>
      <c r="E54" s="2918"/>
      <c r="F54" s="630"/>
      <c r="G54" s="2123"/>
      <c r="H54" s="1331">
        <v>0</v>
      </c>
      <c r="I54" s="665">
        <f t="shared" si="56"/>
        <v>0</v>
      </c>
      <c r="J54" s="2124"/>
      <c r="K54" s="2124"/>
      <c r="L54" s="2124"/>
      <c r="M54" s="2125"/>
      <c r="N54" s="924"/>
      <c r="O54" s="664"/>
      <c r="P54" s="664"/>
      <c r="Q54" s="925"/>
      <c r="R54" s="1332"/>
      <c r="S54" s="664"/>
      <c r="T54" s="664"/>
      <c r="U54" s="919"/>
      <c r="V54" s="1333"/>
      <c r="W54" s="664"/>
      <c r="X54" s="664"/>
      <c r="Y54" s="925"/>
      <c r="Z54" s="921"/>
      <c r="AA54" s="664"/>
      <c r="AB54" s="1328"/>
      <c r="AC54" s="919"/>
      <c r="AD54" s="924"/>
      <c r="AE54" s="664"/>
      <c r="AF54" s="664"/>
      <c r="AG54" s="925"/>
      <c r="AH54" s="921"/>
      <c r="AI54" s="664"/>
      <c r="AJ54" s="664"/>
      <c r="AK54" s="919"/>
      <c r="AL54" s="924"/>
      <c r="AM54" s="664"/>
      <c r="AN54" s="664"/>
      <c r="AO54" s="925"/>
      <c r="AP54" s="921"/>
      <c r="AQ54" s="664"/>
      <c r="AR54" s="664"/>
      <c r="AS54" s="919"/>
      <c r="AT54" s="924"/>
      <c r="AU54" s="664"/>
      <c r="AV54" s="664"/>
      <c r="AW54" s="925"/>
      <c r="AX54" s="927">
        <f t="shared" ca="1" si="20"/>
        <v>0</v>
      </c>
      <c r="AY54" s="670" t="str">
        <f t="shared" ca="1" si="15"/>
        <v/>
      </c>
      <c r="AZ54" s="930" t="str">
        <f t="shared" si="16"/>
        <v/>
      </c>
      <c r="BA54" s="932">
        <f t="shared" ca="1" si="21"/>
        <v>0</v>
      </c>
      <c r="BB54" s="670" t="str">
        <f t="shared" ca="1" si="17"/>
        <v/>
      </c>
      <c r="BC54" s="935" t="str">
        <f t="shared" ca="1" si="18"/>
        <v/>
      </c>
      <c r="BD54" s="933"/>
      <c r="BE54" s="660">
        <f t="shared" ca="1" si="22"/>
        <v>0</v>
      </c>
      <c r="BF54" s="660">
        <f ca="1">IF(BF$23="Summary",SUM($BD54:BE54),0)</f>
        <v>0</v>
      </c>
      <c r="BG54" s="660">
        <f ca="1">IF(BG$23="Summary",SUM($BD54:BF54),0)</f>
        <v>0</v>
      </c>
      <c r="BH54" s="660">
        <f ca="1">IF(BH$23="Summary",SUM($BD54:BG54),0)</f>
        <v>0</v>
      </c>
      <c r="BI54" s="660">
        <f ca="1">IF(BI$23="Summary",SUM($BD54:BH54),0)</f>
        <v>0</v>
      </c>
      <c r="BJ54" s="660">
        <f ca="1">IF(BJ$23="Summary",SUM($BD54:BI54),0)</f>
        <v>0</v>
      </c>
      <c r="BK54" s="660">
        <f ca="1">IF(BK$23="Summary",SUM($BD54:BJ54),0)</f>
        <v>0</v>
      </c>
      <c r="BL54" s="660">
        <f ca="1">IF(BL$23="Summary",SUM($BD54:BK54),0)</f>
        <v>0</v>
      </c>
      <c r="BM54" s="660">
        <f ca="1">IF(BM$23="Summary",SUM($BD54:BL54),0)</f>
        <v>0</v>
      </c>
      <c r="BN54" s="660">
        <f ca="1">IF(BN$23="Summary",SUM($BD54:BM54),0)</f>
        <v>0</v>
      </c>
      <c r="BO54" s="660">
        <f ca="1">IF(BO$23="Summary",SUM($BD54:BN54),0)</f>
        <v>0</v>
      </c>
      <c r="BP54" s="660">
        <f ca="1">IF(BP$23="Summary",SUM($BD54:BO54),0)</f>
        <v>0</v>
      </c>
      <c r="BQ54" s="660">
        <f t="shared" ca="1" si="23"/>
        <v>0</v>
      </c>
      <c r="BR54" s="660">
        <f t="shared" ca="1" si="24"/>
        <v>0</v>
      </c>
      <c r="BS54" s="660">
        <f t="shared" ca="1" si="25"/>
        <v>0</v>
      </c>
      <c r="BT54" s="660">
        <f t="shared" ca="1" si="26"/>
        <v>0</v>
      </c>
      <c r="BU54" s="660">
        <f t="shared" ca="1" si="27"/>
        <v>0</v>
      </c>
      <c r="BV54" s="660">
        <f t="shared" ca="1" si="28"/>
        <v>0</v>
      </c>
      <c r="BW54" s="660">
        <f t="shared" ca="1" si="29"/>
        <v>0</v>
      </c>
      <c r="BX54" s="660">
        <f t="shared" ca="1" si="30"/>
        <v>0</v>
      </c>
      <c r="BY54" s="660">
        <f t="shared" ca="1" si="31"/>
        <v>0</v>
      </c>
      <c r="BZ54" s="660">
        <f t="shared" ca="1" si="32"/>
        <v>0</v>
      </c>
      <c r="CA54" s="660">
        <f t="shared" ca="1" si="33"/>
        <v>0</v>
      </c>
      <c r="CB54" s="660">
        <f t="shared" ca="1" si="34"/>
        <v>0</v>
      </c>
      <c r="CC54" s="660">
        <f t="shared" ca="1" si="35"/>
        <v>0</v>
      </c>
      <c r="CD54" s="660">
        <f t="shared" ca="1" si="36"/>
        <v>0</v>
      </c>
      <c r="CE54" s="660">
        <f t="shared" ca="1" si="37"/>
        <v>0</v>
      </c>
      <c r="CF54" s="660">
        <f t="shared" ca="1" si="38"/>
        <v>0</v>
      </c>
      <c r="CG54" s="660">
        <f t="shared" ca="1" si="39"/>
        <v>0</v>
      </c>
      <c r="CH54" s="660">
        <f t="shared" ca="1" si="40"/>
        <v>0</v>
      </c>
      <c r="CI54" s="660">
        <f t="shared" ca="1" si="41"/>
        <v>0</v>
      </c>
      <c r="CJ54" s="660">
        <f t="shared" ca="1" si="42"/>
        <v>0</v>
      </c>
      <c r="CK54" s="660">
        <f t="shared" ca="1" si="43"/>
        <v>0</v>
      </c>
      <c r="CL54" s="660">
        <f t="shared" ca="1" si="44"/>
        <v>0</v>
      </c>
      <c r="CM54" s="660">
        <f t="shared" ca="1" si="45"/>
        <v>0</v>
      </c>
      <c r="CN54" s="660">
        <f t="shared" ca="1" si="46"/>
        <v>0</v>
      </c>
      <c r="CO54" s="660">
        <f t="shared" ca="1" si="47"/>
        <v>0</v>
      </c>
      <c r="CP54" s="660">
        <f t="shared" ca="1" si="48"/>
        <v>0</v>
      </c>
      <c r="CQ54" s="660">
        <f t="shared" ca="1" si="49"/>
        <v>0</v>
      </c>
      <c r="CR54" s="660">
        <f t="shared" ca="1" si="50"/>
        <v>0</v>
      </c>
      <c r="CS54" s="660">
        <f t="shared" ca="1" si="51"/>
        <v>0</v>
      </c>
      <c r="CT54" s="660">
        <f t="shared" ca="1" si="52"/>
        <v>0</v>
      </c>
      <c r="CU54" s="660">
        <f t="shared" ca="1" si="53"/>
        <v>0</v>
      </c>
      <c r="CV54" s="660">
        <f t="shared" ca="1" si="54"/>
        <v>0</v>
      </c>
      <c r="CW54" s="660">
        <f t="shared" ca="1" si="55"/>
        <v>0</v>
      </c>
      <c r="CX54" s="143"/>
    </row>
    <row r="55" spans="2:102" x14ac:dyDescent="0.25">
      <c r="B55" s="2122"/>
      <c r="C55" s="227"/>
      <c r="D55" s="2917"/>
      <c r="E55" s="2918"/>
      <c r="F55" s="630"/>
      <c r="G55" s="2123"/>
      <c r="H55" s="1331">
        <v>0</v>
      </c>
      <c r="I55" s="665">
        <f t="shared" si="56"/>
        <v>0</v>
      </c>
      <c r="J55" s="2124"/>
      <c r="K55" s="2124"/>
      <c r="L55" s="2124"/>
      <c r="M55" s="2125"/>
      <c r="N55" s="924"/>
      <c r="O55" s="664"/>
      <c r="P55" s="664"/>
      <c r="Q55" s="925"/>
      <c r="R55" s="1332"/>
      <c r="S55" s="664"/>
      <c r="T55" s="664"/>
      <c r="U55" s="919"/>
      <c r="V55" s="1333"/>
      <c r="W55" s="664"/>
      <c r="X55" s="664"/>
      <c r="Y55" s="925"/>
      <c r="Z55" s="921"/>
      <c r="AA55" s="664"/>
      <c r="AB55" s="1328"/>
      <c r="AC55" s="919"/>
      <c r="AD55" s="924"/>
      <c r="AE55" s="664"/>
      <c r="AF55" s="664"/>
      <c r="AG55" s="925"/>
      <c r="AH55" s="921"/>
      <c r="AI55" s="664"/>
      <c r="AJ55" s="664"/>
      <c r="AK55" s="919"/>
      <c r="AL55" s="924"/>
      <c r="AM55" s="664"/>
      <c r="AN55" s="664"/>
      <c r="AO55" s="925"/>
      <c r="AP55" s="921"/>
      <c r="AQ55" s="664"/>
      <c r="AR55" s="664"/>
      <c r="AS55" s="919"/>
      <c r="AT55" s="924"/>
      <c r="AU55" s="664"/>
      <c r="AV55" s="664"/>
      <c r="AW55" s="925"/>
      <c r="AX55" s="927">
        <f t="shared" ca="1" si="20"/>
        <v>0</v>
      </c>
      <c r="AY55" s="670" t="str">
        <f t="shared" ca="1" si="15"/>
        <v/>
      </c>
      <c r="AZ55" s="930" t="str">
        <f t="shared" si="16"/>
        <v/>
      </c>
      <c r="BA55" s="932">
        <f t="shared" ca="1" si="21"/>
        <v>0</v>
      </c>
      <c r="BB55" s="670" t="str">
        <f t="shared" ca="1" si="17"/>
        <v/>
      </c>
      <c r="BC55" s="935" t="str">
        <f t="shared" ca="1" si="18"/>
        <v/>
      </c>
      <c r="BD55" s="933"/>
      <c r="BE55" s="660">
        <f t="shared" ca="1" si="22"/>
        <v>0</v>
      </c>
      <c r="BF55" s="660">
        <f ca="1">IF(BF$23="Summary",SUM($BD55:BE55),0)</f>
        <v>0</v>
      </c>
      <c r="BG55" s="660">
        <f ca="1">IF(BG$23="Summary",SUM($BD55:BF55),0)</f>
        <v>0</v>
      </c>
      <c r="BH55" s="660">
        <f ca="1">IF(BH$23="Summary",SUM($BD55:BG55),0)</f>
        <v>0</v>
      </c>
      <c r="BI55" s="660">
        <f ca="1">IF(BI$23="Summary",SUM($BD55:BH55),0)</f>
        <v>0</v>
      </c>
      <c r="BJ55" s="660">
        <f ca="1">IF(BJ$23="Summary",SUM($BD55:BI55),0)</f>
        <v>0</v>
      </c>
      <c r="BK55" s="660">
        <f ca="1">IF(BK$23="Summary",SUM($BD55:BJ55),0)</f>
        <v>0</v>
      </c>
      <c r="BL55" s="660">
        <f ca="1">IF(BL$23="Summary",SUM($BD55:BK55),0)</f>
        <v>0</v>
      </c>
      <c r="BM55" s="660">
        <f ca="1">IF(BM$23="Summary",SUM($BD55:BL55),0)</f>
        <v>0</v>
      </c>
      <c r="BN55" s="660">
        <f ca="1">IF(BN$23="Summary",SUM($BD55:BM55),0)</f>
        <v>0</v>
      </c>
      <c r="BO55" s="660">
        <f ca="1">IF(BO$23="Summary",SUM($BD55:BN55),0)</f>
        <v>0</v>
      </c>
      <c r="BP55" s="660">
        <f ca="1">IF(BP$23="Summary",SUM($BD55:BO55),0)</f>
        <v>0</v>
      </c>
      <c r="BQ55" s="660">
        <f t="shared" ca="1" si="23"/>
        <v>0</v>
      </c>
      <c r="BR55" s="660">
        <f t="shared" ca="1" si="24"/>
        <v>0</v>
      </c>
      <c r="BS55" s="660">
        <f t="shared" ca="1" si="25"/>
        <v>0</v>
      </c>
      <c r="BT55" s="660">
        <f t="shared" ca="1" si="26"/>
        <v>0</v>
      </c>
      <c r="BU55" s="660">
        <f t="shared" ca="1" si="27"/>
        <v>0</v>
      </c>
      <c r="BV55" s="660">
        <f t="shared" ca="1" si="28"/>
        <v>0</v>
      </c>
      <c r="BW55" s="660">
        <f t="shared" ca="1" si="29"/>
        <v>0</v>
      </c>
      <c r="BX55" s="660">
        <f t="shared" ca="1" si="30"/>
        <v>0</v>
      </c>
      <c r="BY55" s="660">
        <f t="shared" ca="1" si="31"/>
        <v>0</v>
      </c>
      <c r="BZ55" s="660">
        <f t="shared" ca="1" si="32"/>
        <v>0</v>
      </c>
      <c r="CA55" s="660">
        <f t="shared" ca="1" si="33"/>
        <v>0</v>
      </c>
      <c r="CB55" s="660">
        <f t="shared" ca="1" si="34"/>
        <v>0</v>
      </c>
      <c r="CC55" s="660">
        <f t="shared" ca="1" si="35"/>
        <v>0</v>
      </c>
      <c r="CD55" s="660">
        <f t="shared" ca="1" si="36"/>
        <v>0</v>
      </c>
      <c r="CE55" s="660">
        <f t="shared" ca="1" si="37"/>
        <v>0</v>
      </c>
      <c r="CF55" s="660">
        <f t="shared" ca="1" si="38"/>
        <v>0</v>
      </c>
      <c r="CG55" s="660">
        <f t="shared" ca="1" si="39"/>
        <v>0</v>
      </c>
      <c r="CH55" s="660">
        <f t="shared" ca="1" si="40"/>
        <v>0</v>
      </c>
      <c r="CI55" s="660">
        <f t="shared" ca="1" si="41"/>
        <v>0</v>
      </c>
      <c r="CJ55" s="660">
        <f t="shared" ca="1" si="42"/>
        <v>0</v>
      </c>
      <c r="CK55" s="660">
        <f t="shared" ca="1" si="43"/>
        <v>0</v>
      </c>
      <c r="CL55" s="660">
        <f t="shared" ca="1" si="44"/>
        <v>0</v>
      </c>
      <c r="CM55" s="660">
        <f t="shared" ca="1" si="45"/>
        <v>0</v>
      </c>
      <c r="CN55" s="660">
        <f t="shared" ca="1" si="46"/>
        <v>0</v>
      </c>
      <c r="CO55" s="660">
        <f t="shared" ca="1" si="47"/>
        <v>0</v>
      </c>
      <c r="CP55" s="660">
        <f t="shared" ca="1" si="48"/>
        <v>0</v>
      </c>
      <c r="CQ55" s="660">
        <f t="shared" ca="1" si="49"/>
        <v>0</v>
      </c>
      <c r="CR55" s="660">
        <f t="shared" ca="1" si="50"/>
        <v>0</v>
      </c>
      <c r="CS55" s="660">
        <f t="shared" ca="1" si="51"/>
        <v>0</v>
      </c>
      <c r="CT55" s="660">
        <f t="shared" ca="1" si="52"/>
        <v>0</v>
      </c>
      <c r="CU55" s="660">
        <f t="shared" ca="1" si="53"/>
        <v>0</v>
      </c>
      <c r="CV55" s="660">
        <f t="shared" ca="1" si="54"/>
        <v>0</v>
      </c>
      <c r="CW55" s="660">
        <f t="shared" ca="1" si="55"/>
        <v>0</v>
      </c>
      <c r="CX55" s="143"/>
    </row>
    <row r="56" spans="2:102" x14ac:dyDescent="0.25">
      <c r="B56" s="2122"/>
      <c r="C56" s="227"/>
      <c r="D56" s="2917"/>
      <c r="E56" s="2918"/>
      <c r="F56" s="630"/>
      <c r="G56" s="2123"/>
      <c r="H56" s="1331">
        <v>0</v>
      </c>
      <c r="I56" s="665">
        <f t="shared" si="56"/>
        <v>0</v>
      </c>
      <c r="J56" s="2124"/>
      <c r="K56" s="2124"/>
      <c r="L56" s="2124"/>
      <c r="M56" s="2125"/>
      <c r="N56" s="924"/>
      <c r="O56" s="664"/>
      <c r="P56" s="664"/>
      <c r="Q56" s="925"/>
      <c r="R56" s="1332"/>
      <c r="S56" s="664"/>
      <c r="T56" s="664"/>
      <c r="U56" s="919"/>
      <c r="V56" s="1333"/>
      <c r="W56" s="664"/>
      <c r="X56" s="664"/>
      <c r="Y56" s="925"/>
      <c r="Z56" s="921"/>
      <c r="AA56" s="664"/>
      <c r="AB56" s="1328"/>
      <c r="AC56" s="919"/>
      <c r="AD56" s="924"/>
      <c r="AE56" s="664"/>
      <c r="AF56" s="664"/>
      <c r="AG56" s="925"/>
      <c r="AH56" s="921"/>
      <c r="AI56" s="664"/>
      <c r="AJ56" s="664"/>
      <c r="AK56" s="919"/>
      <c r="AL56" s="924"/>
      <c r="AM56" s="664"/>
      <c r="AN56" s="664"/>
      <c r="AO56" s="925"/>
      <c r="AP56" s="921"/>
      <c r="AQ56" s="664"/>
      <c r="AR56" s="664"/>
      <c r="AS56" s="919"/>
      <c r="AT56" s="924"/>
      <c r="AU56" s="664"/>
      <c r="AV56" s="664"/>
      <c r="AW56" s="925"/>
      <c r="AX56" s="927">
        <f t="shared" ca="1" si="20"/>
        <v>0</v>
      </c>
      <c r="AY56" s="670" t="str">
        <f t="shared" ca="1" si="15"/>
        <v/>
      </c>
      <c r="AZ56" s="930" t="str">
        <f t="shared" si="16"/>
        <v/>
      </c>
      <c r="BA56" s="932">
        <f t="shared" ca="1" si="21"/>
        <v>0</v>
      </c>
      <c r="BB56" s="670" t="str">
        <f t="shared" ca="1" si="17"/>
        <v/>
      </c>
      <c r="BC56" s="935" t="str">
        <f t="shared" ca="1" si="18"/>
        <v/>
      </c>
      <c r="BD56" s="933"/>
      <c r="BE56" s="660">
        <f t="shared" ca="1" si="22"/>
        <v>0</v>
      </c>
      <c r="BF56" s="660">
        <f ca="1">IF(BF$23="Summary",SUM($BD56:BE56),0)</f>
        <v>0</v>
      </c>
      <c r="BG56" s="660">
        <f ca="1">IF(BG$23="Summary",SUM($BD56:BF56),0)</f>
        <v>0</v>
      </c>
      <c r="BH56" s="660">
        <f ca="1">IF(BH$23="Summary",SUM($BD56:BG56),0)</f>
        <v>0</v>
      </c>
      <c r="BI56" s="660">
        <f ca="1">IF(BI$23="Summary",SUM($BD56:BH56),0)</f>
        <v>0</v>
      </c>
      <c r="BJ56" s="660">
        <f ca="1">IF(BJ$23="Summary",SUM($BD56:BI56),0)</f>
        <v>0</v>
      </c>
      <c r="BK56" s="660">
        <f ca="1">IF(BK$23="Summary",SUM($BD56:BJ56),0)</f>
        <v>0</v>
      </c>
      <c r="BL56" s="660">
        <f ca="1">IF(BL$23="Summary",SUM($BD56:BK56),0)</f>
        <v>0</v>
      </c>
      <c r="BM56" s="660">
        <f ca="1">IF(BM$23="Summary",SUM($BD56:BL56),0)</f>
        <v>0</v>
      </c>
      <c r="BN56" s="660">
        <f ca="1">IF(BN$23="Summary",SUM($BD56:BM56),0)</f>
        <v>0</v>
      </c>
      <c r="BO56" s="660">
        <f ca="1">IF(BO$23="Summary",SUM($BD56:BN56),0)</f>
        <v>0</v>
      </c>
      <c r="BP56" s="660">
        <f ca="1">IF(BP$23="Summary",SUM($BD56:BO56),0)</f>
        <v>0</v>
      </c>
      <c r="BQ56" s="660">
        <f t="shared" ca="1" si="23"/>
        <v>0</v>
      </c>
      <c r="BR56" s="660">
        <f t="shared" ca="1" si="24"/>
        <v>0</v>
      </c>
      <c r="BS56" s="660">
        <f t="shared" ca="1" si="25"/>
        <v>0</v>
      </c>
      <c r="BT56" s="660">
        <f t="shared" ca="1" si="26"/>
        <v>0</v>
      </c>
      <c r="BU56" s="660">
        <f t="shared" ca="1" si="27"/>
        <v>0</v>
      </c>
      <c r="BV56" s="660">
        <f t="shared" ca="1" si="28"/>
        <v>0</v>
      </c>
      <c r="BW56" s="660">
        <f t="shared" ca="1" si="29"/>
        <v>0</v>
      </c>
      <c r="BX56" s="660">
        <f t="shared" ca="1" si="30"/>
        <v>0</v>
      </c>
      <c r="BY56" s="660">
        <f t="shared" ca="1" si="31"/>
        <v>0</v>
      </c>
      <c r="BZ56" s="660">
        <f t="shared" ca="1" si="32"/>
        <v>0</v>
      </c>
      <c r="CA56" s="660">
        <f t="shared" ca="1" si="33"/>
        <v>0</v>
      </c>
      <c r="CB56" s="660">
        <f t="shared" ca="1" si="34"/>
        <v>0</v>
      </c>
      <c r="CC56" s="660">
        <f t="shared" ca="1" si="35"/>
        <v>0</v>
      </c>
      <c r="CD56" s="660">
        <f t="shared" ca="1" si="36"/>
        <v>0</v>
      </c>
      <c r="CE56" s="660">
        <f t="shared" ca="1" si="37"/>
        <v>0</v>
      </c>
      <c r="CF56" s="660">
        <f t="shared" ca="1" si="38"/>
        <v>0</v>
      </c>
      <c r="CG56" s="660">
        <f t="shared" ca="1" si="39"/>
        <v>0</v>
      </c>
      <c r="CH56" s="660">
        <f t="shared" ca="1" si="40"/>
        <v>0</v>
      </c>
      <c r="CI56" s="660">
        <f t="shared" ca="1" si="41"/>
        <v>0</v>
      </c>
      <c r="CJ56" s="660">
        <f t="shared" ca="1" si="42"/>
        <v>0</v>
      </c>
      <c r="CK56" s="660">
        <f t="shared" ca="1" si="43"/>
        <v>0</v>
      </c>
      <c r="CL56" s="660">
        <f t="shared" ca="1" si="44"/>
        <v>0</v>
      </c>
      <c r="CM56" s="660">
        <f t="shared" ca="1" si="45"/>
        <v>0</v>
      </c>
      <c r="CN56" s="660">
        <f t="shared" ca="1" si="46"/>
        <v>0</v>
      </c>
      <c r="CO56" s="660">
        <f t="shared" ca="1" si="47"/>
        <v>0</v>
      </c>
      <c r="CP56" s="660">
        <f t="shared" ca="1" si="48"/>
        <v>0</v>
      </c>
      <c r="CQ56" s="660">
        <f t="shared" ca="1" si="49"/>
        <v>0</v>
      </c>
      <c r="CR56" s="660">
        <f t="shared" ca="1" si="50"/>
        <v>0</v>
      </c>
      <c r="CS56" s="660">
        <f t="shared" ca="1" si="51"/>
        <v>0</v>
      </c>
      <c r="CT56" s="660">
        <f t="shared" ca="1" si="52"/>
        <v>0</v>
      </c>
      <c r="CU56" s="660">
        <f t="shared" ca="1" si="53"/>
        <v>0</v>
      </c>
      <c r="CV56" s="660">
        <f t="shared" ca="1" si="54"/>
        <v>0</v>
      </c>
      <c r="CW56" s="660">
        <f t="shared" ca="1" si="55"/>
        <v>0</v>
      </c>
      <c r="CX56" s="143"/>
    </row>
    <row r="57" spans="2:102" x14ac:dyDescent="0.25">
      <c r="B57" s="2122"/>
      <c r="C57" s="227"/>
      <c r="D57" s="2917"/>
      <c r="E57" s="2918"/>
      <c r="F57" s="630"/>
      <c r="G57" s="2123"/>
      <c r="H57" s="1331">
        <v>0</v>
      </c>
      <c r="I57" s="665">
        <f t="shared" si="56"/>
        <v>0</v>
      </c>
      <c r="J57" s="2124"/>
      <c r="K57" s="2124"/>
      <c r="L57" s="2124"/>
      <c r="M57" s="2125"/>
      <c r="N57" s="924"/>
      <c r="O57" s="664"/>
      <c r="P57" s="664"/>
      <c r="Q57" s="925"/>
      <c r="R57" s="1332"/>
      <c r="S57" s="664"/>
      <c r="T57" s="664"/>
      <c r="U57" s="919"/>
      <c r="V57" s="1333"/>
      <c r="W57" s="664"/>
      <c r="X57" s="664"/>
      <c r="Y57" s="925"/>
      <c r="Z57" s="921"/>
      <c r="AA57" s="664"/>
      <c r="AB57" s="1328"/>
      <c r="AC57" s="919"/>
      <c r="AD57" s="924"/>
      <c r="AE57" s="664"/>
      <c r="AF57" s="664"/>
      <c r="AG57" s="925"/>
      <c r="AH57" s="921"/>
      <c r="AI57" s="664"/>
      <c r="AJ57" s="664"/>
      <c r="AK57" s="919"/>
      <c r="AL57" s="924"/>
      <c r="AM57" s="664"/>
      <c r="AN57" s="664"/>
      <c r="AO57" s="925"/>
      <c r="AP57" s="921"/>
      <c r="AQ57" s="664"/>
      <c r="AR57" s="664"/>
      <c r="AS57" s="919"/>
      <c r="AT57" s="924"/>
      <c r="AU57" s="664"/>
      <c r="AV57" s="664"/>
      <c r="AW57" s="925"/>
      <c r="AX57" s="927">
        <f t="shared" ca="1" si="20"/>
        <v>0</v>
      </c>
      <c r="AY57" s="670" t="str">
        <f t="shared" ca="1" si="15"/>
        <v/>
      </c>
      <c r="AZ57" s="930" t="str">
        <f t="shared" si="16"/>
        <v/>
      </c>
      <c r="BA57" s="932">
        <f t="shared" ca="1" si="21"/>
        <v>0</v>
      </c>
      <c r="BB57" s="670" t="str">
        <f t="shared" ca="1" si="17"/>
        <v/>
      </c>
      <c r="BC57" s="935" t="str">
        <f t="shared" ca="1" si="18"/>
        <v/>
      </c>
      <c r="BD57" s="933"/>
      <c r="BE57" s="660">
        <f t="shared" ca="1" si="22"/>
        <v>0</v>
      </c>
      <c r="BF57" s="660">
        <f ca="1">IF(BF$23="Summary",SUM($BD57:BE57),0)</f>
        <v>0</v>
      </c>
      <c r="BG57" s="660">
        <f ca="1">IF(BG$23="Summary",SUM($BD57:BF57),0)</f>
        <v>0</v>
      </c>
      <c r="BH57" s="660">
        <f ca="1">IF(BH$23="Summary",SUM($BD57:BG57),0)</f>
        <v>0</v>
      </c>
      <c r="BI57" s="660">
        <f ca="1">IF(BI$23="Summary",SUM($BD57:BH57),0)</f>
        <v>0</v>
      </c>
      <c r="BJ57" s="660">
        <f ca="1">IF(BJ$23="Summary",SUM($BD57:BI57),0)</f>
        <v>0</v>
      </c>
      <c r="BK57" s="660">
        <f ca="1">IF(BK$23="Summary",SUM($BD57:BJ57),0)</f>
        <v>0</v>
      </c>
      <c r="BL57" s="660">
        <f ca="1">IF(BL$23="Summary",SUM($BD57:BK57),0)</f>
        <v>0</v>
      </c>
      <c r="BM57" s="660">
        <f ca="1">IF(BM$23="Summary",SUM($BD57:BL57),0)</f>
        <v>0</v>
      </c>
      <c r="BN57" s="660">
        <f ca="1">IF(BN$23="Summary",SUM($BD57:BM57),0)</f>
        <v>0</v>
      </c>
      <c r="BO57" s="660">
        <f ca="1">IF(BO$23="Summary",SUM($BD57:BN57),0)</f>
        <v>0</v>
      </c>
      <c r="BP57" s="660">
        <f ca="1">IF(BP$23="Summary",SUM($BD57:BO57),0)</f>
        <v>0</v>
      </c>
      <c r="BQ57" s="660">
        <f t="shared" ca="1" si="23"/>
        <v>0</v>
      </c>
      <c r="BR57" s="660">
        <f t="shared" ca="1" si="24"/>
        <v>0</v>
      </c>
      <c r="BS57" s="660">
        <f t="shared" ca="1" si="25"/>
        <v>0</v>
      </c>
      <c r="BT57" s="660">
        <f t="shared" ca="1" si="26"/>
        <v>0</v>
      </c>
      <c r="BU57" s="660">
        <f t="shared" ca="1" si="27"/>
        <v>0</v>
      </c>
      <c r="BV57" s="660">
        <f t="shared" ca="1" si="28"/>
        <v>0</v>
      </c>
      <c r="BW57" s="660">
        <f t="shared" ca="1" si="29"/>
        <v>0</v>
      </c>
      <c r="BX57" s="660">
        <f t="shared" ca="1" si="30"/>
        <v>0</v>
      </c>
      <c r="BY57" s="660">
        <f t="shared" ca="1" si="31"/>
        <v>0</v>
      </c>
      <c r="BZ57" s="660">
        <f t="shared" ca="1" si="32"/>
        <v>0</v>
      </c>
      <c r="CA57" s="660">
        <f t="shared" ca="1" si="33"/>
        <v>0</v>
      </c>
      <c r="CB57" s="660">
        <f t="shared" ca="1" si="34"/>
        <v>0</v>
      </c>
      <c r="CC57" s="660">
        <f t="shared" ca="1" si="35"/>
        <v>0</v>
      </c>
      <c r="CD57" s="660">
        <f t="shared" ca="1" si="36"/>
        <v>0</v>
      </c>
      <c r="CE57" s="660">
        <f t="shared" ca="1" si="37"/>
        <v>0</v>
      </c>
      <c r="CF57" s="660">
        <f t="shared" ca="1" si="38"/>
        <v>0</v>
      </c>
      <c r="CG57" s="660">
        <f t="shared" ca="1" si="39"/>
        <v>0</v>
      </c>
      <c r="CH57" s="660">
        <f t="shared" ca="1" si="40"/>
        <v>0</v>
      </c>
      <c r="CI57" s="660">
        <f t="shared" ca="1" si="41"/>
        <v>0</v>
      </c>
      <c r="CJ57" s="660">
        <f t="shared" ca="1" si="42"/>
        <v>0</v>
      </c>
      <c r="CK57" s="660">
        <f t="shared" ca="1" si="43"/>
        <v>0</v>
      </c>
      <c r="CL57" s="660">
        <f t="shared" ca="1" si="44"/>
        <v>0</v>
      </c>
      <c r="CM57" s="660">
        <f t="shared" ca="1" si="45"/>
        <v>0</v>
      </c>
      <c r="CN57" s="660">
        <f t="shared" ca="1" si="46"/>
        <v>0</v>
      </c>
      <c r="CO57" s="660">
        <f t="shared" ca="1" si="47"/>
        <v>0</v>
      </c>
      <c r="CP57" s="660">
        <f t="shared" ca="1" si="48"/>
        <v>0</v>
      </c>
      <c r="CQ57" s="660">
        <f t="shared" ca="1" si="49"/>
        <v>0</v>
      </c>
      <c r="CR57" s="660">
        <f t="shared" ca="1" si="50"/>
        <v>0</v>
      </c>
      <c r="CS57" s="660">
        <f t="shared" ca="1" si="51"/>
        <v>0</v>
      </c>
      <c r="CT57" s="660">
        <f t="shared" ca="1" si="52"/>
        <v>0</v>
      </c>
      <c r="CU57" s="660">
        <f t="shared" ca="1" si="53"/>
        <v>0</v>
      </c>
      <c r="CV57" s="660">
        <f t="shared" ca="1" si="54"/>
        <v>0</v>
      </c>
      <c r="CW57" s="660">
        <f t="shared" ca="1" si="55"/>
        <v>0</v>
      </c>
      <c r="CX57" s="143"/>
    </row>
    <row r="58" spans="2:102" x14ac:dyDescent="0.25">
      <c r="B58" s="2122"/>
      <c r="C58" s="227"/>
      <c r="D58" s="2917"/>
      <c r="E58" s="2918"/>
      <c r="F58" s="630"/>
      <c r="G58" s="2123"/>
      <c r="H58" s="1331">
        <v>0</v>
      </c>
      <c r="I58" s="665">
        <f t="shared" si="56"/>
        <v>0</v>
      </c>
      <c r="J58" s="2124"/>
      <c r="K58" s="2124"/>
      <c r="L58" s="2124"/>
      <c r="M58" s="2125"/>
      <c r="N58" s="924"/>
      <c r="O58" s="664"/>
      <c r="P58" s="664"/>
      <c r="Q58" s="925"/>
      <c r="R58" s="1332"/>
      <c r="S58" s="664"/>
      <c r="T58" s="664"/>
      <c r="U58" s="919"/>
      <c r="V58" s="1333"/>
      <c r="W58" s="664"/>
      <c r="X58" s="664"/>
      <c r="Y58" s="925"/>
      <c r="Z58" s="921"/>
      <c r="AA58" s="664"/>
      <c r="AB58" s="1328"/>
      <c r="AC58" s="919"/>
      <c r="AD58" s="924"/>
      <c r="AE58" s="664"/>
      <c r="AF58" s="664"/>
      <c r="AG58" s="925"/>
      <c r="AH58" s="921"/>
      <c r="AI58" s="664"/>
      <c r="AJ58" s="664"/>
      <c r="AK58" s="919"/>
      <c r="AL58" s="924"/>
      <c r="AM58" s="664"/>
      <c r="AN58" s="664"/>
      <c r="AO58" s="925"/>
      <c r="AP58" s="921"/>
      <c r="AQ58" s="664"/>
      <c r="AR58" s="664"/>
      <c r="AS58" s="919"/>
      <c r="AT58" s="924"/>
      <c r="AU58" s="664"/>
      <c r="AV58" s="664"/>
      <c r="AW58" s="925"/>
      <c r="AX58" s="927">
        <f t="shared" ca="1" si="20"/>
        <v>0</v>
      </c>
      <c r="AY58" s="670" t="str">
        <f t="shared" ca="1" si="15"/>
        <v/>
      </c>
      <c r="AZ58" s="930" t="str">
        <f t="shared" si="16"/>
        <v/>
      </c>
      <c r="BA58" s="932">
        <f t="shared" ca="1" si="21"/>
        <v>0</v>
      </c>
      <c r="BB58" s="670" t="str">
        <f t="shared" ca="1" si="17"/>
        <v/>
      </c>
      <c r="BC58" s="935" t="str">
        <f t="shared" ca="1" si="18"/>
        <v/>
      </c>
      <c r="BD58" s="933"/>
      <c r="BE58" s="660">
        <f t="shared" ca="1" si="22"/>
        <v>0</v>
      </c>
      <c r="BF58" s="660">
        <f ca="1">IF(BF$23="Summary",SUM($BD58:BE58),0)</f>
        <v>0</v>
      </c>
      <c r="BG58" s="660">
        <f ca="1">IF(BG$23="Summary",SUM($BD58:BF58),0)</f>
        <v>0</v>
      </c>
      <c r="BH58" s="660">
        <f ca="1">IF(BH$23="Summary",SUM($BD58:BG58),0)</f>
        <v>0</v>
      </c>
      <c r="BI58" s="660">
        <f ca="1">IF(BI$23="Summary",SUM($BD58:BH58),0)</f>
        <v>0</v>
      </c>
      <c r="BJ58" s="660">
        <f ca="1">IF(BJ$23="Summary",SUM($BD58:BI58),0)</f>
        <v>0</v>
      </c>
      <c r="BK58" s="660">
        <f ca="1">IF(BK$23="Summary",SUM($BD58:BJ58),0)</f>
        <v>0</v>
      </c>
      <c r="BL58" s="660">
        <f ca="1">IF(BL$23="Summary",SUM($BD58:BK58),0)</f>
        <v>0</v>
      </c>
      <c r="BM58" s="660">
        <f ca="1">IF(BM$23="Summary",SUM($BD58:BL58),0)</f>
        <v>0</v>
      </c>
      <c r="BN58" s="660">
        <f ca="1">IF(BN$23="Summary",SUM($BD58:BM58),0)</f>
        <v>0</v>
      </c>
      <c r="BO58" s="660">
        <f ca="1">IF(BO$23="Summary",SUM($BD58:BN58),0)</f>
        <v>0</v>
      </c>
      <c r="BP58" s="660">
        <f ca="1">IF(BP$23="Summary",SUM($BD58:BO58),0)</f>
        <v>0</v>
      </c>
      <c r="BQ58" s="660">
        <f t="shared" ca="1" si="23"/>
        <v>0</v>
      </c>
      <c r="BR58" s="660">
        <f t="shared" ca="1" si="24"/>
        <v>0</v>
      </c>
      <c r="BS58" s="660">
        <f t="shared" ca="1" si="25"/>
        <v>0</v>
      </c>
      <c r="BT58" s="660">
        <f t="shared" ca="1" si="26"/>
        <v>0</v>
      </c>
      <c r="BU58" s="660">
        <f t="shared" ca="1" si="27"/>
        <v>0</v>
      </c>
      <c r="BV58" s="660">
        <f t="shared" ca="1" si="28"/>
        <v>0</v>
      </c>
      <c r="BW58" s="660">
        <f t="shared" ca="1" si="29"/>
        <v>0</v>
      </c>
      <c r="BX58" s="660">
        <f t="shared" ca="1" si="30"/>
        <v>0</v>
      </c>
      <c r="BY58" s="660">
        <f t="shared" ca="1" si="31"/>
        <v>0</v>
      </c>
      <c r="BZ58" s="660">
        <f t="shared" ca="1" si="32"/>
        <v>0</v>
      </c>
      <c r="CA58" s="660">
        <f t="shared" ca="1" si="33"/>
        <v>0</v>
      </c>
      <c r="CB58" s="660">
        <f t="shared" ca="1" si="34"/>
        <v>0</v>
      </c>
      <c r="CC58" s="660">
        <f t="shared" ca="1" si="35"/>
        <v>0</v>
      </c>
      <c r="CD58" s="660">
        <f t="shared" ca="1" si="36"/>
        <v>0</v>
      </c>
      <c r="CE58" s="660">
        <f t="shared" ca="1" si="37"/>
        <v>0</v>
      </c>
      <c r="CF58" s="660">
        <f t="shared" ca="1" si="38"/>
        <v>0</v>
      </c>
      <c r="CG58" s="660">
        <f t="shared" ca="1" si="39"/>
        <v>0</v>
      </c>
      <c r="CH58" s="660">
        <f t="shared" ca="1" si="40"/>
        <v>0</v>
      </c>
      <c r="CI58" s="660">
        <f t="shared" ca="1" si="41"/>
        <v>0</v>
      </c>
      <c r="CJ58" s="660">
        <f t="shared" ca="1" si="42"/>
        <v>0</v>
      </c>
      <c r="CK58" s="660">
        <f t="shared" ca="1" si="43"/>
        <v>0</v>
      </c>
      <c r="CL58" s="660">
        <f t="shared" ca="1" si="44"/>
        <v>0</v>
      </c>
      <c r="CM58" s="660">
        <f t="shared" ca="1" si="45"/>
        <v>0</v>
      </c>
      <c r="CN58" s="660">
        <f t="shared" ca="1" si="46"/>
        <v>0</v>
      </c>
      <c r="CO58" s="660">
        <f t="shared" ca="1" si="47"/>
        <v>0</v>
      </c>
      <c r="CP58" s="660">
        <f t="shared" ca="1" si="48"/>
        <v>0</v>
      </c>
      <c r="CQ58" s="660">
        <f t="shared" ca="1" si="49"/>
        <v>0</v>
      </c>
      <c r="CR58" s="660">
        <f t="shared" ca="1" si="50"/>
        <v>0</v>
      </c>
      <c r="CS58" s="660">
        <f t="shared" ca="1" si="51"/>
        <v>0</v>
      </c>
      <c r="CT58" s="660">
        <f t="shared" ca="1" si="52"/>
        <v>0</v>
      </c>
      <c r="CU58" s="660">
        <f t="shared" ca="1" si="53"/>
        <v>0</v>
      </c>
      <c r="CV58" s="660">
        <f t="shared" ca="1" si="54"/>
        <v>0</v>
      </c>
      <c r="CW58" s="660">
        <f t="shared" ca="1" si="55"/>
        <v>0</v>
      </c>
      <c r="CX58" s="143"/>
    </row>
    <row r="59" spans="2:102" x14ac:dyDescent="0.25">
      <c r="B59" s="2122"/>
      <c r="C59" s="227"/>
      <c r="D59" s="2917"/>
      <c r="E59" s="2918"/>
      <c r="F59" s="630"/>
      <c r="G59" s="2123"/>
      <c r="H59" s="1331">
        <v>0</v>
      </c>
      <c r="I59" s="665">
        <f t="shared" si="56"/>
        <v>0</v>
      </c>
      <c r="J59" s="2124"/>
      <c r="K59" s="2124"/>
      <c r="L59" s="2124"/>
      <c r="M59" s="2125"/>
      <c r="N59" s="924"/>
      <c r="O59" s="664"/>
      <c r="P59" s="664"/>
      <c r="Q59" s="925"/>
      <c r="R59" s="1332"/>
      <c r="S59" s="664"/>
      <c r="T59" s="664"/>
      <c r="U59" s="919"/>
      <c r="V59" s="1333"/>
      <c r="W59" s="664"/>
      <c r="X59" s="664"/>
      <c r="Y59" s="925"/>
      <c r="Z59" s="921"/>
      <c r="AA59" s="664"/>
      <c r="AB59" s="1328"/>
      <c r="AC59" s="919"/>
      <c r="AD59" s="924"/>
      <c r="AE59" s="664"/>
      <c r="AF59" s="664"/>
      <c r="AG59" s="925"/>
      <c r="AH59" s="921"/>
      <c r="AI59" s="664"/>
      <c r="AJ59" s="664"/>
      <c r="AK59" s="919"/>
      <c r="AL59" s="924"/>
      <c r="AM59" s="664"/>
      <c r="AN59" s="664"/>
      <c r="AO59" s="925"/>
      <c r="AP59" s="921"/>
      <c r="AQ59" s="664"/>
      <c r="AR59" s="664"/>
      <c r="AS59" s="919"/>
      <c r="AT59" s="924"/>
      <c r="AU59" s="664"/>
      <c r="AV59" s="664"/>
      <c r="AW59" s="925"/>
      <c r="AX59" s="927">
        <f t="shared" ca="1" si="20"/>
        <v>0</v>
      </c>
      <c r="AY59" s="670" t="str">
        <f t="shared" ca="1" si="15"/>
        <v/>
      </c>
      <c r="AZ59" s="930" t="str">
        <f t="shared" si="16"/>
        <v/>
      </c>
      <c r="BA59" s="932">
        <f t="shared" ca="1" si="21"/>
        <v>0</v>
      </c>
      <c r="BB59" s="670" t="str">
        <f t="shared" ca="1" si="17"/>
        <v/>
      </c>
      <c r="BC59" s="935" t="str">
        <f t="shared" ca="1" si="18"/>
        <v/>
      </c>
      <c r="BD59" s="933"/>
      <c r="BE59" s="660">
        <f t="shared" ca="1" si="22"/>
        <v>0</v>
      </c>
      <c r="BF59" s="660">
        <f ca="1">IF(BF$23="Summary",SUM($BD59:BE59),0)</f>
        <v>0</v>
      </c>
      <c r="BG59" s="660">
        <f ca="1">IF(BG$23="Summary",SUM($BD59:BF59),0)</f>
        <v>0</v>
      </c>
      <c r="BH59" s="660">
        <f ca="1">IF(BH$23="Summary",SUM($BD59:BG59),0)</f>
        <v>0</v>
      </c>
      <c r="BI59" s="660">
        <f ca="1">IF(BI$23="Summary",SUM($BD59:BH59),0)</f>
        <v>0</v>
      </c>
      <c r="BJ59" s="660">
        <f ca="1">IF(BJ$23="Summary",SUM($BD59:BI59),0)</f>
        <v>0</v>
      </c>
      <c r="BK59" s="660">
        <f ca="1">IF(BK$23="Summary",SUM($BD59:BJ59),0)</f>
        <v>0</v>
      </c>
      <c r="BL59" s="660">
        <f ca="1">IF(BL$23="Summary",SUM($BD59:BK59),0)</f>
        <v>0</v>
      </c>
      <c r="BM59" s="660">
        <f ca="1">IF(BM$23="Summary",SUM($BD59:BL59),0)</f>
        <v>0</v>
      </c>
      <c r="BN59" s="660">
        <f ca="1">IF(BN$23="Summary",SUM($BD59:BM59),0)</f>
        <v>0</v>
      </c>
      <c r="BO59" s="660">
        <f ca="1">IF(BO$23="Summary",SUM($BD59:BN59),0)</f>
        <v>0</v>
      </c>
      <c r="BP59" s="660">
        <f ca="1">IF(BP$23="Summary",SUM($BD59:BO59),0)</f>
        <v>0</v>
      </c>
      <c r="BQ59" s="660">
        <f t="shared" ca="1" si="23"/>
        <v>0</v>
      </c>
      <c r="BR59" s="660">
        <f t="shared" ca="1" si="24"/>
        <v>0</v>
      </c>
      <c r="BS59" s="660">
        <f t="shared" ca="1" si="25"/>
        <v>0</v>
      </c>
      <c r="BT59" s="660">
        <f t="shared" ca="1" si="26"/>
        <v>0</v>
      </c>
      <c r="BU59" s="660">
        <f t="shared" ca="1" si="27"/>
        <v>0</v>
      </c>
      <c r="BV59" s="660">
        <f t="shared" ca="1" si="28"/>
        <v>0</v>
      </c>
      <c r="BW59" s="660">
        <f t="shared" ca="1" si="29"/>
        <v>0</v>
      </c>
      <c r="BX59" s="660">
        <f t="shared" ca="1" si="30"/>
        <v>0</v>
      </c>
      <c r="BY59" s="660">
        <f t="shared" ca="1" si="31"/>
        <v>0</v>
      </c>
      <c r="BZ59" s="660">
        <f t="shared" ca="1" si="32"/>
        <v>0</v>
      </c>
      <c r="CA59" s="660">
        <f t="shared" ca="1" si="33"/>
        <v>0</v>
      </c>
      <c r="CB59" s="660">
        <f t="shared" ca="1" si="34"/>
        <v>0</v>
      </c>
      <c r="CC59" s="660">
        <f t="shared" ca="1" si="35"/>
        <v>0</v>
      </c>
      <c r="CD59" s="660">
        <f t="shared" ca="1" si="36"/>
        <v>0</v>
      </c>
      <c r="CE59" s="660">
        <f t="shared" ca="1" si="37"/>
        <v>0</v>
      </c>
      <c r="CF59" s="660">
        <f t="shared" ca="1" si="38"/>
        <v>0</v>
      </c>
      <c r="CG59" s="660">
        <f t="shared" ca="1" si="39"/>
        <v>0</v>
      </c>
      <c r="CH59" s="660">
        <f t="shared" ca="1" si="40"/>
        <v>0</v>
      </c>
      <c r="CI59" s="660">
        <f t="shared" ca="1" si="41"/>
        <v>0</v>
      </c>
      <c r="CJ59" s="660">
        <f t="shared" ca="1" si="42"/>
        <v>0</v>
      </c>
      <c r="CK59" s="660">
        <f t="shared" ca="1" si="43"/>
        <v>0</v>
      </c>
      <c r="CL59" s="660">
        <f t="shared" ca="1" si="44"/>
        <v>0</v>
      </c>
      <c r="CM59" s="660">
        <f t="shared" ca="1" si="45"/>
        <v>0</v>
      </c>
      <c r="CN59" s="660">
        <f t="shared" ca="1" si="46"/>
        <v>0</v>
      </c>
      <c r="CO59" s="660">
        <f t="shared" ca="1" si="47"/>
        <v>0</v>
      </c>
      <c r="CP59" s="660">
        <f t="shared" ca="1" si="48"/>
        <v>0</v>
      </c>
      <c r="CQ59" s="660">
        <f t="shared" ca="1" si="49"/>
        <v>0</v>
      </c>
      <c r="CR59" s="660">
        <f t="shared" ca="1" si="50"/>
        <v>0</v>
      </c>
      <c r="CS59" s="660">
        <f t="shared" ca="1" si="51"/>
        <v>0</v>
      </c>
      <c r="CT59" s="660">
        <f t="shared" ca="1" si="52"/>
        <v>0</v>
      </c>
      <c r="CU59" s="660">
        <f t="shared" ca="1" si="53"/>
        <v>0</v>
      </c>
      <c r="CV59" s="660">
        <f t="shared" ca="1" si="54"/>
        <v>0</v>
      </c>
      <c r="CW59" s="660">
        <f t="shared" ca="1" si="55"/>
        <v>0</v>
      </c>
      <c r="CX59" s="143"/>
    </row>
    <row r="60" spans="2:102" x14ac:dyDescent="0.25">
      <c r="B60" s="2122"/>
      <c r="C60" s="227"/>
      <c r="D60" s="2917"/>
      <c r="E60" s="2918"/>
      <c r="F60" s="630"/>
      <c r="G60" s="2123"/>
      <c r="H60" s="1331">
        <v>0</v>
      </c>
      <c r="I60" s="665">
        <f t="shared" si="56"/>
        <v>0</v>
      </c>
      <c r="J60" s="2124"/>
      <c r="K60" s="2124"/>
      <c r="L60" s="2124"/>
      <c r="M60" s="2125"/>
      <c r="N60" s="924"/>
      <c r="O60" s="664"/>
      <c r="P60" s="664"/>
      <c r="Q60" s="925"/>
      <c r="R60" s="1332"/>
      <c r="S60" s="664"/>
      <c r="T60" s="664"/>
      <c r="U60" s="919"/>
      <c r="V60" s="1333"/>
      <c r="W60" s="664"/>
      <c r="X60" s="664"/>
      <c r="Y60" s="925"/>
      <c r="Z60" s="921"/>
      <c r="AA60" s="664"/>
      <c r="AB60" s="1328"/>
      <c r="AC60" s="919"/>
      <c r="AD60" s="924"/>
      <c r="AE60" s="664"/>
      <c r="AF60" s="664"/>
      <c r="AG60" s="925"/>
      <c r="AH60" s="921"/>
      <c r="AI60" s="664"/>
      <c r="AJ60" s="664"/>
      <c r="AK60" s="919"/>
      <c r="AL60" s="924"/>
      <c r="AM60" s="664"/>
      <c r="AN60" s="664"/>
      <c r="AO60" s="925"/>
      <c r="AP60" s="921"/>
      <c r="AQ60" s="664"/>
      <c r="AR60" s="664"/>
      <c r="AS60" s="919"/>
      <c r="AT60" s="924"/>
      <c r="AU60" s="664"/>
      <c r="AV60" s="664"/>
      <c r="AW60" s="925"/>
      <c r="AX60" s="927">
        <f t="shared" ca="1" si="20"/>
        <v>0</v>
      </c>
      <c r="AY60" s="670" t="str">
        <f t="shared" ca="1" si="15"/>
        <v/>
      </c>
      <c r="AZ60" s="930" t="str">
        <f t="shared" si="16"/>
        <v/>
      </c>
      <c r="BA60" s="932">
        <f t="shared" ca="1" si="21"/>
        <v>0</v>
      </c>
      <c r="BB60" s="670" t="str">
        <f t="shared" ca="1" si="17"/>
        <v/>
      </c>
      <c r="BC60" s="935" t="str">
        <f t="shared" ca="1" si="18"/>
        <v/>
      </c>
      <c r="BD60" s="933"/>
      <c r="BE60" s="660">
        <f t="shared" ca="1" si="22"/>
        <v>0</v>
      </c>
      <c r="BF60" s="660">
        <f ca="1">IF(BF$23="Summary",SUM($BD60:BE60),0)</f>
        <v>0</v>
      </c>
      <c r="BG60" s="660">
        <f ca="1">IF(BG$23="Summary",SUM($BD60:BF60),0)</f>
        <v>0</v>
      </c>
      <c r="BH60" s="660">
        <f ca="1">IF(BH$23="Summary",SUM($BD60:BG60),0)</f>
        <v>0</v>
      </c>
      <c r="BI60" s="660">
        <f ca="1">IF(BI$23="Summary",SUM($BD60:BH60),0)</f>
        <v>0</v>
      </c>
      <c r="BJ60" s="660">
        <f ca="1">IF(BJ$23="Summary",SUM($BD60:BI60),0)</f>
        <v>0</v>
      </c>
      <c r="BK60" s="660">
        <f ca="1">IF(BK$23="Summary",SUM($BD60:BJ60),0)</f>
        <v>0</v>
      </c>
      <c r="BL60" s="660">
        <f ca="1">IF(BL$23="Summary",SUM($BD60:BK60),0)</f>
        <v>0</v>
      </c>
      <c r="BM60" s="660">
        <f ca="1">IF(BM$23="Summary",SUM($BD60:BL60),0)</f>
        <v>0</v>
      </c>
      <c r="BN60" s="660">
        <f ca="1">IF(BN$23="Summary",SUM($BD60:BM60),0)</f>
        <v>0</v>
      </c>
      <c r="BO60" s="660">
        <f ca="1">IF(BO$23="Summary",SUM($BD60:BN60),0)</f>
        <v>0</v>
      </c>
      <c r="BP60" s="660">
        <f ca="1">IF(BP$23="Summary",SUM($BD60:BO60),0)</f>
        <v>0</v>
      </c>
      <c r="BQ60" s="660">
        <f t="shared" ca="1" si="23"/>
        <v>0</v>
      </c>
      <c r="BR60" s="660">
        <f t="shared" ca="1" si="24"/>
        <v>0</v>
      </c>
      <c r="BS60" s="660">
        <f t="shared" ca="1" si="25"/>
        <v>0</v>
      </c>
      <c r="BT60" s="660">
        <f t="shared" ca="1" si="26"/>
        <v>0</v>
      </c>
      <c r="BU60" s="660">
        <f t="shared" ca="1" si="27"/>
        <v>0</v>
      </c>
      <c r="BV60" s="660">
        <f t="shared" ca="1" si="28"/>
        <v>0</v>
      </c>
      <c r="BW60" s="660">
        <f t="shared" ca="1" si="29"/>
        <v>0</v>
      </c>
      <c r="BX60" s="660">
        <f t="shared" ca="1" si="30"/>
        <v>0</v>
      </c>
      <c r="BY60" s="660">
        <f t="shared" ca="1" si="31"/>
        <v>0</v>
      </c>
      <c r="BZ60" s="660">
        <f t="shared" ca="1" si="32"/>
        <v>0</v>
      </c>
      <c r="CA60" s="660">
        <f t="shared" ca="1" si="33"/>
        <v>0</v>
      </c>
      <c r="CB60" s="660">
        <f t="shared" ca="1" si="34"/>
        <v>0</v>
      </c>
      <c r="CC60" s="660">
        <f t="shared" ca="1" si="35"/>
        <v>0</v>
      </c>
      <c r="CD60" s="660">
        <f t="shared" ca="1" si="36"/>
        <v>0</v>
      </c>
      <c r="CE60" s="660">
        <f t="shared" ca="1" si="37"/>
        <v>0</v>
      </c>
      <c r="CF60" s="660">
        <f t="shared" ca="1" si="38"/>
        <v>0</v>
      </c>
      <c r="CG60" s="660">
        <f t="shared" ca="1" si="39"/>
        <v>0</v>
      </c>
      <c r="CH60" s="660">
        <f t="shared" ca="1" si="40"/>
        <v>0</v>
      </c>
      <c r="CI60" s="660">
        <f t="shared" ca="1" si="41"/>
        <v>0</v>
      </c>
      <c r="CJ60" s="660">
        <f t="shared" ca="1" si="42"/>
        <v>0</v>
      </c>
      <c r="CK60" s="660">
        <f t="shared" ca="1" si="43"/>
        <v>0</v>
      </c>
      <c r="CL60" s="660">
        <f t="shared" ca="1" si="44"/>
        <v>0</v>
      </c>
      <c r="CM60" s="660">
        <f t="shared" ca="1" si="45"/>
        <v>0</v>
      </c>
      <c r="CN60" s="660">
        <f t="shared" ca="1" si="46"/>
        <v>0</v>
      </c>
      <c r="CO60" s="660">
        <f t="shared" ca="1" si="47"/>
        <v>0</v>
      </c>
      <c r="CP60" s="660">
        <f t="shared" ca="1" si="48"/>
        <v>0</v>
      </c>
      <c r="CQ60" s="660">
        <f t="shared" ca="1" si="49"/>
        <v>0</v>
      </c>
      <c r="CR60" s="660">
        <f t="shared" ca="1" si="50"/>
        <v>0</v>
      </c>
      <c r="CS60" s="660">
        <f t="shared" ca="1" si="51"/>
        <v>0</v>
      </c>
      <c r="CT60" s="660">
        <f t="shared" ca="1" si="52"/>
        <v>0</v>
      </c>
      <c r="CU60" s="660">
        <f t="shared" ca="1" si="53"/>
        <v>0</v>
      </c>
      <c r="CV60" s="660">
        <f t="shared" ca="1" si="54"/>
        <v>0</v>
      </c>
      <c r="CW60" s="660">
        <f t="shared" ca="1" si="55"/>
        <v>0</v>
      </c>
      <c r="CX60" s="143"/>
    </row>
    <row r="61" spans="2:102" x14ac:dyDescent="0.25">
      <c r="B61" s="2122"/>
      <c r="C61" s="227"/>
      <c r="D61" s="2917"/>
      <c r="E61" s="2918"/>
      <c r="F61" s="630"/>
      <c r="G61" s="2123"/>
      <c r="H61" s="1331">
        <v>0</v>
      </c>
      <c r="I61" s="665">
        <f t="shared" si="56"/>
        <v>0</v>
      </c>
      <c r="J61" s="2124"/>
      <c r="K61" s="2124"/>
      <c r="L61" s="2124"/>
      <c r="M61" s="2125"/>
      <c r="N61" s="924"/>
      <c r="O61" s="664"/>
      <c r="P61" s="664"/>
      <c r="Q61" s="925"/>
      <c r="R61" s="1332"/>
      <c r="S61" s="664"/>
      <c r="T61" s="664"/>
      <c r="U61" s="919"/>
      <c r="V61" s="1333"/>
      <c r="W61" s="664"/>
      <c r="X61" s="664"/>
      <c r="Y61" s="925"/>
      <c r="Z61" s="921"/>
      <c r="AA61" s="664"/>
      <c r="AB61" s="1328"/>
      <c r="AC61" s="919"/>
      <c r="AD61" s="924"/>
      <c r="AE61" s="664"/>
      <c r="AF61" s="664"/>
      <c r="AG61" s="925"/>
      <c r="AH61" s="921"/>
      <c r="AI61" s="664"/>
      <c r="AJ61" s="664"/>
      <c r="AK61" s="919"/>
      <c r="AL61" s="924"/>
      <c r="AM61" s="664"/>
      <c r="AN61" s="664"/>
      <c r="AO61" s="925"/>
      <c r="AP61" s="921"/>
      <c r="AQ61" s="664"/>
      <c r="AR61" s="664"/>
      <c r="AS61" s="919"/>
      <c r="AT61" s="924"/>
      <c r="AU61" s="664"/>
      <c r="AV61" s="664"/>
      <c r="AW61" s="925"/>
      <c r="AX61" s="927">
        <f t="shared" ca="1" si="20"/>
        <v>0</v>
      </c>
      <c r="AY61" s="670" t="str">
        <f t="shared" ca="1" si="15"/>
        <v/>
      </c>
      <c r="AZ61" s="930" t="str">
        <f t="shared" si="16"/>
        <v/>
      </c>
      <c r="BA61" s="932">
        <f t="shared" ca="1" si="21"/>
        <v>0</v>
      </c>
      <c r="BB61" s="670" t="str">
        <f t="shared" ca="1" si="17"/>
        <v/>
      </c>
      <c r="BC61" s="935" t="str">
        <f t="shared" ca="1" si="18"/>
        <v/>
      </c>
      <c r="BD61" s="933"/>
      <c r="BE61" s="660">
        <f t="shared" ca="1" si="22"/>
        <v>0</v>
      </c>
      <c r="BF61" s="660">
        <f ca="1">IF(BF$23="Summary",SUM($BD61:BE61),0)</f>
        <v>0</v>
      </c>
      <c r="BG61" s="660">
        <f ca="1">IF(BG$23="Summary",SUM($BD61:BF61),0)</f>
        <v>0</v>
      </c>
      <c r="BH61" s="660">
        <f ca="1">IF(BH$23="Summary",SUM($BD61:BG61),0)</f>
        <v>0</v>
      </c>
      <c r="BI61" s="660">
        <f ca="1">IF(BI$23="Summary",SUM($BD61:BH61),0)</f>
        <v>0</v>
      </c>
      <c r="BJ61" s="660">
        <f ca="1">IF(BJ$23="Summary",SUM($BD61:BI61),0)</f>
        <v>0</v>
      </c>
      <c r="BK61" s="660">
        <f ca="1">IF(BK$23="Summary",SUM($BD61:BJ61),0)</f>
        <v>0</v>
      </c>
      <c r="BL61" s="660">
        <f ca="1">IF(BL$23="Summary",SUM($BD61:BK61),0)</f>
        <v>0</v>
      </c>
      <c r="BM61" s="660">
        <f ca="1">IF(BM$23="Summary",SUM($BD61:BL61),0)</f>
        <v>0</v>
      </c>
      <c r="BN61" s="660">
        <f ca="1">IF(BN$23="Summary",SUM($BD61:BM61),0)</f>
        <v>0</v>
      </c>
      <c r="BO61" s="660">
        <f ca="1">IF(BO$23="Summary",SUM($BD61:BN61),0)</f>
        <v>0</v>
      </c>
      <c r="BP61" s="660">
        <f ca="1">IF(BP$23="Summary",SUM($BD61:BO61),0)</f>
        <v>0</v>
      </c>
      <c r="BQ61" s="660">
        <f t="shared" ca="1" si="23"/>
        <v>0</v>
      </c>
      <c r="BR61" s="660">
        <f t="shared" ca="1" si="24"/>
        <v>0</v>
      </c>
      <c r="BS61" s="660">
        <f t="shared" ca="1" si="25"/>
        <v>0</v>
      </c>
      <c r="BT61" s="660">
        <f t="shared" ca="1" si="26"/>
        <v>0</v>
      </c>
      <c r="BU61" s="660">
        <f t="shared" ca="1" si="27"/>
        <v>0</v>
      </c>
      <c r="BV61" s="660">
        <f t="shared" ca="1" si="28"/>
        <v>0</v>
      </c>
      <c r="BW61" s="660">
        <f t="shared" ca="1" si="29"/>
        <v>0</v>
      </c>
      <c r="BX61" s="660">
        <f t="shared" ca="1" si="30"/>
        <v>0</v>
      </c>
      <c r="BY61" s="660">
        <f t="shared" ca="1" si="31"/>
        <v>0</v>
      </c>
      <c r="BZ61" s="660">
        <f t="shared" ca="1" si="32"/>
        <v>0</v>
      </c>
      <c r="CA61" s="660">
        <f t="shared" ca="1" si="33"/>
        <v>0</v>
      </c>
      <c r="CB61" s="660">
        <f t="shared" ca="1" si="34"/>
        <v>0</v>
      </c>
      <c r="CC61" s="660">
        <f t="shared" ca="1" si="35"/>
        <v>0</v>
      </c>
      <c r="CD61" s="660">
        <f t="shared" ca="1" si="36"/>
        <v>0</v>
      </c>
      <c r="CE61" s="660">
        <f t="shared" ca="1" si="37"/>
        <v>0</v>
      </c>
      <c r="CF61" s="660">
        <f t="shared" ca="1" si="38"/>
        <v>0</v>
      </c>
      <c r="CG61" s="660">
        <f t="shared" ca="1" si="39"/>
        <v>0</v>
      </c>
      <c r="CH61" s="660">
        <f t="shared" ca="1" si="40"/>
        <v>0</v>
      </c>
      <c r="CI61" s="660">
        <f t="shared" ca="1" si="41"/>
        <v>0</v>
      </c>
      <c r="CJ61" s="660">
        <f t="shared" ca="1" si="42"/>
        <v>0</v>
      </c>
      <c r="CK61" s="660">
        <f t="shared" ca="1" si="43"/>
        <v>0</v>
      </c>
      <c r="CL61" s="660">
        <f t="shared" ca="1" si="44"/>
        <v>0</v>
      </c>
      <c r="CM61" s="660">
        <f t="shared" ca="1" si="45"/>
        <v>0</v>
      </c>
      <c r="CN61" s="660">
        <f t="shared" ca="1" si="46"/>
        <v>0</v>
      </c>
      <c r="CO61" s="660">
        <f t="shared" ca="1" si="47"/>
        <v>0</v>
      </c>
      <c r="CP61" s="660">
        <f t="shared" ca="1" si="48"/>
        <v>0</v>
      </c>
      <c r="CQ61" s="660">
        <f t="shared" ca="1" si="49"/>
        <v>0</v>
      </c>
      <c r="CR61" s="660">
        <f t="shared" ca="1" si="50"/>
        <v>0</v>
      </c>
      <c r="CS61" s="660">
        <f t="shared" ca="1" si="51"/>
        <v>0</v>
      </c>
      <c r="CT61" s="660">
        <f t="shared" ca="1" si="52"/>
        <v>0</v>
      </c>
      <c r="CU61" s="660">
        <f t="shared" ca="1" si="53"/>
        <v>0</v>
      </c>
      <c r="CV61" s="660">
        <f t="shared" ca="1" si="54"/>
        <v>0</v>
      </c>
      <c r="CW61" s="660">
        <f t="shared" ca="1" si="55"/>
        <v>0</v>
      </c>
      <c r="CX61" s="143"/>
    </row>
    <row r="62" spans="2:102" x14ac:dyDescent="0.25">
      <c r="B62" s="2122"/>
      <c r="C62" s="227"/>
      <c r="D62" s="2917"/>
      <c r="E62" s="2918"/>
      <c r="F62" s="630"/>
      <c r="G62" s="2123"/>
      <c r="H62" s="1331">
        <v>0</v>
      </c>
      <c r="I62" s="665">
        <f t="shared" si="56"/>
        <v>0</v>
      </c>
      <c r="J62" s="2124"/>
      <c r="K62" s="2124"/>
      <c r="L62" s="2124"/>
      <c r="M62" s="2125"/>
      <c r="N62" s="924"/>
      <c r="O62" s="664"/>
      <c r="P62" s="664"/>
      <c r="Q62" s="925"/>
      <c r="R62" s="1332"/>
      <c r="S62" s="664"/>
      <c r="T62" s="664"/>
      <c r="U62" s="919"/>
      <c r="V62" s="1333"/>
      <c r="W62" s="664"/>
      <c r="X62" s="664"/>
      <c r="Y62" s="925"/>
      <c r="Z62" s="921"/>
      <c r="AA62" s="664"/>
      <c r="AB62" s="1328"/>
      <c r="AC62" s="919"/>
      <c r="AD62" s="924"/>
      <c r="AE62" s="664"/>
      <c r="AF62" s="664"/>
      <c r="AG62" s="925"/>
      <c r="AH62" s="921"/>
      <c r="AI62" s="664"/>
      <c r="AJ62" s="664"/>
      <c r="AK62" s="919"/>
      <c r="AL62" s="924"/>
      <c r="AM62" s="664"/>
      <c r="AN62" s="664"/>
      <c r="AO62" s="925"/>
      <c r="AP62" s="921"/>
      <c r="AQ62" s="664"/>
      <c r="AR62" s="664"/>
      <c r="AS62" s="919"/>
      <c r="AT62" s="924"/>
      <c r="AU62" s="664"/>
      <c r="AV62" s="664"/>
      <c r="AW62" s="925"/>
      <c r="AX62" s="927">
        <f t="shared" ca="1" si="20"/>
        <v>0</v>
      </c>
      <c r="AY62" s="670" t="str">
        <f t="shared" ca="1" si="15"/>
        <v/>
      </c>
      <c r="AZ62" s="930" t="str">
        <f t="shared" si="16"/>
        <v/>
      </c>
      <c r="BA62" s="932">
        <f t="shared" ca="1" si="21"/>
        <v>0</v>
      </c>
      <c r="BB62" s="670" t="str">
        <f t="shared" ca="1" si="17"/>
        <v/>
      </c>
      <c r="BC62" s="935" t="str">
        <f t="shared" ca="1" si="18"/>
        <v/>
      </c>
      <c r="BD62" s="933"/>
      <c r="BE62" s="660">
        <f t="shared" ca="1" si="22"/>
        <v>0</v>
      </c>
      <c r="BF62" s="660">
        <f ca="1">IF(BF$23="Summary",SUM($BD62:BE62),0)</f>
        <v>0</v>
      </c>
      <c r="BG62" s="660">
        <f ca="1">IF(BG$23="Summary",SUM($BD62:BF62),0)</f>
        <v>0</v>
      </c>
      <c r="BH62" s="660">
        <f ca="1">IF(BH$23="Summary",SUM($BD62:BG62),0)</f>
        <v>0</v>
      </c>
      <c r="BI62" s="660">
        <f ca="1">IF(BI$23="Summary",SUM($BD62:BH62),0)</f>
        <v>0</v>
      </c>
      <c r="BJ62" s="660">
        <f ca="1">IF(BJ$23="Summary",SUM($BD62:BI62),0)</f>
        <v>0</v>
      </c>
      <c r="BK62" s="660">
        <f ca="1">IF(BK$23="Summary",SUM($BD62:BJ62),0)</f>
        <v>0</v>
      </c>
      <c r="BL62" s="660">
        <f ca="1">IF(BL$23="Summary",SUM($BD62:BK62),0)</f>
        <v>0</v>
      </c>
      <c r="BM62" s="660">
        <f ca="1">IF(BM$23="Summary",SUM($BD62:BL62),0)</f>
        <v>0</v>
      </c>
      <c r="BN62" s="660">
        <f ca="1">IF(BN$23="Summary",SUM($BD62:BM62),0)</f>
        <v>0</v>
      </c>
      <c r="BO62" s="660">
        <f ca="1">IF(BO$23="Summary",SUM($BD62:BN62),0)</f>
        <v>0</v>
      </c>
      <c r="BP62" s="660">
        <f ca="1">IF(BP$23="Summary",SUM($BD62:BO62),0)</f>
        <v>0</v>
      </c>
      <c r="BQ62" s="660">
        <f t="shared" ca="1" si="23"/>
        <v>0</v>
      </c>
      <c r="BR62" s="660">
        <f t="shared" ca="1" si="24"/>
        <v>0</v>
      </c>
      <c r="BS62" s="660">
        <f t="shared" ca="1" si="25"/>
        <v>0</v>
      </c>
      <c r="BT62" s="660">
        <f t="shared" ca="1" si="26"/>
        <v>0</v>
      </c>
      <c r="BU62" s="660">
        <f t="shared" ca="1" si="27"/>
        <v>0</v>
      </c>
      <c r="BV62" s="660">
        <f t="shared" ca="1" si="28"/>
        <v>0</v>
      </c>
      <c r="BW62" s="660">
        <f t="shared" ca="1" si="29"/>
        <v>0</v>
      </c>
      <c r="BX62" s="660">
        <f t="shared" ca="1" si="30"/>
        <v>0</v>
      </c>
      <c r="BY62" s="660">
        <f t="shared" ca="1" si="31"/>
        <v>0</v>
      </c>
      <c r="BZ62" s="660">
        <f t="shared" ca="1" si="32"/>
        <v>0</v>
      </c>
      <c r="CA62" s="660">
        <f t="shared" ca="1" si="33"/>
        <v>0</v>
      </c>
      <c r="CB62" s="660">
        <f t="shared" ca="1" si="34"/>
        <v>0</v>
      </c>
      <c r="CC62" s="660">
        <f t="shared" ca="1" si="35"/>
        <v>0</v>
      </c>
      <c r="CD62" s="660">
        <f t="shared" ca="1" si="36"/>
        <v>0</v>
      </c>
      <c r="CE62" s="660">
        <f t="shared" ca="1" si="37"/>
        <v>0</v>
      </c>
      <c r="CF62" s="660">
        <f t="shared" ca="1" si="38"/>
        <v>0</v>
      </c>
      <c r="CG62" s="660">
        <f t="shared" ca="1" si="39"/>
        <v>0</v>
      </c>
      <c r="CH62" s="660">
        <f t="shared" ca="1" si="40"/>
        <v>0</v>
      </c>
      <c r="CI62" s="660">
        <f t="shared" ca="1" si="41"/>
        <v>0</v>
      </c>
      <c r="CJ62" s="660">
        <f t="shared" ca="1" si="42"/>
        <v>0</v>
      </c>
      <c r="CK62" s="660">
        <f t="shared" ca="1" si="43"/>
        <v>0</v>
      </c>
      <c r="CL62" s="660">
        <f t="shared" ca="1" si="44"/>
        <v>0</v>
      </c>
      <c r="CM62" s="660">
        <f t="shared" ca="1" si="45"/>
        <v>0</v>
      </c>
      <c r="CN62" s="660">
        <f t="shared" ca="1" si="46"/>
        <v>0</v>
      </c>
      <c r="CO62" s="660">
        <f t="shared" ca="1" si="47"/>
        <v>0</v>
      </c>
      <c r="CP62" s="660">
        <f t="shared" ca="1" si="48"/>
        <v>0</v>
      </c>
      <c r="CQ62" s="660">
        <f t="shared" ca="1" si="49"/>
        <v>0</v>
      </c>
      <c r="CR62" s="660">
        <f t="shared" ca="1" si="50"/>
        <v>0</v>
      </c>
      <c r="CS62" s="660">
        <f t="shared" ca="1" si="51"/>
        <v>0</v>
      </c>
      <c r="CT62" s="660">
        <f t="shared" ca="1" si="52"/>
        <v>0</v>
      </c>
      <c r="CU62" s="660">
        <f t="shared" ca="1" si="53"/>
        <v>0</v>
      </c>
      <c r="CV62" s="660">
        <f t="shared" ca="1" si="54"/>
        <v>0</v>
      </c>
      <c r="CW62" s="660">
        <f t="shared" ca="1" si="55"/>
        <v>0</v>
      </c>
      <c r="CX62" s="143"/>
    </row>
    <row r="63" spans="2:102" x14ac:dyDescent="0.25">
      <c r="B63" s="2122"/>
      <c r="C63" s="227"/>
      <c r="D63" s="2917"/>
      <c r="E63" s="2918"/>
      <c r="F63" s="630"/>
      <c r="G63" s="2123"/>
      <c r="H63" s="1331">
        <v>0</v>
      </c>
      <c r="I63" s="665">
        <f t="shared" si="56"/>
        <v>0</v>
      </c>
      <c r="J63" s="2124"/>
      <c r="K63" s="2124"/>
      <c r="L63" s="2124"/>
      <c r="M63" s="2125"/>
      <c r="N63" s="924"/>
      <c r="O63" s="664"/>
      <c r="P63" s="664"/>
      <c r="Q63" s="925"/>
      <c r="R63" s="1332"/>
      <c r="S63" s="664"/>
      <c r="T63" s="664"/>
      <c r="U63" s="919"/>
      <c r="V63" s="1333"/>
      <c r="W63" s="664"/>
      <c r="X63" s="664"/>
      <c r="Y63" s="925"/>
      <c r="Z63" s="921"/>
      <c r="AA63" s="664"/>
      <c r="AB63" s="1328"/>
      <c r="AC63" s="919"/>
      <c r="AD63" s="924"/>
      <c r="AE63" s="664"/>
      <c r="AF63" s="664"/>
      <c r="AG63" s="925"/>
      <c r="AH63" s="921"/>
      <c r="AI63" s="664"/>
      <c r="AJ63" s="664"/>
      <c r="AK63" s="919"/>
      <c r="AL63" s="924"/>
      <c r="AM63" s="664"/>
      <c r="AN63" s="664"/>
      <c r="AO63" s="925"/>
      <c r="AP63" s="921"/>
      <c r="AQ63" s="664"/>
      <c r="AR63" s="664"/>
      <c r="AS63" s="919"/>
      <c r="AT63" s="924"/>
      <c r="AU63" s="664"/>
      <c r="AV63" s="664"/>
      <c r="AW63" s="925"/>
      <c r="AX63" s="927">
        <f t="shared" ca="1" si="20"/>
        <v>0</v>
      </c>
      <c r="AY63" s="670" t="str">
        <f t="shared" ca="1" si="15"/>
        <v/>
      </c>
      <c r="AZ63" s="930" t="str">
        <f t="shared" si="16"/>
        <v/>
      </c>
      <c r="BA63" s="932">
        <f t="shared" ca="1" si="21"/>
        <v>0</v>
      </c>
      <c r="BB63" s="670" t="str">
        <f t="shared" ca="1" si="17"/>
        <v/>
      </c>
      <c r="BC63" s="935" t="str">
        <f t="shared" ca="1" si="18"/>
        <v/>
      </c>
      <c r="BD63" s="933"/>
      <c r="BE63" s="660">
        <f t="shared" ca="1" si="22"/>
        <v>0</v>
      </c>
      <c r="BF63" s="660">
        <f ca="1">IF(BF$23="Summary",SUM($BD63:BE63),0)</f>
        <v>0</v>
      </c>
      <c r="BG63" s="660">
        <f ca="1">IF(BG$23="Summary",SUM($BD63:BF63),0)</f>
        <v>0</v>
      </c>
      <c r="BH63" s="660">
        <f ca="1">IF(BH$23="Summary",SUM($BD63:BG63),0)</f>
        <v>0</v>
      </c>
      <c r="BI63" s="660">
        <f ca="1">IF(BI$23="Summary",SUM($BD63:BH63),0)</f>
        <v>0</v>
      </c>
      <c r="BJ63" s="660">
        <f ca="1">IF(BJ$23="Summary",SUM($BD63:BI63),0)</f>
        <v>0</v>
      </c>
      <c r="BK63" s="660">
        <f ca="1">IF(BK$23="Summary",SUM($BD63:BJ63),0)</f>
        <v>0</v>
      </c>
      <c r="BL63" s="660">
        <f ca="1">IF(BL$23="Summary",SUM($BD63:BK63),0)</f>
        <v>0</v>
      </c>
      <c r="BM63" s="660">
        <f ca="1">IF(BM$23="Summary",SUM($BD63:BL63),0)</f>
        <v>0</v>
      </c>
      <c r="BN63" s="660">
        <f ca="1">IF(BN$23="Summary",SUM($BD63:BM63),0)</f>
        <v>0</v>
      </c>
      <c r="BO63" s="660">
        <f ca="1">IF(BO$23="Summary",SUM($BD63:BN63),0)</f>
        <v>0</v>
      </c>
      <c r="BP63" s="660">
        <f ca="1">IF(BP$23="Summary",SUM($BD63:BO63),0)</f>
        <v>0</v>
      </c>
      <c r="BQ63" s="660">
        <f t="shared" ca="1" si="23"/>
        <v>0</v>
      </c>
      <c r="BR63" s="660">
        <f t="shared" ca="1" si="24"/>
        <v>0</v>
      </c>
      <c r="BS63" s="660">
        <f t="shared" ca="1" si="25"/>
        <v>0</v>
      </c>
      <c r="BT63" s="660">
        <f t="shared" ca="1" si="26"/>
        <v>0</v>
      </c>
      <c r="BU63" s="660">
        <f t="shared" ca="1" si="27"/>
        <v>0</v>
      </c>
      <c r="BV63" s="660">
        <f t="shared" ca="1" si="28"/>
        <v>0</v>
      </c>
      <c r="BW63" s="660">
        <f t="shared" ca="1" si="29"/>
        <v>0</v>
      </c>
      <c r="BX63" s="660">
        <f t="shared" ca="1" si="30"/>
        <v>0</v>
      </c>
      <c r="BY63" s="660">
        <f t="shared" ca="1" si="31"/>
        <v>0</v>
      </c>
      <c r="BZ63" s="660">
        <f t="shared" ca="1" si="32"/>
        <v>0</v>
      </c>
      <c r="CA63" s="660">
        <f t="shared" ca="1" si="33"/>
        <v>0</v>
      </c>
      <c r="CB63" s="660">
        <f t="shared" ca="1" si="34"/>
        <v>0</v>
      </c>
      <c r="CC63" s="660">
        <f t="shared" ca="1" si="35"/>
        <v>0</v>
      </c>
      <c r="CD63" s="660">
        <f t="shared" ca="1" si="36"/>
        <v>0</v>
      </c>
      <c r="CE63" s="660">
        <f t="shared" ca="1" si="37"/>
        <v>0</v>
      </c>
      <c r="CF63" s="660">
        <f t="shared" ca="1" si="38"/>
        <v>0</v>
      </c>
      <c r="CG63" s="660">
        <f t="shared" ca="1" si="39"/>
        <v>0</v>
      </c>
      <c r="CH63" s="660">
        <f t="shared" ca="1" si="40"/>
        <v>0</v>
      </c>
      <c r="CI63" s="660">
        <f t="shared" ca="1" si="41"/>
        <v>0</v>
      </c>
      <c r="CJ63" s="660">
        <f t="shared" ca="1" si="42"/>
        <v>0</v>
      </c>
      <c r="CK63" s="660">
        <f t="shared" ca="1" si="43"/>
        <v>0</v>
      </c>
      <c r="CL63" s="660">
        <f t="shared" ca="1" si="44"/>
        <v>0</v>
      </c>
      <c r="CM63" s="660">
        <f t="shared" ca="1" si="45"/>
        <v>0</v>
      </c>
      <c r="CN63" s="660">
        <f t="shared" ca="1" si="46"/>
        <v>0</v>
      </c>
      <c r="CO63" s="660">
        <f t="shared" ca="1" si="47"/>
        <v>0</v>
      </c>
      <c r="CP63" s="660">
        <f t="shared" ca="1" si="48"/>
        <v>0</v>
      </c>
      <c r="CQ63" s="660">
        <f t="shared" ca="1" si="49"/>
        <v>0</v>
      </c>
      <c r="CR63" s="660">
        <f t="shared" ca="1" si="50"/>
        <v>0</v>
      </c>
      <c r="CS63" s="660">
        <f t="shared" ca="1" si="51"/>
        <v>0</v>
      </c>
      <c r="CT63" s="660">
        <f t="shared" ca="1" si="52"/>
        <v>0</v>
      </c>
      <c r="CU63" s="660">
        <f t="shared" ca="1" si="53"/>
        <v>0</v>
      </c>
      <c r="CV63" s="660">
        <f t="shared" ca="1" si="54"/>
        <v>0</v>
      </c>
      <c r="CW63" s="660">
        <f t="shared" ca="1" si="55"/>
        <v>0</v>
      </c>
      <c r="CX63" s="143"/>
    </row>
    <row r="64" spans="2:102" x14ac:dyDescent="0.25">
      <c r="B64" s="2122"/>
      <c r="C64" s="227"/>
      <c r="D64" s="2917"/>
      <c r="E64" s="2918"/>
      <c r="F64" s="630"/>
      <c r="G64" s="2123"/>
      <c r="H64" s="1331">
        <v>0</v>
      </c>
      <c r="I64" s="665">
        <f t="shared" si="56"/>
        <v>0</v>
      </c>
      <c r="J64" s="2124"/>
      <c r="K64" s="2124"/>
      <c r="L64" s="2124"/>
      <c r="M64" s="2125"/>
      <c r="N64" s="924"/>
      <c r="O64" s="664"/>
      <c r="P64" s="664"/>
      <c r="Q64" s="925"/>
      <c r="R64" s="1332"/>
      <c r="S64" s="664"/>
      <c r="T64" s="664"/>
      <c r="U64" s="919"/>
      <c r="V64" s="1333"/>
      <c r="W64" s="664"/>
      <c r="X64" s="664"/>
      <c r="Y64" s="925"/>
      <c r="Z64" s="921"/>
      <c r="AA64" s="664"/>
      <c r="AB64" s="1328"/>
      <c r="AC64" s="919"/>
      <c r="AD64" s="924"/>
      <c r="AE64" s="664"/>
      <c r="AF64" s="664"/>
      <c r="AG64" s="925"/>
      <c r="AH64" s="921"/>
      <c r="AI64" s="664"/>
      <c r="AJ64" s="664"/>
      <c r="AK64" s="919"/>
      <c r="AL64" s="924"/>
      <c r="AM64" s="664"/>
      <c r="AN64" s="664"/>
      <c r="AO64" s="925"/>
      <c r="AP64" s="921"/>
      <c r="AQ64" s="664"/>
      <c r="AR64" s="664"/>
      <c r="AS64" s="919"/>
      <c r="AT64" s="924"/>
      <c r="AU64" s="664"/>
      <c r="AV64" s="664"/>
      <c r="AW64" s="925"/>
      <c r="AX64" s="927">
        <f t="shared" ca="1" si="20"/>
        <v>0</v>
      </c>
      <c r="AY64" s="670" t="str">
        <f t="shared" ca="1" si="15"/>
        <v/>
      </c>
      <c r="AZ64" s="930" t="str">
        <f t="shared" si="16"/>
        <v/>
      </c>
      <c r="BA64" s="932">
        <f t="shared" ca="1" si="21"/>
        <v>0</v>
      </c>
      <c r="BB64" s="670" t="str">
        <f t="shared" ca="1" si="17"/>
        <v/>
      </c>
      <c r="BC64" s="935" t="str">
        <f t="shared" ca="1" si="18"/>
        <v/>
      </c>
      <c r="BD64" s="933"/>
      <c r="BE64" s="660">
        <f t="shared" ca="1" si="22"/>
        <v>0</v>
      </c>
      <c r="BF64" s="660">
        <f ca="1">IF(BF$23="Summary",SUM($BD64:BE64),0)</f>
        <v>0</v>
      </c>
      <c r="BG64" s="660">
        <f ca="1">IF(BG$23="Summary",SUM($BD64:BF64),0)</f>
        <v>0</v>
      </c>
      <c r="BH64" s="660">
        <f ca="1">IF(BH$23="Summary",SUM($BD64:BG64),0)</f>
        <v>0</v>
      </c>
      <c r="BI64" s="660">
        <f ca="1">IF(BI$23="Summary",SUM($BD64:BH64),0)</f>
        <v>0</v>
      </c>
      <c r="BJ64" s="660">
        <f ca="1">IF(BJ$23="Summary",SUM($BD64:BI64),0)</f>
        <v>0</v>
      </c>
      <c r="BK64" s="660">
        <f ca="1">IF(BK$23="Summary",SUM($BD64:BJ64),0)</f>
        <v>0</v>
      </c>
      <c r="BL64" s="660">
        <f ca="1">IF(BL$23="Summary",SUM($BD64:BK64),0)</f>
        <v>0</v>
      </c>
      <c r="BM64" s="660">
        <f ca="1">IF(BM$23="Summary",SUM($BD64:BL64),0)</f>
        <v>0</v>
      </c>
      <c r="BN64" s="660">
        <f ca="1">IF(BN$23="Summary",SUM($BD64:BM64),0)</f>
        <v>0</v>
      </c>
      <c r="BO64" s="660">
        <f ca="1">IF(BO$23="Summary",SUM($BD64:BN64),0)</f>
        <v>0</v>
      </c>
      <c r="BP64" s="660">
        <f ca="1">IF(BP$23="Summary",SUM($BD64:BO64),0)</f>
        <v>0</v>
      </c>
      <c r="BQ64" s="660">
        <f t="shared" ca="1" si="23"/>
        <v>0</v>
      </c>
      <c r="BR64" s="660">
        <f t="shared" ca="1" si="24"/>
        <v>0</v>
      </c>
      <c r="BS64" s="660">
        <f t="shared" ca="1" si="25"/>
        <v>0</v>
      </c>
      <c r="BT64" s="660">
        <f t="shared" ca="1" si="26"/>
        <v>0</v>
      </c>
      <c r="BU64" s="660">
        <f t="shared" ca="1" si="27"/>
        <v>0</v>
      </c>
      <c r="BV64" s="660">
        <f t="shared" ca="1" si="28"/>
        <v>0</v>
      </c>
      <c r="BW64" s="660">
        <f t="shared" ca="1" si="29"/>
        <v>0</v>
      </c>
      <c r="BX64" s="660">
        <f t="shared" ca="1" si="30"/>
        <v>0</v>
      </c>
      <c r="BY64" s="660">
        <f t="shared" ca="1" si="31"/>
        <v>0</v>
      </c>
      <c r="BZ64" s="660">
        <f t="shared" ca="1" si="32"/>
        <v>0</v>
      </c>
      <c r="CA64" s="660">
        <f t="shared" ca="1" si="33"/>
        <v>0</v>
      </c>
      <c r="CB64" s="660">
        <f t="shared" ca="1" si="34"/>
        <v>0</v>
      </c>
      <c r="CC64" s="660">
        <f t="shared" ca="1" si="35"/>
        <v>0</v>
      </c>
      <c r="CD64" s="660">
        <f t="shared" ca="1" si="36"/>
        <v>0</v>
      </c>
      <c r="CE64" s="660">
        <f t="shared" ca="1" si="37"/>
        <v>0</v>
      </c>
      <c r="CF64" s="660">
        <f t="shared" ca="1" si="38"/>
        <v>0</v>
      </c>
      <c r="CG64" s="660">
        <f t="shared" ca="1" si="39"/>
        <v>0</v>
      </c>
      <c r="CH64" s="660">
        <f t="shared" ca="1" si="40"/>
        <v>0</v>
      </c>
      <c r="CI64" s="660">
        <f t="shared" ca="1" si="41"/>
        <v>0</v>
      </c>
      <c r="CJ64" s="660">
        <f t="shared" ca="1" si="42"/>
        <v>0</v>
      </c>
      <c r="CK64" s="660">
        <f t="shared" ca="1" si="43"/>
        <v>0</v>
      </c>
      <c r="CL64" s="660">
        <f t="shared" ca="1" si="44"/>
        <v>0</v>
      </c>
      <c r="CM64" s="660">
        <f t="shared" ca="1" si="45"/>
        <v>0</v>
      </c>
      <c r="CN64" s="660">
        <f t="shared" ca="1" si="46"/>
        <v>0</v>
      </c>
      <c r="CO64" s="660">
        <f t="shared" ca="1" si="47"/>
        <v>0</v>
      </c>
      <c r="CP64" s="660">
        <f t="shared" ca="1" si="48"/>
        <v>0</v>
      </c>
      <c r="CQ64" s="660">
        <f t="shared" ca="1" si="49"/>
        <v>0</v>
      </c>
      <c r="CR64" s="660">
        <f t="shared" ca="1" si="50"/>
        <v>0</v>
      </c>
      <c r="CS64" s="660">
        <f t="shared" ca="1" si="51"/>
        <v>0</v>
      </c>
      <c r="CT64" s="660">
        <f t="shared" ca="1" si="52"/>
        <v>0</v>
      </c>
      <c r="CU64" s="660">
        <f t="shared" ca="1" si="53"/>
        <v>0</v>
      </c>
      <c r="CV64" s="660">
        <f t="shared" ca="1" si="54"/>
        <v>0</v>
      </c>
      <c r="CW64" s="660">
        <f t="shared" ca="1" si="55"/>
        <v>0</v>
      </c>
      <c r="CX64" s="143"/>
    </row>
    <row r="65" spans="2:102" x14ac:dyDescent="0.25">
      <c r="B65" s="2122"/>
      <c r="C65" s="227"/>
      <c r="D65" s="2917"/>
      <c r="E65" s="2918"/>
      <c r="F65" s="630"/>
      <c r="G65" s="2123"/>
      <c r="H65" s="1331">
        <v>0</v>
      </c>
      <c r="I65" s="665">
        <f t="shared" si="56"/>
        <v>0</v>
      </c>
      <c r="J65" s="2124"/>
      <c r="K65" s="2124"/>
      <c r="L65" s="2124"/>
      <c r="M65" s="2125"/>
      <c r="N65" s="924"/>
      <c r="O65" s="664"/>
      <c r="P65" s="664"/>
      <c r="Q65" s="925"/>
      <c r="R65" s="1332"/>
      <c r="S65" s="664"/>
      <c r="T65" s="664"/>
      <c r="U65" s="919"/>
      <c r="V65" s="1333"/>
      <c r="W65" s="664"/>
      <c r="X65" s="664"/>
      <c r="Y65" s="925"/>
      <c r="Z65" s="921"/>
      <c r="AA65" s="664"/>
      <c r="AB65" s="1328"/>
      <c r="AC65" s="919"/>
      <c r="AD65" s="924"/>
      <c r="AE65" s="664"/>
      <c r="AF65" s="664"/>
      <c r="AG65" s="925"/>
      <c r="AH65" s="921"/>
      <c r="AI65" s="664"/>
      <c r="AJ65" s="664"/>
      <c r="AK65" s="919"/>
      <c r="AL65" s="924"/>
      <c r="AM65" s="664"/>
      <c r="AN65" s="664"/>
      <c r="AO65" s="925"/>
      <c r="AP65" s="921"/>
      <c r="AQ65" s="664"/>
      <c r="AR65" s="664"/>
      <c r="AS65" s="919"/>
      <c r="AT65" s="924"/>
      <c r="AU65" s="664"/>
      <c r="AV65" s="664"/>
      <c r="AW65" s="925"/>
      <c r="AX65" s="927">
        <f t="shared" ca="1" si="20"/>
        <v>0</v>
      </c>
      <c r="AY65" s="670" t="str">
        <f t="shared" ca="1" si="15"/>
        <v/>
      </c>
      <c r="AZ65" s="930" t="str">
        <f t="shared" si="16"/>
        <v/>
      </c>
      <c r="BA65" s="932">
        <f t="shared" ca="1" si="21"/>
        <v>0</v>
      </c>
      <c r="BB65" s="670" t="str">
        <f t="shared" ca="1" si="17"/>
        <v/>
      </c>
      <c r="BC65" s="935" t="str">
        <f t="shared" ca="1" si="18"/>
        <v/>
      </c>
      <c r="BD65" s="933"/>
      <c r="BE65" s="660">
        <f t="shared" ca="1" si="22"/>
        <v>0</v>
      </c>
      <c r="BF65" s="660">
        <f ca="1">IF(BF$23="Summary",SUM($BD65:BE65),0)</f>
        <v>0</v>
      </c>
      <c r="BG65" s="660">
        <f ca="1">IF(BG$23="Summary",SUM($BD65:BF65),0)</f>
        <v>0</v>
      </c>
      <c r="BH65" s="660">
        <f ca="1">IF(BH$23="Summary",SUM($BD65:BG65),0)</f>
        <v>0</v>
      </c>
      <c r="BI65" s="660">
        <f ca="1">IF(BI$23="Summary",SUM($BD65:BH65),0)</f>
        <v>0</v>
      </c>
      <c r="BJ65" s="660">
        <f ca="1">IF(BJ$23="Summary",SUM($BD65:BI65),0)</f>
        <v>0</v>
      </c>
      <c r="BK65" s="660">
        <f ca="1">IF(BK$23="Summary",SUM($BD65:BJ65),0)</f>
        <v>0</v>
      </c>
      <c r="BL65" s="660">
        <f ca="1">IF(BL$23="Summary",SUM($BD65:BK65),0)</f>
        <v>0</v>
      </c>
      <c r="BM65" s="660">
        <f ca="1">IF(BM$23="Summary",SUM($BD65:BL65),0)</f>
        <v>0</v>
      </c>
      <c r="BN65" s="660">
        <f ca="1">IF(BN$23="Summary",SUM($BD65:BM65),0)</f>
        <v>0</v>
      </c>
      <c r="BO65" s="660">
        <f ca="1">IF(BO$23="Summary",SUM($BD65:BN65),0)</f>
        <v>0</v>
      </c>
      <c r="BP65" s="660">
        <f ca="1">IF(BP$23="Summary",SUM($BD65:BO65),0)</f>
        <v>0</v>
      </c>
      <c r="BQ65" s="660">
        <f t="shared" ca="1" si="23"/>
        <v>0</v>
      </c>
      <c r="BR65" s="660">
        <f t="shared" ca="1" si="24"/>
        <v>0</v>
      </c>
      <c r="BS65" s="660">
        <f t="shared" ca="1" si="25"/>
        <v>0</v>
      </c>
      <c r="BT65" s="660">
        <f t="shared" ca="1" si="26"/>
        <v>0</v>
      </c>
      <c r="BU65" s="660">
        <f t="shared" ca="1" si="27"/>
        <v>0</v>
      </c>
      <c r="BV65" s="660">
        <f t="shared" ca="1" si="28"/>
        <v>0</v>
      </c>
      <c r="BW65" s="660">
        <f t="shared" ca="1" si="29"/>
        <v>0</v>
      </c>
      <c r="BX65" s="660">
        <f t="shared" ca="1" si="30"/>
        <v>0</v>
      </c>
      <c r="BY65" s="660">
        <f t="shared" ca="1" si="31"/>
        <v>0</v>
      </c>
      <c r="BZ65" s="660">
        <f t="shared" ca="1" si="32"/>
        <v>0</v>
      </c>
      <c r="CA65" s="660">
        <f t="shared" ca="1" si="33"/>
        <v>0</v>
      </c>
      <c r="CB65" s="660">
        <f t="shared" ca="1" si="34"/>
        <v>0</v>
      </c>
      <c r="CC65" s="660">
        <f t="shared" ca="1" si="35"/>
        <v>0</v>
      </c>
      <c r="CD65" s="660">
        <f t="shared" ca="1" si="36"/>
        <v>0</v>
      </c>
      <c r="CE65" s="660">
        <f t="shared" ca="1" si="37"/>
        <v>0</v>
      </c>
      <c r="CF65" s="660">
        <f t="shared" ca="1" si="38"/>
        <v>0</v>
      </c>
      <c r="CG65" s="660">
        <f t="shared" ca="1" si="39"/>
        <v>0</v>
      </c>
      <c r="CH65" s="660">
        <f t="shared" ca="1" si="40"/>
        <v>0</v>
      </c>
      <c r="CI65" s="660">
        <f t="shared" ca="1" si="41"/>
        <v>0</v>
      </c>
      <c r="CJ65" s="660">
        <f t="shared" ca="1" si="42"/>
        <v>0</v>
      </c>
      <c r="CK65" s="660">
        <f t="shared" ca="1" si="43"/>
        <v>0</v>
      </c>
      <c r="CL65" s="660">
        <f t="shared" ca="1" si="44"/>
        <v>0</v>
      </c>
      <c r="CM65" s="660">
        <f t="shared" ca="1" si="45"/>
        <v>0</v>
      </c>
      <c r="CN65" s="660">
        <f t="shared" ca="1" si="46"/>
        <v>0</v>
      </c>
      <c r="CO65" s="660">
        <f t="shared" ca="1" si="47"/>
        <v>0</v>
      </c>
      <c r="CP65" s="660">
        <f t="shared" ca="1" si="48"/>
        <v>0</v>
      </c>
      <c r="CQ65" s="660">
        <f t="shared" ca="1" si="49"/>
        <v>0</v>
      </c>
      <c r="CR65" s="660">
        <f t="shared" ca="1" si="50"/>
        <v>0</v>
      </c>
      <c r="CS65" s="660">
        <f t="shared" ca="1" si="51"/>
        <v>0</v>
      </c>
      <c r="CT65" s="660">
        <f t="shared" ca="1" si="52"/>
        <v>0</v>
      </c>
      <c r="CU65" s="660">
        <f t="shared" ca="1" si="53"/>
        <v>0</v>
      </c>
      <c r="CV65" s="660">
        <f t="shared" ca="1" si="54"/>
        <v>0</v>
      </c>
      <c r="CW65" s="660">
        <f t="shared" ca="1" si="55"/>
        <v>0</v>
      </c>
      <c r="CX65" s="143"/>
    </row>
    <row r="66" spans="2:102" x14ac:dyDescent="0.25">
      <c r="B66" s="2122"/>
      <c r="C66" s="227"/>
      <c r="D66" s="2917"/>
      <c r="E66" s="2918"/>
      <c r="F66" s="630"/>
      <c r="G66" s="2123"/>
      <c r="H66" s="1331">
        <v>0</v>
      </c>
      <c r="I66" s="665">
        <f t="shared" si="56"/>
        <v>0</v>
      </c>
      <c r="J66" s="2124"/>
      <c r="K66" s="2124"/>
      <c r="L66" s="2124"/>
      <c r="M66" s="2125"/>
      <c r="N66" s="924"/>
      <c r="O66" s="664"/>
      <c r="P66" s="664"/>
      <c r="Q66" s="925"/>
      <c r="R66" s="1332"/>
      <c r="S66" s="664"/>
      <c r="T66" s="664"/>
      <c r="U66" s="919"/>
      <c r="V66" s="1333"/>
      <c r="W66" s="664"/>
      <c r="X66" s="664"/>
      <c r="Y66" s="925"/>
      <c r="Z66" s="921"/>
      <c r="AA66" s="664"/>
      <c r="AB66" s="1328"/>
      <c r="AC66" s="919"/>
      <c r="AD66" s="924"/>
      <c r="AE66" s="664"/>
      <c r="AF66" s="664"/>
      <c r="AG66" s="925"/>
      <c r="AH66" s="921"/>
      <c r="AI66" s="664"/>
      <c r="AJ66" s="664"/>
      <c r="AK66" s="919"/>
      <c r="AL66" s="924"/>
      <c r="AM66" s="664"/>
      <c r="AN66" s="664"/>
      <c r="AO66" s="925"/>
      <c r="AP66" s="921"/>
      <c r="AQ66" s="664"/>
      <c r="AR66" s="664"/>
      <c r="AS66" s="919"/>
      <c r="AT66" s="924"/>
      <c r="AU66" s="664"/>
      <c r="AV66" s="664"/>
      <c r="AW66" s="925"/>
      <c r="AX66" s="927">
        <f t="shared" ca="1" si="20"/>
        <v>0</v>
      </c>
      <c r="AY66" s="670" t="str">
        <f t="shared" ca="1" si="15"/>
        <v/>
      </c>
      <c r="AZ66" s="930" t="str">
        <f t="shared" si="16"/>
        <v/>
      </c>
      <c r="BA66" s="932">
        <f t="shared" ca="1" si="21"/>
        <v>0</v>
      </c>
      <c r="BB66" s="670" t="str">
        <f t="shared" ca="1" si="17"/>
        <v/>
      </c>
      <c r="BC66" s="935" t="str">
        <f t="shared" ca="1" si="18"/>
        <v/>
      </c>
      <c r="BD66" s="933"/>
      <c r="BE66" s="660">
        <f t="shared" ca="1" si="22"/>
        <v>0</v>
      </c>
      <c r="BF66" s="660">
        <f ca="1">IF(BF$23="Summary",SUM($BD66:BE66),0)</f>
        <v>0</v>
      </c>
      <c r="BG66" s="660">
        <f ca="1">IF(BG$23="Summary",SUM($BD66:BF66),0)</f>
        <v>0</v>
      </c>
      <c r="BH66" s="660">
        <f ca="1">IF(BH$23="Summary",SUM($BD66:BG66),0)</f>
        <v>0</v>
      </c>
      <c r="BI66" s="660">
        <f ca="1">IF(BI$23="Summary",SUM($BD66:BH66),0)</f>
        <v>0</v>
      </c>
      <c r="BJ66" s="660">
        <f ca="1">IF(BJ$23="Summary",SUM($BD66:BI66),0)</f>
        <v>0</v>
      </c>
      <c r="BK66" s="660">
        <f ca="1">IF(BK$23="Summary",SUM($BD66:BJ66),0)</f>
        <v>0</v>
      </c>
      <c r="BL66" s="660">
        <f ca="1">IF(BL$23="Summary",SUM($BD66:BK66),0)</f>
        <v>0</v>
      </c>
      <c r="BM66" s="660">
        <f ca="1">IF(BM$23="Summary",SUM($BD66:BL66),0)</f>
        <v>0</v>
      </c>
      <c r="BN66" s="660">
        <f ca="1">IF(BN$23="Summary",SUM($BD66:BM66),0)</f>
        <v>0</v>
      </c>
      <c r="BO66" s="660">
        <f ca="1">IF(BO$23="Summary",SUM($BD66:BN66),0)</f>
        <v>0</v>
      </c>
      <c r="BP66" s="660">
        <f ca="1">IF(BP$23="Summary",SUM($BD66:BO66),0)</f>
        <v>0</v>
      </c>
      <c r="BQ66" s="660">
        <f t="shared" ca="1" si="23"/>
        <v>0</v>
      </c>
      <c r="BR66" s="660">
        <f t="shared" ca="1" si="24"/>
        <v>0</v>
      </c>
      <c r="BS66" s="660">
        <f t="shared" ca="1" si="25"/>
        <v>0</v>
      </c>
      <c r="BT66" s="660">
        <f t="shared" ca="1" si="26"/>
        <v>0</v>
      </c>
      <c r="BU66" s="660">
        <f t="shared" ca="1" si="27"/>
        <v>0</v>
      </c>
      <c r="BV66" s="660">
        <f t="shared" ca="1" si="28"/>
        <v>0</v>
      </c>
      <c r="BW66" s="660">
        <f t="shared" ca="1" si="29"/>
        <v>0</v>
      </c>
      <c r="BX66" s="660">
        <f t="shared" ca="1" si="30"/>
        <v>0</v>
      </c>
      <c r="BY66" s="660">
        <f t="shared" ca="1" si="31"/>
        <v>0</v>
      </c>
      <c r="BZ66" s="660">
        <f t="shared" ca="1" si="32"/>
        <v>0</v>
      </c>
      <c r="CA66" s="660">
        <f t="shared" ca="1" si="33"/>
        <v>0</v>
      </c>
      <c r="CB66" s="660">
        <f t="shared" ca="1" si="34"/>
        <v>0</v>
      </c>
      <c r="CC66" s="660">
        <f t="shared" ca="1" si="35"/>
        <v>0</v>
      </c>
      <c r="CD66" s="660">
        <f t="shared" ca="1" si="36"/>
        <v>0</v>
      </c>
      <c r="CE66" s="660">
        <f t="shared" ca="1" si="37"/>
        <v>0</v>
      </c>
      <c r="CF66" s="660">
        <f t="shared" ca="1" si="38"/>
        <v>0</v>
      </c>
      <c r="CG66" s="660">
        <f t="shared" ca="1" si="39"/>
        <v>0</v>
      </c>
      <c r="CH66" s="660">
        <f t="shared" ca="1" si="40"/>
        <v>0</v>
      </c>
      <c r="CI66" s="660">
        <f t="shared" ca="1" si="41"/>
        <v>0</v>
      </c>
      <c r="CJ66" s="660">
        <f t="shared" ca="1" si="42"/>
        <v>0</v>
      </c>
      <c r="CK66" s="660">
        <f t="shared" ca="1" si="43"/>
        <v>0</v>
      </c>
      <c r="CL66" s="660">
        <f t="shared" ca="1" si="44"/>
        <v>0</v>
      </c>
      <c r="CM66" s="660">
        <f t="shared" ca="1" si="45"/>
        <v>0</v>
      </c>
      <c r="CN66" s="660">
        <f t="shared" ca="1" si="46"/>
        <v>0</v>
      </c>
      <c r="CO66" s="660">
        <f t="shared" ca="1" si="47"/>
        <v>0</v>
      </c>
      <c r="CP66" s="660">
        <f t="shared" ca="1" si="48"/>
        <v>0</v>
      </c>
      <c r="CQ66" s="660">
        <f t="shared" ca="1" si="49"/>
        <v>0</v>
      </c>
      <c r="CR66" s="660">
        <f t="shared" ca="1" si="50"/>
        <v>0</v>
      </c>
      <c r="CS66" s="660">
        <f t="shared" ca="1" si="51"/>
        <v>0</v>
      </c>
      <c r="CT66" s="660">
        <f t="shared" ca="1" si="52"/>
        <v>0</v>
      </c>
      <c r="CU66" s="660">
        <f t="shared" ca="1" si="53"/>
        <v>0</v>
      </c>
      <c r="CV66" s="660">
        <f t="shared" ca="1" si="54"/>
        <v>0</v>
      </c>
      <c r="CW66" s="660">
        <f t="shared" ca="1" si="55"/>
        <v>0</v>
      </c>
      <c r="CX66" s="143"/>
    </row>
    <row r="67" spans="2:102" x14ac:dyDescent="0.25">
      <c r="B67" s="2122"/>
      <c r="C67" s="227"/>
      <c r="D67" s="2917"/>
      <c r="E67" s="2918"/>
      <c r="F67" s="630"/>
      <c r="G67" s="2123"/>
      <c r="H67" s="1331">
        <v>0</v>
      </c>
      <c r="I67" s="665">
        <f t="shared" si="56"/>
        <v>0</v>
      </c>
      <c r="J67" s="2124"/>
      <c r="K67" s="2124"/>
      <c r="L67" s="2124"/>
      <c r="M67" s="2125"/>
      <c r="N67" s="924"/>
      <c r="O67" s="664"/>
      <c r="P67" s="664"/>
      <c r="Q67" s="925"/>
      <c r="R67" s="1332"/>
      <c r="S67" s="664"/>
      <c r="T67" s="664"/>
      <c r="U67" s="919"/>
      <c r="V67" s="1333"/>
      <c r="W67" s="664"/>
      <c r="X67" s="664"/>
      <c r="Y67" s="925"/>
      <c r="Z67" s="921"/>
      <c r="AA67" s="664"/>
      <c r="AB67" s="1328"/>
      <c r="AC67" s="919"/>
      <c r="AD67" s="924"/>
      <c r="AE67" s="664"/>
      <c r="AF67" s="664"/>
      <c r="AG67" s="925"/>
      <c r="AH67" s="921"/>
      <c r="AI67" s="664"/>
      <c r="AJ67" s="664"/>
      <c r="AK67" s="919"/>
      <c r="AL67" s="924"/>
      <c r="AM67" s="664"/>
      <c r="AN67" s="664"/>
      <c r="AO67" s="925"/>
      <c r="AP67" s="921"/>
      <c r="AQ67" s="664"/>
      <c r="AR67" s="664"/>
      <c r="AS67" s="919"/>
      <c r="AT67" s="924"/>
      <c r="AU67" s="664"/>
      <c r="AV67" s="664"/>
      <c r="AW67" s="925"/>
      <c r="AX67" s="927">
        <f t="shared" ca="1" si="20"/>
        <v>0</v>
      </c>
      <c r="AY67" s="670" t="str">
        <f t="shared" ca="1" si="15"/>
        <v/>
      </c>
      <c r="AZ67" s="930" t="str">
        <f t="shared" si="16"/>
        <v/>
      </c>
      <c r="BA67" s="932">
        <f t="shared" ca="1" si="21"/>
        <v>0</v>
      </c>
      <c r="BB67" s="670" t="str">
        <f t="shared" ca="1" si="17"/>
        <v/>
      </c>
      <c r="BC67" s="935" t="str">
        <f t="shared" ca="1" si="18"/>
        <v/>
      </c>
      <c r="BD67" s="933"/>
      <c r="BE67" s="660">
        <f t="shared" ca="1" si="22"/>
        <v>0</v>
      </c>
      <c r="BF67" s="660">
        <f ca="1">IF(BF$23="Summary",SUM($BD67:BE67),0)</f>
        <v>0</v>
      </c>
      <c r="BG67" s="660">
        <f ca="1">IF(BG$23="Summary",SUM($BD67:BF67),0)</f>
        <v>0</v>
      </c>
      <c r="BH67" s="660">
        <f ca="1">IF(BH$23="Summary",SUM($BD67:BG67),0)</f>
        <v>0</v>
      </c>
      <c r="BI67" s="660">
        <f ca="1">IF(BI$23="Summary",SUM($BD67:BH67),0)</f>
        <v>0</v>
      </c>
      <c r="BJ67" s="660">
        <f ca="1">IF(BJ$23="Summary",SUM($BD67:BI67),0)</f>
        <v>0</v>
      </c>
      <c r="BK67" s="660">
        <f ca="1">IF(BK$23="Summary",SUM($BD67:BJ67),0)</f>
        <v>0</v>
      </c>
      <c r="BL67" s="660">
        <f ca="1">IF(BL$23="Summary",SUM($BD67:BK67),0)</f>
        <v>0</v>
      </c>
      <c r="BM67" s="660">
        <f ca="1">IF(BM$23="Summary",SUM($BD67:BL67),0)</f>
        <v>0</v>
      </c>
      <c r="BN67" s="660">
        <f ca="1">IF(BN$23="Summary",SUM($BD67:BM67),0)</f>
        <v>0</v>
      </c>
      <c r="BO67" s="660">
        <f ca="1">IF(BO$23="Summary",SUM($BD67:BN67),0)</f>
        <v>0</v>
      </c>
      <c r="BP67" s="660">
        <f ca="1">IF(BP$23="Summary",SUM($BD67:BO67),0)</f>
        <v>0</v>
      </c>
      <c r="BQ67" s="660">
        <f t="shared" ca="1" si="23"/>
        <v>0</v>
      </c>
      <c r="BR67" s="660">
        <f t="shared" ca="1" si="24"/>
        <v>0</v>
      </c>
      <c r="BS67" s="660">
        <f t="shared" ca="1" si="25"/>
        <v>0</v>
      </c>
      <c r="BT67" s="660">
        <f t="shared" ca="1" si="26"/>
        <v>0</v>
      </c>
      <c r="BU67" s="660">
        <f t="shared" ca="1" si="27"/>
        <v>0</v>
      </c>
      <c r="BV67" s="660">
        <f t="shared" ca="1" si="28"/>
        <v>0</v>
      </c>
      <c r="BW67" s="660">
        <f t="shared" ca="1" si="29"/>
        <v>0</v>
      </c>
      <c r="BX67" s="660">
        <f t="shared" ca="1" si="30"/>
        <v>0</v>
      </c>
      <c r="BY67" s="660">
        <f t="shared" ca="1" si="31"/>
        <v>0</v>
      </c>
      <c r="BZ67" s="660">
        <f t="shared" ca="1" si="32"/>
        <v>0</v>
      </c>
      <c r="CA67" s="660">
        <f t="shared" ca="1" si="33"/>
        <v>0</v>
      </c>
      <c r="CB67" s="660">
        <f t="shared" ca="1" si="34"/>
        <v>0</v>
      </c>
      <c r="CC67" s="660">
        <f t="shared" ca="1" si="35"/>
        <v>0</v>
      </c>
      <c r="CD67" s="660">
        <f t="shared" ca="1" si="36"/>
        <v>0</v>
      </c>
      <c r="CE67" s="660">
        <f t="shared" ca="1" si="37"/>
        <v>0</v>
      </c>
      <c r="CF67" s="660">
        <f t="shared" ca="1" si="38"/>
        <v>0</v>
      </c>
      <c r="CG67" s="660">
        <f t="shared" ca="1" si="39"/>
        <v>0</v>
      </c>
      <c r="CH67" s="660">
        <f t="shared" ca="1" si="40"/>
        <v>0</v>
      </c>
      <c r="CI67" s="660">
        <f t="shared" ca="1" si="41"/>
        <v>0</v>
      </c>
      <c r="CJ67" s="660">
        <f t="shared" ca="1" si="42"/>
        <v>0</v>
      </c>
      <c r="CK67" s="660">
        <f t="shared" ca="1" si="43"/>
        <v>0</v>
      </c>
      <c r="CL67" s="660">
        <f t="shared" ca="1" si="44"/>
        <v>0</v>
      </c>
      <c r="CM67" s="660">
        <f t="shared" ca="1" si="45"/>
        <v>0</v>
      </c>
      <c r="CN67" s="660">
        <f t="shared" ca="1" si="46"/>
        <v>0</v>
      </c>
      <c r="CO67" s="660">
        <f t="shared" ca="1" si="47"/>
        <v>0</v>
      </c>
      <c r="CP67" s="660">
        <f t="shared" ca="1" si="48"/>
        <v>0</v>
      </c>
      <c r="CQ67" s="660">
        <f t="shared" ca="1" si="49"/>
        <v>0</v>
      </c>
      <c r="CR67" s="660">
        <f t="shared" ca="1" si="50"/>
        <v>0</v>
      </c>
      <c r="CS67" s="660">
        <f t="shared" ca="1" si="51"/>
        <v>0</v>
      </c>
      <c r="CT67" s="660">
        <f t="shared" ca="1" si="52"/>
        <v>0</v>
      </c>
      <c r="CU67" s="660">
        <f t="shared" ca="1" si="53"/>
        <v>0</v>
      </c>
      <c r="CV67" s="660">
        <f t="shared" ca="1" si="54"/>
        <v>0</v>
      </c>
      <c r="CW67" s="660">
        <f t="shared" ca="1" si="55"/>
        <v>0</v>
      </c>
      <c r="CX67" s="143"/>
    </row>
    <row r="68" spans="2:102" x14ac:dyDescent="0.25">
      <c r="B68" s="2122"/>
      <c r="C68" s="227"/>
      <c r="D68" s="2917"/>
      <c r="E68" s="2918"/>
      <c r="F68" s="630"/>
      <c r="G68" s="2123"/>
      <c r="H68" s="1331">
        <v>0</v>
      </c>
      <c r="I68" s="665">
        <f t="shared" si="56"/>
        <v>0</v>
      </c>
      <c r="J68" s="2124"/>
      <c r="K68" s="2124"/>
      <c r="L68" s="2124"/>
      <c r="M68" s="2125"/>
      <c r="N68" s="924"/>
      <c r="O68" s="664"/>
      <c r="P68" s="664"/>
      <c r="Q68" s="925"/>
      <c r="R68" s="1332"/>
      <c r="S68" s="664"/>
      <c r="T68" s="664"/>
      <c r="U68" s="919"/>
      <c r="V68" s="1333"/>
      <c r="W68" s="664"/>
      <c r="X68" s="664"/>
      <c r="Y68" s="925"/>
      <c r="Z68" s="921"/>
      <c r="AA68" s="664"/>
      <c r="AB68" s="1328"/>
      <c r="AC68" s="919"/>
      <c r="AD68" s="924"/>
      <c r="AE68" s="664"/>
      <c r="AF68" s="664"/>
      <c r="AG68" s="925"/>
      <c r="AH68" s="921"/>
      <c r="AI68" s="664"/>
      <c r="AJ68" s="664"/>
      <c r="AK68" s="919"/>
      <c r="AL68" s="924"/>
      <c r="AM68" s="664"/>
      <c r="AN68" s="664"/>
      <c r="AO68" s="925"/>
      <c r="AP68" s="921"/>
      <c r="AQ68" s="664"/>
      <c r="AR68" s="664"/>
      <c r="AS68" s="919"/>
      <c r="AT68" s="924"/>
      <c r="AU68" s="664"/>
      <c r="AV68" s="664"/>
      <c r="AW68" s="925"/>
      <c r="AX68" s="927">
        <f t="shared" ca="1" si="20"/>
        <v>0</v>
      </c>
      <c r="AY68" s="670" t="str">
        <f t="shared" ca="1" si="15"/>
        <v/>
      </c>
      <c r="AZ68" s="930" t="str">
        <f t="shared" si="16"/>
        <v/>
      </c>
      <c r="BA68" s="932">
        <f t="shared" ca="1" si="21"/>
        <v>0</v>
      </c>
      <c r="BB68" s="670" t="str">
        <f t="shared" ca="1" si="17"/>
        <v/>
      </c>
      <c r="BC68" s="935" t="str">
        <f t="shared" ca="1" si="18"/>
        <v/>
      </c>
      <c r="BD68" s="933"/>
      <c r="BE68" s="660">
        <f t="shared" ca="1" si="22"/>
        <v>0</v>
      </c>
      <c r="BF68" s="660">
        <f ca="1">IF(BF$23="Summary",SUM($BD68:BE68),0)</f>
        <v>0</v>
      </c>
      <c r="BG68" s="660">
        <f ca="1">IF(BG$23="Summary",SUM($BD68:BF68),0)</f>
        <v>0</v>
      </c>
      <c r="BH68" s="660">
        <f ca="1">IF(BH$23="Summary",SUM($BD68:BG68),0)</f>
        <v>0</v>
      </c>
      <c r="BI68" s="660">
        <f ca="1">IF(BI$23="Summary",SUM($BD68:BH68),0)</f>
        <v>0</v>
      </c>
      <c r="BJ68" s="660">
        <f ca="1">IF(BJ$23="Summary",SUM($BD68:BI68),0)</f>
        <v>0</v>
      </c>
      <c r="BK68" s="660">
        <f ca="1">IF(BK$23="Summary",SUM($BD68:BJ68),0)</f>
        <v>0</v>
      </c>
      <c r="BL68" s="660">
        <f ca="1">IF(BL$23="Summary",SUM($BD68:BK68),0)</f>
        <v>0</v>
      </c>
      <c r="BM68" s="660">
        <f ca="1">IF(BM$23="Summary",SUM($BD68:BL68),0)</f>
        <v>0</v>
      </c>
      <c r="BN68" s="660">
        <f ca="1">IF(BN$23="Summary",SUM($BD68:BM68),0)</f>
        <v>0</v>
      </c>
      <c r="BO68" s="660">
        <f ca="1">IF(BO$23="Summary",SUM($BD68:BN68),0)</f>
        <v>0</v>
      </c>
      <c r="BP68" s="660">
        <f ca="1">IF(BP$23="Summary",SUM($BD68:BO68),0)</f>
        <v>0</v>
      </c>
      <c r="BQ68" s="660">
        <f t="shared" ca="1" si="23"/>
        <v>0</v>
      </c>
      <c r="BR68" s="660">
        <f t="shared" ca="1" si="24"/>
        <v>0</v>
      </c>
      <c r="BS68" s="660">
        <f t="shared" ca="1" si="25"/>
        <v>0</v>
      </c>
      <c r="BT68" s="660">
        <f t="shared" ca="1" si="26"/>
        <v>0</v>
      </c>
      <c r="BU68" s="660">
        <f t="shared" ca="1" si="27"/>
        <v>0</v>
      </c>
      <c r="BV68" s="660">
        <f t="shared" ca="1" si="28"/>
        <v>0</v>
      </c>
      <c r="BW68" s="660">
        <f t="shared" ca="1" si="29"/>
        <v>0</v>
      </c>
      <c r="BX68" s="660">
        <f t="shared" ca="1" si="30"/>
        <v>0</v>
      </c>
      <c r="BY68" s="660">
        <f t="shared" ca="1" si="31"/>
        <v>0</v>
      </c>
      <c r="BZ68" s="660">
        <f t="shared" ca="1" si="32"/>
        <v>0</v>
      </c>
      <c r="CA68" s="660">
        <f t="shared" ca="1" si="33"/>
        <v>0</v>
      </c>
      <c r="CB68" s="660">
        <f t="shared" ca="1" si="34"/>
        <v>0</v>
      </c>
      <c r="CC68" s="660">
        <f t="shared" ca="1" si="35"/>
        <v>0</v>
      </c>
      <c r="CD68" s="660">
        <f t="shared" ca="1" si="36"/>
        <v>0</v>
      </c>
      <c r="CE68" s="660">
        <f t="shared" ca="1" si="37"/>
        <v>0</v>
      </c>
      <c r="CF68" s="660">
        <f t="shared" ca="1" si="38"/>
        <v>0</v>
      </c>
      <c r="CG68" s="660">
        <f t="shared" ca="1" si="39"/>
        <v>0</v>
      </c>
      <c r="CH68" s="660">
        <f t="shared" ca="1" si="40"/>
        <v>0</v>
      </c>
      <c r="CI68" s="660">
        <f t="shared" ca="1" si="41"/>
        <v>0</v>
      </c>
      <c r="CJ68" s="660">
        <f t="shared" ca="1" si="42"/>
        <v>0</v>
      </c>
      <c r="CK68" s="660">
        <f t="shared" ca="1" si="43"/>
        <v>0</v>
      </c>
      <c r="CL68" s="660">
        <f t="shared" ca="1" si="44"/>
        <v>0</v>
      </c>
      <c r="CM68" s="660">
        <f t="shared" ca="1" si="45"/>
        <v>0</v>
      </c>
      <c r="CN68" s="660">
        <f t="shared" ca="1" si="46"/>
        <v>0</v>
      </c>
      <c r="CO68" s="660">
        <f t="shared" ca="1" si="47"/>
        <v>0</v>
      </c>
      <c r="CP68" s="660">
        <f t="shared" ca="1" si="48"/>
        <v>0</v>
      </c>
      <c r="CQ68" s="660">
        <f t="shared" ca="1" si="49"/>
        <v>0</v>
      </c>
      <c r="CR68" s="660">
        <f t="shared" ca="1" si="50"/>
        <v>0</v>
      </c>
      <c r="CS68" s="660">
        <f t="shared" ca="1" si="51"/>
        <v>0</v>
      </c>
      <c r="CT68" s="660">
        <f t="shared" ca="1" si="52"/>
        <v>0</v>
      </c>
      <c r="CU68" s="660">
        <f t="shared" ca="1" si="53"/>
        <v>0</v>
      </c>
      <c r="CV68" s="660">
        <f t="shared" ca="1" si="54"/>
        <v>0</v>
      </c>
      <c r="CW68" s="660">
        <f t="shared" ca="1" si="55"/>
        <v>0</v>
      </c>
      <c r="CX68" s="143"/>
    </row>
    <row r="69" spans="2:102" x14ac:dyDescent="0.25">
      <c r="B69" s="2122"/>
      <c r="C69" s="227"/>
      <c r="D69" s="2917"/>
      <c r="E69" s="2918"/>
      <c r="F69" s="630"/>
      <c r="G69" s="2123"/>
      <c r="H69" s="1331">
        <v>0</v>
      </c>
      <c r="I69" s="665">
        <f t="shared" si="56"/>
        <v>0</v>
      </c>
      <c r="J69" s="2124"/>
      <c r="K69" s="2124"/>
      <c r="L69" s="2124"/>
      <c r="M69" s="2125"/>
      <c r="N69" s="924"/>
      <c r="O69" s="664"/>
      <c r="P69" s="664"/>
      <c r="Q69" s="925"/>
      <c r="R69" s="1332"/>
      <c r="S69" s="664"/>
      <c r="T69" s="664"/>
      <c r="U69" s="919"/>
      <c r="V69" s="1333"/>
      <c r="W69" s="664"/>
      <c r="X69" s="664"/>
      <c r="Y69" s="925"/>
      <c r="Z69" s="921"/>
      <c r="AA69" s="664"/>
      <c r="AB69" s="1328"/>
      <c r="AC69" s="919"/>
      <c r="AD69" s="924"/>
      <c r="AE69" s="664"/>
      <c r="AF69" s="664"/>
      <c r="AG69" s="925"/>
      <c r="AH69" s="921"/>
      <c r="AI69" s="664"/>
      <c r="AJ69" s="664"/>
      <c r="AK69" s="919"/>
      <c r="AL69" s="924"/>
      <c r="AM69" s="664"/>
      <c r="AN69" s="664"/>
      <c r="AO69" s="925"/>
      <c r="AP69" s="921"/>
      <c r="AQ69" s="664"/>
      <c r="AR69" s="664"/>
      <c r="AS69" s="919"/>
      <c r="AT69" s="924"/>
      <c r="AU69" s="664"/>
      <c r="AV69" s="664"/>
      <c r="AW69" s="925"/>
      <c r="AX69" s="927">
        <f t="shared" ca="1" si="20"/>
        <v>0</v>
      </c>
      <c r="AY69" s="670" t="str">
        <f t="shared" ca="1" si="15"/>
        <v/>
      </c>
      <c r="AZ69" s="930" t="str">
        <f t="shared" si="16"/>
        <v/>
      </c>
      <c r="BA69" s="932">
        <f t="shared" ca="1" si="21"/>
        <v>0</v>
      </c>
      <c r="BB69" s="670" t="str">
        <f t="shared" ca="1" si="17"/>
        <v/>
      </c>
      <c r="BC69" s="935" t="str">
        <f t="shared" ca="1" si="18"/>
        <v/>
      </c>
      <c r="BD69" s="933"/>
      <c r="BE69" s="660">
        <f t="shared" ca="1" si="22"/>
        <v>0</v>
      </c>
      <c r="BF69" s="660">
        <f ca="1">IF(BF$23="Summary",SUM($BD69:BE69),0)</f>
        <v>0</v>
      </c>
      <c r="BG69" s="660">
        <f ca="1">IF(BG$23="Summary",SUM($BD69:BF69),0)</f>
        <v>0</v>
      </c>
      <c r="BH69" s="660">
        <f ca="1">IF(BH$23="Summary",SUM($BD69:BG69),0)</f>
        <v>0</v>
      </c>
      <c r="BI69" s="660">
        <f ca="1">IF(BI$23="Summary",SUM($BD69:BH69),0)</f>
        <v>0</v>
      </c>
      <c r="BJ69" s="660">
        <f ca="1">IF(BJ$23="Summary",SUM($BD69:BI69),0)</f>
        <v>0</v>
      </c>
      <c r="BK69" s="660">
        <f ca="1">IF(BK$23="Summary",SUM($BD69:BJ69),0)</f>
        <v>0</v>
      </c>
      <c r="BL69" s="660">
        <f ca="1">IF(BL$23="Summary",SUM($BD69:BK69),0)</f>
        <v>0</v>
      </c>
      <c r="BM69" s="660">
        <f ca="1">IF(BM$23="Summary",SUM($BD69:BL69),0)</f>
        <v>0</v>
      </c>
      <c r="BN69" s="660">
        <f ca="1">IF(BN$23="Summary",SUM($BD69:BM69),0)</f>
        <v>0</v>
      </c>
      <c r="BO69" s="660">
        <f ca="1">IF(BO$23="Summary",SUM($BD69:BN69),0)</f>
        <v>0</v>
      </c>
      <c r="BP69" s="660">
        <f ca="1">IF(BP$23="Summary",SUM($BD69:BO69),0)</f>
        <v>0</v>
      </c>
      <c r="BQ69" s="660">
        <f t="shared" ca="1" si="23"/>
        <v>0</v>
      </c>
      <c r="BR69" s="660">
        <f t="shared" ca="1" si="24"/>
        <v>0</v>
      </c>
      <c r="BS69" s="660">
        <f t="shared" ca="1" si="25"/>
        <v>0</v>
      </c>
      <c r="BT69" s="660">
        <f t="shared" ca="1" si="26"/>
        <v>0</v>
      </c>
      <c r="BU69" s="660">
        <f t="shared" ca="1" si="27"/>
        <v>0</v>
      </c>
      <c r="BV69" s="660">
        <f t="shared" ca="1" si="28"/>
        <v>0</v>
      </c>
      <c r="BW69" s="660">
        <f t="shared" ca="1" si="29"/>
        <v>0</v>
      </c>
      <c r="BX69" s="660">
        <f t="shared" ca="1" si="30"/>
        <v>0</v>
      </c>
      <c r="BY69" s="660">
        <f t="shared" ca="1" si="31"/>
        <v>0</v>
      </c>
      <c r="BZ69" s="660">
        <f t="shared" ca="1" si="32"/>
        <v>0</v>
      </c>
      <c r="CA69" s="660">
        <f t="shared" ca="1" si="33"/>
        <v>0</v>
      </c>
      <c r="CB69" s="660">
        <f t="shared" ca="1" si="34"/>
        <v>0</v>
      </c>
      <c r="CC69" s="660">
        <f t="shared" ca="1" si="35"/>
        <v>0</v>
      </c>
      <c r="CD69" s="660">
        <f t="shared" ca="1" si="36"/>
        <v>0</v>
      </c>
      <c r="CE69" s="660">
        <f t="shared" ca="1" si="37"/>
        <v>0</v>
      </c>
      <c r="CF69" s="660">
        <f t="shared" ca="1" si="38"/>
        <v>0</v>
      </c>
      <c r="CG69" s="660">
        <f t="shared" ca="1" si="39"/>
        <v>0</v>
      </c>
      <c r="CH69" s="660">
        <f t="shared" ca="1" si="40"/>
        <v>0</v>
      </c>
      <c r="CI69" s="660">
        <f t="shared" ca="1" si="41"/>
        <v>0</v>
      </c>
      <c r="CJ69" s="660">
        <f t="shared" ca="1" si="42"/>
        <v>0</v>
      </c>
      <c r="CK69" s="660">
        <f t="shared" ca="1" si="43"/>
        <v>0</v>
      </c>
      <c r="CL69" s="660">
        <f t="shared" ca="1" si="44"/>
        <v>0</v>
      </c>
      <c r="CM69" s="660">
        <f t="shared" ca="1" si="45"/>
        <v>0</v>
      </c>
      <c r="CN69" s="660">
        <f t="shared" ca="1" si="46"/>
        <v>0</v>
      </c>
      <c r="CO69" s="660">
        <f t="shared" ca="1" si="47"/>
        <v>0</v>
      </c>
      <c r="CP69" s="660">
        <f t="shared" ca="1" si="48"/>
        <v>0</v>
      </c>
      <c r="CQ69" s="660">
        <f t="shared" ca="1" si="49"/>
        <v>0</v>
      </c>
      <c r="CR69" s="660">
        <f t="shared" ca="1" si="50"/>
        <v>0</v>
      </c>
      <c r="CS69" s="660">
        <f t="shared" ca="1" si="51"/>
        <v>0</v>
      </c>
      <c r="CT69" s="660">
        <f t="shared" ca="1" si="52"/>
        <v>0</v>
      </c>
      <c r="CU69" s="660">
        <f t="shared" ca="1" si="53"/>
        <v>0</v>
      </c>
      <c r="CV69" s="660">
        <f t="shared" ca="1" si="54"/>
        <v>0</v>
      </c>
      <c r="CW69" s="660">
        <f t="shared" ca="1" si="55"/>
        <v>0</v>
      </c>
      <c r="CX69" s="143"/>
    </row>
    <row r="70" spans="2:102" x14ac:dyDescent="0.25">
      <c r="B70" s="2122"/>
      <c r="C70" s="227"/>
      <c r="D70" s="2917"/>
      <c r="E70" s="2918"/>
      <c r="F70" s="630"/>
      <c r="G70" s="2123"/>
      <c r="H70" s="1331">
        <v>0</v>
      </c>
      <c r="I70" s="665">
        <f t="shared" si="56"/>
        <v>0</v>
      </c>
      <c r="J70" s="2124"/>
      <c r="K70" s="2124"/>
      <c r="L70" s="2124"/>
      <c r="M70" s="2125"/>
      <c r="N70" s="924"/>
      <c r="O70" s="664"/>
      <c r="P70" s="664"/>
      <c r="Q70" s="925"/>
      <c r="R70" s="1332"/>
      <c r="S70" s="664"/>
      <c r="T70" s="664"/>
      <c r="U70" s="919"/>
      <c r="V70" s="1333"/>
      <c r="W70" s="664"/>
      <c r="X70" s="664"/>
      <c r="Y70" s="925"/>
      <c r="Z70" s="921"/>
      <c r="AA70" s="664"/>
      <c r="AB70" s="1328"/>
      <c r="AC70" s="919"/>
      <c r="AD70" s="924"/>
      <c r="AE70" s="664"/>
      <c r="AF70" s="664"/>
      <c r="AG70" s="925"/>
      <c r="AH70" s="921"/>
      <c r="AI70" s="664"/>
      <c r="AJ70" s="664"/>
      <c r="AK70" s="919"/>
      <c r="AL70" s="924"/>
      <c r="AM70" s="664"/>
      <c r="AN70" s="664"/>
      <c r="AO70" s="925"/>
      <c r="AP70" s="921"/>
      <c r="AQ70" s="664"/>
      <c r="AR70" s="664"/>
      <c r="AS70" s="919"/>
      <c r="AT70" s="924"/>
      <c r="AU70" s="664"/>
      <c r="AV70" s="664"/>
      <c r="AW70" s="925"/>
      <c r="AX70" s="927">
        <f t="shared" ca="1" si="20"/>
        <v>0</v>
      </c>
      <c r="AY70" s="670" t="str">
        <f t="shared" ca="1" si="15"/>
        <v/>
      </c>
      <c r="AZ70" s="930" t="str">
        <f t="shared" si="16"/>
        <v/>
      </c>
      <c r="BA70" s="932">
        <f t="shared" ca="1" si="21"/>
        <v>0</v>
      </c>
      <c r="BB70" s="670" t="str">
        <f t="shared" ca="1" si="17"/>
        <v/>
      </c>
      <c r="BC70" s="935" t="str">
        <f t="shared" ca="1" si="18"/>
        <v/>
      </c>
      <c r="BD70" s="933"/>
      <c r="BE70" s="660">
        <f t="shared" ca="1" si="22"/>
        <v>0</v>
      </c>
      <c r="BF70" s="660">
        <f ca="1">IF(BF$23="Summary",SUM($BD70:BE70),0)</f>
        <v>0</v>
      </c>
      <c r="BG70" s="660">
        <f ca="1">IF(BG$23="Summary",SUM($BD70:BF70),0)</f>
        <v>0</v>
      </c>
      <c r="BH70" s="660">
        <f ca="1">IF(BH$23="Summary",SUM($BD70:BG70),0)</f>
        <v>0</v>
      </c>
      <c r="BI70" s="660">
        <f ca="1">IF(BI$23="Summary",SUM($BD70:BH70),0)</f>
        <v>0</v>
      </c>
      <c r="BJ70" s="660">
        <f ca="1">IF(BJ$23="Summary",SUM($BD70:BI70),0)</f>
        <v>0</v>
      </c>
      <c r="BK70" s="660">
        <f ca="1">IF(BK$23="Summary",SUM($BD70:BJ70),0)</f>
        <v>0</v>
      </c>
      <c r="BL70" s="660">
        <f ca="1">IF(BL$23="Summary",SUM($BD70:BK70),0)</f>
        <v>0</v>
      </c>
      <c r="BM70" s="660">
        <f ca="1">IF(BM$23="Summary",SUM($BD70:BL70),0)</f>
        <v>0</v>
      </c>
      <c r="BN70" s="660">
        <f ca="1">IF(BN$23="Summary",SUM($BD70:BM70),0)</f>
        <v>0</v>
      </c>
      <c r="BO70" s="660">
        <f ca="1">IF(BO$23="Summary",SUM($BD70:BN70),0)</f>
        <v>0</v>
      </c>
      <c r="BP70" s="660">
        <f ca="1">IF(BP$23="Summary",SUM($BD70:BO70),0)</f>
        <v>0</v>
      </c>
      <c r="BQ70" s="660">
        <f t="shared" ca="1" si="23"/>
        <v>0</v>
      </c>
      <c r="BR70" s="660">
        <f t="shared" ca="1" si="24"/>
        <v>0</v>
      </c>
      <c r="BS70" s="660">
        <f t="shared" ca="1" si="25"/>
        <v>0</v>
      </c>
      <c r="BT70" s="660">
        <f t="shared" ca="1" si="26"/>
        <v>0</v>
      </c>
      <c r="BU70" s="660">
        <f t="shared" ca="1" si="27"/>
        <v>0</v>
      </c>
      <c r="BV70" s="660">
        <f t="shared" ca="1" si="28"/>
        <v>0</v>
      </c>
      <c r="BW70" s="660">
        <f t="shared" ca="1" si="29"/>
        <v>0</v>
      </c>
      <c r="BX70" s="660">
        <f t="shared" ca="1" si="30"/>
        <v>0</v>
      </c>
      <c r="BY70" s="660">
        <f t="shared" ca="1" si="31"/>
        <v>0</v>
      </c>
      <c r="BZ70" s="660">
        <f t="shared" ca="1" si="32"/>
        <v>0</v>
      </c>
      <c r="CA70" s="660">
        <f t="shared" ca="1" si="33"/>
        <v>0</v>
      </c>
      <c r="CB70" s="660">
        <f t="shared" ca="1" si="34"/>
        <v>0</v>
      </c>
      <c r="CC70" s="660">
        <f t="shared" ca="1" si="35"/>
        <v>0</v>
      </c>
      <c r="CD70" s="660">
        <f t="shared" ca="1" si="36"/>
        <v>0</v>
      </c>
      <c r="CE70" s="660">
        <f t="shared" ca="1" si="37"/>
        <v>0</v>
      </c>
      <c r="CF70" s="660">
        <f t="shared" ca="1" si="38"/>
        <v>0</v>
      </c>
      <c r="CG70" s="660">
        <f t="shared" ca="1" si="39"/>
        <v>0</v>
      </c>
      <c r="CH70" s="660">
        <f t="shared" ca="1" si="40"/>
        <v>0</v>
      </c>
      <c r="CI70" s="660">
        <f t="shared" ca="1" si="41"/>
        <v>0</v>
      </c>
      <c r="CJ70" s="660">
        <f t="shared" ca="1" si="42"/>
        <v>0</v>
      </c>
      <c r="CK70" s="660">
        <f t="shared" ca="1" si="43"/>
        <v>0</v>
      </c>
      <c r="CL70" s="660">
        <f t="shared" ca="1" si="44"/>
        <v>0</v>
      </c>
      <c r="CM70" s="660">
        <f t="shared" ca="1" si="45"/>
        <v>0</v>
      </c>
      <c r="CN70" s="660">
        <f t="shared" ca="1" si="46"/>
        <v>0</v>
      </c>
      <c r="CO70" s="660">
        <f t="shared" ca="1" si="47"/>
        <v>0</v>
      </c>
      <c r="CP70" s="660">
        <f t="shared" ca="1" si="48"/>
        <v>0</v>
      </c>
      <c r="CQ70" s="660">
        <f t="shared" ca="1" si="49"/>
        <v>0</v>
      </c>
      <c r="CR70" s="660">
        <f t="shared" ca="1" si="50"/>
        <v>0</v>
      </c>
      <c r="CS70" s="660">
        <f t="shared" ca="1" si="51"/>
        <v>0</v>
      </c>
      <c r="CT70" s="660">
        <f t="shared" ca="1" si="52"/>
        <v>0</v>
      </c>
      <c r="CU70" s="660">
        <f t="shared" ca="1" si="53"/>
        <v>0</v>
      </c>
      <c r="CV70" s="660">
        <f t="shared" ca="1" si="54"/>
        <v>0</v>
      </c>
      <c r="CW70" s="660">
        <f t="shared" ca="1" si="55"/>
        <v>0</v>
      </c>
      <c r="CX70" s="143"/>
    </row>
    <row r="71" spans="2:102" x14ac:dyDescent="0.25">
      <c r="B71" s="2122"/>
      <c r="C71" s="227"/>
      <c r="D71" s="2917"/>
      <c r="E71" s="2918"/>
      <c r="F71" s="630"/>
      <c r="G71" s="2123"/>
      <c r="H71" s="1331">
        <v>0</v>
      </c>
      <c r="I71" s="665">
        <f t="shared" si="56"/>
        <v>0</v>
      </c>
      <c r="J71" s="2124"/>
      <c r="K71" s="2124"/>
      <c r="L71" s="2124"/>
      <c r="M71" s="2125"/>
      <c r="N71" s="924"/>
      <c r="O71" s="664"/>
      <c r="P71" s="664"/>
      <c r="Q71" s="925"/>
      <c r="R71" s="1332"/>
      <c r="S71" s="664"/>
      <c r="T71" s="664"/>
      <c r="U71" s="919"/>
      <c r="V71" s="1333"/>
      <c r="W71" s="664"/>
      <c r="X71" s="664"/>
      <c r="Y71" s="925"/>
      <c r="Z71" s="921"/>
      <c r="AA71" s="664"/>
      <c r="AB71" s="1328"/>
      <c r="AC71" s="919"/>
      <c r="AD71" s="924"/>
      <c r="AE71" s="664"/>
      <c r="AF71" s="664"/>
      <c r="AG71" s="925"/>
      <c r="AH71" s="921"/>
      <c r="AI71" s="664"/>
      <c r="AJ71" s="664"/>
      <c r="AK71" s="919"/>
      <c r="AL71" s="924"/>
      <c r="AM71" s="664"/>
      <c r="AN71" s="664"/>
      <c r="AO71" s="925"/>
      <c r="AP71" s="921"/>
      <c r="AQ71" s="664"/>
      <c r="AR71" s="664"/>
      <c r="AS71" s="919"/>
      <c r="AT71" s="924"/>
      <c r="AU71" s="664"/>
      <c r="AV71" s="664"/>
      <c r="AW71" s="925"/>
      <c r="AX71" s="927">
        <f t="shared" ca="1" si="20"/>
        <v>0</v>
      </c>
      <c r="AY71" s="670" t="str">
        <f t="shared" ca="1" si="15"/>
        <v/>
      </c>
      <c r="AZ71" s="930" t="str">
        <f t="shared" si="16"/>
        <v/>
      </c>
      <c r="BA71" s="932">
        <f t="shared" ca="1" si="21"/>
        <v>0</v>
      </c>
      <c r="BB71" s="670" t="str">
        <f t="shared" ca="1" si="17"/>
        <v/>
      </c>
      <c r="BC71" s="935" t="str">
        <f t="shared" ca="1" si="18"/>
        <v/>
      </c>
      <c r="BD71" s="933"/>
      <c r="BE71" s="660">
        <f t="shared" ca="1" si="22"/>
        <v>0</v>
      </c>
      <c r="BF71" s="660">
        <f ca="1">IF(BF$23="Summary",SUM($BD71:BE71),0)</f>
        <v>0</v>
      </c>
      <c r="BG71" s="660">
        <f ca="1">IF(BG$23="Summary",SUM($BD71:BF71),0)</f>
        <v>0</v>
      </c>
      <c r="BH71" s="660">
        <f ca="1">IF(BH$23="Summary",SUM($BD71:BG71),0)</f>
        <v>0</v>
      </c>
      <c r="BI71" s="660">
        <f ca="1">IF(BI$23="Summary",SUM($BD71:BH71),0)</f>
        <v>0</v>
      </c>
      <c r="BJ71" s="660">
        <f ca="1">IF(BJ$23="Summary",SUM($BD71:BI71),0)</f>
        <v>0</v>
      </c>
      <c r="BK71" s="660">
        <f ca="1">IF(BK$23="Summary",SUM($BD71:BJ71),0)</f>
        <v>0</v>
      </c>
      <c r="BL71" s="660">
        <f ca="1">IF(BL$23="Summary",SUM($BD71:BK71),0)</f>
        <v>0</v>
      </c>
      <c r="BM71" s="660">
        <f ca="1">IF(BM$23="Summary",SUM($BD71:BL71),0)</f>
        <v>0</v>
      </c>
      <c r="BN71" s="660">
        <f ca="1">IF(BN$23="Summary",SUM($BD71:BM71),0)</f>
        <v>0</v>
      </c>
      <c r="BO71" s="660">
        <f ca="1">IF(BO$23="Summary",SUM($BD71:BN71),0)</f>
        <v>0</v>
      </c>
      <c r="BP71" s="660">
        <f ca="1">IF(BP$23="Summary",SUM($BD71:BO71),0)</f>
        <v>0</v>
      </c>
      <c r="BQ71" s="660">
        <f t="shared" ca="1" si="23"/>
        <v>0</v>
      </c>
      <c r="BR71" s="660">
        <f t="shared" ca="1" si="24"/>
        <v>0</v>
      </c>
      <c r="BS71" s="660">
        <f t="shared" ca="1" si="25"/>
        <v>0</v>
      </c>
      <c r="BT71" s="660">
        <f t="shared" ca="1" si="26"/>
        <v>0</v>
      </c>
      <c r="BU71" s="660">
        <f t="shared" ca="1" si="27"/>
        <v>0</v>
      </c>
      <c r="BV71" s="660">
        <f t="shared" ca="1" si="28"/>
        <v>0</v>
      </c>
      <c r="BW71" s="660">
        <f t="shared" ca="1" si="29"/>
        <v>0</v>
      </c>
      <c r="BX71" s="660">
        <f t="shared" ca="1" si="30"/>
        <v>0</v>
      </c>
      <c r="BY71" s="660">
        <f t="shared" ca="1" si="31"/>
        <v>0</v>
      </c>
      <c r="BZ71" s="660">
        <f t="shared" ca="1" si="32"/>
        <v>0</v>
      </c>
      <c r="CA71" s="660">
        <f t="shared" ca="1" si="33"/>
        <v>0</v>
      </c>
      <c r="CB71" s="660">
        <f t="shared" ca="1" si="34"/>
        <v>0</v>
      </c>
      <c r="CC71" s="660">
        <f t="shared" ca="1" si="35"/>
        <v>0</v>
      </c>
      <c r="CD71" s="660">
        <f t="shared" ca="1" si="36"/>
        <v>0</v>
      </c>
      <c r="CE71" s="660">
        <f t="shared" ca="1" si="37"/>
        <v>0</v>
      </c>
      <c r="CF71" s="660">
        <f t="shared" ca="1" si="38"/>
        <v>0</v>
      </c>
      <c r="CG71" s="660">
        <f t="shared" ca="1" si="39"/>
        <v>0</v>
      </c>
      <c r="CH71" s="660">
        <f t="shared" ca="1" si="40"/>
        <v>0</v>
      </c>
      <c r="CI71" s="660">
        <f t="shared" ca="1" si="41"/>
        <v>0</v>
      </c>
      <c r="CJ71" s="660">
        <f t="shared" ca="1" si="42"/>
        <v>0</v>
      </c>
      <c r="CK71" s="660">
        <f t="shared" ca="1" si="43"/>
        <v>0</v>
      </c>
      <c r="CL71" s="660">
        <f t="shared" ca="1" si="44"/>
        <v>0</v>
      </c>
      <c r="CM71" s="660">
        <f t="shared" ca="1" si="45"/>
        <v>0</v>
      </c>
      <c r="CN71" s="660">
        <f t="shared" ca="1" si="46"/>
        <v>0</v>
      </c>
      <c r="CO71" s="660">
        <f t="shared" ca="1" si="47"/>
        <v>0</v>
      </c>
      <c r="CP71" s="660">
        <f t="shared" ca="1" si="48"/>
        <v>0</v>
      </c>
      <c r="CQ71" s="660">
        <f t="shared" ca="1" si="49"/>
        <v>0</v>
      </c>
      <c r="CR71" s="660">
        <f t="shared" ca="1" si="50"/>
        <v>0</v>
      </c>
      <c r="CS71" s="660">
        <f t="shared" ca="1" si="51"/>
        <v>0</v>
      </c>
      <c r="CT71" s="660">
        <f t="shared" ca="1" si="52"/>
        <v>0</v>
      </c>
      <c r="CU71" s="660">
        <f t="shared" ca="1" si="53"/>
        <v>0</v>
      </c>
      <c r="CV71" s="660">
        <f t="shared" ca="1" si="54"/>
        <v>0</v>
      </c>
      <c r="CW71" s="660">
        <f t="shared" ca="1" si="55"/>
        <v>0</v>
      </c>
      <c r="CX71" s="143"/>
    </row>
    <row r="72" spans="2:102" x14ac:dyDescent="0.25">
      <c r="B72" s="2122"/>
      <c r="C72" s="227"/>
      <c r="D72" s="2917"/>
      <c r="E72" s="2918"/>
      <c r="F72" s="630"/>
      <c r="G72" s="2123"/>
      <c r="H72" s="1331">
        <v>0</v>
      </c>
      <c r="I72" s="665">
        <f t="shared" si="56"/>
        <v>0</v>
      </c>
      <c r="J72" s="2124"/>
      <c r="K72" s="2124"/>
      <c r="L72" s="2124"/>
      <c r="M72" s="2125"/>
      <c r="N72" s="924"/>
      <c r="O72" s="664"/>
      <c r="P72" s="664"/>
      <c r="Q72" s="925"/>
      <c r="R72" s="1332"/>
      <c r="S72" s="664"/>
      <c r="T72" s="664"/>
      <c r="U72" s="919"/>
      <c r="V72" s="1333"/>
      <c r="W72" s="664"/>
      <c r="X72" s="664"/>
      <c r="Y72" s="925"/>
      <c r="Z72" s="921"/>
      <c r="AA72" s="664"/>
      <c r="AB72" s="1328"/>
      <c r="AC72" s="919"/>
      <c r="AD72" s="924"/>
      <c r="AE72" s="664"/>
      <c r="AF72" s="664"/>
      <c r="AG72" s="925"/>
      <c r="AH72" s="921"/>
      <c r="AI72" s="664"/>
      <c r="AJ72" s="664"/>
      <c r="AK72" s="919"/>
      <c r="AL72" s="924"/>
      <c r="AM72" s="664"/>
      <c r="AN72" s="664"/>
      <c r="AO72" s="925"/>
      <c r="AP72" s="921"/>
      <c r="AQ72" s="664"/>
      <c r="AR72" s="664"/>
      <c r="AS72" s="919"/>
      <c r="AT72" s="924"/>
      <c r="AU72" s="664"/>
      <c r="AV72" s="664"/>
      <c r="AW72" s="925"/>
      <c r="AX72" s="927">
        <f t="shared" ca="1" si="20"/>
        <v>0</v>
      </c>
      <c r="AY72" s="670" t="str">
        <f t="shared" ca="1" si="15"/>
        <v/>
      </c>
      <c r="AZ72" s="930" t="str">
        <f t="shared" si="16"/>
        <v/>
      </c>
      <c r="BA72" s="932">
        <f t="shared" ca="1" si="21"/>
        <v>0</v>
      </c>
      <c r="BB72" s="670" t="str">
        <f t="shared" ca="1" si="17"/>
        <v/>
      </c>
      <c r="BC72" s="935" t="str">
        <f t="shared" ca="1" si="18"/>
        <v/>
      </c>
      <c r="BD72" s="933"/>
      <c r="BE72" s="660">
        <f t="shared" ca="1" si="22"/>
        <v>0</v>
      </c>
      <c r="BF72" s="660">
        <f ca="1">IF(BF$23="Summary",SUM($BD72:BE72),0)</f>
        <v>0</v>
      </c>
      <c r="BG72" s="660">
        <f ca="1">IF(BG$23="Summary",SUM($BD72:BF72),0)</f>
        <v>0</v>
      </c>
      <c r="BH72" s="660">
        <f ca="1">IF(BH$23="Summary",SUM($BD72:BG72),0)</f>
        <v>0</v>
      </c>
      <c r="BI72" s="660">
        <f ca="1">IF(BI$23="Summary",SUM($BD72:BH72),0)</f>
        <v>0</v>
      </c>
      <c r="BJ72" s="660">
        <f ca="1">IF(BJ$23="Summary",SUM($BD72:BI72),0)</f>
        <v>0</v>
      </c>
      <c r="BK72" s="660">
        <f ca="1">IF(BK$23="Summary",SUM($BD72:BJ72),0)</f>
        <v>0</v>
      </c>
      <c r="BL72" s="660">
        <f ca="1">IF(BL$23="Summary",SUM($BD72:BK72),0)</f>
        <v>0</v>
      </c>
      <c r="BM72" s="660">
        <f ca="1">IF(BM$23="Summary",SUM($BD72:BL72),0)</f>
        <v>0</v>
      </c>
      <c r="BN72" s="660">
        <f ca="1">IF(BN$23="Summary",SUM($BD72:BM72),0)</f>
        <v>0</v>
      </c>
      <c r="BO72" s="660">
        <f ca="1">IF(BO$23="Summary",SUM($BD72:BN72),0)</f>
        <v>0</v>
      </c>
      <c r="BP72" s="660">
        <f ca="1">IF(BP$23="Summary",SUM($BD72:BO72),0)</f>
        <v>0</v>
      </c>
      <c r="BQ72" s="660">
        <f t="shared" ca="1" si="23"/>
        <v>0</v>
      </c>
      <c r="BR72" s="660">
        <f t="shared" ca="1" si="24"/>
        <v>0</v>
      </c>
      <c r="BS72" s="660">
        <f t="shared" ca="1" si="25"/>
        <v>0</v>
      </c>
      <c r="BT72" s="660">
        <f t="shared" ca="1" si="26"/>
        <v>0</v>
      </c>
      <c r="BU72" s="660">
        <f t="shared" ca="1" si="27"/>
        <v>0</v>
      </c>
      <c r="BV72" s="660">
        <f t="shared" ca="1" si="28"/>
        <v>0</v>
      </c>
      <c r="BW72" s="660">
        <f t="shared" ca="1" si="29"/>
        <v>0</v>
      </c>
      <c r="BX72" s="660">
        <f t="shared" ca="1" si="30"/>
        <v>0</v>
      </c>
      <c r="BY72" s="660">
        <f t="shared" ca="1" si="31"/>
        <v>0</v>
      </c>
      <c r="BZ72" s="660">
        <f t="shared" ca="1" si="32"/>
        <v>0</v>
      </c>
      <c r="CA72" s="660">
        <f t="shared" ca="1" si="33"/>
        <v>0</v>
      </c>
      <c r="CB72" s="660">
        <f t="shared" ca="1" si="34"/>
        <v>0</v>
      </c>
      <c r="CC72" s="660">
        <f t="shared" ca="1" si="35"/>
        <v>0</v>
      </c>
      <c r="CD72" s="660">
        <f t="shared" ca="1" si="36"/>
        <v>0</v>
      </c>
      <c r="CE72" s="660">
        <f t="shared" ca="1" si="37"/>
        <v>0</v>
      </c>
      <c r="CF72" s="660">
        <f t="shared" ca="1" si="38"/>
        <v>0</v>
      </c>
      <c r="CG72" s="660">
        <f t="shared" ca="1" si="39"/>
        <v>0</v>
      </c>
      <c r="CH72" s="660">
        <f t="shared" ca="1" si="40"/>
        <v>0</v>
      </c>
      <c r="CI72" s="660">
        <f t="shared" ca="1" si="41"/>
        <v>0</v>
      </c>
      <c r="CJ72" s="660">
        <f t="shared" ca="1" si="42"/>
        <v>0</v>
      </c>
      <c r="CK72" s="660">
        <f t="shared" ca="1" si="43"/>
        <v>0</v>
      </c>
      <c r="CL72" s="660">
        <f t="shared" ca="1" si="44"/>
        <v>0</v>
      </c>
      <c r="CM72" s="660">
        <f t="shared" ca="1" si="45"/>
        <v>0</v>
      </c>
      <c r="CN72" s="660">
        <f t="shared" ca="1" si="46"/>
        <v>0</v>
      </c>
      <c r="CO72" s="660">
        <f t="shared" ca="1" si="47"/>
        <v>0</v>
      </c>
      <c r="CP72" s="660">
        <f t="shared" ca="1" si="48"/>
        <v>0</v>
      </c>
      <c r="CQ72" s="660">
        <f t="shared" ca="1" si="49"/>
        <v>0</v>
      </c>
      <c r="CR72" s="660">
        <f t="shared" ca="1" si="50"/>
        <v>0</v>
      </c>
      <c r="CS72" s="660">
        <f t="shared" ca="1" si="51"/>
        <v>0</v>
      </c>
      <c r="CT72" s="660">
        <f t="shared" ca="1" si="52"/>
        <v>0</v>
      </c>
      <c r="CU72" s="660">
        <f t="shared" ca="1" si="53"/>
        <v>0</v>
      </c>
      <c r="CV72" s="660">
        <f t="shared" ca="1" si="54"/>
        <v>0</v>
      </c>
      <c r="CW72" s="660">
        <f t="shared" ca="1" si="55"/>
        <v>0</v>
      </c>
      <c r="CX72" s="143"/>
    </row>
    <row r="73" spans="2:102" x14ac:dyDescent="0.25">
      <c r="B73" s="2122"/>
      <c r="C73" s="227"/>
      <c r="D73" s="2917"/>
      <c r="E73" s="2918"/>
      <c r="F73" s="630"/>
      <c r="G73" s="2123"/>
      <c r="H73" s="1331">
        <v>0</v>
      </c>
      <c r="I73" s="665">
        <f t="shared" si="56"/>
        <v>0</v>
      </c>
      <c r="J73" s="2124"/>
      <c r="K73" s="2124"/>
      <c r="L73" s="2124"/>
      <c r="M73" s="2125"/>
      <c r="N73" s="924"/>
      <c r="O73" s="664"/>
      <c r="P73" s="664"/>
      <c r="Q73" s="925"/>
      <c r="R73" s="1332"/>
      <c r="S73" s="664"/>
      <c r="T73" s="664"/>
      <c r="U73" s="919"/>
      <c r="V73" s="1333"/>
      <c r="W73" s="664"/>
      <c r="X73" s="664"/>
      <c r="Y73" s="925"/>
      <c r="Z73" s="921"/>
      <c r="AA73" s="664"/>
      <c r="AB73" s="1328"/>
      <c r="AC73" s="919"/>
      <c r="AD73" s="924"/>
      <c r="AE73" s="664"/>
      <c r="AF73" s="664"/>
      <c r="AG73" s="925"/>
      <c r="AH73" s="921"/>
      <c r="AI73" s="664"/>
      <c r="AJ73" s="664"/>
      <c r="AK73" s="919"/>
      <c r="AL73" s="924"/>
      <c r="AM73" s="664"/>
      <c r="AN73" s="664"/>
      <c r="AO73" s="925"/>
      <c r="AP73" s="921"/>
      <c r="AQ73" s="664"/>
      <c r="AR73" s="664"/>
      <c r="AS73" s="919"/>
      <c r="AT73" s="924"/>
      <c r="AU73" s="664"/>
      <c r="AV73" s="664"/>
      <c r="AW73" s="925"/>
      <c r="AX73" s="927">
        <f t="shared" ca="1" si="20"/>
        <v>0</v>
      </c>
      <c r="AY73" s="670" t="str">
        <f t="shared" ca="1" si="15"/>
        <v/>
      </c>
      <c r="AZ73" s="930" t="str">
        <f t="shared" si="16"/>
        <v/>
      </c>
      <c r="BA73" s="932">
        <f t="shared" ca="1" si="21"/>
        <v>0</v>
      </c>
      <c r="BB73" s="670" t="str">
        <f t="shared" ca="1" si="17"/>
        <v/>
      </c>
      <c r="BC73" s="935" t="str">
        <f t="shared" ca="1" si="18"/>
        <v/>
      </c>
      <c r="BD73" s="933"/>
      <c r="BE73" s="660">
        <f t="shared" ca="1" si="22"/>
        <v>0</v>
      </c>
      <c r="BF73" s="660">
        <f ca="1">IF(BF$23="Summary",SUM($BD73:BE73),0)</f>
        <v>0</v>
      </c>
      <c r="BG73" s="660">
        <f ca="1">IF(BG$23="Summary",SUM($BD73:BF73),0)</f>
        <v>0</v>
      </c>
      <c r="BH73" s="660">
        <f ca="1">IF(BH$23="Summary",SUM($BD73:BG73),0)</f>
        <v>0</v>
      </c>
      <c r="BI73" s="660">
        <f ca="1">IF(BI$23="Summary",SUM($BD73:BH73),0)</f>
        <v>0</v>
      </c>
      <c r="BJ73" s="660">
        <f ca="1">IF(BJ$23="Summary",SUM($BD73:BI73),0)</f>
        <v>0</v>
      </c>
      <c r="BK73" s="660">
        <f ca="1">IF(BK$23="Summary",SUM($BD73:BJ73),0)</f>
        <v>0</v>
      </c>
      <c r="BL73" s="660">
        <f ca="1">IF(BL$23="Summary",SUM($BD73:BK73),0)</f>
        <v>0</v>
      </c>
      <c r="BM73" s="660">
        <f ca="1">IF(BM$23="Summary",SUM($BD73:BL73),0)</f>
        <v>0</v>
      </c>
      <c r="BN73" s="660">
        <f ca="1">IF(BN$23="Summary",SUM($BD73:BM73),0)</f>
        <v>0</v>
      </c>
      <c r="BO73" s="660">
        <f ca="1">IF(BO$23="Summary",SUM($BD73:BN73),0)</f>
        <v>0</v>
      </c>
      <c r="BP73" s="660">
        <f ca="1">IF(BP$23="Summary",SUM($BD73:BO73),0)</f>
        <v>0</v>
      </c>
      <c r="BQ73" s="660">
        <f t="shared" ca="1" si="23"/>
        <v>0</v>
      </c>
      <c r="BR73" s="660">
        <f t="shared" ca="1" si="24"/>
        <v>0</v>
      </c>
      <c r="BS73" s="660">
        <f t="shared" ca="1" si="25"/>
        <v>0</v>
      </c>
      <c r="BT73" s="660">
        <f t="shared" ca="1" si="26"/>
        <v>0</v>
      </c>
      <c r="BU73" s="660">
        <f t="shared" ca="1" si="27"/>
        <v>0</v>
      </c>
      <c r="BV73" s="660">
        <f t="shared" ca="1" si="28"/>
        <v>0</v>
      </c>
      <c r="BW73" s="660">
        <f t="shared" ca="1" si="29"/>
        <v>0</v>
      </c>
      <c r="BX73" s="660">
        <f t="shared" ca="1" si="30"/>
        <v>0</v>
      </c>
      <c r="BY73" s="660">
        <f t="shared" ca="1" si="31"/>
        <v>0</v>
      </c>
      <c r="BZ73" s="660">
        <f t="shared" ca="1" si="32"/>
        <v>0</v>
      </c>
      <c r="CA73" s="660">
        <f t="shared" ca="1" si="33"/>
        <v>0</v>
      </c>
      <c r="CB73" s="660">
        <f t="shared" ca="1" si="34"/>
        <v>0</v>
      </c>
      <c r="CC73" s="660">
        <f t="shared" ca="1" si="35"/>
        <v>0</v>
      </c>
      <c r="CD73" s="660">
        <f t="shared" ca="1" si="36"/>
        <v>0</v>
      </c>
      <c r="CE73" s="660">
        <f t="shared" ca="1" si="37"/>
        <v>0</v>
      </c>
      <c r="CF73" s="660">
        <f t="shared" ca="1" si="38"/>
        <v>0</v>
      </c>
      <c r="CG73" s="660">
        <f t="shared" ca="1" si="39"/>
        <v>0</v>
      </c>
      <c r="CH73" s="660">
        <f t="shared" ca="1" si="40"/>
        <v>0</v>
      </c>
      <c r="CI73" s="660">
        <f t="shared" ca="1" si="41"/>
        <v>0</v>
      </c>
      <c r="CJ73" s="660">
        <f t="shared" ca="1" si="42"/>
        <v>0</v>
      </c>
      <c r="CK73" s="660">
        <f t="shared" ca="1" si="43"/>
        <v>0</v>
      </c>
      <c r="CL73" s="660">
        <f t="shared" ca="1" si="44"/>
        <v>0</v>
      </c>
      <c r="CM73" s="660">
        <f t="shared" ca="1" si="45"/>
        <v>0</v>
      </c>
      <c r="CN73" s="660">
        <f t="shared" ca="1" si="46"/>
        <v>0</v>
      </c>
      <c r="CO73" s="660">
        <f t="shared" ca="1" si="47"/>
        <v>0</v>
      </c>
      <c r="CP73" s="660">
        <f t="shared" ca="1" si="48"/>
        <v>0</v>
      </c>
      <c r="CQ73" s="660">
        <f t="shared" ca="1" si="49"/>
        <v>0</v>
      </c>
      <c r="CR73" s="660">
        <f t="shared" ca="1" si="50"/>
        <v>0</v>
      </c>
      <c r="CS73" s="660">
        <f t="shared" ca="1" si="51"/>
        <v>0</v>
      </c>
      <c r="CT73" s="660">
        <f t="shared" ca="1" si="52"/>
        <v>0</v>
      </c>
      <c r="CU73" s="660">
        <f t="shared" ca="1" si="53"/>
        <v>0</v>
      </c>
      <c r="CV73" s="660">
        <f t="shared" ca="1" si="54"/>
        <v>0</v>
      </c>
      <c r="CW73" s="660">
        <f t="shared" ca="1" si="55"/>
        <v>0</v>
      </c>
      <c r="CX73" s="143"/>
    </row>
    <row r="74" spans="2:102" x14ac:dyDescent="0.25">
      <c r="B74" s="2122"/>
      <c r="C74" s="227"/>
      <c r="D74" s="2917"/>
      <c r="E74" s="2918"/>
      <c r="F74" s="630"/>
      <c r="G74" s="2123"/>
      <c r="H74" s="1331">
        <v>0</v>
      </c>
      <c r="I74" s="665">
        <f t="shared" si="56"/>
        <v>0</v>
      </c>
      <c r="J74" s="2124"/>
      <c r="K74" s="2124"/>
      <c r="L74" s="2124"/>
      <c r="M74" s="2125"/>
      <c r="N74" s="924"/>
      <c r="O74" s="664"/>
      <c r="P74" s="664"/>
      <c r="Q74" s="925"/>
      <c r="R74" s="1332"/>
      <c r="S74" s="664"/>
      <c r="T74" s="664"/>
      <c r="U74" s="919"/>
      <c r="V74" s="1333"/>
      <c r="W74" s="664"/>
      <c r="X74" s="664"/>
      <c r="Y74" s="925"/>
      <c r="Z74" s="921"/>
      <c r="AA74" s="664"/>
      <c r="AB74" s="1328"/>
      <c r="AC74" s="919"/>
      <c r="AD74" s="924"/>
      <c r="AE74" s="664"/>
      <c r="AF74" s="664"/>
      <c r="AG74" s="925"/>
      <c r="AH74" s="921"/>
      <c r="AI74" s="664"/>
      <c r="AJ74" s="664"/>
      <c r="AK74" s="919"/>
      <c r="AL74" s="924"/>
      <c r="AM74" s="664"/>
      <c r="AN74" s="664"/>
      <c r="AO74" s="925"/>
      <c r="AP74" s="921"/>
      <c r="AQ74" s="664"/>
      <c r="AR74" s="664"/>
      <c r="AS74" s="919"/>
      <c r="AT74" s="924"/>
      <c r="AU74" s="664"/>
      <c r="AV74" s="664"/>
      <c r="AW74" s="925"/>
      <c r="AX74" s="927">
        <f t="shared" ca="1" si="20"/>
        <v>0</v>
      </c>
      <c r="AY74" s="670" t="str">
        <f t="shared" ca="1" si="15"/>
        <v/>
      </c>
      <c r="AZ74" s="930" t="str">
        <f t="shared" si="16"/>
        <v/>
      </c>
      <c r="BA74" s="932">
        <f t="shared" ca="1" si="21"/>
        <v>0</v>
      </c>
      <c r="BB74" s="670" t="str">
        <f t="shared" ca="1" si="17"/>
        <v/>
      </c>
      <c r="BC74" s="935" t="str">
        <f t="shared" ca="1" si="18"/>
        <v/>
      </c>
      <c r="BD74" s="933"/>
      <c r="BE74" s="660">
        <f t="shared" ca="1" si="22"/>
        <v>0</v>
      </c>
      <c r="BF74" s="660">
        <f ca="1">IF(BF$23="Summary",SUM($BD74:BE74),0)</f>
        <v>0</v>
      </c>
      <c r="BG74" s="660">
        <f ca="1">IF(BG$23="Summary",SUM($BD74:BF74),0)</f>
        <v>0</v>
      </c>
      <c r="BH74" s="660">
        <f ca="1">IF(BH$23="Summary",SUM($BD74:BG74),0)</f>
        <v>0</v>
      </c>
      <c r="BI74" s="660">
        <f ca="1">IF(BI$23="Summary",SUM($BD74:BH74),0)</f>
        <v>0</v>
      </c>
      <c r="BJ74" s="660">
        <f ca="1">IF(BJ$23="Summary",SUM($BD74:BI74),0)</f>
        <v>0</v>
      </c>
      <c r="BK74" s="660">
        <f ca="1">IF(BK$23="Summary",SUM($BD74:BJ74),0)</f>
        <v>0</v>
      </c>
      <c r="BL74" s="660">
        <f ca="1">IF(BL$23="Summary",SUM($BD74:BK74),0)</f>
        <v>0</v>
      </c>
      <c r="BM74" s="660">
        <f ca="1">IF(BM$23="Summary",SUM($BD74:BL74),0)</f>
        <v>0</v>
      </c>
      <c r="BN74" s="660">
        <f ca="1">IF(BN$23="Summary",SUM($BD74:BM74),0)</f>
        <v>0</v>
      </c>
      <c r="BO74" s="660">
        <f ca="1">IF(BO$23="Summary",SUM($BD74:BN74),0)</f>
        <v>0</v>
      </c>
      <c r="BP74" s="660">
        <f ca="1">IF(BP$23="Summary",SUM($BD74:BO74),0)</f>
        <v>0</v>
      </c>
      <c r="BQ74" s="660">
        <f t="shared" ca="1" si="23"/>
        <v>0</v>
      </c>
      <c r="BR74" s="660">
        <f t="shared" ca="1" si="24"/>
        <v>0</v>
      </c>
      <c r="BS74" s="660">
        <f t="shared" ca="1" si="25"/>
        <v>0</v>
      </c>
      <c r="BT74" s="660">
        <f t="shared" ca="1" si="26"/>
        <v>0</v>
      </c>
      <c r="BU74" s="660">
        <f t="shared" ca="1" si="27"/>
        <v>0</v>
      </c>
      <c r="BV74" s="660">
        <f t="shared" ca="1" si="28"/>
        <v>0</v>
      </c>
      <c r="BW74" s="660">
        <f t="shared" ca="1" si="29"/>
        <v>0</v>
      </c>
      <c r="BX74" s="660">
        <f t="shared" ca="1" si="30"/>
        <v>0</v>
      </c>
      <c r="BY74" s="660">
        <f t="shared" ca="1" si="31"/>
        <v>0</v>
      </c>
      <c r="BZ74" s="660">
        <f t="shared" ca="1" si="32"/>
        <v>0</v>
      </c>
      <c r="CA74" s="660">
        <f t="shared" ca="1" si="33"/>
        <v>0</v>
      </c>
      <c r="CB74" s="660">
        <f t="shared" ca="1" si="34"/>
        <v>0</v>
      </c>
      <c r="CC74" s="660">
        <f t="shared" ca="1" si="35"/>
        <v>0</v>
      </c>
      <c r="CD74" s="660">
        <f t="shared" ca="1" si="36"/>
        <v>0</v>
      </c>
      <c r="CE74" s="660">
        <f t="shared" ca="1" si="37"/>
        <v>0</v>
      </c>
      <c r="CF74" s="660">
        <f t="shared" ca="1" si="38"/>
        <v>0</v>
      </c>
      <c r="CG74" s="660">
        <f t="shared" ca="1" si="39"/>
        <v>0</v>
      </c>
      <c r="CH74" s="660">
        <f t="shared" ca="1" si="40"/>
        <v>0</v>
      </c>
      <c r="CI74" s="660">
        <f t="shared" ca="1" si="41"/>
        <v>0</v>
      </c>
      <c r="CJ74" s="660">
        <f t="shared" ca="1" si="42"/>
        <v>0</v>
      </c>
      <c r="CK74" s="660">
        <f t="shared" ca="1" si="43"/>
        <v>0</v>
      </c>
      <c r="CL74" s="660">
        <f t="shared" ca="1" si="44"/>
        <v>0</v>
      </c>
      <c r="CM74" s="660">
        <f t="shared" ca="1" si="45"/>
        <v>0</v>
      </c>
      <c r="CN74" s="660">
        <f t="shared" ca="1" si="46"/>
        <v>0</v>
      </c>
      <c r="CO74" s="660">
        <f t="shared" ca="1" si="47"/>
        <v>0</v>
      </c>
      <c r="CP74" s="660">
        <f t="shared" ca="1" si="48"/>
        <v>0</v>
      </c>
      <c r="CQ74" s="660">
        <f t="shared" ca="1" si="49"/>
        <v>0</v>
      </c>
      <c r="CR74" s="660">
        <f t="shared" ca="1" si="50"/>
        <v>0</v>
      </c>
      <c r="CS74" s="660">
        <f t="shared" ca="1" si="51"/>
        <v>0</v>
      </c>
      <c r="CT74" s="660">
        <f t="shared" ca="1" si="52"/>
        <v>0</v>
      </c>
      <c r="CU74" s="660">
        <f t="shared" ca="1" si="53"/>
        <v>0</v>
      </c>
      <c r="CV74" s="660">
        <f t="shared" ca="1" si="54"/>
        <v>0</v>
      </c>
      <c r="CW74" s="660">
        <f t="shared" ca="1" si="55"/>
        <v>0</v>
      </c>
      <c r="CX74" s="143"/>
    </row>
    <row r="75" spans="2:102" x14ac:dyDescent="0.25">
      <c r="B75" s="2122"/>
      <c r="C75" s="227"/>
      <c r="D75" s="2917"/>
      <c r="E75" s="2918"/>
      <c r="F75" s="630"/>
      <c r="G75" s="2123"/>
      <c r="H75" s="1331">
        <v>0</v>
      </c>
      <c r="I75" s="665">
        <f t="shared" si="56"/>
        <v>0</v>
      </c>
      <c r="J75" s="2124"/>
      <c r="K75" s="2124"/>
      <c r="L75" s="2124"/>
      <c r="M75" s="2125"/>
      <c r="N75" s="924"/>
      <c r="O75" s="664"/>
      <c r="P75" s="664"/>
      <c r="Q75" s="925"/>
      <c r="R75" s="1332"/>
      <c r="S75" s="664"/>
      <c r="T75" s="664"/>
      <c r="U75" s="919"/>
      <c r="V75" s="1333"/>
      <c r="W75" s="664"/>
      <c r="X75" s="664"/>
      <c r="Y75" s="925"/>
      <c r="Z75" s="921"/>
      <c r="AA75" s="664"/>
      <c r="AB75" s="1328"/>
      <c r="AC75" s="919"/>
      <c r="AD75" s="924"/>
      <c r="AE75" s="664"/>
      <c r="AF75" s="664"/>
      <c r="AG75" s="925"/>
      <c r="AH75" s="921"/>
      <c r="AI75" s="664"/>
      <c r="AJ75" s="664"/>
      <c r="AK75" s="919"/>
      <c r="AL75" s="924"/>
      <c r="AM75" s="664"/>
      <c r="AN75" s="664"/>
      <c r="AO75" s="925"/>
      <c r="AP75" s="921"/>
      <c r="AQ75" s="664"/>
      <c r="AR75" s="664"/>
      <c r="AS75" s="919"/>
      <c r="AT75" s="924"/>
      <c r="AU75" s="664"/>
      <c r="AV75" s="664"/>
      <c r="AW75" s="925"/>
      <c r="AX75" s="927">
        <f t="shared" ca="1" si="20"/>
        <v>0</v>
      </c>
      <c r="AY75" s="670" t="str">
        <f t="shared" ca="1" si="15"/>
        <v/>
      </c>
      <c r="AZ75" s="930" t="str">
        <f t="shared" si="16"/>
        <v/>
      </c>
      <c r="BA75" s="932">
        <f t="shared" ca="1" si="21"/>
        <v>0</v>
      </c>
      <c r="BB75" s="670" t="str">
        <f t="shared" ca="1" si="17"/>
        <v/>
      </c>
      <c r="BC75" s="935" t="str">
        <f t="shared" ca="1" si="18"/>
        <v/>
      </c>
      <c r="BD75" s="933"/>
      <c r="BE75" s="660">
        <f t="shared" ca="1" si="22"/>
        <v>0</v>
      </c>
      <c r="BF75" s="660">
        <f ca="1">IF(BF$23="Summary",SUM($BD75:BE75),0)</f>
        <v>0</v>
      </c>
      <c r="BG75" s="660">
        <f ca="1">IF(BG$23="Summary",SUM($BD75:BF75),0)</f>
        <v>0</v>
      </c>
      <c r="BH75" s="660">
        <f ca="1">IF(BH$23="Summary",SUM($BD75:BG75),0)</f>
        <v>0</v>
      </c>
      <c r="BI75" s="660">
        <f ca="1">IF(BI$23="Summary",SUM($BD75:BH75),0)</f>
        <v>0</v>
      </c>
      <c r="BJ75" s="660">
        <f ca="1">IF(BJ$23="Summary",SUM($BD75:BI75),0)</f>
        <v>0</v>
      </c>
      <c r="BK75" s="660">
        <f ca="1">IF(BK$23="Summary",SUM($BD75:BJ75),0)</f>
        <v>0</v>
      </c>
      <c r="BL75" s="660">
        <f ca="1">IF(BL$23="Summary",SUM($BD75:BK75),0)</f>
        <v>0</v>
      </c>
      <c r="BM75" s="660">
        <f ca="1">IF(BM$23="Summary",SUM($BD75:BL75),0)</f>
        <v>0</v>
      </c>
      <c r="BN75" s="660">
        <f ca="1">IF(BN$23="Summary",SUM($BD75:BM75),0)</f>
        <v>0</v>
      </c>
      <c r="BO75" s="660">
        <f ca="1">IF(BO$23="Summary",SUM($BD75:BN75),0)</f>
        <v>0</v>
      </c>
      <c r="BP75" s="660">
        <f ca="1">IF(BP$23="Summary",SUM($BD75:BO75),0)</f>
        <v>0</v>
      </c>
      <c r="BQ75" s="660">
        <f t="shared" ca="1" si="23"/>
        <v>0</v>
      </c>
      <c r="BR75" s="660">
        <f t="shared" ca="1" si="24"/>
        <v>0</v>
      </c>
      <c r="BS75" s="660">
        <f t="shared" ca="1" si="25"/>
        <v>0</v>
      </c>
      <c r="BT75" s="660">
        <f t="shared" ca="1" si="26"/>
        <v>0</v>
      </c>
      <c r="BU75" s="660">
        <f t="shared" ca="1" si="27"/>
        <v>0</v>
      </c>
      <c r="BV75" s="660">
        <f t="shared" ca="1" si="28"/>
        <v>0</v>
      </c>
      <c r="BW75" s="660">
        <f t="shared" ca="1" si="29"/>
        <v>0</v>
      </c>
      <c r="BX75" s="660">
        <f t="shared" ca="1" si="30"/>
        <v>0</v>
      </c>
      <c r="BY75" s="660">
        <f t="shared" ca="1" si="31"/>
        <v>0</v>
      </c>
      <c r="BZ75" s="660">
        <f t="shared" ca="1" si="32"/>
        <v>0</v>
      </c>
      <c r="CA75" s="660">
        <f t="shared" ca="1" si="33"/>
        <v>0</v>
      </c>
      <c r="CB75" s="660">
        <f t="shared" ca="1" si="34"/>
        <v>0</v>
      </c>
      <c r="CC75" s="660">
        <f t="shared" ca="1" si="35"/>
        <v>0</v>
      </c>
      <c r="CD75" s="660">
        <f t="shared" ca="1" si="36"/>
        <v>0</v>
      </c>
      <c r="CE75" s="660">
        <f t="shared" ca="1" si="37"/>
        <v>0</v>
      </c>
      <c r="CF75" s="660">
        <f t="shared" ca="1" si="38"/>
        <v>0</v>
      </c>
      <c r="CG75" s="660">
        <f t="shared" ca="1" si="39"/>
        <v>0</v>
      </c>
      <c r="CH75" s="660">
        <f t="shared" ca="1" si="40"/>
        <v>0</v>
      </c>
      <c r="CI75" s="660">
        <f t="shared" ca="1" si="41"/>
        <v>0</v>
      </c>
      <c r="CJ75" s="660">
        <f t="shared" ca="1" si="42"/>
        <v>0</v>
      </c>
      <c r="CK75" s="660">
        <f t="shared" ca="1" si="43"/>
        <v>0</v>
      </c>
      <c r="CL75" s="660">
        <f t="shared" ca="1" si="44"/>
        <v>0</v>
      </c>
      <c r="CM75" s="660">
        <f t="shared" ca="1" si="45"/>
        <v>0</v>
      </c>
      <c r="CN75" s="660">
        <f t="shared" ca="1" si="46"/>
        <v>0</v>
      </c>
      <c r="CO75" s="660">
        <f t="shared" ca="1" si="47"/>
        <v>0</v>
      </c>
      <c r="CP75" s="660">
        <f t="shared" ca="1" si="48"/>
        <v>0</v>
      </c>
      <c r="CQ75" s="660">
        <f t="shared" ca="1" si="49"/>
        <v>0</v>
      </c>
      <c r="CR75" s="660">
        <f t="shared" ca="1" si="50"/>
        <v>0</v>
      </c>
      <c r="CS75" s="660">
        <f t="shared" ca="1" si="51"/>
        <v>0</v>
      </c>
      <c r="CT75" s="660">
        <f t="shared" ca="1" si="52"/>
        <v>0</v>
      </c>
      <c r="CU75" s="660">
        <f t="shared" ca="1" si="53"/>
        <v>0</v>
      </c>
      <c r="CV75" s="660">
        <f t="shared" ca="1" si="54"/>
        <v>0</v>
      </c>
      <c r="CW75" s="660">
        <f t="shared" ca="1" si="55"/>
        <v>0</v>
      </c>
      <c r="CX75" s="143"/>
    </row>
    <row r="76" spans="2:102" x14ac:dyDescent="0.25">
      <c r="B76" s="2122"/>
      <c r="C76" s="227"/>
      <c r="D76" s="2917"/>
      <c r="E76" s="2918"/>
      <c r="F76" s="630"/>
      <c r="G76" s="2123"/>
      <c r="H76" s="1331">
        <v>0</v>
      </c>
      <c r="I76" s="665">
        <f t="shared" si="56"/>
        <v>0</v>
      </c>
      <c r="J76" s="2124"/>
      <c r="K76" s="2124"/>
      <c r="L76" s="2124"/>
      <c r="M76" s="2125"/>
      <c r="N76" s="924"/>
      <c r="O76" s="664"/>
      <c r="P76" s="664"/>
      <c r="Q76" s="925"/>
      <c r="R76" s="1332"/>
      <c r="S76" s="664"/>
      <c r="T76" s="664"/>
      <c r="U76" s="919"/>
      <c r="V76" s="1333"/>
      <c r="W76" s="664"/>
      <c r="X76" s="664"/>
      <c r="Y76" s="925"/>
      <c r="Z76" s="921"/>
      <c r="AA76" s="664"/>
      <c r="AB76" s="1328"/>
      <c r="AC76" s="919"/>
      <c r="AD76" s="924"/>
      <c r="AE76" s="664"/>
      <c r="AF76" s="664"/>
      <c r="AG76" s="925"/>
      <c r="AH76" s="921"/>
      <c r="AI76" s="664"/>
      <c r="AJ76" s="664"/>
      <c r="AK76" s="919"/>
      <c r="AL76" s="924"/>
      <c r="AM76" s="664"/>
      <c r="AN76" s="664"/>
      <c r="AO76" s="925"/>
      <c r="AP76" s="921"/>
      <c r="AQ76" s="664"/>
      <c r="AR76" s="664"/>
      <c r="AS76" s="919"/>
      <c r="AT76" s="924"/>
      <c r="AU76" s="664"/>
      <c r="AV76" s="664"/>
      <c r="AW76" s="925"/>
      <c r="AX76" s="927">
        <f t="shared" ca="1" si="20"/>
        <v>0</v>
      </c>
      <c r="AY76" s="670" t="str">
        <f t="shared" ca="1" si="15"/>
        <v/>
      </c>
      <c r="AZ76" s="930" t="str">
        <f t="shared" si="16"/>
        <v/>
      </c>
      <c r="BA76" s="932">
        <f t="shared" ca="1" si="21"/>
        <v>0</v>
      </c>
      <c r="BB76" s="670" t="str">
        <f t="shared" ca="1" si="17"/>
        <v/>
      </c>
      <c r="BC76" s="935" t="str">
        <f t="shared" ca="1" si="18"/>
        <v/>
      </c>
      <c r="BD76" s="933"/>
      <c r="BE76" s="660">
        <f t="shared" ca="1" si="22"/>
        <v>0</v>
      </c>
      <c r="BF76" s="660">
        <f ca="1">IF(BF$23="Summary",SUM($BD76:BE76),0)</f>
        <v>0</v>
      </c>
      <c r="BG76" s="660">
        <f ca="1">IF(BG$23="Summary",SUM($BD76:BF76),0)</f>
        <v>0</v>
      </c>
      <c r="BH76" s="660">
        <f ca="1">IF(BH$23="Summary",SUM($BD76:BG76),0)</f>
        <v>0</v>
      </c>
      <c r="BI76" s="660">
        <f ca="1">IF(BI$23="Summary",SUM($BD76:BH76),0)</f>
        <v>0</v>
      </c>
      <c r="BJ76" s="660">
        <f ca="1">IF(BJ$23="Summary",SUM($BD76:BI76),0)</f>
        <v>0</v>
      </c>
      <c r="BK76" s="660">
        <f ca="1">IF(BK$23="Summary",SUM($BD76:BJ76),0)</f>
        <v>0</v>
      </c>
      <c r="BL76" s="660">
        <f ca="1">IF(BL$23="Summary",SUM($BD76:BK76),0)</f>
        <v>0</v>
      </c>
      <c r="BM76" s="660">
        <f ca="1">IF(BM$23="Summary",SUM($BD76:BL76),0)</f>
        <v>0</v>
      </c>
      <c r="BN76" s="660">
        <f ca="1">IF(BN$23="Summary",SUM($BD76:BM76),0)</f>
        <v>0</v>
      </c>
      <c r="BO76" s="660">
        <f ca="1">IF(BO$23="Summary",SUM($BD76:BN76),0)</f>
        <v>0</v>
      </c>
      <c r="BP76" s="660">
        <f ca="1">IF(BP$23="Summary",SUM($BD76:BO76),0)</f>
        <v>0</v>
      </c>
      <c r="BQ76" s="660">
        <f t="shared" ca="1" si="23"/>
        <v>0</v>
      </c>
      <c r="BR76" s="660">
        <f t="shared" ca="1" si="24"/>
        <v>0</v>
      </c>
      <c r="BS76" s="660">
        <f t="shared" ca="1" si="25"/>
        <v>0</v>
      </c>
      <c r="BT76" s="660">
        <f t="shared" ca="1" si="26"/>
        <v>0</v>
      </c>
      <c r="BU76" s="660">
        <f t="shared" ca="1" si="27"/>
        <v>0</v>
      </c>
      <c r="BV76" s="660">
        <f t="shared" ca="1" si="28"/>
        <v>0</v>
      </c>
      <c r="BW76" s="660">
        <f t="shared" ca="1" si="29"/>
        <v>0</v>
      </c>
      <c r="BX76" s="660">
        <f t="shared" ca="1" si="30"/>
        <v>0</v>
      </c>
      <c r="BY76" s="660">
        <f t="shared" ca="1" si="31"/>
        <v>0</v>
      </c>
      <c r="BZ76" s="660">
        <f t="shared" ca="1" si="32"/>
        <v>0</v>
      </c>
      <c r="CA76" s="660">
        <f t="shared" ca="1" si="33"/>
        <v>0</v>
      </c>
      <c r="CB76" s="660">
        <f t="shared" ca="1" si="34"/>
        <v>0</v>
      </c>
      <c r="CC76" s="660">
        <f t="shared" ca="1" si="35"/>
        <v>0</v>
      </c>
      <c r="CD76" s="660">
        <f t="shared" ca="1" si="36"/>
        <v>0</v>
      </c>
      <c r="CE76" s="660">
        <f t="shared" ca="1" si="37"/>
        <v>0</v>
      </c>
      <c r="CF76" s="660">
        <f t="shared" ca="1" si="38"/>
        <v>0</v>
      </c>
      <c r="CG76" s="660">
        <f t="shared" ca="1" si="39"/>
        <v>0</v>
      </c>
      <c r="CH76" s="660">
        <f t="shared" ca="1" si="40"/>
        <v>0</v>
      </c>
      <c r="CI76" s="660">
        <f t="shared" ca="1" si="41"/>
        <v>0</v>
      </c>
      <c r="CJ76" s="660">
        <f t="shared" ca="1" si="42"/>
        <v>0</v>
      </c>
      <c r="CK76" s="660">
        <f t="shared" ca="1" si="43"/>
        <v>0</v>
      </c>
      <c r="CL76" s="660">
        <f t="shared" ca="1" si="44"/>
        <v>0</v>
      </c>
      <c r="CM76" s="660">
        <f t="shared" ca="1" si="45"/>
        <v>0</v>
      </c>
      <c r="CN76" s="660">
        <f t="shared" ca="1" si="46"/>
        <v>0</v>
      </c>
      <c r="CO76" s="660">
        <f t="shared" ca="1" si="47"/>
        <v>0</v>
      </c>
      <c r="CP76" s="660">
        <f t="shared" ca="1" si="48"/>
        <v>0</v>
      </c>
      <c r="CQ76" s="660">
        <f t="shared" ca="1" si="49"/>
        <v>0</v>
      </c>
      <c r="CR76" s="660">
        <f t="shared" ca="1" si="50"/>
        <v>0</v>
      </c>
      <c r="CS76" s="660">
        <f t="shared" ca="1" si="51"/>
        <v>0</v>
      </c>
      <c r="CT76" s="660">
        <f t="shared" ca="1" si="52"/>
        <v>0</v>
      </c>
      <c r="CU76" s="660">
        <f t="shared" ca="1" si="53"/>
        <v>0</v>
      </c>
      <c r="CV76" s="660">
        <f t="shared" ca="1" si="54"/>
        <v>0</v>
      </c>
      <c r="CW76" s="660">
        <f t="shared" ca="1" si="55"/>
        <v>0</v>
      </c>
      <c r="CX76" s="143"/>
    </row>
    <row r="77" spans="2:102" x14ac:dyDescent="0.25">
      <c r="B77" s="2122"/>
      <c r="C77" s="227"/>
      <c r="D77" s="2917"/>
      <c r="E77" s="2918"/>
      <c r="F77" s="630"/>
      <c r="G77" s="2123"/>
      <c r="H77" s="1331">
        <v>0</v>
      </c>
      <c r="I77" s="665">
        <f t="shared" si="56"/>
        <v>0</v>
      </c>
      <c r="J77" s="2124"/>
      <c r="K77" s="2124"/>
      <c r="L77" s="2124"/>
      <c r="M77" s="2125"/>
      <c r="N77" s="924"/>
      <c r="O77" s="664"/>
      <c r="P77" s="664"/>
      <c r="Q77" s="925"/>
      <c r="R77" s="1332"/>
      <c r="S77" s="664"/>
      <c r="T77" s="664"/>
      <c r="U77" s="919"/>
      <c r="V77" s="1333"/>
      <c r="W77" s="664"/>
      <c r="X77" s="664"/>
      <c r="Y77" s="925"/>
      <c r="Z77" s="921"/>
      <c r="AA77" s="664"/>
      <c r="AB77" s="1328"/>
      <c r="AC77" s="919"/>
      <c r="AD77" s="924"/>
      <c r="AE77" s="664"/>
      <c r="AF77" s="664"/>
      <c r="AG77" s="925"/>
      <c r="AH77" s="921"/>
      <c r="AI77" s="664"/>
      <c r="AJ77" s="664"/>
      <c r="AK77" s="919"/>
      <c r="AL77" s="924"/>
      <c r="AM77" s="664"/>
      <c r="AN77" s="664"/>
      <c r="AO77" s="925"/>
      <c r="AP77" s="921"/>
      <c r="AQ77" s="664"/>
      <c r="AR77" s="664"/>
      <c r="AS77" s="919"/>
      <c r="AT77" s="924"/>
      <c r="AU77" s="664"/>
      <c r="AV77" s="664"/>
      <c r="AW77" s="925"/>
      <c r="AX77" s="927">
        <f t="shared" ca="1" si="20"/>
        <v>0</v>
      </c>
      <c r="AY77" s="670" t="str">
        <f t="shared" ca="1" si="15"/>
        <v/>
      </c>
      <c r="AZ77" s="930" t="str">
        <f t="shared" si="16"/>
        <v/>
      </c>
      <c r="BA77" s="932">
        <f t="shared" ca="1" si="21"/>
        <v>0</v>
      </c>
      <c r="BB77" s="670" t="str">
        <f t="shared" ca="1" si="17"/>
        <v/>
      </c>
      <c r="BC77" s="935" t="str">
        <f t="shared" ca="1" si="18"/>
        <v/>
      </c>
      <c r="BD77" s="933"/>
      <c r="BE77" s="660">
        <f t="shared" ca="1" si="22"/>
        <v>0</v>
      </c>
      <c r="BF77" s="660">
        <f ca="1">IF(BF$23="Summary",SUM($BD77:BE77),0)</f>
        <v>0</v>
      </c>
      <c r="BG77" s="660">
        <f ca="1">IF(BG$23="Summary",SUM($BD77:BF77),0)</f>
        <v>0</v>
      </c>
      <c r="BH77" s="660">
        <f ca="1">IF(BH$23="Summary",SUM($BD77:BG77),0)</f>
        <v>0</v>
      </c>
      <c r="BI77" s="660">
        <f ca="1">IF(BI$23="Summary",SUM($BD77:BH77),0)</f>
        <v>0</v>
      </c>
      <c r="BJ77" s="660">
        <f ca="1">IF(BJ$23="Summary",SUM($BD77:BI77),0)</f>
        <v>0</v>
      </c>
      <c r="BK77" s="660">
        <f ca="1">IF(BK$23="Summary",SUM($BD77:BJ77),0)</f>
        <v>0</v>
      </c>
      <c r="BL77" s="660">
        <f ca="1">IF(BL$23="Summary",SUM($BD77:BK77),0)</f>
        <v>0</v>
      </c>
      <c r="BM77" s="660">
        <f ca="1">IF(BM$23="Summary",SUM($BD77:BL77),0)</f>
        <v>0</v>
      </c>
      <c r="BN77" s="660">
        <f ca="1">IF(BN$23="Summary",SUM($BD77:BM77),0)</f>
        <v>0</v>
      </c>
      <c r="BO77" s="660">
        <f ca="1">IF(BO$23="Summary",SUM($BD77:BN77),0)</f>
        <v>0</v>
      </c>
      <c r="BP77" s="660">
        <f ca="1">IF(BP$23="Summary",SUM($BD77:BO77),0)</f>
        <v>0</v>
      </c>
      <c r="BQ77" s="660">
        <f t="shared" ca="1" si="23"/>
        <v>0</v>
      </c>
      <c r="BR77" s="660">
        <f t="shared" ca="1" si="24"/>
        <v>0</v>
      </c>
      <c r="BS77" s="660">
        <f t="shared" ca="1" si="25"/>
        <v>0</v>
      </c>
      <c r="BT77" s="660">
        <f t="shared" ca="1" si="26"/>
        <v>0</v>
      </c>
      <c r="BU77" s="660">
        <f t="shared" ca="1" si="27"/>
        <v>0</v>
      </c>
      <c r="BV77" s="660">
        <f t="shared" ca="1" si="28"/>
        <v>0</v>
      </c>
      <c r="BW77" s="660">
        <f t="shared" ca="1" si="29"/>
        <v>0</v>
      </c>
      <c r="BX77" s="660">
        <f t="shared" ca="1" si="30"/>
        <v>0</v>
      </c>
      <c r="BY77" s="660">
        <f t="shared" ca="1" si="31"/>
        <v>0</v>
      </c>
      <c r="BZ77" s="660">
        <f t="shared" ca="1" si="32"/>
        <v>0</v>
      </c>
      <c r="CA77" s="660">
        <f t="shared" ca="1" si="33"/>
        <v>0</v>
      </c>
      <c r="CB77" s="660">
        <f t="shared" ca="1" si="34"/>
        <v>0</v>
      </c>
      <c r="CC77" s="660">
        <f t="shared" ca="1" si="35"/>
        <v>0</v>
      </c>
      <c r="CD77" s="660">
        <f t="shared" ca="1" si="36"/>
        <v>0</v>
      </c>
      <c r="CE77" s="660">
        <f t="shared" ca="1" si="37"/>
        <v>0</v>
      </c>
      <c r="CF77" s="660">
        <f t="shared" ca="1" si="38"/>
        <v>0</v>
      </c>
      <c r="CG77" s="660">
        <f t="shared" ca="1" si="39"/>
        <v>0</v>
      </c>
      <c r="CH77" s="660">
        <f t="shared" ca="1" si="40"/>
        <v>0</v>
      </c>
      <c r="CI77" s="660">
        <f t="shared" ca="1" si="41"/>
        <v>0</v>
      </c>
      <c r="CJ77" s="660">
        <f t="shared" ca="1" si="42"/>
        <v>0</v>
      </c>
      <c r="CK77" s="660">
        <f t="shared" ca="1" si="43"/>
        <v>0</v>
      </c>
      <c r="CL77" s="660">
        <f t="shared" ca="1" si="44"/>
        <v>0</v>
      </c>
      <c r="CM77" s="660">
        <f t="shared" ca="1" si="45"/>
        <v>0</v>
      </c>
      <c r="CN77" s="660">
        <f t="shared" ca="1" si="46"/>
        <v>0</v>
      </c>
      <c r="CO77" s="660">
        <f t="shared" ca="1" si="47"/>
        <v>0</v>
      </c>
      <c r="CP77" s="660">
        <f t="shared" ca="1" si="48"/>
        <v>0</v>
      </c>
      <c r="CQ77" s="660">
        <f t="shared" ca="1" si="49"/>
        <v>0</v>
      </c>
      <c r="CR77" s="660">
        <f t="shared" ca="1" si="50"/>
        <v>0</v>
      </c>
      <c r="CS77" s="660">
        <f t="shared" ca="1" si="51"/>
        <v>0</v>
      </c>
      <c r="CT77" s="660">
        <f t="shared" ca="1" si="52"/>
        <v>0</v>
      </c>
      <c r="CU77" s="660">
        <f t="shared" ca="1" si="53"/>
        <v>0</v>
      </c>
      <c r="CV77" s="660">
        <f t="shared" ca="1" si="54"/>
        <v>0</v>
      </c>
      <c r="CW77" s="660">
        <f t="shared" ca="1" si="55"/>
        <v>0</v>
      </c>
      <c r="CX77" s="143"/>
    </row>
    <row r="78" spans="2:102" x14ac:dyDescent="0.25">
      <c r="B78" s="2122"/>
      <c r="C78" s="227"/>
      <c r="D78" s="2917"/>
      <c r="E78" s="2918"/>
      <c r="F78" s="630"/>
      <c r="G78" s="2123"/>
      <c r="H78" s="1331">
        <v>0</v>
      </c>
      <c r="I78" s="665">
        <f t="shared" si="56"/>
        <v>0</v>
      </c>
      <c r="J78" s="2124"/>
      <c r="K78" s="2124"/>
      <c r="L78" s="2124"/>
      <c r="M78" s="2125"/>
      <c r="N78" s="924"/>
      <c r="O78" s="664"/>
      <c r="P78" s="664"/>
      <c r="Q78" s="925"/>
      <c r="R78" s="1332"/>
      <c r="S78" s="664"/>
      <c r="T78" s="664"/>
      <c r="U78" s="919"/>
      <c r="V78" s="1333"/>
      <c r="W78" s="664"/>
      <c r="X78" s="664"/>
      <c r="Y78" s="925"/>
      <c r="Z78" s="921"/>
      <c r="AA78" s="664"/>
      <c r="AB78" s="1328"/>
      <c r="AC78" s="919"/>
      <c r="AD78" s="924"/>
      <c r="AE78" s="664"/>
      <c r="AF78" s="664"/>
      <c r="AG78" s="925"/>
      <c r="AH78" s="921"/>
      <c r="AI78" s="664"/>
      <c r="AJ78" s="664"/>
      <c r="AK78" s="919"/>
      <c r="AL78" s="924"/>
      <c r="AM78" s="664"/>
      <c r="AN78" s="664"/>
      <c r="AO78" s="925"/>
      <c r="AP78" s="921"/>
      <c r="AQ78" s="664"/>
      <c r="AR78" s="664"/>
      <c r="AS78" s="919"/>
      <c r="AT78" s="924"/>
      <c r="AU78" s="664"/>
      <c r="AV78" s="664"/>
      <c r="AW78" s="925"/>
      <c r="AX78" s="927">
        <f t="shared" ca="1" si="20"/>
        <v>0</v>
      </c>
      <c r="AY78" s="670" t="str">
        <f t="shared" ca="1" si="15"/>
        <v/>
      </c>
      <c r="AZ78" s="930" t="str">
        <f t="shared" si="16"/>
        <v/>
      </c>
      <c r="BA78" s="932">
        <f t="shared" ca="1" si="21"/>
        <v>0</v>
      </c>
      <c r="BB78" s="670" t="str">
        <f t="shared" ca="1" si="17"/>
        <v/>
      </c>
      <c r="BC78" s="935" t="str">
        <f t="shared" ca="1" si="18"/>
        <v/>
      </c>
      <c r="BD78" s="933"/>
      <c r="BE78" s="660">
        <f t="shared" ca="1" si="22"/>
        <v>0</v>
      </c>
      <c r="BF78" s="660">
        <f ca="1">IF(BF$23="Summary",SUM($BD78:BE78),0)</f>
        <v>0</v>
      </c>
      <c r="BG78" s="660">
        <f ca="1">IF(BG$23="Summary",SUM($BD78:BF78),0)</f>
        <v>0</v>
      </c>
      <c r="BH78" s="660">
        <f ca="1">IF(BH$23="Summary",SUM($BD78:BG78),0)</f>
        <v>0</v>
      </c>
      <c r="BI78" s="660">
        <f ca="1">IF(BI$23="Summary",SUM($BD78:BH78),0)</f>
        <v>0</v>
      </c>
      <c r="BJ78" s="660">
        <f ca="1">IF(BJ$23="Summary",SUM($BD78:BI78),0)</f>
        <v>0</v>
      </c>
      <c r="BK78" s="660">
        <f ca="1">IF(BK$23="Summary",SUM($BD78:BJ78),0)</f>
        <v>0</v>
      </c>
      <c r="BL78" s="660">
        <f ca="1">IF(BL$23="Summary",SUM($BD78:BK78),0)</f>
        <v>0</v>
      </c>
      <c r="BM78" s="660">
        <f ca="1">IF(BM$23="Summary",SUM($BD78:BL78),0)</f>
        <v>0</v>
      </c>
      <c r="BN78" s="660">
        <f ca="1">IF(BN$23="Summary",SUM($BD78:BM78),0)</f>
        <v>0</v>
      </c>
      <c r="BO78" s="660">
        <f ca="1">IF(BO$23="Summary",SUM($BD78:BN78),0)</f>
        <v>0</v>
      </c>
      <c r="BP78" s="660">
        <f ca="1">IF(BP$23="Summary",SUM($BD78:BO78),0)</f>
        <v>0</v>
      </c>
      <c r="BQ78" s="660">
        <f t="shared" ca="1" si="23"/>
        <v>0</v>
      </c>
      <c r="BR78" s="660">
        <f t="shared" ca="1" si="24"/>
        <v>0</v>
      </c>
      <c r="BS78" s="660">
        <f t="shared" ca="1" si="25"/>
        <v>0</v>
      </c>
      <c r="BT78" s="660">
        <f t="shared" ca="1" si="26"/>
        <v>0</v>
      </c>
      <c r="BU78" s="660">
        <f t="shared" ca="1" si="27"/>
        <v>0</v>
      </c>
      <c r="BV78" s="660">
        <f t="shared" ca="1" si="28"/>
        <v>0</v>
      </c>
      <c r="BW78" s="660">
        <f t="shared" ca="1" si="29"/>
        <v>0</v>
      </c>
      <c r="BX78" s="660">
        <f t="shared" ca="1" si="30"/>
        <v>0</v>
      </c>
      <c r="BY78" s="660">
        <f t="shared" ca="1" si="31"/>
        <v>0</v>
      </c>
      <c r="BZ78" s="660">
        <f t="shared" ca="1" si="32"/>
        <v>0</v>
      </c>
      <c r="CA78" s="660">
        <f t="shared" ca="1" si="33"/>
        <v>0</v>
      </c>
      <c r="CB78" s="660">
        <f t="shared" ca="1" si="34"/>
        <v>0</v>
      </c>
      <c r="CC78" s="660">
        <f t="shared" ca="1" si="35"/>
        <v>0</v>
      </c>
      <c r="CD78" s="660">
        <f t="shared" ca="1" si="36"/>
        <v>0</v>
      </c>
      <c r="CE78" s="660">
        <f t="shared" ca="1" si="37"/>
        <v>0</v>
      </c>
      <c r="CF78" s="660">
        <f t="shared" ca="1" si="38"/>
        <v>0</v>
      </c>
      <c r="CG78" s="660">
        <f t="shared" ca="1" si="39"/>
        <v>0</v>
      </c>
      <c r="CH78" s="660">
        <f t="shared" ca="1" si="40"/>
        <v>0</v>
      </c>
      <c r="CI78" s="660">
        <f t="shared" ca="1" si="41"/>
        <v>0</v>
      </c>
      <c r="CJ78" s="660">
        <f t="shared" ca="1" si="42"/>
        <v>0</v>
      </c>
      <c r="CK78" s="660">
        <f t="shared" ca="1" si="43"/>
        <v>0</v>
      </c>
      <c r="CL78" s="660">
        <f t="shared" ca="1" si="44"/>
        <v>0</v>
      </c>
      <c r="CM78" s="660">
        <f t="shared" ca="1" si="45"/>
        <v>0</v>
      </c>
      <c r="CN78" s="660">
        <f t="shared" ca="1" si="46"/>
        <v>0</v>
      </c>
      <c r="CO78" s="660">
        <f t="shared" ca="1" si="47"/>
        <v>0</v>
      </c>
      <c r="CP78" s="660">
        <f t="shared" ca="1" si="48"/>
        <v>0</v>
      </c>
      <c r="CQ78" s="660">
        <f t="shared" ca="1" si="49"/>
        <v>0</v>
      </c>
      <c r="CR78" s="660">
        <f t="shared" ca="1" si="50"/>
        <v>0</v>
      </c>
      <c r="CS78" s="660">
        <f t="shared" ca="1" si="51"/>
        <v>0</v>
      </c>
      <c r="CT78" s="660">
        <f t="shared" ca="1" si="52"/>
        <v>0</v>
      </c>
      <c r="CU78" s="660">
        <f t="shared" ca="1" si="53"/>
        <v>0</v>
      </c>
      <c r="CV78" s="660">
        <f t="shared" ca="1" si="54"/>
        <v>0</v>
      </c>
      <c r="CW78" s="660">
        <f t="shared" ca="1" si="55"/>
        <v>0</v>
      </c>
      <c r="CX78" s="143"/>
    </row>
    <row r="79" spans="2:102" x14ac:dyDescent="0.25">
      <c r="B79" s="2122"/>
      <c r="C79" s="227"/>
      <c r="D79" s="2917"/>
      <c r="E79" s="2918"/>
      <c r="F79" s="630"/>
      <c r="G79" s="2123"/>
      <c r="H79" s="1331">
        <v>0</v>
      </c>
      <c r="I79" s="665">
        <f t="shared" si="56"/>
        <v>0</v>
      </c>
      <c r="J79" s="2124"/>
      <c r="K79" s="2124"/>
      <c r="L79" s="2124"/>
      <c r="M79" s="2125"/>
      <c r="N79" s="924"/>
      <c r="O79" s="664"/>
      <c r="P79" s="664"/>
      <c r="Q79" s="925"/>
      <c r="R79" s="1332"/>
      <c r="S79" s="664"/>
      <c r="T79" s="664"/>
      <c r="U79" s="919"/>
      <c r="V79" s="1333"/>
      <c r="W79" s="664"/>
      <c r="X79" s="664"/>
      <c r="Y79" s="925"/>
      <c r="Z79" s="921"/>
      <c r="AA79" s="664"/>
      <c r="AB79" s="1328"/>
      <c r="AC79" s="919"/>
      <c r="AD79" s="924"/>
      <c r="AE79" s="664"/>
      <c r="AF79" s="664"/>
      <c r="AG79" s="925"/>
      <c r="AH79" s="921"/>
      <c r="AI79" s="664"/>
      <c r="AJ79" s="664"/>
      <c r="AK79" s="919"/>
      <c r="AL79" s="924"/>
      <c r="AM79" s="664"/>
      <c r="AN79" s="664"/>
      <c r="AO79" s="925"/>
      <c r="AP79" s="921"/>
      <c r="AQ79" s="664"/>
      <c r="AR79" s="664"/>
      <c r="AS79" s="919"/>
      <c r="AT79" s="924"/>
      <c r="AU79" s="664"/>
      <c r="AV79" s="664"/>
      <c r="AW79" s="925"/>
      <c r="AX79" s="927">
        <f t="shared" ca="1" si="20"/>
        <v>0</v>
      </c>
      <c r="AY79" s="670" t="str">
        <f t="shared" ca="1" si="15"/>
        <v/>
      </c>
      <c r="AZ79" s="930" t="str">
        <f t="shared" si="16"/>
        <v/>
      </c>
      <c r="BA79" s="932">
        <f t="shared" ca="1" si="21"/>
        <v>0</v>
      </c>
      <c r="BB79" s="670" t="str">
        <f t="shared" ca="1" si="17"/>
        <v/>
      </c>
      <c r="BC79" s="935" t="str">
        <f t="shared" ca="1" si="18"/>
        <v/>
      </c>
      <c r="BD79" s="933"/>
      <c r="BE79" s="660">
        <f t="shared" ca="1" si="22"/>
        <v>0</v>
      </c>
      <c r="BF79" s="660">
        <f ca="1">IF(BF$23="Summary",SUM($BD79:BE79),0)</f>
        <v>0</v>
      </c>
      <c r="BG79" s="660">
        <f ca="1">IF(BG$23="Summary",SUM($BD79:BF79),0)</f>
        <v>0</v>
      </c>
      <c r="BH79" s="660">
        <f ca="1">IF(BH$23="Summary",SUM($BD79:BG79),0)</f>
        <v>0</v>
      </c>
      <c r="BI79" s="660">
        <f ca="1">IF(BI$23="Summary",SUM($BD79:BH79),0)</f>
        <v>0</v>
      </c>
      <c r="BJ79" s="660">
        <f ca="1">IF(BJ$23="Summary",SUM($BD79:BI79),0)</f>
        <v>0</v>
      </c>
      <c r="BK79" s="660">
        <f ca="1">IF(BK$23="Summary",SUM($BD79:BJ79),0)</f>
        <v>0</v>
      </c>
      <c r="BL79" s="660">
        <f ca="1">IF(BL$23="Summary",SUM($BD79:BK79),0)</f>
        <v>0</v>
      </c>
      <c r="BM79" s="660">
        <f ca="1">IF(BM$23="Summary",SUM($BD79:BL79),0)</f>
        <v>0</v>
      </c>
      <c r="BN79" s="660">
        <f ca="1">IF(BN$23="Summary",SUM($BD79:BM79),0)</f>
        <v>0</v>
      </c>
      <c r="BO79" s="660">
        <f ca="1">IF(BO$23="Summary",SUM($BD79:BN79),0)</f>
        <v>0</v>
      </c>
      <c r="BP79" s="660">
        <f ca="1">IF(BP$23="Summary",SUM($BD79:BO79),0)</f>
        <v>0</v>
      </c>
      <c r="BQ79" s="660">
        <f t="shared" ca="1" si="23"/>
        <v>0</v>
      </c>
      <c r="BR79" s="660">
        <f t="shared" ca="1" si="24"/>
        <v>0</v>
      </c>
      <c r="BS79" s="660">
        <f t="shared" ca="1" si="25"/>
        <v>0</v>
      </c>
      <c r="BT79" s="660">
        <f t="shared" ca="1" si="26"/>
        <v>0</v>
      </c>
      <c r="BU79" s="660">
        <f t="shared" ca="1" si="27"/>
        <v>0</v>
      </c>
      <c r="BV79" s="660">
        <f t="shared" ca="1" si="28"/>
        <v>0</v>
      </c>
      <c r="BW79" s="660">
        <f t="shared" ca="1" si="29"/>
        <v>0</v>
      </c>
      <c r="BX79" s="660">
        <f t="shared" ca="1" si="30"/>
        <v>0</v>
      </c>
      <c r="BY79" s="660">
        <f t="shared" ca="1" si="31"/>
        <v>0</v>
      </c>
      <c r="BZ79" s="660">
        <f t="shared" ca="1" si="32"/>
        <v>0</v>
      </c>
      <c r="CA79" s="660">
        <f t="shared" ca="1" si="33"/>
        <v>0</v>
      </c>
      <c r="CB79" s="660">
        <f t="shared" ca="1" si="34"/>
        <v>0</v>
      </c>
      <c r="CC79" s="660">
        <f t="shared" ca="1" si="35"/>
        <v>0</v>
      </c>
      <c r="CD79" s="660">
        <f t="shared" ca="1" si="36"/>
        <v>0</v>
      </c>
      <c r="CE79" s="660">
        <f t="shared" ca="1" si="37"/>
        <v>0</v>
      </c>
      <c r="CF79" s="660">
        <f t="shared" ca="1" si="38"/>
        <v>0</v>
      </c>
      <c r="CG79" s="660">
        <f t="shared" ca="1" si="39"/>
        <v>0</v>
      </c>
      <c r="CH79" s="660">
        <f t="shared" ca="1" si="40"/>
        <v>0</v>
      </c>
      <c r="CI79" s="660">
        <f t="shared" ca="1" si="41"/>
        <v>0</v>
      </c>
      <c r="CJ79" s="660">
        <f t="shared" ca="1" si="42"/>
        <v>0</v>
      </c>
      <c r="CK79" s="660">
        <f t="shared" ca="1" si="43"/>
        <v>0</v>
      </c>
      <c r="CL79" s="660">
        <f t="shared" ca="1" si="44"/>
        <v>0</v>
      </c>
      <c r="CM79" s="660">
        <f t="shared" ca="1" si="45"/>
        <v>0</v>
      </c>
      <c r="CN79" s="660">
        <f t="shared" ca="1" si="46"/>
        <v>0</v>
      </c>
      <c r="CO79" s="660">
        <f t="shared" ca="1" si="47"/>
        <v>0</v>
      </c>
      <c r="CP79" s="660">
        <f t="shared" ca="1" si="48"/>
        <v>0</v>
      </c>
      <c r="CQ79" s="660">
        <f t="shared" ca="1" si="49"/>
        <v>0</v>
      </c>
      <c r="CR79" s="660">
        <f t="shared" ca="1" si="50"/>
        <v>0</v>
      </c>
      <c r="CS79" s="660">
        <f t="shared" ca="1" si="51"/>
        <v>0</v>
      </c>
      <c r="CT79" s="660">
        <f t="shared" ca="1" si="52"/>
        <v>0</v>
      </c>
      <c r="CU79" s="660">
        <f t="shared" ca="1" si="53"/>
        <v>0</v>
      </c>
      <c r="CV79" s="660">
        <f t="shared" ca="1" si="54"/>
        <v>0</v>
      </c>
      <c r="CW79" s="660">
        <f t="shared" ca="1" si="55"/>
        <v>0</v>
      </c>
      <c r="CX79" s="143"/>
    </row>
    <row r="80" spans="2:102" x14ac:dyDescent="0.25">
      <c r="B80" s="2122"/>
      <c r="C80" s="227"/>
      <c r="D80" s="2917"/>
      <c r="E80" s="2918"/>
      <c r="F80" s="630"/>
      <c r="G80" s="2124"/>
      <c r="H80" s="2126">
        <v>0</v>
      </c>
      <c r="I80" s="665">
        <f t="shared" si="56"/>
        <v>0</v>
      </c>
      <c r="J80" s="2124"/>
      <c r="K80" s="2124"/>
      <c r="L80" s="2124"/>
      <c r="M80" s="2125"/>
      <c r="N80" s="924"/>
      <c r="O80" s="664"/>
      <c r="P80" s="664"/>
      <c r="Q80" s="925"/>
      <c r="R80" s="921"/>
      <c r="S80" s="664"/>
      <c r="T80" s="664"/>
      <c r="U80" s="919"/>
      <c r="V80" s="924"/>
      <c r="W80" s="664"/>
      <c r="X80" s="664"/>
      <c r="Y80" s="925"/>
      <c r="Z80" s="921"/>
      <c r="AA80" s="664"/>
      <c r="AB80" s="664"/>
      <c r="AC80" s="919"/>
      <c r="AD80" s="924"/>
      <c r="AE80" s="664"/>
      <c r="AF80" s="664"/>
      <c r="AG80" s="925"/>
      <c r="AH80" s="921"/>
      <c r="AI80" s="664"/>
      <c r="AJ80" s="664"/>
      <c r="AK80" s="919"/>
      <c r="AL80" s="924"/>
      <c r="AM80" s="664"/>
      <c r="AN80" s="664"/>
      <c r="AO80" s="925"/>
      <c r="AP80" s="921"/>
      <c r="AQ80" s="664"/>
      <c r="AR80" s="664"/>
      <c r="AS80" s="919"/>
      <c r="AT80" s="924"/>
      <c r="AU80" s="664"/>
      <c r="AV80" s="664"/>
      <c r="AW80" s="925"/>
      <c r="AX80" s="927">
        <f t="shared" ca="1" si="20"/>
        <v>0</v>
      </c>
      <c r="AY80" s="670" t="str">
        <f t="shared" ca="1" si="15"/>
        <v/>
      </c>
      <c r="AZ80" s="930" t="str">
        <f t="shared" si="16"/>
        <v/>
      </c>
      <c r="BA80" s="932">
        <f t="shared" ca="1" si="21"/>
        <v>0</v>
      </c>
      <c r="BB80" s="670" t="str">
        <f t="shared" ca="1" si="17"/>
        <v/>
      </c>
      <c r="BC80" s="935" t="str">
        <f t="shared" ca="1" si="18"/>
        <v/>
      </c>
      <c r="BD80" s="933"/>
      <c r="BE80" s="660">
        <f t="shared" ca="1" si="22"/>
        <v>0</v>
      </c>
      <c r="BF80" s="660">
        <f ca="1">IF(BF$23="Summary",SUM($BD80:BE80),0)</f>
        <v>0</v>
      </c>
      <c r="BG80" s="660">
        <f ca="1">IF(BG$23="Summary",SUM($BD80:BF80),0)</f>
        <v>0</v>
      </c>
      <c r="BH80" s="660">
        <f ca="1">IF(BH$23="Summary",SUM($BD80:BG80),0)</f>
        <v>0</v>
      </c>
      <c r="BI80" s="660">
        <f ca="1">IF(BI$23="Summary",SUM($BD80:BH80),0)</f>
        <v>0</v>
      </c>
      <c r="BJ80" s="660">
        <f ca="1">IF(BJ$23="Summary",SUM($BD80:BI80),0)</f>
        <v>0</v>
      </c>
      <c r="BK80" s="660">
        <f ca="1">IF(BK$23="Summary",SUM($BD80:BJ80),0)</f>
        <v>0</v>
      </c>
      <c r="BL80" s="660">
        <f ca="1">IF(BL$23="Summary",SUM($BD80:BK80),0)</f>
        <v>0</v>
      </c>
      <c r="BM80" s="660">
        <f ca="1">IF(BM$23="Summary",SUM($BD80:BL80),0)</f>
        <v>0</v>
      </c>
      <c r="BN80" s="660">
        <f ca="1">IF(BN$23="Summary",SUM($BD80:BM80),0)</f>
        <v>0</v>
      </c>
      <c r="BO80" s="660">
        <f ca="1">IF(BO$23="Summary",SUM($BD80:BN80),0)</f>
        <v>0</v>
      </c>
      <c r="BP80" s="660">
        <f ca="1">IF(BP$23="Summary",SUM($BD80:BO80),0)</f>
        <v>0</v>
      </c>
      <c r="BQ80" s="660">
        <f t="shared" ca="1" si="23"/>
        <v>0</v>
      </c>
      <c r="BR80" s="660">
        <f t="shared" ca="1" si="24"/>
        <v>0</v>
      </c>
      <c r="BS80" s="660">
        <f t="shared" ca="1" si="25"/>
        <v>0</v>
      </c>
      <c r="BT80" s="660">
        <f t="shared" ca="1" si="26"/>
        <v>0</v>
      </c>
      <c r="BU80" s="660">
        <f t="shared" ca="1" si="27"/>
        <v>0</v>
      </c>
      <c r="BV80" s="660">
        <f t="shared" ca="1" si="28"/>
        <v>0</v>
      </c>
      <c r="BW80" s="660">
        <f t="shared" ca="1" si="29"/>
        <v>0</v>
      </c>
      <c r="BX80" s="660">
        <f t="shared" ca="1" si="30"/>
        <v>0</v>
      </c>
      <c r="BY80" s="660">
        <f t="shared" ca="1" si="31"/>
        <v>0</v>
      </c>
      <c r="BZ80" s="660">
        <f t="shared" ca="1" si="32"/>
        <v>0</v>
      </c>
      <c r="CA80" s="660">
        <f t="shared" ca="1" si="33"/>
        <v>0</v>
      </c>
      <c r="CB80" s="660">
        <f t="shared" ca="1" si="34"/>
        <v>0</v>
      </c>
      <c r="CC80" s="660">
        <f t="shared" ca="1" si="35"/>
        <v>0</v>
      </c>
      <c r="CD80" s="660">
        <f t="shared" ca="1" si="36"/>
        <v>0</v>
      </c>
      <c r="CE80" s="660">
        <f t="shared" ca="1" si="37"/>
        <v>0</v>
      </c>
      <c r="CF80" s="660">
        <f t="shared" ca="1" si="38"/>
        <v>0</v>
      </c>
      <c r="CG80" s="660">
        <f t="shared" ca="1" si="39"/>
        <v>0</v>
      </c>
      <c r="CH80" s="660">
        <f t="shared" ca="1" si="40"/>
        <v>0</v>
      </c>
      <c r="CI80" s="660">
        <f t="shared" ca="1" si="41"/>
        <v>0</v>
      </c>
      <c r="CJ80" s="660">
        <f t="shared" ca="1" si="42"/>
        <v>0</v>
      </c>
      <c r="CK80" s="660">
        <f t="shared" ca="1" si="43"/>
        <v>0</v>
      </c>
      <c r="CL80" s="660">
        <f t="shared" ca="1" si="44"/>
        <v>0</v>
      </c>
      <c r="CM80" s="660">
        <f t="shared" ca="1" si="45"/>
        <v>0</v>
      </c>
      <c r="CN80" s="660">
        <f t="shared" ca="1" si="46"/>
        <v>0</v>
      </c>
      <c r="CO80" s="660">
        <f t="shared" ca="1" si="47"/>
        <v>0</v>
      </c>
      <c r="CP80" s="660">
        <f t="shared" ca="1" si="48"/>
        <v>0</v>
      </c>
      <c r="CQ80" s="660">
        <f t="shared" ca="1" si="49"/>
        <v>0</v>
      </c>
      <c r="CR80" s="660">
        <f t="shared" ca="1" si="50"/>
        <v>0</v>
      </c>
      <c r="CS80" s="660">
        <f t="shared" ca="1" si="51"/>
        <v>0</v>
      </c>
      <c r="CT80" s="660">
        <f t="shared" ca="1" si="52"/>
        <v>0</v>
      </c>
      <c r="CU80" s="660">
        <f t="shared" ca="1" si="53"/>
        <v>0</v>
      </c>
      <c r="CV80" s="660">
        <f t="shared" ca="1" si="54"/>
        <v>0</v>
      </c>
      <c r="CW80" s="660">
        <f t="shared" ca="1" si="55"/>
        <v>0</v>
      </c>
      <c r="CX80" s="143"/>
    </row>
    <row r="81" spans="2:102" x14ac:dyDescent="0.25">
      <c r="B81" s="2122"/>
      <c r="C81" s="227"/>
      <c r="D81" s="2917"/>
      <c r="E81" s="2918"/>
      <c r="F81" s="630"/>
      <c r="G81" s="2124"/>
      <c r="H81" s="2126">
        <v>0</v>
      </c>
      <c r="I81" s="665">
        <f t="shared" si="56"/>
        <v>0</v>
      </c>
      <c r="J81" s="2124"/>
      <c r="K81" s="2124"/>
      <c r="L81" s="2124"/>
      <c r="M81" s="2125"/>
      <c r="N81" s="924"/>
      <c r="O81" s="664"/>
      <c r="P81" s="664"/>
      <c r="Q81" s="925"/>
      <c r="R81" s="921"/>
      <c r="S81" s="664"/>
      <c r="T81" s="664"/>
      <c r="U81" s="919"/>
      <c r="V81" s="924"/>
      <c r="W81" s="664"/>
      <c r="X81" s="664"/>
      <c r="Y81" s="925"/>
      <c r="Z81" s="921"/>
      <c r="AA81" s="664"/>
      <c r="AB81" s="664"/>
      <c r="AC81" s="919"/>
      <c r="AD81" s="924"/>
      <c r="AE81" s="664"/>
      <c r="AF81" s="664"/>
      <c r="AG81" s="925"/>
      <c r="AH81" s="921"/>
      <c r="AI81" s="664"/>
      <c r="AJ81" s="664"/>
      <c r="AK81" s="919"/>
      <c r="AL81" s="924"/>
      <c r="AM81" s="664"/>
      <c r="AN81" s="664"/>
      <c r="AO81" s="925"/>
      <c r="AP81" s="921"/>
      <c r="AQ81" s="664"/>
      <c r="AR81" s="664"/>
      <c r="AS81" s="919"/>
      <c r="AT81" s="924"/>
      <c r="AU81" s="664"/>
      <c r="AV81" s="664"/>
      <c r="AW81" s="925"/>
      <c r="AX81" s="927">
        <f t="shared" ca="1" si="20"/>
        <v>0</v>
      </c>
      <c r="AY81" s="670" t="str">
        <f t="shared" ca="1" si="15"/>
        <v/>
      </c>
      <c r="AZ81" s="930" t="str">
        <f t="shared" si="16"/>
        <v/>
      </c>
      <c r="BA81" s="932">
        <f t="shared" ca="1" si="21"/>
        <v>0</v>
      </c>
      <c r="BB81" s="670" t="str">
        <f t="shared" ca="1" si="17"/>
        <v/>
      </c>
      <c r="BC81" s="935" t="str">
        <f t="shared" ca="1" si="18"/>
        <v/>
      </c>
      <c r="BD81" s="933"/>
      <c r="BE81" s="660">
        <f t="shared" ca="1" si="22"/>
        <v>0</v>
      </c>
      <c r="BF81" s="660">
        <f ca="1">IF(BF$23="Summary",SUM($BD81:BE81),0)</f>
        <v>0</v>
      </c>
      <c r="BG81" s="660">
        <f ca="1">IF(BG$23="Summary",SUM($BD81:BF81),0)</f>
        <v>0</v>
      </c>
      <c r="BH81" s="660">
        <f ca="1">IF(BH$23="Summary",SUM($BD81:BG81),0)</f>
        <v>0</v>
      </c>
      <c r="BI81" s="660">
        <f ca="1">IF(BI$23="Summary",SUM($BD81:BH81),0)</f>
        <v>0</v>
      </c>
      <c r="BJ81" s="660">
        <f ca="1">IF(BJ$23="Summary",SUM($BD81:BI81),0)</f>
        <v>0</v>
      </c>
      <c r="BK81" s="660">
        <f ca="1">IF(BK$23="Summary",SUM($BD81:BJ81),0)</f>
        <v>0</v>
      </c>
      <c r="BL81" s="660">
        <f ca="1">IF(BL$23="Summary",SUM($BD81:BK81),0)</f>
        <v>0</v>
      </c>
      <c r="BM81" s="660">
        <f ca="1">IF(BM$23="Summary",SUM($BD81:BL81),0)</f>
        <v>0</v>
      </c>
      <c r="BN81" s="660">
        <f ca="1">IF(BN$23="Summary",SUM($BD81:BM81),0)</f>
        <v>0</v>
      </c>
      <c r="BO81" s="660">
        <f ca="1">IF(BO$23="Summary",SUM($BD81:BN81),0)</f>
        <v>0</v>
      </c>
      <c r="BP81" s="660">
        <f ca="1">IF(BP$23="Summary",SUM($BD81:BO81),0)</f>
        <v>0</v>
      </c>
      <c r="BQ81" s="660">
        <f t="shared" ca="1" si="23"/>
        <v>0</v>
      </c>
      <c r="BR81" s="660">
        <f t="shared" ca="1" si="24"/>
        <v>0</v>
      </c>
      <c r="BS81" s="660">
        <f t="shared" ca="1" si="25"/>
        <v>0</v>
      </c>
      <c r="BT81" s="660">
        <f t="shared" ca="1" si="26"/>
        <v>0</v>
      </c>
      <c r="BU81" s="660">
        <f t="shared" ca="1" si="27"/>
        <v>0</v>
      </c>
      <c r="BV81" s="660">
        <f t="shared" ca="1" si="28"/>
        <v>0</v>
      </c>
      <c r="BW81" s="660">
        <f t="shared" ca="1" si="29"/>
        <v>0</v>
      </c>
      <c r="BX81" s="660">
        <f t="shared" ca="1" si="30"/>
        <v>0</v>
      </c>
      <c r="BY81" s="660">
        <f t="shared" ca="1" si="31"/>
        <v>0</v>
      </c>
      <c r="BZ81" s="660">
        <f t="shared" ca="1" si="32"/>
        <v>0</v>
      </c>
      <c r="CA81" s="660">
        <f t="shared" ca="1" si="33"/>
        <v>0</v>
      </c>
      <c r="CB81" s="660">
        <f t="shared" ca="1" si="34"/>
        <v>0</v>
      </c>
      <c r="CC81" s="660">
        <f t="shared" ca="1" si="35"/>
        <v>0</v>
      </c>
      <c r="CD81" s="660">
        <f t="shared" ca="1" si="36"/>
        <v>0</v>
      </c>
      <c r="CE81" s="660">
        <f t="shared" ca="1" si="37"/>
        <v>0</v>
      </c>
      <c r="CF81" s="660">
        <f t="shared" ca="1" si="38"/>
        <v>0</v>
      </c>
      <c r="CG81" s="660">
        <f t="shared" ca="1" si="39"/>
        <v>0</v>
      </c>
      <c r="CH81" s="660">
        <f t="shared" ca="1" si="40"/>
        <v>0</v>
      </c>
      <c r="CI81" s="660">
        <f t="shared" ca="1" si="41"/>
        <v>0</v>
      </c>
      <c r="CJ81" s="660">
        <f t="shared" ca="1" si="42"/>
        <v>0</v>
      </c>
      <c r="CK81" s="660">
        <f t="shared" ca="1" si="43"/>
        <v>0</v>
      </c>
      <c r="CL81" s="660">
        <f t="shared" ca="1" si="44"/>
        <v>0</v>
      </c>
      <c r="CM81" s="660">
        <f t="shared" ca="1" si="45"/>
        <v>0</v>
      </c>
      <c r="CN81" s="660">
        <f t="shared" ca="1" si="46"/>
        <v>0</v>
      </c>
      <c r="CO81" s="660">
        <f t="shared" ca="1" si="47"/>
        <v>0</v>
      </c>
      <c r="CP81" s="660">
        <f t="shared" ca="1" si="48"/>
        <v>0</v>
      </c>
      <c r="CQ81" s="660">
        <f t="shared" ca="1" si="49"/>
        <v>0</v>
      </c>
      <c r="CR81" s="660">
        <f t="shared" ca="1" si="50"/>
        <v>0</v>
      </c>
      <c r="CS81" s="660">
        <f t="shared" ca="1" si="51"/>
        <v>0</v>
      </c>
      <c r="CT81" s="660">
        <f t="shared" ca="1" si="52"/>
        <v>0</v>
      </c>
      <c r="CU81" s="660">
        <f t="shared" ca="1" si="53"/>
        <v>0</v>
      </c>
      <c r="CV81" s="660">
        <f t="shared" ca="1" si="54"/>
        <v>0</v>
      </c>
      <c r="CW81" s="660">
        <f t="shared" ca="1" si="55"/>
        <v>0</v>
      </c>
      <c r="CX81" s="143"/>
    </row>
    <row r="82" spans="2:102" x14ac:dyDescent="0.25">
      <c r="B82" s="2122"/>
      <c r="C82" s="227"/>
      <c r="D82" s="2917"/>
      <c r="E82" s="2918"/>
      <c r="F82" s="630"/>
      <c r="G82" s="2124"/>
      <c r="H82" s="2126">
        <v>0</v>
      </c>
      <c r="I82" s="665">
        <f t="shared" si="56"/>
        <v>0</v>
      </c>
      <c r="J82" s="2124"/>
      <c r="K82" s="2124"/>
      <c r="L82" s="2124"/>
      <c r="M82" s="2125"/>
      <c r="N82" s="924"/>
      <c r="O82" s="664"/>
      <c r="P82" s="664"/>
      <c r="Q82" s="925"/>
      <c r="R82" s="921"/>
      <c r="S82" s="664"/>
      <c r="T82" s="664"/>
      <c r="U82" s="919"/>
      <c r="V82" s="924"/>
      <c r="W82" s="664"/>
      <c r="X82" s="664"/>
      <c r="Y82" s="925"/>
      <c r="Z82" s="921"/>
      <c r="AA82" s="664"/>
      <c r="AB82" s="664"/>
      <c r="AC82" s="919"/>
      <c r="AD82" s="924"/>
      <c r="AE82" s="664"/>
      <c r="AF82" s="664"/>
      <c r="AG82" s="925"/>
      <c r="AH82" s="921"/>
      <c r="AI82" s="664"/>
      <c r="AJ82" s="664"/>
      <c r="AK82" s="919"/>
      <c r="AL82" s="924"/>
      <c r="AM82" s="664"/>
      <c r="AN82" s="664"/>
      <c r="AO82" s="925"/>
      <c r="AP82" s="921"/>
      <c r="AQ82" s="664"/>
      <c r="AR82" s="664"/>
      <c r="AS82" s="919"/>
      <c r="AT82" s="924"/>
      <c r="AU82" s="664"/>
      <c r="AV82" s="664"/>
      <c r="AW82" s="925"/>
      <c r="AX82" s="927">
        <f t="shared" ca="1" si="20"/>
        <v>0</v>
      </c>
      <c r="AY82" s="670" t="str">
        <f t="shared" ca="1" si="15"/>
        <v/>
      </c>
      <c r="AZ82" s="930" t="str">
        <f t="shared" si="16"/>
        <v/>
      </c>
      <c r="BA82" s="932">
        <f t="shared" ca="1" si="21"/>
        <v>0</v>
      </c>
      <c r="BB82" s="670" t="str">
        <f t="shared" ca="1" si="17"/>
        <v/>
      </c>
      <c r="BC82" s="935" t="str">
        <f t="shared" ca="1" si="18"/>
        <v/>
      </c>
      <c r="BD82" s="933"/>
      <c r="BE82" s="660">
        <f t="shared" ca="1" si="22"/>
        <v>0</v>
      </c>
      <c r="BF82" s="660">
        <f ca="1">IF(BF$23="Summary",SUM($BD82:BE82),0)</f>
        <v>0</v>
      </c>
      <c r="BG82" s="660">
        <f ca="1">IF(BG$23="Summary",SUM($BD82:BF82),0)</f>
        <v>0</v>
      </c>
      <c r="BH82" s="660">
        <f ca="1">IF(BH$23="Summary",SUM($BD82:BG82),0)</f>
        <v>0</v>
      </c>
      <c r="BI82" s="660">
        <f ca="1">IF(BI$23="Summary",SUM($BD82:BH82),0)</f>
        <v>0</v>
      </c>
      <c r="BJ82" s="660">
        <f ca="1">IF(BJ$23="Summary",SUM($BD82:BI82),0)</f>
        <v>0</v>
      </c>
      <c r="BK82" s="660">
        <f ca="1">IF(BK$23="Summary",SUM($BD82:BJ82),0)</f>
        <v>0</v>
      </c>
      <c r="BL82" s="660">
        <f ca="1">IF(BL$23="Summary",SUM($BD82:BK82),0)</f>
        <v>0</v>
      </c>
      <c r="BM82" s="660">
        <f ca="1">IF(BM$23="Summary",SUM($BD82:BL82),0)</f>
        <v>0</v>
      </c>
      <c r="BN82" s="660">
        <f ca="1">IF(BN$23="Summary",SUM($BD82:BM82),0)</f>
        <v>0</v>
      </c>
      <c r="BO82" s="660">
        <f ca="1">IF(BO$23="Summary",SUM($BD82:BN82),0)</f>
        <v>0</v>
      </c>
      <c r="BP82" s="660">
        <f ca="1">IF(BP$23="Summary",SUM($BD82:BO82),0)</f>
        <v>0</v>
      </c>
      <c r="BQ82" s="660">
        <f t="shared" ca="1" si="23"/>
        <v>0</v>
      </c>
      <c r="BR82" s="660">
        <f t="shared" ca="1" si="24"/>
        <v>0</v>
      </c>
      <c r="BS82" s="660">
        <f t="shared" ca="1" si="25"/>
        <v>0</v>
      </c>
      <c r="BT82" s="660">
        <f t="shared" ca="1" si="26"/>
        <v>0</v>
      </c>
      <c r="BU82" s="660">
        <f t="shared" ca="1" si="27"/>
        <v>0</v>
      </c>
      <c r="BV82" s="660">
        <f t="shared" ca="1" si="28"/>
        <v>0</v>
      </c>
      <c r="BW82" s="660">
        <f t="shared" ca="1" si="29"/>
        <v>0</v>
      </c>
      <c r="BX82" s="660">
        <f t="shared" ca="1" si="30"/>
        <v>0</v>
      </c>
      <c r="BY82" s="660">
        <f t="shared" ca="1" si="31"/>
        <v>0</v>
      </c>
      <c r="BZ82" s="660">
        <f t="shared" ca="1" si="32"/>
        <v>0</v>
      </c>
      <c r="CA82" s="660">
        <f t="shared" ca="1" si="33"/>
        <v>0</v>
      </c>
      <c r="CB82" s="660">
        <f t="shared" ca="1" si="34"/>
        <v>0</v>
      </c>
      <c r="CC82" s="660">
        <f t="shared" ca="1" si="35"/>
        <v>0</v>
      </c>
      <c r="CD82" s="660">
        <f t="shared" ca="1" si="36"/>
        <v>0</v>
      </c>
      <c r="CE82" s="660">
        <f t="shared" ca="1" si="37"/>
        <v>0</v>
      </c>
      <c r="CF82" s="660">
        <f t="shared" ca="1" si="38"/>
        <v>0</v>
      </c>
      <c r="CG82" s="660">
        <f t="shared" ca="1" si="39"/>
        <v>0</v>
      </c>
      <c r="CH82" s="660">
        <f t="shared" ca="1" si="40"/>
        <v>0</v>
      </c>
      <c r="CI82" s="660">
        <f t="shared" ca="1" si="41"/>
        <v>0</v>
      </c>
      <c r="CJ82" s="660">
        <f t="shared" ca="1" si="42"/>
        <v>0</v>
      </c>
      <c r="CK82" s="660">
        <f t="shared" ca="1" si="43"/>
        <v>0</v>
      </c>
      <c r="CL82" s="660">
        <f t="shared" ca="1" si="44"/>
        <v>0</v>
      </c>
      <c r="CM82" s="660">
        <f t="shared" ca="1" si="45"/>
        <v>0</v>
      </c>
      <c r="CN82" s="660">
        <f t="shared" ca="1" si="46"/>
        <v>0</v>
      </c>
      <c r="CO82" s="660">
        <f t="shared" ca="1" si="47"/>
        <v>0</v>
      </c>
      <c r="CP82" s="660">
        <f t="shared" ca="1" si="48"/>
        <v>0</v>
      </c>
      <c r="CQ82" s="660">
        <f t="shared" ca="1" si="49"/>
        <v>0</v>
      </c>
      <c r="CR82" s="660">
        <f t="shared" ca="1" si="50"/>
        <v>0</v>
      </c>
      <c r="CS82" s="660">
        <f t="shared" ca="1" si="51"/>
        <v>0</v>
      </c>
      <c r="CT82" s="660">
        <f t="shared" ca="1" si="52"/>
        <v>0</v>
      </c>
      <c r="CU82" s="660">
        <f t="shared" ca="1" si="53"/>
        <v>0</v>
      </c>
      <c r="CV82" s="660">
        <f t="shared" ca="1" si="54"/>
        <v>0</v>
      </c>
      <c r="CW82" s="660">
        <f t="shared" ca="1" si="55"/>
        <v>0</v>
      </c>
      <c r="CX82" s="143"/>
    </row>
    <row r="83" spans="2:102" x14ac:dyDescent="0.25">
      <c r="B83" s="2122"/>
      <c r="C83" s="227"/>
      <c r="D83" s="2917"/>
      <c r="E83" s="2918"/>
      <c r="F83" s="630"/>
      <c r="G83" s="2124"/>
      <c r="H83" s="2126">
        <v>0</v>
      </c>
      <c r="I83" s="665">
        <f t="shared" si="56"/>
        <v>0</v>
      </c>
      <c r="J83" s="2124"/>
      <c r="K83" s="2124"/>
      <c r="L83" s="2124"/>
      <c r="M83" s="2125"/>
      <c r="N83" s="924"/>
      <c r="O83" s="664"/>
      <c r="P83" s="664"/>
      <c r="Q83" s="925"/>
      <c r="R83" s="921"/>
      <c r="S83" s="664"/>
      <c r="T83" s="664"/>
      <c r="U83" s="919"/>
      <c r="V83" s="924"/>
      <c r="W83" s="664"/>
      <c r="X83" s="664"/>
      <c r="Y83" s="925"/>
      <c r="Z83" s="921"/>
      <c r="AA83" s="664"/>
      <c r="AB83" s="664"/>
      <c r="AC83" s="919"/>
      <c r="AD83" s="924"/>
      <c r="AE83" s="664"/>
      <c r="AF83" s="664"/>
      <c r="AG83" s="925"/>
      <c r="AH83" s="921"/>
      <c r="AI83" s="664"/>
      <c r="AJ83" s="664"/>
      <c r="AK83" s="919"/>
      <c r="AL83" s="924"/>
      <c r="AM83" s="664"/>
      <c r="AN83" s="664"/>
      <c r="AO83" s="925"/>
      <c r="AP83" s="921"/>
      <c r="AQ83" s="664"/>
      <c r="AR83" s="664"/>
      <c r="AS83" s="919"/>
      <c r="AT83" s="924"/>
      <c r="AU83" s="664"/>
      <c r="AV83" s="664"/>
      <c r="AW83" s="925"/>
      <c r="AX83" s="927">
        <f t="shared" ca="1" si="20"/>
        <v>0</v>
      </c>
      <c r="AY83" s="670" t="str">
        <f t="shared" ca="1" si="15"/>
        <v/>
      </c>
      <c r="AZ83" s="930" t="str">
        <f t="shared" si="16"/>
        <v/>
      </c>
      <c r="BA83" s="932">
        <f t="shared" ca="1" si="21"/>
        <v>0</v>
      </c>
      <c r="BB83" s="670" t="str">
        <f t="shared" ca="1" si="17"/>
        <v/>
      </c>
      <c r="BC83" s="935" t="str">
        <f t="shared" ca="1" si="18"/>
        <v/>
      </c>
      <c r="BD83" s="933"/>
      <c r="BE83" s="660">
        <f t="shared" ca="1" si="22"/>
        <v>0</v>
      </c>
      <c r="BF83" s="660">
        <f ca="1">IF(BF$23="Summary",SUM($BD83:BE83),0)</f>
        <v>0</v>
      </c>
      <c r="BG83" s="660">
        <f ca="1">IF(BG$23="Summary",SUM($BD83:BF83),0)</f>
        <v>0</v>
      </c>
      <c r="BH83" s="660">
        <f ca="1">IF(BH$23="Summary",SUM($BD83:BG83),0)</f>
        <v>0</v>
      </c>
      <c r="BI83" s="660">
        <f ca="1">IF(BI$23="Summary",SUM($BD83:BH83),0)</f>
        <v>0</v>
      </c>
      <c r="BJ83" s="660">
        <f ca="1">IF(BJ$23="Summary",SUM($BD83:BI83),0)</f>
        <v>0</v>
      </c>
      <c r="BK83" s="660">
        <f ca="1">IF(BK$23="Summary",SUM($BD83:BJ83),0)</f>
        <v>0</v>
      </c>
      <c r="BL83" s="660">
        <f ca="1">IF(BL$23="Summary",SUM($BD83:BK83),0)</f>
        <v>0</v>
      </c>
      <c r="BM83" s="660">
        <f ca="1">IF(BM$23="Summary",SUM($BD83:BL83),0)</f>
        <v>0</v>
      </c>
      <c r="BN83" s="660">
        <f ca="1">IF(BN$23="Summary",SUM($BD83:BM83),0)</f>
        <v>0</v>
      </c>
      <c r="BO83" s="660">
        <f ca="1">IF(BO$23="Summary",SUM($BD83:BN83),0)</f>
        <v>0</v>
      </c>
      <c r="BP83" s="660">
        <f ca="1">IF(BP$23="Summary",SUM($BD83:BO83),0)</f>
        <v>0</v>
      </c>
      <c r="BQ83" s="660">
        <f t="shared" ca="1" si="23"/>
        <v>0</v>
      </c>
      <c r="BR83" s="660">
        <f t="shared" ca="1" si="24"/>
        <v>0</v>
      </c>
      <c r="BS83" s="660">
        <f t="shared" ca="1" si="25"/>
        <v>0</v>
      </c>
      <c r="BT83" s="660">
        <f t="shared" ca="1" si="26"/>
        <v>0</v>
      </c>
      <c r="BU83" s="660">
        <f t="shared" ca="1" si="27"/>
        <v>0</v>
      </c>
      <c r="BV83" s="660">
        <f t="shared" ca="1" si="28"/>
        <v>0</v>
      </c>
      <c r="BW83" s="660">
        <f t="shared" ca="1" si="29"/>
        <v>0</v>
      </c>
      <c r="BX83" s="660">
        <f t="shared" ca="1" si="30"/>
        <v>0</v>
      </c>
      <c r="BY83" s="660">
        <f t="shared" ca="1" si="31"/>
        <v>0</v>
      </c>
      <c r="BZ83" s="660">
        <f t="shared" ca="1" si="32"/>
        <v>0</v>
      </c>
      <c r="CA83" s="660">
        <f t="shared" ca="1" si="33"/>
        <v>0</v>
      </c>
      <c r="CB83" s="660">
        <f t="shared" ca="1" si="34"/>
        <v>0</v>
      </c>
      <c r="CC83" s="660">
        <f t="shared" ca="1" si="35"/>
        <v>0</v>
      </c>
      <c r="CD83" s="660">
        <f t="shared" ca="1" si="36"/>
        <v>0</v>
      </c>
      <c r="CE83" s="660">
        <f t="shared" ca="1" si="37"/>
        <v>0</v>
      </c>
      <c r="CF83" s="660">
        <f t="shared" ca="1" si="38"/>
        <v>0</v>
      </c>
      <c r="CG83" s="660">
        <f t="shared" ca="1" si="39"/>
        <v>0</v>
      </c>
      <c r="CH83" s="660">
        <f t="shared" ca="1" si="40"/>
        <v>0</v>
      </c>
      <c r="CI83" s="660">
        <f t="shared" ca="1" si="41"/>
        <v>0</v>
      </c>
      <c r="CJ83" s="660">
        <f t="shared" ca="1" si="42"/>
        <v>0</v>
      </c>
      <c r="CK83" s="660">
        <f t="shared" ca="1" si="43"/>
        <v>0</v>
      </c>
      <c r="CL83" s="660">
        <f t="shared" ca="1" si="44"/>
        <v>0</v>
      </c>
      <c r="CM83" s="660">
        <f t="shared" ca="1" si="45"/>
        <v>0</v>
      </c>
      <c r="CN83" s="660">
        <f t="shared" ca="1" si="46"/>
        <v>0</v>
      </c>
      <c r="CO83" s="660">
        <f t="shared" ca="1" si="47"/>
        <v>0</v>
      </c>
      <c r="CP83" s="660">
        <f t="shared" ca="1" si="48"/>
        <v>0</v>
      </c>
      <c r="CQ83" s="660">
        <f t="shared" ca="1" si="49"/>
        <v>0</v>
      </c>
      <c r="CR83" s="660">
        <f t="shared" ca="1" si="50"/>
        <v>0</v>
      </c>
      <c r="CS83" s="660">
        <f t="shared" ca="1" si="51"/>
        <v>0</v>
      </c>
      <c r="CT83" s="660">
        <f t="shared" ca="1" si="52"/>
        <v>0</v>
      </c>
      <c r="CU83" s="660">
        <f t="shared" ca="1" si="53"/>
        <v>0</v>
      </c>
      <c r="CV83" s="660">
        <f t="shared" ca="1" si="54"/>
        <v>0</v>
      </c>
      <c r="CW83" s="660">
        <f t="shared" ca="1" si="55"/>
        <v>0</v>
      </c>
      <c r="CX83" s="143"/>
    </row>
    <row r="84" spans="2:102" x14ac:dyDescent="0.25">
      <c r="B84" s="2122"/>
      <c r="C84" s="227"/>
      <c r="D84" s="2917"/>
      <c r="E84" s="2918"/>
      <c r="F84" s="630"/>
      <c r="G84" s="2124"/>
      <c r="H84" s="2126">
        <v>0</v>
      </c>
      <c r="I84" s="665">
        <f t="shared" si="56"/>
        <v>0</v>
      </c>
      <c r="J84" s="2124"/>
      <c r="K84" s="2124"/>
      <c r="L84" s="2124"/>
      <c r="M84" s="2125"/>
      <c r="N84" s="924"/>
      <c r="O84" s="664"/>
      <c r="P84" s="664"/>
      <c r="Q84" s="925"/>
      <c r="R84" s="921"/>
      <c r="S84" s="664"/>
      <c r="T84" s="664"/>
      <c r="U84" s="919"/>
      <c r="V84" s="924"/>
      <c r="W84" s="664"/>
      <c r="X84" s="664"/>
      <c r="Y84" s="925"/>
      <c r="Z84" s="921"/>
      <c r="AA84" s="664"/>
      <c r="AB84" s="664"/>
      <c r="AC84" s="919"/>
      <c r="AD84" s="924"/>
      <c r="AE84" s="664"/>
      <c r="AF84" s="664"/>
      <c r="AG84" s="925"/>
      <c r="AH84" s="921"/>
      <c r="AI84" s="664"/>
      <c r="AJ84" s="664"/>
      <c r="AK84" s="919"/>
      <c r="AL84" s="924"/>
      <c r="AM84" s="664"/>
      <c r="AN84" s="664"/>
      <c r="AO84" s="925"/>
      <c r="AP84" s="921"/>
      <c r="AQ84" s="664"/>
      <c r="AR84" s="664"/>
      <c r="AS84" s="919"/>
      <c r="AT84" s="924"/>
      <c r="AU84" s="664"/>
      <c r="AV84" s="664"/>
      <c r="AW84" s="925"/>
      <c r="AX84" s="927">
        <f t="shared" ca="1" si="20"/>
        <v>0</v>
      </c>
      <c r="AY84" s="670" t="str">
        <f t="shared" ca="1" si="15"/>
        <v/>
      </c>
      <c r="AZ84" s="930" t="str">
        <f t="shared" si="16"/>
        <v/>
      </c>
      <c r="BA84" s="932">
        <f t="shared" ca="1" si="21"/>
        <v>0</v>
      </c>
      <c r="BB84" s="670" t="str">
        <f t="shared" ca="1" si="17"/>
        <v/>
      </c>
      <c r="BC84" s="935" t="str">
        <f t="shared" ca="1" si="18"/>
        <v/>
      </c>
      <c r="BD84" s="933"/>
      <c r="BE84" s="660">
        <f t="shared" ca="1" si="22"/>
        <v>0</v>
      </c>
      <c r="BF84" s="660">
        <f ca="1">IF(BF$23="Summary",SUM($BD84:BE84),0)</f>
        <v>0</v>
      </c>
      <c r="BG84" s="660">
        <f ca="1">IF(BG$23="Summary",SUM($BD84:BF84),0)</f>
        <v>0</v>
      </c>
      <c r="BH84" s="660">
        <f ca="1">IF(BH$23="Summary",SUM($BD84:BG84),0)</f>
        <v>0</v>
      </c>
      <c r="BI84" s="660">
        <f ca="1">IF(BI$23="Summary",SUM($BD84:BH84),0)</f>
        <v>0</v>
      </c>
      <c r="BJ84" s="660">
        <f ca="1">IF(BJ$23="Summary",SUM($BD84:BI84),0)</f>
        <v>0</v>
      </c>
      <c r="BK84" s="660">
        <f ca="1">IF(BK$23="Summary",SUM($BD84:BJ84),0)</f>
        <v>0</v>
      </c>
      <c r="BL84" s="660">
        <f ca="1">IF(BL$23="Summary",SUM($BD84:BK84),0)</f>
        <v>0</v>
      </c>
      <c r="BM84" s="660">
        <f ca="1">IF(BM$23="Summary",SUM($BD84:BL84),0)</f>
        <v>0</v>
      </c>
      <c r="BN84" s="660">
        <f ca="1">IF(BN$23="Summary",SUM($BD84:BM84),0)</f>
        <v>0</v>
      </c>
      <c r="BO84" s="660">
        <f ca="1">IF(BO$23="Summary",SUM($BD84:BN84),0)</f>
        <v>0</v>
      </c>
      <c r="BP84" s="660">
        <f ca="1">IF(BP$23="Summary",SUM($BD84:BO84),0)</f>
        <v>0</v>
      </c>
      <c r="BQ84" s="660">
        <f t="shared" ca="1" si="23"/>
        <v>0</v>
      </c>
      <c r="BR84" s="660">
        <f t="shared" ca="1" si="24"/>
        <v>0</v>
      </c>
      <c r="BS84" s="660">
        <f t="shared" ca="1" si="25"/>
        <v>0</v>
      </c>
      <c r="BT84" s="660">
        <f t="shared" ca="1" si="26"/>
        <v>0</v>
      </c>
      <c r="BU84" s="660">
        <f t="shared" ca="1" si="27"/>
        <v>0</v>
      </c>
      <c r="BV84" s="660">
        <f t="shared" ca="1" si="28"/>
        <v>0</v>
      </c>
      <c r="BW84" s="660">
        <f t="shared" ca="1" si="29"/>
        <v>0</v>
      </c>
      <c r="BX84" s="660">
        <f t="shared" ca="1" si="30"/>
        <v>0</v>
      </c>
      <c r="BY84" s="660">
        <f t="shared" ca="1" si="31"/>
        <v>0</v>
      </c>
      <c r="BZ84" s="660">
        <f t="shared" ca="1" si="32"/>
        <v>0</v>
      </c>
      <c r="CA84" s="660">
        <f t="shared" ca="1" si="33"/>
        <v>0</v>
      </c>
      <c r="CB84" s="660">
        <f t="shared" ca="1" si="34"/>
        <v>0</v>
      </c>
      <c r="CC84" s="660">
        <f t="shared" ca="1" si="35"/>
        <v>0</v>
      </c>
      <c r="CD84" s="660">
        <f t="shared" ca="1" si="36"/>
        <v>0</v>
      </c>
      <c r="CE84" s="660">
        <f t="shared" ca="1" si="37"/>
        <v>0</v>
      </c>
      <c r="CF84" s="660">
        <f t="shared" ca="1" si="38"/>
        <v>0</v>
      </c>
      <c r="CG84" s="660">
        <f t="shared" ca="1" si="39"/>
        <v>0</v>
      </c>
      <c r="CH84" s="660">
        <f t="shared" ca="1" si="40"/>
        <v>0</v>
      </c>
      <c r="CI84" s="660">
        <f t="shared" ca="1" si="41"/>
        <v>0</v>
      </c>
      <c r="CJ84" s="660">
        <f t="shared" ca="1" si="42"/>
        <v>0</v>
      </c>
      <c r="CK84" s="660">
        <f t="shared" ca="1" si="43"/>
        <v>0</v>
      </c>
      <c r="CL84" s="660">
        <f t="shared" ca="1" si="44"/>
        <v>0</v>
      </c>
      <c r="CM84" s="660">
        <f t="shared" ca="1" si="45"/>
        <v>0</v>
      </c>
      <c r="CN84" s="660">
        <f t="shared" ca="1" si="46"/>
        <v>0</v>
      </c>
      <c r="CO84" s="660">
        <f t="shared" ca="1" si="47"/>
        <v>0</v>
      </c>
      <c r="CP84" s="660">
        <f t="shared" ca="1" si="48"/>
        <v>0</v>
      </c>
      <c r="CQ84" s="660">
        <f t="shared" ca="1" si="49"/>
        <v>0</v>
      </c>
      <c r="CR84" s="660">
        <f t="shared" ca="1" si="50"/>
        <v>0</v>
      </c>
      <c r="CS84" s="660">
        <f t="shared" ca="1" si="51"/>
        <v>0</v>
      </c>
      <c r="CT84" s="660">
        <f t="shared" ca="1" si="52"/>
        <v>0</v>
      </c>
      <c r="CU84" s="660">
        <f t="shared" ca="1" si="53"/>
        <v>0</v>
      </c>
      <c r="CV84" s="660">
        <f t="shared" ca="1" si="54"/>
        <v>0</v>
      </c>
      <c r="CW84" s="660">
        <f t="shared" ca="1" si="55"/>
        <v>0</v>
      </c>
      <c r="CX84" s="143"/>
    </row>
    <row r="85" spans="2:102" x14ac:dyDescent="0.25">
      <c r="B85" s="2122"/>
      <c r="C85" s="227"/>
      <c r="D85" s="2917"/>
      <c r="E85" s="2918"/>
      <c r="F85" s="630"/>
      <c r="G85" s="2124"/>
      <c r="H85" s="2126">
        <v>0</v>
      </c>
      <c r="I85" s="665">
        <f t="shared" si="56"/>
        <v>0</v>
      </c>
      <c r="J85" s="2124"/>
      <c r="K85" s="2124"/>
      <c r="L85" s="2124"/>
      <c r="M85" s="2125"/>
      <c r="N85" s="924"/>
      <c r="O85" s="664"/>
      <c r="P85" s="664"/>
      <c r="Q85" s="925"/>
      <c r="R85" s="921"/>
      <c r="S85" s="664"/>
      <c r="T85" s="664"/>
      <c r="U85" s="919"/>
      <c r="V85" s="924"/>
      <c r="W85" s="664"/>
      <c r="X85" s="664"/>
      <c r="Y85" s="925"/>
      <c r="Z85" s="921"/>
      <c r="AA85" s="664"/>
      <c r="AB85" s="664"/>
      <c r="AC85" s="919"/>
      <c r="AD85" s="924"/>
      <c r="AE85" s="664"/>
      <c r="AF85" s="664"/>
      <c r="AG85" s="925"/>
      <c r="AH85" s="921"/>
      <c r="AI85" s="664"/>
      <c r="AJ85" s="664"/>
      <c r="AK85" s="919"/>
      <c r="AL85" s="924"/>
      <c r="AM85" s="664"/>
      <c r="AN85" s="664"/>
      <c r="AO85" s="925"/>
      <c r="AP85" s="921"/>
      <c r="AQ85" s="664"/>
      <c r="AR85" s="664"/>
      <c r="AS85" s="919"/>
      <c r="AT85" s="924"/>
      <c r="AU85" s="664"/>
      <c r="AV85" s="664"/>
      <c r="AW85" s="925"/>
      <c r="AX85" s="927">
        <f t="shared" ca="1" si="20"/>
        <v>0</v>
      </c>
      <c r="AY85" s="670" t="str">
        <f t="shared" ca="1" si="15"/>
        <v/>
      </c>
      <c r="AZ85" s="930" t="str">
        <f t="shared" si="16"/>
        <v/>
      </c>
      <c r="BA85" s="932">
        <f t="shared" ca="1" si="21"/>
        <v>0</v>
      </c>
      <c r="BB85" s="670" t="str">
        <f t="shared" ca="1" si="17"/>
        <v/>
      </c>
      <c r="BC85" s="935" t="str">
        <f t="shared" ca="1" si="18"/>
        <v/>
      </c>
      <c r="BD85" s="933"/>
      <c r="BE85" s="660">
        <f t="shared" ca="1" si="22"/>
        <v>0</v>
      </c>
      <c r="BF85" s="660">
        <f ca="1">IF(BF$23="Summary",SUM($BD85:BE85),0)</f>
        <v>0</v>
      </c>
      <c r="BG85" s="660">
        <f ca="1">IF(BG$23="Summary",SUM($BD85:BF85),0)</f>
        <v>0</v>
      </c>
      <c r="BH85" s="660">
        <f ca="1">IF(BH$23="Summary",SUM($BD85:BG85),0)</f>
        <v>0</v>
      </c>
      <c r="BI85" s="660">
        <f ca="1">IF(BI$23="Summary",SUM($BD85:BH85),0)</f>
        <v>0</v>
      </c>
      <c r="BJ85" s="660">
        <f ca="1">IF(BJ$23="Summary",SUM($BD85:BI85),0)</f>
        <v>0</v>
      </c>
      <c r="BK85" s="660">
        <f ca="1">IF(BK$23="Summary",SUM($BD85:BJ85),0)</f>
        <v>0</v>
      </c>
      <c r="BL85" s="660">
        <f ca="1">IF(BL$23="Summary",SUM($BD85:BK85),0)</f>
        <v>0</v>
      </c>
      <c r="BM85" s="660">
        <f ca="1">IF(BM$23="Summary",SUM($BD85:BL85),0)</f>
        <v>0</v>
      </c>
      <c r="BN85" s="660">
        <f ca="1">IF(BN$23="Summary",SUM($BD85:BM85),0)</f>
        <v>0</v>
      </c>
      <c r="BO85" s="660">
        <f ca="1">IF(BO$23="Summary",SUM($BD85:BN85),0)</f>
        <v>0</v>
      </c>
      <c r="BP85" s="660">
        <f ca="1">IF(BP$23="Summary",SUM($BD85:BO85),0)</f>
        <v>0</v>
      </c>
      <c r="BQ85" s="660">
        <f t="shared" ca="1" si="23"/>
        <v>0</v>
      </c>
      <c r="BR85" s="660">
        <f t="shared" ca="1" si="24"/>
        <v>0</v>
      </c>
      <c r="BS85" s="660">
        <f t="shared" ca="1" si="25"/>
        <v>0</v>
      </c>
      <c r="BT85" s="660">
        <f t="shared" ca="1" si="26"/>
        <v>0</v>
      </c>
      <c r="BU85" s="660">
        <f t="shared" ca="1" si="27"/>
        <v>0</v>
      </c>
      <c r="BV85" s="660">
        <f t="shared" ca="1" si="28"/>
        <v>0</v>
      </c>
      <c r="BW85" s="660">
        <f t="shared" ca="1" si="29"/>
        <v>0</v>
      </c>
      <c r="BX85" s="660">
        <f t="shared" ca="1" si="30"/>
        <v>0</v>
      </c>
      <c r="BY85" s="660">
        <f t="shared" ca="1" si="31"/>
        <v>0</v>
      </c>
      <c r="BZ85" s="660">
        <f t="shared" ca="1" si="32"/>
        <v>0</v>
      </c>
      <c r="CA85" s="660">
        <f t="shared" ca="1" si="33"/>
        <v>0</v>
      </c>
      <c r="CB85" s="660">
        <f t="shared" ca="1" si="34"/>
        <v>0</v>
      </c>
      <c r="CC85" s="660">
        <f t="shared" ca="1" si="35"/>
        <v>0</v>
      </c>
      <c r="CD85" s="660">
        <f t="shared" ca="1" si="36"/>
        <v>0</v>
      </c>
      <c r="CE85" s="660">
        <f t="shared" ca="1" si="37"/>
        <v>0</v>
      </c>
      <c r="CF85" s="660">
        <f t="shared" ca="1" si="38"/>
        <v>0</v>
      </c>
      <c r="CG85" s="660">
        <f t="shared" ca="1" si="39"/>
        <v>0</v>
      </c>
      <c r="CH85" s="660">
        <f t="shared" ca="1" si="40"/>
        <v>0</v>
      </c>
      <c r="CI85" s="660">
        <f t="shared" ca="1" si="41"/>
        <v>0</v>
      </c>
      <c r="CJ85" s="660">
        <f t="shared" ca="1" si="42"/>
        <v>0</v>
      </c>
      <c r="CK85" s="660">
        <f t="shared" ca="1" si="43"/>
        <v>0</v>
      </c>
      <c r="CL85" s="660">
        <f t="shared" ca="1" si="44"/>
        <v>0</v>
      </c>
      <c r="CM85" s="660">
        <f t="shared" ca="1" si="45"/>
        <v>0</v>
      </c>
      <c r="CN85" s="660">
        <f t="shared" ca="1" si="46"/>
        <v>0</v>
      </c>
      <c r="CO85" s="660">
        <f t="shared" ca="1" si="47"/>
        <v>0</v>
      </c>
      <c r="CP85" s="660">
        <f t="shared" ca="1" si="48"/>
        <v>0</v>
      </c>
      <c r="CQ85" s="660">
        <f t="shared" ca="1" si="49"/>
        <v>0</v>
      </c>
      <c r="CR85" s="660">
        <f t="shared" ca="1" si="50"/>
        <v>0</v>
      </c>
      <c r="CS85" s="660">
        <f t="shared" ca="1" si="51"/>
        <v>0</v>
      </c>
      <c r="CT85" s="660">
        <f t="shared" ca="1" si="52"/>
        <v>0</v>
      </c>
      <c r="CU85" s="660">
        <f t="shared" ca="1" si="53"/>
        <v>0</v>
      </c>
      <c r="CV85" s="660">
        <f t="shared" ca="1" si="54"/>
        <v>0</v>
      </c>
      <c r="CW85" s="660">
        <f t="shared" ca="1" si="55"/>
        <v>0</v>
      </c>
      <c r="CX85" s="143"/>
    </row>
    <row r="86" spans="2:102" x14ac:dyDescent="0.25">
      <c r="B86" s="2122"/>
      <c r="C86" s="227"/>
      <c r="D86" s="2917"/>
      <c r="E86" s="2918"/>
      <c r="F86" s="630"/>
      <c r="G86" s="2124"/>
      <c r="H86" s="2126">
        <v>0</v>
      </c>
      <c r="I86" s="665">
        <f t="shared" si="56"/>
        <v>0</v>
      </c>
      <c r="J86" s="2124"/>
      <c r="K86" s="2124"/>
      <c r="L86" s="2124"/>
      <c r="M86" s="2125"/>
      <c r="N86" s="924"/>
      <c r="O86" s="664"/>
      <c r="P86" s="664"/>
      <c r="Q86" s="925"/>
      <c r="R86" s="921"/>
      <c r="S86" s="664"/>
      <c r="T86" s="664"/>
      <c r="U86" s="919"/>
      <c r="V86" s="924"/>
      <c r="W86" s="664"/>
      <c r="X86" s="664"/>
      <c r="Y86" s="925"/>
      <c r="Z86" s="921"/>
      <c r="AA86" s="664"/>
      <c r="AB86" s="664"/>
      <c r="AC86" s="919"/>
      <c r="AD86" s="924"/>
      <c r="AE86" s="664"/>
      <c r="AF86" s="664"/>
      <c r="AG86" s="925"/>
      <c r="AH86" s="921"/>
      <c r="AI86" s="664"/>
      <c r="AJ86" s="664"/>
      <c r="AK86" s="919"/>
      <c r="AL86" s="924"/>
      <c r="AM86" s="664"/>
      <c r="AN86" s="664"/>
      <c r="AO86" s="925"/>
      <c r="AP86" s="921"/>
      <c r="AQ86" s="664"/>
      <c r="AR86" s="664"/>
      <c r="AS86" s="919"/>
      <c r="AT86" s="924"/>
      <c r="AU86" s="664"/>
      <c r="AV86" s="664"/>
      <c r="AW86" s="925"/>
      <c r="AX86" s="927">
        <f t="shared" ca="1" si="20"/>
        <v>0</v>
      </c>
      <c r="AY86" s="670" t="str">
        <f t="shared" ca="1" si="15"/>
        <v/>
      </c>
      <c r="AZ86" s="930" t="str">
        <f t="shared" si="16"/>
        <v/>
      </c>
      <c r="BA86" s="932">
        <f t="shared" ca="1" si="21"/>
        <v>0</v>
      </c>
      <c r="BB86" s="670" t="str">
        <f t="shared" ca="1" si="17"/>
        <v/>
      </c>
      <c r="BC86" s="935" t="str">
        <f t="shared" ca="1" si="18"/>
        <v/>
      </c>
      <c r="BD86" s="933"/>
      <c r="BE86" s="660">
        <f t="shared" ca="1" si="22"/>
        <v>0</v>
      </c>
      <c r="BF86" s="660">
        <f ca="1">IF(BF$23="Summary",SUM($BD86:BE86),0)</f>
        <v>0</v>
      </c>
      <c r="BG86" s="660">
        <f ca="1">IF(BG$23="Summary",SUM($BD86:BF86),0)</f>
        <v>0</v>
      </c>
      <c r="BH86" s="660">
        <f ca="1">IF(BH$23="Summary",SUM($BD86:BG86),0)</f>
        <v>0</v>
      </c>
      <c r="BI86" s="660">
        <f ca="1">IF(BI$23="Summary",SUM($BD86:BH86),0)</f>
        <v>0</v>
      </c>
      <c r="BJ86" s="660">
        <f ca="1">IF(BJ$23="Summary",SUM($BD86:BI86),0)</f>
        <v>0</v>
      </c>
      <c r="BK86" s="660">
        <f ca="1">IF(BK$23="Summary",SUM($BD86:BJ86),0)</f>
        <v>0</v>
      </c>
      <c r="BL86" s="660">
        <f ca="1">IF(BL$23="Summary",SUM($BD86:BK86),0)</f>
        <v>0</v>
      </c>
      <c r="BM86" s="660">
        <f ca="1">IF(BM$23="Summary",SUM($BD86:BL86),0)</f>
        <v>0</v>
      </c>
      <c r="BN86" s="660">
        <f ca="1">IF(BN$23="Summary",SUM($BD86:BM86),0)</f>
        <v>0</v>
      </c>
      <c r="BO86" s="660">
        <f ca="1">IF(BO$23="Summary",SUM($BD86:BN86),0)</f>
        <v>0</v>
      </c>
      <c r="BP86" s="660">
        <f ca="1">IF(BP$23="Summary",SUM($BD86:BO86),0)</f>
        <v>0</v>
      </c>
      <c r="BQ86" s="660">
        <f t="shared" ca="1" si="23"/>
        <v>0</v>
      </c>
      <c r="BR86" s="660">
        <f t="shared" ca="1" si="24"/>
        <v>0</v>
      </c>
      <c r="BS86" s="660">
        <f t="shared" ca="1" si="25"/>
        <v>0</v>
      </c>
      <c r="BT86" s="660">
        <f t="shared" ca="1" si="26"/>
        <v>0</v>
      </c>
      <c r="BU86" s="660">
        <f t="shared" ca="1" si="27"/>
        <v>0</v>
      </c>
      <c r="BV86" s="660">
        <f t="shared" ca="1" si="28"/>
        <v>0</v>
      </c>
      <c r="BW86" s="660">
        <f t="shared" ca="1" si="29"/>
        <v>0</v>
      </c>
      <c r="BX86" s="660">
        <f t="shared" ca="1" si="30"/>
        <v>0</v>
      </c>
      <c r="BY86" s="660">
        <f t="shared" ca="1" si="31"/>
        <v>0</v>
      </c>
      <c r="BZ86" s="660">
        <f t="shared" ca="1" si="32"/>
        <v>0</v>
      </c>
      <c r="CA86" s="660">
        <f t="shared" ca="1" si="33"/>
        <v>0</v>
      </c>
      <c r="CB86" s="660">
        <f t="shared" ca="1" si="34"/>
        <v>0</v>
      </c>
      <c r="CC86" s="660">
        <f t="shared" ca="1" si="35"/>
        <v>0</v>
      </c>
      <c r="CD86" s="660">
        <f t="shared" ca="1" si="36"/>
        <v>0</v>
      </c>
      <c r="CE86" s="660">
        <f t="shared" ca="1" si="37"/>
        <v>0</v>
      </c>
      <c r="CF86" s="660">
        <f t="shared" ca="1" si="38"/>
        <v>0</v>
      </c>
      <c r="CG86" s="660">
        <f t="shared" ca="1" si="39"/>
        <v>0</v>
      </c>
      <c r="CH86" s="660">
        <f t="shared" ca="1" si="40"/>
        <v>0</v>
      </c>
      <c r="CI86" s="660">
        <f t="shared" ca="1" si="41"/>
        <v>0</v>
      </c>
      <c r="CJ86" s="660">
        <f t="shared" ca="1" si="42"/>
        <v>0</v>
      </c>
      <c r="CK86" s="660">
        <f t="shared" ca="1" si="43"/>
        <v>0</v>
      </c>
      <c r="CL86" s="660">
        <f t="shared" ca="1" si="44"/>
        <v>0</v>
      </c>
      <c r="CM86" s="660">
        <f t="shared" ca="1" si="45"/>
        <v>0</v>
      </c>
      <c r="CN86" s="660">
        <f t="shared" ca="1" si="46"/>
        <v>0</v>
      </c>
      <c r="CO86" s="660">
        <f t="shared" ca="1" si="47"/>
        <v>0</v>
      </c>
      <c r="CP86" s="660">
        <f t="shared" ca="1" si="48"/>
        <v>0</v>
      </c>
      <c r="CQ86" s="660">
        <f t="shared" ca="1" si="49"/>
        <v>0</v>
      </c>
      <c r="CR86" s="660">
        <f t="shared" ca="1" si="50"/>
        <v>0</v>
      </c>
      <c r="CS86" s="660">
        <f t="shared" ca="1" si="51"/>
        <v>0</v>
      </c>
      <c r="CT86" s="660">
        <f t="shared" ca="1" si="52"/>
        <v>0</v>
      </c>
      <c r="CU86" s="660">
        <f t="shared" ca="1" si="53"/>
        <v>0</v>
      </c>
      <c r="CV86" s="660">
        <f t="shared" ca="1" si="54"/>
        <v>0</v>
      </c>
      <c r="CW86" s="660">
        <f t="shared" ca="1" si="55"/>
        <v>0</v>
      </c>
      <c r="CX86" s="143"/>
    </row>
    <row r="87" spans="2:102" x14ac:dyDescent="0.25">
      <c r="B87" s="2122"/>
      <c r="C87" s="227"/>
      <c r="D87" s="2917"/>
      <c r="E87" s="2918"/>
      <c r="F87" s="630"/>
      <c r="G87" s="2124"/>
      <c r="H87" s="2126">
        <v>0</v>
      </c>
      <c r="I87" s="665">
        <f t="shared" si="56"/>
        <v>0</v>
      </c>
      <c r="J87" s="2124"/>
      <c r="K87" s="2124"/>
      <c r="L87" s="2124"/>
      <c r="M87" s="2125"/>
      <c r="N87" s="924"/>
      <c r="O87" s="664"/>
      <c r="P87" s="664"/>
      <c r="Q87" s="925"/>
      <c r="R87" s="921"/>
      <c r="S87" s="664"/>
      <c r="T87" s="664"/>
      <c r="U87" s="919"/>
      <c r="V87" s="924"/>
      <c r="W87" s="664"/>
      <c r="X87" s="664"/>
      <c r="Y87" s="925"/>
      <c r="Z87" s="921"/>
      <c r="AA87" s="664"/>
      <c r="AB87" s="664"/>
      <c r="AC87" s="919"/>
      <c r="AD87" s="924"/>
      <c r="AE87" s="664"/>
      <c r="AF87" s="664"/>
      <c r="AG87" s="925"/>
      <c r="AH87" s="921"/>
      <c r="AI87" s="664"/>
      <c r="AJ87" s="664"/>
      <c r="AK87" s="919"/>
      <c r="AL87" s="924"/>
      <c r="AM87" s="664"/>
      <c r="AN87" s="664"/>
      <c r="AO87" s="925"/>
      <c r="AP87" s="921"/>
      <c r="AQ87" s="664"/>
      <c r="AR87" s="664"/>
      <c r="AS87" s="919"/>
      <c r="AT87" s="924"/>
      <c r="AU87" s="664"/>
      <c r="AV87" s="664"/>
      <c r="AW87" s="925"/>
      <c r="AX87" s="927">
        <f t="shared" ca="1" si="20"/>
        <v>0</v>
      </c>
      <c r="AY87" s="670" t="str">
        <f t="shared" ca="1" si="15"/>
        <v/>
      </c>
      <c r="AZ87" s="930" t="str">
        <f t="shared" si="16"/>
        <v/>
      </c>
      <c r="BA87" s="932">
        <f t="shared" ca="1" si="21"/>
        <v>0</v>
      </c>
      <c r="BB87" s="670" t="str">
        <f t="shared" ca="1" si="17"/>
        <v/>
      </c>
      <c r="BC87" s="935" t="str">
        <f t="shared" ca="1" si="18"/>
        <v/>
      </c>
      <c r="BD87" s="933"/>
      <c r="BE87" s="660">
        <f t="shared" ca="1" si="22"/>
        <v>0</v>
      </c>
      <c r="BF87" s="660">
        <f ca="1">IF(BF$23="Summary",SUM($BD87:BE87),0)</f>
        <v>0</v>
      </c>
      <c r="BG87" s="660">
        <f ca="1">IF(BG$23="Summary",SUM($BD87:BF87),0)</f>
        <v>0</v>
      </c>
      <c r="BH87" s="660">
        <f ca="1">IF(BH$23="Summary",SUM($BD87:BG87),0)</f>
        <v>0</v>
      </c>
      <c r="BI87" s="660">
        <f ca="1">IF(BI$23="Summary",SUM($BD87:BH87),0)</f>
        <v>0</v>
      </c>
      <c r="BJ87" s="660">
        <f ca="1">IF(BJ$23="Summary",SUM($BD87:BI87),0)</f>
        <v>0</v>
      </c>
      <c r="BK87" s="660">
        <f ca="1">IF(BK$23="Summary",SUM($BD87:BJ87),0)</f>
        <v>0</v>
      </c>
      <c r="BL87" s="660">
        <f ca="1">IF(BL$23="Summary",SUM($BD87:BK87),0)</f>
        <v>0</v>
      </c>
      <c r="BM87" s="660">
        <f ca="1">IF(BM$23="Summary",SUM($BD87:BL87),0)</f>
        <v>0</v>
      </c>
      <c r="BN87" s="660">
        <f ca="1">IF(BN$23="Summary",SUM($BD87:BM87),0)</f>
        <v>0</v>
      </c>
      <c r="BO87" s="660">
        <f ca="1">IF(BO$23="Summary",SUM($BD87:BN87),0)</f>
        <v>0</v>
      </c>
      <c r="BP87" s="660">
        <f ca="1">IF(BP$23="Summary",SUM($BD87:BO87),0)</f>
        <v>0</v>
      </c>
      <c r="BQ87" s="660">
        <f t="shared" ca="1" si="23"/>
        <v>0</v>
      </c>
      <c r="BR87" s="660">
        <f t="shared" ca="1" si="24"/>
        <v>0</v>
      </c>
      <c r="BS87" s="660">
        <f t="shared" ca="1" si="25"/>
        <v>0</v>
      </c>
      <c r="BT87" s="660">
        <f t="shared" ca="1" si="26"/>
        <v>0</v>
      </c>
      <c r="BU87" s="660">
        <f t="shared" ca="1" si="27"/>
        <v>0</v>
      </c>
      <c r="BV87" s="660">
        <f t="shared" ca="1" si="28"/>
        <v>0</v>
      </c>
      <c r="BW87" s="660">
        <f t="shared" ca="1" si="29"/>
        <v>0</v>
      </c>
      <c r="BX87" s="660">
        <f t="shared" ca="1" si="30"/>
        <v>0</v>
      </c>
      <c r="BY87" s="660">
        <f t="shared" ca="1" si="31"/>
        <v>0</v>
      </c>
      <c r="BZ87" s="660">
        <f t="shared" ca="1" si="32"/>
        <v>0</v>
      </c>
      <c r="CA87" s="660">
        <f t="shared" ca="1" si="33"/>
        <v>0</v>
      </c>
      <c r="CB87" s="660">
        <f t="shared" ca="1" si="34"/>
        <v>0</v>
      </c>
      <c r="CC87" s="660">
        <f t="shared" ca="1" si="35"/>
        <v>0</v>
      </c>
      <c r="CD87" s="660">
        <f t="shared" ca="1" si="36"/>
        <v>0</v>
      </c>
      <c r="CE87" s="660">
        <f t="shared" ca="1" si="37"/>
        <v>0</v>
      </c>
      <c r="CF87" s="660">
        <f t="shared" ca="1" si="38"/>
        <v>0</v>
      </c>
      <c r="CG87" s="660">
        <f t="shared" ca="1" si="39"/>
        <v>0</v>
      </c>
      <c r="CH87" s="660">
        <f t="shared" ca="1" si="40"/>
        <v>0</v>
      </c>
      <c r="CI87" s="660">
        <f t="shared" ca="1" si="41"/>
        <v>0</v>
      </c>
      <c r="CJ87" s="660">
        <f t="shared" ca="1" si="42"/>
        <v>0</v>
      </c>
      <c r="CK87" s="660">
        <f t="shared" ca="1" si="43"/>
        <v>0</v>
      </c>
      <c r="CL87" s="660">
        <f t="shared" ca="1" si="44"/>
        <v>0</v>
      </c>
      <c r="CM87" s="660">
        <f t="shared" ca="1" si="45"/>
        <v>0</v>
      </c>
      <c r="CN87" s="660">
        <f t="shared" ca="1" si="46"/>
        <v>0</v>
      </c>
      <c r="CO87" s="660">
        <f t="shared" ca="1" si="47"/>
        <v>0</v>
      </c>
      <c r="CP87" s="660">
        <f t="shared" ca="1" si="48"/>
        <v>0</v>
      </c>
      <c r="CQ87" s="660">
        <f t="shared" ca="1" si="49"/>
        <v>0</v>
      </c>
      <c r="CR87" s="660">
        <f t="shared" ca="1" si="50"/>
        <v>0</v>
      </c>
      <c r="CS87" s="660">
        <f t="shared" ca="1" si="51"/>
        <v>0</v>
      </c>
      <c r="CT87" s="660">
        <f t="shared" ca="1" si="52"/>
        <v>0</v>
      </c>
      <c r="CU87" s="660">
        <f t="shared" ca="1" si="53"/>
        <v>0</v>
      </c>
      <c r="CV87" s="660">
        <f t="shared" ca="1" si="54"/>
        <v>0</v>
      </c>
      <c r="CW87" s="660">
        <f t="shared" ca="1" si="55"/>
        <v>0</v>
      </c>
      <c r="CX87" s="143"/>
    </row>
    <row r="88" spans="2:102" x14ac:dyDescent="0.25">
      <c r="B88" s="2122"/>
      <c r="C88" s="227"/>
      <c r="D88" s="2917"/>
      <c r="E88" s="2918"/>
      <c r="F88" s="630"/>
      <c r="G88" s="2124"/>
      <c r="H88" s="2126">
        <v>0</v>
      </c>
      <c r="I88" s="665">
        <f t="shared" si="56"/>
        <v>0</v>
      </c>
      <c r="J88" s="2124"/>
      <c r="K88" s="2124"/>
      <c r="L88" s="2124"/>
      <c r="M88" s="2125"/>
      <c r="N88" s="924"/>
      <c r="O88" s="664"/>
      <c r="P88" s="664"/>
      <c r="Q88" s="925"/>
      <c r="R88" s="921"/>
      <c r="S88" s="664"/>
      <c r="T88" s="664"/>
      <c r="U88" s="919"/>
      <c r="V88" s="924"/>
      <c r="W88" s="664"/>
      <c r="X88" s="664"/>
      <c r="Y88" s="925"/>
      <c r="Z88" s="921"/>
      <c r="AA88" s="664"/>
      <c r="AB88" s="664"/>
      <c r="AC88" s="919"/>
      <c r="AD88" s="924"/>
      <c r="AE88" s="664"/>
      <c r="AF88" s="664"/>
      <c r="AG88" s="925"/>
      <c r="AH88" s="921"/>
      <c r="AI88" s="664"/>
      <c r="AJ88" s="664"/>
      <c r="AK88" s="919"/>
      <c r="AL88" s="924"/>
      <c r="AM88" s="664"/>
      <c r="AN88" s="664"/>
      <c r="AO88" s="925"/>
      <c r="AP88" s="921"/>
      <c r="AQ88" s="664"/>
      <c r="AR88" s="664"/>
      <c r="AS88" s="919"/>
      <c r="AT88" s="924"/>
      <c r="AU88" s="664"/>
      <c r="AV88" s="664"/>
      <c r="AW88" s="925"/>
      <c r="AX88" s="927">
        <f t="shared" ca="1" si="20"/>
        <v>0</v>
      </c>
      <c r="AY88" s="670" t="str">
        <f t="shared" ref="AY88:AY123" ca="1" si="57">IFERROR(AX88/G88,"")</f>
        <v/>
      </c>
      <c r="AZ88" s="930" t="str">
        <f t="shared" ref="AZ88:AZ123" si="58">IFERROR(IF(M88&lt;&gt;"",AX88/M88,IF(L88&lt;&gt;"",AX88/L88,IF(K88&lt;&gt;"",AX88/K88,IF(J88&lt;&gt;"",AX88/J88,"")))),"")</f>
        <v/>
      </c>
      <c r="BA88" s="932">
        <f t="shared" ca="1" si="21"/>
        <v>0</v>
      </c>
      <c r="BB88" s="670" t="str">
        <f t="shared" ref="BB88:BB123" ca="1" si="59">IFERROR(BA88/G88,"")</f>
        <v/>
      </c>
      <c r="BC88" s="935" t="str">
        <f t="shared" ref="BC88:BC123" ca="1" si="60">IFERROR(BA88/H88,"")</f>
        <v/>
      </c>
      <c r="BD88" s="933"/>
      <c r="BE88" s="660">
        <f t="shared" ca="1" si="22"/>
        <v>0</v>
      </c>
      <c r="BF88" s="660">
        <f ca="1">IF(BF$23="Summary",SUM($BD88:BE88),0)</f>
        <v>0</v>
      </c>
      <c r="BG88" s="660">
        <f ca="1">IF(BG$23="Summary",SUM($BD88:BF88),0)</f>
        <v>0</v>
      </c>
      <c r="BH88" s="660">
        <f ca="1">IF(BH$23="Summary",SUM($BD88:BG88),0)</f>
        <v>0</v>
      </c>
      <c r="BI88" s="660">
        <f ca="1">IF(BI$23="Summary",SUM($BD88:BH88),0)</f>
        <v>0</v>
      </c>
      <c r="BJ88" s="660">
        <f ca="1">IF(BJ$23="Summary",SUM($BD88:BI88),0)</f>
        <v>0</v>
      </c>
      <c r="BK88" s="660">
        <f ca="1">IF(BK$23="Summary",SUM($BD88:BJ88),0)</f>
        <v>0</v>
      </c>
      <c r="BL88" s="660">
        <f ca="1">IF(BL$23="Summary",SUM($BD88:BK88),0)</f>
        <v>0</v>
      </c>
      <c r="BM88" s="660">
        <f ca="1">IF(BM$23="Summary",SUM($BD88:BL88),0)</f>
        <v>0</v>
      </c>
      <c r="BN88" s="660">
        <f ca="1">IF(BN$23="Summary",SUM($BD88:BM88),0)</f>
        <v>0</v>
      </c>
      <c r="BO88" s="660">
        <f ca="1">IF(BO$23="Summary",SUM($BD88:BN88),0)</f>
        <v>0</v>
      </c>
      <c r="BP88" s="660">
        <f ca="1">IF(BP$23="Summary",SUM($BD88:BO88),0)</f>
        <v>0</v>
      </c>
      <c r="BQ88" s="660">
        <f t="shared" ca="1" si="23"/>
        <v>0</v>
      </c>
      <c r="BR88" s="660">
        <f t="shared" ca="1" si="24"/>
        <v>0</v>
      </c>
      <c r="BS88" s="660">
        <f t="shared" ca="1" si="25"/>
        <v>0</v>
      </c>
      <c r="BT88" s="660">
        <f t="shared" ca="1" si="26"/>
        <v>0</v>
      </c>
      <c r="BU88" s="660">
        <f t="shared" ca="1" si="27"/>
        <v>0</v>
      </c>
      <c r="BV88" s="660">
        <f t="shared" ca="1" si="28"/>
        <v>0</v>
      </c>
      <c r="BW88" s="660">
        <f t="shared" ca="1" si="29"/>
        <v>0</v>
      </c>
      <c r="BX88" s="660">
        <f t="shared" ca="1" si="30"/>
        <v>0</v>
      </c>
      <c r="BY88" s="660">
        <f t="shared" ca="1" si="31"/>
        <v>0</v>
      </c>
      <c r="BZ88" s="660">
        <f t="shared" ca="1" si="32"/>
        <v>0</v>
      </c>
      <c r="CA88" s="660">
        <f t="shared" ca="1" si="33"/>
        <v>0</v>
      </c>
      <c r="CB88" s="660">
        <f t="shared" ca="1" si="34"/>
        <v>0</v>
      </c>
      <c r="CC88" s="660">
        <f t="shared" ca="1" si="35"/>
        <v>0</v>
      </c>
      <c r="CD88" s="660">
        <f t="shared" ca="1" si="36"/>
        <v>0</v>
      </c>
      <c r="CE88" s="660">
        <f t="shared" ca="1" si="37"/>
        <v>0</v>
      </c>
      <c r="CF88" s="660">
        <f t="shared" ca="1" si="38"/>
        <v>0</v>
      </c>
      <c r="CG88" s="660">
        <f t="shared" ca="1" si="39"/>
        <v>0</v>
      </c>
      <c r="CH88" s="660">
        <f t="shared" ca="1" si="40"/>
        <v>0</v>
      </c>
      <c r="CI88" s="660">
        <f t="shared" ca="1" si="41"/>
        <v>0</v>
      </c>
      <c r="CJ88" s="660">
        <f t="shared" ca="1" si="42"/>
        <v>0</v>
      </c>
      <c r="CK88" s="660">
        <f t="shared" ca="1" si="43"/>
        <v>0</v>
      </c>
      <c r="CL88" s="660">
        <f t="shared" ca="1" si="44"/>
        <v>0</v>
      </c>
      <c r="CM88" s="660">
        <f t="shared" ca="1" si="45"/>
        <v>0</v>
      </c>
      <c r="CN88" s="660">
        <f t="shared" ca="1" si="46"/>
        <v>0</v>
      </c>
      <c r="CO88" s="660">
        <f t="shared" ca="1" si="47"/>
        <v>0</v>
      </c>
      <c r="CP88" s="660">
        <f t="shared" ca="1" si="48"/>
        <v>0</v>
      </c>
      <c r="CQ88" s="660">
        <f t="shared" ca="1" si="49"/>
        <v>0</v>
      </c>
      <c r="CR88" s="660">
        <f t="shared" ca="1" si="50"/>
        <v>0</v>
      </c>
      <c r="CS88" s="660">
        <f t="shared" ca="1" si="51"/>
        <v>0</v>
      </c>
      <c r="CT88" s="660">
        <f t="shared" ca="1" si="52"/>
        <v>0</v>
      </c>
      <c r="CU88" s="660">
        <f t="shared" ca="1" si="53"/>
        <v>0</v>
      </c>
      <c r="CV88" s="660">
        <f t="shared" ca="1" si="54"/>
        <v>0</v>
      </c>
      <c r="CW88" s="660">
        <f t="shared" ca="1" si="55"/>
        <v>0</v>
      </c>
      <c r="CX88" s="143"/>
    </row>
    <row r="89" spans="2:102" x14ac:dyDescent="0.25">
      <c r="B89" s="2122"/>
      <c r="C89" s="227"/>
      <c r="D89" s="2917"/>
      <c r="E89" s="2918"/>
      <c r="F89" s="630"/>
      <c r="G89" s="2124"/>
      <c r="H89" s="2126">
        <v>0</v>
      </c>
      <c r="I89" s="665">
        <f t="shared" si="56"/>
        <v>0</v>
      </c>
      <c r="J89" s="2124"/>
      <c r="K89" s="2124"/>
      <c r="L89" s="2124"/>
      <c r="M89" s="2125"/>
      <c r="N89" s="924"/>
      <c r="O89" s="664"/>
      <c r="P89" s="664"/>
      <c r="Q89" s="925"/>
      <c r="R89" s="921"/>
      <c r="S89" s="664"/>
      <c r="T89" s="664"/>
      <c r="U89" s="919"/>
      <c r="V89" s="924"/>
      <c r="W89" s="664"/>
      <c r="X89" s="664"/>
      <c r="Y89" s="925"/>
      <c r="Z89" s="921"/>
      <c r="AA89" s="664"/>
      <c r="AB89" s="664"/>
      <c r="AC89" s="919"/>
      <c r="AD89" s="924"/>
      <c r="AE89" s="664"/>
      <c r="AF89" s="664"/>
      <c r="AG89" s="925"/>
      <c r="AH89" s="921"/>
      <c r="AI89" s="664"/>
      <c r="AJ89" s="664"/>
      <c r="AK89" s="919"/>
      <c r="AL89" s="924"/>
      <c r="AM89" s="664"/>
      <c r="AN89" s="664"/>
      <c r="AO89" s="925"/>
      <c r="AP89" s="921"/>
      <c r="AQ89" s="664"/>
      <c r="AR89" s="664"/>
      <c r="AS89" s="919"/>
      <c r="AT89" s="924"/>
      <c r="AU89" s="664"/>
      <c r="AV89" s="664"/>
      <c r="AW89" s="925"/>
      <c r="AX89" s="927">
        <f t="shared" ref="AX89:AX123" ca="1" si="61">SUMIFS(BD89:CV89,$BD$23:$CV$23,"Summary")</f>
        <v>0</v>
      </c>
      <c r="AY89" s="670" t="str">
        <f t="shared" ca="1" si="57"/>
        <v/>
      </c>
      <c r="AZ89" s="930" t="str">
        <f t="shared" si="58"/>
        <v/>
      </c>
      <c r="BA89" s="932">
        <f t="shared" ref="BA89:BA123" ca="1" si="62">SUMIFS(BD89:CV89,$BD$23:$CV$23,"&gt;="&amp;$BD$14,$BD$23:$CV$23,"&lt;="&amp;$BE$14)</f>
        <v>0</v>
      </c>
      <c r="BB89" s="670" t="str">
        <f t="shared" ca="1" si="59"/>
        <v/>
      </c>
      <c r="BC89" s="935" t="str">
        <f t="shared" ca="1" si="60"/>
        <v/>
      </c>
      <c r="BD89" s="933"/>
      <c r="BE89" s="660">
        <f t="shared" ref="BE89:BE123" ca="1" si="63">IF(BE$23="Summary",BD89,0)</f>
        <v>0</v>
      </c>
      <c r="BF89" s="660">
        <f ca="1">IF(BF$23="Summary",SUM($BD89:BE89),0)</f>
        <v>0</v>
      </c>
      <c r="BG89" s="660">
        <f ca="1">IF(BG$23="Summary",SUM($BD89:BF89),0)</f>
        <v>0</v>
      </c>
      <c r="BH89" s="660">
        <f ca="1">IF(BH$23="Summary",SUM($BD89:BG89),0)</f>
        <v>0</v>
      </c>
      <c r="BI89" s="660">
        <f ca="1">IF(BI$23="Summary",SUM($BD89:BH89),0)</f>
        <v>0</v>
      </c>
      <c r="BJ89" s="660">
        <f ca="1">IF(BJ$23="Summary",SUM($BD89:BI89),0)</f>
        <v>0</v>
      </c>
      <c r="BK89" s="660">
        <f ca="1">IF(BK$23="Summary",SUM($BD89:BJ89),0)</f>
        <v>0</v>
      </c>
      <c r="BL89" s="660">
        <f ca="1">IF(BL$23="Summary",SUM($BD89:BK89),0)</f>
        <v>0</v>
      </c>
      <c r="BM89" s="660">
        <f ca="1">IF(BM$23="Summary",SUM($BD89:BL89),0)</f>
        <v>0</v>
      </c>
      <c r="BN89" s="660">
        <f ca="1">IF(BN$23="Summary",SUM($BD89:BM89),0)</f>
        <v>0</v>
      </c>
      <c r="BO89" s="660">
        <f ca="1">IF(BO$23="Summary",SUM($BD89:BN89),0)</f>
        <v>0</v>
      </c>
      <c r="BP89" s="660">
        <f ca="1">IF(BP$23="Summary",SUM($BD89:BO89),0)</f>
        <v>0</v>
      </c>
      <c r="BQ89" s="660">
        <f t="shared" ref="BQ89:BQ123" ca="1" si="64">IF(BQ$23="Summary",SUM(BE89:BP89),0)</f>
        <v>0</v>
      </c>
      <c r="BR89" s="660">
        <f t="shared" ref="BR89:BR123" ca="1" si="65">IF(BR$23="Summary",SUM(BF89:BQ89),0)</f>
        <v>0</v>
      </c>
      <c r="BS89" s="660">
        <f t="shared" ref="BS89:BS123" ca="1" si="66">IF(BS$23="Summary",SUM(BG89:BR89),0)</f>
        <v>0</v>
      </c>
      <c r="BT89" s="660">
        <f t="shared" ref="BT89:BT123" ca="1" si="67">IF(BT$23="Summary",SUM(BH89:BS89),0)</f>
        <v>0</v>
      </c>
      <c r="BU89" s="660">
        <f t="shared" ref="BU89:BU123" ca="1" si="68">IF(BU$23="Summary",SUM(BI89:BT89),0)</f>
        <v>0</v>
      </c>
      <c r="BV89" s="660">
        <f t="shared" ref="BV89:BV123" ca="1" si="69">IF(BV$23="Summary",SUM(BJ89:BU89),0)</f>
        <v>0</v>
      </c>
      <c r="BW89" s="660">
        <f t="shared" ref="BW89:BW123" ca="1" si="70">IF(BW$23="Summary",SUM(BK89:BV89),0)</f>
        <v>0</v>
      </c>
      <c r="BX89" s="660">
        <f t="shared" ref="BX89:BX123" ca="1" si="71">IF(BX$23="Summary",SUM(BL89:BW89),0)</f>
        <v>0</v>
      </c>
      <c r="BY89" s="660">
        <f t="shared" ref="BY89:BY123" ca="1" si="72">IF(BY$23="Summary",SUM(BM89:BX89),0)</f>
        <v>0</v>
      </c>
      <c r="BZ89" s="660">
        <f t="shared" ref="BZ89:BZ123" ca="1" si="73">IF(BZ$23="Summary",SUM(BN89:BY89),0)</f>
        <v>0</v>
      </c>
      <c r="CA89" s="660">
        <f t="shared" ref="CA89:CA123" ca="1" si="74">IF(CA$23="Summary",SUM(BO89:BZ89),0)</f>
        <v>0</v>
      </c>
      <c r="CB89" s="660">
        <f t="shared" ref="CB89:CB123" ca="1" si="75">IF(CB$23="Summary",SUM(BP89:CA89),0)</f>
        <v>0</v>
      </c>
      <c r="CC89" s="660">
        <f t="shared" ref="CC89:CC123" ca="1" si="76">IF(CC$23="Summary",SUM(BQ89:CB89),0)</f>
        <v>0</v>
      </c>
      <c r="CD89" s="660">
        <f t="shared" ref="CD89:CD123" ca="1" si="77">IF(CD$23="Summary",SUM(BR89:CC89),0)</f>
        <v>0</v>
      </c>
      <c r="CE89" s="660">
        <f t="shared" ref="CE89:CE123" ca="1" si="78">IF(CE$23="Summary",SUM(BS89:CD89),0)</f>
        <v>0</v>
      </c>
      <c r="CF89" s="660">
        <f t="shared" ref="CF89:CF123" ca="1" si="79">IF(CF$23="Summary",SUM(BT89:CE89),0)</f>
        <v>0</v>
      </c>
      <c r="CG89" s="660">
        <f t="shared" ref="CG89:CG123" ca="1" si="80">IF(CG$23="Summary",SUM(BU89:CF89),0)</f>
        <v>0</v>
      </c>
      <c r="CH89" s="660">
        <f t="shared" ref="CH89:CH123" ca="1" si="81">IF(CH$23="Summary",SUM(BV89:CG89),0)</f>
        <v>0</v>
      </c>
      <c r="CI89" s="660">
        <f t="shared" ref="CI89:CI123" ca="1" si="82">IF(CI$23="Summary",SUM(BW89:CH89),0)</f>
        <v>0</v>
      </c>
      <c r="CJ89" s="660">
        <f t="shared" ref="CJ89:CJ123" ca="1" si="83">IF(CJ$23="Summary",SUM(BX89:CI89),0)</f>
        <v>0</v>
      </c>
      <c r="CK89" s="660">
        <f t="shared" ref="CK89:CK123" ca="1" si="84">IF(CK$23="Summary",SUM(BY89:CJ89),0)</f>
        <v>0</v>
      </c>
      <c r="CL89" s="660">
        <f t="shared" ref="CL89:CL123" ca="1" si="85">IF(CL$23="Summary",SUM(BZ89:CK89),0)</f>
        <v>0</v>
      </c>
      <c r="CM89" s="660">
        <f t="shared" ref="CM89:CM123" ca="1" si="86">IF(CM$23="Summary",SUM(CA89:CL89),0)</f>
        <v>0</v>
      </c>
      <c r="CN89" s="660">
        <f t="shared" ref="CN89:CN123" ca="1" si="87">IF(CN$23="Summary",SUM(CB89:CM89),0)</f>
        <v>0</v>
      </c>
      <c r="CO89" s="660">
        <f t="shared" ref="CO89:CO123" ca="1" si="88">IF(CO$23="Summary",SUM(CC89:CN89),0)</f>
        <v>0</v>
      </c>
      <c r="CP89" s="660">
        <f t="shared" ref="CP89:CP123" ca="1" si="89">IF(CP$23="Summary",SUM(CD89:CO89),0)</f>
        <v>0</v>
      </c>
      <c r="CQ89" s="660">
        <f t="shared" ref="CQ89:CQ123" ca="1" si="90">IF(CQ$23="Summary",SUM(CE89:CP89),0)</f>
        <v>0</v>
      </c>
      <c r="CR89" s="660">
        <f t="shared" ref="CR89:CR123" ca="1" si="91">IF(CR$23="Summary",SUM(CF89:CQ89),0)</f>
        <v>0</v>
      </c>
      <c r="CS89" s="660">
        <f t="shared" ref="CS89:CS123" ca="1" si="92">IF(CS$23="Summary",SUM(CG89:CR89),0)</f>
        <v>0</v>
      </c>
      <c r="CT89" s="660">
        <f t="shared" ref="CT89:CT123" ca="1" si="93">IF(CT$23="Summary",SUM(CH89:CS89),0)</f>
        <v>0</v>
      </c>
      <c r="CU89" s="660">
        <f t="shared" ref="CU89:CU123" ca="1" si="94">IF(CU$23="Summary",SUM(CI89:CT89),0)</f>
        <v>0</v>
      </c>
      <c r="CV89" s="660">
        <f t="shared" ref="CV89:CV123" ca="1" si="95">IF(CV$23="Summary",SUM(CJ89:CU89),0)</f>
        <v>0</v>
      </c>
      <c r="CW89" s="660">
        <f t="shared" ref="CW89:CW123" ca="1" si="96">IF(CW$23="Summary",SUM(CK89:CV89),0)</f>
        <v>0</v>
      </c>
      <c r="CX89" s="143"/>
    </row>
    <row r="90" spans="2:102" x14ac:dyDescent="0.25">
      <c r="B90" s="2122"/>
      <c r="C90" s="227"/>
      <c r="D90" s="2917"/>
      <c r="E90" s="2918"/>
      <c r="F90" s="630"/>
      <c r="G90" s="2124"/>
      <c r="H90" s="2126">
        <v>0</v>
      </c>
      <c r="I90" s="665">
        <f t="shared" si="56"/>
        <v>0</v>
      </c>
      <c r="J90" s="2124"/>
      <c r="K90" s="2124"/>
      <c r="L90" s="2124"/>
      <c r="M90" s="2125"/>
      <c r="N90" s="924"/>
      <c r="O90" s="664"/>
      <c r="P90" s="664"/>
      <c r="Q90" s="925"/>
      <c r="R90" s="921"/>
      <c r="S90" s="664"/>
      <c r="T90" s="664"/>
      <c r="U90" s="919"/>
      <c r="V90" s="924"/>
      <c r="W90" s="664"/>
      <c r="X90" s="664"/>
      <c r="Y90" s="925"/>
      <c r="Z90" s="921"/>
      <c r="AA90" s="664"/>
      <c r="AB90" s="664"/>
      <c r="AC90" s="919"/>
      <c r="AD90" s="924"/>
      <c r="AE90" s="664"/>
      <c r="AF90" s="664"/>
      <c r="AG90" s="925"/>
      <c r="AH90" s="921"/>
      <c r="AI90" s="664"/>
      <c r="AJ90" s="664"/>
      <c r="AK90" s="919"/>
      <c r="AL90" s="924"/>
      <c r="AM90" s="664"/>
      <c r="AN90" s="664"/>
      <c r="AO90" s="925"/>
      <c r="AP90" s="921"/>
      <c r="AQ90" s="664"/>
      <c r="AR90" s="664"/>
      <c r="AS90" s="919"/>
      <c r="AT90" s="924"/>
      <c r="AU90" s="664"/>
      <c r="AV90" s="664"/>
      <c r="AW90" s="925"/>
      <c r="AX90" s="927">
        <f t="shared" ca="1" si="61"/>
        <v>0</v>
      </c>
      <c r="AY90" s="670" t="str">
        <f t="shared" ca="1" si="57"/>
        <v/>
      </c>
      <c r="AZ90" s="930" t="str">
        <f t="shared" si="58"/>
        <v/>
      </c>
      <c r="BA90" s="932">
        <f t="shared" ca="1" si="62"/>
        <v>0</v>
      </c>
      <c r="BB90" s="670" t="str">
        <f t="shared" ca="1" si="59"/>
        <v/>
      </c>
      <c r="BC90" s="935" t="str">
        <f t="shared" ca="1" si="60"/>
        <v/>
      </c>
      <c r="BD90" s="933"/>
      <c r="BE90" s="660">
        <f t="shared" ca="1" si="63"/>
        <v>0</v>
      </c>
      <c r="BF90" s="660">
        <f ca="1">IF(BF$23="Summary",SUM($BD90:BE90),0)</f>
        <v>0</v>
      </c>
      <c r="BG90" s="660">
        <f ca="1">IF(BG$23="Summary",SUM($BD90:BF90),0)</f>
        <v>0</v>
      </c>
      <c r="BH90" s="660">
        <f ca="1">IF(BH$23="Summary",SUM($BD90:BG90),0)</f>
        <v>0</v>
      </c>
      <c r="BI90" s="660">
        <f ca="1">IF(BI$23="Summary",SUM($BD90:BH90),0)</f>
        <v>0</v>
      </c>
      <c r="BJ90" s="660">
        <f ca="1">IF(BJ$23="Summary",SUM($BD90:BI90),0)</f>
        <v>0</v>
      </c>
      <c r="BK90" s="660">
        <f ca="1">IF(BK$23="Summary",SUM($BD90:BJ90),0)</f>
        <v>0</v>
      </c>
      <c r="BL90" s="660">
        <f ca="1">IF(BL$23="Summary",SUM($BD90:BK90),0)</f>
        <v>0</v>
      </c>
      <c r="BM90" s="660">
        <f ca="1">IF(BM$23="Summary",SUM($BD90:BL90),0)</f>
        <v>0</v>
      </c>
      <c r="BN90" s="660">
        <f ca="1">IF(BN$23="Summary",SUM($BD90:BM90),0)</f>
        <v>0</v>
      </c>
      <c r="BO90" s="660">
        <f ca="1">IF(BO$23="Summary",SUM($BD90:BN90),0)</f>
        <v>0</v>
      </c>
      <c r="BP90" s="660">
        <f ca="1">IF(BP$23="Summary",SUM($BD90:BO90),0)</f>
        <v>0</v>
      </c>
      <c r="BQ90" s="660">
        <f t="shared" ca="1" si="64"/>
        <v>0</v>
      </c>
      <c r="BR90" s="660">
        <f t="shared" ca="1" si="65"/>
        <v>0</v>
      </c>
      <c r="BS90" s="660">
        <f t="shared" ca="1" si="66"/>
        <v>0</v>
      </c>
      <c r="BT90" s="660">
        <f t="shared" ca="1" si="67"/>
        <v>0</v>
      </c>
      <c r="BU90" s="660">
        <f t="shared" ca="1" si="68"/>
        <v>0</v>
      </c>
      <c r="BV90" s="660">
        <f t="shared" ca="1" si="69"/>
        <v>0</v>
      </c>
      <c r="BW90" s="660">
        <f t="shared" ca="1" si="70"/>
        <v>0</v>
      </c>
      <c r="BX90" s="660">
        <f t="shared" ca="1" si="71"/>
        <v>0</v>
      </c>
      <c r="BY90" s="660">
        <f t="shared" ca="1" si="72"/>
        <v>0</v>
      </c>
      <c r="BZ90" s="660">
        <f t="shared" ca="1" si="73"/>
        <v>0</v>
      </c>
      <c r="CA90" s="660">
        <f t="shared" ca="1" si="74"/>
        <v>0</v>
      </c>
      <c r="CB90" s="660">
        <f t="shared" ca="1" si="75"/>
        <v>0</v>
      </c>
      <c r="CC90" s="660">
        <f t="shared" ca="1" si="76"/>
        <v>0</v>
      </c>
      <c r="CD90" s="660">
        <f t="shared" ca="1" si="77"/>
        <v>0</v>
      </c>
      <c r="CE90" s="660">
        <f t="shared" ca="1" si="78"/>
        <v>0</v>
      </c>
      <c r="CF90" s="660">
        <f t="shared" ca="1" si="79"/>
        <v>0</v>
      </c>
      <c r="CG90" s="660">
        <f t="shared" ca="1" si="80"/>
        <v>0</v>
      </c>
      <c r="CH90" s="660">
        <f t="shared" ca="1" si="81"/>
        <v>0</v>
      </c>
      <c r="CI90" s="660">
        <f t="shared" ca="1" si="82"/>
        <v>0</v>
      </c>
      <c r="CJ90" s="660">
        <f t="shared" ca="1" si="83"/>
        <v>0</v>
      </c>
      <c r="CK90" s="660">
        <f t="shared" ca="1" si="84"/>
        <v>0</v>
      </c>
      <c r="CL90" s="660">
        <f t="shared" ca="1" si="85"/>
        <v>0</v>
      </c>
      <c r="CM90" s="660">
        <f t="shared" ca="1" si="86"/>
        <v>0</v>
      </c>
      <c r="CN90" s="660">
        <f t="shared" ca="1" si="87"/>
        <v>0</v>
      </c>
      <c r="CO90" s="660">
        <f t="shared" ca="1" si="88"/>
        <v>0</v>
      </c>
      <c r="CP90" s="660">
        <f t="shared" ca="1" si="89"/>
        <v>0</v>
      </c>
      <c r="CQ90" s="660">
        <f t="shared" ca="1" si="90"/>
        <v>0</v>
      </c>
      <c r="CR90" s="660">
        <f t="shared" ca="1" si="91"/>
        <v>0</v>
      </c>
      <c r="CS90" s="660">
        <f t="shared" ca="1" si="92"/>
        <v>0</v>
      </c>
      <c r="CT90" s="660">
        <f t="shared" ca="1" si="93"/>
        <v>0</v>
      </c>
      <c r="CU90" s="660">
        <f t="shared" ca="1" si="94"/>
        <v>0</v>
      </c>
      <c r="CV90" s="660">
        <f t="shared" ca="1" si="95"/>
        <v>0</v>
      </c>
      <c r="CW90" s="660">
        <f t="shared" ca="1" si="96"/>
        <v>0</v>
      </c>
      <c r="CX90" s="143"/>
    </row>
    <row r="91" spans="2:102" x14ac:dyDescent="0.25">
      <c r="B91" s="2122"/>
      <c r="C91" s="227"/>
      <c r="D91" s="2917"/>
      <c r="E91" s="2918"/>
      <c r="F91" s="630"/>
      <c r="G91" s="2124"/>
      <c r="H91" s="2126">
        <v>0</v>
      </c>
      <c r="I91" s="665">
        <f t="shared" si="56"/>
        <v>0</v>
      </c>
      <c r="J91" s="2124"/>
      <c r="K91" s="2124"/>
      <c r="L91" s="2124"/>
      <c r="M91" s="2125"/>
      <c r="N91" s="924"/>
      <c r="O91" s="664"/>
      <c r="P91" s="664"/>
      <c r="Q91" s="925"/>
      <c r="R91" s="921"/>
      <c r="S91" s="664"/>
      <c r="T91" s="664"/>
      <c r="U91" s="919"/>
      <c r="V91" s="924"/>
      <c r="W91" s="664"/>
      <c r="X91" s="664"/>
      <c r="Y91" s="925"/>
      <c r="Z91" s="921"/>
      <c r="AA91" s="664"/>
      <c r="AB91" s="664"/>
      <c r="AC91" s="919"/>
      <c r="AD91" s="924"/>
      <c r="AE91" s="664"/>
      <c r="AF91" s="664"/>
      <c r="AG91" s="925"/>
      <c r="AH91" s="921"/>
      <c r="AI91" s="664"/>
      <c r="AJ91" s="664"/>
      <c r="AK91" s="919"/>
      <c r="AL91" s="924"/>
      <c r="AM91" s="664"/>
      <c r="AN91" s="664"/>
      <c r="AO91" s="925"/>
      <c r="AP91" s="921"/>
      <c r="AQ91" s="664"/>
      <c r="AR91" s="664"/>
      <c r="AS91" s="919"/>
      <c r="AT91" s="924"/>
      <c r="AU91" s="664"/>
      <c r="AV91" s="664"/>
      <c r="AW91" s="925"/>
      <c r="AX91" s="927">
        <f t="shared" ca="1" si="61"/>
        <v>0</v>
      </c>
      <c r="AY91" s="670" t="str">
        <f t="shared" ca="1" si="57"/>
        <v/>
      </c>
      <c r="AZ91" s="930" t="str">
        <f t="shared" si="58"/>
        <v/>
      </c>
      <c r="BA91" s="932">
        <f t="shared" ca="1" si="62"/>
        <v>0</v>
      </c>
      <c r="BB91" s="670" t="str">
        <f t="shared" ca="1" si="59"/>
        <v/>
      </c>
      <c r="BC91" s="935" t="str">
        <f t="shared" ca="1" si="60"/>
        <v/>
      </c>
      <c r="BD91" s="933"/>
      <c r="BE91" s="660">
        <f t="shared" ca="1" si="63"/>
        <v>0</v>
      </c>
      <c r="BF91" s="660">
        <f ca="1">IF(BF$23="Summary",SUM($BD91:BE91),0)</f>
        <v>0</v>
      </c>
      <c r="BG91" s="660">
        <f ca="1">IF(BG$23="Summary",SUM($BD91:BF91),0)</f>
        <v>0</v>
      </c>
      <c r="BH91" s="660">
        <f ca="1">IF(BH$23="Summary",SUM($BD91:BG91),0)</f>
        <v>0</v>
      </c>
      <c r="BI91" s="660">
        <f ca="1">IF(BI$23="Summary",SUM($BD91:BH91),0)</f>
        <v>0</v>
      </c>
      <c r="BJ91" s="660">
        <f ca="1">IF(BJ$23="Summary",SUM($BD91:BI91),0)</f>
        <v>0</v>
      </c>
      <c r="BK91" s="660">
        <f ca="1">IF(BK$23="Summary",SUM($BD91:BJ91),0)</f>
        <v>0</v>
      </c>
      <c r="BL91" s="660">
        <f ca="1">IF(BL$23="Summary",SUM($BD91:BK91),0)</f>
        <v>0</v>
      </c>
      <c r="BM91" s="660">
        <f ca="1">IF(BM$23="Summary",SUM($BD91:BL91),0)</f>
        <v>0</v>
      </c>
      <c r="BN91" s="660">
        <f ca="1">IF(BN$23="Summary",SUM($BD91:BM91),0)</f>
        <v>0</v>
      </c>
      <c r="BO91" s="660">
        <f ca="1">IF(BO$23="Summary",SUM($BD91:BN91),0)</f>
        <v>0</v>
      </c>
      <c r="BP91" s="660">
        <f ca="1">IF(BP$23="Summary",SUM($BD91:BO91),0)</f>
        <v>0</v>
      </c>
      <c r="BQ91" s="660">
        <f t="shared" ca="1" si="64"/>
        <v>0</v>
      </c>
      <c r="BR91" s="660">
        <f t="shared" ca="1" si="65"/>
        <v>0</v>
      </c>
      <c r="BS91" s="660">
        <f t="shared" ca="1" si="66"/>
        <v>0</v>
      </c>
      <c r="BT91" s="660">
        <f t="shared" ca="1" si="67"/>
        <v>0</v>
      </c>
      <c r="BU91" s="660">
        <f t="shared" ca="1" si="68"/>
        <v>0</v>
      </c>
      <c r="BV91" s="660">
        <f t="shared" ca="1" si="69"/>
        <v>0</v>
      </c>
      <c r="BW91" s="660">
        <f t="shared" ca="1" si="70"/>
        <v>0</v>
      </c>
      <c r="BX91" s="660">
        <f t="shared" ca="1" si="71"/>
        <v>0</v>
      </c>
      <c r="BY91" s="660">
        <f t="shared" ca="1" si="72"/>
        <v>0</v>
      </c>
      <c r="BZ91" s="660">
        <f t="shared" ca="1" si="73"/>
        <v>0</v>
      </c>
      <c r="CA91" s="660">
        <f t="shared" ca="1" si="74"/>
        <v>0</v>
      </c>
      <c r="CB91" s="660">
        <f t="shared" ca="1" si="75"/>
        <v>0</v>
      </c>
      <c r="CC91" s="660">
        <f t="shared" ca="1" si="76"/>
        <v>0</v>
      </c>
      <c r="CD91" s="660">
        <f t="shared" ca="1" si="77"/>
        <v>0</v>
      </c>
      <c r="CE91" s="660">
        <f t="shared" ca="1" si="78"/>
        <v>0</v>
      </c>
      <c r="CF91" s="660">
        <f t="shared" ca="1" si="79"/>
        <v>0</v>
      </c>
      <c r="CG91" s="660">
        <f t="shared" ca="1" si="80"/>
        <v>0</v>
      </c>
      <c r="CH91" s="660">
        <f t="shared" ca="1" si="81"/>
        <v>0</v>
      </c>
      <c r="CI91" s="660">
        <f t="shared" ca="1" si="82"/>
        <v>0</v>
      </c>
      <c r="CJ91" s="660">
        <f t="shared" ca="1" si="83"/>
        <v>0</v>
      </c>
      <c r="CK91" s="660">
        <f t="shared" ca="1" si="84"/>
        <v>0</v>
      </c>
      <c r="CL91" s="660">
        <f t="shared" ca="1" si="85"/>
        <v>0</v>
      </c>
      <c r="CM91" s="660">
        <f t="shared" ca="1" si="86"/>
        <v>0</v>
      </c>
      <c r="CN91" s="660">
        <f t="shared" ca="1" si="87"/>
        <v>0</v>
      </c>
      <c r="CO91" s="660">
        <f t="shared" ca="1" si="88"/>
        <v>0</v>
      </c>
      <c r="CP91" s="660">
        <f t="shared" ca="1" si="89"/>
        <v>0</v>
      </c>
      <c r="CQ91" s="660">
        <f t="shared" ca="1" si="90"/>
        <v>0</v>
      </c>
      <c r="CR91" s="660">
        <f t="shared" ca="1" si="91"/>
        <v>0</v>
      </c>
      <c r="CS91" s="660">
        <f t="shared" ca="1" si="92"/>
        <v>0</v>
      </c>
      <c r="CT91" s="660">
        <f t="shared" ca="1" si="93"/>
        <v>0</v>
      </c>
      <c r="CU91" s="660">
        <f t="shared" ca="1" si="94"/>
        <v>0</v>
      </c>
      <c r="CV91" s="660">
        <f t="shared" ca="1" si="95"/>
        <v>0</v>
      </c>
      <c r="CW91" s="660">
        <f t="shared" ca="1" si="96"/>
        <v>0</v>
      </c>
      <c r="CX91" s="143"/>
    </row>
    <row r="92" spans="2:102" x14ac:dyDescent="0.25">
      <c r="B92" s="2122"/>
      <c r="C92" s="227"/>
      <c r="D92" s="2917"/>
      <c r="E92" s="2918"/>
      <c r="F92" s="630"/>
      <c r="G92" s="2124"/>
      <c r="H92" s="2126">
        <v>0</v>
      </c>
      <c r="I92" s="665">
        <f t="shared" si="56"/>
        <v>0</v>
      </c>
      <c r="J92" s="2124"/>
      <c r="K92" s="2124"/>
      <c r="L92" s="2124"/>
      <c r="M92" s="2125"/>
      <c r="N92" s="924"/>
      <c r="O92" s="664"/>
      <c r="P92" s="664"/>
      <c r="Q92" s="925"/>
      <c r="R92" s="921"/>
      <c r="S92" s="664"/>
      <c r="T92" s="664"/>
      <c r="U92" s="919"/>
      <c r="V92" s="924"/>
      <c r="W92" s="664"/>
      <c r="X92" s="664"/>
      <c r="Y92" s="925"/>
      <c r="Z92" s="921"/>
      <c r="AA92" s="664"/>
      <c r="AB92" s="664"/>
      <c r="AC92" s="919"/>
      <c r="AD92" s="924"/>
      <c r="AE92" s="664"/>
      <c r="AF92" s="664"/>
      <c r="AG92" s="925"/>
      <c r="AH92" s="921"/>
      <c r="AI92" s="664"/>
      <c r="AJ92" s="664"/>
      <c r="AK92" s="919"/>
      <c r="AL92" s="924"/>
      <c r="AM92" s="664"/>
      <c r="AN92" s="664"/>
      <c r="AO92" s="925"/>
      <c r="AP92" s="921"/>
      <c r="AQ92" s="664"/>
      <c r="AR92" s="664"/>
      <c r="AS92" s="919"/>
      <c r="AT92" s="924"/>
      <c r="AU92" s="664"/>
      <c r="AV92" s="664"/>
      <c r="AW92" s="925"/>
      <c r="AX92" s="927">
        <f t="shared" ca="1" si="61"/>
        <v>0</v>
      </c>
      <c r="AY92" s="670" t="str">
        <f t="shared" ca="1" si="57"/>
        <v/>
      </c>
      <c r="AZ92" s="930" t="str">
        <f t="shared" si="58"/>
        <v/>
      </c>
      <c r="BA92" s="932">
        <f t="shared" ca="1" si="62"/>
        <v>0</v>
      </c>
      <c r="BB92" s="670" t="str">
        <f t="shared" ca="1" si="59"/>
        <v/>
      </c>
      <c r="BC92" s="935" t="str">
        <f t="shared" ca="1" si="60"/>
        <v/>
      </c>
      <c r="BD92" s="933"/>
      <c r="BE92" s="660">
        <f t="shared" ca="1" si="63"/>
        <v>0</v>
      </c>
      <c r="BF92" s="660">
        <f ca="1">IF(BF$23="Summary",SUM($BD92:BE92),0)</f>
        <v>0</v>
      </c>
      <c r="BG92" s="660">
        <f ca="1">IF(BG$23="Summary",SUM($BD92:BF92),0)</f>
        <v>0</v>
      </c>
      <c r="BH92" s="660">
        <f ca="1">IF(BH$23="Summary",SUM($BD92:BG92),0)</f>
        <v>0</v>
      </c>
      <c r="BI92" s="660">
        <f ca="1">IF(BI$23="Summary",SUM($BD92:BH92),0)</f>
        <v>0</v>
      </c>
      <c r="BJ92" s="660">
        <f ca="1">IF(BJ$23="Summary",SUM($BD92:BI92),0)</f>
        <v>0</v>
      </c>
      <c r="BK92" s="660">
        <f ca="1">IF(BK$23="Summary",SUM($BD92:BJ92),0)</f>
        <v>0</v>
      </c>
      <c r="BL92" s="660">
        <f ca="1">IF(BL$23="Summary",SUM($BD92:BK92),0)</f>
        <v>0</v>
      </c>
      <c r="BM92" s="660">
        <f ca="1">IF(BM$23="Summary",SUM($BD92:BL92),0)</f>
        <v>0</v>
      </c>
      <c r="BN92" s="660">
        <f ca="1">IF(BN$23="Summary",SUM($BD92:BM92),0)</f>
        <v>0</v>
      </c>
      <c r="BO92" s="660">
        <f ca="1">IF(BO$23="Summary",SUM($BD92:BN92),0)</f>
        <v>0</v>
      </c>
      <c r="BP92" s="660">
        <f ca="1">IF(BP$23="Summary",SUM($BD92:BO92),0)</f>
        <v>0</v>
      </c>
      <c r="BQ92" s="660">
        <f t="shared" ca="1" si="64"/>
        <v>0</v>
      </c>
      <c r="BR92" s="660">
        <f t="shared" ca="1" si="65"/>
        <v>0</v>
      </c>
      <c r="BS92" s="660">
        <f t="shared" ca="1" si="66"/>
        <v>0</v>
      </c>
      <c r="BT92" s="660">
        <f t="shared" ca="1" si="67"/>
        <v>0</v>
      </c>
      <c r="BU92" s="660">
        <f t="shared" ca="1" si="68"/>
        <v>0</v>
      </c>
      <c r="BV92" s="660">
        <f t="shared" ca="1" si="69"/>
        <v>0</v>
      </c>
      <c r="BW92" s="660">
        <f t="shared" ca="1" si="70"/>
        <v>0</v>
      </c>
      <c r="BX92" s="660">
        <f t="shared" ca="1" si="71"/>
        <v>0</v>
      </c>
      <c r="BY92" s="660">
        <f t="shared" ca="1" si="72"/>
        <v>0</v>
      </c>
      <c r="BZ92" s="660">
        <f t="shared" ca="1" si="73"/>
        <v>0</v>
      </c>
      <c r="CA92" s="660">
        <f t="shared" ca="1" si="74"/>
        <v>0</v>
      </c>
      <c r="CB92" s="660">
        <f t="shared" ca="1" si="75"/>
        <v>0</v>
      </c>
      <c r="CC92" s="660">
        <f t="shared" ca="1" si="76"/>
        <v>0</v>
      </c>
      <c r="CD92" s="660">
        <f t="shared" ca="1" si="77"/>
        <v>0</v>
      </c>
      <c r="CE92" s="660">
        <f t="shared" ca="1" si="78"/>
        <v>0</v>
      </c>
      <c r="CF92" s="660">
        <f t="shared" ca="1" si="79"/>
        <v>0</v>
      </c>
      <c r="CG92" s="660">
        <f t="shared" ca="1" si="80"/>
        <v>0</v>
      </c>
      <c r="CH92" s="660">
        <f t="shared" ca="1" si="81"/>
        <v>0</v>
      </c>
      <c r="CI92" s="660">
        <f t="shared" ca="1" si="82"/>
        <v>0</v>
      </c>
      <c r="CJ92" s="660">
        <f t="shared" ca="1" si="83"/>
        <v>0</v>
      </c>
      <c r="CK92" s="660">
        <f t="shared" ca="1" si="84"/>
        <v>0</v>
      </c>
      <c r="CL92" s="660">
        <f t="shared" ca="1" si="85"/>
        <v>0</v>
      </c>
      <c r="CM92" s="660">
        <f t="shared" ca="1" si="86"/>
        <v>0</v>
      </c>
      <c r="CN92" s="660">
        <f t="shared" ca="1" si="87"/>
        <v>0</v>
      </c>
      <c r="CO92" s="660">
        <f t="shared" ca="1" si="88"/>
        <v>0</v>
      </c>
      <c r="CP92" s="660">
        <f t="shared" ca="1" si="89"/>
        <v>0</v>
      </c>
      <c r="CQ92" s="660">
        <f t="shared" ca="1" si="90"/>
        <v>0</v>
      </c>
      <c r="CR92" s="660">
        <f t="shared" ca="1" si="91"/>
        <v>0</v>
      </c>
      <c r="CS92" s="660">
        <f t="shared" ca="1" si="92"/>
        <v>0</v>
      </c>
      <c r="CT92" s="660">
        <f t="shared" ca="1" si="93"/>
        <v>0</v>
      </c>
      <c r="CU92" s="660">
        <f t="shared" ca="1" si="94"/>
        <v>0</v>
      </c>
      <c r="CV92" s="660">
        <f t="shared" ca="1" si="95"/>
        <v>0</v>
      </c>
      <c r="CW92" s="660">
        <f t="shared" ca="1" si="96"/>
        <v>0</v>
      </c>
      <c r="CX92" s="143"/>
    </row>
    <row r="93" spans="2:102" x14ac:dyDescent="0.25">
      <c r="B93" s="2122"/>
      <c r="C93" s="227"/>
      <c r="D93" s="2917"/>
      <c r="E93" s="2918"/>
      <c r="F93" s="630"/>
      <c r="G93" s="2124"/>
      <c r="H93" s="2126">
        <v>0</v>
      </c>
      <c r="I93" s="665">
        <f t="shared" ref="I93:I123" si="97">IF(ISERROR(1-(H93/G93)),0,1-(H93/G93))</f>
        <v>0</v>
      </c>
      <c r="J93" s="2124"/>
      <c r="K93" s="2124"/>
      <c r="L93" s="2124"/>
      <c r="M93" s="2125"/>
      <c r="N93" s="924"/>
      <c r="O93" s="664"/>
      <c r="P93" s="664"/>
      <c r="Q93" s="925"/>
      <c r="R93" s="921"/>
      <c r="S93" s="664"/>
      <c r="T93" s="664"/>
      <c r="U93" s="919"/>
      <c r="V93" s="924"/>
      <c r="W93" s="664"/>
      <c r="X93" s="664"/>
      <c r="Y93" s="925"/>
      <c r="Z93" s="921"/>
      <c r="AA93" s="664"/>
      <c r="AB93" s="664"/>
      <c r="AC93" s="919"/>
      <c r="AD93" s="924"/>
      <c r="AE93" s="664"/>
      <c r="AF93" s="664"/>
      <c r="AG93" s="925"/>
      <c r="AH93" s="921"/>
      <c r="AI93" s="664"/>
      <c r="AJ93" s="664"/>
      <c r="AK93" s="919"/>
      <c r="AL93" s="924"/>
      <c r="AM93" s="664"/>
      <c r="AN93" s="664"/>
      <c r="AO93" s="925"/>
      <c r="AP93" s="921"/>
      <c r="AQ93" s="664"/>
      <c r="AR93" s="664"/>
      <c r="AS93" s="919"/>
      <c r="AT93" s="924"/>
      <c r="AU93" s="664"/>
      <c r="AV93" s="664"/>
      <c r="AW93" s="925"/>
      <c r="AX93" s="927">
        <f t="shared" ca="1" si="61"/>
        <v>0</v>
      </c>
      <c r="AY93" s="670" t="str">
        <f t="shared" ca="1" si="57"/>
        <v/>
      </c>
      <c r="AZ93" s="930" t="str">
        <f t="shared" si="58"/>
        <v/>
      </c>
      <c r="BA93" s="932">
        <f t="shared" ca="1" si="62"/>
        <v>0</v>
      </c>
      <c r="BB93" s="670" t="str">
        <f t="shared" ca="1" si="59"/>
        <v/>
      </c>
      <c r="BC93" s="935" t="str">
        <f t="shared" ca="1" si="60"/>
        <v/>
      </c>
      <c r="BD93" s="933"/>
      <c r="BE93" s="660">
        <f t="shared" ca="1" si="63"/>
        <v>0</v>
      </c>
      <c r="BF93" s="660">
        <f ca="1">IF(BF$23="Summary",SUM($BD93:BE93),0)</f>
        <v>0</v>
      </c>
      <c r="BG93" s="660">
        <f ca="1">IF(BG$23="Summary",SUM($BD93:BF93),0)</f>
        <v>0</v>
      </c>
      <c r="BH93" s="660">
        <f ca="1">IF(BH$23="Summary",SUM($BD93:BG93),0)</f>
        <v>0</v>
      </c>
      <c r="BI93" s="660">
        <f ca="1">IF(BI$23="Summary",SUM($BD93:BH93),0)</f>
        <v>0</v>
      </c>
      <c r="BJ93" s="660">
        <f ca="1">IF(BJ$23="Summary",SUM($BD93:BI93),0)</f>
        <v>0</v>
      </c>
      <c r="BK93" s="660">
        <f ca="1">IF(BK$23="Summary",SUM($BD93:BJ93),0)</f>
        <v>0</v>
      </c>
      <c r="BL93" s="660">
        <f ca="1">IF(BL$23="Summary",SUM($BD93:BK93),0)</f>
        <v>0</v>
      </c>
      <c r="BM93" s="660">
        <f ca="1">IF(BM$23="Summary",SUM($BD93:BL93),0)</f>
        <v>0</v>
      </c>
      <c r="BN93" s="660">
        <f ca="1">IF(BN$23="Summary",SUM($BD93:BM93),0)</f>
        <v>0</v>
      </c>
      <c r="BO93" s="660">
        <f ca="1">IF(BO$23="Summary",SUM($BD93:BN93),0)</f>
        <v>0</v>
      </c>
      <c r="BP93" s="660">
        <f ca="1">IF(BP$23="Summary",SUM($BD93:BO93),0)</f>
        <v>0</v>
      </c>
      <c r="BQ93" s="660">
        <f t="shared" ca="1" si="64"/>
        <v>0</v>
      </c>
      <c r="BR93" s="660">
        <f t="shared" ca="1" si="65"/>
        <v>0</v>
      </c>
      <c r="BS93" s="660">
        <f t="shared" ca="1" si="66"/>
        <v>0</v>
      </c>
      <c r="BT93" s="660">
        <f t="shared" ca="1" si="67"/>
        <v>0</v>
      </c>
      <c r="BU93" s="660">
        <f t="shared" ca="1" si="68"/>
        <v>0</v>
      </c>
      <c r="BV93" s="660">
        <f t="shared" ca="1" si="69"/>
        <v>0</v>
      </c>
      <c r="BW93" s="660">
        <f t="shared" ca="1" si="70"/>
        <v>0</v>
      </c>
      <c r="BX93" s="660">
        <f t="shared" ca="1" si="71"/>
        <v>0</v>
      </c>
      <c r="BY93" s="660">
        <f t="shared" ca="1" si="72"/>
        <v>0</v>
      </c>
      <c r="BZ93" s="660">
        <f t="shared" ca="1" si="73"/>
        <v>0</v>
      </c>
      <c r="CA93" s="660">
        <f t="shared" ca="1" si="74"/>
        <v>0</v>
      </c>
      <c r="CB93" s="660">
        <f t="shared" ca="1" si="75"/>
        <v>0</v>
      </c>
      <c r="CC93" s="660">
        <f t="shared" ca="1" si="76"/>
        <v>0</v>
      </c>
      <c r="CD93" s="660">
        <f t="shared" ca="1" si="77"/>
        <v>0</v>
      </c>
      <c r="CE93" s="660">
        <f t="shared" ca="1" si="78"/>
        <v>0</v>
      </c>
      <c r="CF93" s="660">
        <f t="shared" ca="1" si="79"/>
        <v>0</v>
      </c>
      <c r="CG93" s="660">
        <f t="shared" ca="1" si="80"/>
        <v>0</v>
      </c>
      <c r="CH93" s="660">
        <f t="shared" ca="1" si="81"/>
        <v>0</v>
      </c>
      <c r="CI93" s="660">
        <f t="shared" ca="1" si="82"/>
        <v>0</v>
      </c>
      <c r="CJ93" s="660">
        <f t="shared" ca="1" si="83"/>
        <v>0</v>
      </c>
      <c r="CK93" s="660">
        <f t="shared" ca="1" si="84"/>
        <v>0</v>
      </c>
      <c r="CL93" s="660">
        <f t="shared" ca="1" si="85"/>
        <v>0</v>
      </c>
      <c r="CM93" s="660">
        <f t="shared" ca="1" si="86"/>
        <v>0</v>
      </c>
      <c r="CN93" s="660">
        <f t="shared" ca="1" si="87"/>
        <v>0</v>
      </c>
      <c r="CO93" s="660">
        <f t="shared" ca="1" si="88"/>
        <v>0</v>
      </c>
      <c r="CP93" s="660">
        <f t="shared" ca="1" si="89"/>
        <v>0</v>
      </c>
      <c r="CQ93" s="660">
        <f t="shared" ca="1" si="90"/>
        <v>0</v>
      </c>
      <c r="CR93" s="660">
        <f t="shared" ca="1" si="91"/>
        <v>0</v>
      </c>
      <c r="CS93" s="660">
        <f t="shared" ca="1" si="92"/>
        <v>0</v>
      </c>
      <c r="CT93" s="660">
        <f t="shared" ca="1" si="93"/>
        <v>0</v>
      </c>
      <c r="CU93" s="660">
        <f t="shared" ca="1" si="94"/>
        <v>0</v>
      </c>
      <c r="CV93" s="660">
        <f t="shared" ca="1" si="95"/>
        <v>0</v>
      </c>
      <c r="CW93" s="660">
        <f t="shared" ca="1" si="96"/>
        <v>0</v>
      </c>
      <c r="CX93" s="143"/>
    </row>
    <row r="94" spans="2:102" x14ac:dyDescent="0.25">
      <c r="B94" s="2122"/>
      <c r="C94" s="227"/>
      <c r="D94" s="2917"/>
      <c r="E94" s="2918"/>
      <c r="F94" s="630"/>
      <c r="G94" s="2124"/>
      <c r="H94" s="2126">
        <v>0</v>
      </c>
      <c r="I94" s="665">
        <f t="shared" si="97"/>
        <v>0</v>
      </c>
      <c r="J94" s="2124"/>
      <c r="K94" s="2124"/>
      <c r="L94" s="2124"/>
      <c r="M94" s="2125"/>
      <c r="N94" s="924"/>
      <c r="O94" s="664"/>
      <c r="P94" s="664"/>
      <c r="Q94" s="925"/>
      <c r="R94" s="921"/>
      <c r="S94" s="664"/>
      <c r="T94" s="664"/>
      <c r="U94" s="919"/>
      <c r="V94" s="924"/>
      <c r="W94" s="664"/>
      <c r="X94" s="664"/>
      <c r="Y94" s="925"/>
      <c r="Z94" s="921"/>
      <c r="AA94" s="664"/>
      <c r="AB94" s="664"/>
      <c r="AC94" s="919"/>
      <c r="AD94" s="924"/>
      <c r="AE94" s="664"/>
      <c r="AF94" s="664"/>
      <c r="AG94" s="925"/>
      <c r="AH94" s="921"/>
      <c r="AI94" s="664"/>
      <c r="AJ94" s="664"/>
      <c r="AK94" s="919"/>
      <c r="AL94" s="924"/>
      <c r="AM94" s="664"/>
      <c r="AN94" s="664"/>
      <c r="AO94" s="925"/>
      <c r="AP94" s="921"/>
      <c r="AQ94" s="664"/>
      <c r="AR94" s="664"/>
      <c r="AS94" s="919"/>
      <c r="AT94" s="924"/>
      <c r="AU94" s="664"/>
      <c r="AV94" s="664"/>
      <c r="AW94" s="925"/>
      <c r="AX94" s="927">
        <f t="shared" ca="1" si="61"/>
        <v>0</v>
      </c>
      <c r="AY94" s="670" t="str">
        <f t="shared" ca="1" si="57"/>
        <v/>
      </c>
      <c r="AZ94" s="930" t="str">
        <f t="shared" si="58"/>
        <v/>
      </c>
      <c r="BA94" s="932">
        <f t="shared" ca="1" si="62"/>
        <v>0</v>
      </c>
      <c r="BB94" s="670" t="str">
        <f t="shared" ca="1" si="59"/>
        <v/>
      </c>
      <c r="BC94" s="935" t="str">
        <f t="shared" ca="1" si="60"/>
        <v/>
      </c>
      <c r="BD94" s="933"/>
      <c r="BE94" s="660">
        <f t="shared" ca="1" si="63"/>
        <v>0</v>
      </c>
      <c r="BF94" s="660">
        <f ca="1">IF(BF$23="Summary",SUM($BD94:BE94),0)</f>
        <v>0</v>
      </c>
      <c r="BG94" s="660">
        <f ca="1">IF(BG$23="Summary",SUM($BD94:BF94),0)</f>
        <v>0</v>
      </c>
      <c r="BH94" s="660">
        <f ca="1">IF(BH$23="Summary",SUM($BD94:BG94),0)</f>
        <v>0</v>
      </c>
      <c r="BI94" s="660">
        <f ca="1">IF(BI$23="Summary",SUM($BD94:BH94),0)</f>
        <v>0</v>
      </c>
      <c r="BJ94" s="660">
        <f ca="1">IF(BJ$23="Summary",SUM($BD94:BI94),0)</f>
        <v>0</v>
      </c>
      <c r="BK94" s="660">
        <f ca="1">IF(BK$23="Summary",SUM($BD94:BJ94),0)</f>
        <v>0</v>
      </c>
      <c r="BL94" s="660">
        <f ca="1">IF(BL$23="Summary",SUM($BD94:BK94),0)</f>
        <v>0</v>
      </c>
      <c r="BM94" s="660">
        <f ca="1">IF(BM$23="Summary",SUM($BD94:BL94),0)</f>
        <v>0</v>
      </c>
      <c r="BN94" s="660">
        <f ca="1">IF(BN$23="Summary",SUM($BD94:BM94),0)</f>
        <v>0</v>
      </c>
      <c r="BO94" s="660">
        <f ca="1">IF(BO$23="Summary",SUM($BD94:BN94),0)</f>
        <v>0</v>
      </c>
      <c r="BP94" s="660">
        <f ca="1">IF(BP$23="Summary",SUM($BD94:BO94),0)</f>
        <v>0</v>
      </c>
      <c r="BQ94" s="660">
        <f t="shared" ca="1" si="64"/>
        <v>0</v>
      </c>
      <c r="BR94" s="660">
        <f t="shared" ca="1" si="65"/>
        <v>0</v>
      </c>
      <c r="BS94" s="660">
        <f t="shared" ca="1" si="66"/>
        <v>0</v>
      </c>
      <c r="BT94" s="660">
        <f t="shared" ca="1" si="67"/>
        <v>0</v>
      </c>
      <c r="BU94" s="660">
        <f t="shared" ca="1" si="68"/>
        <v>0</v>
      </c>
      <c r="BV94" s="660">
        <f t="shared" ca="1" si="69"/>
        <v>0</v>
      </c>
      <c r="BW94" s="660">
        <f t="shared" ca="1" si="70"/>
        <v>0</v>
      </c>
      <c r="BX94" s="660">
        <f t="shared" ca="1" si="71"/>
        <v>0</v>
      </c>
      <c r="BY94" s="660">
        <f t="shared" ca="1" si="72"/>
        <v>0</v>
      </c>
      <c r="BZ94" s="660">
        <f t="shared" ca="1" si="73"/>
        <v>0</v>
      </c>
      <c r="CA94" s="660">
        <f t="shared" ca="1" si="74"/>
        <v>0</v>
      </c>
      <c r="CB94" s="660">
        <f t="shared" ca="1" si="75"/>
        <v>0</v>
      </c>
      <c r="CC94" s="660">
        <f t="shared" ca="1" si="76"/>
        <v>0</v>
      </c>
      <c r="CD94" s="660">
        <f t="shared" ca="1" si="77"/>
        <v>0</v>
      </c>
      <c r="CE94" s="660">
        <f t="shared" ca="1" si="78"/>
        <v>0</v>
      </c>
      <c r="CF94" s="660">
        <f t="shared" ca="1" si="79"/>
        <v>0</v>
      </c>
      <c r="CG94" s="660">
        <f t="shared" ca="1" si="80"/>
        <v>0</v>
      </c>
      <c r="CH94" s="660">
        <f t="shared" ca="1" si="81"/>
        <v>0</v>
      </c>
      <c r="CI94" s="660">
        <f t="shared" ca="1" si="82"/>
        <v>0</v>
      </c>
      <c r="CJ94" s="660">
        <f t="shared" ca="1" si="83"/>
        <v>0</v>
      </c>
      <c r="CK94" s="660">
        <f t="shared" ca="1" si="84"/>
        <v>0</v>
      </c>
      <c r="CL94" s="660">
        <f t="shared" ca="1" si="85"/>
        <v>0</v>
      </c>
      <c r="CM94" s="660">
        <f t="shared" ca="1" si="86"/>
        <v>0</v>
      </c>
      <c r="CN94" s="660">
        <f t="shared" ca="1" si="87"/>
        <v>0</v>
      </c>
      <c r="CO94" s="660">
        <f t="shared" ca="1" si="88"/>
        <v>0</v>
      </c>
      <c r="CP94" s="660">
        <f t="shared" ca="1" si="89"/>
        <v>0</v>
      </c>
      <c r="CQ94" s="660">
        <f t="shared" ca="1" si="90"/>
        <v>0</v>
      </c>
      <c r="CR94" s="660">
        <f t="shared" ca="1" si="91"/>
        <v>0</v>
      </c>
      <c r="CS94" s="660">
        <f t="shared" ca="1" si="92"/>
        <v>0</v>
      </c>
      <c r="CT94" s="660">
        <f t="shared" ca="1" si="93"/>
        <v>0</v>
      </c>
      <c r="CU94" s="660">
        <f t="shared" ca="1" si="94"/>
        <v>0</v>
      </c>
      <c r="CV94" s="660">
        <f t="shared" ca="1" si="95"/>
        <v>0</v>
      </c>
      <c r="CW94" s="660">
        <f t="shared" ca="1" si="96"/>
        <v>0</v>
      </c>
      <c r="CX94" s="143"/>
    </row>
    <row r="95" spans="2:102" x14ac:dyDescent="0.25">
      <c r="B95" s="2122"/>
      <c r="C95" s="227"/>
      <c r="D95" s="2917"/>
      <c r="E95" s="2918"/>
      <c r="F95" s="630"/>
      <c r="G95" s="2124"/>
      <c r="H95" s="2126">
        <v>0</v>
      </c>
      <c r="I95" s="665">
        <f t="shared" si="97"/>
        <v>0</v>
      </c>
      <c r="J95" s="2124"/>
      <c r="K95" s="2124"/>
      <c r="L95" s="2124"/>
      <c r="M95" s="2125"/>
      <c r="N95" s="924"/>
      <c r="O95" s="664"/>
      <c r="P95" s="664"/>
      <c r="Q95" s="925"/>
      <c r="R95" s="921"/>
      <c r="S95" s="664"/>
      <c r="T95" s="664"/>
      <c r="U95" s="919"/>
      <c r="V95" s="924"/>
      <c r="W95" s="664"/>
      <c r="X95" s="664"/>
      <c r="Y95" s="925"/>
      <c r="Z95" s="921"/>
      <c r="AA95" s="664"/>
      <c r="AB95" s="664"/>
      <c r="AC95" s="919"/>
      <c r="AD95" s="924"/>
      <c r="AE95" s="664"/>
      <c r="AF95" s="664"/>
      <c r="AG95" s="925"/>
      <c r="AH95" s="921"/>
      <c r="AI95" s="664"/>
      <c r="AJ95" s="664"/>
      <c r="AK95" s="919"/>
      <c r="AL95" s="924"/>
      <c r="AM95" s="664"/>
      <c r="AN95" s="664"/>
      <c r="AO95" s="925"/>
      <c r="AP95" s="921"/>
      <c r="AQ95" s="664"/>
      <c r="AR95" s="664"/>
      <c r="AS95" s="919"/>
      <c r="AT95" s="924"/>
      <c r="AU95" s="664"/>
      <c r="AV95" s="664"/>
      <c r="AW95" s="925"/>
      <c r="AX95" s="927">
        <f t="shared" ca="1" si="61"/>
        <v>0</v>
      </c>
      <c r="AY95" s="670" t="str">
        <f t="shared" ca="1" si="57"/>
        <v/>
      </c>
      <c r="AZ95" s="930" t="str">
        <f t="shared" si="58"/>
        <v/>
      </c>
      <c r="BA95" s="932">
        <f t="shared" ca="1" si="62"/>
        <v>0</v>
      </c>
      <c r="BB95" s="670" t="str">
        <f t="shared" ca="1" si="59"/>
        <v/>
      </c>
      <c r="BC95" s="935" t="str">
        <f t="shared" ca="1" si="60"/>
        <v/>
      </c>
      <c r="BD95" s="933"/>
      <c r="BE95" s="660">
        <f t="shared" ca="1" si="63"/>
        <v>0</v>
      </c>
      <c r="BF95" s="660">
        <f ca="1">IF(BF$23="Summary",SUM($BD95:BE95),0)</f>
        <v>0</v>
      </c>
      <c r="BG95" s="660">
        <f ca="1">IF(BG$23="Summary",SUM($BD95:BF95),0)</f>
        <v>0</v>
      </c>
      <c r="BH95" s="660">
        <f ca="1">IF(BH$23="Summary",SUM($BD95:BG95),0)</f>
        <v>0</v>
      </c>
      <c r="BI95" s="660">
        <f ca="1">IF(BI$23="Summary",SUM($BD95:BH95),0)</f>
        <v>0</v>
      </c>
      <c r="BJ95" s="660">
        <f ca="1">IF(BJ$23="Summary",SUM($BD95:BI95),0)</f>
        <v>0</v>
      </c>
      <c r="BK95" s="660">
        <f ca="1">IF(BK$23="Summary",SUM($BD95:BJ95),0)</f>
        <v>0</v>
      </c>
      <c r="BL95" s="660">
        <f ca="1">IF(BL$23="Summary",SUM($BD95:BK95),0)</f>
        <v>0</v>
      </c>
      <c r="BM95" s="660">
        <f ca="1">IF(BM$23="Summary",SUM($BD95:BL95),0)</f>
        <v>0</v>
      </c>
      <c r="BN95" s="660">
        <f ca="1">IF(BN$23="Summary",SUM($BD95:BM95),0)</f>
        <v>0</v>
      </c>
      <c r="BO95" s="660">
        <f ca="1">IF(BO$23="Summary",SUM($BD95:BN95),0)</f>
        <v>0</v>
      </c>
      <c r="BP95" s="660">
        <f ca="1">IF(BP$23="Summary",SUM($BD95:BO95),0)</f>
        <v>0</v>
      </c>
      <c r="BQ95" s="660">
        <f t="shared" ca="1" si="64"/>
        <v>0</v>
      </c>
      <c r="BR95" s="660">
        <f t="shared" ca="1" si="65"/>
        <v>0</v>
      </c>
      <c r="BS95" s="660">
        <f t="shared" ca="1" si="66"/>
        <v>0</v>
      </c>
      <c r="BT95" s="660">
        <f t="shared" ca="1" si="67"/>
        <v>0</v>
      </c>
      <c r="BU95" s="660">
        <f t="shared" ca="1" si="68"/>
        <v>0</v>
      </c>
      <c r="BV95" s="660">
        <f t="shared" ca="1" si="69"/>
        <v>0</v>
      </c>
      <c r="BW95" s="660">
        <f t="shared" ca="1" si="70"/>
        <v>0</v>
      </c>
      <c r="BX95" s="660">
        <f t="shared" ca="1" si="71"/>
        <v>0</v>
      </c>
      <c r="BY95" s="660">
        <f t="shared" ca="1" si="72"/>
        <v>0</v>
      </c>
      <c r="BZ95" s="660">
        <f t="shared" ca="1" si="73"/>
        <v>0</v>
      </c>
      <c r="CA95" s="660">
        <f t="shared" ca="1" si="74"/>
        <v>0</v>
      </c>
      <c r="CB95" s="660">
        <f t="shared" ca="1" si="75"/>
        <v>0</v>
      </c>
      <c r="CC95" s="660">
        <f t="shared" ca="1" si="76"/>
        <v>0</v>
      </c>
      <c r="CD95" s="660">
        <f t="shared" ca="1" si="77"/>
        <v>0</v>
      </c>
      <c r="CE95" s="660">
        <f t="shared" ca="1" si="78"/>
        <v>0</v>
      </c>
      <c r="CF95" s="660">
        <f t="shared" ca="1" si="79"/>
        <v>0</v>
      </c>
      <c r="CG95" s="660">
        <f t="shared" ca="1" si="80"/>
        <v>0</v>
      </c>
      <c r="CH95" s="660">
        <f t="shared" ca="1" si="81"/>
        <v>0</v>
      </c>
      <c r="CI95" s="660">
        <f t="shared" ca="1" si="82"/>
        <v>0</v>
      </c>
      <c r="CJ95" s="660">
        <f t="shared" ca="1" si="83"/>
        <v>0</v>
      </c>
      <c r="CK95" s="660">
        <f t="shared" ca="1" si="84"/>
        <v>0</v>
      </c>
      <c r="CL95" s="660">
        <f t="shared" ca="1" si="85"/>
        <v>0</v>
      </c>
      <c r="CM95" s="660">
        <f t="shared" ca="1" si="86"/>
        <v>0</v>
      </c>
      <c r="CN95" s="660">
        <f t="shared" ca="1" si="87"/>
        <v>0</v>
      </c>
      <c r="CO95" s="660">
        <f t="shared" ca="1" si="88"/>
        <v>0</v>
      </c>
      <c r="CP95" s="660">
        <f t="shared" ca="1" si="89"/>
        <v>0</v>
      </c>
      <c r="CQ95" s="660">
        <f t="shared" ca="1" si="90"/>
        <v>0</v>
      </c>
      <c r="CR95" s="660">
        <f t="shared" ca="1" si="91"/>
        <v>0</v>
      </c>
      <c r="CS95" s="660">
        <f t="shared" ca="1" si="92"/>
        <v>0</v>
      </c>
      <c r="CT95" s="660">
        <f t="shared" ca="1" si="93"/>
        <v>0</v>
      </c>
      <c r="CU95" s="660">
        <f t="shared" ca="1" si="94"/>
        <v>0</v>
      </c>
      <c r="CV95" s="660">
        <f t="shared" ca="1" si="95"/>
        <v>0</v>
      </c>
      <c r="CW95" s="660">
        <f t="shared" ca="1" si="96"/>
        <v>0</v>
      </c>
      <c r="CX95" s="143"/>
    </row>
    <row r="96" spans="2:102" x14ac:dyDescent="0.25">
      <c r="B96" s="2122"/>
      <c r="C96" s="227"/>
      <c r="D96" s="2917"/>
      <c r="E96" s="2918"/>
      <c r="F96" s="630"/>
      <c r="G96" s="2124"/>
      <c r="H96" s="2126">
        <v>0</v>
      </c>
      <c r="I96" s="665">
        <f t="shared" si="97"/>
        <v>0</v>
      </c>
      <c r="J96" s="2124"/>
      <c r="K96" s="2124"/>
      <c r="L96" s="2124"/>
      <c r="M96" s="2125"/>
      <c r="N96" s="924"/>
      <c r="O96" s="664"/>
      <c r="P96" s="664"/>
      <c r="Q96" s="925"/>
      <c r="R96" s="921"/>
      <c r="S96" s="664"/>
      <c r="T96" s="664"/>
      <c r="U96" s="919"/>
      <c r="V96" s="924"/>
      <c r="W96" s="664"/>
      <c r="X96" s="664"/>
      <c r="Y96" s="925"/>
      <c r="Z96" s="921"/>
      <c r="AA96" s="664"/>
      <c r="AB96" s="664"/>
      <c r="AC96" s="919"/>
      <c r="AD96" s="924"/>
      <c r="AE96" s="664"/>
      <c r="AF96" s="664"/>
      <c r="AG96" s="925"/>
      <c r="AH96" s="921"/>
      <c r="AI96" s="664"/>
      <c r="AJ96" s="664"/>
      <c r="AK96" s="919"/>
      <c r="AL96" s="924"/>
      <c r="AM96" s="664"/>
      <c r="AN96" s="664"/>
      <c r="AO96" s="925"/>
      <c r="AP96" s="921"/>
      <c r="AQ96" s="664"/>
      <c r="AR96" s="664"/>
      <c r="AS96" s="919"/>
      <c r="AT96" s="924"/>
      <c r="AU96" s="664"/>
      <c r="AV96" s="664"/>
      <c r="AW96" s="925"/>
      <c r="AX96" s="927">
        <f t="shared" ca="1" si="61"/>
        <v>0</v>
      </c>
      <c r="AY96" s="670" t="str">
        <f t="shared" ca="1" si="57"/>
        <v/>
      </c>
      <c r="AZ96" s="930" t="str">
        <f t="shared" si="58"/>
        <v/>
      </c>
      <c r="BA96" s="932">
        <f t="shared" ca="1" si="62"/>
        <v>0</v>
      </c>
      <c r="BB96" s="670" t="str">
        <f t="shared" ca="1" si="59"/>
        <v/>
      </c>
      <c r="BC96" s="935" t="str">
        <f t="shared" ca="1" si="60"/>
        <v/>
      </c>
      <c r="BD96" s="933"/>
      <c r="BE96" s="660">
        <f t="shared" ca="1" si="63"/>
        <v>0</v>
      </c>
      <c r="BF96" s="660">
        <f ca="1">IF(BF$23="Summary",SUM($BD96:BE96),0)</f>
        <v>0</v>
      </c>
      <c r="BG96" s="660">
        <f ca="1">IF(BG$23="Summary",SUM($BD96:BF96),0)</f>
        <v>0</v>
      </c>
      <c r="BH96" s="660">
        <f ca="1">IF(BH$23="Summary",SUM($BD96:BG96),0)</f>
        <v>0</v>
      </c>
      <c r="BI96" s="660">
        <f ca="1">IF(BI$23="Summary",SUM($BD96:BH96),0)</f>
        <v>0</v>
      </c>
      <c r="BJ96" s="660">
        <f ca="1">IF(BJ$23="Summary",SUM($BD96:BI96),0)</f>
        <v>0</v>
      </c>
      <c r="BK96" s="660">
        <f ca="1">IF(BK$23="Summary",SUM($BD96:BJ96),0)</f>
        <v>0</v>
      </c>
      <c r="BL96" s="660">
        <f ca="1">IF(BL$23="Summary",SUM($BD96:BK96),0)</f>
        <v>0</v>
      </c>
      <c r="BM96" s="660">
        <f ca="1">IF(BM$23="Summary",SUM($BD96:BL96),0)</f>
        <v>0</v>
      </c>
      <c r="BN96" s="660">
        <f ca="1">IF(BN$23="Summary",SUM($BD96:BM96),0)</f>
        <v>0</v>
      </c>
      <c r="BO96" s="660">
        <f ca="1">IF(BO$23="Summary",SUM($BD96:BN96),0)</f>
        <v>0</v>
      </c>
      <c r="BP96" s="660">
        <f ca="1">IF(BP$23="Summary",SUM($BD96:BO96),0)</f>
        <v>0</v>
      </c>
      <c r="BQ96" s="660">
        <f t="shared" ca="1" si="64"/>
        <v>0</v>
      </c>
      <c r="BR96" s="660">
        <f t="shared" ca="1" si="65"/>
        <v>0</v>
      </c>
      <c r="BS96" s="660">
        <f t="shared" ca="1" si="66"/>
        <v>0</v>
      </c>
      <c r="BT96" s="660">
        <f t="shared" ca="1" si="67"/>
        <v>0</v>
      </c>
      <c r="BU96" s="660">
        <f t="shared" ca="1" si="68"/>
        <v>0</v>
      </c>
      <c r="BV96" s="660">
        <f t="shared" ca="1" si="69"/>
        <v>0</v>
      </c>
      <c r="BW96" s="660">
        <f t="shared" ca="1" si="70"/>
        <v>0</v>
      </c>
      <c r="BX96" s="660">
        <f t="shared" ca="1" si="71"/>
        <v>0</v>
      </c>
      <c r="BY96" s="660">
        <f t="shared" ca="1" si="72"/>
        <v>0</v>
      </c>
      <c r="BZ96" s="660">
        <f t="shared" ca="1" si="73"/>
        <v>0</v>
      </c>
      <c r="CA96" s="660">
        <f t="shared" ca="1" si="74"/>
        <v>0</v>
      </c>
      <c r="CB96" s="660">
        <f t="shared" ca="1" si="75"/>
        <v>0</v>
      </c>
      <c r="CC96" s="660">
        <f t="shared" ca="1" si="76"/>
        <v>0</v>
      </c>
      <c r="CD96" s="660">
        <f t="shared" ca="1" si="77"/>
        <v>0</v>
      </c>
      <c r="CE96" s="660">
        <f t="shared" ca="1" si="78"/>
        <v>0</v>
      </c>
      <c r="CF96" s="660">
        <f t="shared" ca="1" si="79"/>
        <v>0</v>
      </c>
      <c r="CG96" s="660">
        <f t="shared" ca="1" si="80"/>
        <v>0</v>
      </c>
      <c r="CH96" s="660">
        <f t="shared" ca="1" si="81"/>
        <v>0</v>
      </c>
      <c r="CI96" s="660">
        <f t="shared" ca="1" si="82"/>
        <v>0</v>
      </c>
      <c r="CJ96" s="660">
        <f t="shared" ca="1" si="83"/>
        <v>0</v>
      </c>
      <c r="CK96" s="660">
        <f t="shared" ca="1" si="84"/>
        <v>0</v>
      </c>
      <c r="CL96" s="660">
        <f t="shared" ca="1" si="85"/>
        <v>0</v>
      </c>
      <c r="CM96" s="660">
        <f t="shared" ca="1" si="86"/>
        <v>0</v>
      </c>
      <c r="CN96" s="660">
        <f t="shared" ca="1" si="87"/>
        <v>0</v>
      </c>
      <c r="CO96" s="660">
        <f t="shared" ca="1" si="88"/>
        <v>0</v>
      </c>
      <c r="CP96" s="660">
        <f t="shared" ca="1" si="89"/>
        <v>0</v>
      </c>
      <c r="CQ96" s="660">
        <f t="shared" ca="1" si="90"/>
        <v>0</v>
      </c>
      <c r="CR96" s="660">
        <f t="shared" ca="1" si="91"/>
        <v>0</v>
      </c>
      <c r="CS96" s="660">
        <f t="shared" ca="1" si="92"/>
        <v>0</v>
      </c>
      <c r="CT96" s="660">
        <f t="shared" ca="1" si="93"/>
        <v>0</v>
      </c>
      <c r="CU96" s="660">
        <f t="shared" ca="1" si="94"/>
        <v>0</v>
      </c>
      <c r="CV96" s="660">
        <f t="shared" ca="1" si="95"/>
        <v>0</v>
      </c>
      <c r="CW96" s="660">
        <f t="shared" ca="1" si="96"/>
        <v>0</v>
      </c>
      <c r="CX96" s="143"/>
    </row>
    <row r="97" spans="2:102" x14ac:dyDescent="0.25">
      <c r="B97" s="2122"/>
      <c r="C97" s="227"/>
      <c r="D97" s="2917"/>
      <c r="E97" s="2918"/>
      <c r="F97" s="630"/>
      <c r="G97" s="2124"/>
      <c r="H97" s="2126">
        <v>0</v>
      </c>
      <c r="I97" s="665">
        <f t="shared" si="97"/>
        <v>0</v>
      </c>
      <c r="J97" s="2124"/>
      <c r="K97" s="2124"/>
      <c r="L97" s="2124"/>
      <c r="M97" s="2125"/>
      <c r="N97" s="924"/>
      <c r="O97" s="664"/>
      <c r="P97" s="664"/>
      <c r="Q97" s="925"/>
      <c r="R97" s="921"/>
      <c r="S97" s="664"/>
      <c r="T97" s="664"/>
      <c r="U97" s="919"/>
      <c r="V97" s="924"/>
      <c r="W97" s="664"/>
      <c r="X97" s="664"/>
      <c r="Y97" s="925"/>
      <c r="Z97" s="921"/>
      <c r="AA97" s="664"/>
      <c r="AB97" s="664"/>
      <c r="AC97" s="919"/>
      <c r="AD97" s="924"/>
      <c r="AE97" s="664"/>
      <c r="AF97" s="664"/>
      <c r="AG97" s="925"/>
      <c r="AH97" s="921"/>
      <c r="AI97" s="664"/>
      <c r="AJ97" s="664"/>
      <c r="AK97" s="919"/>
      <c r="AL97" s="924"/>
      <c r="AM97" s="664"/>
      <c r="AN97" s="664"/>
      <c r="AO97" s="925"/>
      <c r="AP97" s="921"/>
      <c r="AQ97" s="664"/>
      <c r="AR97" s="664"/>
      <c r="AS97" s="919"/>
      <c r="AT97" s="924"/>
      <c r="AU97" s="664"/>
      <c r="AV97" s="664"/>
      <c r="AW97" s="925"/>
      <c r="AX97" s="927">
        <f t="shared" ca="1" si="61"/>
        <v>0</v>
      </c>
      <c r="AY97" s="670" t="str">
        <f t="shared" ca="1" si="57"/>
        <v/>
      </c>
      <c r="AZ97" s="930" t="str">
        <f t="shared" si="58"/>
        <v/>
      </c>
      <c r="BA97" s="932">
        <f t="shared" ca="1" si="62"/>
        <v>0</v>
      </c>
      <c r="BB97" s="670" t="str">
        <f t="shared" ca="1" si="59"/>
        <v/>
      </c>
      <c r="BC97" s="935" t="str">
        <f t="shared" ca="1" si="60"/>
        <v/>
      </c>
      <c r="BD97" s="933"/>
      <c r="BE97" s="660">
        <f t="shared" ca="1" si="63"/>
        <v>0</v>
      </c>
      <c r="BF97" s="660">
        <f ca="1">IF(BF$23="Summary",SUM($BD97:BE97),0)</f>
        <v>0</v>
      </c>
      <c r="BG97" s="660">
        <f ca="1">IF(BG$23="Summary",SUM($BD97:BF97),0)</f>
        <v>0</v>
      </c>
      <c r="BH97" s="660">
        <f ca="1">IF(BH$23="Summary",SUM($BD97:BG97),0)</f>
        <v>0</v>
      </c>
      <c r="BI97" s="660">
        <f ca="1">IF(BI$23="Summary",SUM($BD97:BH97),0)</f>
        <v>0</v>
      </c>
      <c r="BJ97" s="660">
        <f ca="1">IF(BJ$23="Summary",SUM($BD97:BI97),0)</f>
        <v>0</v>
      </c>
      <c r="BK97" s="660">
        <f ca="1">IF(BK$23="Summary",SUM($BD97:BJ97),0)</f>
        <v>0</v>
      </c>
      <c r="BL97" s="660">
        <f ca="1">IF(BL$23="Summary",SUM($BD97:BK97),0)</f>
        <v>0</v>
      </c>
      <c r="BM97" s="660">
        <f ca="1">IF(BM$23="Summary",SUM($BD97:BL97),0)</f>
        <v>0</v>
      </c>
      <c r="BN97" s="660">
        <f ca="1">IF(BN$23="Summary",SUM($BD97:BM97),0)</f>
        <v>0</v>
      </c>
      <c r="BO97" s="660">
        <f ca="1">IF(BO$23="Summary",SUM($BD97:BN97),0)</f>
        <v>0</v>
      </c>
      <c r="BP97" s="660">
        <f ca="1">IF(BP$23="Summary",SUM($BD97:BO97),0)</f>
        <v>0</v>
      </c>
      <c r="BQ97" s="660">
        <f t="shared" ca="1" si="64"/>
        <v>0</v>
      </c>
      <c r="BR97" s="660">
        <f t="shared" ca="1" si="65"/>
        <v>0</v>
      </c>
      <c r="BS97" s="660">
        <f t="shared" ca="1" si="66"/>
        <v>0</v>
      </c>
      <c r="BT97" s="660">
        <f t="shared" ca="1" si="67"/>
        <v>0</v>
      </c>
      <c r="BU97" s="660">
        <f t="shared" ca="1" si="68"/>
        <v>0</v>
      </c>
      <c r="BV97" s="660">
        <f t="shared" ca="1" si="69"/>
        <v>0</v>
      </c>
      <c r="BW97" s="660">
        <f t="shared" ca="1" si="70"/>
        <v>0</v>
      </c>
      <c r="BX97" s="660">
        <f t="shared" ca="1" si="71"/>
        <v>0</v>
      </c>
      <c r="BY97" s="660">
        <f t="shared" ca="1" si="72"/>
        <v>0</v>
      </c>
      <c r="BZ97" s="660">
        <f t="shared" ca="1" si="73"/>
        <v>0</v>
      </c>
      <c r="CA97" s="660">
        <f t="shared" ca="1" si="74"/>
        <v>0</v>
      </c>
      <c r="CB97" s="660">
        <f t="shared" ca="1" si="75"/>
        <v>0</v>
      </c>
      <c r="CC97" s="660">
        <f t="shared" ca="1" si="76"/>
        <v>0</v>
      </c>
      <c r="CD97" s="660">
        <f t="shared" ca="1" si="77"/>
        <v>0</v>
      </c>
      <c r="CE97" s="660">
        <f t="shared" ca="1" si="78"/>
        <v>0</v>
      </c>
      <c r="CF97" s="660">
        <f t="shared" ca="1" si="79"/>
        <v>0</v>
      </c>
      <c r="CG97" s="660">
        <f t="shared" ca="1" si="80"/>
        <v>0</v>
      </c>
      <c r="CH97" s="660">
        <f t="shared" ca="1" si="81"/>
        <v>0</v>
      </c>
      <c r="CI97" s="660">
        <f t="shared" ca="1" si="82"/>
        <v>0</v>
      </c>
      <c r="CJ97" s="660">
        <f t="shared" ca="1" si="83"/>
        <v>0</v>
      </c>
      <c r="CK97" s="660">
        <f t="shared" ca="1" si="84"/>
        <v>0</v>
      </c>
      <c r="CL97" s="660">
        <f t="shared" ca="1" si="85"/>
        <v>0</v>
      </c>
      <c r="CM97" s="660">
        <f t="shared" ca="1" si="86"/>
        <v>0</v>
      </c>
      <c r="CN97" s="660">
        <f t="shared" ca="1" si="87"/>
        <v>0</v>
      </c>
      <c r="CO97" s="660">
        <f t="shared" ca="1" si="88"/>
        <v>0</v>
      </c>
      <c r="CP97" s="660">
        <f t="shared" ca="1" si="89"/>
        <v>0</v>
      </c>
      <c r="CQ97" s="660">
        <f t="shared" ca="1" si="90"/>
        <v>0</v>
      </c>
      <c r="CR97" s="660">
        <f t="shared" ca="1" si="91"/>
        <v>0</v>
      </c>
      <c r="CS97" s="660">
        <f t="shared" ca="1" si="92"/>
        <v>0</v>
      </c>
      <c r="CT97" s="660">
        <f t="shared" ca="1" si="93"/>
        <v>0</v>
      </c>
      <c r="CU97" s="660">
        <f t="shared" ca="1" si="94"/>
        <v>0</v>
      </c>
      <c r="CV97" s="660">
        <f t="shared" ca="1" si="95"/>
        <v>0</v>
      </c>
      <c r="CW97" s="660">
        <f t="shared" ca="1" si="96"/>
        <v>0</v>
      </c>
      <c r="CX97" s="143"/>
    </row>
    <row r="98" spans="2:102" x14ac:dyDescent="0.25">
      <c r="B98" s="2122"/>
      <c r="C98" s="227"/>
      <c r="D98" s="2917"/>
      <c r="E98" s="2918"/>
      <c r="F98" s="630"/>
      <c r="G98" s="2124"/>
      <c r="H98" s="2126">
        <v>0</v>
      </c>
      <c r="I98" s="665">
        <f t="shared" si="97"/>
        <v>0</v>
      </c>
      <c r="J98" s="2124"/>
      <c r="K98" s="2124"/>
      <c r="L98" s="2124"/>
      <c r="M98" s="2125"/>
      <c r="N98" s="924"/>
      <c r="O98" s="664"/>
      <c r="P98" s="664"/>
      <c r="Q98" s="925"/>
      <c r="R98" s="921"/>
      <c r="S98" s="664"/>
      <c r="T98" s="664"/>
      <c r="U98" s="919"/>
      <c r="V98" s="924"/>
      <c r="W98" s="664"/>
      <c r="X98" s="664"/>
      <c r="Y98" s="925"/>
      <c r="Z98" s="921"/>
      <c r="AA98" s="664"/>
      <c r="AB98" s="664"/>
      <c r="AC98" s="919"/>
      <c r="AD98" s="924"/>
      <c r="AE98" s="664"/>
      <c r="AF98" s="664"/>
      <c r="AG98" s="925"/>
      <c r="AH98" s="921"/>
      <c r="AI98" s="664"/>
      <c r="AJ98" s="664"/>
      <c r="AK98" s="919"/>
      <c r="AL98" s="924"/>
      <c r="AM98" s="664"/>
      <c r="AN98" s="664"/>
      <c r="AO98" s="925"/>
      <c r="AP98" s="921"/>
      <c r="AQ98" s="664"/>
      <c r="AR98" s="664"/>
      <c r="AS98" s="919"/>
      <c r="AT98" s="924"/>
      <c r="AU98" s="664"/>
      <c r="AV98" s="664"/>
      <c r="AW98" s="925"/>
      <c r="AX98" s="927">
        <f t="shared" ca="1" si="61"/>
        <v>0</v>
      </c>
      <c r="AY98" s="670" t="str">
        <f t="shared" ca="1" si="57"/>
        <v/>
      </c>
      <c r="AZ98" s="930" t="str">
        <f t="shared" si="58"/>
        <v/>
      </c>
      <c r="BA98" s="932">
        <f t="shared" ca="1" si="62"/>
        <v>0</v>
      </c>
      <c r="BB98" s="670" t="str">
        <f t="shared" ca="1" si="59"/>
        <v/>
      </c>
      <c r="BC98" s="935" t="str">
        <f t="shared" ca="1" si="60"/>
        <v/>
      </c>
      <c r="BD98" s="933"/>
      <c r="BE98" s="660">
        <f t="shared" ca="1" si="63"/>
        <v>0</v>
      </c>
      <c r="BF98" s="660">
        <f ca="1">IF(BF$23="Summary",SUM($BD98:BE98),0)</f>
        <v>0</v>
      </c>
      <c r="BG98" s="660">
        <f ca="1">IF(BG$23="Summary",SUM($BD98:BF98),0)</f>
        <v>0</v>
      </c>
      <c r="BH98" s="660">
        <f ca="1">IF(BH$23="Summary",SUM($BD98:BG98),0)</f>
        <v>0</v>
      </c>
      <c r="BI98" s="660">
        <f ca="1">IF(BI$23="Summary",SUM($BD98:BH98),0)</f>
        <v>0</v>
      </c>
      <c r="BJ98" s="660">
        <f ca="1">IF(BJ$23="Summary",SUM($BD98:BI98),0)</f>
        <v>0</v>
      </c>
      <c r="BK98" s="660">
        <f ca="1">IF(BK$23="Summary",SUM($BD98:BJ98),0)</f>
        <v>0</v>
      </c>
      <c r="BL98" s="660">
        <f ca="1">IF(BL$23="Summary",SUM($BD98:BK98),0)</f>
        <v>0</v>
      </c>
      <c r="BM98" s="660">
        <f ca="1">IF(BM$23="Summary",SUM($BD98:BL98),0)</f>
        <v>0</v>
      </c>
      <c r="BN98" s="660">
        <f ca="1">IF(BN$23="Summary",SUM($BD98:BM98),0)</f>
        <v>0</v>
      </c>
      <c r="BO98" s="660">
        <f ca="1">IF(BO$23="Summary",SUM($BD98:BN98),0)</f>
        <v>0</v>
      </c>
      <c r="BP98" s="660">
        <f ca="1">IF(BP$23="Summary",SUM($BD98:BO98),0)</f>
        <v>0</v>
      </c>
      <c r="BQ98" s="660">
        <f t="shared" ca="1" si="64"/>
        <v>0</v>
      </c>
      <c r="BR98" s="660">
        <f t="shared" ca="1" si="65"/>
        <v>0</v>
      </c>
      <c r="BS98" s="660">
        <f t="shared" ca="1" si="66"/>
        <v>0</v>
      </c>
      <c r="BT98" s="660">
        <f t="shared" ca="1" si="67"/>
        <v>0</v>
      </c>
      <c r="BU98" s="660">
        <f t="shared" ca="1" si="68"/>
        <v>0</v>
      </c>
      <c r="BV98" s="660">
        <f t="shared" ca="1" si="69"/>
        <v>0</v>
      </c>
      <c r="BW98" s="660">
        <f t="shared" ca="1" si="70"/>
        <v>0</v>
      </c>
      <c r="BX98" s="660">
        <f t="shared" ca="1" si="71"/>
        <v>0</v>
      </c>
      <c r="BY98" s="660">
        <f t="shared" ca="1" si="72"/>
        <v>0</v>
      </c>
      <c r="BZ98" s="660">
        <f t="shared" ca="1" si="73"/>
        <v>0</v>
      </c>
      <c r="CA98" s="660">
        <f t="shared" ca="1" si="74"/>
        <v>0</v>
      </c>
      <c r="CB98" s="660">
        <f t="shared" ca="1" si="75"/>
        <v>0</v>
      </c>
      <c r="CC98" s="660">
        <f t="shared" ca="1" si="76"/>
        <v>0</v>
      </c>
      <c r="CD98" s="660">
        <f t="shared" ca="1" si="77"/>
        <v>0</v>
      </c>
      <c r="CE98" s="660">
        <f t="shared" ca="1" si="78"/>
        <v>0</v>
      </c>
      <c r="CF98" s="660">
        <f t="shared" ca="1" si="79"/>
        <v>0</v>
      </c>
      <c r="CG98" s="660">
        <f t="shared" ca="1" si="80"/>
        <v>0</v>
      </c>
      <c r="CH98" s="660">
        <f t="shared" ca="1" si="81"/>
        <v>0</v>
      </c>
      <c r="CI98" s="660">
        <f t="shared" ca="1" si="82"/>
        <v>0</v>
      </c>
      <c r="CJ98" s="660">
        <f t="shared" ca="1" si="83"/>
        <v>0</v>
      </c>
      <c r="CK98" s="660">
        <f t="shared" ca="1" si="84"/>
        <v>0</v>
      </c>
      <c r="CL98" s="660">
        <f t="shared" ca="1" si="85"/>
        <v>0</v>
      </c>
      <c r="CM98" s="660">
        <f t="shared" ca="1" si="86"/>
        <v>0</v>
      </c>
      <c r="CN98" s="660">
        <f t="shared" ca="1" si="87"/>
        <v>0</v>
      </c>
      <c r="CO98" s="660">
        <f t="shared" ca="1" si="88"/>
        <v>0</v>
      </c>
      <c r="CP98" s="660">
        <f t="shared" ca="1" si="89"/>
        <v>0</v>
      </c>
      <c r="CQ98" s="660">
        <f t="shared" ca="1" si="90"/>
        <v>0</v>
      </c>
      <c r="CR98" s="660">
        <f t="shared" ca="1" si="91"/>
        <v>0</v>
      </c>
      <c r="CS98" s="660">
        <f t="shared" ca="1" si="92"/>
        <v>0</v>
      </c>
      <c r="CT98" s="660">
        <f t="shared" ca="1" si="93"/>
        <v>0</v>
      </c>
      <c r="CU98" s="660">
        <f t="shared" ca="1" si="94"/>
        <v>0</v>
      </c>
      <c r="CV98" s="660">
        <f t="shared" ca="1" si="95"/>
        <v>0</v>
      </c>
      <c r="CW98" s="660">
        <f t="shared" ca="1" si="96"/>
        <v>0</v>
      </c>
      <c r="CX98" s="143"/>
    </row>
    <row r="99" spans="2:102" x14ac:dyDescent="0.25">
      <c r="B99" s="2122"/>
      <c r="C99" s="227"/>
      <c r="D99" s="2917"/>
      <c r="E99" s="2918"/>
      <c r="F99" s="630"/>
      <c r="G99" s="2124"/>
      <c r="H99" s="2126">
        <v>0</v>
      </c>
      <c r="I99" s="665">
        <f t="shared" si="97"/>
        <v>0</v>
      </c>
      <c r="J99" s="2124"/>
      <c r="K99" s="2124"/>
      <c r="L99" s="2124"/>
      <c r="M99" s="2125"/>
      <c r="N99" s="924"/>
      <c r="O99" s="664"/>
      <c r="P99" s="664"/>
      <c r="Q99" s="925"/>
      <c r="R99" s="921"/>
      <c r="S99" s="664"/>
      <c r="T99" s="664"/>
      <c r="U99" s="919"/>
      <c r="V99" s="924"/>
      <c r="W99" s="664"/>
      <c r="X99" s="664"/>
      <c r="Y99" s="925"/>
      <c r="Z99" s="921"/>
      <c r="AA99" s="664"/>
      <c r="AB99" s="664"/>
      <c r="AC99" s="919"/>
      <c r="AD99" s="924"/>
      <c r="AE99" s="664"/>
      <c r="AF99" s="664"/>
      <c r="AG99" s="925"/>
      <c r="AH99" s="921"/>
      <c r="AI99" s="664"/>
      <c r="AJ99" s="664"/>
      <c r="AK99" s="919"/>
      <c r="AL99" s="924"/>
      <c r="AM99" s="664"/>
      <c r="AN99" s="664"/>
      <c r="AO99" s="925"/>
      <c r="AP99" s="921"/>
      <c r="AQ99" s="664"/>
      <c r="AR99" s="664"/>
      <c r="AS99" s="919"/>
      <c r="AT99" s="924"/>
      <c r="AU99" s="664"/>
      <c r="AV99" s="664"/>
      <c r="AW99" s="925"/>
      <c r="AX99" s="927">
        <f t="shared" ca="1" si="61"/>
        <v>0</v>
      </c>
      <c r="AY99" s="670" t="str">
        <f t="shared" ca="1" si="57"/>
        <v/>
      </c>
      <c r="AZ99" s="930" t="str">
        <f t="shared" si="58"/>
        <v/>
      </c>
      <c r="BA99" s="932">
        <f t="shared" ca="1" si="62"/>
        <v>0</v>
      </c>
      <c r="BB99" s="670" t="str">
        <f t="shared" ca="1" si="59"/>
        <v/>
      </c>
      <c r="BC99" s="935" t="str">
        <f t="shared" ca="1" si="60"/>
        <v/>
      </c>
      <c r="BD99" s="933"/>
      <c r="BE99" s="660">
        <f t="shared" ca="1" si="63"/>
        <v>0</v>
      </c>
      <c r="BF99" s="660">
        <f ca="1">IF(BF$23="Summary",SUM($BD99:BE99),0)</f>
        <v>0</v>
      </c>
      <c r="BG99" s="660">
        <f ca="1">IF(BG$23="Summary",SUM($BD99:BF99),0)</f>
        <v>0</v>
      </c>
      <c r="BH99" s="660">
        <f ca="1">IF(BH$23="Summary",SUM($BD99:BG99),0)</f>
        <v>0</v>
      </c>
      <c r="BI99" s="660">
        <f ca="1">IF(BI$23="Summary",SUM($BD99:BH99),0)</f>
        <v>0</v>
      </c>
      <c r="BJ99" s="660">
        <f ca="1">IF(BJ$23="Summary",SUM($BD99:BI99),0)</f>
        <v>0</v>
      </c>
      <c r="BK99" s="660">
        <f ca="1">IF(BK$23="Summary",SUM($BD99:BJ99),0)</f>
        <v>0</v>
      </c>
      <c r="BL99" s="660">
        <f ca="1">IF(BL$23="Summary",SUM($BD99:BK99),0)</f>
        <v>0</v>
      </c>
      <c r="BM99" s="660">
        <f ca="1">IF(BM$23="Summary",SUM($BD99:BL99),0)</f>
        <v>0</v>
      </c>
      <c r="BN99" s="660">
        <f ca="1">IF(BN$23="Summary",SUM($BD99:BM99),0)</f>
        <v>0</v>
      </c>
      <c r="BO99" s="660">
        <f ca="1">IF(BO$23="Summary",SUM($BD99:BN99),0)</f>
        <v>0</v>
      </c>
      <c r="BP99" s="660">
        <f ca="1">IF(BP$23="Summary",SUM($BD99:BO99),0)</f>
        <v>0</v>
      </c>
      <c r="BQ99" s="660">
        <f t="shared" ca="1" si="64"/>
        <v>0</v>
      </c>
      <c r="BR99" s="660">
        <f t="shared" ca="1" si="65"/>
        <v>0</v>
      </c>
      <c r="BS99" s="660">
        <f t="shared" ca="1" si="66"/>
        <v>0</v>
      </c>
      <c r="BT99" s="660">
        <f t="shared" ca="1" si="67"/>
        <v>0</v>
      </c>
      <c r="BU99" s="660">
        <f t="shared" ca="1" si="68"/>
        <v>0</v>
      </c>
      <c r="BV99" s="660">
        <f t="shared" ca="1" si="69"/>
        <v>0</v>
      </c>
      <c r="BW99" s="660">
        <f t="shared" ca="1" si="70"/>
        <v>0</v>
      </c>
      <c r="BX99" s="660">
        <f t="shared" ca="1" si="71"/>
        <v>0</v>
      </c>
      <c r="BY99" s="660">
        <f t="shared" ca="1" si="72"/>
        <v>0</v>
      </c>
      <c r="BZ99" s="660">
        <f t="shared" ca="1" si="73"/>
        <v>0</v>
      </c>
      <c r="CA99" s="660">
        <f t="shared" ca="1" si="74"/>
        <v>0</v>
      </c>
      <c r="CB99" s="660">
        <f t="shared" ca="1" si="75"/>
        <v>0</v>
      </c>
      <c r="CC99" s="660">
        <f t="shared" ca="1" si="76"/>
        <v>0</v>
      </c>
      <c r="CD99" s="660">
        <f t="shared" ca="1" si="77"/>
        <v>0</v>
      </c>
      <c r="CE99" s="660">
        <f t="shared" ca="1" si="78"/>
        <v>0</v>
      </c>
      <c r="CF99" s="660">
        <f t="shared" ca="1" si="79"/>
        <v>0</v>
      </c>
      <c r="CG99" s="660">
        <f t="shared" ca="1" si="80"/>
        <v>0</v>
      </c>
      <c r="CH99" s="660">
        <f t="shared" ca="1" si="81"/>
        <v>0</v>
      </c>
      <c r="CI99" s="660">
        <f t="shared" ca="1" si="82"/>
        <v>0</v>
      </c>
      <c r="CJ99" s="660">
        <f t="shared" ca="1" si="83"/>
        <v>0</v>
      </c>
      <c r="CK99" s="660">
        <f t="shared" ca="1" si="84"/>
        <v>0</v>
      </c>
      <c r="CL99" s="660">
        <f t="shared" ca="1" si="85"/>
        <v>0</v>
      </c>
      <c r="CM99" s="660">
        <f t="shared" ca="1" si="86"/>
        <v>0</v>
      </c>
      <c r="CN99" s="660">
        <f t="shared" ca="1" si="87"/>
        <v>0</v>
      </c>
      <c r="CO99" s="660">
        <f t="shared" ca="1" si="88"/>
        <v>0</v>
      </c>
      <c r="CP99" s="660">
        <f t="shared" ca="1" si="89"/>
        <v>0</v>
      </c>
      <c r="CQ99" s="660">
        <f t="shared" ca="1" si="90"/>
        <v>0</v>
      </c>
      <c r="CR99" s="660">
        <f t="shared" ca="1" si="91"/>
        <v>0</v>
      </c>
      <c r="CS99" s="660">
        <f t="shared" ca="1" si="92"/>
        <v>0</v>
      </c>
      <c r="CT99" s="660">
        <f t="shared" ca="1" si="93"/>
        <v>0</v>
      </c>
      <c r="CU99" s="660">
        <f t="shared" ca="1" si="94"/>
        <v>0</v>
      </c>
      <c r="CV99" s="660">
        <f t="shared" ca="1" si="95"/>
        <v>0</v>
      </c>
      <c r="CW99" s="660">
        <f t="shared" ca="1" si="96"/>
        <v>0</v>
      </c>
      <c r="CX99" s="143"/>
    </row>
    <row r="100" spans="2:102" x14ac:dyDescent="0.25">
      <c r="B100" s="2122"/>
      <c r="C100" s="227"/>
      <c r="D100" s="2917"/>
      <c r="E100" s="2918"/>
      <c r="F100" s="630"/>
      <c r="G100" s="2124"/>
      <c r="H100" s="2126">
        <v>0</v>
      </c>
      <c r="I100" s="665">
        <f t="shared" si="97"/>
        <v>0</v>
      </c>
      <c r="J100" s="2124"/>
      <c r="K100" s="2124"/>
      <c r="L100" s="2124"/>
      <c r="M100" s="2125"/>
      <c r="N100" s="924"/>
      <c r="O100" s="664"/>
      <c r="P100" s="664"/>
      <c r="Q100" s="925"/>
      <c r="R100" s="921"/>
      <c r="S100" s="664"/>
      <c r="T100" s="664"/>
      <c r="U100" s="919"/>
      <c r="V100" s="924"/>
      <c r="W100" s="664"/>
      <c r="X100" s="664"/>
      <c r="Y100" s="925"/>
      <c r="Z100" s="921"/>
      <c r="AA100" s="664"/>
      <c r="AB100" s="664"/>
      <c r="AC100" s="919"/>
      <c r="AD100" s="924"/>
      <c r="AE100" s="664"/>
      <c r="AF100" s="664"/>
      <c r="AG100" s="925"/>
      <c r="AH100" s="921"/>
      <c r="AI100" s="664"/>
      <c r="AJ100" s="664"/>
      <c r="AK100" s="919"/>
      <c r="AL100" s="924"/>
      <c r="AM100" s="664"/>
      <c r="AN100" s="664"/>
      <c r="AO100" s="925"/>
      <c r="AP100" s="921"/>
      <c r="AQ100" s="664"/>
      <c r="AR100" s="664"/>
      <c r="AS100" s="919"/>
      <c r="AT100" s="924"/>
      <c r="AU100" s="664"/>
      <c r="AV100" s="664"/>
      <c r="AW100" s="925"/>
      <c r="AX100" s="927">
        <f t="shared" ca="1" si="61"/>
        <v>0</v>
      </c>
      <c r="AY100" s="670" t="str">
        <f t="shared" ca="1" si="57"/>
        <v/>
      </c>
      <c r="AZ100" s="930" t="str">
        <f t="shared" si="58"/>
        <v/>
      </c>
      <c r="BA100" s="932">
        <f t="shared" ca="1" si="62"/>
        <v>0</v>
      </c>
      <c r="BB100" s="670" t="str">
        <f t="shared" ca="1" si="59"/>
        <v/>
      </c>
      <c r="BC100" s="935" t="str">
        <f t="shared" ca="1" si="60"/>
        <v/>
      </c>
      <c r="BD100" s="933"/>
      <c r="BE100" s="660">
        <f t="shared" ca="1" si="63"/>
        <v>0</v>
      </c>
      <c r="BF100" s="660">
        <f ca="1">IF(BF$23="Summary",SUM($BD100:BE100),0)</f>
        <v>0</v>
      </c>
      <c r="BG100" s="660">
        <f ca="1">IF(BG$23="Summary",SUM($BD100:BF100),0)</f>
        <v>0</v>
      </c>
      <c r="BH100" s="660">
        <f ca="1">IF(BH$23="Summary",SUM($BD100:BG100),0)</f>
        <v>0</v>
      </c>
      <c r="BI100" s="660">
        <f ca="1">IF(BI$23="Summary",SUM($BD100:BH100),0)</f>
        <v>0</v>
      </c>
      <c r="BJ100" s="660">
        <f ca="1">IF(BJ$23="Summary",SUM($BD100:BI100),0)</f>
        <v>0</v>
      </c>
      <c r="BK100" s="660">
        <f ca="1">IF(BK$23="Summary",SUM($BD100:BJ100),0)</f>
        <v>0</v>
      </c>
      <c r="BL100" s="660">
        <f ca="1">IF(BL$23="Summary",SUM($BD100:BK100),0)</f>
        <v>0</v>
      </c>
      <c r="BM100" s="660">
        <f ca="1">IF(BM$23="Summary",SUM($BD100:BL100),0)</f>
        <v>0</v>
      </c>
      <c r="BN100" s="660">
        <f ca="1">IF(BN$23="Summary",SUM($BD100:BM100),0)</f>
        <v>0</v>
      </c>
      <c r="BO100" s="660">
        <f ca="1">IF(BO$23="Summary",SUM($BD100:BN100),0)</f>
        <v>0</v>
      </c>
      <c r="BP100" s="660">
        <f ca="1">IF(BP$23="Summary",SUM($BD100:BO100),0)</f>
        <v>0</v>
      </c>
      <c r="BQ100" s="660">
        <f t="shared" ca="1" si="64"/>
        <v>0</v>
      </c>
      <c r="BR100" s="660">
        <f t="shared" ca="1" si="65"/>
        <v>0</v>
      </c>
      <c r="BS100" s="660">
        <f t="shared" ca="1" si="66"/>
        <v>0</v>
      </c>
      <c r="BT100" s="660">
        <f t="shared" ca="1" si="67"/>
        <v>0</v>
      </c>
      <c r="BU100" s="660">
        <f t="shared" ca="1" si="68"/>
        <v>0</v>
      </c>
      <c r="BV100" s="660">
        <f t="shared" ca="1" si="69"/>
        <v>0</v>
      </c>
      <c r="BW100" s="660">
        <f t="shared" ca="1" si="70"/>
        <v>0</v>
      </c>
      <c r="BX100" s="660">
        <f t="shared" ca="1" si="71"/>
        <v>0</v>
      </c>
      <c r="BY100" s="660">
        <f t="shared" ca="1" si="72"/>
        <v>0</v>
      </c>
      <c r="BZ100" s="660">
        <f t="shared" ca="1" si="73"/>
        <v>0</v>
      </c>
      <c r="CA100" s="660">
        <f t="shared" ca="1" si="74"/>
        <v>0</v>
      </c>
      <c r="CB100" s="660">
        <f t="shared" ca="1" si="75"/>
        <v>0</v>
      </c>
      <c r="CC100" s="660">
        <f t="shared" ca="1" si="76"/>
        <v>0</v>
      </c>
      <c r="CD100" s="660">
        <f t="shared" ca="1" si="77"/>
        <v>0</v>
      </c>
      <c r="CE100" s="660">
        <f t="shared" ca="1" si="78"/>
        <v>0</v>
      </c>
      <c r="CF100" s="660">
        <f t="shared" ca="1" si="79"/>
        <v>0</v>
      </c>
      <c r="CG100" s="660">
        <f t="shared" ca="1" si="80"/>
        <v>0</v>
      </c>
      <c r="CH100" s="660">
        <f t="shared" ca="1" si="81"/>
        <v>0</v>
      </c>
      <c r="CI100" s="660">
        <f t="shared" ca="1" si="82"/>
        <v>0</v>
      </c>
      <c r="CJ100" s="660">
        <f t="shared" ca="1" si="83"/>
        <v>0</v>
      </c>
      <c r="CK100" s="660">
        <f t="shared" ca="1" si="84"/>
        <v>0</v>
      </c>
      <c r="CL100" s="660">
        <f t="shared" ca="1" si="85"/>
        <v>0</v>
      </c>
      <c r="CM100" s="660">
        <f t="shared" ca="1" si="86"/>
        <v>0</v>
      </c>
      <c r="CN100" s="660">
        <f t="shared" ca="1" si="87"/>
        <v>0</v>
      </c>
      <c r="CO100" s="660">
        <f t="shared" ca="1" si="88"/>
        <v>0</v>
      </c>
      <c r="CP100" s="660">
        <f t="shared" ca="1" si="89"/>
        <v>0</v>
      </c>
      <c r="CQ100" s="660">
        <f t="shared" ca="1" si="90"/>
        <v>0</v>
      </c>
      <c r="CR100" s="660">
        <f t="shared" ca="1" si="91"/>
        <v>0</v>
      </c>
      <c r="CS100" s="660">
        <f t="shared" ca="1" si="92"/>
        <v>0</v>
      </c>
      <c r="CT100" s="660">
        <f t="shared" ca="1" si="93"/>
        <v>0</v>
      </c>
      <c r="CU100" s="660">
        <f t="shared" ca="1" si="94"/>
        <v>0</v>
      </c>
      <c r="CV100" s="660">
        <f t="shared" ca="1" si="95"/>
        <v>0</v>
      </c>
      <c r="CW100" s="660">
        <f t="shared" ca="1" si="96"/>
        <v>0</v>
      </c>
      <c r="CX100" s="143"/>
    </row>
    <row r="101" spans="2:102" x14ac:dyDescent="0.25">
      <c r="B101" s="2122"/>
      <c r="C101" s="227"/>
      <c r="D101" s="2917"/>
      <c r="E101" s="2918"/>
      <c r="F101" s="630"/>
      <c r="G101" s="2124"/>
      <c r="H101" s="2126">
        <v>0</v>
      </c>
      <c r="I101" s="665">
        <f t="shared" si="97"/>
        <v>0</v>
      </c>
      <c r="J101" s="2124"/>
      <c r="K101" s="2124"/>
      <c r="L101" s="2124"/>
      <c r="M101" s="2125"/>
      <c r="N101" s="924"/>
      <c r="O101" s="664"/>
      <c r="P101" s="664"/>
      <c r="Q101" s="925"/>
      <c r="R101" s="921"/>
      <c r="S101" s="664"/>
      <c r="T101" s="664"/>
      <c r="U101" s="919"/>
      <c r="V101" s="924"/>
      <c r="W101" s="664"/>
      <c r="X101" s="664"/>
      <c r="Y101" s="925"/>
      <c r="Z101" s="921"/>
      <c r="AA101" s="664"/>
      <c r="AB101" s="664"/>
      <c r="AC101" s="919"/>
      <c r="AD101" s="924"/>
      <c r="AE101" s="664"/>
      <c r="AF101" s="664"/>
      <c r="AG101" s="925"/>
      <c r="AH101" s="921"/>
      <c r="AI101" s="664"/>
      <c r="AJ101" s="664"/>
      <c r="AK101" s="919"/>
      <c r="AL101" s="924"/>
      <c r="AM101" s="664"/>
      <c r="AN101" s="664"/>
      <c r="AO101" s="925"/>
      <c r="AP101" s="921"/>
      <c r="AQ101" s="664"/>
      <c r="AR101" s="664"/>
      <c r="AS101" s="919"/>
      <c r="AT101" s="924"/>
      <c r="AU101" s="664"/>
      <c r="AV101" s="664"/>
      <c r="AW101" s="925"/>
      <c r="AX101" s="927">
        <f t="shared" ca="1" si="61"/>
        <v>0</v>
      </c>
      <c r="AY101" s="670" t="str">
        <f t="shared" ca="1" si="57"/>
        <v/>
      </c>
      <c r="AZ101" s="930" t="str">
        <f t="shared" si="58"/>
        <v/>
      </c>
      <c r="BA101" s="932">
        <f t="shared" ca="1" si="62"/>
        <v>0</v>
      </c>
      <c r="BB101" s="670" t="str">
        <f t="shared" ca="1" si="59"/>
        <v/>
      </c>
      <c r="BC101" s="935" t="str">
        <f t="shared" ca="1" si="60"/>
        <v/>
      </c>
      <c r="BD101" s="933"/>
      <c r="BE101" s="660">
        <f t="shared" ca="1" si="63"/>
        <v>0</v>
      </c>
      <c r="BF101" s="660">
        <f ca="1">IF(BF$23="Summary",SUM($BD101:BE101),0)</f>
        <v>0</v>
      </c>
      <c r="BG101" s="660">
        <f ca="1">IF(BG$23="Summary",SUM($BD101:BF101),0)</f>
        <v>0</v>
      </c>
      <c r="BH101" s="660">
        <f ca="1">IF(BH$23="Summary",SUM($BD101:BG101),0)</f>
        <v>0</v>
      </c>
      <c r="BI101" s="660">
        <f ca="1">IF(BI$23="Summary",SUM($BD101:BH101),0)</f>
        <v>0</v>
      </c>
      <c r="BJ101" s="660">
        <f ca="1">IF(BJ$23="Summary",SUM($BD101:BI101),0)</f>
        <v>0</v>
      </c>
      <c r="BK101" s="660">
        <f ca="1">IF(BK$23="Summary",SUM($BD101:BJ101),0)</f>
        <v>0</v>
      </c>
      <c r="BL101" s="660">
        <f ca="1">IF(BL$23="Summary",SUM($BD101:BK101),0)</f>
        <v>0</v>
      </c>
      <c r="BM101" s="660">
        <f ca="1">IF(BM$23="Summary",SUM($BD101:BL101),0)</f>
        <v>0</v>
      </c>
      <c r="BN101" s="660">
        <f ca="1">IF(BN$23="Summary",SUM($BD101:BM101),0)</f>
        <v>0</v>
      </c>
      <c r="BO101" s="660">
        <f ca="1">IF(BO$23="Summary",SUM($BD101:BN101),0)</f>
        <v>0</v>
      </c>
      <c r="BP101" s="660">
        <f ca="1">IF(BP$23="Summary",SUM($BD101:BO101),0)</f>
        <v>0</v>
      </c>
      <c r="BQ101" s="660">
        <f t="shared" ca="1" si="64"/>
        <v>0</v>
      </c>
      <c r="BR101" s="660">
        <f t="shared" ca="1" si="65"/>
        <v>0</v>
      </c>
      <c r="BS101" s="660">
        <f t="shared" ca="1" si="66"/>
        <v>0</v>
      </c>
      <c r="BT101" s="660">
        <f t="shared" ca="1" si="67"/>
        <v>0</v>
      </c>
      <c r="BU101" s="660">
        <f t="shared" ca="1" si="68"/>
        <v>0</v>
      </c>
      <c r="BV101" s="660">
        <f t="shared" ca="1" si="69"/>
        <v>0</v>
      </c>
      <c r="BW101" s="660">
        <f t="shared" ca="1" si="70"/>
        <v>0</v>
      </c>
      <c r="BX101" s="660">
        <f t="shared" ca="1" si="71"/>
        <v>0</v>
      </c>
      <c r="BY101" s="660">
        <f t="shared" ca="1" si="72"/>
        <v>0</v>
      </c>
      <c r="BZ101" s="660">
        <f t="shared" ca="1" si="73"/>
        <v>0</v>
      </c>
      <c r="CA101" s="660">
        <f t="shared" ca="1" si="74"/>
        <v>0</v>
      </c>
      <c r="CB101" s="660">
        <f t="shared" ca="1" si="75"/>
        <v>0</v>
      </c>
      <c r="CC101" s="660">
        <f t="shared" ca="1" si="76"/>
        <v>0</v>
      </c>
      <c r="CD101" s="660">
        <f t="shared" ca="1" si="77"/>
        <v>0</v>
      </c>
      <c r="CE101" s="660">
        <f t="shared" ca="1" si="78"/>
        <v>0</v>
      </c>
      <c r="CF101" s="660">
        <f t="shared" ca="1" si="79"/>
        <v>0</v>
      </c>
      <c r="CG101" s="660">
        <f t="shared" ca="1" si="80"/>
        <v>0</v>
      </c>
      <c r="CH101" s="660">
        <f t="shared" ca="1" si="81"/>
        <v>0</v>
      </c>
      <c r="CI101" s="660">
        <f t="shared" ca="1" si="82"/>
        <v>0</v>
      </c>
      <c r="CJ101" s="660">
        <f t="shared" ca="1" si="83"/>
        <v>0</v>
      </c>
      <c r="CK101" s="660">
        <f t="shared" ca="1" si="84"/>
        <v>0</v>
      </c>
      <c r="CL101" s="660">
        <f t="shared" ca="1" si="85"/>
        <v>0</v>
      </c>
      <c r="CM101" s="660">
        <f t="shared" ca="1" si="86"/>
        <v>0</v>
      </c>
      <c r="CN101" s="660">
        <f t="shared" ca="1" si="87"/>
        <v>0</v>
      </c>
      <c r="CO101" s="660">
        <f t="shared" ca="1" si="88"/>
        <v>0</v>
      </c>
      <c r="CP101" s="660">
        <f t="shared" ca="1" si="89"/>
        <v>0</v>
      </c>
      <c r="CQ101" s="660">
        <f t="shared" ca="1" si="90"/>
        <v>0</v>
      </c>
      <c r="CR101" s="660">
        <f t="shared" ca="1" si="91"/>
        <v>0</v>
      </c>
      <c r="CS101" s="660">
        <f t="shared" ca="1" si="92"/>
        <v>0</v>
      </c>
      <c r="CT101" s="660">
        <f t="shared" ca="1" si="93"/>
        <v>0</v>
      </c>
      <c r="CU101" s="660">
        <f t="shared" ca="1" si="94"/>
        <v>0</v>
      </c>
      <c r="CV101" s="660">
        <f t="shared" ca="1" si="95"/>
        <v>0</v>
      </c>
      <c r="CW101" s="660">
        <f t="shared" ca="1" si="96"/>
        <v>0</v>
      </c>
      <c r="CX101" s="143"/>
    </row>
    <row r="102" spans="2:102" x14ac:dyDescent="0.25">
      <c r="B102" s="2122"/>
      <c r="C102" s="227"/>
      <c r="D102" s="2917"/>
      <c r="E102" s="2918"/>
      <c r="F102" s="630"/>
      <c r="G102" s="2124"/>
      <c r="H102" s="2126">
        <v>0</v>
      </c>
      <c r="I102" s="665">
        <f t="shared" si="97"/>
        <v>0</v>
      </c>
      <c r="J102" s="2124"/>
      <c r="K102" s="2124"/>
      <c r="L102" s="2124"/>
      <c r="M102" s="2125"/>
      <c r="N102" s="924"/>
      <c r="O102" s="664"/>
      <c r="P102" s="664"/>
      <c r="Q102" s="925"/>
      <c r="R102" s="921"/>
      <c r="S102" s="664"/>
      <c r="T102" s="664"/>
      <c r="U102" s="919"/>
      <c r="V102" s="924"/>
      <c r="W102" s="664"/>
      <c r="X102" s="664"/>
      <c r="Y102" s="925"/>
      <c r="Z102" s="921"/>
      <c r="AA102" s="664"/>
      <c r="AB102" s="664"/>
      <c r="AC102" s="919"/>
      <c r="AD102" s="924"/>
      <c r="AE102" s="664"/>
      <c r="AF102" s="664"/>
      <c r="AG102" s="925"/>
      <c r="AH102" s="921"/>
      <c r="AI102" s="664"/>
      <c r="AJ102" s="664"/>
      <c r="AK102" s="919"/>
      <c r="AL102" s="924"/>
      <c r="AM102" s="664"/>
      <c r="AN102" s="664"/>
      <c r="AO102" s="925"/>
      <c r="AP102" s="921"/>
      <c r="AQ102" s="664"/>
      <c r="AR102" s="664"/>
      <c r="AS102" s="919"/>
      <c r="AT102" s="924"/>
      <c r="AU102" s="664"/>
      <c r="AV102" s="664"/>
      <c r="AW102" s="925"/>
      <c r="AX102" s="927">
        <f t="shared" ca="1" si="61"/>
        <v>0</v>
      </c>
      <c r="AY102" s="670" t="str">
        <f t="shared" ca="1" si="57"/>
        <v/>
      </c>
      <c r="AZ102" s="930" t="str">
        <f t="shared" si="58"/>
        <v/>
      </c>
      <c r="BA102" s="932">
        <f t="shared" ca="1" si="62"/>
        <v>0</v>
      </c>
      <c r="BB102" s="670" t="str">
        <f t="shared" ca="1" si="59"/>
        <v/>
      </c>
      <c r="BC102" s="935" t="str">
        <f t="shared" ca="1" si="60"/>
        <v/>
      </c>
      <c r="BD102" s="933"/>
      <c r="BE102" s="660">
        <f t="shared" ca="1" si="63"/>
        <v>0</v>
      </c>
      <c r="BF102" s="660">
        <f ca="1">IF(BF$23="Summary",SUM($BD102:BE102),0)</f>
        <v>0</v>
      </c>
      <c r="BG102" s="660">
        <f ca="1">IF(BG$23="Summary",SUM($BD102:BF102),0)</f>
        <v>0</v>
      </c>
      <c r="BH102" s="660">
        <f ca="1">IF(BH$23="Summary",SUM($BD102:BG102),0)</f>
        <v>0</v>
      </c>
      <c r="BI102" s="660">
        <f ca="1">IF(BI$23="Summary",SUM($BD102:BH102),0)</f>
        <v>0</v>
      </c>
      <c r="BJ102" s="660">
        <f ca="1">IF(BJ$23="Summary",SUM($BD102:BI102),0)</f>
        <v>0</v>
      </c>
      <c r="BK102" s="660">
        <f ca="1">IF(BK$23="Summary",SUM($BD102:BJ102),0)</f>
        <v>0</v>
      </c>
      <c r="BL102" s="660">
        <f ca="1">IF(BL$23="Summary",SUM($BD102:BK102),0)</f>
        <v>0</v>
      </c>
      <c r="BM102" s="660">
        <f ca="1">IF(BM$23="Summary",SUM($BD102:BL102),0)</f>
        <v>0</v>
      </c>
      <c r="BN102" s="660">
        <f ca="1">IF(BN$23="Summary",SUM($BD102:BM102),0)</f>
        <v>0</v>
      </c>
      <c r="BO102" s="660">
        <f ca="1">IF(BO$23="Summary",SUM($BD102:BN102),0)</f>
        <v>0</v>
      </c>
      <c r="BP102" s="660">
        <f ca="1">IF(BP$23="Summary",SUM($BD102:BO102),0)</f>
        <v>0</v>
      </c>
      <c r="BQ102" s="660">
        <f t="shared" ca="1" si="64"/>
        <v>0</v>
      </c>
      <c r="BR102" s="660">
        <f t="shared" ca="1" si="65"/>
        <v>0</v>
      </c>
      <c r="BS102" s="660">
        <f t="shared" ca="1" si="66"/>
        <v>0</v>
      </c>
      <c r="BT102" s="660">
        <f t="shared" ca="1" si="67"/>
        <v>0</v>
      </c>
      <c r="BU102" s="660">
        <f t="shared" ca="1" si="68"/>
        <v>0</v>
      </c>
      <c r="BV102" s="660">
        <f t="shared" ca="1" si="69"/>
        <v>0</v>
      </c>
      <c r="BW102" s="660">
        <f t="shared" ca="1" si="70"/>
        <v>0</v>
      </c>
      <c r="BX102" s="660">
        <f t="shared" ca="1" si="71"/>
        <v>0</v>
      </c>
      <c r="BY102" s="660">
        <f t="shared" ca="1" si="72"/>
        <v>0</v>
      </c>
      <c r="BZ102" s="660">
        <f t="shared" ca="1" si="73"/>
        <v>0</v>
      </c>
      <c r="CA102" s="660">
        <f t="shared" ca="1" si="74"/>
        <v>0</v>
      </c>
      <c r="CB102" s="660">
        <f t="shared" ca="1" si="75"/>
        <v>0</v>
      </c>
      <c r="CC102" s="660">
        <f t="shared" ca="1" si="76"/>
        <v>0</v>
      </c>
      <c r="CD102" s="660">
        <f t="shared" ca="1" si="77"/>
        <v>0</v>
      </c>
      <c r="CE102" s="660">
        <f t="shared" ca="1" si="78"/>
        <v>0</v>
      </c>
      <c r="CF102" s="660">
        <f t="shared" ca="1" si="79"/>
        <v>0</v>
      </c>
      <c r="CG102" s="660">
        <f t="shared" ca="1" si="80"/>
        <v>0</v>
      </c>
      <c r="CH102" s="660">
        <f t="shared" ca="1" si="81"/>
        <v>0</v>
      </c>
      <c r="CI102" s="660">
        <f t="shared" ca="1" si="82"/>
        <v>0</v>
      </c>
      <c r="CJ102" s="660">
        <f t="shared" ca="1" si="83"/>
        <v>0</v>
      </c>
      <c r="CK102" s="660">
        <f t="shared" ca="1" si="84"/>
        <v>0</v>
      </c>
      <c r="CL102" s="660">
        <f t="shared" ca="1" si="85"/>
        <v>0</v>
      </c>
      <c r="CM102" s="660">
        <f t="shared" ca="1" si="86"/>
        <v>0</v>
      </c>
      <c r="CN102" s="660">
        <f t="shared" ca="1" si="87"/>
        <v>0</v>
      </c>
      <c r="CO102" s="660">
        <f t="shared" ca="1" si="88"/>
        <v>0</v>
      </c>
      <c r="CP102" s="660">
        <f t="shared" ca="1" si="89"/>
        <v>0</v>
      </c>
      <c r="CQ102" s="660">
        <f t="shared" ca="1" si="90"/>
        <v>0</v>
      </c>
      <c r="CR102" s="660">
        <f t="shared" ca="1" si="91"/>
        <v>0</v>
      </c>
      <c r="CS102" s="660">
        <f t="shared" ca="1" si="92"/>
        <v>0</v>
      </c>
      <c r="CT102" s="660">
        <f t="shared" ca="1" si="93"/>
        <v>0</v>
      </c>
      <c r="CU102" s="660">
        <f t="shared" ca="1" si="94"/>
        <v>0</v>
      </c>
      <c r="CV102" s="660">
        <f t="shared" ca="1" si="95"/>
        <v>0</v>
      </c>
      <c r="CW102" s="660">
        <f t="shared" ca="1" si="96"/>
        <v>0</v>
      </c>
      <c r="CX102" s="143"/>
    </row>
    <row r="103" spans="2:102" x14ac:dyDescent="0.25">
      <c r="B103" s="2122"/>
      <c r="C103" s="227"/>
      <c r="D103" s="2917"/>
      <c r="E103" s="2918"/>
      <c r="F103" s="630"/>
      <c r="G103" s="2124"/>
      <c r="H103" s="2126">
        <v>0</v>
      </c>
      <c r="I103" s="665">
        <f t="shared" si="97"/>
        <v>0</v>
      </c>
      <c r="J103" s="2124"/>
      <c r="K103" s="2124"/>
      <c r="L103" s="2124"/>
      <c r="M103" s="2125"/>
      <c r="N103" s="924"/>
      <c r="O103" s="664"/>
      <c r="P103" s="664"/>
      <c r="Q103" s="925"/>
      <c r="R103" s="921"/>
      <c r="S103" s="664"/>
      <c r="T103" s="664"/>
      <c r="U103" s="919"/>
      <c r="V103" s="924"/>
      <c r="W103" s="664"/>
      <c r="X103" s="664"/>
      <c r="Y103" s="925"/>
      <c r="Z103" s="921"/>
      <c r="AA103" s="664"/>
      <c r="AB103" s="664"/>
      <c r="AC103" s="919"/>
      <c r="AD103" s="924"/>
      <c r="AE103" s="664"/>
      <c r="AF103" s="664"/>
      <c r="AG103" s="925"/>
      <c r="AH103" s="921"/>
      <c r="AI103" s="664"/>
      <c r="AJ103" s="664"/>
      <c r="AK103" s="919"/>
      <c r="AL103" s="924"/>
      <c r="AM103" s="664"/>
      <c r="AN103" s="664"/>
      <c r="AO103" s="925"/>
      <c r="AP103" s="921"/>
      <c r="AQ103" s="664"/>
      <c r="AR103" s="664"/>
      <c r="AS103" s="919"/>
      <c r="AT103" s="924"/>
      <c r="AU103" s="664"/>
      <c r="AV103" s="664"/>
      <c r="AW103" s="925"/>
      <c r="AX103" s="927">
        <f t="shared" ca="1" si="61"/>
        <v>0</v>
      </c>
      <c r="AY103" s="670" t="str">
        <f t="shared" ca="1" si="57"/>
        <v/>
      </c>
      <c r="AZ103" s="930" t="str">
        <f t="shared" si="58"/>
        <v/>
      </c>
      <c r="BA103" s="932">
        <f t="shared" ca="1" si="62"/>
        <v>0</v>
      </c>
      <c r="BB103" s="670" t="str">
        <f t="shared" ca="1" si="59"/>
        <v/>
      </c>
      <c r="BC103" s="935" t="str">
        <f t="shared" ca="1" si="60"/>
        <v/>
      </c>
      <c r="BD103" s="933"/>
      <c r="BE103" s="660">
        <f t="shared" ca="1" si="63"/>
        <v>0</v>
      </c>
      <c r="BF103" s="660">
        <f ca="1">IF(BF$23="Summary",SUM($BD103:BE103),0)</f>
        <v>0</v>
      </c>
      <c r="BG103" s="660">
        <f ca="1">IF(BG$23="Summary",SUM($BD103:BF103),0)</f>
        <v>0</v>
      </c>
      <c r="BH103" s="660">
        <f ca="1">IF(BH$23="Summary",SUM($BD103:BG103),0)</f>
        <v>0</v>
      </c>
      <c r="BI103" s="660">
        <f ca="1">IF(BI$23="Summary",SUM($BD103:BH103),0)</f>
        <v>0</v>
      </c>
      <c r="BJ103" s="660">
        <f ca="1">IF(BJ$23="Summary",SUM($BD103:BI103),0)</f>
        <v>0</v>
      </c>
      <c r="BK103" s="660">
        <f ca="1">IF(BK$23="Summary",SUM($BD103:BJ103),0)</f>
        <v>0</v>
      </c>
      <c r="BL103" s="660">
        <f ca="1">IF(BL$23="Summary",SUM($BD103:BK103),0)</f>
        <v>0</v>
      </c>
      <c r="BM103" s="660">
        <f ca="1">IF(BM$23="Summary",SUM($BD103:BL103),0)</f>
        <v>0</v>
      </c>
      <c r="BN103" s="660">
        <f ca="1">IF(BN$23="Summary",SUM($BD103:BM103),0)</f>
        <v>0</v>
      </c>
      <c r="BO103" s="660">
        <f ca="1">IF(BO$23="Summary",SUM($BD103:BN103),0)</f>
        <v>0</v>
      </c>
      <c r="BP103" s="660">
        <f ca="1">IF(BP$23="Summary",SUM($BD103:BO103),0)</f>
        <v>0</v>
      </c>
      <c r="BQ103" s="660">
        <f t="shared" ca="1" si="64"/>
        <v>0</v>
      </c>
      <c r="BR103" s="660">
        <f t="shared" ca="1" si="65"/>
        <v>0</v>
      </c>
      <c r="BS103" s="660">
        <f t="shared" ca="1" si="66"/>
        <v>0</v>
      </c>
      <c r="BT103" s="660">
        <f t="shared" ca="1" si="67"/>
        <v>0</v>
      </c>
      <c r="BU103" s="660">
        <f t="shared" ca="1" si="68"/>
        <v>0</v>
      </c>
      <c r="BV103" s="660">
        <f t="shared" ca="1" si="69"/>
        <v>0</v>
      </c>
      <c r="BW103" s="660">
        <f t="shared" ca="1" si="70"/>
        <v>0</v>
      </c>
      <c r="BX103" s="660">
        <f t="shared" ca="1" si="71"/>
        <v>0</v>
      </c>
      <c r="BY103" s="660">
        <f t="shared" ca="1" si="72"/>
        <v>0</v>
      </c>
      <c r="BZ103" s="660">
        <f t="shared" ca="1" si="73"/>
        <v>0</v>
      </c>
      <c r="CA103" s="660">
        <f t="shared" ca="1" si="74"/>
        <v>0</v>
      </c>
      <c r="CB103" s="660">
        <f t="shared" ca="1" si="75"/>
        <v>0</v>
      </c>
      <c r="CC103" s="660">
        <f t="shared" ca="1" si="76"/>
        <v>0</v>
      </c>
      <c r="CD103" s="660">
        <f t="shared" ca="1" si="77"/>
        <v>0</v>
      </c>
      <c r="CE103" s="660">
        <f t="shared" ca="1" si="78"/>
        <v>0</v>
      </c>
      <c r="CF103" s="660">
        <f t="shared" ca="1" si="79"/>
        <v>0</v>
      </c>
      <c r="CG103" s="660">
        <f t="shared" ca="1" si="80"/>
        <v>0</v>
      </c>
      <c r="CH103" s="660">
        <f t="shared" ca="1" si="81"/>
        <v>0</v>
      </c>
      <c r="CI103" s="660">
        <f t="shared" ca="1" si="82"/>
        <v>0</v>
      </c>
      <c r="CJ103" s="660">
        <f t="shared" ca="1" si="83"/>
        <v>0</v>
      </c>
      <c r="CK103" s="660">
        <f t="shared" ca="1" si="84"/>
        <v>0</v>
      </c>
      <c r="CL103" s="660">
        <f t="shared" ca="1" si="85"/>
        <v>0</v>
      </c>
      <c r="CM103" s="660">
        <f t="shared" ca="1" si="86"/>
        <v>0</v>
      </c>
      <c r="CN103" s="660">
        <f t="shared" ca="1" si="87"/>
        <v>0</v>
      </c>
      <c r="CO103" s="660">
        <f t="shared" ca="1" si="88"/>
        <v>0</v>
      </c>
      <c r="CP103" s="660">
        <f t="shared" ca="1" si="89"/>
        <v>0</v>
      </c>
      <c r="CQ103" s="660">
        <f t="shared" ca="1" si="90"/>
        <v>0</v>
      </c>
      <c r="CR103" s="660">
        <f t="shared" ca="1" si="91"/>
        <v>0</v>
      </c>
      <c r="CS103" s="660">
        <f t="shared" ca="1" si="92"/>
        <v>0</v>
      </c>
      <c r="CT103" s="660">
        <f t="shared" ca="1" si="93"/>
        <v>0</v>
      </c>
      <c r="CU103" s="660">
        <f t="shared" ca="1" si="94"/>
        <v>0</v>
      </c>
      <c r="CV103" s="660">
        <f t="shared" ca="1" si="95"/>
        <v>0</v>
      </c>
      <c r="CW103" s="660">
        <f t="shared" ca="1" si="96"/>
        <v>0</v>
      </c>
      <c r="CX103" s="143"/>
    </row>
    <row r="104" spans="2:102" x14ac:dyDescent="0.25">
      <c r="B104" s="2122"/>
      <c r="C104" s="227"/>
      <c r="D104" s="2917"/>
      <c r="E104" s="2918"/>
      <c r="F104" s="630"/>
      <c r="G104" s="2124"/>
      <c r="H104" s="2126">
        <v>0</v>
      </c>
      <c r="I104" s="665">
        <f t="shared" si="97"/>
        <v>0</v>
      </c>
      <c r="J104" s="2124"/>
      <c r="K104" s="2124"/>
      <c r="L104" s="2124"/>
      <c r="M104" s="2125"/>
      <c r="N104" s="924"/>
      <c r="O104" s="664"/>
      <c r="P104" s="664"/>
      <c r="Q104" s="925"/>
      <c r="R104" s="921"/>
      <c r="S104" s="664"/>
      <c r="T104" s="664"/>
      <c r="U104" s="919"/>
      <c r="V104" s="924"/>
      <c r="W104" s="664"/>
      <c r="X104" s="664"/>
      <c r="Y104" s="925"/>
      <c r="Z104" s="921"/>
      <c r="AA104" s="664"/>
      <c r="AB104" s="664"/>
      <c r="AC104" s="919"/>
      <c r="AD104" s="924"/>
      <c r="AE104" s="664"/>
      <c r="AF104" s="664"/>
      <c r="AG104" s="925"/>
      <c r="AH104" s="921"/>
      <c r="AI104" s="664"/>
      <c r="AJ104" s="664"/>
      <c r="AK104" s="919"/>
      <c r="AL104" s="924"/>
      <c r="AM104" s="664"/>
      <c r="AN104" s="664"/>
      <c r="AO104" s="925"/>
      <c r="AP104" s="921"/>
      <c r="AQ104" s="664"/>
      <c r="AR104" s="664"/>
      <c r="AS104" s="919"/>
      <c r="AT104" s="924"/>
      <c r="AU104" s="664"/>
      <c r="AV104" s="664"/>
      <c r="AW104" s="925"/>
      <c r="AX104" s="927">
        <f t="shared" ca="1" si="61"/>
        <v>0</v>
      </c>
      <c r="AY104" s="670" t="str">
        <f t="shared" ca="1" si="57"/>
        <v/>
      </c>
      <c r="AZ104" s="930" t="str">
        <f t="shared" si="58"/>
        <v/>
      </c>
      <c r="BA104" s="932">
        <f t="shared" ca="1" si="62"/>
        <v>0</v>
      </c>
      <c r="BB104" s="670" t="str">
        <f t="shared" ca="1" si="59"/>
        <v/>
      </c>
      <c r="BC104" s="935" t="str">
        <f t="shared" ca="1" si="60"/>
        <v/>
      </c>
      <c r="BD104" s="933"/>
      <c r="BE104" s="660">
        <f t="shared" ca="1" si="63"/>
        <v>0</v>
      </c>
      <c r="BF104" s="660">
        <f ca="1">IF(BF$23="Summary",SUM($BD104:BE104),0)</f>
        <v>0</v>
      </c>
      <c r="BG104" s="660">
        <f ca="1">IF(BG$23="Summary",SUM($BD104:BF104),0)</f>
        <v>0</v>
      </c>
      <c r="BH104" s="660">
        <f ca="1">IF(BH$23="Summary",SUM($BD104:BG104),0)</f>
        <v>0</v>
      </c>
      <c r="BI104" s="660">
        <f ca="1">IF(BI$23="Summary",SUM($BD104:BH104),0)</f>
        <v>0</v>
      </c>
      <c r="BJ104" s="660">
        <f ca="1">IF(BJ$23="Summary",SUM($BD104:BI104),0)</f>
        <v>0</v>
      </c>
      <c r="BK104" s="660">
        <f ca="1">IF(BK$23="Summary",SUM($BD104:BJ104),0)</f>
        <v>0</v>
      </c>
      <c r="BL104" s="660">
        <f ca="1">IF(BL$23="Summary",SUM($BD104:BK104),0)</f>
        <v>0</v>
      </c>
      <c r="BM104" s="660">
        <f ca="1">IF(BM$23="Summary",SUM($BD104:BL104),0)</f>
        <v>0</v>
      </c>
      <c r="BN104" s="660">
        <f ca="1">IF(BN$23="Summary",SUM($BD104:BM104),0)</f>
        <v>0</v>
      </c>
      <c r="BO104" s="660">
        <f ca="1">IF(BO$23="Summary",SUM($BD104:BN104),0)</f>
        <v>0</v>
      </c>
      <c r="BP104" s="660">
        <f ca="1">IF(BP$23="Summary",SUM($BD104:BO104),0)</f>
        <v>0</v>
      </c>
      <c r="BQ104" s="660">
        <f t="shared" ca="1" si="64"/>
        <v>0</v>
      </c>
      <c r="BR104" s="660">
        <f t="shared" ca="1" si="65"/>
        <v>0</v>
      </c>
      <c r="BS104" s="660">
        <f t="shared" ca="1" si="66"/>
        <v>0</v>
      </c>
      <c r="BT104" s="660">
        <f t="shared" ca="1" si="67"/>
        <v>0</v>
      </c>
      <c r="BU104" s="660">
        <f t="shared" ca="1" si="68"/>
        <v>0</v>
      </c>
      <c r="BV104" s="660">
        <f t="shared" ca="1" si="69"/>
        <v>0</v>
      </c>
      <c r="BW104" s="660">
        <f t="shared" ca="1" si="70"/>
        <v>0</v>
      </c>
      <c r="BX104" s="660">
        <f t="shared" ca="1" si="71"/>
        <v>0</v>
      </c>
      <c r="BY104" s="660">
        <f t="shared" ca="1" si="72"/>
        <v>0</v>
      </c>
      <c r="BZ104" s="660">
        <f t="shared" ca="1" si="73"/>
        <v>0</v>
      </c>
      <c r="CA104" s="660">
        <f t="shared" ca="1" si="74"/>
        <v>0</v>
      </c>
      <c r="CB104" s="660">
        <f t="shared" ca="1" si="75"/>
        <v>0</v>
      </c>
      <c r="CC104" s="660">
        <f t="shared" ca="1" si="76"/>
        <v>0</v>
      </c>
      <c r="CD104" s="660">
        <f t="shared" ca="1" si="77"/>
        <v>0</v>
      </c>
      <c r="CE104" s="660">
        <f t="shared" ca="1" si="78"/>
        <v>0</v>
      </c>
      <c r="CF104" s="660">
        <f t="shared" ca="1" si="79"/>
        <v>0</v>
      </c>
      <c r="CG104" s="660">
        <f t="shared" ca="1" si="80"/>
        <v>0</v>
      </c>
      <c r="CH104" s="660">
        <f t="shared" ca="1" si="81"/>
        <v>0</v>
      </c>
      <c r="CI104" s="660">
        <f t="shared" ca="1" si="82"/>
        <v>0</v>
      </c>
      <c r="CJ104" s="660">
        <f t="shared" ca="1" si="83"/>
        <v>0</v>
      </c>
      <c r="CK104" s="660">
        <f t="shared" ca="1" si="84"/>
        <v>0</v>
      </c>
      <c r="CL104" s="660">
        <f t="shared" ca="1" si="85"/>
        <v>0</v>
      </c>
      <c r="CM104" s="660">
        <f t="shared" ca="1" si="86"/>
        <v>0</v>
      </c>
      <c r="CN104" s="660">
        <f t="shared" ca="1" si="87"/>
        <v>0</v>
      </c>
      <c r="CO104" s="660">
        <f t="shared" ca="1" si="88"/>
        <v>0</v>
      </c>
      <c r="CP104" s="660">
        <f t="shared" ca="1" si="89"/>
        <v>0</v>
      </c>
      <c r="CQ104" s="660">
        <f t="shared" ca="1" si="90"/>
        <v>0</v>
      </c>
      <c r="CR104" s="660">
        <f t="shared" ca="1" si="91"/>
        <v>0</v>
      </c>
      <c r="CS104" s="660">
        <f t="shared" ca="1" si="92"/>
        <v>0</v>
      </c>
      <c r="CT104" s="660">
        <f t="shared" ca="1" si="93"/>
        <v>0</v>
      </c>
      <c r="CU104" s="660">
        <f t="shared" ca="1" si="94"/>
        <v>0</v>
      </c>
      <c r="CV104" s="660">
        <f t="shared" ca="1" si="95"/>
        <v>0</v>
      </c>
      <c r="CW104" s="660">
        <f t="shared" ca="1" si="96"/>
        <v>0</v>
      </c>
      <c r="CX104" s="143"/>
    </row>
    <row r="105" spans="2:102" x14ac:dyDescent="0.25">
      <c r="B105" s="2122"/>
      <c r="C105" s="227"/>
      <c r="D105" s="2917"/>
      <c r="E105" s="2918"/>
      <c r="F105" s="630"/>
      <c r="G105" s="2124"/>
      <c r="H105" s="2126">
        <v>0</v>
      </c>
      <c r="I105" s="665">
        <f t="shared" si="97"/>
        <v>0</v>
      </c>
      <c r="J105" s="2124"/>
      <c r="K105" s="2124"/>
      <c r="L105" s="2124"/>
      <c r="M105" s="2125"/>
      <c r="N105" s="924"/>
      <c r="O105" s="664"/>
      <c r="P105" s="664"/>
      <c r="Q105" s="925"/>
      <c r="R105" s="921"/>
      <c r="S105" s="664"/>
      <c r="T105" s="664"/>
      <c r="U105" s="919"/>
      <c r="V105" s="924"/>
      <c r="W105" s="664"/>
      <c r="X105" s="664"/>
      <c r="Y105" s="925"/>
      <c r="Z105" s="921"/>
      <c r="AA105" s="664"/>
      <c r="AB105" s="664"/>
      <c r="AC105" s="919"/>
      <c r="AD105" s="924"/>
      <c r="AE105" s="664"/>
      <c r="AF105" s="664"/>
      <c r="AG105" s="925"/>
      <c r="AH105" s="921"/>
      <c r="AI105" s="664"/>
      <c r="AJ105" s="664"/>
      <c r="AK105" s="919"/>
      <c r="AL105" s="924"/>
      <c r="AM105" s="664"/>
      <c r="AN105" s="664"/>
      <c r="AO105" s="925"/>
      <c r="AP105" s="921"/>
      <c r="AQ105" s="664"/>
      <c r="AR105" s="664"/>
      <c r="AS105" s="919"/>
      <c r="AT105" s="924"/>
      <c r="AU105" s="664"/>
      <c r="AV105" s="664"/>
      <c r="AW105" s="925"/>
      <c r="AX105" s="927">
        <f t="shared" ca="1" si="61"/>
        <v>0</v>
      </c>
      <c r="AY105" s="670" t="str">
        <f t="shared" ca="1" si="57"/>
        <v/>
      </c>
      <c r="AZ105" s="930" t="str">
        <f t="shared" si="58"/>
        <v/>
      </c>
      <c r="BA105" s="932">
        <f t="shared" ca="1" si="62"/>
        <v>0</v>
      </c>
      <c r="BB105" s="670" t="str">
        <f t="shared" ca="1" si="59"/>
        <v/>
      </c>
      <c r="BC105" s="935" t="str">
        <f t="shared" ca="1" si="60"/>
        <v/>
      </c>
      <c r="BD105" s="933"/>
      <c r="BE105" s="660">
        <f t="shared" ca="1" si="63"/>
        <v>0</v>
      </c>
      <c r="BF105" s="660">
        <f ca="1">IF(BF$23="Summary",SUM($BD105:BE105),0)</f>
        <v>0</v>
      </c>
      <c r="BG105" s="660">
        <f ca="1">IF(BG$23="Summary",SUM($BD105:BF105),0)</f>
        <v>0</v>
      </c>
      <c r="BH105" s="660">
        <f ca="1">IF(BH$23="Summary",SUM($BD105:BG105),0)</f>
        <v>0</v>
      </c>
      <c r="BI105" s="660">
        <f ca="1">IF(BI$23="Summary",SUM($BD105:BH105),0)</f>
        <v>0</v>
      </c>
      <c r="BJ105" s="660">
        <f ca="1">IF(BJ$23="Summary",SUM($BD105:BI105),0)</f>
        <v>0</v>
      </c>
      <c r="BK105" s="660">
        <f ca="1">IF(BK$23="Summary",SUM($BD105:BJ105),0)</f>
        <v>0</v>
      </c>
      <c r="BL105" s="660">
        <f ca="1">IF(BL$23="Summary",SUM($BD105:BK105),0)</f>
        <v>0</v>
      </c>
      <c r="BM105" s="660">
        <f ca="1">IF(BM$23="Summary",SUM($BD105:BL105),0)</f>
        <v>0</v>
      </c>
      <c r="BN105" s="660">
        <f ca="1">IF(BN$23="Summary",SUM($BD105:BM105),0)</f>
        <v>0</v>
      </c>
      <c r="BO105" s="660">
        <f ca="1">IF(BO$23="Summary",SUM($BD105:BN105),0)</f>
        <v>0</v>
      </c>
      <c r="BP105" s="660">
        <f ca="1">IF(BP$23="Summary",SUM($BD105:BO105),0)</f>
        <v>0</v>
      </c>
      <c r="BQ105" s="660">
        <f t="shared" ca="1" si="64"/>
        <v>0</v>
      </c>
      <c r="BR105" s="660">
        <f t="shared" ca="1" si="65"/>
        <v>0</v>
      </c>
      <c r="BS105" s="660">
        <f t="shared" ca="1" si="66"/>
        <v>0</v>
      </c>
      <c r="BT105" s="660">
        <f t="shared" ca="1" si="67"/>
        <v>0</v>
      </c>
      <c r="BU105" s="660">
        <f t="shared" ca="1" si="68"/>
        <v>0</v>
      </c>
      <c r="BV105" s="660">
        <f t="shared" ca="1" si="69"/>
        <v>0</v>
      </c>
      <c r="BW105" s="660">
        <f t="shared" ca="1" si="70"/>
        <v>0</v>
      </c>
      <c r="BX105" s="660">
        <f t="shared" ca="1" si="71"/>
        <v>0</v>
      </c>
      <c r="BY105" s="660">
        <f t="shared" ca="1" si="72"/>
        <v>0</v>
      </c>
      <c r="BZ105" s="660">
        <f t="shared" ca="1" si="73"/>
        <v>0</v>
      </c>
      <c r="CA105" s="660">
        <f t="shared" ca="1" si="74"/>
        <v>0</v>
      </c>
      <c r="CB105" s="660">
        <f t="shared" ca="1" si="75"/>
        <v>0</v>
      </c>
      <c r="CC105" s="660">
        <f t="shared" ca="1" si="76"/>
        <v>0</v>
      </c>
      <c r="CD105" s="660">
        <f t="shared" ca="1" si="77"/>
        <v>0</v>
      </c>
      <c r="CE105" s="660">
        <f t="shared" ca="1" si="78"/>
        <v>0</v>
      </c>
      <c r="CF105" s="660">
        <f t="shared" ca="1" si="79"/>
        <v>0</v>
      </c>
      <c r="CG105" s="660">
        <f t="shared" ca="1" si="80"/>
        <v>0</v>
      </c>
      <c r="CH105" s="660">
        <f t="shared" ca="1" si="81"/>
        <v>0</v>
      </c>
      <c r="CI105" s="660">
        <f t="shared" ca="1" si="82"/>
        <v>0</v>
      </c>
      <c r="CJ105" s="660">
        <f t="shared" ca="1" si="83"/>
        <v>0</v>
      </c>
      <c r="CK105" s="660">
        <f t="shared" ca="1" si="84"/>
        <v>0</v>
      </c>
      <c r="CL105" s="660">
        <f t="shared" ca="1" si="85"/>
        <v>0</v>
      </c>
      <c r="CM105" s="660">
        <f t="shared" ca="1" si="86"/>
        <v>0</v>
      </c>
      <c r="CN105" s="660">
        <f t="shared" ca="1" si="87"/>
        <v>0</v>
      </c>
      <c r="CO105" s="660">
        <f t="shared" ca="1" si="88"/>
        <v>0</v>
      </c>
      <c r="CP105" s="660">
        <f t="shared" ca="1" si="89"/>
        <v>0</v>
      </c>
      <c r="CQ105" s="660">
        <f t="shared" ca="1" si="90"/>
        <v>0</v>
      </c>
      <c r="CR105" s="660">
        <f t="shared" ca="1" si="91"/>
        <v>0</v>
      </c>
      <c r="CS105" s="660">
        <f t="shared" ca="1" si="92"/>
        <v>0</v>
      </c>
      <c r="CT105" s="660">
        <f t="shared" ca="1" si="93"/>
        <v>0</v>
      </c>
      <c r="CU105" s="660">
        <f t="shared" ca="1" si="94"/>
        <v>0</v>
      </c>
      <c r="CV105" s="660">
        <f t="shared" ca="1" si="95"/>
        <v>0</v>
      </c>
      <c r="CW105" s="660">
        <f t="shared" ca="1" si="96"/>
        <v>0</v>
      </c>
      <c r="CX105" s="143"/>
    </row>
    <row r="106" spans="2:102" x14ac:dyDescent="0.25">
      <c r="B106" s="2122"/>
      <c r="C106" s="227"/>
      <c r="D106" s="2917"/>
      <c r="E106" s="2918"/>
      <c r="F106" s="630"/>
      <c r="G106" s="2124"/>
      <c r="H106" s="2126">
        <v>0</v>
      </c>
      <c r="I106" s="665">
        <f t="shared" si="97"/>
        <v>0</v>
      </c>
      <c r="J106" s="2124"/>
      <c r="K106" s="2124"/>
      <c r="L106" s="2124"/>
      <c r="M106" s="2125"/>
      <c r="N106" s="924"/>
      <c r="O106" s="664"/>
      <c r="P106" s="664"/>
      <c r="Q106" s="925"/>
      <c r="R106" s="921"/>
      <c r="S106" s="664"/>
      <c r="T106" s="664"/>
      <c r="U106" s="919"/>
      <c r="V106" s="924"/>
      <c r="W106" s="664"/>
      <c r="X106" s="664"/>
      <c r="Y106" s="925"/>
      <c r="Z106" s="921"/>
      <c r="AA106" s="664"/>
      <c r="AB106" s="664"/>
      <c r="AC106" s="919"/>
      <c r="AD106" s="924"/>
      <c r="AE106" s="664"/>
      <c r="AF106" s="664"/>
      <c r="AG106" s="925"/>
      <c r="AH106" s="921"/>
      <c r="AI106" s="664"/>
      <c r="AJ106" s="664"/>
      <c r="AK106" s="919"/>
      <c r="AL106" s="924"/>
      <c r="AM106" s="664"/>
      <c r="AN106" s="664"/>
      <c r="AO106" s="925"/>
      <c r="AP106" s="921"/>
      <c r="AQ106" s="664"/>
      <c r="AR106" s="664"/>
      <c r="AS106" s="919"/>
      <c r="AT106" s="924"/>
      <c r="AU106" s="664"/>
      <c r="AV106" s="664"/>
      <c r="AW106" s="925"/>
      <c r="AX106" s="927">
        <f t="shared" ca="1" si="61"/>
        <v>0</v>
      </c>
      <c r="AY106" s="670" t="str">
        <f t="shared" ca="1" si="57"/>
        <v/>
      </c>
      <c r="AZ106" s="930" t="str">
        <f t="shared" si="58"/>
        <v/>
      </c>
      <c r="BA106" s="932">
        <f t="shared" ca="1" si="62"/>
        <v>0</v>
      </c>
      <c r="BB106" s="670" t="str">
        <f t="shared" ca="1" si="59"/>
        <v/>
      </c>
      <c r="BC106" s="935" t="str">
        <f t="shared" ca="1" si="60"/>
        <v/>
      </c>
      <c r="BD106" s="933"/>
      <c r="BE106" s="660">
        <f t="shared" ca="1" si="63"/>
        <v>0</v>
      </c>
      <c r="BF106" s="660">
        <f ca="1">IF(BF$23="Summary",SUM($BD106:BE106),0)</f>
        <v>0</v>
      </c>
      <c r="BG106" s="660">
        <f ca="1">IF(BG$23="Summary",SUM($BD106:BF106),0)</f>
        <v>0</v>
      </c>
      <c r="BH106" s="660">
        <f ca="1">IF(BH$23="Summary",SUM($BD106:BG106),0)</f>
        <v>0</v>
      </c>
      <c r="BI106" s="660">
        <f ca="1">IF(BI$23="Summary",SUM($BD106:BH106),0)</f>
        <v>0</v>
      </c>
      <c r="BJ106" s="660">
        <f ca="1">IF(BJ$23="Summary",SUM($BD106:BI106),0)</f>
        <v>0</v>
      </c>
      <c r="BK106" s="660">
        <f ca="1">IF(BK$23="Summary",SUM($BD106:BJ106),0)</f>
        <v>0</v>
      </c>
      <c r="BL106" s="660">
        <f ca="1">IF(BL$23="Summary",SUM($BD106:BK106),0)</f>
        <v>0</v>
      </c>
      <c r="BM106" s="660">
        <f ca="1">IF(BM$23="Summary",SUM($BD106:BL106),0)</f>
        <v>0</v>
      </c>
      <c r="BN106" s="660">
        <f ca="1">IF(BN$23="Summary",SUM($BD106:BM106),0)</f>
        <v>0</v>
      </c>
      <c r="BO106" s="660">
        <f ca="1">IF(BO$23="Summary",SUM($BD106:BN106),0)</f>
        <v>0</v>
      </c>
      <c r="BP106" s="660">
        <f ca="1">IF(BP$23="Summary",SUM($BD106:BO106),0)</f>
        <v>0</v>
      </c>
      <c r="BQ106" s="660">
        <f t="shared" ca="1" si="64"/>
        <v>0</v>
      </c>
      <c r="BR106" s="660">
        <f t="shared" ca="1" si="65"/>
        <v>0</v>
      </c>
      <c r="BS106" s="660">
        <f t="shared" ca="1" si="66"/>
        <v>0</v>
      </c>
      <c r="BT106" s="660">
        <f t="shared" ca="1" si="67"/>
        <v>0</v>
      </c>
      <c r="BU106" s="660">
        <f t="shared" ca="1" si="68"/>
        <v>0</v>
      </c>
      <c r="BV106" s="660">
        <f t="shared" ca="1" si="69"/>
        <v>0</v>
      </c>
      <c r="BW106" s="660">
        <f t="shared" ca="1" si="70"/>
        <v>0</v>
      </c>
      <c r="BX106" s="660">
        <f t="shared" ca="1" si="71"/>
        <v>0</v>
      </c>
      <c r="BY106" s="660">
        <f t="shared" ca="1" si="72"/>
        <v>0</v>
      </c>
      <c r="BZ106" s="660">
        <f t="shared" ca="1" si="73"/>
        <v>0</v>
      </c>
      <c r="CA106" s="660">
        <f t="shared" ca="1" si="74"/>
        <v>0</v>
      </c>
      <c r="CB106" s="660">
        <f t="shared" ca="1" si="75"/>
        <v>0</v>
      </c>
      <c r="CC106" s="660">
        <f t="shared" ca="1" si="76"/>
        <v>0</v>
      </c>
      <c r="CD106" s="660">
        <f t="shared" ca="1" si="77"/>
        <v>0</v>
      </c>
      <c r="CE106" s="660">
        <f t="shared" ca="1" si="78"/>
        <v>0</v>
      </c>
      <c r="CF106" s="660">
        <f t="shared" ca="1" si="79"/>
        <v>0</v>
      </c>
      <c r="CG106" s="660">
        <f t="shared" ca="1" si="80"/>
        <v>0</v>
      </c>
      <c r="CH106" s="660">
        <f t="shared" ca="1" si="81"/>
        <v>0</v>
      </c>
      <c r="CI106" s="660">
        <f t="shared" ca="1" si="82"/>
        <v>0</v>
      </c>
      <c r="CJ106" s="660">
        <f t="shared" ca="1" si="83"/>
        <v>0</v>
      </c>
      <c r="CK106" s="660">
        <f t="shared" ca="1" si="84"/>
        <v>0</v>
      </c>
      <c r="CL106" s="660">
        <f t="shared" ca="1" si="85"/>
        <v>0</v>
      </c>
      <c r="CM106" s="660">
        <f t="shared" ca="1" si="86"/>
        <v>0</v>
      </c>
      <c r="CN106" s="660">
        <f t="shared" ca="1" si="87"/>
        <v>0</v>
      </c>
      <c r="CO106" s="660">
        <f t="shared" ca="1" si="88"/>
        <v>0</v>
      </c>
      <c r="CP106" s="660">
        <f t="shared" ca="1" si="89"/>
        <v>0</v>
      </c>
      <c r="CQ106" s="660">
        <f t="shared" ca="1" si="90"/>
        <v>0</v>
      </c>
      <c r="CR106" s="660">
        <f t="shared" ca="1" si="91"/>
        <v>0</v>
      </c>
      <c r="CS106" s="660">
        <f t="shared" ca="1" si="92"/>
        <v>0</v>
      </c>
      <c r="CT106" s="660">
        <f t="shared" ca="1" si="93"/>
        <v>0</v>
      </c>
      <c r="CU106" s="660">
        <f t="shared" ca="1" si="94"/>
        <v>0</v>
      </c>
      <c r="CV106" s="660">
        <f t="shared" ca="1" si="95"/>
        <v>0</v>
      </c>
      <c r="CW106" s="660">
        <f t="shared" ca="1" si="96"/>
        <v>0</v>
      </c>
      <c r="CX106" s="143"/>
    </row>
    <row r="107" spans="2:102" x14ac:dyDescent="0.25">
      <c r="B107" s="2122"/>
      <c r="C107" s="227"/>
      <c r="D107" s="2917"/>
      <c r="E107" s="2918"/>
      <c r="F107" s="630"/>
      <c r="G107" s="2124"/>
      <c r="H107" s="2126">
        <v>0</v>
      </c>
      <c r="I107" s="665">
        <f t="shared" si="97"/>
        <v>0</v>
      </c>
      <c r="J107" s="2124"/>
      <c r="K107" s="2124"/>
      <c r="L107" s="2124"/>
      <c r="M107" s="2125"/>
      <c r="N107" s="924"/>
      <c r="O107" s="664"/>
      <c r="P107" s="664"/>
      <c r="Q107" s="925"/>
      <c r="R107" s="921"/>
      <c r="S107" s="664"/>
      <c r="T107" s="664"/>
      <c r="U107" s="919"/>
      <c r="V107" s="924"/>
      <c r="W107" s="664"/>
      <c r="X107" s="664"/>
      <c r="Y107" s="925"/>
      <c r="Z107" s="921"/>
      <c r="AA107" s="664"/>
      <c r="AB107" s="664"/>
      <c r="AC107" s="919"/>
      <c r="AD107" s="924"/>
      <c r="AE107" s="664"/>
      <c r="AF107" s="664"/>
      <c r="AG107" s="925"/>
      <c r="AH107" s="921"/>
      <c r="AI107" s="664"/>
      <c r="AJ107" s="664"/>
      <c r="AK107" s="919"/>
      <c r="AL107" s="924"/>
      <c r="AM107" s="664"/>
      <c r="AN107" s="664"/>
      <c r="AO107" s="925"/>
      <c r="AP107" s="921"/>
      <c r="AQ107" s="664"/>
      <c r="AR107" s="664"/>
      <c r="AS107" s="919"/>
      <c r="AT107" s="924"/>
      <c r="AU107" s="664"/>
      <c r="AV107" s="664"/>
      <c r="AW107" s="925"/>
      <c r="AX107" s="927">
        <f t="shared" ca="1" si="61"/>
        <v>0</v>
      </c>
      <c r="AY107" s="670" t="str">
        <f t="shared" ca="1" si="57"/>
        <v/>
      </c>
      <c r="AZ107" s="930" t="str">
        <f t="shared" si="58"/>
        <v/>
      </c>
      <c r="BA107" s="932">
        <f t="shared" ca="1" si="62"/>
        <v>0</v>
      </c>
      <c r="BB107" s="670" t="str">
        <f t="shared" ca="1" si="59"/>
        <v/>
      </c>
      <c r="BC107" s="935" t="str">
        <f t="shared" ca="1" si="60"/>
        <v/>
      </c>
      <c r="BD107" s="933"/>
      <c r="BE107" s="660">
        <f t="shared" ca="1" si="63"/>
        <v>0</v>
      </c>
      <c r="BF107" s="660">
        <f ca="1">IF(BF$23="Summary",SUM($BD107:BE107),0)</f>
        <v>0</v>
      </c>
      <c r="BG107" s="660">
        <f ca="1">IF(BG$23="Summary",SUM($BD107:BF107),0)</f>
        <v>0</v>
      </c>
      <c r="BH107" s="660">
        <f ca="1">IF(BH$23="Summary",SUM($BD107:BG107),0)</f>
        <v>0</v>
      </c>
      <c r="BI107" s="660">
        <f ca="1">IF(BI$23="Summary",SUM($BD107:BH107),0)</f>
        <v>0</v>
      </c>
      <c r="BJ107" s="660">
        <f ca="1">IF(BJ$23="Summary",SUM($BD107:BI107),0)</f>
        <v>0</v>
      </c>
      <c r="BK107" s="660">
        <f ca="1">IF(BK$23="Summary",SUM($BD107:BJ107),0)</f>
        <v>0</v>
      </c>
      <c r="BL107" s="660">
        <f ca="1">IF(BL$23="Summary",SUM($BD107:BK107),0)</f>
        <v>0</v>
      </c>
      <c r="BM107" s="660">
        <f ca="1">IF(BM$23="Summary",SUM($BD107:BL107),0)</f>
        <v>0</v>
      </c>
      <c r="BN107" s="660">
        <f ca="1">IF(BN$23="Summary",SUM($BD107:BM107),0)</f>
        <v>0</v>
      </c>
      <c r="BO107" s="660">
        <f ca="1">IF(BO$23="Summary",SUM($BD107:BN107),0)</f>
        <v>0</v>
      </c>
      <c r="BP107" s="660">
        <f ca="1">IF(BP$23="Summary",SUM($BD107:BO107),0)</f>
        <v>0</v>
      </c>
      <c r="BQ107" s="660">
        <f t="shared" ca="1" si="64"/>
        <v>0</v>
      </c>
      <c r="BR107" s="660">
        <f t="shared" ca="1" si="65"/>
        <v>0</v>
      </c>
      <c r="BS107" s="660">
        <f t="shared" ca="1" si="66"/>
        <v>0</v>
      </c>
      <c r="BT107" s="660">
        <f t="shared" ca="1" si="67"/>
        <v>0</v>
      </c>
      <c r="BU107" s="660">
        <f t="shared" ca="1" si="68"/>
        <v>0</v>
      </c>
      <c r="BV107" s="660">
        <f t="shared" ca="1" si="69"/>
        <v>0</v>
      </c>
      <c r="BW107" s="660">
        <f t="shared" ca="1" si="70"/>
        <v>0</v>
      </c>
      <c r="BX107" s="660">
        <f t="shared" ca="1" si="71"/>
        <v>0</v>
      </c>
      <c r="BY107" s="660">
        <f t="shared" ca="1" si="72"/>
        <v>0</v>
      </c>
      <c r="BZ107" s="660">
        <f t="shared" ca="1" si="73"/>
        <v>0</v>
      </c>
      <c r="CA107" s="660">
        <f t="shared" ca="1" si="74"/>
        <v>0</v>
      </c>
      <c r="CB107" s="660">
        <f t="shared" ca="1" si="75"/>
        <v>0</v>
      </c>
      <c r="CC107" s="660">
        <f t="shared" ca="1" si="76"/>
        <v>0</v>
      </c>
      <c r="CD107" s="660">
        <f t="shared" ca="1" si="77"/>
        <v>0</v>
      </c>
      <c r="CE107" s="660">
        <f t="shared" ca="1" si="78"/>
        <v>0</v>
      </c>
      <c r="CF107" s="660">
        <f t="shared" ca="1" si="79"/>
        <v>0</v>
      </c>
      <c r="CG107" s="660">
        <f t="shared" ca="1" si="80"/>
        <v>0</v>
      </c>
      <c r="CH107" s="660">
        <f t="shared" ca="1" si="81"/>
        <v>0</v>
      </c>
      <c r="CI107" s="660">
        <f t="shared" ca="1" si="82"/>
        <v>0</v>
      </c>
      <c r="CJ107" s="660">
        <f t="shared" ca="1" si="83"/>
        <v>0</v>
      </c>
      <c r="CK107" s="660">
        <f t="shared" ca="1" si="84"/>
        <v>0</v>
      </c>
      <c r="CL107" s="660">
        <f t="shared" ca="1" si="85"/>
        <v>0</v>
      </c>
      <c r="CM107" s="660">
        <f t="shared" ca="1" si="86"/>
        <v>0</v>
      </c>
      <c r="CN107" s="660">
        <f t="shared" ca="1" si="87"/>
        <v>0</v>
      </c>
      <c r="CO107" s="660">
        <f t="shared" ca="1" si="88"/>
        <v>0</v>
      </c>
      <c r="CP107" s="660">
        <f t="shared" ca="1" si="89"/>
        <v>0</v>
      </c>
      <c r="CQ107" s="660">
        <f t="shared" ca="1" si="90"/>
        <v>0</v>
      </c>
      <c r="CR107" s="660">
        <f t="shared" ca="1" si="91"/>
        <v>0</v>
      </c>
      <c r="CS107" s="660">
        <f t="shared" ca="1" si="92"/>
        <v>0</v>
      </c>
      <c r="CT107" s="660">
        <f t="shared" ca="1" si="93"/>
        <v>0</v>
      </c>
      <c r="CU107" s="660">
        <f t="shared" ca="1" si="94"/>
        <v>0</v>
      </c>
      <c r="CV107" s="660">
        <f t="shared" ca="1" si="95"/>
        <v>0</v>
      </c>
      <c r="CW107" s="660">
        <f t="shared" ca="1" si="96"/>
        <v>0</v>
      </c>
      <c r="CX107" s="143"/>
    </row>
    <row r="108" spans="2:102" x14ac:dyDescent="0.25">
      <c r="B108" s="2122"/>
      <c r="C108" s="227"/>
      <c r="D108" s="2917"/>
      <c r="E108" s="2918"/>
      <c r="F108" s="630"/>
      <c r="G108" s="2124"/>
      <c r="H108" s="2126">
        <v>0</v>
      </c>
      <c r="I108" s="665">
        <f t="shared" si="97"/>
        <v>0</v>
      </c>
      <c r="J108" s="2124"/>
      <c r="K108" s="2124"/>
      <c r="L108" s="2124"/>
      <c r="M108" s="2125"/>
      <c r="N108" s="924"/>
      <c r="O108" s="664"/>
      <c r="P108" s="664"/>
      <c r="Q108" s="925"/>
      <c r="R108" s="921"/>
      <c r="S108" s="664"/>
      <c r="T108" s="664"/>
      <c r="U108" s="919"/>
      <c r="V108" s="924"/>
      <c r="W108" s="664"/>
      <c r="X108" s="664"/>
      <c r="Y108" s="925"/>
      <c r="Z108" s="921"/>
      <c r="AA108" s="664"/>
      <c r="AB108" s="664"/>
      <c r="AC108" s="919"/>
      <c r="AD108" s="924"/>
      <c r="AE108" s="664"/>
      <c r="AF108" s="664"/>
      <c r="AG108" s="925"/>
      <c r="AH108" s="921"/>
      <c r="AI108" s="664"/>
      <c r="AJ108" s="664"/>
      <c r="AK108" s="919"/>
      <c r="AL108" s="924"/>
      <c r="AM108" s="664"/>
      <c r="AN108" s="664"/>
      <c r="AO108" s="925"/>
      <c r="AP108" s="921"/>
      <c r="AQ108" s="664"/>
      <c r="AR108" s="664"/>
      <c r="AS108" s="919"/>
      <c r="AT108" s="924"/>
      <c r="AU108" s="664"/>
      <c r="AV108" s="664"/>
      <c r="AW108" s="925"/>
      <c r="AX108" s="927">
        <f t="shared" ca="1" si="61"/>
        <v>0</v>
      </c>
      <c r="AY108" s="670" t="str">
        <f t="shared" ca="1" si="57"/>
        <v/>
      </c>
      <c r="AZ108" s="930" t="str">
        <f t="shared" si="58"/>
        <v/>
      </c>
      <c r="BA108" s="932">
        <f t="shared" ca="1" si="62"/>
        <v>0</v>
      </c>
      <c r="BB108" s="670" t="str">
        <f t="shared" ca="1" si="59"/>
        <v/>
      </c>
      <c r="BC108" s="935" t="str">
        <f t="shared" ca="1" si="60"/>
        <v/>
      </c>
      <c r="BD108" s="933"/>
      <c r="BE108" s="660">
        <f t="shared" ca="1" si="63"/>
        <v>0</v>
      </c>
      <c r="BF108" s="660">
        <f ca="1">IF(BF$23="Summary",SUM($BD108:BE108),0)</f>
        <v>0</v>
      </c>
      <c r="BG108" s="660">
        <f ca="1">IF(BG$23="Summary",SUM($BD108:BF108),0)</f>
        <v>0</v>
      </c>
      <c r="BH108" s="660">
        <f ca="1">IF(BH$23="Summary",SUM($BD108:BG108),0)</f>
        <v>0</v>
      </c>
      <c r="BI108" s="660">
        <f ca="1">IF(BI$23="Summary",SUM($BD108:BH108),0)</f>
        <v>0</v>
      </c>
      <c r="BJ108" s="660">
        <f ca="1">IF(BJ$23="Summary",SUM($BD108:BI108),0)</f>
        <v>0</v>
      </c>
      <c r="BK108" s="660">
        <f ca="1">IF(BK$23="Summary",SUM($BD108:BJ108),0)</f>
        <v>0</v>
      </c>
      <c r="BL108" s="660">
        <f ca="1">IF(BL$23="Summary",SUM($BD108:BK108),0)</f>
        <v>0</v>
      </c>
      <c r="BM108" s="660">
        <f ca="1">IF(BM$23="Summary",SUM($BD108:BL108),0)</f>
        <v>0</v>
      </c>
      <c r="BN108" s="660">
        <f ca="1">IF(BN$23="Summary",SUM($BD108:BM108),0)</f>
        <v>0</v>
      </c>
      <c r="BO108" s="660">
        <f ca="1">IF(BO$23="Summary",SUM($BD108:BN108),0)</f>
        <v>0</v>
      </c>
      <c r="BP108" s="660">
        <f ca="1">IF(BP$23="Summary",SUM($BD108:BO108),0)</f>
        <v>0</v>
      </c>
      <c r="BQ108" s="660">
        <f t="shared" ca="1" si="64"/>
        <v>0</v>
      </c>
      <c r="BR108" s="660">
        <f t="shared" ca="1" si="65"/>
        <v>0</v>
      </c>
      <c r="BS108" s="660">
        <f t="shared" ca="1" si="66"/>
        <v>0</v>
      </c>
      <c r="BT108" s="660">
        <f t="shared" ca="1" si="67"/>
        <v>0</v>
      </c>
      <c r="BU108" s="660">
        <f t="shared" ca="1" si="68"/>
        <v>0</v>
      </c>
      <c r="BV108" s="660">
        <f t="shared" ca="1" si="69"/>
        <v>0</v>
      </c>
      <c r="BW108" s="660">
        <f t="shared" ca="1" si="70"/>
        <v>0</v>
      </c>
      <c r="BX108" s="660">
        <f t="shared" ca="1" si="71"/>
        <v>0</v>
      </c>
      <c r="BY108" s="660">
        <f t="shared" ca="1" si="72"/>
        <v>0</v>
      </c>
      <c r="BZ108" s="660">
        <f t="shared" ca="1" si="73"/>
        <v>0</v>
      </c>
      <c r="CA108" s="660">
        <f t="shared" ca="1" si="74"/>
        <v>0</v>
      </c>
      <c r="CB108" s="660">
        <f t="shared" ca="1" si="75"/>
        <v>0</v>
      </c>
      <c r="CC108" s="660">
        <f t="shared" ca="1" si="76"/>
        <v>0</v>
      </c>
      <c r="CD108" s="660">
        <f t="shared" ca="1" si="77"/>
        <v>0</v>
      </c>
      <c r="CE108" s="660">
        <f t="shared" ca="1" si="78"/>
        <v>0</v>
      </c>
      <c r="CF108" s="660">
        <f t="shared" ca="1" si="79"/>
        <v>0</v>
      </c>
      <c r="CG108" s="660">
        <f t="shared" ca="1" si="80"/>
        <v>0</v>
      </c>
      <c r="CH108" s="660">
        <f t="shared" ca="1" si="81"/>
        <v>0</v>
      </c>
      <c r="CI108" s="660">
        <f t="shared" ca="1" si="82"/>
        <v>0</v>
      </c>
      <c r="CJ108" s="660">
        <f t="shared" ca="1" si="83"/>
        <v>0</v>
      </c>
      <c r="CK108" s="660">
        <f t="shared" ca="1" si="84"/>
        <v>0</v>
      </c>
      <c r="CL108" s="660">
        <f t="shared" ca="1" si="85"/>
        <v>0</v>
      </c>
      <c r="CM108" s="660">
        <f t="shared" ca="1" si="86"/>
        <v>0</v>
      </c>
      <c r="CN108" s="660">
        <f t="shared" ca="1" si="87"/>
        <v>0</v>
      </c>
      <c r="CO108" s="660">
        <f t="shared" ca="1" si="88"/>
        <v>0</v>
      </c>
      <c r="CP108" s="660">
        <f t="shared" ca="1" si="89"/>
        <v>0</v>
      </c>
      <c r="CQ108" s="660">
        <f t="shared" ca="1" si="90"/>
        <v>0</v>
      </c>
      <c r="CR108" s="660">
        <f t="shared" ca="1" si="91"/>
        <v>0</v>
      </c>
      <c r="CS108" s="660">
        <f t="shared" ca="1" si="92"/>
        <v>0</v>
      </c>
      <c r="CT108" s="660">
        <f t="shared" ca="1" si="93"/>
        <v>0</v>
      </c>
      <c r="CU108" s="660">
        <f t="shared" ca="1" si="94"/>
        <v>0</v>
      </c>
      <c r="CV108" s="660">
        <f t="shared" ca="1" si="95"/>
        <v>0</v>
      </c>
      <c r="CW108" s="660">
        <f t="shared" ca="1" si="96"/>
        <v>0</v>
      </c>
      <c r="CX108" s="143"/>
    </row>
    <row r="109" spans="2:102" x14ac:dyDescent="0.25">
      <c r="B109" s="2122"/>
      <c r="C109" s="227"/>
      <c r="D109" s="2917"/>
      <c r="E109" s="2918"/>
      <c r="F109" s="630"/>
      <c r="G109" s="2124"/>
      <c r="H109" s="2126">
        <v>0</v>
      </c>
      <c r="I109" s="665">
        <f t="shared" si="97"/>
        <v>0</v>
      </c>
      <c r="J109" s="2124"/>
      <c r="K109" s="2124"/>
      <c r="L109" s="2124"/>
      <c r="M109" s="2125"/>
      <c r="N109" s="924"/>
      <c r="O109" s="664"/>
      <c r="P109" s="664"/>
      <c r="Q109" s="925"/>
      <c r="R109" s="921"/>
      <c r="S109" s="664"/>
      <c r="T109" s="664"/>
      <c r="U109" s="919"/>
      <c r="V109" s="924"/>
      <c r="W109" s="664"/>
      <c r="X109" s="664"/>
      <c r="Y109" s="925"/>
      <c r="Z109" s="921"/>
      <c r="AA109" s="664"/>
      <c r="AB109" s="664"/>
      <c r="AC109" s="919"/>
      <c r="AD109" s="924"/>
      <c r="AE109" s="664"/>
      <c r="AF109" s="664"/>
      <c r="AG109" s="925"/>
      <c r="AH109" s="921"/>
      <c r="AI109" s="664"/>
      <c r="AJ109" s="664"/>
      <c r="AK109" s="919"/>
      <c r="AL109" s="924"/>
      <c r="AM109" s="664"/>
      <c r="AN109" s="664"/>
      <c r="AO109" s="925"/>
      <c r="AP109" s="921"/>
      <c r="AQ109" s="664"/>
      <c r="AR109" s="664"/>
      <c r="AS109" s="919"/>
      <c r="AT109" s="924"/>
      <c r="AU109" s="664"/>
      <c r="AV109" s="664"/>
      <c r="AW109" s="925"/>
      <c r="AX109" s="927">
        <f t="shared" ca="1" si="61"/>
        <v>0</v>
      </c>
      <c r="AY109" s="670" t="str">
        <f t="shared" ca="1" si="57"/>
        <v/>
      </c>
      <c r="AZ109" s="930" t="str">
        <f t="shared" si="58"/>
        <v/>
      </c>
      <c r="BA109" s="932">
        <f t="shared" ca="1" si="62"/>
        <v>0</v>
      </c>
      <c r="BB109" s="670" t="str">
        <f t="shared" ca="1" si="59"/>
        <v/>
      </c>
      <c r="BC109" s="935" t="str">
        <f t="shared" ca="1" si="60"/>
        <v/>
      </c>
      <c r="BD109" s="933"/>
      <c r="BE109" s="660">
        <f t="shared" ca="1" si="63"/>
        <v>0</v>
      </c>
      <c r="BF109" s="660">
        <f ca="1">IF(BF$23="Summary",SUM($BD109:BE109),0)</f>
        <v>0</v>
      </c>
      <c r="BG109" s="660">
        <f ca="1">IF(BG$23="Summary",SUM($BD109:BF109),0)</f>
        <v>0</v>
      </c>
      <c r="BH109" s="660">
        <f ca="1">IF(BH$23="Summary",SUM($BD109:BG109),0)</f>
        <v>0</v>
      </c>
      <c r="BI109" s="660">
        <f ca="1">IF(BI$23="Summary",SUM($BD109:BH109),0)</f>
        <v>0</v>
      </c>
      <c r="BJ109" s="660">
        <f ca="1">IF(BJ$23="Summary",SUM($BD109:BI109),0)</f>
        <v>0</v>
      </c>
      <c r="BK109" s="660">
        <f ca="1">IF(BK$23="Summary",SUM($BD109:BJ109),0)</f>
        <v>0</v>
      </c>
      <c r="BL109" s="660">
        <f ca="1">IF(BL$23="Summary",SUM($BD109:BK109),0)</f>
        <v>0</v>
      </c>
      <c r="BM109" s="660">
        <f ca="1">IF(BM$23="Summary",SUM($BD109:BL109),0)</f>
        <v>0</v>
      </c>
      <c r="BN109" s="660">
        <f ca="1">IF(BN$23="Summary",SUM($BD109:BM109),0)</f>
        <v>0</v>
      </c>
      <c r="BO109" s="660">
        <f ca="1">IF(BO$23="Summary",SUM($BD109:BN109),0)</f>
        <v>0</v>
      </c>
      <c r="BP109" s="660">
        <f ca="1">IF(BP$23="Summary",SUM($BD109:BO109),0)</f>
        <v>0</v>
      </c>
      <c r="BQ109" s="660">
        <f t="shared" ca="1" si="64"/>
        <v>0</v>
      </c>
      <c r="BR109" s="660">
        <f t="shared" ca="1" si="65"/>
        <v>0</v>
      </c>
      <c r="BS109" s="660">
        <f t="shared" ca="1" si="66"/>
        <v>0</v>
      </c>
      <c r="BT109" s="660">
        <f t="shared" ca="1" si="67"/>
        <v>0</v>
      </c>
      <c r="BU109" s="660">
        <f t="shared" ca="1" si="68"/>
        <v>0</v>
      </c>
      <c r="BV109" s="660">
        <f t="shared" ca="1" si="69"/>
        <v>0</v>
      </c>
      <c r="BW109" s="660">
        <f t="shared" ca="1" si="70"/>
        <v>0</v>
      </c>
      <c r="BX109" s="660">
        <f t="shared" ca="1" si="71"/>
        <v>0</v>
      </c>
      <c r="BY109" s="660">
        <f t="shared" ca="1" si="72"/>
        <v>0</v>
      </c>
      <c r="BZ109" s="660">
        <f t="shared" ca="1" si="73"/>
        <v>0</v>
      </c>
      <c r="CA109" s="660">
        <f t="shared" ca="1" si="74"/>
        <v>0</v>
      </c>
      <c r="CB109" s="660">
        <f t="shared" ca="1" si="75"/>
        <v>0</v>
      </c>
      <c r="CC109" s="660">
        <f t="shared" ca="1" si="76"/>
        <v>0</v>
      </c>
      <c r="CD109" s="660">
        <f t="shared" ca="1" si="77"/>
        <v>0</v>
      </c>
      <c r="CE109" s="660">
        <f t="shared" ca="1" si="78"/>
        <v>0</v>
      </c>
      <c r="CF109" s="660">
        <f t="shared" ca="1" si="79"/>
        <v>0</v>
      </c>
      <c r="CG109" s="660">
        <f t="shared" ca="1" si="80"/>
        <v>0</v>
      </c>
      <c r="CH109" s="660">
        <f t="shared" ca="1" si="81"/>
        <v>0</v>
      </c>
      <c r="CI109" s="660">
        <f t="shared" ca="1" si="82"/>
        <v>0</v>
      </c>
      <c r="CJ109" s="660">
        <f t="shared" ca="1" si="83"/>
        <v>0</v>
      </c>
      <c r="CK109" s="660">
        <f t="shared" ca="1" si="84"/>
        <v>0</v>
      </c>
      <c r="CL109" s="660">
        <f t="shared" ca="1" si="85"/>
        <v>0</v>
      </c>
      <c r="CM109" s="660">
        <f t="shared" ca="1" si="86"/>
        <v>0</v>
      </c>
      <c r="CN109" s="660">
        <f t="shared" ca="1" si="87"/>
        <v>0</v>
      </c>
      <c r="CO109" s="660">
        <f t="shared" ca="1" si="88"/>
        <v>0</v>
      </c>
      <c r="CP109" s="660">
        <f t="shared" ca="1" si="89"/>
        <v>0</v>
      </c>
      <c r="CQ109" s="660">
        <f t="shared" ca="1" si="90"/>
        <v>0</v>
      </c>
      <c r="CR109" s="660">
        <f t="shared" ca="1" si="91"/>
        <v>0</v>
      </c>
      <c r="CS109" s="660">
        <f t="shared" ca="1" si="92"/>
        <v>0</v>
      </c>
      <c r="CT109" s="660">
        <f t="shared" ca="1" si="93"/>
        <v>0</v>
      </c>
      <c r="CU109" s="660">
        <f t="shared" ca="1" si="94"/>
        <v>0</v>
      </c>
      <c r="CV109" s="660">
        <f t="shared" ca="1" si="95"/>
        <v>0</v>
      </c>
      <c r="CW109" s="660">
        <f t="shared" ca="1" si="96"/>
        <v>0</v>
      </c>
      <c r="CX109" s="143"/>
    </row>
    <row r="110" spans="2:102" x14ac:dyDescent="0.25">
      <c r="B110" s="2122"/>
      <c r="C110" s="227"/>
      <c r="D110" s="2917"/>
      <c r="E110" s="2918"/>
      <c r="F110" s="630"/>
      <c r="G110" s="2124"/>
      <c r="H110" s="2126">
        <v>0</v>
      </c>
      <c r="I110" s="665">
        <f t="shared" si="97"/>
        <v>0</v>
      </c>
      <c r="J110" s="2124"/>
      <c r="K110" s="2124"/>
      <c r="L110" s="2124"/>
      <c r="M110" s="2125"/>
      <c r="N110" s="924"/>
      <c r="O110" s="664"/>
      <c r="P110" s="664"/>
      <c r="Q110" s="925"/>
      <c r="R110" s="921"/>
      <c r="S110" s="664"/>
      <c r="T110" s="664"/>
      <c r="U110" s="919"/>
      <c r="V110" s="924"/>
      <c r="W110" s="664"/>
      <c r="X110" s="664"/>
      <c r="Y110" s="925"/>
      <c r="Z110" s="921"/>
      <c r="AA110" s="664"/>
      <c r="AB110" s="664"/>
      <c r="AC110" s="919"/>
      <c r="AD110" s="924"/>
      <c r="AE110" s="664"/>
      <c r="AF110" s="664"/>
      <c r="AG110" s="925"/>
      <c r="AH110" s="921"/>
      <c r="AI110" s="664"/>
      <c r="AJ110" s="664"/>
      <c r="AK110" s="919"/>
      <c r="AL110" s="924"/>
      <c r="AM110" s="664"/>
      <c r="AN110" s="664"/>
      <c r="AO110" s="925"/>
      <c r="AP110" s="921"/>
      <c r="AQ110" s="664"/>
      <c r="AR110" s="664"/>
      <c r="AS110" s="919"/>
      <c r="AT110" s="924"/>
      <c r="AU110" s="664"/>
      <c r="AV110" s="664"/>
      <c r="AW110" s="925"/>
      <c r="AX110" s="927">
        <f t="shared" ca="1" si="61"/>
        <v>0</v>
      </c>
      <c r="AY110" s="670" t="str">
        <f t="shared" ca="1" si="57"/>
        <v/>
      </c>
      <c r="AZ110" s="930" t="str">
        <f t="shared" si="58"/>
        <v/>
      </c>
      <c r="BA110" s="932">
        <f t="shared" ca="1" si="62"/>
        <v>0</v>
      </c>
      <c r="BB110" s="670" t="str">
        <f t="shared" ca="1" si="59"/>
        <v/>
      </c>
      <c r="BC110" s="935" t="str">
        <f t="shared" ca="1" si="60"/>
        <v/>
      </c>
      <c r="BD110" s="933"/>
      <c r="BE110" s="660">
        <f t="shared" ca="1" si="63"/>
        <v>0</v>
      </c>
      <c r="BF110" s="660">
        <f ca="1">IF(BF$23="Summary",SUM($BD110:BE110),0)</f>
        <v>0</v>
      </c>
      <c r="BG110" s="660">
        <f ca="1">IF(BG$23="Summary",SUM($BD110:BF110),0)</f>
        <v>0</v>
      </c>
      <c r="BH110" s="660">
        <f ca="1">IF(BH$23="Summary",SUM($BD110:BG110),0)</f>
        <v>0</v>
      </c>
      <c r="BI110" s="660">
        <f ca="1">IF(BI$23="Summary",SUM($BD110:BH110),0)</f>
        <v>0</v>
      </c>
      <c r="BJ110" s="660">
        <f ca="1">IF(BJ$23="Summary",SUM($BD110:BI110),0)</f>
        <v>0</v>
      </c>
      <c r="BK110" s="660">
        <f ca="1">IF(BK$23="Summary",SUM($BD110:BJ110),0)</f>
        <v>0</v>
      </c>
      <c r="BL110" s="660">
        <f ca="1">IF(BL$23="Summary",SUM($BD110:BK110),0)</f>
        <v>0</v>
      </c>
      <c r="BM110" s="660">
        <f ca="1">IF(BM$23="Summary",SUM($BD110:BL110),0)</f>
        <v>0</v>
      </c>
      <c r="BN110" s="660">
        <f ca="1">IF(BN$23="Summary",SUM($BD110:BM110),0)</f>
        <v>0</v>
      </c>
      <c r="BO110" s="660">
        <f ca="1">IF(BO$23="Summary",SUM($BD110:BN110),0)</f>
        <v>0</v>
      </c>
      <c r="BP110" s="660">
        <f ca="1">IF(BP$23="Summary",SUM($BD110:BO110),0)</f>
        <v>0</v>
      </c>
      <c r="BQ110" s="660">
        <f t="shared" ca="1" si="64"/>
        <v>0</v>
      </c>
      <c r="BR110" s="660">
        <f t="shared" ca="1" si="65"/>
        <v>0</v>
      </c>
      <c r="BS110" s="660">
        <f t="shared" ca="1" si="66"/>
        <v>0</v>
      </c>
      <c r="BT110" s="660">
        <f t="shared" ca="1" si="67"/>
        <v>0</v>
      </c>
      <c r="BU110" s="660">
        <f t="shared" ca="1" si="68"/>
        <v>0</v>
      </c>
      <c r="BV110" s="660">
        <f t="shared" ca="1" si="69"/>
        <v>0</v>
      </c>
      <c r="BW110" s="660">
        <f t="shared" ca="1" si="70"/>
        <v>0</v>
      </c>
      <c r="BX110" s="660">
        <f t="shared" ca="1" si="71"/>
        <v>0</v>
      </c>
      <c r="BY110" s="660">
        <f t="shared" ca="1" si="72"/>
        <v>0</v>
      </c>
      <c r="BZ110" s="660">
        <f t="shared" ca="1" si="73"/>
        <v>0</v>
      </c>
      <c r="CA110" s="660">
        <f t="shared" ca="1" si="74"/>
        <v>0</v>
      </c>
      <c r="CB110" s="660">
        <f t="shared" ca="1" si="75"/>
        <v>0</v>
      </c>
      <c r="CC110" s="660">
        <f t="shared" ca="1" si="76"/>
        <v>0</v>
      </c>
      <c r="CD110" s="660">
        <f t="shared" ca="1" si="77"/>
        <v>0</v>
      </c>
      <c r="CE110" s="660">
        <f t="shared" ca="1" si="78"/>
        <v>0</v>
      </c>
      <c r="CF110" s="660">
        <f t="shared" ca="1" si="79"/>
        <v>0</v>
      </c>
      <c r="CG110" s="660">
        <f t="shared" ca="1" si="80"/>
        <v>0</v>
      </c>
      <c r="CH110" s="660">
        <f t="shared" ca="1" si="81"/>
        <v>0</v>
      </c>
      <c r="CI110" s="660">
        <f t="shared" ca="1" si="82"/>
        <v>0</v>
      </c>
      <c r="CJ110" s="660">
        <f t="shared" ca="1" si="83"/>
        <v>0</v>
      </c>
      <c r="CK110" s="660">
        <f t="shared" ca="1" si="84"/>
        <v>0</v>
      </c>
      <c r="CL110" s="660">
        <f t="shared" ca="1" si="85"/>
        <v>0</v>
      </c>
      <c r="CM110" s="660">
        <f t="shared" ca="1" si="86"/>
        <v>0</v>
      </c>
      <c r="CN110" s="660">
        <f t="shared" ca="1" si="87"/>
        <v>0</v>
      </c>
      <c r="CO110" s="660">
        <f t="shared" ca="1" si="88"/>
        <v>0</v>
      </c>
      <c r="CP110" s="660">
        <f t="shared" ca="1" si="89"/>
        <v>0</v>
      </c>
      <c r="CQ110" s="660">
        <f t="shared" ca="1" si="90"/>
        <v>0</v>
      </c>
      <c r="CR110" s="660">
        <f t="shared" ca="1" si="91"/>
        <v>0</v>
      </c>
      <c r="CS110" s="660">
        <f t="shared" ca="1" si="92"/>
        <v>0</v>
      </c>
      <c r="CT110" s="660">
        <f t="shared" ca="1" si="93"/>
        <v>0</v>
      </c>
      <c r="CU110" s="660">
        <f t="shared" ca="1" si="94"/>
        <v>0</v>
      </c>
      <c r="CV110" s="660">
        <f t="shared" ca="1" si="95"/>
        <v>0</v>
      </c>
      <c r="CW110" s="660">
        <f t="shared" ca="1" si="96"/>
        <v>0</v>
      </c>
      <c r="CX110" s="143"/>
    </row>
    <row r="111" spans="2:102" x14ac:dyDescent="0.25">
      <c r="B111" s="2122"/>
      <c r="C111" s="227"/>
      <c r="D111" s="2917"/>
      <c r="E111" s="2918"/>
      <c r="F111" s="630"/>
      <c r="G111" s="2124"/>
      <c r="H111" s="2126">
        <v>0</v>
      </c>
      <c r="I111" s="665">
        <f t="shared" si="97"/>
        <v>0</v>
      </c>
      <c r="J111" s="2124"/>
      <c r="K111" s="2124"/>
      <c r="L111" s="2124"/>
      <c r="M111" s="2125"/>
      <c r="N111" s="924"/>
      <c r="O111" s="664"/>
      <c r="P111" s="664"/>
      <c r="Q111" s="925"/>
      <c r="R111" s="921"/>
      <c r="S111" s="664"/>
      <c r="T111" s="664"/>
      <c r="U111" s="919"/>
      <c r="V111" s="924"/>
      <c r="W111" s="664"/>
      <c r="X111" s="664"/>
      <c r="Y111" s="925"/>
      <c r="Z111" s="921"/>
      <c r="AA111" s="664"/>
      <c r="AB111" s="664"/>
      <c r="AC111" s="919"/>
      <c r="AD111" s="924"/>
      <c r="AE111" s="664"/>
      <c r="AF111" s="664"/>
      <c r="AG111" s="925"/>
      <c r="AH111" s="921"/>
      <c r="AI111" s="664"/>
      <c r="AJ111" s="664"/>
      <c r="AK111" s="919"/>
      <c r="AL111" s="924"/>
      <c r="AM111" s="664"/>
      <c r="AN111" s="664"/>
      <c r="AO111" s="925"/>
      <c r="AP111" s="921"/>
      <c r="AQ111" s="664"/>
      <c r="AR111" s="664"/>
      <c r="AS111" s="919"/>
      <c r="AT111" s="924"/>
      <c r="AU111" s="664"/>
      <c r="AV111" s="664"/>
      <c r="AW111" s="925"/>
      <c r="AX111" s="927">
        <f t="shared" ca="1" si="61"/>
        <v>0</v>
      </c>
      <c r="AY111" s="670" t="str">
        <f t="shared" ca="1" si="57"/>
        <v/>
      </c>
      <c r="AZ111" s="930" t="str">
        <f t="shared" si="58"/>
        <v/>
      </c>
      <c r="BA111" s="932">
        <f t="shared" ca="1" si="62"/>
        <v>0</v>
      </c>
      <c r="BB111" s="670" t="str">
        <f t="shared" ca="1" si="59"/>
        <v/>
      </c>
      <c r="BC111" s="935" t="str">
        <f t="shared" ca="1" si="60"/>
        <v/>
      </c>
      <c r="BD111" s="933"/>
      <c r="BE111" s="660">
        <f t="shared" ca="1" si="63"/>
        <v>0</v>
      </c>
      <c r="BF111" s="660">
        <f ca="1">IF(BF$23="Summary",SUM($BD111:BE111),0)</f>
        <v>0</v>
      </c>
      <c r="BG111" s="660">
        <f ca="1">IF(BG$23="Summary",SUM($BD111:BF111),0)</f>
        <v>0</v>
      </c>
      <c r="BH111" s="660">
        <f ca="1">IF(BH$23="Summary",SUM($BD111:BG111),0)</f>
        <v>0</v>
      </c>
      <c r="BI111" s="660">
        <f ca="1">IF(BI$23="Summary",SUM($BD111:BH111),0)</f>
        <v>0</v>
      </c>
      <c r="BJ111" s="660">
        <f ca="1">IF(BJ$23="Summary",SUM($BD111:BI111),0)</f>
        <v>0</v>
      </c>
      <c r="BK111" s="660">
        <f ca="1">IF(BK$23="Summary",SUM($BD111:BJ111),0)</f>
        <v>0</v>
      </c>
      <c r="BL111" s="660">
        <f ca="1">IF(BL$23="Summary",SUM($BD111:BK111),0)</f>
        <v>0</v>
      </c>
      <c r="BM111" s="660">
        <f ca="1">IF(BM$23="Summary",SUM($BD111:BL111),0)</f>
        <v>0</v>
      </c>
      <c r="BN111" s="660">
        <f ca="1">IF(BN$23="Summary",SUM($BD111:BM111),0)</f>
        <v>0</v>
      </c>
      <c r="BO111" s="660">
        <f ca="1">IF(BO$23="Summary",SUM($BD111:BN111),0)</f>
        <v>0</v>
      </c>
      <c r="BP111" s="660">
        <f ca="1">IF(BP$23="Summary",SUM($BD111:BO111),0)</f>
        <v>0</v>
      </c>
      <c r="BQ111" s="660">
        <f t="shared" ca="1" si="64"/>
        <v>0</v>
      </c>
      <c r="BR111" s="660">
        <f t="shared" ca="1" si="65"/>
        <v>0</v>
      </c>
      <c r="BS111" s="660">
        <f t="shared" ca="1" si="66"/>
        <v>0</v>
      </c>
      <c r="BT111" s="660">
        <f t="shared" ca="1" si="67"/>
        <v>0</v>
      </c>
      <c r="BU111" s="660">
        <f t="shared" ca="1" si="68"/>
        <v>0</v>
      </c>
      <c r="BV111" s="660">
        <f t="shared" ca="1" si="69"/>
        <v>0</v>
      </c>
      <c r="BW111" s="660">
        <f t="shared" ca="1" si="70"/>
        <v>0</v>
      </c>
      <c r="BX111" s="660">
        <f t="shared" ca="1" si="71"/>
        <v>0</v>
      </c>
      <c r="BY111" s="660">
        <f t="shared" ca="1" si="72"/>
        <v>0</v>
      </c>
      <c r="BZ111" s="660">
        <f t="shared" ca="1" si="73"/>
        <v>0</v>
      </c>
      <c r="CA111" s="660">
        <f t="shared" ca="1" si="74"/>
        <v>0</v>
      </c>
      <c r="CB111" s="660">
        <f t="shared" ca="1" si="75"/>
        <v>0</v>
      </c>
      <c r="CC111" s="660">
        <f t="shared" ca="1" si="76"/>
        <v>0</v>
      </c>
      <c r="CD111" s="660">
        <f t="shared" ca="1" si="77"/>
        <v>0</v>
      </c>
      <c r="CE111" s="660">
        <f t="shared" ca="1" si="78"/>
        <v>0</v>
      </c>
      <c r="CF111" s="660">
        <f t="shared" ca="1" si="79"/>
        <v>0</v>
      </c>
      <c r="CG111" s="660">
        <f t="shared" ca="1" si="80"/>
        <v>0</v>
      </c>
      <c r="CH111" s="660">
        <f t="shared" ca="1" si="81"/>
        <v>0</v>
      </c>
      <c r="CI111" s="660">
        <f t="shared" ca="1" si="82"/>
        <v>0</v>
      </c>
      <c r="CJ111" s="660">
        <f t="shared" ca="1" si="83"/>
        <v>0</v>
      </c>
      <c r="CK111" s="660">
        <f t="shared" ca="1" si="84"/>
        <v>0</v>
      </c>
      <c r="CL111" s="660">
        <f t="shared" ca="1" si="85"/>
        <v>0</v>
      </c>
      <c r="CM111" s="660">
        <f t="shared" ca="1" si="86"/>
        <v>0</v>
      </c>
      <c r="CN111" s="660">
        <f t="shared" ca="1" si="87"/>
        <v>0</v>
      </c>
      <c r="CO111" s="660">
        <f t="shared" ca="1" si="88"/>
        <v>0</v>
      </c>
      <c r="CP111" s="660">
        <f t="shared" ca="1" si="89"/>
        <v>0</v>
      </c>
      <c r="CQ111" s="660">
        <f t="shared" ca="1" si="90"/>
        <v>0</v>
      </c>
      <c r="CR111" s="660">
        <f t="shared" ca="1" si="91"/>
        <v>0</v>
      </c>
      <c r="CS111" s="660">
        <f t="shared" ca="1" si="92"/>
        <v>0</v>
      </c>
      <c r="CT111" s="660">
        <f t="shared" ca="1" si="93"/>
        <v>0</v>
      </c>
      <c r="CU111" s="660">
        <f t="shared" ca="1" si="94"/>
        <v>0</v>
      </c>
      <c r="CV111" s="660">
        <f t="shared" ca="1" si="95"/>
        <v>0</v>
      </c>
      <c r="CW111" s="660">
        <f t="shared" ca="1" si="96"/>
        <v>0</v>
      </c>
      <c r="CX111" s="143"/>
    </row>
    <row r="112" spans="2:102" x14ac:dyDescent="0.25">
      <c r="B112" s="2122"/>
      <c r="C112" s="227"/>
      <c r="D112" s="2917"/>
      <c r="E112" s="2918"/>
      <c r="F112" s="630"/>
      <c r="G112" s="2124"/>
      <c r="H112" s="2126">
        <v>0</v>
      </c>
      <c r="I112" s="665">
        <f t="shared" si="97"/>
        <v>0</v>
      </c>
      <c r="J112" s="2124"/>
      <c r="K112" s="2124"/>
      <c r="L112" s="2124"/>
      <c r="M112" s="2125"/>
      <c r="N112" s="924"/>
      <c r="O112" s="664"/>
      <c r="P112" s="664"/>
      <c r="Q112" s="925"/>
      <c r="R112" s="921"/>
      <c r="S112" s="664"/>
      <c r="T112" s="664"/>
      <c r="U112" s="919"/>
      <c r="V112" s="924"/>
      <c r="W112" s="664"/>
      <c r="X112" s="664"/>
      <c r="Y112" s="925"/>
      <c r="Z112" s="921"/>
      <c r="AA112" s="664"/>
      <c r="AB112" s="664"/>
      <c r="AC112" s="919"/>
      <c r="AD112" s="924"/>
      <c r="AE112" s="664"/>
      <c r="AF112" s="664"/>
      <c r="AG112" s="925"/>
      <c r="AH112" s="921"/>
      <c r="AI112" s="664"/>
      <c r="AJ112" s="664"/>
      <c r="AK112" s="919"/>
      <c r="AL112" s="924"/>
      <c r="AM112" s="664"/>
      <c r="AN112" s="664"/>
      <c r="AO112" s="925"/>
      <c r="AP112" s="921"/>
      <c r="AQ112" s="664"/>
      <c r="AR112" s="664"/>
      <c r="AS112" s="919"/>
      <c r="AT112" s="924"/>
      <c r="AU112" s="664"/>
      <c r="AV112" s="664"/>
      <c r="AW112" s="925"/>
      <c r="AX112" s="927">
        <f t="shared" ca="1" si="61"/>
        <v>0</v>
      </c>
      <c r="AY112" s="670" t="str">
        <f t="shared" ca="1" si="57"/>
        <v/>
      </c>
      <c r="AZ112" s="930" t="str">
        <f t="shared" si="58"/>
        <v/>
      </c>
      <c r="BA112" s="932">
        <f t="shared" ca="1" si="62"/>
        <v>0</v>
      </c>
      <c r="BB112" s="670" t="str">
        <f t="shared" ca="1" si="59"/>
        <v/>
      </c>
      <c r="BC112" s="935" t="str">
        <f t="shared" ca="1" si="60"/>
        <v/>
      </c>
      <c r="BD112" s="933"/>
      <c r="BE112" s="660">
        <f t="shared" ca="1" si="63"/>
        <v>0</v>
      </c>
      <c r="BF112" s="660">
        <f ca="1">IF(BF$23="Summary",SUM($BD112:BE112),0)</f>
        <v>0</v>
      </c>
      <c r="BG112" s="660">
        <f ca="1">IF(BG$23="Summary",SUM($BD112:BF112),0)</f>
        <v>0</v>
      </c>
      <c r="BH112" s="660">
        <f ca="1">IF(BH$23="Summary",SUM($BD112:BG112),0)</f>
        <v>0</v>
      </c>
      <c r="BI112" s="660">
        <f ca="1">IF(BI$23="Summary",SUM($BD112:BH112),0)</f>
        <v>0</v>
      </c>
      <c r="BJ112" s="660">
        <f ca="1">IF(BJ$23="Summary",SUM($BD112:BI112),0)</f>
        <v>0</v>
      </c>
      <c r="BK112" s="660">
        <f ca="1">IF(BK$23="Summary",SUM($BD112:BJ112),0)</f>
        <v>0</v>
      </c>
      <c r="BL112" s="660">
        <f ca="1">IF(BL$23="Summary",SUM($BD112:BK112),0)</f>
        <v>0</v>
      </c>
      <c r="BM112" s="660">
        <f ca="1">IF(BM$23="Summary",SUM($BD112:BL112),0)</f>
        <v>0</v>
      </c>
      <c r="BN112" s="660">
        <f ca="1">IF(BN$23="Summary",SUM($BD112:BM112),0)</f>
        <v>0</v>
      </c>
      <c r="BO112" s="660">
        <f ca="1">IF(BO$23="Summary",SUM($BD112:BN112),0)</f>
        <v>0</v>
      </c>
      <c r="BP112" s="660">
        <f ca="1">IF(BP$23="Summary",SUM($BD112:BO112),0)</f>
        <v>0</v>
      </c>
      <c r="BQ112" s="660">
        <f t="shared" ca="1" si="64"/>
        <v>0</v>
      </c>
      <c r="BR112" s="660">
        <f t="shared" ca="1" si="65"/>
        <v>0</v>
      </c>
      <c r="BS112" s="660">
        <f t="shared" ca="1" si="66"/>
        <v>0</v>
      </c>
      <c r="BT112" s="660">
        <f t="shared" ca="1" si="67"/>
        <v>0</v>
      </c>
      <c r="BU112" s="660">
        <f t="shared" ca="1" si="68"/>
        <v>0</v>
      </c>
      <c r="BV112" s="660">
        <f t="shared" ca="1" si="69"/>
        <v>0</v>
      </c>
      <c r="BW112" s="660">
        <f t="shared" ca="1" si="70"/>
        <v>0</v>
      </c>
      <c r="BX112" s="660">
        <f t="shared" ca="1" si="71"/>
        <v>0</v>
      </c>
      <c r="BY112" s="660">
        <f t="shared" ca="1" si="72"/>
        <v>0</v>
      </c>
      <c r="BZ112" s="660">
        <f t="shared" ca="1" si="73"/>
        <v>0</v>
      </c>
      <c r="CA112" s="660">
        <f t="shared" ca="1" si="74"/>
        <v>0</v>
      </c>
      <c r="CB112" s="660">
        <f t="shared" ca="1" si="75"/>
        <v>0</v>
      </c>
      <c r="CC112" s="660">
        <f t="shared" ca="1" si="76"/>
        <v>0</v>
      </c>
      <c r="CD112" s="660">
        <f t="shared" ca="1" si="77"/>
        <v>0</v>
      </c>
      <c r="CE112" s="660">
        <f t="shared" ca="1" si="78"/>
        <v>0</v>
      </c>
      <c r="CF112" s="660">
        <f t="shared" ca="1" si="79"/>
        <v>0</v>
      </c>
      <c r="CG112" s="660">
        <f t="shared" ca="1" si="80"/>
        <v>0</v>
      </c>
      <c r="CH112" s="660">
        <f t="shared" ca="1" si="81"/>
        <v>0</v>
      </c>
      <c r="CI112" s="660">
        <f t="shared" ca="1" si="82"/>
        <v>0</v>
      </c>
      <c r="CJ112" s="660">
        <f t="shared" ca="1" si="83"/>
        <v>0</v>
      </c>
      <c r="CK112" s="660">
        <f t="shared" ca="1" si="84"/>
        <v>0</v>
      </c>
      <c r="CL112" s="660">
        <f t="shared" ca="1" si="85"/>
        <v>0</v>
      </c>
      <c r="CM112" s="660">
        <f t="shared" ca="1" si="86"/>
        <v>0</v>
      </c>
      <c r="CN112" s="660">
        <f t="shared" ca="1" si="87"/>
        <v>0</v>
      </c>
      <c r="CO112" s="660">
        <f t="shared" ca="1" si="88"/>
        <v>0</v>
      </c>
      <c r="CP112" s="660">
        <f t="shared" ca="1" si="89"/>
        <v>0</v>
      </c>
      <c r="CQ112" s="660">
        <f t="shared" ca="1" si="90"/>
        <v>0</v>
      </c>
      <c r="CR112" s="660">
        <f t="shared" ca="1" si="91"/>
        <v>0</v>
      </c>
      <c r="CS112" s="660">
        <f t="shared" ca="1" si="92"/>
        <v>0</v>
      </c>
      <c r="CT112" s="660">
        <f t="shared" ca="1" si="93"/>
        <v>0</v>
      </c>
      <c r="CU112" s="660">
        <f t="shared" ca="1" si="94"/>
        <v>0</v>
      </c>
      <c r="CV112" s="660">
        <f t="shared" ca="1" si="95"/>
        <v>0</v>
      </c>
      <c r="CW112" s="660">
        <f t="shared" ca="1" si="96"/>
        <v>0</v>
      </c>
      <c r="CX112" s="143"/>
    </row>
    <row r="113" spans="2:102" x14ac:dyDescent="0.25">
      <c r="B113" s="2122"/>
      <c r="C113" s="227"/>
      <c r="D113" s="2917"/>
      <c r="E113" s="2918"/>
      <c r="F113" s="630"/>
      <c r="G113" s="2124"/>
      <c r="H113" s="2126">
        <v>0</v>
      </c>
      <c r="I113" s="665">
        <f t="shared" si="97"/>
        <v>0</v>
      </c>
      <c r="J113" s="2124"/>
      <c r="K113" s="2124"/>
      <c r="L113" s="2124"/>
      <c r="M113" s="2125"/>
      <c r="N113" s="924"/>
      <c r="O113" s="664"/>
      <c r="P113" s="664"/>
      <c r="Q113" s="925"/>
      <c r="R113" s="921"/>
      <c r="S113" s="664"/>
      <c r="T113" s="664"/>
      <c r="U113" s="919"/>
      <c r="V113" s="924"/>
      <c r="W113" s="664"/>
      <c r="X113" s="664"/>
      <c r="Y113" s="925"/>
      <c r="Z113" s="921"/>
      <c r="AA113" s="664"/>
      <c r="AB113" s="664"/>
      <c r="AC113" s="919"/>
      <c r="AD113" s="924"/>
      <c r="AE113" s="664"/>
      <c r="AF113" s="664"/>
      <c r="AG113" s="925"/>
      <c r="AH113" s="921"/>
      <c r="AI113" s="664"/>
      <c r="AJ113" s="664"/>
      <c r="AK113" s="919"/>
      <c r="AL113" s="924"/>
      <c r="AM113" s="664"/>
      <c r="AN113" s="664"/>
      <c r="AO113" s="925"/>
      <c r="AP113" s="921"/>
      <c r="AQ113" s="664"/>
      <c r="AR113" s="664"/>
      <c r="AS113" s="919"/>
      <c r="AT113" s="924"/>
      <c r="AU113" s="664"/>
      <c r="AV113" s="664"/>
      <c r="AW113" s="925"/>
      <c r="AX113" s="927">
        <f t="shared" ca="1" si="61"/>
        <v>0</v>
      </c>
      <c r="AY113" s="670" t="str">
        <f t="shared" ca="1" si="57"/>
        <v/>
      </c>
      <c r="AZ113" s="930" t="str">
        <f t="shared" si="58"/>
        <v/>
      </c>
      <c r="BA113" s="932">
        <f t="shared" ca="1" si="62"/>
        <v>0</v>
      </c>
      <c r="BB113" s="670" t="str">
        <f t="shared" ca="1" si="59"/>
        <v/>
      </c>
      <c r="BC113" s="935" t="str">
        <f t="shared" ca="1" si="60"/>
        <v/>
      </c>
      <c r="BD113" s="933"/>
      <c r="BE113" s="660">
        <f t="shared" ca="1" si="63"/>
        <v>0</v>
      </c>
      <c r="BF113" s="660">
        <f ca="1">IF(BF$23="Summary",SUM($BD113:BE113),0)</f>
        <v>0</v>
      </c>
      <c r="BG113" s="660">
        <f ca="1">IF(BG$23="Summary",SUM($BD113:BF113),0)</f>
        <v>0</v>
      </c>
      <c r="BH113" s="660">
        <f ca="1">IF(BH$23="Summary",SUM($BD113:BG113),0)</f>
        <v>0</v>
      </c>
      <c r="BI113" s="660">
        <f ca="1">IF(BI$23="Summary",SUM($BD113:BH113),0)</f>
        <v>0</v>
      </c>
      <c r="BJ113" s="660">
        <f ca="1">IF(BJ$23="Summary",SUM($BD113:BI113),0)</f>
        <v>0</v>
      </c>
      <c r="BK113" s="660">
        <f ca="1">IF(BK$23="Summary",SUM($BD113:BJ113),0)</f>
        <v>0</v>
      </c>
      <c r="BL113" s="660">
        <f ca="1">IF(BL$23="Summary",SUM($BD113:BK113),0)</f>
        <v>0</v>
      </c>
      <c r="BM113" s="660">
        <f ca="1">IF(BM$23="Summary",SUM($BD113:BL113),0)</f>
        <v>0</v>
      </c>
      <c r="BN113" s="660">
        <f ca="1">IF(BN$23="Summary",SUM($BD113:BM113),0)</f>
        <v>0</v>
      </c>
      <c r="BO113" s="660">
        <f ca="1">IF(BO$23="Summary",SUM($BD113:BN113),0)</f>
        <v>0</v>
      </c>
      <c r="BP113" s="660">
        <f ca="1">IF(BP$23="Summary",SUM($BD113:BO113),0)</f>
        <v>0</v>
      </c>
      <c r="BQ113" s="660">
        <f t="shared" ca="1" si="64"/>
        <v>0</v>
      </c>
      <c r="BR113" s="660">
        <f t="shared" ca="1" si="65"/>
        <v>0</v>
      </c>
      <c r="BS113" s="660">
        <f t="shared" ca="1" si="66"/>
        <v>0</v>
      </c>
      <c r="BT113" s="660">
        <f t="shared" ca="1" si="67"/>
        <v>0</v>
      </c>
      <c r="BU113" s="660">
        <f t="shared" ca="1" si="68"/>
        <v>0</v>
      </c>
      <c r="BV113" s="660">
        <f t="shared" ca="1" si="69"/>
        <v>0</v>
      </c>
      <c r="BW113" s="660">
        <f t="shared" ca="1" si="70"/>
        <v>0</v>
      </c>
      <c r="BX113" s="660">
        <f t="shared" ca="1" si="71"/>
        <v>0</v>
      </c>
      <c r="BY113" s="660">
        <f t="shared" ca="1" si="72"/>
        <v>0</v>
      </c>
      <c r="BZ113" s="660">
        <f t="shared" ca="1" si="73"/>
        <v>0</v>
      </c>
      <c r="CA113" s="660">
        <f t="shared" ca="1" si="74"/>
        <v>0</v>
      </c>
      <c r="CB113" s="660">
        <f t="shared" ca="1" si="75"/>
        <v>0</v>
      </c>
      <c r="CC113" s="660">
        <f t="shared" ca="1" si="76"/>
        <v>0</v>
      </c>
      <c r="CD113" s="660">
        <f t="shared" ca="1" si="77"/>
        <v>0</v>
      </c>
      <c r="CE113" s="660">
        <f t="shared" ca="1" si="78"/>
        <v>0</v>
      </c>
      <c r="CF113" s="660">
        <f t="shared" ca="1" si="79"/>
        <v>0</v>
      </c>
      <c r="CG113" s="660">
        <f t="shared" ca="1" si="80"/>
        <v>0</v>
      </c>
      <c r="CH113" s="660">
        <f t="shared" ca="1" si="81"/>
        <v>0</v>
      </c>
      <c r="CI113" s="660">
        <f t="shared" ca="1" si="82"/>
        <v>0</v>
      </c>
      <c r="CJ113" s="660">
        <f t="shared" ca="1" si="83"/>
        <v>0</v>
      </c>
      <c r="CK113" s="660">
        <f t="shared" ca="1" si="84"/>
        <v>0</v>
      </c>
      <c r="CL113" s="660">
        <f t="shared" ca="1" si="85"/>
        <v>0</v>
      </c>
      <c r="CM113" s="660">
        <f t="shared" ca="1" si="86"/>
        <v>0</v>
      </c>
      <c r="CN113" s="660">
        <f t="shared" ca="1" si="87"/>
        <v>0</v>
      </c>
      <c r="CO113" s="660">
        <f t="shared" ca="1" si="88"/>
        <v>0</v>
      </c>
      <c r="CP113" s="660">
        <f t="shared" ca="1" si="89"/>
        <v>0</v>
      </c>
      <c r="CQ113" s="660">
        <f t="shared" ca="1" si="90"/>
        <v>0</v>
      </c>
      <c r="CR113" s="660">
        <f t="shared" ca="1" si="91"/>
        <v>0</v>
      </c>
      <c r="CS113" s="660">
        <f t="shared" ca="1" si="92"/>
        <v>0</v>
      </c>
      <c r="CT113" s="660">
        <f t="shared" ca="1" si="93"/>
        <v>0</v>
      </c>
      <c r="CU113" s="660">
        <f t="shared" ca="1" si="94"/>
        <v>0</v>
      </c>
      <c r="CV113" s="660">
        <f t="shared" ca="1" si="95"/>
        <v>0</v>
      </c>
      <c r="CW113" s="660">
        <f t="shared" ca="1" si="96"/>
        <v>0</v>
      </c>
      <c r="CX113" s="143"/>
    </row>
    <row r="114" spans="2:102" x14ac:dyDescent="0.25">
      <c r="B114" s="2122"/>
      <c r="C114" s="227"/>
      <c r="D114" s="2917"/>
      <c r="E114" s="2918"/>
      <c r="F114" s="630"/>
      <c r="G114" s="2124"/>
      <c r="H114" s="2126">
        <v>0</v>
      </c>
      <c r="I114" s="665">
        <f t="shared" si="97"/>
        <v>0</v>
      </c>
      <c r="J114" s="2124"/>
      <c r="K114" s="2124"/>
      <c r="L114" s="2124"/>
      <c r="M114" s="2125"/>
      <c r="N114" s="924"/>
      <c r="O114" s="664"/>
      <c r="P114" s="664"/>
      <c r="Q114" s="925"/>
      <c r="R114" s="921"/>
      <c r="S114" s="664"/>
      <c r="T114" s="664"/>
      <c r="U114" s="919"/>
      <c r="V114" s="924"/>
      <c r="W114" s="664"/>
      <c r="X114" s="664"/>
      <c r="Y114" s="925"/>
      <c r="Z114" s="921"/>
      <c r="AA114" s="664"/>
      <c r="AB114" s="664"/>
      <c r="AC114" s="919"/>
      <c r="AD114" s="924"/>
      <c r="AE114" s="664"/>
      <c r="AF114" s="664"/>
      <c r="AG114" s="925"/>
      <c r="AH114" s="921"/>
      <c r="AI114" s="664"/>
      <c r="AJ114" s="664"/>
      <c r="AK114" s="919"/>
      <c r="AL114" s="924"/>
      <c r="AM114" s="664"/>
      <c r="AN114" s="664"/>
      <c r="AO114" s="925"/>
      <c r="AP114" s="921"/>
      <c r="AQ114" s="664"/>
      <c r="AR114" s="664"/>
      <c r="AS114" s="919"/>
      <c r="AT114" s="924"/>
      <c r="AU114" s="664"/>
      <c r="AV114" s="664"/>
      <c r="AW114" s="925"/>
      <c r="AX114" s="927">
        <f t="shared" ca="1" si="61"/>
        <v>0</v>
      </c>
      <c r="AY114" s="670" t="str">
        <f t="shared" ca="1" si="57"/>
        <v/>
      </c>
      <c r="AZ114" s="930" t="str">
        <f t="shared" si="58"/>
        <v/>
      </c>
      <c r="BA114" s="932">
        <f t="shared" ca="1" si="62"/>
        <v>0</v>
      </c>
      <c r="BB114" s="670" t="str">
        <f t="shared" ca="1" si="59"/>
        <v/>
      </c>
      <c r="BC114" s="935" t="str">
        <f t="shared" ca="1" si="60"/>
        <v/>
      </c>
      <c r="BD114" s="933"/>
      <c r="BE114" s="660">
        <f t="shared" ca="1" si="63"/>
        <v>0</v>
      </c>
      <c r="BF114" s="660">
        <f ca="1">IF(BF$23="Summary",SUM($BD114:BE114),0)</f>
        <v>0</v>
      </c>
      <c r="BG114" s="660">
        <f ca="1">IF(BG$23="Summary",SUM($BD114:BF114),0)</f>
        <v>0</v>
      </c>
      <c r="BH114" s="660">
        <f ca="1">IF(BH$23="Summary",SUM($BD114:BG114),0)</f>
        <v>0</v>
      </c>
      <c r="BI114" s="660">
        <f ca="1">IF(BI$23="Summary",SUM($BD114:BH114),0)</f>
        <v>0</v>
      </c>
      <c r="BJ114" s="660">
        <f ca="1">IF(BJ$23="Summary",SUM($BD114:BI114),0)</f>
        <v>0</v>
      </c>
      <c r="BK114" s="660">
        <f ca="1">IF(BK$23="Summary",SUM($BD114:BJ114),0)</f>
        <v>0</v>
      </c>
      <c r="BL114" s="660">
        <f ca="1">IF(BL$23="Summary",SUM($BD114:BK114),0)</f>
        <v>0</v>
      </c>
      <c r="BM114" s="660">
        <f ca="1">IF(BM$23="Summary",SUM($BD114:BL114),0)</f>
        <v>0</v>
      </c>
      <c r="BN114" s="660">
        <f ca="1">IF(BN$23="Summary",SUM($BD114:BM114),0)</f>
        <v>0</v>
      </c>
      <c r="BO114" s="660">
        <f ca="1">IF(BO$23="Summary",SUM($BD114:BN114),0)</f>
        <v>0</v>
      </c>
      <c r="BP114" s="660">
        <f ca="1">IF(BP$23="Summary",SUM($BD114:BO114),0)</f>
        <v>0</v>
      </c>
      <c r="BQ114" s="660">
        <f t="shared" ca="1" si="64"/>
        <v>0</v>
      </c>
      <c r="BR114" s="660">
        <f t="shared" ca="1" si="65"/>
        <v>0</v>
      </c>
      <c r="BS114" s="660">
        <f t="shared" ca="1" si="66"/>
        <v>0</v>
      </c>
      <c r="BT114" s="660">
        <f t="shared" ca="1" si="67"/>
        <v>0</v>
      </c>
      <c r="BU114" s="660">
        <f t="shared" ca="1" si="68"/>
        <v>0</v>
      </c>
      <c r="BV114" s="660">
        <f t="shared" ca="1" si="69"/>
        <v>0</v>
      </c>
      <c r="BW114" s="660">
        <f t="shared" ca="1" si="70"/>
        <v>0</v>
      </c>
      <c r="BX114" s="660">
        <f t="shared" ca="1" si="71"/>
        <v>0</v>
      </c>
      <c r="BY114" s="660">
        <f t="shared" ca="1" si="72"/>
        <v>0</v>
      </c>
      <c r="BZ114" s="660">
        <f t="shared" ca="1" si="73"/>
        <v>0</v>
      </c>
      <c r="CA114" s="660">
        <f t="shared" ca="1" si="74"/>
        <v>0</v>
      </c>
      <c r="CB114" s="660">
        <f t="shared" ca="1" si="75"/>
        <v>0</v>
      </c>
      <c r="CC114" s="660">
        <f t="shared" ca="1" si="76"/>
        <v>0</v>
      </c>
      <c r="CD114" s="660">
        <f t="shared" ca="1" si="77"/>
        <v>0</v>
      </c>
      <c r="CE114" s="660">
        <f t="shared" ca="1" si="78"/>
        <v>0</v>
      </c>
      <c r="CF114" s="660">
        <f t="shared" ca="1" si="79"/>
        <v>0</v>
      </c>
      <c r="CG114" s="660">
        <f t="shared" ca="1" si="80"/>
        <v>0</v>
      </c>
      <c r="CH114" s="660">
        <f t="shared" ca="1" si="81"/>
        <v>0</v>
      </c>
      <c r="CI114" s="660">
        <f t="shared" ca="1" si="82"/>
        <v>0</v>
      </c>
      <c r="CJ114" s="660">
        <f t="shared" ca="1" si="83"/>
        <v>0</v>
      </c>
      <c r="CK114" s="660">
        <f t="shared" ca="1" si="84"/>
        <v>0</v>
      </c>
      <c r="CL114" s="660">
        <f t="shared" ca="1" si="85"/>
        <v>0</v>
      </c>
      <c r="CM114" s="660">
        <f t="shared" ca="1" si="86"/>
        <v>0</v>
      </c>
      <c r="CN114" s="660">
        <f t="shared" ca="1" si="87"/>
        <v>0</v>
      </c>
      <c r="CO114" s="660">
        <f t="shared" ca="1" si="88"/>
        <v>0</v>
      </c>
      <c r="CP114" s="660">
        <f t="shared" ca="1" si="89"/>
        <v>0</v>
      </c>
      <c r="CQ114" s="660">
        <f t="shared" ca="1" si="90"/>
        <v>0</v>
      </c>
      <c r="CR114" s="660">
        <f t="shared" ca="1" si="91"/>
        <v>0</v>
      </c>
      <c r="CS114" s="660">
        <f t="shared" ca="1" si="92"/>
        <v>0</v>
      </c>
      <c r="CT114" s="660">
        <f t="shared" ca="1" si="93"/>
        <v>0</v>
      </c>
      <c r="CU114" s="660">
        <f t="shared" ca="1" si="94"/>
        <v>0</v>
      </c>
      <c r="CV114" s="660">
        <f t="shared" ca="1" si="95"/>
        <v>0</v>
      </c>
      <c r="CW114" s="660">
        <f t="shared" ca="1" si="96"/>
        <v>0</v>
      </c>
      <c r="CX114" s="143"/>
    </row>
    <row r="115" spans="2:102" x14ac:dyDescent="0.25">
      <c r="B115" s="2122"/>
      <c r="C115" s="227"/>
      <c r="D115" s="2917"/>
      <c r="E115" s="2918"/>
      <c r="F115" s="630"/>
      <c r="G115" s="2124"/>
      <c r="H115" s="2126">
        <v>0</v>
      </c>
      <c r="I115" s="665">
        <f t="shared" si="97"/>
        <v>0</v>
      </c>
      <c r="J115" s="2124"/>
      <c r="K115" s="2124"/>
      <c r="L115" s="2124"/>
      <c r="M115" s="2125"/>
      <c r="N115" s="924"/>
      <c r="O115" s="664"/>
      <c r="P115" s="664"/>
      <c r="Q115" s="925"/>
      <c r="R115" s="921"/>
      <c r="S115" s="664"/>
      <c r="T115" s="664"/>
      <c r="U115" s="919"/>
      <c r="V115" s="924"/>
      <c r="W115" s="664"/>
      <c r="X115" s="664"/>
      <c r="Y115" s="925"/>
      <c r="Z115" s="921"/>
      <c r="AA115" s="664"/>
      <c r="AB115" s="664"/>
      <c r="AC115" s="919"/>
      <c r="AD115" s="924"/>
      <c r="AE115" s="664"/>
      <c r="AF115" s="664"/>
      <c r="AG115" s="925"/>
      <c r="AH115" s="921"/>
      <c r="AI115" s="664"/>
      <c r="AJ115" s="664"/>
      <c r="AK115" s="919"/>
      <c r="AL115" s="924"/>
      <c r="AM115" s="664"/>
      <c r="AN115" s="664"/>
      <c r="AO115" s="925"/>
      <c r="AP115" s="921"/>
      <c r="AQ115" s="664"/>
      <c r="AR115" s="664"/>
      <c r="AS115" s="919"/>
      <c r="AT115" s="924"/>
      <c r="AU115" s="664"/>
      <c r="AV115" s="664"/>
      <c r="AW115" s="925"/>
      <c r="AX115" s="927">
        <f t="shared" ca="1" si="61"/>
        <v>0</v>
      </c>
      <c r="AY115" s="670" t="str">
        <f t="shared" ca="1" si="57"/>
        <v/>
      </c>
      <c r="AZ115" s="930" t="str">
        <f t="shared" si="58"/>
        <v/>
      </c>
      <c r="BA115" s="932">
        <f t="shared" ca="1" si="62"/>
        <v>0</v>
      </c>
      <c r="BB115" s="670" t="str">
        <f t="shared" ca="1" si="59"/>
        <v/>
      </c>
      <c r="BC115" s="935" t="str">
        <f t="shared" ca="1" si="60"/>
        <v/>
      </c>
      <c r="BD115" s="933"/>
      <c r="BE115" s="660">
        <f t="shared" ca="1" si="63"/>
        <v>0</v>
      </c>
      <c r="BF115" s="660">
        <f ca="1">IF(BF$23="Summary",SUM($BD115:BE115),0)</f>
        <v>0</v>
      </c>
      <c r="BG115" s="660">
        <f ca="1">IF(BG$23="Summary",SUM($BD115:BF115),0)</f>
        <v>0</v>
      </c>
      <c r="BH115" s="660">
        <f ca="1">IF(BH$23="Summary",SUM($BD115:BG115),0)</f>
        <v>0</v>
      </c>
      <c r="BI115" s="660">
        <f ca="1">IF(BI$23="Summary",SUM($BD115:BH115),0)</f>
        <v>0</v>
      </c>
      <c r="BJ115" s="660">
        <f ca="1">IF(BJ$23="Summary",SUM($BD115:BI115),0)</f>
        <v>0</v>
      </c>
      <c r="BK115" s="660">
        <f ca="1">IF(BK$23="Summary",SUM($BD115:BJ115),0)</f>
        <v>0</v>
      </c>
      <c r="BL115" s="660">
        <f ca="1">IF(BL$23="Summary",SUM($BD115:BK115),0)</f>
        <v>0</v>
      </c>
      <c r="BM115" s="660">
        <f ca="1">IF(BM$23="Summary",SUM($BD115:BL115),0)</f>
        <v>0</v>
      </c>
      <c r="BN115" s="660">
        <f ca="1">IF(BN$23="Summary",SUM($BD115:BM115),0)</f>
        <v>0</v>
      </c>
      <c r="BO115" s="660">
        <f ca="1">IF(BO$23="Summary",SUM($BD115:BN115),0)</f>
        <v>0</v>
      </c>
      <c r="BP115" s="660">
        <f ca="1">IF(BP$23="Summary",SUM($BD115:BO115),0)</f>
        <v>0</v>
      </c>
      <c r="BQ115" s="660">
        <f t="shared" ca="1" si="64"/>
        <v>0</v>
      </c>
      <c r="BR115" s="660">
        <f t="shared" ca="1" si="65"/>
        <v>0</v>
      </c>
      <c r="BS115" s="660">
        <f t="shared" ca="1" si="66"/>
        <v>0</v>
      </c>
      <c r="BT115" s="660">
        <f t="shared" ca="1" si="67"/>
        <v>0</v>
      </c>
      <c r="BU115" s="660">
        <f t="shared" ca="1" si="68"/>
        <v>0</v>
      </c>
      <c r="BV115" s="660">
        <f t="shared" ca="1" si="69"/>
        <v>0</v>
      </c>
      <c r="BW115" s="660">
        <f t="shared" ca="1" si="70"/>
        <v>0</v>
      </c>
      <c r="BX115" s="660">
        <f t="shared" ca="1" si="71"/>
        <v>0</v>
      </c>
      <c r="BY115" s="660">
        <f t="shared" ca="1" si="72"/>
        <v>0</v>
      </c>
      <c r="BZ115" s="660">
        <f t="shared" ca="1" si="73"/>
        <v>0</v>
      </c>
      <c r="CA115" s="660">
        <f t="shared" ca="1" si="74"/>
        <v>0</v>
      </c>
      <c r="CB115" s="660">
        <f t="shared" ca="1" si="75"/>
        <v>0</v>
      </c>
      <c r="CC115" s="660">
        <f t="shared" ca="1" si="76"/>
        <v>0</v>
      </c>
      <c r="CD115" s="660">
        <f t="shared" ca="1" si="77"/>
        <v>0</v>
      </c>
      <c r="CE115" s="660">
        <f t="shared" ca="1" si="78"/>
        <v>0</v>
      </c>
      <c r="CF115" s="660">
        <f t="shared" ca="1" si="79"/>
        <v>0</v>
      </c>
      <c r="CG115" s="660">
        <f t="shared" ca="1" si="80"/>
        <v>0</v>
      </c>
      <c r="CH115" s="660">
        <f t="shared" ca="1" si="81"/>
        <v>0</v>
      </c>
      <c r="CI115" s="660">
        <f t="shared" ca="1" si="82"/>
        <v>0</v>
      </c>
      <c r="CJ115" s="660">
        <f t="shared" ca="1" si="83"/>
        <v>0</v>
      </c>
      <c r="CK115" s="660">
        <f t="shared" ca="1" si="84"/>
        <v>0</v>
      </c>
      <c r="CL115" s="660">
        <f t="shared" ca="1" si="85"/>
        <v>0</v>
      </c>
      <c r="CM115" s="660">
        <f t="shared" ca="1" si="86"/>
        <v>0</v>
      </c>
      <c r="CN115" s="660">
        <f t="shared" ca="1" si="87"/>
        <v>0</v>
      </c>
      <c r="CO115" s="660">
        <f t="shared" ca="1" si="88"/>
        <v>0</v>
      </c>
      <c r="CP115" s="660">
        <f t="shared" ca="1" si="89"/>
        <v>0</v>
      </c>
      <c r="CQ115" s="660">
        <f t="shared" ca="1" si="90"/>
        <v>0</v>
      </c>
      <c r="CR115" s="660">
        <f t="shared" ca="1" si="91"/>
        <v>0</v>
      </c>
      <c r="CS115" s="660">
        <f t="shared" ca="1" si="92"/>
        <v>0</v>
      </c>
      <c r="CT115" s="660">
        <f t="shared" ca="1" si="93"/>
        <v>0</v>
      </c>
      <c r="CU115" s="660">
        <f t="shared" ca="1" si="94"/>
        <v>0</v>
      </c>
      <c r="CV115" s="660">
        <f t="shared" ca="1" si="95"/>
        <v>0</v>
      </c>
      <c r="CW115" s="660">
        <f t="shared" ca="1" si="96"/>
        <v>0</v>
      </c>
      <c r="CX115" s="143"/>
    </row>
    <row r="116" spans="2:102" x14ac:dyDescent="0.25">
      <c r="B116" s="2122"/>
      <c r="C116" s="227"/>
      <c r="D116" s="2917"/>
      <c r="E116" s="2918"/>
      <c r="F116" s="630"/>
      <c r="G116" s="2124"/>
      <c r="H116" s="2126">
        <v>0</v>
      </c>
      <c r="I116" s="665">
        <f t="shared" si="97"/>
        <v>0</v>
      </c>
      <c r="J116" s="2124"/>
      <c r="K116" s="2124"/>
      <c r="L116" s="2124"/>
      <c r="M116" s="2125"/>
      <c r="N116" s="924"/>
      <c r="O116" s="664"/>
      <c r="P116" s="664"/>
      <c r="Q116" s="925"/>
      <c r="R116" s="921"/>
      <c r="S116" s="664"/>
      <c r="T116" s="664"/>
      <c r="U116" s="919"/>
      <c r="V116" s="924"/>
      <c r="W116" s="664"/>
      <c r="X116" s="664"/>
      <c r="Y116" s="925"/>
      <c r="Z116" s="921"/>
      <c r="AA116" s="664"/>
      <c r="AB116" s="664"/>
      <c r="AC116" s="919"/>
      <c r="AD116" s="924"/>
      <c r="AE116" s="664"/>
      <c r="AF116" s="664"/>
      <c r="AG116" s="925"/>
      <c r="AH116" s="921"/>
      <c r="AI116" s="664"/>
      <c r="AJ116" s="664"/>
      <c r="AK116" s="919"/>
      <c r="AL116" s="924"/>
      <c r="AM116" s="664"/>
      <c r="AN116" s="664"/>
      <c r="AO116" s="925"/>
      <c r="AP116" s="921"/>
      <c r="AQ116" s="664"/>
      <c r="AR116" s="664"/>
      <c r="AS116" s="919"/>
      <c r="AT116" s="924"/>
      <c r="AU116" s="664"/>
      <c r="AV116" s="664"/>
      <c r="AW116" s="925"/>
      <c r="AX116" s="927">
        <f t="shared" ca="1" si="61"/>
        <v>0</v>
      </c>
      <c r="AY116" s="670" t="str">
        <f t="shared" ca="1" si="57"/>
        <v/>
      </c>
      <c r="AZ116" s="930" t="str">
        <f t="shared" si="58"/>
        <v/>
      </c>
      <c r="BA116" s="932">
        <f t="shared" ca="1" si="62"/>
        <v>0</v>
      </c>
      <c r="BB116" s="670" t="str">
        <f t="shared" ca="1" si="59"/>
        <v/>
      </c>
      <c r="BC116" s="935" t="str">
        <f t="shared" ca="1" si="60"/>
        <v/>
      </c>
      <c r="BD116" s="933"/>
      <c r="BE116" s="660">
        <f t="shared" ca="1" si="63"/>
        <v>0</v>
      </c>
      <c r="BF116" s="660">
        <f ca="1">IF(BF$23="Summary",SUM($BD116:BE116),0)</f>
        <v>0</v>
      </c>
      <c r="BG116" s="660">
        <f ca="1">IF(BG$23="Summary",SUM($BD116:BF116),0)</f>
        <v>0</v>
      </c>
      <c r="BH116" s="660">
        <f ca="1">IF(BH$23="Summary",SUM($BD116:BG116),0)</f>
        <v>0</v>
      </c>
      <c r="BI116" s="660">
        <f ca="1">IF(BI$23="Summary",SUM($BD116:BH116),0)</f>
        <v>0</v>
      </c>
      <c r="BJ116" s="660">
        <f ca="1">IF(BJ$23="Summary",SUM($BD116:BI116),0)</f>
        <v>0</v>
      </c>
      <c r="BK116" s="660">
        <f ca="1">IF(BK$23="Summary",SUM($BD116:BJ116),0)</f>
        <v>0</v>
      </c>
      <c r="BL116" s="660">
        <f ca="1">IF(BL$23="Summary",SUM($BD116:BK116),0)</f>
        <v>0</v>
      </c>
      <c r="BM116" s="660">
        <f ca="1">IF(BM$23="Summary",SUM($BD116:BL116),0)</f>
        <v>0</v>
      </c>
      <c r="BN116" s="660">
        <f ca="1">IF(BN$23="Summary",SUM($BD116:BM116),0)</f>
        <v>0</v>
      </c>
      <c r="BO116" s="660">
        <f ca="1">IF(BO$23="Summary",SUM($BD116:BN116),0)</f>
        <v>0</v>
      </c>
      <c r="BP116" s="660">
        <f ca="1">IF(BP$23="Summary",SUM($BD116:BO116),0)</f>
        <v>0</v>
      </c>
      <c r="BQ116" s="660">
        <f t="shared" ca="1" si="64"/>
        <v>0</v>
      </c>
      <c r="BR116" s="660">
        <f t="shared" ca="1" si="65"/>
        <v>0</v>
      </c>
      <c r="BS116" s="660">
        <f t="shared" ca="1" si="66"/>
        <v>0</v>
      </c>
      <c r="BT116" s="660">
        <f t="shared" ca="1" si="67"/>
        <v>0</v>
      </c>
      <c r="BU116" s="660">
        <f t="shared" ca="1" si="68"/>
        <v>0</v>
      </c>
      <c r="BV116" s="660">
        <f t="shared" ca="1" si="69"/>
        <v>0</v>
      </c>
      <c r="BW116" s="660">
        <f t="shared" ca="1" si="70"/>
        <v>0</v>
      </c>
      <c r="BX116" s="660">
        <f t="shared" ca="1" si="71"/>
        <v>0</v>
      </c>
      <c r="BY116" s="660">
        <f t="shared" ca="1" si="72"/>
        <v>0</v>
      </c>
      <c r="BZ116" s="660">
        <f t="shared" ca="1" si="73"/>
        <v>0</v>
      </c>
      <c r="CA116" s="660">
        <f t="shared" ca="1" si="74"/>
        <v>0</v>
      </c>
      <c r="CB116" s="660">
        <f t="shared" ca="1" si="75"/>
        <v>0</v>
      </c>
      <c r="CC116" s="660">
        <f t="shared" ca="1" si="76"/>
        <v>0</v>
      </c>
      <c r="CD116" s="660">
        <f t="shared" ca="1" si="77"/>
        <v>0</v>
      </c>
      <c r="CE116" s="660">
        <f t="shared" ca="1" si="78"/>
        <v>0</v>
      </c>
      <c r="CF116" s="660">
        <f t="shared" ca="1" si="79"/>
        <v>0</v>
      </c>
      <c r="CG116" s="660">
        <f t="shared" ca="1" si="80"/>
        <v>0</v>
      </c>
      <c r="CH116" s="660">
        <f t="shared" ca="1" si="81"/>
        <v>0</v>
      </c>
      <c r="CI116" s="660">
        <f t="shared" ca="1" si="82"/>
        <v>0</v>
      </c>
      <c r="CJ116" s="660">
        <f t="shared" ca="1" si="83"/>
        <v>0</v>
      </c>
      <c r="CK116" s="660">
        <f t="shared" ca="1" si="84"/>
        <v>0</v>
      </c>
      <c r="CL116" s="660">
        <f t="shared" ca="1" si="85"/>
        <v>0</v>
      </c>
      <c r="CM116" s="660">
        <f t="shared" ca="1" si="86"/>
        <v>0</v>
      </c>
      <c r="CN116" s="660">
        <f t="shared" ca="1" si="87"/>
        <v>0</v>
      </c>
      <c r="CO116" s="660">
        <f t="shared" ca="1" si="88"/>
        <v>0</v>
      </c>
      <c r="CP116" s="660">
        <f t="shared" ca="1" si="89"/>
        <v>0</v>
      </c>
      <c r="CQ116" s="660">
        <f t="shared" ca="1" si="90"/>
        <v>0</v>
      </c>
      <c r="CR116" s="660">
        <f t="shared" ca="1" si="91"/>
        <v>0</v>
      </c>
      <c r="CS116" s="660">
        <f t="shared" ca="1" si="92"/>
        <v>0</v>
      </c>
      <c r="CT116" s="660">
        <f t="shared" ca="1" si="93"/>
        <v>0</v>
      </c>
      <c r="CU116" s="660">
        <f t="shared" ca="1" si="94"/>
        <v>0</v>
      </c>
      <c r="CV116" s="660">
        <f t="shared" ca="1" si="95"/>
        <v>0</v>
      </c>
      <c r="CW116" s="660">
        <f t="shared" ca="1" si="96"/>
        <v>0</v>
      </c>
      <c r="CX116" s="143"/>
    </row>
    <row r="117" spans="2:102" x14ac:dyDescent="0.25">
      <c r="B117" s="2122"/>
      <c r="C117" s="227"/>
      <c r="D117" s="2917"/>
      <c r="E117" s="2918"/>
      <c r="F117" s="630"/>
      <c r="G117" s="2124"/>
      <c r="H117" s="2126">
        <v>0</v>
      </c>
      <c r="I117" s="665">
        <f t="shared" si="97"/>
        <v>0</v>
      </c>
      <c r="J117" s="2124"/>
      <c r="K117" s="2124"/>
      <c r="L117" s="2124"/>
      <c r="M117" s="2125"/>
      <c r="N117" s="924"/>
      <c r="O117" s="664"/>
      <c r="P117" s="664"/>
      <c r="Q117" s="925"/>
      <c r="R117" s="921"/>
      <c r="S117" s="664"/>
      <c r="T117" s="664"/>
      <c r="U117" s="919"/>
      <c r="V117" s="924"/>
      <c r="W117" s="664"/>
      <c r="X117" s="664"/>
      <c r="Y117" s="925"/>
      <c r="Z117" s="921"/>
      <c r="AA117" s="664"/>
      <c r="AB117" s="664"/>
      <c r="AC117" s="919"/>
      <c r="AD117" s="924"/>
      <c r="AE117" s="664"/>
      <c r="AF117" s="664"/>
      <c r="AG117" s="925"/>
      <c r="AH117" s="921"/>
      <c r="AI117" s="664"/>
      <c r="AJ117" s="664"/>
      <c r="AK117" s="919"/>
      <c r="AL117" s="924"/>
      <c r="AM117" s="664"/>
      <c r="AN117" s="664"/>
      <c r="AO117" s="925"/>
      <c r="AP117" s="921"/>
      <c r="AQ117" s="664"/>
      <c r="AR117" s="664"/>
      <c r="AS117" s="919"/>
      <c r="AT117" s="924"/>
      <c r="AU117" s="664"/>
      <c r="AV117" s="664"/>
      <c r="AW117" s="925"/>
      <c r="AX117" s="927">
        <f t="shared" ca="1" si="61"/>
        <v>0</v>
      </c>
      <c r="AY117" s="670" t="str">
        <f t="shared" ca="1" si="57"/>
        <v/>
      </c>
      <c r="AZ117" s="930" t="str">
        <f t="shared" si="58"/>
        <v/>
      </c>
      <c r="BA117" s="932">
        <f t="shared" ca="1" si="62"/>
        <v>0</v>
      </c>
      <c r="BB117" s="670" t="str">
        <f t="shared" ca="1" si="59"/>
        <v/>
      </c>
      <c r="BC117" s="935" t="str">
        <f t="shared" ca="1" si="60"/>
        <v/>
      </c>
      <c r="BD117" s="933"/>
      <c r="BE117" s="660">
        <f t="shared" ca="1" si="63"/>
        <v>0</v>
      </c>
      <c r="BF117" s="660">
        <f ca="1">IF(BF$23="Summary",SUM($BD117:BE117),0)</f>
        <v>0</v>
      </c>
      <c r="BG117" s="660">
        <f ca="1">IF(BG$23="Summary",SUM($BD117:BF117),0)</f>
        <v>0</v>
      </c>
      <c r="BH117" s="660">
        <f ca="1">IF(BH$23="Summary",SUM($BD117:BG117),0)</f>
        <v>0</v>
      </c>
      <c r="BI117" s="660">
        <f ca="1">IF(BI$23="Summary",SUM($BD117:BH117),0)</f>
        <v>0</v>
      </c>
      <c r="BJ117" s="660">
        <f ca="1">IF(BJ$23="Summary",SUM($BD117:BI117),0)</f>
        <v>0</v>
      </c>
      <c r="BK117" s="660">
        <f ca="1">IF(BK$23="Summary",SUM($BD117:BJ117),0)</f>
        <v>0</v>
      </c>
      <c r="BL117" s="660">
        <f ca="1">IF(BL$23="Summary",SUM($BD117:BK117),0)</f>
        <v>0</v>
      </c>
      <c r="BM117" s="660">
        <f ca="1">IF(BM$23="Summary",SUM($BD117:BL117),0)</f>
        <v>0</v>
      </c>
      <c r="BN117" s="660">
        <f ca="1">IF(BN$23="Summary",SUM($BD117:BM117),0)</f>
        <v>0</v>
      </c>
      <c r="BO117" s="660">
        <f ca="1">IF(BO$23="Summary",SUM($BD117:BN117),0)</f>
        <v>0</v>
      </c>
      <c r="BP117" s="660">
        <f ca="1">IF(BP$23="Summary",SUM($BD117:BO117),0)</f>
        <v>0</v>
      </c>
      <c r="BQ117" s="660">
        <f t="shared" ca="1" si="64"/>
        <v>0</v>
      </c>
      <c r="BR117" s="660">
        <f t="shared" ca="1" si="65"/>
        <v>0</v>
      </c>
      <c r="BS117" s="660">
        <f t="shared" ca="1" si="66"/>
        <v>0</v>
      </c>
      <c r="BT117" s="660">
        <f t="shared" ca="1" si="67"/>
        <v>0</v>
      </c>
      <c r="BU117" s="660">
        <f t="shared" ca="1" si="68"/>
        <v>0</v>
      </c>
      <c r="BV117" s="660">
        <f t="shared" ca="1" si="69"/>
        <v>0</v>
      </c>
      <c r="BW117" s="660">
        <f t="shared" ca="1" si="70"/>
        <v>0</v>
      </c>
      <c r="BX117" s="660">
        <f t="shared" ca="1" si="71"/>
        <v>0</v>
      </c>
      <c r="BY117" s="660">
        <f t="shared" ca="1" si="72"/>
        <v>0</v>
      </c>
      <c r="BZ117" s="660">
        <f t="shared" ca="1" si="73"/>
        <v>0</v>
      </c>
      <c r="CA117" s="660">
        <f t="shared" ca="1" si="74"/>
        <v>0</v>
      </c>
      <c r="CB117" s="660">
        <f t="shared" ca="1" si="75"/>
        <v>0</v>
      </c>
      <c r="CC117" s="660">
        <f t="shared" ca="1" si="76"/>
        <v>0</v>
      </c>
      <c r="CD117" s="660">
        <f t="shared" ca="1" si="77"/>
        <v>0</v>
      </c>
      <c r="CE117" s="660">
        <f t="shared" ca="1" si="78"/>
        <v>0</v>
      </c>
      <c r="CF117" s="660">
        <f t="shared" ca="1" si="79"/>
        <v>0</v>
      </c>
      <c r="CG117" s="660">
        <f t="shared" ca="1" si="80"/>
        <v>0</v>
      </c>
      <c r="CH117" s="660">
        <f t="shared" ca="1" si="81"/>
        <v>0</v>
      </c>
      <c r="CI117" s="660">
        <f t="shared" ca="1" si="82"/>
        <v>0</v>
      </c>
      <c r="CJ117" s="660">
        <f t="shared" ca="1" si="83"/>
        <v>0</v>
      </c>
      <c r="CK117" s="660">
        <f t="shared" ca="1" si="84"/>
        <v>0</v>
      </c>
      <c r="CL117" s="660">
        <f t="shared" ca="1" si="85"/>
        <v>0</v>
      </c>
      <c r="CM117" s="660">
        <f t="shared" ca="1" si="86"/>
        <v>0</v>
      </c>
      <c r="CN117" s="660">
        <f t="shared" ca="1" si="87"/>
        <v>0</v>
      </c>
      <c r="CO117" s="660">
        <f t="shared" ca="1" si="88"/>
        <v>0</v>
      </c>
      <c r="CP117" s="660">
        <f t="shared" ca="1" si="89"/>
        <v>0</v>
      </c>
      <c r="CQ117" s="660">
        <f t="shared" ca="1" si="90"/>
        <v>0</v>
      </c>
      <c r="CR117" s="660">
        <f t="shared" ca="1" si="91"/>
        <v>0</v>
      </c>
      <c r="CS117" s="660">
        <f t="shared" ca="1" si="92"/>
        <v>0</v>
      </c>
      <c r="CT117" s="660">
        <f t="shared" ca="1" si="93"/>
        <v>0</v>
      </c>
      <c r="CU117" s="660">
        <f t="shared" ca="1" si="94"/>
        <v>0</v>
      </c>
      <c r="CV117" s="660">
        <f t="shared" ca="1" si="95"/>
        <v>0</v>
      </c>
      <c r="CW117" s="660">
        <f t="shared" ca="1" si="96"/>
        <v>0</v>
      </c>
      <c r="CX117" s="143"/>
    </row>
    <row r="118" spans="2:102" x14ac:dyDescent="0.25">
      <c r="B118" s="2122"/>
      <c r="C118" s="227"/>
      <c r="D118" s="2917"/>
      <c r="E118" s="2918"/>
      <c r="F118" s="630"/>
      <c r="G118" s="2124"/>
      <c r="H118" s="2126">
        <v>0</v>
      </c>
      <c r="I118" s="665">
        <f t="shared" si="97"/>
        <v>0</v>
      </c>
      <c r="J118" s="2124"/>
      <c r="K118" s="2124"/>
      <c r="L118" s="2124"/>
      <c r="M118" s="2125"/>
      <c r="N118" s="924"/>
      <c r="O118" s="664"/>
      <c r="P118" s="664"/>
      <c r="Q118" s="925"/>
      <c r="R118" s="921"/>
      <c r="S118" s="664"/>
      <c r="T118" s="664"/>
      <c r="U118" s="919"/>
      <c r="V118" s="924"/>
      <c r="W118" s="664"/>
      <c r="X118" s="664"/>
      <c r="Y118" s="925"/>
      <c r="Z118" s="921"/>
      <c r="AA118" s="664"/>
      <c r="AB118" s="664"/>
      <c r="AC118" s="919"/>
      <c r="AD118" s="924"/>
      <c r="AE118" s="664"/>
      <c r="AF118" s="664"/>
      <c r="AG118" s="925"/>
      <c r="AH118" s="921"/>
      <c r="AI118" s="664"/>
      <c r="AJ118" s="664"/>
      <c r="AK118" s="919"/>
      <c r="AL118" s="924"/>
      <c r="AM118" s="664"/>
      <c r="AN118" s="664"/>
      <c r="AO118" s="925"/>
      <c r="AP118" s="921"/>
      <c r="AQ118" s="664"/>
      <c r="AR118" s="664"/>
      <c r="AS118" s="919"/>
      <c r="AT118" s="924"/>
      <c r="AU118" s="664"/>
      <c r="AV118" s="664"/>
      <c r="AW118" s="925"/>
      <c r="AX118" s="927">
        <f t="shared" ca="1" si="61"/>
        <v>0</v>
      </c>
      <c r="AY118" s="670" t="str">
        <f t="shared" ca="1" si="57"/>
        <v/>
      </c>
      <c r="AZ118" s="930" t="str">
        <f t="shared" si="58"/>
        <v/>
      </c>
      <c r="BA118" s="932">
        <f t="shared" ca="1" si="62"/>
        <v>0</v>
      </c>
      <c r="BB118" s="670" t="str">
        <f t="shared" ca="1" si="59"/>
        <v/>
      </c>
      <c r="BC118" s="935" t="str">
        <f t="shared" ca="1" si="60"/>
        <v/>
      </c>
      <c r="BD118" s="933"/>
      <c r="BE118" s="660">
        <f t="shared" ca="1" si="63"/>
        <v>0</v>
      </c>
      <c r="BF118" s="660">
        <f ca="1">IF(BF$23="Summary",SUM($BD118:BE118),0)</f>
        <v>0</v>
      </c>
      <c r="BG118" s="660">
        <f ca="1">IF(BG$23="Summary",SUM($BD118:BF118),0)</f>
        <v>0</v>
      </c>
      <c r="BH118" s="660">
        <f ca="1">IF(BH$23="Summary",SUM($BD118:BG118),0)</f>
        <v>0</v>
      </c>
      <c r="BI118" s="660">
        <f ca="1">IF(BI$23="Summary",SUM($BD118:BH118),0)</f>
        <v>0</v>
      </c>
      <c r="BJ118" s="660">
        <f ca="1">IF(BJ$23="Summary",SUM($BD118:BI118),0)</f>
        <v>0</v>
      </c>
      <c r="BK118" s="660">
        <f ca="1">IF(BK$23="Summary",SUM($BD118:BJ118),0)</f>
        <v>0</v>
      </c>
      <c r="BL118" s="660">
        <f ca="1">IF(BL$23="Summary",SUM($BD118:BK118),0)</f>
        <v>0</v>
      </c>
      <c r="BM118" s="660">
        <f ca="1">IF(BM$23="Summary",SUM($BD118:BL118),0)</f>
        <v>0</v>
      </c>
      <c r="BN118" s="660">
        <f ca="1">IF(BN$23="Summary",SUM($BD118:BM118),0)</f>
        <v>0</v>
      </c>
      <c r="BO118" s="660">
        <f ca="1">IF(BO$23="Summary",SUM($BD118:BN118),0)</f>
        <v>0</v>
      </c>
      <c r="BP118" s="660">
        <f ca="1">IF(BP$23="Summary",SUM($BD118:BO118),0)</f>
        <v>0</v>
      </c>
      <c r="BQ118" s="660">
        <f t="shared" ca="1" si="64"/>
        <v>0</v>
      </c>
      <c r="BR118" s="660">
        <f t="shared" ca="1" si="65"/>
        <v>0</v>
      </c>
      <c r="BS118" s="660">
        <f t="shared" ca="1" si="66"/>
        <v>0</v>
      </c>
      <c r="BT118" s="660">
        <f t="shared" ca="1" si="67"/>
        <v>0</v>
      </c>
      <c r="BU118" s="660">
        <f t="shared" ca="1" si="68"/>
        <v>0</v>
      </c>
      <c r="BV118" s="660">
        <f t="shared" ca="1" si="69"/>
        <v>0</v>
      </c>
      <c r="BW118" s="660">
        <f t="shared" ca="1" si="70"/>
        <v>0</v>
      </c>
      <c r="BX118" s="660">
        <f t="shared" ca="1" si="71"/>
        <v>0</v>
      </c>
      <c r="BY118" s="660">
        <f t="shared" ca="1" si="72"/>
        <v>0</v>
      </c>
      <c r="BZ118" s="660">
        <f t="shared" ca="1" si="73"/>
        <v>0</v>
      </c>
      <c r="CA118" s="660">
        <f t="shared" ca="1" si="74"/>
        <v>0</v>
      </c>
      <c r="CB118" s="660">
        <f t="shared" ca="1" si="75"/>
        <v>0</v>
      </c>
      <c r="CC118" s="660">
        <f t="shared" ca="1" si="76"/>
        <v>0</v>
      </c>
      <c r="CD118" s="660">
        <f t="shared" ca="1" si="77"/>
        <v>0</v>
      </c>
      <c r="CE118" s="660">
        <f t="shared" ca="1" si="78"/>
        <v>0</v>
      </c>
      <c r="CF118" s="660">
        <f t="shared" ca="1" si="79"/>
        <v>0</v>
      </c>
      <c r="CG118" s="660">
        <f t="shared" ca="1" si="80"/>
        <v>0</v>
      </c>
      <c r="CH118" s="660">
        <f t="shared" ca="1" si="81"/>
        <v>0</v>
      </c>
      <c r="CI118" s="660">
        <f t="shared" ca="1" si="82"/>
        <v>0</v>
      </c>
      <c r="CJ118" s="660">
        <f t="shared" ca="1" si="83"/>
        <v>0</v>
      </c>
      <c r="CK118" s="660">
        <f t="shared" ca="1" si="84"/>
        <v>0</v>
      </c>
      <c r="CL118" s="660">
        <f t="shared" ca="1" si="85"/>
        <v>0</v>
      </c>
      <c r="CM118" s="660">
        <f t="shared" ca="1" si="86"/>
        <v>0</v>
      </c>
      <c r="CN118" s="660">
        <f t="shared" ca="1" si="87"/>
        <v>0</v>
      </c>
      <c r="CO118" s="660">
        <f t="shared" ca="1" si="88"/>
        <v>0</v>
      </c>
      <c r="CP118" s="660">
        <f t="shared" ca="1" si="89"/>
        <v>0</v>
      </c>
      <c r="CQ118" s="660">
        <f t="shared" ca="1" si="90"/>
        <v>0</v>
      </c>
      <c r="CR118" s="660">
        <f t="shared" ca="1" si="91"/>
        <v>0</v>
      </c>
      <c r="CS118" s="660">
        <f t="shared" ca="1" si="92"/>
        <v>0</v>
      </c>
      <c r="CT118" s="660">
        <f t="shared" ca="1" si="93"/>
        <v>0</v>
      </c>
      <c r="CU118" s="660">
        <f t="shared" ca="1" si="94"/>
        <v>0</v>
      </c>
      <c r="CV118" s="660">
        <f t="shared" ca="1" si="95"/>
        <v>0</v>
      </c>
      <c r="CW118" s="660">
        <f t="shared" ca="1" si="96"/>
        <v>0</v>
      </c>
      <c r="CX118" s="143"/>
    </row>
    <row r="119" spans="2:102" x14ac:dyDescent="0.25">
      <c r="B119" s="2122"/>
      <c r="C119" s="227"/>
      <c r="D119" s="2917"/>
      <c r="E119" s="2918"/>
      <c r="F119" s="630"/>
      <c r="G119" s="2124"/>
      <c r="H119" s="2126">
        <v>0</v>
      </c>
      <c r="I119" s="665">
        <f t="shared" si="97"/>
        <v>0</v>
      </c>
      <c r="J119" s="2124"/>
      <c r="K119" s="2124"/>
      <c r="L119" s="2124"/>
      <c r="M119" s="2125"/>
      <c r="N119" s="924"/>
      <c r="O119" s="664"/>
      <c r="P119" s="664"/>
      <c r="Q119" s="925"/>
      <c r="R119" s="921"/>
      <c r="S119" s="664"/>
      <c r="T119" s="664"/>
      <c r="U119" s="919"/>
      <c r="V119" s="924"/>
      <c r="W119" s="664"/>
      <c r="X119" s="664"/>
      <c r="Y119" s="925"/>
      <c r="Z119" s="921"/>
      <c r="AA119" s="664"/>
      <c r="AB119" s="664"/>
      <c r="AC119" s="919"/>
      <c r="AD119" s="924"/>
      <c r="AE119" s="664"/>
      <c r="AF119" s="664"/>
      <c r="AG119" s="925"/>
      <c r="AH119" s="921"/>
      <c r="AI119" s="664"/>
      <c r="AJ119" s="664"/>
      <c r="AK119" s="919"/>
      <c r="AL119" s="924"/>
      <c r="AM119" s="664"/>
      <c r="AN119" s="664"/>
      <c r="AO119" s="925"/>
      <c r="AP119" s="921"/>
      <c r="AQ119" s="664"/>
      <c r="AR119" s="664"/>
      <c r="AS119" s="919"/>
      <c r="AT119" s="924"/>
      <c r="AU119" s="664"/>
      <c r="AV119" s="664"/>
      <c r="AW119" s="925"/>
      <c r="AX119" s="927">
        <f t="shared" ca="1" si="61"/>
        <v>0</v>
      </c>
      <c r="AY119" s="670" t="str">
        <f t="shared" ca="1" si="57"/>
        <v/>
      </c>
      <c r="AZ119" s="930" t="str">
        <f t="shared" si="58"/>
        <v/>
      </c>
      <c r="BA119" s="932">
        <f t="shared" ca="1" si="62"/>
        <v>0</v>
      </c>
      <c r="BB119" s="670" t="str">
        <f t="shared" ca="1" si="59"/>
        <v/>
      </c>
      <c r="BC119" s="935" t="str">
        <f t="shared" ca="1" si="60"/>
        <v/>
      </c>
      <c r="BD119" s="933"/>
      <c r="BE119" s="660">
        <f t="shared" ca="1" si="63"/>
        <v>0</v>
      </c>
      <c r="BF119" s="660">
        <f ca="1">IF(BF$23="Summary",SUM($BD119:BE119),0)</f>
        <v>0</v>
      </c>
      <c r="BG119" s="660">
        <f ca="1">IF(BG$23="Summary",SUM($BD119:BF119),0)</f>
        <v>0</v>
      </c>
      <c r="BH119" s="660">
        <f ca="1">IF(BH$23="Summary",SUM($BD119:BG119),0)</f>
        <v>0</v>
      </c>
      <c r="BI119" s="660">
        <f ca="1">IF(BI$23="Summary",SUM($BD119:BH119),0)</f>
        <v>0</v>
      </c>
      <c r="BJ119" s="660">
        <f ca="1">IF(BJ$23="Summary",SUM($BD119:BI119),0)</f>
        <v>0</v>
      </c>
      <c r="BK119" s="660">
        <f ca="1">IF(BK$23="Summary",SUM($BD119:BJ119),0)</f>
        <v>0</v>
      </c>
      <c r="BL119" s="660">
        <f ca="1">IF(BL$23="Summary",SUM($BD119:BK119),0)</f>
        <v>0</v>
      </c>
      <c r="BM119" s="660">
        <f ca="1">IF(BM$23="Summary",SUM($BD119:BL119),0)</f>
        <v>0</v>
      </c>
      <c r="BN119" s="660">
        <f ca="1">IF(BN$23="Summary",SUM($BD119:BM119),0)</f>
        <v>0</v>
      </c>
      <c r="BO119" s="660">
        <f ca="1">IF(BO$23="Summary",SUM($BD119:BN119),0)</f>
        <v>0</v>
      </c>
      <c r="BP119" s="660">
        <f ca="1">IF(BP$23="Summary",SUM($BD119:BO119),0)</f>
        <v>0</v>
      </c>
      <c r="BQ119" s="660">
        <f t="shared" ca="1" si="64"/>
        <v>0</v>
      </c>
      <c r="BR119" s="660">
        <f t="shared" ca="1" si="65"/>
        <v>0</v>
      </c>
      <c r="BS119" s="660">
        <f t="shared" ca="1" si="66"/>
        <v>0</v>
      </c>
      <c r="BT119" s="660">
        <f t="shared" ca="1" si="67"/>
        <v>0</v>
      </c>
      <c r="BU119" s="660">
        <f t="shared" ca="1" si="68"/>
        <v>0</v>
      </c>
      <c r="BV119" s="660">
        <f t="shared" ca="1" si="69"/>
        <v>0</v>
      </c>
      <c r="BW119" s="660">
        <f t="shared" ca="1" si="70"/>
        <v>0</v>
      </c>
      <c r="BX119" s="660">
        <f t="shared" ca="1" si="71"/>
        <v>0</v>
      </c>
      <c r="BY119" s="660">
        <f t="shared" ca="1" si="72"/>
        <v>0</v>
      </c>
      <c r="BZ119" s="660">
        <f t="shared" ca="1" si="73"/>
        <v>0</v>
      </c>
      <c r="CA119" s="660">
        <f t="shared" ca="1" si="74"/>
        <v>0</v>
      </c>
      <c r="CB119" s="660">
        <f t="shared" ca="1" si="75"/>
        <v>0</v>
      </c>
      <c r="CC119" s="660">
        <f t="shared" ca="1" si="76"/>
        <v>0</v>
      </c>
      <c r="CD119" s="660">
        <f t="shared" ca="1" si="77"/>
        <v>0</v>
      </c>
      <c r="CE119" s="660">
        <f t="shared" ca="1" si="78"/>
        <v>0</v>
      </c>
      <c r="CF119" s="660">
        <f t="shared" ca="1" si="79"/>
        <v>0</v>
      </c>
      <c r="CG119" s="660">
        <f t="shared" ca="1" si="80"/>
        <v>0</v>
      </c>
      <c r="CH119" s="660">
        <f t="shared" ca="1" si="81"/>
        <v>0</v>
      </c>
      <c r="CI119" s="660">
        <f t="shared" ca="1" si="82"/>
        <v>0</v>
      </c>
      <c r="CJ119" s="660">
        <f t="shared" ca="1" si="83"/>
        <v>0</v>
      </c>
      <c r="CK119" s="660">
        <f t="shared" ca="1" si="84"/>
        <v>0</v>
      </c>
      <c r="CL119" s="660">
        <f t="shared" ca="1" si="85"/>
        <v>0</v>
      </c>
      <c r="CM119" s="660">
        <f t="shared" ca="1" si="86"/>
        <v>0</v>
      </c>
      <c r="CN119" s="660">
        <f t="shared" ca="1" si="87"/>
        <v>0</v>
      </c>
      <c r="CO119" s="660">
        <f t="shared" ca="1" si="88"/>
        <v>0</v>
      </c>
      <c r="CP119" s="660">
        <f t="shared" ca="1" si="89"/>
        <v>0</v>
      </c>
      <c r="CQ119" s="660">
        <f t="shared" ca="1" si="90"/>
        <v>0</v>
      </c>
      <c r="CR119" s="660">
        <f t="shared" ca="1" si="91"/>
        <v>0</v>
      </c>
      <c r="CS119" s="660">
        <f t="shared" ca="1" si="92"/>
        <v>0</v>
      </c>
      <c r="CT119" s="660">
        <f t="shared" ca="1" si="93"/>
        <v>0</v>
      </c>
      <c r="CU119" s="660">
        <f t="shared" ca="1" si="94"/>
        <v>0</v>
      </c>
      <c r="CV119" s="660">
        <f t="shared" ca="1" si="95"/>
        <v>0</v>
      </c>
      <c r="CW119" s="660">
        <f t="shared" ca="1" si="96"/>
        <v>0</v>
      </c>
      <c r="CX119" s="143"/>
    </row>
    <row r="120" spans="2:102" x14ac:dyDescent="0.25">
      <c r="B120" s="2122"/>
      <c r="C120" s="227"/>
      <c r="D120" s="2917"/>
      <c r="E120" s="2918"/>
      <c r="F120" s="630"/>
      <c r="G120" s="2124"/>
      <c r="H120" s="2126">
        <v>0</v>
      </c>
      <c r="I120" s="665">
        <f t="shared" si="97"/>
        <v>0</v>
      </c>
      <c r="J120" s="2124"/>
      <c r="K120" s="2124"/>
      <c r="L120" s="2124"/>
      <c r="M120" s="2125"/>
      <c r="N120" s="924"/>
      <c r="O120" s="664"/>
      <c r="P120" s="664"/>
      <c r="Q120" s="925"/>
      <c r="R120" s="921"/>
      <c r="S120" s="664"/>
      <c r="T120" s="664"/>
      <c r="U120" s="919"/>
      <c r="V120" s="924"/>
      <c r="W120" s="664"/>
      <c r="X120" s="664"/>
      <c r="Y120" s="925"/>
      <c r="Z120" s="921"/>
      <c r="AA120" s="664"/>
      <c r="AB120" s="664"/>
      <c r="AC120" s="919"/>
      <c r="AD120" s="924"/>
      <c r="AE120" s="664"/>
      <c r="AF120" s="664"/>
      <c r="AG120" s="925"/>
      <c r="AH120" s="921"/>
      <c r="AI120" s="664"/>
      <c r="AJ120" s="664"/>
      <c r="AK120" s="919"/>
      <c r="AL120" s="924"/>
      <c r="AM120" s="664"/>
      <c r="AN120" s="664"/>
      <c r="AO120" s="925"/>
      <c r="AP120" s="921"/>
      <c r="AQ120" s="664"/>
      <c r="AR120" s="664"/>
      <c r="AS120" s="919"/>
      <c r="AT120" s="924"/>
      <c r="AU120" s="664"/>
      <c r="AV120" s="664"/>
      <c r="AW120" s="925"/>
      <c r="AX120" s="927">
        <f t="shared" ca="1" si="61"/>
        <v>0</v>
      </c>
      <c r="AY120" s="670" t="str">
        <f t="shared" ca="1" si="57"/>
        <v/>
      </c>
      <c r="AZ120" s="930" t="str">
        <f t="shared" si="58"/>
        <v/>
      </c>
      <c r="BA120" s="932">
        <f t="shared" ca="1" si="62"/>
        <v>0</v>
      </c>
      <c r="BB120" s="670" t="str">
        <f t="shared" ca="1" si="59"/>
        <v/>
      </c>
      <c r="BC120" s="935" t="str">
        <f t="shared" ca="1" si="60"/>
        <v/>
      </c>
      <c r="BD120" s="933"/>
      <c r="BE120" s="660">
        <f t="shared" ca="1" si="63"/>
        <v>0</v>
      </c>
      <c r="BF120" s="660">
        <f ca="1">IF(BF$23="Summary",SUM($BD120:BE120),0)</f>
        <v>0</v>
      </c>
      <c r="BG120" s="660">
        <f ca="1">IF(BG$23="Summary",SUM($BD120:BF120),0)</f>
        <v>0</v>
      </c>
      <c r="BH120" s="660">
        <f ca="1">IF(BH$23="Summary",SUM($BD120:BG120),0)</f>
        <v>0</v>
      </c>
      <c r="BI120" s="660">
        <f ca="1">IF(BI$23="Summary",SUM($BD120:BH120),0)</f>
        <v>0</v>
      </c>
      <c r="BJ120" s="660">
        <f ca="1">IF(BJ$23="Summary",SUM($BD120:BI120),0)</f>
        <v>0</v>
      </c>
      <c r="BK120" s="660">
        <f ca="1">IF(BK$23="Summary",SUM($BD120:BJ120),0)</f>
        <v>0</v>
      </c>
      <c r="BL120" s="660">
        <f ca="1">IF(BL$23="Summary",SUM($BD120:BK120),0)</f>
        <v>0</v>
      </c>
      <c r="BM120" s="660">
        <f ca="1">IF(BM$23="Summary",SUM($BD120:BL120),0)</f>
        <v>0</v>
      </c>
      <c r="BN120" s="660">
        <f ca="1">IF(BN$23="Summary",SUM($BD120:BM120),0)</f>
        <v>0</v>
      </c>
      <c r="BO120" s="660">
        <f ca="1">IF(BO$23="Summary",SUM($BD120:BN120),0)</f>
        <v>0</v>
      </c>
      <c r="BP120" s="660">
        <f ca="1">IF(BP$23="Summary",SUM($BD120:BO120),0)</f>
        <v>0</v>
      </c>
      <c r="BQ120" s="660">
        <f t="shared" ca="1" si="64"/>
        <v>0</v>
      </c>
      <c r="BR120" s="660">
        <f t="shared" ca="1" si="65"/>
        <v>0</v>
      </c>
      <c r="BS120" s="660">
        <f t="shared" ca="1" si="66"/>
        <v>0</v>
      </c>
      <c r="BT120" s="660">
        <f t="shared" ca="1" si="67"/>
        <v>0</v>
      </c>
      <c r="BU120" s="660">
        <f t="shared" ca="1" si="68"/>
        <v>0</v>
      </c>
      <c r="BV120" s="660">
        <f t="shared" ca="1" si="69"/>
        <v>0</v>
      </c>
      <c r="BW120" s="660">
        <f t="shared" ca="1" si="70"/>
        <v>0</v>
      </c>
      <c r="BX120" s="660">
        <f t="shared" ca="1" si="71"/>
        <v>0</v>
      </c>
      <c r="BY120" s="660">
        <f t="shared" ca="1" si="72"/>
        <v>0</v>
      </c>
      <c r="BZ120" s="660">
        <f t="shared" ca="1" si="73"/>
        <v>0</v>
      </c>
      <c r="CA120" s="660">
        <f t="shared" ca="1" si="74"/>
        <v>0</v>
      </c>
      <c r="CB120" s="660">
        <f t="shared" ca="1" si="75"/>
        <v>0</v>
      </c>
      <c r="CC120" s="660">
        <f t="shared" ca="1" si="76"/>
        <v>0</v>
      </c>
      <c r="CD120" s="660">
        <f t="shared" ca="1" si="77"/>
        <v>0</v>
      </c>
      <c r="CE120" s="660">
        <f t="shared" ca="1" si="78"/>
        <v>0</v>
      </c>
      <c r="CF120" s="660">
        <f t="shared" ca="1" si="79"/>
        <v>0</v>
      </c>
      <c r="CG120" s="660">
        <f t="shared" ca="1" si="80"/>
        <v>0</v>
      </c>
      <c r="CH120" s="660">
        <f t="shared" ca="1" si="81"/>
        <v>0</v>
      </c>
      <c r="CI120" s="660">
        <f t="shared" ca="1" si="82"/>
        <v>0</v>
      </c>
      <c r="CJ120" s="660">
        <f t="shared" ca="1" si="83"/>
        <v>0</v>
      </c>
      <c r="CK120" s="660">
        <f t="shared" ca="1" si="84"/>
        <v>0</v>
      </c>
      <c r="CL120" s="660">
        <f t="shared" ca="1" si="85"/>
        <v>0</v>
      </c>
      <c r="CM120" s="660">
        <f t="shared" ca="1" si="86"/>
        <v>0</v>
      </c>
      <c r="CN120" s="660">
        <f t="shared" ca="1" si="87"/>
        <v>0</v>
      </c>
      <c r="CO120" s="660">
        <f t="shared" ca="1" si="88"/>
        <v>0</v>
      </c>
      <c r="CP120" s="660">
        <f t="shared" ca="1" si="89"/>
        <v>0</v>
      </c>
      <c r="CQ120" s="660">
        <f t="shared" ca="1" si="90"/>
        <v>0</v>
      </c>
      <c r="CR120" s="660">
        <f t="shared" ca="1" si="91"/>
        <v>0</v>
      </c>
      <c r="CS120" s="660">
        <f t="shared" ca="1" si="92"/>
        <v>0</v>
      </c>
      <c r="CT120" s="660">
        <f t="shared" ca="1" si="93"/>
        <v>0</v>
      </c>
      <c r="CU120" s="660">
        <f t="shared" ca="1" si="94"/>
        <v>0</v>
      </c>
      <c r="CV120" s="660">
        <f t="shared" ca="1" si="95"/>
        <v>0</v>
      </c>
      <c r="CW120" s="660">
        <f t="shared" ca="1" si="96"/>
        <v>0</v>
      </c>
      <c r="CX120" s="143"/>
    </row>
    <row r="121" spans="2:102" x14ac:dyDescent="0.25">
      <c r="B121" s="2122"/>
      <c r="C121" s="227"/>
      <c r="D121" s="2917"/>
      <c r="E121" s="2918"/>
      <c r="F121" s="630"/>
      <c r="G121" s="2124"/>
      <c r="H121" s="2126">
        <v>0</v>
      </c>
      <c r="I121" s="665">
        <f t="shared" si="97"/>
        <v>0</v>
      </c>
      <c r="J121" s="2124"/>
      <c r="K121" s="2124"/>
      <c r="L121" s="2124"/>
      <c r="M121" s="2125"/>
      <c r="N121" s="924"/>
      <c r="O121" s="664"/>
      <c r="P121" s="664"/>
      <c r="Q121" s="925"/>
      <c r="R121" s="921"/>
      <c r="S121" s="664"/>
      <c r="T121" s="664"/>
      <c r="U121" s="919"/>
      <c r="V121" s="924"/>
      <c r="W121" s="664"/>
      <c r="X121" s="664"/>
      <c r="Y121" s="925"/>
      <c r="Z121" s="921"/>
      <c r="AA121" s="664"/>
      <c r="AB121" s="664"/>
      <c r="AC121" s="919"/>
      <c r="AD121" s="924"/>
      <c r="AE121" s="664"/>
      <c r="AF121" s="664"/>
      <c r="AG121" s="925"/>
      <c r="AH121" s="921"/>
      <c r="AI121" s="664"/>
      <c r="AJ121" s="664"/>
      <c r="AK121" s="919"/>
      <c r="AL121" s="924"/>
      <c r="AM121" s="664"/>
      <c r="AN121" s="664"/>
      <c r="AO121" s="925"/>
      <c r="AP121" s="921"/>
      <c r="AQ121" s="664"/>
      <c r="AR121" s="664"/>
      <c r="AS121" s="919"/>
      <c r="AT121" s="924"/>
      <c r="AU121" s="664"/>
      <c r="AV121" s="664"/>
      <c r="AW121" s="925"/>
      <c r="AX121" s="927">
        <f t="shared" ca="1" si="61"/>
        <v>0</v>
      </c>
      <c r="AY121" s="670" t="str">
        <f t="shared" ca="1" si="57"/>
        <v/>
      </c>
      <c r="AZ121" s="930" t="str">
        <f t="shared" si="58"/>
        <v/>
      </c>
      <c r="BA121" s="932">
        <f t="shared" ca="1" si="62"/>
        <v>0</v>
      </c>
      <c r="BB121" s="670" t="str">
        <f t="shared" ca="1" si="59"/>
        <v/>
      </c>
      <c r="BC121" s="935" t="str">
        <f t="shared" ca="1" si="60"/>
        <v/>
      </c>
      <c r="BD121" s="933"/>
      <c r="BE121" s="660">
        <f t="shared" ca="1" si="63"/>
        <v>0</v>
      </c>
      <c r="BF121" s="660">
        <f ca="1">IF(BF$23="Summary",SUM($BD121:BE121),0)</f>
        <v>0</v>
      </c>
      <c r="BG121" s="660">
        <f ca="1">IF(BG$23="Summary",SUM($BD121:BF121),0)</f>
        <v>0</v>
      </c>
      <c r="BH121" s="660">
        <f ca="1">IF(BH$23="Summary",SUM($BD121:BG121),0)</f>
        <v>0</v>
      </c>
      <c r="BI121" s="660">
        <f ca="1">IF(BI$23="Summary",SUM($BD121:BH121),0)</f>
        <v>0</v>
      </c>
      <c r="BJ121" s="660">
        <f ca="1">IF(BJ$23="Summary",SUM($BD121:BI121),0)</f>
        <v>0</v>
      </c>
      <c r="BK121" s="660">
        <f ca="1">IF(BK$23="Summary",SUM($BD121:BJ121),0)</f>
        <v>0</v>
      </c>
      <c r="BL121" s="660">
        <f ca="1">IF(BL$23="Summary",SUM($BD121:BK121),0)</f>
        <v>0</v>
      </c>
      <c r="BM121" s="660">
        <f ca="1">IF(BM$23="Summary",SUM($BD121:BL121),0)</f>
        <v>0</v>
      </c>
      <c r="BN121" s="660">
        <f ca="1">IF(BN$23="Summary",SUM($BD121:BM121),0)</f>
        <v>0</v>
      </c>
      <c r="BO121" s="660">
        <f ca="1">IF(BO$23="Summary",SUM($BD121:BN121),0)</f>
        <v>0</v>
      </c>
      <c r="BP121" s="660">
        <f ca="1">IF(BP$23="Summary",SUM($BD121:BO121),0)</f>
        <v>0</v>
      </c>
      <c r="BQ121" s="660">
        <f t="shared" ca="1" si="64"/>
        <v>0</v>
      </c>
      <c r="BR121" s="660">
        <f t="shared" ca="1" si="65"/>
        <v>0</v>
      </c>
      <c r="BS121" s="660">
        <f t="shared" ca="1" si="66"/>
        <v>0</v>
      </c>
      <c r="BT121" s="660">
        <f t="shared" ca="1" si="67"/>
        <v>0</v>
      </c>
      <c r="BU121" s="660">
        <f t="shared" ca="1" si="68"/>
        <v>0</v>
      </c>
      <c r="BV121" s="660">
        <f t="shared" ca="1" si="69"/>
        <v>0</v>
      </c>
      <c r="BW121" s="660">
        <f t="shared" ca="1" si="70"/>
        <v>0</v>
      </c>
      <c r="BX121" s="660">
        <f t="shared" ca="1" si="71"/>
        <v>0</v>
      </c>
      <c r="BY121" s="660">
        <f t="shared" ca="1" si="72"/>
        <v>0</v>
      </c>
      <c r="BZ121" s="660">
        <f t="shared" ca="1" si="73"/>
        <v>0</v>
      </c>
      <c r="CA121" s="660">
        <f t="shared" ca="1" si="74"/>
        <v>0</v>
      </c>
      <c r="CB121" s="660">
        <f t="shared" ca="1" si="75"/>
        <v>0</v>
      </c>
      <c r="CC121" s="660">
        <f t="shared" ca="1" si="76"/>
        <v>0</v>
      </c>
      <c r="CD121" s="660">
        <f t="shared" ca="1" si="77"/>
        <v>0</v>
      </c>
      <c r="CE121" s="660">
        <f t="shared" ca="1" si="78"/>
        <v>0</v>
      </c>
      <c r="CF121" s="660">
        <f t="shared" ca="1" si="79"/>
        <v>0</v>
      </c>
      <c r="CG121" s="660">
        <f t="shared" ca="1" si="80"/>
        <v>0</v>
      </c>
      <c r="CH121" s="660">
        <f t="shared" ca="1" si="81"/>
        <v>0</v>
      </c>
      <c r="CI121" s="660">
        <f t="shared" ca="1" si="82"/>
        <v>0</v>
      </c>
      <c r="CJ121" s="660">
        <f t="shared" ca="1" si="83"/>
        <v>0</v>
      </c>
      <c r="CK121" s="660">
        <f t="shared" ca="1" si="84"/>
        <v>0</v>
      </c>
      <c r="CL121" s="660">
        <f t="shared" ca="1" si="85"/>
        <v>0</v>
      </c>
      <c r="CM121" s="660">
        <f t="shared" ca="1" si="86"/>
        <v>0</v>
      </c>
      <c r="CN121" s="660">
        <f t="shared" ca="1" si="87"/>
        <v>0</v>
      </c>
      <c r="CO121" s="660">
        <f t="shared" ca="1" si="88"/>
        <v>0</v>
      </c>
      <c r="CP121" s="660">
        <f t="shared" ca="1" si="89"/>
        <v>0</v>
      </c>
      <c r="CQ121" s="660">
        <f t="shared" ca="1" si="90"/>
        <v>0</v>
      </c>
      <c r="CR121" s="660">
        <f t="shared" ca="1" si="91"/>
        <v>0</v>
      </c>
      <c r="CS121" s="660">
        <f t="shared" ca="1" si="92"/>
        <v>0</v>
      </c>
      <c r="CT121" s="660">
        <f t="shared" ca="1" si="93"/>
        <v>0</v>
      </c>
      <c r="CU121" s="660">
        <f t="shared" ca="1" si="94"/>
        <v>0</v>
      </c>
      <c r="CV121" s="660">
        <f t="shared" ca="1" si="95"/>
        <v>0</v>
      </c>
      <c r="CW121" s="660">
        <f t="shared" ca="1" si="96"/>
        <v>0</v>
      </c>
      <c r="CX121" s="143"/>
    </row>
    <row r="122" spans="2:102" x14ac:dyDescent="0.25">
      <c r="B122" s="2122"/>
      <c r="C122" s="227"/>
      <c r="D122" s="2917"/>
      <c r="E122" s="2918"/>
      <c r="F122" s="630"/>
      <c r="G122" s="2124"/>
      <c r="H122" s="2126">
        <v>0</v>
      </c>
      <c r="I122" s="665">
        <f t="shared" si="97"/>
        <v>0</v>
      </c>
      <c r="J122" s="2124"/>
      <c r="K122" s="2124"/>
      <c r="L122" s="2124"/>
      <c r="M122" s="2125"/>
      <c r="N122" s="924"/>
      <c r="O122" s="664"/>
      <c r="P122" s="664"/>
      <c r="Q122" s="925"/>
      <c r="R122" s="921"/>
      <c r="S122" s="664"/>
      <c r="T122" s="664"/>
      <c r="U122" s="919"/>
      <c r="V122" s="924"/>
      <c r="W122" s="664"/>
      <c r="X122" s="664"/>
      <c r="Y122" s="925"/>
      <c r="Z122" s="921"/>
      <c r="AA122" s="664"/>
      <c r="AB122" s="664"/>
      <c r="AC122" s="919"/>
      <c r="AD122" s="924"/>
      <c r="AE122" s="664"/>
      <c r="AF122" s="664"/>
      <c r="AG122" s="925"/>
      <c r="AH122" s="921"/>
      <c r="AI122" s="664"/>
      <c r="AJ122" s="664"/>
      <c r="AK122" s="919"/>
      <c r="AL122" s="924"/>
      <c r="AM122" s="664"/>
      <c r="AN122" s="664"/>
      <c r="AO122" s="925"/>
      <c r="AP122" s="921"/>
      <c r="AQ122" s="664"/>
      <c r="AR122" s="664"/>
      <c r="AS122" s="919"/>
      <c r="AT122" s="924"/>
      <c r="AU122" s="664"/>
      <c r="AV122" s="664"/>
      <c r="AW122" s="925"/>
      <c r="AX122" s="927">
        <f t="shared" ca="1" si="61"/>
        <v>0</v>
      </c>
      <c r="AY122" s="670" t="str">
        <f t="shared" ca="1" si="57"/>
        <v/>
      </c>
      <c r="AZ122" s="930" t="str">
        <f t="shared" si="58"/>
        <v/>
      </c>
      <c r="BA122" s="932">
        <f t="shared" ca="1" si="62"/>
        <v>0</v>
      </c>
      <c r="BB122" s="670" t="str">
        <f t="shared" ca="1" si="59"/>
        <v/>
      </c>
      <c r="BC122" s="935" t="str">
        <f t="shared" ca="1" si="60"/>
        <v/>
      </c>
      <c r="BD122" s="933"/>
      <c r="BE122" s="660">
        <f t="shared" ca="1" si="63"/>
        <v>0</v>
      </c>
      <c r="BF122" s="660">
        <f ca="1">IF(BF$23="Summary",SUM($BD122:BE122),0)</f>
        <v>0</v>
      </c>
      <c r="BG122" s="660">
        <f ca="1">IF(BG$23="Summary",SUM($BD122:BF122),0)</f>
        <v>0</v>
      </c>
      <c r="BH122" s="660">
        <f ca="1">IF(BH$23="Summary",SUM($BD122:BG122),0)</f>
        <v>0</v>
      </c>
      <c r="BI122" s="660">
        <f ca="1">IF(BI$23="Summary",SUM($BD122:BH122),0)</f>
        <v>0</v>
      </c>
      <c r="BJ122" s="660">
        <f ca="1">IF(BJ$23="Summary",SUM($BD122:BI122),0)</f>
        <v>0</v>
      </c>
      <c r="BK122" s="660">
        <f ca="1">IF(BK$23="Summary",SUM($BD122:BJ122),0)</f>
        <v>0</v>
      </c>
      <c r="BL122" s="660">
        <f ca="1">IF(BL$23="Summary",SUM($BD122:BK122),0)</f>
        <v>0</v>
      </c>
      <c r="BM122" s="660">
        <f ca="1">IF(BM$23="Summary",SUM($BD122:BL122),0)</f>
        <v>0</v>
      </c>
      <c r="BN122" s="660">
        <f ca="1">IF(BN$23="Summary",SUM($BD122:BM122),0)</f>
        <v>0</v>
      </c>
      <c r="BO122" s="660">
        <f ca="1">IF(BO$23="Summary",SUM($BD122:BN122),0)</f>
        <v>0</v>
      </c>
      <c r="BP122" s="660">
        <f ca="1">IF(BP$23="Summary",SUM($BD122:BO122),0)</f>
        <v>0</v>
      </c>
      <c r="BQ122" s="660">
        <f t="shared" ca="1" si="64"/>
        <v>0</v>
      </c>
      <c r="BR122" s="660">
        <f t="shared" ca="1" si="65"/>
        <v>0</v>
      </c>
      <c r="BS122" s="660">
        <f t="shared" ca="1" si="66"/>
        <v>0</v>
      </c>
      <c r="BT122" s="660">
        <f t="shared" ca="1" si="67"/>
        <v>0</v>
      </c>
      <c r="BU122" s="660">
        <f t="shared" ca="1" si="68"/>
        <v>0</v>
      </c>
      <c r="BV122" s="660">
        <f t="shared" ca="1" si="69"/>
        <v>0</v>
      </c>
      <c r="BW122" s="660">
        <f t="shared" ca="1" si="70"/>
        <v>0</v>
      </c>
      <c r="BX122" s="660">
        <f t="shared" ca="1" si="71"/>
        <v>0</v>
      </c>
      <c r="BY122" s="660">
        <f t="shared" ca="1" si="72"/>
        <v>0</v>
      </c>
      <c r="BZ122" s="660">
        <f t="shared" ca="1" si="73"/>
        <v>0</v>
      </c>
      <c r="CA122" s="660">
        <f t="shared" ca="1" si="74"/>
        <v>0</v>
      </c>
      <c r="CB122" s="660">
        <f t="shared" ca="1" si="75"/>
        <v>0</v>
      </c>
      <c r="CC122" s="660">
        <f t="shared" ca="1" si="76"/>
        <v>0</v>
      </c>
      <c r="CD122" s="660">
        <f t="shared" ca="1" si="77"/>
        <v>0</v>
      </c>
      <c r="CE122" s="660">
        <f t="shared" ca="1" si="78"/>
        <v>0</v>
      </c>
      <c r="CF122" s="660">
        <f t="shared" ca="1" si="79"/>
        <v>0</v>
      </c>
      <c r="CG122" s="660">
        <f t="shared" ca="1" si="80"/>
        <v>0</v>
      </c>
      <c r="CH122" s="660">
        <f t="shared" ca="1" si="81"/>
        <v>0</v>
      </c>
      <c r="CI122" s="660">
        <f t="shared" ca="1" si="82"/>
        <v>0</v>
      </c>
      <c r="CJ122" s="660">
        <f t="shared" ca="1" si="83"/>
        <v>0</v>
      </c>
      <c r="CK122" s="660">
        <f t="shared" ca="1" si="84"/>
        <v>0</v>
      </c>
      <c r="CL122" s="660">
        <f t="shared" ca="1" si="85"/>
        <v>0</v>
      </c>
      <c r="CM122" s="660">
        <f t="shared" ca="1" si="86"/>
        <v>0</v>
      </c>
      <c r="CN122" s="660">
        <f t="shared" ca="1" si="87"/>
        <v>0</v>
      </c>
      <c r="CO122" s="660">
        <f t="shared" ca="1" si="88"/>
        <v>0</v>
      </c>
      <c r="CP122" s="660">
        <f t="shared" ca="1" si="89"/>
        <v>0</v>
      </c>
      <c r="CQ122" s="660">
        <f t="shared" ca="1" si="90"/>
        <v>0</v>
      </c>
      <c r="CR122" s="660">
        <f t="shared" ca="1" si="91"/>
        <v>0</v>
      </c>
      <c r="CS122" s="660">
        <f t="shared" ca="1" si="92"/>
        <v>0</v>
      </c>
      <c r="CT122" s="660">
        <f t="shared" ca="1" si="93"/>
        <v>0</v>
      </c>
      <c r="CU122" s="660">
        <f t="shared" ca="1" si="94"/>
        <v>0</v>
      </c>
      <c r="CV122" s="660">
        <f t="shared" ca="1" si="95"/>
        <v>0</v>
      </c>
      <c r="CW122" s="660">
        <f t="shared" ca="1" si="96"/>
        <v>0</v>
      </c>
      <c r="CX122" s="143"/>
    </row>
    <row r="123" spans="2:102" x14ac:dyDescent="0.25">
      <c r="B123" s="2122"/>
      <c r="C123" s="227"/>
      <c r="D123" s="2917"/>
      <c r="E123" s="2918"/>
      <c r="F123" s="630"/>
      <c r="G123" s="2124"/>
      <c r="H123" s="2126">
        <v>0</v>
      </c>
      <c r="I123" s="665">
        <f t="shared" si="97"/>
        <v>0</v>
      </c>
      <c r="J123" s="2124"/>
      <c r="K123" s="2124"/>
      <c r="L123" s="2124"/>
      <c r="M123" s="2125"/>
      <c r="N123" s="924"/>
      <c r="O123" s="664"/>
      <c r="P123" s="664"/>
      <c r="Q123" s="925"/>
      <c r="R123" s="921"/>
      <c r="S123" s="664"/>
      <c r="T123" s="664"/>
      <c r="U123" s="919"/>
      <c r="V123" s="924"/>
      <c r="W123" s="664"/>
      <c r="X123" s="664"/>
      <c r="Y123" s="925"/>
      <c r="Z123" s="921"/>
      <c r="AA123" s="664"/>
      <c r="AB123" s="664"/>
      <c r="AC123" s="919"/>
      <c r="AD123" s="924"/>
      <c r="AE123" s="664"/>
      <c r="AF123" s="664"/>
      <c r="AG123" s="925"/>
      <c r="AH123" s="921"/>
      <c r="AI123" s="664"/>
      <c r="AJ123" s="664"/>
      <c r="AK123" s="919"/>
      <c r="AL123" s="924"/>
      <c r="AM123" s="664"/>
      <c r="AN123" s="664"/>
      <c r="AO123" s="925"/>
      <c r="AP123" s="921"/>
      <c r="AQ123" s="664"/>
      <c r="AR123" s="664"/>
      <c r="AS123" s="919"/>
      <c r="AT123" s="924"/>
      <c r="AU123" s="664"/>
      <c r="AV123" s="664"/>
      <c r="AW123" s="925"/>
      <c r="AX123" s="927">
        <f t="shared" ca="1" si="61"/>
        <v>0</v>
      </c>
      <c r="AY123" s="670" t="str">
        <f t="shared" ca="1" si="57"/>
        <v/>
      </c>
      <c r="AZ123" s="930" t="str">
        <f t="shared" si="58"/>
        <v/>
      </c>
      <c r="BA123" s="932">
        <f t="shared" ca="1" si="62"/>
        <v>0</v>
      </c>
      <c r="BB123" s="670" t="str">
        <f t="shared" ca="1" si="59"/>
        <v/>
      </c>
      <c r="BC123" s="935" t="str">
        <f t="shared" ca="1" si="60"/>
        <v/>
      </c>
      <c r="BD123" s="933"/>
      <c r="BE123" s="660">
        <f t="shared" ca="1" si="63"/>
        <v>0</v>
      </c>
      <c r="BF123" s="660">
        <f ca="1">IF(BF$23="Summary",SUM($BD123:BE123),0)</f>
        <v>0</v>
      </c>
      <c r="BG123" s="660">
        <f ca="1">IF(BG$23="Summary",SUM($BD123:BF123),0)</f>
        <v>0</v>
      </c>
      <c r="BH123" s="660">
        <f ca="1">IF(BH$23="Summary",SUM($BD123:BG123),0)</f>
        <v>0</v>
      </c>
      <c r="BI123" s="660">
        <f ca="1">IF(BI$23="Summary",SUM($BD123:BH123),0)</f>
        <v>0</v>
      </c>
      <c r="BJ123" s="660">
        <f ca="1">IF(BJ$23="Summary",SUM($BD123:BI123),0)</f>
        <v>0</v>
      </c>
      <c r="BK123" s="660">
        <f ca="1">IF(BK$23="Summary",SUM($BD123:BJ123),0)</f>
        <v>0</v>
      </c>
      <c r="BL123" s="660">
        <f ca="1">IF(BL$23="Summary",SUM($BD123:BK123),0)</f>
        <v>0</v>
      </c>
      <c r="BM123" s="660">
        <f ca="1">IF(BM$23="Summary",SUM($BD123:BL123),0)</f>
        <v>0</v>
      </c>
      <c r="BN123" s="660">
        <f ca="1">IF(BN$23="Summary",SUM($BD123:BM123),0)</f>
        <v>0</v>
      </c>
      <c r="BO123" s="660">
        <f ca="1">IF(BO$23="Summary",SUM($BD123:BN123),0)</f>
        <v>0</v>
      </c>
      <c r="BP123" s="660">
        <f ca="1">IF(BP$23="Summary",SUM($BD123:BO123),0)</f>
        <v>0</v>
      </c>
      <c r="BQ123" s="660">
        <f t="shared" ca="1" si="64"/>
        <v>0</v>
      </c>
      <c r="BR123" s="660">
        <f t="shared" ca="1" si="65"/>
        <v>0</v>
      </c>
      <c r="BS123" s="660">
        <f t="shared" ca="1" si="66"/>
        <v>0</v>
      </c>
      <c r="BT123" s="660">
        <f t="shared" ca="1" si="67"/>
        <v>0</v>
      </c>
      <c r="BU123" s="660">
        <f t="shared" ca="1" si="68"/>
        <v>0</v>
      </c>
      <c r="BV123" s="660">
        <f t="shared" ca="1" si="69"/>
        <v>0</v>
      </c>
      <c r="BW123" s="660">
        <f t="shared" ca="1" si="70"/>
        <v>0</v>
      </c>
      <c r="BX123" s="660">
        <f t="shared" ca="1" si="71"/>
        <v>0</v>
      </c>
      <c r="BY123" s="660">
        <f t="shared" ca="1" si="72"/>
        <v>0</v>
      </c>
      <c r="BZ123" s="660">
        <f t="shared" ca="1" si="73"/>
        <v>0</v>
      </c>
      <c r="CA123" s="660">
        <f t="shared" ca="1" si="74"/>
        <v>0</v>
      </c>
      <c r="CB123" s="660">
        <f t="shared" ca="1" si="75"/>
        <v>0</v>
      </c>
      <c r="CC123" s="660">
        <f t="shared" ca="1" si="76"/>
        <v>0</v>
      </c>
      <c r="CD123" s="660">
        <f t="shared" ca="1" si="77"/>
        <v>0</v>
      </c>
      <c r="CE123" s="660">
        <f t="shared" ca="1" si="78"/>
        <v>0</v>
      </c>
      <c r="CF123" s="660">
        <f t="shared" ca="1" si="79"/>
        <v>0</v>
      </c>
      <c r="CG123" s="660">
        <f t="shared" ca="1" si="80"/>
        <v>0</v>
      </c>
      <c r="CH123" s="660">
        <f t="shared" ca="1" si="81"/>
        <v>0</v>
      </c>
      <c r="CI123" s="660">
        <f t="shared" ca="1" si="82"/>
        <v>0</v>
      </c>
      <c r="CJ123" s="660">
        <f t="shared" ca="1" si="83"/>
        <v>0</v>
      </c>
      <c r="CK123" s="660">
        <f t="shared" ca="1" si="84"/>
        <v>0</v>
      </c>
      <c r="CL123" s="660">
        <f t="shared" ca="1" si="85"/>
        <v>0</v>
      </c>
      <c r="CM123" s="660">
        <f t="shared" ca="1" si="86"/>
        <v>0</v>
      </c>
      <c r="CN123" s="660">
        <f t="shared" ca="1" si="87"/>
        <v>0</v>
      </c>
      <c r="CO123" s="660">
        <f t="shared" ca="1" si="88"/>
        <v>0</v>
      </c>
      <c r="CP123" s="660">
        <f t="shared" ca="1" si="89"/>
        <v>0</v>
      </c>
      <c r="CQ123" s="660">
        <f t="shared" ca="1" si="90"/>
        <v>0</v>
      </c>
      <c r="CR123" s="660">
        <f t="shared" ca="1" si="91"/>
        <v>0</v>
      </c>
      <c r="CS123" s="660">
        <f t="shared" ca="1" si="92"/>
        <v>0</v>
      </c>
      <c r="CT123" s="660">
        <f t="shared" ca="1" si="93"/>
        <v>0</v>
      </c>
      <c r="CU123" s="660">
        <f t="shared" ca="1" si="94"/>
        <v>0</v>
      </c>
      <c r="CV123" s="660">
        <f t="shared" ca="1" si="95"/>
        <v>0</v>
      </c>
      <c r="CW123" s="660">
        <f t="shared" ca="1" si="96"/>
        <v>0</v>
      </c>
      <c r="CX123" s="143"/>
    </row>
  </sheetData>
  <mergeCells count="147">
    <mergeCell ref="D119:E119"/>
    <mergeCell ref="D120:E120"/>
    <mergeCell ref="D121:E121"/>
    <mergeCell ref="D122:E122"/>
    <mergeCell ref="D123:E123"/>
    <mergeCell ref="D110:E110"/>
    <mergeCell ref="D111:E111"/>
    <mergeCell ref="D112:E112"/>
    <mergeCell ref="D113:E113"/>
    <mergeCell ref="D114:E114"/>
    <mergeCell ref="D115:E115"/>
    <mergeCell ref="D116:E116"/>
    <mergeCell ref="D117:E117"/>
    <mergeCell ref="D118:E118"/>
    <mergeCell ref="D101:E101"/>
    <mergeCell ref="D102:E102"/>
    <mergeCell ref="D103:E103"/>
    <mergeCell ref="D104:E104"/>
    <mergeCell ref="D105:E105"/>
    <mergeCell ref="D106:E106"/>
    <mergeCell ref="D107:E107"/>
    <mergeCell ref="D108:E108"/>
    <mergeCell ref="D109:E109"/>
    <mergeCell ref="D92:E92"/>
    <mergeCell ref="D93:E93"/>
    <mergeCell ref="D94:E94"/>
    <mergeCell ref="D95:E95"/>
    <mergeCell ref="D96:E96"/>
    <mergeCell ref="D97:E97"/>
    <mergeCell ref="D98:E98"/>
    <mergeCell ref="D99:E99"/>
    <mergeCell ref="D100:E100"/>
    <mergeCell ref="D83:E83"/>
    <mergeCell ref="D84:E84"/>
    <mergeCell ref="D85:E85"/>
    <mergeCell ref="D86:E86"/>
    <mergeCell ref="D87:E87"/>
    <mergeCell ref="D88:E88"/>
    <mergeCell ref="D89:E89"/>
    <mergeCell ref="D90:E90"/>
    <mergeCell ref="D91:E91"/>
    <mergeCell ref="D81:E81"/>
    <mergeCell ref="D82:E82"/>
    <mergeCell ref="D80:E80"/>
    <mergeCell ref="B2:I2"/>
    <mergeCell ref="G13:I13"/>
    <mergeCell ref="AT13:AW13"/>
    <mergeCell ref="D76:E76"/>
    <mergeCell ref="D77:E77"/>
    <mergeCell ref="D78:E78"/>
    <mergeCell ref="D79:E79"/>
    <mergeCell ref="D70:E70"/>
    <mergeCell ref="D71:E71"/>
    <mergeCell ref="D72:E72"/>
    <mergeCell ref="D73:E73"/>
    <mergeCell ref="D74:E74"/>
    <mergeCell ref="D75:E75"/>
    <mergeCell ref="D64:E64"/>
    <mergeCell ref="D65:E65"/>
    <mergeCell ref="D66:E66"/>
    <mergeCell ref="D67:E67"/>
    <mergeCell ref="D68:E68"/>
    <mergeCell ref="D69:E69"/>
    <mergeCell ref="D60:E60"/>
    <mergeCell ref="D61:E61"/>
    <mergeCell ref="D51:E51"/>
    <mergeCell ref="D58:E58"/>
    <mergeCell ref="D59:E59"/>
    <mergeCell ref="AX13:AZ13"/>
    <mergeCell ref="BA13:BC13"/>
    <mergeCell ref="BA22:BC22"/>
    <mergeCell ref="AP22:AS22"/>
    <mergeCell ref="N13:Q13"/>
    <mergeCell ref="R13:U13"/>
    <mergeCell ref="V13:Y13"/>
    <mergeCell ref="Z13:AC13"/>
    <mergeCell ref="AD13:AG13"/>
    <mergeCell ref="AH13:AK13"/>
    <mergeCell ref="AL13:AO13"/>
    <mergeCell ref="AP13:AS13"/>
    <mergeCell ref="AX22:AZ22"/>
    <mergeCell ref="AH22:AK22"/>
    <mergeCell ref="AL22:AO22"/>
    <mergeCell ref="AT22:AW22"/>
    <mergeCell ref="AD22:AG22"/>
    <mergeCell ref="N22:Q22"/>
    <mergeCell ref="R22:U22"/>
    <mergeCell ref="V22:Y22"/>
    <mergeCell ref="Z22:AC22"/>
    <mergeCell ref="D34:E34"/>
    <mergeCell ref="D28:E28"/>
    <mergeCell ref="D29:E29"/>
    <mergeCell ref="D30:E30"/>
    <mergeCell ref="D31:E31"/>
    <mergeCell ref="D32:E32"/>
    <mergeCell ref="D33:E33"/>
    <mergeCell ref="D24:E24"/>
    <mergeCell ref="D25:E25"/>
    <mergeCell ref="D26:E26"/>
    <mergeCell ref="D27:E27"/>
    <mergeCell ref="J13:M13"/>
    <mergeCell ref="G14:I14"/>
    <mergeCell ref="B20:C20"/>
    <mergeCell ref="B22:B23"/>
    <mergeCell ref="C22:C23"/>
    <mergeCell ref="D22:E23"/>
    <mergeCell ref="F22:F23"/>
    <mergeCell ref="G22:I22"/>
    <mergeCell ref="B15:C15"/>
    <mergeCell ref="B16:C16"/>
    <mergeCell ref="B17:C17"/>
    <mergeCell ref="B18:C18"/>
    <mergeCell ref="B19:C19"/>
    <mergeCell ref="G15:I15"/>
    <mergeCell ref="G16:I16"/>
    <mergeCell ref="G17:I17"/>
    <mergeCell ref="G18:I18"/>
    <mergeCell ref="G19:I19"/>
    <mergeCell ref="G20:I20"/>
    <mergeCell ref="J22:M22"/>
    <mergeCell ref="B13:C14"/>
    <mergeCell ref="D13:D14"/>
    <mergeCell ref="E13:E14"/>
    <mergeCell ref="D62:E62"/>
    <mergeCell ref="D63:E63"/>
    <mergeCell ref="D50:E50"/>
    <mergeCell ref="D35:E35"/>
    <mergeCell ref="D36:E36"/>
    <mergeCell ref="D37:E37"/>
    <mergeCell ref="D38:E38"/>
    <mergeCell ref="D39:E39"/>
    <mergeCell ref="D46:E46"/>
    <mergeCell ref="D47:E47"/>
    <mergeCell ref="D48:E48"/>
    <mergeCell ref="D49:E49"/>
    <mergeCell ref="D40:E40"/>
    <mergeCell ref="D41:E41"/>
    <mergeCell ref="D42:E42"/>
    <mergeCell ref="D43:E43"/>
    <mergeCell ref="D44:E44"/>
    <mergeCell ref="D45:E45"/>
    <mergeCell ref="D52:E52"/>
    <mergeCell ref="D53:E53"/>
    <mergeCell ref="D54:E54"/>
    <mergeCell ref="D55:E55"/>
    <mergeCell ref="D56:E56"/>
    <mergeCell ref="D57:E57"/>
  </mergeCells>
  <conditionalFormatting sqref="BD23:CW23">
    <cfRule type="expression" dxfId="195" priority="8460">
      <formula>IF(BD22&gt;YEAR($G$15),1,0)</formula>
    </cfRule>
    <cfRule type="expression" dxfId="194" priority="8461">
      <formula>IF(BD$23="Summary",1,0)</formula>
    </cfRule>
    <cfRule type="expression" dxfId="193" priority="8462">
      <formula>IF($G$16="Month",1,0)</formula>
    </cfRule>
  </conditionalFormatting>
  <conditionalFormatting sqref="BD22:CW22">
    <cfRule type="expression" dxfId="192" priority="8458">
      <formula>IF(BD22&gt;YEAR($G$15),1,0)</formula>
    </cfRule>
    <cfRule type="expression" dxfId="191" priority="8459">
      <formula>IF(BD$23="Summary",1,0)</formula>
    </cfRule>
  </conditionalFormatting>
  <conditionalFormatting sqref="D15:E20">
    <cfRule type="expression" dxfId="190" priority="8463">
      <formula>IF($G$13="USD",1,0)</formula>
    </cfRule>
    <cfRule type="expression" dxfId="189" priority="8464">
      <formula>IF($G$13="Euros",1,0)</formula>
    </cfRule>
    <cfRule type="expression" dxfId="188" priority="8465">
      <formula>IF($G$13="KEuros",1,0)</formula>
    </cfRule>
  </conditionalFormatting>
  <conditionalFormatting sqref="J15:AX20 BA15:BA20 J24:AX123 G24:H123 BA24:BA123 BD24:CW123">
    <cfRule type="expression" dxfId="187" priority="8445">
      <formula>IF($G$13="Euros",1,0)</formula>
    </cfRule>
    <cfRule type="expression" dxfId="186" priority="8446">
      <formula>IF($G$13="KEuros",1,0)</formula>
    </cfRule>
    <cfRule type="expression" dxfId="185" priority="8454">
      <formula>IF($G$13="USD",1,0)</formula>
    </cfRule>
  </conditionalFormatting>
  <conditionalFormatting sqref="BD24:CW123">
    <cfRule type="expression" dxfId="184" priority="1">
      <formula>IF(BD$22&gt;YEAR($G$15),1,0)</formula>
    </cfRule>
    <cfRule type="expression" dxfId="183" priority="2">
      <formula>IF(AND(BD$23="Summary",BD$21=0),1,0)</formula>
    </cfRule>
    <cfRule type="expression" dxfId="182" priority="3">
      <formula>IF(BD24=0,1,0)</formula>
    </cfRule>
  </conditionalFormatting>
  <dataValidations count="6">
    <dataValidation type="list" allowBlank="1" showInputMessage="1" showErrorMessage="1" sqref="G20" xr:uid="{00000000-0002-0000-2500-000000000000}">
      <formula1>"1,2,3,4,5,6,7,8,9,10"</formula1>
    </dataValidation>
    <dataValidation type="list" allowBlank="1" showInputMessage="1" showErrorMessage="1" sqref="G18:G19 G11" xr:uid="{00000000-0002-0000-2500-000001000000}">
      <formula1>"RF1,RF2,RF3,RF4"</formula1>
    </dataValidation>
    <dataValidation type="list" allowBlank="1" showInputMessage="1" showErrorMessage="1" sqref="G17" xr:uid="{00000000-0002-0000-2500-000002000000}">
      <formula1>YN</formula1>
    </dataValidation>
    <dataValidation type="list" allowBlank="1" showInputMessage="1" showErrorMessage="1" sqref="H11:H12" xr:uid="{00000000-0002-0000-2500-000004000000}">
      <formula1>"2015,2016,2017,2018,2019,2020,2021,2022,2023,2024,2025,2026,2027"</formula1>
    </dataValidation>
    <dataValidation type="list" allowBlank="1" showInputMessage="1" showErrorMessage="1" sqref="C24:C123 D111:D123" xr:uid="{00000000-0002-0000-2500-000005000000}">
      <formula1>"CAPEX, OPEX, Non Recurrent Cost, Run Cost, Savings"</formula1>
    </dataValidation>
    <dataValidation type="list" allowBlank="1" showInputMessage="1" sqref="G13:I13" xr:uid="{00000000-0002-0000-2500-000006000000}">
      <formula1>"Euros, USD, KEuros"</formula1>
    </dataValidation>
  </dataValidations>
  <pageMargins left="0.7" right="0.7" top="0.75" bottom="0.75" header="0.3" footer="0.3"/>
  <pageSetup paperSize="9" orientation="portrait" r:id="rId1"/>
  <ignoredErrors>
    <ignoredError sqref="J14:AZ14 J23:AZ23 K22:M22 AY22:AZ22 BF3 J19:AZ19 J17:P17 R17:AZ17 K13:M13 O13:Q13 O22:Q22 S22:U22 S13:U13 W13:Y13 W22:Y22 AA22:AC22 AA13:AC13 AE13:AG13 AE22:AG22 AI13:AK13 AI22:AK22 AM22:AO22 AM13:AO13 AQ13:AS13 AQ22:AS22 AU13:AZ13 AU22:AW22 J16:AZ16 J15:AW15 AY15:AZ15 N18:AZ18" unlockedFormula="1"/>
  </ignoredErrors>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9">
    <tabColor rgb="FFB10043"/>
  </sheetPr>
  <dimension ref="B1:S360"/>
  <sheetViews>
    <sheetView showGridLines="0" zoomScale="70" zoomScaleNormal="70" workbookViewId="0">
      <selection activeCell="C15" sqref="C15:N21"/>
    </sheetView>
  </sheetViews>
  <sheetFormatPr defaultColWidth="9.140625" defaultRowHeight="14.25" x14ac:dyDescent="0.2"/>
  <cols>
    <col min="1" max="1" width="2" style="20" customWidth="1"/>
    <col min="2" max="2" width="9" style="47" customWidth="1"/>
    <col min="3" max="3" width="29.42578125" style="47" customWidth="1"/>
    <col min="4" max="4" width="11.42578125" style="47" customWidth="1"/>
    <col min="5" max="5" width="12.7109375" style="47" customWidth="1"/>
    <col min="6" max="6" width="11" style="47" customWidth="1"/>
    <col min="7" max="7" width="15.28515625" style="47" bestFit="1" customWidth="1"/>
    <col min="8" max="8" width="15.42578125" style="47" customWidth="1"/>
    <col min="9" max="9" width="15.28515625" style="47" hidden="1" customWidth="1"/>
    <col min="10" max="10" width="29.42578125" style="47" customWidth="1"/>
    <col min="11" max="11" width="12.42578125" style="47" customWidth="1"/>
    <col min="12" max="12" width="14.42578125" style="47" customWidth="1"/>
    <col min="13" max="13" width="15.5703125" style="47" customWidth="1"/>
    <col min="14" max="14" width="8.85546875" style="47" customWidth="1"/>
    <col min="15" max="15" width="20.140625" style="25" customWidth="1"/>
    <col min="16" max="16" width="17.5703125" style="727" customWidth="1"/>
    <col min="17" max="17" width="20.5703125" style="20" hidden="1" customWidth="1"/>
    <col min="18" max="19" width="18.42578125" style="47" hidden="1" customWidth="1"/>
    <col min="20" max="16384" width="9.140625" style="20"/>
  </cols>
  <sheetData>
    <row r="1" spans="2:19" ht="9" customHeight="1" x14ac:dyDescent="0.2">
      <c r="B1" s="25"/>
      <c r="C1" s="25"/>
      <c r="D1" s="25"/>
      <c r="E1" s="25"/>
      <c r="F1" s="25"/>
      <c r="G1" s="25"/>
      <c r="H1" s="25"/>
      <c r="I1" s="25"/>
      <c r="J1" s="25"/>
      <c r="K1" s="25"/>
      <c r="L1" s="25"/>
      <c r="M1" s="25"/>
      <c r="N1" s="25"/>
      <c r="R1" s="25"/>
      <c r="S1" s="25"/>
    </row>
    <row r="2" spans="2:19" ht="45.75" customHeight="1" x14ac:dyDescent="0.2">
      <c r="B2" s="2489" t="s">
        <v>214</v>
      </c>
      <c r="C2" s="2490"/>
      <c r="D2" s="2490"/>
      <c r="E2" s="2490"/>
      <c r="F2" s="2490"/>
      <c r="G2" s="2490"/>
      <c r="H2" s="2490"/>
      <c r="I2" s="2490"/>
      <c r="J2" s="2490"/>
      <c r="K2" s="2490"/>
      <c r="L2" s="2490"/>
      <c r="M2" s="2490"/>
      <c r="N2" s="2490"/>
      <c r="O2" s="2490"/>
      <c r="P2" s="2490"/>
      <c r="Q2" s="2490"/>
      <c r="R2" s="2490"/>
      <c r="S2" s="2490"/>
    </row>
    <row r="3" spans="2:19" ht="11.25" hidden="1" customHeight="1" x14ac:dyDescent="0.2">
      <c r="B3" s="2972"/>
      <c r="C3" s="2972"/>
      <c r="D3" s="2972"/>
      <c r="E3" s="2972"/>
      <c r="F3" s="2972"/>
      <c r="G3" s="2972"/>
      <c r="H3" s="2972"/>
      <c r="I3" s="2972"/>
      <c r="J3" s="2972"/>
      <c r="K3" s="2972"/>
      <c r="L3" s="2972"/>
      <c r="M3" s="2972"/>
      <c r="N3" s="2972"/>
      <c r="O3" s="2972"/>
      <c r="P3" s="2972"/>
      <c r="Q3" s="2972"/>
      <c r="R3" s="2972"/>
      <c r="S3" s="2972"/>
    </row>
    <row r="4" spans="2:19" ht="11.25" hidden="1" customHeight="1" x14ac:dyDescent="0.2">
      <c r="B4" s="2031">
        <v>1</v>
      </c>
      <c r="C4" s="2032">
        <v>43411.958611111113</v>
      </c>
      <c r="D4" s="1575"/>
      <c r="E4" s="1575"/>
      <c r="F4" s="1575"/>
      <c r="G4" s="1575"/>
      <c r="H4" s="1575"/>
      <c r="I4" s="1575"/>
      <c r="J4" s="1575"/>
      <c r="K4" s="1575"/>
      <c r="L4" s="1575"/>
      <c r="M4" s="1575"/>
      <c r="N4" s="1575"/>
      <c r="O4" s="1575"/>
      <c r="P4" s="1575"/>
      <c r="Q4" s="1575"/>
      <c r="R4" s="1575"/>
      <c r="S4" s="1575"/>
    </row>
    <row r="5" spans="2:19" ht="11.25" hidden="1" customHeight="1" x14ac:dyDescent="0.2">
      <c r="B5" s="1575"/>
      <c r="C5" s="1575"/>
      <c r="D5" s="1575"/>
      <c r="E5" s="1575"/>
      <c r="F5" s="1575"/>
      <c r="G5" s="1575"/>
      <c r="H5" s="1575"/>
      <c r="I5" s="1575"/>
      <c r="J5" s="1575"/>
      <c r="K5" s="1575"/>
      <c r="L5" s="1575"/>
      <c r="M5" s="1575"/>
      <c r="N5" s="1575"/>
      <c r="O5" s="1575"/>
      <c r="P5" s="1575"/>
      <c r="Q5" s="1575"/>
      <c r="R5" s="1575"/>
      <c r="S5" s="1575"/>
    </row>
    <row r="6" spans="2:19" ht="11.25" hidden="1" customHeight="1" x14ac:dyDescent="0.2">
      <c r="B6" s="1575"/>
      <c r="C6" s="1575"/>
      <c r="D6" s="1575"/>
      <c r="E6" s="1575"/>
      <c r="F6" s="1575"/>
      <c r="G6" s="1575"/>
      <c r="H6" s="1575"/>
      <c r="I6" s="1575"/>
      <c r="J6" s="1575"/>
      <c r="K6" s="1575"/>
      <c r="L6" s="1575"/>
      <c r="M6" s="1575"/>
      <c r="N6" s="1575"/>
      <c r="O6" s="1575"/>
      <c r="P6" s="1575"/>
      <c r="Q6" s="1575"/>
      <c r="R6" s="1575"/>
      <c r="S6" s="1575"/>
    </row>
    <row r="7" spans="2:19" ht="11.25" hidden="1" customHeight="1" x14ac:dyDescent="0.2">
      <c r="B7" s="1575"/>
      <c r="C7" s="1575"/>
      <c r="D7" s="1575"/>
      <c r="E7" s="1575"/>
      <c r="F7" s="1575"/>
      <c r="G7" s="1575"/>
      <c r="H7" s="1575"/>
      <c r="I7" s="1575"/>
      <c r="J7" s="1575"/>
      <c r="K7" s="1575"/>
      <c r="L7" s="1575"/>
      <c r="M7" s="1575"/>
      <c r="N7" s="1575"/>
      <c r="O7" s="1575"/>
      <c r="P7" s="1575"/>
      <c r="Q7" s="1575"/>
      <c r="R7" s="1575"/>
      <c r="S7" s="1575"/>
    </row>
    <row r="8" spans="2:19" ht="11.25" hidden="1" customHeight="1" x14ac:dyDescent="0.2">
      <c r="B8" s="1575"/>
      <c r="C8" s="1575"/>
      <c r="D8" s="1575"/>
      <c r="E8" s="1575"/>
      <c r="F8" s="1575"/>
      <c r="G8" s="1575"/>
      <c r="H8" s="1575"/>
      <c r="I8" s="1575"/>
      <c r="J8" s="1575"/>
      <c r="K8" s="1575"/>
      <c r="L8" s="1575"/>
      <c r="M8" s="1575"/>
      <c r="N8" s="1575"/>
      <c r="O8" s="1575"/>
      <c r="P8" s="1575"/>
      <c r="Q8" s="1575"/>
      <c r="R8" s="1575"/>
      <c r="S8" s="1575"/>
    </row>
    <row r="9" spans="2:19" ht="22.5" hidden="1" customHeight="1" x14ac:dyDescent="0.2">
      <c r="B9" s="1575"/>
      <c r="C9" s="1575"/>
      <c r="D9" s="1575"/>
      <c r="E9" s="1575"/>
      <c r="F9" s="1575"/>
      <c r="G9" s="1575"/>
      <c r="H9" s="1575"/>
      <c r="I9" s="1575"/>
      <c r="J9" s="1575"/>
      <c r="K9" s="1575"/>
      <c r="L9" s="1575"/>
      <c r="M9" s="1575"/>
      <c r="N9" s="1575"/>
      <c r="O9" s="1575"/>
      <c r="P9" s="1575"/>
      <c r="Q9" s="1575"/>
      <c r="R9" s="1575"/>
      <c r="S9" s="1575"/>
    </row>
    <row r="10" spans="2:19" ht="48.75" customHeight="1" x14ac:dyDescent="0.2">
      <c r="B10" s="1575"/>
      <c r="C10" s="1575"/>
      <c r="D10" s="1575"/>
      <c r="E10" s="1575"/>
      <c r="F10" s="1575"/>
      <c r="G10" s="1575"/>
      <c r="H10" s="1575"/>
      <c r="I10" s="1575"/>
      <c r="J10" s="1575"/>
      <c r="K10" s="1575"/>
      <c r="L10" s="1575"/>
      <c r="M10" s="1575"/>
      <c r="N10" s="1575"/>
      <c r="O10" s="1575"/>
      <c r="P10" s="1575"/>
      <c r="Q10" s="1575"/>
      <c r="R10" s="1575"/>
      <c r="S10" s="1575"/>
    </row>
    <row r="11" spans="2:19" s="44" customFormat="1" ht="30" customHeight="1" x14ac:dyDescent="0.25">
      <c r="B11" s="2973" t="s">
        <v>7293</v>
      </c>
      <c r="C11" s="2974"/>
      <c r="D11" s="2975" t="s">
        <v>52</v>
      </c>
      <c r="E11" s="2976"/>
      <c r="F11" s="2977"/>
      <c r="G11" s="728"/>
      <c r="H11" s="728"/>
      <c r="I11" s="728"/>
      <c r="J11" s="728"/>
      <c r="K11" s="728"/>
      <c r="L11" s="728"/>
      <c r="M11" s="728"/>
      <c r="N11" s="728"/>
      <c r="O11" s="1576"/>
      <c r="P11" s="1576"/>
      <c r="Q11" s="1038"/>
      <c r="R11" s="2971"/>
      <c r="S11" s="2971"/>
    </row>
    <row r="12" spans="2:19" s="45" customFormat="1" ht="9.75" customHeight="1" x14ac:dyDescent="0.2">
      <c r="B12" s="1035"/>
      <c r="C12" s="1036"/>
      <c r="D12" s="1035"/>
      <c r="E12" s="1035"/>
      <c r="F12" s="1035"/>
      <c r="G12" s="1037"/>
      <c r="H12" s="1035"/>
      <c r="I12" s="1035"/>
      <c r="J12" s="1038"/>
      <c r="K12" s="1035"/>
      <c r="L12" s="1035"/>
      <c r="M12" s="1035"/>
      <c r="N12" s="1038"/>
      <c r="O12" s="1038"/>
      <c r="P12" s="44"/>
      <c r="Q12" s="1039"/>
      <c r="R12" s="2971"/>
      <c r="S12" s="2971"/>
    </row>
    <row r="13" spans="2:19" s="45" customFormat="1" ht="24" customHeight="1" x14ac:dyDescent="0.2">
      <c r="B13" s="2967" t="s">
        <v>7308</v>
      </c>
      <c r="C13" s="2968"/>
      <c r="D13" s="2968"/>
      <c r="E13" s="2968"/>
      <c r="F13" s="2968"/>
      <c r="G13" s="2968"/>
      <c r="H13" s="2968"/>
      <c r="I13" s="2968"/>
      <c r="J13" s="1572" t="s">
        <v>7296</v>
      </c>
      <c r="K13" s="2969" t="s">
        <v>70</v>
      </c>
      <c r="L13" s="2970"/>
      <c r="M13" s="2970"/>
      <c r="N13" s="2967"/>
      <c r="O13" s="2969" t="s">
        <v>7297</v>
      </c>
      <c r="P13" s="2970"/>
      <c r="Q13" s="1572" t="s">
        <v>7299</v>
      </c>
      <c r="R13" s="2969" t="s">
        <v>7298</v>
      </c>
      <c r="S13" s="2970"/>
    </row>
    <row r="14" spans="2:19" s="46" customFormat="1" ht="41.25" customHeight="1" x14ac:dyDescent="0.25">
      <c r="B14" s="950" t="s">
        <v>1278</v>
      </c>
      <c r="C14" s="951" t="s">
        <v>228</v>
      </c>
      <c r="D14" s="951" t="s">
        <v>227</v>
      </c>
      <c r="E14" s="951" t="s">
        <v>224</v>
      </c>
      <c r="F14" s="951" t="s">
        <v>225</v>
      </c>
      <c r="G14" s="951" t="s">
        <v>229</v>
      </c>
      <c r="H14" s="951" t="s">
        <v>226</v>
      </c>
      <c r="I14" s="1565" t="s">
        <v>760</v>
      </c>
      <c r="J14" s="951" t="s">
        <v>234</v>
      </c>
      <c r="K14" s="951" t="s">
        <v>230</v>
      </c>
      <c r="L14" s="951" t="s">
        <v>231</v>
      </c>
      <c r="M14" s="951" t="s">
        <v>7307</v>
      </c>
      <c r="N14" s="951" t="s">
        <v>233</v>
      </c>
      <c r="O14" s="1584" t="s">
        <v>7295</v>
      </c>
      <c r="P14" s="1584" t="s">
        <v>2447</v>
      </c>
      <c r="Q14" s="1566" t="s">
        <v>1371</v>
      </c>
      <c r="R14" s="1565" t="s">
        <v>7347</v>
      </c>
      <c r="S14" s="1565" t="s">
        <v>761</v>
      </c>
    </row>
    <row r="15" spans="2:19" ht="52.5" customHeight="1" x14ac:dyDescent="0.2">
      <c r="B15" s="631"/>
      <c r="C15" s="633"/>
      <c r="D15" s="633"/>
      <c r="E15" s="631"/>
      <c r="F15" s="631"/>
      <c r="G15" s="631"/>
      <c r="H15" s="633"/>
      <c r="I15" s="633"/>
      <c r="J15" s="633"/>
      <c r="K15" s="2081"/>
      <c r="L15" s="2081"/>
      <c r="M15" s="2081"/>
      <c r="N15" s="1583"/>
      <c r="O15" s="1567"/>
      <c r="P15" s="1585"/>
      <c r="Q15" s="726"/>
      <c r="R15" s="632"/>
      <c r="S15" s="632"/>
    </row>
    <row r="16" spans="2:19" ht="52.5" customHeight="1" x14ac:dyDescent="0.2">
      <c r="B16" s="631"/>
      <c r="C16" s="633"/>
      <c r="D16" s="633"/>
      <c r="E16" s="631"/>
      <c r="F16" s="631"/>
      <c r="G16" s="631"/>
      <c r="H16" s="633"/>
      <c r="I16" s="633"/>
      <c r="J16" s="633"/>
      <c r="K16" s="2081"/>
      <c r="L16" s="2081"/>
      <c r="M16" s="2081"/>
      <c r="N16" s="1583"/>
      <c r="O16" s="1567"/>
      <c r="P16" s="1585"/>
      <c r="Q16" s="726"/>
      <c r="R16" s="632"/>
      <c r="S16" s="632"/>
    </row>
    <row r="17" spans="2:19" ht="52.5" customHeight="1" x14ac:dyDescent="0.2">
      <c r="B17" s="631"/>
      <c r="C17" s="633"/>
      <c r="D17" s="633"/>
      <c r="E17" s="631"/>
      <c r="F17" s="631"/>
      <c r="G17" s="631"/>
      <c r="H17" s="633"/>
      <c r="I17" s="633"/>
      <c r="J17" s="633"/>
      <c r="K17" s="2081"/>
      <c r="L17" s="2081"/>
      <c r="M17" s="2081"/>
      <c r="N17" s="1583"/>
      <c r="O17" s="1567"/>
      <c r="P17" s="1585"/>
      <c r="Q17" s="726"/>
      <c r="R17" s="632"/>
      <c r="S17" s="632"/>
    </row>
    <row r="18" spans="2:19" ht="52.5" customHeight="1" x14ac:dyDescent="0.2">
      <c r="B18" s="631"/>
      <c r="C18" s="633"/>
      <c r="D18" s="633"/>
      <c r="E18" s="631"/>
      <c r="F18" s="631"/>
      <c r="G18" s="631"/>
      <c r="H18" s="633"/>
      <c r="I18" s="633"/>
      <c r="J18" s="633"/>
      <c r="K18" s="2081"/>
      <c r="L18" s="2081"/>
      <c r="M18" s="2081"/>
      <c r="N18" s="1583"/>
      <c r="O18" s="1567"/>
      <c r="P18" s="1585"/>
      <c r="Q18" s="726"/>
      <c r="R18" s="632"/>
      <c r="S18" s="632"/>
    </row>
    <row r="19" spans="2:19" ht="52.5" customHeight="1" x14ac:dyDescent="0.2">
      <c r="B19" s="631"/>
      <c r="C19" s="633"/>
      <c r="D19" s="633"/>
      <c r="E19" s="631"/>
      <c r="F19" s="631"/>
      <c r="G19" s="631"/>
      <c r="H19" s="633"/>
      <c r="I19" s="633"/>
      <c r="J19" s="633"/>
      <c r="K19" s="2081"/>
      <c r="L19" s="2081"/>
      <c r="M19" s="2081"/>
      <c r="N19" s="1583"/>
      <c r="O19" s="1567"/>
      <c r="P19" s="1585"/>
      <c r="Q19" s="726"/>
      <c r="R19" s="632"/>
      <c r="S19" s="632"/>
    </row>
    <row r="20" spans="2:19" ht="52.5" customHeight="1" x14ac:dyDescent="0.2">
      <c r="B20" s="631"/>
      <c r="C20" s="633"/>
      <c r="D20" s="633"/>
      <c r="E20" s="631"/>
      <c r="F20" s="631"/>
      <c r="G20" s="631"/>
      <c r="H20" s="633"/>
      <c r="I20" s="633"/>
      <c r="J20" s="633"/>
      <c r="K20" s="2081"/>
      <c r="L20" s="2081"/>
      <c r="M20" s="2081"/>
      <c r="N20" s="1583"/>
      <c r="O20" s="1567"/>
      <c r="P20" s="1585"/>
      <c r="Q20" s="726"/>
      <c r="R20" s="632"/>
      <c r="S20" s="632"/>
    </row>
    <row r="21" spans="2:19" ht="52.5" customHeight="1" x14ac:dyDescent="0.2">
      <c r="B21" s="631"/>
      <c r="C21" s="633"/>
      <c r="D21" s="633"/>
      <c r="E21" s="631"/>
      <c r="F21" s="631"/>
      <c r="G21" s="631"/>
      <c r="H21" s="633"/>
      <c r="I21" s="633"/>
      <c r="J21" s="633"/>
      <c r="K21" s="2081"/>
      <c r="L21" s="2081"/>
      <c r="M21" s="2081"/>
      <c r="N21" s="1583"/>
      <c r="O21" s="1567"/>
      <c r="P21" s="1585"/>
      <c r="Q21" s="726"/>
      <c r="R21" s="632"/>
      <c r="S21" s="632"/>
    </row>
    <row r="22" spans="2:19" ht="52.5" customHeight="1" x14ac:dyDescent="0.2">
      <c r="B22" s="631"/>
      <c r="C22" s="633"/>
      <c r="D22" s="633"/>
      <c r="E22" s="631"/>
      <c r="F22" s="631"/>
      <c r="G22" s="631"/>
      <c r="H22" s="633"/>
      <c r="I22" s="633"/>
      <c r="J22" s="633"/>
      <c r="K22" s="2081"/>
      <c r="L22" s="2081"/>
      <c r="M22" s="2081"/>
      <c r="N22" s="1583"/>
      <c r="O22" s="1567"/>
      <c r="P22" s="1585"/>
      <c r="Q22" s="726"/>
      <c r="R22" s="632"/>
      <c r="S22" s="632"/>
    </row>
    <row r="23" spans="2:19" ht="52.5" customHeight="1" x14ac:dyDescent="0.2">
      <c r="B23" s="631"/>
      <c r="C23" s="633"/>
      <c r="D23" s="633"/>
      <c r="E23" s="631"/>
      <c r="F23" s="631"/>
      <c r="G23" s="631"/>
      <c r="H23" s="633"/>
      <c r="I23" s="633"/>
      <c r="J23" s="633"/>
      <c r="K23" s="2081"/>
      <c r="L23" s="2081"/>
      <c r="M23" s="2081"/>
      <c r="N23" s="1583"/>
      <c r="O23" s="1567"/>
      <c r="P23" s="1585"/>
      <c r="Q23" s="726"/>
      <c r="R23" s="632"/>
      <c r="S23" s="632"/>
    </row>
    <row r="24" spans="2:19" ht="52.5" customHeight="1" x14ac:dyDescent="0.2">
      <c r="B24" s="631"/>
      <c r="C24" s="633"/>
      <c r="D24" s="633"/>
      <c r="E24" s="631"/>
      <c r="F24" s="631"/>
      <c r="G24" s="631"/>
      <c r="H24" s="633"/>
      <c r="I24" s="633"/>
      <c r="J24" s="633"/>
      <c r="K24" s="2081"/>
      <c r="L24" s="2081"/>
      <c r="M24" s="2081"/>
      <c r="N24" s="1583"/>
      <c r="O24" s="1567"/>
      <c r="P24" s="1585"/>
      <c r="Q24" s="726"/>
      <c r="R24" s="632"/>
      <c r="S24" s="632"/>
    </row>
    <row r="25" spans="2:19" ht="52.5" customHeight="1" x14ac:dyDescent="0.2">
      <c r="B25" s="631"/>
      <c r="C25" s="633"/>
      <c r="D25" s="633"/>
      <c r="E25" s="631"/>
      <c r="F25" s="631"/>
      <c r="G25" s="631"/>
      <c r="H25" s="633"/>
      <c r="I25" s="633"/>
      <c r="J25" s="633"/>
      <c r="K25" s="2081"/>
      <c r="L25" s="2081"/>
      <c r="M25" s="2081"/>
      <c r="N25" s="1583"/>
      <c r="O25" s="1567"/>
      <c r="P25" s="1585"/>
      <c r="Q25" s="726"/>
      <c r="R25" s="632"/>
      <c r="S25" s="632"/>
    </row>
    <row r="26" spans="2:19" ht="52.5" customHeight="1" x14ac:dyDescent="0.2">
      <c r="B26" s="631"/>
      <c r="C26" s="633"/>
      <c r="D26" s="633"/>
      <c r="E26" s="631"/>
      <c r="F26" s="631"/>
      <c r="G26" s="631"/>
      <c r="H26" s="633"/>
      <c r="I26" s="633"/>
      <c r="J26" s="633"/>
      <c r="K26" s="2081"/>
      <c r="L26" s="2081"/>
      <c r="M26" s="2081"/>
      <c r="N26" s="1583"/>
      <c r="O26" s="1567"/>
      <c r="P26" s="1585"/>
      <c r="Q26" s="726"/>
      <c r="R26" s="632"/>
      <c r="S26" s="632"/>
    </row>
    <row r="27" spans="2:19" ht="52.5" customHeight="1" x14ac:dyDescent="0.2">
      <c r="B27" s="631"/>
      <c r="C27" s="633"/>
      <c r="D27" s="633"/>
      <c r="E27" s="631"/>
      <c r="F27" s="631"/>
      <c r="G27" s="631"/>
      <c r="H27" s="633"/>
      <c r="I27" s="633"/>
      <c r="J27" s="633"/>
      <c r="K27" s="2081"/>
      <c r="L27" s="2081"/>
      <c r="M27" s="2081"/>
      <c r="N27" s="1583"/>
      <c r="O27" s="1567"/>
      <c r="P27" s="1585"/>
      <c r="Q27" s="726"/>
      <c r="R27" s="632"/>
      <c r="S27" s="632"/>
    </row>
    <row r="28" spans="2:19" ht="52.5" customHeight="1" x14ac:dyDescent="0.2">
      <c r="B28" s="631"/>
      <c r="C28" s="633"/>
      <c r="D28" s="633"/>
      <c r="E28" s="631"/>
      <c r="F28" s="631"/>
      <c r="G28" s="631"/>
      <c r="H28" s="633"/>
      <c r="I28" s="633"/>
      <c r="J28" s="633"/>
      <c r="K28" s="2081"/>
      <c r="L28" s="2081"/>
      <c r="M28" s="2081"/>
      <c r="N28" s="1583"/>
      <c r="O28" s="1567"/>
      <c r="P28" s="1585"/>
      <c r="Q28" s="726"/>
      <c r="R28" s="632"/>
      <c r="S28" s="632"/>
    </row>
    <row r="29" spans="2:19" ht="52.5" customHeight="1" x14ac:dyDescent="0.2">
      <c r="B29" s="631"/>
      <c r="C29" s="633"/>
      <c r="D29" s="633"/>
      <c r="E29" s="631"/>
      <c r="F29" s="631"/>
      <c r="G29" s="631"/>
      <c r="H29" s="633"/>
      <c r="I29" s="633"/>
      <c r="J29" s="633"/>
      <c r="K29" s="2081"/>
      <c r="L29" s="2081"/>
      <c r="M29" s="2081"/>
      <c r="N29" s="1583"/>
      <c r="O29" s="1567"/>
      <c r="P29" s="1585"/>
      <c r="Q29" s="726"/>
      <c r="R29" s="632"/>
      <c r="S29" s="632"/>
    </row>
    <row r="30" spans="2:19" ht="52.5" customHeight="1" x14ac:dyDescent="0.2">
      <c r="B30" s="631"/>
      <c r="C30" s="633"/>
      <c r="D30" s="633"/>
      <c r="E30" s="631"/>
      <c r="F30" s="631"/>
      <c r="G30" s="631"/>
      <c r="H30" s="633"/>
      <c r="I30" s="633"/>
      <c r="J30" s="633"/>
      <c r="K30" s="2081"/>
      <c r="L30" s="2081"/>
      <c r="M30" s="2081"/>
      <c r="N30" s="1583"/>
      <c r="O30" s="1567"/>
      <c r="P30" s="1585"/>
      <c r="Q30" s="726"/>
      <c r="R30" s="632"/>
      <c r="S30" s="632"/>
    </row>
    <row r="31" spans="2:19" ht="52.5" customHeight="1" x14ac:dyDescent="0.2">
      <c r="B31" s="631"/>
      <c r="C31" s="633"/>
      <c r="D31" s="633"/>
      <c r="E31" s="631"/>
      <c r="F31" s="631"/>
      <c r="G31" s="631"/>
      <c r="H31" s="633"/>
      <c r="I31" s="633"/>
      <c r="J31" s="633"/>
      <c r="K31" s="2081"/>
      <c r="L31" s="2081"/>
      <c r="M31" s="2081"/>
      <c r="N31" s="1583"/>
      <c r="O31" s="1567"/>
      <c r="P31" s="1585"/>
      <c r="Q31" s="726"/>
      <c r="R31" s="632"/>
      <c r="S31" s="632"/>
    </row>
    <row r="32" spans="2:19" ht="52.5" customHeight="1" x14ac:dyDescent="0.2">
      <c r="B32" s="631"/>
      <c r="C32" s="633"/>
      <c r="D32" s="633"/>
      <c r="E32" s="631"/>
      <c r="F32" s="631"/>
      <c r="G32" s="631"/>
      <c r="H32" s="633"/>
      <c r="I32" s="633"/>
      <c r="J32" s="633"/>
      <c r="K32" s="2081"/>
      <c r="L32" s="2081"/>
      <c r="M32" s="2081"/>
      <c r="N32" s="1583"/>
      <c r="O32" s="1567"/>
      <c r="P32" s="1585"/>
      <c r="Q32" s="726"/>
      <c r="R32" s="632"/>
      <c r="S32" s="632"/>
    </row>
    <row r="33" spans="2:19" ht="52.5" customHeight="1" x14ac:dyDescent="0.2">
      <c r="B33" s="631"/>
      <c r="C33" s="633"/>
      <c r="D33" s="633"/>
      <c r="E33" s="631"/>
      <c r="F33" s="631"/>
      <c r="G33" s="631"/>
      <c r="H33" s="633"/>
      <c r="I33" s="633"/>
      <c r="J33" s="633"/>
      <c r="K33" s="2081"/>
      <c r="L33" s="2081"/>
      <c r="M33" s="2081"/>
      <c r="N33" s="1583"/>
      <c r="O33" s="1567"/>
      <c r="P33" s="1585"/>
      <c r="Q33" s="726"/>
      <c r="R33" s="632"/>
      <c r="S33" s="632"/>
    </row>
    <row r="34" spans="2:19" ht="52.5" customHeight="1" x14ac:dyDescent="0.2">
      <c r="B34" s="631"/>
      <c r="C34" s="633"/>
      <c r="D34" s="633"/>
      <c r="E34" s="631"/>
      <c r="F34" s="631"/>
      <c r="G34" s="631"/>
      <c r="H34" s="633"/>
      <c r="I34" s="633"/>
      <c r="J34" s="633"/>
      <c r="K34" s="2081"/>
      <c r="L34" s="2081"/>
      <c r="M34" s="2081"/>
      <c r="N34" s="1583"/>
      <c r="O34" s="1567"/>
      <c r="P34" s="1585"/>
      <c r="Q34" s="726"/>
      <c r="R34" s="632"/>
      <c r="S34" s="632"/>
    </row>
    <row r="35" spans="2:19" ht="52.5" customHeight="1" x14ac:dyDescent="0.2">
      <c r="B35" s="631"/>
      <c r="C35" s="633"/>
      <c r="D35" s="633"/>
      <c r="E35" s="631"/>
      <c r="F35" s="631"/>
      <c r="G35" s="631"/>
      <c r="H35" s="633"/>
      <c r="I35" s="633"/>
      <c r="J35" s="633"/>
      <c r="K35" s="2081"/>
      <c r="L35" s="2081"/>
      <c r="M35" s="2081"/>
      <c r="N35" s="1583"/>
      <c r="O35" s="1567"/>
      <c r="P35" s="1585"/>
      <c r="Q35" s="726"/>
      <c r="R35" s="632"/>
      <c r="S35" s="632"/>
    </row>
    <row r="36" spans="2:19" ht="52.5" customHeight="1" x14ac:dyDescent="0.2">
      <c r="B36" s="631"/>
      <c r="C36" s="633"/>
      <c r="D36" s="633"/>
      <c r="E36" s="631"/>
      <c r="F36" s="631"/>
      <c r="G36" s="631"/>
      <c r="H36" s="633"/>
      <c r="I36" s="633"/>
      <c r="J36" s="633"/>
      <c r="K36" s="2081"/>
      <c r="L36" s="2081"/>
      <c r="M36" s="2081"/>
      <c r="N36" s="1583"/>
      <c r="O36" s="1567"/>
      <c r="P36" s="1585"/>
      <c r="Q36" s="726"/>
      <c r="R36" s="632"/>
      <c r="S36" s="632"/>
    </row>
    <row r="37" spans="2:19" ht="52.5" customHeight="1" x14ac:dyDescent="0.2">
      <c r="B37" s="631"/>
      <c r="C37" s="633"/>
      <c r="D37" s="633"/>
      <c r="E37" s="631"/>
      <c r="F37" s="631"/>
      <c r="G37" s="631"/>
      <c r="H37" s="633"/>
      <c r="I37" s="633"/>
      <c r="J37" s="633"/>
      <c r="K37" s="2081"/>
      <c r="L37" s="2081"/>
      <c r="M37" s="2081"/>
      <c r="N37" s="1583"/>
      <c r="O37" s="1567"/>
      <c r="P37" s="1585"/>
      <c r="Q37" s="726"/>
      <c r="R37" s="632"/>
      <c r="S37" s="632"/>
    </row>
    <row r="38" spans="2:19" ht="52.5" customHeight="1" x14ac:dyDescent="0.2">
      <c r="B38" s="631"/>
      <c r="C38" s="633"/>
      <c r="D38" s="633"/>
      <c r="E38" s="631"/>
      <c r="F38" s="631"/>
      <c r="G38" s="631"/>
      <c r="H38" s="633"/>
      <c r="I38" s="633"/>
      <c r="J38" s="633"/>
      <c r="K38" s="2081"/>
      <c r="L38" s="2081"/>
      <c r="M38" s="2081"/>
      <c r="N38" s="1583"/>
      <c r="O38" s="1567"/>
      <c r="P38" s="1585"/>
      <c r="Q38" s="726"/>
      <c r="R38" s="632"/>
      <c r="S38" s="632"/>
    </row>
    <row r="39" spans="2:19" ht="52.5" customHeight="1" x14ac:dyDescent="0.2">
      <c r="B39" s="631"/>
      <c r="C39" s="633"/>
      <c r="D39" s="633"/>
      <c r="E39" s="631"/>
      <c r="F39" s="631"/>
      <c r="G39" s="631"/>
      <c r="H39" s="633"/>
      <c r="I39" s="633"/>
      <c r="J39" s="633"/>
      <c r="K39" s="2081"/>
      <c r="L39" s="2081"/>
      <c r="M39" s="2081"/>
      <c r="N39" s="1583"/>
      <c r="O39" s="1567"/>
      <c r="P39" s="1585"/>
      <c r="Q39" s="726"/>
      <c r="R39" s="632"/>
      <c r="S39" s="632"/>
    </row>
    <row r="40" spans="2:19" ht="52.5" customHeight="1" x14ac:dyDescent="0.2">
      <c r="B40" s="631"/>
      <c r="C40" s="633"/>
      <c r="D40" s="633"/>
      <c r="E40" s="631"/>
      <c r="F40" s="631"/>
      <c r="G40" s="631"/>
      <c r="H40" s="633"/>
      <c r="I40" s="633"/>
      <c r="J40" s="633"/>
      <c r="K40" s="2081"/>
      <c r="L40" s="2081"/>
      <c r="M40" s="2081"/>
      <c r="N40" s="1583"/>
      <c r="O40" s="1567"/>
      <c r="P40" s="1585"/>
      <c r="Q40" s="726"/>
      <c r="R40" s="632"/>
      <c r="S40" s="632"/>
    </row>
    <row r="41" spans="2:19" ht="52.5" customHeight="1" x14ac:dyDescent="0.2">
      <c r="B41" s="631"/>
      <c r="C41" s="633"/>
      <c r="D41" s="633"/>
      <c r="E41" s="631"/>
      <c r="F41" s="631"/>
      <c r="G41" s="631"/>
      <c r="H41" s="633"/>
      <c r="I41" s="633"/>
      <c r="J41" s="633"/>
      <c r="K41" s="2081"/>
      <c r="L41" s="2081"/>
      <c r="M41" s="2081"/>
      <c r="N41" s="1583"/>
      <c r="O41" s="1567"/>
      <c r="P41" s="1585"/>
      <c r="Q41" s="726"/>
      <c r="R41" s="632"/>
      <c r="S41" s="632"/>
    </row>
    <row r="42" spans="2:19" ht="52.5" customHeight="1" x14ac:dyDescent="0.2">
      <c r="B42" s="631"/>
      <c r="C42" s="633"/>
      <c r="D42" s="633"/>
      <c r="E42" s="631"/>
      <c r="F42" s="631"/>
      <c r="G42" s="631"/>
      <c r="H42" s="633"/>
      <c r="I42" s="633"/>
      <c r="J42" s="633"/>
      <c r="K42" s="2081"/>
      <c r="L42" s="2081"/>
      <c r="M42" s="2081"/>
      <c r="N42" s="1583"/>
      <c r="O42" s="1567"/>
      <c r="P42" s="1585"/>
      <c r="Q42" s="726"/>
      <c r="R42" s="632"/>
      <c r="S42" s="632"/>
    </row>
    <row r="43" spans="2:19" ht="52.5" customHeight="1" x14ac:dyDescent="0.2">
      <c r="B43" s="631"/>
      <c r="C43" s="633"/>
      <c r="D43" s="633"/>
      <c r="E43" s="631"/>
      <c r="F43" s="631"/>
      <c r="G43" s="631"/>
      <c r="H43" s="633"/>
      <c r="I43" s="633"/>
      <c r="J43" s="633"/>
      <c r="K43" s="2081"/>
      <c r="L43" s="2081"/>
      <c r="M43" s="2081"/>
      <c r="N43" s="1583"/>
      <c r="O43" s="1567"/>
      <c r="P43" s="1585"/>
      <c r="Q43" s="726"/>
      <c r="R43" s="632"/>
      <c r="S43" s="632"/>
    </row>
    <row r="44" spans="2:19" ht="52.5" customHeight="1" x14ac:dyDescent="0.2">
      <c r="B44" s="631"/>
      <c r="C44" s="633"/>
      <c r="D44" s="633"/>
      <c r="E44" s="631"/>
      <c r="F44" s="631"/>
      <c r="G44" s="631"/>
      <c r="H44" s="633"/>
      <c r="I44" s="633"/>
      <c r="J44" s="633"/>
      <c r="K44" s="2081"/>
      <c r="L44" s="2081"/>
      <c r="M44" s="2081"/>
      <c r="N44" s="1583"/>
      <c r="O44" s="1567"/>
      <c r="P44" s="1585"/>
      <c r="Q44" s="726"/>
      <c r="R44" s="632"/>
      <c r="S44" s="632"/>
    </row>
    <row r="45" spans="2:19" ht="52.5" customHeight="1" x14ac:dyDescent="0.2">
      <c r="B45" s="631"/>
      <c r="C45" s="633"/>
      <c r="D45" s="633"/>
      <c r="E45" s="631"/>
      <c r="F45" s="631"/>
      <c r="G45" s="631"/>
      <c r="H45" s="633"/>
      <c r="I45" s="633"/>
      <c r="J45" s="633"/>
      <c r="K45" s="2081"/>
      <c r="L45" s="2081"/>
      <c r="M45" s="2081"/>
      <c r="N45" s="1583"/>
      <c r="O45" s="1567"/>
      <c r="P45" s="1585"/>
      <c r="Q45" s="726"/>
      <c r="R45" s="632"/>
      <c r="S45" s="632"/>
    </row>
    <row r="46" spans="2:19" ht="52.5" customHeight="1" x14ac:dyDescent="0.2">
      <c r="B46" s="631"/>
      <c r="C46" s="633"/>
      <c r="D46" s="633"/>
      <c r="E46" s="631"/>
      <c r="F46" s="631"/>
      <c r="G46" s="631"/>
      <c r="H46" s="633"/>
      <c r="I46" s="633"/>
      <c r="J46" s="633"/>
      <c r="K46" s="2081"/>
      <c r="L46" s="2081"/>
      <c r="M46" s="2081"/>
      <c r="N46" s="1583"/>
      <c r="O46" s="1567"/>
      <c r="P46" s="1585"/>
      <c r="Q46" s="726"/>
      <c r="R46" s="632"/>
      <c r="S46" s="632"/>
    </row>
    <row r="47" spans="2:19" ht="52.5" customHeight="1" x14ac:dyDescent="0.2">
      <c r="B47" s="631"/>
      <c r="C47" s="633"/>
      <c r="D47" s="633"/>
      <c r="E47" s="631"/>
      <c r="F47" s="631"/>
      <c r="G47" s="631"/>
      <c r="H47" s="633"/>
      <c r="I47" s="633"/>
      <c r="J47" s="633"/>
      <c r="K47" s="2081"/>
      <c r="L47" s="2081"/>
      <c r="M47" s="2081"/>
      <c r="N47" s="1583"/>
      <c r="O47" s="1567"/>
      <c r="P47" s="1585"/>
      <c r="Q47" s="726"/>
      <c r="R47" s="632"/>
      <c r="S47" s="632"/>
    </row>
    <row r="48" spans="2:19" ht="52.5" customHeight="1" x14ac:dyDescent="0.2">
      <c r="B48" s="631"/>
      <c r="C48" s="633"/>
      <c r="D48" s="633"/>
      <c r="E48" s="631"/>
      <c r="F48" s="631"/>
      <c r="G48" s="631"/>
      <c r="H48" s="633"/>
      <c r="I48" s="633"/>
      <c r="J48" s="633"/>
      <c r="K48" s="2081"/>
      <c r="L48" s="2081"/>
      <c r="M48" s="2081"/>
      <c r="N48" s="1583"/>
      <c r="O48" s="1567"/>
      <c r="P48" s="1585"/>
      <c r="Q48" s="726"/>
      <c r="R48" s="632"/>
      <c r="S48" s="632"/>
    </row>
    <row r="49" spans="2:19" ht="52.5" customHeight="1" x14ac:dyDescent="0.2">
      <c r="B49" s="631"/>
      <c r="C49" s="633"/>
      <c r="D49" s="633"/>
      <c r="E49" s="631"/>
      <c r="F49" s="631"/>
      <c r="G49" s="631"/>
      <c r="H49" s="633"/>
      <c r="I49" s="633"/>
      <c r="J49" s="633"/>
      <c r="K49" s="2081"/>
      <c r="L49" s="2081"/>
      <c r="M49" s="2081"/>
      <c r="N49" s="1583"/>
      <c r="O49" s="1567"/>
      <c r="P49" s="1585"/>
      <c r="Q49" s="726"/>
      <c r="R49" s="632"/>
      <c r="S49" s="632"/>
    </row>
    <row r="50" spans="2:19" ht="52.5" customHeight="1" x14ac:dyDescent="0.2">
      <c r="B50" s="631"/>
      <c r="C50" s="633"/>
      <c r="D50" s="633"/>
      <c r="E50" s="631"/>
      <c r="F50" s="631"/>
      <c r="G50" s="631"/>
      <c r="H50" s="633"/>
      <c r="I50" s="633"/>
      <c r="J50" s="633"/>
      <c r="K50" s="2081"/>
      <c r="L50" s="2081"/>
      <c r="M50" s="2081"/>
      <c r="N50" s="1583"/>
      <c r="O50" s="1567"/>
      <c r="P50" s="1585"/>
      <c r="Q50" s="726"/>
      <c r="R50" s="632"/>
      <c r="S50" s="632"/>
    </row>
    <row r="51" spans="2:19" ht="52.5" customHeight="1" x14ac:dyDescent="0.2">
      <c r="B51" s="631"/>
      <c r="C51" s="633"/>
      <c r="D51" s="633"/>
      <c r="E51" s="631"/>
      <c r="F51" s="631"/>
      <c r="G51" s="631"/>
      <c r="H51" s="633"/>
      <c r="I51" s="633"/>
      <c r="J51" s="633"/>
      <c r="K51" s="2081"/>
      <c r="L51" s="2081"/>
      <c r="M51" s="2081"/>
      <c r="N51" s="1583"/>
      <c r="O51" s="1567"/>
      <c r="P51" s="1585"/>
      <c r="Q51" s="726"/>
      <c r="R51" s="632"/>
      <c r="S51" s="632"/>
    </row>
    <row r="52" spans="2:19" ht="52.5" customHeight="1" x14ac:dyDescent="0.2">
      <c r="B52" s="631"/>
      <c r="C52" s="633"/>
      <c r="D52" s="633"/>
      <c r="E52" s="631"/>
      <c r="F52" s="631"/>
      <c r="G52" s="631"/>
      <c r="H52" s="633"/>
      <c r="I52" s="633"/>
      <c r="J52" s="633"/>
      <c r="K52" s="2081"/>
      <c r="L52" s="2081"/>
      <c r="M52" s="2081"/>
      <c r="N52" s="1583"/>
      <c r="O52" s="1567"/>
      <c r="P52" s="1585"/>
      <c r="Q52" s="726"/>
      <c r="R52" s="632"/>
      <c r="S52" s="632"/>
    </row>
    <row r="53" spans="2:19" ht="52.5" customHeight="1" x14ac:dyDescent="0.2">
      <c r="B53" s="631"/>
      <c r="C53" s="633"/>
      <c r="D53" s="633"/>
      <c r="E53" s="631"/>
      <c r="F53" s="631"/>
      <c r="G53" s="631"/>
      <c r="H53" s="633"/>
      <c r="I53" s="633"/>
      <c r="J53" s="633"/>
      <c r="K53" s="2081"/>
      <c r="L53" s="2081"/>
      <c r="M53" s="2081"/>
      <c r="N53" s="1583"/>
      <c r="O53" s="1567"/>
      <c r="P53" s="1585"/>
      <c r="Q53" s="726"/>
      <c r="R53" s="632"/>
      <c r="S53" s="632"/>
    </row>
    <row r="54" spans="2:19" ht="52.5" customHeight="1" x14ac:dyDescent="0.2">
      <c r="B54" s="631"/>
      <c r="C54" s="633"/>
      <c r="D54" s="633"/>
      <c r="E54" s="631"/>
      <c r="F54" s="631"/>
      <c r="G54" s="631"/>
      <c r="H54" s="633"/>
      <c r="I54" s="633"/>
      <c r="J54" s="633"/>
      <c r="K54" s="2081"/>
      <c r="L54" s="2081"/>
      <c r="M54" s="2081"/>
      <c r="N54" s="1583"/>
      <c r="O54" s="1567"/>
      <c r="P54" s="1585"/>
      <c r="Q54" s="726"/>
      <c r="R54" s="632"/>
      <c r="S54" s="632"/>
    </row>
    <row r="55" spans="2:19" ht="52.5" customHeight="1" x14ac:dyDescent="0.2">
      <c r="B55" s="631"/>
      <c r="C55" s="633"/>
      <c r="D55" s="633"/>
      <c r="E55" s="631"/>
      <c r="F55" s="631"/>
      <c r="G55" s="631"/>
      <c r="H55" s="633"/>
      <c r="I55" s="633"/>
      <c r="J55" s="633"/>
      <c r="K55" s="2081"/>
      <c r="L55" s="2081"/>
      <c r="M55" s="2081"/>
      <c r="N55" s="1583"/>
      <c r="O55" s="1567"/>
      <c r="P55" s="1585"/>
      <c r="Q55" s="726"/>
      <c r="R55" s="632"/>
      <c r="S55" s="632"/>
    </row>
    <row r="56" spans="2:19" ht="52.5" customHeight="1" x14ac:dyDescent="0.2">
      <c r="B56" s="631"/>
      <c r="C56" s="633"/>
      <c r="D56" s="633"/>
      <c r="E56" s="631"/>
      <c r="F56" s="631"/>
      <c r="G56" s="631"/>
      <c r="H56" s="633"/>
      <c r="I56" s="633"/>
      <c r="J56" s="633"/>
      <c r="K56" s="2081"/>
      <c r="L56" s="2081"/>
      <c r="M56" s="2081"/>
      <c r="N56" s="1583"/>
      <c r="O56" s="1567"/>
      <c r="P56" s="1585"/>
      <c r="Q56" s="726"/>
      <c r="R56" s="632"/>
      <c r="S56" s="632"/>
    </row>
    <row r="57" spans="2:19" ht="52.5" customHeight="1" x14ac:dyDescent="0.2">
      <c r="B57" s="631"/>
      <c r="C57" s="633"/>
      <c r="D57" s="633"/>
      <c r="E57" s="631"/>
      <c r="F57" s="631"/>
      <c r="G57" s="631"/>
      <c r="H57" s="633"/>
      <c r="I57" s="633"/>
      <c r="J57" s="633"/>
      <c r="K57" s="2081"/>
      <c r="L57" s="2081"/>
      <c r="M57" s="2081"/>
      <c r="N57" s="1583"/>
      <c r="O57" s="1567"/>
      <c r="P57" s="1585"/>
      <c r="Q57" s="726"/>
      <c r="R57" s="632"/>
      <c r="S57" s="632"/>
    </row>
    <row r="58" spans="2:19" ht="52.5" customHeight="1" x14ac:dyDescent="0.2">
      <c r="B58" s="631"/>
      <c r="C58" s="633"/>
      <c r="D58" s="633"/>
      <c r="E58" s="631"/>
      <c r="F58" s="631"/>
      <c r="G58" s="631"/>
      <c r="H58" s="633"/>
      <c r="I58" s="633"/>
      <c r="J58" s="633"/>
      <c r="K58" s="2081"/>
      <c r="L58" s="2081"/>
      <c r="M58" s="2081"/>
      <c r="N58" s="1583"/>
      <c r="O58" s="1567"/>
      <c r="P58" s="1585"/>
      <c r="Q58" s="726"/>
      <c r="R58" s="632"/>
      <c r="S58" s="632"/>
    </row>
    <row r="59" spans="2:19" ht="52.5" customHeight="1" x14ac:dyDescent="0.2">
      <c r="B59" s="631"/>
      <c r="C59" s="633"/>
      <c r="D59" s="633"/>
      <c r="E59" s="631"/>
      <c r="F59" s="631"/>
      <c r="G59" s="631"/>
      <c r="H59" s="633"/>
      <c r="I59" s="633"/>
      <c r="J59" s="633"/>
      <c r="K59" s="2081"/>
      <c r="L59" s="2081"/>
      <c r="M59" s="2081"/>
      <c r="N59" s="1583"/>
      <c r="O59" s="1567"/>
      <c r="P59" s="1585"/>
      <c r="Q59" s="726"/>
      <c r="R59" s="632"/>
      <c r="S59" s="632"/>
    </row>
    <row r="60" spans="2:19" ht="52.5" customHeight="1" x14ac:dyDescent="0.2">
      <c r="B60" s="631"/>
      <c r="C60" s="633"/>
      <c r="D60" s="633"/>
      <c r="E60" s="631"/>
      <c r="F60" s="631"/>
      <c r="G60" s="631"/>
      <c r="H60" s="633"/>
      <c r="I60" s="633"/>
      <c r="J60" s="633"/>
      <c r="K60" s="2081"/>
      <c r="L60" s="2081"/>
      <c r="M60" s="2081"/>
      <c r="N60" s="1583"/>
      <c r="O60" s="1567"/>
      <c r="P60" s="1585"/>
      <c r="Q60" s="726"/>
      <c r="R60" s="632"/>
      <c r="S60" s="632"/>
    </row>
    <row r="61" spans="2:19" ht="52.5" customHeight="1" x14ac:dyDescent="0.2">
      <c r="B61" s="631"/>
      <c r="C61" s="633"/>
      <c r="D61" s="633"/>
      <c r="E61" s="631"/>
      <c r="F61" s="631"/>
      <c r="G61" s="631"/>
      <c r="H61" s="633"/>
      <c r="I61" s="633"/>
      <c r="J61" s="633"/>
      <c r="K61" s="2081"/>
      <c r="L61" s="2081"/>
      <c r="M61" s="2081"/>
      <c r="N61" s="1583"/>
      <c r="O61" s="1567"/>
      <c r="P61" s="1585"/>
      <c r="Q61" s="726"/>
      <c r="R61" s="632"/>
      <c r="S61" s="632"/>
    </row>
    <row r="62" spans="2:19" ht="52.5" customHeight="1" x14ac:dyDescent="0.2">
      <c r="B62" s="631"/>
      <c r="C62" s="633"/>
      <c r="D62" s="633"/>
      <c r="E62" s="631"/>
      <c r="F62" s="631"/>
      <c r="G62" s="631"/>
      <c r="H62" s="633"/>
      <c r="I62" s="633"/>
      <c r="J62" s="633"/>
      <c r="K62" s="2081"/>
      <c r="L62" s="2081"/>
      <c r="M62" s="2081"/>
      <c r="N62" s="1583"/>
      <c r="O62" s="1567"/>
      <c r="P62" s="1585"/>
      <c r="Q62" s="726"/>
      <c r="R62" s="632"/>
      <c r="S62" s="632"/>
    </row>
    <row r="63" spans="2:19" ht="52.5" customHeight="1" x14ac:dyDescent="0.2">
      <c r="B63" s="631"/>
      <c r="C63" s="633"/>
      <c r="D63" s="633"/>
      <c r="E63" s="631"/>
      <c r="F63" s="631"/>
      <c r="G63" s="631"/>
      <c r="H63" s="633"/>
      <c r="I63" s="633"/>
      <c r="J63" s="633"/>
      <c r="K63" s="2081"/>
      <c r="L63" s="2081"/>
      <c r="M63" s="2081"/>
      <c r="N63" s="1583"/>
      <c r="O63" s="1567"/>
      <c r="P63" s="1585"/>
      <c r="Q63" s="726"/>
      <c r="R63" s="632"/>
      <c r="S63" s="632"/>
    </row>
    <row r="64" spans="2:19" ht="52.5" customHeight="1" x14ac:dyDescent="0.2">
      <c r="B64" s="631"/>
      <c r="C64" s="633"/>
      <c r="D64" s="633"/>
      <c r="E64" s="631"/>
      <c r="F64" s="631"/>
      <c r="G64" s="631"/>
      <c r="H64" s="633"/>
      <c r="I64" s="633"/>
      <c r="J64" s="633"/>
      <c r="K64" s="2081"/>
      <c r="L64" s="2081"/>
      <c r="M64" s="2081"/>
      <c r="N64" s="1583"/>
      <c r="O64" s="1567"/>
      <c r="P64" s="1585"/>
      <c r="Q64" s="726"/>
      <c r="R64" s="632"/>
      <c r="S64" s="632"/>
    </row>
    <row r="65" spans="2:19" ht="52.5" customHeight="1" x14ac:dyDescent="0.2">
      <c r="B65" s="631"/>
      <c r="C65" s="633"/>
      <c r="D65" s="633"/>
      <c r="E65" s="631"/>
      <c r="F65" s="631"/>
      <c r="G65" s="631"/>
      <c r="H65" s="633"/>
      <c r="I65" s="633"/>
      <c r="J65" s="633"/>
      <c r="K65" s="2081"/>
      <c r="L65" s="2081"/>
      <c r="M65" s="2081"/>
      <c r="N65" s="1583"/>
      <c r="O65" s="1567"/>
      <c r="P65" s="1585"/>
      <c r="Q65" s="726"/>
      <c r="R65" s="632"/>
      <c r="S65" s="632"/>
    </row>
    <row r="66" spans="2:19" ht="52.5" customHeight="1" x14ac:dyDescent="0.2">
      <c r="B66" s="631"/>
      <c r="C66" s="633"/>
      <c r="D66" s="633"/>
      <c r="E66" s="631"/>
      <c r="F66" s="631"/>
      <c r="G66" s="631"/>
      <c r="H66" s="633"/>
      <c r="I66" s="633"/>
      <c r="J66" s="633"/>
      <c r="K66" s="2081"/>
      <c r="L66" s="2081"/>
      <c r="M66" s="2081"/>
      <c r="N66" s="1583"/>
      <c r="O66" s="1567"/>
      <c r="P66" s="1585"/>
      <c r="Q66" s="726"/>
      <c r="R66" s="632"/>
      <c r="S66" s="632"/>
    </row>
    <row r="67" spans="2:19" ht="52.5" customHeight="1" x14ac:dyDescent="0.2">
      <c r="B67" s="631"/>
      <c r="C67" s="633"/>
      <c r="D67" s="633"/>
      <c r="E67" s="631"/>
      <c r="F67" s="631"/>
      <c r="G67" s="631"/>
      <c r="H67" s="633"/>
      <c r="I67" s="633"/>
      <c r="J67" s="633"/>
      <c r="K67" s="2081"/>
      <c r="L67" s="2081"/>
      <c r="M67" s="2081"/>
      <c r="N67" s="1583"/>
      <c r="O67" s="1567"/>
      <c r="P67" s="1585"/>
      <c r="Q67" s="726"/>
      <c r="R67" s="632"/>
      <c r="S67" s="632"/>
    </row>
    <row r="68" spans="2:19" ht="52.5" customHeight="1" x14ac:dyDescent="0.2">
      <c r="B68" s="631"/>
      <c r="C68" s="633"/>
      <c r="D68" s="633"/>
      <c r="E68" s="631"/>
      <c r="F68" s="631"/>
      <c r="G68" s="631"/>
      <c r="H68" s="633"/>
      <c r="I68" s="633"/>
      <c r="J68" s="633"/>
      <c r="K68" s="2081"/>
      <c r="L68" s="2081"/>
      <c r="M68" s="2081"/>
      <c r="N68" s="1583"/>
      <c r="O68" s="1567"/>
      <c r="P68" s="1585"/>
      <c r="Q68" s="726"/>
      <c r="R68" s="632"/>
      <c r="S68" s="632"/>
    </row>
    <row r="69" spans="2:19" ht="52.5" customHeight="1" x14ac:dyDescent="0.2">
      <c r="B69" s="631"/>
      <c r="C69" s="633"/>
      <c r="D69" s="633"/>
      <c r="E69" s="631"/>
      <c r="F69" s="631"/>
      <c r="G69" s="631"/>
      <c r="H69" s="633"/>
      <c r="I69" s="633"/>
      <c r="J69" s="633"/>
      <c r="K69" s="2081"/>
      <c r="L69" s="2081"/>
      <c r="M69" s="2081"/>
      <c r="N69" s="1583"/>
      <c r="O69" s="1567"/>
      <c r="P69" s="1585"/>
      <c r="Q69" s="726"/>
      <c r="R69" s="632"/>
      <c r="S69" s="632"/>
    </row>
    <row r="70" spans="2:19" ht="52.5" customHeight="1" x14ac:dyDescent="0.2">
      <c r="B70" s="631"/>
      <c r="C70" s="633"/>
      <c r="D70" s="633"/>
      <c r="E70" s="631"/>
      <c r="F70" s="631"/>
      <c r="G70" s="631"/>
      <c r="H70" s="633"/>
      <c r="I70" s="633"/>
      <c r="J70" s="633"/>
      <c r="K70" s="2081"/>
      <c r="L70" s="2081"/>
      <c r="M70" s="2081"/>
      <c r="N70" s="1583"/>
      <c r="O70" s="1567"/>
      <c r="P70" s="1585"/>
      <c r="Q70" s="726"/>
      <c r="R70" s="632"/>
      <c r="S70" s="632"/>
    </row>
    <row r="71" spans="2:19" ht="52.5" customHeight="1" x14ac:dyDescent="0.2">
      <c r="B71" s="631"/>
      <c r="C71" s="633"/>
      <c r="D71" s="633"/>
      <c r="E71" s="631"/>
      <c r="F71" s="631"/>
      <c r="G71" s="631"/>
      <c r="H71" s="633"/>
      <c r="I71" s="633"/>
      <c r="J71" s="633"/>
      <c r="K71" s="2081"/>
      <c r="L71" s="2081"/>
      <c r="M71" s="2081"/>
      <c r="N71" s="1583"/>
      <c r="O71" s="1567"/>
      <c r="P71" s="1585"/>
      <c r="Q71" s="726"/>
      <c r="R71" s="632"/>
      <c r="S71" s="632"/>
    </row>
    <row r="72" spans="2:19" ht="52.5" customHeight="1" x14ac:dyDescent="0.2">
      <c r="B72" s="631"/>
      <c r="C72" s="633"/>
      <c r="D72" s="633"/>
      <c r="E72" s="631"/>
      <c r="F72" s="631"/>
      <c r="G72" s="631"/>
      <c r="H72" s="633"/>
      <c r="I72" s="633"/>
      <c r="J72" s="633"/>
      <c r="K72" s="2081"/>
      <c r="L72" s="2081"/>
      <c r="M72" s="2081"/>
      <c r="N72" s="1583"/>
      <c r="O72" s="1567"/>
      <c r="P72" s="1585"/>
      <c r="Q72" s="726"/>
      <c r="R72" s="632"/>
      <c r="S72" s="632"/>
    </row>
    <row r="73" spans="2:19" ht="52.5" customHeight="1" x14ac:dyDescent="0.2">
      <c r="B73" s="631"/>
      <c r="C73" s="633"/>
      <c r="D73" s="633"/>
      <c r="E73" s="631"/>
      <c r="F73" s="631"/>
      <c r="G73" s="631"/>
      <c r="H73" s="633"/>
      <c r="I73" s="633"/>
      <c r="J73" s="633"/>
      <c r="K73" s="2081"/>
      <c r="L73" s="2081"/>
      <c r="M73" s="2081"/>
      <c r="N73" s="1583"/>
      <c r="O73" s="1567"/>
      <c r="P73" s="1585"/>
      <c r="Q73" s="726"/>
      <c r="R73" s="632"/>
      <c r="S73" s="632"/>
    </row>
    <row r="74" spans="2:19" ht="52.5" customHeight="1" x14ac:dyDescent="0.2">
      <c r="B74" s="631"/>
      <c r="C74" s="633"/>
      <c r="D74" s="633"/>
      <c r="E74" s="631"/>
      <c r="F74" s="631"/>
      <c r="G74" s="631"/>
      <c r="H74" s="633"/>
      <c r="I74" s="633"/>
      <c r="J74" s="633"/>
      <c r="K74" s="2081"/>
      <c r="L74" s="2081"/>
      <c r="M74" s="2081"/>
      <c r="N74" s="1583"/>
      <c r="O74" s="1567"/>
      <c r="P74" s="1585"/>
      <c r="Q74" s="726"/>
      <c r="R74" s="632"/>
      <c r="S74" s="632"/>
    </row>
    <row r="75" spans="2:19" ht="52.5" customHeight="1" x14ac:dyDescent="0.2">
      <c r="B75" s="631"/>
      <c r="C75" s="633"/>
      <c r="D75" s="633"/>
      <c r="E75" s="631"/>
      <c r="F75" s="631"/>
      <c r="G75" s="631"/>
      <c r="H75" s="633"/>
      <c r="I75" s="633"/>
      <c r="J75" s="633"/>
      <c r="K75" s="2081"/>
      <c r="L75" s="2081"/>
      <c r="M75" s="2081"/>
      <c r="N75" s="1583"/>
      <c r="O75" s="1567"/>
      <c r="P75" s="1585"/>
      <c r="Q75" s="726"/>
      <c r="R75" s="632"/>
      <c r="S75" s="632"/>
    </row>
    <row r="76" spans="2:19" ht="52.5" customHeight="1" x14ac:dyDescent="0.2">
      <c r="B76" s="631"/>
      <c r="C76" s="633"/>
      <c r="D76" s="633"/>
      <c r="E76" s="631"/>
      <c r="F76" s="631"/>
      <c r="G76" s="631"/>
      <c r="H76" s="633"/>
      <c r="I76" s="633"/>
      <c r="J76" s="633"/>
      <c r="K76" s="2081"/>
      <c r="L76" s="2081"/>
      <c r="M76" s="2081"/>
      <c r="N76" s="1583"/>
      <c r="O76" s="1567"/>
      <c r="P76" s="1585"/>
      <c r="Q76" s="726"/>
      <c r="R76" s="632"/>
      <c r="S76" s="632"/>
    </row>
    <row r="77" spans="2:19" ht="52.5" customHeight="1" x14ac:dyDescent="0.2">
      <c r="B77" s="631"/>
      <c r="C77" s="633"/>
      <c r="D77" s="633"/>
      <c r="E77" s="631"/>
      <c r="F77" s="631"/>
      <c r="G77" s="631"/>
      <c r="H77" s="633"/>
      <c r="I77" s="633"/>
      <c r="J77" s="633"/>
      <c r="K77" s="2081"/>
      <c r="L77" s="2081"/>
      <c r="M77" s="2081"/>
      <c r="N77" s="1583"/>
      <c r="O77" s="1567"/>
      <c r="P77" s="1585"/>
      <c r="Q77" s="726"/>
      <c r="R77" s="632"/>
      <c r="S77" s="632"/>
    </row>
    <row r="78" spans="2:19" ht="52.5" customHeight="1" x14ac:dyDescent="0.2">
      <c r="B78" s="631"/>
      <c r="C78" s="633"/>
      <c r="D78" s="633"/>
      <c r="E78" s="631"/>
      <c r="F78" s="631"/>
      <c r="G78" s="631"/>
      <c r="H78" s="633"/>
      <c r="I78" s="633"/>
      <c r="J78" s="633"/>
      <c r="K78" s="2081"/>
      <c r="L78" s="2081"/>
      <c r="M78" s="2081"/>
      <c r="N78" s="1583"/>
      <c r="O78" s="1567"/>
      <c r="P78" s="1585"/>
      <c r="Q78" s="726"/>
      <c r="R78" s="632"/>
      <c r="S78" s="632"/>
    </row>
    <row r="79" spans="2:19" ht="52.5" customHeight="1" x14ac:dyDescent="0.2">
      <c r="B79" s="631"/>
      <c r="C79" s="633"/>
      <c r="D79" s="633"/>
      <c r="E79" s="631"/>
      <c r="F79" s="631"/>
      <c r="G79" s="631"/>
      <c r="H79" s="633"/>
      <c r="I79" s="633"/>
      <c r="J79" s="633"/>
      <c r="K79" s="2081"/>
      <c r="L79" s="2081"/>
      <c r="M79" s="2081"/>
      <c r="N79" s="1583"/>
      <c r="O79" s="1567"/>
      <c r="P79" s="1585"/>
      <c r="Q79" s="726"/>
      <c r="R79" s="632"/>
      <c r="S79" s="632"/>
    </row>
    <row r="80" spans="2:19" ht="52.5" customHeight="1" x14ac:dyDescent="0.2">
      <c r="B80" s="631"/>
      <c r="C80" s="633"/>
      <c r="D80" s="633"/>
      <c r="E80" s="631"/>
      <c r="F80" s="631"/>
      <c r="G80" s="631"/>
      <c r="H80" s="633"/>
      <c r="I80" s="633"/>
      <c r="J80" s="633"/>
      <c r="K80" s="2081"/>
      <c r="L80" s="2081"/>
      <c r="M80" s="2081"/>
      <c r="N80" s="1583"/>
      <c r="O80" s="1567"/>
      <c r="P80" s="1585"/>
      <c r="Q80" s="726"/>
      <c r="R80" s="632"/>
      <c r="S80" s="632"/>
    </row>
    <row r="81" spans="2:19" ht="52.5" customHeight="1" x14ac:dyDescent="0.2">
      <c r="B81" s="631"/>
      <c r="C81" s="633"/>
      <c r="D81" s="633"/>
      <c r="E81" s="631"/>
      <c r="F81" s="631"/>
      <c r="G81" s="631"/>
      <c r="H81" s="633"/>
      <c r="I81" s="633"/>
      <c r="J81" s="633"/>
      <c r="K81" s="2081"/>
      <c r="L81" s="2081"/>
      <c r="M81" s="2081"/>
      <c r="N81" s="1583"/>
      <c r="O81" s="1567"/>
      <c r="P81" s="1585"/>
      <c r="Q81" s="726"/>
      <c r="R81" s="632"/>
      <c r="S81" s="632"/>
    </row>
    <row r="82" spans="2:19" ht="52.5" customHeight="1" x14ac:dyDescent="0.2">
      <c r="B82" s="631"/>
      <c r="C82" s="633"/>
      <c r="D82" s="633"/>
      <c r="E82" s="631"/>
      <c r="F82" s="631"/>
      <c r="G82" s="631"/>
      <c r="H82" s="633"/>
      <c r="I82" s="633"/>
      <c r="J82" s="633"/>
      <c r="K82" s="2081"/>
      <c r="L82" s="2081"/>
      <c r="M82" s="2081"/>
      <c r="N82" s="1583"/>
      <c r="O82" s="1567"/>
      <c r="P82" s="1585"/>
      <c r="Q82" s="726"/>
      <c r="R82" s="632"/>
      <c r="S82" s="632"/>
    </row>
    <row r="83" spans="2:19" ht="52.5" customHeight="1" x14ac:dyDescent="0.2">
      <c r="B83" s="631"/>
      <c r="C83" s="633"/>
      <c r="D83" s="633"/>
      <c r="E83" s="631"/>
      <c r="F83" s="631"/>
      <c r="G83" s="631"/>
      <c r="H83" s="633"/>
      <c r="I83" s="633"/>
      <c r="J83" s="633"/>
      <c r="K83" s="2081"/>
      <c r="L83" s="2081"/>
      <c r="M83" s="2081"/>
      <c r="N83" s="1583"/>
      <c r="O83" s="1567"/>
      <c r="P83" s="1585"/>
      <c r="Q83" s="726"/>
      <c r="R83" s="632"/>
      <c r="S83" s="632"/>
    </row>
    <row r="84" spans="2:19" ht="52.5" customHeight="1" x14ac:dyDescent="0.2">
      <c r="B84" s="631"/>
      <c r="C84" s="633"/>
      <c r="D84" s="633"/>
      <c r="E84" s="631"/>
      <c r="F84" s="631"/>
      <c r="G84" s="631"/>
      <c r="H84" s="633"/>
      <c r="I84" s="633"/>
      <c r="J84" s="633"/>
      <c r="K84" s="2081"/>
      <c r="L84" s="2081"/>
      <c r="M84" s="2081"/>
      <c r="N84" s="1583"/>
      <c r="O84" s="1567"/>
      <c r="P84" s="1585"/>
      <c r="Q84" s="726"/>
      <c r="R84" s="632"/>
      <c r="S84" s="632"/>
    </row>
    <row r="85" spans="2:19" ht="52.5" customHeight="1" x14ac:dyDescent="0.2">
      <c r="B85" s="631"/>
      <c r="C85" s="633"/>
      <c r="D85" s="633"/>
      <c r="E85" s="631"/>
      <c r="F85" s="631"/>
      <c r="G85" s="631"/>
      <c r="H85" s="633"/>
      <c r="I85" s="633"/>
      <c r="J85" s="633"/>
      <c r="K85" s="2081"/>
      <c r="L85" s="2081"/>
      <c r="M85" s="2081"/>
      <c r="N85" s="1583"/>
      <c r="O85" s="1567"/>
      <c r="P85" s="1585"/>
      <c r="Q85" s="726"/>
      <c r="R85" s="632"/>
      <c r="S85" s="632"/>
    </row>
    <row r="86" spans="2:19" ht="52.5" customHeight="1" x14ac:dyDescent="0.2">
      <c r="B86" s="631"/>
      <c r="C86" s="633"/>
      <c r="D86" s="633"/>
      <c r="E86" s="631"/>
      <c r="F86" s="631"/>
      <c r="G86" s="631"/>
      <c r="H86" s="633"/>
      <c r="I86" s="633"/>
      <c r="J86" s="633"/>
      <c r="K86" s="2081"/>
      <c r="L86" s="2081"/>
      <c r="M86" s="2081"/>
      <c r="N86" s="1583"/>
      <c r="O86" s="1567"/>
      <c r="P86" s="1585"/>
      <c r="Q86" s="726"/>
      <c r="R86" s="632"/>
      <c r="S86" s="632"/>
    </row>
    <row r="87" spans="2:19" ht="52.5" customHeight="1" x14ac:dyDescent="0.2">
      <c r="B87" s="631"/>
      <c r="C87" s="633"/>
      <c r="D87" s="633"/>
      <c r="E87" s="631"/>
      <c r="F87" s="631"/>
      <c r="G87" s="631"/>
      <c r="H87" s="633"/>
      <c r="I87" s="633"/>
      <c r="J87" s="633"/>
      <c r="K87" s="2081"/>
      <c r="L87" s="2081"/>
      <c r="M87" s="2081"/>
      <c r="N87" s="1583"/>
      <c r="O87" s="1567"/>
      <c r="P87" s="1585"/>
      <c r="Q87" s="726"/>
      <c r="R87" s="632"/>
      <c r="S87" s="632"/>
    </row>
    <row r="88" spans="2:19" ht="52.5" customHeight="1" x14ac:dyDescent="0.2">
      <c r="B88" s="631"/>
      <c r="C88" s="633"/>
      <c r="D88" s="633"/>
      <c r="E88" s="631"/>
      <c r="F88" s="631"/>
      <c r="G88" s="631"/>
      <c r="H88" s="633"/>
      <c r="I88" s="633"/>
      <c r="J88" s="633"/>
      <c r="K88" s="2081"/>
      <c r="L88" s="2081"/>
      <c r="M88" s="2081"/>
      <c r="N88" s="1583"/>
      <c r="O88" s="1567"/>
      <c r="P88" s="1585"/>
      <c r="Q88" s="726"/>
      <c r="R88" s="632"/>
      <c r="S88" s="632"/>
    </row>
    <row r="89" spans="2:19" ht="52.5" customHeight="1" x14ac:dyDescent="0.2">
      <c r="B89" s="631"/>
      <c r="C89" s="633"/>
      <c r="D89" s="633"/>
      <c r="E89" s="631"/>
      <c r="F89" s="631"/>
      <c r="G89" s="631"/>
      <c r="H89" s="633"/>
      <c r="I89" s="633"/>
      <c r="J89" s="633"/>
      <c r="K89" s="2081"/>
      <c r="L89" s="2081"/>
      <c r="M89" s="2081"/>
      <c r="N89" s="1583"/>
      <c r="O89" s="1567"/>
      <c r="P89" s="1585"/>
      <c r="Q89" s="726"/>
      <c r="R89" s="632"/>
      <c r="S89" s="632"/>
    </row>
    <row r="90" spans="2:19" ht="52.5" customHeight="1" x14ac:dyDescent="0.2">
      <c r="B90" s="631"/>
      <c r="C90" s="633"/>
      <c r="D90" s="633"/>
      <c r="E90" s="631"/>
      <c r="F90" s="631"/>
      <c r="G90" s="631"/>
      <c r="H90" s="633"/>
      <c r="I90" s="633"/>
      <c r="J90" s="633"/>
      <c r="K90" s="2081"/>
      <c r="L90" s="2081"/>
      <c r="M90" s="2081"/>
      <c r="N90" s="1583"/>
      <c r="O90" s="1567"/>
      <c r="P90" s="1585"/>
      <c r="Q90" s="726"/>
      <c r="R90" s="632"/>
      <c r="S90" s="632"/>
    </row>
    <row r="91" spans="2:19" ht="52.5" customHeight="1" x14ac:dyDescent="0.2">
      <c r="B91" s="631"/>
      <c r="C91" s="633"/>
      <c r="D91" s="633"/>
      <c r="E91" s="631"/>
      <c r="F91" s="631"/>
      <c r="G91" s="631"/>
      <c r="H91" s="633"/>
      <c r="I91" s="633"/>
      <c r="J91" s="633"/>
      <c r="K91" s="2081"/>
      <c r="L91" s="2081"/>
      <c r="M91" s="2081"/>
      <c r="N91" s="1583"/>
      <c r="O91" s="1567"/>
      <c r="P91" s="1585"/>
      <c r="Q91" s="726"/>
      <c r="R91" s="632"/>
      <c r="S91" s="632"/>
    </row>
    <row r="92" spans="2:19" ht="52.5" customHeight="1" x14ac:dyDescent="0.2">
      <c r="B92" s="631"/>
      <c r="C92" s="633"/>
      <c r="D92" s="633"/>
      <c r="E92" s="631"/>
      <c r="F92" s="631"/>
      <c r="G92" s="631"/>
      <c r="H92" s="633"/>
      <c r="I92" s="633"/>
      <c r="J92" s="633"/>
      <c r="K92" s="2081"/>
      <c r="L92" s="2081"/>
      <c r="M92" s="2081"/>
      <c r="N92" s="1583"/>
      <c r="O92" s="1567"/>
      <c r="P92" s="1585"/>
      <c r="Q92" s="726"/>
      <c r="R92" s="632"/>
      <c r="S92" s="632"/>
    </row>
    <row r="93" spans="2:19" ht="52.5" customHeight="1" x14ac:dyDescent="0.2">
      <c r="B93" s="631"/>
      <c r="C93" s="633"/>
      <c r="D93" s="633"/>
      <c r="E93" s="631"/>
      <c r="F93" s="631"/>
      <c r="G93" s="631"/>
      <c r="H93" s="633"/>
      <c r="I93" s="633"/>
      <c r="J93" s="633"/>
      <c r="K93" s="2081"/>
      <c r="L93" s="2081"/>
      <c r="M93" s="2081"/>
      <c r="N93" s="1583"/>
      <c r="O93" s="1567"/>
      <c r="P93" s="1585"/>
      <c r="Q93" s="726"/>
      <c r="R93" s="632"/>
      <c r="S93" s="632"/>
    </row>
    <row r="94" spans="2:19" ht="52.5" customHeight="1" x14ac:dyDescent="0.2">
      <c r="B94" s="631"/>
      <c r="C94" s="633"/>
      <c r="D94" s="633"/>
      <c r="E94" s="631"/>
      <c r="F94" s="631"/>
      <c r="G94" s="631"/>
      <c r="H94" s="633"/>
      <c r="I94" s="633"/>
      <c r="J94" s="633"/>
      <c r="K94" s="2081"/>
      <c r="L94" s="2081"/>
      <c r="M94" s="2081"/>
      <c r="N94" s="1583"/>
      <c r="O94" s="1567"/>
      <c r="P94" s="1585"/>
      <c r="Q94" s="726"/>
      <c r="R94" s="632"/>
      <c r="S94" s="632"/>
    </row>
    <row r="95" spans="2:19" ht="52.5" customHeight="1" x14ac:dyDescent="0.2">
      <c r="B95" s="631"/>
      <c r="C95" s="633"/>
      <c r="D95" s="633"/>
      <c r="E95" s="631"/>
      <c r="F95" s="631"/>
      <c r="G95" s="631"/>
      <c r="H95" s="633"/>
      <c r="I95" s="633"/>
      <c r="J95" s="633"/>
      <c r="K95" s="2081"/>
      <c r="L95" s="2081"/>
      <c r="M95" s="2081"/>
      <c r="N95" s="1583"/>
      <c r="O95" s="1567"/>
      <c r="P95" s="1585"/>
      <c r="Q95" s="726"/>
      <c r="R95" s="632"/>
      <c r="S95" s="632"/>
    </row>
    <row r="96" spans="2:19" ht="52.5" customHeight="1" x14ac:dyDescent="0.2">
      <c r="B96" s="631"/>
      <c r="C96" s="633"/>
      <c r="D96" s="633"/>
      <c r="E96" s="631"/>
      <c r="F96" s="631"/>
      <c r="G96" s="631"/>
      <c r="H96" s="633"/>
      <c r="I96" s="633"/>
      <c r="J96" s="633"/>
      <c r="K96" s="2081"/>
      <c r="L96" s="2081"/>
      <c r="M96" s="2081"/>
      <c r="N96" s="1583"/>
      <c r="O96" s="1567"/>
      <c r="P96" s="1585"/>
      <c r="Q96" s="726"/>
      <c r="R96" s="632"/>
      <c r="S96" s="632"/>
    </row>
    <row r="97" spans="2:19" ht="52.5" customHeight="1" x14ac:dyDescent="0.2">
      <c r="B97" s="631"/>
      <c r="C97" s="633"/>
      <c r="D97" s="633"/>
      <c r="E97" s="631"/>
      <c r="F97" s="631"/>
      <c r="G97" s="631"/>
      <c r="H97" s="633"/>
      <c r="I97" s="633"/>
      <c r="J97" s="633"/>
      <c r="K97" s="2081"/>
      <c r="L97" s="2081"/>
      <c r="M97" s="2081"/>
      <c r="N97" s="1583"/>
      <c r="O97" s="1567"/>
      <c r="P97" s="1585"/>
      <c r="Q97" s="726"/>
      <c r="R97" s="632"/>
      <c r="S97" s="632"/>
    </row>
    <row r="98" spans="2:19" ht="52.5" customHeight="1" x14ac:dyDescent="0.2">
      <c r="B98" s="631"/>
      <c r="C98" s="633"/>
      <c r="D98" s="633"/>
      <c r="E98" s="631"/>
      <c r="F98" s="631"/>
      <c r="G98" s="631"/>
      <c r="H98" s="633"/>
      <c r="I98" s="633"/>
      <c r="J98" s="633"/>
      <c r="K98" s="2081"/>
      <c r="L98" s="2081"/>
      <c r="M98" s="2081"/>
      <c r="N98" s="1583"/>
      <c r="O98" s="1567"/>
      <c r="P98" s="1585"/>
      <c r="Q98" s="726"/>
      <c r="R98" s="632"/>
      <c r="S98" s="632"/>
    </row>
    <row r="99" spans="2:19" ht="52.5" customHeight="1" x14ac:dyDescent="0.2">
      <c r="B99" s="631"/>
      <c r="C99" s="633"/>
      <c r="D99" s="633"/>
      <c r="E99" s="631"/>
      <c r="F99" s="631"/>
      <c r="G99" s="631"/>
      <c r="H99" s="633"/>
      <c r="I99" s="633"/>
      <c r="J99" s="633"/>
      <c r="K99" s="2081"/>
      <c r="L99" s="2081"/>
      <c r="M99" s="2081"/>
      <c r="N99" s="1583"/>
      <c r="O99" s="1567"/>
      <c r="P99" s="1585"/>
      <c r="Q99" s="726"/>
      <c r="R99" s="632"/>
      <c r="S99" s="632"/>
    </row>
    <row r="100" spans="2:19" ht="52.5" customHeight="1" x14ac:dyDescent="0.2">
      <c r="B100" s="631"/>
      <c r="C100" s="633"/>
      <c r="D100" s="633"/>
      <c r="E100" s="631"/>
      <c r="F100" s="631"/>
      <c r="G100" s="631"/>
      <c r="H100" s="633"/>
      <c r="I100" s="633"/>
      <c r="J100" s="633"/>
      <c r="K100" s="2081"/>
      <c r="L100" s="2081"/>
      <c r="M100" s="2081"/>
      <c r="N100" s="1583"/>
      <c r="O100" s="1567"/>
      <c r="P100" s="1585"/>
      <c r="Q100" s="726"/>
      <c r="R100" s="632"/>
      <c r="S100" s="632"/>
    </row>
    <row r="101" spans="2:19" ht="52.5" customHeight="1" x14ac:dyDescent="0.2">
      <c r="B101" s="631"/>
      <c r="C101" s="633"/>
      <c r="D101" s="633"/>
      <c r="E101" s="631"/>
      <c r="F101" s="631"/>
      <c r="G101" s="631"/>
      <c r="H101" s="633"/>
      <c r="I101" s="633"/>
      <c r="J101" s="633"/>
      <c r="K101" s="2081"/>
      <c r="L101" s="2081"/>
      <c r="M101" s="2081"/>
      <c r="N101" s="1583"/>
      <c r="O101" s="1567"/>
      <c r="P101" s="1585"/>
      <c r="Q101" s="726"/>
      <c r="R101" s="632"/>
      <c r="S101" s="632"/>
    </row>
    <row r="102" spans="2:19" ht="52.5" customHeight="1" x14ac:dyDescent="0.2">
      <c r="B102" s="631"/>
      <c r="C102" s="633"/>
      <c r="D102" s="633"/>
      <c r="E102" s="631"/>
      <c r="F102" s="631"/>
      <c r="G102" s="631"/>
      <c r="H102" s="633"/>
      <c r="I102" s="633"/>
      <c r="J102" s="633"/>
      <c r="K102" s="2081"/>
      <c r="L102" s="2081"/>
      <c r="M102" s="2081"/>
      <c r="N102" s="1583"/>
      <c r="O102" s="1567"/>
      <c r="P102" s="1585"/>
      <c r="Q102" s="726"/>
      <c r="R102" s="632"/>
      <c r="S102" s="632"/>
    </row>
    <row r="103" spans="2:19" ht="52.5" customHeight="1" x14ac:dyDescent="0.2">
      <c r="B103" s="631"/>
      <c r="C103" s="633"/>
      <c r="D103" s="633"/>
      <c r="E103" s="631"/>
      <c r="F103" s="631"/>
      <c r="G103" s="631"/>
      <c r="H103" s="633"/>
      <c r="I103" s="633"/>
      <c r="J103" s="633"/>
      <c r="K103" s="2081"/>
      <c r="L103" s="2081"/>
      <c r="M103" s="2081"/>
      <c r="N103" s="1583"/>
      <c r="O103" s="1567"/>
      <c r="P103" s="1585"/>
      <c r="Q103" s="726"/>
      <c r="R103" s="632"/>
      <c r="S103" s="632"/>
    </row>
    <row r="104" spans="2:19" ht="52.5" customHeight="1" x14ac:dyDescent="0.2">
      <c r="B104" s="631"/>
      <c r="C104" s="633"/>
      <c r="D104" s="633"/>
      <c r="E104" s="631"/>
      <c r="F104" s="631"/>
      <c r="G104" s="631"/>
      <c r="H104" s="633"/>
      <c r="I104" s="633"/>
      <c r="J104" s="633"/>
      <c r="K104" s="2081"/>
      <c r="L104" s="2081"/>
      <c r="M104" s="2081"/>
      <c r="N104" s="1583"/>
      <c r="O104" s="1567"/>
      <c r="P104" s="1585"/>
      <c r="Q104" s="726"/>
      <c r="R104" s="632"/>
      <c r="S104" s="632"/>
    </row>
    <row r="105" spans="2:19" ht="52.5" customHeight="1" x14ac:dyDescent="0.2">
      <c r="B105" s="631"/>
      <c r="C105" s="633"/>
      <c r="D105" s="633"/>
      <c r="E105" s="631"/>
      <c r="F105" s="631"/>
      <c r="G105" s="631"/>
      <c r="H105" s="633"/>
      <c r="I105" s="633"/>
      <c r="J105" s="633"/>
      <c r="K105" s="2081"/>
      <c r="L105" s="2081"/>
      <c r="M105" s="2081"/>
      <c r="N105" s="1583"/>
      <c r="O105" s="1567"/>
      <c r="P105" s="1585"/>
      <c r="Q105" s="726"/>
      <c r="R105" s="632"/>
      <c r="S105" s="632"/>
    </row>
    <row r="106" spans="2:19" ht="52.5" customHeight="1" x14ac:dyDescent="0.2">
      <c r="B106" s="631"/>
      <c r="C106" s="633"/>
      <c r="D106" s="633"/>
      <c r="E106" s="631"/>
      <c r="F106" s="631"/>
      <c r="G106" s="631"/>
      <c r="H106" s="633"/>
      <c r="I106" s="633"/>
      <c r="J106" s="633"/>
      <c r="K106" s="2081"/>
      <c r="L106" s="2081"/>
      <c r="M106" s="2081"/>
      <c r="N106" s="1583"/>
      <c r="O106" s="1567"/>
      <c r="P106" s="1585"/>
      <c r="Q106" s="726"/>
      <c r="R106" s="632"/>
      <c r="S106" s="632"/>
    </row>
    <row r="107" spans="2:19" ht="52.5" customHeight="1" x14ac:dyDescent="0.2">
      <c r="B107" s="631"/>
      <c r="C107" s="633"/>
      <c r="D107" s="633"/>
      <c r="E107" s="631"/>
      <c r="F107" s="631"/>
      <c r="G107" s="631"/>
      <c r="H107" s="633"/>
      <c r="I107" s="633"/>
      <c r="J107" s="633"/>
      <c r="K107" s="2081"/>
      <c r="L107" s="2081"/>
      <c r="M107" s="2081"/>
      <c r="N107" s="1583"/>
      <c r="O107" s="1567"/>
      <c r="P107" s="1585"/>
      <c r="Q107" s="726"/>
      <c r="R107" s="632"/>
      <c r="S107" s="632"/>
    </row>
    <row r="108" spans="2:19" ht="52.5" customHeight="1" x14ac:dyDescent="0.2">
      <c r="B108" s="631"/>
      <c r="C108" s="633"/>
      <c r="D108" s="633"/>
      <c r="E108" s="631"/>
      <c r="F108" s="631"/>
      <c r="G108" s="631"/>
      <c r="H108" s="633"/>
      <c r="I108" s="633"/>
      <c r="J108" s="633"/>
      <c r="K108" s="2081"/>
      <c r="L108" s="2081"/>
      <c r="M108" s="2081"/>
      <c r="N108" s="1583"/>
      <c r="O108" s="1567"/>
      <c r="P108" s="1585"/>
      <c r="Q108" s="726"/>
      <c r="R108" s="632"/>
      <c r="S108" s="632"/>
    </row>
    <row r="109" spans="2:19" ht="52.5" customHeight="1" x14ac:dyDescent="0.2">
      <c r="B109" s="631"/>
      <c r="C109" s="633"/>
      <c r="D109" s="633"/>
      <c r="E109" s="631"/>
      <c r="F109" s="631"/>
      <c r="G109" s="631"/>
      <c r="H109" s="633"/>
      <c r="I109" s="633"/>
      <c r="J109" s="633"/>
      <c r="K109" s="2081"/>
      <c r="L109" s="2081"/>
      <c r="M109" s="2081"/>
      <c r="N109" s="1583"/>
      <c r="O109" s="1567"/>
      <c r="P109" s="1585"/>
      <c r="Q109" s="726"/>
      <c r="R109" s="632"/>
      <c r="S109" s="632"/>
    </row>
    <row r="110" spans="2:19" ht="52.5" customHeight="1" x14ac:dyDescent="0.2">
      <c r="B110" s="631"/>
      <c r="C110" s="633"/>
      <c r="D110" s="633"/>
      <c r="E110" s="631"/>
      <c r="F110" s="631"/>
      <c r="G110" s="631"/>
      <c r="H110" s="633"/>
      <c r="I110" s="633"/>
      <c r="J110" s="633"/>
      <c r="K110" s="2081"/>
      <c r="L110" s="2081"/>
      <c r="M110" s="2081"/>
      <c r="N110" s="1583"/>
      <c r="O110" s="1567"/>
      <c r="P110" s="1585"/>
      <c r="Q110" s="726"/>
      <c r="R110" s="632"/>
      <c r="S110" s="632"/>
    </row>
    <row r="111" spans="2:19" ht="52.5" customHeight="1" x14ac:dyDescent="0.2">
      <c r="B111" s="631"/>
      <c r="C111" s="633"/>
      <c r="D111" s="633"/>
      <c r="E111" s="631"/>
      <c r="F111" s="631"/>
      <c r="G111" s="631"/>
      <c r="H111" s="633"/>
      <c r="I111" s="633"/>
      <c r="J111" s="633"/>
      <c r="K111" s="2081"/>
      <c r="L111" s="2081"/>
      <c r="M111" s="2081"/>
      <c r="N111" s="1583"/>
      <c r="O111" s="1567"/>
      <c r="P111" s="1585"/>
      <c r="Q111" s="726"/>
      <c r="R111" s="632"/>
      <c r="S111" s="632"/>
    </row>
    <row r="112" spans="2:19" ht="52.5" customHeight="1" x14ac:dyDescent="0.2">
      <c r="B112" s="631"/>
      <c r="C112" s="633"/>
      <c r="D112" s="633"/>
      <c r="E112" s="631"/>
      <c r="F112" s="631"/>
      <c r="G112" s="631"/>
      <c r="H112" s="633"/>
      <c r="I112" s="633"/>
      <c r="J112" s="633"/>
      <c r="K112" s="2081"/>
      <c r="L112" s="2081"/>
      <c r="M112" s="2081"/>
      <c r="N112" s="1583"/>
      <c r="O112" s="1567"/>
      <c r="P112" s="1585"/>
      <c r="Q112" s="726"/>
      <c r="R112" s="632"/>
      <c r="S112" s="632"/>
    </row>
    <row r="113" spans="2:19" ht="52.5" customHeight="1" x14ac:dyDescent="0.2">
      <c r="B113" s="631"/>
      <c r="C113" s="633"/>
      <c r="D113" s="633"/>
      <c r="E113" s="631"/>
      <c r="F113" s="631"/>
      <c r="G113" s="631"/>
      <c r="H113" s="633"/>
      <c r="I113" s="633"/>
      <c r="J113" s="633"/>
      <c r="K113" s="2081"/>
      <c r="L113" s="2081"/>
      <c r="M113" s="2081"/>
      <c r="N113" s="1583"/>
      <c r="O113" s="1567"/>
      <c r="P113" s="1585"/>
      <c r="Q113" s="726"/>
      <c r="R113" s="632"/>
      <c r="S113" s="632"/>
    </row>
    <row r="114" spans="2:19" ht="52.5" customHeight="1" x14ac:dyDescent="0.2">
      <c r="B114" s="631"/>
      <c r="C114" s="633"/>
      <c r="D114" s="633"/>
      <c r="E114" s="631"/>
      <c r="F114" s="631"/>
      <c r="G114" s="631"/>
      <c r="H114" s="633"/>
      <c r="I114" s="633"/>
      <c r="J114" s="633"/>
      <c r="K114" s="2081"/>
      <c r="L114" s="2081"/>
      <c r="M114" s="2081"/>
      <c r="N114" s="1583"/>
      <c r="O114" s="1567"/>
      <c r="P114" s="1585"/>
      <c r="Q114" s="726"/>
      <c r="R114" s="632"/>
      <c r="S114" s="632"/>
    </row>
    <row r="115" spans="2:19" ht="52.5" customHeight="1" x14ac:dyDescent="0.2">
      <c r="B115" s="631"/>
      <c r="C115" s="633"/>
      <c r="D115" s="633"/>
      <c r="E115" s="631"/>
      <c r="F115" s="631"/>
      <c r="G115" s="631"/>
      <c r="H115" s="633"/>
      <c r="I115" s="633"/>
      <c r="J115" s="633"/>
      <c r="K115" s="2081"/>
      <c r="L115" s="2081"/>
      <c r="M115" s="2081"/>
      <c r="N115" s="1583"/>
      <c r="O115" s="1567"/>
      <c r="P115" s="1585"/>
      <c r="Q115" s="726"/>
      <c r="R115" s="632"/>
      <c r="S115" s="632"/>
    </row>
    <row r="116" spans="2:19" ht="52.5" customHeight="1" x14ac:dyDescent="0.2">
      <c r="B116" s="631"/>
      <c r="C116" s="633"/>
      <c r="D116" s="633"/>
      <c r="E116" s="631"/>
      <c r="F116" s="631"/>
      <c r="G116" s="631"/>
      <c r="H116" s="633"/>
      <c r="I116" s="633"/>
      <c r="J116" s="633"/>
      <c r="K116" s="2081"/>
      <c r="L116" s="2081"/>
      <c r="M116" s="2081"/>
      <c r="N116" s="1583"/>
      <c r="O116" s="1567"/>
      <c r="P116" s="1585"/>
      <c r="Q116" s="726"/>
      <c r="R116" s="632"/>
      <c r="S116" s="632"/>
    </row>
    <row r="117" spans="2:19" ht="52.5" customHeight="1" x14ac:dyDescent="0.2">
      <c r="B117" s="631"/>
      <c r="C117" s="633"/>
      <c r="D117" s="633"/>
      <c r="E117" s="631"/>
      <c r="F117" s="631"/>
      <c r="G117" s="631"/>
      <c r="H117" s="633"/>
      <c r="I117" s="633"/>
      <c r="J117" s="633"/>
      <c r="K117" s="2081"/>
      <c r="L117" s="2081"/>
      <c r="M117" s="2081"/>
      <c r="N117" s="1583"/>
      <c r="O117" s="1567"/>
      <c r="P117" s="1585"/>
      <c r="Q117" s="726"/>
      <c r="R117" s="632"/>
      <c r="S117" s="632"/>
    </row>
    <row r="118" spans="2:19" ht="52.5" customHeight="1" x14ac:dyDescent="0.2">
      <c r="B118" s="631"/>
      <c r="C118" s="633"/>
      <c r="D118" s="633"/>
      <c r="E118" s="631"/>
      <c r="F118" s="631"/>
      <c r="G118" s="631"/>
      <c r="H118" s="633"/>
      <c r="I118" s="633"/>
      <c r="J118" s="633"/>
      <c r="K118" s="2081"/>
      <c r="L118" s="2081"/>
      <c r="M118" s="2081"/>
      <c r="N118" s="1583"/>
      <c r="O118" s="1567"/>
      <c r="P118" s="1585"/>
      <c r="Q118" s="726"/>
      <c r="R118" s="632"/>
      <c r="S118" s="632"/>
    </row>
    <row r="119" spans="2:19" ht="52.5" customHeight="1" x14ac:dyDescent="0.2">
      <c r="B119" s="631"/>
      <c r="C119" s="633"/>
      <c r="D119" s="633"/>
      <c r="E119" s="631"/>
      <c r="F119" s="631"/>
      <c r="G119" s="631"/>
      <c r="H119" s="633"/>
      <c r="I119" s="633"/>
      <c r="J119" s="633"/>
      <c r="K119" s="2081"/>
      <c r="L119" s="2081"/>
      <c r="M119" s="2081"/>
      <c r="N119" s="1583"/>
      <c r="O119" s="1567"/>
      <c r="P119" s="1585"/>
      <c r="Q119" s="726"/>
      <c r="R119" s="632"/>
      <c r="S119" s="632"/>
    </row>
    <row r="120" spans="2:19" ht="52.5" customHeight="1" x14ac:dyDescent="0.2">
      <c r="B120" s="631"/>
      <c r="C120" s="633"/>
      <c r="D120" s="633"/>
      <c r="E120" s="631"/>
      <c r="F120" s="631"/>
      <c r="G120" s="631"/>
      <c r="H120" s="633"/>
      <c r="I120" s="633"/>
      <c r="J120" s="633"/>
      <c r="K120" s="2081"/>
      <c r="L120" s="2081"/>
      <c r="M120" s="2081"/>
      <c r="N120" s="1583"/>
      <c r="O120" s="1567"/>
      <c r="P120" s="1585"/>
      <c r="Q120" s="726"/>
      <c r="R120" s="632"/>
      <c r="S120" s="632"/>
    </row>
    <row r="121" spans="2:19" ht="52.5" customHeight="1" x14ac:dyDescent="0.2">
      <c r="B121" s="631"/>
      <c r="C121" s="633"/>
      <c r="D121" s="633"/>
      <c r="E121" s="631"/>
      <c r="F121" s="631"/>
      <c r="G121" s="631"/>
      <c r="H121" s="633"/>
      <c r="I121" s="633"/>
      <c r="J121" s="633"/>
      <c r="K121" s="2081"/>
      <c r="L121" s="2081"/>
      <c r="M121" s="2081"/>
      <c r="N121" s="1583"/>
      <c r="O121" s="1567"/>
      <c r="P121" s="1585"/>
      <c r="Q121" s="726"/>
      <c r="R121" s="632"/>
      <c r="S121" s="632"/>
    </row>
    <row r="122" spans="2:19" ht="52.5" customHeight="1" x14ac:dyDescent="0.2">
      <c r="B122" s="631"/>
      <c r="C122" s="633"/>
      <c r="D122" s="633"/>
      <c r="E122" s="631"/>
      <c r="F122" s="631"/>
      <c r="G122" s="631"/>
      <c r="H122" s="633"/>
      <c r="I122" s="633"/>
      <c r="J122" s="633"/>
      <c r="K122" s="2081"/>
      <c r="L122" s="2081"/>
      <c r="M122" s="2081"/>
      <c r="N122" s="1583"/>
      <c r="O122" s="1567"/>
      <c r="P122" s="1585"/>
      <c r="Q122" s="726"/>
      <c r="R122" s="632"/>
      <c r="S122" s="632"/>
    </row>
    <row r="123" spans="2:19" ht="52.5" customHeight="1" x14ac:dyDescent="0.2">
      <c r="B123" s="631"/>
      <c r="C123" s="633"/>
      <c r="D123" s="633"/>
      <c r="E123" s="631"/>
      <c r="F123" s="631"/>
      <c r="G123" s="631"/>
      <c r="H123" s="633"/>
      <c r="I123" s="633"/>
      <c r="J123" s="633"/>
      <c r="K123" s="2081"/>
      <c r="L123" s="2081"/>
      <c r="M123" s="2081"/>
      <c r="N123" s="1583"/>
      <c r="O123" s="1567"/>
      <c r="P123" s="1585"/>
      <c r="Q123" s="726"/>
      <c r="R123" s="632"/>
      <c r="S123" s="632"/>
    </row>
    <row r="124" spans="2:19" ht="52.5" customHeight="1" x14ac:dyDescent="0.2">
      <c r="B124" s="631"/>
      <c r="C124" s="633"/>
      <c r="D124" s="633"/>
      <c r="E124" s="631"/>
      <c r="F124" s="631"/>
      <c r="G124" s="631"/>
      <c r="H124" s="633"/>
      <c r="I124" s="633"/>
      <c r="J124" s="633"/>
      <c r="K124" s="2081"/>
      <c r="L124" s="2081"/>
      <c r="M124" s="2081"/>
      <c r="N124" s="1583"/>
      <c r="O124" s="1567"/>
      <c r="P124" s="1585"/>
      <c r="Q124" s="726"/>
      <c r="R124" s="632"/>
      <c r="S124" s="632"/>
    </row>
    <row r="125" spans="2:19" ht="52.5" customHeight="1" x14ac:dyDescent="0.2">
      <c r="B125" s="631"/>
      <c r="C125" s="633"/>
      <c r="D125" s="633"/>
      <c r="E125" s="631"/>
      <c r="F125" s="631"/>
      <c r="G125" s="631"/>
      <c r="H125" s="633"/>
      <c r="I125" s="633"/>
      <c r="J125" s="633"/>
      <c r="K125" s="2081"/>
      <c r="L125" s="2081"/>
      <c r="M125" s="2081"/>
      <c r="N125" s="1583"/>
      <c r="O125" s="1567"/>
      <c r="P125" s="1585"/>
      <c r="Q125" s="726"/>
      <c r="R125" s="632"/>
      <c r="S125" s="632"/>
    </row>
    <row r="126" spans="2:19" ht="52.5" customHeight="1" x14ac:dyDescent="0.2">
      <c r="B126" s="631"/>
      <c r="C126" s="633"/>
      <c r="D126" s="633"/>
      <c r="E126" s="631"/>
      <c r="F126" s="631"/>
      <c r="G126" s="631"/>
      <c r="H126" s="633"/>
      <c r="I126" s="633"/>
      <c r="J126" s="633"/>
      <c r="K126" s="2081"/>
      <c r="L126" s="2081"/>
      <c r="M126" s="2081"/>
      <c r="N126" s="1583"/>
      <c r="O126" s="1567"/>
      <c r="P126" s="1585"/>
      <c r="Q126" s="726"/>
      <c r="R126" s="632"/>
      <c r="S126" s="632"/>
    </row>
    <row r="127" spans="2:19" ht="52.5" customHeight="1" x14ac:dyDescent="0.2">
      <c r="B127" s="631"/>
      <c r="C127" s="633"/>
      <c r="D127" s="633"/>
      <c r="E127" s="631"/>
      <c r="F127" s="631"/>
      <c r="G127" s="631"/>
      <c r="H127" s="633"/>
      <c r="I127" s="633"/>
      <c r="J127" s="633"/>
      <c r="K127" s="2081"/>
      <c r="L127" s="2081"/>
      <c r="M127" s="2081"/>
      <c r="N127" s="1583"/>
      <c r="O127" s="1567"/>
      <c r="P127" s="1585"/>
      <c r="Q127" s="726"/>
      <c r="R127" s="632"/>
      <c r="S127" s="632"/>
    </row>
    <row r="128" spans="2:19" ht="52.5" customHeight="1" x14ac:dyDescent="0.2">
      <c r="B128" s="631"/>
      <c r="C128" s="633"/>
      <c r="D128" s="633"/>
      <c r="E128" s="631"/>
      <c r="F128" s="631"/>
      <c r="G128" s="631"/>
      <c r="H128" s="633"/>
      <c r="I128" s="633"/>
      <c r="J128" s="633"/>
      <c r="K128" s="2081"/>
      <c r="L128" s="2081"/>
      <c r="M128" s="2081"/>
      <c r="N128" s="1583"/>
      <c r="O128" s="1567"/>
      <c r="P128" s="1585"/>
      <c r="Q128" s="726"/>
      <c r="R128" s="632"/>
      <c r="S128" s="632"/>
    </row>
    <row r="129" spans="2:19" ht="52.5" customHeight="1" x14ac:dyDescent="0.2">
      <c r="B129" s="631"/>
      <c r="C129" s="633"/>
      <c r="D129" s="633"/>
      <c r="E129" s="631"/>
      <c r="F129" s="631"/>
      <c r="G129" s="631"/>
      <c r="H129" s="633"/>
      <c r="I129" s="633"/>
      <c r="J129" s="633"/>
      <c r="K129" s="2081"/>
      <c r="L129" s="2081"/>
      <c r="M129" s="2081"/>
      <c r="N129" s="1583"/>
      <c r="O129" s="1567"/>
      <c r="P129" s="1585"/>
      <c r="Q129" s="726"/>
      <c r="R129" s="632"/>
      <c r="S129" s="632"/>
    </row>
    <row r="130" spans="2:19" ht="52.5" customHeight="1" x14ac:dyDescent="0.2">
      <c r="B130" s="631"/>
      <c r="C130" s="633"/>
      <c r="D130" s="633"/>
      <c r="E130" s="631"/>
      <c r="F130" s="631"/>
      <c r="G130" s="631"/>
      <c r="H130" s="633"/>
      <c r="I130" s="633"/>
      <c r="J130" s="633"/>
      <c r="K130" s="2081"/>
      <c r="L130" s="2081"/>
      <c r="M130" s="2081"/>
      <c r="N130" s="1583"/>
      <c r="O130" s="1567"/>
      <c r="P130" s="1585"/>
      <c r="Q130" s="726"/>
      <c r="R130" s="632"/>
      <c r="S130" s="632"/>
    </row>
    <row r="131" spans="2:19" ht="52.5" customHeight="1" x14ac:dyDescent="0.2">
      <c r="B131" s="631"/>
      <c r="C131" s="633"/>
      <c r="D131" s="633"/>
      <c r="E131" s="631"/>
      <c r="F131" s="631"/>
      <c r="G131" s="631"/>
      <c r="H131" s="633"/>
      <c r="I131" s="633"/>
      <c r="J131" s="633"/>
      <c r="K131" s="2081"/>
      <c r="L131" s="2081"/>
      <c r="M131" s="2081"/>
      <c r="N131" s="1583"/>
      <c r="O131" s="1567"/>
      <c r="P131" s="1585"/>
      <c r="Q131" s="726"/>
      <c r="R131" s="632"/>
      <c r="S131" s="632"/>
    </row>
    <row r="132" spans="2:19" ht="52.5" customHeight="1" x14ac:dyDescent="0.2">
      <c r="B132" s="631"/>
      <c r="C132" s="633"/>
      <c r="D132" s="633"/>
      <c r="E132" s="631"/>
      <c r="F132" s="631"/>
      <c r="G132" s="631"/>
      <c r="H132" s="633"/>
      <c r="I132" s="633"/>
      <c r="J132" s="633"/>
      <c r="K132" s="2081"/>
      <c r="L132" s="2081"/>
      <c r="M132" s="2081"/>
      <c r="N132" s="1583"/>
      <c r="O132" s="1567"/>
      <c r="P132" s="1585"/>
      <c r="Q132" s="726"/>
      <c r="R132" s="632"/>
      <c r="S132" s="632"/>
    </row>
    <row r="133" spans="2:19" ht="52.5" customHeight="1" x14ac:dyDescent="0.2">
      <c r="B133" s="631"/>
      <c r="C133" s="633"/>
      <c r="D133" s="633"/>
      <c r="E133" s="631"/>
      <c r="F133" s="631"/>
      <c r="G133" s="631"/>
      <c r="H133" s="633"/>
      <c r="I133" s="633"/>
      <c r="J133" s="633"/>
      <c r="K133" s="2081"/>
      <c r="L133" s="2081"/>
      <c r="M133" s="2081"/>
      <c r="N133" s="1583"/>
      <c r="O133" s="1567"/>
      <c r="P133" s="1585"/>
      <c r="Q133" s="726"/>
      <c r="R133" s="632"/>
      <c r="S133" s="632"/>
    </row>
    <row r="134" spans="2:19" ht="52.5" customHeight="1" x14ac:dyDescent="0.2">
      <c r="B134" s="631"/>
      <c r="C134" s="633"/>
      <c r="D134" s="633"/>
      <c r="E134" s="631"/>
      <c r="F134" s="631"/>
      <c r="G134" s="631"/>
      <c r="H134" s="633"/>
      <c r="I134" s="633"/>
      <c r="J134" s="633"/>
      <c r="K134" s="2081"/>
      <c r="L134" s="2081"/>
      <c r="M134" s="2081"/>
      <c r="N134" s="1583"/>
      <c r="O134" s="1567"/>
      <c r="P134" s="1585"/>
      <c r="Q134" s="726"/>
      <c r="R134" s="632"/>
      <c r="S134" s="632"/>
    </row>
    <row r="135" spans="2:19" ht="52.5" customHeight="1" x14ac:dyDescent="0.2">
      <c r="B135" s="631"/>
      <c r="C135" s="633"/>
      <c r="D135" s="633"/>
      <c r="E135" s="631"/>
      <c r="F135" s="631"/>
      <c r="G135" s="631"/>
      <c r="H135" s="633"/>
      <c r="I135" s="633"/>
      <c r="J135" s="633"/>
      <c r="K135" s="2081"/>
      <c r="L135" s="2081"/>
      <c r="M135" s="2081"/>
      <c r="N135" s="1583"/>
      <c r="O135" s="1567"/>
      <c r="P135" s="1585"/>
      <c r="Q135" s="726"/>
      <c r="R135" s="632"/>
      <c r="S135" s="632"/>
    </row>
    <row r="136" spans="2:19" ht="52.5" customHeight="1" x14ac:dyDescent="0.2">
      <c r="B136" s="631"/>
      <c r="C136" s="633"/>
      <c r="D136" s="633"/>
      <c r="E136" s="631"/>
      <c r="F136" s="631"/>
      <c r="G136" s="631"/>
      <c r="H136" s="633"/>
      <c r="I136" s="633"/>
      <c r="J136" s="633"/>
      <c r="K136" s="2081"/>
      <c r="L136" s="2081"/>
      <c r="M136" s="2081"/>
      <c r="N136" s="1583"/>
      <c r="O136" s="1567"/>
      <c r="P136" s="1585"/>
      <c r="Q136" s="726"/>
      <c r="R136" s="632"/>
      <c r="S136" s="632"/>
    </row>
    <row r="137" spans="2:19" ht="52.5" customHeight="1" x14ac:dyDescent="0.2">
      <c r="B137" s="631"/>
      <c r="C137" s="633"/>
      <c r="D137" s="633"/>
      <c r="E137" s="631"/>
      <c r="F137" s="631"/>
      <c r="G137" s="631"/>
      <c r="H137" s="633"/>
      <c r="I137" s="633"/>
      <c r="J137" s="633"/>
      <c r="K137" s="2081"/>
      <c r="L137" s="2081"/>
      <c r="M137" s="2081"/>
      <c r="N137" s="1583"/>
      <c r="O137" s="1567"/>
      <c r="P137" s="1585"/>
      <c r="Q137" s="726"/>
      <c r="R137" s="632"/>
      <c r="S137" s="632"/>
    </row>
    <row r="138" spans="2:19" ht="52.5" customHeight="1" x14ac:dyDescent="0.2">
      <c r="B138" s="631"/>
      <c r="C138" s="633"/>
      <c r="D138" s="633"/>
      <c r="E138" s="631"/>
      <c r="F138" s="631"/>
      <c r="G138" s="631"/>
      <c r="H138" s="633"/>
      <c r="I138" s="633"/>
      <c r="J138" s="633"/>
      <c r="K138" s="2081"/>
      <c r="L138" s="2081"/>
      <c r="M138" s="2081"/>
      <c r="N138" s="1583"/>
      <c r="O138" s="1567"/>
      <c r="P138" s="1585"/>
      <c r="Q138" s="726"/>
      <c r="R138" s="632"/>
      <c r="S138" s="632"/>
    </row>
    <row r="139" spans="2:19" ht="52.5" customHeight="1" x14ac:dyDescent="0.2">
      <c r="B139" s="631"/>
      <c r="C139" s="633"/>
      <c r="D139" s="633"/>
      <c r="E139" s="631"/>
      <c r="F139" s="631"/>
      <c r="G139" s="631"/>
      <c r="H139" s="633"/>
      <c r="I139" s="633"/>
      <c r="J139" s="633"/>
      <c r="K139" s="2081"/>
      <c r="L139" s="2081"/>
      <c r="M139" s="2081"/>
      <c r="N139" s="1583"/>
      <c r="O139" s="1567"/>
      <c r="P139" s="1585"/>
      <c r="Q139" s="726"/>
      <c r="R139" s="632"/>
      <c r="S139" s="632"/>
    </row>
    <row r="140" spans="2:19" ht="52.5" customHeight="1" x14ac:dyDescent="0.2">
      <c r="B140" s="631"/>
      <c r="C140" s="633"/>
      <c r="D140" s="633"/>
      <c r="E140" s="631"/>
      <c r="F140" s="631"/>
      <c r="G140" s="631"/>
      <c r="H140" s="633"/>
      <c r="I140" s="633"/>
      <c r="J140" s="633"/>
      <c r="K140" s="2081"/>
      <c r="L140" s="2081"/>
      <c r="M140" s="2081"/>
      <c r="N140" s="1583"/>
      <c r="O140" s="1567"/>
      <c r="P140" s="1585"/>
      <c r="Q140" s="726"/>
      <c r="R140" s="632"/>
      <c r="S140" s="632"/>
    </row>
    <row r="141" spans="2:19" ht="52.5" customHeight="1" x14ac:dyDescent="0.2">
      <c r="B141" s="631"/>
      <c r="C141" s="633"/>
      <c r="D141" s="633"/>
      <c r="E141" s="631"/>
      <c r="F141" s="631"/>
      <c r="G141" s="631"/>
      <c r="H141" s="633"/>
      <c r="I141" s="633"/>
      <c r="J141" s="633"/>
      <c r="K141" s="2081"/>
      <c r="L141" s="2081"/>
      <c r="M141" s="2081"/>
      <c r="N141" s="1583"/>
      <c r="O141" s="1567"/>
      <c r="P141" s="1585"/>
      <c r="Q141" s="726"/>
      <c r="R141" s="632"/>
      <c r="S141" s="632"/>
    </row>
    <row r="142" spans="2:19" ht="52.5" customHeight="1" x14ac:dyDescent="0.2">
      <c r="B142" s="631"/>
      <c r="C142" s="633"/>
      <c r="D142" s="633"/>
      <c r="E142" s="631"/>
      <c r="F142" s="631"/>
      <c r="G142" s="631"/>
      <c r="H142" s="633"/>
      <c r="I142" s="633"/>
      <c r="J142" s="633"/>
      <c r="K142" s="2081"/>
      <c r="L142" s="2081"/>
      <c r="M142" s="2081"/>
      <c r="N142" s="1583"/>
      <c r="O142" s="1567"/>
      <c r="P142" s="1585"/>
      <c r="Q142" s="726"/>
      <c r="R142" s="632"/>
      <c r="S142" s="632"/>
    </row>
    <row r="143" spans="2:19" ht="52.5" customHeight="1" x14ac:dyDescent="0.2">
      <c r="B143" s="631"/>
      <c r="C143" s="633"/>
      <c r="D143" s="633"/>
      <c r="E143" s="631"/>
      <c r="F143" s="631"/>
      <c r="G143" s="631"/>
      <c r="H143" s="633"/>
      <c r="I143" s="633"/>
      <c r="J143" s="633"/>
      <c r="K143" s="2081"/>
      <c r="L143" s="2081"/>
      <c r="M143" s="2081"/>
      <c r="N143" s="1583"/>
      <c r="O143" s="1567"/>
      <c r="P143" s="1585"/>
      <c r="Q143" s="726"/>
      <c r="R143" s="632"/>
      <c r="S143" s="632"/>
    </row>
    <row r="144" spans="2:19" ht="52.5" customHeight="1" x14ac:dyDescent="0.2">
      <c r="B144" s="631"/>
      <c r="C144" s="633"/>
      <c r="D144" s="633"/>
      <c r="E144" s="631"/>
      <c r="F144" s="631"/>
      <c r="G144" s="631"/>
      <c r="H144" s="633"/>
      <c r="I144" s="633"/>
      <c r="J144" s="633"/>
      <c r="K144" s="2081"/>
      <c r="L144" s="2081"/>
      <c r="M144" s="2081"/>
      <c r="N144" s="1583"/>
      <c r="O144" s="1567"/>
      <c r="P144" s="1585"/>
      <c r="Q144" s="726"/>
      <c r="R144" s="632"/>
      <c r="S144" s="632"/>
    </row>
    <row r="145" spans="2:19" ht="52.5" customHeight="1" x14ac:dyDescent="0.2">
      <c r="B145" s="631"/>
      <c r="C145" s="633"/>
      <c r="D145" s="633"/>
      <c r="E145" s="631"/>
      <c r="F145" s="631"/>
      <c r="G145" s="631"/>
      <c r="H145" s="633"/>
      <c r="I145" s="633"/>
      <c r="J145" s="633"/>
      <c r="K145" s="2081"/>
      <c r="L145" s="2081"/>
      <c r="M145" s="2081"/>
      <c r="N145" s="1583"/>
      <c r="O145" s="1567"/>
      <c r="P145" s="1585"/>
      <c r="Q145" s="726"/>
      <c r="R145" s="632"/>
      <c r="S145" s="632"/>
    </row>
    <row r="146" spans="2:19" ht="52.5" customHeight="1" x14ac:dyDescent="0.2">
      <c r="B146" s="631"/>
      <c r="C146" s="633"/>
      <c r="D146" s="633"/>
      <c r="E146" s="631"/>
      <c r="F146" s="631"/>
      <c r="G146" s="631"/>
      <c r="H146" s="633"/>
      <c r="I146" s="633"/>
      <c r="J146" s="633"/>
      <c r="K146" s="2081"/>
      <c r="L146" s="2081"/>
      <c r="M146" s="2081"/>
      <c r="N146" s="1583"/>
      <c r="O146" s="1567"/>
      <c r="P146" s="1585"/>
      <c r="Q146" s="726"/>
      <c r="R146" s="632"/>
      <c r="S146" s="632"/>
    </row>
    <row r="147" spans="2:19" ht="52.5" customHeight="1" x14ac:dyDescent="0.2">
      <c r="B147" s="631"/>
      <c r="C147" s="633"/>
      <c r="D147" s="633"/>
      <c r="E147" s="631"/>
      <c r="F147" s="631"/>
      <c r="G147" s="631"/>
      <c r="H147" s="633"/>
      <c r="I147" s="633"/>
      <c r="J147" s="633"/>
      <c r="K147" s="2081"/>
      <c r="L147" s="2081"/>
      <c r="M147" s="2081"/>
      <c r="N147" s="1583"/>
      <c r="O147" s="1567"/>
      <c r="P147" s="1585"/>
      <c r="Q147" s="726"/>
      <c r="R147" s="632"/>
      <c r="S147" s="632"/>
    </row>
    <row r="148" spans="2:19" ht="52.5" customHeight="1" x14ac:dyDescent="0.2">
      <c r="B148" s="631"/>
      <c r="C148" s="633"/>
      <c r="D148" s="633"/>
      <c r="E148" s="631"/>
      <c r="F148" s="631"/>
      <c r="G148" s="631"/>
      <c r="H148" s="633"/>
      <c r="I148" s="633"/>
      <c r="J148" s="633"/>
      <c r="K148" s="2081"/>
      <c r="L148" s="2081"/>
      <c r="M148" s="2081"/>
      <c r="N148" s="1583"/>
      <c r="O148" s="1567"/>
      <c r="P148" s="1585"/>
      <c r="Q148" s="726"/>
      <c r="R148" s="632"/>
      <c r="S148" s="632"/>
    </row>
    <row r="149" spans="2:19" ht="52.5" customHeight="1" x14ac:dyDescent="0.2">
      <c r="B149" s="631"/>
      <c r="C149" s="633"/>
      <c r="D149" s="633"/>
      <c r="E149" s="631"/>
      <c r="F149" s="631"/>
      <c r="G149" s="631"/>
      <c r="H149" s="633"/>
      <c r="I149" s="633"/>
      <c r="J149" s="633"/>
      <c r="K149" s="2081"/>
      <c r="L149" s="2081"/>
      <c r="M149" s="2081"/>
      <c r="N149" s="1583"/>
      <c r="O149" s="1567"/>
      <c r="P149" s="1585"/>
      <c r="Q149" s="726"/>
      <c r="R149" s="632"/>
      <c r="S149" s="632"/>
    </row>
    <row r="150" spans="2:19" ht="52.5" customHeight="1" x14ac:dyDescent="0.2">
      <c r="B150" s="631"/>
      <c r="C150" s="633"/>
      <c r="D150" s="633"/>
      <c r="E150" s="631"/>
      <c r="F150" s="631"/>
      <c r="G150" s="631"/>
      <c r="H150" s="633"/>
      <c r="I150" s="633"/>
      <c r="J150" s="633"/>
      <c r="K150" s="2081"/>
      <c r="L150" s="2081"/>
      <c r="M150" s="2081"/>
      <c r="N150" s="1583"/>
      <c r="O150" s="1567"/>
      <c r="P150" s="1585"/>
      <c r="Q150" s="726"/>
      <c r="R150" s="632"/>
      <c r="S150" s="632"/>
    </row>
    <row r="151" spans="2:19" ht="52.5" customHeight="1" x14ac:dyDescent="0.2">
      <c r="B151" s="631"/>
      <c r="C151" s="633"/>
      <c r="D151" s="633"/>
      <c r="E151" s="631"/>
      <c r="F151" s="631"/>
      <c r="G151" s="631"/>
      <c r="H151" s="633"/>
      <c r="I151" s="633"/>
      <c r="J151" s="633"/>
      <c r="K151" s="2081"/>
      <c r="L151" s="2081"/>
      <c r="M151" s="2081"/>
      <c r="N151" s="1583"/>
      <c r="O151" s="1567"/>
      <c r="P151" s="1585"/>
      <c r="Q151" s="726"/>
      <c r="R151" s="632"/>
      <c r="S151" s="632"/>
    </row>
    <row r="152" spans="2:19" ht="52.5" customHeight="1" x14ac:dyDescent="0.2">
      <c r="B152" s="631"/>
      <c r="C152" s="633"/>
      <c r="D152" s="633"/>
      <c r="E152" s="631"/>
      <c r="F152" s="631"/>
      <c r="G152" s="631"/>
      <c r="H152" s="633"/>
      <c r="I152" s="633"/>
      <c r="J152" s="633"/>
      <c r="K152" s="2081"/>
      <c r="L152" s="2081"/>
      <c r="M152" s="2081"/>
      <c r="N152" s="1583"/>
      <c r="O152" s="1567"/>
      <c r="P152" s="1585"/>
      <c r="Q152" s="726"/>
      <c r="R152" s="632"/>
      <c r="S152" s="632"/>
    </row>
    <row r="153" spans="2:19" ht="52.5" customHeight="1" x14ac:dyDescent="0.2">
      <c r="B153" s="631"/>
      <c r="C153" s="633"/>
      <c r="D153" s="633"/>
      <c r="E153" s="631"/>
      <c r="F153" s="631"/>
      <c r="G153" s="631"/>
      <c r="H153" s="633"/>
      <c r="I153" s="633"/>
      <c r="J153" s="633"/>
      <c r="K153" s="2081"/>
      <c r="L153" s="2081"/>
      <c r="M153" s="2081"/>
      <c r="N153" s="1583"/>
      <c r="O153" s="1567"/>
      <c r="P153" s="1585"/>
      <c r="Q153" s="726"/>
      <c r="R153" s="632"/>
      <c r="S153" s="632"/>
    </row>
    <row r="154" spans="2:19" ht="52.5" customHeight="1" x14ac:dyDescent="0.2">
      <c r="B154" s="631"/>
      <c r="C154" s="633"/>
      <c r="D154" s="633"/>
      <c r="E154" s="631"/>
      <c r="F154" s="631"/>
      <c r="G154" s="631"/>
      <c r="H154" s="633"/>
      <c r="I154" s="633"/>
      <c r="J154" s="633"/>
      <c r="K154" s="2081"/>
      <c r="L154" s="2081"/>
      <c r="M154" s="2081"/>
      <c r="N154" s="1583"/>
      <c r="O154" s="1567"/>
      <c r="P154" s="1585"/>
      <c r="Q154" s="726"/>
      <c r="R154" s="632"/>
      <c r="S154" s="632"/>
    </row>
    <row r="155" spans="2:19" ht="52.5" customHeight="1" x14ac:dyDescent="0.2">
      <c r="B155" s="631"/>
      <c r="C155" s="633"/>
      <c r="D155" s="633"/>
      <c r="E155" s="631"/>
      <c r="F155" s="631"/>
      <c r="G155" s="631"/>
      <c r="H155" s="633"/>
      <c r="I155" s="633"/>
      <c r="J155" s="633"/>
      <c r="K155" s="2081"/>
      <c r="L155" s="2081"/>
      <c r="M155" s="2081"/>
      <c r="N155" s="1583"/>
      <c r="O155" s="1567"/>
      <c r="P155" s="1585"/>
      <c r="Q155" s="726"/>
      <c r="R155" s="632"/>
      <c r="S155" s="632"/>
    </row>
    <row r="156" spans="2:19" ht="52.5" customHeight="1" x14ac:dyDescent="0.2">
      <c r="B156" s="631"/>
      <c r="C156" s="633"/>
      <c r="D156" s="633"/>
      <c r="E156" s="631"/>
      <c r="F156" s="631"/>
      <c r="G156" s="631"/>
      <c r="H156" s="633"/>
      <c r="I156" s="633"/>
      <c r="J156" s="633"/>
      <c r="K156" s="2081"/>
      <c r="L156" s="2081"/>
      <c r="M156" s="2081"/>
      <c r="N156" s="1583"/>
      <c r="O156" s="1567"/>
      <c r="P156" s="1585"/>
      <c r="Q156" s="726"/>
      <c r="R156" s="632"/>
      <c r="S156" s="632"/>
    </row>
    <row r="157" spans="2:19" ht="52.5" customHeight="1" x14ac:dyDescent="0.2">
      <c r="B157" s="631"/>
      <c r="C157" s="633"/>
      <c r="D157" s="633"/>
      <c r="E157" s="631"/>
      <c r="F157" s="631"/>
      <c r="G157" s="631"/>
      <c r="H157" s="633"/>
      <c r="I157" s="633"/>
      <c r="J157" s="633"/>
      <c r="K157" s="2081"/>
      <c r="L157" s="2081"/>
      <c r="M157" s="2081"/>
      <c r="N157" s="1583"/>
      <c r="O157" s="1567"/>
      <c r="P157" s="1585"/>
      <c r="Q157" s="726"/>
      <c r="R157" s="632"/>
      <c r="S157" s="632"/>
    </row>
    <row r="158" spans="2:19" ht="52.5" customHeight="1" x14ac:dyDescent="0.2">
      <c r="B158" s="631"/>
      <c r="C158" s="633"/>
      <c r="D158" s="633"/>
      <c r="E158" s="631"/>
      <c r="F158" s="631"/>
      <c r="G158" s="631"/>
      <c r="H158" s="633"/>
      <c r="I158" s="633"/>
      <c r="J158" s="633"/>
      <c r="K158" s="2081"/>
      <c r="L158" s="2081"/>
      <c r="M158" s="2081"/>
      <c r="N158" s="1583"/>
      <c r="O158" s="1567"/>
      <c r="P158" s="1585"/>
      <c r="Q158" s="726"/>
      <c r="R158" s="632"/>
      <c r="S158" s="632"/>
    </row>
    <row r="159" spans="2:19" ht="52.5" customHeight="1" x14ac:dyDescent="0.2">
      <c r="B159" s="631"/>
      <c r="C159" s="633"/>
      <c r="D159" s="633"/>
      <c r="E159" s="631"/>
      <c r="F159" s="631"/>
      <c r="G159" s="631"/>
      <c r="H159" s="633"/>
      <c r="I159" s="633"/>
      <c r="J159" s="633"/>
      <c r="K159" s="2081"/>
      <c r="L159" s="2081"/>
      <c r="M159" s="2081"/>
      <c r="N159" s="1583"/>
      <c r="O159" s="1567"/>
      <c r="P159" s="1585"/>
      <c r="Q159" s="726"/>
      <c r="R159" s="632"/>
      <c r="S159" s="632"/>
    </row>
    <row r="160" spans="2:19" ht="52.5" customHeight="1" x14ac:dyDescent="0.2">
      <c r="B160" s="631"/>
      <c r="C160" s="633"/>
      <c r="D160" s="633"/>
      <c r="E160" s="631"/>
      <c r="F160" s="631"/>
      <c r="G160" s="631"/>
      <c r="H160" s="633"/>
      <c r="I160" s="633"/>
      <c r="J160" s="633"/>
      <c r="K160" s="2081"/>
      <c r="L160" s="2081"/>
      <c r="M160" s="2081"/>
      <c r="N160" s="1583"/>
      <c r="O160" s="1567"/>
      <c r="P160" s="1585"/>
      <c r="Q160" s="726"/>
      <c r="R160" s="632"/>
      <c r="S160" s="632"/>
    </row>
    <row r="161" spans="2:19" ht="52.5" customHeight="1" x14ac:dyDescent="0.2">
      <c r="B161" s="631"/>
      <c r="C161" s="633"/>
      <c r="D161" s="633"/>
      <c r="E161" s="631"/>
      <c r="F161" s="631"/>
      <c r="G161" s="631"/>
      <c r="H161" s="633"/>
      <c r="I161" s="633"/>
      <c r="J161" s="633"/>
      <c r="K161" s="2081"/>
      <c r="L161" s="2081"/>
      <c r="M161" s="2081"/>
      <c r="N161" s="1583"/>
      <c r="O161" s="1567"/>
      <c r="P161" s="1585"/>
      <c r="Q161" s="726"/>
      <c r="R161" s="632"/>
      <c r="S161" s="632"/>
    </row>
    <row r="162" spans="2:19" ht="52.5" customHeight="1" x14ac:dyDescent="0.2">
      <c r="B162" s="631"/>
      <c r="C162" s="633"/>
      <c r="D162" s="633"/>
      <c r="E162" s="631"/>
      <c r="F162" s="631"/>
      <c r="G162" s="631"/>
      <c r="H162" s="633"/>
      <c r="I162" s="633"/>
      <c r="J162" s="633"/>
      <c r="K162" s="2081"/>
      <c r="L162" s="2081"/>
      <c r="M162" s="2081"/>
      <c r="N162" s="1583"/>
      <c r="O162" s="1567"/>
      <c r="P162" s="1585"/>
      <c r="Q162" s="726"/>
      <c r="R162" s="632"/>
      <c r="S162" s="632"/>
    </row>
    <row r="163" spans="2:19" ht="52.5" customHeight="1" x14ac:dyDescent="0.2">
      <c r="B163" s="631"/>
      <c r="C163" s="633"/>
      <c r="D163" s="633"/>
      <c r="E163" s="631"/>
      <c r="F163" s="631"/>
      <c r="G163" s="631"/>
      <c r="H163" s="633"/>
      <c r="I163" s="633"/>
      <c r="J163" s="633"/>
      <c r="K163" s="2081"/>
      <c r="L163" s="2081"/>
      <c r="M163" s="2081"/>
      <c r="N163" s="1583"/>
      <c r="O163" s="1567"/>
      <c r="P163" s="1585"/>
      <c r="Q163" s="726"/>
      <c r="R163" s="632"/>
      <c r="S163" s="632"/>
    </row>
    <row r="164" spans="2:19" ht="52.5" customHeight="1" x14ac:dyDescent="0.2">
      <c r="B164" s="631"/>
      <c r="C164" s="633"/>
      <c r="D164" s="633"/>
      <c r="E164" s="631"/>
      <c r="F164" s="631"/>
      <c r="G164" s="631"/>
      <c r="H164" s="633"/>
      <c r="I164" s="633"/>
      <c r="J164" s="633"/>
      <c r="K164" s="2081"/>
      <c r="L164" s="2081"/>
      <c r="M164" s="2081"/>
      <c r="N164" s="1583"/>
      <c r="O164" s="1567"/>
      <c r="P164" s="1585"/>
      <c r="Q164" s="726"/>
      <c r="R164" s="632"/>
      <c r="S164" s="632"/>
    </row>
    <row r="165" spans="2:19" ht="52.5" customHeight="1" x14ac:dyDescent="0.2">
      <c r="B165" s="631"/>
      <c r="C165" s="633"/>
      <c r="D165" s="633"/>
      <c r="E165" s="631"/>
      <c r="F165" s="631"/>
      <c r="G165" s="631"/>
      <c r="H165" s="633"/>
      <c r="I165" s="633"/>
      <c r="J165" s="633"/>
      <c r="K165" s="2081"/>
      <c r="L165" s="2081"/>
      <c r="M165" s="2081"/>
      <c r="N165" s="1583"/>
      <c r="O165" s="1567"/>
      <c r="P165" s="1585"/>
      <c r="Q165" s="726"/>
      <c r="R165" s="632"/>
      <c r="S165" s="632"/>
    </row>
    <row r="166" spans="2:19" ht="52.5" customHeight="1" x14ac:dyDescent="0.2">
      <c r="B166" s="631"/>
      <c r="C166" s="633"/>
      <c r="D166" s="633"/>
      <c r="E166" s="631"/>
      <c r="F166" s="631"/>
      <c r="G166" s="631"/>
      <c r="H166" s="633"/>
      <c r="I166" s="633"/>
      <c r="J166" s="633"/>
      <c r="K166" s="2081"/>
      <c r="L166" s="2081"/>
      <c r="M166" s="2081"/>
      <c r="N166" s="1583"/>
      <c r="O166" s="1567"/>
      <c r="P166" s="1585"/>
      <c r="Q166" s="726"/>
      <c r="R166" s="632"/>
      <c r="S166" s="632"/>
    </row>
    <row r="167" spans="2:19" ht="52.5" customHeight="1" x14ac:dyDescent="0.2">
      <c r="B167" s="631"/>
      <c r="C167" s="633"/>
      <c r="D167" s="633"/>
      <c r="E167" s="631"/>
      <c r="F167" s="631"/>
      <c r="G167" s="631"/>
      <c r="H167" s="633"/>
      <c r="I167" s="633"/>
      <c r="J167" s="633"/>
      <c r="K167" s="2081"/>
      <c r="L167" s="2081"/>
      <c r="M167" s="2081"/>
      <c r="N167" s="1583"/>
      <c r="O167" s="1567"/>
      <c r="P167" s="1585"/>
      <c r="Q167" s="726"/>
      <c r="R167" s="632"/>
      <c r="S167" s="632"/>
    </row>
    <row r="168" spans="2:19" ht="52.5" customHeight="1" x14ac:dyDescent="0.2">
      <c r="B168" s="631"/>
      <c r="C168" s="633"/>
      <c r="D168" s="633"/>
      <c r="E168" s="631"/>
      <c r="F168" s="631"/>
      <c r="G168" s="631"/>
      <c r="H168" s="633"/>
      <c r="I168" s="633"/>
      <c r="J168" s="633"/>
      <c r="K168" s="2081"/>
      <c r="L168" s="2081"/>
      <c r="M168" s="2081"/>
      <c r="N168" s="1583"/>
      <c r="O168" s="1567"/>
      <c r="P168" s="1585"/>
      <c r="Q168" s="726"/>
      <c r="R168" s="632"/>
      <c r="S168" s="632"/>
    </row>
    <row r="169" spans="2:19" ht="52.5" customHeight="1" x14ac:dyDescent="0.2">
      <c r="B169" s="631"/>
      <c r="C169" s="633"/>
      <c r="D169" s="633"/>
      <c r="E169" s="631"/>
      <c r="F169" s="631"/>
      <c r="G169" s="631"/>
      <c r="H169" s="633"/>
      <c r="I169" s="633"/>
      <c r="J169" s="633"/>
      <c r="K169" s="2081"/>
      <c r="L169" s="2081"/>
      <c r="M169" s="2081"/>
      <c r="N169" s="1583"/>
      <c r="O169" s="1567"/>
      <c r="P169" s="1585"/>
      <c r="Q169" s="726"/>
      <c r="R169" s="632"/>
      <c r="S169" s="632"/>
    </row>
    <row r="170" spans="2:19" ht="52.5" customHeight="1" x14ac:dyDescent="0.2">
      <c r="B170" s="631"/>
      <c r="C170" s="633"/>
      <c r="D170" s="633"/>
      <c r="E170" s="631"/>
      <c r="F170" s="631"/>
      <c r="G170" s="631"/>
      <c r="H170" s="633"/>
      <c r="I170" s="633"/>
      <c r="J170" s="633"/>
      <c r="K170" s="2081"/>
      <c r="L170" s="2081"/>
      <c r="M170" s="2081"/>
      <c r="N170" s="1583"/>
      <c r="O170" s="1567"/>
      <c r="P170" s="1585"/>
      <c r="Q170" s="726"/>
      <c r="R170" s="632"/>
      <c r="S170" s="632"/>
    </row>
    <row r="171" spans="2:19" ht="52.5" customHeight="1" x14ac:dyDescent="0.2">
      <c r="B171" s="631"/>
      <c r="C171" s="633"/>
      <c r="D171" s="633"/>
      <c r="E171" s="631"/>
      <c r="F171" s="631"/>
      <c r="G171" s="631"/>
      <c r="H171" s="633"/>
      <c r="I171" s="633"/>
      <c r="J171" s="633"/>
      <c r="K171" s="2081"/>
      <c r="L171" s="2081"/>
      <c r="M171" s="2081"/>
      <c r="N171" s="1583"/>
      <c r="O171" s="1567"/>
      <c r="P171" s="1585"/>
      <c r="Q171" s="726"/>
      <c r="R171" s="632"/>
      <c r="S171" s="632"/>
    </row>
    <row r="172" spans="2:19" ht="52.5" customHeight="1" x14ac:dyDescent="0.2">
      <c r="B172" s="631"/>
      <c r="C172" s="633"/>
      <c r="D172" s="633"/>
      <c r="E172" s="631"/>
      <c r="F172" s="631"/>
      <c r="G172" s="631"/>
      <c r="H172" s="633"/>
      <c r="I172" s="633"/>
      <c r="J172" s="633"/>
      <c r="K172" s="2081"/>
      <c r="L172" s="2081"/>
      <c r="M172" s="2081"/>
      <c r="N172" s="1583"/>
      <c r="O172" s="1567"/>
      <c r="P172" s="1585"/>
      <c r="Q172" s="726"/>
      <c r="R172" s="632"/>
      <c r="S172" s="632"/>
    </row>
    <row r="173" spans="2:19" ht="52.5" customHeight="1" x14ac:dyDescent="0.2">
      <c r="B173" s="631"/>
      <c r="C173" s="633"/>
      <c r="D173" s="633"/>
      <c r="E173" s="631"/>
      <c r="F173" s="631"/>
      <c r="G173" s="631"/>
      <c r="H173" s="633"/>
      <c r="I173" s="633"/>
      <c r="J173" s="633"/>
      <c r="K173" s="2081"/>
      <c r="L173" s="2081"/>
      <c r="M173" s="2081"/>
      <c r="N173" s="1583"/>
      <c r="O173" s="1567"/>
      <c r="P173" s="1585"/>
      <c r="Q173" s="726"/>
      <c r="R173" s="632"/>
      <c r="S173" s="632"/>
    </row>
    <row r="174" spans="2:19" ht="52.5" customHeight="1" x14ac:dyDescent="0.2">
      <c r="B174" s="631"/>
      <c r="C174" s="633"/>
      <c r="D174" s="633"/>
      <c r="E174" s="631"/>
      <c r="F174" s="631"/>
      <c r="G174" s="631"/>
      <c r="H174" s="633"/>
      <c r="I174" s="633"/>
      <c r="J174" s="633"/>
      <c r="K174" s="2081"/>
      <c r="L174" s="2081"/>
      <c r="M174" s="2081"/>
      <c r="N174" s="1583"/>
      <c r="O174" s="1567"/>
      <c r="P174" s="1585"/>
      <c r="Q174" s="726"/>
      <c r="R174" s="632"/>
      <c r="S174" s="632"/>
    </row>
    <row r="175" spans="2:19" ht="52.5" customHeight="1" x14ac:dyDescent="0.2">
      <c r="B175" s="631"/>
      <c r="C175" s="633"/>
      <c r="D175" s="633"/>
      <c r="E175" s="631"/>
      <c r="F175" s="631"/>
      <c r="G175" s="631"/>
      <c r="H175" s="633"/>
      <c r="I175" s="633"/>
      <c r="J175" s="633"/>
      <c r="K175" s="2081"/>
      <c r="L175" s="2081"/>
      <c r="M175" s="2081"/>
      <c r="N175" s="1583"/>
      <c r="O175" s="1567"/>
      <c r="P175" s="1585"/>
      <c r="Q175" s="726"/>
      <c r="R175" s="632"/>
      <c r="S175" s="632"/>
    </row>
    <row r="176" spans="2:19" ht="52.5" customHeight="1" x14ac:dyDescent="0.2">
      <c r="B176" s="631"/>
      <c r="C176" s="633"/>
      <c r="D176" s="633"/>
      <c r="E176" s="631"/>
      <c r="F176" s="631"/>
      <c r="G176" s="631"/>
      <c r="H176" s="633"/>
      <c r="I176" s="633"/>
      <c r="J176" s="633"/>
      <c r="K176" s="2081"/>
      <c r="L176" s="2081"/>
      <c r="M176" s="2081"/>
      <c r="N176" s="1583"/>
      <c r="O176" s="1567"/>
      <c r="P176" s="1585"/>
      <c r="Q176" s="726"/>
      <c r="R176" s="632"/>
      <c r="S176" s="632"/>
    </row>
    <row r="177" spans="2:19" ht="52.5" customHeight="1" x14ac:dyDescent="0.2">
      <c r="B177" s="631"/>
      <c r="C177" s="633"/>
      <c r="D177" s="633"/>
      <c r="E177" s="631"/>
      <c r="F177" s="631"/>
      <c r="G177" s="631"/>
      <c r="H177" s="633"/>
      <c r="I177" s="633"/>
      <c r="J177" s="633"/>
      <c r="K177" s="2081"/>
      <c r="L177" s="2081"/>
      <c r="M177" s="2081"/>
      <c r="N177" s="1583"/>
      <c r="O177" s="1567"/>
      <c r="P177" s="1585"/>
      <c r="Q177" s="726"/>
      <c r="R177" s="632"/>
      <c r="S177" s="632"/>
    </row>
    <row r="178" spans="2:19" ht="52.5" customHeight="1" x14ac:dyDescent="0.2">
      <c r="B178" s="631"/>
      <c r="C178" s="633"/>
      <c r="D178" s="633"/>
      <c r="E178" s="631"/>
      <c r="F178" s="631"/>
      <c r="G178" s="631"/>
      <c r="H178" s="633"/>
      <c r="I178" s="633"/>
      <c r="J178" s="633"/>
      <c r="K178" s="2081"/>
      <c r="L178" s="2081"/>
      <c r="M178" s="2081"/>
      <c r="N178" s="1583"/>
      <c r="O178" s="1567"/>
      <c r="P178" s="1585"/>
      <c r="Q178" s="726"/>
      <c r="R178" s="632"/>
      <c r="S178" s="632"/>
    </row>
    <row r="179" spans="2:19" ht="52.5" customHeight="1" x14ac:dyDescent="0.2">
      <c r="B179" s="631"/>
      <c r="C179" s="633"/>
      <c r="D179" s="633"/>
      <c r="E179" s="631"/>
      <c r="F179" s="631"/>
      <c r="G179" s="631"/>
      <c r="H179" s="633"/>
      <c r="I179" s="633"/>
      <c r="J179" s="633"/>
      <c r="K179" s="2081"/>
      <c r="L179" s="2081"/>
      <c r="M179" s="2081"/>
      <c r="N179" s="1583"/>
      <c r="O179" s="1567"/>
      <c r="P179" s="1585"/>
      <c r="Q179" s="726"/>
      <c r="R179" s="632"/>
      <c r="S179" s="632"/>
    </row>
    <row r="180" spans="2:19" ht="52.5" customHeight="1" x14ac:dyDescent="0.2">
      <c r="B180" s="631"/>
      <c r="C180" s="633"/>
      <c r="D180" s="633"/>
      <c r="E180" s="631"/>
      <c r="F180" s="631"/>
      <c r="G180" s="631"/>
      <c r="H180" s="633"/>
      <c r="I180" s="633"/>
      <c r="J180" s="633"/>
      <c r="K180" s="2081"/>
      <c r="L180" s="2081"/>
      <c r="M180" s="2081"/>
      <c r="N180" s="1583"/>
      <c r="O180" s="1567"/>
      <c r="P180" s="1585"/>
      <c r="Q180" s="726"/>
      <c r="R180" s="632"/>
      <c r="S180" s="632"/>
    </row>
    <row r="181" spans="2:19" ht="52.5" customHeight="1" x14ac:dyDescent="0.2">
      <c r="B181" s="631"/>
      <c r="C181" s="633"/>
      <c r="D181" s="633"/>
      <c r="E181" s="631"/>
      <c r="F181" s="631"/>
      <c r="G181" s="631"/>
      <c r="H181" s="633"/>
      <c r="I181" s="633"/>
      <c r="J181" s="633"/>
      <c r="K181" s="2081"/>
      <c r="L181" s="2081"/>
      <c r="M181" s="2081"/>
      <c r="N181" s="1583"/>
      <c r="O181" s="1567"/>
      <c r="P181" s="1585"/>
      <c r="Q181" s="726"/>
      <c r="R181" s="632"/>
      <c r="S181" s="632"/>
    </row>
    <row r="182" spans="2:19" ht="52.5" customHeight="1" x14ac:dyDescent="0.2">
      <c r="B182" s="631"/>
      <c r="C182" s="633"/>
      <c r="D182" s="633"/>
      <c r="E182" s="631"/>
      <c r="F182" s="631"/>
      <c r="G182" s="631"/>
      <c r="H182" s="633"/>
      <c r="I182" s="633"/>
      <c r="J182" s="633"/>
      <c r="K182" s="2081"/>
      <c r="L182" s="2081"/>
      <c r="M182" s="2081"/>
      <c r="N182" s="1583"/>
      <c r="O182" s="1567"/>
      <c r="P182" s="1585"/>
      <c r="Q182" s="726"/>
      <c r="R182" s="632"/>
      <c r="S182" s="632"/>
    </row>
    <row r="183" spans="2:19" ht="52.5" customHeight="1" x14ac:dyDescent="0.2">
      <c r="B183" s="631"/>
      <c r="C183" s="633"/>
      <c r="D183" s="633"/>
      <c r="E183" s="631"/>
      <c r="F183" s="631"/>
      <c r="G183" s="631"/>
      <c r="H183" s="633"/>
      <c r="I183" s="633"/>
      <c r="J183" s="633"/>
      <c r="K183" s="2081"/>
      <c r="L183" s="2081"/>
      <c r="M183" s="2081"/>
      <c r="N183" s="1583"/>
      <c r="O183" s="1567"/>
      <c r="P183" s="1585"/>
      <c r="Q183" s="726"/>
      <c r="R183" s="632"/>
      <c r="S183" s="632"/>
    </row>
    <row r="184" spans="2:19" ht="52.5" customHeight="1" x14ac:dyDescent="0.2">
      <c r="B184" s="631"/>
      <c r="C184" s="633"/>
      <c r="D184" s="633"/>
      <c r="E184" s="631"/>
      <c r="F184" s="631"/>
      <c r="G184" s="631"/>
      <c r="H184" s="633"/>
      <c r="I184" s="633"/>
      <c r="J184" s="633"/>
      <c r="K184" s="2081"/>
      <c r="L184" s="2081"/>
      <c r="M184" s="2081"/>
      <c r="N184" s="1583"/>
      <c r="O184" s="1567"/>
      <c r="P184" s="1585"/>
      <c r="Q184" s="726"/>
      <c r="R184" s="632"/>
      <c r="S184" s="632"/>
    </row>
    <row r="185" spans="2:19" ht="52.5" customHeight="1" x14ac:dyDescent="0.2">
      <c r="B185" s="631"/>
      <c r="C185" s="633"/>
      <c r="D185" s="633"/>
      <c r="E185" s="631"/>
      <c r="F185" s="631"/>
      <c r="G185" s="631"/>
      <c r="H185" s="633"/>
      <c r="I185" s="633"/>
      <c r="J185" s="633"/>
      <c r="K185" s="2081"/>
      <c r="L185" s="2081"/>
      <c r="M185" s="2081"/>
      <c r="N185" s="1583"/>
      <c r="O185" s="1567"/>
      <c r="P185" s="1585"/>
      <c r="Q185" s="726"/>
      <c r="R185" s="632"/>
      <c r="S185" s="632"/>
    </row>
    <row r="186" spans="2:19" ht="52.5" customHeight="1" x14ac:dyDescent="0.2">
      <c r="B186" s="631"/>
      <c r="C186" s="633"/>
      <c r="D186" s="633"/>
      <c r="E186" s="631"/>
      <c r="F186" s="631"/>
      <c r="G186" s="631"/>
      <c r="H186" s="633"/>
      <c r="I186" s="633"/>
      <c r="J186" s="633"/>
      <c r="K186" s="2081"/>
      <c r="L186" s="2081"/>
      <c r="M186" s="2081"/>
      <c r="N186" s="1583"/>
      <c r="O186" s="1567"/>
      <c r="P186" s="1585"/>
      <c r="Q186" s="726"/>
      <c r="R186" s="632"/>
      <c r="S186" s="632"/>
    </row>
    <row r="187" spans="2:19" ht="52.5" customHeight="1" x14ac:dyDescent="0.2">
      <c r="B187" s="631"/>
      <c r="C187" s="633"/>
      <c r="D187" s="633"/>
      <c r="E187" s="631"/>
      <c r="F187" s="631"/>
      <c r="G187" s="631"/>
      <c r="H187" s="633"/>
      <c r="I187" s="633"/>
      <c r="J187" s="633"/>
      <c r="K187" s="2081"/>
      <c r="L187" s="2081"/>
      <c r="M187" s="2081"/>
      <c r="N187" s="1583"/>
      <c r="O187" s="1567"/>
      <c r="P187" s="1585"/>
      <c r="Q187" s="726"/>
      <c r="R187" s="632"/>
      <c r="S187" s="632"/>
    </row>
    <row r="188" spans="2:19" ht="52.5" customHeight="1" x14ac:dyDescent="0.2">
      <c r="B188" s="631"/>
      <c r="C188" s="633"/>
      <c r="D188" s="633"/>
      <c r="E188" s="631"/>
      <c r="F188" s="631"/>
      <c r="G188" s="631"/>
      <c r="H188" s="633"/>
      <c r="I188" s="633"/>
      <c r="J188" s="633"/>
      <c r="K188" s="2081"/>
      <c r="L188" s="2081"/>
      <c r="M188" s="2081"/>
      <c r="N188" s="1583"/>
      <c r="O188" s="1567"/>
      <c r="P188" s="1585"/>
      <c r="Q188" s="726"/>
      <c r="R188" s="632"/>
      <c r="S188" s="632"/>
    </row>
    <row r="189" spans="2:19" ht="52.5" customHeight="1" x14ac:dyDescent="0.2">
      <c r="B189" s="631"/>
      <c r="C189" s="633"/>
      <c r="D189" s="633"/>
      <c r="E189" s="631"/>
      <c r="F189" s="631"/>
      <c r="G189" s="631"/>
      <c r="H189" s="633"/>
      <c r="I189" s="633"/>
      <c r="J189" s="633"/>
      <c r="K189" s="2081"/>
      <c r="L189" s="2081"/>
      <c r="M189" s="2081"/>
      <c r="N189" s="1583"/>
      <c r="O189" s="1567"/>
      <c r="P189" s="1585"/>
      <c r="Q189" s="726"/>
      <c r="R189" s="632"/>
      <c r="S189" s="632"/>
    </row>
    <row r="190" spans="2:19" ht="52.5" customHeight="1" x14ac:dyDescent="0.2">
      <c r="B190" s="631"/>
      <c r="C190" s="633"/>
      <c r="D190" s="633"/>
      <c r="E190" s="631"/>
      <c r="F190" s="631"/>
      <c r="G190" s="631"/>
      <c r="H190" s="633"/>
      <c r="I190" s="633"/>
      <c r="J190" s="633"/>
      <c r="K190" s="2081"/>
      <c r="L190" s="2081"/>
      <c r="M190" s="2081"/>
      <c r="N190" s="1583"/>
      <c r="O190" s="1567"/>
      <c r="P190" s="1585"/>
      <c r="Q190" s="726"/>
      <c r="R190" s="632"/>
      <c r="S190" s="632"/>
    </row>
    <row r="191" spans="2:19" ht="52.5" customHeight="1" x14ac:dyDescent="0.2">
      <c r="B191" s="631"/>
      <c r="C191" s="633"/>
      <c r="D191" s="633"/>
      <c r="E191" s="631"/>
      <c r="F191" s="631"/>
      <c r="G191" s="631"/>
      <c r="H191" s="633"/>
      <c r="I191" s="633"/>
      <c r="J191" s="633"/>
      <c r="K191" s="2081"/>
      <c r="L191" s="2081"/>
      <c r="M191" s="2081"/>
      <c r="N191" s="1583"/>
      <c r="O191" s="1567"/>
      <c r="P191" s="1585"/>
      <c r="Q191" s="726"/>
      <c r="R191" s="632"/>
      <c r="S191" s="632"/>
    </row>
    <row r="192" spans="2:19" ht="52.5" customHeight="1" x14ac:dyDescent="0.2">
      <c r="B192" s="631"/>
      <c r="C192" s="633"/>
      <c r="D192" s="633"/>
      <c r="E192" s="631"/>
      <c r="F192" s="631"/>
      <c r="G192" s="631"/>
      <c r="H192" s="633"/>
      <c r="I192" s="633"/>
      <c r="J192" s="633"/>
      <c r="K192" s="2081"/>
      <c r="L192" s="2081"/>
      <c r="M192" s="2081"/>
      <c r="N192" s="1583"/>
      <c r="O192" s="1567"/>
      <c r="P192" s="1585"/>
      <c r="Q192" s="726"/>
      <c r="R192" s="632"/>
      <c r="S192" s="632"/>
    </row>
    <row r="193" spans="2:19" ht="52.5" customHeight="1" x14ac:dyDescent="0.2">
      <c r="B193" s="631"/>
      <c r="C193" s="633"/>
      <c r="D193" s="633"/>
      <c r="E193" s="631"/>
      <c r="F193" s="631"/>
      <c r="G193" s="631"/>
      <c r="H193" s="633"/>
      <c r="I193" s="633"/>
      <c r="J193" s="633"/>
      <c r="K193" s="2081"/>
      <c r="L193" s="2081"/>
      <c r="M193" s="2081"/>
      <c r="N193" s="1583"/>
      <c r="O193" s="1567"/>
      <c r="P193" s="1585"/>
      <c r="Q193" s="726"/>
      <c r="R193" s="632"/>
      <c r="S193" s="632"/>
    </row>
    <row r="194" spans="2:19" ht="52.5" customHeight="1" x14ac:dyDescent="0.2">
      <c r="B194" s="631"/>
      <c r="C194" s="633"/>
      <c r="D194" s="633"/>
      <c r="E194" s="631"/>
      <c r="F194" s="631"/>
      <c r="G194" s="631"/>
      <c r="H194" s="633"/>
      <c r="I194" s="633"/>
      <c r="J194" s="633"/>
      <c r="K194" s="2081"/>
      <c r="L194" s="2081"/>
      <c r="M194" s="2081"/>
      <c r="N194" s="1583"/>
      <c r="O194" s="1567"/>
      <c r="P194" s="1585"/>
      <c r="Q194" s="726"/>
      <c r="R194" s="632"/>
      <c r="S194" s="632"/>
    </row>
    <row r="195" spans="2:19" ht="52.5" customHeight="1" x14ac:dyDescent="0.2">
      <c r="B195" s="631"/>
      <c r="C195" s="633"/>
      <c r="D195" s="633"/>
      <c r="E195" s="631"/>
      <c r="F195" s="631"/>
      <c r="G195" s="631"/>
      <c r="H195" s="633"/>
      <c r="I195" s="633"/>
      <c r="J195" s="633"/>
      <c r="K195" s="2081"/>
      <c r="L195" s="2081"/>
      <c r="M195" s="2081"/>
      <c r="N195" s="1583"/>
      <c r="O195" s="1567"/>
      <c r="P195" s="1585"/>
      <c r="Q195" s="726"/>
      <c r="R195" s="632"/>
      <c r="S195" s="632"/>
    </row>
    <row r="196" spans="2:19" ht="52.5" customHeight="1" x14ac:dyDescent="0.2">
      <c r="B196" s="631"/>
      <c r="C196" s="633"/>
      <c r="D196" s="633"/>
      <c r="E196" s="631"/>
      <c r="F196" s="631"/>
      <c r="G196" s="631"/>
      <c r="H196" s="633"/>
      <c r="I196" s="633"/>
      <c r="J196" s="633"/>
      <c r="K196" s="2081"/>
      <c r="L196" s="2081"/>
      <c r="M196" s="2081"/>
      <c r="N196" s="1583"/>
      <c r="O196" s="1567"/>
      <c r="P196" s="1585"/>
      <c r="Q196" s="726"/>
      <c r="R196" s="632"/>
      <c r="S196" s="632"/>
    </row>
    <row r="197" spans="2:19" ht="52.5" customHeight="1" x14ac:dyDescent="0.2">
      <c r="B197" s="631"/>
      <c r="C197" s="633"/>
      <c r="D197" s="633"/>
      <c r="E197" s="631"/>
      <c r="F197" s="631"/>
      <c r="G197" s="631"/>
      <c r="H197" s="633"/>
      <c r="I197" s="633"/>
      <c r="J197" s="633"/>
      <c r="K197" s="2081"/>
      <c r="L197" s="2081"/>
      <c r="M197" s="2081"/>
      <c r="N197" s="1583"/>
      <c r="O197" s="1567"/>
      <c r="P197" s="1585"/>
      <c r="Q197" s="726"/>
      <c r="R197" s="632"/>
      <c r="S197" s="632"/>
    </row>
    <row r="198" spans="2:19" ht="52.5" customHeight="1" x14ac:dyDescent="0.2">
      <c r="B198" s="631"/>
      <c r="C198" s="633"/>
      <c r="D198" s="633"/>
      <c r="E198" s="631"/>
      <c r="F198" s="631"/>
      <c r="G198" s="631"/>
      <c r="H198" s="633"/>
      <c r="I198" s="633"/>
      <c r="J198" s="633"/>
      <c r="K198" s="2081"/>
      <c r="L198" s="2081"/>
      <c r="M198" s="2081"/>
      <c r="N198" s="1583"/>
      <c r="O198" s="1567"/>
      <c r="P198" s="1585"/>
      <c r="Q198" s="726"/>
      <c r="R198" s="632"/>
      <c r="S198" s="632"/>
    </row>
    <row r="199" spans="2:19" ht="52.5" customHeight="1" x14ac:dyDescent="0.2">
      <c r="B199" s="631"/>
      <c r="C199" s="633"/>
      <c r="D199" s="633"/>
      <c r="E199" s="631"/>
      <c r="F199" s="631"/>
      <c r="G199" s="631"/>
      <c r="H199" s="633"/>
      <c r="I199" s="633"/>
      <c r="J199" s="633"/>
      <c r="K199" s="2081"/>
      <c r="L199" s="2081"/>
      <c r="M199" s="2081"/>
      <c r="N199" s="1583"/>
      <c r="O199" s="1567"/>
      <c r="P199" s="1585"/>
      <c r="Q199" s="726"/>
      <c r="R199" s="632"/>
      <c r="S199" s="632"/>
    </row>
    <row r="200" spans="2:19" ht="52.5" customHeight="1" x14ac:dyDescent="0.2">
      <c r="B200" s="631"/>
      <c r="C200" s="633"/>
      <c r="D200" s="633"/>
      <c r="E200" s="631"/>
      <c r="F200" s="631"/>
      <c r="G200" s="631"/>
      <c r="H200" s="633"/>
      <c r="I200" s="633"/>
      <c r="J200" s="633"/>
      <c r="K200" s="2081"/>
      <c r="L200" s="2081"/>
      <c r="M200" s="2081"/>
      <c r="N200" s="1583"/>
      <c r="O200" s="1567"/>
      <c r="P200" s="1585"/>
      <c r="Q200" s="726"/>
      <c r="R200" s="632"/>
      <c r="S200" s="632"/>
    </row>
    <row r="201" spans="2:19" ht="52.5" customHeight="1" x14ac:dyDescent="0.2">
      <c r="B201" s="631"/>
      <c r="C201" s="633"/>
      <c r="D201" s="633"/>
      <c r="E201" s="631"/>
      <c r="F201" s="631"/>
      <c r="G201" s="631"/>
      <c r="H201" s="633"/>
      <c r="I201" s="633"/>
      <c r="J201" s="633"/>
      <c r="K201" s="2081"/>
      <c r="L201" s="2081"/>
      <c r="M201" s="2081"/>
      <c r="N201" s="1583"/>
      <c r="O201" s="1567"/>
      <c r="P201" s="1585"/>
      <c r="Q201" s="726"/>
      <c r="R201" s="632"/>
      <c r="S201" s="632"/>
    </row>
    <row r="202" spans="2:19" ht="52.5" customHeight="1" x14ac:dyDescent="0.2">
      <c r="B202" s="631"/>
      <c r="C202" s="633"/>
      <c r="D202" s="633"/>
      <c r="E202" s="631"/>
      <c r="F202" s="631"/>
      <c r="G202" s="631"/>
      <c r="H202" s="633"/>
      <c r="I202" s="633"/>
      <c r="J202" s="633"/>
      <c r="K202" s="2081"/>
      <c r="L202" s="2081"/>
      <c r="M202" s="2081"/>
      <c r="N202" s="1583"/>
      <c r="O202" s="1567"/>
      <c r="P202" s="1585"/>
      <c r="Q202" s="726"/>
      <c r="R202" s="632"/>
      <c r="S202" s="632"/>
    </row>
    <row r="203" spans="2:19" ht="52.5" customHeight="1" x14ac:dyDescent="0.2">
      <c r="B203" s="631"/>
      <c r="C203" s="633"/>
      <c r="D203" s="633"/>
      <c r="E203" s="631"/>
      <c r="F203" s="631"/>
      <c r="G203" s="631"/>
      <c r="H203" s="633"/>
      <c r="I203" s="633"/>
      <c r="J203" s="633"/>
      <c r="K203" s="2081"/>
      <c r="L203" s="2081"/>
      <c r="M203" s="2081"/>
      <c r="N203" s="1583"/>
      <c r="O203" s="1567"/>
      <c r="P203" s="1585"/>
      <c r="Q203" s="726"/>
      <c r="R203" s="632"/>
      <c r="S203" s="632"/>
    </row>
    <row r="204" spans="2:19" ht="52.5" customHeight="1" x14ac:dyDescent="0.2">
      <c r="B204" s="631"/>
      <c r="C204" s="633"/>
      <c r="D204" s="633"/>
      <c r="E204" s="631"/>
      <c r="F204" s="631"/>
      <c r="G204" s="631"/>
      <c r="H204" s="633"/>
      <c r="I204" s="633"/>
      <c r="J204" s="633"/>
      <c r="K204" s="2081"/>
      <c r="L204" s="2081"/>
      <c r="M204" s="2081"/>
      <c r="N204" s="1583"/>
      <c r="O204" s="1567"/>
      <c r="P204" s="1585"/>
      <c r="Q204" s="726"/>
      <c r="R204" s="632"/>
      <c r="S204" s="632"/>
    </row>
    <row r="205" spans="2:19" ht="52.5" customHeight="1" x14ac:dyDescent="0.2">
      <c r="B205" s="631"/>
      <c r="C205" s="633"/>
      <c r="D205" s="633"/>
      <c r="E205" s="631"/>
      <c r="F205" s="631"/>
      <c r="G205" s="631"/>
      <c r="H205" s="633"/>
      <c r="I205" s="633"/>
      <c r="J205" s="633"/>
      <c r="K205" s="2081"/>
      <c r="L205" s="2081"/>
      <c r="M205" s="2081"/>
      <c r="N205" s="1583"/>
      <c r="O205" s="1567"/>
      <c r="P205" s="1585"/>
      <c r="Q205" s="726"/>
      <c r="R205" s="632"/>
      <c r="S205" s="632"/>
    </row>
    <row r="206" spans="2:19" ht="52.5" customHeight="1" x14ac:dyDescent="0.2">
      <c r="B206" s="631"/>
      <c r="C206" s="633"/>
      <c r="D206" s="633"/>
      <c r="E206" s="631"/>
      <c r="F206" s="631"/>
      <c r="G206" s="631"/>
      <c r="H206" s="633"/>
      <c r="I206" s="633"/>
      <c r="J206" s="633"/>
      <c r="K206" s="2081"/>
      <c r="L206" s="2081"/>
      <c r="M206" s="2081"/>
      <c r="N206" s="1583"/>
      <c r="O206" s="1567"/>
      <c r="P206" s="1585"/>
      <c r="Q206" s="726"/>
      <c r="R206" s="632"/>
      <c r="S206" s="632"/>
    </row>
    <row r="207" spans="2:19" ht="52.5" customHeight="1" x14ac:dyDescent="0.2">
      <c r="B207" s="631"/>
      <c r="C207" s="633"/>
      <c r="D207" s="633"/>
      <c r="E207" s="631"/>
      <c r="F207" s="631"/>
      <c r="G207" s="631"/>
      <c r="H207" s="633"/>
      <c r="I207" s="633"/>
      <c r="J207" s="633"/>
      <c r="K207" s="2081"/>
      <c r="L207" s="2081"/>
      <c r="M207" s="2081"/>
      <c r="N207" s="1583"/>
      <c r="O207" s="1567"/>
      <c r="P207" s="1585"/>
      <c r="Q207" s="726"/>
      <c r="R207" s="632"/>
      <c r="S207" s="632"/>
    </row>
    <row r="208" spans="2:19" ht="52.5" customHeight="1" x14ac:dyDescent="0.2">
      <c r="B208" s="631"/>
      <c r="C208" s="633"/>
      <c r="D208" s="633"/>
      <c r="E208" s="631"/>
      <c r="F208" s="631"/>
      <c r="G208" s="631"/>
      <c r="H208" s="633"/>
      <c r="I208" s="633"/>
      <c r="J208" s="633"/>
      <c r="K208" s="2081"/>
      <c r="L208" s="2081"/>
      <c r="M208" s="2081"/>
      <c r="N208" s="1583"/>
      <c r="O208" s="1567"/>
      <c r="P208" s="1585"/>
      <c r="Q208" s="726"/>
      <c r="R208" s="632"/>
      <c r="S208" s="632"/>
    </row>
    <row r="209" spans="2:19" ht="52.5" customHeight="1" x14ac:dyDescent="0.2">
      <c r="B209" s="631"/>
      <c r="C209" s="633"/>
      <c r="D209" s="633"/>
      <c r="E209" s="631"/>
      <c r="F209" s="631"/>
      <c r="G209" s="631"/>
      <c r="H209" s="633"/>
      <c r="I209" s="633"/>
      <c r="J209" s="633"/>
      <c r="K209" s="2081"/>
      <c r="L209" s="2081"/>
      <c r="M209" s="2081"/>
      <c r="N209" s="1583"/>
      <c r="O209" s="1567"/>
      <c r="P209" s="1585"/>
      <c r="Q209" s="726"/>
      <c r="R209" s="632"/>
      <c r="S209" s="632"/>
    </row>
    <row r="210" spans="2:19" ht="52.5" customHeight="1" x14ac:dyDescent="0.2">
      <c r="B210" s="631"/>
      <c r="C210" s="633"/>
      <c r="D210" s="633"/>
      <c r="E210" s="631"/>
      <c r="F210" s="631"/>
      <c r="G210" s="631"/>
      <c r="H210" s="633"/>
      <c r="I210" s="633"/>
      <c r="J210" s="633"/>
      <c r="K210" s="2081"/>
      <c r="L210" s="2081"/>
      <c r="M210" s="2081"/>
      <c r="N210" s="1583"/>
      <c r="O210" s="1567"/>
      <c r="P210" s="1585"/>
      <c r="Q210" s="726"/>
      <c r="R210" s="632"/>
      <c r="S210" s="632"/>
    </row>
    <row r="211" spans="2:19" ht="52.5" customHeight="1" x14ac:dyDescent="0.2">
      <c r="B211" s="631"/>
      <c r="C211" s="633"/>
      <c r="D211" s="633"/>
      <c r="E211" s="631"/>
      <c r="F211" s="631"/>
      <c r="G211" s="631"/>
      <c r="H211" s="633"/>
      <c r="I211" s="633"/>
      <c r="J211" s="633"/>
      <c r="K211" s="2081"/>
      <c r="L211" s="2081"/>
      <c r="M211" s="2081"/>
      <c r="N211" s="1583"/>
      <c r="O211" s="1567"/>
      <c r="P211" s="1585"/>
      <c r="Q211" s="726"/>
      <c r="R211" s="632"/>
      <c r="S211" s="632"/>
    </row>
    <row r="212" spans="2:19" ht="52.5" customHeight="1" x14ac:dyDescent="0.2">
      <c r="B212" s="631"/>
      <c r="C212" s="633"/>
      <c r="D212" s="633"/>
      <c r="E212" s="631"/>
      <c r="F212" s="631"/>
      <c r="G212" s="631"/>
      <c r="H212" s="633"/>
      <c r="I212" s="633"/>
      <c r="J212" s="633"/>
      <c r="K212" s="2081"/>
      <c r="L212" s="2081"/>
      <c r="M212" s="2081"/>
      <c r="N212" s="1583"/>
      <c r="O212" s="1567"/>
      <c r="P212" s="1585"/>
      <c r="Q212" s="726"/>
      <c r="R212" s="632"/>
      <c r="S212" s="632"/>
    </row>
    <row r="213" spans="2:19" ht="52.5" customHeight="1" x14ac:dyDescent="0.2">
      <c r="B213" s="631"/>
      <c r="C213" s="633"/>
      <c r="D213" s="633"/>
      <c r="E213" s="631"/>
      <c r="F213" s="631"/>
      <c r="G213" s="631"/>
      <c r="H213" s="633"/>
      <c r="I213" s="633"/>
      <c r="J213" s="633"/>
      <c r="K213" s="2081"/>
      <c r="L213" s="2081"/>
      <c r="M213" s="2081"/>
      <c r="N213" s="1583"/>
      <c r="O213" s="1567"/>
      <c r="P213" s="1585"/>
      <c r="Q213" s="726"/>
      <c r="R213" s="632"/>
      <c r="S213" s="632"/>
    </row>
    <row r="214" spans="2:19" ht="52.5" customHeight="1" x14ac:dyDescent="0.2">
      <c r="B214" s="631"/>
      <c r="C214" s="633"/>
      <c r="D214" s="633"/>
      <c r="E214" s="631"/>
      <c r="F214" s="631"/>
      <c r="G214" s="631"/>
      <c r="H214" s="633"/>
      <c r="I214" s="633"/>
      <c r="J214" s="633"/>
      <c r="K214" s="2081"/>
      <c r="L214" s="2081"/>
      <c r="M214" s="2081"/>
      <c r="N214" s="1583"/>
      <c r="O214" s="1567"/>
      <c r="P214" s="1585"/>
      <c r="Q214" s="726"/>
      <c r="R214" s="632"/>
      <c r="S214" s="632"/>
    </row>
    <row r="215" spans="2:19" ht="52.5" customHeight="1" x14ac:dyDescent="0.2">
      <c r="B215" s="631"/>
      <c r="C215" s="633"/>
      <c r="D215" s="633"/>
      <c r="E215" s="631"/>
      <c r="F215" s="631"/>
      <c r="G215" s="631"/>
      <c r="H215" s="633"/>
      <c r="I215" s="633"/>
      <c r="J215" s="633"/>
      <c r="K215" s="2081"/>
      <c r="L215" s="2081"/>
      <c r="M215" s="2081"/>
      <c r="N215" s="1583"/>
      <c r="O215" s="1567"/>
      <c r="P215" s="1585"/>
      <c r="Q215" s="726"/>
      <c r="R215" s="632"/>
      <c r="S215" s="632"/>
    </row>
    <row r="216" spans="2:19" ht="52.5" customHeight="1" x14ac:dyDescent="0.2">
      <c r="B216" s="631"/>
      <c r="C216" s="633"/>
      <c r="D216" s="633"/>
      <c r="E216" s="631"/>
      <c r="F216" s="631"/>
      <c r="G216" s="631"/>
      <c r="H216" s="633"/>
      <c r="I216" s="633"/>
      <c r="J216" s="633"/>
      <c r="K216" s="2081"/>
      <c r="L216" s="2081"/>
      <c r="M216" s="2081"/>
      <c r="N216" s="1583"/>
      <c r="O216" s="1567"/>
      <c r="P216" s="1585"/>
      <c r="Q216" s="726"/>
      <c r="R216" s="632"/>
      <c r="S216" s="632"/>
    </row>
    <row r="217" spans="2:19" ht="52.5" customHeight="1" x14ac:dyDescent="0.2">
      <c r="B217" s="631"/>
      <c r="C217" s="633"/>
      <c r="D217" s="633"/>
      <c r="E217" s="631"/>
      <c r="F217" s="631"/>
      <c r="G217" s="631"/>
      <c r="H217" s="633"/>
      <c r="I217" s="633"/>
      <c r="J217" s="633"/>
      <c r="K217" s="2081"/>
      <c r="L217" s="2081"/>
      <c r="M217" s="2081"/>
      <c r="N217" s="1583"/>
      <c r="O217" s="1567"/>
      <c r="P217" s="1585"/>
      <c r="Q217" s="726"/>
      <c r="R217" s="632"/>
      <c r="S217" s="632"/>
    </row>
    <row r="218" spans="2:19" ht="52.5" customHeight="1" x14ac:dyDescent="0.2">
      <c r="B218" s="631"/>
      <c r="C218" s="633"/>
      <c r="D218" s="633"/>
      <c r="E218" s="631"/>
      <c r="F218" s="631"/>
      <c r="G218" s="631"/>
      <c r="H218" s="633"/>
      <c r="I218" s="633"/>
      <c r="J218" s="633"/>
      <c r="K218" s="2081"/>
      <c r="L218" s="2081"/>
      <c r="M218" s="2081"/>
      <c r="N218" s="1583"/>
      <c r="O218" s="1567"/>
      <c r="P218" s="1585"/>
      <c r="Q218" s="726"/>
      <c r="R218" s="632"/>
      <c r="S218" s="632"/>
    </row>
    <row r="219" spans="2:19" ht="52.5" customHeight="1" x14ac:dyDescent="0.2">
      <c r="B219" s="631"/>
      <c r="C219" s="633"/>
      <c r="D219" s="633"/>
      <c r="E219" s="631"/>
      <c r="F219" s="631"/>
      <c r="G219" s="631"/>
      <c r="H219" s="633"/>
      <c r="I219" s="633"/>
      <c r="J219" s="633"/>
      <c r="K219" s="2081"/>
      <c r="L219" s="2081"/>
      <c r="M219" s="2081"/>
      <c r="N219" s="1583"/>
      <c r="O219" s="1567"/>
      <c r="P219" s="1585"/>
      <c r="Q219" s="726"/>
      <c r="R219" s="632"/>
      <c r="S219" s="632"/>
    </row>
    <row r="220" spans="2:19" ht="52.5" customHeight="1" x14ac:dyDescent="0.2">
      <c r="B220" s="631"/>
      <c r="C220" s="633"/>
      <c r="D220" s="633"/>
      <c r="E220" s="631"/>
      <c r="F220" s="631"/>
      <c r="G220" s="631"/>
      <c r="H220" s="633"/>
      <c r="I220" s="633"/>
      <c r="J220" s="633"/>
      <c r="K220" s="2081"/>
      <c r="L220" s="2081"/>
      <c r="M220" s="2081"/>
      <c r="N220" s="1583"/>
      <c r="O220" s="1567"/>
      <c r="P220" s="1585"/>
      <c r="Q220" s="726"/>
      <c r="R220" s="632"/>
      <c r="S220" s="632"/>
    </row>
    <row r="221" spans="2:19" ht="52.5" customHeight="1" x14ac:dyDescent="0.2">
      <c r="B221" s="631"/>
      <c r="C221" s="633"/>
      <c r="D221" s="633"/>
      <c r="E221" s="631"/>
      <c r="F221" s="631"/>
      <c r="G221" s="631"/>
      <c r="H221" s="633"/>
      <c r="I221" s="633"/>
      <c r="J221" s="633"/>
      <c r="K221" s="2081"/>
      <c r="L221" s="2081"/>
      <c r="M221" s="2081"/>
      <c r="N221" s="1583"/>
      <c r="O221" s="1567"/>
      <c r="P221" s="1585"/>
      <c r="Q221" s="726"/>
      <c r="R221" s="632"/>
      <c r="S221" s="632"/>
    </row>
    <row r="222" spans="2:19" ht="52.5" customHeight="1" x14ac:dyDescent="0.2">
      <c r="B222" s="631"/>
      <c r="C222" s="633"/>
      <c r="D222" s="633"/>
      <c r="E222" s="631"/>
      <c r="F222" s="631"/>
      <c r="G222" s="631"/>
      <c r="H222" s="633"/>
      <c r="I222" s="633"/>
      <c r="J222" s="633"/>
      <c r="K222" s="2081"/>
      <c r="L222" s="2081"/>
      <c r="M222" s="2081"/>
      <c r="N222" s="1583"/>
      <c r="O222" s="1567"/>
      <c r="P222" s="1585"/>
      <c r="Q222" s="726"/>
      <c r="R222" s="632"/>
      <c r="S222" s="632"/>
    </row>
    <row r="223" spans="2:19" ht="52.5" customHeight="1" x14ac:dyDescent="0.2">
      <c r="B223" s="631"/>
      <c r="C223" s="633"/>
      <c r="D223" s="633"/>
      <c r="E223" s="631"/>
      <c r="F223" s="631"/>
      <c r="G223" s="631"/>
      <c r="H223" s="633"/>
      <c r="I223" s="633"/>
      <c r="J223" s="633"/>
      <c r="K223" s="2081"/>
      <c r="L223" s="2081"/>
      <c r="M223" s="2081"/>
      <c r="N223" s="1583"/>
      <c r="O223" s="1567"/>
      <c r="P223" s="1585"/>
      <c r="Q223" s="726"/>
      <c r="R223" s="632"/>
      <c r="S223" s="632"/>
    </row>
    <row r="224" spans="2:19" ht="52.5" customHeight="1" x14ac:dyDescent="0.2">
      <c r="B224" s="631"/>
      <c r="C224" s="633"/>
      <c r="D224" s="633"/>
      <c r="E224" s="631"/>
      <c r="F224" s="631"/>
      <c r="G224" s="631"/>
      <c r="H224" s="633"/>
      <c r="I224" s="633"/>
      <c r="J224" s="633"/>
      <c r="K224" s="2081"/>
      <c r="L224" s="2081"/>
      <c r="M224" s="2081"/>
      <c r="N224" s="1583"/>
      <c r="O224" s="1567"/>
      <c r="P224" s="1585"/>
      <c r="Q224" s="726"/>
      <c r="R224" s="632"/>
      <c r="S224" s="632"/>
    </row>
    <row r="225" spans="2:19" ht="52.5" customHeight="1" x14ac:dyDescent="0.2">
      <c r="B225" s="631"/>
      <c r="C225" s="633"/>
      <c r="D225" s="633"/>
      <c r="E225" s="631"/>
      <c r="F225" s="631"/>
      <c r="G225" s="631"/>
      <c r="H225" s="633"/>
      <c r="I225" s="633"/>
      <c r="J225" s="633"/>
      <c r="K225" s="2081"/>
      <c r="L225" s="2081"/>
      <c r="M225" s="2081"/>
      <c r="N225" s="1583"/>
      <c r="O225" s="1567"/>
      <c r="P225" s="1585"/>
      <c r="Q225" s="726"/>
      <c r="R225" s="632"/>
      <c r="S225" s="632"/>
    </row>
    <row r="226" spans="2:19" ht="52.5" customHeight="1" x14ac:dyDescent="0.2">
      <c r="B226" s="631"/>
      <c r="C226" s="633"/>
      <c r="D226" s="633"/>
      <c r="E226" s="631"/>
      <c r="F226" s="631"/>
      <c r="G226" s="631"/>
      <c r="H226" s="633"/>
      <c r="I226" s="633"/>
      <c r="J226" s="633"/>
      <c r="K226" s="2081"/>
      <c r="L226" s="2081"/>
      <c r="M226" s="2081"/>
      <c r="N226" s="1583"/>
      <c r="O226" s="1567"/>
      <c r="P226" s="1585"/>
      <c r="Q226" s="726"/>
      <c r="R226" s="632"/>
      <c r="S226" s="632"/>
    </row>
    <row r="227" spans="2:19" ht="52.5" customHeight="1" x14ac:dyDescent="0.2">
      <c r="B227" s="631"/>
      <c r="C227" s="633"/>
      <c r="D227" s="633"/>
      <c r="E227" s="631"/>
      <c r="F227" s="631"/>
      <c r="G227" s="631"/>
      <c r="H227" s="633"/>
      <c r="I227" s="633"/>
      <c r="J227" s="633"/>
      <c r="K227" s="2081"/>
      <c r="L227" s="2081"/>
      <c r="M227" s="2081"/>
      <c r="N227" s="1583"/>
      <c r="O227" s="1567"/>
      <c r="P227" s="1585"/>
      <c r="Q227" s="726"/>
      <c r="R227" s="632"/>
      <c r="S227" s="632"/>
    </row>
    <row r="228" spans="2:19" ht="52.5" customHeight="1" x14ac:dyDescent="0.2">
      <c r="B228" s="631"/>
      <c r="C228" s="633"/>
      <c r="D228" s="633"/>
      <c r="E228" s="631"/>
      <c r="F228" s="631"/>
      <c r="G228" s="631"/>
      <c r="H228" s="633"/>
      <c r="I228" s="633"/>
      <c r="J228" s="633"/>
      <c r="K228" s="2081"/>
      <c r="L228" s="2081"/>
      <c r="M228" s="2081"/>
      <c r="N228" s="1583"/>
      <c r="O228" s="1567"/>
      <c r="P228" s="1585"/>
      <c r="Q228" s="726"/>
      <c r="R228" s="632"/>
      <c r="S228" s="632"/>
    </row>
    <row r="229" spans="2:19" ht="52.5" customHeight="1" x14ac:dyDescent="0.2">
      <c r="B229" s="631"/>
      <c r="C229" s="633"/>
      <c r="D229" s="633"/>
      <c r="E229" s="631"/>
      <c r="F229" s="631"/>
      <c r="G229" s="631"/>
      <c r="H229" s="633"/>
      <c r="I229" s="633"/>
      <c r="J229" s="633"/>
      <c r="K229" s="2081"/>
      <c r="L229" s="2081"/>
      <c r="M229" s="2081"/>
      <c r="N229" s="1583"/>
      <c r="O229" s="1567"/>
      <c r="P229" s="1585"/>
      <c r="Q229" s="726"/>
      <c r="R229" s="632"/>
      <c r="S229" s="632"/>
    </row>
    <row r="230" spans="2:19" ht="52.5" customHeight="1" x14ac:dyDescent="0.2">
      <c r="B230" s="631"/>
      <c r="C230" s="633"/>
      <c r="D230" s="633"/>
      <c r="E230" s="631"/>
      <c r="F230" s="631"/>
      <c r="G230" s="631"/>
      <c r="H230" s="633"/>
      <c r="I230" s="633"/>
      <c r="J230" s="633"/>
      <c r="K230" s="2081"/>
      <c r="L230" s="2081"/>
      <c r="M230" s="2081"/>
      <c r="N230" s="1583"/>
      <c r="O230" s="1567"/>
      <c r="P230" s="1585"/>
      <c r="Q230" s="726"/>
      <c r="R230" s="632"/>
      <c r="S230" s="632"/>
    </row>
    <row r="231" spans="2:19" ht="52.5" customHeight="1" x14ac:dyDescent="0.2">
      <c r="B231" s="631"/>
      <c r="C231" s="633"/>
      <c r="D231" s="633"/>
      <c r="E231" s="631"/>
      <c r="F231" s="631"/>
      <c r="G231" s="631"/>
      <c r="H231" s="633"/>
      <c r="I231" s="633"/>
      <c r="J231" s="633"/>
      <c r="K231" s="2081"/>
      <c r="L231" s="2081"/>
      <c r="M231" s="2081"/>
      <c r="N231" s="1583"/>
      <c r="O231" s="1567"/>
      <c r="P231" s="1585"/>
      <c r="Q231" s="726"/>
      <c r="R231" s="632"/>
      <c r="S231" s="632"/>
    </row>
    <row r="232" spans="2:19" ht="52.5" customHeight="1" x14ac:dyDescent="0.2">
      <c r="B232" s="631"/>
      <c r="C232" s="633"/>
      <c r="D232" s="633"/>
      <c r="E232" s="631"/>
      <c r="F232" s="631"/>
      <c r="G232" s="631"/>
      <c r="H232" s="633"/>
      <c r="I232" s="633"/>
      <c r="J232" s="633"/>
      <c r="K232" s="2081"/>
      <c r="L232" s="2081"/>
      <c r="M232" s="2081"/>
      <c r="N232" s="1583"/>
      <c r="O232" s="1567"/>
      <c r="P232" s="1585"/>
      <c r="Q232" s="726"/>
      <c r="R232" s="632"/>
      <c r="S232" s="632"/>
    </row>
    <row r="233" spans="2:19" ht="52.5" customHeight="1" x14ac:dyDescent="0.2">
      <c r="B233" s="631"/>
      <c r="C233" s="633"/>
      <c r="D233" s="633"/>
      <c r="E233" s="631"/>
      <c r="F233" s="631"/>
      <c r="G233" s="631"/>
      <c r="H233" s="633"/>
      <c r="I233" s="633"/>
      <c r="J233" s="633"/>
      <c r="K233" s="2081"/>
      <c r="L233" s="2081"/>
      <c r="M233" s="2081"/>
      <c r="N233" s="1583"/>
      <c r="O233" s="1567"/>
      <c r="P233" s="1585"/>
      <c r="Q233" s="726"/>
      <c r="R233" s="632"/>
      <c r="S233" s="632"/>
    </row>
    <row r="234" spans="2:19" ht="52.5" customHeight="1" x14ac:dyDescent="0.2">
      <c r="B234" s="631"/>
      <c r="C234" s="633"/>
      <c r="D234" s="633"/>
      <c r="E234" s="631"/>
      <c r="F234" s="631"/>
      <c r="G234" s="631"/>
      <c r="H234" s="633"/>
      <c r="I234" s="633"/>
      <c r="J234" s="633"/>
      <c r="K234" s="2081"/>
      <c r="L234" s="2081"/>
      <c r="M234" s="2081"/>
      <c r="N234" s="1583"/>
      <c r="O234" s="1567"/>
      <c r="P234" s="1585"/>
      <c r="Q234" s="726"/>
      <c r="R234" s="632"/>
      <c r="S234" s="632"/>
    </row>
    <row r="235" spans="2:19" ht="52.5" customHeight="1" x14ac:dyDescent="0.2">
      <c r="B235" s="631"/>
      <c r="C235" s="633"/>
      <c r="D235" s="633"/>
      <c r="E235" s="631"/>
      <c r="F235" s="631"/>
      <c r="G235" s="631"/>
      <c r="H235" s="633"/>
      <c r="I235" s="633"/>
      <c r="J235" s="633"/>
      <c r="K235" s="2081"/>
      <c r="L235" s="2081"/>
      <c r="M235" s="2081"/>
      <c r="N235" s="1583"/>
      <c r="O235" s="1567"/>
      <c r="P235" s="1585"/>
      <c r="Q235" s="726"/>
      <c r="R235" s="632"/>
      <c r="S235" s="632"/>
    </row>
    <row r="236" spans="2:19" ht="52.5" customHeight="1" x14ac:dyDescent="0.2">
      <c r="B236" s="631"/>
      <c r="C236" s="633"/>
      <c r="D236" s="633"/>
      <c r="E236" s="631"/>
      <c r="F236" s="631"/>
      <c r="G236" s="631"/>
      <c r="H236" s="633"/>
      <c r="I236" s="633"/>
      <c r="J236" s="633"/>
      <c r="K236" s="2081"/>
      <c r="L236" s="2081"/>
      <c r="M236" s="2081"/>
      <c r="N236" s="1583"/>
      <c r="O236" s="1567"/>
      <c r="P236" s="1585"/>
      <c r="Q236" s="726"/>
      <c r="R236" s="632"/>
      <c r="S236" s="632"/>
    </row>
    <row r="237" spans="2:19" ht="52.5" customHeight="1" x14ac:dyDescent="0.2">
      <c r="B237" s="631"/>
      <c r="C237" s="633"/>
      <c r="D237" s="633"/>
      <c r="E237" s="631"/>
      <c r="F237" s="631"/>
      <c r="G237" s="631"/>
      <c r="H237" s="633"/>
      <c r="I237" s="633"/>
      <c r="J237" s="633"/>
      <c r="K237" s="2081"/>
      <c r="L237" s="2081"/>
      <c r="M237" s="2081"/>
      <c r="N237" s="1583"/>
      <c r="O237" s="1567"/>
      <c r="P237" s="1585"/>
      <c r="Q237" s="726"/>
      <c r="R237" s="632"/>
      <c r="S237" s="632"/>
    </row>
    <row r="238" spans="2:19" ht="52.5" customHeight="1" x14ac:dyDescent="0.2">
      <c r="B238" s="631"/>
      <c r="C238" s="633"/>
      <c r="D238" s="633"/>
      <c r="E238" s="631"/>
      <c r="F238" s="631"/>
      <c r="G238" s="631"/>
      <c r="H238" s="633"/>
      <c r="I238" s="633"/>
      <c r="J238" s="633"/>
      <c r="K238" s="2081"/>
      <c r="L238" s="2081"/>
      <c r="M238" s="2081"/>
      <c r="N238" s="1583"/>
      <c r="O238" s="1567"/>
      <c r="P238" s="1585"/>
      <c r="Q238" s="726"/>
      <c r="R238" s="632"/>
      <c r="S238" s="632"/>
    </row>
    <row r="239" spans="2:19" ht="52.5" customHeight="1" x14ac:dyDescent="0.2">
      <c r="B239" s="631"/>
      <c r="C239" s="633"/>
      <c r="D239" s="633"/>
      <c r="E239" s="631"/>
      <c r="F239" s="631"/>
      <c r="G239" s="631"/>
      <c r="H239" s="633"/>
      <c r="I239" s="633"/>
      <c r="J239" s="633"/>
      <c r="K239" s="2081"/>
      <c r="L239" s="2081"/>
      <c r="M239" s="2081"/>
      <c r="N239" s="1583"/>
      <c r="O239" s="1567"/>
      <c r="P239" s="1585"/>
      <c r="Q239" s="726"/>
      <c r="R239" s="632"/>
      <c r="S239" s="632"/>
    </row>
    <row r="240" spans="2:19" ht="52.5" customHeight="1" x14ac:dyDescent="0.2">
      <c r="B240" s="631"/>
      <c r="C240" s="633"/>
      <c r="D240" s="633"/>
      <c r="E240" s="631"/>
      <c r="F240" s="631"/>
      <c r="G240" s="631"/>
      <c r="H240" s="633"/>
      <c r="I240" s="633"/>
      <c r="J240" s="633"/>
      <c r="K240" s="2081"/>
      <c r="L240" s="2081"/>
      <c r="M240" s="2081"/>
      <c r="N240" s="1583"/>
      <c r="O240" s="1567"/>
      <c r="P240" s="1585"/>
      <c r="Q240" s="726"/>
      <c r="R240" s="632"/>
      <c r="S240" s="632"/>
    </row>
    <row r="241" spans="2:19" ht="52.5" customHeight="1" x14ac:dyDescent="0.2">
      <c r="B241" s="631"/>
      <c r="C241" s="633"/>
      <c r="D241" s="633"/>
      <c r="E241" s="631"/>
      <c r="F241" s="631"/>
      <c r="G241" s="631"/>
      <c r="H241" s="633"/>
      <c r="I241" s="633"/>
      <c r="J241" s="633"/>
      <c r="K241" s="2081"/>
      <c r="L241" s="2081"/>
      <c r="M241" s="2081"/>
      <c r="N241" s="1583"/>
      <c r="O241" s="1567"/>
      <c r="P241" s="1585"/>
      <c r="Q241" s="726"/>
      <c r="R241" s="632"/>
      <c r="S241" s="632"/>
    </row>
    <row r="242" spans="2:19" ht="52.5" customHeight="1" x14ac:dyDescent="0.2">
      <c r="B242" s="631"/>
      <c r="C242" s="633"/>
      <c r="D242" s="633"/>
      <c r="E242" s="631"/>
      <c r="F242" s="631"/>
      <c r="G242" s="631"/>
      <c r="H242" s="633"/>
      <c r="I242" s="633"/>
      <c r="J242" s="633"/>
      <c r="K242" s="2081"/>
      <c r="L242" s="2081"/>
      <c r="M242" s="2081"/>
      <c r="N242" s="1583"/>
      <c r="O242" s="1567"/>
      <c r="P242" s="1585"/>
      <c r="Q242" s="726"/>
      <c r="R242" s="632"/>
      <c r="S242" s="632"/>
    </row>
    <row r="243" spans="2:19" ht="52.5" customHeight="1" x14ac:dyDescent="0.2">
      <c r="B243" s="631"/>
      <c r="C243" s="633"/>
      <c r="D243" s="633"/>
      <c r="E243" s="631"/>
      <c r="F243" s="631"/>
      <c r="G243" s="631"/>
      <c r="H243" s="633"/>
      <c r="I243" s="633"/>
      <c r="J243" s="633"/>
      <c r="K243" s="2081"/>
      <c r="L243" s="2081"/>
      <c r="M243" s="2081"/>
      <c r="N243" s="1583"/>
      <c r="O243" s="1567"/>
      <c r="P243" s="1585"/>
      <c r="Q243" s="726"/>
      <c r="R243" s="632"/>
      <c r="S243" s="632"/>
    </row>
    <row r="244" spans="2:19" ht="52.5" customHeight="1" x14ac:dyDescent="0.2">
      <c r="B244" s="631"/>
      <c r="C244" s="633"/>
      <c r="D244" s="633"/>
      <c r="E244" s="631"/>
      <c r="F244" s="631"/>
      <c r="G244" s="631"/>
      <c r="H244" s="633"/>
      <c r="I244" s="633"/>
      <c r="J244" s="633"/>
      <c r="K244" s="2081"/>
      <c r="L244" s="2081"/>
      <c r="M244" s="2081"/>
      <c r="N244" s="1583"/>
      <c r="O244" s="1567"/>
      <c r="P244" s="1585"/>
      <c r="Q244" s="726"/>
      <c r="R244" s="632"/>
      <c r="S244" s="632"/>
    </row>
    <row r="245" spans="2:19" ht="52.5" customHeight="1" x14ac:dyDescent="0.2">
      <c r="B245" s="631"/>
      <c r="C245" s="633"/>
      <c r="D245" s="633"/>
      <c r="E245" s="631"/>
      <c r="F245" s="631"/>
      <c r="G245" s="631"/>
      <c r="H245" s="633"/>
      <c r="I245" s="633"/>
      <c r="J245" s="633"/>
      <c r="K245" s="2081"/>
      <c r="L245" s="2081"/>
      <c r="M245" s="2081"/>
      <c r="N245" s="1583"/>
      <c r="O245" s="1567"/>
      <c r="P245" s="1585"/>
      <c r="Q245" s="726"/>
      <c r="R245" s="632"/>
      <c r="S245" s="632"/>
    </row>
    <row r="246" spans="2:19" ht="52.5" customHeight="1" x14ac:dyDescent="0.2">
      <c r="B246" s="631"/>
      <c r="C246" s="633"/>
      <c r="D246" s="633"/>
      <c r="E246" s="631"/>
      <c r="F246" s="631"/>
      <c r="G246" s="631"/>
      <c r="H246" s="633"/>
      <c r="I246" s="633"/>
      <c r="J246" s="633"/>
      <c r="K246" s="2081"/>
      <c r="L246" s="2081"/>
      <c r="M246" s="2081"/>
      <c r="N246" s="1583"/>
      <c r="O246" s="1567"/>
      <c r="P246" s="1585"/>
      <c r="Q246" s="726"/>
      <c r="R246" s="632"/>
      <c r="S246" s="632"/>
    </row>
    <row r="247" spans="2:19" ht="52.5" customHeight="1" x14ac:dyDescent="0.2">
      <c r="B247" s="631"/>
      <c r="C247" s="633"/>
      <c r="D247" s="633"/>
      <c r="E247" s="631"/>
      <c r="F247" s="631"/>
      <c r="G247" s="631"/>
      <c r="H247" s="633"/>
      <c r="I247" s="633"/>
      <c r="J247" s="633"/>
      <c r="K247" s="2081"/>
      <c r="L247" s="2081"/>
      <c r="M247" s="2081"/>
      <c r="N247" s="1583"/>
      <c r="O247" s="1567"/>
      <c r="P247" s="1585"/>
      <c r="Q247" s="726"/>
      <c r="R247" s="632"/>
      <c r="S247" s="632"/>
    </row>
    <row r="248" spans="2:19" ht="52.5" customHeight="1" x14ac:dyDescent="0.2">
      <c r="B248" s="631"/>
      <c r="C248" s="633"/>
      <c r="D248" s="633"/>
      <c r="E248" s="631"/>
      <c r="F248" s="631"/>
      <c r="G248" s="631"/>
      <c r="H248" s="633"/>
      <c r="I248" s="633"/>
      <c r="J248" s="633"/>
      <c r="K248" s="2081"/>
      <c r="L248" s="2081"/>
      <c r="M248" s="2081"/>
      <c r="N248" s="1583"/>
      <c r="O248" s="1567"/>
      <c r="P248" s="1585"/>
      <c r="Q248" s="726"/>
      <c r="R248" s="632"/>
      <c r="S248" s="632"/>
    </row>
    <row r="249" spans="2:19" ht="52.5" customHeight="1" x14ac:dyDescent="0.2">
      <c r="B249" s="631"/>
      <c r="C249" s="633"/>
      <c r="D249" s="633"/>
      <c r="E249" s="631"/>
      <c r="F249" s="631"/>
      <c r="G249" s="631"/>
      <c r="H249" s="633"/>
      <c r="I249" s="633"/>
      <c r="J249" s="633"/>
      <c r="K249" s="2081"/>
      <c r="L249" s="2081"/>
      <c r="M249" s="2081"/>
      <c r="N249" s="1583"/>
      <c r="O249" s="1567"/>
      <c r="P249" s="1585"/>
      <c r="Q249" s="726"/>
      <c r="R249" s="632"/>
      <c r="S249" s="632"/>
    </row>
    <row r="250" spans="2:19" ht="52.5" customHeight="1" x14ac:dyDescent="0.2">
      <c r="B250" s="631"/>
      <c r="C250" s="633"/>
      <c r="D250" s="633"/>
      <c r="E250" s="631"/>
      <c r="F250" s="631"/>
      <c r="G250" s="631"/>
      <c r="H250" s="633"/>
      <c r="I250" s="633"/>
      <c r="J250" s="633"/>
      <c r="K250" s="2081"/>
      <c r="L250" s="2081"/>
      <c r="M250" s="2081"/>
      <c r="N250" s="1583"/>
      <c r="O250" s="1567"/>
      <c r="P250" s="1585"/>
      <c r="Q250" s="726"/>
      <c r="R250" s="632"/>
      <c r="S250" s="632"/>
    </row>
    <row r="251" spans="2:19" ht="52.5" customHeight="1" x14ac:dyDescent="0.2">
      <c r="B251" s="631"/>
      <c r="C251" s="633"/>
      <c r="D251" s="633"/>
      <c r="E251" s="631"/>
      <c r="F251" s="631"/>
      <c r="G251" s="631"/>
      <c r="H251" s="633"/>
      <c r="I251" s="633"/>
      <c r="J251" s="633"/>
      <c r="K251" s="2081"/>
      <c r="L251" s="2081"/>
      <c r="M251" s="2081"/>
      <c r="N251" s="1583"/>
      <c r="O251" s="1567"/>
      <c r="P251" s="1585"/>
      <c r="Q251" s="726"/>
      <c r="R251" s="632"/>
      <c r="S251" s="632"/>
    </row>
    <row r="252" spans="2:19" ht="52.5" customHeight="1" x14ac:dyDescent="0.2">
      <c r="B252" s="631"/>
      <c r="C252" s="633"/>
      <c r="D252" s="633"/>
      <c r="E252" s="631"/>
      <c r="F252" s="631"/>
      <c r="G252" s="631"/>
      <c r="H252" s="633"/>
      <c r="I252" s="633"/>
      <c r="J252" s="633"/>
      <c r="K252" s="2081"/>
      <c r="L252" s="2081"/>
      <c r="M252" s="2081"/>
      <c r="N252" s="1583"/>
      <c r="O252" s="1567"/>
      <c r="P252" s="1585"/>
      <c r="Q252" s="726"/>
      <c r="R252" s="632"/>
      <c r="S252" s="632"/>
    </row>
    <row r="253" spans="2:19" ht="52.5" customHeight="1" x14ac:dyDescent="0.2">
      <c r="B253" s="631"/>
      <c r="C253" s="633"/>
      <c r="D253" s="633"/>
      <c r="E253" s="631"/>
      <c r="F253" s="631"/>
      <c r="G253" s="631"/>
      <c r="H253" s="633"/>
      <c r="I253" s="633"/>
      <c r="J253" s="633"/>
      <c r="K253" s="2081"/>
      <c r="L253" s="2081"/>
      <c r="M253" s="2081"/>
      <c r="N253" s="1583"/>
      <c r="O253" s="1567"/>
      <c r="P253" s="1585"/>
      <c r="Q253" s="726"/>
      <c r="R253" s="632"/>
      <c r="S253" s="632"/>
    </row>
    <row r="254" spans="2:19" ht="52.5" customHeight="1" x14ac:dyDescent="0.2">
      <c r="B254" s="631"/>
      <c r="C254" s="633"/>
      <c r="D254" s="633"/>
      <c r="E254" s="631"/>
      <c r="F254" s="631"/>
      <c r="G254" s="631"/>
      <c r="H254" s="633"/>
      <c r="I254" s="633"/>
      <c r="J254" s="633"/>
      <c r="K254" s="2081"/>
      <c r="L254" s="2081"/>
      <c r="M254" s="2081"/>
      <c r="N254" s="1583"/>
      <c r="O254" s="1567"/>
      <c r="P254" s="1585"/>
      <c r="Q254" s="726"/>
      <c r="R254" s="632"/>
      <c r="S254" s="632"/>
    </row>
    <row r="255" spans="2:19" ht="52.5" customHeight="1" x14ac:dyDescent="0.2">
      <c r="B255" s="631"/>
      <c r="C255" s="633"/>
      <c r="D255" s="633"/>
      <c r="E255" s="631"/>
      <c r="F255" s="631"/>
      <c r="G255" s="631"/>
      <c r="H255" s="633"/>
      <c r="I255" s="633"/>
      <c r="J255" s="633"/>
      <c r="K255" s="2081"/>
      <c r="L255" s="2081"/>
      <c r="M255" s="2081"/>
      <c r="N255" s="1583"/>
      <c r="O255" s="1567"/>
      <c r="P255" s="1585"/>
      <c r="Q255" s="726"/>
      <c r="R255" s="632"/>
      <c r="S255" s="632"/>
    </row>
    <row r="256" spans="2:19" ht="52.5" customHeight="1" x14ac:dyDescent="0.2">
      <c r="B256" s="631"/>
      <c r="C256" s="633"/>
      <c r="D256" s="633"/>
      <c r="E256" s="631"/>
      <c r="F256" s="631"/>
      <c r="G256" s="631"/>
      <c r="H256" s="633"/>
      <c r="I256" s="633"/>
      <c r="J256" s="633"/>
      <c r="K256" s="2081"/>
      <c r="L256" s="2081"/>
      <c r="M256" s="2081"/>
      <c r="N256" s="1583"/>
      <c r="O256" s="1567"/>
      <c r="P256" s="1585"/>
      <c r="Q256" s="726"/>
      <c r="R256" s="632"/>
      <c r="S256" s="632"/>
    </row>
    <row r="257" spans="2:19" ht="52.5" customHeight="1" x14ac:dyDescent="0.2">
      <c r="B257" s="631"/>
      <c r="C257" s="633"/>
      <c r="D257" s="633"/>
      <c r="E257" s="631"/>
      <c r="F257" s="631"/>
      <c r="G257" s="631"/>
      <c r="H257" s="633"/>
      <c r="I257" s="633"/>
      <c r="J257" s="633"/>
      <c r="K257" s="2081"/>
      <c r="L257" s="2081"/>
      <c r="M257" s="2081"/>
      <c r="N257" s="1583"/>
      <c r="O257" s="1567"/>
      <c r="P257" s="1585"/>
      <c r="Q257" s="726"/>
      <c r="R257" s="632"/>
      <c r="S257" s="632"/>
    </row>
    <row r="258" spans="2:19" ht="52.5" customHeight="1" x14ac:dyDescent="0.2">
      <c r="B258" s="631"/>
      <c r="C258" s="633"/>
      <c r="D258" s="633"/>
      <c r="E258" s="631"/>
      <c r="F258" s="631"/>
      <c r="G258" s="631"/>
      <c r="H258" s="633"/>
      <c r="I258" s="633"/>
      <c r="J258" s="633"/>
      <c r="K258" s="2081"/>
      <c r="L258" s="2081"/>
      <c r="M258" s="2081"/>
      <c r="N258" s="1583"/>
      <c r="O258" s="1567"/>
      <c r="P258" s="1585"/>
      <c r="Q258" s="726"/>
      <c r="R258" s="632"/>
      <c r="S258" s="632"/>
    </row>
    <row r="259" spans="2:19" ht="52.5" customHeight="1" x14ac:dyDescent="0.2">
      <c r="B259" s="631"/>
      <c r="C259" s="633"/>
      <c r="D259" s="633"/>
      <c r="E259" s="631"/>
      <c r="F259" s="631"/>
      <c r="G259" s="631"/>
      <c r="H259" s="633"/>
      <c r="I259" s="633"/>
      <c r="J259" s="633"/>
      <c r="K259" s="2081"/>
      <c r="L259" s="2081"/>
      <c r="M259" s="2081"/>
      <c r="N259" s="1583"/>
      <c r="O259" s="1567"/>
      <c r="P259" s="1585"/>
      <c r="Q259" s="726"/>
      <c r="R259" s="632"/>
      <c r="S259" s="632"/>
    </row>
    <row r="260" spans="2:19" ht="52.5" customHeight="1" x14ac:dyDescent="0.2">
      <c r="B260" s="631"/>
      <c r="C260" s="633"/>
      <c r="D260" s="633"/>
      <c r="E260" s="631"/>
      <c r="F260" s="631"/>
      <c r="G260" s="631"/>
      <c r="H260" s="633"/>
      <c r="I260" s="633"/>
      <c r="J260" s="633"/>
      <c r="K260" s="2081"/>
      <c r="L260" s="2081"/>
      <c r="M260" s="2081"/>
      <c r="N260" s="1583"/>
      <c r="O260" s="1567"/>
      <c r="P260" s="1585"/>
      <c r="Q260" s="726"/>
      <c r="R260" s="632"/>
      <c r="S260" s="632"/>
    </row>
    <row r="261" spans="2:19" ht="52.5" customHeight="1" x14ac:dyDescent="0.2">
      <c r="B261" s="631"/>
      <c r="C261" s="633"/>
      <c r="D261" s="633"/>
      <c r="E261" s="631"/>
      <c r="F261" s="631"/>
      <c r="G261" s="631"/>
      <c r="H261" s="633"/>
      <c r="I261" s="633"/>
      <c r="J261" s="633"/>
      <c r="K261" s="2081"/>
      <c r="L261" s="2081"/>
      <c r="M261" s="2081"/>
      <c r="N261" s="1583"/>
      <c r="O261" s="1567"/>
      <c r="P261" s="1585"/>
      <c r="Q261" s="726"/>
      <c r="R261" s="632"/>
      <c r="S261" s="632"/>
    </row>
    <row r="262" spans="2:19" ht="52.5" customHeight="1" x14ac:dyDescent="0.2">
      <c r="B262" s="631"/>
      <c r="C262" s="633"/>
      <c r="D262" s="633"/>
      <c r="E262" s="631"/>
      <c r="F262" s="631"/>
      <c r="G262" s="631"/>
      <c r="H262" s="633"/>
      <c r="I262" s="633"/>
      <c r="J262" s="633"/>
      <c r="K262" s="2081"/>
      <c r="L262" s="2081"/>
      <c r="M262" s="2081"/>
      <c r="N262" s="1583"/>
      <c r="O262" s="1567"/>
      <c r="P262" s="1585"/>
      <c r="Q262" s="726"/>
      <c r="R262" s="632"/>
      <c r="S262" s="632"/>
    </row>
    <row r="263" spans="2:19" ht="52.5" customHeight="1" x14ac:dyDescent="0.2">
      <c r="B263" s="631"/>
      <c r="C263" s="633"/>
      <c r="D263" s="633"/>
      <c r="E263" s="631"/>
      <c r="F263" s="631"/>
      <c r="G263" s="631"/>
      <c r="H263" s="633"/>
      <c r="I263" s="633"/>
      <c r="J263" s="633"/>
      <c r="K263" s="2081"/>
      <c r="L263" s="2081"/>
      <c r="M263" s="2081"/>
      <c r="N263" s="1583"/>
      <c r="O263" s="1567"/>
      <c r="P263" s="1585"/>
      <c r="Q263" s="726"/>
      <c r="R263" s="632"/>
      <c r="S263" s="632"/>
    </row>
    <row r="264" spans="2:19" ht="52.5" customHeight="1" x14ac:dyDescent="0.2">
      <c r="B264" s="631"/>
      <c r="C264" s="633"/>
      <c r="D264" s="633"/>
      <c r="E264" s="631"/>
      <c r="F264" s="631"/>
      <c r="G264" s="631"/>
      <c r="H264" s="633"/>
      <c r="I264" s="633"/>
      <c r="J264" s="633"/>
      <c r="K264" s="2081"/>
      <c r="L264" s="2081"/>
      <c r="M264" s="2081"/>
      <c r="N264" s="1583"/>
      <c r="O264" s="1567"/>
      <c r="P264" s="1585"/>
      <c r="Q264" s="726"/>
      <c r="R264" s="632"/>
      <c r="S264" s="632"/>
    </row>
    <row r="265" spans="2:19" ht="52.5" customHeight="1" x14ac:dyDescent="0.2">
      <c r="B265" s="631"/>
      <c r="C265" s="633"/>
      <c r="D265" s="633"/>
      <c r="E265" s="631"/>
      <c r="F265" s="631"/>
      <c r="G265" s="631"/>
      <c r="H265" s="633"/>
      <c r="I265" s="633"/>
      <c r="J265" s="633"/>
      <c r="K265" s="2081"/>
      <c r="L265" s="2081"/>
      <c r="M265" s="2081"/>
      <c r="N265" s="1583"/>
      <c r="O265" s="1567"/>
      <c r="P265" s="1585"/>
      <c r="Q265" s="726"/>
      <c r="R265" s="632"/>
      <c r="S265" s="632"/>
    </row>
    <row r="266" spans="2:19" ht="52.5" customHeight="1" x14ac:dyDescent="0.2">
      <c r="B266" s="631"/>
      <c r="C266" s="633"/>
      <c r="D266" s="633"/>
      <c r="E266" s="631"/>
      <c r="F266" s="631"/>
      <c r="G266" s="631"/>
      <c r="H266" s="633"/>
      <c r="I266" s="633"/>
      <c r="J266" s="633"/>
      <c r="K266" s="2081"/>
      <c r="L266" s="2081"/>
      <c r="M266" s="2081"/>
      <c r="N266" s="1583"/>
      <c r="O266" s="1567"/>
      <c r="P266" s="1585"/>
      <c r="Q266" s="726"/>
      <c r="R266" s="632"/>
      <c r="S266" s="632"/>
    </row>
    <row r="267" spans="2:19" ht="52.5" customHeight="1" x14ac:dyDescent="0.2">
      <c r="B267" s="631"/>
      <c r="C267" s="633"/>
      <c r="D267" s="633"/>
      <c r="E267" s="631"/>
      <c r="F267" s="631"/>
      <c r="G267" s="631"/>
      <c r="H267" s="633"/>
      <c r="I267" s="633"/>
      <c r="J267" s="633"/>
      <c r="K267" s="2081"/>
      <c r="L267" s="2081"/>
      <c r="M267" s="2081"/>
      <c r="N267" s="1583"/>
      <c r="O267" s="1567"/>
      <c r="P267" s="1585"/>
      <c r="Q267" s="726"/>
      <c r="R267" s="632"/>
      <c r="S267" s="632"/>
    </row>
    <row r="268" spans="2:19" ht="52.5" customHeight="1" x14ac:dyDescent="0.2">
      <c r="B268" s="631"/>
      <c r="C268" s="633"/>
      <c r="D268" s="633"/>
      <c r="E268" s="631"/>
      <c r="F268" s="631"/>
      <c r="G268" s="631"/>
      <c r="H268" s="633"/>
      <c r="I268" s="633"/>
      <c r="J268" s="633"/>
      <c r="K268" s="2081"/>
      <c r="L268" s="2081"/>
      <c r="M268" s="2081"/>
      <c r="N268" s="1583"/>
      <c r="O268" s="1567"/>
      <c r="P268" s="1585"/>
      <c r="Q268" s="726"/>
      <c r="R268" s="632"/>
      <c r="S268" s="632"/>
    </row>
    <row r="269" spans="2:19" ht="52.5" customHeight="1" x14ac:dyDescent="0.2">
      <c r="B269" s="631"/>
      <c r="C269" s="633"/>
      <c r="D269" s="633"/>
      <c r="E269" s="631"/>
      <c r="F269" s="631"/>
      <c r="G269" s="631"/>
      <c r="H269" s="633"/>
      <c r="I269" s="633"/>
      <c r="J269" s="633"/>
      <c r="K269" s="2081"/>
      <c r="L269" s="2081"/>
      <c r="M269" s="2081"/>
      <c r="N269" s="1583"/>
      <c r="O269" s="1567"/>
      <c r="P269" s="1585"/>
      <c r="Q269" s="726"/>
      <c r="R269" s="632"/>
      <c r="S269" s="632"/>
    </row>
    <row r="270" spans="2:19" ht="52.5" customHeight="1" x14ac:dyDescent="0.2">
      <c r="B270" s="631"/>
      <c r="C270" s="633"/>
      <c r="D270" s="633"/>
      <c r="E270" s="631"/>
      <c r="F270" s="631"/>
      <c r="G270" s="631"/>
      <c r="H270" s="633"/>
      <c r="I270" s="633"/>
      <c r="J270" s="633"/>
      <c r="K270" s="2081"/>
      <c r="L270" s="2081"/>
      <c r="M270" s="2081"/>
      <c r="N270" s="1583"/>
      <c r="O270" s="1567"/>
      <c r="P270" s="1585"/>
      <c r="Q270" s="726"/>
      <c r="R270" s="632"/>
      <c r="S270" s="632"/>
    </row>
    <row r="271" spans="2:19" ht="52.5" customHeight="1" x14ac:dyDescent="0.2">
      <c r="B271" s="631"/>
      <c r="C271" s="633"/>
      <c r="D271" s="633"/>
      <c r="E271" s="631"/>
      <c r="F271" s="631"/>
      <c r="G271" s="631"/>
      <c r="H271" s="633"/>
      <c r="I271" s="633"/>
      <c r="J271" s="633"/>
      <c r="K271" s="2081"/>
      <c r="L271" s="2081"/>
      <c r="M271" s="2081"/>
      <c r="N271" s="1583"/>
      <c r="O271" s="1567"/>
      <c r="P271" s="1585"/>
      <c r="Q271" s="726"/>
      <c r="R271" s="632"/>
      <c r="S271" s="632"/>
    </row>
    <row r="272" spans="2:19" ht="52.5" customHeight="1" x14ac:dyDescent="0.2">
      <c r="B272" s="631"/>
      <c r="C272" s="633"/>
      <c r="D272" s="633"/>
      <c r="E272" s="631"/>
      <c r="F272" s="631"/>
      <c r="G272" s="631"/>
      <c r="H272" s="633"/>
      <c r="I272" s="633"/>
      <c r="J272" s="633"/>
      <c r="K272" s="2081"/>
      <c r="L272" s="2081"/>
      <c r="M272" s="2081"/>
      <c r="N272" s="1583"/>
      <c r="O272" s="1567"/>
      <c r="P272" s="1585"/>
      <c r="Q272" s="726"/>
      <c r="R272" s="632"/>
      <c r="S272" s="632"/>
    </row>
    <row r="273" spans="2:19" ht="52.5" customHeight="1" x14ac:dyDescent="0.2">
      <c r="B273" s="631"/>
      <c r="C273" s="633"/>
      <c r="D273" s="633"/>
      <c r="E273" s="631"/>
      <c r="F273" s="631"/>
      <c r="G273" s="633"/>
      <c r="H273" s="633"/>
      <c r="I273" s="633"/>
      <c r="J273" s="633"/>
      <c r="K273" s="2081"/>
      <c r="L273" s="2081"/>
      <c r="M273" s="2081"/>
      <c r="N273" s="1583"/>
      <c r="O273" s="1567"/>
      <c r="P273" s="1585"/>
      <c r="Q273" s="726"/>
      <c r="R273" s="632"/>
      <c r="S273" s="632"/>
    </row>
    <row r="274" spans="2:19" ht="52.5" customHeight="1" x14ac:dyDescent="0.2">
      <c r="B274" s="631"/>
      <c r="C274" s="633"/>
      <c r="D274" s="633"/>
      <c r="E274" s="631"/>
      <c r="F274" s="631"/>
      <c r="G274" s="631"/>
      <c r="H274" s="633"/>
      <c r="I274" s="633"/>
      <c r="J274" s="633"/>
      <c r="K274" s="2081"/>
      <c r="L274" s="2081"/>
      <c r="M274" s="2081"/>
      <c r="N274" s="1583"/>
      <c r="O274" s="1567"/>
      <c r="P274" s="1585"/>
      <c r="Q274" s="726"/>
      <c r="R274" s="632"/>
      <c r="S274" s="632"/>
    </row>
    <row r="275" spans="2:19" ht="52.5" customHeight="1" x14ac:dyDescent="0.2">
      <c r="B275" s="631"/>
      <c r="C275" s="633"/>
      <c r="D275" s="633"/>
      <c r="E275" s="631"/>
      <c r="F275" s="631"/>
      <c r="G275" s="631"/>
      <c r="H275" s="633"/>
      <c r="I275" s="633"/>
      <c r="J275" s="633"/>
      <c r="K275" s="2081"/>
      <c r="L275" s="2081"/>
      <c r="M275" s="2081"/>
      <c r="N275" s="1583"/>
      <c r="O275" s="1567"/>
      <c r="P275" s="1585"/>
      <c r="Q275" s="726"/>
      <c r="R275" s="632"/>
      <c r="S275" s="632"/>
    </row>
    <row r="276" spans="2:19" ht="52.5" customHeight="1" x14ac:dyDescent="0.2">
      <c r="B276" s="631"/>
      <c r="C276" s="633"/>
      <c r="D276" s="633"/>
      <c r="E276" s="631"/>
      <c r="F276" s="631"/>
      <c r="G276" s="631"/>
      <c r="H276" s="633"/>
      <c r="I276" s="633"/>
      <c r="J276" s="633"/>
      <c r="K276" s="2081"/>
      <c r="L276" s="2081"/>
      <c r="M276" s="2081"/>
      <c r="N276" s="1583"/>
      <c r="O276" s="1567"/>
      <c r="P276" s="1585"/>
      <c r="Q276" s="726"/>
      <c r="R276" s="632"/>
      <c r="S276" s="632"/>
    </row>
    <row r="277" spans="2:19" ht="52.5" customHeight="1" x14ac:dyDescent="0.2">
      <c r="B277" s="631"/>
      <c r="C277" s="633"/>
      <c r="D277" s="633"/>
      <c r="E277" s="631"/>
      <c r="F277" s="631"/>
      <c r="G277" s="631"/>
      <c r="H277" s="633"/>
      <c r="I277" s="633"/>
      <c r="J277" s="633"/>
      <c r="K277" s="2081"/>
      <c r="L277" s="2081"/>
      <c r="M277" s="2081"/>
      <c r="N277" s="1583"/>
      <c r="O277" s="1567"/>
      <c r="P277" s="1585"/>
      <c r="Q277" s="726"/>
      <c r="R277" s="632"/>
      <c r="S277" s="632"/>
    </row>
    <row r="278" spans="2:19" ht="52.5" customHeight="1" x14ac:dyDescent="0.2">
      <c r="B278" s="631"/>
      <c r="C278" s="633"/>
      <c r="D278" s="633"/>
      <c r="E278" s="631"/>
      <c r="F278" s="631"/>
      <c r="G278" s="631"/>
      <c r="H278" s="633"/>
      <c r="I278" s="633"/>
      <c r="J278" s="633"/>
      <c r="K278" s="2081"/>
      <c r="L278" s="2081"/>
      <c r="M278" s="2081"/>
      <c r="N278" s="1583"/>
      <c r="O278" s="1567"/>
      <c r="P278" s="1585"/>
      <c r="Q278" s="726"/>
      <c r="R278" s="632"/>
      <c r="S278" s="632"/>
    </row>
    <row r="279" spans="2:19" ht="52.5" customHeight="1" x14ac:dyDescent="0.2">
      <c r="B279" s="631"/>
      <c r="C279" s="633"/>
      <c r="D279" s="633"/>
      <c r="E279" s="631"/>
      <c r="F279" s="631"/>
      <c r="G279" s="631"/>
      <c r="H279" s="633"/>
      <c r="I279" s="633"/>
      <c r="J279" s="633"/>
      <c r="K279" s="2081"/>
      <c r="L279" s="2081"/>
      <c r="M279" s="2081"/>
      <c r="N279" s="1583"/>
      <c r="O279" s="1567"/>
      <c r="P279" s="1585"/>
      <c r="Q279" s="726"/>
      <c r="R279" s="632"/>
      <c r="S279" s="632"/>
    </row>
    <row r="280" spans="2:19" ht="52.5" customHeight="1" x14ac:dyDescent="0.2">
      <c r="B280" s="631"/>
      <c r="C280" s="633"/>
      <c r="D280" s="633"/>
      <c r="E280" s="631"/>
      <c r="F280" s="631"/>
      <c r="G280" s="631"/>
      <c r="H280" s="633"/>
      <c r="I280" s="633"/>
      <c r="J280" s="633"/>
      <c r="K280" s="2081"/>
      <c r="L280" s="2081"/>
      <c r="M280" s="2081"/>
      <c r="N280" s="1583"/>
      <c r="O280" s="1567"/>
      <c r="P280" s="1585"/>
      <c r="Q280" s="726"/>
      <c r="R280" s="632"/>
      <c r="S280" s="632"/>
    </row>
    <row r="281" spans="2:19" ht="52.5" customHeight="1" x14ac:dyDescent="0.2">
      <c r="B281" s="631"/>
      <c r="C281" s="633"/>
      <c r="D281" s="633"/>
      <c r="E281" s="631"/>
      <c r="F281" s="631"/>
      <c r="G281" s="631"/>
      <c r="H281" s="633"/>
      <c r="I281" s="633"/>
      <c r="J281" s="633"/>
      <c r="K281" s="2081"/>
      <c r="L281" s="2081"/>
      <c r="M281" s="2081"/>
      <c r="N281" s="1583"/>
      <c r="O281" s="1567"/>
      <c r="P281" s="1585"/>
      <c r="Q281" s="726"/>
      <c r="R281" s="632"/>
      <c r="S281" s="632"/>
    </row>
    <row r="282" spans="2:19" ht="52.5" customHeight="1" x14ac:dyDescent="0.2">
      <c r="B282" s="631"/>
      <c r="C282" s="633"/>
      <c r="D282" s="633"/>
      <c r="E282" s="631"/>
      <c r="F282" s="631"/>
      <c r="G282" s="631"/>
      <c r="H282" s="633"/>
      <c r="I282" s="633"/>
      <c r="J282" s="633"/>
      <c r="K282" s="2081"/>
      <c r="L282" s="2081"/>
      <c r="M282" s="2081"/>
      <c r="N282" s="1583"/>
      <c r="O282" s="1567"/>
      <c r="P282" s="1585"/>
      <c r="Q282" s="726"/>
      <c r="R282" s="632"/>
      <c r="S282" s="632"/>
    </row>
    <row r="283" spans="2:19" ht="52.5" customHeight="1" x14ac:dyDescent="0.2">
      <c r="B283" s="631"/>
      <c r="C283" s="633"/>
      <c r="D283" s="633"/>
      <c r="E283" s="631"/>
      <c r="F283" s="631"/>
      <c r="G283" s="631"/>
      <c r="H283" s="633"/>
      <c r="I283" s="633"/>
      <c r="J283" s="633"/>
      <c r="K283" s="2081"/>
      <c r="L283" s="2081"/>
      <c r="M283" s="2081"/>
      <c r="N283" s="1583"/>
      <c r="O283" s="1567"/>
      <c r="P283" s="1585"/>
      <c r="Q283" s="726"/>
      <c r="R283" s="632"/>
      <c r="S283" s="632"/>
    </row>
    <row r="284" spans="2:19" ht="52.5" customHeight="1" x14ac:dyDescent="0.2">
      <c r="B284" s="631"/>
      <c r="C284" s="633"/>
      <c r="D284" s="633"/>
      <c r="E284" s="631"/>
      <c r="F284" s="631"/>
      <c r="G284" s="631"/>
      <c r="H284" s="633"/>
      <c r="I284" s="633"/>
      <c r="J284" s="633"/>
      <c r="K284" s="2081"/>
      <c r="L284" s="2081"/>
      <c r="M284" s="2081"/>
      <c r="N284" s="1583"/>
      <c r="O284" s="1567"/>
      <c r="P284" s="1585"/>
      <c r="Q284" s="726"/>
      <c r="R284" s="632"/>
      <c r="S284" s="632"/>
    </row>
    <row r="285" spans="2:19" ht="52.5" customHeight="1" x14ac:dyDescent="0.2">
      <c r="B285" s="631"/>
      <c r="C285" s="633"/>
      <c r="D285" s="633"/>
      <c r="E285" s="631"/>
      <c r="F285" s="631"/>
      <c r="G285" s="631"/>
      <c r="H285" s="633"/>
      <c r="I285" s="633"/>
      <c r="J285" s="633"/>
      <c r="K285" s="2081"/>
      <c r="L285" s="2081"/>
      <c r="M285" s="2081"/>
      <c r="N285" s="1583"/>
      <c r="O285" s="1567"/>
      <c r="P285" s="1585"/>
      <c r="Q285" s="726"/>
      <c r="R285" s="632"/>
      <c r="S285" s="632"/>
    </row>
    <row r="286" spans="2:19" ht="52.5" customHeight="1" x14ac:dyDescent="0.2">
      <c r="B286" s="631"/>
      <c r="C286" s="633"/>
      <c r="D286" s="633"/>
      <c r="E286" s="631"/>
      <c r="F286" s="631"/>
      <c r="G286" s="631"/>
      <c r="H286" s="633"/>
      <c r="I286" s="633"/>
      <c r="J286" s="633"/>
      <c r="K286" s="2081"/>
      <c r="L286" s="2081"/>
      <c r="M286" s="2081"/>
      <c r="N286" s="1583"/>
      <c r="O286" s="1567"/>
      <c r="P286" s="1585"/>
      <c r="Q286" s="726"/>
      <c r="R286" s="632"/>
      <c r="S286" s="632"/>
    </row>
    <row r="287" spans="2:19" ht="52.5" customHeight="1" x14ac:dyDescent="0.2">
      <c r="B287" s="631"/>
      <c r="C287" s="633"/>
      <c r="D287" s="633"/>
      <c r="E287" s="631"/>
      <c r="F287" s="631"/>
      <c r="G287" s="631"/>
      <c r="H287" s="633"/>
      <c r="I287" s="633"/>
      <c r="J287" s="633"/>
      <c r="K287" s="2081"/>
      <c r="L287" s="2081"/>
      <c r="M287" s="2081"/>
      <c r="N287" s="1583"/>
      <c r="O287" s="1567"/>
      <c r="P287" s="1585"/>
      <c r="Q287" s="726"/>
      <c r="R287" s="632"/>
      <c r="S287" s="632"/>
    </row>
    <row r="288" spans="2:19" ht="52.5" customHeight="1" x14ac:dyDescent="0.2">
      <c r="B288" s="631"/>
      <c r="C288" s="633"/>
      <c r="D288" s="633"/>
      <c r="E288" s="631"/>
      <c r="F288" s="631"/>
      <c r="G288" s="631"/>
      <c r="H288" s="633"/>
      <c r="I288" s="633"/>
      <c r="J288" s="633"/>
      <c r="K288" s="2081"/>
      <c r="L288" s="2081"/>
      <c r="M288" s="2081"/>
      <c r="N288" s="1583"/>
      <c r="O288" s="1567"/>
      <c r="P288" s="1585"/>
      <c r="Q288" s="726"/>
      <c r="R288" s="632"/>
      <c r="S288" s="632"/>
    </row>
    <row r="289" spans="2:19" ht="52.5" customHeight="1" x14ac:dyDescent="0.2">
      <c r="B289" s="631"/>
      <c r="C289" s="633"/>
      <c r="D289" s="633"/>
      <c r="E289" s="631"/>
      <c r="F289" s="631"/>
      <c r="G289" s="631"/>
      <c r="H289" s="633"/>
      <c r="I289" s="633"/>
      <c r="J289" s="633"/>
      <c r="K289" s="2081"/>
      <c r="L289" s="2081"/>
      <c r="M289" s="2081"/>
      <c r="N289" s="1583"/>
      <c r="O289" s="1567"/>
      <c r="P289" s="1585"/>
      <c r="Q289" s="726"/>
      <c r="R289" s="632"/>
      <c r="S289" s="632"/>
    </row>
    <row r="290" spans="2:19" ht="52.5" customHeight="1" x14ac:dyDescent="0.2">
      <c r="B290" s="631"/>
      <c r="C290" s="633"/>
      <c r="D290" s="633"/>
      <c r="E290" s="631"/>
      <c r="F290" s="631"/>
      <c r="G290" s="631"/>
      <c r="H290" s="633"/>
      <c r="I290" s="633"/>
      <c r="J290" s="633"/>
      <c r="K290" s="2081"/>
      <c r="L290" s="2081"/>
      <c r="M290" s="2081"/>
      <c r="N290" s="1583"/>
      <c r="O290" s="1567"/>
      <c r="P290" s="1585"/>
      <c r="Q290" s="726"/>
      <c r="R290" s="632"/>
      <c r="S290" s="632"/>
    </row>
    <row r="291" spans="2:19" ht="52.5" customHeight="1" x14ac:dyDescent="0.2">
      <c r="B291" s="631"/>
      <c r="C291" s="633"/>
      <c r="D291" s="633"/>
      <c r="E291" s="631"/>
      <c r="F291" s="631"/>
      <c r="G291" s="631"/>
      <c r="H291" s="633"/>
      <c r="I291" s="633"/>
      <c r="J291" s="633"/>
      <c r="K291" s="2081"/>
      <c r="L291" s="2081"/>
      <c r="M291" s="2081"/>
      <c r="N291" s="1583"/>
      <c r="O291" s="1567"/>
      <c r="P291" s="1585"/>
      <c r="Q291" s="726"/>
      <c r="R291" s="632"/>
      <c r="S291" s="632"/>
    </row>
    <row r="292" spans="2:19" ht="52.5" customHeight="1" x14ac:dyDescent="0.2">
      <c r="B292" s="631"/>
      <c r="C292" s="633"/>
      <c r="D292" s="633"/>
      <c r="E292" s="631"/>
      <c r="F292" s="631"/>
      <c r="G292" s="631"/>
      <c r="H292" s="633"/>
      <c r="I292" s="633"/>
      <c r="J292" s="633"/>
      <c r="K292" s="2081"/>
      <c r="L292" s="2081"/>
      <c r="M292" s="2081"/>
      <c r="N292" s="1583"/>
      <c r="O292" s="1567"/>
      <c r="P292" s="1585"/>
      <c r="Q292" s="726"/>
      <c r="R292" s="632"/>
      <c r="S292" s="632"/>
    </row>
    <row r="293" spans="2:19" ht="52.5" customHeight="1" x14ac:dyDescent="0.2">
      <c r="B293" s="631"/>
      <c r="C293" s="633"/>
      <c r="D293" s="633"/>
      <c r="E293" s="631"/>
      <c r="F293" s="631"/>
      <c r="G293" s="631"/>
      <c r="H293" s="633"/>
      <c r="I293" s="633"/>
      <c r="J293" s="633"/>
      <c r="K293" s="2081"/>
      <c r="L293" s="2081"/>
      <c r="M293" s="2081"/>
      <c r="N293" s="1583"/>
      <c r="O293" s="1567"/>
      <c r="P293" s="1585"/>
      <c r="Q293" s="726"/>
      <c r="R293" s="632"/>
      <c r="S293" s="632"/>
    </row>
    <row r="294" spans="2:19" ht="52.5" customHeight="1" x14ac:dyDescent="0.2">
      <c r="B294" s="631"/>
      <c r="C294" s="633"/>
      <c r="D294" s="633"/>
      <c r="E294" s="631"/>
      <c r="F294" s="631"/>
      <c r="G294" s="631"/>
      <c r="H294" s="633"/>
      <c r="I294" s="633"/>
      <c r="J294" s="633"/>
      <c r="K294" s="2081"/>
      <c r="L294" s="2081"/>
      <c r="M294" s="2081"/>
      <c r="N294" s="1583"/>
      <c r="O294" s="1567"/>
      <c r="P294" s="1585"/>
      <c r="Q294" s="726"/>
      <c r="R294" s="632"/>
      <c r="S294" s="632"/>
    </row>
    <row r="295" spans="2:19" ht="52.5" customHeight="1" x14ac:dyDescent="0.2">
      <c r="B295" s="631"/>
      <c r="C295" s="633"/>
      <c r="D295" s="633"/>
      <c r="E295" s="631"/>
      <c r="F295" s="631"/>
      <c r="G295" s="631"/>
      <c r="H295" s="633"/>
      <c r="I295" s="633"/>
      <c r="J295" s="633"/>
      <c r="K295" s="2081"/>
      <c r="L295" s="2081"/>
      <c r="M295" s="2081"/>
      <c r="N295" s="1583"/>
      <c r="O295" s="1567"/>
      <c r="P295" s="1585"/>
      <c r="Q295" s="726"/>
      <c r="R295" s="632"/>
      <c r="S295" s="632"/>
    </row>
    <row r="296" spans="2:19" ht="52.5" customHeight="1" x14ac:dyDescent="0.2">
      <c r="B296" s="631"/>
      <c r="C296" s="633"/>
      <c r="D296" s="633"/>
      <c r="E296" s="631"/>
      <c r="F296" s="631"/>
      <c r="G296" s="631"/>
      <c r="H296" s="633"/>
      <c r="I296" s="633"/>
      <c r="J296" s="633"/>
      <c r="K296" s="2081"/>
      <c r="L296" s="2081"/>
      <c r="M296" s="2081"/>
      <c r="N296" s="1583"/>
      <c r="O296" s="1567"/>
      <c r="P296" s="1585"/>
      <c r="Q296" s="726"/>
      <c r="R296" s="632"/>
      <c r="S296" s="632"/>
    </row>
    <row r="297" spans="2:19" ht="52.5" customHeight="1" x14ac:dyDescent="0.2">
      <c r="B297" s="631"/>
      <c r="C297" s="633"/>
      <c r="D297" s="633"/>
      <c r="E297" s="631"/>
      <c r="F297" s="631"/>
      <c r="G297" s="631"/>
      <c r="H297" s="633"/>
      <c r="I297" s="633"/>
      <c r="J297" s="633"/>
      <c r="K297" s="2081"/>
      <c r="L297" s="2081"/>
      <c r="M297" s="2081"/>
      <c r="N297" s="1583"/>
      <c r="O297" s="1567"/>
      <c r="P297" s="1585"/>
      <c r="Q297" s="726"/>
      <c r="R297" s="632"/>
      <c r="S297" s="632"/>
    </row>
    <row r="298" spans="2:19" ht="52.5" customHeight="1" x14ac:dyDescent="0.2">
      <c r="B298" s="631"/>
      <c r="C298" s="633"/>
      <c r="D298" s="633"/>
      <c r="E298" s="631"/>
      <c r="F298" s="631"/>
      <c r="G298" s="631"/>
      <c r="H298" s="633"/>
      <c r="I298" s="633"/>
      <c r="J298" s="633"/>
      <c r="K298" s="2081"/>
      <c r="L298" s="2081"/>
      <c r="M298" s="2081"/>
      <c r="N298" s="1583"/>
      <c r="O298" s="1567"/>
      <c r="P298" s="1585"/>
      <c r="Q298" s="726"/>
      <c r="R298" s="632"/>
      <c r="S298" s="632"/>
    </row>
    <row r="299" spans="2:19" ht="52.5" customHeight="1" x14ac:dyDescent="0.2">
      <c r="B299" s="631"/>
      <c r="C299" s="633"/>
      <c r="D299" s="633"/>
      <c r="E299" s="631"/>
      <c r="F299" s="631"/>
      <c r="G299" s="631"/>
      <c r="H299" s="633"/>
      <c r="I299" s="633"/>
      <c r="J299" s="633"/>
      <c r="K299" s="2081"/>
      <c r="L299" s="2081"/>
      <c r="M299" s="2081"/>
      <c r="N299" s="1583"/>
      <c r="O299" s="1567"/>
      <c r="P299" s="1585"/>
      <c r="Q299" s="726"/>
      <c r="R299" s="632"/>
      <c r="S299" s="632"/>
    </row>
    <row r="300" spans="2:19" ht="52.5" customHeight="1" x14ac:dyDescent="0.2">
      <c r="B300" s="631"/>
      <c r="C300" s="633"/>
      <c r="D300" s="633"/>
      <c r="E300" s="631"/>
      <c r="F300" s="631"/>
      <c r="G300" s="631"/>
      <c r="H300" s="633"/>
      <c r="I300" s="633"/>
      <c r="J300" s="633"/>
      <c r="K300" s="2081"/>
      <c r="L300" s="2081"/>
      <c r="M300" s="2081"/>
      <c r="N300" s="1583"/>
      <c r="O300" s="1567"/>
      <c r="P300" s="1585"/>
      <c r="Q300" s="726"/>
      <c r="R300" s="632"/>
      <c r="S300" s="632"/>
    </row>
    <row r="301" spans="2:19" ht="52.5" customHeight="1" x14ac:dyDescent="0.2">
      <c r="B301" s="631"/>
      <c r="C301" s="633"/>
      <c r="D301" s="633"/>
      <c r="E301" s="631"/>
      <c r="F301" s="631"/>
      <c r="G301" s="631"/>
      <c r="H301" s="633"/>
      <c r="I301" s="633"/>
      <c r="J301" s="633"/>
      <c r="K301" s="2081"/>
      <c r="L301" s="2081"/>
      <c r="M301" s="2081"/>
      <c r="N301" s="1583"/>
      <c r="O301" s="1567"/>
      <c r="P301" s="1585"/>
      <c r="Q301" s="726"/>
      <c r="R301" s="632"/>
      <c r="S301" s="632"/>
    </row>
    <row r="302" spans="2:19" ht="52.5" customHeight="1" x14ac:dyDescent="0.2">
      <c r="B302" s="631"/>
      <c r="C302" s="633"/>
      <c r="D302" s="633"/>
      <c r="E302" s="631"/>
      <c r="F302" s="631"/>
      <c r="G302" s="631"/>
      <c r="H302" s="633"/>
      <c r="I302" s="633"/>
      <c r="J302" s="633"/>
      <c r="K302" s="2081"/>
      <c r="L302" s="2081"/>
      <c r="M302" s="2081"/>
      <c r="N302" s="1583"/>
      <c r="O302" s="1567"/>
      <c r="P302" s="1585"/>
      <c r="Q302" s="726"/>
      <c r="R302" s="632"/>
      <c r="S302" s="632"/>
    </row>
    <row r="303" spans="2:19" ht="52.5" customHeight="1" x14ac:dyDescent="0.2">
      <c r="B303" s="631"/>
      <c r="C303" s="633"/>
      <c r="D303" s="633"/>
      <c r="E303" s="631"/>
      <c r="F303" s="631"/>
      <c r="G303" s="631"/>
      <c r="H303" s="633"/>
      <c r="I303" s="633"/>
      <c r="J303" s="633"/>
      <c r="K303" s="2081"/>
      <c r="L303" s="2081"/>
      <c r="M303" s="2081"/>
      <c r="N303" s="1583"/>
      <c r="O303" s="1567"/>
      <c r="P303" s="1585"/>
      <c r="Q303" s="726"/>
      <c r="R303" s="632"/>
      <c r="S303" s="632"/>
    </row>
    <row r="304" spans="2:19" ht="52.5" customHeight="1" x14ac:dyDescent="0.2">
      <c r="B304" s="631"/>
      <c r="C304" s="633"/>
      <c r="D304" s="633"/>
      <c r="E304" s="631"/>
      <c r="F304" s="631"/>
      <c r="G304" s="631"/>
      <c r="H304" s="633"/>
      <c r="I304" s="633"/>
      <c r="J304" s="633"/>
      <c r="K304" s="2081"/>
      <c r="L304" s="2081"/>
      <c r="M304" s="2081"/>
      <c r="N304" s="1583"/>
      <c r="O304" s="1567"/>
      <c r="P304" s="1585"/>
      <c r="Q304" s="726"/>
      <c r="R304" s="632"/>
      <c r="S304" s="632"/>
    </row>
    <row r="305" spans="2:19" ht="52.5" customHeight="1" x14ac:dyDescent="0.2">
      <c r="B305" s="631"/>
      <c r="C305" s="633"/>
      <c r="D305" s="633"/>
      <c r="E305" s="631"/>
      <c r="F305" s="631"/>
      <c r="G305" s="631"/>
      <c r="H305" s="633"/>
      <c r="I305" s="633"/>
      <c r="J305" s="633"/>
      <c r="K305" s="2081"/>
      <c r="L305" s="2081"/>
      <c r="M305" s="2081"/>
      <c r="N305" s="1583"/>
      <c r="O305" s="1567"/>
      <c r="P305" s="1585"/>
      <c r="Q305" s="726"/>
      <c r="R305" s="632"/>
      <c r="S305" s="632"/>
    </row>
    <row r="306" spans="2:19" ht="52.5" customHeight="1" x14ac:dyDescent="0.2">
      <c r="B306" s="631"/>
      <c r="C306" s="633"/>
      <c r="D306" s="633"/>
      <c r="E306" s="631"/>
      <c r="F306" s="631"/>
      <c r="G306" s="631"/>
      <c r="H306" s="633"/>
      <c r="I306" s="633"/>
      <c r="J306" s="633"/>
      <c r="K306" s="2081"/>
      <c r="L306" s="2081"/>
      <c r="M306" s="2081"/>
      <c r="N306" s="1583"/>
      <c r="O306" s="1567"/>
      <c r="P306" s="1585"/>
      <c r="Q306" s="726"/>
      <c r="R306" s="632"/>
      <c r="S306" s="632"/>
    </row>
    <row r="307" spans="2:19" ht="52.5" customHeight="1" x14ac:dyDescent="0.2">
      <c r="B307" s="631"/>
      <c r="C307" s="633"/>
      <c r="D307" s="633"/>
      <c r="E307" s="631"/>
      <c r="F307" s="631"/>
      <c r="G307" s="631"/>
      <c r="H307" s="633"/>
      <c r="I307" s="633"/>
      <c r="J307" s="633"/>
      <c r="K307" s="2081"/>
      <c r="L307" s="2081"/>
      <c r="M307" s="2081"/>
      <c r="N307" s="1583"/>
      <c r="O307" s="1567"/>
      <c r="P307" s="1585"/>
      <c r="Q307" s="726"/>
      <c r="R307" s="632"/>
      <c r="S307" s="632"/>
    </row>
    <row r="308" spans="2:19" ht="52.5" customHeight="1" x14ac:dyDescent="0.2">
      <c r="B308" s="631"/>
      <c r="C308" s="633"/>
      <c r="D308" s="633"/>
      <c r="E308" s="631"/>
      <c r="F308" s="631"/>
      <c r="G308" s="631"/>
      <c r="H308" s="633"/>
      <c r="I308" s="633"/>
      <c r="J308" s="633"/>
      <c r="K308" s="2081"/>
      <c r="L308" s="2081"/>
      <c r="M308" s="2081"/>
      <c r="N308" s="1583"/>
      <c r="O308" s="1567"/>
      <c r="P308" s="1585"/>
      <c r="Q308" s="726"/>
      <c r="R308" s="632"/>
      <c r="S308" s="632"/>
    </row>
    <row r="309" spans="2:19" ht="52.5" customHeight="1" x14ac:dyDescent="0.2">
      <c r="B309" s="631"/>
      <c r="C309" s="633"/>
      <c r="D309" s="633"/>
      <c r="E309" s="631"/>
      <c r="F309" s="631"/>
      <c r="G309" s="631"/>
      <c r="H309" s="633"/>
      <c r="I309" s="633"/>
      <c r="J309" s="633"/>
      <c r="K309" s="2081"/>
      <c r="L309" s="2081"/>
      <c r="M309" s="2081"/>
      <c r="N309" s="1583"/>
      <c r="O309" s="1567"/>
      <c r="P309" s="1585"/>
      <c r="Q309" s="726"/>
      <c r="R309" s="632"/>
      <c r="S309" s="632"/>
    </row>
    <row r="310" spans="2:19" ht="52.5" customHeight="1" x14ac:dyDescent="0.2">
      <c r="B310" s="631"/>
      <c r="C310" s="633"/>
      <c r="D310" s="633"/>
      <c r="E310" s="631"/>
      <c r="F310" s="631"/>
      <c r="G310" s="631"/>
      <c r="H310" s="633"/>
      <c r="I310" s="633"/>
      <c r="J310" s="633"/>
      <c r="K310" s="2081"/>
      <c r="L310" s="2081"/>
      <c r="M310" s="2081"/>
      <c r="N310" s="1583"/>
      <c r="O310" s="1567"/>
      <c r="P310" s="1585"/>
      <c r="Q310" s="726"/>
      <c r="R310" s="632"/>
      <c r="S310" s="632"/>
    </row>
    <row r="311" spans="2:19" ht="52.5" customHeight="1" x14ac:dyDescent="0.2">
      <c r="B311" s="631"/>
      <c r="C311" s="633"/>
      <c r="D311" s="633"/>
      <c r="E311" s="631"/>
      <c r="F311" s="631"/>
      <c r="G311" s="631"/>
      <c r="H311" s="633"/>
      <c r="I311" s="633"/>
      <c r="J311" s="633"/>
      <c r="K311" s="2081"/>
      <c r="L311" s="2081"/>
      <c r="M311" s="2081"/>
      <c r="N311" s="1583"/>
      <c r="O311" s="1567"/>
      <c r="P311" s="1585"/>
      <c r="Q311" s="726"/>
      <c r="R311" s="632"/>
      <c r="S311" s="632"/>
    </row>
    <row r="312" spans="2:19" ht="52.5" customHeight="1" x14ac:dyDescent="0.2">
      <c r="B312" s="631"/>
      <c r="C312" s="633"/>
      <c r="D312" s="633"/>
      <c r="E312" s="631"/>
      <c r="F312" s="631"/>
      <c r="G312" s="631"/>
      <c r="H312" s="633"/>
      <c r="I312" s="633"/>
      <c r="J312" s="633"/>
      <c r="K312" s="2081"/>
      <c r="L312" s="2081"/>
      <c r="M312" s="2081"/>
      <c r="N312" s="1583"/>
      <c r="O312" s="1567"/>
      <c r="P312" s="1585"/>
      <c r="Q312" s="726"/>
      <c r="R312" s="632"/>
      <c r="S312" s="632"/>
    </row>
    <row r="313" spans="2:19" ht="52.5" customHeight="1" x14ac:dyDescent="0.2">
      <c r="B313" s="631"/>
      <c r="C313" s="633"/>
      <c r="D313" s="633"/>
      <c r="E313" s="631"/>
      <c r="F313" s="631"/>
      <c r="G313" s="631"/>
      <c r="H313" s="633"/>
      <c r="I313" s="633"/>
      <c r="J313" s="633"/>
      <c r="K313" s="2081"/>
      <c r="L313" s="2081"/>
      <c r="M313" s="2081"/>
      <c r="N313" s="1583"/>
      <c r="O313" s="1567"/>
      <c r="P313" s="1585"/>
      <c r="Q313" s="726"/>
      <c r="R313" s="632"/>
      <c r="S313" s="632"/>
    </row>
    <row r="314" spans="2:19" ht="52.5" customHeight="1" x14ac:dyDescent="0.2">
      <c r="B314" s="631"/>
      <c r="C314" s="633"/>
      <c r="D314" s="633"/>
      <c r="E314" s="631"/>
      <c r="F314" s="631"/>
      <c r="G314" s="631"/>
      <c r="H314" s="633"/>
      <c r="I314" s="633"/>
      <c r="J314" s="633"/>
      <c r="K314" s="2081"/>
      <c r="L314" s="2081"/>
      <c r="M314" s="2081"/>
      <c r="N314" s="1583"/>
      <c r="O314" s="1567"/>
      <c r="P314" s="1585"/>
      <c r="Q314" s="726"/>
      <c r="R314" s="632"/>
      <c r="S314" s="632"/>
    </row>
    <row r="315" spans="2:19" ht="52.5" customHeight="1" x14ac:dyDescent="0.2">
      <c r="B315" s="631"/>
      <c r="C315" s="633"/>
      <c r="D315" s="633"/>
      <c r="E315" s="631"/>
      <c r="F315" s="631"/>
      <c r="G315" s="631"/>
      <c r="H315" s="633"/>
      <c r="I315" s="633"/>
      <c r="J315" s="633"/>
      <c r="K315" s="2081"/>
      <c r="L315" s="2081"/>
      <c r="M315" s="2081"/>
      <c r="N315" s="1583"/>
      <c r="O315" s="1567"/>
      <c r="P315" s="1585"/>
      <c r="Q315" s="726"/>
      <c r="R315" s="632"/>
      <c r="S315" s="632"/>
    </row>
    <row r="316" spans="2:19" ht="52.5" customHeight="1" x14ac:dyDescent="0.2">
      <c r="B316" s="631"/>
      <c r="C316" s="633"/>
      <c r="D316" s="633"/>
      <c r="E316" s="631"/>
      <c r="F316" s="631"/>
      <c r="G316" s="631"/>
      <c r="H316" s="633"/>
      <c r="I316" s="633"/>
      <c r="J316" s="633"/>
      <c r="K316" s="2081"/>
      <c r="L316" s="2081"/>
      <c r="M316" s="2081"/>
      <c r="N316" s="1583"/>
      <c r="O316" s="1567"/>
      <c r="P316" s="1585"/>
      <c r="Q316" s="726"/>
      <c r="R316" s="632"/>
      <c r="S316" s="632"/>
    </row>
    <row r="317" spans="2:19" ht="52.5" customHeight="1" x14ac:dyDescent="0.2">
      <c r="B317" s="631"/>
      <c r="C317" s="633"/>
      <c r="D317" s="633"/>
      <c r="E317" s="631"/>
      <c r="F317" s="631"/>
      <c r="G317" s="631"/>
      <c r="H317" s="633"/>
      <c r="I317" s="633"/>
      <c r="J317" s="633"/>
      <c r="K317" s="2081"/>
      <c r="L317" s="2081"/>
      <c r="M317" s="2081"/>
      <c r="N317" s="1583"/>
      <c r="O317" s="1567"/>
      <c r="P317" s="1585"/>
      <c r="Q317" s="726"/>
      <c r="R317" s="632"/>
      <c r="S317" s="632"/>
    </row>
    <row r="318" spans="2:19" ht="52.5" customHeight="1" x14ac:dyDescent="0.2">
      <c r="B318" s="631"/>
      <c r="C318" s="633"/>
      <c r="D318" s="633"/>
      <c r="E318" s="631"/>
      <c r="F318" s="631"/>
      <c r="G318" s="631"/>
      <c r="H318" s="633"/>
      <c r="I318" s="633"/>
      <c r="J318" s="633"/>
      <c r="K318" s="2081"/>
      <c r="L318" s="2081"/>
      <c r="M318" s="2081"/>
      <c r="N318" s="1583"/>
      <c r="O318" s="1567"/>
      <c r="P318" s="1585"/>
      <c r="Q318" s="726"/>
      <c r="R318" s="632"/>
      <c r="S318" s="632"/>
    </row>
    <row r="319" spans="2:19" ht="52.5" customHeight="1" x14ac:dyDescent="0.2">
      <c r="B319" s="631"/>
      <c r="C319" s="633"/>
      <c r="D319" s="633"/>
      <c r="E319" s="631"/>
      <c r="F319" s="631"/>
      <c r="G319" s="631"/>
      <c r="H319" s="633"/>
      <c r="I319" s="633"/>
      <c r="J319" s="633"/>
      <c r="K319" s="2081"/>
      <c r="L319" s="2081"/>
      <c r="M319" s="2081"/>
      <c r="N319" s="1583"/>
      <c r="O319" s="1567"/>
      <c r="P319" s="1585"/>
      <c r="Q319" s="726"/>
      <c r="R319" s="632"/>
      <c r="S319" s="632"/>
    </row>
    <row r="320" spans="2:19" ht="52.5" customHeight="1" x14ac:dyDescent="0.2">
      <c r="B320" s="631"/>
      <c r="C320" s="633"/>
      <c r="D320" s="633"/>
      <c r="E320" s="631"/>
      <c r="F320" s="631"/>
      <c r="G320" s="631"/>
      <c r="H320" s="633"/>
      <c r="I320" s="633"/>
      <c r="J320" s="633"/>
      <c r="K320" s="2081"/>
      <c r="L320" s="2081"/>
      <c r="M320" s="2081"/>
      <c r="N320" s="1583"/>
      <c r="O320" s="1567"/>
      <c r="P320" s="1585"/>
      <c r="Q320" s="726"/>
      <c r="R320" s="632"/>
      <c r="S320" s="632"/>
    </row>
    <row r="321" spans="2:19" ht="52.5" customHeight="1" x14ac:dyDescent="0.2">
      <c r="B321" s="631"/>
      <c r="C321" s="633"/>
      <c r="D321" s="633"/>
      <c r="E321" s="631"/>
      <c r="F321" s="631"/>
      <c r="G321" s="631"/>
      <c r="H321" s="633"/>
      <c r="I321" s="633"/>
      <c r="J321" s="633"/>
      <c r="K321" s="2081"/>
      <c r="L321" s="2081"/>
      <c r="M321" s="2081"/>
      <c r="N321" s="1583"/>
      <c r="O321" s="1567"/>
      <c r="P321" s="1585"/>
      <c r="Q321" s="726"/>
      <c r="R321" s="632"/>
      <c r="S321" s="632"/>
    </row>
    <row r="322" spans="2:19" ht="52.5" customHeight="1" x14ac:dyDescent="0.2">
      <c r="B322" s="631"/>
      <c r="C322" s="633"/>
      <c r="D322" s="633"/>
      <c r="E322" s="631"/>
      <c r="F322" s="631"/>
      <c r="G322" s="631"/>
      <c r="H322" s="633"/>
      <c r="I322" s="633"/>
      <c r="J322" s="633"/>
      <c r="K322" s="2081"/>
      <c r="L322" s="2081"/>
      <c r="M322" s="2081"/>
      <c r="N322" s="1583"/>
      <c r="O322" s="1567"/>
      <c r="P322" s="1585"/>
      <c r="Q322" s="726"/>
      <c r="R322" s="632"/>
      <c r="S322" s="632"/>
    </row>
    <row r="323" spans="2:19" ht="52.5" customHeight="1" x14ac:dyDescent="0.2">
      <c r="B323" s="631"/>
      <c r="C323" s="633"/>
      <c r="D323" s="633"/>
      <c r="E323" s="631"/>
      <c r="F323" s="631"/>
      <c r="G323" s="631"/>
      <c r="H323" s="633"/>
      <c r="I323" s="633"/>
      <c r="J323" s="633"/>
      <c r="K323" s="2081"/>
      <c r="L323" s="2081"/>
      <c r="M323" s="2081"/>
      <c r="N323" s="1583"/>
      <c r="O323" s="1567"/>
      <c r="P323" s="1585"/>
      <c r="Q323" s="726"/>
      <c r="R323" s="632"/>
      <c r="S323" s="632"/>
    </row>
    <row r="324" spans="2:19" ht="52.5" customHeight="1" x14ac:dyDescent="0.2">
      <c r="B324" s="631"/>
      <c r="C324" s="633"/>
      <c r="D324" s="633"/>
      <c r="E324" s="631"/>
      <c r="F324" s="631"/>
      <c r="G324" s="631"/>
      <c r="H324" s="633"/>
      <c r="I324" s="633"/>
      <c r="J324" s="633"/>
      <c r="K324" s="2081"/>
      <c r="L324" s="2081"/>
      <c r="M324" s="2081"/>
      <c r="N324" s="1583"/>
      <c r="O324" s="1567"/>
      <c r="P324" s="1585"/>
      <c r="Q324" s="726"/>
      <c r="R324" s="632"/>
      <c r="S324" s="632"/>
    </row>
    <row r="325" spans="2:19" ht="52.5" customHeight="1" x14ac:dyDescent="0.2">
      <c r="B325" s="631"/>
      <c r="C325" s="633"/>
      <c r="D325" s="633"/>
      <c r="E325" s="631"/>
      <c r="F325" s="631"/>
      <c r="G325" s="631"/>
      <c r="H325" s="633"/>
      <c r="I325" s="633"/>
      <c r="J325" s="633"/>
      <c r="K325" s="2081"/>
      <c r="L325" s="2081"/>
      <c r="M325" s="2081"/>
      <c r="N325" s="1583"/>
      <c r="O325" s="1567"/>
      <c r="P325" s="1585"/>
      <c r="Q325" s="726"/>
      <c r="R325" s="632"/>
      <c r="S325" s="632"/>
    </row>
    <row r="326" spans="2:19" ht="52.5" customHeight="1" x14ac:dyDescent="0.2">
      <c r="B326" s="631"/>
      <c r="C326" s="633"/>
      <c r="D326" s="633"/>
      <c r="E326" s="631"/>
      <c r="F326" s="631"/>
      <c r="G326" s="631"/>
      <c r="H326" s="633"/>
      <c r="I326" s="633"/>
      <c r="J326" s="633"/>
      <c r="K326" s="2081"/>
      <c r="L326" s="2081"/>
      <c r="M326" s="2081"/>
      <c r="N326" s="1583"/>
      <c r="O326" s="1567"/>
      <c r="P326" s="1585"/>
      <c r="Q326" s="726"/>
      <c r="R326" s="632"/>
      <c r="S326" s="632"/>
    </row>
    <row r="327" spans="2:19" ht="52.5" customHeight="1" x14ac:dyDescent="0.2">
      <c r="B327" s="631"/>
      <c r="C327" s="633"/>
      <c r="D327" s="633"/>
      <c r="E327" s="631"/>
      <c r="F327" s="631"/>
      <c r="G327" s="631"/>
      <c r="H327" s="633"/>
      <c r="I327" s="633"/>
      <c r="J327" s="633"/>
      <c r="K327" s="2081"/>
      <c r="L327" s="2081"/>
      <c r="M327" s="2081"/>
      <c r="N327" s="1583"/>
      <c r="O327" s="1567"/>
      <c r="P327" s="1585"/>
      <c r="Q327" s="726"/>
      <c r="R327" s="632"/>
      <c r="S327" s="632"/>
    </row>
    <row r="328" spans="2:19" ht="52.5" customHeight="1" x14ac:dyDescent="0.2">
      <c r="B328" s="631"/>
      <c r="C328" s="633"/>
      <c r="D328" s="633"/>
      <c r="E328" s="631"/>
      <c r="F328" s="631"/>
      <c r="G328" s="631"/>
      <c r="H328" s="633"/>
      <c r="I328" s="633"/>
      <c r="J328" s="633"/>
      <c r="K328" s="2081"/>
      <c r="L328" s="2081"/>
      <c r="M328" s="2081"/>
      <c r="N328" s="1583"/>
      <c r="O328" s="1567"/>
      <c r="P328" s="1585"/>
      <c r="Q328" s="726"/>
      <c r="R328" s="632"/>
      <c r="S328" s="632"/>
    </row>
    <row r="329" spans="2:19" ht="52.5" customHeight="1" x14ac:dyDescent="0.2">
      <c r="B329" s="631"/>
      <c r="C329" s="633"/>
      <c r="D329" s="633"/>
      <c r="E329" s="631"/>
      <c r="F329" s="631"/>
      <c r="G329" s="631"/>
      <c r="H329" s="633"/>
      <c r="I329" s="633"/>
      <c r="J329" s="633"/>
      <c r="K329" s="2081"/>
      <c r="L329" s="2081"/>
      <c r="M329" s="2081"/>
      <c r="N329" s="1583"/>
      <c r="O329" s="1567"/>
      <c r="P329" s="1585"/>
      <c r="Q329" s="726"/>
      <c r="R329" s="632"/>
      <c r="S329" s="632"/>
    </row>
    <row r="330" spans="2:19" ht="52.5" customHeight="1" x14ac:dyDescent="0.2">
      <c r="B330" s="631"/>
      <c r="C330" s="633"/>
      <c r="D330" s="633"/>
      <c r="E330" s="631"/>
      <c r="F330" s="631"/>
      <c r="G330" s="631"/>
      <c r="H330" s="633"/>
      <c r="I330" s="633"/>
      <c r="J330" s="633"/>
      <c r="K330" s="2081"/>
      <c r="L330" s="2081"/>
      <c r="M330" s="2081"/>
      <c r="N330" s="1583"/>
      <c r="O330" s="1567"/>
      <c r="P330" s="1585"/>
      <c r="Q330" s="726"/>
      <c r="R330" s="632"/>
      <c r="S330" s="632"/>
    </row>
    <row r="331" spans="2:19" ht="52.5" customHeight="1" x14ac:dyDescent="0.2">
      <c r="B331" s="631"/>
      <c r="C331" s="633"/>
      <c r="D331" s="633"/>
      <c r="E331" s="631"/>
      <c r="F331" s="631"/>
      <c r="G331" s="631"/>
      <c r="H331" s="633"/>
      <c r="I331" s="633"/>
      <c r="J331" s="633"/>
      <c r="K331" s="2081"/>
      <c r="L331" s="2081"/>
      <c r="M331" s="2081"/>
      <c r="N331" s="1583"/>
      <c r="O331" s="1567"/>
      <c r="P331" s="1585"/>
      <c r="Q331" s="726"/>
      <c r="R331" s="632"/>
      <c r="S331" s="632"/>
    </row>
    <row r="332" spans="2:19" ht="52.5" customHeight="1" x14ac:dyDescent="0.2">
      <c r="B332" s="631"/>
      <c r="C332" s="633"/>
      <c r="D332" s="633"/>
      <c r="E332" s="631"/>
      <c r="F332" s="631"/>
      <c r="G332" s="631"/>
      <c r="H332" s="633"/>
      <c r="I332" s="633"/>
      <c r="J332" s="633"/>
      <c r="K332" s="2081"/>
      <c r="L332" s="2081"/>
      <c r="M332" s="2081"/>
      <c r="N332" s="1583"/>
      <c r="O332" s="1567"/>
      <c r="P332" s="1585"/>
      <c r="Q332" s="726"/>
      <c r="R332" s="632"/>
      <c r="S332" s="632"/>
    </row>
    <row r="333" spans="2:19" ht="52.5" customHeight="1" x14ac:dyDescent="0.2">
      <c r="B333" s="631"/>
      <c r="C333" s="633"/>
      <c r="D333" s="633"/>
      <c r="E333" s="631"/>
      <c r="F333" s="631"/>
      <c r="G333" s="631"/>
      <c r="H333" s="633"/>
      <c r="I333" s="633"/>
      <c r="J333" s="633"/>
      <c r="K333" s="2081"/>
      <c r="L333" s="2081"/>
      <c r="M333" s="2081"/>
      <c r="N333" s="1583"/>
      <c r="O333" s="1567"/>
      <c r="P333" s="1585"/>
      <c r="Q333" s="726"/>
      <c r="R333" s="632"/>
      <c r="S333" s="632"/>
    </row>
    <row r="334" spans="2:19" ht="52.5" customHeight="1" x14ac:dyDescent="0.2">
      <c r="B334" s="631"/>
      <c r="C334" s="633"/>
      <c r="D334" s="633"/>
      <c r="E334" s="631"/>
      <c r="F334" s="631"/>
      <c r="G334" s="631"/>
      <c r="H334" s="633"/>
      <c r="I334" s="633"/>
      <c r="J334" s="633"/>
      <c r="K334" s="2081"/>
      <c r="L334" s="2081"/>
      <c r="M334" s="2081"/>
      <c r="N334" s="1583"/>
      <c r="O334" s="1567"/>
      <c r="P334" s="1585"/>
      <c r="Q334" s="726"/>
      <c r="R334" s="632"/>
      <c r="S334" s="632"/>
    </row>
    <row r="335" spans="2:19" ht="52.5" customHeight="1" x14ac:dyDescent="0.2">
      <c r="B335" s="631"/>
      <c r="C335" s="633"/>
      <c r="D335" s="633"/>
      <c r="E335" s="631"/>
      <c r="F335" s="631"/>
      <c r="G335" s="631"/>
      <c r="H335" s="633"/>
      <c r="I335" s="633"/>
      <c r="J335" s="633"/>
      <c r="K335" s="2081"/>
      <c r="L335" s="2081"/>
      <c r="M335" s="2081"/>
      <c r="N335" s="1583"/>
      <c r="O335" s="1567"/>
      <c r="P335" s="1585"/>
      <c r="Q335" s="726"/>
      <c r="R335" s="632"/>
      <c r="S335" s="632"/>
    </row>
    <row r="336" spans="2:19" ht="52.5" customHeight="1" x14ac:dyDescent="0.2">
      <c r="B336" s="631"/>
      <c r="C336" s="633"/>
      <c r="D336" s="633"/>
      <c r="E336" s="631"/>
      <c r="F336" s="631"/>
      <c r="G336" s="631"/>
      <c r="H336" s="633"/>
      <c r="I336" s="633"/>
      <c r="J336" s="633"/>
      <c r="K336" s="2081"/>
      <c r="L336" s="2081"/>
      <c r="M336" s="2081"/>
      <c r="N336" s="1583"/>
      <c r="O336" s="1567"/>
      <c r="P336" s="1585"/>
      <c r="Q336" s="726"/>
      <c r="R336" s="632"/>
      <c r="S336" s="632"/>
    </row>
    <row r="337" spans="2:19" ht="52.5" customHeight="1" x14ac:dyDescent="0.2">
      <c r="B337" s="631"/>
      <c r="C337" s="633"/>
      <c r="D337" s="633"/>
      <c r="E337" s="631"/>
      <c r="F337" s="631"/>
      <c r="G337" s="631"/>
      <c r="H337" s="633"/>
      <c r="I337" s="633"/>
      <c r="J337" s="633"/>
      <c r="K337" s="2081"/>
      <c r="L337" s="2081"/>
      <c r="M337" s="2081"/>
      <c r="N337" s="1583"/>
      <c r="O337" s="1567"/>
      <c r="P337" s="1585"/>
      <c r="Q337" s="726"/>
      <c r="R337" s="632"/>
      <c r="S337" s="632"/>
    </row>
    <row r="338" spans="2:19" ht="52.5" customHeight="1" x14ac:dyDescent="0.2">
      <c r="B338" s="631"/>
      <c r="C338" s="633"/>
      <c r="D338" s="633"/>
      <c r="E338" s="631"/>
      <c r="F338" s="631"/>
      <c r="G338" s="631"/>
      <c r="H338" s="633"/>
      <c r="I338" s="633"/>
      <c r="J338" s="633"/>
      <c r="K338" s="2081"/>
      <c r="L338" s="2081"/>
      <c r="M338" s="2081"/>
      <c r="N338" s="1583"/>
      <c r="O338" s="1567"/>
      <c r="P338" s="1585"/>
      <c r="Q338" s="726"/>
      <c r="R338" s="632"/>
      <c r="S338" s="632"/>
    </row>
    <row r="339" spans="2:19" ht="52.5" customHeight="1" x14ac:dyDescent="0.2">
      <c r="B339" s="631"/>
      <c r="C339" s="633"/>
      <c r="D339" s="633"/>
      <c r="E339" s="631"/>
      <c r="F339" s="631"/>
      <c r="G339" s="633"/>
      <c r="H339" s="633"/>
      <c r="I339" s="633"/>
      <c r="J339" s="633"/>
      <c r="K339" s="2081"/>
      <c r="L339" s="2081"/>
      <c r="M339" s="2081"/>
      <c r="N339" s="1583"/>
      <c r="O339" s="1567"/>
      <c r="P339" s="1585"/>
      <c r="Q339" s="726"/>
      <c r="R339" s="632"/>
      <c r="S339" s="632"/>
    </row>
    <row r="340" spans="2:19" ht="52.5" customHeight="1" x14ac:dyDescent="0.2">
      <c r="B340" s="631"/>
      <c r="C340" s="633"/>
      <c r="D340" s="633"/>
      <c r="E340" s="631"/>
      <c r="F340" s="631"/>
      <c r="G340" s="631"/>
      <c r="H340" s="633"/>
      <c r="I340" s="633"/>
      <c r="J340" s="633"/>
      <c r="K340" s="2081"/>
      <c r="L340" s="2081"/>
      <c r="M340" s="2081"/>
      <c r="N340" s="1583"/>
      <c r="O340" s="1567"/>
      <c r="P340" s="1585"/>
      <c r="Q340" s="726"/>
      <c r="R340" s="632"/>
      <c r="S340" s="632"/>
    </row>
    <row r="341" spans="2:19" ht="52.5" customHeight="1" x14ac:dyDescent="0.2">
      <c r="B341" s="631"/>
      <c r="C341" s="633"/>
      <c r="D341" s="633"/>
      <c r="E341" s="631"/>
      <c r="F341" s="631"/>
      <c r="G341" s="631"/>
      <c r="H341" s="633"/>
      <c r="I341" s="633"/>
      <c r="J341" s="633"/>
      <c r="K341" s="2081"/>
      <c r="L341" s="2081"/>
      <c r="M341" s="2081"/>
      <c r="N341" s="1583"/>
      <c r="O341" s="1567"/>
      <c r="P341" s="1585"/>
      <c r="Q341" s="726"/>
      <c r="R341" s="632"/>
      <c r="S341" s="632"/>
    </row>
    <row r="342" spans="2:19" ht="52.5" customHeight="1" x14ac:dyDescent="0.2">
      <c r="B342" s="631"/>
      <c r="C342" s="633"/>
      <c r="D342" s="633"/>
      <c r="E342" s="631"/>
      <c r="F342" s="631"/>
      <c r="G342" s="631"/>
      <c r="H342" s="633"/>
      <c r="I342" s="633"/>
      <c r="J342" s="633"/>
      <c r="K342" s="2081"/>
      <c r="L342" s="2081"/>
      <c r="M342" s="2081"/>
      <c r="N342" s="1583"/>
      <c r="O342" s="1567"/>
      <c r="P342" s="1585"/>
      <c r="Q342" s="726"/>
      <c r="R342" s="632"/>
      <c r="S342" s="632"/>
    </row>
    <row r="343" spans="2:19" ht="52.5" customHeight="1" x14ac:dyDescent="0.2">
      <c r="B343" s="631"/>
      <c r="C343" s="633"/>
      <c r="D343" s="633"/>
      <c r="E343" s="631"/>
      <c r="F343" s="631"/>
      <c r="G343" s="631"/>
      <c r="H343" s="633"/>
      <c r="I343" s="633"/>
      <c r="J343" s="633"/>
      <c r="K343" s="2081"/>
      <c r="L343" s="2081"/>
      <c r="M343" s="2081"/>
      <c r="N343" s="1583"/>
      <c r="O343" s="1567"/>
      <c r="P343" s="1585"/>
      <c r="Q343" s="726"/>
      <c r="R343" s="632"/>
      <c r="S343" s="632"/>
    </row>
    <row r="344" spans="2:19" ht="52.5" customHeight="1" x14ac:dyDescent="0.2">
      <c r="B344" s="631"/>
      <c r="C344" s="633"/>
      <c r="D344" s="633"/>
      <c r="E344" s="631"/>
      <c r="F344" s="631"/>
      <c r="G344" s="631"/>
      <c r="H344" s="633"/>
      <c r="I344" s="633"/>
      <c r="J344" s="633"/>
      <c r="K344" s="2081"/>
      <c r="L344" s="2081"/>
      <c r="M344" s="2081"/>
      <c r="N344" s="1583"/>
      <c r="O344" s="1567"/>
      <c r="P344" s="1585"/>
      <c r="Q344" s="726"/>
      <c r="R344" s="632"/>
      <c r="S344" s="632"/>
    </row>
    <row r="345" spans="2:19" ht="52.5" customHeight="1" x14ac:dyDescent="0.2">
      <c r="B345" s="631"/>
      <c r="C345" s="633"/>
      <c r="D345" s="633"/>
      <c r="E345" s="631"/>
      <c r="F345" s="631"/>
      <c r="G345" s="631"/>
      <c r="H345" s="633"/>
      <c r="I345" s="633"/>
      <c r="J345" s="633"/>
      <c r="K345" s="2081"/>
      <c r="L345" s="2081"/>
      <c r="M345" s="2081"/>
      <c r="N345" s="1583"/>
      <c r="O345" s="1567"/>
      <c r="P345" s="1585"/>
      <c r="Q345" s="726"/>
      <c r="R345" s="632"/>
      <c r="S345" s="632"/>
    </row>
    <row r="346" spans="2:19" ht="52.5" customHeight="1" x14ac:dyDescent="0.2">
      <c r="B346" s="631"/>
      <c r="C346" s="633"/>
      <c r="D346" s="633"/>
      <c r="E346" s="631"/>
      <c r="F346" s="631"/>
      <c r="G346" s="631"/>
      <c r="H346" s="633"/>
      <c r="I346" s="633"/>
      <c r="J346" s="633"/>
      <c r="K346" s="2081"/>
      <c r="L346" s="2081"/>
      <c r="M346" s="2081"/>
      <c r="N346" s="1583"/>
      <c r="O346" s="1567"/>
      <c r="P346" s="1585"/>
      <c r="Q346" s="726"/>
      <c r="R346" s="632"/>
      <c r="S346" s="632"/>
    </row>
    <row r="347" spans="2:19" ht="52.5" customHeight="1" x14ac:dyDescent="0.2">
      <c r="B347" s="631"/>
      <c r="C347" s="633"/>
      <c r="D347" s="633"/>
      <c r="E347" s="631"/>
      <c r="F347" s="631"/>
      <c r="G347" s="631"/>
      <c r="H347" s="633"/>
      <c r="I347" s="633"/>
      <c r="J347" s="633"/>
      <c r="K347" s="2081"/>
      <c r="L347" s="2081"/>
      <c r="M347" s="2081"/>
      <c r="N347" s="1583"/>
      <c r="O347" s="1567"/>
      <c r="P347" s="1585"/>
      <c r="Q347" s="726"/>
      <c r="R347" s="632"/>
      <c r="S347" s="632"/>
    </row>
    <row r="348" spans="2:19" ht="52.5" customHeight="1" x14ac:dyDescent="0.2">
      <c r="B348" s="631"/>
      <c r="C348" s="633"/>
      <c r="D348" s="633"/>
      <c r="E348" s="631"/>
      <c r="F348" s="631"/>
      <c r="G348" s="631"/>
      <c r="H348" s="633"/>
      <c r="I348" s="633"/>
      <c r="J348" s="633"/>
      <c r="K348" s="2081"/>
      <c r="L348" s="2081"/>
      <c r="M348" s="2081"/>
      <c r="N348" s="1583"/>
      <c r="O348" s="1567"/>
      <c r="P348" s="1585"/>
      <c r="Q348" s="726"/>
      <c r="R348" s="632"/>
      <c r="S348" s="632"/>
    </row>
    <row r="349" spans="2:19" ht="52.5" customHeight="1" x14ac:dyDescent="0.2">
      <c r="B349" s="631"/>
      <c r="C349" s="633"/>
      <c r="D349" s="633"/>
      <c r="E349" s="631"/>
      <c r="F349" s="631"/>
      <c r="G349" s="631"/>
      <c r="H349" s="633"/>
      <c r="I349" s="633"/>
      <c r="J349" s="633"/>
      <c r="K349" s="2081"/>
      <c r="L349" s="2081"/>
      <c r="M349" s="2081"/>
      <c r="N349" s="1583"/>
      <c r="O349" s="1567"/>
      <c r="P349" s="1585"/>
      <c r="Q349" s="726"/>
      <c r="R349" s="632"/>
      <c r="S349" s="632"/>
    </row>
    <row r="350" spans="2:19" ht="52.5" customHeight="1" x14ac:dyDescent="0.2">
      <c r="B350" s="631"/>
      <c r="C350" s="633"/>
      <c r="D350" s="633"/>
      <c r="E350" s="631"/>
      <c r="F350" s="631"/>
      <c r="G350" s="631"/>
      <c r="H350" s="633"/>
      <c r="I350" s="633"/>
      <c r="J350" s="633"/>
      <c r="K350" s="2081"/>
      <c r="L350" s="2081"/>
      <c r="M350" s="2081"/>
      <c r="N350" s="1583"/>
      <c r="O350" s="1567"/>
      <c r="P350" s="1585"/>
      <c r="Q350" s="726"/>
      <c r="R350" s="632"/>
      <c r="S350" s="632"/>
    </row>
    <row r="351" spans="2:19" ht="52.5" customHeight="1" x14ac:dyDescent="0.2">
      <c r="B351" s="631"/>
      <c r="C351" s="633"/>
      <c r="D351" s="633"/>
      <c r="E351" s="631"/>
      <c r="F351" s="631"/>
      <c r="G351" s="631"/>
      <c r="H351" s="633"/>
      <c r="I351" s="633"/>
      <c r="J351" s="633"/>
      <c r="K351" s="2081"/>
      <c r="L351" s="2081"/>
      <c r="M351" s="2081"/>
      <c r="N351" s="1583"/>
      <c r="O351" s="1567"/>
      <c r="P351" s="1585"/>
      <c r="Q351" s="726"/>
      <c r="R351" s="632"/>
      <c r="S351" s="632"/>
    </row>
    <row r="352" spans="2:19" ht="52.5" customHeight="1" x14ac:dyDescent="0.2">
      <c r="B352" s="631"/>
      <c r="C352" s="633"/>
      <c r="D352" s="633"/>
      <c r="E352" s="631"/>
      <c r="F352" s="631"/>
      <c r="G352" s="631"/>
      <c r="H352" s="633"/>
      <c r="I352" s="633"/>
      <c r="J352" s="633"/>
      <c r="K352" s="2081"/>
      <c r="L352" s="2081"/>
      <c r="M352" s="2081"/>
      <c r="N352" s="1583"/>
      <c r="O352" s="1567"/>
      <c r="P352" s="1585"/>
      <c r="Q352" s="726"/>
      <c r="R352" s="632"/>
      <c r="S352" s="632"/>
    </row>
    <row r="353" spans="2:19" ht="52.5" customHeight="1" x14ac:dyDescent="0.2">
      <c r="B353" s="631"/>
      <c r="C353" s="633"/>
      <c r="D353" s="633"/>
      <c r="E353" s="631"/>
      <c r="F353" s="631"/>
      <c r="G353" s="631"/>
      <c r="H353" s="633"/>
      <c r="I353" s="633"/>
      <c r="J353" s="633"/>
      <c r="K353" s="2081"/>
      <c r="L353" s="2081"/>
      <c r="M353" s="2081"/>
      <c r="N353" s="1583"/>
      <c r="O353" s="1567"/>
      <c r="P353" s="1585"/>
      <c r="Q353" s="726"/>
      <c r="R353" s="632"/>
      <c r="S353" s="632"/>
    </row>
    <row r="354" spans="2:19" ht="52.5" customHeight="1" x14ac:dyDescent="0.2">
      <c r="B354" s="631"/>
      <c r="C354" s="633"/>
      <c r="D354" s="633"/>
      <c r="E354" s="631"/>
      <c r="F354" s="631"/>
      <c r="G354" s="631"/>
      <c r="H354" s="633"/>
      <c r="I354" s="633"/>
      <c r="J354" s="633"/>
      <c r="K354" s="2081"/>
      <c r="L354" s="2081"/>
      <c r="M354" s="2081"/>
      <c r="N354" s="1583"/>
      <c r="O354" s="1567"/>
      <c r="P354" s="1585"/>
      <c r="Q354" s="726"/>
      <c r="R354" s="632"/>
      <c r="S354" s="632"/>
    </row>
    <row r="355" spans="2:19" ht="52.5" customHeight="1" x14ac:dyDescent="0.2">
      <c r="B355" s="631"/>
      <c r="C355" s="633"/>
      <c r="D355" s="633"/>
      <c r="E355" s="631"/>
      <c r="F355" s="631"/>
      <c r="G355" s="631"/>
      <c r="H355" s="633"/>
      <c r="I355" s="633"/>
      <c r="J355" s="633"/>
      <c r="K355" s="2081"/>
      <c r="L355" s="2081"/>
      <c r="M355" s="2081"/>
      <c r="N355" s="1583"/>
      <c r="O355" s="1567"/>
      <c r="P355" s="1585"/>
      <c r="Q355" s="726"/>
      <c r="R355" s="632"/>
      <c r="S355" s="632"/>
    </row>
    <row r="356" spans="2:19" ht="52.5" customHeight="1" x14ac:dyDescent="0.2">
      <c r="B356" s="631"/>
      <c r="C356" s="633"/>
      <c r="D356" s="633"/>
      <c r="E356" s="631"/>
      <c r="F356" s="631"/>
      <c r="G356" s="631"/>
      <c r="H356" s="633"/>
      <c r="I356" s="633"/>
      <c r="J356" s="633"/>
      <c r="K356" s="2081"/>
      <c r="L356" s="2081"/>
      <c r="M356" s="2081"/>
      <c r="N356" s="1583"/>
      <c r="O356" s="1567"/>
      <c r="P356" s="1585"/>
      <c r="Q356" s="726"/>
      <c r="R356" s="632"/>
      <c r="S356" s="632"/>
    </row>
    <row r="357" spans="2:19" ht="52.5" customHeight="1" x14ac:dyDescent="0.2">
      <c r="B357" s="631"/>
      <c r="C357" s="633"/>
      <c r="D357" s="633"/>
      <c r="E357" s="631"/>
      <c r="F357" s="631"/>
      <c r="G357" s="631"/>
      <c r="H357" s="633"/>
      <c r="I357" s="633"/>
      <c r="J357" s="633"/>
      <c r="K357" s="2081"/>
      <c r="L357" s="2081"/>
      <c r="M357" s="2081"/>
      <c r="N357" s="1583"/>
      <c r="O357" s="1567"/>
      <c r="P357" s="1585"/>
      <c r="Q357" s="726"/>
      <c r="R357" s="632"/>
      <c r="S357" s="632"/>
    </row>
    <row r="358" spans="2:19" ht="52.5" customHeight="1" x14ac:dyDescent="0.2">
      <c r="B358" s="631"/>
      <c r="C358" s="633"/>
      <c r="D358" s="633"/>
      <c r="E358" s="631"/>
      <c r="F358" s="631"/>
      <c r="G358" s="631"/>
      <c r="H358" s="633"/>
      <c r="I358" s="633"/>
      <c r="J358" s="633"/>
      <c r="K358" s="2081"/>
      <c r="L358" s="2081"/>
      <c r="M358" s="2081"/>
      <c r="N358" s="1583"/>
      <c r="O358" s="1567"/>
      <c r="P358" s="1585"/>
      <c r="Q358" s="726"/>
      <c r="R358" s="632"/>
      <c r="S358" s="632"/>
    </row>
    <row r="359" spans="2:19" x14ac:dyDescent="0.2">
      <c r="L359" s="2192"/>
    </row>
    <row r="360" spans="2:19" x14ac:dyDescent="0.2">
      <c r="L360" s="2192"/>
    </row>
  </sheetData>
  <autoFilter ref="B14:S307" xr:uid="{00000000-0009-0000-0000-000026000000}"/>
  <mergeCells count="10">
    <mergeCell ref="B13:I13"/>
    <mergeCell ref="K13:N13"/>
    <mergeCell ref="O13:P13"/>
    <mergeCell ref="R13:S13"/>
    <mergeCell ref="B2:S2"/>
    <mergeCell ref="R12:S12"/>
    <mergeCell ref="B3:S3"/>
    <mergeCell ref="R11:S11"/>
    <mergeCell ref="B11:C11"/>
    <mergeCell ref="D11:F11"/>
  </mergeCells>
  <conditionalFormatting sqref="F15">
    <cfRule type="cellIs" dxfId="181" priority="782" stopIfTrue="1" operator="equal">
      <formula>"R"</formula>
    </cfRule>
    <cfRule type="cellIs" dxfId="180" priority="783" stopIfTrue="1" operator="equal">
      <formula>"A"</formula>
    </cfRule>
    <cfRule type="cellIs" dxfId="179" priority="784" stopIfTrue="1" operator="equal">
      <formula>"G"</formula>
    </cfRule>
  </conditionalFormatting>
  <conditionalFormatting sqref="O15">
    <cfRule type="cellIs" dxfId="178" priority="780" operator="equal">
      <formula>"N"</formula>
    </cfRule>
    <cfRule type="cellIs" dxfId="177" priority="781" operator="equal">
      <formula>"Y"</formula>
    </cfRule>
  </conditionalFormatting>
  <conditionalFormatting sqref="P15">
    <cfRule type="cellIs" dxfId="176" priority="778" operator="equal">
      <formula>"N"</formula>
    </cfRule>
    <cfRule type="cellIs" dxfId="175" priority="779" operator="equal">
      <formula>"Y"</formula>
    </cfRule>
  </conditionalFormatting>
  <conditionalFormatting sqref="F16:F358">
    <cfRule type="cellIs" dxfId="174" priority="5" stopIfTrue="1" operator="equal">
      <formula>"R"</formula>
    </cfRule>
    <cfRule type="cellIs" dxfId="173" priority="6" stopIfTrue="1" operator="equal">
      <formula>"A"</formula>
    </cfRule>
    <cfRule type="cellIs" dxfId="172" priority="7" stopIfTrue="1" operator="equal">
      <formula>"G"</formula>
    </cfRule>
  </conditionalFormatting>
  <conditionalFormatting sqref="O16:O358">
    <cfRule type="cellIs" dxfId="171" priority="3" operator="equal">
      <formula>"N"</formula>
    </cfRule>
    <cfRule type="cellIs" dxfId="170" priority="4" operator="equal">
      <formula>"Y"</formula>
    </cfRule>
  </conditionalFormatting>
  <conditionalFormatting sqref="P16:P358">
    <cfRule type="cellIs" dxfId="169" priority="1" operator="equal">
      <formula>"N"</formula>
    </cfRule>
    <cfRule type="cellIs" dxfId="168" priority="2" operator="equal">
      <formula>"Y"</formula>
    </cfRule>
  </conditionalFormatting>
  <dataValidations count="10">
    <dataValidation type="list" allowBlank="1" showInputMessage="1" showErrorMessage="1" sqref="O12 R12:S12" xr:uid="{00000000-0002-0000-2600-000000000000}">
      <formula1>"Only Issues,Only Actions, Issues and Actions"</formula1>
    </dataValidation>
    <dataValidation type="list" allowBlank="1" showInputMessage="1" showErrorMessage="1" sqref="D11" xr:uid="{00000000-0002-0000-2600-000001000000}">
      <formula1>"Y,N,Only Issues, Only Actions"</formula1>
    </dataValidation>
    <dataValidation type="list" showInputMessage="1" error="The issue or action can't be closed without a closed date entered." sqref="N15:N358" xr:uid="{00000000-0002-0000-2600-000002000000}">
      <formula1>"O,C"</formula1>
    </dataValidation>
    <dataValidation type="list" allowBlank="1" showInputMessage="1" showErrorMessage="1" sqref="D15:D358" xr:uid="{00000000-0002-0000-2600-000003000000}">
      <formula1>"I,A"</formula1>
    </dataValidation>
    <dataValidation type="list" allowBlank="1" showInputMessage="1" showErrorMessage="1" sqref="F15:F358" xr:uid="{00000000-0002-0000-2600-000004000000}">
      <formula1>GAR</formula1>
    </dataValidation>
    <dataValidation type="list" allowBlank="1" showInputMessage="1" showErrorMessage="1" sqref="E15:E358" xr:uid="{00000000-0002-0000-2600-000005000000}">
      <formula1>"High, Medium, Low"</formula1>
    </dataValidation>
    <dataValidation type="list" allowBlank="1" showInputMessage="1" showErrorMessage="1" sqref="O15:O358" xr:uid="{00000000-0002-0000-2600-000006000000}">
      <formula1>YN</formula1>
    </dataValidation>
    <dataValidation type="list" allowBlank="1" showInputMessage="1" sqref="H15:H358" xr:uid="{00000000-0002-0000-2600-000007000000}">
      <formula1>ImpactCategory</formula1>
    </dataValidation>
    <dataValidation type="list" allowBlank="1" showInputMessage="1" showErrorMessage="1" sqref="P15:P358" xr:uid="{00000000-0002-0000-2600-000008000000}">
      <formula1>"Y,N,Assigned"</formula1>
    </dataValidation>
    <dataValidation type="date" operator="greaterThan" allowBlank="1" showInputMessage="1" showErrorMessage="1" error="Please add a valid date_x000a_" sqref="K15:M358" xr:uid="{00000000-0002-0000-2600-000009000000}">
      <formula1>40179</formula1>
    </dataValidation>
  </dataValidations>
  <printOptions horizontalCentered="1"/>
  <pageMargins left="0.31496062992125984" right="0.31496062992125984" top="0.51181102362204722" bottom="0.74803149606299213" header="0.51181102362204722" footer="0.51181102362204722"/>
  <pageSetup scale="40" orientation="portrait" r:id="rId1"/>
  <headerFooter alignWithMargins="0">
    <oddHeader>&amp;A</oddHeader>
    <oddFooter>Page &amp;P of &amp;N</oddFoot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0">
    <tabColor theme="5" tint="-0.249977111117893"/>
    <pageSetUpPr fitToPage="1"/>
  </sheetPr>
  <dimension ref="B1:Z160"/>
  <sheetViews>
    <sheetView showGridLines="0" topLeftCell="A10" zoomScale="80" zoomScaleNormal="80" workbookViewId="0">
      <selection activeCell="D17" sqref="D17"/>
    </sheetView>
  </sheetViews>
  <sheetFormatPr defaultColWidth="0" defaultRowHeight="12.75" x14ac:dyDescent="0.2"/>
  <cols>
    <col min="1" max="1" width="1.5703125" style="55" customWidth="1"/>
    <col min="2" max="2" width="7.5703125" style="55" customWidth="1"/>
    <col min="3" max="3" width="53.42578125" style="56" customWidth="1"/>
    <col min="4" max="4" width="19.5703125" style="56" customWidth="1"/>
    <col min="5" max="5" width="18.7109375" style="56" hidden="1" customWidth="1"/>
    <col min="6" max="6" width="10" style="56" customWidth="1"/>
    <col min="7" max="7" width="29.28515625" style="56" hidden="1" customWidth="1"/>
    <col min="8" max="8" width="10.140625" style="54" customWidth="1"/>
    <col min="9" max="9" width="9" style="54" customWidth="1"/>
    <col min="10" max="10" width="11.7109375" style="54" customWidth="1"/>
    <col min="11" max="11" width="13.85546875" style="54" hidden="1" customWidth="1"/>
    <col min="12" max="12" width="14.28515625" style="54" hidden="1" customWidth="1"/>
    <col min="13" max="13" width="15.140625" style="54" hidden="1" customWidth="1"/>
    <col min="14" max="14" width="14.7109375" style="54" customWidth="1"/>
    <col min="15" max="15" width="16.7109375" style="54" hidden="1" customWidth="1"/>
    <col min="16" max="16" width="13.5703125" style="54" hidden="1" customWidth="1"/>
    <col min="17" max="18" width="19.140625" style="54" hidden="1" customWidth="1"/>
    <col min="19" max="19" width="54.7109375" style="54" customWidth="1"/>
    <col min="20" max="20" width="19.140625" style="54" hidden="1" customWidth="1"/>
    <col min="21" max="21" width="24.140625" style="55" hidden="1" customWidth="1"/>
    <col min="22" max="22" width="12.85546875" style="55" customWidth="1"/>
    <col min="23" max="23" width="14.85546875" style="55" customWidth="1"/>
    <col min="24" max="24" width="34.5703125" style="55" customWidth="1"/>
    <col min="25" max="25" width="11.85546875" style="55" customWidth="1"/>
    <col min="26" max="26" width="13.7109375" style="55" customWidth="1"/>
    <col min="27" max="227" width="9.140625" style="55" customWidth="1"/>
    <col min="228" max="16384" width="0" style="55" hidden="1"/>
  </cols>
  <sheetData>
    <row r="1" spans="2:26" s="20" customFormat="1" ht="10.5" customHeight="1" x14ac:dyDescent="0.2">
      <c r="C1" s="53"/>
      <c r="D1" s="53"/>
      <c r="E1" s="53"/>
      <c r="F1" s="53"/>
      <c r="G1" s="53"/>
      <c r="H1" s="54"/>
      <c r="I1" s="54"/>
      <c r="J1" s="54"/>
      <c r="K1" s="54"/>
      <c r="L1" s="54"/>
      <c r="M1" s="54"/>
      <c r="N1" s="54"/>
      <c r="O1" s="54"/>
      <c r="P1" s="54"/>
      <c r="Q1" s="54"/>
      <c r="R1" s="54"/>
      <c r="S1" s="54"/>
      <c r="T1" s="54"/>
    </row>
    <row r="2" spans="2:26" ht="56.25" customHeight="1" x14ac:dyDescent="0.2">
      <c r="B2" s="1040"/>
      <c r="C2" s="1041"/>
      <c r="D2" s="2490" t="s">
        <v>235</v>
      </c>
      <c r="E2" s="2490"/>
      <c r="F2" s="2490"/>
      <c r="G2" s="2490"/>
      <c r="H2" s="2490"/>
      <c r="I2" s="2490"/>
      <c r="J2" s="2490"/>
      <c r="K2" s="2490"/>
      <c r="L2" s="2490"/>
      <c r="M2" s="2490"/>
      <c r="N2" s="2490"/>
      <c r="O2" s="2490"/>
      <c r="P2" s="2490"/>
      <c r="Q2" s="2490"/>
      <c r="R2" s="2490"/>
      <c r="S2" s="2490"/>
      <c r="T2" s="2490"/>
      <c r="U2" s="1041"/>
      <c r="V2" s="1041"/>
      <c r="W2" s="1042"/>
    </row>
    <row r="3" spans="2:26" s="20" customFormat="1" ht="10.5" hidden="1" customHeight="1" x14ac:dyDescent="0.2">
      <c r="B3" s="128"/>
      <c r="C3" s="128"/>
      <c r="D3" s="128"/>
      <c r="E3" s="128"/>
      <c r="F3" s="128"/>
      <c r="G3" s="128"/>
      <c r="H3" s="129"/>
      <c r="I3" s="128"/>
      <c r="J3" s="129"/>
      <c r="K3" s="129"/>
      <c r="L3" s="129"/>
      <c r="M3" s="129"/>
      <c r="N3" s="129"/>
      <c r="O3" s="129"/>
      <c r="P3" s="129"/>
      <c r="Q3" s="129"/>
      <c r="R3" s="129"/>
      <c r="S3" s="129"/>
      <c r="T3" s="129"/>
      <c r="U3" s="129"/>
      <c r="V3" s="129"/>
      <c r="W3" s="129"/>
    </row>
    <row r="4" spans="2:26" s="20" customFormat="1" ht="12" hidden="1" customHeight="1" x14ac:dyDescent="0.2">
      <c r="B4" s="2031">
        <v>1</v>
      </c>
      <c r="C4" s="2032">
        <v>43640.708067129628</v>
      </c>
      <c r="D4" s="128"/>
      <c r="E4" s="128"/>
      <c r="F4" s="128"/>
      <c r="G4" s="128"/>
      <c r="H4" s="129"/>
      <c r="I4" s="128"/>
      <c r="J4" s="129"/>
      <c r="K4" s="129"/>
      <c r="L4" s="129"/>
      <c r="M4" s="129"/>
      <c r="N4" s="129"/>
      <c r="O4" s="129"/>
      <c r="P4" s="129"/>
      <c r="Q4" s="129"/>
      <c r="R4" s="129"/>
      <c r="S4" s="129"/>
      <c r="T4" s="129"/>
      <c r="U4" s="129"/>
      <c r="V4" s="129"/>
      <c r="W4" s="129"/>
    </row>
    <row r="5" spans="2:26" s="20" customFormat="1" ht="12" hidden="1" customHeight="1" x14ac:dyDescent="0.2">
      <c r="B5" s="128"/>
      <c r="C5" s="128"/>
      <c r="D5" s="128"/>
      <c r="E5" s="128"/>
      <c r="F5" s="128"/>
      <c r="G5" s="128"/>
      <c r="H5" s="129"/>
      <c r="I5" s="128"/>
      <c r="J5" s="129"/>
      <c r="K5" s="129"/>
      <c r="L5" s="129"/>
      <c r="M5" s="129"/>
      <c r="N5" s="129"/>
      <c r="O5" s="129"/>
      <c r="P5" s="129"/>
      <c r="Q5" s="129"/>
      <c r="R5" s="129"/>
      <c r="S5" s="129"/>
      <c r="T5" s="129"/>
      <c r="U5" s="129"/>
      <c r="V5" s="129"/>
      <c r="W5" s="129"/>
    </row>
    <row r="6" spans="2:26" s="20" customFormat="1" ht="12" hidden="1" customHeight="1" x14ac:dyDescent="0.2">
      <c r="B6" s="128"/>
      <c r="C6" s="128"/>
      <c r="D6" s="128"/>
      <c r="E6" s="128"/>
      <c r="F6" s="128"/>
      <c r="G6" s="128"/>
      <c r="H6" s="129"/>
      <c r="I6" s="128"/>
      <c r="J6" s="129"/>
      <c r="K6" s="129"/>
      <c r="L6" s="129"/>
      <c r="M6" s="129"/>
      <c r="N6" s="129"/>
      <c r="O6" s="129"/>
      <c r="P6" s="129"/>
      <c r="Q6" s="129"/>
      <c r="R6" s="129"/>
      <c r="S6" s="129"/>
      <c r="T6" s="129"/>
      <c r="U6" s="129"/>
      <c r="V6" s="129"/>
      <c r="W6" s="129"/>
    </row>
    <row r="7" spans="2:26" s="20" customFormat="1" ht="12" hidden="1" customHeight="1" x14ac:dyDescent="0.2">
      <c r="B7" s="128"/>
      <c r="C7" s="128"/>
      <c r="D7" s="128"/>
      <c r="E7" s="128"/>
      <c r="F7" s="128"/>
      <c r="G7" s="128"/>
      <c r="H7" s="129"/>
      <c r="I7" s="128"/>
      <c r="J7" s="129"/>
      <c r="K7" s="129"/>
      <c r="L7" s="129"/>
      <c r="M7" s="129"/>
      <c r="N7" s="129"/>
      <c r="O7" s="129"/>
      <c r="P7" s="129"/>
      <c r="Q7" s="129"/>
      <c r="R7" s="129"/>
      <c r="S7" s="129"/>
      <c r="T7" s="129"/>
      <c r="U7" s="129"/>
      <c r="V7" s="129"/>
      <c r="W7" s="129"/>
    </row>
    <row r="8" spans="2:26" s="20" customFormat="1" ht="12" hidden="1" customHeight="1" x14ac:dyDescent="0.2">
      <c r="B8" s="128"/>
      <c r="C8" s="128"/>
      <c r="D8" s="128"/>
      <c r="E8" s="128"/>
      <c r="F8" s="128"/>
      <c r="G8" s="128"/>
      <c r="H8" s="129"/>
      <c r="I8" s="128"/>
      <c r="J8" s="129"/>
      <c r="K8" s="129"/>
      <c r="L8" s="129"/>
      <c r="M8" s="129"/>
      <c r="N8" s="129"/>
      <c r="O8" s="129"/>
      <c r="P8" s="129"/>
      <c r="Q8" s="129"/>
      <c r="R8" s="129"/>
      <c r="S8" s="129"/>
      <c r="T8" s="129"/>
      <c r="U8" s="129"/>
      <c r="V8" s="129"/>
      <c r="W8" s="129"/>
    </row>
    <row r="9" spans="2:26" s="20" customFormat="1" ht="12" hidden="1" customHeight="1" x14ac:dyDescent="0.2">
      <c r="B9" s="128"/>
      <c r="C9" s="128"/>
      <c r="D9" s="128"/>
      <c r="E9" s="128"/>
      <c r="F9" s="128"/>
      <c r="G9" s="128"/>
      <c r="H9" s="129"/>
      <c r="I9" s="128"/>
      <c r="J9" s="129"/>
      <c r="K9" s="129"/>
      <c r="L9" s="129"/>
      <c r="M9" s="129"/>
      <c r="N9" s="129"/>
      <c r="O9" s="129"/>
      <c r="P9" s="129"/>
      <c r="Q9" s="129"/>
      <c r="R9" s="129"/>
      <c r="S9" s="129"/>
      <c r="T9" s="129"/>
      <c r="U9" s="129"/>
      <c r="V9" s="129"/>
      <c r="W9" s="129"/>
    </row>
    <row r="10" spans="2:26" s="20" customFormat="1" ht="45" customHeight="1" x14ac:dyDescent="0.2">
      <c r="B10" s="128"/>
      <c r="C10" s="128"/>
      <c r="D10" s="128"/>
      <c r="E10" s="128"/>
      <c r="F10" s="128"/>
      <c r="G10" s="128"/>
      <c r="H10" s="129"/>
      <c r="I10" s="128"/>
      <c r="J10" s="129"/>
      <c r="K10" s="129"/>
      <c r="L10" s="129"/>
      <c r="M10" s="129"/>
      <c r="N10" s="129"/>
      <c r="O10" s="129"/>
      <c r="P10" s="129"/>
      <c r="Q10" s="129"/>
      <c r="R10" s="129"/>
      <c r="S10" s="129"/>
      <c r="T10" s="129"/>
      <c r="U10" s="129"/>
      <c r="V10" s="129"/>
      <c r="W10" s="129"/>
    </row>
    <row r="11" spans="2:26" s="20" customFormat="1" ht="31.5" customHeight="1" x14ac:dyDescent="0.2">
      <c r="B11" s="2984" t="s">
        <v>7293</v>
      </c>
      <c r="C11" s="2985"/>
      <c r="D11" s="1535" t="s">
        <v>52</v>
      </c>
      <c r="E11" s="128"/>
      <c r="F11" s="128"/>
      <c r="G11" s="128"/>
      <c r="H11" s="129"/>
      <c r="I11" s="128"/>
      <c r="J11" s="129"/>
      <c r="K11" s="129"/>
      <c r="L11" s="129"/>
      <c r="M11" s="129"/>
      <c r="N11" s="129"/>
      <c r="O11" s="1043"/>
      <c r="P11" s="1043"/>
      <c r="Q11" s="1043"/>
      <c r="R11" s="1043"/>
      <c r="S11" s="1043"/>
    </row>
    <row r="12" spans="2:26" s="20" customFormat="1" ht="9.75" customHeight="1" x14ac:dyDescent="0.25">
      <c r="B12" s="130"/>
      <c r="C12" s="130"/>
      <c r="D12" s="130"/>
      <c r="E12" s="130"/>
      <c r="F12" s="130"/>
      <c r="G12" s="661">
        <v>1</v>
      </c>
      <c r="H12" s="661">
        <v>1</v>
      </c>
      <c r="I12" s="130"/>
      <c r="J12" s="130"/>
      <c r="K12" s="130"/>
      <c r="L12" s="130"/>
      <c r="M12" s="130"/>
      <c r="N12" s="130"/>
      <c r="O12" s="130"/>
      <c r="P12" s="130"/>
      <c r="Q12" s="130"/>
      <c r="R12" s="130"/>
      <c r="S12" s="130"/>
      <c r="T12" s="130"/>
      <c r="U12" s="130"/>
      <c r="V12" s="130"/>
      <c r="W12" s="130"/>
    </row>
    <row r="13" spans="2:26" s="57" customFormat="1" ht="23.25" customHeight="1" x14ac:dyDescent="0.25">
      <c r="B13" s="2978" t="s">
        <v>268</v>
      </c>
      <c r="C13" s="2979"/>
      <c r="D13" s="2979"/>
      <c r="E13" s="2979"/>
      <c r="F13" s="2979"/>
      <c r="G13" s="2979"/>
      <c r="H13" s="2980" t="s">
        <v>269</v>
      </c>
      <c r="I13" s="2980"/>
      <c r="J13" s="2980"/>
      <c r="K13" s="2981" t="s">
        <v>11</v>
      </c>
      <c r="L13" s="2981"/>
      <c r="M13" s="2981"/>
      <c r="N13" s="2982" t="s">
        <v>270</v>
      </c>
      <c r="O13" s="2983"/>
      <c r="P13" s="2983"/>
      <c r="Q13" s="2983"/>
      <c r="R13" s="2983"/>
      <c r="S13" s="2983"/>
      <c r="T13" s="2983"/>
      <c r="U13" s="2983"/>
      <c r="V13" s="2983"/>
      <c r="W13" s="1044" t="s">
        <v>379</v>
      </c>
      <c r="Y13" s="55"/>
      <c r="Z13" s="55"/>
    </row>
    <row r="14" spans="2:26" s="58" customFormat="1" ht="93.75" customHeight="1" x14ac:dyDescent="0.2">
      <c r="B14" s="1049" t="s">
        <v>271</v>
      </c>
      <c r="C14" s="1045" t="s">
        <v>272</v>
      </c>
      <c r="D14" s="1045" t="s">
        <v>273</v>
      </c>
      <c r="E14" s="1046" t="s">
        <v>122</v>
      </c>
      <c r="F14" s="1045" t="s">
        <v>274</v>
      </c>
      <c r="G14" s="1046" t="s">
        <v>246</v>
      </c>
      <c r="H14" s="1047" t="s">
        <v>248</v>
      </c>
      <c r="I14" s="1047" t="s">
        <v>249</v>
      </c>
      <c r="J14" s="1047" t="s">
        <v>524</v>
      </c>
      <c r="K14" s="1046" t="s">
        <v>275</v>
      </c>
      <c r="L14" s="1046" t="s">
        <v>276</v>
      </c>
      <c r="M14" s="1046" t="s">
        <v>277</v>
      </c>
      <c r="N14" s="1045" t="s">
        <v>180</v>
      </c>
      <c r="O14" s="1046" t="s">
        <v>278</v>
      </c>
      <c r="P14" s="1046" t="s">
        <v>279</v>
      </c>
      <c r="Q14" s="1046" t="s">
        <v>280</v>
      </c>
      <c r="R14" s="1046" t="s">
        <v>281</v>
      </c>
      <c r="S14" s="1045" t="s">
        <v>154</v>
      </c>
      <c r="T14" s="1046" t="s">
        <v>282</v>
      </c>
      <c r="U14" s="1046" t="s">
        <v>283</v>
      </c>
      <c r="V14" s="1047" t="s">
        <v>826</v>
      </c>
      <c r="W14" s="1048" t="s">
        <v>582</v>
      </c>
      <c r="Y14" s="55"/>
      <c r="Z14" s="55"/>
    </row>
    <row r="15" spans="2:26" ht="57" customHeight="1" x14ac:dyDescent="0.25">
      <c r="B15" s="1564">
        <v>1</v>
      </c>
      <c r="C15" s="2024" t="s">
        <v>8273</v>
      </c>
      <c r="D15" s="1050">
        <v>43635</v>
      </c>
      <c r="E15" s="2024"/>
      <c r="F15" s="2024" t="s">
        <v>238</v>
      </c>
      <c r="G15" s="2025"/>
      <c r="H15" s="2026">
        <v>8</v>
      </c>
      <c r="I15" s="2027">
        <v>-8</v>
      </c>
      <c r="J15" s="2028" t="s">
        <v>295</v>
      </c>
      <c r="K15" s="2028"/>
      <c r="L15" s="2028"/>
      <c r="M15" s="2028"/>
      <c r="N15" s="2029" t="s">
        <v>158</v>
      </c>
      <c r="O15" s="2025"/>
      <c r="P15" s="2029"/>
      <c r="Q15" s="2085"/>
      <c r="R15" s="2030"/>
      <c r="S15" s="2030" t="s">
        <v>8277</v>
      </c>
      <c r="T15" s="2030"/>
      <c r="U15" s="1051"/>
      <c r="V15" s="2202" t="s">
        <v>52</v>
      </c>
      <c r="W15" s="1052"/>
    </row>
    <row r="16" spans="2:26" ht="40.5" customHeight="1" x14ac:dyDescent="0.25">
      <c r="B16" s="1564">
        <v>2</v>
      </c>
      <c r="C16" s="2024" t="s">
        <v>8274</v>
      </c>
      <c r="D16" s="1050">
        <v>43635</v>
      </c>
      <c r="E16" s="2024"/>
      <c r="F16" s="2024" t="s">
        <v>238</v>
      </c>
      <c r="G16" s="2025"/>
      <c r="H16" s="2026">
        <v>5</v>
      </c>
      <c r="I16" s="2027">
        <v>-5</v>
      </c>
      <c r="J16" s="2028"/>
      <c r="K16" s="2028"/>
      <c r="L16" s="2028"/>
      <c r="M16" s="2028"/>
      <c r="N16" s="2029"/>
      <c r="O16" s="2025"/>
      <c r="P16" s="2029"/>
      <c r="Q16" s="2085"/>
      <c r="R16" s="2030"/>
      <c r="S16" s="2030" t="s">
        <v>8278</v>
      </c>
      <c r="T16" s="2030"/>
      <c r="U16" s="1051"/>
      <c r="V16" s="2202"/>
      <c r="W16" s="1052"/>
    </row>
    <row r="17" spans="2:23" ht="54" customHeight="1" x14ac:dyDescent="0.25">
      <c r="B17" s="1564">
        <v>3</v>
      </c>
      <c r="C17" s="2024" t="s">
        <v>8275</v>
      </c>
      <c r="D17" s="1050">
        <v>43635</v>
      </c>
      <c r="E17" s="2024"/>
      <c r="F17" s="2024" t="s">
        <v>238</v>
      </c>
      <c r="G17" s="2025"/>
      <c r="H17" s="2026"/>
      <c r="I17" s="2027"/>
      <c r="J17" s="2028"/>
      <c r="K17" s="2028"/>
      <c r="L17" s="2028"/>
      <c r="M17" s="2028"/>
      <c r="N17" s="2029"/>
      <c r="O17" s="2025"/>
      <c r="P17" s="2029"/>
      <c r="Q17" s="2085"/>
      <c r="R17" s="2030"/>
      <c r="S17" s="2030"/>
      <c r="T17" s="2030"/>
      <c r="U17" s="1051"/>
      <c r="V17" s="2202"/>
      <c r="W17" s="1052"/>
    </row>
    <row r="18" spans="2:23" ht="24.95" customHeight="1" x14ac:dyDescent="0.25">
      <c r="B18" s="1564">
        <v>4</v>
      </c>
      <c r="C18" s="2024" t="s">
        <v>8276</v>
      </c>
      <c r="D18" s="1050">
        <v>43635</v>
      </c>
      <c r="E18" s="2024"/>
      <c r="F18" s="2024" t="s">
        <v>238</v>
      </c>
      <c r="G18" s="2025"/>
      <c r="H18" s="2026"/>
      <c r="I18" s="2027"/>
      <c r="J18" s="2028"/>
      <c r="K18" s="2028"/>
      <c r="L18" s="2028"/>
      <c r="M18" s="2028"/>
      <c r="N18" s="2029"/>
      <c r="O18" s="2025"/>
      <c r="P18" s="2029"/>
      <c r="Q18" s="2085"/>
      <c r="R18" s="2030"/>
      <c r="S18" s="2030"/>
      <c r="T18" s="2030"/>
      <c r="U18" s="1051"/>
      <c r="V18" s="2202"/>
      <c r="W18" s="1052"/>
    </row>
    <row r="19" spans="2:23" ht="24.95" customHeight="1" x14ac:dyDescent="0.25">
      <c r="B19" s="1564">
        <v>5</v>
      </c>
      <c r="C19" s="2024"/>
      <c r="D19" s="1050"/>
      <c r="E19" s="2024"/>
      <c r="F19" s="2024"/>
      <c r="G19" s="2025"/>
      <c r="H19" s="2026"/>
      <c r="I19" s="2027"/>
      <c r="J19" s="2028"/>
      <c r="K19" s="2028"/>
      <c r="L19" s="2028"/>
      <c r="M19" s="2028"/>
      <c r="N19" s="2029"/>
      <c r="O19" s="2025"/>
      <c r="P19" s="2029"/>
      <c r="Q19" s="2085"/>
      <c r="R19" s="2030"/>
      <c r="S19" s="2030"/>
      <c r="T19" s="2030"/>
      <c r="U19" s="1051"/>
      <c r="V19" s="2202"/>
      <c r="W19" s="1052"/>
    </row>
    <row r="20" spans="2:23" ht="24.95" customHeight="1" x14ac:dyDescent="0.25">
      <c r="B20" s="1564"/>
      <c r="C20" s="2024"/>
      <c r="D20" s="1050"/>
      <c r="E20" s="2024"/>
      <c r="F20" s="2024"/>
      <c r="G20" s="2025"/>
      <c r="H20" s="2026"/>
      <c r="I20" s="2027"/>
      <c r="J20" s="2028"/>
      <c r="K20" s="2028"/>
      <c r="L20" s="2028"/>
      <c r="M20" s="2028"/>
      <c r="N20" s="2029"/>
      <c r="O20" s="2025"/>
      <c r="P20" s="2029"/>
      <c r="Q20" s="2085"/>
      <c r="R20" s="2030"/>
      <c r="S20" s="2030"/>
      <c r="T20" s="2030"/>
      <c r="U20" s="1051"/>
      <c r="V20" s="2202"/>
      <c r="W20" s="1052"/>
    </row>
    <row r="21" spans="2:23" ht="24.95" customHeight="1" x14ac:dyDescent="0.25">
      <c r="B21" s="1564"/>
      <c r="C21" s="2024"/>
      <c r="D21" s="1050"/>
      <c r="E21" s="2024"/>
      <c r="F21" s="2024"/>
      <c r="G21" s="2025"/>
      <c r="H21" s="2026"/>
      <c r="I21" s="2027"/>
      <c r="J21" s="2028"/>
      <c r="K21" s="2028"/>
      <c r="L21" s="2028"/>
      <c r="M21" s="2028"/>
      <c r="N21" s="2029"/>
      <c r="O21" s="2025"/>
      <c r="P21" s="2029"/>
      <c r="Q21" s="2085"/>
      <c r="R21" s="2030"/>
      <c r="S21" s="2030"/>
      <c r="T21" s="2030"/>
      <c r="U21" s="1051"/>
      <c r="V21" s="2202"/>
      <c r="W21" s="1052"/>
    </row>
    <row r="22" spans="2:23" ht="24.95" customHeight="1" x14ac:dyDescent="0.25">
      <c r="B22" s="1564"/>
      <c r="C22" s="2024"/>
      <c r="D22" s="1050"/>
      <c r="E22" s="2024"/>
      <c r="F22" s="2024"/>
      <c r="G22" s="2025"/>
      <c r="H22" s="2026"/>
      <c r="I22" s="2027"/>
      <c r="J22" s="2028"/>
      <c r="K22" s="2028"/>
      <c r="L22" s="2028"/>
      <c r="M22" s="2028"/>
      <c r="N22" s="2029"/>
      <c r="O22" s="2025"/>
      <c r="P22" s="2029"/>
      <c r="Q22" s="2085"/>
      <c r="R22" s="2030"/>
      <c r="S22" s="2030"/>
      <c r="T22" s="2030"/>
      <c r="U22" s="1051"/>
      <c r="V22" s="2202"/>
      <c r="W22" s="1052"/>
    </row>
    <row r="23" spans="2:23" ht="24.95" customHeight="1" x14ac:dyDescent="0.25">
      <c r="B23" s="1564"/>
      <c r="C23" s="2024"/>
      <c r="D23" s="1050"/>
      <c r="E23" s="2024"/>
      <c r="F23" s="2024"/>
      <c r="G23" s="2025"/>
      <c r="H23" s="2026"/>
      <c r="I23" s="2027"/>
      <c r="J23" s="2028"/>
      <c r="K23" s="2028"/>
      <c r="L23" s="2028"/>
      <c r="M23" s="2028"/>
      <c r="N23" s="2029"/>
      <c r="O23" s="2025"/>
      <c r="P23" s="2029"/>
      <c r="Q23" s="2085"/>
      <c r="R23" s="2030"/>
      <c r="S23" s="2030"/>
      <c r="T23" s="2030"/>
      <c r="U23" s="1051"/>
      <c r="V23" s="2202"/>
      <c r="W23" s="1052"/>
    </row>
    <row r="24" spans="2:23" ht="24.95" customHeight="1" x14ac:dyDescent="0.25">
      <c r="B24" s="1564"/>
      <c r="C24" s="2024"/>
      <c r="D24" s="1050"/>
      <c r="E24" s="2024"/>
      <c r="F24" s="2024"/>
      <c r="G24" s="2025"/>
      <c r="H24" s="2026"/>
      <c r="I24" s="2027"/>
      <c r="J24" s="2028"/>
      <c r="K24" s="2028"/>
      <c r="L24" s="2028"/>
      <c r="M24" s="2028"/>
      <c r="N24" s="2029"/>
      <c r="O24" s="2025"/>
      <c r="P24" s="2029"/>
      <c r="Q24" s="2085"/>
      <c r="R24" s="2030"/>
      <c r="S24" s="2030"/>
      <c r="T24" s="2030"/>
      <c r="U24" s="1051"/>
      <c r="V24" s="2202"/>
      <c r="W24" s="1052"/>
    </row>
    <row r="25" spans="2:23" ht="24.95" customHeight="1" x14ac:dyDescent="0.25">
      <c r="B25" s="1564"/>
      <c r="C25" s="2024"/>
      <c r="D25" s="1050"/>
      <c r="E25" s="2024"/>
      <c r="F25" s="2024"/>
      <c r="G25" s="2025"/>
      <c r="H25" s="2026"/>
      <c r="I25" s="2027"/>
      <c r="J25" s="2028"/>
      <c r="K25" s="2028"/>
      <c r="L25" s="2028"/>
      <c r="M25" s="2028"/>
      <c r="N25" s="2029"/>
      <c r="O25" s="2025"/>
      <c r="P25" s="2029"/>
      <c r="Q25" s="2085"/>
      <c r="R25" s="2030"/>
      <c r="S25" s="2030"/>
      <c r="T25" s="2030"/>
      <c r="U25" s="1051"/>
      <c r="V25" s="2202"/>
      <c r="W25" s="1052"/>
    </row>
    <row r="26" spans="2:23" ht="24.95" customHeight="1" x14ac:dyDescent="0.25">
      <c r="B26" s="1564"/>
      <c r="C26" s="2024"/>
      <c r="D26" s="1050"/>
      <c r="E26" s="2024"/>
      <c r="F26" s="2024"/>
      <c r="G26" s="2025"/>
      <c r="H26" s="2026"/>
      <c r="I26" s="2027"/>
      <c r="J26" s="2028"/>
      <c r="K26" s="2028"/>
      <c r="L26" s="2028"/>
      <c r="M26" s="2028"/>
      <c r="N26" s="2029"/>
      <c r="O26" s="2025"/>
      <c r="P26" s="2029"/>
      <c r="Q26" s="2085"/>
      <c r="R26" s="2030"/>
      <c r="S26" s="2030"/>
      <c r="T26" s="2030"/>
      <c r="U26" s="1051"/>
      <c r="V26" s="2202"/>
      <c r="W26" s="1052"/>
    </row>
    <row r="27" spans="2:23" ht="24.95" customHeight="1" x14ac:dyDescent="0.25">
      <c r="B27" s="1564"/>
      <c r="C27" s="2024"/>
      <c r="D27" s="1050"/>
      <c r="E27" s="2024"/>
      <c r="F27" s="2024"/>
      <c r="G27" s="2025"/>
      <c r="H27" s="2026"/>
      <c r="I27" s="2027"/>
      <c r="J27" s="2028"/>
      <c r="K27" s="2028"/>
      <c r="L27" s="2028"/>
      <c r="M27" s="2028"/>
      <c r="N27" s="2029"/>
      <c r="O27" s="2025"/>
      <c r="P27" s="2029"/>
      <c r="Q27" s="2085"/>
      <c r="R27" s="2030"/>
      <c r="S27" s="2030"/>
      <c r="T27" s="2030"/>
      <c r="U27" s="1051"/>
      <c r="V27" s="2202"/>
      <c r="W27" s="1052"/>
    </row>
    <row r="28" spans="2:23" ht="24.95" customHeight="1" x14ac:dyDescent="0.25">
      <c r="B28" s="1564"/>
      <c r="C28" s="2024"/>
      <c r="D28" s="1050"/>
      <c r="E28" s="2024"/>
      <c r="F28" s="2024"/>
      <c r="G28" s="2025"/>
      <c r="H28" s="2026"/>
      <c r="I28" s="2027"/>
      <c r="J28" s="2028"/>
      <c r="K28" s="2028"/>
      <c r="L28" s="2028"/>
      <c r="M28" s="2028"/>
      <c r="N28" s="2029"/>
      <c r="O28" s="2025"/>
      <c r="P28" s="2029"/>
      <c r="Q28" s="2085"/>
      <c r="R28" s="2030"/>
      <c r="S28" s="2030"/>
      <c r="T28" s="2030"/>
      <c r="U28" s="1051"/>
      <c r="V28" s="2202"/>
      <c r="W28" s="1052"/>
    </row>
    <row r="29" spans="2:23" ht="24.95" customHeight="1" x14ac:dyDescent="0.25">
      <c r="B29" s="1564"/>
      <c r="C29" s="2024"/>
      <c r="D29" s="1050"/>
      <c r="E29" s="2024"/>
      <c r="F29" s="2024"/>
      <c r="G29" s="2025"/>
      <c r="H29" s="2026"/>
      <c r="I29" s="2027"/>
      <c r="J29" s="2028"/>
      <c r="K29" s="2028"/>
      <c r="L29" s="2028"/>
      <c r="M29" s="2028"/>
      <c r="N29" s="2029"/>
      <c r="O29" s="2025"/>
      <c r="P29" s="2029"/>
      <c r="Q29" s="2085"/>
      <c r="R29" s="2030"/>
      <c r="S29" s="2030"/>
      <c r="T29" s="2030"/>
      <c r="U29" s="1051"/>
      <c r="V29" s="2202"/>
      <c r="W29" s="1052"/>
    </row>
    <row r="30" spans="2:23" ht="24.95" customHeight="1" x14ac:dyDescent="0.25">
      <c r="B30" s="1564"/>
      <c r="C30" s="2024"/>
      <c r="D30" s="1050"/>
      <c r="E30" s="2024"/>
      <c r="F30" s="2024"/>
      <c r="G30" s="2025"/>
      <c r="H30" s="2026"/>
      <c r="I30" s="2027"/>
      <c r="J30" s="2028"/>
      <c r="K30" s="2028"/>
      <c r="L30" s="2028"/>
      <c r="M30" s="2028"/>
      <c r="N30" s="2029"/>
      <c r="O30" s="2025"/>
      <c r="P30" s="2029"/>
      <c r="Q30" s="2085"/>
      <c r="R30" s="2030"/>
      <c r="S30" s="2030"/>
      <c r="T30" s="2030"/>
      <c r="U30" s="1051"/>
      <c r="V30" s="2202"/>
      <c r="W30" s="1052"/>
    </row>
    <row r="31" spans="2:23" ht="24.95" customHeight="1" x14ac:dyDescent="0.25">
      <c r="B31" s="1564"/>
      <c r="C31" s="2024"/>
      <c r="D31" s="1050"/>
      <c r="E31" s="2024"/>
      <c r="F31" s="2024"/>
      <c r="G31" s="2025"/>
      <c r="H31" s="2026"/>
      <c r="I31" s="2027"/>
      <c r="J31" s="2028"/>
      <c r="K31" s="2028"/>
      <c r="L31" s="2028"/>
      <c r="M31" s="2028"/>
      <c r="N31" s="2029"/>
      <c r="O31" s="2025"/>
      <c r="P31" s="2029"/>
      <c r="Q31" s="2085"/>
      <c r="R31" s="2030"/>
      <c r="S31" s="2030"/>
      <c r="T31" s="2030"/>
      <c r="U31" s="1051"/>
      <c r="V31" s="2202"/>
      <c r="W31" s="1052"/>
    </row>
    <row r="32" spans="2:23" ht="24.95" customHeight="1" x14ac:dyDescent="0.25">
      <c r="B32" s="1564"/>
      <c r="C32" s="2024"/>
      <c r="D32" s="1050"/>
      <c r="E32" s="2024"/>
      <c r="F32" s="2024"/>
      <c r="G32" s="2025"/>
      <c r="H32" s="2026"/>
      <c r="I32" s="2027"/>
      <c r="J32" s="2028"/>
      <c r="K32" s="2028"/>
      <c r="L32" s="2028"/>
      <c r="M32" s="2028"/>
      <c r="N32" s="2029"/>
      <c r="O32" s="2025"/>
      <c r="P32" s="2029"/>
      <c r="Q32" s="2085"/>
      <c r="R32" s="2030"/>
      <c r="S32" s="2030"/>
      <c r="T32" s="2030"/>
      <c r="U32" s="1051"/>
      <c r="V32" s="2202"/>
      <c r="W32" s="1052"/>
    </row>
    <row r="33" spans="2:23" ht="24.95" customHeight="1" x14ac:dyDescent="0.25">
      <c r="B33" s="1564"/>
      <c r="C33" s="2024"/>
      <c r="D33" s="1050"/>
      <c r="E33" s="2024"/>
      <c r="F33" s="2024"/>
      <c r="G33" s="2025"/>
      <c r="H33" s="2026"/>
      <c r="I33" s="2027"/>
      <c r="J33" s="2028"/>
      <c r="K33" s="2028"/>
      <c r="L33" s="2028"/>
      <c r="M33" s="2028"/>
      <c r="N33" s="2029"/>
      <c r="O33" s="2025"/>
      <c r="P33" s="2029"/>
      <c r="Q33" s="2085"/>
      <c r="R33" s="2030"/>
      <c r="S33" s="2030"/>
      <c r="T33" s="2030"/>
      <c r="U33" s="1051"/>
      <c r="V33" s="2202"/>
      <c r="W33" s="1052"/>
    </row>
    <row r="34" spans="2:23" ht="24.95" customHeight="1" x14ac:dyDescent="0.25">
      <c r="B34" s="1564"/>
      <c r="C34" s="2024"/>
      <c r="D34" s="1050"/>
      <c r="E34" s="2024"/>
      <c r="F34" s="2024"/>
      <c r="G34" s="2025"/>
      <c r="H34" s="2026"/>
      <c r="I34" s="2027"/>
      <c r="J34" s="2028"/>
      <c r="K34" s="2028"/>
      <c r="L34" s="2028"/>
      <c r="M34" s="2028"/>
      <c r="N34" s="2029"/>
      <c r="O34" s="2025"/>
      <c r="P34" s="2029"/>
      <c r="Q34" s="2085"/>
      <c r="R34" s="2030"/>
      <c r="S34" s="2030"/>
      <c r="T34" s="2030"/>
      <c r="U34" s="1051"/>
      <c r="V34" s="2202"/>
      <c r="W34" s="1052"/>
    </row>
    <row r="35" spans="2:23" ht="24.95" customHeight="1" x14ac:dyDescent="0.25">
      <c r="B35" s="1564"/>
      <c r="C35" s="2024"/>
      <c r="D35" s="1050"/>
      <c r="E35" s="2024"/>
      <c r="F35" s="2024"/>
      <c r="G35" s="2025"/>
      <c r="H35" s="2026"/>
      <c r="I35" s="2027"/>
      <c r="J35" s="2028"/>
      <c r="K35" s="2028"/>
      <c r="L35" s="2028"/>
      <c r="M35" s="2028"/>
      <c r="N35" s="2029"/>
      <c r="O35" s="2025"/>
      <c r="P35" s="2029"/>
      <c r="Q35" s="2085"/>
      <c r="R35" s="2030"/>
      <c r="S35" s="2030"/>
      <c r="T35" s="2030"/>
      <c r="U35" s="1051"/>
      <c r="V35" s="2202"/>
      <c r="W35" s="1052"/>
    </row>
    <row r="36" spans="2:23" ht="24.95" customHeight="1" x14ac:dyDescent="0.25">
      <c r="B36" s="1564"/>
      <c r="C36" s="2024"/>
      <c r="D36" s="1050"/>
      <c r="E36" s="2024"/>
      <c r="F36" s="2024"/>
      <c r="G36" s="2025"/>
      <c r="H36" s="2026"/>
      <c r="I36" s="2027"/>
      <c r="J36" s="2028"/>
      <c r="K36" s="2028"/>
      <c r="L36" s="2028"/>
      <c r="M36" s="2028"/>
      <c r="N36" s="2029"/>
      <c r="O36" s="2025"/>
      <c r="P36" s="2029"/>
      <c r="Q36" s="2085"/>
      <c r="R36" s="2030"/>
      <c r="S36" s="2030"/>
      <c r="T36" s="2030"/>
      <c r="U36" s="1051"/>
      <c r="V36" s="2202"/>
      <c r="W36" s="1052"/>
    </row>
    <row r="37" spans="2:23" ht="24.95" customHeight="1" x14ac:dyDescent="0.25">
      <c r="B37" s="1564"/>
      <c r="C37" s="2024"/>
      <c r="D37" s="1050"/>
      <c r="E37" s="2024"/>
      <c r="F37" s="2024"/>
      <c r="G37" s="2025"/>
      <c r="H37" s="2026"/>
      <c r="I37" s="2027"/>
      <c r="J37" s="2028"/>
      <c r="K37" s="2028"/>
      <c r="L37" s="2028"/>
      <c r="M37" s="2028"/>
      <c r="N37" s="2029"/>
      <c r="O37" s="2025"/>
      <c r="P37" s="2029"/>
      <c r="Q37" s="2085"/>
      <c r="R37" s="2030"/>
      <c r="S37" s="2030"/>
      <c r="T37" s="2030"/>
      <c r="U37" s="1051"/>
      <c r="V37" s="2202"/>
      <c r="W37" s="1052"/>
    </row>
    <row r="38" spans="2:23" ht="24.95" customHeight="1" x14ac:dyDescent="0.25">
      <c r="B38" s="1564"/>
      <c r="C38" s="2024"/>
      <c r="D38" s="1050"/>
      <c r="E38" s="2024"/>
      <c r="F38" s="2024"/>
      <c r="G38" s="2025"/>
      <c r="H38" s="2026"/>
      <c r="I38" s="2027"/>
      <c r="J38" s="2028"/>
      <c r="K38" s="2028"/>
      <c r="L38" s="2028"/>
      <c r="M38" s="2028"/>
      <c r="N38" s="2029"/>
      <c r="O38" s="2025"/>
      <c r="P38" s="2029"/>
      <c r="Q38" s="2085"/>
      <c r="R38" s="2030"/>
      <c r="S38" s="2030"/>
      <c r="T38" s="2030"/>
      <c r="U38" s="1051"/>
      <c r="V38" s="2202"/>
      <c r="W38" s="1052"/>
    </row>
    <row r="39" spans="2:23" ht="24.95" customHeight="1" x14ac:dyDescent="0.25">
      <c r="B39" s="1564"/>
      <c r="C39" s="2024"/>
      <c r="D39" s="1050"/>
      <c r="E39" s="2024"/>
      <c r="F39" s="2024"/>
      <c r="G39" s="2025"/>
      <c r="H39" s="2026"/>
      <c r="I39" s="2027"/>
      <c r="J39" s="2028"/>
      <c r="K39" s="2028"/>
      <c r="L39" s="2028"/>
      <c r="M39" s="2028"/>
      <c r="N39" s="2029"/>
      <c r="O39" s="2025"/>
      <c r="P39" s="2029"/>
      <c r="Q39" s="2085"/>
      <c r="R39" s="2030"/>
      <c r="S39" s="2030"/>
      <c r="T39" s="2030"/>
      <c r="U39" s="1051"/>
      <c r="V39" s="2202"/>
      <c r="W39" s="1052"/>
    </row>
    <row r="40" spans="2:23" ht="24.95" customHeight="1" x14ac:dyDescent="0.25">
      <c r="B40" s="1564"/>
      <c r="C40" s="2024"/>
      <c r="D40" s="1050"/>
      <c r="E40" s="2024"/>
      <c r="F40" s="2024"/>
      <c r="G40" s="2025"/>
      <c r="H40" s="2026"/>
      <c r="I40" s="2027"/>
      <c r="J40" s="2028"/>
      <c r="K40" s="2028"/>
      <c r="L40" s="2028"/>
      <c r="M40" s="2028"/>
      <c r="N40" s="2029"/>
      <c r="O40" s="2025"/>
      <c r="P40" s="2029"/>
      <c r="Q40" s="2085"/>
      <c r="R40" s="2030"/>
      <c r="S40" s="2030"/>
      <c r="T40" s="2030"/>
      <c r="U40" s="1051"/>
      <c r="V40" s="2202"/>
      <c r="W40" s="1052"/>
    </row>
    <row r="41" spans="2:23" ht="24.95" customHeight="1" x14ac:dyDescent="0.25">
      <c r="B41" s="1564"/>
      <c r="C41" s="2024"/>
      <c r="D41" s="1050"/>
      <c r="E41" s="2024"/>
      <c r="F41" s="2024"/>
      <c r="G41" s="2025"/>
      <c r="H41" s="2026"/>
      <c r="I41" s="2027"/>
      <c r="J41" s="2028"/>
      <c r="K41" s="2028"/>
      <c r="L41" s="2028"/>
      <c r="M41" s="2028"/>
      <c r="N41" s="2029"/>
      <c r="O41" s="2025"/>
      <c r="P41" s="2029"/>
      <c r="Q41" s="2085"/>
      <c r="R41" s="2030"/>
      <c r="S41" s="2030"/>
      <c r="T41" s="2030"/>
      <c r="U41" s="1051"/>
      <c r="V41" s="2202"/>
      <c r="W41" s="1052"/>
    </row>
    <row r="42" spans="2:23" ht="24.95" customHeight="1" x14ac:dyDescent="0.25">
      <c r="B42" s="1564"/>
      <c r="C42" s="2024"/>
      <c r="D42" s="1050"/>
      <c r="E42" s="2024"/>
      <c r="F42" s="2024"/>
      <c r="G42" s="2025"/>
      <c r="H42" s="2026"/>
      <c r="I42" s="2027"/>
      <c r="J42" s="2028"/>
      <c r="K42" s="2028"/>
      <c r="L42" s="2028"/>
      <c r="M42" s="2028"/>
      <c r="N42" s="2029"/>
      <c r="O42" s="2025"/>
      <c r="P42" s="2029"/>
      <c r="Q42" s="2085"/>
      <c r="R42" s="2030"/>
      <c r="S42" s="2030"/>
      <c r="T42" s="2030"/>
      <c r="U42" s="1051"/>
      <c r="V42" s="2202"/>
      <c r="W42" s="1052"/>
    </row>
    <row r="43" spans="2:23" ht="24.95" customHeight="1" x14ac:dyDescent="0.25">
      <c r="B43" s="1564"/>
      <c r="C43" s="2024"/>
      <c r="D43" s="1050"/>
      <c r="E43" s="2024"/>
      <c r="F43" s="2024"/>
      <c r="G43" s="2025"/>
      <c r="H43" s="2026"/>
      <c r="I43" s="2027"/>
      <c r="J43" s="2028"/>
      <c r="K43" s="2028"/>
      <c r="L43" s="2028"/>
      <c r="M43" s="2028"/>
      <c r="N43" s="2029"/>
      <c r="O43" s="2025"/>
      <c r="P43" s="2029"/>
      <c r="Q43" s="2085"/>
      <c r="R43" s="2030"/>
      <c r="S43" s="2030"/>
      <c r="T43" s="2030"/>
      <c r="U43" s="1051"/>
      <c r="V43" s="2202"/>
      <c r="W43" s="1052"/>
    </row>
    <row r="44" spans="2:23" ht="24.95" customHeight="1" x14ac:dyDescent="0.25">
      <c r="B44" s="1564"/>
      <c r="C44" s="2024"/>
      <c r="D44" s="1050"/>
      <c r="E44" s="2024"/>
      <c r="F44" s="2024"/>
      <c r="G44" s="2025"/>
      <c r="H44" s="2026"/>
      <c r="I44" s="2027"/>
      <c r="J44" s="2028"/>
      <c r="K44" s="2028"/>
      <c r="L44" s="2028"/>
      <c r="M44" s="2028"/>
      <c r="N44" s="2029"/>
      <c r="O44" s="2025"/>
      <c r="P44" s="2029"/>
      <c r="Q44" s="2085"/>
      <c r="R44" s="2030"/>
      <c r="S44" s="2030"/>
      <c r="T44" s="2030"/>
      <c r="U44" s="1051"/>
      <c r="V44" s="2202"/>
      <c r="W44" s="1052"/>
    </row>
    <row r="45" spans="2:23" ht="24.95" customHeight="1" x14ac:dyDescent="0.25">
      <c r="B45" s="1564"/>
      <c r="C45" s="2024"/>
      <c r="D45" s="1050"/>
      <c r="E45" s="2024"/>
      <c r="F45" s="2024"/>
      <c r="G45" s="2025"/>
      <c r="H45" s="2026"/>
      <c r="I45" s="2027"/>
      <c r="J45" s="2028"/>
      <c r="K45" s="2028"/>
      <c r="L45" s="2028"/>
      <c r="M45" s="2028"/>
      <c r="N45" s="2029"/>
      <c r="O45" s="2025"/>
      <c r="P45" s="2029"/>
      <c r="Q45" s="2085"/>
      <c r="R45" s="2030"/>
      <c r="S45" s="2030"/>
      <c r="T45" s="2030"/>
      <c r="U45" s="1051"/>
      <c r="V45" s="2202"/>
      <c r="W45" s="1052"/>
    </row>
    <row r="46" spans="2:23" ht="24.95" customHeight="1" x14ac:dyDescent="0.25">
      <c r="B46" s="1564"/>
      <c r="C46" s="2024"/>
      <c r="D46" s="1050"/>
      <c r="E46" s="2024"/>
      <c r="F46" s="2024"/>
      <c r="G46" s="2025"/>
      <c r="H46" s="2026"/>
      <c r="I46" s="2027"/>
      <c r="J46" s="2028"/>
      <c r="K46" s="2028"/>
      <c r="L46" s="2028"/>
      <c r="M46" s="2028"/>
      <c r="N46" s="2029"/>
      <c r="O46" s="2025"/>
      <c r="P46" s="2029"/>
      <c r="Q46" s="2085"/>
      <c r="R46" s="2030"/>
      <c r="S46" s="2030"/>
      <c r="T46" s="2030"/>
      <c r="U46" s="1051"/>
      <c r="V46" s="2202"/>
      <c r="W46" s="1052"/>
    </row>
    <row r="47" spans="2:23" ht="24.95" customHeight="1" x14ac:dyDescent="0.25">
      <c r="B47" s="1564"/>
      <c r="C47" s="2024"/>
      <c r="D47" s="1050"/>
      <c r="E47" s="2024"/>
      <c r="F47" s="2024"/>
      <c r="G47" s="2025"/>
      <c r="H47" s="2026"/>
      <c r="I47" s="2027"/>
      <c r="J47" s="2028"/>
      <c r="K47" s="2028"/>
      <c r="L47" s="2028"/>
      <c r="M47" s="2028"/>
      <c r="N47" s="2029"/>
      <c r="O47" s="2025"/>
      <c r="P47" s="2029"/>
      <c r="Q47" s="2085"/>
      <c r="R47" s="2030"/>
      <c r="S47" s="2030"/>
      <c r="T47" s="2030"/>
      <c r="U47" s="1051"/>
      <c r="V47" s="2202"/>
      <c r="W47" s="1052"/>
    </row>
    <row r="48" spans="2:23" ht="24.95" customHeight="1" x14ac:dyDescent="0.25">
      <c r="B48" s="1564"/>
      <c r="C48" s="2024"/>
      <c r="D48" s="1050"/>
      <c r="E48" s="2024"/>
      <c r="F48" s="2024"/>
      <c r="G48" s="2025"/>
      <c r="H48" s="2026"/>
      <c r="I48" s="2027"/>
      <c r="J48" s="2028"/>
      <c r="K48" s="2028"/>
      <c r="L48" s="2028"/>
      <c r="M48" s="2028"/>
      <c r="N48" s="2029"/>
      <c r="O48" s="2025"/>
      <c r="P48" s="2029"/>
      <c r="Q48" s="2085"/>
      <c r="R48" s="2030"/>
      <c r="S48" s="2030"/>
      <c r="T48" s="2030"/>
      <c r="U48" s="1051"/>
      <c r="V48" s="2202"/>
      <c r="W48" s="1052"/>
    </row>
    <row r="49" spans="2:23" ht="24.95" customHeight="1" x14ac:dyDescent="0.25">
      <c r="B49" s="1564"/>
      <c r="C49" s="2024"/>
      <c r="D49" s="1050"/>
      <c r="E49" s="2024"/>
      <c r="F49" s="2024"/>
      <c r="G49" s="2025"/>
      <c r="H49" s="2026"/>
      <c r="I49" s="2027"/>
      <c r="J49" s="2028"/>
      <c r="K49" s="2028"/>
      <c r="L49" s="2028"/>
      <c r="M49" s="2028"/>
      <c r="N49" s="2029"/>
      <c r="O49" s="2025"/>
      <c r="P49" s="2029"/>
      <c r="Q49" s="2085"/>
      <c r="R49" s="2030"/>
      <c r="S49" s="2030"/>
      <c r="T49" s="2030"/>
      <c r="U49" s="1051"/>
      <c r="V49" s="2202"/>
      <c r="W49" s="1052"/>
    </row>
    <row r="50" spans="2:23" ht="24.95" customHeight="1" x14ac:dyDescent="0.25">
      <c r="B50" s="1564"/>
      <c r="C50" s="2024"/>
      <c r="D50" s="1050"/>
      <c r="E50" s="2024"/>
      <c r="F50" s="2024"/>
      <c r="G50" s="2025"/>
      <c r="H50" s="2026"/>
      <c r="I50" s="2027"/>
      <c r="J50" s="2028"/>
      <c r="K50" s="2028"/>
      <c r="L50" s="2028"/>
      <c r="M50" s="2028"/>
      <c r="N50" s="2029"/>
      <c r="O50" s="2025"/>
      <c r="P50" s="2029"/>
      <c r="Q50" s="2085"/>
      <c r="R50" s="2030"/>
      <c r="S50" s="2030"/>
      <c r="T50" s="2030"/>
      <c r="U50" s="1051"/>
      <c r="V50" s="2202"/>
      <c r="W50" s="1052"/>
    </row>
    <row r="51" spans="2:23" ht="24.95" customHeight="1" x14ac:dyDescent="0.25">
      <c r="B51" s="1564"/>
      <c r="C51" s="2024"/>
      <c r="D51" s="1050"/>
      <c r="E51" s="2024"/>
      <c r="F51" s="2024"/>
      <c r="G51" s="2025"/>
      <c r="H51" s="2026"/>
      <c r="I51" s="2027"/>
      <c r="J51" s="2028"/>
      <c r="K51" s="2028"/>
      <c r="L51" s="2028"/>
      <c r="M51" s="2028"/>
      <c r="N51" s="2029"/>
      <c r="O51" s="2025"/>
      <c r="P51" s="2029"/>
      <c r="Q51" s="2085"/>
      <c r="R51" s="2030"/>
      <c r="S51" s="2030"/>
      <c r="T51" s="2030"/>
      <c r="U51" s="1051"/>
      <c r="V51" s="2202"/>
      <c r="W51" s="1052"/>
    </row>
    <row r="52" spans="2:23" ht="24.95" customHeight="1" x14ac:dyDescent="0.25">
      <c r="B52" s="1564"/>
      <c r="C52" s="2024"/>
      <c r="D52" s="1050"/>
      <c r="E52" s="2024"/>
      <c r="F52" s="2024"/>
      <c r="G52" s="2025"/>
      <c r="H52" s="2026"/>
      <c r="I52" s="2027"/>
      <c r="J52" s="2028"/>
      <c r="K52" s="2028"/>
      <c r="L52" s="2028"/>
      <c r="M52" s="2028"/>
      <c r="N52" s="2029"/>
      <c r="O52" s="2025"/>
      <c r="P52" s="2029"/>
      <c r="Q52" s="2085"/>
      <c r="R52" s="2030"/>
      <c r="S52" s="2030"/>
      <c r="T52" s="2030"/>
      <c r="U52" s="1051"/>
      <c r="V52" s="2202"/>
      <c r="W52" s="1052"/>
    </row>
    <row r="53" spans="2:23" ht="24.95" customHeight="1" x14ac:dyDescent="0.25">
      <c r="B53" s="1564"/>
      <c r="C53" s="2024"/>
      <c r="D53" s="1050"/>
      <c r="E53" s="2024"/>
      <c r="F53" s="2024"/>
      <c r="G53" s="2025"/>
      <c r="H53" s="2026"/>
      <c r="I53" s="2027"/>
      <c r="J53" s="2028"/>
      <c r="K53" s="2028"/>
      <c r="L53" s="2028"/>
      <c r="M53" s="2028"/>
      <c r="N53" s="2029"/>
      <c r="O53" s="2025"/>
      <c r="P53" s="2029"/>
      <c r="Q53" s="2085"/>
      <c r="R53" s="2030"/>
      <c r="S53" s="2030"/>
      <c r="T53" s="2030"/>
      <c r="U53" s="1051"/>
      <c r="V53" s="2202"/>
      <c r="W53" s="1052"/>
    </row>
    <row r="54" spans="2:23" ht="24.95" customHeight="1" x14ac:dyDescent="0.25">
      <c r="B54" s="1564"/>
      <c r="C54" s="2024"/>
      <c r="D54" s="1050"/>
      <c r="E54" s="2024"/>
      <c r="F54" s="2024"/>
      <c r="G54" s="2025"/>
      <c r="H54" s="2026"/>
      <c r="I54" s="2027"/>
      <c r="J54" s="2028"/>
      <c r="K54" s="2028"/>
      <c r="L54" s="2028"/>
      <c r="M54" s="2028"/>
      <c r="N54" s="2029"/>
      <c r="O54" s="2025"/>
      <c r="P54" s="2029"/>
      <c r="Q54" s="2085"/>
      <c r="R54" s="2030"/>
      <c r="S54" s="2030"/>
      <c r="T54" s="2030"/>
      <c r="U54" s="1051"/>
      <c r="V54" s="2202"/>
      <c r="W54" s="1052"/>
    </row>
    <row r="55" spans="2:23" ht="24.95" customHeight="1" x14ac:dyDescent="0.25">
      <c r="B55" s="1564"/>
      <c r="C55" s="2024"/>
      <c r="D55" s="1050"/>
      <c r="E55" s="2024"/>
      <c r="F55" s="2024"/>
      <c r="G55" s="2025"/>
      <c r="H55" s="2026"/>
      <c r="I55" s="2027"/>
      <c r="J55" s="2028"/>
      <c r="K55" s="2028"/>
      <c r="L55" s="2028"/>
      <c r="M55" s="2028"/>
      <c r="N55" s="2029"/>
      <c r="O55" s="2025"/>
      <c r="P55" s="2029"/>
      <c r="Q55" s="2085"/>
      <c r="R55" s="2030"/>
      <c r="S55" s="2030"/>
      <c r="T55" s="2030"/>
      <c r="U55" s="1051"/>
      <c r="V55" s="2202"/>
      <c r="W55" s="1052"/>
    </row>
    <row r="56" spans="2:23" ht="24.95" customHeight="1" x14ac:dyDescent="0.25">
      <c r="B56" s="1564"/>
      <c r="C56" s="2024"/>
      <c r="D56" s="1050"/>
      <c r="E56" s="2024"/>
      <c r="F56" s="2024"/>
      <c r="G56" s="2025"/>
      <c r="H56" s="2026"/>
      <c r="I56" s="2027"/>
      <c r="J56" s="2028"/>
      <c r="K56" s="2028"/>
      <c r="L56" s="2028"/>
      <c r="M56" s="2028"/>
      <c r="N56" s="2029"/>
      <c r="O56" s="2025"/>
      <c r="P56" s="2029"/>
      <c r="Q56" s="2085"/>
      <c r="R56" s="2030"/>
      <c r="S56" s="2030"/>
      <c r="T56" s="2030"/>
      <c r="U56" s="1051"/>
      <c r="V56" s="2202"/>
      <c r="W56" s="1052"/>
    </row>
    <row r="57" spans="2:23" ht="24.95" customHeight="1" x14ac:dyDescent="0.25">
      <c r="B57" s="1564"/>
      <c r="C57" s="2024"/>
      <c r="D57" s="1050"/>
      <c r="E57" s="2024"/>
      <c r="F57" s="2024"/>
      <c r="G57" s="2025"/>
      <c r="H57" s="2026"/>
      <c r="I57" s="2027"/>
      <c r="J57" s="2028"/>
      <c r="K57" s="2028"/>
      <c r="L57" s="2028"/>
      <c r="M57" s="2028"/>
      <c r="N57" s="2029"/>
      <c r="O57" s="2025"/>
      <c r="P57" s="2029"/>
      <c r="Q57" s="2085"/>
      <c r="R57" s="2030"/>
      <c r="S57" s="2030"/>
      <c r="T57" s="2030"/>
      <c r="U57" s="1051"/>
      <c r="V57" s="2202"/>
      <c r="W57" s="1052"/>
    </row>
    <row r="58" spans="2:23" ht="24.95" customHeight="1" x14ac:dyDescent="0.25">
      <c r="B58" s="1564"/>
      <c r="C58" s="2024"/>
      <c r="D58" s="1050"/>
      <c r="E58" s="2024"/>
      <c r="F58" s="2024"/>
      <c r="G58" s="2025"/>
      <c r="H58" s="2026"/>
      <c r="I58" s="2027"/>
      <c r="J58" s="2028"/>
      <c r="K58" s="2028"/>
      <c r="L58" s="2028"/>
      <c r="M58" s="2028"/>
      <c r="N58" s="2029"/>
      <c r="O58" s="2025"/>
      <c r="P58" s="2029"/>
      <c r="Q58" s="2085"/>
      <c r="R58" s="2030"/>
      <c r="S58" s="2030"/>
      <c r="T58" s="2030"/>
      <c r="U58" s="1051"/>
      <c r="V58" s="2202"/>
      <c r="W58" s="1052"/>
    </row>
    <row r="59" spans="2:23" ht="24.95" customHeight="1" x14ac:dyDescent="0.25">
      <c r="B59" s="1564"/>
      <c r="C59" s="2024"/>
      <c r="D59" s="1050"/>
      <c r="E59" s="2024"/>
      <c r="F59" s="2024"/>
      <c r="G59" s="2025"/>
      <c r="H59" s="2026"/>
      <c r="I59" s="2027"/>
      <c r="J59" s="2028"/>
      <c r="K59" s="2028"/>
      <c r="L59" s="2028"/>
      <c r="M59" s="2028"/>
      <c r="N59" s="2029"/>
      <c r="O59" s="2025"/>
      <c r="P59" s="2029"/>
      <c r="Q59" s="2085"/>
      <c r="R59" s="2030"/>
      <c r="S59" s="2030"/>
      <c r="T59" s="2030"/>
      <c r="U59" s="1051"/>
      <c r="V59" s="2202"/>
      <c r="W59" s="1052"/>
    </row>
    <row r="60" spans="2:23" ht="24.95" customHeight="1" x14ac:dyDescent="0.25">
      <c r="B60" s="1564"/>
      <c r="C60" s="2024"/>
      <c r="D60" s="1050"/>
      <c r="E60" s="2024"/>
      <c r="F60" s="2024"/>
      <c r="G60" s="2025"/>
      <c r="H60" s="2026"/>
      <c r="I60" s="2027"/>
      <c r="J60" s="2028"/>
      <c r="K60" s="2028"/>
      <c r="L60" s="2028"/>
      <c r="M60" s="2028"/>
      <c r="N60" s="2029"/>
      <c r="O60" s="2025"/>
      <c r="P60" s="2029"/>
      <c r="Q60" s="2085"/>
      <c r="R60" s="2030"/>
      <c r="S60" s="2030"/>
      <c r="T60" s="2030"/>
      <c r="U60" s="1051"/>
      <c r="V60" s="2202"/>
      <c r="W60" s="1052"/>
    </row>
    <row r="61" spans="2:23" ht="24.95" customHeight="1" x14ac:dyDescent="0.25">
      <c r="B61" s="1564"/>
      <c r="C61" s="2024"/>
      <c r="D61" s="1050"/>
      <c r="E61" s="2024"/>
      <c r="F61" s="2024"/>
      <c r="G61" s="2025"/>
      <c r="H61" s="2026"/>
      <c r="I61" s="2027"/>
      <c r="J61" s="2028"/>
      <c r="K61" s="2028"/>
      <c r="L61" s="2028"/>
      <c r="M61" s="2028"/>
      <c r="N61" s="2029"/>
      <c r="O61" s="2025"/>
      <c r="P61" s="2029"/>
      <c r="Q61" s="2085"/>
      <c r="R61" s="2030"/>
      <c r="S61" s="2030"/>
      <c r="T61" s="2030"/>
      <c r="U61" s="1051"/>
      <c r="V61" s="2202"/>
      <c r="W61" s="1052"/>
    </row>
    <row r="62" spans="2:23" ht="24.95" customHeight="1" x14ac:dyDescent="0.25">
      <c r="B62" s="1564"/>
      <c r="C62" s="2024"/>
      <c r="D62" s="1050"/>
      <c r="E62" s="2024"/>
      <c r="F62" s="2024"/>
      <c r="G62" s="2025"/>
      <c r="H62" s="2026"/>
      <c r="I62" s="2027"/>
      <c r="J62" s="2028"/>
      <c r="K62" s="2028"/>
      <c r="L62" s="2028"/>
      <c r="M62" s="2028"/>
      <c r="N62" s="2029"/>
      <c r="O62" s="2025"/>
      <c r="P62" s="2029"/>
      <c r="Q62" s="2085"/>
      <c r="R62" s="2030"/>
      <c r="S62" s="2030"/>
      <c r="T62" s="2030"/>
      <c r="U62" s="1051"/>
      <c r="V62" s="2202"/>
      <c r="W62" s="1052"/>
    </row>
    <row r="63" spans="2:23" ht="24.95" customHeight="1" x14ac:dyDescent="0.25">
      <c r="B63" s="1564"/>
      <c r="C63" s="2024"/>
      <c r="D63" s="1050"/>
      <c r="E63" s="2024"/>
      <c r="F63" s="2024"/>
      <c r="G63" s="2025"/>
      <c r="H63" s="2026"/>
      <c r="I63" s="2027"/>
      <c r="J63" s="2028"/>
      <c r="K63" s="2028"/>
      <c r="L63" s="2028"/>
      <c r="M63" s="2028"/>
      <c r="N63" s="2029"/>
      <c r="O63" s="2025"/>
      <c r="P63" s="2029"/>
      <c r="Q63" s="2085"/>
      <c r="R63" s="2030"/>
      <c r="S63" s="2030"/>
      <c r="T63" s="2030"/>
      <c r="U63" s="1051"/>
      <c r="V63" s="2202"/>
      <c r="W63" s="1052"/>
    </row>
    <row r="64" spans="2:23" ht="24.95" customHeight="1" x14ac:dyDescent="0.25">
      <c r="B64" s="1564"/>
      <c r="C64" s="2024"/>
      <c r="D64" s="1050"/>
      <c r="E64" s="2024"/>
      <c r="F64" s="2024"/>
      <c r="G64" s="2025"/>
      <c r="H64" s="2026"/>
      <c r="I64" s="2027"/>
      <c r="J64" s="2028"/>
      <c r="K64" s="2028"/>
      <c r="L64" s="2028"/>
      <c r="M64" s="2028"/>
      <c r="N64" s="2029"/>
      <c r="O64" s="2025"/>
      <c r="P64" s="2029"/>
      <c r="Q64" s="2085"/>
      <c r="R64" s="2030"/>
      <c r="S64" s="2030"/>
      <c r="T64" s="2030"/>
      <c r="U64" s="1051"/>
      <c r="V64" s="2202"/>
      <c r="W64" s="1052"/>
    </row>
    <row r="65" spans="2:23" ht="24.95" customHeight="1" x14ac:dyDescent="0.25">
      <c r="B65" s="1564"/>
      <c r="C65" s="2024"/>
      <c r="D65" s="1050"/>
      <c r="E65" s="2024"/>
      <c r="F65" s="2024"/>
      <c r="G65" s="2025"/>
      <c r="H65" s="2026"/>
      <c r="I65" s="2027"/>
      <c r="J65" s="2028"/>
      <c r="K65" s="2028"/>
      <c r="L65" s="2028"/>
      <c r="M65" s="2028"/>
      <c r="N65" s="2029"/>
      <c r="O65" s="2025"/>
      <c r="P65" s="2029"/>
      <c r="Q65" s="2085"/>
      <c r="R65" s="2030"/>
      <c r="S65" s="2030"/>
      <c r="T65" s="2030"/>
      <c r="U65" s="1051"/>
      <c r="V65" s="2202"/>
      <c r="W65" s="1052"/>
    </row>
    <row r="66" spans="2:23" ht="24.95" customHeight="1" x14ac:dyDescent="0.25">
      <c r="B66" s="1564"/>
      <c r="C66" s="2024"/>
      <c r="D66" s="1050"/>
      <c r="E66" s="2024"/>
      <c r="F66" s="2024"/>
      <c r="G66" s="2025"/>
      <c r="H66" s="2026"/>
      <c r="I66" s="2027"/>
      <c r="J66" s="2028"/>
      <c r="K66" s="2028"/>
      <c r="L66" s="2028"/>
      <c r="M66" s="2028"/>
      <c r="N66" s="2029"/>
      <c r="O66" s="2025"/>
      <c r="P66" s="2029"/>
      <c r="Q66" s="2085"/>
      <c r="R66" s="2030"/>
      <c r="S66" s="2030"/>
      <c r="T66" s="2030"/>
      <c r="U66" s="1051"/>
      <c r="V66" s="2202"/>
      <c r="W66" s="1052"/>
    </row>
    <row r="67" spans="2:23" ht="24.95" customHeight="1" x14ac:dyDescent="0.25">
      <c r="B67" s="1564"/>
      <c r="C67" s="2024"/>
      <c r="D67" s="1050"/>
      <c r="E67" s="2024"/>
      <c r="F67" s="2024"/>
      <c r="G67" s="2025"/>
      <c r="H67" s="2026"/>
      <c r="I67" s="2027"/>
      <c r="J67" s="2028"/>
      <c r="K67" s="2028"/>
      <c r="L67" s="2028"/>
      <c r="M67" s="2028"/>
      <c r="N67" s="2029"/>
      <c r="O67" s="2025"/>
      <c r="P67" s="2029"/>
      <c r="Q67" s="2085"/>
      <c r="R67" s="2030"/>
      <c r="S67" s="2030"/>
      <c r="T67" s="2030"/>
      <c r="U67" s="1051"/>
      <c r="V67" s="2202"/>
      <c r="W67" s="1052"/>
    </row>
    <row r="68" spans="2:23" ht="24.95" customHeight="1" x14ac:dyDescent="0.25">
      <c r="B68" s="1564"/>
      <c r="C68" s="2024"/>
      <c r="D68" s="1050"/>
      <c r="E68" s="2024"/>
      <c r="F68" s="2024"/>
      <c r="G68" s="2025"/>
      <c r="H68" s="2026"/>
      <c r="I68" s="2027"/>
      <c r="J68" s="2028"/>
      <c r="K68" s="2028"/>
      <c r="L68" s="2028"/>
      <c r="M68" s="2028"/>
      <c r="N68" s="2029"/>
      <c r="O68" s="2025"/>
      <c r="P68" s="2029"/>
      <c r="Q68" s="2085"/>
      <c r="R68" s="2030"/>
      <c r="S68" s="2030"/>
      <c r="T68" s="2030"/>
      <c r="U68" s="1051"/>
      <c r="V68" s="2202"/>
      <c r="W68" s="1052"/>
    </row>
    <row r="69" spans="2:23" ht="24.95" customHeight="1" x14ac:dyDescent="0.25">
      <c r="B69" s="1564"/>
      <c r="C69" s="2024"/>
      <c r="D69" s="1050"/>
      <c r="E69" s="2024"/>
      <c r="F69" s="2024"/>
      <c r="G69" s="2025"/>
      <c r="H69" s="2026"/>
      <c r="I69" s="2027"/>
      <c r="J69" s="2028"/>
      <c r="K69" s="2028"/>
      <c r="L69" s="2028"/>
      <c r="M69" s="2028"/>
      <c r="N69" s="2029"/>
      <c r="O69" s="2025"/>
      <c r="P69" s="2029"/>
      <c r="Q69" s="2085"/>
      <c r="R69" s="2030"/>
      <c r="S69" s="2030"/>
      <c r="T69" s="2030"/>
      <c r="U69" s="1051"/>
      <c r="V69" s="2202"/>
      <c r="W69" s="1052"/>
    </row>
    <row r="70" spans="2:23" ht="24.95" customHeight="1" x14ac:dyDescent="0.25">
      <c r="B70" s="1564"/>
      <c r="C70" s="2024"/>
      <c r="D70" s="1050"/>
      <c r="E70" s="2024"/>
      <c r="F70" s="2024"/>
      <c r="G70" s="2025"/>
      <c r="H70" s="2026"/>
      <c r="I70" s="2027"/>
      <c r="J70" s="2028"/>
      <c r="K70" s="2028"/>
      <c r="L70" s="2028"/>
      <c r="M70" s="2028"/>
      <c r="N70" s="2029"/>
      <c r="O70" s="2025"/>
      <c r="P70" s="2029"/>
      <c r="Q70" s="2085"/>
      <c r="R70" s="2030"/>
      <c r="S70" s="2030"/>
      <c r="T70" s="2030"/>
      <c r="U70" s="1051"/>
      <c r="V70" s="2202"/>
      <c r="W70" s="1052"/>
    </row>
    <row r="71" spans="2:23" ht="24.95" customHeight="1" x14ac:dyDescent="0.25">
      <c r="B71" s="1564"/>
      <c r="C71" s="2024"/>
      <c r="D71" s="1050"/>
      <c r="E71" s="2024"/>
      <c r="F71" s="2024"/>
      <c r="G71" s="2025"/>
      <c r="H71" s="2026"/>
      <c r="I71" s="2027"/>
      <c r="J71" s="2028"/>
      <c r="K71" s="2028"/>
      <c r="L71" s="2028"/>
      <c r="M71" s="2028"/>
      <c r="N71" s="2029"/>
      <c r="O71" s="2025"/>
      <c r="P71" s="2029"/>
      <c r="Q71" s="2085"/>
      <c r="R71" s="2030"/>
      <c r="S71" s="2030"/>
      <c r="T71" s="2030"/>
      <c r="U71" s="1051"/>
      <c r="V71" s="2202"/>
      <c r="W71" s="1052"/>
    </row>
    <row r="72" spans="2:23" ht="24.95" customHeight="1" x14ac:dyDescent="0.25">
      <c r="B72" s="1564"/>
      <c r="C72" s="2024"/>
      <c r="D72" s="1050"/>
      <c r="E72" s="2024"/>
      <c r="F72" s="2024"/>
      <c r="G72" s="2025"/>
      <c r="H72" s="2026"/>
      <c r="I72" s="2027"/>
      <c r="J72" s="2028"/>
      <c r="K72" s="2028"/>
      <c r="L72" s="2028"/>
      <c r="M72" s="2028"/>
      <c r="N72" s="2029"/>
      <c r="O72" s="2025"/>
      <c r="P72" s="2029"/>
      <c r="Q72" s="2085"/>
      <c r="R72" s="2030"/>
      <c r="S72" s="2030"/>
      <c r="T72" s="2030"/>
      <c r="U72" s="1051"/>
      <c r="V72" s="2202"/>
      <c r="W72" s="1052"/>
    </row>
    <row r="73" spans="2:23" ht="24.95" customHeight="1" x14ac:dyDescent="0.25">
      <c r="B73" s="1564"/>
      <c r="C73" s="2024"/>
      <c r="D73" s="1050"/>
      <c r="E73" s="2024"/>
      <c r="F73" s="2024"/>
      <c r="G73" s="2025"/>
      <c r="H73" s="2026"/>
      <c r="I73" s="2027"/>
      <c r="J73" s="2028"/>
      <c r="K73" s="2028"/>
      <c r="L73" s="2028"/>
      <c r="M73" s="2028"/>
      <c r="N73" s="2029"/>
      <c r="O73" s="2025"/>
      <c r="P73" s="2029"/>
      <c r="Q73" s="2085"/>
      <c r="R73" s="2030"/>
      <c r="S73" s="2030"/>
      <c r="T73" s="2030"/>
      <c r="U73" s="1051"/>
      <c r="V73" s="2202"/>
      <c r="W73" s="1052"/>
    </row>
    <row r="74" spans="2:23" ht="24.95" customHeight="1" x14ac:dyDescent="0.25">
      <c r="B74" s="1564"/>
      <c r="C74" s="2024"/>
      <c r="D74" s="1050"/>
      <c r="E74" s="2024"/>
      <c r="F74" s="2024"/>
      <c r="G74" s="2025"/>
      <c r="H74" s="2026"/>
      <c r="I74" s="2027"/>
      <c r="J74" s="2028"/>
      <c r="K74" s="2028"/>
      <c r="L74" s="2028"/>
      <c r="M74" s="2028"/>
      <c r="N74" s="2029"/>
      <c r="O74" s="2025"/>
      <c r="P74" s="2029"/>
      <c r="Q74" s="2085"/>
      <c r="R74" s="2030"/>
      <c r="S74" s="2030"/>
      <c r="T74" s="2030"/>
      <c r="U74" s="1051"/>
      <c r="V74" s="2202"/>
      <c r="W74" s="1052"/>
    </row>
    <row r="75" spans="2:23" ht="24.95" customHeight="1" x14ac:dyDescent="0.25">
      <c r="B75" s="1564"/>
      <c r="C75" s="2024"/>
      <c r="D75" s="1050"/>
      <c r="E75" s="2024"/>
      <c r="F75" s="2024"/>
      <c r="G75" s="2025"/>
      <c r="H75" s="2026"/>
      <c r="I75" s="2027"/>
      <c r="J75" s="2028"/>
      <c r="K75" s="2028"/>
      <c r="L75" s="2028"/>
      <c r="M75" s="2028"/>
      <c r="N75" s="2029"/>
      <c r="O75" s="2025"/>
      <c r="P75" s="2029"/>
      <c r="Q75" s="2085"/>
      <c r="R75" s="2030"/>
      <c r="S75" s="2030"/>
      <c r="T75" s="2030"/>
      <c r="U75" s="1051"/>
      <c r="V75" s="2202"/>
      <c r="W75" s="1052"/>
    </row>
    <row r="76" spans="2:23" ht="24.95" customHeight="1" x14ac:dyDescent="0.25">
      <c r="B76" s="1564"/>
      <c r="C76" s="2024"/>
      <c r="D76" s="1050"/>
      <c r="E76" s="2024"/>
      <c r="F76" s="2024"/>
      <c r="G76" s="2025"/>
      <c r="H76" s="2026"/>
      <c r="I76" s="2027"/>
      <c r="J76" s="2028"/>
      <c r="K76" s="2028"/>
      <c r="L76" s="2028"/>
      <c r="M76" s="2028"/>
      <c r="N76" s="2029"/>
      <c r="O76" s="2025"/>
      <c r="P76" s="2029"/>
      <c r="Q76" s="2085"/>
      <c r="R76" s="2030"/>
      <c r="S76" s="2030"/>
      <c r="T76" s="2030"/>
      <c r="U76" s="1051"/>
      <c r="V76" s="2202"/>
      <c r="W76" s="1052"/>
    </row>
    <row r="77" spans="2:23" ht="24.95" customHeight="1" x14ac:dyDescent="0.25">
      <c r="B77" s="1564"/>
      <c r="C77" s="2024"/>
      <c r="D77" s="1050"/>
      <c r="E77" s="2024"/>
      <c r="F77" s="2024"/>
      <c r="G77" s="2025"/>
      <c r="H77" s="2026"/>
      <c r="I77" s="2027"/>
      <c r="J77" s="2028"/>
      <c r="K77" s="2028"/>
      <c r="L77" s="2028"/>
      <c r="M77" s="2028"/>
      <c r="N77" s="2029"/>
      <c r="O77" s="2025"/>
      <c r="P77" s="2029"/>
      <c r="Q77" s="2085"/>
      <c r="R77" s="2030"/>
      <c r="S77" s="2030"/>
      <c r="T77" s="2030"/>
      <c r="U77" s="1051"/>
      <c r="V77" s="2202"/>
      <c r="W77" s="1052"/>
    </row>
    <row r="78" spans="2:23" ht="24.95" customHeight="1" x14ac:dyDescent="0.25">
      <c r="B78" s="1564"/>
      <c r="C78" s="2024"/>
      <c r="D78" s="1050"/>
      <c r="E78" s="2024"/>
      <c r="F78" s="2024"/>
      <c r="G78" s="2025"/>
      <c r="H78" s="2026"/>
      <c r="I78" s="2027"/>
      <c r="J78" s="2028"/>
      <c r="K78" s="2028"/>
      <c r="L78" s="2028"/>
      <c r="M78" s="2028"/>
      <c r="N78" s="2029"/>
      <c r="O78" s="2025"/>
      <c r="P78" s="2029"/>
      <c r="Q78" s="2085"/>
      <c r="R78" s="2030"/>
      <c r="S78" s="2030"/>
      <c r="T78" s="2030"/>
      <c r="U78" s="1051"/>
      <c r="V78" s="2202"/>
      <c r="W78" s="1052"/>
    </row>
    <row r="79" spans="2:23" ht="24.95" customHeight="1" x14ac:dyDescent="0.25">
      <c r="B79" s="1564"/>
      <c r="C79" s="2024"/>
      <c r="D79" s="1050"/>
      <c r="E79" s="2024"/>
      <c r="F79" s="2024"/>
      <c r="G79" s="2025"/>
      <c r="H79" s="2026"/>
      <c r="I79" s="2027"/>
      <c r="J79" s="2028"/>
      <c r="K79" s="2028"/>
      <c r="L79" s="2028"/>
      <c r="M79" s="2028"/>
      <c r="N79" s="2029"/>
      <c r="O79" s="2025"/>
      <c r="P79" s="2029"/>
      <c r="Q79" s="2085"/>
      <c r="R79" s="2030"/>
      <c r="S79" s="2030"/>
      <c r="T79" s="2030"/>
      <c r="U79" s="1051"/>
      <c r="V79" s="2202"/>
      <c r="W79" s="1052"/>
    </row>
    <row r="80" spans="2:23" ht="24.95" customHeight="1" x14ac:dyDescent="0.25">
      <c r="B80" s="1564"/>
      <c r="C80" s="2024"/>
      <c r="D80" s="1050"/>
      <c r="E80" s="2024"/>
      <c r="F80" s="2024"/>
      <c r="G80" s="2025"/>
      <c r="H80" s="2026"/>
      <c r="I80" s="2027"/>
      <c r="J80" s="2028"/>
      <c r="K80" s="2028"/>
      <c r="L80" s="2028"/>
      <c r="M80" s="2028"/>
      <c r="N80" s="2029"/>
      <c r="O80" s="2025"/>
      <c r="P80" s="2029"/>
      <c r="Q80" s="2085"/>
      <c r="R80" s="2030"/>
      <c r="S80" s="2030"/>
      <c r="T80" s="2030"/>
      <c r="U80" s="1051"/>
      <c r="V80" s="2202"/>
      <c r="W80" s="1052"/>
    </row>
    <row r="81" spans="2:23" ht="24.95" customHeight="1" x14ac:dyDescent="0.25">
      <c r="B81" s="1564"/>
      <c r="C81" s="2024"/>
      <c r="D81" s="1050"/>
      <c r="E81" s="2024"/>
      <c r="F81" s="2024"/>
      <c r="G81" s="2025"/>
      <c r="H81" s="2026"/>
      <c r="I81" s="2027"/>
      <c r="J81" s="2028"/>
      <c r="K81" s="2028"/>
      <c r="L81" s="2028"/>
      <c r="M81" s="2028"/>
      <c r="N81" s="2029"/>
      <c r="O81" s="2025"/>
      <c r="P81" s="2029"/>
      <c r="Q81" s="2085"/>
      <c r="R81" s="2030"/>
      <c r="S81" s="2030"/>
      <c r="T81" s="2030"/>
      <c r="U81" s="1051"/>
      <c r="V81" s="2202"/>
      <c r="W81" s="1052"/>
    </row>
    <row r="82" spans="2:23" ht="24.95" customHeight="1" x14ac:dyDescent="0.25">
      <c r="B82" s="1564"/>
      <c r="C82" s="2024"/>
      <c r="D82" s="1050"/>
      <c r="E82" s="2024"/>
      <c r="F82" s="2024"/>
      <c r="G82" s="2025"/>
      <c r="H82" s="2026"/>
      <c r="I82" s="2027"/>
      <c r="J82" s="2028"/>
      <c r="K82" s="2028"/>
      <c r="L82" s="2028"/>
      <c r="M82" s="2028"/>
      <c r="N82" s="2029"/>
      <c r="O82" s="2025"/>
      <c r="P82" s="2029"/>
      <c r="Q82" s="2085"/>
      <c r="R82" s="2030"/>
      <c r="S82" s="2030"/>
      <c r="T82" s="2030"/>
      <c r="U82" s="1051"/>
      <c r="V82" s="2202"/>
      <c r="W82" s="1052"/>
    </row>
    <row r="83" spans="2:23" ht="24.95" customHeight="1" x14ac:dyDescent="0.25">
      <c r="B83" s="1564"/>
      <c r="C83" s="2024"/>
      <c r="D83" s="1050"/>
      <c r="E83" s="2024"/>
      <c r="F83" s="2024"/>
      <c r="G83" s="2025"/>
      <c r="H83" s="2026"/>
      <c r="I83" s="2027"/>
      <c r="J83" s="2028"/>
      <c r="K83" s="2028"/>
      <c r="L83" s="2028"/>
      <c r="M83" s="2028"/>
      <c r="N83" s="2029"/>
      <c r="O83" s="2025"/>
      <c r="P83" s="2029"/>
      <c r="Q83" s="2085"/>
      <c r="R83" s="2030"/>
      <c r="S83" s="2030"/>
      <c r="T83" s="2030"/>
      <c r="U83" s="1051"/>
      <c r="V83" s="2202"/>
      <c r="W83" s="1052"/>
    </row>
    <row r="84" spans="2:23" ht="24.95" customHeight="1" x14ac:dyDescent="0.25">
      <c r="B84" s="1564"/>
      <c r="C84" s="2024"/>
      <c r="D84" s="1050"/>
      <c r="E84" s="2024"/>
      <c r="F84" s="2024"/>
      <c r="G84" s="2025"/>
      <c r="H84" s="2026"/>
      <c r="I84" s="2027"/>
      <c r="J84" s="2028"/>
      <c r="K84" s="2028"/>
      <c r="L84" s="2028"/>
      <c r="M84" s="2028"/>
      <c r="N84" s="2029"/>
      <c r="O84" s="2025"/>
      <c r="P84" s="2029"/>
      <c r="Q84" s="2085"/>
      <c r="R84" s="2030"/>
      <c r="S84" s="2030"/>
      <c r="T84" s="2030"/>
      <c r="U84" s="1051"/>
      <c r="V84" s="2202"/>
      <c r="W84" s="1052"/>
    </row>
    <row r="85" spans="2:23" ht="24.95" customHeight="1" x14ac:dyDescent="0.25">
      <c r="B85" s="1564"/>
      <c r="C85" s="2024"/>
      <c r="D85" s="1050"/>
      <c r="E85" s="2024"/>
      <c r="F85" s="2024"/>
      <c r="G85" s="2025"/>
      <c r="H85" s="2026"/>
      <c r="I85" s="2027"/>
      <c r="J85" s="2028"/>
      <c r="K85" s="2028"/>
      <c r="L85" s="2028"/>
      <c r="M85" s="2028"/>
      <c r="N85" s="2029"/>
      <c r="O85" s="2025"/>
      <c r="P85" s="2029"/>
      <c r="Q85" s="2085"/>
      <c r="R85" s="2030"/>
      <c r="S85" s="2030"/>
      <c r="T85" s="2030"/>
      <c r="U85" s="1051"/>
      <c r="V85" s="2202"/>
      <c r="W85" s="1052"/>
    </row>
    <row r="86" spans="2:23" ht="24.95" customHeight="1" x14ac:dyDescent="0.25">
      <c r="B86" s="1564"/>
      <c r="C86" s="2024"/>
      <c r="D86" s="1050"/>
      <c r="E86" s="2024"/>
      <c r="F86" s="2024"/>
      <c r="G86" s="2025"/>
      <c r="H86" s="2026"/>
      <c r="I86" s="2027"/>
      <c r="J86" s="2028"/>
      <c r="K86" s="2028"/>
      <c r="L86" s="2028"/>
      <c r="M86" s="2028"/>
      <c r="N86" s="2029"/>
      <c r="O86" s="2025"/>
      <c r="P86" s="2029"/>
      <c r="Q86" s="2085"/>
      <c r="R86" s="2030"/>
      <c r="S86" s="2030"/>
      <c r="T86" s="2030"/>
      <c r="U86" s="1051"/>
      <c r="V86" s="2202"/>
      <c r="W86" s="1052"/>
    </row>
    <row r="87" spans="2:23" ht="24.95" customHeight="1" x14ac:dyDescent="0.25">
      <c r="B87" s="1564"/>
      <c r="C87" s="2024"/>
      <c r="D87" s="1050"/>
      <c r="E87" s="2024"/>
      <c r="F87" s="2024"/>
      <c r="G87" s="2025"/>
      <c r="H87" s="2026"/>
      <c r="I87" s="2027"/>
      <c r="J87" s="2028"/>
      <c r="K87" s="2028"/>
      <c r="L87" s="2028"/>
      <c r="M87" s="2028"/>
      <c r="N87" s="2029"/>
      <c r="O87" s="2025"/>
      <c r="P87" s="2029"/>
      <c r="Q87" s="2085"/>
      <c r="R87" s="2030"/>
      <c r="S87" s="2030"/>
      <c r="T87" s="2030"/>
      <c r="U87" s="1051"/>
      <c r="V87" s="2202"/>
      <c r="W87" s="1052"/>
    </row>
    <row r="88" spans="2:23" ht="24.95" customHeight="1" x14ac:dyDescent="0.25">
      <c r="B88" s="1564"/>
      <c r="C88" s="2024"/>
      <c r="D88" s="1050"/>
      <c r="E88" s="2024"/>
      <c r="F88" s="2024"/>
      <c r="G88" s="2025"/>
      <c r="H88" s="2026"/>
      <c r="I88" s="2027"/>
      <c r="J88" s="2028"/>
      <c r="K88" s="2028"/>
      <c r="L88" s="2028"/>
      <c r="M88" s="2028"/>
      <c r="N88" s="2029"/>
      <c r="O88" s="2025"/>
      <c r="P88" s="2029"/>
      <c r="Q88" s="2085"/>
      <c r="R88" s="2030"/>
      <c r="S88" s="2030"/>
      <c r="T88" s="2030"/>
      <c r="U88" s="1051"/>
      <c r="V88" s="2202"/>
      <c r="W88" s="1052"/>
    </row>
    <row r="89" spans="2:23" ht="24.95" customHeight="1" x14ac:dyDescent="0.25">
      <c r="B89" s="1564"/>
      <c r="C89" s="2024"/>
      <c r="D89" s="1050"/>
      <c r="E89" s="2024"/>
      <c r="F89" s="2024"/>
      <c r="G89" s="2025"/>
      <c r="H89" s="2026"/>
      <c r="I89" s="2027"/>
      <c r="J89" s="2028"/>
      <c r="K89" s="2028"/>
      <c r="L89" s="2028"/>
      <c r="M89" s="2028"/>
      <c r="N89" s="2029"/>
      <c r="O89" s="2025"/>
      <c r="P89" s="2029"/>
      <c r="Q89" s="2085"/>
      <c r="R89" s="2030"/>
      <c r="S89" s="2030"/>
      <c r="T89" s="2030"/>
      <c r="U89" s="1051"/>
      <c r="V89" s="2202"/>
      <c r="W89" s="1052"/>
    </row>
    <row r="90" spans="2:23" ht="24.95" customHeight="1" x14ac:dyDescent="0.25">
      <c r="B90" s="1564"/>
      <c r="C90" s="2024"/>
      <c r="D90" s="1050"/>
      <c r="E90" s="2024"/>
      <c r="F90" s="2024"/>
      <c r="G90" s="2025"/>
      <c r="H90" s="2026"/>
      <c r="I90" s="2027"/>
      <c r="J90" s="2028"/>
      <c r="K90" s="2028"/>
      <c r="L90" s="2028"/>
      <c r="M90" s="2028"/>
      <c r="N90" s="2029"/>
      <c r="O90" s="2025"/>
      <c r="P90" s="2029"/>
      <c r="Q90" s="2085"/>
      <c r="R90" s="2030"/>
      <c r="S90" s="2030"/>
      <c r="T90" s="2030"/>
      <c r="U90" s="1051"/>
      <c r="V90" s="2202"/>
      <c r="W90" s="1052"/>
    </row>
    <row r="91" spans="2:23" ht="24.95" customHeight="1" x14ac:dyDescent="0.25">
      <c r="B91" s="1564"/>
      <c r="C91" s="2024"/>
      <c r="D91" s="1050"/>
      <c r="E91" s="2024"/>
      <c r="F91" s="2024"/>
      <c r="G91" s="2025"/>
      <c r="H91" s="2026"/>
      <c r="I91" s="2027"/>
      <c r="J91" s="2028"/>
      <c r="K91" s="2028"/>
      <c r="L91" s="2028"/>
      <c r="M91" s="2028"/>
      <c r="N91" s="2029"/>
      <c r="O91" s="2025"/>
      <c r="P91" s="2029"/>
      <c r="Q91" s="2085"/>
      <c r="R91" s="2030"/>
      <c r="S91" s="2030"/>
      <c r="T91" s="2030"/>
      <c r="U91" s="1051"/>
      <c r="V91" s="2202"/>
      <c r="W91" s="1052"/>
    </row>
    <row r="92" spans="2:23" ht="24.95" customHeight="1" x14ac:dyDescent="0.25">
      <c r="B92" s="1564"/>
      <c r="C92" s="2024"/>
      <c r="D92" s="1050"/>
      <c r="E92" s="2024"/>
      <c r="F92" s="2024"/>
      <c r="G92" s="2025"/>
      <c r="H92" s="2026"/>
      <c r="I92" s="2027"/>
      <c r="J92" s="2028"/>
      <c r="K92" s="2028"/>
      <c r="L92" s="2028"/>
      <c r="M92" s="2028"/>
      <c r="N92" s="2029"/>
      <c r="O92" s="2025"/>
      <c r="P92" s="2029"/>
      <c r="Q92" s="2085"/>
      <c r="R92" s="2030"/>
      <c r="S92" s="2030"/>
      <c r="T92" s="2030"/>
      <c r="U92" s="1051"/>
      <c r="V92" s="2202"/>
      <c r="W92" s="1052"/>
    </row>
    <row r="93" spans="2:23" ht="24.95" customHeight="1" x14ac:dyDescent="0.25">
      <c r="B93" s="1564"/>
      <c r="C93" s="2024"/>
      <c r="D93" s="1050"/>
      <c r="E93" s="2024"/>
      <c r="F93" s="2024"/>
      <c r="G93" s="2025"/>
      <c r="H93" s="2026"/>
      <c r="I93" s="2027"/>
      <c r="J93" s="2028"/>
      <c r="K93" s="2028"/>
      <c r="L93" s="2028"/>
      <c r="M93" s="2028"/>
      <c r="N93" s="2029"/>
      <c r="O93" s="2025"/>
      <c r="P93" s="2029"/>
      <c r="Q93" s="2085"/>
      <c r="R93" s="2030"/>
      <c r="S93" s="2030"/>
      <c r="T93" s="2030"/>
      <c r="U93" s="1051"/>
      <c r="V93" s="2202"/>
      <c r="W93" s="1052"/>
    </row>
    <row r="94" spans="2:23" ht="24.95" customHeight="1" x14ac:dyDescent="0.25">
      <c r="B94" s="1564"/>
      <c r="C94" s="2024"/>
      <c r="D94" s="1050"/>
      <c r="E94" s="2024"/>
      <c r="F94" s="2024"/>
      <c r="G94" s="2025"/>
      <c r="H94" s="2026"/>
      <c r="I94" s="2027"/>
      <c r="J94" s="2028"/>
      <c r="K94" s="2028"/>
      <c r="L94" s="2028"/>
      <c r="M94" s="2028"/>
      <c r="N94" s="2029"/>
      <c r="O94" s="2025"/>
      <c r="P94" s="2029"/>
      <c r="Q94" s="2085"/>
      <c r="R94" s="2030"/>
      <c r="S94" s="2030"/>
      <c r="T94" s="2030"/>
      <c r="U94" s="1051"/>
      <c r="V94" s="2202"/>
      <c r="W94" s="1052"/>
    </row>
    <row r="95" spans="2:23" ht="24.95" customHeight="1" x14ac:dyDescent="0.25">
      <c r="B95" s="1564"/>
      <c r="C95" s="2024"/>
      <c r="D95" s="1050"/>
      <c r="E95" s="2024"/>
      <c r="F95" s="2024"/>
      <c r="G95" s="2025"/>
      <c r="H95" s="2026"/>
      <c r="I95" s="2027"/>
      <c r="J95" s="2028"/>
      <c r="K95" s="2028"/>
      <c r="L95" s="2028"/>
      <c r="M95" s="2028"/>
      <c r="N95" s="2029"/>
      <c r="O95" s="2025"/>
      <c r="P95" s="2029"/>
      <c r="Q95" s="2085"/>
      <c r="R95" s="2030"/>
      <c r="S95" s="2030"/>
      <c r="T95" s="2030"/>
      <c r="U95" s="1051"/>
      <c r="V95" s="2202"/>
      <c r="W95" s="1052"/>
    </row>
    <row r="96" spans="2:23" ht="24.95" customHeight="1" x14ac:dyDescent="0.25">
      <c r="B96" s="1564"/>
      <c r="C96" s="2024"/>
      <c r="D96" s="1050"/>
      <c r="E96" s="2024"/>
      <c r="F96" s="2024"/>
      <c r="G96" s="2025"/>
      <c r="H96" s="2026"/>
      <c r="I96" s="2027"/>
      <c r="J96" s="2028"/>
      <c r="K96" s="2028"/>
      <c r="L96" s="2028"/>
      <c r="M96" s="2028"/>
      <c r="N96" s="2029"/>
      <c r="O96" s="2025"/>
      <c r="P96" s="2029"/>
      <c r="Q96" s="2085"/>
      <c r="R96" s="2030"/>
      <c r="S96" s="2030"/>
      <c r="T96" s="2030"/>
      <c r="U96" s="1051"/>
      <c r="V96" s="2202"/>
      <c r="W96" s="1052"/>
    </row>
    <row r="97" spans="2:23" ht="24.95" customHeight="1" x14ac:dyDescent="0.25">
      <c r="B97" s="1564"/>
      <c r="C97" s="2024"/>
      <c r="D97" s="1050"/>
      <c r="E97" s="2024"/>
      <c r="F97" s="2024"/>
      <c r="G97" s="2025"/>
      <c r="H97" s="2026"/>
      <c r="I97" s="2027"/>
      <c r="J97" s="2028"/>
      <c r="K97" s="2028"/>
      <c r="L97" s="2028"/>
      <c r="M97" s="2028"/>
      <c r="N97" s="2029"/>
      <c r="O97" s="2025"/>
      <c r="P97" s="2029"/>
      <c r="Q97" s="2085"/>
      <c r="R97" s="2030"/>
      <c r="S97" s="2030"/>
      <c r="T97" s="2030"/>
      <c r="U97" s="1051"/>
      <c r="V97" s="2202"/>
      <c r="W97" s="1052"/>
    </row>
    <row r="98" spans="2:23" ht="24.95" customHeight="1" x14ac:dyDescent="0.25">
      <c r="B98" s="1564"/>
      <c r="C98" s="2024"/>
      <c r="D98" s="1050"/>
      <c r="E98" s="2024"/>
      <c r="F98" s="2024"/>
      <c r="G98" s="2025"/>
      <c r="H98" s="2026"/>
      <c r="I98" s="2027"/>
      <c r="J98" s="2028"/>
      <c r="K98" s="2028"/>
      <c r="L98" s="2028"/>
      <c r="M98" s="2028"/>
      <c r="N98" s="2029"/>
      <c r="O98" s="2025"/>
      <c r="P98" s="2029"/>
      <c r="Q98" s="2085"/>
      <c r="R98" s="2030"/>
      <c r="S98" s="2030"/>
      <c r="T98" s="2030"/>
      <c r="U98" s="1051"/>
      <c r="V98" s="2202"/>
      <c r="W98" s="1052"/>
    </row>
    <row r="99" spans="2:23" ht="24.95" customHeight="1" x14ac:dyDescent="0.25">
      <c r="B99" s="1564"/>
      <c r="C99" s="2024"/>
      <c r="D99" s="1050"/>
      <c r="E99" s="2024"/>
      <c r="F99" s="2024"/>
      <c r="G99" s="2025"/>
      <c r="H99" s="2026"/>
      <c r="I99" s="2027"/>
      <c r="J99" s="2028"/>
      <c r="K99" s="2028"/>
      <c r="L99" s="2028"/>
      <c r="M99" s="2028"/>
      <c r="N99" s="2029"/>
      <c r="O99" s="2025"/>
      <c r="P99" s="2029"/>
      <c r="Q99" s="2085"/>
      <c r="R99" s="2030"/>
      <c r="S99" s="2030"/>
      <c r="T99" s="2030"/>
      <c r="U99" s="1051"/>
      <c r="V99" s="2202"/>
      <c r="W99" s="1052"/>
    </row>
    <row r="100" spans="2:23" ht="24.95" customHeight="1" x14ac:dyDescent="0.25">
      <c r="B100" s="1564"/>
      <c r="C100" s="2024"/>
      <c r="D100" s="1050"/>
      <c r="E100" s="2024"/>
      <c r="F100" s="2024"/>
      <c r="G100" s="2025"/>
      <c r="H100" s="2026"/>
      <c r="I100" s="2027"/>
      <c r="J100" s="2028"/>
      <c r="K100" s="2028"/>
      <c r="L100" s="2028"/>
      <c r="M100" s="2028"/>
      <c r="N100" s="2029"/>
      <c r="O100" s="2025"/>
      <c r="P100" s="2029"/>
      <c r="Q100" s="2085"/>
      <c r="R100" s="2030"/>
      <c r="S100" s="2030"/>
      <c r="T100" s="2030"/>
      <c r="U100" s="1051"/>
      <c r="V100" s="2202"/>
      <c r="W100" s="1052"/>
    </row>
    <row r="101" spans="2:23" ht="24.95" customHeight="1" x14ac:dyDescent="0.25">
      <c r="B101" s="1564"/>
      <c r="C101" s="2024"/>
      <c r="D101" s="1050"/>
      <c r="E101" s="2024"/>
      <c r="F101" s="2024"/>
      <c r="G101" s="2025"/>
      <c r="H101" s="2026"/>
      <c r="I101" s="2027"/>
      <c r="J101" s="2028"/>
      <c r="K101" s="2028"/>
      <c r="L101" s="2028"/>
      <c r="M101" s="2028"/>
      <c r="N101" s="2029"/>
      <c r="O101" s="2025"/>
      <c r="P101" s="2029"/>
      <c r="Q101" s="2085"/>
      <c r="R101" s="2030"/>
      <c r="S101" s="2030"/>
      <c r="T101" s="2030"/>
      <c r="U101" s="1051"/>
      <c r="V101" s="2202"/>
      <c r="W101" s="1052"/>
    </row>
    <row r="102" spans="2:23" ht="24.95" customHeight="1" x14ac:dyDescent="0.25">
      <c r="B102" s="1564"/>
      <c r="C102" s="2024"/>
      <c r="D102" s="1050"/>
      <c r="E102" s="2024"/>
      <c r="F102" s="2024"/>
      <c r="G102" s="2025"/>
      <c r="H102" s="2026"/>
      <c r="I102" s="2027"/>
      <c r="J102" s="2028"/>
      <c r="K102" s="2028"/>
      <c r="L102" s="2028"/>
      <c r="M102" s="2028"/>
      <c r="N102" s="2029"/>
      <c r="O102" s="2025"/>
      <c r="P102" s="2029"/>
      <c r="Q102" s="2085"/>
      <c r="R102" s="2030"/>
      <c r="S102" s="2030"/>
      <c r="T102" s="2030"/>
      <c r="U102" s="1051"/>
      <c r="V102" s="2202"/>
      <c r="W102" s="1052"/>
    </row>
    <row r="103" spans="2:23" ht="24.95" customHeight="1" x14ac:dyDescent="0.25">
      <c r="B103" s="1564"/>
      <c r="C103" s="2024"/>
      <c r="D103" s="1050"/>
      <c r="E103" s="2024"/>
      <c r="F103" s="2024"/>
      <c r="G103" s="2025"/>
      <c r="H103" s="2026"/>
      <c r="I103" s="2027"/>
      <c r="J103" s="2028"/>
      <c r="K103" s="2028"/>
      <c r="L103" s="2028"/>
      <c r="M103" s="2028"/>
      <c r="N103" s="2029"/>
      <c r="O103" s="2025"/>
      <c r="P103" s="2029"/>
      <c r="Q103" s="2085"/>
      <c r="R103" s="2030"/>
      <c r="S103" s="2030"/>
      <c r="T103" s="2030"/>
      <c r="U103" s="1051"/>
      <c r="V103" s="2202"/>
      <c r="W103" s="1052"/>
    </row>
    <row r="104" spans="2:23" ht="24.95" customHeight="1" x14ac:dyDescent="0.25">
      <c r="B104" s="1564"/>
      <c r="C104" s="2024"/>
      <c r="D104" s="1050"/>
      <c r="E104" s="2024"/>
      <c r="F104" s="2024"/>
      <c r="G104" s="2025"/>
      <c r="H104" s="2026"/>
      <c r="I104" s="2027"/>
      <c r="J104" s="2028"/>
      <c r="K104" s="2028"/>
      <c r="L104" s="2028"/>
      <c r="M104" s="2028"/>
      <c r="N104" s="2029"/>
      <c r="O104" s="2025"/>
      <c r="P104" s="2029"/>
      <c r="Q104" s="2085"/>
      <c r="R104" s="2030"/>
      <c r="S104" s="2030"/>
      <c r="T104" s="2030"/>
      <c r="U104" s="1051"/>
      <c r="V104" s="2202"/>
      <c r="W104" s="1052"/>
    </row>
    <row r="105" spans="2:23" ht="24.95" customHeight="1" x14ac:dyDescent="0.25">
      <c r="B105" s="1564"/>
      <c r="C105" s="2024"/>
      <c r="D105" s="1050"/>
      <c r="E105" s="2024"/>
      <c r="F105" s="2024"/>
      <c r="G105" s="2025"/>
      <c r="H105" s="2026"/>
      <c r="I105" s="2027"/>
      <c r="J105" s="2028"/>
      <c r="K105" s="2028"/>
      <c r="L105" s="2028"/>
      <c r="M105" s="2028"/>
      <c r="N105" s="2029"/>
      <c r="O105" s="2025"/>
      <c r="P105" s="2029"/>
      <c r="Q105" s="2085"/>
      <c r="R105" s="2030"/>
      <c r="S105" s="2030"/>
      <c r="T105" s="2030"/>
      <c r="U105" s="1051"/>
      <c r="V105" s="2202"/>
      <c r="W105" s="1052"/>
    </row>
    <row r="106" spans="2:23" ht="24.95" customHeight="1" x14ac:dyDescent="0.25">
      <c r="B106" s="1564"/>
      <c r="C106" s="2024"/>
      <c r="D106" s="1050"/>
      <c r="E106" s="2024"/>
      <c r="F106" s="2024"/>
      <c r="G106" s="2025"/>
      <c r="H106" s="2026"/>
      <c r="I106" s="2027"/>
      <c r="J106" s="2028"/>
      <c r="K106" s="2028"/>
      <c r="L106" s="2028"/>
      <c r="M106" s="2028"/>
      <c r="N106" s="2029"/>
      <c r="O106" s="2025"/>
      <c r="P106" s="2029"/>
      <c r="Q106" s="2085"/>
      <c r="R106" s="2030"/>
      <c r="S106" s="2030"/>
      <c r="T106" s="2030"/>
      <c r="U106" s="1051"/>
      <c r="V106" s="2202"/>
      <c r="W106" s="1052"/>
    </row>
    <row r="107" spans="2:23" ht="24.95" customHeight="1" x14ac:dyDescent="0.25">
      <c r="B107" s="1564"/>
      <c r="C107" s="2024"/>
      <c r="D107" s="1050"/>
      <c r="E107" s="2024"/>
      <c r="F107" s="2024"/>
      <c r="G107" s="2025"/>
      <c r="H107" s="2026"/>
      <c r="I107" s="2027"/>
      <c r="J107" s="2028"/>
      <c r="K107" s="2028"/>
      <c r="L107" s="2028"/>
      <c r="M107" s="2028"/>
      <c r="N107" s="2029"/>
      <c r="O107" s="2025"/>
      <c r="P107" s="2029"/>
      <c r="Q107" s="2085"/>
      <c r="R107" s="2030"/>
      <c r="S107" s="2030"/>
      <c r="T107" s="2030"/>
      <c r="U107" s="1051"/>
      <c r="V107" s="2202"/>
      <c r="W107" s="1052"/>
    </row>
    <row r="108" spans="2:23" ht="24.95" customHeight="1" x14ac:dyDescent="0.25">
      <c r="B108" s="1564"/>
      <c r="C108" s="2024"/>
      <c r="D108" s="1050"/>
      <c r="E108" s="2024"/>
      <c r="F108" s="2024"/>
      <c r="G108" s="2025"/>
      <c r="H108" s="2026"/>
      <c r="I108" s="2027"/>
      <c r="J108" s="2028"/>
      <c r="K108" s="2028"/>
      <c r="L108" s="2028"/>
      <c r="M108" s="2028"/>
      <c r="N108" s="2029"/>
      <c r="O108" s="2025"/>
      <c r="P108" s="2029"/>
      <c r="Q108" s="2085"/>
      <c r="R108" s="2030"/>
      <c r="S108" s="2030"/>
      <c r="T108" s="2030"/>
      <c r="U108" s="1051"/>
      <c r="V108" s="2202"/>
      <c r="W108" s="1052"/>
    </row>
    <row r="109" spans="2:23" ht="24.95" customHeight="1" x14ac:dyDescent="0.25">
      <c r="B109" s="1564"/>
      <c r="C109" s="2024"/>
      <c r="D109" s="1050"/>
      <c r="E109" s="2024"/>
      <c r="F109" s="2024"/>
      <c r="G109" s="2025"/>
      <c r="H109" s="2026"/>
      <c r="I109" s="2027"/>
      <c r="J109" s="2028"/>
      <c r="K109" s="2028"/>
      <c r="L109" s="2028"/>
      <c r="M109" s="2028"/>
      <c r="N109" s="2029"/>
      <c r="O109" s="2025"/>
      <c r="P109" s="2029"/>
      <c r="Q109" s="2085"/>
      <c r="R109" s="2030"/>
      <c r="S109" s="2030"/>
      <c r="T109" s="2030"/>
      <c r="U109" s="1051"/>
      <c r="V109" s="2202"/>
      <c r="W109" s="1052"/>
    </row>
    <row r="110" spans="2:23" ht="24.95" customHeight="1" x14ac:dyDescent="0.25">
      <c r="B110" s="1564"/>
      <c r="C110" s="2024"/>
      <c r="D110" s="1050"/>
      <c r="E110" s="2024"/>
      <c r="F110" s="2024"/>
      <c r="G110" s="2025"/>
      <c r="H110" s="2026"/>
      <c r="I110" s="2027"/>
      <c r="J110" s="2028"/>
      <c r="K110" s="2028"/>
      <c r="L110" s="2028"/>
      <c r="M110" s="2028"/>
      <c r="N110" s="2029"/>
      <c r="O110" s="2025"/>
      <c r="P110" s="2029"/>
      <c r="Q110" s="2085"/>
      <c r="R110" s="2030"/>
      <c r="S110" s="2030"/>
      <c r="T110" s="2030"/>
      <c r="U110" s="1051"/>
      <c r="V110" s="2202"/>
      <c r="W110" s="1052"/>
    </row>
    <row r="111" spans="2:23" ht="24.95" customHeight="1" x14ac:dyDescent="0.25">
      <c r="B111" s="1564"/>
      <c r="C111" s="2024"/>
      <c r="D111" s="1050"/>
      <c r="E111" s="2024"/>
      <c r="F111" s="2024"/>
      <c r="G111" s="2025"/>
      <c r="H111" s="2026"/>
      <c r="I111" s="2027"/>
      <c r="J111" s="2028"/>
      <c r="K111" s="2028"/>
      <c r="L111" s="2028"/>
      <c r="M111" s="2028"/>
      <c r="N111" s="2029"/>
      <c r="O111" s="2025"/>
      <c r="P111" s="2029"/>
      <c r="Q111" s="2085"/>
      <c r="R111" s="2030"/>
      <c r="S111" s="2030"/>
      <c r="T111" s="2030"/>
      <c r="U111" s="1051"/>
      <c r="V111" s="2202"/>
      <c r="W111" s="1052"/>
    </row>
    <row r="112" spans="2:23" ht="24.95" customHeight="1" x14ac:dyDescent="0.25">
      <c r="B112" s="1564"/>
      <c r="C112" s="2024"/>
      <c r="D112" s="1050"/>
      <c r="E112" s="2024"/>
      <c r="F112" s="2024"/>
      <c r="G112" s="2025"/>
      <c r="H112" s="2026"/>
      <c r="I112" s="2027"/>
      <c r="J112" s="2028"/>
      <c r="K112" s="2028"/>
      <c r="L112" s="2028"/>
      <c r="M112" s="2028"/>
      <c r="N112" s="2029"/>
      <c r="O112" s="2025"/>
      <c r="P112" s="2029"/>
      <c r="Q112" s="2085"/>
      <c r="R112" s="2030"/>
      <c r="S112" s="2030"/>
      <c r="T112" s="2030"/>
      <c r="U112" s="1051"/>
      <c r="V112" s="2202"/>
      <c r="W112" s="1052"/>
    </row>
    <row r="113" spans="2:23" ht="24.95" customHeight="1" x14ac:dyDescent="0.25">
      <c r="B113" s="1564"/>
      <c r="C113" s="2024"/>
      <c r="D113" s="1050"/>
      <c r="E113" s="2024"/>
      <c r="F113" s="2024"/>
      <c r="G113" s="2025"/>
      <c r="H113" s="2026"/>
      <c r="I113" s="2027"/>
      <c r="J113" s="2028"/>
      <c r="K113" s="2028"/>
      <c r="L113" s="2028"/>
      <c r="M113" s="2028"/>
      <c r="N113" s="2029"/>
      <c r="O113" s="2025"/>
      <c r="P113" s="2029"/>
      <c r="Q113" s="2085"/>
      <c r="R113" s="2030"/>
      <c r="S113" s="2030"/>
      <c r="T113" s="2030"/>
      <c r="U113" s="1051"/>
      <c r="V113" s="2202"/>
      <c r="W113" s="1052"/>
    </row>
    <row r="114" spans="2:23" ht="24.95" customHeight="1" x14ac:dyDescent="0.25">
      <c r="B114" s="1564"/>
      <c r="C114" s="2024"/>
      <c r="D114" s="1050"/>
      <c r="E114" s="2024"/>
      <c r="F114" s="2024"/>
      <c r="G114" s="2025"/>
      <c r="H114" s="2026"/>
      <c r="I114" s="2027"/>
      <c r="J114" s="2028"/>
      <c r="K114" s="2028"/>
      <c r="L114" s="2028"/>
      <c r="M114" s="2028"/>
      <c r="N114" s="2029"/>
      <c r="O114" s="2025"/>
      <c r="P114" s="2029"/>
      <c r="Q114" s="2085"/>
      <c r="R114" s="2030"/>
      <c r="S114" s="2030"/>
      <c r="T114" s="2030"/>
      <c r="U114" s="1051"/>
      <c r="V114" s="2202"/>
      <c r="W114" s="1052"/>
    </row>
    <row r="115" spans="2:23" ht="24.95" customHeight="1" x14ac:dyDescent="0.25">
      <c r="B115" s="1564"/>
      <c r="C115" s="2024"/>
      <c r="D115" s="1050"/>
      <c r="E115" s="2024"/>
      <c r="F115" s="2024"/>
      <c r="G115" s="2025"/>
      <c r="H115" s="2026"/>
      <c r="I115" s="2027"/>
      <c r="J115" s="2028"/>
      <c r="K115" s="2028"/>
      <c r="L115" s="2028"/>
      <c r="M115" s="2028"/>
      <c r="N115" s="2029"/>
      <c r="O115" s="2025"/>
      <c r="P115" s="2029"/>
      <c r="Q115" s="2085"/>
      <c r="R115" s="2030"/>
      <c r="S115" s="2030"/>
      <c r="T115" s="2030"/>
      <c r="U115" s="1051"/>
      <c r="V115" s="2202"/>
      <c r="W115" s="1052"/>
    </row>
    <row r="116" spans="2:23" ht="24.95" customHeight="1" x14ac:dyDescent="0.25">
      <c r="B116" s="1564"/>
      <c r="C116" s="2024"/>
      <c r="D116" s="1050"/>
      <c r="E116" s="2024"/>
      <c r="F116" s="2024"/>
      <c r="G116" s="2025"/>
      <c r="H116" s="2026"/>
      <c r="I116" s="2027"/>
      <c r="J116" s="2028"/>
      <c r="K116" s="2028"/>
      <c r="L116" s="2028"/>
      <c r="M116" s="2028"/>
      <c r="N116" s="2029"/>
      <c r="O116" s="2025"/>
      <c r="P116" s="2029"/>
      <c r="Q116" s="2085"/>
      <c r="R116" s="2030"/>
      <c r="S116" s="2030"/>
      <c r="T116" s="2030"/>
      <c r="U116" s="1051"/>
      <c r="V116" s="2202"/>
      <c r="W116" s="1052"/>
    </row>
    <row r="117" spans="2:23" ht="24.95" customHeight="1" x14ac:dyDescent="0.25">
      <c r="B117" s="1564"/>
      <c r="C117" s="2024"/>
      <c r="D117" s="1050"/>
      <c r="E117" s="2024"/>
      <c r="F117" s="2024"/>
      <c r="G117" s="2025"/>
      <c r="H117" s="2026"/>
      <c r="I117" s="2027"/>
      <c r="J117" s="2028"/>
      <c r="K117" s="2028"/>
      <c r="L117" s="2028"/>
      <c r="M117" s="2028"/>
      <c r="N117" s="2029"/>
      <c r="O117" s="2025"/>
      <c r="P117" s="2029"/>
      <c r="Q117" s="2085"/>
      <c r="R117" s="2030"/>
      <c r="S117" s="2030"/>
      <c r="T117" s="2030"/>
      <c r="U117" s="1051"/>
      <c r="V117" s="2202"/>
      <c r="W117" s="1052"/>
    </row>
    <row r="118" spans="2:23" ht="24.95" customHeight="1" x14ac:dyDescent="0.25">
      <c r="B118" s="1564"/>
      <c r="C118" s="2024"/>
      <c r="D118" s="1050"/>
      <c r="E118" s="2024"/>
      <c r="F118" s="2024"/>
      <c r="G118" s="2025"/>
      <c r="H118" s="2026"/>
      <c r="I118" s="2027"/>
      <c r="J118" s="2028"/>
      <c r="K118" s="2028"/>
      <c r="L118" s="2028"/>
      <c r="M118" s="2028"/>
      <c r="N118" s="2029"/>
      <c r="O118" s="2025"/>
      <c r="P118" s="2029"/>
      <c r="Q118" s="2085"/>
      <c r="R118" s="2030"/>
      <c r="S118" s="2030"/>
      <c r="T118" s="2030"/>
      <c r="U118" s="1051"/>
      <c r="V118" s="2202"/>
      <c r="W118" s="1052"/>
    </row>
    <row r="119" spans="2:23" ht="24.95" customHeight="1" x14ac:dyDescent="0.25">
      <c r="B119" s="1564"/>
      <c r="C119" s="2024"/>
      <c r="D119" s="1050"/>
      <c r="E119" s="2024"/>
      <c r="F119" s="2024"/>
      <c r="G119" s="2025"/>
      <c r="H119" s="2026"/>
      <c r="I119" s="2027"/>
      <c r="J119" s="2028"/>
      <c r="K119" s="2028"/>
      <c r="L119" s="2028"/>
      <c r="M119" s="2028"/>
      <c r="N119" s="2029"/>
      <c r="O119" s="2025"/>
      <c r="P119" s="2029"/>
      <c r="Q119" s="2085"/>
      <c r="R119" s="2030"/>
      <c r="S119" s="2030"/>
      <c r="T119" s="2030"/>
      <c r="U119" s="1051"/>
      <c r="V119" s="2202"/>
      <c r="W119" s="1052"/>
    </row>
    <row r="120" spans="2:23" ht="24.95" customHeight="1" x14ac:dyDescent="0.25">
      <c r="B120" s="1564"/>
      <c r="C120" s="2024"/>
      <c r="D120" s="1050"/>
      <c r="E120" s="2024"/>
      <c r="F120" s="2024"/>
      <c r="G120" s="2025"/>
      <c r="H120" s="2026"/>
      <c r="I120" s="2027"/>
      <c r="J120" s="2028"/>
      <c r="K120" s="2028"/>
      <c r="L120" s="2028"/>
      <c r="M120" s="2028"/>
      <c r="N120" s="2029"/>
      <c r="O120" s="2025"/>
      <c r="P120" s="2029"/>
      <c r="Q120" s="2085"/>
      <c r="R120" s="2030"/>
      <c r="S120" s="2030"/>
      <c r="T120" s="2030"/>
      <c r="U120" s="1051"/>
      <c r="V120" s="2202"/>
      <c r="W120" s="1052"/>
    </row>
    <row r="121" spans="2:23" ht="24.95" customHeight="1" x14ac:dyDescent="0.25">
      <c r="B121" s="1564"/>
      <c r="C121" s="2024"/>
      <c r="D121" s="1050"/>
      <c r="E121" s="2024"/>
      <c r="F121" s="2024"/>
      <c r="G121" s="2025"/>
      <c r="H121" s="2026"/>
      <c r="I121" s="2027"/>
      <c r="J121" s="2028"/>
      <c r="K121" s="2028"/>
      <c r="L121" s="2028"/>
      <c r="M121" s="2028"/>
      <c r="N121" s="2029"/>
      <c r="O121" s="2025"/>
      <c r="P121" s="2029"/>
      <c r="Q121" s="2085"/>
      <c r="R121" s="2030"/>
      <c r="S121" s="2030"/>
      <c r="T121" s="2030"/>
      <c r="U121" s="1051"/>
      <c r="V121" s="2202"/>
      <c r="W121" s="1052"/>
    </row>
    <row r="122" spans="2:23" ht="24.95" customHeight="1" x14ac:dyDescent="0.25">
      <c r="B122" s="1564"/>
      <c r="C122" s="2024"/>
      <c r="D122" s="1050"/>
      <c r="E122" s="2024"/>
      <c r="F122" s="2024"/>
      <c r="G122" s="2025"/>
      <c r="H122" s="2026"/>
      <c r="I122" s="2027"/>
      <c r="J122" s="2028"/>
      <c r="K122" s="2028"/>
      <c r="L122" s="2028"/>
      <c r="M122" s="2028"/>
      <c r="N122" s="2029"/>
      <c r="O122" s="2025"/>
      <c r="P122" s="2029"/>
      <c r="Q122" s="2085"/>
      <c r="R122" s="2030"/>
      <c r="S122" s="2030"/>
      <c r="T122" s="2030"/>
      <c r="U122" s="1051"/>
      <c r="V122" s="2202"/>
      <c r="W122" s="1052"/>
    </row>
    <row r="123" spans="2:23" ht="24.95" customHeight="1" x14ac:dyDescent="0.25">
      <c r="B123" s="1564"/>
      <c r="C123" s="2024"/>
      <c r="D123" s="1050"/>
      <c r="E123" s="2024"/>
      <c r="F123" s="2024"/>
      <c r="G123" s="2025"/>
      <c r="H123" s="2026"/>
      <c r="I123" s="2027"/>
      <c r="J123" s="2028"/>
      <c r="K123" s="2028"/>
      <c r="L123" s="2028"/>
      <c r="M123" s="2028"/>
      <c r="N123" s="2029"/>
      <c r="O123" s="2025"/>
      <c r="P123" s="2029"/>
      <c r="Q123" s="2085"/>
      <c r="R123" s="2030"/>
      <c r="S123" s="2030"/>
      <c r="T123" s="2030"/>
      <c r="U123" s="1051"/>
      <c r="V123" s="2202"/>
      <c r="W123" s="1052"/>
    </row>
    <row r="124" spans="2:23" ht="24.95" customHeight="1" x14ac:dyDescent="0.25">
      <c r="B124" s="1564"/>
      <c r="C124" s="2024"/>
      <c r="D124" s="1050"/>
      <c r="E124" s="2024"/>
      <c r="F124" s="2024"/>
      <c r="G124" s="2025"/>
      <c r="H124" s="2026"/>
      <c r="I124" s="2027"/>
      <c r="J124" s="2028"/>
      <c r="K124" s="2028"/>
      <c r="L124" s="2028"/>
      <c r="M124" s="2028"/>
      <c r="N124" s="2029"/>
      <c r="O124" s="2025"/>
      <c r="P124" s="2029"/>
      <c r="Q124" s="2085"/>
      <c r="R124" s="2030"/>
      <c r="S124" s="2030"/>
      <c r="T124" s="2030"/>
      <c r="U124" s="1051"/>
      <c r="V124" s="2202"/>
      <c r="W124" s="1052"/>
    </row>
    <row r="125" spans="2:23" ht="24.95" customHeight="1" x14ac:dyDescent="0.25">
      <c r="B125" s="1564"/>
      <c r="C125" s="2024"/>
      <c r="D125" s="1050"/>
      <c r="E125" s="2024"/>
      <c r="F125" s="2024"/>
      <c r="G125" s="2025"/>
      <c r="H125" s="2026"/>
      <c r="I125" s="2027"/>
      <c r="J125" s="2028"/>
      <c r="K125" s="2028"/>
      <c r="L125" s="2028"/>
      <c r="M125" s="2028"/>
      <c r="N125" s="2029"/>
      <c r="O125" s="2025"/>
      <c r="P125" s="2029"/>
      <c r="Q125" s="2085"/>
      <c r="R125" s="2030"/>
      <c r="S125" s="2030"/>
      <c r="T125" s="2030"/>
      <c r="U125" s="1051"/>
      <c r="V125" s="2202"/>
      <c r="W125" s="1052"/>
    </row>
    <row r="126" spans="2:23" ht="24.95" customHeight="1" x14ac:dyDescent="0.25">
      <c r="B126" s="1564"/>
      <c r="C126" s="2024"/>
      <c r="D126" s="1050"/>
      <c r="E126" s="2024"/>
      <c r="F126" s="2024"/>
      <c r="G126" s="2025"/>
      <c r="H126" s="2026"/>
      <c r="I126" s="2027"/>
      <c r="J126" s="2028"/>
      <c r="K126" s="2028"/>
      <c r="L126" s="2028"/>
      <c r="M126" s="2028"/>
      <c r="N126" s="2029"/>
      <c r="O126" s="2025"/>
      <c r="P126" s="2029"/>
      <c r="Q126" s="2085"/>
      <c r="R126" s="2030"/>
      <c r="S126" s="2030"/>
      <c r="T126" s="2030"/>
      <c r="U126" s="1051"/>
      <c r="V126" s="2202"/>
      <c r="W126" s="1052"/>
    </row>
    <row r="127" spans="2:23" ht="24.95" customHeight="1" x14ac:dyDescent="0.25">
      <c r="B127" s="1564"/>
      <c r="C127" s="2024"/>
      <c r="D127" s="1050"/>
      <c r="E127" s="2024"/>
      <c r="F127" s="2024"/>
      <c r="G127" s="2025"/>
      <c r="H127" s="2026"/>
      <c r="I127" s="2027"/>
      <c r="J127" s="2028"/>
      <c r="K127" s="2028"/>
      <c r="L127" s="2028"/>
      <c r="M127" s="2028"/>
      <c r="N127" s="2029"/>
      <c r="O127" s="2025"/>
      <c r="P127" s="2029"/>
      <c r="Q127" s="2085"/>
      <c r="R127" s="2030"/>
      <c r="S127" s="2030"/>
      <c r="T127" s="2030"/>
      <c r="U127" s="1051"/>
      <c r="V127" s="2202"/>
      <c r="W127" s="1052"/>
    </row>
    <row r="128" spans="2:23" ht="24.95" customHeight="1" x14ac:dyDescent="0.25">
      <c r="B128" s="1564"/>
      <c r="C128" s="2024"/>
      <c r="D128" s="1050"/>
      <c r="E128" s="2024"/>
      <c r="F128" s="2024"/>
      <c r="G128" s="2025"/>
      <c r="H128" s="2026"/>
      <c r="I128" s="2027"/>
      <c r="J128" s="2028"/>
      <c r="K128" s="2028"/>
      <c r="L128" s="2028"/>
      <c r="M128" s="2028"/>
      <c r="N128" s="2029"/>
      <c r="O128" s="2025"/>
      <c r="P128" s="2029"/>
      <c r="Q128" s="2085"/>
      <c r="R128" s="2030"/>
      <c r="S128" s="2030"/>
      <c r="T128" s="2030"/>
      <c r="U128" s="1051"/>
      <c r="V128" s="2202"/>
      <c r="W128" s="1052"/>
    </row>
    <row r="129" spans="2:23" ht="24.95" customHeight="1" x14ac:dyDescent="0.25">
      <c r="B129" s="1564"/>
      <c r="C129" s="2024"/>
      <c r="D129" s="1050"/>
      <c r="E129" s="2024"/>
      <c r="F129" s="2024"/>
      <c r="G129" s="2025"/>
      <c r="H129" s="2026"/>
      <c r="I129" s="2027"/>
      <c r="J129" s="2028"/>
      <c r="K129" s="2028"/>
      <c r="L129" s="2028"/>
      <c r="M129" s="2028"/>
      <c r="N129" s="2029"/>
      <c r="O129" s="2025"/>
      <c r="P129" s="2029"/>
      <c r="Q129" s="2085"/>
      <c r="R129" s="2030"/>
      <c r="S129" s="2030"/>
      <c r="T129" s="2030"/>
      <c r="U129" s="1051"/>
      <c r="V129" s="2202"/>
      <c r="W129" s="1052"/>
    </row>
    <row r="130" spans="2:23" ht="24.95" customHeight="1" x14ac:dyDescent="0.25">
      <c r="B130" s="1564"/>
      <c r="C130" s="2024"/>
      <c r="D130" s="1050"/>
      <c r="E130" s="2024"/>
      <c r="F130" s="2024"/>
      <c r="G130" s="2025"/>
      <c r="H130" s="2026"/>
      <c r="I130" s="2027"/>
      <c r="J130" s="2028"/>
      <c r="K130" s="2028"/>
      <c r="L130" s="2028"/>
      <c r="M130" s="2028"/>
      <c r="N130" s="2029"/>
      <c r="O130" s="2025"/>
      <c r="P130" s="2029"/>
      <c r="Q130" s="2085"/>
      <c r="R130" s="2030"/>
      <c r="S130" s="2030"/>
      <c r="T130" s="2030"/>
      <c r="U130" s="1051"/>
      <c r="V130" s="2202"/>
      <c r="W130" s="1052"/>
    </row>
    <row r="131" spans="2:23" ht="24.95" customHeight="1" x14ac:dyDescent="0.25">
      <c r="B131" s="1564"/>
      <c r="C131" s="2024"/>
      <c r="D131" s="1050"/>
      <c r="E131" s="2024"/>
      <c r="F131" s="2024"/>
      <c r="G131" s="2025"/>
      <c r="H131" s="2026"/>
      <c r="I131" s="2027"/>
      <c r="J131" s="2028"/>
      <c r="K131" s="2028"/>
      <c r="L131" s="2028"/>
      <c r="M131" s="2028"/>
      <c r="N131" s="2029"/>
      <c r="O131" s="2025"/>
      <c r="P131" s="2029"/>
      <c r="Q131" s="2085"/>
      <c r="R131" s="2030"/>
      <c r="S131" s="2030"/>
      <c r="T131" s="2030"/>
      <c r="U131" s="1051"/>
      <c r="V131" s="2202"/>
      <c r="W131" s="1052"/>
    </row>
    <row r="132" spans="2:23" ht="24.95" customHeight="1" x14ac:dyDescent="0.25">
      <c r="B132" s="1564"/>
      <c r="C132" s="2024"/>
      <c r="D132" s="1050"/>
      <c r="E132" s="2024"/>
      <c r="F132" s="2024"/>
      <c r="G132" s="2025"/>
      <c r="H132" s="2026"/>
      <c r="I132" s="2027"/>
      <c r="J132" s="2028"/>
      <c r="K132" s="2028"/>
      <c r="L132" s="2028"/>
      <c r="M132" s="2028"/>
      <c r="N132" s="2029"/>
      <c r="O132" s="2025"/>
      <c r="P132" s="2029"/>
      <c r="Q132" s="2085"/>
      <c r="R132" s="2030"/>
      <c r="S132" s="2030"/>
      <c r="T132" s="2030"/>
      <c r="U132" s="1051"/>
      <c r="V132" s="2202"/>
      <c r="W132" s="1052"/>
    </row>
    <row r="133" spans="2:23" ht="24.95" customHeight="1" x14ac:dyDescent="0.25">
      <c r="B133" s="1564"/>
      <c r="C133" s="2024"/>
      <c r="D133" s="1050"/>
      <c r="E133" s="2024"/>
      <c r="F133" s="2024"/>
      <c r="G133" s="2025"/>
      <c r="H133" s="2026"/>
      <c r="I133" s="2027"/>
      <c r="J133" s="2028"/>
      <c r="K133" s="2028"/>
      <c r="L133" s="2028"/>
      <c r="M133" s="2028"/>
      <c r="N133" s="2029"/>
      <c r="O133" s="2025"/>
      <c r="P133" s="2029"/>
      <c r="Q133" s="2085"/>
      <c r="R133" s="2030"/>
      <c r="S133" s="2030"/>
      <c r="T133" s="2030"/>
      <c r="U133" s="1051"/>
      <c r="V133" s="2202"/>
      <c r="W133" s="1052"/>
    </row>
    <row r="134" spans="2:23" ht="24.95" customHeight="1" x14ac:dyDescent="0.25">
      <c r="B134" s="1564"/>
      <c r="C134" s="2024"/>
      <c r="D134" s="1050"/>
      <c r="E134" s="2024"/>
      <c r="F134" s="2024"/>
      <c r="G134" s="2025"/>
      <c r="H134" s="2026"/>
      <c r="I134" s="2027"/>
      <c r="J134" s="2028"/>
      <c r="K134" s="2028"/>
      <c r="L134" s="2028"/>
      <c r="M134" s="2028"/>
      <c r="N134" s="2029"/>
      <c r="O134" s="2025"/>
      <c r="P134" s="2029"/>
      <c r="Q134" s="2085"/>
      <c r="R134" s="2030"/>
      <c r="S134" s="2030"/>
      <c r="T134" s="2030"/>
      <c r="U134" s="1051"/>
      <c r="V134" s="2202"/>
      <c r="W134" s="1052"/>
    </row>
    <row r="135" spans="2:23" ht="24.95" customHeight="1" x14ac:dyDescent="0.25">
      <c r="B135" s="1564"/>
      <c r="C135" s="2024"/>
      <c r="D135" s="1050"/>
      <c r="E135" s="2024"/>
      <c r="F135" s="2024"/>
      <c r="G135" s="2025"/>
      <c r="H135" s="2026"/>
      <c r="I135" s="2027"/>
      <c r="J135" s="2028"/>
      <c r="K135" s="2028"/>
      <c r="L135" s="2028"/>
      <c r="M135" s="2028"/>
      <c r="N135" s="2029"/>
      <c r="O135" s="2025"/>
      <c r="P135" s="2029"/>
      <c r="Q135" s="2085"/>
      <c r="R135" s="2030"/>
      <c r="S135" s="2030"/>
      <c r="T135" s="2030"/>
      <c r="U135" s="1051"/>
      <c r="V135" s="2202"/>
      <c r="W135" s="1052"/>
    </row>
    <row r="136" spans="2:23" ht="24.95" customHeight="1" x14ac:dyDescent="0.25">
      <c r="B136" s="1564"/>
      <c r="C136" s="2024"/>
      <c r="D136" s="1050"/>
      <c r="E136" s="2024"/>
      <c r="F136" s="2024"/>
      <c r="G136" s="2025"/>
      <c r="H136" s="2026"/>
      <c r="I136" s="2027"/>
      <c r="J136" s="2028"/>
      <c r="K136" s="2028"/>
      <c r="L136" s="2028"/>
      <c r="M136" s="2028"/>
      <c r="N136" s="2029"/>
      <c r="O136" s="2025"/>
      <c r="P136" s="2029"/>
      <c r="Q136" s="2085"/>
      <c r="R136" s="2030"/>
      <c r="S136" s="2030"/>
      <c r="T136" s="2030"/>
      <c r="U136" s="1051"/>
      <c r="V136" s="2202"/>
      <c r="W136" s="1052"/>
    </row>
    <row r="137" spans="2:23" ht="24.95" customHeight="1" x14ac:dyDescent="0.25">
      <c r="B137" s="1564"/>
      <c r="C137" s="2024"/>
      <c r="D137" s="1050"/>
      <c r="E137" s="2024"/>
      <c r="F137" s="2024"/>
      <c r="G137" s="2025"/>
      <c r="H137" s="2026"/>
      <c r="I137" s="2027"/>
      <c r="J137" s="2028"/>
      <c r="K137" s="2028"/>
      <c r="L137" s="2028"/>
      <c r="M137" s="2028"/>
      <c r="N137" s="2029"/>
      <c r="O137" s="2025"/>
      <c r="P137" s="2029"/>
      <c r="Q137" s="2085"/>
      <c r="R137" s="2030"/>
      <c r="S137" s="2030"/>
      <c r="T137" s="2030"/>
      <c r="U137" s="1051"/>
      <c r="V137" s="2202"/>
      <c r="W137" s="1052"/>
    </row>
    <row r="138" spans="2:23" ht="24.95" customHeight="1" x14ac:dyDescent="0.25">
      <c r="B138" s="1564"/>
      <c r="C138" s="2024"/>
      <c r="D138" s="1050"/>
      <c r="E138" s="2024"/>
      <c r="F138" s="2024"/>
      <c r="G138" s="2025"/>
      <c r="H138" s="2026"/>
      <c r="I138" s="2027"/>
      <c r="J138" s="2028"/>
      <c r="K138" s="2028"/>
      <c r="L138" s="2028"/>
      <c r="M138" s="2028"/>
      <c r="N138" s="2029"/>
      <c r="O138" s="2025"/>
      <c r="P138" s="2029"/>
      <c r="Q138" s="2085"/>
      <c r="R138" s="2030"/>
      <c r="S138" s="2030"/>
      <c r="T138" s="2030"/>
      <c r="U138" s="1051"/>
      <c r="V138" s="2202"/>
      <c r="W138" s="1052"/>
    </row>
    <row r="139" spans="2:23" ht="24.95" customHeight="1" x14ac:dyDescent="0.25">
      <c r="B139" s="1564"/>
      <c r="C139" s="2024"/>
      <c r="D139" s="1050"/>
      <c r="E139" s="2024"/>
      <c r="F139" s="2024"/>
      <c r="G139" s="2025"/>
      <c r="H139" s="2026"/>
      <c r="I139" s="2027"/>
      <c r="J139" s="2028"/>
      <c r="K139" s="2028"/>
      <c r="L139" s="2028"/>
      <c r="M139" s="2028"/>
      <c r="N139" s="2029"/>
      <c r="O139" s="2025"/>
      <c r="P139" s="2029"/>
      <c r="Q139" s="2085"/>
      <c r="R139" s="2030"/>
      <c r="S139" s="2030"/>
      <c r="T139" s="2030"/>
      <c r="U139" s="1051"/>
      <c r="V139" s="2202"/>
      <c r="W139" s="1052"/>
    </row>
    <row r="140" spans="2:23" ht="24.95" customHeight="1" x14ac:dyDescent="0.25">
      <c r="B140" s="1564"/>
      <c r="C140" s="2024"/>
      <c r="D140" s="1050"/>
      <c r="E140" s="2024"/>
      <c r="F140" s="2024"/>
      <c r="G140" s="2025"/>
      <c r="H140" s="2026"/>
      <c r="I140" s="2027"/>
      <c r="J140" s="2028"/>
      <c r="K140" s="2028"/>
      <c r="L140" s="2028"/>
      <c r="M140" s="2028"/>
      <c r="N140" s="2029"/>
      <c r="O140" s="2025"/>
      <c r="P140" s="2029"/>
      <c r="Q140" s="2085"/>
      <c r="R140" s="2030"/>
      <c r="S140" s="2030"/>
      <c r="T140" s="2030"/>
      <c r="U140" s="1051"/>
      <c r="V140" s="2202"/>
      <c r="W140" s="1052"/>
    </row>
    <row r="141" spans="2:23" ht="24.95" customHeight="1" x14ac:dyDescent="0.25">
      <c r="B141" s="1564"/>
      <c r="C141" s="2024"/>
      <c r="D141" s="1050"/>
      <c r="E141" s="2024"/>
      <c r="F141" s="2024"/>
      <c r="G141" s="2025"/>
      <c r="H141" s="2026"/>
      <c r="I141" s="2027"/>
      <c r="J141" s="2028"/>
      <c r="K141" s="2028"/>
      <c r="L141" s="2028"/>
      <c r="M141" s="2028"/>
      <c r="N141" s="2029"/>
      <c r="O141" s="2025"/>
      <c r="P141" s="2029"/>
      <c r="Q141" s="2085"/>
      <c r="R141" s="2030"/>
      <c r="S141" s="2030"/>
      <c r="T141" s="2030"/>
      <c r="U141" s="1051"/>
      <c r="V141" s="2202"/>
      <c r="W141" s="1052"/>
    </row>
    <row r="142" spans="2:23" ht="24.95" customHeight="1" x14ac:dyDescent="0.25">
      <c r="B142" s="1564"/>
      <c r="C142" s="2024"/>
      <c r="D142" s="1050"/>
      <c r="E142" s="2024"/>
      <c r="F142" s="2024"/>
      <c r="G142" s="2025"/>
      <c r="H142" s="2026"/>
      <c r="I142" s="2027"/>
      <c r="J142" s="2028"/>
      <c r="K142" s="2028"/>
      <c r="L142" s="2028"/>
      <c r="M142" s="2028"/>
      <c r="N142" s="2029"/>
      <c r="O142" s="2025"/>
      <c r="P142" s="2029"/>
      <c r="Q142" s="2085"/>
      <c r="R142" s="2030"/>
      <c r="S142" s="2030"/>
      <c r="T142" s="2030"/>
      <c r="U142" s="1051"/>
      <c r="V142" s="2202"/>
      <c r="W142" s="1052"/>
    </row>
    <row r="143" spans="2:23" ht="24.95" customHeight="1" x14ac:dyDescent="0.25">
      <c r="B143" s="1564"/>
      <c r="C143" s="2024"/>
      <c r="D143" s="1050"/>
      <c r="E143" s="2024"/>
      <c r="F143" s="2024"/>
      <c r="G143" s="2025"/>
      <c r="H143" s="2026"/>
      <c r="I143" s="2027"/>
      <c r="J143" s="2028"/>
      <c r="K143" s="2028"/>
      <c r="L143" s="2028"/>
      <c r="M143" s="2028"/>
      <c r="N143" s="2029"/>
      <c r="O143" s="2025"/>
      <c r="P143" s="2029"/>
      <c r="Q143" s="2085"/>
      <c r="R143" s="2030"/>
      <c r="S143" s="2030"/>
      <c r="T143" s="2030"/>
      <c r="U143" s="1051"/>
      <c r="V143" s="2202"/>
      <c r="W143" s="1052"/>
    </row>
    <row r="144" spans="2:23" ht="24.95" customHeight="1" x14ac:dyDescent="0.25">
      <c r="B144" s="1564"/>
      <c r="C144" s="2024"/>
      <c r="D144" s="1050"/>
      <c r="E144" s="2024"/>
      <c r="F144" s="2024"/>
      <c r="G144" s="2025"/>
      <c r="H144" s="2026"/>
      <c r="I144" s="2027"/>
      <c r="J144" s="2028"/>
      <c r="K144" s="2028"/>
      <c r="L144" s="2028"/>
      <c r="M144" s="2028"/>
      <c r="N144" s="2029"/>
      <c r="O144" s="2025"/>
      <c r="P144" s="2029"/>
      <c r="Q144" s="2085"/>
      <c r="R144" s="2030"/>
      <c r="S144" s="2030"/>
      <c r="T144" s="2030"/>
      <c r="U144" s="1051"/>
      <c r="V144" s="2202"/>
      <c r="W144" s="1052"/>
    </row>
    <row r="145" spans="2:23" ht="24.95" customHeight="1" x14ac:dyDescent="0.25">
      <c r="B145" s="1564"/>
      <c r="C145" s="2024"/>
      <c r="D145" s="1050"/>
      <c r="E145" s="2024"/>
      <c r="F145" s="2024"/>
      <c r="G145" s="2025"/>
      <c r="H145" s="2026"/>
      <c r="I145" s="2027"/>
      <c r="J145" s="2028"/>
      <c r="K145" s="2028"/>
      <c r="L145" s="2028"/>
      <c r="M145" s="2028"/>
      <c r="N145" s="2029"/>
      <c r="O145" s="2025"/>
      <c r="P145" s="2029"/>
      <c r="Q145" s="2085"/>
      <c r="R145" s="2030"/>
      <c r="S145" s="2030"/>
      <c r="T145" s="2030"/>
      <c r="U145" s="1051"/>
      <c r="V145" s="2202"/>
      <c r="W145" s="1052"/>
    </row>
    <row r="146" spans="2:23" ht="24.95" customHeight="1" x14ac:dyDescent="0.25">
      <c r="B146" s="1564"/>
      <c r="C146" s="2024"/>
      <c r="D146" s="1050"/>
      <c r="E146" s="2024"/>
      <c r="F146" s="2024"/>
      <c r="G146" s="2025"/>
      <c r="H146" s="2026"/>
      <c r="I146" s="2027"/>
      <c r="J146" s="2028"/>
      <c r="K146" s="2028"/>
      <c r="L146" s="2028"/>
      <c r="M146" s="2028"/>
      <c r="N146" s="2029"/>
      <c r="O146" s="2025"/>
      <c r="P146" s="2029"/>
      <c r="Q146" s="2085"/>
      <c r="R146" s="2030"/>
      <c r="S146" s="2030"/>
      <c r="T146" s="2030"/>
      <c r="U146" s="1051"/>
      <c r="V146" s="2202"/>
      <c r="W146" s="1052"/>
    </row>
    <row r="147" spans="2:23" ht="24.95" customHeight="1" x14ac:dyDescent="0.25">
      <c r="B147" s="1564"/>
      <c r="C147" s="2024"/>
      <c r="D147" s="1050"/>
      <c r="E147" s="2024"/>
      <c r="F147" s="2024"/>
      <c r="G147" s="2025"/>
      <c r="H147" s="2026"/>
      <c r="I147" s="2027"/>
      <c r="J147" s="2028"/>
      <c r="K147" s="2028"/>
      <c r="L147" s="2028"/>
      <c r="M147" s="2028"/>
      <c r="N147" s="2029"/>
      <c r="O147" s="2025"/>
      <c r="P147" s="2029"/>
      <c r="Q147" s="2085"/>
      <c r="R147" s="2030"/>
      <c r="S147" s="2030"/>
      <c r="T147" s="2030"/>
      <c r="U147" s="1051"/>
      <c r="V147" s="2202"/>
      <c r="W147" s="1052"/>
    </row>
    <row r="148" spans="2:23" ht="24.95" customHeight="1" x14ac:dyDescent="0.25">
      <c r="B148" s="1564"/>
      <c r="C148" s="2024"/>
      <c r="D148" s="1050"/>
      <c r="E148" s="2024"/>
      <c r="F148" s="2024"/>
      <c r="G148" s="2025"/>
      <c r="H148" s="2026"/>
      <c r="I148" s="2027"/>
      <c r="J148" s="2028"/>
      <c r="K148" s="2028"/>
      <c r="L148" s="2028"/>
      <c r="M148" s="2028"/>
      <c r="N148" s="2029"/>
      <c r="O148" s="2025"/>
      <c r="P148" s="2029"/>
      <c r="Q148" s="2085"/>
      <c r="R148" s="2030"/>
      <c r="S148" s="2030"/>
      <c r="T148" s="2030"/>
      <c r="U148" s="1051"/>
      <c r="V148" s="2202"/>
      <c r="W148" s="1052"/>
    </row>
    <row r="149" spans="2:23" ht="24.95" customHeight="1" x14ac:dyDescent="0.25">
      <c r="B149" s="1564"/>
      <c r="C149" s="2024"/>
      <c r="D149" s="1050"/>
      <c r="E149" s="2024"/>
      <c r="F149" s="2024"/>
      <c r="G149" s="2025"/>
      <c r="H149" s="2026"/>
      <c r="I149" s="2027"/>
      <c r="J149" s="2028"/>
      <c r="K149" s="2028"/>
      <c r="L149" s="2028"/>
      <c r="M149" s="2028"/>
      <c r="N149" s="2029"/>
      <c r="O149" s="2025"/>
      <c r="P149" s="2029"/>
      <c r="Q149" s="2085"/>
      <c r="R149" s="2030"/>
      <c r="S149" s="2030"/>
      <c r="T149" s="2030"/>
      <c r="U149" s="1051"/>
      <c r="V149" s="2202"/>
      <c r="W149" s="1052"/>
    </row>
    <row r="150" spans="2:23" ht="24.95" customHeight="1" x14ac:dyDescent="0.25">
      <c r="B150" s="1564"/>
      <c r="C150" s="2024"/>
      <c r="D150" s="1050"/>
      <c r="E150" s="2024"/>
      <c r="F150" s="2024"/>
      <c r="G150" s="2025"/>
      <c r="H150" s="2026"/>
      <c r="I150" s="2027"/>
      <c r="J150" s="2028"/>
      <c r="K150" s="2028"/>
      <c r="L150" s="2028"/>
      <c r="M150" s="2028"/>
      <c r="N150" s="2029"/>
      <c r="O150" s="2025"/>
      <c r="P150" s="2029"/>
      <c r="Q150" s="2085"/>
      <c r="R150" s="2030"/>
      <c r="S150" s="2030"/>
      <c r="T150" s="2030"/>
      <c r="U150" s="1051"/>
      <c r="V150" s="2202"/>
      <c r="W150" s="1052"/>
    </row>
    <row r="151" spans="2:23" ht="24.95" customHeight="1" x14ac:dyDescent="0.25">
      <c r="B151" s="1564"/>
      <c r="C151" s="2024"/>
      <c r="D151" s="1050"/>
      <c r="E151" s="2024"/>
      <c r="F151" s="2024"/>
      <c r="G151" s="2025"/>
      <c r="H151" s="2026"/>
      <c r="I151" s="2027"/>
      <c r="J151" s="2028"/>
      <c r="K151" s="2028"/>
      <c r="L151" s="2028"/>
      <c r="M151" s="2028"/>
      <c r="N151" s="2029"/>
      <c r="O151" s="2025"/>
      <c r="P151" s="2029"/>
      <c r="Q151" s="2085"/>
      <c r="R151" s="2030"/>
      <c r="S151" s="2030"/>
      <c r="T151" s="2030"/>
      <c r="U151" s="1051"/>
      <c r="V151" s="2202"/>
      <c r="W151" s="1052"/>
    </row>
    <row r="152" spans="2:23" ht="24.95" customHeight="1" x14ac:dyDescent="0.25">
      <c r="B152" s="1564"/>
      <c r="C152" s="2024"/>
      <c r="D152" s="1050"/>
      <c r="E152" s="2024"/>
      <c r="F152" s="2024"/>
      <c r="G152" s="2025"/>
      <c r="H152" s="2026"/>
      <c r="I152" s="2027"/>
      <c r="J152" s="2028"/>
      <c r="K152" s="2028"/>
      <c r="L152" s="2028"/>
      <c r="M152" s="2028"/>
      <c r="N152" s="2029"/>
      <c r="O152" s="2025"/>
      <c r="P152" s="2029"/>
      <c r="Q152" s="2085"/>
      <c r="R152" s="2030"/>
      <c r="S152" s="2030"/>
      <c r="T152" s="2030"/>
      <c r="U152" s="1051"/>
      <c r="V152" s="2202"/>
      <c r="W152" s="1052"/>
    </row>
    <row r="153" spans="2:23" ht="24.95" customHeight="1" x14ac:dyDescent="0.25">
      <c r="B153" s="1564"/>
      <c r="C153" s="2024"/>
      <c r="D153" s="1050"/>
      <c r="E153" s="2024"/>
      <c r="F153" s="2024"/>
      <c r="G153" s="2025"/>
      <c r="H153" s="2026"/>
      <c r="I153" s="2027"/>
      <c r="J153" s="2028"/>
      <c r="K153" s="2028"/>
      <c r="L153" s="2028"/>
      <c r="M153" s="2028"/>
      <c r="N153" s="2029"/>
      <c r="O153" s="2025"/>
      <c r="P153" s="2029"/>
      <c r="Q153" s="2085"/>
      <c r="R153" s="2030"/>
      <c r="S153" s="2030"/>
      <c r="T153" s="2030"/>
      <c r="U153" s="1051"/>
      <c r="V153" s="2202"/>
      <c r="W153" s="1052"/>
    </row>
    <row r="154" spans="2:23" ht="24.95" customHeight="1" x14ac:dyDescent="0.25">
      <c r="B154" s="1564"/>
      <c r="C154" s="2024"/>
      <c r="D154" s="1050"/>
      <c r="E154" s="2024"/>
      <c r="F154" s="2024"/>
      <c r="G154" s="2025"/>
      <c r="H154" s="2026"/>
      <c r="I154" s="2027"/>
      <c r="J154" s="2028"/>
      <c r="K154" s="2028"/>
      <c r="L154" s="2028"/>
      <c r="M154" s="2028"/>
      <c r="N154" s="2029"/>
      <c r="O154" s="2025"/>
      <c r="P154" s="2029"/>
      <c r="Q154" s="2085"/>
      <c r="R154" s="2030"/>
      <c r="S154" s="2030"/>
      <c r="T154" s="2030"/>
      <c r="U154" s="1051"/>
      <c r="V154" s="2202"/>
      <c r="W154" s="1052"/>
    </row>
    <row r="155" spans="2:23" ht="24.95" customHeight="1" x14ac:dyDescent="0.25">
      <c r="B155" s="1564"/>
      <c r="C155" s="2024"/>
      <c r="D155" s="1050"/>
      <c r="E155" s="2024"/>
      <c r="F155" s="2024"/>
      <c r="G155" s="2025"/>
      <c r="H155" s="2026"/>
      <c r="I155" s="2027"/>
      <c r="J155" s="2028"/>
      <c r="K155" s="2028"/>
      <c r="L155" s="2028"/>
      <c r="M155" s="2028"/>
      <c r="N155" s="2029"/>
      <c r="O155" s="2025"/>
      <c r="P155" s="2029"/>
      <c r="Q155" s="2085"/>
      <c r="R155" s="2030"/>
      <c r="S155" s="2030"/>
      <c r="T155" s="2030"/>
      <c r="U155" s="1051"/>
      <c r="V155" s="2202"/>
      <c r="W155" s="1052"/>
    </row>
    <row r="156" spans="2:23" ht="24.95" customHeight="1" x14ac:dyDescent="0.25">
      <c r="B156" s="1564"/>
      <c r="C156" s="2024"/>
      <c r="D156" s="1050"/>
      <c r="E156" s="2024"/>
      <c r="F156" s="2024"/>
      <c r="G156" s="2025"/>
      <c r="H156" s="2026"/>
      <c r="I156" s="2027"/>
      <c r="J156" s="2028"/>
      <c r="K156" s="2028"/>
      <c r="L156" s="2028"/>
      <c r="M156" s="2028"/>
      <c r="N156" s="2029"/>
      <c r="O156" s="2025"/>
      <c r="P156" s="2029"/>
      <c r="Q156" s="2085"/>
      <c r="R156" s="2030"/>
      <c r="S156" s="2030"/>
      <c r="T156" s="2030"/>
      <c r="U156" s="1051"/>
      <c r="V156" s="2202"/>
      <c r="W156" s="1052"/>
    </row>
    <row r="157" spans="2:23" ht="24.95" customHeight="1" x14ac:dyDescent="0.25">
      <c r="B157" s="1564"/>
      <c r="C157" s="2024"/>
      <c r="D157" s="1050"/>
      <c r="E157" s="2024"/>
      <c r="F157" s="2024"/>
      <c r="G157" s="2025"/>
      <c r="H157" s="2026"/>
      <c r="I157" s="2027"/>
      <c r="J157" s="2028"/>
      <c r="K157" s="2028"/>
      <c r="L157" s="2028"/>
      <c r="M157" s="2028"/>
      <c r="N157" s="2029"/>
      <c r="O157" s="2025"/>
      <c r="P157" s="2029"/>
      <c r="Q157" s="2085"/>
      <c r="R157" s="2030"/>
      <c r="S157" s="2030"/>
      <c r="T157" s="2030"/>
      <c r="U157" s="1051"/>
      <c r="V157" s="2202"/>
      <c r="W157" s="1052"/>
    </row>
    <row r="158" spans="2:23" ht="24.95" customHeight="1" x14ac:dyDescent="0.25">
      <c r="B158" s="1564"/>
      <c r="C158" s="2024"/>
      <c r="D158" s="1050"/>
      <c r="E158" s="2024"/>
      <c r="F158" s="2024"/>
      <c r="G158" s="2025"/>
      <c r="H158" s="2026"/>
      <c r="I158" s="2027"/>
      <c r="J158" s="2028"/>
      <c r="K158" s="2028"/>
      <c r="L158" s="2028"/>
      <c r="M158" s="2028"/>
      <c r="N158" s="2029"/>
      <c r="O158" s="2025"/>
      <c r="P158" s="2029"/>
      <c r="Q158" s="2085"/>
      <c r="R158" s="2030"/>
      <c r="S158" s="2030"/>
      <c r="T158" s="2030"/>
      <c r="U158" s="1051"/>
      <c r="V158" s="2202"/>
      <c r="W158" s="1052"/>
    </row>
    <row r="159" spans="2:23" ht="24.95" customHeight="1" x14ac:dyDescent="0.25">
      <c r="B159" s="1564"/>
      <c r="C159" s="2024"/>
      <c r="D159" s="1050"/>
      <c r="E159" s="2024"/>
      <c r="F159" s="2024"/>
      <c r="G159" s="2025"/>
      <c r="H159" s="2026"/>
      <c r="I159" s="2027"/>
      <c r="J159" s="2028"/>
      <c r="K159" s="2028"/>
      <c r="L159" s="2028"/>
      <c r="M159" s="2028"/>
      <c r="N159" s="2029"/>
      <c r="O159" s="2025"/>
      <c r="P159" s="2029"/>
      <c r="Q159" s="2085"/>
      <c r="R159" s="2030"/>
      <c r="S159" s="2030"/>
      <c r="T159" s="2030"/>
      <c r="U159" s="1051"/>
      <c r="V159" s="2202"/>
      <c r="W159" s="1052"/>
    </row>
    <row r="160" spans="2:23" ht="24.95" customHeight="1" x14ac:dyDescent="0.25">
      <c r="B160" s="1564"/>
      <c r="C160" s="2024"/>
      <c r="D160" s="1050"/>
      <c r="E160" s="2024"/>
      <c r="F160" s="2024"/>
      <c r="G160" s="2025"/>
      <c r="H160" s="2026"/>
      <c r="I160" s="2027"/>
      <c r="J160" s="2028"/>
      <c r="K160" s="2028"/>
      <c r="L160" s="2028"/>
      <c r="M160" s="2028"/>
      <c r="N160" s="2029"/>
      <c r="O160" s="2025"/>
      <c r="P160" s="2029"/>
      <c r="Q160" s="2085"/>
      <c r="R160" s="2030"/>
      <c r="S160" s="2030"/>
      <c r="T160" s="2030"/>
      <c r="U160" s="1051"/>
      <c r="V160" s="2202"/>
      <c r="W160" s="1052"/>
    </row>
  </sheetData>
  <autoFilter ref="B14:W109" xr:uid="{00000000-0009-0000-0000-000027000000}"/>
  <mergeCells count="6">
    <mergeCell ref="D2:T2"/>
    <mergeCell ref="B13:G13"/>
    <mergeCell ref="H13:J13"/>
    <mergeCell ref="K13:M13"/>
    <mergeCell ref="N13:V13"/>
    <mergeCell ref="B11:C11"/>
  </mergeCells>
  <conditionalFormatting sqref="V15:W15 K15:M15">
    <cfRule type="cellIs" dxfId="167" priority="3149" operator="equal">
      <formula>"N"</formula>
    </cfRule>
    <cfRule type="cellIs" dxfId="166" priority="3150" operator="equal">
      <formula>"Y"</formula>
    </cfRule>
  </conditionalFormatting>
  <conditionalFormatting sqref="I15">
    <cfRule type="expression" dxfId="165" priority="3133">
      <formula>IF((AND(H15&gt;=5,H15&lt;=9,I15&gt;=6,I15&lt;=9)),1,0)</formula>
    </cfRule>
    <cfRule type="expression" dxfId="164" priority="3134">
      <formula>IF((AND(H15&gt;=1,H15&lt;=4,I15&gt;=6,I15&lt;=9)),1,0)</formula>
    </cfRule>
    <cfRule type="expression" dxfId="163" priority="3135">
      <formula>IF((AND(H15&gt;=5,H15&lt;=9,I15&gt;=1,I15&lt;=5)),1,0)</formula>
    </cfRule>
    <cfRule type="expression" dxfId="162" priority="3136">
      <formula>IF((AND(H15&gt;=1,H15&lt;=4,I15&gt;=1,I15&lt;=5)),1,0)</formula>
    </cfRule>
    <cfRule type="expression" dxfId="161" priority="3137">
      <formula>IF((AND(H15&gt;=1,H15&lt;=4,I15&lt;=-1,I15&gt;=-5)),1,0)</formula>
    </cfRule>
    <cfRule type="expression" dxfId="160" priority="3138">
      <formula>IF((AND(H15&gt;=5,H15&lt;=9,I15&lt;=-1,I15&gt;=-5)),1,0)</formula>
    </cfRule>
    <cfRule type="expression" dxfId="159" priority="3139">
      <formula>IF((AND(H15&gt;=1,H15&lt;=4,I15&lt;=-6,I15&gt;=-9)),1,0)</formula>
    </cfRule>
    <cfRule type="expression" dxfId="158" priority="3140">
      <formula>IF((AND(H15&gt;=5,H15&lt;=9,I15&lt;=-6,I15&gt;=-9)),1,0)</formula>
    </cfRule>
  </conditionalFormatting>
  <conditionalFormatting sqref="H15">
    <cfRule type="expression" dxfId="157" priority="3141">
      <formula>IF((AND(H15&gt;=5,H15&lt;=9,I15&gt;=6,I15&lt;=9)),1,0)</formula>
    </cfRule>
    <cfRule type="expression" dxfId="156" priority="3142">
      <formula>IF((AND(H15&gt;=1,H15&lt;=4,I15&lt;=-1,I15&gt;=-5)),1,0)</formula>
    </cfRule>
    <cfRule type="expression" dxfId="155" priority="3143">
      <formula>IF((AND(H15&gt;=5,H15&lt;=9,I15&lt;=-1,I15&gt;=-5)),1,0)</formula>
    </cfRule>
    <cfRule type="expression" dxfId="154" priority="3144">
      <formula>IF((AND(H15&gt;=1,H15&lt;=4,I15&lt;=-6,I15&gt;=-9)),1,0)</formula>
    </cfRule>
    <cfRule type="expression" dxfId="153" priority="3145">
      <formula>IF((AND(H15&gt;=5,H15&lt;=9,I15&lt;=-6,I15&gt;=-9)),1,0)</formula>
    </cfRule>
    <cfRule type="expression" dxfId="152" priority="3146">
      <formula>IF((AND(H15&gt;=1,H15&lt;=4,I15&gt;=6,I15&lt;=9)),1,0)</formula>
    </cfRule>
    <cfRule type="expression" dxfId="151" priority="3147">
      <formula>IF((AND(H15&gt;=5,H15&lt;=9,I15&gt;=1,I15&lt;=5)),1,0)</formula>
    </cfRule>
    <cfRule type="expression" dxfId="150" priority="3148">
      <formula>IF((AND(H15&gt;=1,H15&lt;=4,I15&gt;=1,I15&lt;=5)),1,0)</formula>
    </cfRule>
  </conditionalFormatting>
  <conditionalFormatting sqref="V16:W160 K16:M160">
    <cfRule type="cellIs" dxfId="149" priority="17" operator="equal">
      <formula>"N"</formula>
    </cfRule>
    <cfRule type="cellIs" dxfId="148" priority="18" operator="equal">
      <formula>"Y"</formula>
    </cfRule>
  </conditionalFormatting>
  <conditionalFormatting sqref="I16:I160">
    <cfRule type="expression" dxfId="147" priority="1">
      <formula>IF((AND(H16&gt;=5,H16&lt;=9,I16&gt;=6,I16&lt;=9)),1,0)</formula>
    </cfRule>
    <cfRule type="expression" dxfId="146" priority="2">
      <formula>IF((AND(H16&gt;=1,H16&lt;=4,I16&gt;=6,I16&lt;=9)),1,0)</formula>
    </cfRule>
    <cfRule type="expression" dxfId="145" priority="3">
      <formula>IF((AND(H16&gt;=5,H16&lt;=9,I16&gt;=1,I16&lt;=5)),1,0)</formula>
    </cfRule>
    <cfRule type="expression" dxfId="144" priority="4">
      <formula>IF((AND(H16&gt;=1,H16&lt;=4,I16&gt;=1,I16&lt;=5)),1,0)</formula>
    </cfRule>
    <cfRule type="expression" dxfId="143" priority="5">
      <formula>IF((AND(H16&gt;=1,H16&lt;=4,I16&lt;=-1,I16&gt;=-5)),1,0)</formula>
    </cfRule>
    <cfRule type="expression" dxfId="142" priority="6">
      <formula>IF((AND(H16&gt;=5,H16&lt;=9,I16&lt;=-1,I16&gt;=-5)),1,0)</formula>
    </cfRule>
    <cfRule type="expression" dxfId="141" priority="7">
      <formula>IF((AND(H16&gt;=1,H16&lt;=4,I16&lt;=-6,I16&gt;=-9)),1,0)</formula>
    </cfRule>
    <cfRule type="expression" dxfId="140" priority="8">
      <formula>IF((AND(H16&gt;=5,H16&lt;=9,I16&lt;=-6,I16&gt;=-9)),1,0)</formula>
    </cfRule>
  </conditionalFormatting>
  <conditionalFormatting sqref="H16:H160">
    <cfRule type="expression" dxfId="139" priority="9">
      <formula>IF((AND(H16&gt;=5,H16&lt;=9,I16&gt;=6,I16&lt;=9)),1,0)</formula>
    </cfRule>
    <cfRule type="expression" dxfId="138" priority="10">
      <formula>IF((AND(H16&gt;=1,H16&lt;=4,I16&lt;=-1,I16&gt;=-5)),1,0)</formula>
    </cfRule>
    <cfRule type="expression" dxfId="137" priority="11">
      <formula>IF((AND(H16&gt;=5,H16&lt;=9,I16&lt;=-1,I16&gt;=-5)),1,0)</formula>
    </cfRule>
    <cfRule type="expression" dxfId="136" priority="12">
      <formula>IF((AND(H16&gt;=1,H16&lt;=4,I16&lt;=-6,I16&gt;=-9)),1,0)</formula>
    </cfRule>
    <cfRule type="expression" dxfId="135" priority="13">
      <formula>IF((AND(H16&gt;=5,H16&lt;=9,I16&lt;=-6,I16&gt;=-9)),1,0)</formula>
    </cfRule>
    <cfRule type="expression" dxfId="134" priority="14">
      <formula>IF((AND(H16&gt;=1,H16&lt;=4,I16&gt;=6,I16&lt;=9)),1,0)</formula>
    </cfRule>
    <cfRule type="expression" dxfId="133" priority="15">
      <formula>IF((AND(H16&gt;=5,H16&lt;=9,I16&gt;=1,I16&lt;=5)),1,0)</formula>
    </cfRule>
    <cfRule type="expression" dxfId="132" priority="16">
      <formula>IF((AND(H16&gt;=1,H16&lt;=4,I16&gt;=1,I16&lt;=5)),1,0)</formula>
    </cfRule>
  </conditionalFormatting>
  <dataValidations count="10">
    <dataValidation type="list" allowBlank="1" showInputMessage="1" showErrorMessage="1" sqref="H56489:I56528 H973993:I974032 H122025:I122064 H187561:I187600 H253097:I253136 H318633:I318672 H384169:I384208 H449705:I449744 H515241:I515280 H580777:I580816 H646313:I646352 H711849:I711888 H777385:I777424 H842921:I842960 H908457:I908496 H15:H160" xr:uid="{00000000-0002-0000-2700-000000000000}">
      <formula1>"1,2,3,4,5,6,7,8,9"</formula1>
    </dataValidation>
    <dataValidation type="list" allowBlank="1" showInputMessage="1" showErrorMessage="1" sqref="Z56489:Z56528 E56489:E56528 E122025:E122064 E187561:E187600 E253097:E253136 E318633:E318672 E384169:E384208 E449705:E449744 E515241:E515280 E580777:E580816 E646313:E646352 E711849:E711888 E777385:E777424 E842921:E842960 E908457:E908496 E973993:E974032 Z973993:Z974032 Z908457:Z908496 Z842921:Z842960 Z777385:Z777424 Z711849:Z711888 Z646313:Z646352 Z580777:Z580816 Z515241:Z515280 Z449705:Z449744 Z384169:Z384208 Z318633:Z318672 Z253097:Z253136 Z187561:Z187600 Z122025:Z122064" xr:uid="{00000000-0002-0000-2700-000001000000}">
      <formula1>RiskCategories</formula1>
    </dataValidation>
    <dataValidation type="list" allowBlank="1" showInputMessage="1" showErrorMessage="1" sqref="F973993:F974032 F908457:F908496 F56489:F56528 F122025:F122064 F187561:F187600 F253097:F253136 F318633:F318672 F384169:F384208 F449705:F449744 F515241:F515280 F580777:F580816 F646313:F646352 F711849:F711888 F777385:F777424 F842921:F842960 F15:F160" xr:uid="{00000000-0002-0000-2700-000002000000}">
      <formula1>"New, In Progress, Approved, Unplanned, Occurred, Retired"</formula1>
    </dataValidation>
    <dataValidation type="list" allowBlank="1" showInputMessage="1" showErrorMessage="1" sqref="J56489 J973993 J122025 J187561 J253097 J318633 J384169 J449705 J515241 J580777 J646313 J711849 J777385 J842921 J908457 J15:J160" xr:uid="{00000000-0002-0000-2700-000003000000}">
      <formula1>"Low,Medium,High"</formula1>
    </dataValidation>
    <dataValidation type="list" allowBlank="1" showInputMessage="1" showErrorMessage="1" sqref="P56489:P56528 P122025:P122064 P187561:P187600 P253097:P253136 P318633:P318672 P384169:P384208 P449705:P449744 P515241:P515280 P580777:P580816 P646313:P646352 P711849:P711888 P777385:P777424 P842921:P842960 P908457:P908496 P973993:P974032 N56489:N56528 N122025:N122064 N187561:N187600 N253097:N253136 N318633:N318672 N384169:N384208 N449705:N449744 N515241:N515280 N580777:N580816 N646313:N646352 N711849:N711888 N777385:N777424 N842921:N842960 N908457:N908496 N973993:N974032" xr:uid="{00000000-0002-0000-2700-000004000000}">
      <formula1>"Accept, Avoid, Transfer, Mitigate"</formula1>
    </dataValidation>
    <dataValidation type="list" allowBlank="1" showInputMessage="1" showErrorMessage="1" sqref="K973993:M974032 K908457:M908496 V56489:V56528 V122025:V122064 V187561:V187600 V253097:V253136 V318633:V318672 V384169:V384208 V449705:V449744 V515241:V515280 V580777:V580816 V646313:V646352 V711849:V711888 V777385:V777424 V842921:V842960 V908457:V908496 V973993:V974032 K56489:M56528 K122025:M122064 K187561:M187600 K253097:M253136 K318633:M318672 K384169:M384208 K449705:M449744 K515241:M515280 K580777:M580816 K646313:M646352 K711849:M711888 K777385:M777424 K842921:M842960 D11 V15:W160 K15:M160" xr:uid="{00000000-0002-0000-2700-000005000000}">
      <formula1>"Y,N"</formula1>
    </dataValidation>
    <dataValidation type="list" allowBlank="1" showInputMessage="1" showErrorMessage="1" sqref="N15:N160" xr:uid="{00000000-0002-0000-2700-000006000000}">
      <formula1>"Accept, Avoid, Transfer, Mitigate, Exploit, Share, Enhance"</formula1>
    </dataValidation>
    <dataValidation type="list" allowBlank="1" showInputMessage="1" showErrorMessage="1" sqref="I15:I160" xr:uid="{00000000-0002-0000-2700-000007000000}">
      <formula1>"1,2,3,4,5,6,7,8,9,-1,-2,-3,-4,-5,-6,-7,-8,-9"</formula1>
    </dataValidation>
    <dataValidation type="list" allowBlank="1" showInputMessage="1" sqref="E15:E160" xr:uid="{00000000-0002-0000-2700-000008000000}">
      <formula1>ImpactCategory</formula1>
    </dataValidation>
    <dataValidation type="date" operator="greaterThan" allowBlank="1" showInputMessage="1" showErrorMessage="1" error="Please add a valid date" sqref="D15:D160" xr:uid="{00000000-0002-0000-2700-000009000000}">
      <formula1>43466</formula1>
    </dataValidation>
  </dataValidations>
  <pageMargins left="0.75" right="0.75" top="1" bottom="1" header="0.5" footer="0.5"/>
  <pageSetup scale="57" fitToHeight="3" orientation="landscape" horizontalDpi="1200" verticalDpi="1200" r:id="rId1"/>
  <headerFooter alignWithMargins="0">
    <oddHeader>&amp;C&lt;Project Name&gt; &amp;A</oddHeader>
    <oddFooter>&amp;CPage &amp;P of &amp;N</oddFoot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3">
    <tabColor theme="7" tint="-0.249977111117893"/>
  </sheetPr>
  <dimension ref="B1:AD38"/>
  <sheetViews>
    <sheetView showGridLines="0" zoomScale="90" zoomScaleNormal="90" workbookViewId="0">
      <pane xSplit="1" ySplit="1" topLeftCell="B2" activePane="bottomRight" state="frozen"/>
      <selection pane="topRight" activeCell="B1" sqref="B1"/>
      <selection pane="bottomLeft" activeCell="A2" sqref="A2"/>
      <selection pane="bottomRight" activeCell="E18" sqref="E18"/>
    </sheetView>
  </sheetViews>
  <sheetFormatPr defaultRowHeight="15" x14ac:dyDescent="0.25"/>
  <cols>
    <col min="1" max="1" width="2.140625" style="59" customWidth="1"/>
    <col min="2" max="2" width="9.5703125" style="59" customWidth="1"/>
    <col min="3" max="3" width="14.28515625" style="59" customWidth="1"/>
    <col min="4" max="4" width="18.7109375" style="59" hidden="1" customWidth="1"/>
    <col min="5" max="5" width="38.7109375" style="59" customWidth="1"/>
    <col min="6" max="6" width="53.42578125" style="59" customWidth="1"/>
    <col min="7" max="7" width="12.28515625" style="59" hidden="1" customWidth="1"/>
    <col min="8" max="8" width="19.42578125" style="59" customWidth="1"/>
    <col min="9" max="9" width="15.140625" style="59" customWidth="1"/>
    <col min="10" max="10" width="13.28515625" style="59" customWidth="1"/>
    <col min="11" max="11" width="11.140625" style="59" customWidth="1"/>
    <col min="12" max="13" width="22.28515625" style="59" hidden="1" customWidth="1"/>
    <col min="14" max="17" width="22" style="59" hidden="1" customWidth="1"/>
    <col min="18" max="18" width="8.7109375" style="59" customWidth="1"/>
    <col min="19" max="30" width="10.7109375" style="59" customWidth="1"/>
    <col min="31" max="263" width="9.140625" style="59"/>
    <col min="264" max="264" width="17.5703125" style="59" customWidth="1"/>
    <col min="265" max="265" width="21.7109375" style="59" customWidth="1"/>
    <col min="266" max="266" width="12.42578125" style="59" customWidth="1"/>
    <col min="267" max="267" width="27.140625" style="59" customWidth="1"/>
    <col min="268" max="268" width="9.140625" style="59"/>
    <col min="269" max="269" width="17.7109375" style="59" customWidth="1"/>
    <col min="270" max="270" width="13.5703125" style="59" customWidth="1"/>
    <col min="271" max="271" width="19.5703125" style="59" customWidth="1"/>
    <col min="272" max="272" width="28.140625" style="59" customWidth="1"/>
    <col min="273" max="519" width="9.140625" style="59"/>
    <col min="520" max="520" width="17.5703125" style="59" customWidth="1"/>
    <col min="521" max="521" width="21.7109375" style="59" customWidth="1"/>
    <col min="522" max="522" width="12.42578125" style="59" customWidth="1"/>
    <col min="523" max="523" width="27.140625" style="59" customWidth="1"/>
    <col min="524" max="524" width="9.140625" style="59"/>
    <col min="525" max="525" width="17.7109375" style="59" customWidth="1"/>
    <col min="526" max="526" width="13.5703125" style="59" customWidth="1"/>
    <col min="527" max="527" width="19.5703125" style="59" customWidth="1"/>
    <col min="528" max="528" width="28.140625" style="59" customWidth="1"/>
    <col min="529" max="775" width="9.140625" style="59"/>
    <col min="776" max="776" width="17.5703125" style="59" customWidth="1"/>
    <col min="777" max="777" width="21.7109375" style="59" customWidth="1"/>
    <col min="778" max="778" width="12.42578125" style="59" customWidth="1"/>
    <col min="779" max="779" width="27.140625" style="59" customWidth="1"/>
    <col min="780" max="780" width="9.140625" style="59"/>
    <col min="781" max="781" width="17.7109375" style="59" customWidth="1"/>
    <col min="782" max="782" width="13.5703125" style="59" customWidth="1"/>
    <col min="783" max="783" width="19.5703125" style="59" customWidth="1"/>
    <col min="784" max="784" width="28.140625" style="59" customWidth="1"/>
    <col min="785" max="1031" width="9.140625" style="59"/>
    <col min="1032" max="1032" width="17.5703125" style="59" customWidth="1"/>
    <col min="1033" max="1033" width="21.7109375" style="59" customWidth="1"/>
    <col min="1034" max="1034" width="12.42578125" style="59" customWidth="1"/>
    <col min="1035" max="1035" width="27.140625" style="59" customWidth="1"/>
    <col min="1036" max="1036" width="9.140625" style="59"/>
    <col min="1037" max="1037" width="17.7109375" style="59" customWidth="1"/>
    <col min="1038" max="1038" width="13.5703125" style="59" customWidth="1"/>
    <col min="1039" max="1039" width="19.5703125" style="59" customWidth="1"/>
    <col min="1040" max="1040" width="28.140625" style="59" customWidth="1"/>
    <col min="1041" max="1287" width="9.140625" style="59"/>
    <col min="1288" max="1288" width="17.5703125" style="59" customWidth="1"/>
    <col min="1289" max="1289" width="21.7109375" style="59" customWidth="1"/>
    <col min="1290" max="1290" width="12.42578125" style="59" customWidth="1"/>
    <col min="1291" max="1291" width="27.140625" style="59" customWidth="1"/>
    <col min="1292" max="1292" width="9.140625" style="59"/>
    <col min="1293" max="1293" width="17.7109375" style="59" customWidth="1"/>
    <col min="1294" max="1294" width="13.5703125" style="59" customWidth="1"/>
    <col min="1295" max="1295" width="19.5703125" style="59" customWidth="1"/>
    <col min="1296" max="1296" width="28.140625" style="59" customWidth="1"/>
    <col min="1297" max="1543" width="9.140625" style="59"/>
    <col min="1544" max="1544" width="17.5703125" style="59" customWidth="1"/>
    <col min="1545" max="1545" width="21.7109375" style="59" customWidth="1"/>
    <col min="1546" max="1546" width="12.42578125" style="59" customWidth="1"/>
    <col min="1547" max="1547" width="27.140625" style="59" customWidth="1"/>
    <col min="1548" max="1548" width="9.140625" style="59"/>
    <col min="1549" max="1549" width="17.7109375" style="59" customWidth="1"/>
    <col min="1550" max="1550" width="13.5703125" style="59" customWidth="1"/>
    <col min="1551" max="1551" width="19.5703125" style="59" customWidth="1"/>
    <col min="1552" max="1552" width="28.140625" style="59" customWidth="1"/>
    <col min="1553" max="1799" width="9.140625" style="59"/>
    <col min="1800" max="1800" width="17.5703125" style="59" customWidth="1"/>
    <col min="1801" max="1801" width="21.7109375" style="59" customWidth="1"/>
    <col min="1802" max="1802" width="12.42578125" style="59" customWidth="1"/>
    <col min="1803" max="1803" width="27.140625" style="59" customWidth="1"/>
    <col min="1804" max="1804" width="9.140625" style="59"/>
    <col min="1805" max="1805" width="17.7109375" style="59" customWidth="1"/>
    <col min="1806" max="1806" width="13.5703125" style="59" customWidth="1"/>
    <col min="1807" max="1807" width="19.5703125" style="59" customWidth="1"/>
    <col min="1808" max="1808" width="28.140625" style="59" customWidth="1"/>
    <col min="1809" max="2055" width="9.140625" style="59"/>
    <col min="2056" max="2056" width="17.5703125" style="59" customWidth="1"/>
    <col min="2057" max="2057" width="21.7109375" style="59" customWidth="1"/>
    <col min="2058" max="2058" width="12.42578125" style="59" customWidth="1"/>
    <col min="2059" max="2059" width="27.140625" style="59" customWidth="1"/>
    <col min="2060" max="2060" width="9.140625" style="59"/>
    <col min="2061" max="2061" width="17.7109375" style="59" customWidth="1"/>
    <col min="2062" max="2062" width="13.5703125" style="59" customWidth="1"/>
    <col min="2063" max="2063" width="19.5703125" style="59" customWidth="1"/>
    <col min="2064" max="2064" width="28.140625" style="59" customWidth="1"/>
    <col min="2065" max="2311" width="9.140625" style="59"/>
    <col min="2312" max="2312" width="17.5703125" style="59" customWidth="1"/>
    <col min="2313" max="2313" width="21.7109375" style="59" customWidth="1"/>
    <col min="2314" max="2314" width="12.42578125" style="59" customWidth="1"/>
    <col min="2315" max="2315" width="27.140625" style="59" customWidth="1"/>
    <col min="2316" max="2316" width="9.140625" style="59"/>
    <col min="2317" max="2317" width="17.7109375" style="59" customWidth="1"/>
    <col min="2318" max="2318" width="13.5703125" style="59" customWidth="1"/>
    <col min="2319" max="2319" width="19.5703125" style="59" customWidth="1"/>
    <col min="2320" max="2320" width="28.140625" style="59" customWidth="1"/>
    <col min="2321" max="2567" width="9.140625" style="59"/>
    <col min="2568" max="2568" width="17.5703125" style="59" customWidth="1"/>
    <col min="2569" max="2569" width="21.7109375" style="59" customWidth="1"/>
    <col min="2570" max="2570" width="12.42578125" style="59" customWidth="1"/>
    <col min="2571" max="2571" width="27.140625" style="59" customWidth="1"/>
    <col min="2572" max="2572" width="9.140625" style="59"/>
    <col min="2573" max="2573" width="17.7109375" style="59" customWidth="1"/>
    <col min="2574" max="2574" width="13.5703125" style="59" customWidth="1"/>
    <col min="2575" max="2575" width="19.5703125" style="59" customWidth="1"/>
    <col min="2576" max="2576" width="28.140625" style="59" customWidth="1"/>
    <col min="2577" max="2823" width="9.140625" style="59"/>
    <col min="2824" max="2824" width="17.5703125" style="59" customWidth="1"/>
    <col min="2825" max="2825" width="21.7109375" style="59" customWidth="1"/>
    <col min="2826" max="2826" width="12.42578125" style="59" customWidth="1"/>
    <col min="2827" max="2827" width="27.140625" style="59" customWidth="1"/>
    <col min="2828" max="2828" width="9.140625" style="59"/>
    <col min="2829" max="2829" width="17.7109375" style="59" customWidth="1"/>
    <col min="2830" max="2830" width="13.5703125" style="59" customWidth="1"/>
    <col min="2831" max="2831" width="19.5703125" style="59" customWidth="1"/>
    <col min="2832" max="2832" width="28.140625" style="59" customWidth="1"/>
    <col min="2833" max="3079" width="9.140625" style="59"/>
    <col min="3080" max="3080" width="17.5703125" style="59" customWidth="1"/>
    <col min="3081" max="3081" width="21.7109375" style="59" customWidth="1"/>
    <col min="3082" max="3082" width="12.42578125" style="59" customWidth="1"/>
    <col min="3083" max="3083" width="27.140625" style="59" customWidth="1"/>
    <col min="3084" max="3084" width="9.140625" style="59"/>
    <col min="3085" max="3085" width="17.7109375" style="59" customWidth="1"/>
    <col min="3086" max="3086" width="13.5703125" style="59" customWidth="1"/>
    <col min="3087" max="3087" width="19.5703125" style="59" customWidth="1"/>
    <col min="3088" max="3088" width="28.140625" style="59" customWidth="1"/>
    <col min="3089" max="3335" width="9.140625" style="59"/>
    <col min="3336" max="3336" width="17.5703125" style="59" customWidth="1"/>
    <col min="3337" max="3337" width="21.7109375" style="59" customWidth="1"/>
    <col min="3338" max="3338" width="12.42578125" style="59" customWidth="1"/>
    <col min="3339" max="3339" width="27.140625" style="59" customWidth="1"/>
    <col min="3340" max="3340" width="9.140625" style="59"/>
    <col min="3341" max="3341" width="17.7109375" style="59" customWidth="1"/>
    <col min="3342" max="3342" width="13.5703125" style="59" customWidth="1"/>
    <col min="3343" max="3343" width="19.5703125" style="59" customWidth="1"/>
    <col min="3344" max="3344" width="28.140625" style="59" customWidth="1"/>
    <col min="3345" max="3591" width="9.140625" style="59"/>
    <col min="3592" max="3592" width="17.5703125" style="59" customWidth="1"/>
    <col min="3593" max="3593" width="21.7109375" style="59" customWidth="1"/>
    <col min="3594" max="3594" width="12.42578125" style="59" customWidth="1"/>
    <col min="3595" max="3595" width="27.140625" style="59" customWidth="1"/>
    <col min="3596" max="3596" width="9.140625" style="59"/>
    <col min="3597" max="3597" width="17.7109375" style="59" customWidth="1"/>
    <col min="3598" max="3598" width="13.5703125" style="59" customWidth="1"/>
    <col min="3599" max="3599" width="19.5703125" style="59" customWidth="1"/>
    <col min="3600" max="3600" width="28.140625" style="59" customWidth="1"/>
    <col min="3601" max="3847" width="9.140625" style="59"/>
    <col min="3848" max="3848" width="17.5703125" style="59" customWidth="1"/>
    <col min="3849" max="3849" width="21.7109375" style="59" customWidth="1"/>
    <col min="3850" max="3850" width="12.42578125" style="59" customWidth="1"/>
    <col min="3851" max="3851" width="27.140625" style="59" customWidth="1"/>
    <col min="3852" max="3852" width="9.140625" style="59"/>
    <col min="3853" max="3853" width="17.7109375" style="59" customWidth="1"/>
    <col min="3854" max="3854" width="13.5703125" style="59" customWidth="1"/>
    <col min="3855" max="3855" width="19.5703125" style="59" customWidth="1"/>
    <col min="3856" max="3856" width="28.140625" style="59" customWidth="1"/>
    <col min="3857" max="4103" width="9.140625" style="59"/>
    <col min="4104" max="4104" width="17.5703125" style="59" customWidth="1"/>
    <col min="4105" max="4105" width="21.7109375" style="59" customWidth="1"/>
    <col min="4106" max="4106" width="12.42578125" style="59" customWidth="1"/>
    <col min="4107" max="4107" width="27.140625" style="59" customWidth="1"/>
    <col min="4108" max="4108" width="9.140625" style="59"/>
    <col min="4109" max="4109" width="17.7109375" style="59" customWidth="1"/>
    <col min="4110" max="4110" width="13.5703125" style="59" customWidth="1"/>
    <col min="4111" max="4111" width="19.5703125" style="59" customWidth="1"/>
    <col min="4112" max="4112" width="28.140625" style="59" customWidth="1"/>
    <col min="4113" max="4359" width="9.140625" style="59"/>
    <col min="4360" max="4360" width="17.5703125" style="59" customWidth="1"/>
    <col min="4361" max="4361" width="21.7109375" style="59" customWidth="1"/>
    <col min="4362" max="4362" width="12.42578125" style="59" customWidth="1"/>
    <col min="4363" max="4363" width="27.140625" style="59" customWidth="1"/>
    <col min="4364" max="4364" width="9.140625" style="59"/>
    <col min="4365" max="4365" width="17.7109375" style="59" customWidth="1"/>
    <col min="4366" max="4366" width="13.5703125" style="59" customWidth="1"/>
    <col min="4367" max="4367" width="19.5703125" style="59" customWidth="1"/>
    <col min="4368" max="4368" width="28.140625" style="59" customWidth="1"/>
    <col min="4369" max="4615" width="9.140625" style="59"/>
    <col min="4616" max="4616" width="17.5703125" style="59" customWidth="1"/>
    <col min="4617" max="4617" width="21.7109375" style="59" customWidth="1"/>
    <col min="4618" max="4618" width="12.42578125" style="59" customWidth="1"/>
    <col min="4619" max="4619" width="27.140625" style="59" customWidth="1"/>
    <col min="4620" max="4620" width="9.140625" style="59"/>
    <col min="4621" max="4621" width="17.7109375" style="59" customWidth="1"/>
    <col min="4622" max="4622" width="13.5703125" style="59" customWidth="1"/>
    <col min="4623" max="4623" width="19.5703125" style="59" customWidth="1"/>
    <col min="4624" max="4624" width="28.140625" style="59" customWidth="1"/>
    <col min="4625" max="4871" width="9.140625" style="59"/>
    <col min="4872" max="4872" width="17.5703125" style="59" customWidth="1"/>
    <col min="4873" max="4873" width="21.7109375" style="59" customWidth="1"/>
    <col min="4874" max="4874" width="12.42578125" style="59" customWidth="1"/>
    <col min="4875" max="4875" width="27.140625" style="59" customWidth="1"/>
    <col min="4876" max="4876" width="9.140625" style="59"/>
    <col min="4877" max="4877" width="17.7109375" style="59" customWidth="1"/>
    <col min="4878" max="4878" width="13.5703125" style="59" customWidth="1"/>
    <col min="4879" max="4879" width="19.5703125" style="59" customWidth="1"/>
    <col min="4880" max="4880" width="28.140625" style="59" customWidth="1"/>
    <col min="4881" max="5127" width="9.140625" style="59"/>
    <col min="5128" max="5128" width="17.5703125" style="59" customWidth="1"/>
    <col min="5129" max="5129" width="21.7109375" style="59" customWidth="1"/>
    <col min="5130" max="5130" width="12.42578125" style="59" customWidth="1"/>
    <col min="5131" max="5131" width="27.140625" style="59" customWidth="1"/>
    <col min="5132" max="5132" width="9.140625" style="59"/>
    <col min="5133" max="5133" width="17.7109375" style="59" customWidth="1"/>
    <col min="5134" max="5134" width="13.5703125" style="59" customWidth="1"/>
    <col min="5135" max="5135" width="19.5703125" style="59" customWidth="1"/>
    <col min="5136" max="5136" width="28.140625" style="59" customWidth="1"/>
    <col min="5137" max="5383" width="9.140625" style="59"/>
    <col min="5384" max="5384" width="17.5703125" style="59" customWidth="1"/>
    <col min="5385" max="5385" width="21.7109375" style="59" customWidth="1"/>
    <col min="5386" max="5386" width="12.42578125" style="59" customWidth="1"/>
    <col min="5387" max="5387" width="27.140625" style="59" customWidth="1"/>
    <col min="5388" max="5388" width="9.140625" style="59"/>
    <col min="5389" max="5389" width="17.7109375" style="59" customWidth="1"/>
    <col min="5390" max="5390" width="13.5703125" style="59" customWidth="1"/>
    <col min="5391" max="5391" width="19.5703125" style="59" customWidth="1"/>
    <col min="5392" max="5392" width="28.140625" style="59" customWidth="1"/>
    <col min="5393" max="5639" width="9.140625" style="59"/>
    <col min="5640" max="5640" width="17.5703125" style="59" customWidth="1"/>
    <col min="5641" max="5641" width="21.7109375" style="59" customWidth="1"/>
    <col min="5642" max="5642" width="12.42578125" style="59" customWidth="1"/>
    <col min="5643" max="5643" width="27.140625" style="59" customWidth="1"/>
    <col min="5644" max="5644" width="9.140625" style="59"/>
    <col min="5645" max="5645" width="17.7109375" style="59" customWidth="1"/>
    <col min="5646" max="5646" width="13.5703125" style="59" customWidth="1"/>
    <col min="5647" max="5647" width="19.5703125" style="59" customWidth="1"/>
    <col min="5648" max="5648" width="28.140625" style="59" customWidth="1"/>
    <col min="5649" max="5895" width="9.140625" style="59"/>
    <col min="5896" max="5896" width="17.5703125" style="59" customWidth="1"/>
    <col min="5897" max="5897" width="21.7109375" style="59" customWidth="1"/>
    <col min="5898" max="5898" width="12.42578125" style="59" customWidth="1"/>
    <col min="5899" max="5899" width="27.140625" style="59" customWidth="1"/>
    <col min="5900" max="5900" width="9.140625" style="59"/>
    <col min="5901" max="5901" width="17.7109375" style="59" customWidth="1"/>
    <col min="5902" max="5902" width="13.5703125" style="59" customWidth="1"/>
    <col min="5903" max="5903" width="19.5703125" style="59" customWidth="1"/>
    <col min="5904" max="5904" width="28.140625" style="59" customWidth="1"/>
    <col min="5905" max="6151" width="9.140625" style="59"/>
    <col min="6152" max="6152" width="17.5703125" style="59" customWidth="1"/>
    <col min="6153" max="6153" width="21.7109375" style="59" customWidth="1"/>
    <col min="6154" max="6154" width="12.42578125" style="59" customWidth="1"/>
    <col min="6155" max="6155" width="27.140625" style="59" customWidth="1"/>
    <col min="6156" max="6156" width="9.140625" style="59"/>
    <col min="6157" max="6157" width="17.7109375" style="59" customWidth="1"/>
    <col min="6158" max="6158" width="13.5703125" style="59" customWidth="1"/>
    <col min="6159" max="6159" width="19.5703125" style="59" customWidth="1"/>
    <col min="6160" max="6160" width="28.140625" style="59" customWidth="1"/>
    <col min="6161" max="6407" width="9.140625" style="59"/>
    <col min="6408" max="6408" width="17.5703125" style="59" customWidth="1"/>
    <col min="6409" max="6409" width="21.7109375" style="59" customWidth="1"/>
    <col min="6410" max="6410" width="12.42578125" style="59" customWidth="1"/>
    <col min="6411" max="6411" width="27.140625" style="59" customWidth="1"/>
    <col min="6412" max="6412" width="9.140625" style="59"/>
    <col min="6413" max="6413" width="17.7109375" style="59" customWidth="1"/>
    <col min="6414" max="6414" width="13.5703125" style="59" customWidth="1"/>
    <col min="6415" max="6415" width="19.5703125" style="59" customWidth="1"/>
    <col min="6416" max="6416" width="28.140625" style="59" customWidth="1"/>
    <col min="6417" max="6663" width="9.140625" style="59"/>
    <col min="6664" max="6664" width="17.5703125" style="59" customWidth="1"/>
    <col min="6665" max="6665" width="21.7109375" style="59" customWidth="1"/>
    <col min="6666" max="6666" width="12.42578125" style="59" customWidth="1"/>
    <col min="6667" max="6667" width="27.140625" style="59" customWidth="1"/>
    <col min="6668" max="6668" width="9.140625" style="59"/>
    <col min="6669" max="6669" width="17.7109375" style="59" customWidth="1"/>
    <col min="6670" max="6670" width="13.5703125" style="59" customWidth="1"/>
    <col min="6671" max="6671" width="19.5703125" style="59" customWidth="1"/>
    <col min="6672" max="6672" width="28.140625" style="59" customWidth="1"/>
    <col min="6673" max="6919" width="9.140625" style="59"/>
    <col min="6920" max="6920" width="17.5703125" style="59" customWidth="1"/>
    <col min="6921" max="6921" width="21.7109375" style="59" customWidth="1"/>
    <col min="6922" max="6922" width="12.42578125" style="59" customWidth="1"/>
    <col min="6923" max="6923" width="27.140625" style="59" customWidth="1"/>
    <col min="6924" max="6924" width="9.140625" style="59"/>
    <col min="6925" max="6925" width="17.7109375" style="59" customWidth="1"/>
    <col min="6926" max="6926" width="13.5703125" style="59" customWidth="1"/>
    <col min="6927" max="6927" width="19.5703125" style="59" customWidth="1"/>
    <col min="6928" max="6928" width="28.140625" style="59" customWidth="1"/>
    <col min="6929" max="7175" width="9.140625" style="59"/>
    <col min="7176" max="7176" width="17.5703125" style="59" customWidth="1"/>
    <col min="7177" max="7177" width="21.7109375" style="59" customWidth="1"/>
    <col min="7178" max="7178" width="12.42578125" style="59" customWidth="1"/>
    <col min="7179" max="7179" width="27.140625" style="59" customWidth="1"/>
    <col min="7180" max="7180" width="9.140625" style="59"/>
    <col min="7181" max="7181" width="17.7109375" style="59" customWidth="1"/>
    <col min="7182" max="7182" width="13.5703125" style="59" customWidth="1"/>
    <col min="7183" max="7183" width="19.5703125" style="59" customWidth="1"/>
    <col min="7184" max="7184" width="28.140625" style="59" customWidth="1"/>
    <col min="7185" max="7431" width="9.140625" style="59"/>
    <col min="7432" max="7432" width="17.5703125" style="59" customWidth="1"/>
    <col min="7433" max="7433" width="21.7109375" style="59" customWidth="1"/>
    <col min="7434" max="7434" width="12.42578125" style="59" customWidth="1"/>
    <col min="7435" max="7435" width="27.140625" style="59" customWidth="1"/>
    <col min="7436" max="7436" width="9.140625" style="59"/>
    <col min="7437" max="7437" width="17.7109375" style="59" customWidth="1"/>
    <col min="7438" max="7438" width="13.5703125" style="59" customWidth="1"/>
    <col min="7439" max="7439" width="19.5703125" style="59" customWidth="1"/>
    <col min="7440" max="7440" width="28.140625" style="59" customWidth="1"/>
    <col min="7441" max="7687" width="9.140625" style="59"/>
    <col min="7688" max="7688" width="17.5703125" style="59" customWidth="1"/>
    <col min="7689" max="7689" width="21.7109375" style="59" customWidth="1"/>
    <col min="7690" max="7690" width="12.42578125" style="59" customWidth="1"/>
    <col min="7691" max="7691" width="27.140625" style="59" customWidth="1"/>
    <col min="7692" max="7692" width="9.140625" style="59"/>
    <col min="7693" max="7693" width="17.7109375" style="59" customWidth="1"/>
    <col min="7694" max="7694" width="13.5703125" style="59" customWidth="1"/>
    <col min="7695" max="7695" width="19.5703125" style="59" customWidth="1"/>
    <col min="7696" max="7696" width="28.140625" style="59" customWidth="1"/>
    <col min="7697" max="7943" width="9.140625" style="59"/>
    <col min="7944" max="7944" width="17.5703125" style="59" customWidth="1"/>
    <col min="7945" max="7945" width="21.7109375" style="59" customWidth="1"/>
    <col min="7946" max="7946" width="12.42578125" style="59" customWidth="1"/>
    <col min="7947" max="7947" width="27.140625" style="59" customWidth="1"/>
    <col min="7948" max="7948" width="9.140625" style="59"/>
    <col min="7949" max="7949" width="17.7109375" style="59" customWidth="1"/>
    <col min="7950" max="7950" width="13.5703125" style="59" customWidth="1"/>
    <col min="7951" max="7951" width="19.5703125" style="59" customWidth="1"/>
    <col min="7952" max="7952" width="28.140625" style="59" customWidth="1"/>
    <col min="7953" max="8199" width="9.140625" style="59"/>
    <col min="8200" max="8200" width="17.5703125" style="59" customWidth="1"/>
    <col min="8201" max="8201" width="21.7109375" style="59" customWidth="1"/>
    <col min="8202" max="8202" width="12.42578125" style="59" customWidth="1"/>
    <col min="8203" max="8203" width="27.140625" style="59" customWidth="1"/>
    <col min="8204" max="8204" width="9.140625" style="59"/>
    <col min="8205" max="8205" width="17.7109375" style="59" customWidth="1"/>
    <col min="8206" max="8206" width="13.5703125" style="59" customWidth="1"/>
    <col min="8207" max="8207" width="19.5703125" style="59" customWidth="1"/>
    <col min="8208" max="8208" width="28.140625" style="59" customWidth="1"/>
    <col min="8209" max="8455" width="9.140625" style="59"/>
    <col min="8456" max="8456" width="17.5703125" style="59" customWidth="1"/>
    <col min="8457" max="8457" width="21.7109375" style="59" customWidth="1"/>
    <col min="8458" max="8458" width="12.42578125" style="59" customWidth="1"/>
    <col min="8459" max="8459" width="27.140625" style="59" customWidth="1"/>
    <col min="8460" max="8460" width="9.140625" style="59"/>
    <col min="8461" max="8461" width="17.7109375" style="59" customWidth="1"/>
    <col min="8462" max="8462" width="13.5703125" style="59" customWidth="1"/>
    <col min="8463" max="8463" width="19.5703125" style="59" customWidth="1"/>
    <col min="8464" max="8464" width="28.140625" style="59" customWidth="1"/>
    <col min="8465" max="8711" width="9.140625" style="59"/>
    <col min="8712" max="8712" width="17.5703125" style="59" customWidth="1"/>
    <col min="8713" max="8713" width="21.7109375" style="59" customWidth="1"/>
    <col min="8714" max="8714" width="12.42578125" style="59" customWidth="1"/>
    <col min="8715" max="8715" width="27.140625" style="59" customWidth="1"/>
    <col min="8716" max="8716" width="9.140625" style="59"/>
    <col min="8717" max="8717" width="17.7109375" style="59" customWidth="1"/>
    <col min="8718" max="8718" width="13.5703125" style="59" customWidth="1"/>
    <col min="8719" max="8719" width="19.5703125" style="59" customWidth="1"/>
    <col min="8720" max="8720" width="28.140625" style="59" customWidth="1"/>
    <col min="8721" max="8967" width="9.140625" style="59"/>
    <col min="8968" max="8968" width="17.5703125" style="59" customWidth="1"/>
    <col min="8969" max="8969" width="21.7109375" style="59" customWidth="1"/>
    <col min="8970" max="8970" width="12.42578125" style="59" customWidth="1"/>
    <col min="8971" max="8971" width="27.140625" style="59" customWidth="1"/>
    <col min="8972" max="8972" width="9.140625" style="59"/>
    <col min="8973" max="8973" width="17.7109375" style="59" customWidth="1"/>
    <col min="8974" max="8974" width="13.5703125" style="59" customWidth="1"/>
    <col min="8975" max="8975" width="19.5703125" style="59" customWidth="1"/>
    <col min="8976" max="8976" width="28.140625" style="59" customWidth="1"/>
    <col min="8977" max="9223" width="9.140625" style="59"/>
    <col min="9224" max="9224" width="17.5703125" style="59" customWidth="1"/>
    <col min="9225" max="9225" width="21.7109375" style="59" customWidth="1"/>
    <col min="9226" max="9226" width="12.42578125" style="59" customWidth="1"/>
    <col min="9227" max="9227" width="27.140625" style="59" customWidth="1"/>
    <col min="9228" max="9228" width="9.140625" style="59"/>
    <col min="9229" max="9229" width="17.7109375" style="59" customWidth="1"/>
    <col min="9230" max="9230" width="13.5703125" style="59" customWidth="1"/>
    <col min="9231" max="9231" width="19.5703125" style="59" customWidth="1"/>
    <col min="9232" max="9232" width="28.140625" style="59" customWidth="1"/>
    <col min="9233" max="9479" width="9.140625" style="59"/>
    <col min="9480" max="9480" width="17.5703125" style="59" customWidth="1"/>
    <col min="9481" max="9481" width="21.7109375" style="59" customWidth="1"/>
    <col min="9482" max="9482" width="12.42578125" style="59" customWidth="1"/>
    <col min="9483" max="9483" width="27.140625" style="59" customWidth="1"/>
    <col min="9484" max="9484" width="9.140625" style="59"/>
    <col min="9485" max="9485" width="17.7109375" style="59" customWidth="1"/>
    <col min="9486" max="9486" width="13.5703125" style="59" customWidth="1"/>
    <col min="9487" max="9487" width="19.5703125" style="59" customWidth="1"/>
    <col min="9488" max="9488" width="28.140625" style="59" customWidth="1"/>
    <col min="9489" max="9735" width="9.140625" style="59"/>
    <col min="9736" max="9736" width="17.5703125" style="59" customWidth="1"/>
    <col min="9737" max="9737" width="21.7109375" style="59" customWidth="1"/>
    <col min="9738" max="9738" width="12.42578125" style="59" customWidth="1"/>
    <col min="9739" max="9739" width="27.140625" style="59" customWidth="1"/>
    <col min="9740" max="9740" width="9.140625" style="59"/>
    <col min="9741" max="9741" width="17.7109375" style="59" customWidth="1"/>
    <col min="9742" max="9742" width="13.5703125" style="59" customWidth="1"/>
    <col min="9743" max="9743" width="19.5703125" style="59" customWidth="1"/>
    <col min="9744" max="9744" width="28.140625" style="59" customWidth="1"/>
    <col min="9745" max="9991" width="9.140625" style="59"/>
    <col min="9992" max="9992" width="17.5703125" style="59" customWidth="1"/>
    <col min="9993" max="9993" width="21.7109375" style="59" customWidth="1"/>
    <col min="9994" max="9994" width="12.42578125" style="59" customWidth="1"/>
    <col min="9995" max="9995" width="27.140625" style="59" customWidth="1"/>
    <col min="9996" max="9996" width="9.140625" style="59"/>
    <col min="9997" max="9997" width="17.7109375" style="59" customWidth="1"/>
    <col min="9998" max="9998" width="13.5703125" style="59" customWidth="1"/>
    <col min="9999" max="9999" width="19.5703125" style="59" customWidth="1"/>
    <col min="10000" max="10000" width="28.140625" style="59" customWidth="1"/>
    <col min="10001" max="10247" width="9.140625" style="59"/>
    <col min="10248" max="10248" width="17.5703125" style="59" customWidth="1"/>
    <col min="10249" max="10249" width="21.7109375" style="59" customWidth="1"/>
    <col min="10250" max="10250" width="12.42578125" style="59" customWidth="1"/>
    <col min="10251" max="10251" width="27.140625" style="59" customWidth="1"/>
    <col min="10252" max="10252" width="9.140625" style="59"/>
    <col min="10253" max="10253" width="17.7109375" style="59" customWidth="1"/>
    <col min="10254" max="10254" width="13.5703125" style="59" customWidth="1"/>
    <col min="10255" max="10255" width="19.5703125" style="59" customWidth="1"/>
    <col min="10256" max="10256" width="28.140625" style="59" customWidth="1"/>
    <col min="10257" max="10503" width="9.140625" style="59"/>
    <col min="10504" max="10504" width="17.5703125" style="59" customWidth="1"/>
    <col min="10505" max="10505" width="21.7109375" style="59" customWidth="1"/>
    <col min="10506" max="10506" width="12.42578125" style="59" customWidth="1"/>
    <col min="10507" max="10507" width="27.140625" style="59" customWidth="1"/>
    <col min="10508" max="10508" width="9.140625" style="59"/>
    <col min="10509" max="10509" width="17.7109375" style="59" customWidth="1"/>
    <col min="10510" max="10510" width="13.5703125" style="59" customWidth="1"/>
    <col min="10511" max="10511" width="19.5703125" style="59" customWidth="1"/>
    <col min="10512" max="10512" width="28.140625" style="59" customWidth="1"/>
    <col min="10513" max="10759" width="9.140625" style="59"/>
    <col min="10760" max="10760" width="17.5703125" style="59" customWidth="1"/>
    <col min="10761" max="10761" width="21.7109375" style="59" customWidth="1"/>
    <col min="10762" max="10762" width="12.42578125" style="59" customWidth="1"/>
    <col min="10763" max="10763" width="27.140625" style="59" customWidth="1"/>
    <col min="10764" max="10764" width="9.140625" style="59"/>
    <col min="10765" max="10765" width="17.7109375" style="59" customWidth="1"/>
    <col min="10766" max="10766" width="13.5703125" style="59" customWidth="1"/>
    <col min="10767" max="10767" width="19.5703125" style="59" customWidth="1"/>
    <col min="10768" max="10768" width="28.140625" style="59" customWidth="1"/>
    <col min="10769" max="11015" width="9.140625" style="59"/>
    <col min="11016" max="11016" width="17.5703125" style="59" customWidth="1"/>
    <col min="11017" max="11017" width="21.7109375" style="59" customWidth="1"/>
    <col min="11018" max="11018" width="12.42578125" style="59" customWidth="1"/>
    <col min="11019" max="11019" width="27.140625" style="59" customWidth="1"/>
    <col min="11020" max="11020" width="9.140625" style="59"/>
    <col min="11021" max="11021" width="17.7109375" style="59" customWidth="1"/>
    <col min="11022" max="11022" width="13.5703125" style="59" customWidth="1"/>
    <col min="11023" max="11023" width="19.5703125" style="59" customWidth="1"/>
    <col min="11024" max="11024" width="28.140625" style="59" customWidth="1"/>
    <col min="11025" max="11271" width="9.140625" style="59"/>
    <col min="11272" max="11272" width="17.5703125" style="59" customWidth="1"/>
    <col min="11273" max="11273" width="21.7109375" style="59" customWidth="1"/>
    <col min="11274" max="11274" width="12.42578125" style="59" customWidth="1"/>
    <col min="11275" max="11275" width="27.140625" style="59" customWidth="1"/>
    <col min="11276" max="11276" width="9.140625" style="59"/>
    <col min="11277" max="11277" width="17.7109375" style="59" customWidth="1"/>
    <col min="11278" max="11278" width="13.5703125" style="59" customWidth="1"/>
    <col min="11279" max="11279" width="19.5703125" style="59" customWidth="1"/>
    <col min="11280" max="11280" width="28.140625" style="59" customWidth="1"/>
    <col min="11281" max="11527" width="9.140625" style="59"/>
    <col min="11528" max="11528" width="17.5703125" style="59" customWidth="1"/>
    <col min="11529" max="11529" width="21.7109375" style="59" customWidth="1"/>
    <col min="11530" max="11530" width="12.42578125" style="59" customWidth="1"/>
    <col min="11531" max="11531" width="27.140625" style="59" customWidth="1"/>
    <col min="11532" max="11532" width="9.140625" style="59"/>
    <col min="11533" max="11533" width="17.7109375" style="59" customWidth="1"/>
    <col min="11534" max="11534" width="13.5703125" style="59" customWidth="1"/>
    <col min="11535" max="11535" width="19.5703125" style="59" customWidth="1"/>
    <col min="11536" max="11536" width="28.140625" style="59" customWidth="1"/>
    <col min="11537" max="11783" width="9.140625" style="59"/>
    <col min="11784" max="11784" width="17.5703125" style="59" customWidth="1"/>
    <col min="11785" max="11785" width="21.7109375" style="59" customWidth="1"/>
    <col min="11786" max="11786" width="12.42578125" style="59" customWidth="1"/>
    <col min="11787" max="11787" width="27.140625" style="59" customWidth="1"/>
    <col min="11788" max="11788" width="9.140625" style="59"/>
    <col min="11789" max="11789" width="17.7109375" style="59" customWidth="1"/>
    <col min="11790" max="11790" width="13.5703125" style="59" customWidth="1"/>
    <col min="11791" max="11791" width="19.5703125" style="59" customWidth="1"/>
    <col min="11792" max="11792" width="28.140625" style="59" customWidth="1"/>
    <col min="11793" max="12039" width="9.140625" style="59"/>
    <col min="12040" max="12040" width="17.5703125" style="59" customWidth="1"/>
    <col min="12041" max="12041" width="21.7109375" style="59" customWidth="1"/>
    <col min="12042" max="12042" width="12.42578125" style="59" customWidth="1"/>
    <col min="12043" max="12043" width="27.140625" style="59" customWidth="1"/>
    <col min="12044" max="12044" width="9.140625" style="59"/>
    <col min="12045" max="12045" width="17.7109375" style="59" customWidth="1"/>
    <col min="12046" max="12046" width="13.5703125" style="59" customWidth="1"/>
    <col min="12047" max="12047" width="19.5703125" style="59" customWidth="1"/>
    <col min="12048" max="12048" width="28.140625" style="59" customWidth="1"/>
    <col min="12049" max="12295" width="9.140625" style="59"/>
    <col min="12296" max="12296" width="17.5703125" style="59" customWidth="1"/>
    <col min="12297" max="12297" width="21.7109375" style="59" customWidth="1"/>
    <col min="12298" max="12298" width="12.42578125" style="59" customWidth="1"/>
    <col min="12299" max="12299" width="27.140625" style="59" customWidth="1"/>
    <col min="12300" max="12300" width="9.140625" style="59"/>
    <col min="12301" max="12301" width="17.7109375" style="59" customWidth="1"/>
    <col min="12302" max="12302" width="13.5703125" style="59" customWidth="1"/>
    <col min="12303" max="12303" width="19.5703125" style="59" customWidth="1"/>
    <col min="12304" max="12304" width="28.140625" style="59" customWidth="1"/>
    <col min="12305" max="12551" width="9.140625" style="59"/>
    <col min="12552" max="12552" width="17.5703125" style="59" customWidth="1"/>
    <col min="12553" max="12553" width="21.7109375" style="59" customWidth="1"/>
    <col min="12554" max="12554" width="12.42578125" style="59" customWidth="1"/>
    <col min="12555" max="12555" width="27.140625" style="59" customWidth="1"/>
    <col min="12556" max="12556" width="9.140625" style="59"/>
    <col min="12557" max="12557" width="17.7109375" style="59" customWidth="1"/>
    <col min="12558" max="12558" width="13.5703125" style="59" customWidth="1"/>
    <col min="12559" max="12559" width="19.5703125" style="59" customWidth="1"/>
    <col min="12560" max="12560" width="28.140625" style="59" customWidth="1"/>
    <col min="12561" max="12807" width="9.140625" style="59"/>
    <col min="12808" max="12808" width="17.5703125" style="59" customWidth="1"/>
    <col min="12809" max="12809" width="21.7109375" style="59" customWidth="1"/>
    <col min="12810" max="12810" width="12.42578125" style="59" customWidth="1"/>
    <col min="12811" max="12811" width="27.140625" style="59" customWidth="1"/>
    <col min="12812" max="12812" width="9.140625" style="59"/>
    <col min="12813" max="12813" width="17.7109375" style="59" customWidth="1"/>
    <col min="12814" max="12814" width="13.5703125" style="59" customWidth="1"/>
    <col min="12815" max="12815" width="19.5703125" style="59" customWidth="1"/>
    <col min="12816" max="12816" width="28.140625" style="59" customWidth="1"/>
    <col min="12817" max="13063" width="9.140625" style="59"/>
    <col min="13064" max="13064" width="17.5703125" style="59" customWidth="1"/>
    <col min="13065" max="13065" width="21.7109375" style="59" customWidth="1"/>
    <col min="13066" max="13066" width="12.42578125" style="59" customWidth="1"/>
    <col min="13067" max="13067" width="27.140625" style="59" customWidth="1"/>
    <col min="13068" max="13068" width="9.140625" style="59"/>
    <col min="13069" max="13069" width="17.7109375" style="59" customWidth="1"/>
    <col min="13070" max="13070" width="13.5703125" style="59" customWidth="1"/>
    <col min="13071" max="13071" width="19.5703125" style="59" customWidth="1"/>
    <col min="13072" max="13072" width="28.140625" style="59" customWidth="1"/>
    <col min="13073" max="13319" width="9.140625" style="59"/>
    <col min="13320" max="13320" width="17.5703125" style="59" customWidth="1"/>
    <col min="13321" max="13321" width="21.7109375" style="59" customWidth="1"/>
    <col min="13322" max="13322" width="12.42578125" style="59" customWidth="1"/>
    <col min="13323" max="13323" width="27.140625" style="59" customWidth="1"/>
    <col min="13324" max="13324" width="9.140625" style="59"/>
    <col min="13325" max="13325" width="17.7109375" style="59" customWidth="1"/>
    <col min="13326" max="13326" width="13.5703125" style="59" customWidth="1"/>
    <col min="13327" max="13327" width="19.5703125" style="59" customWidth="1"/>
    <col min="13328" max="13328" width="28.140625" style="59" customWidth="1"/>
    <col min="13329" max="13575" width="9.140625" style="59"/>
    <col min="13576" max="13576" width="17.5703125" style="59" customWidth="1"/>
    <col min="13577" max="13577" width="21.7109375" style="59" customWidth="1"/>
    <col min="13578" max="13578" width="12.42578125" style="59" customWidth="1"/>
    <col min="13579" max="13579" width="27.140625" style="59" customWidth="1"/>
    <col min="13580" max="13580" width="9.140625" style="59"/>
    <col min="13581" max="13581" width="17.7109375" style="59" customWidth="1"/>
    <col min="13582" max="13582" width="13.5703125" style="59" customWidth="1"/>
    <col min="13583" max="13583" width="19.5703125" style="59" customWidth="1"/>
    <col min="13584" max="13584" width="28.140625" style="59" customWidth="1"/>
    <col min="13585" max="13831" width="9.140625" style="59"/>
    <col min="13832" max="13832" width="17.5703125" style="59" customWidth="1"/>
    <col min="13833" max="13833" width="21.7109375" style="59" customWidth="1"/>
    <col min="13834" max="13834" width="12.42578125" style="59" customWidth="1"/>
    <col min="13835" max="13835" width="27.140625" style="59" customWidth="1"/>
    <col min="13836" max="13836" width="9.140625" style="59"/>
    <col min="13837" max="13837" width="17.7109375" style="59" customWidth="1"/>
    <col min="13838" max="13838" width="13.5703125" style="59" customWidth="1"/>
    <col min="13839" max="13839" width="19.5703125" style="59" customWidth="1"/>
    <col min="13840" max="13840" width="28.140625" style="59" customWidth="1"/>
    <col min="13841" max="14087" width="9.140625" style="59"/>
    <col min="14088" max="14088" width="17.5703125" style="59" customWidth="1"/>
    <col min="14089" max="14089" width="21.7109375" style="59" customWidth="1"/>
    <col min="14090" max="14090" width="12.42578125" style="59" customWidth="1"/>
    <col min="14091" max="14091" width="27.140625" style="59" customWidth="1"/>
    <col min="14092" max="14092" width="9.140625" style="59"/>
    <col min="14093" max="14093" width="17.7109375" style="59" customWidth="1"/>
    <col min="14094" max="14094" width="13.5703125" style="59" customWidth="1"/>
    <col min="14095" max="14095" width="19.5703125" style="59" customWidth="1"/>
    <col min="14096" max="14096" width="28.140625" style="59" customWidth="1"/>
    <col min="14097" max="14343" width="9.140625" style="59"/>
    <col min="14344" max="14344" width="17.5703125" style="59" customWidth="1"/>
    <col min="14345" max="14345" width="21.7109375" style="59" customWidth="1"/>
    <col min="14346" max="14346" width="12.42578125" style="59" customWidth="1"/>
    <col min="14347" max="14347" width="27.140625" style="59" customWidth="1"/>
    <col min="14348" max="14348" width="9.140625" style="59"/>
    <col min="14349" max="14349" width="17.7109375" style="59" customWidth="1"/>
    <col min="14350" max="14350" width="13.5703125" style="59" customWidth="1"/>
    <col min="14351" max="14351" width="19.5703125" style="59" customWidth="1"/>
    <col min="14352" max="14352" width="28.140625" style="59" customWidth="1"/>
    <col min="14353" max="14599" width="9.140625" style="59"/>
    <col min="14600" max="14600" width="17.5703125" style="59" customWidth="1"/>
    <col min="14601" max="14601" width="21.7109375" style="59" customWidth="1"/>
    <col min="14602" max="14602" width="12.42578125" style="59" customWidth="1"/>
    <col min="14603" max="14603" width="27.140625" style="59" customWidth="1"/>
    <col min="14604" max="14604" width="9.140625" style="59"/>
    <col min="14605" max="14605" width="17.7109375" style="59" customWidth="1"/>
    <col min="14606" max="14606" width="13.5703125" style="59" customWidth="1"/>
    <col min="14607" max="14607" width="19.5703125" style="59" customWidth="1"/>
    <col min="14608" max="14608" width="28.140625" style="59" customWidth="1"/>
    <col min="14609" max="14855" width="9.140625" style="59"/>
    <col min="14856" max="14856" width="17.5703125" style="59" customWidth="1"/>
    <col min="14857" max="14857" width="21.7109375" style="59" customWidth="1"/>
    <col min="14858" max="14858" width="12.42578125" style="59" customWidth="1"/>
    <col min="14859" max="14859" width="27.140625" style="59" customWidth="1"/>
    <col min="14860" max="14860" width="9.140625" style="59"/>
    <col min="14861" max="14861" width="17.7109375" style="59" customWidth="1"/>
    <col min="14862" max="14862" width="13.5703125" style="59" customWidth="1"/>
    <col min="14863" max="14863" width="19.5703125" style="59" customWidth="1"/>
    <col min="14864" max="14864" width="28.140625" style="59" customWidth="1"/>
    <col min="14865" max="15111" width="9.140625" style="59"/>
    <col min="15112" max="15112" width="17.5703125" style="59" customWidth="1"/>
    <col min="15113" max="15113" width="21.7109375" style="59" customWidth="1"/>
    <col min="15114" max="15114" width="12.42578125" style="59" customWidth="1"/>
    <col min="15115" max="15115" width="27.140625" style="59" customWidth="1"/>
    <col min="15116" max="15116" width="9.140625" style="59"/>
    <col min="15117" max="15117" width="17.7109375" style="59" customWidth="1"/>
    <col min="15118" max="15118" width="13.5703125" style="59" customWidth="1"/>
    <col min="15119" max="15119" width="19.5703125" style="59" customWidth="1"/>
    <col min="15120" max="15120" width="28.140625" style="59" customWidth="1"/>
    <col min="15121" max="15367" width="9.140625" style="59"/>
    <col min="15368" max="15368" width="17.5703125" style="59" customWidth="1"/>
    <col min="15369" max="15369" width="21.7109375" style="59" customWidth="1"/>
    <col min="15370" max="15370" width="12.42578125" style="59" customWidth="1"/>
    <col min="15371" max="15371" width="27.140625" style="59" customWidth="1"/>
    <col min="15372" max="15372" width="9.140625" style="59"/>
    <col min="15373" max="15373" width="17.7109375" style="59" customWidth="1"/>
    <col min="15374" max="15374" width="13.5703125" style="59" customWidth="1"/>
    <col min="15375" max="15375" width="19.5703125" style="59" customWidth="1"/>
    <col min="15376" max="15376" width="28.140625" style="59" customWidth="1"/>
    <col min="15377" max="15623" width="9.140625" style="59"/>
    <col min="15624" max="15624" width="17.5703125" style="59" customWidth="1"/>
    <col min="15625" max="15625" width="21.7109375" style="59" customWidth="1"/>
    <col min="15626" max="15626" width="12.42578125" style="59" customWidth="1"/>
    <col min="15627" max="15627" width="27.140625" style="59" customWidth="1"/>
    <col min="15628" max="15628" width="9.140625" style="59"/>
    <col min="15629" max="15629" width="17.7109375" style="59" customWidth="1"/>
    <col min="15630" max="15630" width="13.5703125" style="59" customWidth="1"/>
    <col min="15631" max="15631" width="19.5703125" style="59" customWidth="1"/>
    <col min="15632" max="15632" width="28.140625" style="59" customWidth="1"/>
    <col min="15633" max="15879" width="9.140625" style="59"/>
    <col min="15880" max="15880" width="17.5703125" style="59" customWidth="1"/>
    <col min="15881" max="15881" width="21.7109375" style="59" customWidth="1"/>
    <col min="15882" max="15882" width="12.42578125" style="59" customWidth="1"/>
    <col min="15883" max="15883" width="27.140625" style="59" customWidth="1"/>
    <col min="15884" max="15884" width="9.140625" style="59"/>
    <col min="15885" max="15885" width="17.7109375" style="59" customWidth="1"/>
    <col min="15886" max="15886" width="13.5703125" style="59" customWidth="1"/>
    <col min="15887" max="15887" width="19.5703125" style="59" customWidth="1"/>
    <col min="15888" max="15888" width="28.140625" style="59" customWidth="1"/>
    <col min="15889" max="16135" width="9.140625" style="59"/>
    <col min="16136" max="16136" width="17.5703125" style="59" customWidth="1"/>
    <col min="16137" max="16137" width="21.7109375" style="59" customWidth="1"/>
    <col min="16138" max="16138" width="12.42578125" style="59" customWidth="1"/>
    <col min="16139" max="16139" width="27.140625" style="59" customWidth="1"/>
    <col min="16140" max="16140" width="9.140625" style="59"/>
    <col min="16141" max="16141" width="17.7109375" style="59" customWidth="1"/>
    <col min="16142" max="16142" width="13.5703125" style="59" customWidth="1"/>
    <col min="16143" max="16143" width="19.5703125" style="59" customWidth="1"/>
    <col min="16144" max="16144" width="28.140625" style="59" customWidth="1"/>
    <col min="16145" max="16384" width="9.140625" style="59"/>
  </cols>
  <sheetData>
    <row r="1" spans="2:30" s="151" customFormat="1" ht="5.25" customHeight="1" x14ac:dyDescent="0.25"/>
    <row r="2" spans="2:30" s="151" customFormat="1" ht="39.950000000000003" customHeight="1" x14ac:dyDescent="0.25">
      <c r="B2" s="2489" t="s">
        <v>743</v>
      </c>
      <c r="C2" s="2490"/>
      <c r="D2" s="2490"/>
      <c r="E2" s="2490"/>
      <c r="F2" s="2490"/>
      <c r="G2" s="2490"/>
      <c r="H2" s="2490"/>
      <c r="I2" s="2490"/>
      <c r="J2" s="2490"/>
      <c r="K2" s="2490"/>
      <c r="L2" s="166"/>
      <c r="M2" s="166"/>
      <c r="N2" s="166"/>
      <c r="O2" s="166"/>
      <c r="P2" s="166"/>
      <c r="Q2" s="166"/>
      <c r="R2" s="166"/>
      <c r="S2" s="166"/>
      <c r="T2" s="166"/>
      <c r="U2" s="166"/>
      <c r="V2" s="166"/>
      <c r="W2" s="166"/>
      <c r="X2" s="166"/>
      <c r="Y2" s="166"/>
      <c r="Z2" s="996"/>
      <c r="AA2" s="996"/>
      <c r="AB2" s="996"/>
      <c r="AC2" s="996"/>
      <c r="AD2" s="996"/>
    </row>
    <row r="3" spans="2:30" ht="18.75" hidden="1" customHeight="1" x14ac:dyDescent="0.25">
      <c r="E3" s="166"/>
      <c r="F3" s="166"/>
      <c r="G3" s="166"/>
      <c r="H3" s="166"/>
      <c r="I3" s="166"/>
      <c r="J3" s="166"/>
      <c r="O3" s="166"/>
      <c r="P3" s="166"/>
      <c r="Q3" s="166"/>
      <c r="R3" s="166"/>
    </row>
    <row r="4" spans="2:30" ht="15.75" hidden="1" customHeight="1" x14ac:dyDescent="0.25">
      <c r="E4" s="166"/>
      <c r="F4" s="166"/>
      <c r="G4" s="166"/>
      <c r="H4" s="166"/>
      <c r="I4" s="166"/>
      <c r="J4" s="166"/>
      <c r="O4" s="166"/>
      <c r="P4" s="166"/>
      <c r="Q4" s="166"/>
      <c r="R4" s="166"/>
    </row>
    <row r="5" spans="2:30" ht="8.25" hidden="1" customHeight="1" x14ac:dyDescent="0.25">
      <c r="E5" s="166"/>
      <c r="F5" s="166"/>
      <c r="G5" s="166"/>
      <c r="H5" s="166"/>
      <c r="I5" s="166"/>
      <c r="J5" s="166"/>
      <c r="O5" s="166"/>
      <c r="P5" s="166"/>
      <c r="Q5" s="166"/>
      <c r="R5" s="166"/>
    </row>
    <row r="6" spans="2:30" ht="9" hidden="1" customHeight="1" x14ac:dyDescent="0.25">
      <c r="E6" s="166"/>
      <c r="F6" s="166"/>
      <c r="G6" s="166"/>
      <c r="H6" s="166"/>
      <c r="I6" s="166"/>
      <c r="J6" s="166"/>
      <c r="O6" s="166"/>
      <c r="P6" s="166"/>
      <c r="Q6" s="166"/>
      <c r="R6" s="166"/>
    </row>
    <row r="7" spans="2:30" ht="13.5" hidden="1" customHeight="1" x14ac:dyDescent="0.25">
      <c r="E7" s="166"/>
      <c r="F7" s="166"/>
      <c r="G7" s="166"/>
      <c r="H7" s="166"/>
      <c r="I7" s="166"/>
      <c r="J7" s="166"/>
      <c r="O7" s="166"/>
      <c r="P7" s="166"/>
      <c r="Q7" s="166"/>
      <c r="R7" s="166"/>
    </row>
    <row r="8" spans="2:30" ht="8.25" hidden="1" customHeight="1" x14ac:dyDescent="0.25">
      <c r="E8" s="166"/>
      <c r="F8" s="166"/>
      <c r="G8" s="166"/>
      <c r="H8" s="166"/>
      <c r="I8" s="166"/>
      <c r="J8" s="166"/>
      <c r="O8" s="166"/>
      <c r="P8" s="166"/>
      <c r="Q8" s="166"/>
      <c r="R8" s="166"/>
    </row>
    <row r="9" spans="2:30" ht="8.25" hidden="1" customHeight="1" x14ac:dyDescent="0.25">
      <c r="E9" s="166"/>
      <c r="F9" s="166"/>
      <c r="G9" s="166"/>
      <c r="H9" s="166"/>
      <c r="I9" s="166"/>
      <c r="J9" s="166"/>
      <c r="O9" s="166"/>
      <c r="P9" s="166"/>
      <c r="Q9" s="166"/>
      <c r="R9" s="166"/>
    </row>
    <row r="10" spans="2:30" ht="42" customHeight="1" x14ac:dyDescent="0.25">
      <c r="E10" s="166"/>
      <c r="F10" s="166"/>
      <c r="G10" s="166"/>
      <c r="H10" s="166"/>
      <c r="I10" s="166"/>
      <c r="J10" s="166"/>
      <c r="O10" s="166"/>
      <c r="P10" s="166"/>
      <c r="Q10" s="166"/>
      <c r="R10" s="166"/>
    </row>
    <row r="11" spans="2:30" ht="30" customHeight="1" x14ac:dyDescent="0.25">
      <c r="E11" s="166"/>
      <c r="F11" s="166"/>
      <c r="G11" s="166"/>
      <c r="H11" s="166"/>
      <c r="I11" s="166"/>
      <c r="J11" s="166"/>
      <c r="O11" s="166"/>
      <c r="P11" s="166"/>
      <c r="Q11" s="166"/>
      <c r="R11" s="166"/>
    </row>
    <row r="12" spans="2:30" ht="38.25" customHeight="1" x14ac:dyDescent="0.25">
      <c r="B12" s="2986" t="s">
        <v>745</v>
      </c>
      <c r="C12" s="2987"/>
      <c r="D12" s="2988"/>
      <c r="E12" s="1553" t="s">
        <v>854</v>
      </c>
      <c r="F12" s="166"/>
      <c r="G12" s="166"/>
      <c r="H12" s="2245" t="s">
        <v>7586</v>
      </c>
      <c r="I12" s="2989" t="s">
        <v>52</v>
      </c>
      <c r="J12" s="2990"/>
      <c r="K12" s="166"/>
      <c r="L12" s="166"/>
      <c r="M12" s="1569"/>
      <c r="N12" s="166"/>
      <c r="O12" s="166"/>
      <c r="P12" s="166"/>
      <c r="Q12" s="166"/>
    </row>
    <row r="13" spans="2:30" ht="8.25" customHeight="1" x14ac:dyDescent="0.25"/>
    <row r="14" spans="2:30" ht="35.25" customHeight="1" x14ac:dyDescent="0.25">
      <c r="B14" s="1547" t="s">
        <v>902</v>
      </c>
      <c r="C14" s="1548" t="s">
        <v>7482</v>
      </c>
      <c r="D14" s="1549" t="s">
        <v>122</v>
      </c>
      <c r="E14" s="1550" t="s">
        <v>742</v>
      </c>
      <c r="F14" s="1551" t="s">
        <v>64</v>
      </c>
      <c r="G14" s="1970" t="s">
        <v>757</v>
      </c>
      <c r="H14" s="1551" t="s">
        <v>501</v>
      </c>
      <c r="I14" s="1551" t="s">
        <v>850</v>
      </c>
      <c r="J14" s="1551" t="s">
        <v>196</v>
      </c>
      <c r="K14" s="1551" t="s">
        <v>6</v>
      </c>
      <c r="L14" s="1970" t="s">
        <v>229</v>
      </c>
      <c r="M14" s="1970" t="s">
        <v>10</v>
      </c>
      <c r="N14" s="1970" t="s">
        <v>210</v>
      </c>
      <c r="O14" s="1971" t="s">
        <v>6336</v>
      </c>
      <c r="P14" s="1971" t="s">
        <v>6440</v>
      </c>
      <c r="Q14" s="1971" t="s">
        <v>6339</v>
      </c>
      <c r="R14" s="1972" t="s">
        <v>744</v>
      </c>
      <c r="S14" s="1552" t="s">
        <v>7791</v>
      </c>
      <c r="T14" s="1552" t="s">
        <v>7792</v>
      </c>
      <c r="U14" s="1552" t="s">
        <v>7793</v>
      </c>
      <c r="V14" s="1552" t="s">
        <v>7574</v>
      </c>
      <c r="W14" s="1552" t="s">
        <v>7575</v>
      </c>
      <c r="X14" s="1552" t="s">
        <v>7576</v>
      </c>
      <c r="Y14" s="1552" t="s">
        <v>7577</v>
      </c>
      <c r="Z14" s="1552" t="s">
        <v>7578</v>
      </c>
      <c r="AA14" s="1552" t="s">
        <v>7579</v>
      </c>
      <c r="AB14" s="1552" t="s">
        <v>7580</v>
      </c>
      <c r="AC14" s="1552" t="s">
        <v>7581</v>
      </c>
      <c r="AD14" s="1552" t="s">
        <v>7794</v>
      </c>
    </row>
    <row r="15" spans="2:30" ht="20.100000000000001" customHeight="1" x14ac:dyDescent="0.25">
      <c r="B15" s="1062"/>
      <c r="C15" s="1063"/>
      <c r="D15" s="1064"/>
      <c r="E15" s="1062"/>
      <c r="F15" s="1062"/>
      <c r="G15" s="1062"/>
      <c r="H15" s="1065"/>
      <c r="I15" s="1334"/>
      <c r="J15" s="1066"/>
      <c r="K15" s="1067"/>
      <c r="L15" s="1067"/>
      <c r="M15" s="1067"/>
      <c r="N15" s="1067"/>
      <c r="O15" s="1067"/>
      <c r="P15" s="1067"/>
      <c r="Q15" s="1067"/>
      <c r="R15" s="1334"/>
      <c r="S15" s="1334"/>
      <c r="T15" s="1062"/>
      <c r="U15" s="1062"/>
      <c r="V15" s="1062"/>
      <c r="W15" s="1062"/>
      <c r="X15" s="1062"/>
      <c r="Y15" s="1062"/>
      <c r="Z15" s="1062"/>
      <c r="AA15" s="1062"/>
      <c r="AB15" s="1062"/>
      <c r="AC15" s="1062"/>
      <c r="AD15" s="1062"/>
    </row>
    <row r="16" spans="2:30" ht="20.100000000000001" customHeight="1" x14ac:dyDescent="0.25">
      <c r="B16" s="1062"/>
      <c r="C16" s="1063"/>
      <c r="D16" s="1064"/>
      <c r="E16" s="1062"/>
      <c r="F16" s="1062"/>
      <c r="G16" s="1062"/>
      <c r="H16" s="1065"/>
      <c r="I16" s="1334"/>
      <c r="J16" s="1066"/>
      <c r="K16" s="1067"/>
      <c r="L16" s="1067"/>
      <c r="M16" s="1067"/>
      <c r="N16" s="1067"/>
      <c r="O16" s="1067"/>
      <c r="P16" s="1067"/>
      <c r="Q16" s="1067"/>
      <c r="R16" s="1334"/>
      <c r="S16" s="1334"/>
      <c r="T16" s="1062"/>
      <c r="U16" s="1062"/>
      <c r="V16" s="1062"/>
      <c r="W16" s="1062"/>
      <c r="X16" s="1062"/>
      <c r="Y16" s="1062"/>
      <c r="Z16" s="1062"/>
      <c r="AA16" s="1062"/>
      <c r="AB16" s="1062"/>
      <c r="AC16" s="1062"/>
      <c r="AD16" s="1062"/>
    </row>
    <row r="17" spans="2:30" ht="20.100000000000001" customHeight="1" x14ac:dyDescent="0.25">
      <c r="B17" s="1062"/>
      <c r="C17" s="1063"/>
      <c r="D17" s="1064"/>
      <c r="E17" s="1062"/>
      <c r="F17" s="1062"/>
      <c r="G17" s="1062"/>
      <c r="H17" s="1065"/>
      <c r="I17" s="1334"/>
      <c r="J17" s="1066"/>
      <c r="K17" s="1067"/>
      <c r="L17" s="1067"/>
      <c r="M17" s="1067"/>
      <c r="N17" s="1067"/>
      <c r="O17" s="1067"/>
      <c r="P17" s="1067"/>
      <c r="Q17" s="1067"/>
      <c r="R17" s="1334"/>
      <c r="S17" s="1334"/>
      <c r="T17" s="1062"/>
      <c r="U17" s="1062"/>
      <c r="V17" s="1062"/>
      <c r="W17" s="1062"/>
      <c r="X17" s="1062"/>
      <c r="Y17" s="1062"/>
      <c r="Z17" s="1062"/>
      <c r="AA17" s="1062"/>
      <c r="AB17" s="1062"/>
      <c r="AC17" s="1062"/>
      <c r="AD17" s="1062"/>
    </row>
    <row r="18" spans="2:30" ht="20.100000000000001" customHeight="1" x14ac:dyDescent="0.25">
      <c r="B18" s="1062"/>
      <c r="C18" s="1063"/>
      <c r="D18" s="1064"/>
      <c r="E18" s="1062"/>
      <c r="F18" s="1062"/>
      <c r="G18" s="1062"/>
      <c r="H18" s="1065"/>
      <c r="I18" s="1334"/>
      <c r="J18" s="1066"/>
      <c r="K18" s="1067"/>
      <c r="L18" s="1067"/>
      <c r="M18" s="1067"/>
      <c r="N18" s="1067"/>
      <c r="O18" s="1067"/>
      <c r="P18" s="1067"/>
      <c r="Q18" s="1067"/>
      <c r="R18" s="1334"/>
      <c r="S18" s="1334"/>
      <c r="T18" s="1062"/>
      <c r="U18" s="1062"/>
      <c r="V18" s="1062"/>
      <c r="W18" s="1062"/>
      <c r="X18" s="1062"/>
      <c r="Y18" s="1062"/>
      <c r="Z18" s="1062"/>
      <c r="AA18" s="1062"/>
      <c r="AB18" s="1062"/>
      <c r="AC18" s="1062"/>
      <c r="AD18" s="1062"/>
    </row>
    <row r="19" spans="2:30" ht="20.100000000000001" customHeight="1" x14ac:dyDescent="0.25">
      <c r="B19" s="1062"/>
      <c r="C19" s="1063"/>
      <c r="D19" s="1064"/>
      <c r="E19" s="1062"/>
      <c r="F19" s="1062"/>
      <c r="G19" s="1062"/>
      <c r="H19" s="1065"/>
      <c r="I19" s="1334"/>
      <c r="J19" s="1066"/>
      <c r="K19" s="1067"/>
      <c r="L19" s="1067"/>
      <c r="M19" s="1067"/>
      <c r="N19" s="1067"/>
      <c r="O19" s="1067"/>
      <c r="P19" s="1067"/>
      <c r="Q19" s="1067"/>
      <c r="R19" s="1334"/>
      <c r="S19" s="1334"/>
      <c r="T19" s="1062"/>
      <c r="U19" s="1062"/>
      <c r="V19" s="1062"/>
      <c r="W19" s="1062"/>
      <c r="X19" s="1062"/>
      <c r="Y19" s="1062"/>
      <c r="Z19" s="1062"/>
      <c r="AA19" s="1062"/>
      <c r="AB19" s="1062"/>
      <c r="AC19" s="1062"/>
      <c r="AD19" s="1062"/>
    </row>
    <row r="20" spans="2:30" ht="20.100000000000001" customHeight="1" x14ac:dyDescent="0.25">
      <c r="B20" s="1062"/>
      <c r="C20" s="1063"/>
      <c r="D20" s="1064"/>
      <c r="E20" s="1062"/>
      <c r="F20" s="1062"/>
      <c r="G20" s="1062"/>
      <c r="H20" s="1065"/>
      <c r="I20" s="1334"/>
      <c r="J20" s="1066"/>
      <c r="K20" s="1067"/>
      <c r="L20" s="1067"/>
      <c r="M20" s="1067"/>
      <c r="N20" s="1067"/>
      <c r="O20" s="1067"/>
      <c r="P20" s="1067"/>
      <c r="Q20" s="1067"/>
      <c r="R20" s="1334"/>
      <c r="S20" s="1334"/>
      <c r="T20" s="1062"/>
      <c r="U20" s="1062"/>
      <c r="V20" s="1062"/>
      <c r="W20" s="1062"/>
      <c r="X20" s="1062"/>
      <c r="Y20" s="1062"/>
      <c r="Z20" s="1062"/>
      <c r="AA20" s="1062"/>
      <c r="AB20" s="1062"/>
      <c r="AC20" s="1062"/>
      <c r="AD20" s="1062"/>
    </row>
    <row r="21" spans="2:30" ht="20.100000000000001" customHeight="1" x14ac:dyDescent="0.25">
      <c r="B21" s="1062"/>
      <c r="C21" s="1063"/>
      <c r="D21" s="1064"/>
      <c r="E21" s="1062"/>
      <c r="F21" s="1062"/>
      <c r="G21" s="1062"/>
      <c r="H21" s="1065"/>
      <c r="I21" s="1334"/>
      <c r="J21" s="1066"/>
      <c r="K21" s="1067"/>
      <c r="L21" s="1067"/>
      <c r="M21" s="1067"/>
      <c r="N21" s="1067"/>
      <c r="O21" s="1067"/>
      <c r="P21" s="1067"/>
      <c r="Q21" s="1067"/>
      <c r="R21" s="1334"/>
      <c r="S21" s="1334"/>
      <c r="T21" s="1062"/>
      <c r="U21" s="1062"/>
      <c r="V21" s="1062"/>
      <c r="W21" s="1062"/>
      <c r="X21" s="1062"/>
      <c r="Y21" s="1062"/>
      <c r="Z21" s="1062"/>
      <c r="AA21" s="1062"/>
      <c r="AB21" s="1062"/>
      <c r="AC21" s="1062"/>
      <c r="AD21" s="1062"/>
    </row>
    <row r="22" spans="2:30" ht="20.100000000000001" customHeight="1" x14ac:dyDescent="0.25">
      <c r="B22" s="1062"/>
      <c r="C22" s="1063"/>
      <c r="D22" s="1064"/>
      <c r="E22" s="1062"/>
      <c r="F22" s="1062"/>
      <c r="G22" s="1062"/>
      <c r="H22" s="1065"/>
      <c r="I22" s="1334"/>
      <c r="J22" s="1066"/>
      <c r="K22" s="1067"/>
      <c r="L22" s="1067"/>
      <c r="M22" s="1067"/>
      <c r="N22" s="1067"/>
      <c r="O22" s="1067"/>
      <c r="P22" s="1067"/>
      <c r="Q22" s="1067"/>
      <c r="R22" s="1334"/>
      <c r="S22" s="1334"/>
      <c r="T22" s="1062"/>
      <c r="U22" s="1062"/>
      <c r="V22" s="1062"/>
      <c r="W22" s="1062"/>
      <c r="X22" s="1062"/>
      <c r="Y22" s="1062"/>
      <c r="Z22" s="1062"/>
      <c r="AA22" s="1062"/>
      <c r="AB22" s="1062"/>
      <c r="AC22" s="1062"/>
      <c r="AD22" s="1062"/>
    </row>
    <row r="23" spans="2:30" ht="20.100000000000001" customHeight="1" x14ac:dyDescent="0.25">
      <c r="B23" s="1062"/>
      <c r="C23" s="1063"/>
      <c r="D23" s="1064"/>
      <c r="E23" s="1062"/>
      <c r="F23" s="1062"/>
      <c r="G23" s="1062"/>
      <c r="H23" s="1065"/>
      <c r="I23" s="1334"/>
      <c r="J23" s="1066"/>
      <c r="K23" s="1067"/>
      <c r="L23" s="1067"/>
      <c r="M23" s="1067"/>
      <c r="N23" s="1067"/>
      <c r="O23" s="1067"/>
      <c r="P23" s="1067"/>
      <c r="Q23" s="1067"/>
      <c r="R23" s="1334"/>
      <c r="S23" s="1334"/>
      <c r="T23" s="1062"/>
      <c r="U23" s="1062"/>
      <c r="V23" s="1062"/>
      <c r="W23" s="1062"/>
      <c r="X23" s="1062"/>
      <c r="Y23" s="1062"/>
      <c r="Z23" s="1062"/>
      <c r="AA23" s="1062"/>
      <c r="AB23" s="1062"/>
      <c r="AC23" s="1062"/>
      <c r="AD23" s="1062"/>
    </row>
    <row r="24" spans="2:30" ht="20.100000000000001" customHeight="1" x14ac:dyDescent="0.25">
      <c r="B24" s="1062"/>
      <c r="C24" s="1063"/>
      <c r="D24" s="1064"/>
      <c r="E24" s="1062"/>
      <c r="F24" s="1062"/>
      <c r="G24" s="1062"/>
      <c r="H24" s="1065"/>
      <c r="I24" s="1334"/>
      <c r="J24" s="1066"/>
      <c r="K24" s="1067"/>
      <c r="L24" s="1067"/>
      <c r="M24" s="1067"/>
      <c r="N24" s="1067"/>
      <c r="O24" s="1067"/>
      <c r="P24" s="1067"/>
      <c r="Q24" s="1067"/>
      <c r="R24" s="1334"/>
      <c r="S24" s="1334"/>
      <c r="T24" s="1062"/>
      <c r="U24" s="1062"/>
      <c r="V24" s="1062"/>
      <c r="W24" s="1062"/>
      <c r="X24" s="1062"/>
      <c r="Y24" s="1062"/>
      <c r="Z24" s="1062"/>
      <c r="AA24" s="1062"/>
      <c r="AB24" s="1062"/>
      <c r="AC24" s="1062"/>
      <c r="AD24" s="1062"/>
    </row>
    <row r="25" spans="2:30" ht="20.100000000000001" customHeight="1" x14ac:dyDescent="0.25">
      <c r="B25" s="1062"/>
      <c r="C25" s="1063"/>
      <c r="D25" s="1064"/>
      <c r="E25" s="1062"/>
      <c r="F25" s="1062"/>
      <c r="G25" s="1062"/>
      <c r="H25" s="1065"/>
      <c r="I25" s="1334"/>
      <c r="J25" s="1066"/>
      <c r="K25" s="1067"/>
      <c r="L25" s="1067"/>
      <c r="M25" s="1067"/>
      <c r="N25" s="1067"/>
      <c r="O25" s="1067"/>
      <c r="P25" s="1067"/>
      <c r="Q25" s="1067"/>
      <c r="R25" s="1334"/>
      <c r="S25" s="1334"/>
      <c r="T25" s="1062"/>
      <c r="U25" s="1062"/>
      <c r="V25" s="1062"/>
      <c r="W25" s="1062"/>
      <c r="X25" s="1062"/>
      <c r="Y25" s="1062"/>
      <c r="Z25" s="1062"/>
      <c r="AA25" s="1062"/>
      <c r="AB25" s="1062"/>
      <c r="AC25" s="1062"/>
      <c r="AD25" s="1062"/>
    </row>
    <row r="26" spans="2:30" ht="20.100000000000001" customHeight="1" x14ac:dyDescent="0.25">
      <c r="B26" s="1062"/>
      <c r="C26" s="1063"/>
      <c r="D26" s="1064"/>
      <c r="E26" s="1062"/>
      <c r="F26" s="1062"/>
      <c r="G26" s="1062"/>
      <c r="H26" s="1065"/>
      <c r="I26" s="1334"/>
      <c r="J26" s="1066"/>
      <c r="K26" s="1067"/>
      <c r="L26" s="1067"/>
      <c r="M26" s="1067"/>
      <c r="N26" s="1067"/>
      <c r="O26" s="1067"/>
      <c r="P26" s="1067"/>
      <c r="Q26" s="1067"/>
      <c r="R26" s="1334"/>
      <c r="S26" s="1334"/>
      <c r="T26" s="1062"/>
      <c r="U26" s="1062"/>
      <c r="V26" s="1062"/>
      <c r="W26" s="1062"/>
      <c r="X26" s="1062"/>
      <c r="Y26" s="1062"/>
      <c r="Z26" s="1062"/>
      <c r="AA26" s="1062"/>
      <c r="AB26" s="1062"/>
      <c r="AC26" s="1062"/>
      <c r="AD26" s="1062"/>
    </row>
    <row r="27" spans="2:30" ht="20.100000000000001" customHeight="1" x14ac:dyDescent="0.25">
      <c r="B27" s="1062"/>
      <c r="C27" s="1063"/>
      <c r="D27" s="1064"/>
      <c r="E27" s="1062"/>
      <c r="F27" s="1062"/>
      <c r="G27" s="1062"/>
      <c r="H27" s="1065"/>
      <c r="I27" s="1334"/>
      <c r="J27" s="1066"/>
      <c r="K27" s="1067"/>
      <c r="L27" s="1067"/>
      <c r="M27" s="1067"/>
      <c r="N27" s="1067"/>
      <c r="O27" s="1067"/>
      <c r="P27" s="1067"/>
      <c r="Q27" s="1067"/>
      <c r="R27" s="1334"/>
      <c r="S27" s="1334"/>
      <c r="T27" s="1062"/>
      <c r="U27" s="1062"/>
      <c r="V27" s="1062"/>
      <c r="W27" s="1062"/>
      <c r="X27" s="1062"/>
      <c r="Y27" s="1062"/>
      <c r="Z27" s="1062"/>
      <c r="AA27" s="1062"/>
      <c r="AB27" s="1062"/>
      <c r="AC27" s="1062"/>
      <c r="AD27" s="1062"/>
    </row>
    <row r="28" spans="2:30" ht="20.100000000000001" customHeight="1" x14ac:dyDescent="0.25">
      <c r="B28" s="1062"/>
      <c r="C28" s="1063"/>
      <c r="D28" s="1064"/>
      <c r="E28" s="1062"/>
      <c r="F28" s="1062"/>
      <c r="G28" s="1062"/>
      <c r="H28" s="1065"/>
      <c r="I28" s="1334"/>
      <c r="J28" s="1066"/>
      <c r="K28" s="1067"/>
      <c r="L28" s="1067"/>
      <c r="M28" s="1067"/>
      <c r="N28" s="1067"/>
      <c r="O28" s="1067"/>
      <c r="P28" s="1067"/>
      <c r="Q28" s="1067"/>
      <c r="R28" s="1334"/>
      <c r="S28" s="1334"/>
      <c r="T28" s="1062"/>
      <c r="U28" s="1062"/>
      <c r="V28" s="1062"/>
      <c r="W28" s="1062"/>
      <c r="X28" s="1062"/>
      <c r="Y28" s="1062"/>
      <c r="Z28" s="1062"/>
      <c r="AA28" s="1062"/>
      <c r="AB28" s="1062"/>
      <c r="AC28" s="1062"/>
      <c r="AD28" s="1062"/>
    </row>
    <row r="29" spans="2:30" ht="20.100000000000001" customHeight="1" x14ac:dyDescent="0.25">
      <c r="B29" s="1062"/>
      <c r="C29" s="1063"/>
      <c r="D29" s="1064"/>
      <c r="E29" s="1062"/>
      <c r="F29" s="1062"/>
      <c r="G29" s="1062"/>
      <c r="H29" s="1065"/>
      <c r="I29" s="1334"/>
      <c r="J29" s="1066"/>
      <c r="K29" s="1067"/>
      <c r="L29" s="1067"/>
      <c r="M29" s="1067"/>
      <c r="N29" s="1067"/>
      <c r="O29" s="1067"/>
      <c r="P29" s="1067"/>
      <c r="Q29" s="1067"/>
      <c r="R29" s="1334"/>
      <c r="S29" s="1334"/>
      <c r="T29" s="1062"/>
      <c r="U29" s="1062"/>
      <c r="V29" s="1062"/>
      <c r="W29" s="1062"/>
      <c r="X29" s="1062"/>
      <c r="Y29" s="1062"/>
      <c r="Z29" s="1062"/>
      <c r="AA29" s="1062"/>
      <c r="AB29" s="1062"/>
      <c r="AC29" s="1062"/>
      <c r="AD29" s="1062"/>
    </row>
    <row r="30" spans="2:30" ht="20.100000000000001" customHeight="1" x14ac:dyDescent="0.25">
      <c r="B30" s="1062"/>
      <c r="C30" s="1063"/>
      <c r="D30" s="1064"/>
      <c r="E30" s="1062"/>
      <c r="F30" s="1062"/>
      <c r="G30" s="1062"/>
      <c r="H30" s="1065"/>
      <c r="I30" s="1334"/>
      <c r="J30" s="1066"/>
      <c r="K30" s="1067"/>
      <c r="L30" s="1067"/>
      <c r="M30" s="1067"/>
      <c r="N30" s="1067"/>
      <c r="O30" s="1067"/>
      <c r="P30" s="1067"/>
      <c r="Q30" s="1067"/>
      <c r="R30" s="1334"/>
      <c r="S30" s="1334"/>
      <c r="T30" s="1062"/>
      <c r="U30" s="1062"/>
      <c r="V30" s="1062"/>
      <c r="W30" s="1062"/>
      <c r="X30" s="1062"/>
      <c r="Y30" s="1062"/>
      <c r="Z30" s="1062"/>
      <c r="AA30" s="1062"/>
      <c r="AB30" s="1062"/>
      <c r="AC30" s="1062"/>
      <c r="AD30" s="1062"/>
    </row>
    <row r="31" spans="2:30" ht="20.100000000000001" customHeight="1" x14ac:dyDescent="0.25">
      <c r="B31" s="1062"/>
      <c r="C31" s="1063"/>
      <c r="D31" s="1064"/>
      <c r="E31" s="1062"/>
      <c r="F31" s="1062"/>
      <c r="G31" s="1062"/>
      <c r="H31" s="1065"/>
      <c r="I31" s="1334"/>
      <c r="J31" s="1066"/>
      <c r="K31" s="1067"/>
      <c r="L31" s="1067"/>
      <c r="M31" s="1067"/>
      <c r="N31" s="1067"/>
      <c r="O31" s="1067"/>
      <c r="P31" s="1067"/>
      <c r="Q31" s="1067"/>
      <c r="R31" s="1334"/>
      <c r="S31" s="1334"/>
      <c r="T31" s="1062"/>
      <c r="U31" s="1062"/>
      <c r="V31" s="1062"/>
      <c r="W31" s="1062"/>
      <c r="X31" s="1062"/>
      <c r="Y31" s="1062"/>
      <c r="Z31" s="1062"/>
      <c r="AA31" s="1062"/>
      <c r="AB31" s="1062"/>
      <c r="AC31" s="1062"/>
      <c r="AD31" s="1062"/>
    </row>
    <row r="32" spans="2:30" ht="20.100000000000001" customHeight="1" x14ac:dyDescent="0.25">
      <c r="B32" s="1062"/>
      <c r="C32" s="1063"/>
      <c r="D32" s="1064"/>
      <c r="E32" s="1062"/>
      <c r="F32" s="1062"/>
      <c r="G32" s="1062"/>
      <c r="H32" s="1065"/>
      <c r="I32" s="1334"/>
      <c r="J32" s="1066"/>
      <c r="K32" s="1067"/>
      <c r="L32" s="1067"/>
      <c r="M32" s="1067"/>
      <c r="N32" s="1067"/>
      <c r="O32" s="1067"/>
      <c r="P32" s="1067"/>
      <c r="Q32" s="1067"/>
      <c r="R32" s="1334"/>
      <c r="S32" s="1334"/>
      <c r="T32" s="1062"/>
      <c r="U32" s="1062"/>
      <c r="V32" s="1062"/>
      <c r="W32" s="1062"/>
      <c r="X32" s="1062"/>
      <c r="Y32" s="1062"/>
      <c r="Z32" s="1062"/>
      <c r="AA32" s="1062"/>
      <c r="AB32" s="1062"/>
      <c r="AC32" s="1062"/>
      <c r="AD32" s="1062"/>
    </row>
    <row r="33" spans="2:30" ht="20.100000000000001" customHeight="1" x14ac:dyDescent="0.25">
      <c r="B33" s="1062"/>
      <c r="C33" s="1063"/>
      <c r="D33" s="1064"/>
      <c r="E33" s="1062"/>
      <c r="F33" s="1062"/>
      <c r="G33" s="1062"/>
      <c r="H33" s="1065"/>
      <c r="I33" s="1334"/>
      <c r="J33" s="1066"/>
      <c r="K33" s="1067"/>
      <c r="L33" s="1067"/>
      <c r="M33" s="1067"/>
      <c r="N33" s="1067"/>
      <c r="O33" s="1067"/>
      <c r="P33" s="1067"/>
      <c r="Q33" s="1067"/>
      <c r="R33" s="1334"/>
      <c r="S33" s="1334"/>
      <c r="T33" s="1062"/>
      <c r="U33" s="1062"/>
      <c r="V33" s="1062"/>
      <c r="W33" s="1062"/>
      <c r="X33" s="1062"/>
      <c r="Y33" s="1062"/>
      <c r="Z33" s="1062"/>
      <c r="AA33" s="1062"/>
      <c r="AB33" s="1062"/>
      <c r="AC33" s="1062"/>
      <c r="AD33" s="1062"/>
    </row>
    <row r="34" spans="2:30" ht="20.100000000000001" customHeight="1" x14ac:dyDescent="0.25">
      <c r="B34" s="1062"/>
      <c r="C34" s="1063"/>
      <c r="D34" s="1064"/>
      <c r="E34" s="1062"/>
      <c r="F34" s="1062"/>
      <c r="G34" s="1062"/>
      <c r="H34" s="1065"/>
      <c r="I34" s="1334"/>
      <c r="J34" s="1066"/>
      <c r="K34" s="1067"/>
      <c r="L34" s="1067"/>
      <c r="M34" s="1067"/>
      <c r="N34" s="1067"/>
      <c r="O34" s="1067"/>
      <c r="P34" s="1067"/>
      <c r="Q34" s="1067"/>
      <c r="R34" s="1334"/>
      <c r="S34" s="1334"/>
      <c r="T34" s="1062"/>
      <c r="U34" s="1062"/>
      <c r="V34" s="1062"/>
      <c r="W34" s="1062"/>
      <c r="X34" s="1062"/>
      <c r="Y34" s="1062"/>
      <c r="Z34" s="1062"/>
      <c r="AA34" s="1062"/>
      <c r="AB34" s="1062"/>
      <c r="AC34" s="1062"/>
      <c r="AD34" s="1062"/>
    </row>
    <row r="35" spans="2:30" ht="20.100000000000001" customHeight="1" x14ac:dyDescent="0.25">
      <c r="B35" s="1062"/>
      <c r="C35" s="1063"/>
      <c r="D35" s="1064"/>
      <c r="E35" s="1062"/>
      <c r="F35" s="1062"/>
      <c r="G35" s="1062"/>
      <c r="H35" s="1065"/>
      <c r="I35" s="1334"/>
      <c r="J35" s="1066"/>
      <c r="K35" s="1067"/>
      <c r="L35" s="1067"/>
      <c r="M35" s="1067"/>
      <c r="N35" s="1067"/>
      <c r="O35" s="1067"/>
      <c r="P35" s="1067"/>
      <c r="Q35" s="1067"/>
      <c r="R35" s="1334"/>
      <c r="S35" s="1334"/>
      <c r="T35" s="1062"/>
      <c r="U35" s="1062"/>
      <c r="V35" s="1062"/>
      <c r="W35" s="1062"/>
      <c r="X35" s="1062"/>
      <c r="Y35" s="1062"/>
      <c r="Z35" s="1062"/>
      <c r="AA35" s="1062"/>
      <c r="AB35" s="1062"/>
      <c r="AC35" s="1062"/>
      <c r="AD35" s="1062"/>
    </row>
    <row r="36" spans="2:30" ht="20.100000000000001" customHeight="1" x14ac:dyDescent="0.25">
      <c r="B36" s="1062"/>
      <c r="C36" s="1063"/>
      <c r="D36" s="1064"/>
      <c r="E36" s="1062"/>
      <c r="F36" s="1062"/>
      <c r="G36" s="1062"/>
      <c r="H36" s="1065"/>
      <c r="I36" s="1334"/>
      <c r="J36" s="1066"/>
      <c r="K36" s="1067"/>
      <c r="L36" s="1067"/>
      <c r="M36" s="1067"/>
      <c r="N36" s="1067"/>
      <c r="O36" s="1067"/>
      <c r="P36" s="1067"/>
      <c r="Q36" s="1067"/>
      <c r="R36" s="1334"/>
      <c r="S36" s="1334"/>
      <c r="T36" s="1062"/>
      <c r="U36" s="1062"/>
      <c r="V36" s="1062"/>
      <c r="W36" s="1062"/>
      <c r="X36" s="1062"/>
      <c r="Y36" s="1062"/>
      <c r="Z36" s="1062"/>
      <c r="AA36" s="1062"/>
      <c r="AB36" s="1062"/>
      <c r="AC36" s="1062"/>
      <c r="AD36" s="1062"/>
    </row>
    <row r="37" spans="2:30" ht="20.100000000000001" customHeight="1" x14ac:dyDescent="0.25">
      <c r="B37" s="1062"/>
      <c r="C37" s="1063"/>
      <c r="D37" s="1064"/>
      <c r="E37" s="1062"/>
      <c r="F37" s="1062"/>
      <c r="G37" s="1062"/>
      <c r="H37" s="1065"/>
      <c r="I37" s="1334"/>
      <c r="J37" s="1066"/>
      <c r="K37" s="1067"/>
      <c r="L37" s="1067"/>
      <c r="M37" s="1067"/>
      <c r="N37" s="1067"/>
      <c r="O37" s="1067"/>
      <c r="P37" s="1067"/>
      <c r="Q37" s="1067"/>
      <c r="R37" s="1334"/>
      <c r="S37" s="1334"/>
      <c r="T37" s="1062"/>
      <c r="U37" s="1062"/>
      <c r="V37" s="1062"/>
      <c r="W37" s="1062"/>
      <c r="X37" s="1062"/>
      <c r="Y37" s="1062"/>
      <c r="Z37" s="1062"/>
      <c r="AA37" s="1062"/>
      <c r="AB37" s="1062"/>
      <c r="AC37" s="1062"/>
      <c r="AD37" s="1062"/>
    </row>
    <row r="38" spans="2:30" ht="20.100000000000001" customHeight="1" x14ac:dyDescent="0.25">
      <c r="B38" s="1062"/>
      <c r="C38" s="1063"/>
      <c r="D38" s="1064"/>
      <c r="E38" s="1062"/>
      <c r="F38" s="1062"/>
      <c r="G38" s="1062"/>
      <c r="H38" s="1065"/>
      <c r="I38" s="1334"/>
      <c r="J38" s="1066"/>
      <c r="K38" s="1067"/>
      <c r="L38" s="1067"/>
      <c r="M38" s="1067"/>
      <c r="N38" s="1067"/>
      <c r="O38" s="1067"/>
      <c r="P38" s="1067"/>
      <c r="Q38" s="1067"/>
      <c r="R38" s="1334"/>
      <c r="S38" s="1334"/>
      <c r="T38" s="1062"/>
      <c r="U38" s="1062"/>
      <c r="V38" s="1062"/>
      <c r="W38" s="1062"/>
      <c r="X38" s="1062"/>
      <c r="Y38" s="1062"/>
      <c r="Z38" s="1062"/>
      <c r="AA38" s="1062"/>
      <c r="AB38" s="1062"/>
      <c r="AC38" s="1062"/>
      <c r="AD38" s="1062"/>
    </row>
  </sheetData>
  <mergeCells count="3">
    <mergeCell ref="B2:K2"/>
    <mergeCell ref="B12:D12"/>
    <mergeCell ref="I12:J12"/>
  </mergeCells>
  <conditionalFormatting sqref="K15:Q15">
    <cfRule type="cellIs" dxfId="131" priority="1068" operator="equal">
      <formula>"R"</formula>
    </cfRule>
    <cfRule type="cellIs" dxfId="130" priority="1069" operator="equal">
      <formula>"A"</formula>
    </cfRule>
    <cfRule type="cellIs" dxfId="129" priority="1070" operator="equal">
      <formula>"G"</formula>
    </cfRule>
  </conditionalFormatting>
  <conditionalFormatting sqref="B15:C15">
    <cfRule type="cellIs" dxfId="128" priority="1066" operator="equal">
      <formula>"N"</formula>
    </cfRule>
    <cfRule type="cellIs" dxfId="127" priority="1067" operator="equal">
      <formula>"Y"</formula>
    </cfRule>
  </conditionalFormatting>
  <conditionalFormatting sqref="K26:Q38">
    <cfRule type="cellIs" dxfId="126" priority="68" operator="equal">
      <formula>"R"</formula>
    </cfRule>
    <cfRule type="cellIs" dxfId="125" priority="69" operator="equal">
      <formula>"A"</formula>
    </cfRule>
    <cfRule type="cellIs" dxfId="124" priority="70" operator="equal">
      <formula>"G"</formula>
    </cfRule>
  </conditionalFormatting>
  <conditionalFormatting sqref="B26:C38">
    <cfRule type="cellIs" dxfId="123" priority="66" operator="equal">
      <formula>"N"</formula>
    </cfRule>
    <cfRule type="cellIs" dxfId="122" priority="67" operator="equal">
      <formula>"Y"</formula>
    </cfRule>
  </conditionalFormatting>
  <conditionalFormatting sqref="K16:Q25">
    <cfRule type="cellIs" dxfId="121" priority="3" operator="equal">
      <formula>"R"</formula>
    </cfRule>
    <cfRule type="cellIs" dxfId="120" priority="4" operator="equal">
      <formula>"A"</formula>
    </cfRule>
    <cfRule type="cellIs" dxfId="119" priority="5" operator="equal">
      <formula>"G"</formula>
    </cfRule>
  </conditionalFormatting>
  <conditionalFormatting sqref="B16:C25">
    <cfRule type="cellIs" dxfId="118" priority="1" operator="equal">
      <formula>"N"</formula>
    </cfRule>
    <cfRule type="cellIs" dxfId="117" priority="2" operator="equal">
      <formula>"Y"</formula>
    </cfRule>
  </conditionalFormatting>
  <dataValidations count="10">
    <dataValidation type="list" allowBlank="1" showInputMessage="1" showErrorMessage="1" sqref="JG65005:JG65028 WVS982509:WVS982532 WLW982509:WLW982532 WCA982509:WCA982532 VSE982509:VSE982532 VII982509:VII982532 UYM982509:UYM982532 UOQ982509:UOQ982532 UEU982509:UEU982532 TUY982509:TUY982532 TLC982509:TLC982532 TBG982509:TBG982532 SRK982509:SRK982532 SHO982509:SHO982532 RXS982509:RXS982532 RNW982509:RNW982532 REA982509:REA982532 QUE982509:QUE982532 QKI982509:QKI982532 QAM982509:QAM982532 PQQ982509:PQQ982532 PGU982509:PGU982532 OWY982509:OWY982532 ONC982509:ONC982532 ODG982509:ODG982532 NTK982509:NTK982532 NJO982509:NJO982532 MZS982509:MZS982532 MPW982509:MPW982532 MGA982509:MGA982532 LWE982509:LWE982532 LMI982509:LMI982532 LCM982509:LCM982532 KSQ982509:KSQ982532 KIU982509:KIU982532 JYY982509:JYY982532 JPC982509:JPC982532 JFG982509:JFG982532 IVK982509:IVK982532 ILO982509:ILO982532 IBS982509:IBS982532 HRW982509:HRW982532 HIA982509:HIA982532 GYE982509:GYE982532 GOI982509:GOI982532 GEM982509:GEM982532 FUQ982509:FUQ982532 FKU982509:FKU982532 FAY982509:FAY982532 ERC982509:ERC982532 EHG982509:EHG982532 DXK982509:DXK982532 DNO982509:DNO982532 DDS982509:DDS982532 CTW982509:CTW982532 CKA982509:CKA982532 CAE982509:CAE982532 BQI982509:BQI982532 BGM982509:BGM982532 AWQ982509:AWQ982532 AMU982509:AMU982532 ACY982509:ACY982532 TC982509:TC982532 JG982509:JG982532 WVS916973:WVS916996 WLW916973:WLW916996 WCA916973:WCA916996 VSE916973:VSE916996 VII916973:VII916996 UYM916973:UYM916996 UOQ916973:UOQ916996 UEU916973:UEU916996 TUY916973:TUY916996 TLC916973:TLC916996 TBG916973:TBG916996 SRK916973:SRK916996 SHO916973:SHO916996 RXS916973:RXS916996 RNW916973:RNW916996 REA916973:REA916996 QUE916973:QUE916996 QKI916973:QKI916996 QAM916973:QAM916996 PQQ916973:PQQ916996 PGU916973:PGU916996 OWY916973:OWY916996 ONC916973:ONC916996 ODG916973:ODG916996 NTK916973:NTK916996 NJO916973:NJO916996 MZS916973:MZS916996 MPW916973:MPW916996 MGA916973:MGA916996 LWE916973:LWE916996 LMI916973:LMI916996 LCM916973:LCM916996 KSQ916973:KSQ916996 KIU916973:KIU916996 JYY916973:JYY916996 JPC916973:JPC916996 JFG916973:JFG916996 IVK916973:IVK916996 ILO916973:ILO916996 IBS916973:IBS916996 HRW916973:HRW916996 HIA916973:HIA916996 GYE916973:GYE916996 GOI916973:GOI916996 GEM916973:GEM916996 FUQ916973:FUQ916996 FKU916973:FKU916996 FAY916973:FAY916996 ERC916973:ERC916996 EHG916973:EHG916996 DXK916973:DXK916996 DNO916973:DNO916996 DDS916973:DDS916996 CTW916973:CTW916996 CKA916973:CKA916996 CAE916973:CAE916996 BQI916973:BQI916996 BGM916973:BGM916996 AWQ916973:AWQ916996 AMU916973:AMU916996 ACY916973:ACY916996 TC916973:TC916996 JG916973:JG916996 WVS851437:WVS851460 WLW851437:WLW851460 WCA851437:WCA851460 VSE851437:VSE851460 VII851437:VII851460 UYM851437:UYM851460 UOQ851437:UOQ851460 UEU851437:UEU851460 TUY851437:TUY851460 TLC851437:TLC851460 TBG851437:TBG851460 SRK851437:SRK851460 SHO851437:SHO851460 RXS851437:RXS851460 RNW851437:RNW851460 REA851437:REA851460 QUE851437:QUE851460 QKI851437:QKI851460 QAM851437:QAM851460 PQQ851437:PQQ851460 PGU851437:PGU851460 OWY851437:OWY851460 ONC851437:ONC851460 ODG851437:ODG851460 NTK851437:NTK851460 NJO851437:NJO851460 MZS851437:MZS851460 MPW851437:MPW851460 MGA851437:MGA851460 LWE851437:LWE851460 LMI851437:LMI851460 LCM851437:LCM851460 KSQ851437:KSQ851460 KIU851437:KIU851460 JYY851437:JYY851460 JPC851437:JPC851460 JFG851437:JFG851460 IVK851437:IVK851460 ILO851437:ILO851460 IBS851437:IBS851460 HRW851437:HRW851460 HIA851437:HIA851460 GYE851437:GYE851460 GOI851437:GOI851460 GEM851437:GEM851460 FUQ851437:FUQ851460 FKU851437:FKU851460 FAY851437:FAY851460 ERC851437:ERC851460 EHG851437:EHG851460 DXK851437:DXK851460 DNO851437:DNO851460 DDS851437:DDS851460 CTW851437:CTW851460 CKA851437:CKA851460 CAE851437:CAE851460 BQI851437:BQI851460 BGM851437:BGM851460 AWQ851437:AWQ851460 AMU851437:AMU851460 ACY851437:ACY851460 TC851437:TC851460 JG851437:JG851460 WVS785901:WVS785924 WLW785901:WLW785924 WCA785901:WCA785924 VSE785901:VSE785924 VII785901:VII785924 UYM785901:UYM785924 UOQ785901:UOQ785924 UEU785901:UEU785924 TUY785901:TUY785924 TLC785901:TLC785924 TBG785901:TBG785924 SRK785901:SRK785924 SHO785901:SHO785924 RXS785901:RXS785924 RNW785901:RNW785924 REA785901:REA785924 QUE785901:QUE785924 QKI785901:QKI785924 QAM785901:QAM785924 PQQ785901:PQQ785924 PGU785901:PGU785924 OWY785901:OWY785924 ONC785901:ONC785924 ODG785901:ODG785924 NTK785901:NTK785924 NJO785901:NJO785924 MZS785901:MZS785924 MPW785901:MPW785924 MGA785901:MGA785924 LWE785901:LWE785924 LMI785901:LMI785924 LCM785901:LCM785924 KSQ785901:KSQ785924 KIU785901:KIU785924 JYY785901:JYY785924 JPC785901:JPC785924 JFG785901:JFG785924 IVK785901:IVK785924 ILO785901:ILO785924 IBS785901:IBS785924 HRW785901:HRW785924 HIA785901:HIA785924 GYE785901:GYE785924 GOI785901:GOI785924 GEM785901:GEM785924 FUQ785901:FUQ785924 FKU785901:FKU785924 FAY785901:FAY785924 ERC785901:ERC785924 EHG785901:EHG785924 DXK785901:DXK785924 DNO785901:DNO785924 DDS785901:DDS785924 CTW785901:CTW785924 CKA785901:CKA785924 CAE785901:CAE785924 BQI785901:BQI785924 BGM785901:BGM785924 AWQ785901:AWQ785924 AMU785901:AMU785924 ACY785901:ACY785924 TC785901:TC785924 JG785901:JG785924 WVS720365:WVS720388 WLW720365:WLW720388 WCA720365:WCA720388 VSE720365:VSE720388 VII720365:VII720388 UYM720365:UYM720388 UOQ720365:UOQ720388 UEU720365:UEU720388 TUY720365:TUY720388 TLC720365:TLC720388 TBG720365:TBG720388 SRK720365:SRK720388 SHO720365:SHO720388 RXS720365:RXS720388 RNW720365:RNW720388 REA720365:REA720388 QUE720365:QUE720388 QKI720365:QKI720388 QAM720365:QAM720388 PQQ720365:PQQ720388 PGU720365:PGU720388 OWY720365:OWY720388 ONC720365:ONC720388 ODG720365:ODG720388 NTK720365:NTK720388 NJO720365:NJO720388 MZS720365:MZS720388 MPW720365:MPW720388 MGA720365:MGA720388 LWE720365:LWE720388 LMI720365:LMI720388 LCM720365:LCM720388 KSQ720365:KSQ720388 KIU720365:KIU720388 JYY720365:JYY720388 JPC720365:JPC720388 JFG720365:JFG720388 IVK720365:IVK720388 ILO720365:ILO720388 IBS720365:IBS720388 HRW720365:HRW720388 HIA720365:HIA720388 GYE720365:GYE720388 GOI720365:GOI720388 GEM720365:GEM720388 FUQ720365:FUQ720388 FKU720365:FKU720388 FAY720365:FAY720388 ERC720365:ERC720388 EHG720365:EHG720388 DXK720365:DXK720388 DNO720365:DNO720388 DDS720365:DDS720388 CTW720365:CTW720388 CKA720365:CKA720388 CAE720365:CAE720388 BQI720365:BQI720388 BGM720365:BGM720388 AWQ720365:AWQ720388 AMU720365:AMU720388 ACY720365:ACY720388 TC720365:TC720388 JG720365:JG720388 WVS654829:WVS654852 WLW654829:WLW654852 WCA654829:WCA654852 VSE654829:VSE654852 VII654829:VII654852 UYM654829:UYM654852 UOQ654829:UOQ654852 UEU654829:UEU654852 TUY654829:TUY654852 TLC654829:TLC654852 TBG654829:TBG654852 SRK654829:SRK654852 SHO654829:SHO654852 RXS654829:RXS654852 RNW654829:RNW654852 REA654829:REA654852 QUE654829:QUE654852 QKI654829:QKI654852 QAM654829:QAM654852 PQQ654829:PQQ654852 PGU654829:PGU654852 OWY654829:OWY654852 ONC654829:ONC654852 ODG654829:ODG654852 NTK654829:NTK654852 NJO654829:NJO654852 MZS654829:MZS654852 MPW654829:MPW654852 MGA654829:MGA654852 LWE654829:LWE654852 LMI654829:LMI654852 LCM654829:LCM654852 KSQ654829:KSQ654852 KIU654829:KIU654852 JYY654829:JYY654852 JPC654829:JPC654852 JFG654829:JFG654852 IVK654829:IVK654852 ILO654829:ILO654852 IBS654829:IBS654852 HRW654829:HRW654852 HIA654829:HIA654852 GYE654829:GYE654852 GOI654829:GOI654852 GEM654829:GEM654852 FUQ654829:FUQ654852 FKU654829:FKU654852 FAY654829:FAY654852 ERC654829:ERC654852 EHG654829:EHG654852 DXK654829:DXK654852 DNO654829:DNO654852 DDS654829:DDS654852 CTW654829:CTW654852 CKA654829:CKA654852 CAE654829:CAE654852 BQI654829:BQI654852 BGM654829:BGM654852 AWQ654829:AWQ654852 AMU654829:AMU654852 ACY654829:ACY654852 TC654829:TC654852 JG654829:JG654852 WVS589293:WVS589316 WLW589293:WLW589316 WCA589293:WCA589316 VSE589293:VSE589316 VII589293:VII589316 UYM589293:UYM589316 UOQ589293:UOQ589316 UEU589293:UEU589316 TUY589293:TUY589316 TLC589293:TLC589316 TBG589293:TBG589316 SRK589293:SRK589316 SHO589293:SHO589316 RXS589293:RXS589316 RNW589293:RNW589316 REA589293:REA589316 QUE589293:QUE589316 QKI589293:QKI589316 QAM589293:QAM589316 PQQ589293:PQQ589316 PGU589293:PGU589316 OWY589293:OWY589316 ONC589293:ONC589316 ODG589293:ODG589316 NTK589293:NTK589316 NJO589293:NJO589316 MZS589293:MZS589316 MPW589293:MPW589316 MGA589293:MGA589316 LWE589293:LWE589316 LMI589293:LMI589316 LCM589293:LCM589316 KSQ589293:KSQ589316 KIU589293:KIU589316 JYY589293:JYY589316 JPC589293:JPC589316 JFG589293:JFG589316 IVK589293:IVK589316 ILO589293:ILO589316 IBS589293:IBS589316 HRW589293:HRW589316 HIA589293:HIA589316 GYE589293:GYE589316 GOI589293:GOI589316 GEM589293:GEM589316 FUQ589293:FUQ589316 FKU589293:FKU589316 FAY589293:FAY589316 ERC589293:ERC589316 EHG589293:EHG589316 DXK589293:DXK589316 DNO589293:DNO589316 DDS589293:DDS589316 CTW589293:CTW589316 CKA589293:CKA589316 CAE589293:CAE589316 BQI589293:BQI589316 BGM589293:BGM589316 AWQ589293:AWQ589316 AMU589293:AMU589316 ACY589293:ACY589316 TC589293:TC589316 JG589293:JG589316 WVS523757:WVS523780 WLW523757:WLW523780 WCA523757:WCA523780 VSE523757:VSE523780 VII523757:VII523780 UYM523757:UYM523780 UOQ523757:UOQ523780 UEU523757:UEU523780 TUY523757:TUY523780 TLC523757:TLC523780 TBG523757:TBG523780 SRK523757:SRK523780 SHO523757:SHO523780 RXS523757:RXS523780 RNW523757:RNW523780 REA523757:REA523780 QUE523757:QUE523780 QKI523757:QKI523780 QAM523757:QAM523780 PQQ523757:PQQ523780 PGU523757:PGU523780 OWY523757:OWY523780 ONC523757:ONC523780 ODG523757:ODG523780 NTK523757:NTK523780 NJO523757:NJO523780 MZS523757:MZS523780 MPW523757:MPW523780 MGA523757:MGA523780 LWE523757:LWE523780 LMI523757:LMI523780 LCM523757:LCM523780 KSQ523757:KSQ523780 KIU523757:KIU523780 JYY523757:JYY523780 JPC523757:JPC523780 JFG523757:JFG523780 IVK523757:IVK523780 ILO523757:ILO523780 IBS523757:IBS523780 HRW523757:HRW523780 HIA523757:HIA523780 GYE523757:GYE523780 GOI523757:GOI523780 GEM523757:GEM523780 FUQ523757:FUQ523780 FKU523757:FKU523780 FAY523757:FAY523780 ERC523757:ERC523780 EHG523757:EHG523780 DXK523757:DXK523780 DNO523757:DNO523780 DDS523757:DDS523780 CTW523757:CTW523780 CKA523757:CKA523780 CAE523757:CAE523780 BQI523757:BQI523780 BGM523757:BGM523780 AWQ523757:AWQ523780 AMU523757:AMU523780 ACY523757:ACY523780 TC523757:TC523780 JG523757:JG523780 WVS458221:WVS458244 WLW458221:WLW458244 WCA458221:WCA458244 VSE458221:VSE458244 VII458221:VII458244 UYM458221:UYM458244 UOQ458221:UOQ458244 UEU458221:UEU458244 TUY458221:TUY458244 TLC458221:TLC458244 TBG458221:TBG458244 SRK458221:SRK458244 SHO458221:SHO458244 RXS458221:RXS458244 RNW458221:RNW458244 REA458221:REA458244 QUE458221:QUE458244 QKI458221:QKI458244 QAM458221:QAM458244 PQQ458221:PQQ458244 PGU458221:PGU458244 OWY458221:OWY458244 ONC458221:ONC458244 ODG458221:ODG458244 NTK458221:NTK458244 NJO458221:NJO458244 MZS458221:MZS458244 MPW458221:MPW458244 MGA458221:MGA458244 LWE458221:LWE458244 LMI458221:LMI458244 LCM458221:LCM458244 KSQ458221:KSQ458244 KIU458221:KIU458244 JYY458221:JYY458244 JPC458221:JPC458244 JFG458221:JFG458244 IVK458221:IVK458244 ILO458221:ILO458244 IBS458221:IBS458244 HRW458221:HRW458244 HIA458221:HIA458244 GYE458221:GYE458244 GOI458221:GOI458244 GEM458221:GEM458244 FUQ458221:FUQ458244 FKU458221:FKU458244 FAY458221:FAY458244 ERC458221:ERC458244 EHG458221:EHG458244 DXK458221:DXK458244 DNO458221:DNO458244 DDS458221:DDS458244 CTW458221:CTW458244 CKA458221:CKA458244 CAE458221:CAE458244 BQI458221:BQI458244 BGM458221:BGM458244 AWQ458221:AWQ458244 AMU458221:AMU458244 ACY458221:ACY458244 TC458221:TC458244 JG458221:JG458244 WVS392685:WVS392708 WLW392685:WLW392708 WCA392685:WCA392708 VSE392685:VSE392708 VII392685:VII392708 UYM392685:UYM392708 UOQ392685:UOQ392708 UEU392685:UEU392708 TUY392685:TUY392708 TLC392685:TLC392708 TBG392685:TBG392708 SRK392685:SRK392708 SHO392685:SHO392708 RXS392685:RXS392708 RNW392685:RNW392708 REA392685:REA392708 QUE392685:QUE392708 QKI392685:QKI392708 QAM392685:QAM392708 PQQ392685:PQQ392708 PGU392685:PGU392708 OWY392685:OWY392708 ONC392685:ONC392708 ODG392685:ODG392708 NTK392685:NTK392708 NJO392685:NJO392708 MZS392685:MZS392708 MPW392685:MPW392708 MGA392685:MGA392708 LWE392685:LWE392708 LMI392685:LMI392708 LCM392685:LCM392708 KSQ392685:KSQ392708 KIU392685:KIU392708 JYY392685:JYY392708 JPC392685:JPC392708 JFG392685:JFG392708 IVK392685:IVK392708 ILO392685:ILO392708 IBS392685:IBS392708 HRW392685:HRW392708 HIA392685:HIA392708 GYE392685:GYE392708 GOI392685:GOI392708 GEM392685:GEM392708 FUQ392685:FUQ392708 FKU392685:FKU392708 FAY392685:FAY392708 ERC392685:ERC392708 EHG392685:EHG392708 DXK392685:DXK392708 DNO392685:DNO392708 DDS392685:DDS392708 CTW392685:CTW392708 CKA392685:CKA392708 CAE392685:CAE392708 BQI392685:BQI392708 BGM392685:BGM392708 AWQ392685:AWQ392708 AMU392685:AMU392708 ACY392685:ACY392708 TC392685:TC392708 JG392685:JG392708 WVS327149:WVS327172 WLW327149:WLW327172 WCA327149:WCA327172 VSE327149:VSE327172 VII327149:VII327172 UYM327149:UYM327172 UOQ327149:UOQ327172 UEU327149:UEU327172 TUY327149:TUY327172 TLC327149:TLC327172 TBG327149:TBG327172 SRK327149:SRK327172 SHO327149:SHO327172 RXS327149:RXS327172 RNW327149:RNW327172 REA327149:REA327172 QUE327149:QUE327172 QKI327149:QKI327172 QAM327149:QAM327172 PQQ327149:PQQ327172 PGU327149:PGU327172 OWY327149:OWY327172 ONC327149:ONC327172 ODG327149:ODG327172 NTK327149:NTK327172 NJO327149:NJO327172 MZS327149:MZS327172 MPW327149:MPW327172 MGA327149:MGA327172 LWE327149:LWE327172 LMI327149:LMI327172 LCM327149:LCM327172 KSQ327149:KSQ327172 KIU327149:KIU327172 JYY327149:JYY327172 JPC327149:JPC327172 JFG327149:JFG327172 IVK327149:IVK327172 ILO327149:ILO327172 IBS327149:IBS327172 HRW327149:HRW327172 HIA327149:HIA327172 GYE327149:GYE327172 GOI327149:GOI327172 GEM327149:GEM327172 FUQ327149:FUQ327172 FKU327149:FKU327172 FAY327149:FAY327172 ERC327149:ERC327172 EHG327149:EHG327172 DXK327149:DXK327172 DNO327149:DNO327172 DDS327149:DDS327172 CTW327149:CTW327172 CKA327149:CKA327172 CAE327149:CAE327172 BQI327149:BQI327172 BGM327149:BGM327172 AWQ327149:AWQ327172 AMU327149:AMU327172 ACY327149:ACY327172 TC327149:TC327172 JG327149:JG327172 WVS261613:WVS261636 WLW261613:WLW261636 WCA261613:WCA261636 VSE261613:VSE261636 VII261613:VII261636 UYM261613:UYM261636 UOQ261613:UOQ261636 UEU261613:UEU261636 TUY261613:TUY261636 TLC261613:TLC261636 TBG261613:TBG261636 SRK261613:SRK261636 SHO261613:SHO261636 RXS261613:RXS261636 RNW261613:RNW261636 REA261613:REA261636 QUE261613:QUE261636 QKI261613:QKI261636 QAM261613:QAM261636 PQQ261613:PQQ261636 PGU261613:PGU261636 OWY261613:OWY261636 ONC261613:ONC261636 ODG261613:ODG261636 NTK261613:NTK261636 NJO261613:NJO261636 MZS261613:MZS261636 MPW261613:MPW261636 MGA261613:MGA261636 LWE261613:LWE261636 LMI261613:LMI261636 LCM261613:LCM261636 KSQ261613:KSQ261636 KIU261613:KIU261636 JYY261613:JYY261636 JPC261613:JPC261636 JFG261613:JFG261636 IVK261613:IVK261636 ILO261613:ILO261636 IBS261613:IBS261636 HRW261613:HRW261636 HIA261613:HIA261636 GYE261613:GYE261636 GOI261613:GOI261636 GEM261613:GEM261636 FUQ261613:FUQ261636 FKU261613:FKU261636 FAY261613:FAY261636 ERC261613:ERC261636 EHG261613:EHG261636 DXK261613:DXK261636 DNO261613:DNO261636 DDS261613:DDS261636 CTW261613:CTW261636 CKA261613:CKA261636 CAE261613:CAE261636 BQI261613:BQI261636 BGM261613:BGM261636 AWQ261613:AWQ261636 AMU261613:AMU261636 ACY261613:ACY261636 TC261613:TC261636 JG261613:JG261636 WVS196077:WVS196100 WLW196077:WLW196100 WCA196077:WCA196100 VSE196077:VSE196100 VII196077:VII196100 UYM196077:UYM196100 UOQ196077:UOQ196100 UEU196077:UEU196100 TUY196077:TUY196100 TLC196077:TLC196100 TBG196077:TBG196100 SRK196077:SRK196100 SHO196077:SHO196100 RXS196077:RXS196100 RNW196077:RNW196100 REA196077:REA196100 QUE196077:QUE196100 QKI196077:QKI196100 QAM196077:QAM196100 PQQ196077:PQQ196100 PGU196077:PGU196100 OWY196077:OWY196100 ONC196077:ONC196100 ODG196077:ODG196100 NTK196077:NTK196100 NJO196077:NJO196100 MZS196077:MZS196100 MPW196077:MPW196100 MGA196077:MGA196100 LWE196077:LWE196100 LMI196077:LMI196100 LCM196077:LCM196100 KSQ196077:KSQ196100 KIU196077:KIU196100 JYY196077:JYY196100 JPC196077:JPC196100 JFG196077:JFG196100 IVK196077:IVK196100 ILO196077:ILO196100 IBS196077:IBS196100 HRW196077:HRW196100 HIA196077:HIA196100 GYE196077:GYE196100 GOI196077:GOI196100 GEM196077:GEM196100 FUQ196077:FUQ196100 FKU196077:FKU196100 FAY196077:FAY196100 ERC196077:ERC196100 EHG196077:EHG196100 DXK196077:DXK196100 DNO196077:DNO196100 DDS196077:DDS196100 CTW196077:CTW196100 CKA196077:CKA196100 CAE196077:CAE196100 BQI196077:BQI196100 BGM196077:BGM196100 AWQ196077:AWQ196100 AMU196077:AMU196100 ACY196077:ACY196100 TC196077:TC196100 JG196077:JG196100 WVS130541:WVS130564 WLW130541:WLW130564 WCA130541:WCA130564 VSE130541:VSE130564 VII130541:VII130564 UYM130541:UYM130564 UOQ130541:UOQ130564 UEU130541:UEU130564 TUY130541:TUY130564 TLC130541:TLC130564 TBG130541:TBG130564 SRK130541:SRK130564 SHO130541:SHO130564 RXS130541:RXS130564 RNW130541:RNW130564 REA130541:REA130564 QUE130541:QUE130564 QKI130541:QKI130564 QAM130541:QAM130564 PQQ130541:PQQ130564 PGU130541:PGU130564 OWY130541:OWY130564 ONC130541:ONC130564 ODG130541:ODG130564 NTK130541:NTK130564 NJO130541:NJO130564 MZS130541:MZS130564 MPW130541:MPW130564 MGA130541:MGA130564 LWE130541:LWE130564 LMI130541:LMI130564 LCM130541:LCM130564 KSQ130541:KSQ130564 KIU130541:KIU130564 JYY130541:JYY130564 JPC130541:JPC130564 JFG130541:JFG130564 IVK130541:IVK130564 ILO130541:ILO130564 IBS130541:IBS130564 HRW130541:HRW130564 HIA130541:HIA130564 GYE130541:GYE130564 GOI130541:GOI130564 GEM130541:GEM130564 FUQ130541:FUQ130564 FKU130541:FKU130564 FAY130541:FAY130564 ERC130541:ERC130564 EHG130541:EHG130564 DXK130541:DXK130564 DNO130541:DNO130564 DDS130541:DDS130564 CTW130541:CTW130564 CKA130541:CKA130564 CAE130541:CAE130564 BQI130541:BQI130564 BGM130541:BGM130564 AWQ130541:AWQ130564 AMU130541:AMU130564 ACY130541:ACY130564 TC130541:TC130564 JG130541:JG130564 WVS65005:WVS65028 WLW65005:WLW65028 WCA65005:WCA65028 VSE65005:VSE65028 VII65005:VII65028 UYM65005:UYM65028 UOQ65005:UOQ65028 UEU65005:UEU65028 TUY65005:TUY65028 TLC65005:TLC65028 TBG65005:TBG65028 SRK65005:SRK65028 SHO65005:SHO65028 RXS65005:RXS65028 RNW65005:RNW65028 REA65005:REA65028 QUE65005:QUE65028 QKI65005:QKI65028 QAM65005:QAM65028 PQQ65005:PQQ65028 PGU65005:PGU65028 OWY65005:OWY65028 ONC65005:ONC65028 ODG65005:ODG65028 NTK65005:NTK65028 NJO65005:NJO65028 MZS65005:MZS65028 MPW65005:MPW65028 MGA65005:MGA65028 LWE65005:LWE65028 LMI65005:LMI65028 LCM65005:LCM65028 KSQ65005:KSQ65028 KIU65005:KIU65028 JYY65005:JYY65028 JPC65005:JPC65028 JFG65005:JFG65028 IVK65005:IVK65028 ILO65005:ILO65028 IBS65005:IBS65028 HRW65005:HRW65028 HIA65005:HIA65028 GYE65005:GYE65028 GOI65005:GOI65028 GEM65005:GEM65028 FUQ65005:FUQ65028 FKU65005:FKU65028 FAY65005:FAY65028 ERC65005:ERC65028 EHG65005:EHG65028 DXK65005:DXK65028 DNO65005:DNO65028 DDS65005:DDS65028 CTW65005:CTW65028 CKA65005:CKA65028 CAE65005:CAE65028 BQI65005:BQI65028 BGM65005:BGM65028 AWQ65005:AWQ65028 AMU65005:AMU65028 ACY65005:ACY65028 TC65005:TC65028" xr:uid="{00000000-0002-0000-2900-000000000000}">
      <formula1>"Positive, Negative"</formula1>
    </dataValidation>
    <dataValidation type="list" allowBlank="1" showInputMessage="1" showErrorMessage="1" sqref="JI65019:JI65028 J65019:J65028 J130555:J130564 J196091:J196100 J261627:J261636 J327163:J327172 J392699:J392708 J458235:J458244 J523771:J523780 J589307:J589316 J654843:J654852 J720379:J720388 J785915:J785924 J851451:J851460 J916987:J916996 J982523:J982532 H65005:I65028 H130541:I130564 H196077:I196100 H261613:I261636 H327149:I327172 H392685:I392708 H458221:I458244 H523757:I523780 H589293:I589316 H654829:I654852 H720365:I720388 H785901:I785924 H851437:I851460 H916973:I916996 H982509:I982532 WLX982509:WLX982532 WCB982509:WCB982532 VSF982509:VSF982532 VIJ982509:VIJ982532 UYN982509:UYN982532 UOR982509:UOR982532 UEV982509:UEV982532 TUZ982509:TUZ982532 TLD982509:TLD982532 TBH982509:TBH982532 SRL982509:SRL982532 SHP982509:SHP982532 RXT982509:RXT982532 RNX982509:RNX982532 REB982509:REB982532 QUF982509:QUF982532 QKJ982509:QKJ982532 QAN982509:QAN982532 PQR982509:PQR982532 PGV982509:PGV982532 OWZ982509:OWZ982532 OND982509:OND982532 ODH982509:ODH982532 NTL982509:NTL982532 NJP982509:NJP982532 MZT982509:MZT982532 MPX982509:MPX982532 MGB982509:MGB982532 LWF982509:LWF982532 LMJ982509:LMJ982532 LCN982509:LCN982532 KSR982509:KSR982532 KIV982509:KIV982532 JYZ982509:JYZ982532 JPD982509:JPD982532 JFH982509:JFH982532 IVL982509:IVL982532 ILP982509:ILP982532 IBT982509:IBT982532 HRX982509:HRX982532 HIB982509:HIB982532 GYF982509:GYF982532 GOJ982509:GOJ982532 GEN982509:GEN982532 FUR982509:FUR982532 FKV982509:FKV982532 FAZ982509:FAZ982532 ERD982509:ERD982532 EHH982509:EHH982532 DXL982509:DXL982532 DNP982509:DNP982532 DDT982509:DDT982532 CTX982509:CTX982532 CKB982509:CKB982532 CAF982509:CAF982532 BQJ982509:BQJ982532 BGN982509:BGN982532 AWR982509:AWR982532 AMV982509:AMV982532 ACZ982509:ACZ982532 TD982509:TD982532 JH982509:JH982532 WVT916973:WVT916996 WLX916973:WLX916996 WCB916973:WCB916996 VSF916973:VSF916996 VIJ916973:VIJ916996 UYN916973:UYN916996 UOR916973:UOR916996 UEV916973:UEV916996 TUZ916973:TUZ916996 TLD916973:TLD916996 TBH916973:TBH916996 SRL916973:SRL916996 SHP916973:SHP916996 RXT916973:RXT916996 RNX916973:RNX916996 REB916973:REB916996 QUF916973:QUF916996 QKJ916973:QKJ916996 QAN916973:QAN916996 PQR916973:PQR916996 PGV916973:PGV916996 OWZ916973:OWZ916996 OND916973:OND916996 ODH916973:ODH916996 NTL916973:NTL916996 NJP916973:NJP916996 MZT916973:MZT916996 MPX916973:MPX916996 MGB916973:MGB916996 LWF916973:LWF916996 LMJ916973:LMJ916996 LCN916973:LCN916996 KSR916973:KSR916996 KIV916973:KIV916996 JYZ916973:JYZ916996 JPD916973:JPD916996 JFH916973:JFH916996 IVL916973:IVL916996 ILP916973:ILP916996 IBT916973:IBT916996 HRX916973:HRX916996 HIB916973:HIB916996 GYF916973:GYF916996 GOJ916973:GOJ916996 GEN916973:GEN916996 FUR916973:FUR916996 FKV916973:FKV916996 FAZ916973:FAZ916996 ERD916973:ERD916996 EHH916973:EHH916996 DXL916973:DXL916996 DNP916973:DNP916996 DDT916973:DDT916996 CTX916973:CTX916996 CKB916973:CKB916996 CAF916973:CAF916996 BQJ916973:BQJ916996 BGN916973:BGN916996 AWR916973:AWR916996 AMV916973:AMV916996 ACZ916973:ACZ916996 TD916973:TD916996 JH916973:JH916996 WVT851437:WVT851460 WLX851437:WLX851460 WCB851437:WCB851460 VSF851437:VSF851460 VIJ851437:VIJ851460 UYN851437:UYN851460 UOR851437:UOR851460 UEV851437:UEV851460 TUZ851437:TUZ851460 TLD851437:TLD851460 TBH851437:TBH851460 SRL851437:SRL851460 SHP851437:SHP851460 RXT851437:RXT851460 RNX851437:RNX851460 REB851437:REB851460 QUF851437:QUF851460 QKJ851437:QKJ851460 QAN851437:QAN851460 PQR851437:PQR851460 PGV851437:PGV851460 OWZ851437:OWZ851460 OND851437:OND851460 ODH851437:ODH851460 NTL851437:NTL851460 NJP851437:NJP851460 MZT851437:MZT851460 MPX851437:MPX851460 MGB851437:MGB851460 LWF851437:LWF851460 LMJ851437:LMJ851460 LCN851437:LCN851460 KSR851437:KSR851460 KIV851437:KIV851460 JYZ851437:JYZ851460 JPD851437:JPD851460 JFH851437:JFH851460 IVL851437:IVL851460 ILP851437:ILP851460 IBT851437:IBT851460 HRX851437:HRX851460 HIB851437:HIB851460 GYF851437:GYF851460 GOJ851437:GOJ851460 GEN851437:GEN851460 FUR851437:FUR851460 FKV851437:FKV851460 FAZ851437:FAZ851460 ERD851437:ERD851460 EHH851437:EHH851460 DXL851437:DXL851460 DNP851437:DNP851460 DDT851437:DDT851460 CTX851437:CTX851460 CKB851437:CKB851460 CAF851437:CAF851460 BQJ851437:BQJ851460 BGN851437:BGN851460 AWR851437:AWR851460 AMV851437:AMV851460 ACZ851437:ACZ851460 TD851437:TD851460 JH851437:JH851460 WVT785901:WVT785924 WLX785901:WLX785924 WCB785901:WCB785924 VSF785901:VSF785924 VIJ785901:VIJ785924 UYN785901:UYN785924 UOR785901:UOR785924 UEV785901:UEV785924 TUZ785901:TUZ785924 TLD785901:TLD785924 TBH785901:TBH785924 SRL785901:SRL785924 SHP785901:SHP785924 RXT785901:RXT785924 RNX785901:RNX785924 REB785901:REB785924 QUF785901:QUF785924 QKJ785901:QKJ785924 QAN785901:QAN785924 PQR785901:PQR785924 PGV785901:PGV785924 OWZ785901:OWZ785924 OND785901:OND785924 ODH785901:ODH785924 NTL785901:NTL785924 NJP785901:NJP785924 MZT785901:MZT785924 MPX785901:MPX785924 MGB785901:MGB785924 LWF785901:LWF785924 LMJ785901:LMJ785924 LCN785901:LCN785924 KSR785901:KSR785924 KIV785901:KIV785924 JYZ785901:JYZ785924 JPD785901:JPD785924 JFH785901:JFH785924 IVL785901:IVL785924 ILP785901:ILP785924 IBT785901:IBT785924 HRX785901:HRX785924 HIB785901:HIB785924 GYF785901:GYF785924 GOJ785901:GOJ785924 GEN785901:GEN785924 FUR785901:FUR785924 FKV785901:FKV785924 FAZ785901:FAZ785924 ERD785901:ERD785924 EHH785901:EHH785924 DXL785901:DXL785924 DNP785901:DNP785924 DDT785901:DDT785924 CTX785901:CTX785924 CKB785901:CKB785924 CAF785901:CAF785924 BQJ785901:BQJ785924 BGN785901:BGN785924 AWR785901:AWR785924 AMV785901:AMV785924 ACZ785901:ACZ785924 TD785901:TD785924 JH785901:JH785924 WVT720365:WVT720388 WLX720365:WLX720388 WCB720365:WCB720388 VSF720365:VSF720388 VIJ720365:VIJ720388 UYN720365:UYN720388 UOR720365:UOR720388 UEV720365:UEV720388 TUZ720365:TUZ720388 TLD720365:TLD720388 TBH720365:TBH720388 SRL720365:SRL720388 SHP720365:SHP720388 RXT720365:RXT720388 RNX720365:RNX720388 REB720365:REB720388 QUF720365:QUF720388 QKJ720365:QKJ720388 QAN720365:QAN720388 PQR720365:PQR720388 PGV720365:PGV720388 OWZ720365:OWZ720388 OND720365:OND720388 ODH720365:ODH720388 NTL720365:NTL720388 NJP720365:NJP720388 MZT720365:MZT720388 MPX720365:MPX720388 MGB720365:MGB720388 LWF720365:LWF720388 LMJ720365:LMJ720388 LCN720365:LCN720388 KSR720365:KSR720388 KIV720365:KIV720388 JYZ720365:JYZ720388 JPD720365:JPD720388 JFH720365:JFH720388 IVL720365:IVL720388 ILP720365:ILP720388 IBT720365:IBT720388 HRX720365:HRX720388 HIB720365:HIB720388 GYF720365:GYF720388 GOJ720365:GOJ720388 GEN720365:GEN720388 FUR720365:FUR720388 FKV720365:FKV720388 FAZ720365:FAZ720388 ERD720365:ERD720388 EHH720365:EHH720388 DXL720365:DXL720388 DNP720365:DNP720388 DDT720365:DDT720388 CTX720365:CTX720388 CKB720365:CKB720388 CAF720365:CAF720388 BQJ720365:BQJ720388 BGN720365:BGN720388 AWR720365:AWR720388 AMV720365:AMV720388 ACZ720365:ACZ720388 TD720365:TD720388 JH720365:JH720388 WVT654829:WVT654852 WLX654829:WLX654852 WCB654829:WCB654852 VSF654829:VSF654852 VIJ654829:VIJ654852 UYN654829:UYN654852 UOR654829:UOR654852 UEV654829:UEV654852 TUZ654829:TUZ654852 TLD654829:TLD654852 TBH654829:TBH654852 SRL654829:SRL654852 SHP654829:SHP654852 RXT654829:RXT654852 RNX654829:RNX654852 REB654829:REB654852 QUF654829:QUF654852 QKJ654829:QKJ654852 QAN654829:QAN654852 PQR654829:PQR654852 PGV654829:PGV654852 OWZ654829:OWZ654852 OND654829:OND654852 ODH654829:ODH654852 NTL654829:NTL654852 NJP654829:NJP654852 MZT654829:MZT654852 MPX654829:MPX654852 MGB654829:MGB654852 LWF654829:LWF654852 LMJ654829:LMJ654852 LCN654829:LCN654852 KSR654829:KSR654852 KIV654829:KIV654852 JYZ654829:JYZ654852 JPD654829:JPD654852 JFH654829:JFH654852 IVL654829:IVL654852 ILP654829:ILP654852 IBT654829:IBT654852 HRX654829:HRX654852 HIB654829:HIB654852 GYF654829:GYF654852 GOJ654829:GOJ654852 GEN654829:GEN654852 FUR654829:FUR654852 FKV654829:FKV654852 FAZ654829:FAZ654852 ERD654829:ERD654852 EHH654829:EHH654852 DXL654829:DXL654852 DNP654829:DNP654852 DDT654829:DDT654852 CTX654829:CTX654852 CKB654829:CKB654852 CAF654829:CAF654852 BQJ654829:BQJ654852 BGN654829:BGN654852 AWR654829:AWR654852 AMV654829:AMV654852 ACZ654829:ACZ654852 TD654829:TD654852 JH654829:JH654852 WVT589293:WVT589316 WLX589293:WLX589316 WCB589293:WCB589316 VSF589293:VSF589316 VIJ589293:VIJ589316 UYN589293:UYN589316 UOR589293:UOR589316 UEV589293:UEV589316 TUZ589293:TUZ589316 TLD589293:TLD589316 TBH589293:TBH589316 SRL589293:SRL589316 SHP589293:SHP589316 RXT589293:RXT589316 RNX589293:RNX589316 REB589293:REB589316 QUF589293:QUF589316 QKJ589293:QKJ589316 QAN589293:QAN589316 PQR589293:PQR589316 PGV589293:PGV589316 OWZ589293:OWZ589316 OND589293:OND589316 ODH589293:ODH589316 NTL589293:NTL589316 NJP589293:NJP589316 MZT589293:MZT589316 MPX589293:MPX589316 MGB589293:MGB589316 LWF589293:LWF589316 LMJ589293:LMJ589316 LCN589293:LCN589316 KSR589293:KSR589316 KIV589293:KIV589316 JYZ589293:JYZ589316 JPD589293:JPD589316 JFH589293:JFH589316 IVL589293:IVL589316 ILP589293:ILP589316 IBT589293:IBT589316 HRX589293:HRX589316 HIB589293:HIB589316 GYF589293:GYF589316 GOJ589293:GOJ589316 GEN589293:GEN589316 FUR589293:FUR589316 FKV589293:FKV589316 FAZ589293:FAZ589316 ERD589293:ERD589316 EHH589293:EHH589316 DXL589293:DXL589316 DNP589293:DNP589316 DDT589293:DDT589316 CTX589293:CTX589316 CKB589293:CKB589316 CAF589293:CAF589316 BQJ589293:BQJ589316 BGN589293:BGN589316 AWR589293:AWR589316 AMV589293:AMV589316 ACZ589293:ACZ589316 TD589293:TD589316 JH589293:JH589316 WVT523757:WVT523780 WLX523757:WLX523780 WCB523757:WCB523780 VSF523757:VSF523780 VIJ523757:VIJ523780 UYN523757:UYN523780 UOR523757:UOR523780 UEV523757:UEV523780 TUZ523757:TUZ523780 TLD523757:TLD523780 TBH523757:TBH523780 SRL523757:SRL523780 SHP523757:SHP523780 RXT523757:RXT523780 RNX523757:RNX523780 REB523757:REB523780 QUF523757:QUF523780 QKJ523757:QKJ523780 QAN523757:QAN523780 PQR523757:PQR523780 PGV523757:PGV523780 OWZ523757:OWZ523780 OND523757:OND523780 ODH523757:ODH523780 NTL523757:NTL523780 NJP523757:NJP523780 MZT523757:MZT523780 MPX523757:MPX523780 MGB523757:MGB523780 LWF523757:LWF523780 LMJ523757:LMJ523780 LCN523757:LCN523780 KSR523757:KSR523780 KIV523757:KIV523780 JYZ523757:JYZ523780 JPD523757:JPD523780 JFH523757:JFH523780 IVL523757:IVL523780 ILP523757:ILP523780 IBT523757:IBT523780 HRX523757:HRX523780 HIB523757:HIB523780 GYF523757:GYF523780 GOJ523757:GOJ523780 GEN523757:GEN523780 FUR523757:FUR523780 FKV523757:FKV523780 FAZ523757:FAZ523780 ERD523757:ERD523780 EHH523757:EHH523780 DXL523757:DXL523780 DNP523757:DNP523780 DDT523757:DDT523780 CTX523757:CTX523780 CKB523757:CKB523780 CAF523757:CAF523780 BQJ523757:BQJ523780 BGN523757:BGN523780 AWR523757:AWR523780 AMV523757:AMV523780 ACZ523757:ACZ523780 TD523757:TD523780 JH523757:JH523780 WVT458221:WVT458244 WLX458221:WLX458244 WCB458221:WCB458244 VSF458221:VSF458244 VIJ458221:VIJ458244 UYN458221:UYN458244 UOR458221:UOR458244 UEV458221:UEV458244 TUZ458221:TUZ458244 TLD458221:TLD458244 TBH458221:TBH458244 SRL458221:SRL458244 SHP458221:SHP458244 RXT458221:RXT458244 RNX458221:RNX458244 REB458221:REB458244 QUF458221:QUF458244 QKJ458221:QKJ458244 QAN458221:QAN458244 PQR458221:PQR458244 PGV458221:PGV458244 OWZ458221:OWZ458244 OND458221:OND458244 ODH458221:ODH458244 NTL458221:NTL458244 NJP458221:NJP458244 MZT458221:MZT458244 MPX458221:MPX458244 MGB458221:MGB458244 LWF458221:LWF458244 LMJ458221:LMJ458244 LCN458221:LCN458244 KSR458221:KSR458244 KIV458221:KIV458244 JYZ458221:JYZ458244 JPD458221:JPD458244 JFH458221:JFH458244 IVL458221:IVL458244 ILP458221:ILP458244 IBT458221:IBT458244 HRX458221:HRX458244 HIB458221:HIB458244 GYF458221:GYF458244 GOJ458221:GOJ458244 GEN458221:GEN458244 FUR458221:FUR458244 FKV458221:FKV458244 FAZ458221:FAZ458244 ERD458221:ERD458244 EHH458221:EHH458244 DXL458221:DXL458244 DNP458221:DNP458244 DDT458221:DDT458244 CTX458221:CTX458244 CKB458221:CKB458244 CAF458221:CAF458244 BQJ458221:BQJ458244 BGN458221:BGN458244 AWR458221:AWR458244 AMV458221:AMV458244 ACZ458221:ACZ458244 TD458221:TD458244 JH458221:JH458244 WVT392685:WVT392708 WLX392685:WLX392708 WCB392685:WCB392708 VSF392685:VSF392708 VIJ392685:VIJ392708 UYN392685:UYN392708 UOR392685:UOR392708 UEV392685:UEV392708 TUZ392685:TUZ392708 TLD392685:TLD392708 TBH392685:TBH392708 SRL392685:SRL392708 SHP392685:SHP392708 RXT392685:RXT392708 RNX392685:RNX392708 REB392685:REB392708 QUF392685:QUF392708 QKJ392685:QKJ392708 QAN392685:QAN392708 PQR392685:PQR392708 PGV392685:PGV392708 OWZ392685:OWZ392708 OND392685:OND392708 ODH392685:ODH392708 NTL392685:NTL392708 NJP392685:NJP392708 MZT392685:MZT392708 MPX392685:MPX392708 MGB392685:MGB392708 LWF392685:LWF392708 LMJ392685:LMJ392708 LCN392685:LCN392708 KSR392685:KSR392708 KIV392685:KIV392708 JYZ392685:JYZ392708 JPD392685:JPD392708 JFH392685:JFH392708 IVL392685:IVL392708 ILP392685:ILP392708 IBT392685:IBT392708 HRX392685:HRX392708 HIB392685:HIB392708 GYF392685:GYF392708 GOJ392685:GOJ392708 GEN392685:GEN392708 FUR392685:FUR392708 FKV392685:FKV392708 FAZ392685:FAZ392708 ERD392685:ERD392708 EHH392685:EHH392708 DXL392685:DXL392708 DNP392685:DNP392708 DDT392685:DDT392708 CTX392685:CTX392708 CKB392685:CKB392708 CAF392685:CAF392708 BQJ392685:BQJ392708 BGN392685:BGN392708 AWR392685:AWR392708 AMV392685:AMV392708 ACZ392685:ACZ392708 TD392685:TD392708 JH392685:JH392708 WVT327149:WVT327172 WLX327149:WLX327172 WCB327149:WCB327172 VSF327149:VSF327172 VIJ327149:VIJ327172 UYN327149:UYN327172 UOR327149:UOR327172 UEV327149:UEV327172 TUZ327149:TUZ327172 TLD327149:TLD327172 TBH327149:TBH327172 SRL327149:SRL327172 SHP327149:SHP327172 RXT327149:RXT327172 RNX327149:RNX327172 REB327149:REB327172 QUF327149:QUF327172 QKJ327149:QKJ327172 QAN327149:QAN327172 PQR327149:PQR327172 PGV327149:PGV327172 OWZ327149:OWZ327172 OND327149:OND327172 ODH327149:ODH327172 NTL327149:NTL327172 NJP327149:NJP327172 MZT327149:MZT327172 MPX327149:MPX327172 MGB327149:MGB327172 LWF327149:LWF327172 LMJ327149:LMJ327172 LCN327149:LCN327172 KSR327149:KSR327172 KIV327149:KIV327172 JYZ327149:JYZ327172 JPD327149:JPD327172 JFH327149:JFH327172 IVL327149:IVL327172 ILP327149:ILP327172 IBT327149:IBT327172 HRX327149:HRX327172 HIB327149:HIB327172 GYF327149:GYF327172 GOJ327149:GOJ327172 GEN327149:GEN327172 FUR327149:FUR327172 FKV327149:FKV327172 FAZ327149:FAZ327172 ERD327149:ERD327172 EHH327149:EHH327172 DXL327149:DXL327172 DNP327149:DNP327172 DDT327149:DDT327172 CTX327149:CTX327172 CKB327149:CKB327172 CAF327149:CAF327172 BQJ327149:BQJ327172 BGN327149:BGN327172 AWR327149:AWR327172 AMV327149:AMV327172 ACZ327149:ACZ327172 TD327149:TD327172 JH327149:JH327172 WVT261613:WVT261636 WLX261613:WLX261636 WCB261613:WCB261636 VSF261613:VSF261636 VIJ261613:VIJ261636 UYN261613:UYN261636 UOR261613:UOR261636 UEV261613:UEV261636 TUZ261613:TUZ261636 TLD261613:TLD261636 TBH261613:TBH261636 SRL261613:SRL261636 SHP261613:SHP261636 RXT261613:RXT261636 RNX261613:RNX261636 REB261613:REB261636 QUF261613:QUF261636 QKJ261613:QKJ261636 QAN261613:QAN261636 PQR261613:PQR261636 PGV261613:PGV261636 OWZ261613:OWZ261636 OND261613:OND261636 ODH261613:ODH261636 NTL261613:NTL261636 NJP261613:NJP261636 MZT261613:MZT261636 MPX261613:MPX261636 MGB261613:MGB261636 LWF261613:LWF261636 LMJ261613:LMJ261636 LCN261613:LCN261636 KSR261613:KSR261636 KIV261613:KIV261636 JYZ261613:JYZ261636 JPD261613:JPD261636 JFH261613:JFH261636 IVL261613:IVL261636 ILP261613:ILP261636 IBT261613:IBT261636 HRX261613:HRX261636 HIB261613:HIB261636 GYF261613:GYF261636 GOJ261613:GOJ261636 GEN261613:GEN261636 FUR261613:FUR261636 FKV261613:FKV261636 FAZ261613:FAZ261636 ERD261613:ERD261636 EHH261613:EHH261636 DXL261613:DXL261636 DNP261613:DNP261636 DDT261613:DDT261636 CTX261613:CTX261636 CKB261613:CKB261636 CAF261613:CAF261636 BQJ261613:BQJ261636 BGN261613:BGN261636 AWR261613:AWR261636 AMV261613:AMV261636 ACZ261613:ACZ261636 TD261613:TD261636 JH261613:JH261636 WVT196077:WVT196100 WLX196077:WLX196100 WCB196077:WCB196100 VSF196077:VSF196100 VIJ196077:VIJ196100 UYN196077:UYN196100 UOR196077:UOR196100 UEV196077:UEV196100 TUZ196077:TUZ196100 TLD196077:TLD196100 TBH196077:TBH196100 SRL196077:SRL196100 SHP196077:SHP196100 RXT196077:RXT196100 RNX196077:RNX196100 REB196077:REB196100 QUF196077:QUF196100 QKJ196077:QKJ196100 QAN196077:QAN196100 PQR196077:PQR196100 PGV196077:PGV196100 OWZ196077:OWZ196100 OND196077:OND196100 ODH196077:ODH196100 NTL196077:NTL196100 NJP196077:NJP196100 MZT196077:MZT196100 MPX196077:MPX196100 MGB196077:MGB196100 LWF196077:LWF196100 LMJ196077:LMJ196100 LCN196077:LCN196100 KSR196077:KSR196100 KIV196077:KIV196100 JYZ196077:JYZ196100 JPD196077:JPD196100 JFH196077:JFH196100 IVL196077:IVL196100 ILP196077:ILP196100 IBT196077:IBT196100 HRX196077:HRX196100 HIB196077:HIB196100 GYF196077:GYF196100 GOJ196077:GOJ196100 GEN196077:GEN196100 FUR196077:FUR196100 FKV196077:FKV196100 FAZ196077:FAZ196100 ERD196077:ERD196100 EHH196077:EHH196100 DXL196077:DXL196100 DNP196077:DNP196100 DDT196077:DDT196100 CTX196077:CTX196100 CKB196077:CKB196100 CAF196077:CAF196100 BQJ196077:BQJ196100 BGN196077:BGN196100 AWR196077:AWR196100 AMV196077:AMV196100 ACZ196077:ACZ196100 TD196077:TD196100 JH196077:JH196100 WVT130541:WVT130564 WLX130541:WLX130564 WCB130541:WCB130564 VSF130541:VSF130564 VIJ130541:VIJ130564 UYN130541:UYN130564 UOR130541:UOR130564 UEV130541:UEV130564 TUZ130541:TUZ130564 TLD130541:TLD130564 TBH130541:TBH130564 SRL130541:SRL130564 SHP130541:SHP130564 RXT130541:RXT130564 RNX130541:RNX130564 REB130541:REB130564 QUF130541:QUF130564 QKJ130541:QKJ130564 QAN130541:QAN130564 PQR130541:PQR130564 PGV130541:PGV130564 OWZ130541:OWZ130564 OND130541:OND130564 ODH130541:ODH130564 NTL130541:NTL130564 NJP130541:NJP130564 MZT130541:MZT130564 MPX130541:MPX130564 MGB130541:MGB130564 LWF130541:LWF130564 LMJ130541:LMJ130564 LCN130541:LCN130564 KSR130541:KSR130564 KIV130541:KIV130564 JYZ130541:JYZ130564 JPD130541:JPD130564 JFH130541:JFH130564 IVL130541:IVL130564 ILP130541:ILP130564 IBT130541:IBT130564 HRX130541:HRX130564 HIB130541:HIB130564 GYF130541:GYF130564 GOJ130541:GOJ130564 GEN130541:GEN130564 FUR130541:FUR130564 FKV130541:FKV130564 FAZ130541:FAZ130564 ERD130541:ERD130564 EHH130541:EHH130564 DXL130541:DXL130564 DNP130541:DNP130564 DDT130541:DDT130564 CTX130541:CTX130564 CKB130541:CKB130564 CAF130541:CAF130564 BQJ130541:BQJ130564 BGN130541:BGN130564 AWR130541:AWR130564 AMV130541:AMV130564 ACZ130541:ACZ130564 TD130541:TD130564 JH130541:JH130564 WVT65005:WVT65028 WLX65005:WLX65028 WCB65005:WCB65028 VSF65005:VSF65028 VIJ65005:VIJ65028 UYN65005:UYN65028 UOR65005:UOR65028 UEV65005:UEV65028 TUZ65005:TUZ65028 TLD65005:TLD65028 TBH65005:TBH65028 SRL65005:SRL65028 SHP65005:SHP65028 RXT65005:RXT65028 RNX65005:RNX65028 REB65005:REB65028 QUF65005:QUF65028 QKJ65005:QKJ65028 QAN65005:QAN65028 PQR65005:PQR65028 PGV65005:PGV65028 OWZ65005:OWZ65028 OND65005:OND65028 ODH65005:ODH65028 NTL65005:NTL65028 NJP65005:NJP65028 MZT65005:MZT65028 MPX65005:MPX65028 MGB65005:MGB65028 LWF65005:LWF65028 LMJ65005:LMJ65028 LCN65005:LCN65028 KSR65005:KSR65028 KIV65005:KIV65028 JYZ65005:JYZ65028 JPD65005:JPD65028 JFH65005:JFH65028 IVL65005:IVL65028 ILP65005:ILP65028 IBT65005:IBT65028 HRX65005:HRX65028 HIB65005:HIB65028 GYF65005:GYF65028 GOJ65005:GOJ65028 GEN65005:GEN65028 FUR65005:FUR65028 FKV65005:FKV65028 FAZ65005:FAZ65028 ERD65005:ERD65028 EHH65005:EHH65028 DXL65005:DXL65028 DNP65005:DNP65028 DDT65005:DDT65028 CTX65005:CTX65028 CKB65005:CKB65028 CAF65005:CAF65028 BQJ65005:BQJ65028 BGN65005:BGN65028 AWR65005:AWR65028 AMV65005:AMV65028 ACZ65005:ACZ65028 TD65005:TD65028 JH65005:JH65028 WVT982509:WVT982532 WVU982523:WVU982532 WLY982523:WLY982532 WCC982523:WCC982532 VSG982523:VSG982532 VIK982523:VIK982532 UYO982523:UYO982532 UOS982523:UOS982532 UEW982523:UEW982532 TVA982523:TVA982532 TLE982523:TLE982532 TBI982523:TBI982532 SRM982523:SRM982532 SHQ982523:SHQ982532 RXU982523:RXU982532 RNY982523:RNY982532 REC982523:REC982532 QUG982523:QUG982532 QKK982523:QKK982532 QAO982523:QAO982532 PQS982523:PQS982532 PGW982523:PGW982532 OXA982523:OXA982532 ONE982523:ONE982532 ODI982523:ODI982532 NTM982523:NTM982532 NJQ982523:NJQ982532 MZU982523:MZU982532 MPY982523:MPY982532 MGC982523:MGC982532 LWG982523:LWG982532 LMK982523:LMK982532 LCO982523:LCO982532 KSS982523:KSS982532 KIW982523:KIW982532 JZA982523:JZA982532 JPE982523:JPE982532 JFI982523:JFI982532 IVM982523:IVM982532 ILQ982523:ILQ982532 IBU982523:IBU982532 HRY982523:HRY982532 HIC982523:HIC982532 GYG982523:GYG982532 GOK982523:GOK982532 GEO982523:GEO982532 FUS982523:FUS982532 FKW982523:FKW982532 FBA982523:FBA982532 ERE982523:ERE982532 EHI982523:EHI982532 DXM982523:DXM982532 DNQ982523:DNQ982532 DDU982523:DDU982532 CTY982523:CTY982532 CKC982523:CKC982532 CAG982523:CAG982532 BQK982523:BQK982532 BGO982523:BGO982532 AWS982523:AWS982532 AMW982523:AMW982532 ADA982523:ADA982532 TE982523:TE982532 JI982523:JI982532 WVU916987:WVU916996 WLY916987:WLY916996 WCC916987:WCC916996 VSG916987:VSG916996 VIK916987:VIK916996 UYO916987:UYO916996 UOS916987:UOS916996 UEW916987:UEW916996 TVA916987:TVA916996 TLE916987:TLE916996 TBI916987:TBI916996 SRM916987:SRM916996 SHQ916987:SHQ916996 RXU916987:RXU916996 RNY916987:RNY916996 REC916987:REC916996 QUG916987:QUG916996 QKK916987:QKK916996 QAO916987:QAO916996 PQS916987:PQS916996 PGW916987:PGW916996 OXA916987:OXA916996 ONE916987:ONE916996 ODI916987:ODI916996 NTM916987:NTM916996 NJQ916987:NJQ916996 MZU916987:MZU916996 MPY916987:MPY916996 MGC916987:MGC916996 LWG916987:LWG916996 LMK916987:LMK916996 LCO916987:LCO916996 KSS916987:KSS916996 KIW916987:KIW916996 JZA916987:JZA916996 JPE916987:JPE916996 JFI916987:JFI916996 IVM916987:IVM916996 ILQ916987:ILQ916996 IBU916987:IBU916996 HRY916987:HRY916996 HIC916987:HIC916996 GYG916987:GYG916996 GOK916987:GOK916996 GEO916987:GEO916996 FUS916987:FUS916996 FKW916987:FKW916996 FBA916987:FBA916996 ERE916987:ERE916996 EHI916987:EHI916996 DXM916987:DXM916996 DNQ916987:DNQ916996 DDU916987:DDU916996 CTY916987:CTY916996 CKC916987:CKC916996 CAG916987:CAG916996 BQK916987:BQK916996 BGO916987:BGO916996 AWS916987:AWS916996 AMW916987:AMW916996 ADA916987:ADA916996 TE916987:TE916996 JI916987:JI916996 WVU851451:WVU851460 WLY851451:WLY851460 WCC851451:WCC851460 VSG851451:VSG851460 VIK851451:VIK851460 UYO851451:UYO851460 UOS851451:UOS851460 UEW851451:UEW851460 TVA851451:TVA851460 TLE851451:TLE851460 TBI851451:TBI851460 SRM851451:SRM851460 SHQ851451:SHQ851460 RXU851451:RXU851460 RNY851451:RNY851460 REC851451:REC851460 QUG851451:QUG851460 QKK851451:QKK851460 QAO851451:QAO851460 PQS851451:PQS851460 PGW851451:PGW851460 OXA851451:OXA851460 ONE851451:ONE851460 ODI851451:ODI851460 NTM851451:NTM851460 NJQ851451:NJQ851460 MZU851451:MZU851460 MPY851451:MPY851460 MGC851451:MGC851460 LWG851451:LWG851460 LMK851451:LMK851460 LCO851451:LCO851460 KSS851451:KSS851460 KIW851451:KIW851460 JZA851451:JZA851460 JPE851451:JPE851460 JFI851451:JFI851460 IVM851451:IVM851460 ILQ851451:ILQ851460 IBU851451:IBU851460 HRY851451:HRY851460 HIC851451:HIC851460 GYG851451:GYG851460 GOK851451:GOK851460 GEO851451:GEO851460 FUS851451:FUS851460 FKW851451:FKW851460 FBA851451:FBA851460 ERE851451:ERE851460 EHI851451:EHI851460 DXM851451:DXM851460 DNQ851451:DNQ851460 DDU851451:DDU851460 CTY851451:CTY851460 CKC851451:CKC851460 CAG851451:CAG851460 BQK851451:BQK851460 BGO851451:BGO851460 AWS851451:AWS851460 AMW851451:AMW851460 ADA851451:ADA851460 TE851451:TE851460 JI851451:JI851460 WVU785915:WVU785924 WLY785915:WLY785924 WCC785915:WCC785924 VSG785915:VSG785924 VIK785915:VIK785924 UYO785915:UYO785924 UOS785915:UOS785924 UEW785915:UEW785924 TVA785915:TVA785924 TLE785915:TLE785924 TBI785915:TBI785924 SRM785915:SRM785924 SHQ785915:SHQ785924 RXU785915:RXU785924 RNY785915:RNY785924 REC785915:REC785924 QUG785915:QUG785924 QKK785915:QKK785924 QAO785915:QAO785924 PQS785915:PQS785924 PGW785915:PGW785924 OXA785915:OXA785924 ONE785915:ONE785924 ODI785915:ODI785924 NTM785915:NTM785924 NJQ785915:NJQ785924 MZU785915:MZU785924 MPY785915:MPY785924 MGC785915:MGC785924 LWG785915:LWG785924 LMK785915:LMK785924 LCO785915:LCO785924 KSS785915:KSS785924 KIW785915:KIW785924 JZA785915:JZA785924 JPE785915:JPE785924 JFI785915:JFI785924 IVM785915:IVM785924 ILQ785915:ILQ785924 IBU785915:IBU785924 HRY785915:HRY785924 HIC785915:HIC785924 GYG785915:GYG785924 GOK785915:GOK785924 GEO785915:GEO785924 FUS785915:FUS785924 FKW785915:FKW785924 FBA785915:FBA785924 ERE785915:ERE785924 EHI785915:EHI785924 DXM785915:DXM785924 DNQ785915:DNQ785924 DDU785915:DDU785924 CTY785915:CTY785924 CKC785915:CKC785924 CAG785915:CAG785924 BQK785915:BQK785924 BGO785915:BGO785924 AWS785915:AWS785924 AMW785915:AMW785924 ADA785915:ADA785924 TE785915:TE785924 JI785915:JI785924 WVU720379:WVU720388 WLY720379:WLY720388 WCC720379:WCC720388 VSG720379:VSG720388 VIK720379:VIK720388 UYO720379:UYO720388 UOS720379:UOS720388 UEW720379:UEW720388 TVA720379:TVA720388 TLE720379:TLE720388 TBI720379:TBI720388 SRM720379:SRM720388 SHQ720379:SHQ720388 RXU720379:RXU720388 RNY720379:RNY720388 REC720379:REC720388 QUG720379:QUG720388 QKK720379:QKK720388 QAO720379:QAO720388 PQS720379:PQS720388 PGW720379:PGW720388 OXA720379:OXA720388 ONE720379:ONE720388 ODI720379:ODI720388 NTM720379:NTM720388 NJQ720379:NJQ720388 MZU720379:MZU720388 MPY720379:MPY720388 MGC720379:MGC720388 LWG720379:LWG720388 LMK720379:LMK720388 LCO720379:LCO720388 KSS720379:KSS720388 KIW720379:KIW720388 JZA720379:JZA720388 JPE720379:JPE720388 JFI720379:JFI720388 IVM720379:IVM720388 ILQ720379:ILQ720388 IBU720379:IBU720388 HRY720379:HRY720388 HIC720379:HIC720388 GYG720379:GYG720388 GOK720379:GOK720388 GEO720379:GEO720388 FUS720379:FUS720388 FKW720379:FKW720388 FBA720379:FBA720388 ERE720379:ERE720388 EHI720379:EHI720388 DXM720379:DXM720388 DNQ720379:DNQ720388 DDU720379:DDU720388 CTY720379:CTY720388 CKC720379:CKC720388 CAG720379:CAG720388 BQK720379:BQK720388 BGO720379:BGO720388 AWS720379:AWS720388 AMW720379:AMW720388 ADA720379:ADA720388 TE720379:TE720388 JI720379:JI720388 WVU654843:WVU654852 WLY654843:WLY654852 WCC654843:WCC654852 VSG654843:VSG654852 VIK654843:VIK654852 UYO654843:UYO654852 UOS654843:UOS654852 UEW654843:UEW654852 TVA654843:TVA654852 TLE654843:TLE654852 TBI654843:TBI654852 SRM654843:SRM654852 SHQ654843:SHQ654852 RXU654843:RXU654852 RNY654843:RNY654852 REC654843:REC654852 QUG654843:QUG654852 QKK654843:QKK654852 QAO654843:QAO654852 PQS654843:PQS654852 PGW654843:PGW654852 OXA654843:OXA654852 ONE654843:ONE654852 ODI654843:ODI654852 NTM654843:NTM654852 NJQ654843:NJQ654852 MZU654843:MZU654852 MPY654843:MPY654852 MGC654843:MGC654852 LWG654843:LWG654852 LMK654843:LMK654852 LCO654843:LCO654852 KSS654843:KSS654852 KIW654843:KIW654852 JZA654843:JZA654852 JPE654843:JPE654852 JFI654843:JFI654852 IVM654843:IVM654852 ILQ654843:ILQ654852 IBU654843:IBU654852 HRY654843:HRY654852 HIC654843:HIC654852 GYG654843:GYG654852 GOK654843:GOK654852 GEO654843:GEO654852 FUS654843:FUS654852 FKW654843:FKW654852 FBA654843:FBA654852 ERE654843:ERE654852 EHI654843:EHI654852 DXM654843:DXM654852 DNQ654843:DNQ654852 DDU654843:DDU654852 CTY654843:CTY654852 CKC654843:CKC654852 CAG654843:CAG654852 BQK654843:BQK654852 BGO654843:BGO654852 AWS654843:AWS654852 AMW654843:AMW654852 ADA654843:ADA654852 TE654843:TE654852 JI654843:JI654852 WVU589307:WVU589316 WLY589307:WLY589316 WCC589307:WCC589316 VSG589307:VSG589316 VIK589307:VIK589316 UYO589307:UYO589316 UOS589307:UOS589316 UEW589307:UEW589316 TVA589307:TVA589316 TLE589307:TLE589316 TBI589307:TBI589316 SRM589307:SRM589316 SHQ589307:SHQ589316 RXU589307:RXU589316 RNY589307:RNY589316 REC589307:REC589316 QUG589307:QUG589316 QKK589307:QKK589316 QAO589307:QAO589316 PQS589307:PQS589316 PGW589307:PGW589316 OXA589307:OXA589316 ONE589307:ONE589316 ODI589307:ODI589316 NTM589307:NTM589316 NJQ589307:NJQ589316 MZU589307:MZU589316 MPY589307:MPY589316 MGC589307:MGC589316 LWG589307:LWG589316 LMK589307:LMK589316 LCO589307:LCO589316 KSS589307:KSS589316 KIW589307:KIW589316 JZA589307:JZA589316 JPE589307:JPE589316 JFI589307:JFI589316 IVM589307:IVM589316 ILQ589307:ILQ589316 IBU589307:IBU589316 HRY589307:HRY589316 HIC589307:HIC589316 GYG589307:GYG589316 GOK589307:GOK589316 GEO589307:GEO589316 FUS589307:FUS589316 FKW589307:FKW589316 FBA589307:FBA589316 ERE589307:ERE589316 EHI589307:EHI589316 DXM589307:DXM589316 DNQ589307:DNQ589316 DDU589307:DDU589316 CTY589307:CTY589316 CKC589307:CKC589316 CAG589307:CAG589316 BQK589307:BQK589316 BGO589307:BGO589316 AWS589307:AWS589316 AMW589307:AMW589316 ADA589307:ADA589316 TE589307:TE589316 JI589307:JI589316 WVU523771:WVU523780 WLY523771:WLY523780 WCC523771:WCC523780 VSG523771:VSG523780 VIK523771:VIK523780 UYO523771:UYO523780 UOS523771:UOS523780 UEW523771:UEW523780 TVA523771:TVA523780 TLE523771:TLE523780 TBI523771:TBI523780 SRM523771:SRM523780 SHQ523771:SHQ523780 RXU523771:RXU523780 RNY523771:RNY523780 REC523771:REC523780 QUG523771:QUG523780 QKK523771:QKK523780 QAO523771:QAO523780 PQS523771:PQS523780 PGW523771:PGW523780 OXA523771:OXA523780 ONE523771:ONE523780 ODI523771:ODI523780 NTM523771:NTM523780 NJQ523771:NJQ523780 MZU523771:MZU523780 MPY523771:MPY523780 MGC523771:MGC523780 LWG523771:LWG523780 LMK523771:LMK523780 LCO523771:LCO523780 KSS523771:KSS523780 KIW523771:KIW523780 JZA523771:JZA523780 JPE523771:JPE523780 JFI523771:JFI523780 IVM523771:IVM523780 ILQ523771:ILQ523780 IBU523771:IBU523780 HRY523771:HRY523780 HIC523771:HIC523780 GYG523771:GYG523780 GOK523771:GOK523780 GEO523771:GEO523780 FUS523771:FUS523780 FKW523771:FKW523780 FBA523771:FBA523780 ERE523771:ERE523780 EHI523771:EHI523780 DXM523771:DXM523780 DNQ523771:DNQ523780 DDU523771:DDU523780 CTY523771:CTY523780 CKC523771:CKC523780 CAG523771:CAG523780 BQK523771:BQK523780 BGO523771:BGO523780 AWS523771:AWS523780 AMW523771:AMW523780 ADA523771:ADA523780 TE523771:TE523780 JI523771:JI523780 WVU458235:WVU458244 WLY458235:WLY458244 WCC458235:WCC458244 VSG458235:VSG458244 VIK458235:VIK458244 UYO458235:UYO458244 UOS458235:UOS458244 UEW458235:UEW458244 TVA458235:TVA458244 TLE458235:TLE458244 TBI458235:TBI458244 SRM458235:SRM458244 SHQ458235:SHQ458244 RXU458235:RXU458244 RNY458235:RNY458244 REC458235:REC458244 QUG458235:QUG458244 QKK458235:QKK458244 QAO458235:QAO458244 PQS458235:PQS458244 PGW458235:PGW458244 OXA458235:OXA458244 ONE458235:ONE458244 ODI458235:ODI458244 NTM458235:NTM458244 NJQ458235:NJQ458244 MZU458235:MZU458244 MPY458235:MPY458244 MGC458235:MGC458244 LWG458235:LWG458244 LMK458235:LMK458244 LCO458235:LCO458244 KSS458235:KSS458244 KIW458235:KIW458244 JZA458235:JZA458244 JPE458235:JPE458244 JFI458235:JFI458244 IVM458235:IVM458244 ILQ458235:ILQ458244 IBU458235:IBU458244 HRY458235:HRY458244 HIC458235:HIC458244 GYG458235:GYG458244 GOK458235:GOK458244 GEO458235:GEO458244 FUS458235:FUS458244 FKW458235:FKW458244 FBA458235:FBA458244 ERE458235:ERE458244 EHI458235:EHI458244 DXM458235:DXM458244 DNQ458235:DNQ458244 DDU458235:DDU458244 CTY458235:CTY458244 CKC458235:CKC458244 CAG458235:CAG458244 BQK458235:BQK458244 BGO458235:BGO458244 AWS458235:AWS458244 AMW458235:AMW458244 ADA458235:ADA458244 TE458235:TE458244 JI458235:JI458244 WVU392699:WVU392708 WLY392699:WLY392708 WCC392699:WCC392708 VSG392699:VSG392708 VIK392699:VIK392708 UYO392699:UYO392708 UOS392699:UOS392708 UEW392699:UEW392708 TVA392699:TVA392708 TLE392699:TLE392708 TBI392699:TBI392708 SRM392699:SRM392708 SHQ392699:SHQ392708 RXU392699:RXU392708 RNY392699:RNY392708 REC392699:REC392708 QUG392699:QUG392708 QKK392699:QKK392708 QAO392699:QAO392708 PQS392699:PQS392708 PGW392699:PGW392708 OXA392699:OXA392708 ONE392699:ONE392708 ODI392699:ODI392708 NTM392699:NTM392708 NJQ392699:NJQ392708 MZU392699:MZU392708 MPY392699:MPY392708 MGC392699:MGC392708 LWG392699:LWG392708 LMK392699:LMK392708 LCO392699:LCO392708 KSS392699:KSS392708 KIW392699:KIW392708 JZA392699:JZA392708 JPE392699:JPE392708 JFI392699:JFI392708 IVM392699:IVM392708 ILQ392699:ILQ392708 IBU392699:IBU392708 HRY392699:HRY392708 HIC392699:HIC392708 GYG392699:GYG392708 GOK392699:GOK392708 GEO392699:GEO392708 FUS392699:FUS392708 FKW392699:FKW392708 FBA392699:FBA392708 ERE392699:ERE392708 EHI392699:EHI392708 DXM392699:DXM392708 DNQ392699:DNQ392708 DDU392699:DDU392708 CTY392699:CTY392708 CKC392699:CKC392708 CAG392699:CAG392708 BQK392699:BQK392708 BGO392699:BGO392708 AWS392699:AWS392708 AMW392699:AMW392708 ADA392699:ADA392708 TE392699:TE392708 JI392699:JI392708 WVU327163:WVU327172 WLY327163:WLY327172 WCC327163:WCC327172 VSG327163:VSG327172 VIK327163:VIK327172 UYO327163:UYO327172 UOS327163:UOS327172 UEW327163:UEW327172 TVA327163:TVA327172 TLE327163:TLE327172 TBI327163:TBI327172 SRM327163:SRM327172 SHQ327163:SHQ327172 RXU327163:RXU327172 RNY327163:RNY327172 REC327163:REC327172 QUG327163:QUG327172 QKK327163:QKK327172 QAO327163:QAO327172 PQS327163:PQS327172 PGW327163:PGW327172 OXA327163:OXA327172 ONE327163:ONE327172 ODI327163:ODI327172 NTM327163:NTM327172 NJQ327163:NJQ327172 MZU327163:MZU327172 MPY327163:MPY327172 MGC327163:MGC327172 LWG327163:LWG327172 LMK327163:LMK327172 LCO327163:LCO327172 KSS327163:KSS327172 KIW327163:KIW327172 JZA327163:JZA327172 JPE327163:JPE327172 JFI327163:JFI327172 IVM327163:IVM327172 ILQ327163:ILQ327172 IBU327163:IBU327172 HRY327163:HRY327172 HIC327163:HIC327172 GYG327163:GYG327172 GOK327163:GOK327172 GEO327163:GEO327172 FUS327163:FUS327172 FKW327163:FKW327172 FBA327163:FBA327172 ERE327163:ERE327172 EHI327163:EHI327172 DXM327163:DXM327172 DNQ327163:DNQ327172 DDU327163:DDU327172 CTY327163:CTY327172 CKC327163:CKC327172 CAG327163:CAG327172 BQK327163:BQK327172 BGO327163:BGO327172 AWS327163:AWS327172 AMW327163:AMW327172 ADA327163:ADA327172 TE327163:TE327172 JI327163:JI327172 WVU261627:WVU261636 WLY261627:WLY261636 WCC261627:WCC261636 VSG261627:VSG261636 VIK261627:VIK261636 UYO261627:UYO261636 UOS261627:UOS261636 UEW261627:UEW261636 TVA261627:TVA261636 TLE261627:TLE261636 TBI261627:TBI261636 SRM261627:SRM261636 SHQ261627:SHQ261636 RXU261627:RXU261636 RNY261627:RNY261636 REC261627:REC261636 QUG261627:QUG261636 QKK261627:QKK261636 QAO261627:QAO261636 PQS261627:PQS261636 PGW261627:PGW261636 OXA261627:OXA261636 ONE261627:ONE261636 ODI261627:ODI261636 NTM261627:NTM261636 NJQ261627:NJQ261636 MZU261627:MZU261636 MPY261627:MPY261636 MGC261627:MGC261636 LWG261627:LWG261636 LMK261627:LMK261636 LCO261627:LCO261636 KSS261627:KSS261636 KIW261627:KIW261636 JZA261627:JZA261636 JPE261627:JPE261636 JFI261627:JFI261636 IVM261627:IVM261636 ILQ261627:ILQ261636 IBU261627:IBU261636 HRY261627:HRY261636 HIC261627:HIC261636 GYG261627:GYG261636 GOK261627:GOK261636 GEO261627:GEO261636 FUS261627:FUS261636 FKW261627:FKW261636 FBA261627:FBA261636 ERE261627:ERE261636 EHI261627:EHI261636 DXM261627:DXM261636 DNQ261627:DNQ261636 DDU261627:DDU261636 CTY261627:CTY261636 CKC261627:CKC261636 CAG261627:CAG261636 BQK261627:BQK261636 BGO261627:BGO261636 AWS261627:AWS261636 AMW261627:AMW261636 ADA261627:ADA261636 TE261627:TE261636 JI261627:JI261636 WVU196091:WVU196100 WLY196091:WLY196100 WCC196091:WCC196100 VSG196091:VSG196100 VIK196091:VIK196100 UYO196091:UYO196100 UOS196091:UOS196100 UEW196091:UEW196100 TVA196091:TVA196100 TLE196091:TLE196100 TBI196091:TBI196100 SRM196091:SRM196100 SHQ196091:SHQ196100 RXU196091:RXU196100 RNY196091:RNY196100 REC196091:REC196100 QUG196091:QUG196100 QKK196091:QKK196100 QAO196091:QAO196100 PQS196091:PQS196100 PGW196091:PGW196100 OXA196091:OXA196100 ONE196091:ONE196100 ODI196091:ODI196100 NTM196091:NTM196100 NJQ196091:NJQ196100 MZU196091:MZU196100 MPY196091:MPY196100 MGC196091:MGC196100 LWG196091:LWG196100 LMK196091:LMK196100 LCO196091:LCO196100 KSS196091:KSS196100 KIW196091:KIW196100 JZA196091:JZA196100 JPE196091:JPE196100 JFI196091:JFI196100 IVM196091:IVM196100 ILQ196091:ILQ196100 IBU196091:IBU196100 HRY196091:HRY196100 HIC196091:HIC196100 GYG196091:GYG196100 GOK196091:GOK196100 GEO196091:GEO196100 FUS196091:FUS196100 FKW196091:FKW196100 FBA196091:FBA196100 ERE196091:ERE196100 EHI196091:EHI196100 DXM196091:DXM196100 DNQ196091:DNQ196100 DDU196091:DDU196100 CTY196091:CTY196100 CKC196091:CKC196100 CAG196091:CAG196100 BQK196091:BQK196100 BGO196091:BGO196100 AWS196091:AWS196100 AMW196091:AMW196100 ADA196091:ADA196100 TE196091:TE196100 JI196091:JI196100 WVU130555:WVU130564 WLY130555:WLY130564 WCC130555:WCC130564 VSG130555:VSG130564 VIK130555:VIK130564 UYO130555:UYO130564 UOS130555:UOS130564 UEW130555:UEW130564 TVA130555:TVA130564 TLE130555:TLE130564 TBI130555:TBI130564 SRM130555:SRM130564 SHQ130555:SHQ130564 RXU130555:RXU130564 RNY130555:RNY130564 REC130555:REC130564 QUG130555:QUG130564 QKK130555:QKK130564 QAO130555:QAO130564 PQS130555:PQS130564 PGW130555:PGW130564 OXA130555:OXA130564 ONE130555:ONE130564 ODI130555:ODI130564 NTM130555:NTM130564 NJQ130555:NJQ130564 MZU130555:MZU130564 MPY130555:MPY130564 MGC130555:MGC130564 LWG130555:LWG130564 LMK130555:LMK130564 LCO130555:LCO130564 KSS130555:KSS130564 KIW130555:KIW130564 JZA130555:JZA130564 JPE130555:JPE130564 JFI130555:JFI130564 IVM130555:IVM130564 ILQ130555:ILQ130564 IBU130555:IBU130564 HRY130555:HRY130564 HIC130555:HIC130564 GYG130555:GYG130564 GOK130555:GOK130564 GEO130555:GEO130564 FUS130555:FUS130564 FKW130555:FKW130564 FBA130555:FBA130564 ERE130555:ERE130564 EHI130555:EHI130564 DXM130555:DXM130564 DNQ130555:DNQ130564 DDU130555:DDU130564 CTY130555:CTY130564 CKC130555:CKC130564 CAG130555:CAG130564 BQK130555:BQK130564 BGO130555:BGO130564 AWS130555:AWS130564 AMW130555:AMW130564 ADA130555:ADA130564 TE130555:TE130564 JI130555:JI130564 WVU65019:WVU65028 WLY65019:WLY65028 WCC65019:WCC65028 VSG65019:VSG65028 VIK65019:VIK65028 UYO65019:UYO65028 UOS65019:UOS65028 UEW65019:UEW65028 TVA65019:TVA65028 TLE65019:TLE65028 TBI65019:TBI65028 SRM65019:SRM65028 SHQ65019:SHQ65028 RXU65019:RXU65028 RNY65019:RNY65028 REC65019:REC65028 QUG65019:QUG65028 QKK65019:QKK65028 QAO65019:QAO65028 PQS65019:PQS65028 PGW65019:PGW65028 OXA65019:OXA65028 ONE65019:ONE65028 ODI65019:ODI65028 NTM65019:NTM65028 NJQ65019:NJQ65028 MZU65019:MZU65028 MPY65019:MPY65028 MGC65019:MGC65028 LWG65019:LWG65028 LMK65019:LMK65028 LCO65019:LCO65028 KSS65019:KSS65028 KIW65019:KIW65028 JZA65019:JZA65028 JPE65019:JPE65028 JFI65019:JFI65028 IVM65019:IVM65028 ILQ65019:ILQ65028 IBU65019:IBU65028 HRY65019:HRY65028 HIC65019:HIC65028 GYG65019:GYG65028 GOK65019:GOK65028 GEO65019:GEO65028 FUS65019:FUS65028 FKW65019:FKW65028 FBA65019:FBA65028 ERE65019:ERE65028 EHI65019:EHI65028 DXM65019:DXM65028 DNQ65019:DNQ65028 DDU65019:DDU65028 CTY65019:CTY65028 CKC65019:CKC65028 CAG65019:CAG65028 BQK65019:BQK65028 BGO65019:BGO65028 AWS65019:AWS65028 AMW65019:AMW65028 ADA65019:ADA65028 TE65019:TE65028" xr:uid="{00000000-0002-0000-2900-000001000000}">
      <formula1>"Initiation, Planning, Design, Builld, Test, Deploy, Close"</formula1>
    </dataValidation>
    <dataValidation type="list" allowBlank="1" showInputMessage="1" showErrorMessage="1" sqref="E12" xr:uid="{00000000-0002-0000-2900-000002000000}">
      <formula1>"YTD, Latest Value, YTD &amp; Latest Value"</formula1>
    </dataValidation>
    <dataValidation type="list" allowBlank="1" showInputMessage="1" showErrorMessage="1" sqref="I12" xr:uid="{00000000-0002-0000-2900-000003000000}">
      <formula1>"Y,With Charter, With Status Report, N"</formula1>
    </dataValidation>
    <dataValidation type="list" allowBlank="1" showInputMessage="1" sqref="D19:D23" xr:uid="{00000000-0002-0000-2900-000004000000}">
      <formula1>KPI_Lib_SBO</formula1>
    </dataValidation>
    <dataValidation type="list" allowBlank="1" showInputMessage="1" sqref="K15:K39" xr:uid="{00000000-0002-0000-2900-000005000000}">
      <formula1>GAR</formula1>
    </dataValidation>
    <dataValidation allowBlank="1" showInputMessage="1" sqref="F15:F39" xr:uid="{00000000-0002-0000-2900-000006000000}"/>
    <dataValidation type="list" allowBlank="1" showInputMessage="1" showErrorMessage="1" sqref="C15:C39" xr:uid="{00000000-0002-0000-2900-000007000000}">
      <formula1>YN</formula1>
    </dataValidation>
    <dataValidation type="list" allowBlank="1" showInputMessage="1" sqref="M15:M39" xr:uid="{00000000-0002-0000-2900-000008000000}">
      <formula1>"None, Weekly, Bi-Weekly, Monthly, Quarterly"</formula1>
    </dataValidation>
    <dataValidation type="list" allowBlank="1" showInputMessage="1" sqref="E15:E100" xr:uid="{00000000-0002-0000-2900-000009000000}">
      <formula1>KPI_Lib</formula1>
    </dataValidation>
  </dataValidations>
  <printOptions horizontalCentered="1"/>
  <pageMargins left="0.51181102362204722" right="0.51181102362204722" top="0.74803149606299213" bottom="0.74803149606299213" header="0.31496062992125984" footer="0.31496062992125984"/>
  <pageSetup scale="57" orientation="portrait" r:id="rId1"/>
  <headerFooter>
    <oddFooter>Page &amp;P of &amp;N</oddFooter>
  </headerFooter>
  <drawing r:id="rId2"/>
  <legacy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tabColor theme="7" tint="-0.249977111117893"/>
  </sheetPr>
  <dimension ref="B1:I71"/>
  <sheetViews>
    <sheetView showGridLines="0" workbookViewId="0">
      <selection activeCell="D10" sqref="D10"/>
    </sheetView>
  </sheetViews>
  <sheetFormatPr defaultRowHeight="15" x14ac:dyDescent="0.25"/>
  <cols>
    <col min="1" max="1" width="3.28515625" customWidth="1"/>
    <col min="2" max="2" width="26.28515625" customWidth="1"/>
    <col min="3" max="3" width="26.28515625" style="151" customWidth="1"/>
    <col min="4" max="4" width="26.85546875" customWidth="1"/>
    <col min="5" max="5" width="36.28515625" customWidth="1"/>
    <col min="6" max="6" width="15.28515625" customWidth="1"/>
    <col min="7" max="7" width="19.28515625" customWidth="1"/>
    <col min="8" max="8" width="19.42578125" customWidth="1"/>
  </cols>
  <sheetData>
    <row r="1" spans="2:9" ht="51.75" customHeight="1" x14ac:dyDescent="0.25">
      <c r="B1" s="2561" t="s">
        <v>1887</v>
      </c>
      <c r="C1" s="2561"/>
      <c r="D1" s="2561"/>
      <c r="E1" s="2561"/>
      <c r="F1" s="2561"/>
      <c r="G1" s="2561"/>
      <c r="H1" s="2561"/>
    </row>
    <row r="3" spans="2:9" ht="19.5" customHeight="1" x14ac:dyDescent="0.25">
      <c r="B3" s="2053" t="s">
        <v>122</v>
      </c>
      <c r="C3" s="2053" t="s">
        <v>1453</v>
      </c>
      <c r="D3" s="2053" t="s">
        <v>1392</v>
      </c>
      <c r="E3" s="2053" t="s">
        <v>501</v>
      </c>
      <c r="F3" s="2053" t="s">
        <v>1393</v>
      </c>
      <c r="G3" s="2053" t="s">
        <v>1394</v>
      </c>
      <c r="H3" s="2053" t="s">
        <v>1395</v>
      </c>
    </row>
    <row r="4" spans="2:9" x14ac:dyDescent="0.25">
      <c r="B4" s="773" t="s">
        <v>907</v>
      </c>
      <c r="C4" s="773" t="s">
        <v>1469</v>
      </c>
      <c r="D4" s="773" t="s">
        <v>1434</v>
      </c>
      <c r="E4" s="773" t="s">
        <v>1435</v>
      </c>
      <c r="F4" s="773" t="s">
        <v>1436</v>
      </c>
      <c r="G4" s="773" t="s">
        <v>1436</v>
      </c>
      <c r="H4" s="773" t="s">
        <v>1436</v>
      </c>
    </row>
    <row r="5" spans="2:9" x14ac:dyDescent="0.25">
      <c r="B5" s="773" t="s">
        <v>1431</v>
      </c>
      <c r="C5" s="773" t="s">
        <v>1468</v>
      </c>
      <c r="D5" s="773" t="s">
        <v>1432</v>
      </c>
      <c r="E5" s="773"/>
      <c r="F5" s="773" t="s">
        <v>1433</v>
      </c>
      <c r="G5" s="773" t="s">
        <v>1433</v>
      </c>
      <c r="H5" s="773" t="e">
        <v>#N/A</v>
      </c>
    </row>
    <row r="6" spans="2:9" x14ac:dyDescent="0.25">
      <c r="B6" s="773" t="s">
        <v>1427</v>
      </c>
      <c r="C6" s="773" t="s">
        <v>1466</v>
      </c>
      <c r="D6" s="773" t="s">
        <v>1428</v>
      </c>
      <c r="E6" s="773" t="s">
        <v>223</v>
      </c>
      <c r="F6" s="773" t="s">
        <v>1429</v>
      </c>
      <c r="G6" s="773" t="s">
        <v>1429</v>
      </c>
      <c r="H6" s="773" t="s">
        <v>1406</v>
      </c>
    </row>
    <row r="7" spans="2:9" x14ac:dyDescent="0.25">
      <c r="B7" s="773" t="s">
        <v>1450</v>
      </c>
      <c r="C7" s="773" t="s">
        <v>1475</v>
      </c>
      <c r="D7" s="773" t="s">
        <v>1452</v>
      </c>
      <c r="E7" s="773" t="s">
        <v>515</v>
      </c>
      <c r="F7" s="773" t="s">
        <v>1415</v>
      </c>
      <c r="G7" s="773" t="s">
        <v>1415</v>
      </c>
      <c r="H7" s="773" t="e">
        <v>#N/A</v>
      </c>
    </row>
    <row r="8" spans="2:9" x14ac:dyDescent="0.25">
      <c r="B8" s="773" t="s">
        <v>1450</v>
      </c>
      <c r="C8" s="773" t="s">
        <v>1451</v>
      </c>
      <c r="D8" s="773" t="s">
        <v>1451</v>
      </c>
      <c r="E8" s="773" t="s">
        <v>515</v>
      </c>
      <c r="F8" s="773" t="s">
        <v>1415</v>
      </c>
      <c r="G8" s="773" t="s">
        <v>1415</v>
      </c>
      <c r="H8" s="773" t="e">
        <v>#N/A</v>
      </c>
    </row>
    <row r="9" spans="2:9" x14ac:dyDescent="0.25">
      <c r="B9" s="773" t="s">
        <v>44</v>
      </c>
      <c r="C9" s="773" t="s">
        <v>1416</v>
      </c>
      <c r="D9" s="773" t="s">
        <v>7795</v>
      </c>
      <c r="E9" s="773" t="s">
        <v>223</v>
      </c>
      <c r="F9" s="773" t="s">
        <v>1415</v>
      </c>
      <c r="G9" s="773" t="s">
        <v>1415</v>
      </c>
      <c r="H9" s="773" t="s">
        <v>1400</v>
      </c>
    </row>
    <row r="10" spans="2:9" x14ac:dyDescent="0.25">
      <c r="B10" s="773" t="s">
        <v>44</v>
      </c>
      <c r="C10" s="773" t="s">
        <v>1462</v>
      </c>
      <c r="D10" s="773" t="s">
        <v>1417</v>
      </c>
      <c r="E10" s="773"/>
      <c r="F10" s="773" t="s">
        <v>1406</v>
      </c>
      <c r="G10" s="773" t="s">
        <v>1406</v>
      </c>
      <c r="H10" s="773" t="s">
        <v>1406</v>
      </c>
    </row>
    <row r="11" spans="2:9" x14ac:dyDescent="0.25">
      <c r="B11" s="773" t="s">
        <v>44</v>
      </c>
      <c r="C11" s="773" t="s">
        <v>1460</v>
      </c>
      <c r="D11" s="773" t="s">
        <v>1412</v>
      </c>
      <c r="E11" s="773"/>
      <c r="F11" s="773" t="s">
        <v>1411</v>
      </c>
      <c r="G11" s="773" t="s">
        <v>1411</v>
      </c>
      <c r="H11" s="773" t="s">
        <v>1411</v>
      </c>
    </row>
    <row r="12" spans="2:9" x14ac:dyDescent="0.25">
      <c r="B12" s="773" t="s">
        <v>1442</v>
      </c>
      <c r="C12" s="773" t="s">
        <v>1443</v>
      </c>
      <c r="D12" s="773" t="s">
        <v>1443</v>
      </c>
      <c r="E12" s="773" t="s">
        <v>1414</v>
      </c>
      <c r="F12" s="773" t="s">
        <v>1440</v>
      </c>
      <c r="G12" s="773" t="s">
        <v>1440</v>
      </c>
      <c r="H12" s="773" t="s">
        <v>1444</v>
      </c>
    </row>
    <row r="13" spans="2:9" x14ac:dyDescent="0.25">
      <c r="B13" s="773" t="s">
        <v>44</v>
      </c>
      <c r="C13" s="773" t="s">
        <v>1459</v>
      </c>
      <c r="D13" s="774" t="s">
        <v>1931</v>
      </c>
      <c r="E13" s="773" t="s">
        <v>1932</v>
      </c>
      <c r="F13" s="773" t="s">
        <v>1411</v>
      </c>
      <c r="G13" s="773" t="s">
        <v>1411</v>
      </c>
      <c r="H13" s="773" t="s">
        <v>1411</v>
      </c>
      <c r="I13" s="775" t="s">
        <v>1927</v>
      </c>
    </row>
    <row r="14" spans="2:9" x14ac:dyDescent="0.25">
      <c r="B14" s="773" t="s">
        <v>1442</v>
      </c>
      <c r="C14" s="773" t="s">
        <v>1473</v>
      </c>
      <c r="D14" s="773" t="s">
        <v>1447</v>
      </c>
      <c r="E14" s="773" t="s">
        <v>1414</v>
      </c>
      <c r="F14" s="773" t="s">
        <v>1448</v>
      </c>
      <c r="G14" s="773" t="s">
        <v>1415</v>
      </c>
      <c r="H14" s="773" t="s">
        <v>1415</v>
      </c>
    </row>
    <row r="15" spans="2:9" x14ac:dyDescent="0.25">
      <c r="B15" s="773" t="s">
        <v>1442</v>
      </c>
      <c r="C15" s="773" t="s">
        <v>1471</v>
      </c>
      <c r="D15" s="773" t="s">
        <v>1445</v>
      </c>
      <c r="E15" s="773" t="s">
        <v>1414</v>
      </c>
      <c r="F15" s="773" t="s">
        <v>1429</v>
      </c>
      <c r="G15" s="773" t="s">
        <v>1429</v>
      </c>
      <c r="H15" s="773" t="s">
        <v>1429</v>
      </c>
    </row>
    <row r="16" spans="2:9" x14ac:dyDescent="0.25">
      <c r="B16" s="773" t="s">
        <v>1418</v>
      </c>
      <c r="C16" s="773" t="s">
        <v>1418</v>
      </c>
      <c r="D16" s="773" t="s">
        <v>1419</v>
      </c>
      <c r="E16" s="773" t="s">
        <v>1420</v>
      </c>
      <c r="F16" s="773" t="s">
        <v>1415</v>
      </c>
      <c r="G16" s="773" t="s">
        <v>1415</v>
      </c>
      <c r="H16" s="773" t="s">
        <v>1421</v>
      </c>
    </row>
    <row r="17" spans="2:9" x14ac:dyDescent="0.25">
      <c r="B17" s="773" t="s">
        <v>1418</v>
      </c>
      <c r="C17" s="773" t="s">
        <v>1464</v>
      </c>
      <c r="D17" s="773" t="s">
        <v>1425</v>
      </c>
      <c r="E17" s="773" t="s">
        <v>1420</v>
      </c>
      <c r="F17" s="773" t="s">
        <v>1406</v>
      </c>
      <c r="G17" s="773" t="s">
        <v>1406</v>
      </c>
      <c r="H17" s="773" t="s">
        <v>1406</v>
      </c>
    </row>
    <row r="18" spans="2:9" x14ac:dyDescent="0.25">
      <c r="B18" s="773" t="s">
        <v>1418</v>
      </c>
      <c r="C18" s="773" t="s">
        <v>47</v>
      </c>
      <c r="D18" s="773" t="s">
        <v>47</v>
      </c>
      <c r="E18" s="773" t="s">
        <v>1420</v>
      </c>
      <c r="F18" s="773" t="s">
        <v>1415</v>
      </c>
      <c r="G18" s="773" t="s">
        <v>1415</v>
      </c>
      <c r="H18" s="773" t="s">
        <v>1422</v>
      </c>
    </row>
    <row r="19" spans="2:9" x14ac:dyDescent="0.25">
      <c r="B19" s="773" t="s">
        <v>1418</v>
      </c>
      <c r="C19" s="773" t="s">
        <v>1467</v>
      </c>
      <c r="D19" s="773" t="s">
        <v>1430</v>
      </c>
      <c r="E19" s="773" t="s">
        <v>1420</v>
      </c>
      <c r="F19" s="773" t="s">
        <v>1415</v>
      </c>
      <c r="G19" s="773" t="s">
        <v>1415</v>
      </c>
      <c r="H19" s="773" t="s">
        <v>1415</v>
      </c>
    </row>
    <row r="20" spans="2:9" x14ac:dyDescent="0.25">
      <c r="B20" s="773" t="s">
        <v>1418</v>
      </c>
      <c r="C20" s="773" t="s">
        <v>1465</v>
      </c>
      <c r="D20" s="773" t="s">
        <v>1426</v>
      </c>
      <c r="E20" s="773" t="s">
        <v>1420</v>
      </c>
      <c r="F20" s="773" t="s">
        <v>1406</v>
      </c>
      <c r="G20" s="773" t="s">
        <v>1406</v>
      </c>
      <c r="H20" s="773" t="s">
        <v>1406</v>
      </c>
    </row>
    <row r="21" spans="2:9" x14ac:dyDescent="0.25">
      <c r="B21" s="773" t="s">
        <v>1442</v>
      </c>
      <c r="C21" s="773" t="s">
        <v>1472</v>
      </c>
      <c r="D21" s="773" t="s">
        <v>1446</v>
      </c>
      <c r="E21" s="773" t="s">
        <v>515</v>
      </c>
      <c r="F21" s="773" t="s">
        <v>1429</v>
      </c>
      <c r="G21" s="773" t="s">
        <v>1429</v>
      </c>
      <c r="H21" s="773" t="s">
        <v>1429</v>
      </c>
    </row>
    <row r="22" spans="2:9" x14ac:dyDescent="0.25">
      <c r="B22" s="773" t="s">
        <v>1396</v>
      </c>
      <c r="C22" s="773" t="s">
        <v>1397</v>
      </c>
      <c r="D22" s="773" t="s">
        <v>1926</v>
      </c>
      <c r="E22" s="773" t="s">
        <v>515</v>
      </c>
      <c r="F22" s="773" t="s">
        <v>1398</v>
      </c>
      <c r="G22" s="773" t="s">
        <v>1399</v>
      </c>
      <c r="H22" s="773" t="s">
        <v>1400</v>
      </c>
      <c r="I22" s="775" t="s">
        <v>1927</v>
      </c>
    </row>
    <row r="23" spans="2:9" x14ac:dyDescent="0.25">
      <c r="B23" s="773" t="s">
        <v>1396</v>
      </c>
      <c r="C23" s="773" t="s">
        <v>1401</v>
      </c>
      <c r="D23" s="773" t="s">
        <v>1476</v>
      </c>
      <c r="E23" s="773" t="s">
        <v>515</v>
      </c>
      <c r="F23" s="773" t="s">
        <v>1402</v>
      </c>
      <c r="G23" s="773" t="s">
        <v>721</v>
      </c>
      <c r="H23" s="773" t="s">
        <v>1400</v>
      </c>
    </row>
    <row r="24" spans="2:9" x14ac:dyDescent="0.25">
      <c r="B24" s="773" t="s">
        <v>1396</v>
      </c>
      <c r="C24" s="773" t="s">
        <v>1407</v>
      </c>
      <c r="D24" s="773" t="s">
        <v>1455</v>
      </c>
      <c r="E24" s="773" t="s">
        <v>515</v>
      </c>
      <c r="F24" s="773" t="s">
        <v>1408</v>
      </c>
      <c r="G24" s="773" t="s">
        <v>1409</v>
      </c>
      <c r="H24" s="773" t="s">
        <v>1410</v>
      </c>
    </row>
    <row r="25" spans="2:9" x14ac:dyDescent="0.25">
      <c r="B25" s="773" t="s">
        <v>1396</v>
      </c>
      <c r="C25" s="773" t="s">
        <v>1403</v>
      </c>
      <c r="D25" s="773" t="s">
        <v>1458</v>
      </c>
      <c r="E25" s="773" t="s">
        <v>515</v>
      </c>
      <c r="F25" s="773" t="s">
        <v>1402</v>
      </c>
      <c r="G25" s="773"/>
      <c r="H25" s="773" t="s">
        <v>1404</v>
      </c>
    </row>
    <row r="26" spans="2:9" x14ac:dyDescent="0.25">
      <c r="B26" s="773" t="s">
        <v>1396</v>
      </c>
      <c r="C26" s="773" t="s">
        <v>1405</v>
      </c>
      <c r="D26" s="773" t="s">
        <v>1457</v>
      </c>
      <c r="E26" s="773" t="s">
        <v>515</v>
      </c>
      <c r="F26" s="773" t="s">
        <v>1398</v>
      </c>
      <c r="G26" s="773" t="s">
        <v>1399</v>
      </c>
      <c r="H26" s="773" t="s">
        <v>1400</v>
      </c>
    </row>
    <row r="27" spans="2:9" x14ac:dyDescent="0.25">
      <c r="B27" s="773" t="s">
        <v>1396</v>
      </c>
      <c r="C27" s="773" t="s">
        <v>891</v>
      </c>
      <c r="D27" s="773" t="s">
        <v>1456</v>
      </c>
      <c r="E27" s="773" t="s">
        <v>515</v>
      </c>
      <c r="F27" s="773" t="s">
        <v>1406</v>
      </c>
      <c r="G27" s="773" t="s">
        <v>1406</v>
      </c>
      <c r="H27" s="773" t="s">
        <v>41</v>
      </c>
    </row>
    <row r="28" spans="2:9" x14ac:dyDescent="0.25">
      <c r="B28" s="773" t="s">
        <v>1442</v>
      </c>
      <c r="C28" s="773" t="s">
        <v>1449</v>
      </c>
      <c r="D28" s="773" t="s">
        <v>1449</v>
      </c>
      <c r="E28" s="773" t="s">
        <v>1414</v>
      </c>
      <c r="F28" s="773" t="s">
        <v>1398</v>
      </c>
      <c r="G28" s="773" t="s">
        <v>1398</v>
      </c>
      <c r="H28" s="773" t="s">
        <v>1398</v>
      </c>
    </row>
    <row r="29" spans="2:9" x14ac:dyDescent="0.25">
      <c r="B29" s="773" t="s">
        <v>1437</v>
      </c>
      <c r="C29" s="773" t="s">
        <v>1438</v>
      </c>
      <c r="D29" s="773" t="s">
        <v>1438</v>
      </c>
      <c r="E29" s="773"/>
      <c r="F29" s="773" t="s">
        <v>1398</v>
      </c>
      <c r="G29" s="773" t="s">
        <v>1398</v>
      </c>
      <c r="H29" s="773" t="s">
        <v>1436</v>
      </c>
    </row>
    <row r="30" spans="2:9" x14ac:dyDescent="0.25">
      <c r="B30" s="773" t="s">
        <v>44</v>
      </c>
      <c r="C30" s="773" t="s">
        <v>1461</v>
      </c>
      <c r="D30" s="773" t="s">
        <v>1413</v>
      </c>
      <c r="E30" s="773" t="s">
        <v>1414</v>
      </c>
      <c r="F30" s="773" t="s">
        <v>1415</v>
      </c>
      <c r="G30" s="773" t="s">
        <v>1415</v>
      </c>
      <c r="H30" s="773" t="s">
        <v>1415</v>
      </c>
    </row>
    <row r="31" spans="2:9" x14ac:dyDescent="0.25">
      <c r="B31" s="773" t="s">
        <v>1418</v>
      </c>
      <c r="C31" s="773" t="s">
        <v>1463</v>
      </c>
      <c r="D31" s="773" t="s">
        <v>1423</v>
      </c>
      <c r="E31" s="773" t="s">
        <v>1420</v>
      </c>
      <c r="F31" s="773" t="s">
        <v>1415</v>
      </c>
      <c r="G31" s="773" t="s">
        <v>1424</v>
      </c>
      <c r="H31" s="773" t="s">
        <v>1422</v>
      </c>
    </row>
    <row r="32" spans="2:9" x14ac:dyDescent="0.25">
      <c r="B32" s="773" t="s">
        <v>45</v>
      </c>
      <c r="C32" s="773" t="s">
        <v>1470</v>
      </c>
      <c r="D32" s="773" t="s">
        <v>1439</v>
      </c>
      <c r="E32" s="773"/>
      <c r="F32" s="773" t="s">
        <v>1440</v>
      </c>
      <c r="G32" s="773" t="s">
        <v>1440</v>
      </c>
      <c r="H32" s="773" t="s">
        <v>1441</v>
      </c>
    </row>
    <row r="33" spans="2:9" x14ac:dyDescent="0.25">
      <c r="B33" s="773" t="s">
        <v>1442</v>
      </c>
      <c r="C33" s="773" t="s">
        <v>1474</v>
      </c>
      <c r="D33" s="773" t="s">
        <v>472</v>
      </c>
      <c r="E33" s="773" t="s">
        <v>1414</v>
      </c>
      <c r="F33" s="773" t="s">
        <v>1429</v>
      </c>
      <c r="G33" s="773" t="s">
        <v>1406</v>
      </c>
      <c r="H33" s="773" t="s">
        <v>1406</v>
      </c>
    </row>
    <row r="34" spans="2:9" x14ac:dyDescent="0.25">
      <c r="B34" s="773" t="s">
        <v>45</v>
      </c>
      <c r="C34" s="773" t="s">
        <v>1454</v>
      </c>
      <c r="D34" s="773" t="s">
        <v>1454</v>
      </c>
      <c r="E34" s="773"/>
      <c r="F34" s="773" t="s">
        <v>1398</v>
      </c>
      <c r="G34" s="773" t="s">
        <v>1398</v>
      </c>
      <c r="H34" s="773" t="s">
        <v>1436</v>
      </c>
    </row>
    <row r="35" spans="2:9" x14ac:dyDescent="0.25">
      <c r="B35" s="773" t="s">
        <v>1925</v>
      </c>
      <c r="C35" s="773" t="s">
        <v>1923</v>
      </c>
      <c r="D35" s="773" t="s">
        <v>1924</v>
      </c>
      <c r="E35" s="773" t="s">
        <v>515</v>
      </c>
      <c r="F35" s="773" t="s">
        <v>1411</v>
      </c>
      <c r="G35" s="773" t="s">
        <v>1411</v>
      </c>
      <c r="H35" s="773" t="s">
        <v>1411</v>
      </c>
      <c r="I35" s="775" t="s">
        <v>51</v>
      </c>
    </row>
    <row r="36" spans="2:9" x14ac:dyDescent="0.25">
      <c r="B36" s="773" t="s">
        <v>1930</v>
      </c>
      <c r="C36" s="773" t="s">
        <v>1928</v>
      </c>
      <c r="D36" s="773" t="s">
        <v>1929</v>
      </c>
      <c r="E36" s="773" t="s">
        <v>1309</v>
      </c>
      <c r="F36" s="773"/>
      <c r="G36" s="773"/>
      <c r="H36" s="773"/>
      <c r="I36" t="s">
        <v>1927</v>
      </c>
    </row>
    <row r="37" spans="2:9" x14ac:dyDescent="0.25">
      <c r="B37" s="773" t="s">
        <v>907</v>
      </c>
      <c r="C37" s="773" t="s">
        <v>1933</v>
      </c>
      <c r="D37" s="773" t="s">
        <v>1934</v>
      </c>
      <c r="E37" s="773" t="s">
        <v>515</v>
      </c>
      <c r="F37" s="773"/>
      <c r="G37" s="773"/>
      <c r="H37" s="773"/>
    </row>
    <row r="38" spans="2:9" x14ac:dyDescent="0.25">
      <c r="B38" s="773" t="s">
        <v>907</v>
      </c>
      <c r="C38" s="773" t="s">
        <v>1935</v>
      </c>
      <c r="D38" s="773" t="s">
        <v>1937</v>
      </c>
      <c r="E38" s="773" t="s">
        <v>515</v>
      </c>
      <c r="F38" s="773"/>
      <c r="G38" s="773"/>
      <c r="H38" s="773"/>
    </row>
    <row r="39" spans="2:9" x14ac:dyDescent="0.25">
      <c r="B39" s="773" t="s">
        <v>907</v>
      </c>
      <c r="C39" s="773" t="s">
        <v>1936</v>
      </c>
      <c r="D39" s="773" t="s">
        <v>1938</v>
      </c>
      <c r="E39" s="773" t="s">
        <v>515</v>
      </c>
      <c r="F39" s="773"/>
      <c r="G39" s="773"/>
      <c r="H39" s="773"/>
    </row>
    <row r="40" spans="2:9" x14ac:dyDescent="0.25">
      <c r="B40" s="773"/>
      <c r="C40" s="773" t="s">
        <v>1939</v>
      </c>
      <c r="D40" s="773" t="s">
        <v>1940</v>
      </c>
      <c r="E40" s="773" t="s">
        <v>223</v>
      </c>
      <c r="F40" s="773"/>
      <c r="G40" s="773"/>
      <c r="H40" s="773"/>
      <c r="I40" t="s">
        <v>1941</v>
      </c>
    </row>
    <row r="41" spans="2:9" x14ac:dyDescent="0.25">
      <c r="B41" s="773" t="s">
        <v>1979</v>
      </c>
      <c r="C41" s="773" t="s">
        <v>1942</v>
      </c>
      <c r="D41" s="773" t="s">
        <v>1943</v>
      </c>
      <c r="E41" s="773" t="s">
        <v>515</v>
      </c>
      <c r="F41" s="773"/>
      <c r="G41" s="773"/>
      <c r="H41" s="773"/>
      <c r="I41" t="s">
        <v>1927</v>
      </c>
    </row>
    <row r="42" spans="2:9" x14ac:dyDescent="0.25">
      <c r="B42" s="773"/>
      <c r="C42" s="773" t="s">
        <v>1944</v>
      </c>
      <c r="D42" s="773" t="s">
        <v>1945</v>
      </c>
      <c r="E42" s="773" t="s">
        <v>223</v>
      </c>
      <c r="F42" s="773"/>
      <c r="G42" s="773"/>
      <c r="H42" s="773"/>
      <c r="I42" t="s">
        <v>1927</v>
      </c>
    </row>
    <row r="43" spans="2:9" x14ac:dyDescent="0.25">
      <c r="B43" s="773"/>
      <c r="C43" s="773" t="s">
        <v>1946</v>
      </c>
      <c r="D43" s="773" t="s">
        <v>1947</v>
      </c>
      <c r="E43" s="773" t="s">
        <v>515</v>
      </c>
      <c r="F43" s="773"/>
      <c r="G43" s="773"/>
      <c r="H43" s="773"/>
      <c r="I43" t="s">
        <v>1941</v>
      </c>
    </row>
    <row r="44" spans="2:9" x14ac:dyDescent="0.25">
      <c r="B44" s="773" t="s">
        <v>1978</v>
      </c>
      <c r="C44" s="773" t="s">
        <v>1948</v>
      </c>
      <c r="D44" s="773" t="s">
        <v>1949</v>
      </c>
      <c r="E44" s="773" t="s">
        <v>515</v>
      </c>
      <c r="F44" s="773"/>
      <c r="G44" s="773"/>
      <c r="H44" s="773"/>
      <c r="I44" t="s">
        <v>1941</v>
      </c>
    </row>
    <row r="45" spans="2:9" x14ac:dyDescent="0.25">
      <c r="B45" s="773" t="s">
        <v>45</v>
      </c>
      <c r="C45" s="773" t="s">
        <v>1951</v>
      </c>
      <c r="D45" s="773" t="s">
        <v>1950</v>
      </c>
      <c r="E45" s="773" t="s">
        <v>515</v>
      </c>
      <c r="F45" s="773"/>
      <c r="G45" s="773"/>
      <c r="H45" s="773"/>
      <c r="I45" t="s">
        <v>1927</v>
      </c>
    </row>
    <row r="46" spans="2:9" x14ac:dyDescent="0.25">
      <c r="B46" s="773" t="s">
        <v>1442</v>
      </c>
      <c r="C46" s="773" t="s">
        <v>1952</v>
      </c>
      <c r="D46" s="773" t="s">
        <v>1953</v>
      </c>
      <c r="E46" s="773" t="s">
        <v>515</v>
      </c>
      <c r="F46" s="773"/>
      <c r="G46" s="773"/>
      <c r="H46" s="773"/>
      <c r="I46" t="s">
        <v>1927</v>
      </c>
    </row>
    <row r="47" spans="2:9" x14ac:dyDescent="0.25">
      <c r="B47" s="773" t="s">
        <v>1442</v>
      </c>
      <c r="C47" s="773" t="s">
        <v>1956</v>
      </c>
      <c r="D47" s="773" t="s">
        <v>1954</v>
      </c>
      <c r="E47" s="773" t="s">
        <v>1955</v>
      </c>
      <c r="F47" s="773"/>
      <c r="G47" s="773"/>
      <c r="H47" s="773"/>
      <c r="I47" t="s">
        <v>1941</v>
      </c>
    </row>
    <row r="48" spans="2:9" x14ac:dyDescent="0.25">
      <c r="B48" s="773" t="s">
        <v>1442</v>
      </c>
      <c r="C48" s="773" t="s">
        <v>1957</v>
      </c>
      <c r="D48" s="773" t="s">
        <v>1958</v>
      </c>
      <c r="E48" s="773" t="s">
        <v>1959</v>
      </c>
      <c r="F48" s="773"/>
      <c r="G48" s="773"/>
      <c r="H48" s="773"/>
      <c r="I48" t="s">
        <v>1927</v>
      </c>
    </row>
    <row r="49" spans="2:9" x14ac:dyDescent="0.25">
      <c r="B49" s="773"/>
      <c r="C49" s="773" t="s">
        <v>1961</v>
      </c>
      <c r="D49" s="773" t="s">
        <v>1960</v>
      </c>
      <c r="E49" s="773" t="s">
        <v>223</v>
      </c>
      <c r="F49" s="773"/>
      <c r="G49" s="773"/>
      <c r="H49" s="773"/>
    </row>
    <row r="50" spans="2:9" x14ac:dyDescent="0.25">
      <c r="B50" s="773"/>
      <c r="C50" s="773" t="s">
        <v>879</v>
      </c>
      <c r="D50" s="773" t="s">
        <v>1962</v>
      </c>
      <c r="E50" s="773" t="s">
        <v>515</v>
      </c>
      <c r="F50" s="773"/>
      <c r="G50" s="773"/>
      <c r="H50" s="773"/>
      <c r="I50" t="s">
        <v>1927</v>
      </c>
    </row>
    <row r="51" spans="2:9" x14ac:dyDescent="0.25">
      <c r="B51" s="773" t="s">
        <v>1980</v>
      </c>
      <c r="C51" s="773" t="s">
        <v>1963</v>
      </c>
      <c r="D51" s="773" t="s">
        <v>1964</v>
      </c>
      <c r="E51" s="773" t="s">
        <v>515</v>
      </c>
      <c r="F51" s="773"/>
      <c r="G51" s="773"/>
      <c r="H51" s="773"/>
      <c r="I51" t="s">
        <v>1941</v>
      </c>
    </row>
    <row r="52" spans="2:9" x14ac:dyDescent="0.25">
      <c r="B52" s="773" t="s">
        <v>177</v>
      </c>
      <c r="C52" s="773" t="s">
        <v>1965</v>
      </c>
      <c r="D52" s="773" t="s">
        <v>1966</v>
      </c>
      <c r="E52" s="773" t="s">
        <v>515</v>
      </c>
      <c r="F52" s="773"/>
      <c r="G52" s="773"/>
      <c r="H52" s="773"/>
      <c r="I52" t="s">
        <v>1941</v>
      </c>
    </row>
    <row r="53" spans="2:9" x14ac:dyDescent="0.25">
      <c r="B53" s="773"/>
      <c r="C53" s="773" t="s">
        <v>1968</v>
      </c>
      <c r="D53" s="773" t="s">
        <v>1967</v>
      </c>
      <c r="E53" s="773" t="s">
        <v>223</v>
      </c>
      <c r="F53" s="773"/>
      <c r="G53" s="773"/>
      <c r="H53" s="773"/>
    </row>
    <row r="54" spans="2:9" x14ac:dyDescent="0.25">
      <c r="B54" s="773" t="s">
        <v>1396</v>
      </c>
      <c r="C54" s="773" t="s">
        <v>1969</v>
      </c>
      <c r="D54" s="773" t="s">
        <v>1970</v>
      </c>
      <c r="E54" s="773" t="s">
        <v>515</v>
      </c>
      <c r="F54" s="773"/>
      <c r="G54" s="773"/>
      <c r="H54" s="773"/>
      <c r="I54" t="s">
        <v>1927</v>
      </c>
    </row>
    <row r="55" spans="2:9" x14ac:dyDescent="0.25">
      <c r="B55" s="773"/>
      <c r="C55" s="773" t="s">
        <v>890</v>
      </c>
      <c r="D55" s="773" t="s">
        <v>1971</v>
      </c>
      <c r="E55" s="773" t="s">
        <v>515</v>
      </c>
      <c r="F55" s="773"/>
      <c r="G55" s="773"/>
      <c r="H55" s="773"/>
    </row>
    <row r="56" spans="2:9" x14ac:dyDescent="0.25">
      <c r="B56" s="773" t="s">
        <v>45</v>
      </c>
      <c r="C56" s="773" t="s">
        <v>1973</v>
      </c>
      <c r="D56" s="773" t="s">
        <v>1972</v>
      </c>
      <c r="E56" s="773" t="s">
        <v>515</v>
      </c>
      <c r="F56" s="773"/>
      <c r="G56" s="773"/>
      <c r="H56" s="773"/>
    </row>
    <row r="57" spans="2:9" x14ac:dyDescent="0.25">
      <c r="B57" s="773" t="s">
        <v>729</v>
      </c>
      <c r="C57" s="773" t="s">
        <v>1975</v>
      </c>
      <c r="D57" s="773" t="s">
        <v>1974</v>
      </c>
      <c r="E57" s="773" t="s">
        <v>223</v>
      </c>
      <c r="F57" s="773"/>
      <c r="G57" s="773"/>
      <c r="H57" s="773"/>
    </row>
    <row r="58" spans="2:9" x14ac:dyDescent="0.25">
      <c r="B58" s="773" t="s">
        <v>42</v>
      </c>
      <c r="C58" s="773" t="s">
        <v>42</v>
      </c>
      <c r="D58" s="773" t="s">
        <v>43</v>
      </c>
      <c r="E58" s="773" t="s">
        <v>223</v>
      </c>
      <c r="F58" s="773"/>
      <c r="G58" s="773"/>
      <c r="H58" s="773"/>
    </row>
    <row r="59" spans="2:9" x14ac:dyDescent="0.25">
      <c r="B59" s="773" t="s">
        <v>1980</v>
      </c>
      <c r="C59" s="773" t="s">
        <v>1977</v>
      </c>
      <c r="D59" s="773" t="s">
        <v>1976</v>
      </c>
      <c r="E59" s="773" t="s">
        <v>515</v>
      </c>
      <c r="F59" s="773"/>
      <c r="G59" s="773"/>
      <c r="H59" s="773"/>
    </row>
    <row r="60" spans="2:9" x14ac:dyDescent="0.25">
      <c r="B60" s="773" t="s">
        <v>7499</v>
      </c>
      <c r="C60" s="773" t="s">
        <v>6451</v>
      </c>
      <c r="D60" s="773" t="s">
        <v>6456</v>
      </c>
      <c r="E60" s="773" t="s">
        <v>1116</v>
      </c>
      <c r="F60" s="773"/>
      <c r="G60" s="773"/>
      <c r="H60" s="773"/>
    </row>
    <row r="61" spans="2:9" x14ac:dyDescent="0.25">
      <c r="B61" s="773" t="s">
        <v>7499</v>
      </c>
      <c r="C61" s="773" t="s">
        <v>6450</v>
      </c>
      <c r="D61" s="773" t="s">
        <v>6427</v>
      </c>
      <c r="E61" s="773" t="s">
        <v>1116</v>
      </c>
      <c r="F61" s="773"/>
      <c r="G61" s="773"/>
      <c r="H61" s="773"/>
    </row>
    <row r="62" spans="2:9" x14ac:dyDescent="0.25">
      <c r="B62" s="773" t="s">
        <v>7499</v>
      </c>
      <c r="C62" s="773" t="s">
        <v>6452</v>
      </c>
      <c r="D62" s="773" t="s">
        <v>6428</v>
      </c>
      <c r="E62" s="773" t="s">
        <v>1116</v>
      </c>
      <c r="F62" s="773"/>
      <c r="G62" s="773"/>
      <c r="H62" s="773"/>
    </row>
    <row r="63" spans="2:9" x14ac:dyDescent="0.25">
      <c r="B63" s="773" t="s">
        <v>7499</v>
      </c>
      <c r="C63" s="773" t="s">
        <v>6453</v>
      </c>
      <c r="D63" s="773" t="s">
        <v>6429</v>
      </c>
      <c r="E63" s="773" t="s">
        <v>1116</v>
      </c>
      <c r="F63" s="773"/>
      <c r="G63" s="773"/>
      <c r="H63" s="773"/>
    </row>
    <row r="64" spans="2:9" x14ac:dyDescent="0.25">
      <c r="B64" s="773" t="s">
        <v>7499</v>
      </c>
      <c r="C64" s="773" t="s">
        <v>6454</v>
      </c>
      <c r="D64" s="773" t="s">
        <v>6457</v>
      </c>
      <c r="E64" s="773" t="s">
        <v>6436</v>
      </c>
      <c r="F64" s="773"/>
      <c r="G64" s="773"/>
      <c r="H64" s="773"/>
    </row>
    <row r="65" spans="2:8" x14ac:dyDescent="0.25">
      <c r="B65" s="773" t="s">
        <v>7499</v>
      </c>
      <c r="C65" s="773" t="s">
        <v>6455</v>
      </c>
      <c r="D65" s="773" t="s">
        <v>6430</v>
      </c>
      <c r="E65" s="773" t="s">
        <v>6436</v>
      </c>
      <c r="F65" s="773"/>
      <c r="G65" s="773"/>
      <c r="H65" s="773"/>
    </row>
    <row r="66" spans="2:8" x14ac:dyDescent="0.25">
      <c r="B66" s="773" t="s">
        <v>7499</v>
      </c>
      <c r="C66" s="773" t="s">
        <v>6461</v>
      </c>
      <c r="D66" s="773" t="s">
        <v>6458</v>
      </c>
      <c r="E66" s="773" t="s">
        <v>6459</v>
      </c>
      <c r="F66" s="773"/>
      <c r="G66" s="773"/>
      <c r="H66" s="773"/>
    </row>
    <row r="67" spans="2:8" x14ac:dyDescent="0.25">
      <c r="B67" s="773" t="s">
        <v>7499</v>
      </c>
      <c r="C67" s="773" t="s">
        <v>6462</v>
      </c>
      <c r="D67" s="773" t="s">
        <v>6431</v>
      </c>
      <c r="E67" s="773" t="s">
        <v>515</v>
      </c>
      <c r="F67" s="773"/>
      <c r="G67" s="773"/>
      <c r="H67" s="773"/>
    </row>
    <row r="68" spans="2:8" s="151" customFormat="1" x14ac:dyDescent="0.25">
      <c r="B68" s="773" t="s">
        <v>7499</v>
      </c>
      <c r="C68" s="773" t="s">
        <v>6435</v>
      </c>
      <c r="D68" s="773" t="s">
        <v>6432</v>
      </c>
      <c r="E68" s="773" t="s">
        <v>6436</v>
      </c>
      <c r="F68" s="773"/>
      <c r="G68" s="773"/>
      <c r="H68" s="773"/>
    </row>
    <row r="69" spans="2:8" s="151" customFormat="1" x14ac:dyDescent="0.25">
      <c r="B69" s="773" t="s">
        <v>7499</v>
      </c>
      <c r="C69" s="773" t="s">
        <v>6434</v>
      </c>
      <c r="D69" s="773" t="s">
        <v>6433</v>
      </c>
      <c r="E69" s="773" t="s">
        <v>6436</v>
      </c>
      <c r="F69" s="773"/>
      <c r="G69" s="773"/>
      <c r="H69" s="773"/>
    </row>
    <row r="70" spans="2:8" s="151" customFormat="1" x14ac:dyDescent="0.25">
      <c r="B70" s="773" t="s">
        <v>7499</v>
      </c>
      <c r="C70" s="773" t="s">
        <v>6463</v>
      </c>
      <c r="D70" s="773" t="s">
        <v>6460</v>
      </c>
      <c r="E70" s="773" t="s">
        <v>1116</v>
      </c>
      <c r="F70" s="773"/>
      <c r="G70" s="773"/>
      <c r="H70" s="773"/>
    </row>
    <row r="71" spans="2:8" s="151" customFormat="1" x14ac:dyDescent="0.25">
      <c r="B71" s="773"/>
      <c r="C71" s="773"/>
      <c r="D71" s="773"/>
      <c r="E71" s="773"/>
      <c r="F71" s="773"/>
      <c r="G71" s="773"/>
      <c r="H71" s="773"/>
    </row>
  </sheetData>
  <autoFilter ref="B3:H34" xr:uid="{00000000-0009-0000-0000-00002A000000}">
    <sortState xmlns:xlrd2="http://schemas.microsoft.com/office/spreadsheetml/2017/richdata2" ref="B4:H35">
      <sortCondition ref="C3:C35"/>
    </sortState>
  </autoFilter>
  <mergeCells count="1">
    <mergeCell ref="B1:H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2">
    <tabColor theme="5"/>
  </sheetPr>
  <dimension ref="B1:I28"/>
  <sheetViews>
    <sheetView showGridLines="0" zoomScale="80" zoomScaleNormal="80" workbookViewId="0">
      <pane xSplit="1" ySplit="1" topLeftCell="B2" activePane="bottomRight" state="frozen"/>
      <selection pane="topRight" activeCell="B1" sqref="B1"/>
      <selection pane="bottomLeft" activeCell="A2" sqref="A2"/>
      <selection pane="bottomRight" activeCell="B18" sqref="B18:C18"/>
    </sheetView>
  </sheetViews>
  <sheetFormatPr defaultRowHeight="15" x14ac:dyDescent="0.25"/>
  <cols>
    <col min="1" max="1" width="3" style="59" customWidth="1"/>
    <col min="2" max="2" width="49.85546875" style="59" customWidth="1"/>
    <col min="3" max="3" width="63.28515625" style="59" customWidth="1"/>
    <col min="4" max="4" width="45.5703125" style="59" customWidth="1"/>
    <col min="5" max="5" width="63.5703125" style="59" customWidth="1"/>
    <col min="6" max="252" width="9.140625" style="59"/>
    <col min="253" max="253" width="17.5703125" style="59" customWidth="1"/>
    <col min="254" max="254" width="21.7109375" style="59" customWidth="1"/>
    <col min="255" max="255" width="12.42578125" style="59" customWidth="1"/>
    <col min="256" max="256" width="27.140625" style="59" customWidth="1"/>
    <col min="257" max="257" width="9.140625" style="59"/>
    <col min="258" max="258" width="17.7109375" style="59" customWidth="1"/>
    <col min="259" max="259" width="13.5703125" style="59" customWidth="1"/>
    <col min="260" max="260" width="19.5703125" style="59" customWidth="1"/>
    <col min="261" max="261" width="28.140625" style="59" customWidth="1"/>
    <col min="262" max="508" width="9.140625" style="59"/>
    <col min="509" max="509" width="17.5703125" style="59" customWidth="1"/>
    <col min="510" max="510" width="21.7109375" style="59" customWidth="1"/>
    <col min="511" max="511" width="12.42578125" style="59" customWidth="1"/>
    <col min="512" max="512" width="27.140625" style="59" customWidth="1"/>
    <col min="513" max="513" width="9.140625" style="59"/>
    <col min="514" max="514" width="17.7109375" style="59" customWidth="1"/>
    <col min="515" max="515" width="13.5703125" style="59" customWidth="1"/>
    <col min="516" max="516" width="19.5703125" style="59" customWidth="1"/>
    <col min="517" max="517" width="28.140625" style="59" customWidth="1"/>
    <col min="518" max="764" width="9.140625" style="59"/>
    <col min="765" max="765" width="17.5703125" style="59" customWidth="1"/>
    <col min="766" max="766" width="21.7109375" style="59" customWidth="1"/>
    <col min="767" max="767" width="12.42578125" style="59" customWidth="1"/>
    <col min="768" max="768" width="27.140625" style="59" customWidth="1"/>
    <col min="769" max="769" width="9.140625" style="59"/>
    <col min="770" max="770" width="17.7109375" style="59" customWidth="1"/>
    <col min="771" max="771" width="13.5703125" style="59" customWidth="1"/>
    <col min="772" max="772" width="19.5703125" style="59" customWidth="1"/>
    <col min="773" max="773" width="28.140625" style="59" customWidth="1"/>
    <col min="774" max="1020" width="9.140625" style="59"/>
    <col min="1021" max="1021" width="17.5703125" style="59" customWidth="1"/>
    <col min="1022" max="1022" width="21.7109375" style="59" customWidth="1"/>
    <col min="1023" max="1023" width="12.42578125" style="59" customWidth="1"/>
    <col min="1024" max="1024" width="27.140625" style="59" customWidth="1"/>
    <col min="1025" max="1025" width="9.140625" style="59"/>
    <col min="1026" max="1026" width="17.7109375" style="59" customWidth="1"/>
    <col min="1027" max="1027" width="13.5703125" style="59" customWidth="1"/>
    <col min="1028" max="1028" width="19.5703125" style="59" customWidth="1"/>
    <col min="1029" max="1029" width="28.140625" style="59" customWidth="1"/>
    <col min="1030" max="1276" width="9.140625" style="59"/>
    <col min="1277" max="1277" width="17.5703125" style="59" customWidth="1"/>
    <col min="1278" max="1278" width="21.7109375" style="59" customWidth="1"/>
    <col min="1279" max="1279" width="12.42578125" style="59" customWidth="1"/>
    <col min="1280" max="1280" width="27.140625" style="59" customWidth="1"/>
    <col min="1281" max="1281" width="9.140625" style="59"/>
    <col min="1282" max="1282" width="17.7109375" style="59" customWidth="1"/>
    <col min="1283" max="1283" width="13.5703125" style="59" customWidth="1"/>
    <col min="1284" max="1284" width="19.5703125" style="59" customWidth="1"/>
    <col min="1285" max="1285" width="28.140625" style="59" customWidth="1"/>
    <col min="1286" max="1532" width="9.140625" style="59"/>
    <col min="1533" max="1533" width="17.5703125" style="59" customWidth="1"/>
    <col min="1534" max="1534" width="21.7109375" style="59" customWidth="1"/>
    <col min="1535" max="1535" width="12.42578125" style="59" customWidth="1"/>
    <col min="1536" max="1536" width="27.140625" style="59" customWidth="1"/>
    <col min="1537" max="1537" width="9.140625" style="59"/>
    <col min="1538" max="1538" width="17.7109375" style="59" customWidth="1"/>
    <col min="1539" max="1539" width="13.5703125" style="59" customWidth="1"/>
    <col min="1540" max="1540" width="19.5703125" style="59" customWidth="1"/>
    <col min="1541" max="1541" width="28.140625" style="59" customWidth="1"/>
    <col min="1542" max="1788" width="9.140625" style="59"/>
    <col min="1789" max="1789" width="17.5703125" style="59" customWidth="1"/>
    <col min="1790" max="1790" width="21.7109375" style="59" customWidth="1"/>
    <col min="1791" max="1791" width="12.42578125" style="59" customWidth="1"/>
    <col min="1792" max="1792" width="27.140625" style="59" customWidth="1"/>
    <col min="1793" max="1793" width="9.140625" style="59"/>
    <col min="1794" max="1794" width="17.7109375" style="59" customWidth="1"/>
    <col min="1795" max="1795" width="13.5703125" style="59" customWidth="1"/>
    <col min="1796" max="1796" width="19.5703125" style="59" customWidth="1"/>
    <col min="1797" max="1797" width="28.140625" style="59" customWidth="1"/>
    <col min="1798" max="2044" width="9.140625" style="59"/>
    <col min="2045" max="2045" width="17.5703125" style="59" customWidth="1"/>
    <col min="2046" max="2046" width="21.7109375" style="59" customWidth="1"/>
    <col min="2047" max="2047" width="12.42578125" style="59" customWidth="1"/>
    <col min="2048" max="2048" width="27.140625" style="59" customWidth="1"/>
    <col min="2049" max="2049" width="9.140625" style="59"/>
    <col min="2050" max="2050" width="17.7109375" style="59" customWidth="1"/>
    <col min="2051" max="2051" width="13.5703125" style="59" customWidth="1"/>
    <col min="2052" max="2052" width="19.5703125" style="59" customWidth="1"/>
    <col min="2053" max="2053" width="28.140625" style="59" customWidth="1"/>
    <col min="2054" max="2300" width="9.140625" style="59"/>
    <col min="2301" max="2301" width="17.5703125" style="59" customWidth="1"/>
    <col min="2302" max="2302" width="21.7109375" style="59" customWidth="1"/>
    <col min="2303" max="2303" width="12.42578125" style="59" customWidth="1"/>
    <col min="2304" max="2304" width="27.140625" style="59" customWidth="1"/>
    <col min="2305" max="2305" width="9.140625" style="59"/>
    <col min="2306" max="2306" width="17.7109375" style="59" customWidth="1"/>
    <col min="2307" max="2307" width="13.5703125" style="59" customWidth="1"/>
    <col min="2308" max="2308" width="19.5703125" style="59" customWidth="1"/>
    <col min="2309" max="2309" width="28.140625" style="59" customWidth="1"/>
    <col min="2310" max="2556" width="9.140625" style="59"/>
    <col min="2557" max="2557" width="17.5703125" style="59" customWidth="1"/>
    <col min="2558" max="2558" width="21.7109375" style="59" customWidth="1"/>
    <col min="2559" max="2559" width="12.42578125" style="59" customWidth="1"/>
    <col min="2560" max="2560" width="27.140625" style="59" customWidth="1"/>
    <col min="2561" max="2561" width="9.140625" style="59"/>
    <col min="2562" max="2562" width="17.7109375" style="59" customWidth="1"/>
    <col min="2563" max="2563" width="13.5703125" style="59" customWidth="1"/>
    <col min="2564" max="2564" width="19.5703125" style="59" customWidth="1"/>
    <col min="2565" max="2565" width="28.140625" style="59" customWidth="1"/>
    <col min="2566" max="2812" width="9.140625" style="59"/>
    <col min="2813" max="2813" width="17.5703125" style="59" customWidth="1"/>
    <col min="2814" max="2814" width="21.7109375" style="59" customWidth="1"/>
    <col min="2815" max="2815" width="12.42578125" style="59" customWidth="1"/>
    <col min="2816" max="2816" width="27.140625" style="59" customWidth="1"/>
    <col min="2817" max="2817" width="9.140625" style="59"/>
    <col min="2818" max="2818" width="17.7109375" style="59" customWidth="1"/>
    <col min="2819" max="2819" width="13.5703125" style="59" customWidth="1"/>
    <col min="2820" max="2820" width="19.5703125" style="59" customWidth="1"/>
    <col min="2821" max="2821" width="28.140625" style="59" customWidth="1"/>
    <col min="2822" max="3068" width="9.140625" style="59"/>
    <col min="3069" max="3069" width="17.5703125" style="59" customWidth="1"/>
    <col min="3070" max="3070" width="21.7109375" style="59" customWidth="1"/>
    <col min="3071" max="3071" width="12.42578125" style="59" customWidth="1"/>
    <col min="3072" max="3072" width="27.140625" style="59" customWidth="1"/>
    <col min="3073" max="3073" width="9.140625" style="59"/>
    <col min="3074" max="3074" width="17.7109375" style="59" customWidth="1"/>
    <col min="3075" max="3075" width="13.5703125" style="59" customWidth="1"/>
    <col min="3076" max="3076" width="19.5703125" style="59" customWidth="1"/>
    <col min="3077" max="3077" width="28.140625" style="59" customWidth="1"/>
    <col min="3078" max="3324" width="9.140625" style="59"/>
    <col min="3325" max="3325" width="17.5703125" style="59" customWidth="1"/>
    <col min="3326" max="3326" width="21.7109375" style="59" customWidth="1"/>
    <col min="3327" max="3327" width="12.42578125" style="59" customWidth="1"/>
    <col min="3328" max="3328" width="27.140625" style="59" customWidth="1"/>
    <col min="3329" max="3329" width="9.140625" style="59"/>
    <col min="3330" max="3330" width="17.7109375" style="59" customWidth="1"/>
    <col min="3331" max="3331" width="13.5703125" style="59" customWidth="1"/>
    <col min="3332" max="3332" width="19.5703125" style="59" customWidth="1"/>
    <col min="3333" max="3333" width="28.140625" style="59" customWidth="1"/>
    <col min="3334" max="3580" width="9.140625" style="59"/>
    <col min="3581" max="3581" width="17.5703125" style="59" customWidth="1"/>
    <col min="3582" max="3582" width="21.7109375" style="59" customWidth="1"/>
    <col min="3583" max="3583" width="12.42578125" style="59" customWidth="1"/>
    <col min="3584" max="3584" width="27.140625" style="59" customWidth="1"/>
    <col min="3585" max="3585" width="9.140625" style="59"/>
    <col min="3586" max="3586" width="17.7109375" style="59" customWidth="1"/>
    <col min="3587" max="3587" width="13.5703125" style="59" customWidth="1"/>
    <col min="3588" max="3588" width="19.5703125" style="59" customWidth="1"/>
    <col min="3589" max="3589" width="28.140625" style="59" customWidth="1"/>
    <col min="3590" max="3836" width="9.140625" style="59"/>
    <col min="3837" max="3837" width="17.5703125" style="59" customWidth="1"/>
    <col min="3838" max="3838" width="21.7109375" style="59" customWidth="1"/>
    <col min="3839" max="3839" width="12.42578125" style="59" customWidth="1"/>
    <col min="3840" max="3840" width="27.140625" style="59" customWidth="1"/>
    <col min="3841" max="3841" width="9.140625" style="59"/>
    <col min="3842" max="3842" width="17.7109375" style="59" customWidth="1"/>
    <col min="3843" max="3843" width="13.5703125" style="59" customWidth="1"/>
    <col min="3844" max="3844" width="19.5703125" style="59" customWidth="1"/>
    <col min="3845" max="3845" width="28.140625" style="59" customWidth="1"/>
    <col min="3846" max="4092" width="9.140625" style="59"/>
    <col min="4093" max="4093" width="17.5703125" style="59" customWidth="1"/>
    <col min="4094" max="4094" width="21.7109375" style="59" customWidth="1"/>
    <col min="4095" max="4095" width="12.42578125" style="59" customWidth="1"/>
    <col min="4096" max="4096" width="27.140625" style="59" customWidth="1"/>
    <col min="4097" max="4097" width="9.140625" style="59"/>
    <col min="4098" max="4098" width="17.7109375" style="59" customWidth="1"/>
    <col min="4099" max="4099" width="13.5703125" style="59" customWidth="1"/>
    <col min="4100" max="4100" width="19.5703125" style="59" customWidth="1"/>
    <col min="4101" max="4101" width="28.140625" style="59" customWidth="1"/>
    <col min="4102" max="4348" width="9.140625" style="59"/>
    <col min="4349" max="4349" width="17.5703125" style="59" customWidth="1"/>
    <col min="4350" max="4350" width="21.7109375" style="59" customWidth="1"/>
    <col min="4351" max="4351" width="12.42578125" style="59" customWidth="1"/>
    <col min="4352" max="4352" width="27.140625" style="59" customWidth="1"/>
    <col min="4353" max="4353" width="9.140625" style="59"/>
    <col min="4354" max="4354" width="17.7109375" style="59" customWidth="1"/>
    <col min="4355" max="4355" width="13.5703125" style="59" customWidth="1"/>
    <col min="4356" max="4356" width="19.5703125" style="59" customWidth="1"/>
    <col min="4357" max="4357" width="28.140625" style="59" customWidth="1"/>
    <col min="4358" max="4604" width="9.140625" style="59"/>
    <col min="4605" max="4605" width="17.5703125" style="59" customWidth="1"/>
    <col min="4606" max="4606" width="21.7109375" style="59" customWidth="1"/>
    <col min="4607" max="4607" width="12.42578125" style="59" customWidth="1"/>
    <col min="4608" max="4608" width="27.140625" style="59" customWidth="1"/>
    <col min="4609" max="4609" width="9.140625" style="59"/>
    <col min="4610" max="4610" width="17.7109375" style="59" customWidth="1"/>
    <col min="4611" max="4611" width="13.5703125" style="59" customWidth="1"/>
    <col min="4612" max="4612" width="19.5703125" style="59" customWidth="1"/>
    <col min="4613" max="4613" width="28.140625" style="59" customWidth="1"/>
    <col min="4614" max="4860" width="9.140625" style="59"/>
    <col min="4861" max="4861" width="17.5703125" style="59" customWidth="1"/>
    <col min="4862" max="4862" width="21.7109375" style="59" customWidth="1"/>
    <col min="4863" max="4863" width="12.42578125" style="59" customWidth="1"/>
    <col min="4864" max="4864" width="27.140625" style="59" customWidth="1"/>
    <col min="4865" max="4865" width="9.140625" style="59"/>
    <col min="4866" max="4866" width="17.7109375" style="59" customWidth="1"/>
    <col min="4867" max="4867" width="13.5703125" style="59" customWidth="1"/>
    <col min="4868" max="4868" width="19.5703125" style="59" customWidth="1"/>
    <col min="4869" max="4869" width="28.140625" style="59" customWidth="1"/>
    <col min="4870" max="5116" width="9.140625" style="59"/>
    <col min="5117" max="5117" width="17.5703125" style="59" customWidth="1"/>
    <col min="5118" max="5118" width="21.7109375" style="59" customWidth="1"/>
    <col min="5119" max="5119" width="12.42578125" style="59" customWidth="1"/>
    <col min="5120" max="5120" width="27.140625" style="59" customWidth="1"/>
    <col min="5121" max="5121" width="9.140625" style="59"/>
    <col min="5122" max="5122" width="17.7109375" style="59" customWidth="1"/>
    <col min="5123" max="5123" width="13.5703125" style="59" customWidth="1"/>
    <col min="5124" max="5124" width="19.5703125" style="59" customWidth="1"/>
    <col min="5125" max="5125" width="28.140625" style="59" customWidth="1"/>
    <col min="5126" max="5372" width="9.140625" style="59"/>
    <col min="5373" max="5373" width="17.5703125" style="59" customWidth="1"/>
    <col min="5374" max="5374" width="21.7109375" style="59" customWidth="1"/>
    <col min="5375" max="5375" width="12.42578125" style="59" customWidth="1"/>
    <col min="5376" max="5376" width="27.140625" style="59" customWidth="1"/>
    <col min="5377" max="5377" width="9.140625" style="59"/>
    <col min="5378" max="5378" width="17.7109375" style="59" customWidth="1"/>
    <col min="5379" max="5379" width="13.5703125" style="59" customWidth="1"/>
    <col min="5380" max="5380" width="19.5703125" style="59" customWidth="1"/>
    <col min="5381" max="5381" width="28.140625" style="59" customWidth="1"/>
    <col min="5382" max="5628" width="9.140625" style="59"/>
    <col min="5629" max="5629" width="17.5703125" style="59" customWidth="1"/>
    <col min="5630" max="5630" width="21.7109375" style="59" customWidth="1"/>
    <col min="5631" max="5631" width="12.42578125" style="59" customWidth="1"/>
    <col min="5632" max="5632" width="27.140625" style="59" customWidth="1"/>
    <col min="5633" max="5633" width="9.140625" style="59"/>
    <col min="5634" max="5634" width="17.7109375" style="59" customWidth="1"/>
    <col min="5635" max="5635" width="13.5703125" style="59" customWidth="1"/>
    <col min="5636" max="5636" width="19.5703125" style="59" customWidth="1"/>
    <col min="5637" max="5637" width="28.140625" style="59" customWidth="1"/>
    <col min="5638" max="5884" width="9.140625" style="59"/>
    <col min="5885" max="5885" width="17.5703125" style="59" customWidth="1"/>
    <col min="5886" max="5886" width="21.7109375" style="59" customWidth="1"/>
    <col min="5887" max="5887" width="12.42578125" style="59" customWidth="1"/>
    <col min="5888" max="5888" width="27.140625" style="59" customWidth="1"/>
    <col min="5889" max="5889" width="9.140625" style="59"/>
    <col min="5890" max="5890" width="17.7109375" style="59" customWidth="1"/>
    <col min="5891" max="5891" width="13.5703125" style="59" customWidth="1"/>
    <col min="5892" max="5892" width="19.5703125" style="59" customWidth="1"/>
    <col min="5893" max="5893" width="28.140625" style="59" customWidth="1"/>
    <col min="5894" max="6140" width="9.140625" style="59"/>
    <col min="6141" max="6141" width="17.5703125" style="59" customWidth="1"/>
    <col min="6142" max="6142" width="21.7109375" style="59" customWidth="1"/>
    <col min="6143" max="6143" width="12.42578125" style="59" customWidth="1"/>
    <col min="6144" max="6144" width="27.140625" style="59" customWidth="1"/>
    <col min="6145" max="6145" width="9.140625" style="59"/>
    <col min="6146" max="6146" width="17.7109375" style="59" customWidth="1"/>
    <col min="6147" max="6147" width="13.5703125" style="59" customWidth="1"/>
    <col min="6148" max="6148" width="19.5703125" style="59" customWidth="1"/>
    <col min="6149" max="6149" width="28.140625" style="59" customWidth="1"/>
    <col min="6150" max="6396" width="9.140625" style="59"/>
    <col min="6397" max="6397" width="17.5703125" style="59" customWidth="1"/>
    <col min="6398" max="6398" width="21.7109375" style="59" customWidth="1"/>
    <col min="6399" max="6399" width="12.42578125" style="59" customWidth="1"/>
    <col min="6400" max="6400" width="27.140625" style="59" customWidth="1"/>
    <col min="6401" max="6401" width="9.140625" style="59"/>
    <col min="6402" max="6402" width="17.7109375" style="59" customWidth="1"/>
    <col min="6403" max="6403" width="13.5703125" style="59" customWidth="1"/>
    <col min="6404" max="6404" width="19.5703125" style="59" customWidth="1"/>
    <col min="6405" max="6405" width="28.140625" style="59" customWidth="1"/>
    <col min="6406" max="6652" width="9.140625" style="59"/>
    <col min="6653" max="6653" width="17.5703125" style="59" customWidth="1"/>
    <col min="6654" max="6654" width="21.7109375" style="59" customWidth="1"/>
    <col min="6655" max="6655" width="12.42578125" style="59" customWidth="1"/>
    <col min="6656" max="6656" width="27.140625" style="59" customWidth="1"/>
    <col min="6657" max="6657" width="9.140625" style="59"/>
    <col min="6658" max="6658" width="17.7109375" style="59" customWidth="1"/>
    <col min="6659" max="6659" width="13.5703125" style="59" customWidth="1"/>
    <col min="6660" max="6660" width="19.5703125" style="59" customWidth="1"/>
    <col min="6661" max="6661" width="28.140625" style="59" customWidth="1"/>
    <col min="6662" max="6908" width="9.140625" style="59"/>
    <col min="6909" max="6909" width="17.5703125" style="59" customWidth="1"/>
    <col min="6910" max="6910" width="21.7109375" style="59" customWidth="1"/>
    <col min="6911" max="6911" width="12.42578125" style="59" customWidth="1"/>
    <col min="6912" max="6912" width="27.140625" style="59" customWidth="1"/>
    <col min="6913" max="6913" width="9.140625" style="59"/>
    <col min="6914" max="6914" width="17.7109375" style="59" customWidth="1"/>
    <col min="6915" max="6915" width="13.5703125" style="59" customWidth="1"/>
    <col min="6916" max="6916" width="19.5703125" style="59" customWidth="1"/>
    <col min="6917" max="6917" width="28.140625" style="59" customWidth="1"/>
    <col min="6918" max="7164" width="9.140625" style="59"/>
    <col min="7165" max="7165" width="17.5703125" style="59" customWidth="1"/>
    <col min="7166" max="7166" width="21.7109375" style="59" customWidth="1"/>
    <col min="7167" max="7167" width="12.42578125" style="59" customWidth="1"/>
    <col min="7168" max="7168" width="27.140625" style="59" customWidth="1"/>
    <col min="7169" max="7169" width="9.140625" style="59"/>
    <col min="7170" max="7170" width="17.7109375" style="59" customWidth="1"/>
    <col min="7171" max="7171" width="13.5703125" style="59" customWidth="1"/>
    <col min="7172" max="7172" width="19.5703125" style="59" customWidth="1"/>
    <col min="7173" max="7173" width="28.140625" style="59" customWidth="1"/>
    <col min="7174" max="7420" width="9.140625" style="59"/>
    <col min="7421" max="7421" width="17.5703125" style="59" customWidth="1"/>
    <col min="7422" max="7422" width="21.7109375" style="59" customWidth="1"/>
    <col min="7423" max="7423" width="12.42578125" style="59" customWidth="1"/>
    <col min="7424" max="7424" width="27.140625" style="59" customWidth="1"/>
    <col min="7425" max="7425" width="9.140625" style="59"/>
    <col min="7426" max="7426" width="17.7109375" style="59" customWidth="1"/>
    <col min="7427" max="7427" width="13.5703125" style="59" customWidth="1"/>
    <col min="7428" max="7428" width="19.5703125" style="59" customWidth="1"/>
    <col min="7429" max="7429" width="28.140625" style="59" customWidth="1"/>
    <col min="7430" max="7676" width="9.140625" style="59"/>
    <col min="7677" max="7677" width="17.5703125" style="59" customWidth="1"/>
    <col min="7678" max="7678" width="21.7109375" style="59" customWidth="1"/>
    <col min="7679" max="7679" width="12.42578125" style="59" customWidth="1"/>
    <col min="7680" max="7680" width="27.140625" style="59" customWidth="1"/>
    <col min="7681" max="7681" width="9.140625" style="59"/>
    <col min="7682" max="7682" width="17.7109375" style="59" customWidth="1"/>
    <col min="7683" max="7683" width="13.5703125" style="59" customWidth="1"/>
    <col min="7684" max="7684" width="19.5703125" style="59" customWidth="1"/>
    <col min="7685" max="7685" width="28.140625" style="59" customWidth="1"/>
    <col min="7686" max="7932" width="9.140625" style="59"/>
    <col min="7933" max="7933" width="17.5703125" style="59" customWidth="1"/>
    <col min="7934" max="7934" width="21.7109375" style="59" customWidth="1"/>
    <col min="7935" max="7935" width="12.42578125" style="59" customWidth="1"/>
    <col min="7936" max="7936" width="27.140625" style="59" customWidth="1"/>
    <col min="7937" max="7937" width="9.140625" style="59"/>
    <col min="7938" max="7938" width="17.7109375" style="59" customWidth="1"/>
    <col min="7939" max="7939" width="13.5703125" style="59" customWidth="1"/>
    <col min="7940" max="7940" width="19.5703125" style="59" customWidth="1"/>
    <col min="7941" max="7941" width="28.140625" style="59" customWidth="1"/>
    <col min="7942" max="8188" width="9.140625" style="59"/>
    <col min="8189" max="8189" width="17.5703125" style="59" customWidth="1"/>
    <col min="8190" max="8190" width="21.7109375" style="59" customWidth="1"/>
    <col min="8191" max="8191" width="12.42578125" style="59" customWidth="1"/>
    <col min="8192" max="8192" width="27.140625" style="59" customWidth="1"/>
    <col min="8193" max="8193" width="9.140625" style="59"/>
    <col min="8194" max="8194" width="17.7109375" style="59" customWidth="1"/>
    <col min="8195" max="8195" width="13.5703125" style="59" customWidth="1"/>
    <col min="8196" max="8196" width="19.5703125" style="59" customWidth="1"/>
    <col min="8197" max="8197" width="28.140625" style="59" customWidth="1"/>
    <col min="8198" max="8444" width="9.140625" style="59"/>
    <col min="8445" max="8445" width="17.5703125" style="59" customWidth="1"/>
    <col min="8446" max="8446" width="21.7109375" style="59" customWidth="1"/>
    <col min="8447" max="8447" width="12.42578125" style="59" customWidth="1"/>
    <col min="8448" max="8448" width="27.140625" style="59" customWidth="1"/>
    <col min="8449" max="8449" width="9.140625" style="59"/>
    <col min="8450" max="8450" width="17.7109375" style="59" customWidth="1"/>
    <col min="8451" max="8451" width="13.5703125" style="59" customWidth="1"/>
    <col min="8452" max="8452" width="19.5703125" style="59" customWidth="1"/>
    <col min="8453" max="8453" width="28.140625" style="59" customWidth="1"/>
    <col min="8454" max="8700" width="9.140625" style="59"/>
    <col min="8701" max="8701" width="17.5703125" style="59" customWidth="1"/>
    <col min="8702" max="8702" width="21.7109375" style="59" customWidth="1"/>
    <col min="8703" max="8703" width="12.42578125" style="59" customWidth="1"/>
    <col min="8704" max="8704" width="27.140625" style="59" customWidth="1"/>
    <col min="8705" max="8705" width="9.140625" style="59"/>
    <col min="8706" max="8706" width="17.7109375" style="59" customWidth="1"/>
    <col min="8707" max="8707" width="13.5703125" style="59" customWidth="1"/>
    <col min="8708" max="8708" width="19.5703125" style="59" customWidth="1"/>
    <col min="8709" max="8709" width="28.140625" style="59" customWidth="1"/>
    <col min="8710" max="8956" width="9.140625" style="59"/>
    <col min="8957" max="8957" width="17.5703125" style="59" customWidth="1"/>
    <col min="8958" max="8958" width="21.7109375" style="59" customWidth="1"/>
    <col min="8959" max="8959" width="12.42578125" style="59" customWidth="1"/>
    <col min="8960" max="8960" width="27.140625" style="59" customWidth="1"/>
    <col min="8961" max="8961" width="9.140625" style="59"/>
    <col min="8962" max="8962" width="17.7109375" style="59" customWidth="1"/>
    <col min="8963" max="8963" width="13.5703125" style="59" customWidth="1"/>
    <col min="8964" max="8964" width="19.5703125" style="59" customWidth="1"/>
    <col min="8965" max="8965" width="28.140625" style="59" customWidth="1"/>
    <col min="8966" max="9212" width="9.140625" style="59"/>
    <col min="9213" max="9213" width="17.5703125" style="59" customWidth="1"/>
    <col min="9214" max="9214" width="21.7109375" style="59" customWidth="1"/>
    <col min="9215" max="9215" width="12.42578125" style="59" customWidth="1"/>
    <col min="9216" max="9216" width="27.140625" style="59" customWidth="1"/>
    <col min="9217" max="9217" width="9.140625" style="59"/>
    <col min="9218" max="9218" width="17.7109375" style="59" customWidth="1"/>
    <col min="9219" max="9219" width="13.5703125" style="59" customWidth="1"/>
    <col min="9220" max="9220" width="19.5703125" style="59" customWidth="1"/>
    <col min="9221" max="9221" width="28.140625" style="59" customWidth="1"/>
    <col min="9222" max="9468" width="9.140625" style="59"/>
    <col min="9469" max="9469" width="17.5703125" style="59" customWidth="1"/>
    <col min="9470" max="9470" width="21.7109375" style="59" customWidth="1"/>
    <col min="9471" max="9471" width="12.42578125" style="59" customWidth="1"/>
    <col min="9472" max="9472" width="27.140625" style="59" customWidth="1"/>
    <col min="9473" max="9473" width="9.140625" style="59"/>
    <col min="9474" max="9474" width="17.7109375" style="59" customWidth="1"/>
    <col min="9475" max="9475" width="13.5703125" style="59" customWidth="1"/>
    <col min="9476" max="9476" width="19.5703125" style="59" customWidth="1"/>
    <col min="9477" max="9477" width="28.140625" style="59" customWidth="1"/>
    <col min="9478" max="9724" width="9.140625" style="59"/>
    <col min="9725" max="9725" width="17.5703125" style="59" customWidth="1"/>
    <col min="9726" max="9726" width="21.7109375" style="59" customWidth="1"/>
    <col min="9727" max="9727" width="12.42578125" style="59" customWidth="1"/>
    <col min="9728" max="9728" width="27.140625" style="59" customWidth="1"/>
    <col min="9729" max="9729" width="9.140625" style="59"/>
    <col min="9730" max="9730" width="17.7109375" style="59" customWidth="1"/>
    <col min="9731" max="9731" width="13.5703125" style="59" customWidth="1"/>
    <col min="9732" max="9732" width="19.5703125" style="59" customWidth="1"/>
    <col min="9733" max="9733" width="28.140625" style="59" customWidth="1"/>
    <col min="9734" max="9980" width="9.140625" style="59"/>
    <col min="9981" max="9981" width="17.5703125" style="59" customWidth="1"/>
    <col min="9982" max="9982" width="21.7109375" style="59" customWidth="1"/>
    <col min="9983" max="9983" width="12.42578125" style="59" customWidth="1"/>
    <col min="9984" max="9984" width="27.140625" style="59" customWidth="1"/>
    <col min="9985" max="9985" width="9.140625" style="59"/>
    <col min="9986" max="9986" width="17.7109375" style="59" customWidth="1"/>
    <col min="9987" max="9987" width="13.5703125" style="59" customWidth="1"/>
    <col min="9988" max="9988" width="19.5703125" style="59" customWidth="1"/>
    <col min="9989" max="9989" width="28.140625" style="59" customWidth="1"/>
    <col min="9990" max="10236" width="9.140625" style="59"/>
    <col min="10237" max="10237" width="17.5703125" style="59" customWidth="1"/>
    <col min="10238" max="10238" width="21.7109375" style="59" customWidth="1"/>
    <col min="10239" max="10239" width="12.42578125" style="59" customWidth="1"/>
    <col min="10240" max="10240" width="27.140625" style="59" customWidth="1"/>
    <col min="10241" max="10241" width="9.140625" style="59"/>
    <col min="10242" max="10242" width="17.7109375" style="59" customWidth="1"/>
    <col min="10243" max="10243" width="13.5703125" style="59" customWidth="1"/>
    <col min="10244" max="10244" width="19.5703125" style="59" customWidth="1"/>
    <col min="10245" max="10245" width="28.140625" style="59" customWidth="1"/>
    <col min="10246" max="10492" width="9.140625" style="59"/>
    <col min="10493" max="10493" width="17.5703125" style="59" customWidth="1"/>
    <col min="10494" max="10494" width="21.7109375" style="59" customWidth="1"/>
    <col min="10495" max="10495" width="12.42578125" style="59" customWidth="1"/>
    <col min="10496" max="10496" width="27.140625" style="59" customWidth="1"/>
    <col min="10497" max="10497" width="9.140625" style="59"/>
    <col min="10498" max="10498" width="17.7109375" style="59" customWidth="1"/>
    <col min="10499" max="10499" width="13.5703125" style="59" customWidth="1"/>
    <col min="10500" max="10500" width="19.5703125" style="59" customWidth="1"/>
    <col min="10501" max="10501" width="28.140625" style="59" customWidth="1"/>
    <col min="10502" max="10748" width="9.140625" style="59"/>
    <col min="10749" max="10749" width="17.5703125" style="59" customWidth="1"/>
    <col min="10750" max="10750" width="21.7109375" style="59" customWidth="1"/>
    <col min="10751" max="10751" width="12.42578125" style="59" customWidth="1"/>
    <col min="10752" max="10752" width="27.140625" style="59" customWidth="1"/>
    <col min="10753" max="10753" width="9.140625" style="59"/>
    <col min="10754" max="10754" width="17.7109375" style="59" customWidth="1"/>
    <col min="10755" max="10755" width="13.5703125" style="59" customWidth="1"/>
    <col min="10756" max="10756" width="19.5703125" style="59" customWidth="1"/>
    <col min="10757" max="10757" width="28.140625" style="59" customWidth="1"/>
    <col min="10758" max="11004" width="9.140625" style="59"/>
    <col min="11005" max="11005" width="17.5703125" style="59" customWidth="1"/>
    <col min="11006" max="11006" width="21.7109375" style="59" customWidth="1"/>
    <col min="11007" max="11007" width="12.42578125" style="59" customWidth="1"/>
    <col min="11008" max="11008" width="27.140625" style="59" customWidth="1"/>
    <col min="11009" max="11009" width="9.140625" style="59"/>
    <col min="11010" max="11010" width="17.7109375" style="59" customWidth="1"/>
    <col min="11011" max="11011" width="13.5703125" style="59" customWidth="1"/>
    <col min="11012" max="11012" width="19.5703125" style="59" customWidth="1"/>
    <col min="11013" max="11013" width="28.140625" style="59" customWidth="1"/>
    <col min="11014" max="11260" width="9.140625" style="59"/>
    <col min="11261" max="11261" width="17.5703125" style="59" customWidth="1"/>
    <col min="11262" max="11262" width="21.7109375" style="59" customWidth="1"/>
    <col min="11263" max="11263" width="12.42578125" style="59" customWidth="1"/>
    <col min="11264" max="11264" width="27.140625" style="59" customWidth="1"/>
    <col min="11265" max="11265" width="9.140625" style="59"/>
    <col min="11266" max="11266" width="17.7109375" style="59" customWidth="1"/>
    <col min="11267" max="11267" width="13.5703125" style="59" customWidth="1"/>
    <col min="11268" max="11268" width="19.5703125" style="59" customWidth="1"/>
    <col min="11269" max="11269" width="28.140625" style="59" customWidth="1"/>
    <col min="11270" max="11516" width="9.140625" style="59"/>
    <col min="11517" max="11517" width="17.5703125" style="59" customWidth="1"/>
    <col min="11518" max="11518" width="21.7109375" style="59" customWidth="1"/>
    <col min="11519" max="11519" width="12.42578125" style="59" customWidth="1"/>
    <col min="11520" max="11520" width="27.140625" style="59" customWidth="1"/>
    <col min="11521" max="11521" width="9.140625" style="59"/>
    <col min="11522" max="11522" width="17.7109375" style="59" customWidth="1"/>
    <col min="11523" max="11523" width="13.5703125" style="59" customWidth="1"/>
    <col min="11524" max="11524" width="19.5703125" style="59" customWidth="1"/>
    <col min="11525" max="11525" width="28.140625" style="59" customWidth="1"/>
    <col min="11526" max="11772" width="9.140625" style="59"/>
    <col min="11773" max="11773" width="17.5703125" style="59" customWidth="1"/>
    <col min="11774" max="11774" width="21.7109375" style="59" customWidth="1"/>
    <col min="11775" max="11775" width="12.42578125" style="59" customWidth="1"/>
    <col min="11776" max="11776" width="27.140625" style="59" customWidth="1"/>
    <col min="11777" max="11777" width="9.140625" style="59"/>
    <col min="11778" max="11778" width="17.7109375" style="59" customWidth="1"/>
    <col min="11779" max="11779" width="13.5703125" style="59" customWidth="1"/>
    <col min="11780" max="11780" width="19.5703125" style="59" customWidth="1"/>
    <col min="11781" max="11781" width="28.140625" style="59" customWidth="1"/>
    <col min="11782" max="12028" width="9.140625" style="59"/>
    <col min="12029" max="12029" width="17.5703125" style="59" customWidth="1"/>
    <col min="12030" max="12030" width="21.7109375" style="59" customWidth="1"/>
    <col min="12031" max="12031" width="12.42578125" style="59" customWidth="1"/>
    <col min="12032" max="12032" width="27.140625" style="59" customWidth="1"/>
    <col min="12033" max="12033" width="9.140625" style="59"/>
    <col min="12034" max="12034" width="17.7109375" style="59" customWidth="1"/>
    <col min="12035" max="12035" width="13.5703125" style="59" customWidth="1"/>
    <col min="12036" max="12036" width="19.5703125" style="59" customWidth="1"/>
    <col min="12037" max="12037" width="28.140625" style="59" customWidth="1"/>
    <col min="12038" max="12284" width="9.140625" style="59"/>
    <col min="12285" max="12285" width="17.5703125" style="59" customWidth="1"/>
    <col min="12286" max="12286" width="21.7109375" style="59" customWidth="1"/>
    <col min="12287" max="12287" width="12.42578125" style="59" customWidth="1"/>
    <col min="12288" max="12288" width="27.140625" style="59" customWidth="1"/>
    <col min="12289" max="12289" width="9.140625" style="59"/>
    <col min="12290" max="12290" width="17.7109375" style="59" customWidth="1"/>
    <col min="12291" max="12291" width="13.5703125" style="59" customWidth="1"/>
    <col min="12292" max="12292" width="19.5703125" style="59" customWidth="1"/>
    <col min="12293" max="12293" width="28.140625" style="59" customWidth="1"/>
    <col min="12294" max="12540" width="9.140625" style="59"/>
    <col min="12541" max="12541" width="17.5703125" style="59" customWidth="1"/>
    <col min="12542" max="12542" width="21.7109375" style="59" customWidth="1"/>
    <col min="12543" max="12543" width="12.42578125" style="59" customWidth="1"/>
    <col min="12544" max="12544" width="27.140625" style="59" customWidth="1"/>
    <col min="12545" max="12545" width="9.140625" style="59"/>
    <col min="12546" max="12546" width="17.7109375" style="59" customWidth="1"/>
    <col min="12547" max="12547" width="13.5703125" style="59" customWidth="1"/>
    <col min="12548" max="12548" width="19.5703125" style="59" customWidth="1"/>
    <col min="12549" max="12549" width="28.140625" style="59" customWidth="1"/>
    <col min="12550" max="12796" width="9.140625" style="59"/>
    <col min="12797" max="12797" width="17.5703125" style="59" customWidth="1"/>
    <col min="12798" max="12798" width="21.7109375" style="59" customWidth="1"/>
    <col min="12799" max="12799" width="12.42578125" style="59" customWidth="1"/>
    <col min="12800" max="12800" width="27.140625" style="59" customWidth="1"/>
    <col min="12801" max="12801" width="9.140625" style="59"/>
    <col min="12802" max="12802" width="17.7109375" style="59" customWidth="1"/>
    <col min="12803" max="12803" width="13.5703125" style="59" customWidth="1"/>
    <col min="12804" max="12804" width="19.5703125" style="59" customWidth="1"/>
    <col min="12805" max="12805" width="28.140625" style="59" customWidth="1"/>
    <col min="12806" max="13052" width="9.140625" style="59"/>
    <col min="13053" max="13053" width="17.5703125" style="59" customWidth="1"/>
    <col min="13054" max="13054" width="21.7109375" style="59" customWidth="1"/>
    <col min="13055" max="13055" width="12.42578125" style="59" customWidth="1"/>
    <col min="13056" max="13056" width="27.140625" style="59" customWidth="1"/>
    <col min="13057" max="13057" width="9.140625" style="59"/>
    <col min="13058" max="13058" width="17.7109375" style="59" customWidth="1"/>
    <col min="13059" max="13059" width="13.5703125" style="59" customWidth="1"/>
    <col min="13060" max="13060" width="19.5703125" style="59" customWidth="1"/>
    <col min="13061" max="13061" width="28.140625" style="59" customWidth="1"/>
    <col min="13062" max="13308" width="9.140625" style="59"/>
    <col min="13309" max="13309" width="17.5703125" style="59" customWidth="1"/>
    <col min="13310" max="13310" width="21.7109375" style="59" customWidth="1"/>
    <col min="13311" max="13311" width="12.42578125" style="59" customWidth="1"/>
    <col min="13312" max="13312" width="27.140625" style="59" customWidth="1"/>
    <col min="13313" max="13313" width="9.140625" style="59"/>
    <col min="13314" max="13314" width="17.7109375" style="59" customWidth="1"/>
    <col min="13315" max="13315" width="13.5703125" style="59" customWidth="1"/>
    <col min="13316" max="13316" width="19.5703125" style="59" customWidth="1"/>
    <col min="13317" max="13317" width="28.140625" style="59" customWidth="1"/>
    <col min="13318" max="13564" width="9.140625" style="59"/>
    <col min="13565" max="13565" width="17.5703125" style="59" customWidth="1"/>
    <col min="13566" max="13566" width="21.7109375" style="59" customWidth="1"/>
    <col min="13567" max="13567" width="12.42578125" style="59" customWidth="1"/>
    <col min="13568" max="13568" width="27.140625" style="59" customWidth="1"/>
    <col min="13569" max="13569" width="9.140625" style="59"/>
    <col min="13570" max="13570" width="17.7109375" style="59" customWidth="1"/>
    <col min="13571" max="13571" width="13.5703125" style="59" customWidth="1"/>
    <col min="13572" max="13572" width="19.5703125" style="59" customWidth="1"/>
    <col min="13573" max="13573" width="28.140625" style="59" customWidth="1"/>
    <col min="13574" max="13820" width="9.140625" style="59"/>
    <col min="13821" max="13821" width="17.5703125" style="59" customWidth="1"/>
    <col min="13822" max="13822" width="21.7109375" style="59" customWidth="1"/>
    <col min="13823" max="13823" width="12.42578125" style="59" customWidth="1"/>
    <col min="13824" max="13824" width="27.140625" style="59" customWidth="1"/>
    <col min="13825" max="13825" width="9.140625" style="59"/>
    <col min="13826" max="13826" width="17.7109375" style="59" customWidth="1"/>
    <col min="13827" max="13827" width="13.5703125" style="59" customWidth="1"/>
    <col min="13828" max="13828" width="19.5703125" style="59" customWidth="1"/>
    <col min="13829" max="13829" width="28.140625" style="59" customWidth="1"/>
    <col min="13830" max="14076" width="9.140625" style="59"/>
    <col min="14077" max="14077" width="17.5703125" style="59" customWidth="1"/>
    <col min="14078" max="14078" width="21.7109375" style="59" customWidth="1"/>
    <col min="14079" max="14079" width="12.42578125" style="59" customWidth="1"/>
    <col min="14080" max="14080" width="27.140625" style="59" customWidth="1"/>
    <col min="14081" max="14081" width="9.140625" style="59"/>
    <col min="14082" max="14082" width="17.7109375" style="59" customWidth="1"/>
    <col min="14083" max="14083" width="13.5703125" style="59" customWidth="1"/>
    <col min="14084" max="14084" width="19.5703125" style="59" customWidth="1"/>
    <col min="14085" max="14085" width="28.140625" style="59" customWidth="1"/>
    <col min="14086" max="14332" width="9.140625" style="59"/>
    <col min="14333" max="14333" width="17.5703125" style="59" customWidth="1"/>
    <col min="14334" max="14334" width="21.7109375" style="59" customWidth="1"/>
    <col min="14335" max="14335" width="12.42578125" style="59" customWidth="1"/>
    <col min="14336" max="14336" width="27.140625" style="59" customWidth="1"/>
    <col min="14337" max="14337" width="9.140625" style="59"/>
    <col min="14338" max="14338" width="17.7109375" style="59" customWidth="1"/>
    <col min="14339" max="14339" width="13.5703125" style="59" customWidth="1"/>
    <col min="14340" max="14340" width="19.5703125" style="59" customWidth="1"/>
    <col min="14341" max="14341" width="28.140625" style="59" customWidth="1"/>
    <col min="14342" max="14588" width="9.140625" style="59"/>
    <col min="14589" max="14589" width="17.5703125" style="59" customWidth="1"/>
    <col min="14590" max="14590" width="21.7109375" style="59" customWidth="1"/>
    <col min="14591" max="14591" width="12.42578125" style="59" customWidth="1"/>
    <col min="14592" max="14592" width="27.140625" style="59" customWidth="1"/>
    <col min="14593" max="14593" width="9.140625" style="59"/>
    <col min="14594" max="14594" width="17.7109375" style="59" customWidth="1"/>
    <col min="14595" max="14595" width="13.5703125" style="59" customWidth="1"/>
    <col min="14596" max="14596" width="19.5703125" style="59" customWidth="1"/>
    <col min="14597" max="14597" width="28.140625" style="59" customWidth="1"/>
    <col min="14598" max="14844" width="9.140625" style="59"/>
    <col min="14845" max="14845" width="17.5703125" style="59" customWidth="1"/>
    <col min="14846" max="14846" width="21.7109375" style="59" customWidth="1"/>
    <col min="14847" max="14847" width="12.42578125" style="59" customWidth="1"/>
    <col min="14848" max="14848" width="27.140625" style="59" customWidth="1"/>
    <col min="14849" max="14849" width="9.140625" style="59"/>
    <col min="14850" max="14850" width="17.7109375" style="59" customWidth="1"/>
    <col min="14851" max="14851" width="13.5703125" style="59" customWidth="1"/>
    <col min="14852" max="14852" width="19.5703125" style="59" customWidth="1"/>
    <col min="14853" max="14853" width="28.140625" style="59" customWidth="1"/>
    <col min="14854" max="15100" width="9.140625" style="59"/>
    <col min="15101" max="15101" width="17.5703125" style="59" customWidth="1"/>
    <col min="15102" max="15102" width="21.7109375" style="59" customWidth="1"/>
    <col min="15103" max="15103" width="12.42578125" style="59" customWidth="1"/>
    <col min="15104" max="15104" width="27.140625" style="59" customWidth="1"/>
    <col min="15105" max="15105" width="9.140625" style="59"/>
    <col min="15106" max="15106" width="17.7109375" style="59" customWidth="1"/>
    <col min="15107" max="15107" width="13.5703125" style="59" customWidth="1"/>
    <col min="15108" max="15108" width="19.5703125" style="59" customWidth="1"/>
    <col min="15109" max="15109" width="28.140625" style="59" customWidth="1"/>
    <col min="15110" max="15356" width="9.140625" style="59"/>
    <col min="15357" max="15357" width="17.5703125" style="59" customWidth="1"/>
    <col min="15358" max="15358" width="21.7109375" style="59" customWidth="1"/>
    <col min="15359" max="15359" width="12.42578125" style="59" customWidth="1"/>
    <col min="15360" max="15360" width="27.140625" style="59" customWidth="1"/>
    <col min="15361" max="15361" width="9.140625" style="59"/>
    <col min="15362" max="15362" width="17.7109375" style="59" customWidth="1"/>
    <col min="15363" max="15363" width="13.5703125" style="59" customWidth="1"/>
    <col min="15364" max="15364" width="19.5703125" style="59" customWidth="1"/>
    <col min="15365" max="15365" width="28.140625" style="59" customWidth="1"/>
    <col min="15366" max="15612" width="9.140625" style="59"/>
    <col min="15613" max="15613" width="17.5703125" style="59" customWidth="1"/>
    <col min="15614" max="15614" width="21.7109375" style="59" customWidth="1"/>
    <col min="15615" max="15615" width="12.42578125" style="59" customWidth="1"/>
    <col min="15616" max="15616" width="27.140625" style="59" customWidth="1"/>
    <col min="15617" max="15617" width="9.140625" style="59"/>
    <col min="15618" max="15618" width="17.7109375" style="59" customWidth="1"/>
    <col min="15619" max="15619" width="13.5703125" style="59" customWidth="1"/>
    <col min="15620" max="15620" width="19.5703125" style="59" customWidth="1"/>
    <col min="15621" max="15621" width="28.140625" style="59" customWidth="1"/>
    <col min="15622" max="15868" width="9.140625" style="59"/>
    <col min="15869" max="15869" width="17.5703125" style="59" customWidth="1"/>
    <col min="15870" max="15870" width="21.7109375" style="59" customWidth="1"/>
    <col min="15871" max="15871" width="12.42578125" style="59" customWidth="1"/>
    <col min="15872" max="15872" width="27.140625" style="59" customWidth="1"/>
    <col min="15873" max="15873" width="9.140625" style="59"/>
    <col min="15874" max="15874" width="17.7109375" style="59" customWidth="1"/>
    <col min="15875" max="15875" width="13.5703125" style="59" customWidth="1"/>
    <col min="15876" max="15876" width="19.5703125" style="59" customWidth="1"/>
    <col min="15877" max="15877" width="28.140625" style="59" customWidth="1"/>
    <col min="15878" max="16124" width="9.140625" style="59"/>
    <col min="16125" max="16125" width="17.5703125" style="59" customWidth="1"/>
    <col min="16126" max="16126" width="21.7109375" style="59" customWidth="1"/>
    <col min="16127" max="16127" width="12.42578125" style="59" customWidth="1"/>
    <col min="16128" max="16128" width="27.140625" style="59" customWidth="1"/>
    <col min="16129" max="16129" width="9.140625" style="59"/>
    <col min="16130" max="16130" width="17.7109375" style="59" customWidth="1"/>
    <col min="16131" max="16131" width="13.5703125" style="59" customWidth="1"/>
    <col min="16132" max="16132" width="19.5703125" style="59" customWidth="1"/>
    <col min="16133" max="16133" width="28.140625" style="59" customWidth="1"/>
    <col min="16134" max="16384" width="9.140625" style="59"/>
  </cols>
  <sheetData>
    <row r="1" spans="2:9" s="151" customFormat="1" ht="9" customHeight="1" x14ac:dyDescent="0.25"/>
    <row r="2" spans="2:9" s="151" customFormat="1" ht="54" customHeight="1" x14ac:dyDescent="0.25">
      <c r="B2" s="2489" t="s">
        <v>739</v>
      </c>
      <c r="C2" s="2490"/>
      <c r="D2" s="2490"/>
      <c r="E2" s="2491"/>
    </row>
    <row r="3" spans="2:9" s="151" customFormat="1" ht="12" hidden="1" customHeight="1" x14ac:dyDescent="0.25">
      <c r="B3" s="127"/>
      <c r="C3" s="127"/>
      <c r="D3" s="127"/>
      <c r="E3" s="127"/>
      <c r="F3" s="60"/>
      <c r="G3" s="60"/>
      <c r="H3" s="60"/>
      <c r="I3" s="60"/>
    </row>
    <row r="4" spans="2:9" s="151" customFormat="1" ht="12.75" hidden="1" customHeight="1" x14ac:dyDescent="0.25">
      <c r="B4" s="127"/>
      <c r="C4" s="127"/>
      <c r="D4" s="127"/>
      <c r="E4" s="127"/>
      <c r="F4" s="60"/>
      <c r="G4" s="60"/>
      <c r="H4" s="60"/>
      <c r="I4" s="60"/>
    </row>
    <row r="5" spans="2:9" s="151" customFormat="1" ht="13.5" hidden="1" customHeight="1" x14ac:dyDescent="0.25">
      <c r="B5" s="127"/>
      <c r="C5" s="127"/>
      <c r="D5" s="127"/>
      <c r="E5" s="127"/>
      <c r="F5" s="60"/>
      <c r="G5" s="60"/>
      <c r="H5" s="60"/>
      <c r="I5" s="60"/>
    </row>
    <row r="6" spans="2:9" s="151" customFormat="1" ht="12" hidden="1" customHeight="1" x14ac:dyDescent="0.25">
      <c r="B6" s="127"/>
      <c r="C6" s="127"/>
      <c r="D6" s="127"/>
      <c r="E6" s="127"/>
      <c r="F6" s="60"/>
      <c r="G6" s="60"/>
      <c r="H6" s="60"/>
      <c r="I6" s="60"/>
    </row>
    <row r="7" spans="2:9" s="151" customFormat="1" ht="10.5" hidden="1" customHeight="1" x14ac:dyDescent="0.25">
      <c r="B7" s="127"/>
      <c r="C7" s="127"/>
      <c r="D7" s="127"/>
      <c r="E7" s="127"/>
      <c r="F7" s="60"/>
      <c r="G7" s="60"/>
      <c r="H7" s="60"/>
      <c r="I7" s="60"/>
    </row>
    <row r="8" spans="2:9" s="151" customFormat="1" ht="14.25" hidden="1" customHeight="1" x14ac:dyDescent="0.25">
      <c r="B8" s="127"/>
      <c r="C8" s="127"/>
      <c r="D8" s="127"/>
      <c r="E8" s="127"/>
      <c r="F8" s="60"/>
      <c r="G8" s="60"/>
      <c r="H8" s="60"/>
      <c r="I8" s="60"/>
    </row>
    <row r="9" spans="2:9" s="151" customFormat="1" ht="20.25" hidden="1" customHeight="1" x14ac:dyDescent="0.25">
      <c r="B9" s="127"/>
      <c r="C9" s="127"/>
      <c r="D9" s="127"/>
      <c r="E9" s="127"/>
      <c r="F9" s="60"/>
      <c r="G9" s="60"/>
      <c r="H9" s="60"/>
      <c r="I9" s="60"/>
    </row>
    <row r="10" spans="2:9" s="151" customFormat="1" ht="48" customHeight="1" x14ac:dyDescent="0.25">
      <c r="B10" s="127"/>
      <c r="C10" s="127"/>
      <c r="D10" s="127"/>
      <c r="E10" s="127"/>
      <c r="F10" s="60"/>
      <c r="G10" s="60"/>
      <c r="H10" s="60"/>
      <c r="I10" s="60"/>
    </row>
    <row r="11" spans="2:9" s="151" customFormat="1" ht="24.95" customHeight="1" x14ac:dyDescent="0.25">
      <c r="B11" s="1053" t="s">
        <v>738</v>
      </c>
      <c r="C11" s="1054" t="str">
        <f>IF(Charter!C14&lt;&gt;"",Charter!C14,"")</f>
        <v/>
      </c>
      <c r="D11" s="1053" t="s">
        <v>183</v>
      </c>
      <c r="E11" s="1055">
        <f>'Status Report'!I11</f>
        <v>43861</v>
      </c>
      <c r="F11" s="60"/>
      <c r="G11" s="60"/>
      <c r="H11" s="60"/>
      <c r="I11" s="60"/>
    </row>
    <row r="12" spans="2:9" s="151" customFormat="1" ht="24.95" customHeight="1" x14ac:dyDescent="0.25">
      <c r="B12" s="1056" t="str">
        <f>IF(Charter!F13="Program","Program LND #","Project LND #")</f>
        <v>Project LND #</v>
      </c>
      <c r="C12" s="1054" t="str">
        <f>IF(Charter!C15&lt;&gt;"",Charter!C15,"")</f>
        <v/>
      </c>
      <c r="D12" s="1053" t="s">
        <v>736</v>
      </c>
      <c r="E12" s="1054" t="str">
        <f>IF(Charter!C20&lt;&gt;"",Charter!C20,"")</f>
        <v/>
      </c>
      <c r="F12" s="60"/>
      <c r="G12" s="60"/>
      <c r="H12" s="60"/>
      <c r="I12" s="60"/>
    </row>
    <row r="13" spans="2:9" s="151" customFormat="1" ht="24.95" customHeight="1" x14ac:dyDescent="0.25">
      <c r="B13" s="1056" t="s">
        <v>2</v>
      </c>
      <c r="C13" s="1054" t="str">
        <f>IF(Charter!C19&lt;&gt;"",Charter!C19,"")</f>
        <v/>
      </c>
      <c r="D13" s="1053" t="s">
        <v>380</v>
      </c>
      <c r="E13" s="1054" t="str">
        <f>IF(Charter!C19&lt;&gt;"",Charter!C19,"")</f>
        <v/>
      </c>
      <c r="F13" s="60"/>
      <c r="G13" s="60"/>
      <c r="H13" s="60"/>
      <c r="I13" s="60"/>
    </row>
    <row r="14" spans="2:9" s="151" customFormat="1" ht="24.95" customHeight="1" x14ac:dyDescent="0.25">
      <c r="B14" s="1056" t="s">
        <v>746</v>
      </c>
      <c r="C14" s="1054"/>
      <c r="D14" s="1053" t="s">
        <v>737</v>
      </c>
      <c r="E14" s="1054"/>
      <c r="F14" s="60"/>
      <c r="G14" s="60"/>
      <c r="H14" s="60"/>
      <c r="I14" s="60"/>
    </row>
    <row r="15" spans="2:9" ht="15" customHeight="1" x14ac:dyDescent="0.25">
      <c r="B15" s="166"/>
      <c r="C15" s="166"/>
      <c r="D15" s="166"/>
      <c r="E15" s="166"/>
    </row>
    <row r="16" spans="2:9" ht="15.75" customHeight="1" x14ac:dyDescent="0.25">
      <c r="B16" s="166"/>
      <c r="C16" s="166"/>
      <c r="D16" s="166"/>
      <c r="E16" s="166"/>
    </row>
    <row r="17" spans="2:5" ht="31.5" customHeight="1" x14ac:dyDescent="0.25">
      <c r="B17" s="2993" t="s">
        <v>739</v>
      </c>
      <c r="C17" s="2994"/>
      <c r="D17" s="2994" t="s">
        <v>740</v>
      </c>
      <c r="E17" s="2995"/>
    </row>
    <row r="18" spans="2:5" ht="177" customHeight="1" thickBot="1" x14ac:dyDescent="0.3">
      <c r="B18" s="2998"/>
      <c r="C18" s="2999"/>
      <c r="D18" s="2998"/>
      <c r="E18" s="2999"/>
    </row>
    <row r="19" spans="2:5" ht="15.75" thickBot="1" x14ac:dyDescent="0.3">
      <c r="B19" s="949"/>
      <c r="C19" s="949"/>
      <c r="D19" s="166"/>
      <c r="E19" s="166"/>
    </row>
    <row r="20" spans="2:5" ht="30.75" customHeight="1" thickBot="1" x14ac:dyDescent="0.3">
      <c r="B20" s="2996" t="s">
        <v>741</v>
      </c>
      <c r="C20" s="2997"/>
      <c r="D20" s="166"/>
      <c r="E20" s="166"/>
    </row>
    <row r="21" spans="2:5" ht="179.25" customHeight="1" thickBot="1" x14ac:dyDescent="0.3">
      <c r="B21" s="2991"/>
      <c r="C21" s="2992"/>
      <c r="D21" s="166"/>
      <c r="E21" s="166"/>
    </row>
    <row r="22" spans="2:5" x14ac:dyDescent="0.25">
      <c r="B22" s="166"/>
      <c r="C22" s="166"/>
      <c r="D22" s="166"/>
      <c r="E22" s="166"/>
    </row>
    <row r="23" spans="2:5" x14ac:dyDescent="0.25">
      <c r="B23" s="166"/>
      <c r="C23" s="166"/>
      <c r="D23" s="166"/>
      <c r="E23" s="166"/>
    </row>
    <row r="24" spans="2:5" x14ac:dyDescent="0.25">
      <c r="B24" s="166"/>
      <c r="C24" s="166"/>
      <c r="D24" s="166"/>
      <c r="E24" s="166"/>
    </row>
    <row r="25" spans="2:5" x14ac:dyDescent="0.25">
      <c r="B25" s="166"/>
      <c r="C25" s="166"/>
      <c r="D25" s="166"/>
      <c r="E25" s="166"/>
    </row>
    <row r="26" spans="2:5" x14ac:dyDescent="0.25">
      <c r="B26" s="166"/>
      <c r="C26" s="166"/>
      <c r="D26" s="166"/>
      <c r="E26" s="166"/>
    </row>
    <row r="27" spans="2:5" x14ac:dyDescent="0.25">
      <c r="B27" s="166"/>
      <c r="C27" s="166"/>
      <c r="D27" s="166"/>
      <c r="E27" s="166"/>
    </row>
    <row r="28" spans="2:5" x14ac:dyDescent="0.25">
      <c r="B28" s="166"/>
      <c r="C28" s="166"/>
      <c r="D28" s="166"/>
      <c r="E28" s="166"/>
    </row>
  </sheetData>
  <mergeCells count="7">
    <mergeCell ref="B2:E2"/>
    <mergeCell ref="B21:C21"/>
    <mergeCell ref="B17:C17"/>
    <mergeCell ref="D17:E17"/>
    <mergeCell ref="B20:C20"/>
    <mergeCell ref="B18:C18"/>
    <mergeCell ref="D18:E18"/>
  </mergeCells>
  <dataValidations count="2">
    <dataValidation type="list" allowBlank="1" showInputMessage="1" showErrorMessage="1" sqref="IX65294:IX65303 ST65294:ST65303 ACP65294:ACP65303 AML65294:AML65303 AWH65294:AWH65303 BGD65294:BGD65303 BPZ65294:BPZ65303 BZV65294:BZV65303 CJR65294:CJR65303 CTN65294:CTN65303 DDJ65294:DDJ65303 DNF65294:DNF65303 DXB65294:DXB65303 EGX65294:EGX65303 EQT65294:EQT65303 FAP65294:FAP65303 FKL65294:FKL65303 FUH65294:FUH65303 GED65294:GED65303 GNZ65294:GNZ65303 GXV65294:GXV65303 HHR65294:HHR65303 HRN65294:HRN65303 IBJ65294:IBJ65303 ILF65294:ILF65303 IVB65294:IVB65303 JEX65294:JEX65303 JOT65294:JOT65303 JYP65294:JYP65303 KIL65294:KIL65303 KSH65294:KSH65303 LCD65294:LCD65303 LLZ65294:LLZ65303 LVV65294:LVV65303 MFR65294:MFR65303 MPN65294:MPN65303 MZJ65294:MZJ65303 NJF65294:NJF65303 NTB65294:NTB65303 OCX65294:OCX65303 OMT65294:OMT65303 OWP65294:OWP65303 PGL65294:PGL65303 PQH65294:PQH65303 QAD65294:QAD65303 QJZ65294:QJZ65303 QTV65294:QTV65303 RDR65294:RDR65303 RNN65294:RNN65303 RXJ65294:RXJ65303 SHF65294:SHF65303 SRB65294:SRB65303 TAX65294:TAX65303 TKT65294:TKT65303 TUP65294:TUP65303 UEL65294:UEL65303 UOH65294:UOH65303 UYD65294:UYD65303 VHZ65294:VHZ65303 VRV65294:VRV65303 WBR65294:WBR65303 WLN65294:WLN65303 WVJ65294:WVJ65303 IX130830:IX130839 ST130830:ST130839 ACP130830:ACP130839 AML130830:AML130839 AWH130830:AWH130839 BGD130830:BGD130839 BPZ130830:BPZ130839 BZV130830:BZV130839 CJR130830:CJR130839 CTN130830:CTN130839 DDJ130830:DDJ130839 DNF130830:DNF130839 DXB130830:DXB130839 EGX130830:EGX130839 EQT130830:EQT130839 FAP130830:FAP130839 FKL130830:FKL130839 FUH130830:FUH130839 GED130830:GED130839 GNZ130830:GNZ130839 GXV130830:GXV130839 HHR130830:HHR130839 HRN130830:HRN130839 IBJ130830:IBJ130839 ILF130830:ILF130839 IVB130830:IVB130839 JEX130830:JEX130839 JOT130830:JOT130839 JYP130830:JYP130839 KIL130830:KIL130839 KSH130830:KSH130839 LCD130830:LCD130839 LLZ130830:LLZ130839 LVV130830:LVV130839 MFR130830:MFR130839 MPN130830:MPN130839 MZJ130830:MZJ130839 NJF130830:NJF130839 NTB130830:NTB130839 OCX130830:OCX130839 OMT130830:OMT130839 OWP130830:OWP130839 PGL130830:PGL130839 PQH130830:PQH130839 QAD130830:QAD130839 QJZ130830:QJZ130839 QTV130830:QTV130839 RDR130830:RDR130839 RNN130830:RNN130839 RXJ130830:RXJ130839 SHF130830:SHF130839 SRB130830:SRB130839 TAX130830:TAX130839 TKT130830:TKT130839 TUP130830:TUP130839 UEL130830:UEL130839 UOH130830:UOH130839 UYD130830:UYD130839 VHZ130830:VHZ130839 VRV130830:VRV130839 WBR130830:WBR130839 WLN130830:WLN130839 WVJ130830:WVJ130839 IX196366:IX196375 ST196366:ST196375 ACP196366:ACP196375 AML196366:AML196375 AWH196366:AWH196375 BGD196366:BGD196375 BPZ196366:BPZ196375 BZV196366:BZV196375 CJR196366:CJR196375 CTN196366:CTN196375 DDJ196366:DDJ196375 DNF196366:DNF196375 DXB196366:DXB196375 EGX196366:EGX196375 EQT196366:EQT196375 FAP196366:FAP196375 FKL196366:FKL196375 FUH196366:FUH196375 GED196366:GED196375 GNZ196366:GNZ196375 GXV196366:GXV196375 HHR196366:HHR196375 HRN196366:HRN196375 IBJ196366:IBJ196375 ILF196366:ILF196375 IVB196366:IVB196375 JEX196366:JEX196375 JOT196366:JOT196375 JYP196366:JYP196375 KIL196366:KIL196375 KSH196366:KSH196375 LCD196366:LCD196375 LLZ196366:LLZ196375 LVV196366:LVV196375 MFR196366:MFR196375 MPN196366:MPN196375 MZJ196366:MZJ196375 NJF196366:NJF196375 NTB196366:NTB196375 OCX196366:OCX196375 OMT196366:OMT196375 OWP196366:OWP196375 PGL196366:PGL196375 PQH196366:PQH196375 QAD196366:QAD196375 QJZ196366:QJZ196375 QTV196366:QTV196375 RDR196366:RDR196375 RNN196366:RNN196375 RXJ196366:RXJ196375 SHF196366:SHF196375 SRB196366:SRB196375 TAX196366:TAX196375 TKT196366:TKT196375 TUP196366:TUP196375 UEL196366:UEL196375 UOH196366:UOH196375 UYD196366:UYD196375 VHZ196366:VHZ196375 VRV196366:VRV196375 WBR196366:WBR196375 WLN196366:WLN196375 WVJ196366:WVJ196375 IX261902:IX261911 ST261902:ST261911 ACP261902:ACP261911 AML261902:AML261911 AWH261902:AWH261911 BGD261902:BGD261911 BPZ261902:BPZ261911 BZV261902:BZV261911 CJR261902:CJR261911 CTN261902:CTN261911 DDJ261902:DDJ261911 DNF261902:DNF261911 DXB261902:DXB261911 EGX261902:EGX261911 EQT261902:EQT261911 FAP261902:FAP261911 FKL261902:FKL261911 FUH261902:FUH261911 GED261902:GED261911 GNZ261902:GNZ261911 GXV261902:GXV261911 HHR261902:HHR261911 HRN261902:HRN261911 IBJ261902:IBJ261911 ILF261902:ILF261911 IVB261902:IVB261911 JEX261902:JEX261911 JOT261902:JOT261911 JYP261902:JYP261911 KIL261902:KIL261911 KSH261902:KSH261911 LCD261902:LCD261911 LLZ261902:LLZ261911 LVV261902:LVV261911 MFR261902:MFR261911 MPN261902:MPN261911 MZJ261902:MZJ261911 NJF261902:NJF261911 NTB261902:NTB261911 OCX261902:OCX261911 OMT261902:OMT261911 OWP261902:OWP261911 PGL261902:PGL261911 PQH261902:PQH261911 QAD261902:QAD261911 QJZ261902:QJZ261911 QTV261902:QTV261911 RDR261902:RDR261911 RNN261902:RNN261911 RXJ261902:RXJ261911 SHF261902:SHF261911 SRB261902:SRB261911 TAX261902:TAX261911 TKT261902:TKT261911 TUP261902:TUP261911 UEL261902:UEL261911 UOH261902:UOH261911 UYD261902:UYD261911 VHZ261902:VHZ261911 VRV261902:VRV261911 WBR261902:WBR261911 WLN261902:WLN261911 WVJ261902:WVJ261911 IX327438:IX327447 ST327438:ST327447 ACP327438:ACP327447 AML327438:AML327447 AWH327438:AWH327447 BGD327438:BGD327447 BPZ327438:BPZ327447 BZV327438:BZV327447 CJR327438:CJR327447 CTN327438:CTN327447 DDJ327438:DDJ327447 DNF327438:DNF327447 DXB327438:DXB327447 EGX327438:EGX327447 EQT327438:EQT327447 FAP327438:FAP327447 FKL327438:FKL327447 FUH327438:FUH327447 GED327438:GED327447 GNZ327438:GNZ327447 GXV327438:GXV327447 HHR327438:HHR327447 HRN327438:HRN327447 IBJ327438:IBJ327447 ILF327438:ILF327447 IVB327438:IVB327447 JEX327438:JEX327447 JOT327438:JOT327447 JYP327438:JYP327447 KIL327438:KIL327447 KSH327438:KSH327447 LCD327438:LCD327447 LLZ327438:LLZ327447 LVV327438:LVV327447 MFR327438:MFR327447 MPN327438:MPN327447 MZJ327438:MZJ327447 NJF327438:NJF327447 NTB327438:NTB327447 OCX327438:OCX327447 OMT327438:OMT327447 OWP327438:OWP327447 PGL327438:PGL327447 PQH327438:PQH327447 QAD327438:QAD327447 QJZ327438:QJZ327447 QTV327438:QTV327447 RDR327438:RDR327447 RNN327438:RNN327447 RXJ327438:RXJ327447 SHF327438:SHF327447 SRB327438:SRB327447 TAX327438:TAX327447 TKT327438:TKT327447 TUP327438:TUP327447 UEL327438:UEL327447 UOH327438:UOH327447 UYD327438:UYD327447 VHZ327438:VHZ327447 VRV327438:VRV327447 WBR327438:WBR327447 WLN327438:WLN327447 WVJ327438:WVJ327447 IX392974:IX392983 ST392974:ST392983 ACP392974:ACP392983 AML392974:AML392983 AWH392974:AWH392983 BGD392974:BGD392983 BPZ392974:BPZ392983 BZV392974:BZV392983 CJR392974:CJR392983 CTN392974:CTN392983 DDJ392974:DDJ392983 DNF392974:DNF392983 DXB392974:DXB392983 EGX392974:EGX392983 EQT392974:EQT392983 FAP392974:FAP392983 FKL392974:FKL392983 FUH392974:FUH392983 GED392974:GED392983 GNZ392974:GNZ392983 GXV392974:GXV392983 HHR392974:HHR392983 HRN392974:HRN392983 IBJ392974:IBJ392983 ILF392974:ILF392983 IVB392974:IVB392983 JEX392974:JEX392983 JOT392974:JOT392983 JYP392974:JYP392983 KIL392974:KIL392983 KSH392974:KSH392983 LCD392974:LCD392983 LLZ392974:LLZ392983 LVV392974:LVV392983 MFR392974:MFR392983 MPN392974:MPN392983 MZJ392974:MZJ392983 NJF392974:NJF392983 NTB392974:NTB392983 OCX392974:OCX392983 OMT392974:OMT392983 OWP392974:OWP392983 PGL392974:PGL392983 PQH392974:PQH392983 QAD392974:QAD392983 QJZ392974:QJZ392983 QTV392974:QTV392983 RDR392974:RDR392983 RNN392974:RNN392983 RXJ392974:RXJ392983 SHF392974:SHF392983 SRB392974:SRB392983 TAX392974:TAX392983 TKT392974:TKT392983 TUP392974:TUP392983 UEL392974:UEL392983 UOH392974:UOH392983 UYD392974:UYD392983 VHZ392974:VHZ392983 VRV392974:VRV392983 WBR392974:WBR392983 WLN392974:WLN392983 WVJ392974:WVJ392983 IX458510:IX458519 ST458510:ST458519 ACP458510:ACP458519 AML458510:AML458519 AWH458510:AWH458519 BGD458510:BGD458519 BPZ458510:BPZ458519 BZV458510:BZV458519 CJR458510:CJR458519 CTN458510:CTN458519 DDJ458510:DDJ458519 DNF458510:DNF458519 DXB458510:DXB458519 EGX458510:EGX458519 EQT458510:EQT458519 FAP458510:FAP458519 FKL458510:FKL458519 FUH458510:FUH458519 GED458510:GED458519 GNZ458510:GNZ458519 GXV458510:GXV458519 HHR458510:HHR458519 HRN458510:HRN458519 IBJ458510:IBJ458519 ILF458510:ILF458519 IVB458510:IVB458519 JEX458510:JEX458519 JOT458510:JOT458519 JYP458510:JYP458519 KIL458510:KIL458519 KSH458510:KSH458519 LCD458510:LCD458519 LLZ458510:LLZ458519 LVV458510:LVV458519 MFR458510:MFR458519 MPN458510:MPN458519 MZJ458510:MZJ458519 NJF458510:NJF458519 NTB458510:NTB458519 OCX458510:OCX458519 OMT458510:OMT458519 OWP458510:OWP458519 PGL458510:PGL458519 PQH458510:PQH458519 QAD458510:QAD458519 QJZ458510:QJZ458519 QTV458510:QTV458519 RDR458510:RDR458519 RNN458510:RNN458519 RXJ458510:RXJ458519 SHF458510:SHF458519 SRB458510:SRB458519 TAX458510:TAX458519 TKT458510:TKT458519 TUP458510:TUP458519 UEL458510:UEL458519 UOH458510:UOH458519 UYD458510:UYD458519 VHZ458510:VHZ458519 VRV458510:VRV458519 WBR458510:WBR458519 WLN458510:WLN458519 WVJ458510:WVJ458519 IX524046:IX524055 ST524046:ST524055 ACP524046:ACP524055 AML524046:AML524055 AWH524046:AWH524055 BGD524046:BGD524055 BPZ524046:BPZ524055 BZV524046:BZV524055 CJR524046:CJR524055 CTN524046:CTN524055 DDJ524046:DDJ524055 DNF524046:DNF524055 DXB524046:DXB524055 EGX524046:EGX524055 EQT524046:EQT524055 FAP524046:FAP524055 FKL524046:FKL524055 FUH524046:FUH524055 GED524046:GED524055 GNZ524046:GNZ524055 GXV524046:GXV524055 HHR524046:HHR524055 HRN524046:HRN524055 IBJ524046:IBJ524055 ILF524046:ILF524055 IVB524046:IVB524055 JEX524046:JEX524055 JOT524046:JOT524055 JYP524046:JYP524055 KIL524046:KIL524055 KSH524046:KSH524055 LCD524046:LCD524055 LLZ524046:LLZ524055 LVV524046:LVV524055 MFR524046:MFR524055 MPN524046:MPN524055 MZJ524046:MZJ524055 NJF524046:NJF524055 NTB524046:NTB524055 OCX524046:OCX524055 OMT524046:OMT524055 OWP524046:OWP524055 PGL524046:PGL524055 PQH524046:PQH524055 QAD524046:QAD524055 QJZ524046:QJZ524055 QTV524046:QTV524055 RDR524046:RDR524055 RNN524046:RNN524055 RXJ524046:RXJ524055 SHF524046:SHF524055 SRB524046:SRB524055 TAX524046:TAX524055 TKT524046:TKT524055 TUP524046:TUP524055 UEL524046:UEL524055 UOH524046:UOH524055 UYD524046:UYD524055 VHZ524046:VHZ524055 VRV524046:VRV524055 WBR524046:WBR524055 WLN524046:WLN524055 WVJ524046:WVJ524055 IX589582:IX589591 ST589582:ST589591 ACP589582:ACP589591 AML589582:AML589591 AWH589582:AWH589591 BGD589582:BGD589591 BPZ589582:BPZ589591 BZV589582:BZV589591 CJR589582:CJR589591 CTN589582:CTN589591 DDJ589582:DDJ589591 DNF589582:DNF589591 DXB589582:DXB589591 EGX589582:EGX589591 EQT589582:EQT589591 FAP589582:FAP589591 FKL589582:FKL589591 FUH589582:FUH589591 GED589582:GED589591 GNZ589582:GNZ589591 GXV589582:GXV589591 HHR589582:HHR589591 HRN589582:HRN589591 IBJ589582:IBJ589591 ILF589582:ILF589591 IVB589582:IVB589591 JEX589582:JEX589591 JOT589582:JOT589591 JYP589582:JYP589591 KIL589582:KIL589591 KSH589582:KSH589591 LCD589582:LCD589591 LLZ589582:LLZ589591 LVV589582:LVV589591 MFR589582:MFR589591 MPN589582:MPN589591 MZJ589582:MZJ589591 NJF589582:NJF589591 NTB589582:NTB589591 OCX589582:OCX589591 OMT589582:OMT589591 OWP589582:OWP589591 PGL589582:PGL589591 PQH589582:PQH589591 QAD589582:QAD589591 QJZ589582:QJZ589591 QTV589582:QTV589591 RDR589582:RDR589591 RNN589582:RNN589591 RXJ589582:RXJ589591 SHF589582:SHF589591 SRB589582:SRB589591 TAX589582:TAX589591 TKT589582:TKT589591 TUP589582:TUP589591 UEL589582:UEL589591 UOH589582:UOH589591 UYD589582:UYD589591 VHZ589582:VHZ589591 VRV589582:VRV589591 WBR589582:WBR589591 WLN589582:WLN589591 WVJ589582:WVJ589591 IX655118:IX655127 ST655118:ST655127 ACP655118:ACP655127 AML655118:AML655127 AWH655118:AWH655127 BGD655118:BGD655127 BPZ655118:BPZ655127 BZV655118:BZV655127 CJR655118:CJR655127 CTN655118:CTN655127 DDJ655118:DDJ655127 DNF655118:DNF655127 DXB655118:DXB655127 EGX655118:EGX655127 EQT655118:EQT655127 FAP655118:FAP655127 FKL655118:FKL655127 FUH655118:FUH655127 GED655118:GED655127 GNZ655118:GNZ655127 GXV655118:GXV655127 HHR655118:HHR655127 HRN655118:HRN655127 IBJ655118:IBJ655127 ILF655118:ILF655127 IVB655118:IVB655127 JEX655118:JEX655127 JOT655118:JOT655127 JYP655118:JYP655127 KIL655118:KIL655127 KSH655118:KSH655127 LCD655118:LCD655127 LLZ655118:LLZ655127 LVV655118:LVV655127 MFR655118:MFR655127 MPN655118:MPN655127 MZJ655118:MZJ655127 NJF655118:NJF655127 NTB655118:NTB655127 OCX655118:OCX655127 OMT655118:OMT655127 OWP655118:OWP655127 PGL655118:PGL655127 PQH655118:PQH655127 QAD655118:QAD655127 QJZ655118:QJZ655127 QTV655118:QTV655127 RDR655118:RDR655127 RNN655118:RNN655127 RXJ655118:RXJ655127 SHF655118:SHF655127 SRB655118:SRB655127 TAX655118:TAX655127 TKT655118:TKT655127 TUP655118:TUP655127 UEL655118:UEL655127 UOH655118:UOH655127 UYD655118:UYD655127 VHZ655118:VHZ655127 VRV655118:VRV655127 WBR655118:WBR655127 WLN655118:WLN655127 WVJ655118:WVJ655127 IX720654:IX720663 ST720654:ST720663 ACP720654:ACP720663 AML720654:AML720663 AWH720654:AWH720663 BGD720654:BGD720663 BPZ720654:BPZ720663 BZV720654:BZV720663 CJR720654:CJR720663 CTN720654:CTN720663 DDJ720654:DDJ720663 DNF720654:DNF720663 DXB720654:DXB720663 EGX720654:EGX720663 EQT720654:EQT720663 FAP720654:FAP720663 FKL720654:FKL720663 FUH720654:FUH720663 GED720654:GED720663 GNZ720654:GNZ720663 GXV720654:GXV720663 HHR720654:HHR720663 HRN720654:HRN720663 IBJ720654:IBJ720663 ILF720654:ILF720663 IVB720654:IVB720663 JEX720654:JEX720663 JOT720654:JOT720663 JYP720654:JYP720663 KIL720654:KIL720663 KSH720654:KSH720663 LCD720654:LCD720663 LLZ720654:LLZ720663 LVV720654:LVV720663 MFR720654:MFR720663 MPN720654:MPN720663 MZJ720654:MZJ720663 NJF720654:NJF720663 NTB720654:NTB720663 OCX720654:OCX720663 OMT720654:OMT720663 OWP720654:OWP720663 PGL720654:PGL720663 PQH720654:PQH720663 QAD720654:QAD720663 QJZ720654:QJZ720663 QTV720654:QTV720663 RDR720654:RDR720663 RNN720654:RNN720663 RXJ720654:RXJ720663 SHF720654:SHF720663 SRB720654:SRB720663 TAX720654:TAX720663 TKT720654:TKT720663 TUP720654:TUP720663 UEL720654:UEL720663 UOH720654:UOH720663 UYD720654:UYD720663 VHZ720654:VHZ720663 VRV720654:VRV720663 WBR720654:WBR720663 WLN720654:WLN720663 WVJ720654:WVJ720663 IX786190:IX786199 ST786190:ST786199 ACP786190:ACP786199 AML786190:AML786199 AWH786190:AWH786199 BGD786190:BGD786199 BPZ786190:BPZ786199 BZV786190:BZV786199 CJR786190:CJR786199 CTN786190:CTN786199 DDJ786190:DDJ786199 DNF786190:DNF786199 DXB786190:DXB786199 EGX786190:EGX786199 EQT786190:EQT786199 FAP786190:FAP786199 FKL786190:FKL786199 FUH786190:FUH786199 GED786190:GED786199 GNZ786190:GNZ786199 GXV786190:GXV786199 HHR786190:HHR786199 HRN786190:HRN786199 IBJ786190:IBJ786199 ILF786190:ILF786199 IVB786190:IVB786199 JEX786190:JEX786199 JOT786190:JOT786199 JYP786190:JYP786199 KIL786190:KIL786199 KSH786190:KSH786199 LCD786190:LCD786199 LLZ786190:LLZ786199 LVV786190:LVV786199 MFR786190:MFR786199 MPN786190:MPN786199 MZJ786190:MZJ786199 NJF786190:NJF786199 NTB786190:NTB786199 OCX786190:OCX786199 OMT786190:OMT786199 OWP786190:OWP786199 PGL786190:PGL786199 PQH786190:PQH786199 QAD786190:QAD786199 QJZ786190:QJZ786199 QTV786190:QTV786199 RDR786190:RDR786199 RNN786190:RNN786199 RXJ786190:RXJ786199 SHF786190:SHF786199 SRB786190:SRB786199 TAX786190:TAX786199 TKT786190:TKT786199 TUP786190:TUP786199 UEL786190:UEL786199 UOH786190:UOH786199 UYD786190:UYD786199 VHZ786190:VHZ786199 VRV786190:VRV786199 WBR786190:WBR786199 WLN786190:WLN786199 WVJ786190:WVJ786199 IX851726:IX851735 ST851726:ST851735 ACP851726:ACP851735 AML851726:AML851735 AWH851726:AWH851735 BGD851726:BGD851735 BPZ851726:BPZ851735 BZV851726:BZV851735 CJR851726:CJR851735 CTN851726:CTN851735 DDJ851726:DDJ851735 DNF851726:DNF851735 DXB851726:DXB851735 EGX851726:EGX851735 EQT851726:EQT851735 FAP851726:FAP851735 FKL851726:FKL851735 FUH851726:FUH851735 GED851726:GED851735 GNZ851726:GNZ851735 GXV851726:GXV851735 HHR851726:HHR851735 HRN851726:HRN851735 IBJ851726:IBJ851735 ILF851726:ILF851735 IVB851726:IVB851735 JEX851726:JEX851735 JOT851726:JOT851735 JYP851726:JYP851735 KIL851726:KIL851735 KSH851726:KSH851735 LCD851726:LCD851735 LLZ851726:LLZ851735 LVV851726:LVV851735 MFR851726:MFR851735 MPN851726:MPN851735 MZJ851726:MZJ851735 NJF851726:NJF851735 NTB851726:NTB851735 OCX851726:OCX851735 OMT851726:OMT851735 OWP851726:OWP851735 PGL851726:PGL851735 PQH851726:PQH851735 QAD851726:QAD851735 QJZ851726:QJZ851735 QTV851726:QTV851735 RDR851726:RDR851735 RNN851726:RNN851735 RXJ851726:RXJ851735 SHF851726:SHF851735 SRB851726:SRB851735 TAX851726:TAX851735 TKT851726:TKT851735 TUP851726:TUP851735 UEL851726:UEL851735 UOH851726:UOH851735 UYD851726:UYD851735 VHZ851726:VHZ851735 VRV851726:VRV851735 WBR851726:WBR851735 WLN851726:WLN851735 WVJ851726:WVJ851735 IX917262:IX917271 ST917262:ST917271 ACP917262:ACP917271 AML917262:AML917271 AWH917262:AWH917271 BGD917262:BGD917271 BPZ917262:BPZ917271 BZV917262:BZV917271 CJR917262:CJR917271 CTN917262:CTN917271 DDJ917262:DDJ917271 DNF917262:DNF917271 DXB917262:DXB917271 EGX917262:EGX917271 EQT917262:EQT917271 FAP917262:FAP917271 FKL917262:FKL917271 FUH917262:FUH917271 GED917262:GED917271 GNZ917262:GNZ917271 GXV917262:GXV917271 HHR917262:HHR917271 HRN917262:HRN917271 IBJ917262:IBJ917271 ILF917262:ILF917271 IVB917262:IVB917271 JEX917262:JEX917271 JOT917262:JOT917271 JYP917262:JYP917271 KIL917262:KIL917271 KSH917262:KSH917271 LCD917262:LCD917271 LLZ917262:LLZ917271 LVV917262:LVV917271 MFR917262:MFR917271 MPN917262:MPN917271 MZJ917262:MZJ917271 NJF917262:NJF917271 NTB917262:NTB917271 OCX917262:OCX917271 OMT917262:OMT917271 OWP917262:OWP917271 PGL917262:PGL917271 PQH917262:PQH917271 QAD917262:QAD917271 QJZ917262:QJZ917271 QTV917262:QTV917271 RDR917262:RDR917271 RNN917262:RNN917271 RXJ917262:RXJ917271 SHF917262:SHF917271 SRB917262:SRB917271 TAX917262:TAX917271 TKT917262:TKT917271 TUP917262:TUP917271 UEL917262:UEL917271 UOH917262:UOH917271 UYD917262:UYD917271 VHZ917262:VHZ917271 VRV917262:VRV917271 WBR917262:WBR917271 WLN917262:WLN917271 WVJ917262:WVJ917271 IX982798:IX982807 ST982798:ST982807 ACP982798:ACP982807 AML982798:AML982807 AWH982798:AWH982807 BGD982798:BGD982807 BPZ982798:BPZ982807 BZV982798:BZV982807 CJR982798:CJR982807 CTN982798:CTN982807 DDJ982798:DDJ982807 DNF982798:DNF982807 DXB982798:DXB982807 EGX982798:EGX982807 EQT982798:EQT982807 FAP982798:FAP982807 FKL982798:FKL982807 FUH982798:FUH982807 GED982798:GED982807 GNZ982798:GNZ982807 GXV982798:GXV982807 HHR982798:HHR982807 HRN982798:HRN982807 IBJ982798:IBJ982807 ILF982798:ILF982807 IVB982798:IVB982807 JEX982798:JEX982807 JOT982798:JOT982807 JYP982798:JYP982807 KIL982798:KIL982807 KSH982798:KSH982807 LCD982798:LCD982807 LLZ982798:LLZ982807 LVV982798:LVV982807 MFR982798:MFR982807 MPN982798:MPN982807 MZJ982798:MZJ982807 NJF982798:NJF982807 NTB982798:NTB982807 OCX982798:OCX982807 OMT982798:OMT982807 OWP982798:OWP982807 PGL982798:PGL982807 PQH982798:PQH982807 QAD982798:QAD982807 QJZ982798:QJZ982807 QTV982798:QTV982807 RDR982798:RDR982807 RNN982798:RNN982807 RXJ982798:RXJ982807 SHF982798:SHF982807 SRB982798:SRB982807 TAX982798:TAX982807 TKT982798:TKT982807 TUP982798:TUP982807 UEL982798:UEL982807 UOH982798:UOH982807 UYD982798:UYD982807 VHZ982798:VHZ982807 VRV982798:VRV982807 WBR982798:WBR982807 WLN982798:WLN982807 WVJ982798:WVJ982807 WVI982784:WVI982807 IW65280:IW65303 SS65280:SS65303 ACO65280:ACO65303 AMK65280:AMK65303 AWG65280:AWG65303 BGC65280:BGC65303 BPY65280:BPY65303 BZU65280:BZU65303 CJQ65280:CJQ65303 CTM65280:CTM65303 DDI65280:DDI65303 DNE65280:DNE65303 DXA65280:DXA65303 EGW65280:EGW65303 EQS65280:EQS65303 FAO65280:FAO65303 FKK65280:FKK65303 FUG65280:FUG65303 GEC65280:GEC65303 GNY65280:GNY65303 GXU65280:GXU65303 HHQ65280:HHQ65303 HRM65280:HRM65303 IBI65280:IBI65303 ILE65280:ILE65303 IVA65280:IVA65303 JEW65280:JEW65303 JOS65280:JOS65303 JYO65280:JYO65303 KIK65280:KIK65303 KSG65280:KSG65303 LCC65280:LCC65303 LLY65280:LLY65303 LVU65280:LVU65303 MFQ65280:MFQ65303 MPM65280:MPM65303 MZI65280:MZI65303 NJE65280:NJE65303 NTA65280:NTA65303 OCW65280:OCW65303 OMS65280:OMS65303 OWO65280:OWO65303 PGK65280:PGK65303 PQG65280:PQG65303 QAC65280:QAC65303 QJY65280:QJY65303 QTU65280:QTU65303 RDQ65280:RDQ65303 RNM65280:RNM65303 RXI65280:RXI65303 SHE65280:SHE65303 SRA65280:SRA65303 TAW65280:TAW65303 TKS65280:TKS65303 TUO65280:TUO65303 UEK65280:UEK65303 UOG65280:UOG65303 UYC65280:UYC65303 VHY65280:VHY65303 VRU65280:VRU65303 WBQ65280:WBQ65303 WLM65280:WLM65303 WVI65280:WVI65303 IW130816:IW130839 SS130816:SS130839 ACO130816:ACO130839 AMK130816:AMK130839 AWG130816:AWG130839 BGC130816:BGC130839 BPY130816:BPY130839 BZU130816:BZU130839 CJQ130816:CJQ130839 CTM130816:CTM130839 DDI130816:DDI130839 DNE130816:DNE130839 DXA130816:DXA130839 EGW130816:EGW130839 EQS130816:EQS130839 FAO130816:FAO130839 FKK130816:FKK130839 FUG130816:FUG130839 GEC130816:GEC130839 GNY130816:GNY130839 GXU130816:GXU130839 HHQ130816:HHQ130839 HRM130816:HRM130839 IBI130816:IBI130839 ILE130816:ILE130839 IVA130816:IVA130839 JEW130816:JEW130839 JOS130816:JOS130839 JYO130816:JYO130839 KIK130816:KIK130839 KSG130816:KSG130839 LCC130816:LCC130839 LLY130816:LLY130839 LVU130816:LVU130839 MFQ130816:MFQ130839 MPM130816:MPM130839 MZI130816:MZI130839 NJE130816:NJE130839 NTA130816:NTA130839 OCW130816:OCW130839 OMS130816:OMS130839 OWO130816:OWO130839 PGK130816:PGK130839 PQG130816:PQG130839 QAC130816:QAC130839 QJY130816:QJY130839 QTU130816:QTU130839 RDQ130816:RDQ130839 RNM130816:RNM130839 RXI130816:RXI130839 SHE130816:SHE130839 SRA130816:SRA130839 TAW130816:TAW130839 TKS130816:TKS130839 TUO130816:TUO130839 UEK130816:UEK130839 UOG130816:UOG130839 UYC130816:UYC130839 VHY130816:VHY130839 VRU130816:VRU130839 WBQ130816:WBQ130839 WLM130816:WLM130839 WVI130816:WVI130839 IW196352:IW196375 SS196352:SS196375 ACO196352:ACO196375 AMK196352:AMK196375 AWG196352:AWG196375 BGC196352:BGC196375 BPY196352:BPY196375 BZU196352:BZU196375 CJQ196352:CJQ196375 CTM196352:CTM196375 DDI196352:DDI196375 DNE196352:DNE196375 DXA196352:DXA196375 EGW196352:EGW196375 EQS196352:EQS196375 FAO196352:FAO196375 FKK196352:FKK196375 FUG196352:FUG196375 GEC196352:GEC196375 GNY196352:GNY196375 GXU196352:GXU196375 HHQ196352:HHQ196375 HRM196352:HRM196375 IBI196352:IBI196375 ILE196352:ILE196375 IVA196352:IVA196375 JEW196352:JEW196375 JOS196352:JOS196375 JYO196352:JYO196375 KIK196352:KIK196375 KSG196352:KSG196375 LCC196352:LCC196375 LLY196352:LLY196375 LVU196352:LVU196375 MFQ196352:MFQ196375 MPM196352:MPM196375 MZI196352:MZI196375 NJE196352:NJE196375 NTA196352:NTA196375 OCW196352:OCW196375 OMS196352:OMS196375 OWO196352:OWO196375 PGK196352:PGK196375 PQG196352:PQG196375 QAC196352:QAC196375 QJY196352:QJY196375 QTU196352:QTU196375 RDQ196352:RDQ196375 RNM196352:RNM196375 RXI196352:RXI196375 SHE196352:SHE196375 SRA196352:SRA196375 TAW196352:TAW196375 TKS196352:TKS196375 TUO196352:TUO196375 UEK196352:UEK196375 UOG196352:UOG196375 UYC196352:UYC196375 VHY196352:VHY196375 VRU196352:VRU196375 WBQ196352:WBQ196375 WLM196352:WLM196375 WVI196352:WVI196375 IW261888:IW261911 SS261888:SS261911 ACO261888:ACO261911 AMK261888:AMK261911 AWG261888:AWG261911 BGC261888:BGC261911 BPY261888:BPY261911 BZU261888:BZU261911 CJQ261888:CJQ261911 CTM261888:CTM261911 DDI261888:DDI261911 DNE261888:DNE261911 DXA261888:DXA261911 EGW261888:EGW261911 EQS261888:EQS261911 FAO261888:FAO261911 FKK261888:FKK261911 FUG261888:FUG261911 GEC261888:GEC261911 GNY261888:GNY261911 GXU261888:GXU261911 HHQ261888:HHQ261911 HRM261888:HRM261911 IBI261888:IBI261911 ILE261888:ILE261911 IVA261888:IVA261911 JEW261888:JEW261911 JOS261888:JOS261911 JYO261888:JYO261911 KIK261888:KIK261911 KSG261888:KSG261911 LCC261888:LCC261911 LLY261888:LLY261911 LVU261888:LVU261911 MFQ261888:MFQ261911 MPM261888:MPM261911 MZI261888:MZI261911 NJE261888:NJE261911 NTA261888:NTA261911 OCW261888:OCW261911 OMS261888:OMS261911 OWO261888:OWO261911 PGK261888:PGK261911 PQG261888:PQG261911 QAC261888:QAC261911 QJY261888:QJY261911 QTU261888:QTU261911 RDQ261888:RDQ261911 RNM261888:RNM261911 RXI261888:RXI261911 SHE261888:SHE261911 SRA261888:SRA261911 TAW261888:TAW261911 TKS261888:TKS261911 TUO261888:TUO261911 UEK261888:UEK261911 UOG261888:UOG261911 UYC261888:UYC261911 VHY261888:VHY261911 VRU261888:VRU261911 WBQ261888:WBQ261911 WLM261888:WLM261911 WVI261888:WVI261911 IW327424:IW327447 SS327424:SS327447 ACO327424:ACO327447 AMK327424:AMK327447 AWG327424:AWG327447 BGC327424:BGC327447 BPY327424:BPY327447 BZU327424:BZU327447 CJQ327424:CJQ327447 CTM327424:CTM327447 DDI327424:DDI327447 DNE327424:DNE327447 DXA327424:DXA327447 EGW327424:EGW327447 EQS327424:EQS327447 FAO327424:FAO327447 FKK327424:FKK327447 FUG327424:FUG327447 GEC327424:GEC327447 GNY327424:GNY327447 GXU327424:GXU327447 HHQ327424:HHQ327447 HRM327424:HRM327447 IBI327424:IBI327447 ILE327424:ILE327447 IVA327424:IVA327447 JEW327424:JEW327447 JOS327424:JOS327447 JYO327424:JYO327447 KIK327424:KIK327447 KSG327424:KSG327447 LCC327424:LCC327447 LLY327424:LLY327447 LVU327424:LVU327447 MFQ327424:MFQ327447 MPM327424:MPM327447 MZI327424:MZI327447 NJE327424:NJE327447 NTA327424:NTA327447 OCW327424:OCW327447 OMS327424:OMS327447 OWO327424:OWO327447 PGK327424:PGK327447 PQG327424:PQG327447 QAC327424:QAC327447 QJY327424:QJY327447 QTU327424:QTU327447 RDQ327424:RDQ327447 RNM327424:RNM327447 RXI327424:RXI327447 SHE327424:SHE327447 SRA327424:SRA327447 TAW327424:TAW327447 TKS327424:TKS327447 TUO327424:TUO327447 UEK327424:UEK327447 UOG327424:UOG327447 UYC327424:UYC327447 VHY327424:VHY327447 VRU327424:VRU327447 WBQ327424:WBQ327447 WLM327424:WLM327447 WVI327424:WVI327447 IW392960:IW392983 SS392960:SS392983 ACO392960:ACO392983 AMK392960:AMK392983 AWG392960:AWG392983 BGC392960:BGC392983 BPY392960:BPY392983 BZU392960:BZU392983 CJQ392960:CJQ392983 CTM392960:CTM392983 DDI392960:DDI392983 DNE392960:DNE392983 DXA392960:DXA392983 EGW392960:EGW392983 EQS392960:EQS392983 FAO392960:FAO392983 FKK392960:FKK392983 FUG392960:FUG392983 GEC392960:GEC392983 GNY392960:GNY392983 GXU392960:GXU392983 HHQ392960:HHQ392983 HRM392960:HRM392983 IBI392960:IBI392983 ILE392960:ILE392983 IVA392960:IVA392983 JEW392960:JEW392983 JOS392960:JOS392983 JYO392960:JYO392983 KIK392960:KIK392983 KSG392960:KSG392983 LCC392960:LCC392983 LLY392960:LLY392983 LVU392960:LVU392983 MFQ392960:MFQ392983 MPM392960:MPM392983 MZI392960:MZI392983 NJE392960:NJE392983 NTA392960:NTA392983 OCW392960:OCW392983 OMS392960:OMS392983 OWO392960:OWO392983 PGK392960:PGK392983 PQG392960:PQG392983 QAC392960:QAC392983 QJY392960:QJY392983 QTU392960:QTU392983 RDQ392960:RDQ392983 RNM392960:RNM392983 RXI392960:RXI392983 SHE392960:SHE392983 SRA392960:SRA392983 TAW392960:TAW392983 TKS392960:TKS392983 TUO392960:TUO392983 UEK392960:UEK392983 UOG392960:UOG392983 UYC392960:UYC392983 VHY392960:VHY392983 VRU392960:VRU392983 WBQ392960:WBQ392983 WLM392960:WLM392983 WVI392960:WVI392983 IW458496:IW458519 SS458496:SS458519 ACO458496:ACO458519 AMK458496:AMK458519 AWG458496:AWG458519 BGC458496:BGC458519 BPY458496:BPY458519 BZU458496:BZU458519 CJQ458496:CJQ458519 CTM458496:CTM458519 DDI458496:DDI458519 DNE458496:DNE458519 DXA458496:DXA458519 EGW458496:EGW458519 EQS458496:EQS458519 FAO458496:FAO458519 FKK458496:FKK458519 FUG458496:FUG458519 GEC458496:GEC458519 GNY458496:GNY458519 GXU458496:GXU458519 HHQ458496:HHQ458519 HRM458496:HRM458519 IBI458496:IBI458519 ILE458496:ILE458519 IVA458496:IVA458519 JEW458496:JEW458519 JOS458496:JOS458519 JYO458496:JYO458519 KIK458496:KIK458519 KSG458496:KSG458519 LCC458496:LCC458519 LLY458496:LLY458519 LVU458496:LVU458519 MFQ458496:MFQ458519 MPM458496:MPM458519 MZI458496:MZI458519 NJE458496:NJE458519 NTA458496:NTA458519 OCW458496:OCW458519 OMS458496:OMS458519 OWO458496:OWO458519 PGK458496:PGK458519 PQG458496:PQG458519 QAC458496:QAC458519 QJY458496:QJY458519 QTU458496:QTU458519 RDQ458496:RDQ458519 RNM458496:RNM458519 RXI458496:RXI458519 SHE458496:SHE458519 SRA458496:SRA458519 TAW458496:TAW458519 TKS458496:TKS458519 TUO458496:TUO458519 UEK458496:UEK458519 UOG458496:UOG458519 UYC458496:UYC458519 VHY458496:VHY458519 VRU458496:VRU458519 WBQ458496:WBQ458519 WLM458496:WLM458519 WVI458496:WVI458519 IW524032:IW524055 SS524032:SS524055 ACO524032:ACO524055 AMK524032:AMK524055 AWG524032:AWG524055 BGC524032:BGC524055 BPY524032:BPY524055 BZU524032:BZU524055 CJQ524032:CJQ524055 CTM524032:CTM524055 DDI524032:DDI524055 DNE524032:DNE524055 DXA524032:DXA524055 EGW524032:EGW524055 EQS524032:EQS524055 FAO524032:FAO524055 FKK524032:FKK524055 FUG524032:FUG524055 GEC524032:GEC524055 GNY524032:GNY524055 GXU524032:GXU524055 HHQ524032:HHQ524055 HRM524032:HRM524055 IBI524032:IBI524055 ILE524032:ILE524055 IVA524032:IVA524055 JEW524032:JEW524055 JOS524032:JOS524055 JYO524032:JYO524055 KIK524032:KIK524055 KSG524032:KSG524055 LCC524032:LCC524055 LLY524032:LLY524055 LVU524032:LVU524055 MFQ524032:MFQ524055 MPM524032:MPM524055 MZI524032:MZI524055 NJE524032:NJE524055 NTA524032:NTA524055 OCW524032:OCW524055 OMS524032:OMS524055 OWO524032:OWO524055 PGK524032:PGK524055 PQG524032:PQG524055 QAC524032:QAC524055 QJY524032:QJY524055 QTU524032:QTU524055 RDQ524032:RDQ524055 RNM524032:RNM524055 RXI524032:RXI524055 SHE524032:SHE524055 SRA524032:SRA524055 TAW524032:TAW524055 TKS524032:TKS524055 TUO524032:TUO524055 UEK524032:UEK524055 UOG524032:UOG524055 UYC524032:UYC524055 VHY524032:VHY524055 VRU524032:VRU524055 WBQ524032:WBQ524055 WLM524032:WLM524055 WVI524032:WVI524055 IW589568:IW589591 SS589568:SS589591 ACO589568:ACO589591 AMK589568:AMK589591 AWG589568:AWG589591 BGC589568:BGC589591 BPY589568:BPY589591 BZU589568:BZU589591 CJQ589568:CJQ589591 CTM589568:CTM589591 DDI589568:DDI589591 DNE589568:DNE589591 DXA589568:DXA589591 EGW589568:EGW589591 EQS589568:EQS589591 FAO589568:FAO589591 FKK589568:FKK589591 FUG589568:FUG589591 GEC589568:GEC589591 GNY589568:GNY589591 GXU589568:GXU589591 HHQ589568:HHQ589591 HRM589568:HRM589591 IBI589568:IBI589591 ILE589568:ILE589591 IVA589568:IVA589591 JEW589568:JEW589591 JOS589568:JOS589591 JYO589568:JYO589591 KIK589568:KIK589591 KSG589568:KSG589591 LCC589568:LCC589591 LLY589568:LLY589591 LVU589568:LVU589591 MFQ589568:MFQ589591 MPM589568:MPM589591 MZI589568:MZI589591 NJE589568:NJE589591 NTA589568:NTA589591 OCW589568:OCW589591 OMS589568:OMS589591 OWO589568:OWO589591 PGK589568:PGK589591 PQG589568:PQG589591 QAC589568:QAC589591 QJY589568:QJY589591 QTU589568:QTU589591 RDQ589568:RDQ589591 RNM589568:RNM589591 RXI589568:RXI589591 SHE589568:SHE589591 SRA589568:SRA589591 TAW589568:TAW589591 TKS589568:TKS589591 TUO589568:TUO589591 UEK589568:UEK589591 UOG589568:UOG589591 UYC589568:UYC589591 VHY589568:VHY589591 VRU589568:VRU589591 WBQ589568:WBQ589591 WLM589568:WLM589591 WVI589568:WVI589591 IW655104:IW655127 SS655104:SS655127 ACO655104:ACO655127 AMK655104:AMK655127 AWG655104:AWG655127 BGC655104:BGC655127 BPY655104:BPY655127 BZU655104:BZU655127 CJQ655104:CJQ655127 CTM655104:CTM655127 DDI655104:DDI655127 DNE655104:DNE655127 DXA655104:DXA655127 EGW655104:EGW655127 EQS655104:EQS655127 FAO655104:FAO655127 FKK655104:FKK655127 FUG655104:FUG655127 GEC655104:GEC655127 GNY655104:GNY655127 GXU655104:GXU655127 HHQ655104:HHQ655127 HRM655104:HRM655127 IBI655104:IBI655127 ILE655104:ILE655127 IVA655104:IVA655127 JEW655104:JEW655127 JOS655104:JOS655127 JYO655104:JYO655127 KIK655104:KIK655127 KSG655104:KSG655127 LCC655104:LCC655127 LLY655104:LLY655127 LVU655104:LVU655127 MFQ655104:MFQ655127 MPM655104:MPM655127 MZI655104:MZI655127 NJE655104:NJE655127 NTA655104:NTA655127 OCW655104:OCW655127 OMS655104:OMS655127 OWO655104:OWO655127 PGK655104:PGK655127 PQG655104:PQG655127 QAC655104:QAC655127 QJY655104:QJY655127 QTU655104:QTU655127 RDQ655104:RDQ655127 RNM655104:RNM655127 RXI655104:RXI655127 SHE655104:SHE655127 SRA655104:SRA655127 TAW655104:TAW655127 TKS655104:TKS655127 TUO655104:TUO655127 UEK655104:UEK655127 UOG655104:UOG655127 UYC655104:UYC655127 VHY655104:VHY655127 VRU655104:VRU655127 WBQ655104:WBQ655127 WLM655104:WLM655127 WVI655104:WVI655127 IW720640:IW720663 SS720640:SS720663 ACO720640:ACO720663 AMK720640:AMK720663 AWG720640:AWG720663 BGC720640:BGC720663 BPY720640:BPY720663 BZU720640:BZU720663 CJQ720640:CJQ720663 CTM720640:CTM720663 DDI720640:DDI720663 DNE720640:DNE720663 DXA720640:DXA720663 EGW720640:EGW720663 EQS720640:EQS720663 FAO720640:FAO720663 FKK720640:FKK720663 FUG720640:FUG720663 GEC720640:GEC720663 GNY720640:GNY720663 GXU720640:GXU720663 HHQ720640:HHQ720663 HRM720640:HRM720663 IBI720640:IBI720663 ILE720640:ILE720663 IVA720640:IVA720663 JEW720640:JEW720663 JOS720640:JOS720663 JYO720640:JYO720663 KIK720640:KIK720663 KSG720640:KSG720663 LCC720640:LCC720663 LLY720640:LLY720663 LVU720640:LVU720663 MFQ720640:MFQ720663 MPM720640:MPM720663 MZI720640:MZI720663 NJE720640:NJE720663 NTA720640:NTA720663 OCW720640:OCW720663 OMS720640:OMS720663 OWO720640:OWO720663 PGK720640:PGK720663 PQG720640:PQG720663 QAC720640:QAC720663 QJY720640:QJY720663 QTU720640:QTU720663 RDQ720640:RDQ720663 RNM720640:RNM720663 RXI720640:RXI720663 SHE720640:SHE720663 SRA720640:SRA720663 TAW720640:TAW720663 TKS720640:TKS720663 TUO720640:TUO720663 UEK720640:UEK720663 UOG720640:UOG720663 UYC720640:UYC720663 VHY720640:VHY720663 VRU720640:VRU720663 WBQ720640:WBQ720663 WLM720640:WLM720663 WVI720640:WVI720663 IW786176:IW786199 SS786176:SS786199 ACO786176:ACO786199 AMK786176:AMK786199 AWG786176:AWG786199 BGC786176:BGC786199 BPY786176:BPY786199 BZU786176:BZU786199 CJQ786176:CJQ786199 CTM786176:CTM786199 DDI786176:DDI786199 DNE786176:DNE786199 DXA786176:DXA786199 EGW786176:EGW786199 EQS786176:EQS786199 FAO786176:FAO786199 FKK786176:FKK786199 FUG786176:FUG786199 GEC786176:GEC786199 GNY786176:GNY786199 GXU786176:GXU786199 HHQ786176:HHQ786199 HRM786176:HRM786199 IBI786176:IBI786199 ILE786176:ILE786199 IVA786176:IVA786199 JEW786176:JEW786199 JOS786176:JOS786199 JYO786176:JYO786199 KIK786176:KIK786199 KSG786176:KSG786199 LCC786176:LCC786199 LLY786176:LLY786199 LVU786176:LVU786199 MFQ786176:MFQ786199 MPM786176:MPM786199 MZI786176:MZI786199 NJE786176:NJE786199 NTA786176:NTA786199 OCW786176:OCW786199 OMS786176:OMS786199 OWO786176:OWO786199 PGK786176:PGK786199 PQG786176:PQG786199 QAC786176:QAC786199 QJY786176:QJY786199 QTU786176:QTU786199 RDQ786176:RDQ786199 RNM786176:RNM786199 RXI786176:RXI786199 SHE786176:SHE786199 SRA786176:SRA786199 TAW786176:TAW786199 TKS786176:TKS786199 TUO786176:TUO786199 UEK786176:UEK786199 UOG786176:UOG786199 UYC786176:UYC786199 VHY786176:VHY786199 VRU786176:VRU786199 WBQ786176:WBQ786199 WLM786176:WLM786199 WVI786176:WVI786199 IW851712:IW851735 SS851712:SS851735 ACO851712:ACO851735 AMK851712:AMK851735 AWG851712:AWG851735 BGC851712:BGC851735 BPY851712:BPY851735 BZU851712:BZU851735 CJQ851712:CJQ851735 CTM851712:CTM851735 DDI851712:DDI851735 DNE851712:DNE851735 DXA851712:DXA851735 EGW851712:EGW851735 EQS851712:EQS851735 FAO851712:FAO851735 FKK851712:FKK851735 FUG851712:FUG851735 GEC851712:GEC851735 GNY851712:GNY851735 GXU851712:GXU851735 HHQ851712:HHQ851735 HRM851712:HRM851735 IBI851712:IBI851735 ILE851712:ILE851735 IVA851712:IVA851735 JEW851712:JEW851735 JOS851712:JOS851735 JYO851712:JYO851735 KIK851712:KIK851735 KSG851712:KSG851735 LCC851712:LCC851735 LLY851712:LLY851735 LVU851712:LVU851735 MFQ851712:MFQ851735 MPM851712:MPM851735 MZI851712:MZI851735 NJE851712:NJE851735 NTA851712:NTA851735 OCW851712:OCW851735 OMS851712:OMS851735 OWO851712:OWO851735 PGK851712:PGK851735 PQG851712:PQG851735 QAC851712:QAC851735 QJY851712:QJY851735 QTU851712:QTU851735 RDQ851712:RDQ851735 RNM851712:RNM851735 RXI851712:RXI851735 SHE851712:SHE851735 SRA851712:SRA851735 TAW851712:TAW851735 TKS851712:TKS851735 TUO851712:TUO851735 UEK851712:UEK851735 UOG851712:UOG851735 UYC851712:UYC851735 VHY851712:VHY851735 VRU851712:VRU851735 WBQ851712:WBQ851735 WLM851712:WLM851735 WVI851712:WVI851735 IW917248:IW917271 SS917248:SS917271 ACO917248:ACO917271 AMK917248:AMK917271 AWG917248:AWG917271 BGC917248:BGC917271 BPY917248:BPY917271 BZU917248:BZU917271 CJQ917248:CJQ917271 CTM917248:CTM917271 DDI917248:DDI917271 DNE917248:DNE917271 DXA917248:DXA917271 EGW917248:EGW917271 EQS917248:EQS917271 FAO917248:FAO917271 FKK917248:FKK917271 FUG917248:FUG917271 GEC917248:GEC917271 GNY917248:GNY917271 GXU917248:GXU917271 HHQ917248:HHQ917271 HRM917248:HRM917271 IBI917248:IBI917271 ILE917248:ILE917271 IVA917248:IVA917271 JEW917248:JEW917271 JOS917248:JOS917271 JYO917248:JYO917271 KIK917248:KIK917271 KSG917248:KSG917271 LCC917248:LCC917271 LLY917248:LLY917271 LVU917248:LVU917271 MFQ917248:MFQ917271 MPM917248:MPM917271 MZI917248:MZI917271 NJE917248:NJE917271 NTA917248:NTA917271 OCW917248:OCW917271 OMS917248:OMS917271 OWO917248:OWO917271 PGK917248:PGK917271 PQG917248:PQG917271 QAC917248:QAC917271 QJY917248:QJY917271 QTU917248:QTU917271 RDQ917248:RDQ917271 RNM917248:RNM917271 RXI917248:RXI917271 SHE917248:SHE917271 SRA917248:SRA917271 TAW917248:TAW917271 TKS917248:TKS917271 TUO917248:TUO917271 UEK917248:UEK917271 UOG917248:UOG917271 UYC917248:UYC917271 VHY917248:VHY917271 VRU917248:VRU917271 WBQ917248:WBQ917271 WLM917248:WLM917271 WVI917248:WVI917271 IW982784:IW982807 SS982784:SS982807 ACO982784:ACO982807 AMK982784:AMK982807 AWG982784:AWG982807 BGC982784:BGC982807 BPY982784:BPY982807 BZU982784:BZU982807 CJQ982784:CJQ982807 CTM982784:CTM982807 DDI982784:DDI982807 DNE982784:DNE982807 DXA982784:DXA982807 EGW982784:EGW982807 EQS982784:EQS982807 FAO982784:FAO982807 FKK982784:FKK982807 FUG982784:FUG982807 GEC982784:GEC982807 GNY982784:GNY982807 GXU982784:GXU982807 HHQ982784:HHQ982807 HRM982784:HRM982807 IBI982784:IBI982807 ILE982784:ILE982807 IVA982784:IVA982807 JEW982784:JEW982807 JOS982784:JOS982807 JYO982784:JYO982807 KIK982784:KIK982807 KSG982784:KSG982807 LCC982784:LCC982807 LLY982784:LLY982807 LVU982784:LVU982807 MFQ982784:MFQ982807 MPM982784:MPM982807 MZI982784:MZI982807 NJE982784:NJE982807 NTA982784:NTA982807 OCW982784:OCW982807 OMS982784:OMS982807 OWO982784:OWO982807 PGK982784:PGK982807 PQG982784:PQG982807 QAC982784:QAC982807 QJY982784:QJY982807 QTU982784:QTU982807 RDQ982784:RDQ982807 RNM982784:RNM982807 RXI982784:RXI982807 SHE982784:SHE982807 SRA982784:SRA982807 TAW982784:TAW982807 TKS982784:TKS982807 TUO982784:TUO982807 UEK982784:UEK982807 UOG982784:UOG982807 UYC982784:UYC982807 VHY982784:VHY982807 VRU982784:VRU982807 WBQ982784:WBQ982807 WLM982784:WLM982807 D982784:D982807 D917248:D917271 D851712:D851735 D786176:D786199 D720640:D720663 D655104:D655127 D589568:D589591 D524032:D524055 D458496:D458519 D392960:D392983 D327424:D327447 D261888:D261911 D196352:D196375 D130816:D130839 D65280:D65303 E982798:E982807 E917262:E917271 E851726:E851735 E786190:E786199 E720654:E720663 E655118:E655127 E589582:E589591 E524046:E524055 E458510:E458519 E392974:E392983 E327438:E327447 E261902:E261911 E196366:E196375 E130830:E130839 E65294:E65303" xr:uid="{00000000-0002-0000-2B00-000000000000}">
      <formula1>"Initiation, Planning, Design, Builld, Test, Deploy, Close"</formula1>
    </dataValidation>
    <dataValidation type="list" allowBlank="1" showInputMessage="1" showErrorMessage="1" sqref="IV65280:IV65303 SR65280:SR65303 ACN65280:ACN65303 AMJ65280:AMJ65303 AWF65280:AWF65303 BGB65280:BGB65303 BPX65280:BPX65303 BZT65280:BZT65303 CJP65280:CJP65303 CTL65280:CTL65303 DDH65280:DDH65303 DND65280:DND65303 DWZ65280:DWZ65303 EGV65280:EGV65303 EQR65280:EQR65303 FAN65280:FAN65303 FKJ65280:FKJ65303 FUF65280:FUF65303 GEB65280:GEB65303 GNX65280:GNX65303 GXT65280:GXT65303 HHP65280:HHP65303 HRL65280:HRL65303 IBH65280:IBH65303 ILD65280:ILD65303 IUZ65280:IUZ65303 JEV65280:JEV65303 JOR65280:JOR65303 JYN65280:JYN65303 KIJ65280:KIJ65303 KSF65280:KSF65303 LCB65280:LCB65303 LLX65280:LLX65303 LVT65280:LVT65303 MFP65280:MFP65303 MPL65280:MPL65303 MZH65280:MZH65303 NJD65280:NJD65303 NSZ65280:NSZ65303 OCV65280:OCV65303 OMR65280:OMR65303 OWN65280:OWN65303 PGJ65280:PGJ65303 PQF65280:PQF65303 QAB65280:QAB65303 QJX65280:QJX65303 QTT65280:QTT65303 RDP65280:RDP65303 RNL65280:RNL65303 RXH65280:RXH65303 SHD65280:SHD65303 SQZ65280:SQZ65303 TAV65280:TAV65303 TKR65280:TKR65303 TUN65280:TUN65303 UEJ65280:UEJ65303 UOF65280:UOF65303 UYB65280:UYB65303 VHX65280:VHX65303 VRT65280:VRT65303 WBP65280:WBP65303 WLL65280:WLL65303 WVH65280:WVH65303 IV130816:IV130839 SR130816:SR130839 ACN130816:ACN130839 AMJ130816:AMJ130839 AWF130816:AWF130839 BGB130816:BGB130839 BPX130816:BPX130839 BZT130816:BZT130839 CJP130816:CJP130839 CTL130816:CTL130839 DDH130816:DDH130839 DND130816:DND130839 DWZ130816:DWZ130839 EGV130816:EGV130839 EQR130816:EQR130839 FAN130816:FAN130839 FKJ130816:FKJ130839 FUF130816:FUF130839 GEB130816:GEB130839 GNX130816:GNX130839 GXT130816:GXT130839 HHP130816:HHP130839 HRL130816:HRL130839 IBH130816:IBH130839 ILD130816:ILD130839 IUZ130816:IUZ130839 JEV130816:JEV130839 JOR130816:JOR130839 JYN130816:JYN130839 KIJ130816:KIJ130839 KSF130816:KSF130839 LCB130816:LCB130839 LLX130816:LLX130839 LVT130816:LVT130839 MFP130816:MFP130839 MPL130816:MPL130839 MZH130816:MZH130839 NJD130816:NJD130839 NSZ130816:NSZ130839 OCV130816:OCV130839 OMR130816:OMR130839 OWN130816:OWN130839 PGJ130816:PGJ130839 PQF130816:PQF130839 QAB130816:QAB130839 QJX130816:QJX130839 QTT130816:QTT130839 RDP130816:RDP130839 RNL130816:RNL130839 RXH130816:RXH130839 SHD130816:SHD130839 SQZ130816:SQZ130839 TAV130816:TAV130839 TKR130816:TKR130839 TUN130816:TUN130839 UEJ130816:UEJ130839 UOF130816:UOF130839 UYB130816:UYB130839 VHX130816:VHX130839 VRT130816:VRT130839 WBP130816:WBP130839 WLL130816:WLL130839 WVH130816:WVH130839 IV196352:IV196375 SR196352:SR196375 ACN196352:ACN196375 AMJ196352:AMJ196375 AWF196352:AWF196375 BGB196352:BGB196375 BPX196352:BPX196375 BZT196352:BZT196375 CJP196352:CJP196375 CTL196352:CTL196375 DDH196352:DDH196375 DND196352:DND196375 DWZ196352:DWZ196375 EGV196352:EGV196375 EQR196352:EQR196375 FAN196352:FAN196375 FKJ196352:FKJ196375 FUF196352:FUF196375 GEB196352:GEB196375 GNX196352:GNX196375 GXT196352:GXT196375 HHP196352:HHP196375 HRL196352:HRL196375 IBH196352:IBH196375 ILD196352:ILD196375 IUZ196352:IUZ196375 JEV196352:JEV196375 JOR196352:JOR196375 JYN196352:JYN196375 KIJ196352:KIJ196375 KSF196352:KSF196375 LCB196352:LCB196375 LLX196352:LLX196375 LVT196352:LVT196375 MFP196352:MFP196375 MPL196352:MPL196375 MZH196352:MZH196375 NJD196352:NJD196375 NSZ196352:NSZ196375 OCV196352:OCV196375 OMR196352:OMR196375 OWN196352:OWN196375 PGJ196352:PGJ196375 PQF196352:PQF196375 QAB196352:QAB196375 QJX196352:QJX196375 QTT196352:QTT196375 RDP196352:RDP196375 RNL196352:RNL196375 RXH196352:RXH196375 SHD196352:SHD196375 SQZ196352:SQZ196375 TAV196352:TAV196375 TKR196352:TKR196375 TUN196352:TUN196375 UEJ196352:UEJ196375 UOF196352:UOF196375 UYB196352:UYB196375 VHX196352:VHX196375 VRT196352:VRT196375 WBP196352:WBP196375 WLL196352:WLL196375 WVH196352:WVH196375 IV261888:IV261911 SR261888:SR261911 ACN261888:ACN261911 AMJ261888:AMJ261911 AWF261888:AWF261911 BGB261888:BGB261911 BPX261888:BPX261911 BZT261888:BZT261911 CJP261888:CJP261911 CTL261888:CTL261911 DDH261888:DDH261911 DND261888:DND261911 DWZ261888:DWZ261911 EGV261888:EGV261911 EQR261888:EQR261911 FAN261888:FAN261911 FKJ261888:FKJ261911 FUF261888:FUF261911 GEB261888:GEB261911 GNX261888:GNX261911 GXT261888:GXT261911 HHP261888:HHP261911 HRL261888:HRL261911 IBH261888:IBH261911 ILD261888:ILD261911 IUZ261888:IUZ261911 JEV261888:JEV261911 JOR261888:JOR261911 JYN261888:JYN261911 KIJ261888:KIJ261911 KSF261888:KSF261911 LCB261888:LCB261911 LLX261888:LLX261911 LVT261888:LVT261911 MFP261888:MFP261911 MPL261888:MPL261911 MZH261888:MZH261911 NJD261888:NJD261911 NSZ261888:NSZ261911 OCV261888:OCV261911 OMR261888:OMR261911 OWN261888:OWN261911 PGJ261888:PGJ261911 PQF261888:PQF261911 QAB261888:QAB261911 QJX261888:QJX261911 QTT261888:QTT261911 RDP261888:RDP261911 RNL261888:RNL261911 RXH261888:RXH261911 SHD261888:SHD261911 SQZ261888:SQZ261911 TAV261888:TAV261911 TKR261888:TKR261911 TUN261888:TUN261911 UEJ261888:UEJ261911 UOF261888:UOF261911 UYB261888:UYB261911 VHX261888:VHX261911 VRT261888:VRT261911 WBP261888:WBP261911 WLL261888:WLL261911 WVH261888:WVH261911 IV327424:IV327447 SR327424:SR327447 ACN327424:ACN327447 AMJ327424:AMJ327447 AWF327424:AWF327447 BGB327424:BGB327447 BPX327424:BPX327447 BZT327424:BZT327447 CJP327424:CJP327447 CTL327424:CTL327447 DDH327424:DDH327447 DND327424:DND327447 DWZ327424:DWZ327447 EGV327424:EGV327447 EQR327424:EQR327447 FAN327424:FAN327447 FKJ327424:FKJ327447 FUF327424:FUF327447 GEB327424:GEB327447 GNX327424:GNX327447 GXT327424:GXT327447 HHP327424:HHP327447 HRL327424:HRL327447 IBH327424:IBH327447 ILD327424:ILD327447 IUZ327424:IUZ327447 JEV327424:JEV327447 JOR327424:JOR327447 JYN327424:JYN327447 KIJ327424:KIJ327447 KSF327424:KSF327447 LCB327424:LCB327447 LLX327424:LLX327447 LVT327424:LVT327447 MFP327424:MFP327447 MPL327424:MPL327447 MZH327424:MZH327447 NJD327424:NJD327447 NSZ327424:NSZ327447 OCV327424:OCV327447 OMR327424:OMR327447 OWN327424:OWN327447 PGJ327424:PGJ327447 PQF327424:PQF327447 QAB327424:QAB327447 QJX327424:QJX327447 QTT327424:QTT327447 RDP327424:RDP327447 RNL327424:RNL327447 RXH327424:RXH327447 SHD327424:SHD327447 SQZ327424:SQZ327447 TAV327424:TAV327447 TKR327424:TKR327447 TUN327424:TUN327447 UEJ327424:UEJ327447 UOF327424:UOF327447 UYB327424:UYB327447 VHX327424:VHX327447 VRT327424:VRT327447 WBP327424:WBP327447 WLL327424:WLL327447 WVH327424:WVH327447 IV392960:IV392983 SR392960:SR392983 ACN392960:ACN392983 AMJ392960:AMJ392983 AWF392960:AWF392983 BGB392960:BGB392983 BPX392960:BPX392983 BZT392960:BZT392983 CJP392960:CJP392983 CTL392960:CTL392983 DDH392960:DDH392983 DND392960:DND392983 DWZ392960:DWZ392983 EGV392960:EGV392983 EQR392960:EQR392983 FAN392960:FAN392983 FKJ392960:FKJ392983 FUF392960:FUF392983 GEB392960:GEB392983 GNX392960:GNX392983 GXT392960:GXT392983 HHP392960:HHP392983 HRL392960:HRL392983 IBH392960:IBH392983 ILD392960:ILD392983 IUZ392960:IUZ392983 JEV392960:JEV392983 JOR392960:JOR392983 JYN392960:JYN392983 KIJ392960:KIJ392983 KSF392960:KSF392983 LCB392960:LCB392983 LLX392960:LLX392983 LVT392960:LVT392983 MFP392960:MFP392983 MPL392960:MPL392983 MZH392960:MZH392983 NJD392960:NJD392983 NSZ392960:NSZ392983 OCV392960:OCV392983 OMR392960:OMR392983 OWN392960:OWN392983 PGJ392960:PGJ392983 PQF392960:PQF392983 QAB392960:QAB392983 QJX392960:QJX392983 QTT392960:QTT392983 RDP392960:RDP392983 RNL392960:RNL392983 RXH392960:RXH392983 SHD392960:SHD392983 SQZ392960:SQZ392983 TAV392960:TAV392983 TKR392960:TKR392983 TUN392960:TUN392983 UEJ392960:UEJ392983 UOF392960:UOF392983 UYB392960:UYB392983 VHX392960:VHX392983 VRT392960:VRT392983 WBP392960:WBP392983 WLL392960:WLL392983 WVH392960:WVH392983 IV458496:IV458519 SR458496:SR458519 ACN458496:ACN458519 AMJ458496:AMJ458519 AWF458496:AWF458519 BGB458496:BGB458519 BPX458496:BPX458519 BZT458496:BZT458519 CJP458496:CJP458519 CTL458496:CTL458519 DDH458496:DDH458519 DND458496:DND458519 DWZ458496:DWZ458519 EGV458496:EGV458519 EQR458496:EQR458519 FAN458496:FAN458519 FKJ458496:FKJ458519 FUF458496:FUF458519 GEB458496:GEB458519 GNX458496:GNX458519 GXT458496:GXT458519 HHP458496:HHP458519 HRL458496:HRL458519 IBH458496:IBH458519 ILD458496:ILD458519 IUZ458496:IUZ458519 JEV458496:JEV458519 JOR458496:JOR458519 JYN458496:JYN458519 KIJ458496:KIJ458519 KSF458496:KSF458519 LCB458496:LCB458519 LLX458496:LLX458519 LVT458496:LVT458519 MFP458496:MFP458519 MPL458496:MPL458519 MZH458496:MZH458519 NJD458496:NJD458519 NSZ458496:NSZ458519 OCV458496:OCV458519 OMR458496:OMR458519 OWN458496:OWN458519 PGJ458496:PGJ458519 PQF458496:PQF458519 QAB458496:QAB458519 QJX458496:QJX458519 QTT458496:QTT458519 RDP458496:RDP458519 RNL458496:RNL458519 RXH458496:RXH458519 SHD458496:SHD458519 SQZ458496:SQZ458519 TAV458496:TAV458519 TKR458496:TKR458519 TUN458496:TUN458519 UEJ458496:UEJ458519 UOF458496:UOF458519 UYB458496:UYB458519 VHX458496:VHX458519 VRT458496:VRT458519 WBP458496:WBP458519 WLL458496:WLL458519 WVH458496:WVH458519 IV524032:IV524055 SR524032:SR524055 ACN524032:ACN524055 AMJ524032:AMJ524055 AWF524032:AWF524055 BGB524032:BGB524055 BPX524032:BPX524055 BZT524032:BZT524055 CJP524032:CJP524055 CTL524032:CTL524055 DDH524032:DDH524055 DND524032:DND524055 DWZ524032:DWZ524055 EGV524032:EGV524055 EQR524032:EQR524055 FAN524032:FAN524055 FKJ524032:FKJ524055 FUF524032:FUF524055 GEB524032:GEB524055 GNX524032:GNX524055 GXT524032:GXT524055 HHP524032:HHP524055 HRL524032:HRL524055 IBH524032:IBH524055 ILD524032:ILD524055 IUZ524032:IUZ524055 JEV524032:JEV524055 JOR524032:JOR524055 JYN524032:JYN524055 KIJ524032:KIJ524055 KSF524032:KSF524055 LCB524032:LCB524055 LLX524032:LLX524055 LVT524032:LVT524055 MFP524032:MFP524055 MPL524032:MPL524055 MZH524032:MZH524055 NJD524032:NJD524055 NSZ524032:NSZ524055 OCV524032:OCV524055 OMR524032:OMR524055 OWN524032:OWN524055 PGJ524032:PGJ524055 PQF524032:PQF524055 QAB524032:QAB524055 QJX524032:QJX524055 QTT524032:QTT524055 RDP524032:RDP524055 RNL524032:RNL524055 RXH524032:RXH524055 SHD524032:SHD524055 SQZ524032:SQZ524055 TAV524032:TAV524055 TKR524032:TKR524055 TUN524032:TUN524055 UEJ524032:UEJ524055 UOF524032:UOF524055 UYB524032:UYB524055 VHX524032:VHX524055 VRT524032:VRT524055 WBP524032:WBP524055 WLL524032:WLL524055 WVH524032:WVH524055 IV589568:IV589591 SR589568:SR589591 ACN589568:ACN589591 AMJ589568:AMJ589591 AWF589568:AWF589591 BGB589568:BGB589591 BPX589568:BPX589591 BZT589568:BZT589591 CJP589568:CJP589591 CTL589568:CTL589591 DDH589568:DDH589591 DND589568:DND589591 DWZ589568:DWZ589591 EGV589568:EGV589591 EQR589568:EQR589591 FAN589568:FAN589591 FKJ589568:FKJ589591 FUF589568:FUF589591 GEB589568:GEB589591 GNX589568:GNX589591 GXT589568:GXT589591 HHP589568:HHP589591 HRL589568:HRL589591 IBH589568:IBH589591 ILD589568:ILD589591 IUZ589568:IUZ589591 JEV589568:JEV589591 JOR589568:JOR589591 JYN589568:JYN589591 KIJ589568:KIJ589591 KSF589568:KSF589591 LCB589568:LCB589591 LLX589568:LLX589591 LVT589568:LVT589591 MFP589568:MFP589591 MPL589568:MPL589591 MZH589568:MZH589591 NJD589568:NJD589591 NSZ589568:NSZ589591 OCV589568:OCV589591 OMR589568:OMR589591 OWN589568:OWN589591 PGJ589568:PGJ589591 PQF589568:PQF589591 QAB589568:QAB589591 QJX589568:QJX589591 QTT589568:QTT589591 RDP589568:RDP589591 RNL589568:RNL589591 RXH589568:RXH589591 SHD589568:SHD589591 SQZ589568:SQZ589591 TAV589568:TAV589591 TKR589568:TKR589591 TUN589568:TUN589591 UEJ589568:UEJ589591 UOF589568:UOF589591 UYB589568:UYB589591 VHX589568:VHX589591 VRT589568:VRT589591 WBP589568:WBP589591 WLL589568:WLL589591 WVH589568:WVH589591 IV655104:IV655127 SR655104:SR655127 ACN655104:ACN655127 AMJ655104:AMJ655127 AWF655104:AWF655127 BGB655104:BGB655127 BPX655104:BPX655127 BZT655104:BZT655127 CJP655104:CJP655127 CTL655104:CTL655127 DDH655104:DDH655127 DND655104:DND655127 DWZ655104:DWZ655127 EGV655104:EGV655127 EQR655104:EQR655127 FAN655104:FAN655127 FKJ655104:FKJ655127 FUF655104:FUF655127 GEB655104:GEB655127 GNX655104:GNX655127 GXT655104:GXT655127 HHP655104:HHP655127 HRL655104:HRL655127 IBH655104:IBH655127 ILD655104:ILD655127 IUZ655104:IUZ655127 JEV655104:JEV655127 JOR655104:JOR655127 JYN655104:JYN655127 KIJ655104:KIJ655127 KSF655104:KSF655127 LCB655104:LCB655127 LLX655104:LLX655127 LVT655104:LVT655127 MFP655104:MFP655127 MPL655104:MPL655127 MZH655104:MZH655127 NJD655104:NJD655127 NSZ655104:NSZ655127 OCV655104:OCV655127 OMR655104:OMR655127 OWN655104:OWN655127 PGJ655104:PGJ655127 PQF655104:PQF655127 QAB655104:QAB655127 QJX655104:QJX655127 QTT655104:QTT655127 RDP655104:RDP655127 RNL655104:RNL655127 RXH655104:RXH655127 SHD655104:SHD655127 SQZ655104:SQZ655127 TAV655104:TAV655127 TKR655104:TKR655127 TUN655104:TUN655127 UEJ655104:UEJ655127 UOF655104:UOF655127 UYB655104:UYB655127 VHX655104:VHX655127 VRT655104:VRT655127 WBP655104:WBP655127 WLL655104:WLL655127 WVH655104:WVH655127 IV720640:IV720663 SR720640:SR720663 ACN720640:ACN720663 AMJ720640:AMJ720663 AWF720640:AWF720663 BGB720640:BGB720663 BPX720640:BPX720663 BZT720640:BZT720663 CJP720640:CJP720663 CTL720640:CTL720663 DDH720640:DDH720663 DND720640:DND720663 DWZ720640:DWZ720663 EGV720640:EGV720663 EQR720640:EQR720663 FAN720640:FAN720663 FKJ720640:FKJ720663 FUF720640:FUF720663 GEB720640:GEB720663 GNX720640:GNX720663 GXT720640:GXT720663 HHP720640:HHP720663 HRL720640:HRL720663 IBH720640:IBH720663 ILD720640:ILD720663 IUZ720640:IUZ720663 JEV720640:JEV720663 JOR720640:JOR720663 JYN720640:JYN720663 KIJ720640:KIJ720663 KSF720640:KSF720663 LCB720640:LCB720663 LLX720640:LLX720663 LVT720640:LVT720663 MFP720640:MFP720663 MPL720640:MPL720663 MZH720640:MZH720663 NJD720640:NJD720663 NSZ720640:NSZ720663 OCV720640:OCV720663 OMR720640:OMR720663 OWN720640:OWN720663 PGJ720640:PGJ720663 PQF720640:PQF720663 QAB720640:QAB720663 QJX720640:QJX720663 QTT720640:QTT720663 RDP720640:RDP720663 RNL720640:RNL720663 RXH720640:RXH720663 SHD720640:SHD720663 SQZ720640:SQZ720663 TAV720640:TAV720663 TKR720640:TKR720663 TUN720640:TUN720663 UEJ720640:UEJ720663 UOF720640:UOF720663 UYB720640:UYB720663 VHX720640:VHX720663 VRT720640:VRT720663 WBP720640:WBP720663 WLL720640:WLL720663 WVH720640:WVH720663 IV786176:IV786199 SR786176:SR786199 ACN786176:ACN786199 AMJ786176:AMJ786199 AWF786176:AWF786199 BGB786176:BGB786199 BPX786176:BPX786199 BZT786176:BZT786199 CJP786176:CJP786199 CTL786176:CTL786199 DDH786176:DDH786199 DND786176:DND786199 DWZ786176:DWZ786199 EGV786176:EGV786199 EQR786176:EQR786199 FAN786176:FAN786199 FKJ786176:FKJ786199 FUF786176:FUF786199 GEB786176:GEB786199 GNX786176:GNX786199 GXT786176:GXT786199 HHP786176:HHP786199 HRL786176:HRL786199 IBH786176:IBH786199 ILD786176:ILD786199 IUZ786176:IUZ786199 JEV786176:JEV786199 JOR786176:JOR786199 JYN786176:JYN786199 KIJ786176:KIJ786199 KSF786176:KSF786199 LCB786176:LCB786199 LLX786176:LLX786199 LVT786176:LVT786199 MFP786176:MFP786199 MPL786176:MPL786199 MZH786176:MZH786199 NJD786176:NJD786199 NSZ786176:NSZ786199 OCV786176:OCV786199 OMR786176:OMR786199 OWN786176:OWN786199 PGJ786176:PGJ786199 PQF786176:PQF786199 QAB786176:QAB786199 QJX786176:QJX786199 QTT786176:QTT786199 RDP786176:RDP786199 RNL786176:RNL786199 RXH786176:RXH786199 SHD786176:SHD786199 SQZ786176:SQZ786199 TAV786176:TAV786199 TKR786176:TKR786199 TUN786176:TUN786199 UEJ786176:UEJ786199 UOF786176:UOF786199 UYB786176:UYB786199 VHX786176:VHX786199 VRT786176:VRT786199 WBP786176:WBP786199 WLL786176:WLL786199 WVH786176:WVH786199 IV851712:IV851735 SR851712:SR851735 ACN851712:ACN851735 AMJ851712:AMJ851735 AWF851712:AWF851735 BGB851712:BGB851735 BPX851712:BPX851735 BZT851712:BZT851735 CJP851712:CJP851735 CTL851712:CTL851735 DDH851712:DDH851735 DND851712:DND851735 DWZ851712:DWZ851735 EGV851712:EGV851735 EQR851712:EQR851735 FAN851712:FAN851735 FKJ851712:FKJ851735 FUF851712:FUF851735 GEB851712:GEB851735 GNX851712:GNX851735 GXT851712:GXT851735 HHP851712:HHP851735 HRL851712:HRL851735 IBH851712:IBH851735 ILD851712:ILD851735 IUZ851712:IUZ851735 JEV851712:JEV851735 JOR851712:JOR851735 JYN851712:JYN851735 KIJ851712:KIJ851735 KSF851712:KSF851735 LCB851712:LCB851735 LLX851712:LLX851735 LVT851712:LVT851735 MFP851712:MFP851735 MPL851712:MPL851735 MZH851712:MZH851735 NJD851712:NJD851735 NSZ851712:NSZ851735 OCV851712:OCV851735 OMR851712:OMR851735 OWN851712:OWN851735 PGJ851712:PGJ851735 PQF851712:PQF851735 QAB851712:QAB851735 QJX851712:QJX851735 QTT851712:QTT851735 RDP851712:RDP851735 RNL851712:RNL851735 RXH851712:RXH851735 SHD851712:SHD851735 SQZ851712:SQZ851735 TAV851712:TAV851735 TKR851712:TKR851735 TUN851712:TUN851735 UEJ851712:UEJ851735 UOF851712:UOF851735 UYB851712:UYB851735 VHX851712:VHX851735 VRT851712:VRT851735 WBP851712:WBP851735 WLL851712:WLL851735 WVH851712:WVH851735 IV917248:IV917271 SR917248:SR917271 ACN917248:ACN917271 AMJ917248:AMJ917271 AWF917248:AWF917271 BGB917248:BGB917271 BPX917248:BPX917271 BZT917248:BZT917271 CJP917248:CJP917271 CTL917248:CTL917271 DDH917248:DDH917271 DND917248:DND917271 DWZ917248:DWZ917271 EGV917248:EGV917271 EQR917248:EQR917271 FAN917248:FAN917271 FKJ917248:FKJ917271 FUF917248:FUF917271 GEB917248:GEB917271 GNX917248:GNX917271 GXT917248:GXT917271 HHP917248:HHP917271 HRL917248:HRL917271 IBH917248:IBH917271 ILD917248:ILD917271 IUZ917248:IUZ917271 JEV917248:JEV917271 JOR917248:JOR917271 JYN917248:JYN917271 KIJ917248:KIJ917271 KSF917248:KSF917271 LCB917248:LCB917271 LLX917248:LLX917271 LVT917248:LVT917271 MFP917248:MFP917271 MPL917248:MPL917271 MZH917248:MZH917271 NJD917248:NJD917271 NSZ917248:NSZ917271 OCV917248:OCV917271 OMR917248:OMR917271 OWN917248:OWN917271 PGJ917248:PGJ917271 PQF917248:PQF917271 QAB917248:QAB917271 QJX917248:QJX917271 QTT917248:QTT917271 RDP917248:RDP917271 RNL917248:RNL917271 RXH917248:RXH917271 SHD917248:SHD917271 SQZ917248:SQZ917271 TAV917248:TAV917271 TKR917248:TKR917271 TUN917248:TUN917271 UEJ917248:UEJ917271 UOF917248:UOF917271 UYB917248:UYB917271 VHX917248:VHX917271 VRT917248:VRT917271 WBP917248:WBP917271 WLL917248:WLL917271 WVH917248:WVH917271 IV982784:IV982807 SR982784:SR982807 ACN982784:ACN982807 AMJ982784:AMJ982807 AWF982784:AWF982807 BGB982784:BGB982807 BPX982784:BPX982807 BZT982784:BZT982807 CJP982784:CJP982807 CTL982784:CTL982807 DDH982784:DDH982807 DND982784:DND982807 DWZ982784:DWZ982807 EGV982784:EGV982807 EQR982784:EQR982807 FAN982784:FAN982807 FKJ982784:FKJ982807 FUF982784:FUF982807 GEB982784:GEB982807 GNX982784:GNX982807 GXT982784:GXT982807 HHP982784:HHP982807 HRL982784:HRL982807 IBH982784:IBH982807 ILD982784:ILD982807 IUZ982784:IUZ982807 JEV982784:JEV982807 JOR982784:JOR982807 JYN982784:JYN982807 KIJ982784:KIJ982807 KSF982784:KSF982807 LCB982784:LCB982807 LLX982784:LLX982807 LVT982784:LVT982807 MFP982784:MFP982807 MPL982784:MPL982807 MZH982784:MZH982807 NJD982784:NJD982807 NSZ982784:NSZ982807 OCV982784:OCV982807 OMR982784:OMR982807 OWN982784:OWN982807 PGJ982784:PGJ982807 PQF982784:PQF982807 QAB982784:QAB982807 QJX982784:QJX982807 QTT982784:QTT982807 RDP982784:RDP982807 RNL982784:RNL982807 RXH982784:RXH982807 SHD982784:SHD982807 SQZ982784:SQZ982807 TAV982784:TAV982807 TKR982784:TKR982807 TUN982784:TUN982807 UEJ982784:UEJ982807 UOF982784:UOF982807 UYB982784:UYB982807 VHX982784:VHX982807 VRT982784:VRT982807 WBP982784:WBP982807 WLL982784:WLL982807 WVH982784:WVH982807" xr:uid="{00000000-0002-0000-2B00-000001000000}">
      <formula1>"Positive, Negative"</formula1>
    </dataValidation>
  </dataValidations>
  <printOptions horizontalCentered="1"/>
  <pageMargins left="0.51181102362204722" right="0.51181102362204722" top="0.74803149606299213" bottom="0.74803149606299213" header="0.31496062992125984" footer="0.31496062992125984"/>
  <pageSetup scale="57" orientation="portrait" r:id="rId1"/>
  <headerFooter>
    <oddFooter>Page &amp;P of &amp;N</oddFooter>
  </headerFooter>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0">
    <tabColor rgb="FF00B050"/>
  </sheetPr>
  <dimension ref="A1:XFD64"/>
  <sheetViews>
    <sheetView showGridLines="0" zoomScale="60" zoomScaleNormal="60" workbookViewId="0">
      <selection activeCell="D10" sqref="D10:E10"/>
    </sheetView>
  </sheetViews>
  <sheetFormatPr defaultColWidth="9.140625" defaultRowHeight="15" x14ac:dyDescent="0.25"/>
  <cols>
    <col min="1" max="1" width="35.5703125" style="1953" customWidth="1"/>
    <col min="2" max="2" width="30.7109375" style="1953" customWidth="1"/>
    <col min="3" max="3" width="20.5703125" style="1953" customWidth="1"/>
    <col min="4" max="4" width="18.7109375" style="1857" customWidth="1"/>
    <col min="5" max="5" width="46.42578125" style="1857" customWidth="1"/>
    <col min="6" max="6" width="16.7109375" style="1857" customWidth="1"/>
    <col min="7" max="7" width="19.42578125" style="1857" customWidth="1"/>
    <col min="8" max="8" width="20.5703125" style="1953" customWidth="1"/>
    <col min="9" max="20" width="3.7109375" style="1953" customWidth="1"/>
    <col min="21" max="21" width="12.5703125" style="1964" customWidth="1"/>
    <col min="22" max="23" width="15.7109375" style="1953" customWidth="1"/>
    <col min="24" max="24" width="52.7109375" style="1953" customWidth="1"/>
    <col min="25" max="25" width="9.140625" style="1953"/>
    <col min="26" max="26" width="7.5703125" style="1953" customWidth="1"/>
    <col min="27" max="27" width="15.7109375" style="1953" customWidth="1"/>
    <col min="28" max="28" width="44.5703125" style="1953" customWidth="1"/>
    <col min="29" max="16359" width="9.140625" style="1953"/>
    <col min="16360" max="16360" width="17.28515625" style="136" customWidth="1"/>
    <col min="16361" max="16361" width="15.28515625" style="136" customWidth="1"/>
    <col min="16362" max="16362" width="13.85546875" style="136" customWidth="1"/>
    <col min="16363" max="16363" width="9.140625" style="136"/>
    <col min="16364" max="16374" width="9.140625" style="1958"/>
    <col min="16375" max="16375" width="8.85546875" style="1958" customWidth="1"/>
    <col min="16376" max="16376" width="18.85546875" style="1958" customWidth="1"/>
    <col min="16377" max="16382" width="9.140625" style="1958"/>
    <col min="16383" max="16383" width="9.140625" style="1966"/>
    <col min="16384" max="16384" width="9.140625" style="1958"/>
  </cols>
  <sheetData>
    <row r="1" spans="1:43 16360:16384" s="1857" customFormat="1" ht="25.15" customHeight="1" thickBot="1" x14ac:dyDescent="0.3">
      <c r="A1" s="3002" t="s">
        <v>738</v>
      </c>
      <c r="B1" s="3004"/>
      <c r="C1" s="3004"/>
      <c r="D1" s="1855" t="s">
        <v>7418</v>
      </c>
      <c r="E1" s="3005"/>
      <c r="F1" s="3005"/>
      <c r="G1" s="3006"/>
      <c r="H1" s="1856" t="s">
        <v>7419</v>
      </c>
      <c r="U1" s="1858" t="s">
        <v>7420</v>
      </c>
      <c r="V1" s="1859" t="s">
        <v>1036</v>
      </c>
      <c r="XEF1" s="1860"/>
      <c r="XEG1" s="1861"/>
      <c r="XEH1" s="1860"/>
      <c r="XEI1" s="1860"/>
      <c r="XEJ1" s="1862"/>
      <c r="XEK1" s="1862"/>
      <c r="XEL1" s="1862"/>
      <c r="XEM1" s="1862"/>
      <c r="XEN1" s="1862"/>
      <c r="XEO1" s="1862"/>
      <c r="XEP1" s="1862"/>
      <c r="XEQ1" s="1862"/>
      <c r="XER1" s="1862"/>
      <c r="XES1" s="1862"/>
      <c r="XET1" s="1862"/>
      <c r="XEU1" s="1862"/>
      <c r="XEV1" s="1862"/>
      <c r="XEW1" s="1862"/>
      <c r="XEX1" s="1862"/>
      <c r="XEY1" s="1862"/>
      <c r="XEZ1" s="1862"/>
      <c r="XFA1" s="1862"/>
      <c r="XFB1" s="1862"/>
      <c r="XFC1" s="1863"/>
      <c r="XFD1" s="1862"/>
    </row>
    <row r="2" spans="1:43 16360:16384" s="1857" customFormat="1" ht="25.15" customHeight="1" thickBot="1" x14ac:dyDescent="0.3">
      <c r="A2" s="3003"/>
      <c r="B2" s="3004"/>
      <c r="C2" s="3004"/>
      <c r="D2" s="1864" t="s">
        <v>7421</v>
      </c>
      <c r="E2" s="3007"/>
      <c r="F2" s="3007"/>
      <c r="G2" s="3008"/>
      <c r="H2" s="1865" t="s">
        <v>7422</v>
      </c>
      <c r="I2" s="1866" t="str">
        <f t="shared" ref="I2:N2" si="0">VLOOKUP(XEM5,$XFC$3:$XFD$7,2,FALSE)</f>
        <v>N</v>
      </c>
      <c r="J2" s="1866" t="str">
        <f t="shared" si="0"/>
        <v>N</v>
      </c>
      <c r="K2" s="1866" t="str">
        <f t="shared" si="0"/>
        <v>N</v>
      </c>
      <c r="L2" s="1866" t="str">
        <f t="shared" si="0"/>
        <v>N</v>
      </c>
      <c r="M2" s="1866" t="str">
        <f t="shared" si="0"/>
        <v>N</v>
      </c>
      <c r="N2" s="1866" t="str">
        <f t="shared" si="0"/>
        <v>N</v>
      </c>
      <c r="O2" s="1866" t="str">
        <f>VLOOKUP(XES5,$XFC$3:$XFD$7,2,FALSE)</f>
        <v>N</v>
      </c>
      <c r="P2" s="1866" t="str">
        <f t="shared" ref="P2:T2" si="1">VLOOKUP(XET5,$XFC$3:$XFD$7,2,FALSE)</f>
        <v>N</v>
      </c>
      <c r="Q2" s="1866" t="str">
        <f t="shared" si="1"/>
        <v>N</v>
      </c>
      <c r="R2" s="1866" t="str">
        <f t="shared" si="1"/>
        <v>N</v>
      </c>
      <c r="S2" s="1866" t="str">
        <f t="shared" si="1"/>
        <v>N</v>
      </c>
      <c r="T2" s="1866" t="str">
        <f t="shared" si="1"/>
        <v>N</v>
      </c>
      <c r="U2" s="1867" t="e">
        <f>AVERAGE(U5:U20,U39:U49)</f>
        <v>#DIV/0!</v>
      </c>
      <c r="V2" s="1868">
        <f>MAX(G6:G20,V6:V20,G40:G49,V40:V49)</f>
        <v>0</v>
      </c>
      <c r="W2" s="1869"/>
      <c r="X2" s="1869"/>
      <c r="Y2" s="1870"/>
      <c r="AC2" s="1870"/>
      <c r="AD2" s="1870"/>
      <c r="AE2" s="1870"/>
      <c r="AF2" s="1870"/>
      <c r="AG2" s="1870"/>
      <c r="AH2" s="1870"/>
      <c r="AI2" s="1870"/>
      <c r="AJ2" s="1870"/>
      <c r="AK2" s="1870"/>
      <c r="AL2" s="1870"/>
      <c r="AM2" s="1870"/>
      <c r="AN2" s="1870"/>
      <c r="AO2" s="1870"/>
      <c r="AP2" s="1870"/>
      <c r="AQ2" s="1870"/>
      <c r="XEF2" s="1860"/>
      <c r="XEG2" s="1860"/>
      <c r="XEH2" s="1860"/>
      <c r="XEI2" s="1860"/>
      <c r="XEJ2" s="1862"/>
      <c r="XEK2" s="1862"/>
      <c r="XEL2" s="1862"/>
      <c r="XEM2" s="1871" t="s">
        <v>7423</v>
      </c>
      <c r="XEN2" s="1862"/>
      <c r="XEO2" s="1862"/>
      <c r="XEP2" s="1862"/>
      <c r="XEQ2" s="1862"/>
      <c r="XER2" s="1862"/>
      <c r="XES2" s="1862"/>
      <c r="XET2" s="1862"/>
      <c r="XEU2" s="1862"/>
      <c r="XEV2" s="1871" t="s">
        <v>7424</v>
      </c>
      <c r="XEW2" s="1862"/>
      <c r="XEX2" s="1872">
        <f>MAX(XEM4:XEX4)</f>
        <v>0</v>
      </c>
      <c r="XEY2" s="1862"/>
      <c r="XEZ2" s="1862"/>
      <c r="XFA2" s="1862"/>
      <c r="XFB2" s="1862"/>
      <c r="XFC2" s="1863"/>
      <c r="XFD2" s="1862"/>
    </row>
    <row r="3" spans="1:43 16360:16384" s="1857" customFormat="1" ht="25.15" customHeight="1" thickBot="1" x14ac:dyDescent="0.35">
      <c r="A3" s="3003"/>
      <c r="B3" s="3004"/>
      <c r="C3" s="3004"/>
      <c r="D3" s="1873" t="s">
        <v>7425</v>
      </c>
      <c r="E3" s="1874"/>
      <c r="F3" s="1875" t="s">
        <v>7426</v>
      </c>
      <c r="G3" s="1876">
        <f>XEX2</f>
        <v>0</v>
      </c>
      <c r="H3" s="1877" t="s">
        <v>7427</v>
      </c>
      <c r="Y3" s="1870"/>
      <c r="AC3" s="1878"/>
      <c r="AD3" s="1878"/>
      <c r="AE3" s="3009"/>
      <c r="AF3" s="3009"/>
      <c r="AG3" s="3009"/>
      <c r="AH3" s="1879"/>
      <c r="AI3" s="3000"/>
      <c r="AJ3" s="3001"/>
      <c r="AK3" s="3001"/>
      <c r="AL3" s="3001"/>
      <c r="AM3" s="3001"/>
      <c r="AN3" s="3001"/>
      <c r="AO3" s="3001"/>
      <c r="AP3" s="3001"/>
      <c r="AQ3" s="1870"/>
      <c r="XEF3" s="1860"/>
      <c r="XEG3" s="1860"/>
      <c r="XEH3" s="1860"/>
      <c r="XEI3" s="1860"/>
      <c r="XEJ3" s="1862"/>
      <c r="XEK3" s="1862"/>
      <c r="XEL3" s="1862"/>
      <c r="XEM3" s="1880">
        <v>1</v>
      </c>
      <c r="XEN3" s="1880">
        <v>2</v>
      </c>
      <c r="XEO3" s="1880">
        <v>3</v>
      </c>
      <c r="XEP3" s="1880">
        <v>4</v>
      </c>
      <c r="XEQ3" s="1880">
        <v>5</v>
      </c>
      <c r="XER3" s="1880">
        <v>6</v>
      </c>
      <c r="XES3" s="1880">
        <v>7</v>
      </c>
      <c r="XET3" s="1880">
        <v>8</v>
      </c>
      <c r="XEU3" s="1880">
        <v>9</v>
      </c>
      <c r="XEV3" s="1880">
        <v>10</v>
      </c>
      <c r="XEW3" s="1880">
        <v>11</v>
      </c>
      <c r="XEX3" s="1880">
        <v>12</v>
      </c>
      <c r="XEY3" s="1862"/>
      <c r="XEZ3" s="1862"/>
      <c r="XFA3" s="1862"/>
      <c r="XFB3" s="1862" t="s">
        <v>52</v>
      </c>
      <c r="XFC3" s="1863">
        <v>0</v>
      </c>
      <c r="XFD3" s="1862" t="s">
        <v>52</v>
      </c>
    </row>
    <row r="4" spans="1:43 16360:16384" s="1857" customFormat="1" ht="18" customHeight="1" thickBot="1" x14ac:dyDescent="0.3">
      <c r="A4" s="1881" t="s">
        <v>7428</v>
      </c>
      <c r="B4" s="3019" t="s">
        <v>7429</v>
      </c>
      <c r="C4" s="3020"/>
      <c r="D4" s="1882" t="s">
        <v>7430</v>
      </c>
      <c r="E4" s="3021" t="s">
        <v>7431</v>
      </c>
      <c r="F4" s="3021"/>
      <c r="G4" s="3022"/>
      <c r="H4" s="3023" t="s">
        <v>7432</v>
      </c>
      <c r="I4" s="3024"/>
      <c r="J4" s="3024"/>
      <c r="K4" s="3024"/>
      <c r="L4" s="3024"/>
      <c r="M4" s="3024"/>
      <c r="N4" s="3024"/>
      <c r="O4" s="3024"/>
      <c r="P4" s="3024"/>
      <c r="Q4" s="3024"/>
      <c r="R4" s="3024"/>
      <c r="S4" s="3024"/>
      <c r="T4" s="3025"/>
      <c r="U4" s="3023" t="s">
        <v>7433</v>
      </c>
      <c r="V4" s="3024"/>
      <c r="W4" s="3024"/>
      <c r="X4" s="3025"/>
      <c r="Y4" s="1870"/>
      <c r="Z4" s="1883" t="s">
        <v>7434</v>
      </c>
      <c r="AA4" s="1883"/>
      <c r="AC4" s="1884"/>
      <c r="AD4" s="1885"/>
      <c r="AE4" s="1886"/>
      <c r="AF4" s="1887"/>
      <c r="AG4" s="1887"/>
      <c r="AH4" s="1885"/>
      <c r="AI4" s="1885"/>
      <c r="AJ4" s="1885"/>
      <c r="AK4" s="1885"/>
      <c r="AL4" s="1885"/>
      <c r="AM4" s="1885"/>
      <c r="AN4" s="1885"/>
      <c r="AO4" s="1885"/>
      <c r="AP4" s="1887"/>
      <c r="AQ4" s="1870"/>
      <c r="XEF4" s="3010" t="s">
        <v>7435</v>
      </c>
      <c r="XEG4" s="3010" t="s">
        <v>7436</v>
      </c>
      <c r="XEH4" s="3010" t="s">
        <v>7437</v>
      </c>
      <c r="XEI4" s="1860"/>
      <c r="XEJ4" s="1862"/>
      <c r="XEK4" s="1862"/>
      <c r="XEL4" s="1862"/>
      <c r="XEM4" s="1888" t="str">
        <f t="shared" ref="XEM4:XEO4" si="2">IF(XEM5=2,"",IF(XEM5=0,"",XEM32))</f>
        <v/>
      </c>
      <c r="XEN4" s="1888" t="str">
        <f t="shared" si="2"/>
        <v/>
      </c>
      <c r="XEO4" s="1888" t="str">
        <f t="shared" si="2"/>
        <v/>
      </c>
      <c r="XEP4" s="1888" t="str">
        <f>IF(XEP5=2,"",IF(XEP5=0,"",XEP32))</f>
        <v/>
      </c>
      <c r="XEQ4" s="1888" t="str">
        <f t="shared" ref="XEQ4:XEX4" si="3">IF(XEQ5=2,"",IF(XEQ5=0,"",XEQ32))</f>
        <v/>
      </c>
      <c r="XER4" s="1888" t="str">
        <f t="shared" si="3"/>
        <v/>
      </c>
      <c r="XES4" s="1888" t="str">
        <f t="shared" si="3"/>
        <v/>
      </c>
      <c r="XET4" s="1888" t="str">
        <f t="shared" si="3"/>
        <v/>
      </c>
      <c r="XEU4" s="1888" t="str">
        <f t="shared" si="3"/>
        <v/>
      </c>
      <c r="XEV4" s="1888" t="str">
        <f t="shared" si="3"/>
        <v/>
      </c>
      <c r="XEW4" s="1888" t="str">
        <f t="shared" si="3"/>
        <v/>
      </c>
      <c r="XEX4" s="1888" t="str">
        <f t="shared" si="3"/>
        <v/>
      </c>
      <c r="XEY4" s="1862"/>
      <c r="XEZ4" s="1862"/>
      <c r="XFA4" s="1862"/>
      <c r="XFB4" s="1889" t="s">
        <v>7438</v>
      </c>
      <c r="XFC4" s="1890">
        <v>2</v>
      </c>
      <c r="XFD4" s="1889" t="s">
        <v>7439</v>
      </c>
    </row>
    <row r="5" spans="1:43 16360:16384" s="1857" customFormat="1" ht="18" customHeight="1" thickBot="1" x14ac:dyDescent="0.3">
      <c r="A5" s="3011"/>
      <c r="B5" s="3011"/>
      <c r="C5" s="3011"/>
      <c r="D5" s="3012" t="s">
        <v>7440</v>
      </c>
      <c r="E5" s="3013"/>
      <c r="F5" s="1891" t="s">
        <v>529</v>
      </c>
      <c r="G5" s="1892" t="s">
        <v>7441</v>
      </c>
      <c r="H5" s="1893" t="s">
        <v>61</v>
      </c>
      <c r="I5" s="1894">
        <v>1</v>
      </c>
      <c r="J5" s="1894">
        <v>2</v>
      </c>
      <c r="K5" s="1894">
        <v>3</v>
      </c>
      <c r="L5" s="1894">
        <v>4</v>
      </c>
      <c r="M5" s="1894">
        <v>5</v>
      </c>
      <c r="N5" s="1894">
        <v>6</v>
      </c>
      <c r="O5" s="1894">
        <v>7</v>
      </c>
      <c r="P5" s="1894">
        <v>8</v>
      </c>
      <c r="Q5" s="1894">
        <v>9</v>
      </c>
      <c r="R5" s="1894">
        <v>10</v>
      </c>
      <c r="S5" s="1894">
        <v>11</v>
      </c>
      <c r="T5" s="1895">
        <v>12</v>
      </c>
      <c r="U5" s="1893" t="s">
        <v>7420</v>
      </c>
      <c r="V5" s="1891" t="s">
        <v>7442</v>
      </c>
      <c r="W5" s="1891" t="s">
        <v>1038</v>
      </c>
      <c r="X5" s="1892" t="s">
        <v>7443</v>
      </c>
      <c r="Y5" s="1896"/>
      <c r="AC5" s="1870"/>
      <c r="AD5" s="1870"/>
      <c r="AE5" s="1870"/>
      <c r="AF5" s="1870"/>
      <c r="AG5" s="1870"/>
      <c r="AH5" s="1870"/>
      <c r="AI5" s="1870"/>
      <c r="AJ5" s="1870"/>
      <c r="AK5" s="1870"/>
      <c r="AL5" s="1870"/>
      <c r="AM5" s="1870"/>
      <c r="AN5" s="1870"/>
      <c r="AO5" s="1870"/>
      <c r="AP5" s="1870"/>
      <c r="AQ5" s="1870"/>
      <c r="XEF5" s="3010"/>
      <c r="XEG5" s="3010"/>
      <c r="XEH5" s="3010"/>
      <c r="XEI5" s="1860"/>
      <c r="XEJ5" s="3014" t="s">
        <v>7444</v>
      </c>
      <c r="XEK5" s="3015"/>
      <c r="XEL5" s="3016"/>
      <c r="XEM5" s="1897">
        <f t="shared" ref="XEM5:XEX5" si="4">IF(MAX(XEM6:XEM31)=0,0,MAX(XEM6:XEM31))</f>
        <v>0</v>
      </c>
      <c r="XEN5" s="1897">
        <f t="shared" si="4"/>
        <v>0</v>
      </c>
      <c r="XEO5" s="1897">
        <f t="shared" si="4"/>
        <v>0</v>
      </c>
      <c r="XEP5" s="1897">
        <f t="shared" si="4"/>
        <v>0</v>
      </c>
      <c r="XEQ5" s="1897">
        <f t="shared" si="4"/>
        <v>0</v>
      </c>
      <c r="XER5" s="1897">
        <f t="shared" si="4"/>
        <v>0</v>
      </c>
      <c r="XES5" s="1897">
        <f t="shared" si="4"/>
        <v>0</v>
      </c>
      <c r="XET5" s="1897">
        <f t="shared" si="4"/>
        <v>0</v>
      </c>
      <c r="XEU5" s="1897">
        <f t="shared" si="4"/>
        <v>0</v>
      </c>
      <c r="XEV5" s="1897">
        <f t="shared" si="4"/>
        <v>0</v>
      </c>
      <c r="XEW5" s="1897">
        <f t="shared" si="4"/>
        <v>0</v>
      </c>
      <c r="XEX5" s="1898">
        <f t="shared" si="4"/>
        <v>0</v>
      </c>
      <c r="XEY5" s="1862"/>
      <c r="XEZ5" s="1862"/>
      <c r="XFA5" s="1862"/>
      <c r="XFB5" s="1899" t="s">
        <v>20</v>
      </c>
      <c r="XFC5" s="1900">
        <v>1</v>
      </c>
      <c r="XFD5" s="1899" t="s">
        <v>20</v>
      </c>
    </row>
    <row r="6" spans="1:43 16360:16384" s="1857" customFormat="1" ht="30" customHeight="1" x14ac:dyDescent="0.25">
      <c r="A6" s="3011"/>
      <c r="B6" s="3011"/>
      <c r="C6" s="3011"/>
      <c r="D6" s="3017"/>
      <c r="E6" s="3018"/>
      <c r="F6" s="1901"/>
      <c r="G6" s="1902"/>
      <c r="H6" s="1903"/>
      <c r="I6" s="1904"/>
      <c r="J6" s="1904"/>
      <c r="K6" s="1904"/>
      <c r="L6" s="1904"/>
      <c r="M6" s="1904"/>
      <c r="N6" s="1904"/>
      <c r="O6" s="1904"/>
      <c r="P6" s="1904"/>
      <c r="Q6" s="1904"/>
      <c r="R6" s="1904"/>
      <c r="S6" s="1904"/>
      <c r="T6" s="1905"/>
      <c r="U6" s="1906" t="str">
        <f>IF(G6="","",IF($G$3&lt;H6,0%,IF(XEG6/XEF6*100%&gt;1,100%,XEG6/XEF6*100%)))</f>
        <v/>
      </c>
      <c r="V6" s="1907"/>
      <c r="W6" s="1907"/>
      <c r="X6" s="1908"/>
      <c r="Z6" s="1909" t="s">
        <v>20</v>
      </c>
      <c r="AA6" s="1909" t="s">
        <v>993</v>
      </c>
      <c r="AB6" s="1910" t="s">
        <v>7445</v>
      </c>
      <c r="XEF6" s="1911" t="str">
        <f>IF(H6="","",NETWORKDAYS(H6,XEH6,0))</f>
        <v/>
      </c>
      <c r="XEG6" s="1911" t="str">
        <f t="shared" ref="XEG6:XEG20" si="5">IF(H6="","",IF(H6&gt;$G$3,"",NETWORKDAYS(H6,$G$3,0)))</f>
        <v/>
      </c>
      <c r="XEH6" s="1912" t="str">
        <f t="shared" ref="XEH6:XEH19" si="6">IF(G6="","",MAX(G6,V6))</f>
        <v/>
      </c>
      <c r="XEI6" s="1860"/>
      <c r="XEJ6" s="1862"/>
      <c r="XEK6" s="1913" t="s">
        <v>7446</v>
      </c>
      <c r="XEL6" s="1862">
        <v>1</v>
      </c>
      <c r="XEM6" s="1914" t="str">
        <f t="shared" ref="XEM6:XEX20" si="7">IF(I6="","",VLOOKUP(I6,$XFB$4:$XFC$7,2,FALSE))</f>
        <v/>
      </c>
      <c r="XEN6" s="1914" t="str">
        <f t="shared" si="7"/>
        <v/>
      </c>
      <c r="XEO6" s="1914" t="str">
        <f t="shared" si="7"/>
        <v/>
      </c>
      <c r="XEP6" s="1914" t="str">
        <f t="shared" si="7"/>
        <v/>
      </c>
      <c r="XEQ6" s="1914" t="str">
        <f t="shared" si="7"/>
        <v/>
      </c>
      <c r="XER6" s="1914" t="str">
        <f t="shared" si="7"/>
        <v/>
      </c>
      <c r="XES6" s="1914" t="str">
        <f t="shared" si="7"/>
        <v/>
      </c>
      <c r="XET6" s="1914" t="str">
        <f t="shared" si="7"/>
        <v/>
      </c>
      <c r="XEU6" s="1914" t="str">
        <f t="shared" si="7"/>
        <v/>
      </c>
      <c r="XEV6" s="1914" t="str">
        <f t="shared" si="7"/>
        <v/>
      </c>
      <c r="XEW6" s="1914" t="str">
        <f t="shared" si="7"/>
        <v/>
      </c>
      <c r="XEX6" s="1914" t="str">
        <f t="shared" si="7"/>
        <v/>
      </c>
      <c r="XEY6" s="1862"/>
      <c r="XEZ6" s="1862"/>
      <c r="XFA6" s="1862"/>
      <c r="XFB6" s="1915" t="s">
        <v>7345</v>
      </c>
      <c r="XFC6" s="1916">
        <v>3</v>
      </c>
      <c r="XFD6" s="1915" t="s">
        <v>7345</v>
      </c>
    </row>
    <row r="7" spans="1:43 16360:16384" s="1857" customFormat="1" ht="30" customHeight="1" x14ac:dyDescent="0.25">
      <c r="A7" s="3011"/>
      <c r="B7" s="3011"/>
      <c r="C7" s="3011"/>
      <c r="D7" s="3017"/>
      <c r="E7" s="3018"/>
      <c r="F7" s="1901"/>
      <c r="G7" s="1902"/>
      <c r="H7" s="1903"/>
      <c r="I7" s="1904"/>
      <c r="J7" s="1904"/>
      <c r="K7" s="1904"/>
      <c r="L7" s="1904"/>
      <c r="M7" s="1904"/>
      <c r="N7" s="1904"/>
      <c r="O7" s="1904"/>
      <c r="P7" s="1904"/>
      <c r="Q7" s="1904"/>
      <c r="R7" s="1904"/>
      <c r="S7" s="1904"/>
      <c r="T7" s="1905"/>
      <c r="U7" s="1906" t="str">
        <f t="shared" ref="U7:U20" si="8">IF(G7="","",IF($G$3&lt;H7,0%,IF(XEG7/XEF7*100%&gt;1,100%,XEG7/XEF7*100%)))</f>
        <v/>
      </c>
      <c r="V7" s="1907"/>
      <c r="W7" s="1907"/>
      <c r="X7" s="1908"/>
      <c r="Z7" s="1917" t="s">
        <v>7345</v>
      </c>
      <c r="AA7" s="1917" t="s">
        <v>1093</v>
      </c>
      <c r="AB7" s="1910" t="s">
        <v>7447</v>
      </c>
      <c r="XEF7" s="1911" t="str">
        <f t="shared" ref="XEF7:XEF19" si="9">IF(H7="","",NETWORKDAYS(H7,XEH7,0))</f>
        <v/>
      </c>
      <c r="XEG7" s="1911" t="str">
        <f t="shared" si="5"/>
        <v/>
      </c>
      <c r="XEH7" s="1912" t="str">
        <f t="shared" si="6"/>
        <v/>
      </c>
      <c r="XEI7" s="1860"/>
      <c r="XEJ7" s="1862"/>
      <c r="XEK7" s="1862"/>
      <c r="XEL7" s="1862">
        <v>2</v>
      </c>
      <c r="XEM7" s="1918" t="str">
        <f t="shared" si="7"/>
        <v/>
      </c>
      <c r="XEN7" s="1918" t="str">
        <f t="shared" si="7"/>
        <v/>
      </c>
      <c r="XEO7" s="1918" t="str">
        <f t="shared" si="7"/>
        <v/>
      </c>
      <c r="XEP7" s="1918" t="str">
        <f t="shared" si="7"/>
        <v/>
      </c>
      <c r="XEQ7" s="1918" t="str">
        <f t="shared" si="7"/>
        <v/>
      </c>
      <c r="XER7" s="1918" t="str">
        <f t="shared" si="7"/>
        <v/>
      </c>
      <c r="XES7" s="1918" t="str">
        <f t="shared" si="7"/>
        <v/>
      </c>
      <c r="XET7" s="1918" t="str">
        <f t="shared" si="7"/>
        <v/>
      </c>
      <c r="XEU7" s="1918" t="str">
        <f t="shared" si="7"/>
        <v/>
      </c>
      <c r="XEV7" s="1918" t="str">
        <f t="shared" si="7"/>
        <v/>
      </c>
      <c r="XEW7" s="1918" t="str">
        <f t="shared" si="7"/>
        <v/>
      </c>
      <c r="XEX7" s="1918" t="str">
        <f t="shared" si="7"/>
        <v/>
      </c>
      <c r="XEY7" s="1862"/>
      <c r="XEZ7" s="1862"/>
      <c r="XFA7" s="1862"/>
      <c r="XFB7" s="1919" t="s">
        <v>21</v>
      </c>
      <c r="XFC7" s="1920">
        <v>4</v>
      </c>
      <c r="XFD7" s="1919" t="s">
        <v>21</v>
      </c>
    </row>
    <row r="8" spans="1:43 16360:16384" s="1857" customFormat="1" ht="30" customHeight="1" x14ac:dyDescent="0.25">
      <c r="A8" s="3011"/>
      <c r="B8" s="3011"/>
      <c r="C8" s="3011"/>
      <c r="D8" s="3017"/>
      <c r="E8" s="3018"/>
      <c r="F8" s="1901"/>
      <c r="G8" s="1902"/>
      <c r="H8" s="1903"/>
      <c r="I8" s="1904"/>
      <c r="J8" s="1904"/>
      <c r="K8" s="1904"/>
      <c r="L8" s="1904"/>
      <c r="M8" s="1904"/>
      <c r="N8" s="1904"/>
      <c r="O8" s="1904"/>
      <c r="P8" s="1904"/>
      <c r="Q8" s="1904"/>
      <c r="R8" s="1904"/>
      <c r="S8" s="1904"/>
      <c r="T8" s="1905"/>
      <c r="U8" s="1906" t="str">
        <f t="shared" si="8"/>
        <v/>
      </c>
      <c r="V8" s="1907"/>
      <c r="W8" s="1907"/>
      <c r="X8" s="1908"/>
      <c r="Z8" s="1921" t="s">
        <v>21</v>
      </c>
      <c r="AA8" s="1921" t="s">
        <v>995</v>
      </c>
      <c r="AB8" s="1910" t="s">
        <v>7448</v>
      </c>
      <c r="XEF8" s="1911" t="str">
        <f t="shared" si="9"/>
        <v/>
      </c>
      <c r="XEG8" s="1911" t="str">
        <f t="shared" si="5"/>
        <v/>
      </c>
      <c r="XEH8" s="1912" t="str">
        <f t="shared" si="6"/>
        <v/>
      </c>
      <c r="XEI8" s="1860"/>
      <c r="XEJ8" s="1862"/>
      <c r="XEK8" s="1862"/>
      <c r="XEL8" s="1862">
        <v>3</v>
      </c>
      <c r="XEM8" s="1918" t="str">
        <f t="shared" si="7"/>
        <v/>
      </c>
      <c r="XEN8" s="1918" t="str">
        <f t="shared" si="7"/>
        <v/>
      </c>
      <c r="XEO8" s="1918" t="str">
        <f t="shared" si="7"/>
        <v/>
      </c>
      <c r="XEP8" s="1918" t="str">
        <f t="shared" si="7"/>
        <v/>
      </c>
      <c r="XEQ8" s="1918" t="str">
        <f t="shared" si="7"/>
        <v/>
      </c>
      <c r="XER8" s="1918" t="str">
        <f t="shared" si="7"/>
        <v/>
      </c>
      <c r="XES8" s="1918" t="str">
        <f t="shared" si="7"/>
        <v/>
      </c>
      <c r="XET8" s="1918" t="str">
        <f t="shared" si="7"/>
        <v/>
      </c>
      <c r="XEU8" s="1918" t="str">
        <f t="shared" si="7"/>
        <v/>
      </c>
      <c r="XEV8" s="1918" t="str">
        <f t="shared" si="7"/>
        <v/>
      </c>
      <c r="XEW8" s="1918" t="str">
        <f t="shared" si="7"/>
        <v/>
      </c>
      <c r="XEX8" s="1918" t="str">
        <f t="shared" si="7"/>
        <v/>
      </c>
      <c r="XEY8" s="1862"/>
      <c r="XEZ8" s="1862"/>
      <c r="XFA8" s="1862"/>
      <c r="XFB8" s="1862"/>
      <c r="XFC8" s="1862"/>
      <c r="XFD8" s="1862"/>
    </row>
    <row r="9" spans="1:43 16360:16384" s="1857" customFormat="1" ht="30" customHeight="1" x14ac:dyDescent="0.25">
      <c r="A9" s="3011"/>
      <c r="B9" s="3011"/>
      <c r="C9" s="3011"/>
      <c r="D9" s="3017"/>
      <c r="E9" s="3018"/>
      <c r="F9" s="1901"/>
      <c r="G9" s="1902"/>
      <c r="H9" s="1903"/>
      <c r="I9" s="1904"/>
      <c r="J9" s="1904"/>
      <c r="K9" s="1904"/>
      <c r="L9" s="1904"/>
      <c r="M9" s="1904"/>
      <c r="N9" s="1904"/>
      <c r="O9" s="1904"/>
      <c r="P9" s="1904"/>
      <c r="Q9" s="1904"/>
      <c r="R9" s="1904"/>
      <c r="S9" s="1904"/>
      <c r="T9" s="1904"/>
      <c r="U9" s="1906" t="str">
        <f t="shared" si="8"/>
        <v/>
      </c>
      <c r="V9" s="1907"/>
      <c r="W9" s="1907"/>
      <c r="X9" s="1908"/>
      <c r="Z9" s="1922" t="s">
        <v>7439</v>
      </c>
      <c r="AA9" s="1922" t="s">
        <v>7449</v>
      </c>
      <c r="AB9" s="1910" t="s">
        <v>7450</v>
      </c>
      <c r="XEF9" s="1911" t="str">
        <f t="shared" si="9"/>
        <v/>
      </c>
      <c r="XEG9" s="1911" t="str">
        <f t="shared" si="5"/>
        <v/>
      </c>
      <c r="XEH9" s="1912" t="str">
        <f t="shared" si="6"/>
        <v/>
      </c>
      <c r="XEI9" s="1860"/>
      <c r="XEJ9" s="1862"/>
      <c r="XEK9" s="1862"/>
      <c r="XEL9" s="1862">
        <v>4</v>
      </c>
      <c r="XEM9" s="1918" t="str">
        <f t="shared" si="7"/>
        <v/>
      </c>
      <c r="XEN9" s="1918" t="str">
        <f t="shared" si="7"/>
        <v/>
      </c>
      <c r="XEO9" s="1918" t="str">
        <f t="shared" si="7"/>
        <v/>
      </c>
      <c r="XEP9" s="1918" t="str">
        <f t="shared" si="7"/>
        <v/>
      </c>
      <c r="XEQ9" s="1918" t="str">
        <f t="shared" si="7"/>
        <v/>
      </c>
      <c r="XER9" s="1918" t="str">
        <f t="shared" si="7"/>
        <v/>
      </c>
      <c r="XES9" s="1918" t="str">
        <f t="shared" si="7"/>
        <v/>
      </c>
      <c r="XET9" s="1918" t="str">
        <f t="shared" si="7"/>
        <v/>
      </c>
      <c r="XEU9" s="1918" t="str">
        <f t="shared" si="7"/>
        <v/>
      </c>
      <c r="XEV9" s="1918" t="str">
        <f t="shared" si="7"/>
        <v/>
      </c>
      <c r="XEW9" s="1918" t="str">
        <f t="shared" si="7"/>
        <v/>
      </c>
      <c r="XEX9" s="1918" t="str">
        <f t="shared" si="7"/>
        <v/>
      </c>
      <c r="XEY9" s="1862"/>
      <c r="XEZ9" s="1862"/>
      <c r="XFA9" s="1862"/>
      <c r="XFB9" s="1862"/>
      <c r="XFC9" s="1862"/>
      <c r="XFD9" s="1862"/>
    </row>
    <row r="10" spans="1:43 16360:16384" s="1857" customFormat="1" ht="30" customHeight="1" x14ac:dyDescent="0.25">
      <c r="A10" s="3011"/>
      <c r="B10" s="3011"/>
      <c r="C10" s="3011"/>
      <c r="D10" s="3017"/>
      <c r="E10" s="3018"/>
      <c r="F10" s="1901"/>
      <c r="G10" s="1902"/>
      <c r="H10" s="1903"/>
      <c r="I10" s="1904"/>
      <c r="J10" s="1904"/>
      <c r="K10" s="1904"/>
      <c r="L10" s="1904"/>
      <c r="M10" s="1904"/>
      <c r="N10" s="1904"/>
      <c r="O10" s="1904"/>
      <c r="P10" s="1904"/>
      <c r="Q10" s="1904"/>
      <c r="R10" s="1904"/>
      <c r="S10" s="1904"/>
      <c r="T10" s="1905"/>
      <c r="U10" s="1906" t="str">
        <f t="shared" si="8"/>
        <v/>
      </c>
      <c r="V10" s="1907"/>
      <c r="W10" s="1907"/>
      <c r="X10" s="1908"/>
      <c r="XEF10" s="1911" t="str">
        <f t="shared" si="9"/>
        <v/>
      </c>
      <c r="XEG10" s="1911" t="str">
        <f t="shared" si="5"/>
        <v/>
      </c>
      <c r="XEH10" s="1912" t="str">
        <f t="shared" si="6"/>
        <v/>
      </c>
      <c r="XEI10" s="1860"/>
      <c r="XEJ10" s="1862"/>
      <c r="XEK10" s="1862"/>
      <c r="XEL10" s="1862">
        <v>5</v>
      </c>
      <c r="XEM10" s="1918" t="str">
        <f t="shared" si="7"/>
        <v/>
      </c>
      <c r="XEN10" s="1918" t="str">
        <f t="shared" si="7"/>
        <v/>
      </c>
      <c r="XEO10" s="1918" t="str">
        <f t="shared" si="7"/>
        <v/>
      </c>
      <c r="XEP10" s="1918" t="str">
        <f t="shared" si="7"/>
        <v/>
      </c>
      <c r="XEQ10" s="1918" t="str">
        <f t="shared" si="7"/>
        <v/>
      </c>
      <c r="XER10" s="1918" t="str">
        <f t="shared" si="7"/>
        <v/>
      </c>
      <c r="XES10" s="1918" t="str">
        <f t="shared" si="7"/>
        <v/>
      </c>
      <c r="XET10" s="1918" t="str">
        <f t="shared" si="7"/>
        <v/>
      </c>
      <c r="XEU10" s="1918" t="str">
        <f t="shared" si="7"/>
        <v/>
      </c>
      <c r="XEV10" s="1918" t="str">
        <f t="shared" si="7"/>
        <v/>
      </c>
      <c r="XEW10" s="1918" t="str">
        <f t="shared" si="7"/>
        <v/>
      </c>
      <c r="XEX10" s="1918" t="str">
        <f t="shared" si="7"/>
        <v/>
      </c>
      <c r="XEY10" s="1862"/>
    </row>
    <row r="11" spans="1:43 16360:16384" s="1857" customFormat="1" ht="30" customHeight="1" x14ac:dyDescent="0.25">
      <c r="A11" s="3011"/>
      <c r="B11" s="3011"/>
      <c r="C11" s="3011"/>
      <c r="D11" s="3017"/>
      <c r="E11" s="3018"/>
      <c r="F11" s="1901"/>
      <c r="G11" s="1902"/>
      <c r="H11" s="1903"/>
      <c r="I11" s="1904"/>
      <c r="J11" s="1904"/>
      <c r="K11" s="1904"/>
      <c r="L11" s="1904"/>
      <c r="M11" s="1904"/>
      <c r="N11" s="1904"/>
      <c r="O11" s="1904"/>
      <c r="P11" s="1904"/>
      <c r="Q11" s="1904"/>
      <c r="R11" s="1904"/>
      <c r="S11" s="1904"/>
      <c r="T11" s="1904"/>
      <c r="U11" s="1906" t="str">
        <f t="shared" si="8"/>
        <v/>
      </c>
      <c r="V11" s="1907"/>
      <c r="W11" s="1907"/>
      <c r="X11" s="1908"/>
      <c r="Z11" s="1923"/>
      <c r="AA11" s="1923"/>
      <c r="AB11" s="1910" t="s">
        <v>7451</v>
      </c>
      <c r="XEF11" s="1911" t="str">
        <f t="shared" si="9"/>
        <v/>
      </c>
      <c r="XEG11" s="1911" t="str">
        <f t="shared" si="5"/>
        <v/>
      </c>
      <c r="XEH11" s="1912" t="str">
        <f t="shared" si="6"/>
        <v/>
      </c>
      <c r="XEI11" s="1860"/>
      <c r="XEJ11" s="1862"/>
      <c r="XEK11" s="1862"/>
      <c r="XEL11" s="1862">
        <v>6</v>
      </c>
      <c r="XEM11" s="1918" t="str">
        <f t="shared" si="7"/>
        <v/>
      </c>
      <c r="XEN11" s="1918" t="str">
        <f t="shared" si="7"/>
        <v/>
      </c>
      <c r="XEO11" s="1918" t="str">
        <f t="shared" si="7"/>
        <v/>
      </c>
      <c r="XEP11" s="1918" t="str">
        <f t="shared" si="7"/>
        <v/>
      </c>
      <c r="XEQ11" s="1918" t="str">
        <f t="shared" si="7"/>
        <v/>
      </c>
      <c r="XER11" s="1918" t="str">
        <f t="shared" si="7"/>
        <v/>
      </c>
      <c r="XES11" s="1918" t="str">
        <f t="shared" si="7"/>
        <v/>
      </c>
      <c r="XET11" s="1918" t="str">
        <f t="shared" si="7"/>
        <v/>
      </c>
      <c r="XEU11" s="1918" t="str">
        <f t="shared" si="7"/>
        <v/>
      </c>
      <c r="XEV11" s="1918" t="str">
        <f t="shared" si="7"/>
        <v/>
      </c>
      <c r="XEW11" s="1918" t="str">
        <f t="shared" si="7"/>
        <v/>
      </c>
      <c r="XEX11" s="1918" t="str">
        <f t="shared" si="7"/>
        <v/>
      </c>
      <c r="XEY11" s="1862"/>
    </row>
    <row r="12" spans="1:43 16360:16384" s="1857" customFormat="1" ht="30" customHeight="1" x14ac:dyDescent="0.25">
      <c r="A12" s="1881" t="s">
        <v>7452</v>
      </c>
      <c r="B12" s="3026" t="s">
        <v>7453</v>
      </c>
      <c r="C12" s="3027"/>
      <c r="D12" s="3017"/>
      <c r="E12" s="3018"/>
      <c r="F12" s="1901"/>
      <c r="G12" s="1902"/>
      <c r="H12" s="1903"/>
      <c r="I12" s="1904"/>
      <c r="J12" s="1904"/>
      <c r="K12" s="1904"/>
      <c r="L12" s="1904"/>
      <c r="M12" s="1904"/>
      <c r="N12" s="1904"/>
      <c r="O12" s="1904"/>
      <c r="P12" s="1904"/>
      <c r="Q12" s="1904"/>
      <c r="R12" s="1904"/>
      <c r="S12" s="1904"/>
      <c r="T12" s="1904"/>
      <c r="U12" s="1906" t="str">
        <f t="shared" si="8"/>
        <v/>
      </c>
      <c r="V12" s="1907"/>
      <c r="W12" s="1907"/>
      <c r="X12" s="1908"/>
      <c r="XEF12" s="1911" t="str">
        <f t="shared" si="9"/>
        <v/>
      </c>
      <c r="XEG12" s="1911" t="str">
        <f t="shared" si="5"/>
        <v/>
      </c>
      <c r="XEH12" s="1912" t="str">
        <f t="shared" si="6"/>
        <v/>
      </c>
      <c r="XEI12" s="1860"/>
      <c r="XEJ12" s="1862"/>
      <c r="XEK12" s="1862"/>
      <c r="XEL12" s="1862">
        <v>7</v>
      </c>
      <c r="XEM12" s="1918" t="str">
        <f t="shared" si="7"/>
        <v/>
      </c>
      <c r="XEN12" s="1918" t="str">
        <f t="shared" si="7"/>
        <v/>
      </c>
      <c r="XEO12" s="1918" t="str">
        <f t="shared" si="7"/>
        <v/>
      </c>
      <c r="XEP12" s="1918" t="str">
        <f t="shared" si="7"/>
        <v/>
      </c>
      <c r="XEQ12" s="1918" t="str">
        <f t="shared" si="7"/>
        <v/>
      </c>
      <c r="XER12" s="1918" t="str">
        <f t="shared" si="7"/>
        <v/>
      </c>
      <c r="XES12" s="1918" t="str">
        <f t="shared" si="7"/>
        <v/>
      </c>
      <c r="XET12" s="1918" t="str">
        <f t="shared" si="7"/>
        <v/>
      </c>
      <c r="XEU12" s="1918" t="str">
        <f t="shared" si="7"/>
        <v/>
      </c>
      <c r="XEV12" s="1918" t="str">
        <f t="shared" si="7"/>
        <v/>
      </c>
      <c r="XEW12" s="1918" t="str">
        <f t="shared" si="7"/>
        <v/>
      </c>
      <c r="XEX12" s="1918" t="str">
        <f t="shared" si="7"/>
        <v/>
      </c>
      <c r="XEY12" s="1862"/>
    </row>
    <row r="13" spans="1:43 16360:16384" s="1857" customFormat="1" ht="30" customHeight="1" x14ac:dyDescent="0.25">
      <c r="A13" s="3011"/>
      <c r="B13" s="3011"/>
      <c r="C13" s="3011"/>
      <c r="D13" s="3017"/>
      <c r="E13" s="3018"/>
      <c r="F13" s="1901"/>
      <c r="G13" s="1902"/>
      <c r="H13" s="1903"/>
      <c r="I13" s="1904"/>
      <c r="J13" s="1904"/>
      <c r="K13" s="1904"/>
      <c r="L13" s="1904"/>
      <c r="M13" s="1904"/>
      <c r="N13" s="1904"/>
      <c r="O13" s="1904"/>
      <c r="P13" s="1904"/>
      <c r="Q13" s="1904"/>
      <c r="R13" s="1904"/>
      <c r="S13" s="1904"/>
      <c r="T13" s="1904"/>
      <c r="U13" s="1906" t="str">
        <f t="shared" si="8"/>
        <v/>
      </c>
      <c r="V13" s="1907"/>
      <c r="W13" s="1907"/>
      <c r="X13" s="1908"/>
      <c r="XEF13" s="1911" t="str">
        <f t="shared" si="9"/>
        <v/>
      </c>
      <c r="XEG13" s="1911" t="str">
        <f t="shared" si="5"/>
        <v/>
      </c>
      <c r="XEH13" s="1912" t="str">
        <f t="shared" si="6"/>
        <v/>
      </c>
      <c r="XEI13" s="1860"/>
      <c r="XEJ13" s="1862"/>
      <c r="XEK13" s="1862"/>
      <c r="XEL13" s="1862">
        <v>8</v>
      </c>
      <c r="XEM13" s="1918" t="str">
        <f t="shared" ref="XEM13:XEX13" si="10">IF(I16="","",VLOOKUP(I16,$XFB$4:$XFC$7,2,FALSE))</f>
        <v/>
      </c>
      <c r="XEN13" s="1918" t="str">
        <f t="shared" si="10"/>
        <v/>
      </c>
      <c r="XEO13" s="1918" t="str">
        <f t="shared" si="10"/>
        <v/>
      </c>
      <c r="XEP13" s="1918" t="str">
        <f t="shared" si="10"/>
        <v/>
      </c>
      <c r="XEQ13" s="1918" t="str">
        <f t="shared" si="10"/>
        <v/>
      </c>
      <c r="XER13" s="1918" t="str">
        <f t="shared" si="10"/>
        <v/>
      </c>
      <c r="XES13" s="1918" t="str">
        <f t="shared" si="10"/>
        <v/>
      </c>
      <c r="XET13" s="1918" t="str">
        <f t="shared" si="10"/>
        <v/>
      </c>
      <c r="XEU13" s="1918" t="str">
        <f t="shared" si="10"/>
        <v/>
      </c>
      <c r="XEV13" s="1918" t="str">
        <f t="shared" si="10"/>
        <v/>
      </c>
      <c r="XEW13" s="1918" t="str">
        <f t="shared" si="10"/>
        <v/>
      </c>
      <c r="XEX13" s="1918" t="str">
        <f t="shared" si="10"/>
        <v/>
      </c>
      <c r="XEY13" s="1862"/>
    </row>
    <row r="14" spans="1:43 16360:16384" s="1857" customFormat="1" ht="30" customHeight="1" x14ac:dyDescent="0.25">
      <c r="A14" s="3011"/>
      <c r="B14" s="3011"/>
      <c r="C14" s="3011"/>
      <c r="D14" s="3017"/>
      <c r="E14" s="3018"/>
      <c r="F14" s="1901"/>
      <c r="G14" s="1902"/>
      <c r="H14" s="1903"/>
      <c r="I14" s="1904"/>
      <c r="J14" s="1904"/>
      <c r="K14" s="1904"/>
      <c r="L14" s="1904"/>
      <c r="M14" s="1904"/>
      <c r="N14" s="1904"/>
      <c r="O14" s="1904"/>
      <c r="P14" s="1904"/>
      <c r="Q14" s="1904"/>
      <c r="R14" s="1904"/>
      <c r="S14" s="1904"/>
      <c r="T14" s="1905"/>
      <c r="U14" s="1906" t="str">
        <f t="shared" si="8"/>
        <v/>
      </c>
      <c r="V14" s="1907"/>
      <c r="W14" s="1907"/>
      <c r="X14" s="1908"/>
      <c r="XEF14" s="1911" t="str">
        <f t="shared" si="9"/>
        <v/>
      </c>
      <c r="XEG14" s="1911" t="str">
        <f t="shared" si="5"/>
        <v/>
      </c>
      <c r="XEH14" s="1912" t="str">
        <f t="shared" si="6"/>
        <v/>
      </c>
      <c r="XEI14" s="1860"/>
      <c r="XEJ14" s="1862"/>
      <c r="XEK14" s="1862"/>
      <c r="XEL14" s="1862">
        <v>9</v>
      </c>
      <c r="XEM14" s="1918" t="str">
        <f t="shared" ref="XEM14:XEX14" si="11">IF(I13="","",VLOOKUP(I13,$XFB$4:$XFC$7,2,FALSE))</f>
        <v/>
      </c>
      <c r="XEN14" s="1918" t="str">
        <f t="shared" si="11"/>
        <v/>
      </c>
      <c r="XEO14" s="1918" t="str">
        <f t="shared" si="11"/>
        <v/>
      </c>
      <c r="XEP14" s="1918" t="str">
        <f t="shared" si="11"/>
        <v/>
      </c>
      <c r="XEQ14" s="1918" t="str">
        <f t="shared" si="11"/>
        <v/>
      </c>
      <c r="XER14" s="1918" t="str">
        <f t="shared" si="11"/>
        <v/>
      </c>
      <c r="XES14" s="1918" t="str">
        <f t="shared" si="11"/>
        <v/>
      </c>
      <c r="XET14" s="1918" t="str">
        <f t="shared" si="11"/>
        <v/>
      </c>
      <c r="XEU14" s="1918" t="str">
        <f t="shared" si="11"/>
        <v/>
      </c>
      <c r="XEV14" s="1918" t="str">
        <f t="shared" si="11"/>
        <v/>
      </c>
      <c r="XEW14" s="1918" t="str">
        <f t="shared" si="11"/>
        <v/>
      </c>
      <c r="XEX14" s="1918" t="str">
        <f t="shared" si="11"/>
        <v/>
      </c>
      <c r="XEY14" s="1862"/>
    </row>
    <row r="15" spans="1:43 16360:16384" s="1857" customFormat="1" ht="30" customHeight="1" x14ac:dyDescent="0.25">
      <c r="A15" s="3011"/>
      <c r="B15" s="3011"/>
      <c r="C15" s="3011"/>
      <c r="D15" s="3017"/>
      <c r="E15" s="3018"/>
      <c r="F15" s="1924"/>
      <c r="G15" s="1902"/>
      <c r="H15" s="1903"/>
      <c r="I15" s="1904"/>
      <c r="J15" s="1904"/>
      <c r="K15" s="1904"/>
      <c r="L15" s="1904"/>
      <c r="M15" s="1904"/>
      <c r="N15" s="1904"/>
      <c r="O15" s="1904"/>
      <c r="P15" s="1904"/>
      <c r="Q15" s="1904"/>
      <c r="R15" s="1904"/>
      <c r="S15" s="1904"/>
      <c r="T15" s="1905"/>
      <c r="U15" s="1906" t="str">
        <f t="shared" si="8"/>
        <v/>
      </c>
      <c r="V15" s="1907"/>
      <c r="W15" s="1907"/>
      <c r="X15" s="1908"/>
      <c r="XEF15" s="1911" t="str">
        <f t="shared" si="9"/>
        <v/>
      </c>
      <c r="XEG15" s="1911" t="str">
        <f t="shared" si="5"/>
        <v/>
      </c>
      <c r="XEH15" s="1912" t="str">
        <f t="shared" si="6"/>
        <v/>
      </c>
      <c r="XEI15" s="1860"/>
      <c r="XEJ15" s="1862"/>
      <c r="XEK15" s="1862"/>
      <c r="XEL15" s="1862">
        <v>10</v>
      </c>
      <c r="XEM15" s="1918" t="str">
        <f t="shared" si="7"/>
        <v/>
      </c>
      <c r="XEN15" s="1918" t="str">
        <f t="shared" si="7"/>
        <v/>
      </c>
      <c r="XEO15" s="1918" t="str">
        <f t="shared" si="7"/>
        <v/>
      </c>
      <c r="XEP15" s="1918" t="str">
        <f t="shared" si="7"/>
        <v/>
      </c>
      <c r="XEQ15" s="1918" t="str">
        <f t="shared" si="7"/>
        <v/>
      </c>
      <c r="XER15" s="1918" t="str">
        <f t="shared" si="7"/>
        <v/>
      </c>
      <c r="XES15" s="1918" t="str">
        <f t="shared" si="7"/>
        <v/>
      </c>
      <c r="XET15" s="1918" t="str">
        <f t="shared" si="7"/>
        <v/>
      </c>
      <c r="XEU15" s="1918" t="str">
        <f t="shared" si="7"/>
        <v/>
      </c>
      <c r="XEV15" s="1918" t="str">
        <f t="shared" si="7"/>
        <v/>
      </c>
      <c r="XEW15" s="1918" t="str">
        <f t="shared" si="7"/>
        <v/>
      </c>
      <c r="XEX15" s="1918" t="str">
        <f t="shared" si="7"/>
        <v/>
      </c>
      <c r="XEY15" s="1862"/>
    </row>
    <row r="16" spans="1:43 16360:16384" s="1857" customFormat="1" ht="30" customHeight="1" x14ac:dyDescent="0.25">
      <c r="A16" s="3011"/>
      <c r="B16" s="3011"/>
      <c r="C16" s="3011"/>
      <c r="D16" s="3017"/>
      <c r="E16" s="3018"/>
      <c r="F16" s="1924"/>
      <c r="G16" s="1902"/>
      <c r="H16" s="1903"/>
      <c r="I16" s="1904"/>
      <c r="J16" s="1904"/>
      <c r="K16" s="1904"/>
      <c r="L16" s="1904"/>
      <c r="M16" s="1904"/>
      <c r="N16" s="1904"/>
      <c r="O16" s="1904"/>
      <c r="P16" s="1904"/>
      <c r="Q16" s="1904"/>
      <c r="R16" s="1904"/>
      <c r="S16" s="1904"/>
      <c r="T16" s="1905"/>
      <c r="U16" s="1906" t="str">
        <f t="shared" si="8"/>
        <v/>
      </c>
      <c r="V16" s="1907"/>
      <c r="W16" s="1907"/>
      <c r="X16" s="1908"/>
      <c r="XEF16" s="1911" t="str">
        <f t="shared" si="9"/>
        <v/>
      </c>
      <c r="XEG16" s="1911" t="str">
        <f t="shared" si="5"/>
        <v/>
      </c>
      <c r="XEH16" s="1912" t="str">
        <f t="shared" si="6"/>
        <v/>
      </c>
      <c r="XEI16" s="1860"/>
      <c r="XEJ16" s="1862"/>
      <c r="XEK16" s="1862"/>
      <c r="XEL16" s="1862">
        <v>11</v>
      </c>
      <c r="XEM16" s="1918" t="str">
        <f t="shared" si="7"/>
        <v/>
      </c>
      <c r="XEN16" s="1918" t="str">
        <f t="shared" si="7"/>
        <v/>
      </c>
      <c r="XEO16" s="1918" t="str">
        <f t="shared" si="7"/>
        <v/>
      </c>
      <c r="XEP16" s="1918" t="str">
        <f t="shared" si="7"/>
        <v/>
      </c>
      <c r="XEQ16" s="1918" t="str">
        <f t="shared" si="7"/>
        <v/>
      </c>
      <c r="XER16" s="1918" t="str">
        <f t="shared" si="7"/>
        <v/>
      </c>
      <c r="XES16" s="1918" t="str">
        <f t="shared" si="7"/>
        <v/>
      </c>
      <c r="XET16" s="1918" t="str">
        <f t="shared" si="7"/>
        <v/>
      </c>
      <c r="XEU16" s="1918" t="str">
        <f t="shared" si="7"/>
        <v/>
      </c>
      <c r="XEV16" s="1918" t="str">
        <f t="shared" si="7"/>
        <v/>
      </c>
      <c r="XEW16" s="1918" t="str">
        <f t="shared" si="7"/>
        <v/>
      </c>
      <c r="XEX16" s="1918" t="str">
        <f t="shared" si="7"/>
        <v/>
      </c>
      <c r="XEY16" s="1862"/>
    </row>
    <row r="17" spans="1:27 16360:16379" s="1857" customFormat="1" ht="30" customHeight="1" x14ac:dyDescent="0.25">
      <c r="A17" s="3011"/>
      <c r="B17" s="3011"/>
      <c r="C17" s="3011"/>
      <c r="D17" s="3017"/>
      <c r="E17" s="3018"/>
      <c r="F17" s="1924"/>
      <c r="G17" s="1902"/>
      <c r="H17" s="1903"/>
      <c r="I17" s="1904"/>
      <c r="J17" s="1904"/>
      <c r="K17" s="1904"/>
      <c r="L17" s="1904"/>
      <c r="M17" s="1904"/>
      <c r="N17" s="1904"/>
      <c r="O17" s="1904"/>
      <c r="P17" s="1904"/>
      <c r="Q17" s="1904"/>
      <c r="R17" s="1904"/>
      <c r="S17" s="1904"/>
      <c r="T17" s="1905"/>
      <c r="U17" s="1906" t="str">
        <f t="shared" si="8"/>
        <v/>
      </c>
      <c r="V17" s="1907"/>
      <c r="W17" s="1907"/>
      <c r="X17" s="1908"/>
      <c r="XEF17" s="1911" t="str">
        <f t="shared" si="9"/>
        <v/>
      </c>
      <c r="XEG17" s="1911" t="str">
        <f t="shared" si="5"/>
        <v/>
      </c>
      <c r="XEH17" s="1912" t="str">
        <f t="shared" si="6"/>
        <v/>
      </c>
      <c r="XEI17" s="1860"/>
      <c r="XEJ17" s="1862"/>
      <c r="XEK17" s="1862"/>
      <c r="XEL17" s="1862">
        <v>12</v>
      </c>
      <c r="XEM17" s="1918" t="str">
        <f t="shared" si="7"/>
        <v/>
      </c>
      <c r="XEN17" s="1918" t="str">
        <f t="shared" si="7"/>
        <v/>
      </c>
      <c r="XEO17" s="1918" t="str">
        <f t="shared" si="7"/>
        <v/>
      </c>
      <c r="XEP17" s="1918" t="str">
        <f t="shared" si="7"/>
        <v/>
      </c>
      <c r="XEQ17" s="1918" t="str">
        <f t="shared" si="7"/>
        <v/>
      </c>
      <c r="XER17" s="1918" t="str">
        <f t="shared" si="7"/>
        <v/>
      </c>
      <c r="XES17" s="1918" t="str">
        <f t="shared" si="7"/>
        <v/>
      </c>
      <c r="XET17" s="1918" t="str">
        <f t="shared" si="7"/>
        <v/>
      </c>
      <c r="XEU17" s="1918" t="str">
        <f t="shared" si="7"/>
        <v/>
      </c>
      <c r="XEV17" s="1918" t="str">
        <f t="shared" si="7"/>
        <v/>
      </c>
      <c r="XEW17" s="1918" t="str">
        <f t="shared" si="7"/>
        <v/>
      </c>
      <c r="XEX17" s="1918" t="str">
        <f t="shared" si="7"/>
        <v/>
      </c>
      <c r="XEY17" s="1862"/>
    </row>
    <row r="18" spans="1:27 16360:16379" s="1857" customFormat="1" ht="30" customHeight="1" x14ac:dyDescent="0.25">
      <c r="A18" s="3011"/>
      <c r="B18" s="3011"/>
      <c r="C18" s="3011"/>
      <c r="D18" s="3017"/>
      <c r="E18" s="3018"/>
      <c r="F18" s="1924"/>
      <c r="G18" s="1902"/>
      <c r="H18" s="1903"/>
      <c r="I18" s="1904"/>
      <c r="J18" s="1904"/>
      <c r="K18" s="1904"/>
      <c r="L18" s="1904"/>
      <c r="M18" s="1904"/>
      <c r="N18" s="1904"/>
      <c r="O18" s="1904"/>
      <c r="P18" s="1904"/>
      <c r="Q18" s="1904"/>
      <c r="R18" s="1904"/>
      <c r="S18" s="1904"/>
      <c r="T18" s="1905"/>
      <c r="U18" s="1906" t="str">
        <f t="shared" si="8"/>
        <v/>
      </c>
      <c r="V18" s="1907"/>
      <c r="W18" s="1907"/>
      <c r="X18" s="1908"/>
      <c r="XEF18" s="1911" t="str">
        <f t="shared" si="9"/>
        <v/>
      </c>
      <c r="XEG18" s="1911" t="str">
        <f t="shared" si="5"/>
        <v/>
      </c>
      <c r="XEH18" s="1912" t="str">
        <f t="shared" si="6"/>
        <v/>
      </c>
      <c r="XEI18" s="1860"/>
      <c r="XEJ18" s="1862"/>
      <c r="XEK18" s="1862"/>
      <c r="XEL18" s="1862">
        <v>13</v>
      </c>
      <c r="XEM18" s="1918" t="str">
        <f t="shared" si="7"/>
        <v/>
      </c>
      <c r="XEN18" s="1918" t="str">
        <f t="shared" si="7"/>
        <v/>
      </c>
      <c r="XEO18" s="1918" t="str">
        <f t="shared" si="7"/>
        <v/>
      </c>
      <c r="XEP18" s="1918" t="str">
        <f t="shared" si="7"/>
        <v/>
      </c>
      <c r="XEQ18" s="1918" t="str">
        <f t="shared" si="7"/>
        <v/>
      </c>
      <c r="XER18" s="1918" t="str">
        <f t="shared" si="7"/>
        <v/>
      </c>
      <c r="XES18" s="1918" t="str">
        <f t="shared" si="7"/>
        <v/>
      </c>
      <c r="XET18" s="1918" t="str">
        <f t="shared" si="7"/>
        <v/>
      </c>
      <c r="XEU18" s="1918" t="str">
        <f t="shared" si="7"/>
        <v/>
      </c>
      <c r="XEV18" s="1918" t="str">
        <f t="shared" si="7"/>
        <v/>
      </c>
      <c r="XEW18" s="1918" t="str">
        <f t="shared" si="7"/>
        <v/>
      </c>
      <c r="XEX18" s="1918" t="str">
        <f t="shared" si="7"/>
        <v/>
      </c>
      <c r="XEY18" s="1862"/>
    </row>
    <row r="19" spans="1:27 16360:16379" s="1857" customFormat="1" ht="30" customHeight="1" x14ac:dyDescent="0.25">
      <c r="A19" s="3011"/>
      <c r="B19" s="3011"/>
      <c r="C19" s="3011"/>
      <c r="D19" s="3017"/>
      <c r="E19" s="3018"/>
      <c r="F19" s="1924"/>
      <c r="G19" s="1902"/>
      <c r="H19" s="1903"/>
      <c r="I19" s="1904"/>
      <c r="J19" s="1904"/>
      <c r="K19" s="1904"/>
      <c r="L19" s="1904"/>
      <c r="M19" s="1904"/>
      <c r="N19" s="1904"/>
      <c r="O19" s="1904"/>
      <c r="P19" s="1904"/>
      <c r="Q19" s="1904"/>
      <c r="R19" s="1904"/>
      <c r="S19" s="1904"/>
      <c r="T19" s="1905"/>
      <c r="U19" s="1906" t="str">
        <f t="shared" si="8"/>
        <v/>
      </c>
      <c r="V19" s="1907"/>
      <c r="W19" s="1907"/>
      <c r="X19" s="1908"/>
      <c r="XEF19" s="1911" t="str">
        <f t="shared" si="9"/>
        <v/>
      </c>
      <c r="XEG19" s="1911" t="str">
        <f t="shared" si="5"/>
        <v/>
      </c>
      <c r="XEH19" s="1912" t="str">
        <f t="shared" si="6"/>
        <v/>
      </c>
      <c r="XEI19" s="1860"/>
      <c r="XEJ19" s="1862"/>
      <c r="XEK19" s="1862"/>
      <c r="XEL19" s="1862">
        <v>14</v>
      </c>
      <c r="XEM19" s="1918" t="str">
        <f t="shared" si="7"/>
        <v/>
      </c>
      <c r="XEN19" s="1918" t="str">
        <f t="shared" si="7"/>
        <v/>
      </c>
      <c r="XEO19" s="1918" t="str">
        <f t="shared" si="7"/>
        <v/>
      </c>
      <c r="XEP19" s="1918" t="str">
        <f t="shared" si="7"/>
        <v/>
      </c>
      <c r="XEQ19" s="1918" t="str">
        <f t="shared" si="7"/>
        <v/>
      </c>
      <c r="XER19" s="1918" t="str">
        <f t="shared" si="7"/>
        <v/>
      </c>
      <c r="XES19" s="1918" t="str">
        <f t="shared" si="7"/>
        <v/>
      </c>
      <c r="XET19" s="1918" t="str">
        <f t="shared" si="7"/>
        <v/>
      </c>
      <c r="XEU19" s="1918" t="str">
        <f t="shared" si="7"/>
        <v/>
      </c>
      <c r="XEV19" s="1918" t="str">
        <f t="shared" si="7"/>
        <v/>
      </c>
      <c r="XEW19" s="1918" t="str">
        <f t="shared" si="7"/>
        <v/>
      </c>
      <c r="XEX19" s="1918" t="str">
        <f t="shared" si="7"/>
        <v/>
      </c>
      <c r="XEY19" s="1862"/>
    </row>
    <row r="20" spans="1:27 16360:16379" s="1857" customFormat="1" ht="30" customHeight="1" thickBot="1" x14ac:dyDescent="0.3">
      <c r="A20" s="3011"/>
      <c r="B20" s="3011"/>
      <c r="C20" s="3011"/>
      <c r="D20" s="3028"/>
      <c r="E20" s="3029"/>
      <c r="F20" s="1925"/>
      <c r="G20" s="1902"/>
      <c r="H20" s="1926"/>
      <c r="I20" s="1927"/>
      <c r="J20" s="1927"/>
      <c r="K20" s="1927"/>
      <c r="L20" s="1927"/>
      <c r="M20" s="1927"/>
      <c r="N20" s="1927"/>
      <c r="O20" s="1927"/>
      <c r="P20" s="1927"/>
      <c r="Q20" s="1927"/>
      <c r="R20" s="1927"/>
      <c r="S20" s="1927"/>
      <c r="T20" s="1928"/>
      <c r="U20" s="1906" t="str">
        <f t="shared" si="8"/>
        <v/>
      </c>
      <c r="V20" s="1929"/>
      <c r="W20" s="1907"/>
      <c r="X20" s="1930"/>
      <c r="XEF20" s="1931" t="str">
        <f>IF(H20="","",NETWORKDAYS(H20,XEH20,0))</f>
        <v/>
      </c>
      <c r="XEG20" s="1931" t="str">
        <f t="shared" si="5"/>
        <v/>
      </c>
      <c r="XEH20" s="1932" t="str">
        <f>IF(G20="","",MAX(G20,V20))</f>
        <v/>
      </c>
      <c r="XEI20" s="1860"/>
      <c r="XEJ20" s="1862"/>
      <c r="XEK20" s="1862"/>
      <c r="XEL20" s="1862">
        <v>15</v>
      </c>
      <c r="XEM20" s="1933" t="str">
        <f t="shared" si="7"/>
        <v/>
      </c>
      <c r="XEN20" s="1933" t="str">
        <f t="shared" si="7"/>
        <v/>
      </c>
      <c r="XEO20" s="1933" t="str">
        <f t="shared" si="7"/>
        <v/>
      </c>
      <c r="XEP20" s="1933" t="str">
        <f t="shared" si="7"/>
        <v/>
      </c>
      <c r="XEQ20" s="1933" t="str">
        <f t="shared" si="7"/>
        <v/>
      </c>
      <c r="XER20" s="1933" t="str">
        <f t="shared" si="7"/>
        <v/>
      </c>
      <c r="XES20" s="1933" t="str">
        <f t="shared" si="7"/>
        <v/>
      </c>
      <c r="XET20" s="1933" t="str">
        <f t="shared" si="7"/>
        <v/>
      </c>
      <c r="XEU20" s="1933" t="str">
        <f t="shared" si="7"/>
        <v/>
      </c>
      <c r="XEV20" s="1933" t="str">
        <f t="shared" si="7"/>
        <v/>
      </c>
      <c r="XEW20" s="1933" t="str">
        <f t="shared" si="7"/>
        <v/>
      </c>
      <c r="XEX20" s="1933" t="str">
        <f t="shared" si="7"/>
        <v/>
      </c>
      <c r="XEY20" s="1862"/>
    </row>
    <row r="21" spans="1:27 16360:16379" s="1857" customFormat="1" ht="18" customHeight="1" x14ac:dyDescent="0.25">
      <c r="A21" s="1881" t="s">
        <v>7454</v>
      </c>
      <c r="B21" s="3026" t="s">
        <v>7455</v>
      </c>
      <c r="C21" s="3027"/>
      <c r="D21" s="1882" t="s">
        <v>7456</v>
      </c>
      <c r="E21" s="3021" t="s">
        <v>7457</v>
      </c>
      <c r="F21" s="3021"/>
      <c r="G21" s="3022"/>
      <c r="H21" s="3030" t="s">
        <v>7458</v>
      </c>
      <c r="I21" s="3031"/>
      <c r="J21" s="3031"/>
      <c r="K21" s="3031"/>
      <c r="L21" s="3031"/>
      <c r="M21" s="3031"/>
      <c r="N21" s="3031"/>
      <c r="O21" s="3031"/>
      <c r="P21" s="3031"/>
      <c r="Q21" s="3031"/>
      <c r="R21" s="3031"/>
      <c r="S21" s="3031"/>
      <c r="T21" s="3031"/>
      <c r="U21" s="3031"/>
      <c r="V21" s="3031"/>
      <c r="W21" s="3031"/>
      <c r="X21" s="3032"/>
      <c r="XEF21" s="1934"/>
      <c r="XEG21" s="1934"/>
      <c r="XEH21" s="1935"/>
      <c r="XEI21" s="1936"/>
      <c r="XEJ21" s="1937"/>
      <c r="XEK21" s="1938" t="s">
        <v>7459</v>
      </c>
      <c r="XEL21" s="1937"/>
      <c r="XEM21" s="1939"/>
      <c r="XEN21" s="1939"/>
      <c r="XEO21" s="1939"/>
      <c r="XEP21" s="1939"/>
      <c r="XEQ21" s="1939"/>
      <c r="XER21" s="1939"/>
      <c r="XES21" s="1939"/>
      <c r="XET21" s="1939"/>
      <c r="XEU21" s="1939"/>
      <c r="XEV21" s="1939"/>
      <c r="XEW21" s="1939"/>
      <c r="XEX21" s="1939"/>
      <c r="XEY21" s="1862"/>
    </row>
    <row r="22" spans="1:27 16360:16379" s="1857" customFormat="1" ht="18" customHeight="1" x14ac:dyDescent="0.25">
      <c r="A22" s="1893" t="s">
        <v>7460</v>
      </c>
      <c r="B22" s="1891" t="s">
        <v>7461</v>
      </c>
      <c r="C22" s="1940" t="s">
        <v>196</v>
      </c>
      <c r="D22" s="1893" t="s">
        <v>7462</v>
      </c>
      <c r="E22" s="3033" t="s">
        <v>7463</v>
      </c>
      <c r="F22" s="3033"/>
      <c r="G22" s="3034"/>
      <c r="H22" s="3035" t="s">
        <v>812</v>
      </c>
      <c r="I22" s="3036"/>
      <c r="J22" s="3036"/>
      <c r="K22" s="3036"/>
      <c r="L22" s="3036"/>
      <c r="M22" s="3036"/>
      <c r="N22" s="3036"/>
      <c r="O22" s="3036"/>
      <c r="P22" s="3036"/>
      <c r="Q22" s="3036"/>
      <c r="R22" s="3036"/>
      <c r="S22" s="3036"/>
      <c r="T22" s="3036"/>
      <c r="U22" s="3037"/>
      <c r="V22" s="3038" t="s">
        <v>15</v>
      </c>
      <c r="W22" s="3039"/>
      <c r="X22" s="3040"/>
      <c r="XEF22" s="1941" t="str">
        <f>IF(H40="","",NETWORKDAYS(H40,XEH22,0))</f>
        <v/>
      </c>
      <c r="XEG22" s="1941" t="str">
        <f>IF(H40="","",IF(H40&gt;$G$3,"",NETWORKDAYS(H40,$G$3,0)))</f>
        <v/>
      </c>
      <c r="XEH22" s="1942" t="str">
        <f>IF(G40="","",MAX(G40,V40))</f>
        <v/>
      </c>
      <c r="XEI22" s="1860"/>
      <c r="XEJ22" s="1862"/>
      <c r="XEK22" s="1860"/>
      <c r="XEL22" s="1862">
        <v>1</v>
      </c>
      <c r="XEM22" s="1914" t="str">
        <f>IF(I40="","",VLOOKUP(I40,$XFB$4:$XFC$7,2,FALSE))</f>
        <v/>
      </c>
      <c r="XEN22" s="1914" t="str">
        <f t="shared" ref="XEN22:XEX31" si="12">IF(J40="","",VLOOKUP(J40,$XFB$4:$XFC$7,2,FALSE))</f>
        <v/>
      </c>
      <c r="XEO22" s="1914" t="str">
        <f t="shared" si="12"/>
        <v/>
      </c>
      <c r="XEP22" s="1914" t="str">
        <f t="shared" si="12"/>
        <v/>
      </c>
      <c r="XEQ22" s="1914" t="str">
        <f t="shared" si="12"/>
        <v/>
      </c>
      <c r="XER22" s="1914" t="str">
        <f t="shared" si="12"/>
        <v/>
      </c>
      <c r="XES22" s="1914" t="str">
        <f t="shared" si="12"/>
        <v/>
      </c>
      <c r="XET22" s="1914" t="str">
        <f t="shared" si="12"/>
        <v/>
      </c>
      <c r="XEU22" s="1914" t="str">
        <f t="shared" si="12"/>
        <v/>
      </c>
      <c r="XEV22" s="1914" t="str">
        <f t="shared" si="12"/>
        <v/>
      </c>
      <c r="XEW22" s="1914" t="str">
        <f t="shared" si="12"/>
        <v/>
      </c>
      <c r="XEX22" s="1914" t="str">
        <f t="shared" si="12"/>
        <v/>
      </c>
      <c r="XEY22" s="1862"/>
    </row>
    <row r="23" spans="1:27 16360:16379" s="1857" customFormat="1" ht="30" customHeight="1" x14ac:dyDescent="0.25">
      <c r="A23" s="1943"/>
      <c r="B23" s="1968"/>
      <c r="C23" s="1902"/>
      <c r="D23" s="1945">
        <v>1</v>
      </c>
      <c r="E23" s="3041"/>
      <c r="F23" s="3041"/>
      <c r="G23" s="3042"/>
      <c r="H23" s="3043"/>
      <c r="I23" s="3044"/>
      <c r="J23" s="3044"/>
      <c r="K23" s="3044"/>
      <c r="L23" s="3044"/>
      <c r="M23" s="3044"/>
      <c r="N23" s="3044"/>
      <c r="O23" s="3044"/>
      <c r="P23" s="3044"/>
      <c r="Q23" s="3044"/>
      <c r="R23" s="3044"/>
      <c r="S23" s="3044"/>
      <c r="T23" s="3044"/>
      <c r="U23" s="3045"/>
      <c r="V23" s="3049"/>
      <c r="W23" s="3044"/>
      <c r="X23" s="3050"/>
      <c r="XEF23" s="1941" t="str">
        <f t="shared" ref="XEF23:XEF31" si="13">IF(H41="","",NETWORKDAYS(H41,XEH23,0))</f>
        <v/>
      </c>
      <c r="XEG23" s="1941" t="str">
        <f t="shared" ref="XEG23:XEG31" si="14">IF(H41="","",IF(H41&gt;$G$3,"",NETWORKDAYS(H41,$G$3,0)))</f>
        <v/>
      </c>
      <c r="XEH23" s="1942" t="str">
        <f t="shared" ref="XEH23:XEH31" si="15">IF(G41="","",MAX(G41,V41))</f>
        <v/>
      </c>
      <c r="XEI23" s="1860"/>
      <c r="XEJ23" s="1862"/>
      <c r="XEK23" s="1862"/>
      <c r="XEL23" s="1862">
        <v>2</v>
      </c>
      <c r="XEM23" s="1918" t="str">
        <f t="shared" ref="XEM23:XEM31" si="16">IF(I41="","",VLOOKUP(I41,$XFB$4:$XFC$7,2,FALSE))</f>
        <v/>
      </c>
      <c r="XEN23" s="1918" t="str">
        <f t="shared" si="12"/>
        <v/>
      </c>
      <c r="XEO23" s="1918" t="str">
        <f t="shared" si="12"/>
        <v/>
      </c>
      <c r="XEP23" s="1918" t="str">
        <f t="shared" si="12"/>
        <v/>
      </c>
      <c r="XEQ23" s="1918" t="str">
        <f t="shared" si="12"/>
        <v/>
      </c>
      <c r="XER23" s="1918" t="str">
        <f t="shared" si="12"/>
        <v/>
      </c>
      <c r="XES23" s="1918" t="str">
        <f t="shared" si="12"/>
        <v/>
      </c>
      <c r="XET23" s="1918" t="str">
        <f t="shared" si="12"/>
        <v/>
      </c>
      <c r="XEU23" s="1918" t="str">
        <f t="shared" si="12"/>
        <v/>
      </c>
      <c r="XEV23" s="1918" t="str">
        <f t="shared" si="12"/>
        <v/>
      </c>
      <c r="XEW23" s="1918" t="str">
        <f t="shared" si="12"/>
        <v/>
      </c>
      <c r="XEX23" s="1918" t="str">
        <f t="shared" si="12"/>
        <v/>
      </c>
      <c r="XEY23" s="1862"/>
    </row>
    <row r="24" spans="1:27 16360:16379" s="1857" customFormat="1" ht="30" customHeight="1" x14ac:dyDescent="0.25">
      <c r="A24" s="1943"/>
      <c r="B24" s="1968"/>
      <c r="C24" s="1902"/>
      <c r="D24" s="1945">
        <v>2</v>
      </c>
      <c r="E24" s="3041"/>
      <c r="F24" s="3041"/>
      <c r="G24" s="3042"/>
      <c r="H24" s="3043"/>
      <c r="I24" s="3044"/>
      <c r="J24" s="3044"/>
      <c r="K24" s="3044"/>
      <c r="L24" s="3044"/>
      <c r="M24" s="3044"/>
      <c r="N24" s="3044"/>
      <c r="O24" s="3044"/>
      <c r="P24" s="3044"/>
      <c r="Q24" s="3044"/>
      <c r="R24" s="3044"/>
      <c r="S24" s="3044"/>
      <c r="T24" s="3044"/>
      <c r="U24" s="3045"/>
      <c r="V24" s="3049"/>
      <c r="W24" s="3044"/>
      <c r="X24" s="3050"/>
      <c r="XEF24" s="1941" t="str">
        <f t="shared" si="13"/>
        <v/>
      </c>
      <c r="XEG24" s="1941" t="str">
        <f t="shared" si="14"/>
        <v/>
      </c>
      <c r="XEH24" s="1942" t="str">
        <f t="shared" si="15"/>
        <v/>
      </c>
      <c r="XEI24" s="1860"/>
      <c r="XEJ24" s="1862"/>
      <c r="XEK24" s="1862"/>
      <c r="XEL24" s="1862">
        <v>3</v>
      </c>
      <c r="XEM24" s="1918" t="str">
        <f t="shared" si="16"/>
        <v/>
      </c>
      <c r="XEN24" s="1918" t="str">
        <f t="shared" si="12"/>
        <v/>
      </c>
      <c r="XEO24" s="1918" t="str">
        <f t="shared" si="12"/>
        <v/>
      </c>
      <c r="XEP24" s="1918" t="str">
        <f t="shared" si="12"/>
        <v/>
      </c>
      <c r="XEQ24" s="1918" t="str">
        <f t="shared" si="12"/>
        <v/>
      </c>
      <c r="XER24" s="1918" t="str">
        <f t="shared" si="12"/>
        <v/>
      </c>
      <c r="XES24" s="1918" t="str">
        <f t="shared" si="12"/>
        <v/>
      </c>
      <c r="XET24" s="1918" t="str">
        <f t="shared" si="12"/>
        <v/>
      </c>
      <c r="XEU24" s="1918" t="str">
        <f t="shared" si="12"/>
        <v/>
      </c>
      <c r="XEV24" s="1918" t="str">
        <f t="shared" si="12"/>
        <v/>
      </c>
      <c r="XEW24" s="1918" t="str">
        <f t="shared" si="12"/>
        <v/>
      </c>
      <c r="XEX24" s="1918" t="str">
        <f t="shared" si="12"/>
        <v/>
      </c>
      <c r="XEY24" s="1862"/>
    </row>
    <row r="25" spans="1:27 16360:16379" s="1857" customFormat="1" ht="30" customHeight="1" x14ac:dyDescent="0.25">
      <c r="A25" s="1943"/>
      <c r="B25" s="1967"/>
      <c r="C25" s="1902"/>
      <c r="D25" s="1945">
        <v>3</v>
      </c>
      <c r="E25" s="3041"/>
      <c r="F25" s="3041"/>
      <c r="G25" s="3042"/>
      <c r="H25" s="3043"/>
      <c r="I25" s="3044"/>
      <c r="J25" s="3044"/>
      <c r="K25" s="3044"/>
      <c r="L25" s="3044"/>
      <c r="M25" s="3044"/>
      <c r="N25" s="3044"/>
      <c r="O25" s="3044"/>
      <c r="P25" s="3044"/>
      <c r="Q25" s="3044"/>
      <c r="R25" s="3044"/>
      <c r="S25" s="3044"/>
      <c r="T25" s="3044"/>
      <c r="U25" s="3045"/>
      <c r="V25" s="3049"/>
      <c r="W25" s="3044"/>
      <c r="X25" s="3050"/>
      <c r="XEF25" s="1941" t="str">
        <f t="shared" si="13"/>
        <v/>
      </c>
      <c r="XEG25" s="1941" t="str">
        <f t="shared" si="14"/>
        <v/>
      </c>
      <c r="XEH25" s="1942" t="str">
        <f t="shared" si="15"/>
        <v/>
      </c>
      <c r="XEI25" s="1860"/>
      <c r="XEJ25" s="1862"/>
      <c r="XEK25" s="1862"/>
      <c r="XEL25" s="1862">
        <v>4</v>
      </c>
      <c r="XEM25" s="1918" t="str">
        <f t="shared" si="16"/>
        <v/>
      </c>
      <c r="XEN25" s="1918" t="str">
        <f t="shared" si="12"/>
        <v/>
      </c>
      <c r="XEO25" s="1918" t="str">
        <f t="shared" si="12"/>
        <v/>
      </c>
      <c r="XEP25" s="1918" t="str">
        <f t="shared" si="12"/>
        <v/>
      </c>
      <c r="XEQ25" s="1918" t="str">
        <f t="shared" si="12"/>
        <v/>
      </c>
      <c r="XER25" s="1918" t="str">
        <f t="shared" si="12"/>
        <v/>
      </c>
      <c r="XES25" s="1918" t="str">
        <f t="shared" si="12"/>
        <v/>
      </c>
      <c r="XET25" s="1918" t="str">
        <f t="shared" si="12"/>
        <v/>
      </c>
      <c r="XEU25" s="1918" t="str">
        <f t="shared" si="12"/>
        <v/>
      </c>
      <c r="XEV25" s="1918" t="str">
        <f t="shared" si="12"/>
        <v/>
      </c>
      <c r="XEW25" s="1918" t="str">
        <f t="shared" si="12"/>
        <v/>
      </c>
      <c r="XEX25" s="1918" t="str">
        <f t="shared" si="12"/>
        <v/>
      </c>
      <c r="XEY25" s="1862"/>
    </row>
    <row r="26" spans="1:27 16360:16379" s="1857" customFormat="1" ht="30" customHeight="1" x14ac:dyDescent="0.25">
      <c r="A26" s="1943"/>
      <c r="B26" s="1968"/>
      <c r="C26" s="1902"/>
      <c r="D26" s="1945">
        <v>4</v>
      </c>
      <c r="E26" s="3041"/>
      <c r="F26" s="3041"/>
      <c r="G26" s="3042"/>
      <c r="H26" s="3043"/>
      <c r="I26" s="3044"/>
      <c r="J26" s="3044"/>
      <c r="K26" s="3044"/>
      <c r="L26" s="3044"/>
      <c r="M26" s="3044"/>
      <c r="N26" s="3044"/>
      <c r="O26" s="3044"/>
      <c r="P26" s="3044"/>
      <c r="Q26" s="3044"/>
      <c r="R26" s="3044"/>
      <c r="S26" s="3044"/>
      <c r="T26" s="3044"/>
      <c r="U26" s="3045"/>
      <c r="V26" s="3049"/>
      <c r="W26" s="3044"/>
      <c r="X26" s="3050"/>
      <c r="XEF26" s="1941" t="str">
        <f t="shared" si="13"/>
        <v/>
      </c>
      <c r="XEG26" s="1941" t="str">
        <f t="shared" si="14"/>
        <v/>
      </c>
      <c r="XEH26" s="1942" t="str">
        <f t="shared" si="15"/>
        <v/>
      </c>
      <c r="XEI26" s="1860"/>
      <c r="XEJ26" s="1862"/>
      <c r="XEK26" s="1862"/>
      <c r="XEL26" s="1862">
        <v>5</v>
      </c>
      <c r="XEM26" s="1918" t="str">
        <f t="shared" si="16"/>
        <v/>
      </c>
      <c r="XEN26" s="1918" t="str">
        <f t="shared" si="12"/>
        <v/>
      </c>
      <c r="XEO26" s="1918" t="str">
        <f t="shared" si="12"/>
        <v/>
      </c>
      <c r="XEP26" s="1918" t="str">
        <f t="shared" si="12"/>
        <v/>
      </c>
      <c r="XEQ26" s="1918" t="str">
        <f t="shared" si="12"/>
        <v/>
      </c>
      <c r="XER26" s="1918" t="str">
        <f t="shared" si="12"/>
        <v/>
      </c>
      <c r="XES26" s="1918" t="str">
        <f t="shared" si="12"/>
        <v/>
      </c>
      <c r="XET26" s="1918" t="str">
        <f t="shared" si="12"/>
        <v/>
      </c>
      <c r="XEU26" s="1918" t="str">
        <f t="shared" si="12"/>
        <v/>
      </c>
      <c r="XEV26" s="1918" t="str">
        <f t="shared" si="12"/>
        <v/>
      </c>
      <c r="XEW26" s="1918" t="str">
        <f t="shared" si="12"/>
        <v/>
      </c>
      <c r="XEX26" s="1918" t="str">
        <f t="shared" si="12"/>
        <v/>
      </c>
      <c r="XEY26" s="1862"/>
    </row>
    <row r="27" spans="1:27 16360:16379" s="1857" customFormat="1" ht="30" customHeight="1" x14ac:dyDescent="0.25">
      <c r="A27" s="1943"/>
      <c r="B27" s="1967"/>
      <c r="C27" s="1902"/>
      <c r="D27" s="1945">
        <v>5</v>
      </c>
      <c r="E27" s="3041"/>
      <c r="F27" s="3041"/>
      <c r="G27" s="3042"/>
      <c r="H27" s="3043"/>
      <c r="I27" s="3044"/>
      <c r="J27" s="3044"/>
      <c r="K27" s="3044"/>
      <c r="L27" s="3044"/>
      <c r="M27" s="3044"/>
      <c r="N27" s="3044"/>
      <c r="O27" s="3044"/>
      <c r="P27" s="3044"/>
      <c r="Q27" s="3044"/>
      <c r="R27" s="3044"/>
      <c r="S27" s="3044"/>
      <c r="T27" s="3044"/>
      <c r="U27" s="3045"/>
      <c r="V27" s="3049"/>
      <c r="W27" s="3044"/>
      <c r="X27" s="3050"/>
      <c r="XEF27" s="1941" t="str">
        <f t="shared" si="13"/>
        <v/>
      </c>
      <c r="XEG27" s="1941" t="str">
        <f t="shared" si="14"/>
        <v/>
      </c>
      <c r="XEH27" s="1942" t="str">
        <f t="shared" si="15"/>
        <v/>
      </c>
      <c r="XEI27" s="1860"/>
      <c r="XEJ27" s="1862"/>
      <c r="XEK27" s="1862"/>
      <c r="XEL27" s="1862">
        <v>6</v>
      </c>
      <c r="XEM27" s="1918" t="str">
        <f t="shared" si="16"/>
        <v/>
      </c>
      <c r="XEN27" s="1918" t="str">
        <f t="shared" si="12"/>
        <v/>
      </c>
      <c r="XEO27" s="1918" t="str">
        <f t="shared" si="12"/>
        <v/>
      </c>
      <c r="XEP27" s="1918" t="str">
        <f t="shared" si="12"/>
        <v/>
      </c>
      <c r="XEQ27" s="1918" t="str">
        <f t="shared" si="12"/>
        <v/>
      </c>
      <c r="XER27" s="1918" t="str">
        <f t="shared" si="12"/>
        <v/>
      </c>
      <c r="XES27" s="1918" t="str">
        <f t="shared" si="12"/>
        <v/>
      </c>
      <c r="XET27" s="1918" t="str">
        <f t="shared" si="12"/>
        <v/>
      </c>
      <c r="XEU27" s="1918" t="str">
        <f t="shared" si="12"/>
        <v/>
      </c>
      <c r="XEV27" s="1918" t="str">
        <f t="shared" si="12"/>
        <v/>
      </c>
      <c r="XEW27" s="1918" t="str">
        <f t="shared" si="12"/>
        <v/>
      </c>
      <c r="XEX27" s="1918" t="str">
        <f t="shared" si="12"/>
        <v/>
      </c>
      <c r="XEY27" s="1862"/>
    </row>
    <row r="28" spans="1:27 16360:16379" s="1857" customFormat="1" ht="30" customHeight="1" x14ac:dyDescent="0.25">
      <c r="A28" s="1943"/>
      <c r="B28" s="1967"/>
      <c r="C28" s="1902"/>
      <c r="D28" s="1945">
        <v>6</v>
      </c>
      <c r="E28" s="3041"/>
      <c r="F28" s="3041"/>
      <c r="G28" s="3042"/>
      <c r="H28" s="3043"/>
      <c r="I28" s="3044"/>
      <c r="J28" s="3044"/>
      <c r="K28" s="3044"/>
      <c r="L28" s="3044"/>
      <c r="M28" s="3044"/>
      <c r="N28" s="3044"/>
      <c r="O28" s="3044"/>
      <c r="P28" s="3044"/>
      <c r="Q28" s="3044"/>
      <c r="R28" s="3044"/>
      <c r="S28" s="3044"/>
      <c r="T28" s="3044"/>
      <c r="U28" s="3045"/>
      <c r="V28" s="3049"/>
      <c r="W28" s="3044"/>
      <c r="X28" s="3050"/>
      <c r="XEF28" s="1941" t="str">
        <f t="shared" si="13"/>
        <v/>
      </c>
      <c r="XEG28" s="1941" t="str">
        <f t="shared" si="14"/>
        <v/>
      </c>
      <c r="XEH28" s="1942" t="str">
        <f t="shared" si="15"/>
        <v/>
      </c>
      <c r="XEI28" s="1860"/>
      <c r="XEJ28" s="1862"/>
      <c r="XEK28" s="1862"/>
      <c r="XEL28" s="1862">
        <v>7</v>
      </c>
      <c r="XEM28" s="1918" t="str">
        <f t="shared" si="16"/>
        <v/>
      </c>
      <c r="XEN28" s="1918" t="str">
        <f t="shared" si="12"/>
        <v/>
      </c>
      <c r="XEO28" s="1918" t="str">
        <f t="shared" si="12"/>
        <v/>
      </c>
      <c r="XEP28" s="1918" t="str">
        <f t="shared" si="12"/>
        <v/>
      </c>
      <c r="XEQ28" s="1918" t="str">
        <f t="shared" si="12"/>
        <v/>
      </c>
      <c r="XER28" s="1918" t="str">
        <f t="shared" si="12"/>
        <v/>
      </c>
      <c r="XES28" s="1918" t="str">
        <f t="shared" si="12"/>
        <v/>
      </c>
      <c r="XET28" s="1918" t="str">
        <f t="shared" si="12"/>
        <v/>
      </c>
      <c r="XEU28" s="1918" t="str">
        <f t="shared" si="12"/>
        <v/>
      </c>
      <c r="XEV28" s="1918" t="str">
        <f t="shared" si="12"/>
        <v/>
      </c>
      <c r="XEW28" s="1918" t="str">
        <f t="shared" si="12"/>
        <v/>
      </c>
      <c r="XEX28" s="1918" t="str">
        <f t="shared" si="12"/>
        <v/>
      </c>
      <c r="XEY28" s="1862"/>
    </row>
    <row r="29" spans="1:27 16360:16379" s="1857" customFormat="1" ht="30" customHeight="1" x14ac:dyDescent="0.25">
      <c r="A29" s="1943"/>
      <c r="B29" s="1967"/>
      <c r="C29" s="1902"/>
      <c r="D29" s="1945">
        <v>7</v>
      </c>
      <c r="E29" s="3041"/>
      <c r="F29" s="3041"/>
      <c r="G29" s="3042"/>
      <c r="H29" s="3046"/>
      <c r="I29" s="3047"/>
      <c r="J29" s="3047"/>
      <c r="K29" s="3047"/>
      <c r="L29" s="3047"/>
      <c r="M29" s="3047"/>
      <c r="N29" s="3047"/>
      <c r="O29" s="3047"/>
      <c r="P29" s="3047"/>
      <c r="Q29" s="3047"/>
      <c r="R29" s="3047"/>
      <c r="S29" s="3047"/>
      <c r="T29" s="3047"/>
      <c r="U29" s="3048"/>
      <c r="V29" s="3051"/>
      <c r="W29" s="3047"/>
      <c r="X29" s="3052"/>
      <c r="XEF29" s="1941" t="str">
        <f t="shared" si="13"/>
        <v/>
      </c>
      <c r="XEG29" s="1941" t="str">
        <f t="shared" si="14"/>
        <v/>
      </c>
      <c r="XEH29" s="1942" t="str">
        <f t="shared" si="15"/>
        <v/>
      </c>
      <c r="XEI29" s="1860"/>
      <c r="XEJ29" s="1862"/>
      <c r="XEK29" s="1862"/>
      <c r="XEL29" s="1862">
        <v>8</v>
      </c>
      <c r="XEM29" s="1918" t="str">
        <f t="shared" si="16"/>
        <v/>
      </c>
      <c r="XEN29" s="1918" t="str">
        <f t="shared" si="12"/>
        <v/>
      </c>
      <c r="XEO29" s="1918" t="str">
        <f t="shared" si="12"/>
        <v/>
      </c>
      <c r="XEP29" s="1918" t="str">
        <f t="shared" si="12"/>
        <v/>
      </c>
      <c r="XEQ29" s="1918" t="str">
        <f t="shared" si="12"/>
        <v/>
      </c>
      <c r="XER29" s="1918" t="str">
        <f t="shared" si="12"/>
        <v/>
      </c>
      <c r="XES29" s="1918" t="str">
        <f t="shared" si="12"/>
        <v/>
      </c>
      <c r="XET29" s="1918" t="str">
        <f t="shared" si="12"/>
        <v/>
      </c>
      <c r="XEU29" s="1918" t="str">
        <f t="shared" si="12"/>
        <v/>
      </c>
      <c r="XEV29" s="1918" t="str">
        <f t="shared" si="12"/>
        <v/>
      </c>
      <c r="XEW29" s="1918" t="str">
        <f t="shared" si="12"/>
        <v/>
      </c>
      <c r="XEX29" s="1918" t="str">
        <f t="shared" si="12"/>
        <v/>
      </c>
      <c r="XEY29" s="1862"/>
    </row>
    <row r="30" spans="1:27 16360:16379" s="1857" customFormat="1" ht="30" customHeight="1" x14ac:dyDescent="0.25">
      <c r="A30" s="1943"/>
      <c r="B30" s="1967"/>
      <c r="C30" s="1902"/>
      <c r="D30" s="1945">
        <v>8</v>
      </c>
      <c r="E30" s="3041"/>
      <c r="F30" s="3041"/>
      <c r="G30" s="3042"/>
      <c r="H30" s="3035" t="s">
        <v>7464</v>
      </c>
      <c r="I30" s="3036"/>
      <c r="J30" s="3036"/>
      <c r="K30" s="3036"/>
      <c r="L30" s="3036"/>
      <c r="M30" s="3036"/>
      <c r="N30" s="3036"/>
      <c r="O30" s="3036"/>
      <c r="P30" s="3036"/>
      <c r="Q30" s="3036"/>
      <c r="R30" s="3036"/>
      <c r="S30" s="3036"/>
      <c r="T30" s="3036"/>
      <c r="U30" s="3036"/>
      <c r="V30" s="3053" t="s">
        <v>407</v>
      </c>
      <c r="W30" s="3054"/>
      <c r="X30" s="3055"/>
      <c r="AA30" s="1857">
        <f>42/8</f>
        <v>5.25</v>
      </c>
      <c r="XEF30" s="1941" t="str">
        <f t="shared" si="13"/>
        <v/>
      </c>
      <c r="XEG30" s="1941" t="str">
        <f t="shared" si="14"/>
        <v/>
      </c>
      <c r="XEH30" s="1942" t="str">
        <f t="shared" si="15"/>
        <v/>
      </c>
      <c r="XEI30" s="1860"/>
      <c r="XEJ30" s="1862"/>
      <c r="XEK30" s="1862"/>
      <c r="XEL30" s="1862">
        <v>9</v>
      </c>
      <c r="XEM30" s="1918" t="str">
        <f t="shared" si="16"/>
        <v/>
      </c>
      <c r="XEN30" s="1918" t="str">
        <f t="shared" si="12"/>
        <v/>
      </c>
      <c r="XEO30" s="1918" t="str">
        <f t="shared" si="12"/>
        <v/>
      </c>
      <c r="XEP30" s="1918" t="str">
        <f t="shared" si="12"/>
        <v/>
      </c>
      <c r="XEQ30" s="1918" t="str">
        <f t="shared" si="12"/>
        <v/>
      </c>
      <c r="XER30" s="1918" t="str">
        <f t="shared" si="12"/>
        <v/>
      </c>
      <c r="XES30" s="1918" t="str">
        <f t="shared" si="12"/>
        <v/>
      </c>
      <c r="XET30" s="1918" t="str">
        <f t="shared" si="12"/>
        <v/>
      </c>
      <c r="XEU30" s="1918" t="str">
        <f t="shared" si="12"/>
        <v/>
      </c>
      <c r="XEV30" s="1918" t="str">
        <f t="shared" si="12"/>
        <v/>
      </c>
      <c r="XEW30" s="1918" t="str">
        <f t="shared" si="12"/>
        <v/>
      </c>
      <c r="XEX30" s="1918" t="str">
        <f t="shared" si="12"/>
        <v/>
      </c>
      <c r="XEY30" s="1862"/>
    </row>
    <row r="31" spans="1:27 16360:16379" s="1857" customFormat="1" ht="30" customHeight="1" x14ac:dyDescent="0.25">
      <c r="A31" s="1943"/>
      <c r="B31" s="1967"/>
      <c r="C31" s="1902"/>
      <c r="D31" s="1945">
        <v>9</v>
      </c>
      <c r="E31" s="3041"/>
      <c r="F31" s="3041"/>
      <c r="G31" s="3042"/>
      <c r="H31" s="3056" t="s">
        <v>7545</v>
      </c>
      <c r="I31" s="3057"/>
      <c r="J31" s="3057"/>
      <c r="K31" s="3057"/>
      <c r="L31" s="3057"/>
      <c r="M31" s="3057"/>
      <c r="N31" s="3057"/>
      <c r="O31" s="3057"/>
      <c r="P31" s="3057"/>
      <c r="Q31" s="3057"/>
      <c r="R31" s="3057"/>
      <c r="S31" s="3057"/>
      <c r="T31" s="3057"/>
      <c r="U31" s="3058"/>
      <c r="V31" s="3062"/>
      <c r="W31" s="3057"/>
      <c r="X31" s="3063"/>
      <c r="XEF31" s="1941" t="str">
        <f t="shared" si="13"/>
        <v/>
      </c>
      <c r="XEG31" s="1941" t="str">
        <f t="shared" si="14"/>
        <v/>
      </c>
      <c r="XEH31" s="1942" t="str">
        <f t="shared" si="15"/>
        <v/>
      </c>
      <c r="XEI31" s="1860"/>
      <c r="XEJ31" s="1862"/>
      <c r="XEK31" s="1862"/>
      <c r="XEL31" s="1862">
        <v>10</v>
      </c>
      <c r="XEM31" s="1918" t="str">
        <f t="shared" si="16"/>
        <v/>
      </c>
      <c r="XEN31" s="1918" t="str">
        <f t="shared" si="12"/>
        <v/>
      </c>
      <c r="XEO31" s="1918" t="str">
        <f t="shared" si="12"/>
        <v/>
      </c>
      <c r="XEP31" s="1918" t="str">
        <f t="shared" si="12"/>
        <v/>
      </c>
      <c r="XEQ31" s="1918" t="str">
        <f t="shared" si="12"/>
        <v/>
      </c>
      <c r="XER31" s="1918" t="str">
        <f t="shared" si="12"/>
        <v/>
      </c>
      <c r="XES31" s="1918" t="str">
        <f t="shared" si="12"/>
        <v/>
      </c>
      <c r="XET31" s="1918" t="str">
        <f t="shared" si="12"/>
        <v/>
      </c>
      <c r="XEU31" s="1918" t="str">
        <f t="shared" si="12"/>
        <v/>
      </c>
      <c r="XEV31" s="1918" t="str">
        <f t="shared" si="12"/>
        <v/>
      </c>
      <c r="XEW31" s="1918" t="str">
        <f t="shared" si="12"/>
        <v/>
      </c>
      <c r="XEX31" s="1918" t="str">
        <f t="shared" si="12"/>
        <v/>
      </c>
      <c r="XEY31" s="1862"/>
    </row>
    <row r="32" spans="1:27 16360:16379" s="1857" customFormat="1" ht="30" customHeight="1" x14ac:dyDescent="0.25">
      <c r="A32" s="1943"/>
      <c r="B32" s="1967"/>
      <c r="C32" s="1902"/>
      <c r="D32" s="1945">
        <v>10</v>
      </c>
      <c r="E32" s="3041"/>
      <c r="F32" s="3041"/>
      <c r="G32" s="3042"/>
      <c r="H32" s="3056"/>
      <c r="I32" s="3057"/>
      <c r="J32" s="3057"/>
      <c r="K32" s="3057"/>
      <c r="L32" s="3057"/>
      <c r="M32" s="3057"/>
      <c r="N32" s="3057"/>
      <c r="O32" s="3057"/>
      <c r="P32" s="3057"/>
      <c r="Q32" s="3057"/>
      <c r="R32" s="3057"/>
      <c r="S32" s="3057"/>
      <c r="T32" s="3057"/>
      <c r="U32" s="3058"/>
      <c r="V32" s="3062"/>
      <c r="W32" s="3057"/>
      <c r="X32" s="3063"/>
      <c r="XEF32" s="1860"/>
      <c r="XEG32" s="1860"/>
      <c r="XEH32" s="1860"/>
      <c r="XEI32" s="1860"/>
      <c r="XEJ32" s="1862"/>
      <c r="XEK32" s="1862"/>
      <c r="XEL32" s="1862"/>
      <c r="XEM32" s="1872">
        <v>42035</v>
      </c>
      <c r="XEN32" s="1872">
        <v>42063</v>
      </c>
      <c r="XEO32" s="1872">
        <v>42094</v>
      </c>
      <c r="XEP32" s="1872">
        <v>42124</v>
      </c>
      <c r="XEQ32" s="1872">
        <v>42155</v>
      </c>
      <c r="XER32" s="1872">
        <v>42185</v>
      </c>
      <c r="XES32" s="1872">
        <v>42216</v>
      </c>
      <c r="XET32" s="1872">
        <v>42247</v>
      </c>
      <c r="XEU32" s="1872">
        <v>42277</v>
      </c>
      <c r="XEV32" s="1872">
        <v>42308</v>
      </c>
      <c r="XEW32" s="1872">
        <v>42338</v>
      </c>
      <c r="XEX32" s="1872">
        <v>42369</v>
      </c>
      <c r="XEY32" s="1862"/>
    </row>
    <row r="33" spans="1:32 16360:16384" s="1857" customFormat="1" ht="30" customHeight="1" x14ac:dyDescent="0.25">
      <c r="A33" s="1943"/>
      <c r="B33" s="1967"/>
      <c r="C33" s="1902"/>
      <c r="D33" s="1945">
        <v>11</v>
      </c>
      <c r="E33" s="3041"/>
      <c r="F33" s="3041"/>
      <c r="G33" s="3042"/>
      <c r="H33" s="3056"/>
      <c r="I33" s="3057"/>
      <c r="J33" s="3057"/>
      <c r="K33" s="3057"/>
      <c r="L33" s="3057"/>
      <c r="M33" s="3057"/>
      <c r="N33" s="3057"/>
      <c r="O33" s="3057"/>
      <c r="P33" s="3057"/>
      <c r="Q33" s="3057"/>
      <c r="R33" s="3057"/>
      <c r="S33" s="3057"/>
      <c r="T33" s="3057"/>
      <c r="U33" s="3058"/>
      <c r="V33" s="3062"/>
      <c r="W33" s="3057"/>
      <c r="X33" s="3063"/>
      <c r="XEF33" s="1860"/>
      <c r="XEG33" s="1860"/>
      <c r="XEH33" s="1860"/>
      <c r="XEI33" s="1860"/>
      <c r="XEJ33" s="1862"/>
      <c r="XEK33" s="1862"/>
      <c r="XEL33" s="1862"/>
      <c r="XEM33" s="1862"/>
      <c r="XEN33" s="1862"/>
      <c r="XEO33" s="1862"/>
      <c r="XEP33" s="1862"/>
      <c r="XEQ33" s="1862"/>
      <c r="XER33" s="1862"/>
      <c r="XES33" s="1862"/>
      <c r="XET33" s="1862"/>
      <c r="XEU33" s="1862"/>
      <c r="XEV33" s="1862"/>
      <c r="XEW33" s="1862"/>
      <c r="XEX33" s="1862"/>
      <c r="XEY33" s="1862"/>
    </row>
    <row r="34" spans="1:32 16360:16384" s="1857" customFormat="1" ht="30" customHeight="1" x14ac:dyDescent="0.25">
      <c r="A34" s="1943"/>
      <c r="B34" s="1967"/>
      <c r="C34" s="1902"/>
      <c r="D34" s="1945">
        <v>12</v>
      </c>
      <c r="E34" s="3041"/>
      <c r="F34" s="3041"/>
      <c r="G34" s="3042"/>
      <c r="H34" s="3056"/>
      <c r="I34" s="3057"/>
      <c r="J34" s="3057"/>
      <c r="K34" s="3057"/>
      <c r="L34" s="3057"/>
      <c r="M34" s="3057"/>
      <c r="N34" s="3057"/>
      <c r="O34" s="3057"/>
      <c r="P34" s="3057"/>
      <c r="Q34" s="3057"/>
      <c r="R34" s="3057"/>
      <c r="S34" s="3057"/>
      <c r="T34" s="3057"/>
      <c r="U34" s="3058"/>
      <c r="V34" s="3062"/>
      <c r="W34" s="3057"/>
      <c r="X34" s="3063"/>
      <c r="XEF34" s="1862"/>
      <c r="XEG34" s="1862"/>
      <c r="XEH34" s="1862"/>
      <c r="XEI34" s="1862"/>
      <c r="XEJ34" s="1862"/>
      <c r="XEK34" s="1862"/>
      <c r="XEL34" s="1862"/>
      <c r="XEM34" s="1862"/>
      <c r="XEN34" s="1862"/>
      <c r="XEO34" s="1862"/>
      <c r="XEP34" s="1862"/>
      <c r="XEQ34" s="1862"/>
      <c r="XER34" s="1862"/>
      <c r="XES34" s="1862"/>
      <c r="XET34" s="1862"/>
      <c r="XEU34" s="1862"/>
      <c r="XEV34" s="1862"/>
      <c r="XEW34" s="1862"/>
      <c r="XEX34" s="1862"/>
      <c r="XEY34" s="1862"/>
    </row>
    <row r="35" spans="1:32 16360:16384" s="1857" customFormat="1" ht="30" customHeight="1" x14ac:dyDescent="0.25">
      <c r="A35" s="1943"/>
      <c r="B35" s="1967"/>
      <c r="C35" s="1902"/>
      <c r="D35" s="1945">
        <v>13</v>
      </c>
      <c r="E35" s="3041"/>
      <c r="F35" s="3041"/>
      <c r="G35" s="3042"/>
      <c r="H35" s="3056"/>
      <c r="I35" s="3057"/>
      <c r="J35" s="3057"/>
      <c r="K35" s="3057"/>
      <c r="L35" s="3057"/>
      <c r="M35" s="3057"/>
      <c r="N35" s="3057"/>
      <c r="O35" s="3057"/>
      <c r="P35" s="3057"/>
      <c r="Q35" s="3057"/>
      <c r="R35" s="3057"/>
      <c r="S35" s="3057"/>
      <c r="T35" s="3057"/>
      <c r="U35" s="3058"/>
      <c r="V35" s="3062"/>
      <c r="W35" s="3057"/>
      <c r="X35" s="3063"/>
      <c r="XEF35" s="1946" t="s">
        <v>7465</v>
      </c>
      <c r="XEG35" s="1862"/>
      <c r="XEH35" s="1862"/>
      <c r="XEI35" s="1862"/>
      <c r="XEJ35" s="1862"/>
      <c r="XEK35" s="1862"/>
      <c r="XEL35" s="1862"/>
      <c r="XEM35" s="1862"/>
      <c r="XEN35" s="1862"/>
      <c r="XEO35" s="1862"/>
      <c r="XEP35" s="1862"/>
      <c r="XEQ35" s="1862"/>
      <c r="XER35" s="1862"/>
      <c r="XES35" s="1862"/>
      <c r="XET35" s="1862"/>
      <c r="XEU35" s="1862"/>
      <c r="XEV35" s="1862"/>
      <c r="XEW35" s="1862"/>
      <c r="XEX35" s="1862"/>
      <c r="XEY35" s="1862"/>
    </row>
    <row r="36" spans="1:32 16360:16384" s="1857" customFormat="1" ht="30" customHeight="1" x14ac:dyDescent="0.25">
      <c r="A36" s="1943"/>
      <c r="B36" s="1967"/>
      <c r="C36" s="1902"/>
      <c r="D36" s="1945">
        <v>14</v>
      </c>
      <c r="E36" s="3041"/>
      <c r="F36" s="3041"/>
      <c r="G36" s="3042"/>
      <c r="H36" s="3056"/>
      <c r="I36" s="3057"/>
      <c r="J36" s="3057"/>
      <c r="K36" s="3057"/>
      <c r="L36" s="3057"/>
      <c r="M36" s="3057"/>
      <c r="N36" s="3057"/>
      <c r="O36" s="3057"/>
      <c r="P36" s="3057"/>
      <c r="Q36" s="3057"/>
      <c r="R36" s="3057"/>
      <c r="S36" s="3057"/>
      <c r="T36" s="3057"/>
      <c r="U36" s="3058"/>
      <c r="V36" s="3062"/>
      <c r="W36" s="3057"/>
      <c r="X36" s="3063"/>
      <c r="XEF36" s="1862" t="s">
        <v>7466</v>
      </c>
      <c r="XEG36" s="1862"/>
      <c r="XEH36" s="1862"/>
      <c r="XEI36" s="1862"/>
      <c r="XEJ36" s="1862"/>
      <c r="XEK36" s="1862"/>
      <c r="XEL36" s="1862"/>
      <c r="XEM36" s="1862"/>
      <c r="XEN36" s="1862"/>
      <c r="XEO36" s="1862"/>
      <c r="XEP36" s="1862"/>
      <c r="XEQ36" s="1862"/>
      <c r="XER36" s="1862"/>
      <c r="XES36" s="1862"/>
      <c r="XET36" s="1862"/>
      <c r="XEU36" s="1862"/>
      <c r="XEV36" s="1862"/>
      <c r="XEW36" s="1862"/>
      <c r="XEX36" s="1862"/>
      <c r="XEY36" s="1862"/>
    </row>
    <row r="37" spans="1:32 16360:16384" s="1857" customFormat="1" ht="30" customHeight="1" thickBot="1" x14ac:dyDescent="0.3">
      <c r="A37" s="1943"/>
      <c r="B37" s="1944"/>
      <c r="C37" s="1902"/>
      <c r="D37" s="1947">
        <v>15</v>
      </c>
      <c r="E37" s="3066"/>
      <c r="F37" s="3066"/>
      <c r="G37" s="3067"/>
      <c r="H37" s="3059"/>
      <c r="I37" s="3060"/>
      <c r="J37" s="3060"/>
      <c r="K37" s="3060"/>
      <c r="L37" s="3060"/>
      <c r="M37" s="3060"/>
      <c r="N37" s="3060"/>
      <c r="O37" s="3060"/>
      <c r="P37" s="3060"/>
      <c r="Q37" s="3060"/>
      <c r="R37" s="3060"/>
      <c r="S37" s="3060"/>
      <c r="T37" s="3060"/>
      <c r="U37" s="3061"/>
      <c r="V37" s="3064"/>
      <c r="W37" s="3060"/>
      <c r="X37" s="3065"/>
      <c r="XEF37" s="1862" t="s">
        <v>7467</v>
      </c>
      <c r="XEG37" s="1862"/>
      <c r="XEH37" s="1862"/>
      <c r="XEI37" s="1863"/>
      <c r="XEJ37" s="1862"/>
      <c r="XEK37" s="1862"/>
      <c r="XEL37" s="1862"/>
      <c r="XEM37" s="1862"/>
      <c r="XEN37" s="1862"/>
      <c r="XEO37" s="1862"/>
      <c r="XEP37" s="1862"/>
      <c r="XEQ37" s="1862"/>
      <c r="XER37" s="1862"/>
      <c r="XES37" s="1862"/>
      <c r="XET37" s="1862"/>
      <c r="XEU37" s="1862"/>
      <c r="XEV37" s="1862"/>
      <c r="XEW37" s="1862"/>
      <c r="XEX37" s="1862"/>
      <c r="XEY37" s="1862"/>
    </row>
    <row r="38" spans="1:32 16360:16384" s="1857" customFormat="1" ht="18" customHeight="1" x14ac:dyDescent="0.25">
      <c r="A38" s="1881" t="s">
        <v>7468</v>
      </c>
      <c r="B38" s="3026" t="s">
        <v>7469</v>
      </c>
      <c r="C38" s="3027"/>
      <c r="D38" s="3023" t="s">
        <v>7470</v>
      </c>
      <c r="E38" s="3024"/>
      <c r="F38" s="3068" t="s">
        <v>7471</v>
      </c>
      <c r="G38" s="3068"/>
      <c r="H38" s="3077" t="s">
        <v>61</v>
      </c>
      <c r="I38" s="3079" t="s">
        <v>7472</v>
      </c>
      <c r="J38" s="3079"/>
      <c r="K38" s="3079"/>
      <c r="L38" s="3079"/>
      <c r="M38" s="3079"/>
      <c r="N38" s="3079"/>
      <c r="O38" s="3079"/>
      <c r="P38" s="3079"/>
      <c r="Q38" s="3079"/>
      <c r="R38" s="3079"/>
      <c r="S38" s="3079"/>
      <c r="T38" s="3079"/>
      <c r="U38" s="3072" t="s">
        <v>7420</v>
      </c>
      <c r="V38" s="3072" t="s">
        <v>7473</v>
      </c>
      <c r="W38" s="3072" t="s">
        <v>7474</v>
      </c>
      <c r="X38" s="3074" t="s">
        <v>7443</v>
      </c>
      <c r="XEF38" s="1862"/>
      <c r="XEG38" s="1862"/>
      <c r="XEH38" s="1862"/>
      <c r="XEI38" s="1863"/>
      <c r="XEJ38" s="1862"/>
      <c r="XEK38" s="1862"/>
      <c r="XEL38" s="1862"/>
      <c r="XEM38" s="1862"/>
      <c r="XEN38" s="1862"/>
      <c r="XEO38" s="1862"/>
      <c r="XEP38" s="1862"/>
      <c r="XEQ38" s="1862"/>
      <c r="XER38" s="1862"/>
      <c r="XES38" s="1862"/>
      <c r="XET38" s="1862"/>
      <c r="XEU38" s="1862"/>
      <c r="XEV38" s="1862"/>
      <c r="XEW38" s="1862"/>
      <c r="XEX38" s="1862"/>
      <c r="XEY38" s="1862"/>
    </row>
    <row r="39" spans="1:32 16360:16384" s="1857" customFormat="1" ht="18" customHeight="1" x14ac:dyDescent="0.2">
      <c r="A39" s="3011" t="s">
        <v>7346</v>
      </c>
      <c r="B39" s="3011"/>
      <c r="C39" s="3011"/>
      <c r="D39" s="3069" t="s">
        <v>7475</v>
      </c>
      <c r="E39" s="3070"/>
      <c r="F39" s="1948" t="s">
        <v>529</v>
      </c>
      <c r="G39" s="1948" t="s">
        <v>7441</v>
      </c>
      <c r="H39" s="3078"/>
      <c r="I39" s="1894">
        <v>1</v>
      </c>
      <c r="J39" s="1894">
        <v>2</v>
      </c>
      <c r="K39" s="1894">
        <v>3</v>
      </c>
      <c r="L39" s="1894">
        <v>4</v>
      </c>
      <c r="M39" s="1894">
        <v>5</v>
      </c>
      <c r="N39" s="1894">
        <v>6</v>
      </c>
      <c r="O39" s="1894">
        <v>7</v>
      </c>
      <c r="P39" s="1894">
        <v>8</v>
      </c>
      <c r="Q39" s="1894">
        <v>9</v>
      </c>
      <c r="R39" s="1894">
        <v>10</v>
      </c>
      <c r="S39" s="1894">
        <v>11</v>
      </c>
      <c r="T39" s="1894">
        <v>12</v>
      </c>
      <c r="U39" s="3073"/>
      <c r="V39" s="3073"/>
      <c r="W39" s="3073" t="s">
        <v>1038</v>
      </c>
      <c r="X39" s="3075" t="s">
        <v>7476</v>
      </c>
      <c r="XEF39" s="1946" t="s">
        <v>7465</v>
      </c>
      <c r="XEG39" s="1862"/>
      <c r="XEH39" s="1862"/>
      <c r="XEI39" s="1863"/>
      <c r="XEJ39" s="1862"/>
      <c r="XEK39" s="1862"/>
      <c r="XEL39" s="1862"/>
      <c r="XEM39" s="1862"/>
      <c r="XEN39" s="1862"/>
      <c r="XEO39" s="1862"/>
      <c r="XEP39" s="1862"/>
      <c r="XEQ39" s="1862"/>
      <c r="XER39" s="1862"/>
      <c r="XES39" s="1862"/>
      <c r="XET39" s="1862"/>
      <c r="XEU39" s="1862"/>
      <c r="XEV39" s="1862"/>
      <c r="XEW39" s="1862"/>
      <c r="XEX39" s="1862"/>
      <c r="XEY39" s="1862"/>
    </row>
    <row r="40" spans="1:32 16360:16384" s="1857" customFormat="1" ht="30" customHeight="1" x14ac:dyDescent="0.25">
      <c r="A40" s="3011"/>
      <c r="B40" s="3011"/>
      <c r="C40" s="3011"/>
      <c r="D40" s="3071">
        <v>1</v>
      </c>
      <c r="E40" s="3041"/>
      <c r="F40" s="1901"/>
      <c r="G40" s="1907"/>
      <c r="H40" s="1907"/>
      <c r="I40" s="1904"/>
      <c r="J40" s="1904"/>
      <c r="K40" s="1904"/>
      <c r="L40" s="1904"/>
      <c r="M40" s="1904"/>
      <c r="N40" s="1904"/>
      <c r="O40" s="1904"/>
      <c r="P40" s="1904"/>
      <c r="Q40" s="1904"/>
      <c r="R40" s="1904"/>
      <c r="S40" s="1904"/>
      <c r="T40" s="1904"/>
      <c r="U40" s="1949" t="str">
        <f>IF(G40="","",IF($G$3&lt;H40,0%,IF(XEG22/XEF22*100%&gt;1,100%,XEG22/XEF22*100%)))</f>
        <v/>
      </c>
      <c r="V40" s="1950"/>
      <c r="W40" s="1950"/>
      <c r="X40" s="1951"/>
      <c r="XEF40" s="1862" t="s">
        <v>7477</v>
      </c>
      <c r="XEG40" s="1862"/>
      <c r="XEH40" s="1862"/>
      <c r="XEI40" s="1863"/>
      <c r="XEJ40" s="1862"/>
      <c r="XEK40" s="1862"/>
      <c r="XEL40" s="1862"/>
      <c r="XEM40" s="1862"/>
      <c r="XEN40" s="1862"/>
      <c r="XEO40" s="1862"/>
      <c r="XEP40" s="1862"/>
      <c r="XEQ40" s="1862"/>
      <c r="XER40" s="1862"/>
      <c r="XES40" s="1862"/>
      <c r="XET40" s="1862"/>
      <c r="XEU40" s="1862"/>
      <c r="XEV40" s="1862"/>
      <c r="XEW40" s="1862"/>
      <c r="XEX40" s="1862"/>
      <c r="XEY40" s="1862"/>
    </row>
    <row r="41" spans="1:32 16360:16384" s="1857" customFormat="1" ht="30" customHeight="1" x14ac:dyDescent="0.25">
      <c r="A41" s="3011"/>
      <c r="B41" s="3011"/>
      <c r="C41" s="3011"/>
      <c r="D41" s="3071">
        <v>2</v>
      </c>
      <c r="E41" s="3041"/>
      <c r="F41" s="1952"/>
      <c r="G41" s="1907"/>
      <c r="H41" s="1907"/>
      <c r="I41" s="1904"/>
      <c r="J41" s="1904"/>
      <c r="K41" s="1904"/>
      <c r="L41" s="1904"/>
      <c r="M41" s="1904"/>
      <c r="N41" s="1904"/>
      <c r="O41" s="1904"/>
      <c r="P41" s="1904"/>
      <c r="Q41" s="1904"/>
      <c r="R41" s="1904"/>
      <c r="S41" s="1904"/>
      <c r="T41" s="1904"/>
      <c r="U41" s="1949" t="str">
        <f t="shared" ref="U41:U49" si="17">IF(G41="","",IF($G$3&lt;H41,0%,IF(XEG23/XEF23*100%&gt;1,100%,XEG23/XEF23*100%)))</f>
        <v/>
      </c>
      <c r="V41" s="1950"/>
      <c r="W41" s="1950"/>
      <c r="X41" s="1951"/>
      <c r="XEF41" s="1862"/>
      <c r="XEG41" s="1862"/>
      <c r="XEH41" s="1862"/>
      <c r="XEI41" s="1863"/>
      <c r="XEJ41" s="1862"/>
      <c r="XEK41" s="1862"/>
      <c r="XEL41" s="1862"/>
      <c r="XEM41" s="1862"/>
      <c r="XEN41" s="1862"/>
      <c r="XEO41" s="1862"/>
      <c r="XEP41" s="1862"/>
      <c r="XEQ41" s="1862"/>
      <c r="XER41" s="1862"/>
      <c r="XES41" s="1862"/>
      <c r="XET41" s="1862"/>
      <c r="XEU41" s="1862"/>
      <c r="XEV41" s="1862"/>
      <c r="XEW41" s="1862"/>
      <c r="XEX41" s="1862"/>
      <c r="XEY41" s="1862"/>
      <c r="XEZ41" s="1862"/>
      <c r="XFA41" s="1862"/>
      <c r="XFB41" s="1862"/>
      <c r="XFC41" s="1863"/>
      <c r="XFD41" s="1862"/>
    </row>
    <row r="42" spans="1:32 16360:16384" s="1857" customFormat="1" ht="30" customHeight="1" x14ac:dyDescent="0.2">
      <c r="A42" s="3011"/>
      <c r="B42" s="3011"/>
      <c r="C42" s="3011"/>
      <c r="D42" s="3071">
        <v>3</v>
      </c>
      <c r="E42" s="3041"/>
      <c r="F42" s="1952"/>
      <c r="G42" s="1907"/>
      <c r="H42" s="1907"/>
      <c r="I42" s="1904"/>
      <c r="J42" s="1904"/>
      <c r="K42" s="1904"/>
      <c r="L42" s="1904"/>
      <c r="M42" s="1904"/>
      <c r="N42" s="1904"/>
      <c r="O42" s="1904"/>
      <c r="P42" s="1904"/>
      <c r="Q42" s="1904"/>
      <c r="R42" s="1904"/>
      <c r="S42" s="1904"/>
      <c r="T42" s="1904"/>
      <c r="U42" s="1949" t="str">
        <f t="shared" si="17"/>
        <v/>
      </c>
      <c r="V42" s="1950"/>
      <c r="W42" s="1950"/>
      <c r="X42" s="1951"/>
      <c r="Z42" s="1953"/>
      <c r="AA42" s="1953"/>
      <c r="AB42" s="1953"/>
      <c r="AC42" s="1953"/>
      <c r="AD42" s="1953"/>
      <c r="AE42" s="1953"/>
      <c r="AF42" s="1953"/>
      <c r="XEF42" s="1946" t="s">
        <v>7478</v>
      </c>
      <c r="XEG42" s="1862"/>
      <c r="XEH42" s="1862"/>
      <c r="XEI42" s="1863"/>
      <c r="XEJ42" s="1862"/>
      <c r="XEK42" s="1862"/>
      <c r="XEL42" s="1862"/>
      <c r="XEM42" s="1862"/>
      <c r="XEN42" s="1862"/>
      <c r="XEO42" s="1862"/>
      <c r="XEP42" s="1862"/>
      <c r="XEQ42" s="1862"/>
      <c r="XER42" s="1862"/>
      <c r="XES42" s="1862"/>
      <c r="XET42" s="1862"/>
      <c r="XEU42" s="1862"/>
      <c r="XEV42" s="1862"/>
      <c r="XEW42" s="1862"/>
      <c r="XEX42" s="1862"/>
      <c r="XEY42" s="1862"/>
      <c r="XEZ42" s="1862"/>
      <c r="XFA42" s="1862"/>
      <c r="XFB42" s="1862"/>
      <c r="XFC42" s="1863"/>
      <c r="XFD42" s="1862"/>
    </row>
    <row r="43" spans="1:32 16360:16384" s="1857" customFormat="1" ht="30" customHeight="1" x14ac:dyDescent="0.2">
      <c r="A43" s="3011"/>
      <c r="B43" s="3011"/>
      <c r="C43" s="3011"/>
      <c r="D43" s="3071">
        <v>4</v>
      </c>
      <c r="E43" s="3041"/>
      <c r="F43" s="1952"/>
      <c r="G43" s="1907"/>
      <c r="H43" s="1907"/>
      <c r="I43" s="1904"/>
      <c r="J43" s="1904"/>
      <c r="K43" s="1904"/>
      <c r="L43" s="1904"/>
      <c r="M43" s="1904"/>
      <c r="N43" s="1904"/>
      <c r="O43" s="1904"/>
      <c r="P43" s="1904"/>
      <c r="Q43" s="1904"/>
      <c r="R43" s="1904"/>
      <c r="S43" s="1904"/>
      <c r="T43" s="1904"/>
      <c r="U43" s="1949" t="str">
        <f t="shared" si="17"/>
        <v/>
      </c>
      <c r="V43" s="1950"/>
      <c r="W43" s="1950"/>
      <c r="X43" s="1951"/>
      <c r="Z43" s="1953"/>
      <c r="AA43" s="1953"/>
      <c r="AB43" s="1953"/>
      <c r="AC43" s="1953"/>
      <c r="AD43" s="1953"/>
      <c r="AE43" s="1953"/>
      <c r="AF43" s="1953"/>
      <c r="XEF43" s="1862" t="s">
        <v>7479</v>
      </c>
      <c r="XEG43" s="1862"/>
      <c r="XEH43" s="1862"/>
      <c r="XEI43" s="1863"/>
      <c r="XEJ43" s="1862"/>
      <c r="XEK43" s="1862"/>
      <c r="XEL43" s="1862"/>
      <c r="XEM43" s="1862"/>
      <c r="XEN43" s="1862"/>
      <c r="XEO43" s="1862"/>
      <c r="XEP43" s="1862"/>
      <c r="XEQ43" s="1862"/>
      <c r="XER43" s="1862"/>
      <c r="XES43" s="1862"/>
      <c r="XET43" s="1862"/>
      <c r="XEU43" s="1862"/>
      <c r="XEV43" s="1862"/>
      <c r="XEW43" s="1862"/>
      <c r="XEX43" s="1862"/>
      <c r="XEY43" s="1862"/>
      <c r="XEZ43" s="1862"/>
      <c r="XFA43" s="1862"/>
      <c r="XFB43" s="1862"/>
      <c r="XFC43" s="1863"/>
      <c r="XFD43" s="1862"/>
    </row>
    <row r="44" spans="1:32 16360:16384" s="1857" customFormat="1" ht="30" customHeight="1" x14ac:dyDescent="0.2">
      <c r="A44" s="3011"/>
      <c r="B44" s="3011"/>
      <c r="C44" s="3011"/>
      <c r="D44" s="3071">
        <v>5</v>
      </c>
      <c r="E44" s="3041"/>
      <c r="F44" s="1952"/>
      <c r="G44" s="1907"/>
      <c r="H44" s="1907"/>
      <c r="I44" s="1904"/>
      <c r="J44" s="1904"/>
      <c r="K44" s="1904"/>
      <c r="L44" s="1904"/>
      <c r="M44" s="1904"/>
      <c r="N44" s="1904"/>
      <c r="O44" s="1904"/>
      <c r="P44" s="1904"/>
      <c r="Q44" s="1904"/>
      <c r="R44" s="1904"/>
      <c r="S44" s="1904"/>
      <c r="T44" s="1904"/>
      <c r="U44" s="1949" t="str">
        <f t="shared" si="17"/>
        <v/>
      </c>
      <c r="V44" s="1950"/>
      <c r="W44" s="1950"/>
      <c r="X44" s="1951"/>
      <c r="Z44" s="1953"/>
      <c r="AA44" s="1953"/>
      <c r="AB44" s="1953"/>
      <c r="AC44" s="1953"/>
      <c r="AD44" s="1953"/>
      <c r="AE44" s="1953"/>
      <c r="AF44" s="1953"/>
      <c r="XEF44" s="1862"/>
      <c r="XEG44" s="1862"/>
      <c r="XEH44" s="1862"/>
      <c r="XEI44" s="1863"/>
      <c r="XEJ44" s="1862"/>
      <c r="XEK44" s="1862"/>
      <c r="XEL44" s="1862"/>
      <c r="XEM44" s="1862"/>
      <c r="XEN44" s="1862"/>
      <c r="XEO44" s="1862"/>
      <c r="XEP44" s="1862"/>
      <c r="XEQ44" s="1862"/>
      <c r="XER44" s="1862"/>
      <c r="XES44" s="1862"/>
      <c r="XET44" s="1862"/>
      <c r="XEU44" s="1954"/>
      <c r="XEV44" s="1863"/>
      <c r="XEW44" s="1862"/>
      <c r="XEX44" s="1862"/>
      <c r="XEY44" s="1862"/>
      <c r="XEZ44" s="1862"/>
      <c r="XFA44" s="1862"/>
      <c r="XFB44" s="1862"/>
      <c r="XFC44" s="1863"/>
      <c r="XFD44" s="1862"/>
    </row>
    <row r="45" spans="1:32 16360:16384" s="1857" customFormat="1" ht="30" customHeight="1" x14ac:dyDescent="0.25">
      <c r="A45" s="3011"/>
      <c r="B45" s="3011"/>
      <c r="C45" s="3011"/>
      <c r="D45" s="3071">
        <v>6</v>
      </c>
      <c r="E45" s="3041"/>
      <c r="F45" s="1952"/>
      <c r="G45" s="1907"/>
      <c r="H45" s="1907"/>
      <c r="I45" s="1904"/>
      <c r="J45" s="1904"/>
      <c r="K45" s="1904"/>
      <c r="L45" s="1904"/>
      <c r="M45" s="1904"/>
      <c r="N45" s="1904"/>
      <c r="O45" s="1904"/>
      <c r="P45" s="1904"/>
      <c r="Q45" s="1904"/>
      <c r="R45" s="1904"/>
      <c r="S45" s="1904"/>
      <c r="T45" s="1904"/>
      <c r="U45" s="1949" t="str">
        <f t="shared" si="17"/>
        <v/>
      </c>
      <c r="V45" s="1950"/>
      <c r="W45" s="1950"/>
      <c r="X45" s="1951"/>
      <c r="Z45" s="1953"/>
      <c r="AA45" s="1953"/>
      <c r="AB45" s="1953"/>
      <c r="AC45" s="1953"/>
      <c r="AD45" s="1953"/>
      <c r="AE45" s="1953"/>
      <c r="AF45" s="1953"/>
      <c r="XEF45" s="1862"/>
      <c r="XEG45" s="1862"/>
      <c r="XEH45" s="1862"/>
      <c r="XEI45" s="1863"/>
      <c r="XEJ45" s="1862"/>
      <c r="XEK45" s="1862"/>
      <c r="XEL45" s="1955"/>
      <c r="XEM45" s="1955"/>
      <c r="XEN45" s="1955"/>
      <c r="XEO45" s="1955"/>
      <c r="XEP45" s="1955"/>
      <c r="XEQ45" s="1955"/>
      <c r="XER45" s="1955"/>
      <c r="XES45" s="1955"/>
      <c r="XET45" s="1955"/>
      <c r="XEU45" s="1956"/>
      <c r="XEV45" s="1957"/>
      <c r="XEW45" s="1955"/>
      <c r="XEX45" s="1955"/>
      <c r="XEY45" s="1955"/>
      <c r="XEZ45" s="1862"/>
      <c r="XFA45" s="1862"/>
      <c r="XFB45" s="1862"/>
      <c r="XFC45" s="1863"/>
      <c r="XFD45" s="1862"/>
    </row>
    <row r="46" spans="1:32 16360:16384" s="1857" customFormat="1" ht="30" customHeight="1" x14ac:dyDescent="0.25">
      <c r="A46" s="3011"/>
      <c r="B46" s="3011"/>
      <c r="C46" s="3011"/>
      <c r="D46" s="3071">
        <v>7</v>
      </c>
      <c r="E46" s="3041"/>
      <c r="F46" s="1952"/>
      <c r="G46" s="1907"/>
      <c r="H46" s="1907"/>
      <c r="I46" s="1904"/>
      <c r="J46" s="1904"/>
      <c r="K46" s="1904"/>
      <c r="L46" s="1904"/>
      <c r="M46" s="1904"/>
      <c r="N46" s="1904"/>
      <c r="O46" s="1904"/>
      <c r="P46" s="1904"/>
      <c r="Q46" s="1904"/>
      <c r="R46" s="1904"/>
      <c r="S46" s="1904"/>
      <c r="T46" s="1904"/>
      <c r="U46" s="1949" t="str">
        <f t="shared" si="17"/>
        <v/>
      </c>
      <c r="V46" s="1950"/>
      <c r="W46" s="1950"/>
      <c r="X46" s="1951"/>
      <c r="Z46" s="1953"/>
      <c r="AA46" s="1953"/>
      <c r="AB46" s="1953"/>
      <c r="AC46" s="1953"/>
      <c r="AD46" s="1953"/>
      <c r="AE46" s="1953"/>
      <c r="AF46" s="1953"/>
      <c r="XEF46" s="1862"/>
      <c r="XEG46" s="1862"/>
      <c r="XEH46" s="1862"/>
      <c r="XEI46" s="1863"/>
      <c r="XEJ46" s="1862"/>
      <c r="XEK46" s="1862"/>
      <c r="XEL46" s="1958"/>
      <c r="XEM46" s="1958"/>
      <c r="XEN46" s="1958"/>
      <c r="XEO46" s="1958"/>
      <c r="XEP46" s="1958"/>
      <c r="XEQ46" s="1958"/>
      <c r="XER46" s="1958"/>
      <c r="XES46" s="1958"/>
      <c r="XET46" s="1958"/>
      <c r="XEU46" s="1958"/>
      <c r="XEV46" s="1958"/>
      <c r="XEW46" s="1958"/>
      <c r="XEX46" s="1958"/>
      <c r="XEY46" s="1958"/>
      <c r="XEZ46" s="1955"/>
      <c r="XFA46" s="1862"/>
      <c r="XFB46" s="1862"/>
      <c r="XFC46" s="1863"/>
      <c r="XFD46" s="1862"/>
    </row>
    <row r="47" spans="1:32 16360:16384" s="1857" customFormat="1" ht="30" customHeight="1" x14ac:dyDescent="0.25">
      <c r="A47" s="3011"/>
      <c r="B47" s="3011"/>
      <c r="C47" s="3011"/>
      <c r="D47" s="3071">
        <v>8</v>
      </c>
      <c r="E47" s="3041"/>
      <c r="F47" s="1952"/>
      <c r="G47" s="1907"/>
      <c r="H47" s="1907"/>
      <c r="I47" s="1904"/>
      <c r="J47" s="1904"/>
      <c r="K47" s="1904"/>
      <c r="L47" s="1904"/>
      <c r="M47" s="1904"/>
      <c r="N47" s="1904"/>
      <c r="O47" s="1904"/>
      <c r="P47" s="1904"/>
      <c r="Q47" s="1904"/>
      <c r="R47" s="1904"/>
      <c r="S47" s="1904"/>
      <c r="T47" s="1904"/>
      <c r="U47" s="1949" t="str">
        <f t="shared" si="17"/>
        <v/>
      </c>
      <c r="V47" s="1950"/>
      <c r="W47" s="1950"/>
      <c r="X47" s="1951"/>
      <c r="Z47" s="1953"/>
      <c r="AA47" s="1953"/>
      <c r="AB47" s="1953"/>
      <c r="AC47" s="1953"/>
      <c r="AD47" s="1953"/>
      <c r="AE47" s="1953"/>
      <c r="AF47" s="1953"/>
      <c r="XEF47" s="1862"/>
      <c r="XEG47" s="1862"/>
      <c r="XEH47" s="1862"/>
      <c r="XEI47" s="1863"/>
      <c r="XEJ47" s="1862"/>
      <c r="XEK47" s="1862"/>
      <c r="XEL47" s="1958"/>
      <c r="XEM47" s="1958"/>
      <c r="XEN47" s="1958"/>
      <c r="XEO47" s="1958"/>
      <c r="XEP47" s="1958"/>
      <c r="XEQ47" s="1958"/>
      <c r="XER47" s="1958"/>
      <c r="XES47" s="1958"/>
      <c r="XET47" s="1958"/>
      <c r="XEU47" s="1958"/>
      <c r="XEV47" s="1958"/>
      <c r="XEW47" s="1958"/>
      <c r="XEX47" s="1958"/>
      <c r="XEY47" s="1958"/>
      <c r="XEZ47" s="1958"/>
      <c r="XFA47" s="1862"/>
      <c r="XFB47" s="1862"/>
      <c r="XFC47" s="1863"/>
      <c r="XFD47" s="1862"/>
    </row>
    <row r="48" spans="1:32 16360:16384" s="1857" customFormat="1" ht="30" customHeight="1" x14ac:dyDescent="0.25">
      <c r="A48" s="3011"/>
      <c r="B48" s="3011"/>
      <c r="C48" s="3011"/>
      <c r="D48" s="3071">
        <v>9</v>
      </c>
      <c r="E48" s="3041"/>
      <c r="F48" s="1952"/>
      <c r="G48" s="1907"/>
      <c r="H48" s="1907"/>
      <c r="I48" s="1904"/>
      <c r="J48" s="1904"/>
      <c r="K48" s="1904"/>
      <c r="L48" s="1904"/>
      <c r="M48" s="1904"/>
      <c r="N48" s="1904"/>
      <c r="O48" s="1904"/>
      <c r="P48" s="1904"/>
      <c r="Q48" s="1904"/>
      <c r="R48" s="1904"/>
      <c r="S48" s="1904"/>
      <c r="T48" s="1904"/>
      <c r="U48" s="1949" t="str">
        <f t="shared" si="17"/>
        <v/>
      </c>
      <c r="V48" s="1950"/>
      <c r="W48" s="1950"/>
      <c r="X48" s="1951"/>
      <c r="Z48" s="1953"/>
      <c r="AA48" s="1953"/>
      <c r="AB48" s="1953"/>
      <c r="AC48" s="1953"/>
      <c r="AD48" s="1953"/>
      <c r="AE48" s="1953"/>
      <c r="AF48" s="1953"/>
      <c r="XEF48" s="1862"/>
      <c r="XEG48" s="1862"/>
      <c r="XEH48" s="1862"/>
      <c r="XEI48" s="1863"/>
      <c r="XEJ48" s="1862"/>
      <c r="XEK48" s="1862"/>
      <c r="XEL48" s="1958"/>
      <c r="XEM48" s="1958"/>
      <c r="XEN48" s="1958"/>
      <c r="XEO48" s="1958"/>
      <c r="XEP48" s="1958"/>
      <c r="XEQ48" s="1958"/>
      <c r="XER48" s="1958"/>
      <c r="XES48" s="1958"/>
      <c r="XET48" s="1958"/>
      <c r="XEU48" s="1958"/>
      <c r="XEV48" s="1958"/>
      <c r="XEW48" s="1958"/>
      <c r="XEX48" s="1958"/>
      <c r="XEY48" s="1958"/>
      <c r="XEZ48" s="1958"/>
      <c r="XFA48" s="1862"/>
      <c r="XFB48" s="1862"/>
      <c r="XFC48" s="1863"/>
      <c r="XFD48" s="1862"/>
    </row>
    <row r="49" spans="1:32 16360:16384" s="1857" customFormat="1" ht="30" customHeight="1" thickBot="1" x14ac:dyDescent="0.3">
      <c r="A49" s="3011"/>
      <c r="B49" s="3011"/>
      <c r="C49" s="3011"/>
      <c r="D49" s="3076">
        <v>10</v>
      </c>
      <c r="E49" s="3066"/>
      <c r="F49" s="1959"/>
      <c r="G49" s="1929"/>
      <c r="H49" s="1929"/>
      <c r="I49" s="1927"/>
      <c r="J49" s="1927"/>
      <c r="K49" s="1927"/>
      <c r="L49" s="1927"/>
      <c r="M49" s="1927"/>
      <c r="N49" s="1927"/>
      <c r="O49" s="1927"/>
      <c r="P49" s="1927"/>
      <c r="Q49" s="1927"/>
      <c r="R49" s="1927"/>
      <c r="S49" s="1927"/>
      <c r="T49" s="1927"/>
      <c r="U49" s="1960" t="str">
        <f t="shared" si="17"/>
        <v/>
      </c>
      <c r="V49" s="1961"/>
      <c r="W49" s="1961"/>
      <c r="X49" s="1962"/>
      <c r="Z49" s="1953"/>
      <c r="AA49" s="1953"/>
      <c r="AB49" s="1953"/>
      <c r="AC49" s="1953"/>
      <c r="AD49" s="1953"/>
      <c r="AE49" s="1953"/>
      <c r="AF49" s="1953"/>
      <c r="XEF49" s="1862"/>
      <c r="XEG49" s="1862"/>
      <c r="XEH49" s="1862"/>
      <c r="XEI49" s="1863"/>
      <c r="XEJ49" s="1862"/>
      <c r="XEK49" s="1862"/>
      <c r="XEL49" s="1958"/>
      <c r="XEM49" s="1958"/>
      <c r="XEN49" s="1958"/>
      <c r="XEO49" s="1958"/>
      <c r="XEP49" s="1958"/>
      <c r="XEQ49" s="1958"/>
      <c r="XER49" s="1958"/>
      <c r="XES49" s="1958"/>
      <c r="XET49" s="1958"/>
      <c r="XEU49" s="1958"/>
      <c r="XEV49" s="1958"/>
      <c r="XEW49" s="1958"/>
      <c r="XEX49" s="1958"/>
      <c r="XEY49" s="1958"/>
      <c r="XEZ49" s="1958"/>
      <c r="XFA49" s="1862"/>
      <c r="XFB49" s="1862"/>
      <c r="XFC49" s="1863"/>
      <c r="XFD49" s="1862"/>
    </row>
    <row r="50" spans="1:32 16360:16384" s="1964" customFormat="1" x14ac:dyDescent="0.25">
      <c r="A50" s="1963" t="s">
        <v>7480</v>
      </c>
      <c r="D50" s="1965"/>
      <c r="E50" s="1965"/>
      <c r="F50" s="1965"/>
      <c r="G50" s="1965"/>
      <c r="XEF50" s="1862"/>
      <c r="XEG50" s="1862"/>
      <c r="XEH50" s="1862"/>
      <c r="XEI50" s="1863"/>
      <c r="XEJ50" s="1862"/>
      <c r="XEK50" s="1955"/>
      <c r="XEL50" s="1958"/>
      <c r="XEM50" s="1958"/>
      <c r="XEN50" s="1958"/>
      <c r="XEO50" s="1958"/>
      <c r="XEP50" s="1958"/>
      <c r="XEQ50" s="1958"/>
      <c r="XER50" s="1958"/>
      <c r="XES50" s="1958"/>
      <c r="XET50" s="1958"/>
      <c r="XEU50" s="1958"/>
      <c r="XEV50" s="1958"/>
      <c r="XEW50" s="1958"/>
      <c r="XEX50" s="1958"/>
      <c r="XEY50" s="1958"/>
      <c r="XEZ50" s="1958"/>
      <c r="XFA50" s="1862"/>
      <c r="XFB50" s="1862"/>
      <c r="XFC50" s="1957"/>
      <c r="XFD50" s="1955" t="s">
        <v>7397</v>
      </c>
    </row>
    <row r="51" spans="1:32 16360:16384" x14ac:dyDescent="0.25">
      <c r="XEF51" s="1862"/>
      <c r="XEG51" s="1862"/>
      <c r="XEH51" s="1862"/>
      <c r="XEI51" s="1863"/>
      <c r="XEJ51" s="1862"/>
      <c r="XFA51" s="1955"/>
      <c r="XFB51" s="1955" t="s">
        <v>7481</v>
      </c>
    </row>
    <row r="52" spans="1:32 16360:16384" x14ac:dyDescent="0.25">
      <c r="XEF52" s="1862"/>
      <c r="XEG52" s="1862"/>
      <c r="XEH52" s="1862"/>
      <c r="XEI52" s="1863"/>
      <c r="XEJ52" s="1862"/>
    </row>
    <row r="53" spans="1:32 16360:16384" x14ac:dyDescent="0.25">
      <c r="XEF53" s="1862"/>
      <c r="XEG53" s="1862"/>
      <c r="XEH53" s="1862"/>
      <c r="XEI53" s="1863"/>
      <c r="XEJ53" s="1862"/>
    </row>
    <row r="54" spans="1:32 16360:16384" x14ac:dyDescent="0.25">
      <c r="XEF54" s="1862"/>
      <c r="XEG54" s="1862"/>
      <c r="XEH54" s="1862"/>
      <c r="XEI54" s="1863"/>
      <c r="XEJ54" s="1862"/>
    </row>
    <row r="55" spans="1:32 16360:16384" x14ac:dyDescent="0.25">
      <c r="XEF55" s="1862"/>
      <c r="XEG55" s="1862"/>
      <c r="XEH55" s="1862"/>
      <c r="XEI55" s="1863"/>
      <c r="XEJ55" s="1862"/>
    </row>
    <row r="56" spans="1:32 16360:16384" x14ac:dyDescent="0.25">
      <c r="XEF56" s="1862"/>
      <c r="XEG56" s="1862"/>
      <c r="XEH56" s="1862"/>
      <c r="XEI56" s="1863"/>
      <c r="XEJ56" s="1862"/>
    </row>
    <row r="57" spans="1:32 16360:16384" x14ac:dyDescent="0.25">
      <c r="XEF57" s="1862"/>
      <c r="XEG57" s="1862"/>
      <c r="XEH57" s="1862"/>
      <c r="XEI57" s="1863"/>
      <c r="XEJ57" s="1862"/>
    </row>
    <row r="58" spans="1:32 16360:16384" x14ac:dyDescent="0.25">
      <c r="XEF58" s="1862"/>
      <c r="XEG58" s="1862"/>
      <c r="XEH58" s="1862"/>
      <c r="XEI58" s="1863"/>
      <c r="XEJ58" s="1862"/>
    </row>
    <row r="59" spans="1:32 16360:16384" x14ac:dyDescent="0.25">
      <c r="XEF59" s="1862"/>
      <c r="XEG59" s="1862"/>
      <c r="XEH59" s="1862"/>
      <c r="XEI59" s="1863"/>
      <c r="XEJ59" s="1862"/>
    </row>
    <row r="60" spans="1:32 16360:16384" x14ac:dyDescent="0.25">
      <c r="XEF60" s="1862"/>
      <c r="XEG60" s="1862"/>
      <c r="XEH60" s="1862"/>
      <c r="XEI60" s="1863"/>
      <c r="XEJ60" s="1862"/>
    </row>
    <row r="61" spans="1:32 16360:16384" x14ac:dyDescent="0.25">
      <c r="XEF61" s="1862"/>
      <c r="XEG61" s="1862"/>
      <c r="XEH61" s="1862"/>
      <c r="XEI61" s="1863"/>
      <c r="XEJ61" s="1862"/>
    </row>
    <row r="62" spans="1:32 16360:16384" x14ac:dyDescent="0.25">
      <c r="XEF62" s="1862"/>
      <c r="XEG62" s="1862"/>
      <c r="XEH62" s="1862"/>
      <c r="XEI62" s="1863"/>
      <c r="XEJ62" s="1862"/>
    </row>
    <row r="63" spans="1:32 16360:16384" x14ac:dyDescent="0.25">
      <c r="XEF63" s="1862"/>
      <c r="XEG63" s="1862"/>
      <c r="XEH63" s="1862"/>
      <c r="XEI63" s="1863"/>
      <c r="XEJ63" s="1862"/>
    </row>
    <row r="64" spans="1:32 16360:16384" x14ac:dyDescent="0.25">
      <c r="XEF64" s="1862"/>
      <c r="XEG64" s="1862"/>
      <c r="XEH64" s="1862"/>
      <c r="XEI64" s="1863"/>
      <c r="XEJ64" s="1862"/>
    </row>
  </sheetData>
  <mergeCells count="81">
    <mergeCell ref="W38:W39"/>
    <mergeCell ref="X38:X39"/>
    <mergeCell ref="D49:E49"/>
    <mergeCell ref="D43:E43"/>
    <mergeCell ref="D44:E44"/>
    <mergeCell ref="D45:E45"/>
    <mergeCell ref="D46:E46"/>
    <mergeCell ref="D47:E47"/>
    <mergeCell ref="D48:E48"/>
    <mergeCell ref="H38:H39"/>
    <mergeCell ref="I38:T38"/>
    <mergeCell ref="U38:U39"/>
    <mergeCell ref="V38:V39"/>
    <mergeCell ref="B38:C38"/>
    <mergeCell ref="D38:E38"/>
    <mergeCell ref="F38:G38"/>
    <mergeCell ref="A39:C49"/>
    <mergeCell ref="D39:E39"/>
    <mergeCell ref="D40:E40"/>
    <mergeCell ref="D41:E41"/>
    <mergeCell ref="D42:E42"/>
    <mergeCell ref="E30:G30"/>
    <mergeCell ref="H30:U30"/>
    <mergeCell ref="V30:X30"/>
    <mergeCell ref="E31:G31"/>
    <mergeCell ref="H31:U37"/>
    <mergeCell ref="V31:X37"/>
    <mergeCell ref="E32:G32"/>
    <mergeCell ref="E33:G33"/>
    <mergeCell ref="E34:G34"/>
    <mergeCell ref="E35:G35"/>
    <mergeCell ref="E36:G36"/>
    <mergeCell ref="E37:G37"/>
    <mergeCell ref="E23:G23"/>
    <mergeCell ref="H23:U29"/>
    <mergeCell ref="V23:X29"/>
    <mergeCell ref="E24:G24"/>
    <mergeCell ref="E25:G25"/>
    <mergeCell ref="E26:G26"/>
    <mergeCell ref="E27:G27"/>
    <mergeCell ref="E28:G28"/>
    <mergeCell ref="E29:G29"/>
    <mergeCell ref="B21:C21"/>
    <mergeCell ref="E21:G21"/>
    <mergeCell ref="H21:X21"/>
    <mergeCell ref="E22:G22"/>
    <mergeCell ref="H22:U22"/>
    <mergeCell ref="V22:X22"/>
    <mergeCell ref="B12:C12"/>
    <mergeCell ref="D12:E12"/>
    <mergeCell ref="A13:C20"/>
    <mergeCell ref="D13:E13"/>
    <mergeCell ref="D14:E14"/>
    <mergeCell ref="D15:E15"/>
    <mergeCell ref="D16:E16"/>
    <mergeCell ref="D17:E17"/>
    <mergeCell ref="D18:E18"/>
    <mergeCell ref="D19:E19"/>
    <mergeCell ref="D20:E20"/>
    <mergeCell ref="XEH4:XEH5"/>
    <mergeCell ref="A5:C11"/>
    <mergeCell ref="D5:E5"/>
    <mergeCell ref="XEJ5:XEL5"/>
    <mergeCell ref="D6:E6"/>
    <mergeCell ref="D7:E7"/>
    <mergeCell ref="D8:E8"/>
    <mergeCell ref="D9:E9"/>
    <mergeCell ref="D10:E10"/>
    <mergeCell ref="D11:E11"/>
    <mergeCell ref="B4:C4"/>
    <mergeCell ref="E4:G4"/>
    <mergeCell ref="H4:T4"/>
    <mergeCell ref="U4:X4"/>
    <mergeCell ref="XEF4:XEF5"/>
    <mergeCell ref="XEG4:XEG5"/>
    <mergeCell ref="AI3:AP3"/>
    <mergeCell ref="A1:A3"/>
    <mergeCell ref="B1:C3"/>
    <mergeCell ref="E1:G1"/>
    <mergeCell ref="E2:G2"/>
    <mergeCell ref="AE3:AG3"/>
  </mergeCells>
  <conditionalFormatting sqref="I40:T49 I2:T2">
    <cfRule type="cellIs" dxfId="116" priority="26" operator="equal">
      <formula>"GR"</formula>
    </cfRule>
    <cfRule type="cellIs" dxfId="115" priority="27" operator="equal">
      <formula>"R"</formula>
    </cfRule>
    <cfRule type="cellIs" dxfId="114" priority="28" operator="equal">
      <formula>"O"</formula>
    </cfRule>
    <cfRule type="cellIs" dxfId="113" priority="29" operator="equal">
      <formula>"G"</formula>
    </cfRule>
  </conditionalFormatting>
  <conditionalFormatting sqref="I2:T2">
    <cfRule type="cellIs" dxfId="112" priority="25" operator="equal">
      <formula>"N"</formula>
    </cfRule>
  </conditionalFormatting>
  <conditionalFormatting sqref="XEM5:XEX31">
    <cfRule type="cellIs" dxfId="111" priority="21" operator="equal">
      <formula>1</formula>
    </cfRule>
    <cfRule type="cellIs" dxfId="110" priority="22" operator="equal">
      <formula>4</formula>
    </cfRule>
    <cfRule type="cellIs" dxfId="109" priority="23" operator="equal">
      <formula>3</formula>
    </cfRule>
    <cfRule type="cellIs" dxfId="108" priority="24" operator="equal">
      <formula>2</formula>
    </cfRule>
  </conditionalFormatting>
  <conditionalFormatting sqref="I6:T20">
    <cfRule type="cellIs" dxfId="107" priority="17" operator="equal">
      <formula>"GR"</formula>
    </cfRule>
    <cfRule type="cellIs" dxfId="106" priority="18" operator="equal">
      <formula>"R"</formula>
    </cfRule>
    <cfRule type="cellIs" dxfId="105" priority="19" operator="equal">
      <formula>"O"</formula>
    </cfRule>
    <cfRule type="cellIs" dxfId="104" priority="20" operator="equal">
      <formula>"G"</formula>
    </cfRule>
  </conditionalFormatting>
  <conditionalFormatting sqref="O6:O14 I6:N13 P6:T13">
    <cfRule type="cellIs" dxfId="103" priority="13" operator="equal">
      <formula>"GR"</formula>
    </cfRule>
    <cfRule type="cellIs" dxfId="102" priority="14" operator="equal">
      <formula>"R"</formula>
    </cfRule>
    <cfRule type="cellIs" dxfId="101" priority="15" operator="equal">
      <formula>"O"</formula>
    </cfRule>
    <cfRule type="cellIs" dxfId="100" priority="16" operator="equal">
      <formula>"G"</formula>
    </cfRule>
  </conditionalFormatting>
  <conditionalFormatting sqref="O14">
    <cfRule type="cellIs" dxfId="99" priority="9" operator="equal">
      <formula>"GR"</formula>
    </cfRule>
    <cfRule type="cellIs" dxfId="98" priority="10" operator="equal">
      <formula>"R"</formula>
    </cfRule>
    <cfRule type="cellIs" dxfId="97" priority="11" operator="equal">
      <formula>"O"</formula>
    </cfRule>
    <cfRule type="cellIs" dxfId="96" priority="12" operator="equal">
      <formula>"G"</formula>
    </cfRule>
  </conditionalFormatting>
  <conditionalFormatting sqref="O15">
    <cfRule type="cellIs" dxfId="95" priority="5" operator="equal">
      <formula>"GR"</formula>
    </cfRule>
    <cfRule type="cellIs" dxfId="94" priority="6" operator="equal">
      <formula>"R"</formula>
    </cfRule>
    <cfRule type="cellIs" dxfId="93" priority="7" operator="equal">
      <formula>"O"</formula>
    </cfRule>
    <cfRule type="cellIs" dxfId="92" priority="8" operator="equal">
      <formula>"G"</formula>
    </cfRule>
  </conditionalFormatting>
  <conditionalFormatting sqref="P15">
    <cfRule type="cellIs" dxfId="91" priority="1" operator="equal">
      <formula>"GR"</formula>
    </cfRule>
    <cfRule type="cellIs" dxfId="90" priority="2" operator="equal">
      <formula>"R"</formula>
    </cfRule>
    <cfRule type="cellIs" dxfId="89" priority="3" operator="equal">
      <formula>"O"</formula>
    </cfRule>
    <cfRule type="cellIs" dxfId="88" priority="4" operator="equal">
      <formula>"G"</formula>
    </cfRule>
  </conditionalFormatting>
  <dataValidations count="3">
    <dataValidation allowBlank="1" showInputMessage="1" showErrorMessage="1" promptTitle="Reminder !! " prompt="Please update your Gantt chart if you extend the Project Timeline" sqref="V40:V49" xr:uid="{00000000-0002-0000-2C00-000000000000}"/>
    <dataValidation allowBlank="1" showInputMessage="1" showErrorMessage="1" promptTitle="Reminder !! " prompt="Please update your Gantt chart when extending Project Timelines." sqref="V6:V20" xr:uid="{00000000-0002-0000-2C00-000001000000}"/>
    <dataValidation type="list" allowBlank="1" showDropDown="1" showInputMessage="1" showErrorMessage="1" errorTitle="Status Error" error="Please enter_x000a_G = Action on schedule_x000a_O = Action running late - but can be redeemed_x000a_R = Action not on schedule_x000a_GR = Planned action" promptTitle="Status" prompt="Please enter_x000a_G = Action on schedule_x000a_O = Action running late - but can be redeemed_x000a_R = Action not on schedule_x000a_GR = Planned action" sqref="I40:T49 I6:T20" xr:uid="{00000000-0002-0000-2C00-000002000000}">
      <formula1>$Z$6:$Z$9</formula1>
    </dataValidation>
  </dataValidations>
  <hyperlinks>
    <hyperlink ref="H1" location="'MASTER SUMMARY'!A1" display="Return to MASTER SUMMARY" xr:uid="{00000000-0004-0000-2C00-000000000000}"/>
  </hyperlinks>
  <pageMargins left="0.7" right="0.7" top="0.75" bottom="0.75" header="0.3" footer="0.3"/>
  <pageSetup paperSize="9" orientation="portrait"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57">
    <tabColor theme="9" tint="-0.249977111117893"/>
  </sheetPr>
  <dimension ref="B1:P7560"/>
  <sheetViews>
    <sheetView showGridLines="0" zoomScale="80" zoomScaleNormal="80" workbookViewId="0">
      <pane ySplit="2" topLeftCell="A3" activePane="bottomLeft" state="frozen"/>
      <selection pane="bottomLeft" activeCell="C42" sqref="C42"/>
    </sheetView>
  </sheetViews>
  <sheetFormatPr defaultColWidth="9.140625" defaultRowHeight="12.75" outlineLevelRow="1" x14ac:dyDescent="0.2"/>
  <cols>
    <col min="1" max="1" width="1.42578125" style="1" customWidth="1"/>
    <col min="2" max="2" width="10.7109375" style="1" customWidth="1"/>
    <col min="3" max="3" width="38.85546875" style="1" customWidth="1"/>
    <col min="4" max="4" width="30" style="1" customWidth="1"/>
    <col min="5" max="5" width="28.5703125" style="1" customWidth="1"/>
    <col min="6" max="6" width="37.140625" style="1" customWidth="1"/>
    <col min="7" max="7" width="25.85546875" style="1" customWidth="1"/>
    <col min="8" max="8" width="28.7109375" style="1" customWidth="1"/>
    <col min="9" max="9" width="15" style="1" customWidth="1"/>
    <col min="10" max="10" width="2" style="1" customWidth="1"/>
    <col min="11" max="11" width="15" style="1" customWidth="1"/>
    <col min="12" max="12" width="36.5703125" style="1" hidden="1" customWidth="1"/>
    <col min="13" max="13" width="17.7109375" style="1" customWidth="1"/>
    <col min="14" max="20" width="6.140625" style="1" customWidth="1"/>
    <col min="21" max="21" width="11" style="1" customWidth="1"/>
    <col min="22" max="22" width="10.42578125" style="1" customWidth="1"/>
    <col min="23" max="31" width="9.140625" style="1"/>
    <col min="32" max="32" width="19.140625" style="1" customWidth="1"/>
    <col min="33" max="16384" width="9.140625" style="1"/>
  </cols>
  <sheetData>
    <row r="1" spans="2:16" ht="4.5" customHeight="1" x14ac:dyDescent="0.2">
      <c r="C1" s="126"/>
      <c r="D1" s="126"/>
      <c r="E1" s="126"/>
      <c r="F1" s="126"/>
      <c r="G1" s="126"/>
      <c r="H1" s="126"/>
      <c r="N1" s="2289" t="s">
        <v>20</v>
      </c>
    </row>
    <row r="2" spans="2:16" ht="63.75" customHeight="1" x14ac:dyDescent="0.2">
      <c r="B2" s="2655" t="s">
        <v>8111</v>
      </c>
      <c r="C2" s="2655"/>
      <c r="D2" s="2655"/>
      <c r="E2" s="2655"/>
      <c r="F2" s="2655"/>
      <c r="G2" s="2655"/>
      <c r="H2" s="3177"/>
      <c r="P2" s="10"/>
    </row>
    <row r="3" spans="2:16" s="111" customFormat="1" ht="16.5" customHeight="1" x14ac:dyDescent="0.2">
      <c r="C3" s="238"/>
      <c r="D3" s="238"/>
      <c r="E3" s="238"/>
      <c r="F3" s="238"/>
      <c r="G3" s="238"/>
      <c r="H3" s="238"/>
      <c r="P3" s="112"/>
    </row>
    <row r="4" spans="2:16" s="111" customFormat="1" ht="11.25" customHeight="1" x14ac:dyDescent="0.2">
      <c r="C4" s="2325"/>
      <c r="D4" s="238"/>
      <c r="E4" s="238"/>
      <c r="F4" s="238"/>
      <c r="G4" s="238"/>
      <c r="H4" s="238"/>
      <c r="K4" s="1"/>
      <c r="L4" s="1"/>
      <c r="P4" s="112"/>
    </row>
    <row r="5" spans="2:16" ht="46.5" customHeight="1" x14ac:dyDescent="0.2">
      <c r="B5" s="3178" t="s">
        <v>391</v>
      </c>
      <c r="C5" s="3179"/>
      <c r="D5" s="3179"/>
      <c r="E5" s="3179"/>
      <c r="F5" s="3179"/>
      <c r="G5" s="3179"/>
      <c r="H5" s="3179"/>
      <c r="I5" s="3180"/>
      <c r="J5" s="2247"/>
      <c r="L5" s="2315" t="s">
        <v>7940</v>
      </c>
    </row>
    <row r="6" spans="2:16" ht="15" customHeight="1" x14ac:dyDescent="0.2">
      <c r="B6" s="2248"/>
      <c r="C6" s="772"/>
      <c r="D6" s="2309"/>
      <c r="E6" s="2310"/>
      <c r="F6" s="772"/>
      <c r="G6" s="771"/>
      <c r="H6" s="771"/>
      <c r="I6" s="2"/>
      <c r="J6" s="2249"/>
      <c r="L6" s="3170"/>
    </row>
    <row r="7" spans="2:16" ht="30.75" customHeight="1" x14ac:dyDescent="0.2">
      <c r="B7" s="2248"/>
      <c r="C7" s="3181" t="s">
        <v>8377</v>
      </c>
      <c r="D7" s="3181"/>
      <c r="E7" s="3181"/>
      <c r="F7" s="3182" t="s">
        <v>153</v>
      </c>
      <c r="G7" s="3183"/>
      <c r="H7" s="3184"/>
      <c r="I7" s="2"/>
      <c r="J7" s="2249"/>
      <c r="L7" s="3171"/>
    </row>
    <row r="8" spans="2:16" ht="21" customHeight="1" x14ac:dyDescent="0.2">
      <c r="B8" s="2248"/>
      <c r="C8" s="2"/>
      <c r="D8" s="2"/>
      <c r="E8" s="2"/>
      <c r="F8" s="2"/>
      <c r="G8" s="2"/>
      <c r="H8" s="2"/>
      <c r="I8" s="2"/>
      <c r="J8" s="2249"/>
    </row>
    <row r="9" spans="2:16" ht="37.5" customHeight="1" x14ac:dyDescent="0.2">
      <c r="B9" s="2248"/>
      <c r="C9" s="3172" t="s">
        <v>7910</v>
      </c>
      <c r="D9" s="3173"/>
      <c r="E9" s="3173"/>
      <c r="F9" s="3173"/>
      <c r="G9" s="3173"/>
      <c r="H9" s="3174"/>
      <c r="I9" s="2"/>
      <c r="J9" s="2249"/>
    </row>
    <row r="10" spans="2:16" ht="27" customHeight="1" x14ac:dyDescent="0.2">
      <c r="B10" s="2248"/>
      <c r="C10" s="2318" t="s">
        <v>7939</v>
      </c>
      <c r="D10" s="2320" t="s">
        <v>7974</v>
      </c>
      <c r="E10" s="2318" t="s">
        <v>7911</v>
      </c>
      <c r="F10" s="2319" t="s">
        <v>34</v>
      </c>
      <c r="G10" s="2318" t="s">
        <v>7971</v>
      </c>
      <c r="H10" s="2326" t="s">
        <v>7970</v>
      </c>
      <c r="I10" s="2"/>
      <c r="J10" s="2249"/>
    </row>
    <row r="11" spans="2:16" ht="27" customHeight="1" x14ac:dyDescent="0.2">
      <c r="B11" s="2248"/>
      <c r="C11" s="3082" t="s">
        <v>7938</v>
      </c>
      <c r="D11" s="2641"/>
      <c r="E11" s="2641"/>
      <c r="F11" s="2641"/>
      <c r="G11" s="2641"/>
      <c r="H11" s="3083"/>
      <c r="I11" s="2316"/>
      <c r="J11" s="2249"/>
    </row>
    <row r="12" spans="2:16" ht="27" customHeight="1" x14ac:dyDescent="0.2">
      <c r="B12" s="2248"/>
      <c r="C12" s="2321" t="s">
        <v>759</v>
      </c>
      <c r="D12" s="2328" t="s">
        <v>1448</v>
      </c>
      <c r="E12" s="2321" t="s">
        <v>7936</v>
      </c>
      <c r="F12" s="2322" t="s">
        <v>8184</v>
      </c>
      <c r="G12" s="2321" t="s">
        <v>7937</v>
      </c>
      <c r="H12" s="2323" t="s">
        <v>8185</v>
      </c>
      <c r="I12" s="2"/>
      <c r="J12" s="2249"/>
    </row>
    <row r="13" spans="2:16" ht="28.5" customHeight="1" x14ac:dyDescent="0.2">
      <c r="B13" s="2248"/>
      <c r="C13" s="2317"/>
      <c r="D13" s="2"/>
      <c r="E13" s="2"/>
      <c r="F13" s="2"/>
      <c r="G13" s="2"/>
      <c r="H13" s="2"/>
      <c r="I13" s="2"/>
      <c r="J13" s="2249"/>
    </row>
    <row r="14" spans="2:16" ht="32.25" customHeight="1" x14ac:dyDescent="0.2">
      <c r="B14" s="2248"/>
      <c r="C14" s="3172" t="s">
        <v>7912</v>
      </c>
      <c r="D14" s="3173"/>
      <c r="E14" s="3173"/>
      <c r="F14" s="3173"/>
      <c r="G14" s="3173"/>
      <c r="H14" s="3174"/>
      <c r="I14" s="2"/>
      <c r="J14" s="2249"/>
    </row>
    <row r="15" spans="2:16" ht="22.5" customHeight="1" x14ac:dyDescent="0.2">
      <c r="B15" s="2248"/>
      <c r="C15" s="2250" t="str">
        <f>CONCATENATE(F7," Name *")</f>
        <v>Project Name *</v>
      </c>
      <c r="D15" s="3175" t="s">
        <v>8186</v>
      </c>
      <c r="E15" s="3175"/>
      <c r="F15" s="2251" t="s">
        <v>224</v>
      </c>
      <c r="G15" s="3176" t="s">
        <v>8187</v>
      </c>
      <c r="H15" s="3176"/>
      <c r="I15" s="2"/>
      <c r="J15" s="2249"/>
    </row>
    <row r="16" spans="2:16" ht="22.5" customHeight="1" x14ac:dyDescent="0.2">
      <c r="B16" s="2248"/>
      <c r="C16" s="2327" t="s">
        <v>7968</v>
      </c>
      <c r="D16" s="3167"/>
      <c r="E16" s="3167"/>
      <c r="F16" s="969" t="str">
        <f>CONCATENATE(F7," Manager *")</f>
        <v>Project Manager *</v>
      </c>
      <c r="G16" s="3161" t="s">
        <v>8188</v>
      </c>
      <c r="H16" s="3161"/>
      <c r="I16" s="2"/>
      <c r="J16" s="2249"/>
    </row>
    <row r="17" spans="2:10" ht="22.5" customHeight="1" x14ac:dyDescent="0.2">
      <c r="B17" s="2248"/>
      <c r="C17" s="969" t="s">
        <v>7969</v>
      </c>
      <c r="D17" s="3162" t="s">
        <v>49</v>
      </c>
      <c r="E17" s="3163"/>
      <c r="F17" s="969" t="s">
        <v>6468</v>
      </c>
      <c r="G17" s="3168" t="s">
        <v>52</v>
      </c>
      <c r="H17" s="3168"/>
      <c r="I17" s="2"/>
      <c r="J17" s="2249"/>
    </row>
    <row r="18" spans="2:10" ht="22.5" customHeight="1" outlineLevel="1" x14ac:dyDescent="0.2">
      <c r="B18" s="2248"/>
      <c r="C18" s="2250" t="s">
        <v>7913</v>
      </c>
      <c r="D18" s="3169" t="s">
        <v>8189</v>
      </c>
      <c r="E18" s="3169"/>
      <c r="F18" s="2252" t="s">
        <v>7914</v>
      </c>
      <c r="G18" s="3169"/>
      <c r="H18" s="3169"/>
      <c r="I18" s="2"/>
      <c r="J18" s="2249"/>
    </row>
    <row r="19" spans="2:10" ht="22.5" customHeight="1" outlineLevel="1" x14ac:dyDescent="0.2">
      <c r="B19" s="2248"/>
      <c r="C19" s="969" t="s">
        <v>7915</v>
      </c>
      <c r="D19" s="3160"/>
      <c r="E19" s="3161"/>
      <c r="F19" s="1652" t="s">
        <v>7916</v>
      </c>
      <c r="G19" s="3162" t="s">
        <v>58</v>
      </c>
      <c r="H19" s="3163"/>
      <c r="I19" s="2"/>
      <c r="J19" s="2249"/>
    </row>
    <row r="20" spans="2:10" ht="22.5" customHeight="1" outlineLevel="1" x14ac:dyDescent="0.2">
      <c r="B20" s="2248"/>
      <c r="C20" s="2253" t="s">
        <v>7917</v>
      </c>
      <c r="D20" s="3164"/>
      <c r="E20" s="3165"/>
      <c r="F20" s="2253" t="s">
        <v>7918</v>
      </c>
      <c r="G20" s="3166" t="s">
        <v>1886</v>
      </c>
      <c r="H20" s="3166"/>
      <c r="I20" s="2"/>
      <c r="J20" s="2249"/>
    </row>
    <row r="21" spans="2:10" ht="53.25" customHeight="1" x14ac:dyDescent="0.2">
      <c r="B21" s="2254"/>
      <c r="C21" s="2255"/>
      <c r="D21" s="2255"/>
      <c r="E21" s="2255"/>
      <c r="F21" s="2255"/>
      <c r="G21" s="2255"/>
      <c r="H21" s="2255"/>
      <c r="I21" s="2255"/>
      <c r="J21" s="2256"/>
    </row>
    <row r="22" spans="2:10" ht="22.5" customHeight="1" x14ac:dyDescent="0.2"/>
    <row r="23" spans="2:10" ht="52.5" customHeight="1" x14ac:dyDescent="0.2">
      <c r="B23" s="3084" t="s">
        <v>388</v>
      </c>
      <c r="C23" s="2465"/>
      <c r="D23" s="2465"/>
      <c r="E23" s="2465"/>
      <c r="F23" s="2465"/>
      <c r="G23" s="2465"/>
      <c r="H23" s="2465"/>
      <c r="I23" s="2465"/>
      <c r="J23" s="2465"/>
    </row>
    <row r="24" spans="2:10" ht="22.5" customHeight="1" x14ac:dyDescent="0.2">
      <c r="B24" s="2248"/>
      <c r="C24" s="2"/>
      <c r="D24" s="2"/>
      <c r="E24" s="2"/>
      <c r="F24" s="2"/>
      <c r="G24" s="2"/>
      <c r="H24" s="2"/>
      <c r="I24" s="2"/>
      <c r="J24" s="2249"/>
    </row>
    <row r="25" spans="2:10" ht="22.5" customHeight="1" x14ac:dyDescent="0.2">
      <c r="B25" s="2248"/>
      <c r="C25" s="3105" t="s">
        <v>0</v>
      </c>
      <c r="D25" s="2591"/>
      <c r="E25" s="2591"/>
      <c r="F25" s="2591" t="s">
        <v>5808</v>
      </c>
      <c r="G25" s="2591"/>
      <c r="H25" s="2592"/>
      <c r="I25" s="2"/>
      <c r="J25" s="2249"/>
    </row>
    <row r="26" spans="2:10" ht="93.75" customHeight="1" x14ac:dyDescent="0.2">
      <c r="B26" s="2248"/>
      <c r="C26" s="3158" t="s">
        <v>8190</v>
      </c>
      <c r="D26" s="3158"/>
      <c r="E26" s="3158"/>
      <c r="F26" s="3158"/>
      <c r="G26" s="3159"/>
      <c r="H26" s="3159"/>
      <c r="I26" s="2"/>
      <c r="J26" s="2249"/>
    </row>
    <row r="27" spans="2:10" ht="22.5" customHeight="1" x14ac:dyDescent="0.2">
      <c r="B27" s="2248"/>
      <c r="C27" s="2"/>
      <c r="D27" s="2"/>
      <c r="E27" s="2"/>
      <c r="F27" s="2"/>
      <c r="G27" s="2"/>
      <c r="H27" s="2"/>
      <c r="I27" s="2"/>
      <c r="J27" s="2249"/>
    </row>
    <row r="28" spans="2:10" ht="22.5" customHeight="1" x14ac:dyDescent="0.2">
      <c r="B28" s="2248"/>
      <c r="C28" s="3105" t="s">
        <v>954</v>
      </c>
      <c r="D28" s="2591"/>
      <c r="E28" s="2591"/>
      <c r="F28" s="2591" t="s">
        <v>953</v>
      </c>
      <c r="G28" s="2591"/>
      <c r="H28" s="2592"/>
      <c r="I28" s="2"/>
      <c r="J28" s="2249"/>
    </row>
    <row r="29" spans="2:10" ht="93.75" customHeight="1" x14ac:dyDescent="0.2">
      <c r="B29" s="2248"/>
      <c r="C29" s="3158" t="s">
        <v>8191</v>
      </c>
      <c r="D29" s="3158"/>
      <c r="E29" s="3158"/>
      <c r="F29" s="3158" t="s">
        <v>8192</v>
      </c>
      <c r="G29" s="3158"/>
      <c r="H29" s="3158"/>
      <c r="I29" s="2"/>
      <c r="J29" s="2249"/>
    </row>
    <row r="30" spans="2:10" ht="22.5" customHeight="1" x14ac:dyDescent="0.2">
      <c r="B30" s="2254"/>
      <c r="C30" s="2255"/>
      <c r="D30" s="2255"/>
      <c r="E30" s="2255"/>
      <c r="F30" s="2255"/>
      <c r="G30" s="2255"/>
      <c r="H30" s="2255"/>
      <c r="I30" s="2255"/>
      <c r="J30" s="2256"/>
    </row>
    <row r="31" spans="2:10" ht="22.5" customHeight="1" x14ac:dyDescent="0.2"/>
    <row r="32" spans="2:10" ht="22.5" customHeight="1" x14ac:dyDescent="0.2"/>
    <row r="33" spans="2:10" ht="45.75" customHeight="1" x14ac:dyDescent="0.2">
      <c r="B33" s="3151" t="s">
        <v>7919</v>
      </c>
      <c r="C33" s="3152"/>
      <c r="D33" s="3152"/>
      <c r="E33" s="3152"/>
      <c r="F33" s="3152"/>
      <c r="G33" s="3152"/>
      <c r="H33" s="3152"/>
      <c r="I33" s="3152"/>
      <c r="J33" s="3152"/>
    </row>
    <row r="34" spans="2:10" ht="11.25" customHeight="1" x14ac:dyDescent="0.2">
      <c r="B34" s="2248"/>
      <c r="C34" s="2"/>
      <c r="D34" s="2"/>
      <c r="E34" s="2"/>
      <c r="F34" s="2"/>
      <c r="G34" s="2"/>
      <c r="H34" s="2"/>
      <c r="I34" s="2"/>
      <c r="J34" s="2249"/>
    </row>
    <row r="35" spans="2:10" ht="32.25" customHeight="1" x14ac:dyDescent="0.2">
      <c r="B35" s="2248"/>
      <c r="C35" s="1614" t="s">
        <v>7920</v>
      </c>
      <c r="D35" s="2290">
        <f ca="1">IF((MAX(D39:D58))=0,0,IF((MAX(G39:G58))=0,IF(TODAY()&lt;MIN(D39:D58),0%,IF(TODAY()&gt;=MAX(E39:E58),100%,(((TODAY()-MIN(D39:D58))/(MAX(E39:E58)-MIN(D39:D58)))*1))),IF(TODAY()&lt;MIN(F39:F58),0%,IF(TODAY()&gt;=MAX(G39:G58),100%,(((TODAY()-MIN(F39:F58))/(MAX(G39:G58)-MIN(F39:F58)))*1)))))</f>
        <v>0.57991803278688525</v>
      </c>
      <c r="E35" s="2291"/>
      <c r="F35" s="2"/>
      <c r="G35" s="2288" t="s">
        <v>7932</v>
      </c>
      <c r="H35" s="1661">
        <v>16</v>
      </c>
      <c r="I35" s="2295"/>
      <c r="J35" s="2249"/>
    </row>
    <row r="36" spans="2:10" ht="5.25" customHeight="1" x14ac:dyDescent="0.2">
      <c r="B36" s="2248"/>
      <c r="C36" s="2"/>
      <c r="D36" s="2"/>
      <c r="E36" s="2"/>
      <c r="F36" s="2"/>
      <c r="G36" s="2"/>
      <c r="H36" s="2"/>
      <c r="I36" s="2"/>
      <c r="J36" s="2249"/>
    </row>
    <row r="37" spans="2:10" ht="27" customHeight="1" x14ac:dyDescent="0.2">
      <c r="B37" s="2248"/>
      <c r="C37" s="3153" t="s">
        <v>5974</v>
      </c>
      <c r="D37" s="3154" t="s">
        <v>7921</v>
      </c>
      <c r="E37" s="3155"/>
      <c r="F37" s="3156" t="s">
        <v>7922</v>
      </c>
      <c r="G37" s="3156"/>
      <c r="H37" s="3157" t="s">
        <v>7935</v>
      </c>
      <c r="I37" s="2"/>
      <c r="J37" s="2249"/>
    </row>
    <row r="38" spans="2:10" ht="24.75" customHeight="1" x14ac:dyDescent="0.2">
      <c r="B38" s="2248"/>
      <c r="C38" s="3153"/>
      <c r="D38" s="2257" t="s">
        <v>7933</v>
      </c>
      <c r="E38" s="2258" t="s">
        <v>7934</v>
      </c>
      <c r="F38" s="2259" t="s">
        <v>7933</v>
      </c>
      <c r="G38" s="2306" t="s">
        <v>368</v>
      </c>
      <c r="H38" s="3157"/>
      <c r="I38" s="2"/>
      <c r="J38" s="2249"/>
    </row>
    <row r="39" spans="2:10" ht="32.25" customHeight="1" x14ac:dyDescent="0.2">
      <c r="B39" s="2248"/>
      <c r="C39" s="2292" t="s">
        <v>8258</v>
      </c>
      <c r="D39" s="2293">
        <v>43612</v>
      </c>
      <c r="E39" s="2293">
        <v>43615</v>
      </c>
      <c r="F39" s="2293">
        <v>43612</v>
      </c>
      <c r="G39" s="2293">
        <v>43615</v>
      </c>
      <c r="H39" s="2294" t="s">
        <v>24</v>
      </c>
      <c r="I39" s="2"/>
      <c r="J39" s="2249"/>
    </row>
    <row r="40" spans="2:10" ht="33.75" customHeight="1" x14ac:dyDescent="0.2">
      <c r="B40" s="2248"/>
      <c r="C40" s="2292" t="s">
        <v>8259</v>
      </c>
      <c r="D40" s="2293">
        <v>43616</v>
      </c>
      <c r="E40" s="2293">
        <v>43637</v>
      </c>
      <c r="F40" s="2293">
        <v>43616</v>
      </c>
      <c r="G40" s="2293">
        <v>43637</v>
      </c>
      <c r="H40" s="2294" t="s">
        <v>82</v>
      </c>
      <c r="I40" s="2"/>
      <c r="J40" s="2249"/>
    </row>
    <row r="41" spans="2:10" ht="31.5" customHeight="1" x14ac:dyDescent="0.2">
      <c r="B41" s="2248"/>
      <c r="C41" s="2292" t="s">
        <v>8264</v>
      </c>
      <c r="D41" s="2293">
        <v>43638</v>
      </c>
      <c r="E41" s="2293">
        <v>43721</v>
      </c>
      <c r="F41" s="2293">
        <v>43638</v>
      </c>
      <c r="G41" s="2293">
        <v>43721</v>
      </c>
      <c r="H41" s="2294" t="s">
        <v>84</v>
      </c>
      <c r="I41" s="2"/>
      <c r="J41" s="2249"/>
    </row>
    <row r="42" spans="2:10" ht="36.75" customHeight="1" x14ac:dyDescent="0.2">
      <c r="B42" s="2248"/>
      <c r="C42" s="2292" t="s">
        <v>8260</v>
      </c>
      <c r="D42" s="2293">
        <v>43725</v>
      </c>
      <c r="E42" s="2293">
        <v>43754</v>
      </c>
      <c r="F42" s="2293">
        <v>43725</v>
      </c>
      <c r="G42" s="2293">
        <v>43754</v>
      </c>
      <c r="H42" s="2294" t="s">
        <v>86</v>
      </c>
      <c r="I42" s="2"/>
      <c r="J42" s="2249"/>
    </row>
    <row r="43" spans="2:10" ht="36.75" customHeight="1" x14ac:dyDescent="0.2">
      <c r="B43" s="2248"/>
      <c r="C43" s="2292" t="s">
        <v>8261</v>
      </c>
      <c r="D43" s="2293">
        <v>43641</v>
      </c>
      <c r="E43" s="2293">
        <v>43644</v>
      </c>
      <c r="F43" s="2293">
        <v>43641</v>
      </c>
      <c r="G43" s="2293">
        <v>43644</v>
      </c>
      <c r="H43" s="2294" t="s">
        <v>80</v>
      </c>
      <c r="I43" s="2"/>
      <c r="J43" s="2249"/>
    </row>
    <row r="44" spans="2:10" ht="30.75" customHeight="1" x14ac:dyDescent="0.2">
      <c r="B44" s="2248"/>
      <c r="C44" s="2292" t="s">
        <v>8259</v>
      </c>
      <c r="D44" s="2293">
        <v>43645</v>
      </c>
      <c r="E44" s="2293">
        <v>43710</v>
      </c>
      <c r="F44" s="2293">
        <v>43645</v>
      </c>
      <c r="G44" s="2293">
        <v>43710</v>
      </c>
      <c r="H44" s="2294" t="s">
        <v>80</v>
      </c>
      <c r="I44" s="2"/>
      <c r="J44" s="2249"/>
    </row>
    <row r="45" spans="2:10" ht="30.75" customHeight="1" x14ac:dyDescent="0.2">
      <c r="B45" s="2248"/>
      <c r="C45" s="2292" t="s">
        <v>8264</v>
      </c>
      <c r="D45" s="2293">
        <v>43711</v>
      </c>
      <c r="E45" s="2293">
        <v>43766</v>
      </c>
      <c r="F45" s="2293">
        <v>43711</v>
      </c>
      <c r="G45" s="2293">
        <v>43766</v>
      </c>
      <c r="H45" s="2294" t="s">
        <v>80</v>
      </c>
      <c r="I45" s="2"/>
      <c r="J45" s="2249"/>
    </row>
    <row r="46" spans="2:10" ht="30.75" customHeight="1" x14ac:dyDescent="0.2">
      <c r="B46" s="2248"/>
      <c r="C46" s="2292" t="s">
        <v>8260</v>
      </c>
      <c r="D46" s="2293">
        <v>43767</v>
      </c>
      <c r="E46" s="2293">
        <v>43784</v>
      </c>
      <c r="F46" s="2293">
        <v>43767</v>
      </c>
      <c r="G46" s="2293">
        <v>43784</v>
      </c>
      <c r="H46" s="2294" t="s">
        <v>80</v>
      </c>
      <c r="I46" s="2"/>
      <c r="J46" s="2249"/>
    </row>
    <row r="47" spans="2:10" ht="30.75" customHeight="1" x14ac:dyDescent="0.2">
      <c r="B47" s="2248"/>
      <c r="C47" s="2292" t="s">
        <v>8262</v>
      </c>
      <c r="D47" s="2293">
        <v>43857</v>
      </c>
      <c r="E47" s="2293">
        <v>43861</v>
      </c>
      <c r="F47" s="2293">
        <v>43857</v>
      </c>
      <c r="G47" s="2293">
        <v>43861</v>
      </c>
      <c r="H47" s="2294" t="s">
        <v>80</v>
      </c>
      <c r="I47" s="2"/>
      <c r="J47" s="2249"/>
    </row>
    <row r="48" spans="2:10" ht="30.75" customHeight="1" x14ac:dyDescent="0.2">
      <c r="B48" s="2248"/>
      <c r="C48" s="2292" t="s">
        <v>8259</v>
      </c>
      <c r="D48" s="2293">
        <v>43862</v>
      </c>
      <c r="E48" s="2293">
        <v>43896</v>
      </c>
      <c r="F48" s="2293">
        <v>43862</v>
      </c>
      <c r="G48" s="2293">
        <v>43896</v>
      </c>
      <c r="H48" s="2294" t="s">
        <v>80</v>
      </c>
      <c r="I48" s="2"/>
      <c r="J48" s="2249"/>
    </row>
    <row r="49" spans="2:10" ht="30.75" customHeight="1" x14ac:dyDescent="0.2">
      <c r="B49" s="2248"/>
      <c r="C49" s="2292" t="s">
        <v>8264</v>
      </c>
      <c r="D49" s="2293">
        <v>43897</v>
      </c>
      <c r="E49" s="2293">
        <v>43965</v>
      </c>
      <c r="F49" s="2293">
        <v>43897</v>
      </c>
      <c r="G49" s="2293">
        <v>43965</v>
      </c>
      <c r="H49" s="2294" t="s">
        <v>80</v>
      </c>
      <c r="I49" s="2"/>
      <c r="J49" s="2249"/>
    </row>
    <row r="50" spans="2:10" ht="30.75" customHeight="1" x14ac:dyDescent="0.2">
      <c r="B50" s="2248"/>
      <c r="C50" s="2292" t="s">
        <v>8260</v>
      </c>
      <c r="D50" s="2293">
        <v>43966</v>
      </c>
      <c r="E50" s="2293">
        <v>44001</v>
      </c>
      <c r="F50" s="2293">
        <v>43966</v>
      </c>
      <c r="G50" s="2293">
        <v>44001</v>
      </c>
      <c r="H50" s="2294" t="s">
        <v>80</v>
      </c>
      <c r="I50" s="2"/>
      <c r="J50" s="2249"/>
    </row>
    <row r="51" spans="2:10" ht="30.75" customHeight="1" x14ac:dyDescent="0.2">
      <c r="B51" s="2248"/>
      <c r="C51" s="2292" t="s">
        <v>8263</v>
      </c>
      <c r="D51" s="2293">
        <v>43913</v>
      </c>
      <c r="E51" s="2293">
        <v>43917</v>
      </c>
      <c r="F51" s="2293">
        <v>43913</v>
      </c>
      <c r="G51" s="2293">
        <v>43917</v>
      </c>
      <c r="H51" s="2294" t="s">
        <v>80</v>
      </c>
      <c r="I51" s="2"/>
      <c r="J51" s="2249"/>
    </row>
    <row r="52" spans="2:10" ht="30.75" customHeight="1" x14ac:dyDescent="0.2">
      <c r="B52" s="2248"/>
      <c r="C52" s="2292" t="s">
        <v>8259</v>
      </c>
      <c r="D52" s="2293">
        <v>43918</v>
      </c>
      <c r="E52" s="2293">
        <v>44000</v>
      </c>
      <c r="F52" s="2293">
        <v>43918</v>
      </c>
      <c r="G52" s="2293">
        <v>44000</v>
      </c>
      <c r="H52" s="2294" t="s">
        <v>80</v>
      </c>
      <c r="I52" s="2"/>
      <c r="J52" s="2249"/>
    </row>
    <row r="53" spans="2:10" ht="30.6" customHeight="1" x14ac:dyDescent="0.2">
      <c r="B53" s="2248"/>
      <c r="C53" s="2292" t="s">
        <v>8264</v>
      </c>
      <c r="D53" s="2293">
        <v>44001</v>
      </c>
      <c r="E53" s="2293">
        <v>44057</v>
      </c>
      <c r="F53" s="2293">
        <v>44001</v>
      </c>
      <c r="G53" s="2293">
        <v>44057</v>
      </c>
      <c r="H53" s="2294" t="s">
        <v>80</v>
      </c>
      <c r="I53" s="2"/>
      <c r="J53" s="2249"/>
    </row>
    <row r="54" spans="2:10" ht="30.6" customHeight="1" x14ac:dyDescent="0.2">
      <c r="B54" s="2248"/>
      <c r="C54" s="2292" t="s">
        <v>8260</v>
      </c>
      <c r="D54" s="2293">
        <v>44060</v>
      </c>
      <c r="E54" s="2293">
        <v>44100</v>
      </c>
      <c r="F54" s="2293">
        <v>44060</v>
      </c>
      <c r="G54" s="2293">
        <v>44100</v>
      </c>
      <c r="H54" s="2294" t="s">
        <v>80</v>
      </c>
      <c r="I54" s="2"/>
      <c r="J54" s="2249"/>
    </row>
    <row r="55" spans="2:10" ht="30.6" hidden="1" customHeight="1" x14ac:dyDescent="0.2">
      <c r="B55" s="2248"/>
      <c r="C55" s="2292"/>
      <c r="D55" s="2293"/>
      <c r="E55" s="2293"/>
      <c r="F55" s="2293"/>
      <c r="G55" s="2293"/>
      <c r="H55" s="2294"/>
      <c r="I55" s="2"/>
      <c r="J55" s="2249"/>
    </row>
    <row r="56" spans="2:10" ht="30.6" hidden="1" customHeight="1" x14ac:dyDescent="0.2">
      <c r="B56" s="2248"/>
      <c r="C56" s="2292"/>
      <c r="D56" s="2293"/>
      <c r="E56" s="2293"/>
      <c r="F56" s="2293"/>
      <c r="G56" s="2293"/>
      <c r="H56" s="2294"/>
      <c r="I56" s="2"/>
      <c r="J56" s="2249"/>
    </row>
    <row r="57" spans="2:10" ht="30.6" hidden="1" customHeight="1" x14ac:dyDescent="0.2">
      <c r="B57" s="2248"/>
      <c r="C57" s="2292"/>
      <c r="D57" s="2293"/>
      <c r="E57" s="2293"/>
      <c r="F57" s="2293"/>
      <c r="G57" s="2293"/>
      <c r="H57" s="2294"/>
      <c r="I57" s="2"/>
      <c r="J57" s="2249"/>
    </row>
    <row r="58" spans="2:10" ht="30.75" hidden="1" customHeight="1" x14ac:dyDescent="0.2">
      <c r="B58" s="2248"/>
      <c r="C58" s="2292"/>
      <c r="D58" s="2293"/>
      <c r="E58" s="2293"/>
      <c r="F58" s="2293"/>
      <c r="G58" s="2293"/>
      <c r="H58" s="2294"/>
      <c r="I58" s="2"/>
      <c r="J58" s="2249"/>
    </row>
    <row r="59" spans="2:10" ht="24.95" hidden="1" customHeight="1" x14ac:dyDescent="0.2">
      <c r="B59" s="2254"/>
      <c r="C59" s="2255"/>
      <c r="D59" s="2255"/>
      <c r="E59" s="2255"/>
      <c r="F59" s="2255"/>
      <c r="G59" s="2255"/>
      <c r="H59" s="2255"/>
      <c r="I59" s="2255"/>
      <c r="J59" s="2256"/>
    </row>
    <row r="60" spans="2:10" ht="31.5" customHeight="1" x14ac:dyDescent="0.2"/>
    <row r="61" spans="2:10" ht="58.5" customHeight="1" x14ac:dyDescent="0.2">
      <c r="B61" s="3085" t="s">
        <v>7923</v>
      </c>
      <c r="C61" s="3086"/>
      <c r="D61" s="3086"/>
      <c r="E61" s="3086"/>
      <c r="F61" s="3086"/>
      <c r="G61" s="3086"/>
      <c r="H61" s="3086"/>
      <c r="I61" s="3087"/>
      <c r="J61" s="2311"/>
    </row>
    <row r="62" spans="2:10" ht="24.95" customHeight="1" x14ac:dyDescent="0.2">
      <c r="B62" s="2248"/>
      <c r="C62" s="2"/>
      <c r="D62" s="2"/>
      <c r="E62" s="2"/>
      <c r="F62" s="2"/>
      <c r="G62" s="2"/>
      <c r="H62" s="2384"/>
      <c r="I62" s="2"/>
      <c r="J62" s="2249"/>
    </row>
    <row r="63" spans="2:10" ht="33.75" customHeight="1" x14ac:dyDescent="0.2">
      <c r="B63" s="2248"/>
      <c r="C63" s="2302" t="s">
        <v>5</v>
      </c>
      <c r="D63" s="2246" t="s">
        <v>24</v>
      </c>
      <c r="E63" s="2302" t="s">
        <v>10</v>
      </c>
      <c r="F63" s="2246" t="s">
        <v>30</v>
      </c>
      <c r="G63" s="1614" t="s">
        <v>7924</v>
      </c>
      <c r="H63" s="2287">
        <v>43628</v>
      </c>
      <c r="I63" s="2"/>
      <c r="J63" s="2249"/>
    </row>
    <row r="64" spans="2:10" ht="24" customHeight="1" x14ac:dyDescent="0.2">
      <c r="B64" s="2248"/>
      <c r="C64" s="2"/>
      <c r="D64" s="2"/>
      <c r="E64" s="2"/>
      <c r="F64" s="2"/>
      <c r="G64" s="2"/>
      <c r="H64" s="2384">
        <v>43861</v>
      </c>
      <c r="I64" s="2"/>
      <c r="J64" s="2249"/>
    </row>
    <row r="65" spans="2:11" ht="24.95" customHeight="1" thickBot="1" x14ac:dyDescent="0.25">
      <c r="B65" s="2248"/>
      <c r="C65" s="2778" t="s">
        <v>19</v>
      </c>
      <c r="D65" s="2779"/>
      <c r="E65" s="2779"/>
      <c r="F65" s="2779"/>
      <c r="G65" s="2779"/>
      <c r="H65" s="2779"/>
      <c r="I65" s="2"/>
      <c r="J65" s="2249"/>
    </row>
    <row r="66" spans="2:11" ht="51.75" customHeight="1" x14ac:dyDescent="0.2">
      <c r="B66" s="2248"/>
      <c r="C66" s="1712" t="str">
        <f>IF(Charter!G59="Program","Program Status","Project Status")</f>
        <v>Project Status</v>
      </c>
      <c r="D66" s="1666" t="s">
        <v>20</v>
      </c>
      <c r="E66" s="3142"/>
      <c r="F66" s="3143"/>
      <c r="G66" s="3143"/>
      <c r="H66" s="3144"/>
      <c r="I66" s="2"/>
      <c r="J66" s="2249"/>
    </row>
    <row r="67" spans="2:11" ht="14.25" customHeight="1" x14ac:dyDescent="0.2">
      <c r="B67" s="2260"/>
      <c r="C67" s="2"/>
      <c r="D67" s="2261"/>
      <c r="E67" s="2262"/>
      <c r="F67" s="2262"/>
      <c r="G67" s="2262"/>
      <c r="H67" s="2262"/>
      <c r="I67" s="2"/>
      <c r="J67" s="2249"/>
    </row>
    <row r="68" spans="2:11" ht="30.75" customHeight="1" x14ac:dyDescent="0.2">
      <c r="B68" s="2260"/>
      <c r="C68" s="2633" t="s">
        <v>7925</v>
      </c>
      <c r="D68" s="2633"/>
      <c r="E68" s="2633"/>
      <c r="F68" s="2633"/>
      <c r="G68" s="2633"/>
      <c r="H68" s="1149" t="s">
        <v>51</v>
      </c>
      <c r="I68" s="2"/>
      <c r="J68" s="2249"/>
    </row>
    <row r="69" spans="2:11" ht="14.25" customHeight="1" x14ac:dyDescent="0.2">
      <c r="B69" s="2260"/>
      <c r="I69" s="2"/>
      <c r="J69" s="2249"/>
    </row>
    <row r="70" spans="2:11" ht="30" customHeight="1" x14ac:dyDescent="0.2">
      <c r="B70" s="2260"/>
      <c r="C70" s="2301" t="s">
        <v>14</v>
      </c>
      <c r="D70" s="2297" t="s">
        <v>20</v>
      </c>
      <c r="E70" s="3134"/>
      <c r="F70" s="3135"/>
      <c r="G70" s="3135"/>
      <c r="H70" s="3136"/>
      <c r="I70" s="2"/>
      <c r="J70" s="2249"/>
    </row>
    <row r="71" spans="2:11" ht="30" customHeight="1" x14ac:dyDescent="0.2">
      <c r="B71" s="2260"/>
      <c r="C71" s="2285" t="s">
        <v>1</v>
      </c>
      <c r="D71" s="2298" t="s">
        <v>20</v>
      </c>
      <c r="E71" s="2263"/>
      <c r="F71" s="2264"/>
      <c r="G71" s="2264"/>
      <c r="H71" s="2265"/>
      <c r="I71" s="2"/>
      <c r="J71" s="2249"/>
    </row>
    <row r="72" spans="2:11" ht="30" customHeight="1" x14ac:dyDescent="0.2">
      <c r="B72" s="2260"/>
      <c r="C72" s="2285" t="s">
        <v>13</v>
      </c>
      <c r="D72" s="2298" t="s">
        <v>20</v>
      </c>
      <c r="E72" s="2263"/>
      <c r="F72" s="2264"/>
      <c r="G72" s="2264"/>
      <c r="H72" s="2265"/>
      <c r="I72" s="2"/>
      <c r="J72" s="2249"/>
    </row>
    <row r="73" spans="2:11" ht="30" customHeight="1" x14ac:dyDescent="0.2">
      <c r="B73" s="2260"/>
      <c r="C73" s="2285" t="s">
        <v>120</v>
      </c>
      <c r="D73" s="2299" t="s">
        <v>20</v>
      </c>
      <c r="E73" s="2263"/>
      <c r="F73" s="2264"/>
      <c r="G73" s="2264"/>
      <c r="H73" s="2265"/>
      <c r="I73" s="2"/>
      <c r="J73" s="2249"/>
    </row>
    <row r="74" spans="2:11" ht="30" customHeight="1" x14ac:dyDescent="0.2">
      <c r="B74" s="2260"/>
      <c r="C74" s="2285" t="s">
        <v>121</v>
      </c>
      <c r="D74" s="2298" t="s">
        <v>20</v>
      </c>
      <c r="E74" s="2263"/>
      <c r="F74" s="2264"/>
      <c r="G74" s="2264"/>
      <c r="H74" s="2265"/>
      <c r="I74" s="2"/>
      <c r="J74" s="2249"/>
    </row>
    <row r="75" spans="2:11" ht="30" customHeight="1" x14ac:dyDescent="0.2">
      <c r="B75" s="2260"/>
      <c r="C75" s="2286" t="s">
        <v>383</v>
      </c>
      <c r="D75" s="2300" t="s">
        <v>20</v>
      </c>
      <c r="E75" s="2263"/>
      <c r="F75" s="2264"/>
      <c r="G75" s="2264"/>
      <c r="H75" s="2265"/>
      <c r="I75" s="2"/>
      <c r="J75" s="2249"/>
    </row>
    <row r="76" spans="2:11" ht="30.75" customHeight="1" x14ac:dyDescent="0.2">
      <c r="B76" s="2248"/>
      <c r="C76" s="2"/>
      <c r="D76" s="2"/>
      <c r="E76" s="2"/>
      <c r="F76" s="2"/>
      <c r="G76" s="2"/>
      <c r="H76" s="2"/>
      <c r="I76" s="2"/>
      <c r="J76" s="2249"/>
    </row>
    <row r="77" spans="2:11" ht="31.5" customHeight="1" x14ac:dyDescent="0.2">
      <c r="B77" s="2248"/>
      <c r="C77" s="3145" t="s">
        <v>812</v>
      </c>
      <c r="D77" s="3146"/>
      <c r="E77" s="3147" t="s">
        <v>7926</v>
      </c>
      <c r="F77" s="3148"/>
      <c r="G77" s="3149" t="s">
        <v>407</v>
      </c>
      <c r="H77" s="3150"/>
      <c r="I77" s="2"/>
      <c r="J77" s="2249"/>
    </row>
    <row r="78" spans="2:11" ht="217.5" customHeight="1" x14ac:dyDescent="0.2">
      <c r="B78" s="2248"/>
      <c r="C78" s="2835" t="s">
        <v>8265</v>
      </c>
      <c r="D78" s="2835"/>
      <c r="E78" s="2835"/>
      <c r="F78" s="2835"/>
      <c r="G78" s="2835" t="s">
        <v>8268</v>
      </c>
      <c r="H78" s="2835"/>
      <c r="I78" s="2"/>
      <c r="J78" s="2249"/>
    </row>
    <row r="79" spans="2:11" ht="23.25" customHeight="1" x14ac:dyDescent="0.2">
      <c r="B79" s="2248"/>
      <c r="C79" s="2"/>
      <c r="D79" s="2"/>
      <c r="E79" s="2"/>
      <c r="F79" s="2"/>
      <c r="G79" s="2"/>
      <c r="H79" s="2"/>
      <c r="I79" s="2"/>
      <c r="J79" s="2249"/>
    </row>
    <row r="80" spans="2:11" ht="24.95" customHeight="1" x14ac:dyDescent="0.2">
      <c r="B80" s="2248"/>
      <c r="C80" s="3137" t="s">
        <v>5805</v>
      </c>
      <c r="D80" s="3138"/>
      <c r="E80" s="3138"/>
      <c r="F80" s="3139"/>
      <c r="G80" s="1660" t="s">
        <v>5810</v>
      </c>
      <c r="H80" s="3140">
        <v>6</v>
      </c>
      <c r="I80" s="3141"/>
      <c r="J80" s="2270"/>
      <c r="K80" s="2230"/>
    </row>
    <row r="81" spans="2:11" ht="24.95" customHeight="1" x14ac:dyDescent="0.2">
      <c r="B81" s="2248"/>
      <c r="C81" s="1669" t="s">
        <v>5935</v>
      </c>
      <c r="D81" s="2303" t="s">
        <v>6</v>
      </c>
      <c r="E81" s="1219" t="s">
        <v>1259</v>
      </c>
      <c r="F81" s="1675" t="s">
        <v>744</v>
      </c>
      <c r="G81" s="1676" t="s">
        <v>7927</v>
      </c>
      <c r="H81" s="1677" t="s">
        <v>7928</v>
      </c>
      <c r="I81" s="1677" t="s">
        <v>7966</v>
      </c>
      <c r="J81" s="2271"/>
      <c r="K81" s="2230"/>
    </row>
    <row r="82" spans="2:11" ht="24.95" customHeight="1" x14ac:dyDescent="0.2">
      <c r="B82" s="2248"/>
      <c r="C82" s="1670" t="s">
        <v>8199</v>
      </c>
      <c r="D82" s="1667" t="s">
        <v>20</v>
      </c>
      <c r="E82" s="2234" t="s">
        <v>8267</v>
      </c>
      <c r="F82" s="2234">
        <v>0</v>
      </c>
      <c r="G82" s="2234"/>
      <c r="H82" s="2235"/>
      <c r="I82" s="2235"/>
      <c r="J82" s="2269"/>
    </row>
    <row r="83" spans="2:11" ht="24.95" customHeight="1" x14ac:dyDescent="0.2">
      <c r="B83" s="2248"/>
      <c r="C83" s="1671" t="s">
        <v>45</v>
      </c>
      <c r="D83" s="1668"/>
      <c r="E83" s="2236"/>
      <c r="F83" s="2237">
        <v>0</v>
      </c>
      <c r="G83" s="2237"/>
      <c r="H83" s="2238"/>
      <c r="I83" s="2238"/>
      <c r="J83" s="2269"/>
    </row>
    <row r="84" spans="2:11" ht="24.95" customHeight="1" x14ac:dyDescent="0.2">
      <c r="B84" s="2248"/>
      <c r="C84" s="1672" t="s">
        <v>8200</v>
      </c>
      <c r="D84" s="1668"/>
      <c r="E84" s="2237"/>
      <c r="F84" s="2237"/>
      <c r="G84" s="2237"/>
      <c r="H84" s="2238"/>
      <c r="I84" s="2238"/>
      <c r="J84" s="2269"/>
    </row>
    <row r="85" spans="2:11" ht="24.95" customHeight="1" x14ac:dyDescent="0.2">
      <c r="B85" s="2248"/>
      <c r="C85" s="1672" t="s">
        <v>8201</v>
      </c>
      <c r="D85" s="1668"/>
      <c r="E85" s="2237"/>
      <c r="F85" s="2237"/>
      <c r="G85" s="2237"/>
      <c r="H85" s="2238"/>
      <c r="I85" s="2238"/>
      <c r="J85" s="2269"/>
    </row>
    <row r="86" spans="2:11" ht="27" customHeight="1" x14ac:dyDescent="0.2">
      <c r="B86" s="2248"/>
      <c r="C86" s="1672" t="s">
        <v>8266</v>
      </c>
      <c r="D86" s="1668" t="s">
        <v>20</v>
      </c>
      <c r="E86" s="2237">
        <v>19</v>
      </c>
      <c r="F86" s="2237">
        <v>0</v>
      </c>
      <c r="G86" s="2237"/>
      <c r="H86" s="2238"/>
      <c r="I86" s="2238"/>
      <c r="J86" s="2269"/>
    </row>
    <row r="87" spans="2:11" ht="22.5" customHeight="1" x14ac:dyDescent="0.2">
      <c r="B87" s="2248"/>
      <c r="C87" s="1673"/>
      <c r="D87" s="1674"/>
      <c r="E87" s="2239"/>
      <c r="F87" s="2239"/>
      <c r="G87" s="2239"/>
      <c r="H87" s="2240"/>
      <c r="I87" s="2240"/>
      <c r="J87" s="2269"/>
    </row>
    <row r="88" spans="2:11" ht="22.5" customHeight="1" x14ac:dyDescent="0.2">
      <c r="B88" s="2254"/>
      <c r="C88" s="2255"/>
      <c r="D88" s="2255"/>
      <c r="E88" s="2255"/>
      <c r="F88" s="2255"/>
      <c r="G88" s="2255"/>
      <c r="H88" s="2255"/>
      <c r="I88" s="2255"/>
      <c r="J88" s="2256"/>
    </row>
    <row r="89" spans="2:11" ht="22.5" customHeight="1" x14ac:dyDescent="0.2"/>
    <row r="90" spans="2:11" ht="14.25" customHeight="1" x14ac:dyDescent="0.2"/>
    <row r="91" spans="2:11" ht="28.5" customHeight="1" x14ac:dyDescent="0.2">
      <c r="B91" s="3124" t="str">
        <f>IF(H91="Y","Dependencies","Does this initiative have any dependencies?")</f>
        <v>Does this initiative have any dependencies?</v>
      </c>
      <c r="C91" s="3125"/>
      <c r="D91" s="3125"/>
      <c r="E91" s="3125"/>
      <c r="F91" s="3125"/>
      <c r="G91" s="3126"/>
      <c r="H91" s="3127" t="s">
        <v>52</v>
      </c>
      <c r="I91" s="3128"/>
    </row>
    <row r="92" spans="2:11" ht="9.75" hidden="1" customHeight="1" x14ac:dyDescent="0.2">
      <c r="B92" s="1754"/>
      <c r="C92" s="2"/>
      <c r="D92" s="2"/>
      <c r="E92" s="2"/>
      <c r="F92" s="2"/>
      <c r="G92" s="2"/>
      <c r="H92" s="2"/>
      <c r="I92" s="1747"/>
    </row>
    <row r="93" spans="2:11" ht="28.5" hidden="1" customHeight="1" x14ac:dyDescent="0.2">
      <c r="B93" s="1754"/>
      <c r="C93" s="3131" t="s">
        <v>123</v>
      </c>
      <c r="D93" s="3132"/>
      <c r="E93" s="3132"/>
      <c r="F93" s="3132"/>
      <c r="G93" s="2307" t="s">
        <v>152</v>
      </c>
      <c r="H93" s="2308" t="s">
        <v>122</v>
      </c>
      <c r="I93" s="1747"/>
    </row>
    <row r="94" spans="2:11" ht="28.5" hidden="1" customHeight="1" x14ac:dyDescent="0.2">
      <c r="B94" s="1754"/>
      <c r="C94" s="3134"/>
      <c r="D94" s="3135"/>
      <c r="E94" s="3135"/>
      <c r="F94" s="3136"/>
      <c r="G94" s="2296"/>
      <c r="H94" s="2266"/>
      <c r="I94" s="1747"/>
    </row>
    <row r="95" spans="2:11" ht="28.5" hidden="1" customHeight="1" x14ac:dyDescent="0.2">
      <c r="B95" s="1754"/>
      <c r="C95" s="3134"/>
      <c r="D95" s="3135"/>
      <c r="E95" s="3135"/>
      <c r="F95" s="3136"/>
      <c r="G95" s="2296"/>
      <c r="H95" s="2266"/>
      <c r="I95" s="1747"/>
    </row>
    <row r="96" spans="2:11" ht="28.5" hidden="1" customHeight="1" x14ac:dyDescent="0.2">
      <c r="B96" s="1754"/>
      <c r="C96" s="3134"/>
      <c r="D96" s="3135"/>
      <c r="E96" s="3135"/>
      <c r="F96" s="3136"/>
      <c r="G96" s="2296"/>
      <c r="H96" s="2266"/>
      <c r="I96" s="1747"/>
    </row>
    <row r="97" spans="2:10" ht="28.5" hidden="1" customHeight="1" x14ac:dyDescent="0.2">
      <c r="B97" s="1754"/>
      <c r="C97" s="3134"/>
      <c r="D97" s="3135"/>
      <c r="E97" s="3135"/>
      <c r="F97" s="3136"/>
      <c r="G97" s="2296"/>
      <c r="H97" s="2266"/>
      <c r="I97" s="1747"/>
    </row>
    <row r="98" spans="2:10" ht="28.5" hidden="1" customHeight="1" x14ac:dyDescent="0.2">
      <c r="B98" s="1754"/>
      <c r="C98" s="3134"/>
      <c r="D98" s="3135"/>
      <c r="E98" s="3135"/>
      <c r="F98" s="3136"/>
      <c r="G98" s="2296"/>
      <c r="H98" s="2266"/>
      <c r="I98" s="1747"/>
    </row>
    <row r="99" spans="2:10" ht="24" hidden="1" customHeight="1" x14ac:dyDescent="0.2">
      <c r="B99" s="1748"/>
      <c r="C99" s="1749"/>
      <c r="D99" s="1749"/>
      <c r="E99" s="1749"/>
      <c r="F99" s="1749"/>
      <c r="G99" s="1749"/>
      <c r="H99" s="1749"/>
      <c r="I99" s="1750"/>
    </row>
    <row r="100" spans="2:10" ht="16.5" customHeight="1" x14ac:dyDescent="0.2"/>
    <row r="101" spans="2:10" ht="29.25" customHeight="1" x14ac:dyDescent="0.2">
      <c r="B101" s="3124" t="str">
        <f>IF(H101="Y","Risks","Are there any Risks associated with this initiative?")</f>
        <v>Risks</v>
      </c>
      <c r="C101" s="3125"/>
      <c r="D101" s="3125"/>
      <c r="E101" s="3125"/>
      <c r="F101" s="3125"/>
      <c r="G101" s="3126"/>
      <c r="H101" s="3127" t="s">
        <v>51</v>
      </c>
      <c r="I101" s="3128"/>
    </row>
    <row r="102" spans="2:10" ht="9.75" customHeight="1" x14ac:dyDescent="0.2">
      <c r="B102" s="1754"/>
      <c r="C102" s="2"/>
      <c r="D102" s="2"/>
      <c r="E102" s="2"/>
      <c r="F102" s="2"/>
      <c r="G102" s="2"/>
      <c r="H102" s="2"/>
      <c r="I102" s="1747"/>
    </row>
    <row r="103" spans="2:10" ht="24" customHeight="1" x14ac:dyDescent="0.2">
      <c r="B103" s="1754"/>
      <c r="C103" s="3131" t="s">
        <v>13</v>
      </c>
      <c r="D103" s="3132"/>
      <c r="E103" s="3132"/>
      <c r="F103" s="3132" t="s">
        <v>270</v>
      </c>
      <c r="G103" s="3132"/>
      <c r="H103" s="3133"/>
      <c r="I103" s="1747"/>
    </row>
    <row r="104" spans="2:10" ht="24" customHeight="1" x14ac:dyDescent="0.2">
      <c r="B104" s="1754"/>
      <c r="C104" s="3129" t="s">
        <v>8202</v>
      </c>
      <c r="D104" s="3129"/>
      <c r="E104" s="3129"/>
      <c r="F104" s="3123"/>
      <c r="G104" s="3123"/>
      <c r="H104" s="3123"/>
      <c r="I104" s="1747"/>
    </row>
    <row r="105" spans="2:10" ht="24" customHeight="1" x14ac:dyDescent="0.2">
      <c r="B105" s="1754"/>
      <c r="C105" s="3129" t="s">
        <v>8193</v>
      </c>
      <c r="D105" s="3129"/>
      <c r="E105" s="3129"/>
      <c r="F105" s="3123"/>
      <c r="G105" s="3123"/>
      <c r="H105" s="3123"/>
      <c r="I105" s="1747"/>
    </row>
    <row r="106" spans="2:10" ht="24" customHeight="1" x14ac:dyDescent="0.2">
      <c r="B106" s="1754"/>
      <c r="C106" s="3130" t="s">
        <v>8203</v>
      </c>
      <c r="D106" s="3130"/>
      <c r="E106" s="3130"/>
      <c r="F106" s="3123"/>
      <c r="G106" s="3123"/>
      <c r="H106" s="3123"/>
      <c r="I106" s="1747"/>
    </row>
    <row r="107" spans="2:10" ht="24" customHeight="1" x14ac:dyDescent="0.2">
      <c r="B107" s="1754"/>
      <c r="C107" s="3130"/>
      <c r="D107" s="3130"/>
      <c r="E107" s="3130"/>
      <c r="F107" s="3123"/>
      <c r="G107" s="3123"/>
      <c r="H107" s="3123"/>
      <c r="I107" s="1747"/>
    </row>
    <row r="108" spans="2:10" ht="24" customHeight="1" x14ac:dyDescent="0.2">
      <c r="B108" s="1754"/>
      <c r="C108" s="3123"/>
      <c r="D108" s="3123"/>
      <c r="E108" s="3123"/>
      <c r="F108" s="3123"/>
      <c r="G108" s="3123"/>
      <c r="H108" s="3123"/>
      <c r="I108" s="1747"/>
    </row>
    <row r="109" spans="2:10" ht="24" customHeight="1" x14ac:dyDescent="0.2">
      <c r="B109" s="1754"/>
      <c r="C109" s="3123"/>
      <c r="D109" s="3123"/>
      <c r="E109" s="3123"/>
      <c r="F109" s="3123"/>
      <c r="G109" s="3123"/>
      <c r="H109" s="3123"/>
      <c r="I109" s="1747"/>
    </row>
    <row r="110" spans="2:10" ht="24" customHeight="1" x14ac:dyDescent="0.2">
      <c r="B110" s="1748"/>
      <c r="C110" s="2272"/>
      <c r="D110" s="2272"/>
      <c r="E110" s="2272"/>
      <c r="F110" s="2272"/>
      <c r="G110" s="2272"/>
      <c r="H110" s="2272"/>
      <c r="I110" s="1750"/>
    </row>
    <row r="111" spans="2:10" ht="17.25" customHeight="1" x14ac:dyDescent="0.2">
      <c r="C111" s="105"/>
      <c r="D111" s="105"/>
      <c r="E111" s="105"/>
      <c r="F111" s="105"/>
      <c r="G111" s="105"/>
      <c r="H111" s="105"/>
    </row>
    <row r="112" spans="2:10" ht="30.75" customHeight="1" x14ac:dyDescent="0.2">
      <c r="B112" s="3124" t="str">
        <f>IF(H112="Y","Additional Key Information","Are there any Additional Key Information that you would like to add?")</f>
        <v>Are there any Additional Key Information that you would like to add?</v>
      </c>
      <c r="C112" s="3125"/>
      <c r="D112" s="3125"/>
      <c r="E112" s="3125"/>
      <c r="F112" s="3125"/>
      <c r="G112" s="3126"/>
      <c r="H112" s="3127" t="s">
        <v>52</v>
      </c>
      <c r="I112" s="3128"/>
      <c r="J112" s="2"/>
    </row>
    <row r="113" spans="2:10" ht="10.5" hidden="1" customHeight="1" x14ac:dyDescent="0.2">
      <c r="B113" s="2273"/>
      <c r="C113" s="752"/>
      <c r="D113" s="970"/>
      <c r="E113" s="970"/>
      <c r="F113" s="752"/>
      <c r="G113" s="3120"/>
      <c r="H113" s="3121"/>
      <c r="I113" s="2275"/>
      <c r="J113" s="2274"/>
    </row>
    <row r="114" spans="2:10" ht="24" hidden="1" customHeight="1" x14ac:dyDescent="0.2">
      <c r="B114" s="1754"/>
      <c r="C114" s="1611" t="s">
        <v>119</v>
      </c>
      <c r="D114" s="2627"/>
      <c r="E114" s="2627"/>
      <c r="F114" s="1611" t="s">
        <v>697</v>
      </c>
      <c r="G114" s="3122"/>
      <c r="H114" s="3122"/>
      <c r="I114" s="1747"/>
      <c r="J114" s="2"/>
    </row>
    <row r="115" spans="2:10" ht="24" hidden="1" customHeight="1" x14ac:dyDescent="0.2">
      <c r="B115" s="1754"/>
      <c r="C115" s="1611" t="s">
        <v>124</v>
      </c>
      <c r="D115" s="2626"/>
      <c r="E115" s="2626"/>
      <c r="F115" s="1611" t="s">
        <v>701</v>
      </c>
      <c r="G115" s="2626"/>
      <c r="H115" s="2626"/>
      <c r="I115" s="1747"/>
      <c r="J115" s="2"/>
    </row>
    <row r="116" spans="2:10" ht="24" hidden="1" customHeight="1" x14ac:dyDescent="0.2">
      <c r="B116" s="1754"/>
      <c r="C116" s="1611" t="s">
        <v>1875</v>
      </c>
      <c r="D116" s="2626"/>
      <c r="E116" s="2626"/>
      <c r="F116" s="1611" t="s">
        <v>1879</v>
      </c>
      <c r="G116" s="2626"/>
      <c r="H116" s="2626"/>
      <c r="I116" s="1747"/>
      <c r="J116" s="2"/>
    </row>
    <row r="117" spans="2:10" ht="24" hidden="1" customHeight="1" x14ac:dyDescent="0.2">
      <c r="B117" s="1754"/>
      <c r="C117" s="1611" t="s">
        <v>85</v>
      </c>
      <c r="D117" s="2625"/>
      <c r="E117" s="2625"/>
      <c r="F117" s="1611" t="s">
        <v>12</v>
      </c>
      <c r="G117" s="2626"/>
      <c r="H117" s="2626"/>
      <c r="I117" s="1747"/>
      <c r="J117" s="2"/>
    </row>
    <row r="118" spans="2:10" ht="24" hidden="1" customHeight="1" x14ac:dyDescent="0.2">
      <c r="B118" s="1754"/>
      <c r="C118" s="1611" t="s">
        <v>762</v>
      </c>
      <c r="D118" s="2626"/>
      <c r="E118" s="2626"/>
      <c r="F118" s="1611" t="s">
        <v>763</v>
      </c>
      <c r="G118" s="2589"/>
      <c r="H118" s="2589"/>
      <c r="I118" s="1747"/>
      <c r="J118" s="2"/>
    </row>
    <row r="119" spans="2:10" ht="24" hidden="1" customHeight="1" x14ac:dyDescent="0.2">
      <c r="B119" s="1754"/>
      <c r="C119" s="1611" t="s">
        <v>1878</v>
      </c>
      <c r="D119" s="2589"/>
      <c r="E119" s="2589"/>
      <c r="F119" s="1611" t="s">
        <v>1901</v>
      </c>
      <c r="G119" s="2610"/>
      <c r="H119" s="2610"/>
      <c r="I119" s="1747"/>
      <c r="J119" s="2"/>
    </row>
    <row r="120" spans="2:10" ht="24" hidden="1" customHeight="1" x14ac:dyDescent="0.2">
      <c r="B120" s="1754"/>
      <c r="C120" s="1611" t="s">
        <v>403</v>
      </c>
      <c r="D120" s="2625"/>
      <c r="E120" s="2625"/>
      <c r="F120" s="1611" t="s">
        <v>1226</v>
      </c>
      <c r="G120" s="2610"/>
      <c r="H120" s="2610"/>
      <c r="I120" s="1747"/>
      <c r="J120" s="2"/>
    </row>
    <row r="121" spans="2:10" ht="24" hidden="1" customHeight="1" x14ac:dyDescent="0.2">
      <c r="B121" s="1754"/>
      <c r="C121" s="1611" t="s">
        <v>96</v>
      </c>
      <c r="D121" s="2625"/>
      <c r="E121" s="2625"/>
      <c r="F121" s="1611" t="s">
        <v>419</v>
      </c>
      <c r="G121" s="2625"/>
      <c r="H121" s="2625"/>
      <c r="I121" s="1747"/>
      <c r="J121" s="2"/>
    </row>
    <row r="122" spans="2:10" ht="39.75" hidden="1" customHeight="1" thickBot="1" x14ac:dyDescent="0.25">
      <c r="B122" s="1754"/>
      <c r="C122" s="2284" t="s">
        <v>210</v>
      </c>
      <c r="D122" s="3118"/>
      <c r="E122" s="3118"/>
      <c r="F122" s="3119"/>
      <c r="G122" s="3118"/>
      <c r="H122" s="3118"/>
      <c r="I122" s="1747"/>
      <c r="J122" s="2"/>
    </row>
    <row r="123" spans="2:10" ht="24" hidden="1" customHeight="1" x14ac:dyDescent="0.2">
      <c r="B123" s="1748"/>
      <c r="C123" s="2272"/>
      <c r="D123" s="2272"/>
      <c r="E123" s="2272"/>
      <c r="F123" s="2272"/>
      <c r="G123" s="2272"/>
      <c r="H123" s="2272"/>
      <c r="I123" s="1750"/>
    </row>
    <row r="124" spans="2:10" ht="24" customHeight="1" x14ac:dyDescent="0.2">
      <c r="C124" s="105"/>
      <c r="D124" s="105"/>
      <c r="E124" s="105"/>
      <c r="F124" s="105"/>
      <c r="G124" s="105"/>
      <c r="H124" s="105"/>
    </row>
    <row r="125" spans="2:10" ht="24" customHeight="1" x14ac:dyDescent="0.2"/>
    <row r="126" spans="2:10" ht="54" customHeight="1" x14ac:dyDescent="0.2">
      <c r="B126" s="3085" t="s">
        <v>606</v>
      </c>
      <c r="C126" s="3086"/>
      <c r="D126" s="3086"/>
      <c r="E126" s="3086"/>
      <c r="F126" s="3086"/>
      <c r="G126" s="3086"/>
      <c r="H126" s="3086"/>
      <c r="I126" s="3087"/>
    </row>
    <row r="127" spans="2:10" ht="33" customHeight="1" x14ac:dyDescent="0.2">
      <c r="B127" s="2248"/>
      <c r="C127" s="2"/>
      <c r="D127" s="2"/>
      <c r="E127" s="2"/>
      <c r="F127" s="2"/>
      <c r="G127" s="2"/>
      <c r="H127" s="2"/>
      <c r="I127" s="2249"/>
      <c r="J127" s="2"/>
    </row>
    <row r="128" spans="2:10" ht="27.75" customHeight="1" x14ac:dyDescent="0.2">
      <c r="B128" s="2248"/>
      <c r="C128" s="3108" t="s">
        <v>595</v>
      </c>
      <c r="D128" s="3109"/>
      <c r="E128" s="1654" t="s">
        <v>51</v>
      </c>
      <c r="F128" s="3110" t="s">
        <v>386</v>
      </c>
      <c r="G128" s="3111"/>
      <c r="H128" s="1653" t="s">
        <v>2488</v>
      </c>
      <c r="I128" s="2249"/>
      <c r="J128" s="2"/>
    </row>
    <row r="129" spans="2:10" ht="24.75" customHeight="1" x14ac:dyDescent="0.2">
      <c r="B129" s="2248"/>
      <c r="C129" s="3112" t="s">
        <v>401</v>
      </c>
      <c r="D129" s="3113"/>
      <c r="E129" s="2282">
        <v>2019</v>
      </c>
      <c r="F129" s="3114" t="s">
        <v>7929</v>
      </c>
      <c r="G129" s="3115"/>
      <c r="H129" s="2282">
        <v>5</v>
      </c>
      <c r="I129" s="2249"/>
      <c r="J129" s="2"/>
    </row>
    <row r="130" spans="2:10" ht="24.95" customHeight="1" x14ac:dyDescent="0.2">
      <c r="B130" s="2248"/>
      <c r="C130" s="3112" t="s">
        <v>7930</v>
      </c>
      <c r="D130" s="3113"/>
      <c r="E130" s="2283" t="s">
        <v>594</v>
      </c>
      <c r="F130" s="3116" t="s">
        <v>8</v>
      </c>
      <c r="G130" s="3117"/>
      <c r="H130" s="2283" t="s">
        <v>51</v>
      </c>
      <c r="I130" s="2249"/>
      <c r="J130" s="2"/>
    </row>
    <row r="131" spans="2:10" ht="21.75" customHeight="1" x14ac:dyDescent="0.2">
      <c r="B131" s="2248"/>
      <c r="C131" s="2"/>
      <c r="D131" s="2"/>
      <c r="E131" s="2"/>
      <c r="F131" s="2"/>
      <c r="G131" s="2"/>
      <c r="H131" s="2"/>
      <c r="I131" s="2249"/>
      <c r="J131" s="2"/>
    </row>
    <row r="132" spans="2:10" ht="31.5" customHeight="1" x14ac:dyDescent="0.2">
      <c r="B132" s="2248"/>
      <c r="C132" s="2279" t="str">
        <f>CONCATENATE("Finances (in ",H128,")")</f>
        <v>Finances (in $)</v>
      </c>
      <c r="D132" s="2304" t="s">
        <v>71</v>
      </c>
      <c r="E132" s="2304" t="s">
        <v>7320</v>
      </c>
      <c r="F132" s="2304" t="s">
        <v>598</v>
      </c>
      <c r="G132" s="2305" t="s">
        <v>7523</v>
      </c>
      <c r="H132" s="2304" t="s">
        <v>17</v>
      </c>
      <c r="I132" s="2249"/>
      <c r="J132" s="2"/>
    </row>
    <row r="133" spans="2:10" ht="30" customHeight="1" x14ac:dyDescent="0.2">
      <c r="B133" s="2248"/>
      <c r="C133" s="2276">
        <f>$E$129</f>
        <v>2019</v>
      </c>
      <c r="D133" s="2266"/>
      <c r="E133" s="2266"/>
      <c r="F133" s="2266"/>
      <c r="G133" s="2280">
        <f>D133+E133</f>
        <v>0</v>
      </c>
      <c r="H133" s="2266"/>
      <c r="I133" s="2249"/>
      <c r="J133" s="2"/>
    </row>
    <row r="134" spans="2:10" ht="30" customHeight="1" x14ac:dyDescent="0.2">
      <c r="B134" s="2248"/>
      <c r="C134" s="2277">
        <f>C133+1</f>
        <v>2020</v>
      </c>
      <c r="D134" s="2266"/>
      <c r="E134" s="2266"/>
      <c r="F134" s="2266"/>
      <c r="G134" s="2280">
        <f t="shared" ref="G134:G137" si="0">D134+E134</f>
        <v>0</v>
      </c>
      <c r="H134" s="2266"/>
      <c r="I134" s="2249"/>
      <c r="J134" s="2"/>
    </row>
    <row r="135" spans="2:10" ht="30" customHeight="1" x14ac:dyDescent="0.2">
      <c r="B135" s="2248"/>
      <c r="C135" s="2277">
        <f>C134+1</f>
        <v>2021</v>
      </c>
      <c r="D135" s="2266"/>
      <c r="E135" s="2266"/>
      <c r="F135" s="2266"/>
      <c r="G135" s="2280">
        <f t="shared" si="0"/>
        <v>0</v>
      </c>
      <c r="H135" s="2266"/>
      <c r="I135" s="2249"/>
      <c r="J135" s="2"/>
    </row>
    <row r="136" spans="2:10" ht="30" customHeight="1" x14ac:dyDescent="0.2">
      <c r="B136" s="2248"/>
      <c r="C136" s="2277">
        <f>C135+1</f>
        <v>2022</v>
      </c>
      <c r="D136" s="2266"/>
      <c r="E136" s="2266"/>
      <c r="F136" s="2266"/>
      <c r="G136" s="2280">
        <f t="shared" si="0"/>
        <v>0</v>
      </c>
      <c r="H136" s="2266"/>
      <c r="I136" s="2249"/>
      <c r="J136" s="2"/>
    </row>
    <row r="137" spans="2:10" ht="30" customHeight="1" x14ac:dyDescent="0.2">
      <c r="B137" s="2248"/>
      <c r="C137" s="2278">
        <f>C136+1</f>
        <v>2023</v>
      </c>
      <c r="D137" s="2266"/>
      <c r="E137" s="2266"/>
      <c r="F137" s="2266"/>
      <c r="G137" s="2280">
        <f t="shared" si="0"/>
        <v>0</v>
      </c>
      <c r="H137" s="2266"/>
      <c r="I137" s="2249"/>
      <c r="J137" s="2"/>
    </row>
    <row r="138" spans="2:10" ht="30" customHeight="1" x14ac:dyDescent="0.2">
      <c r="B138" s="2248"/>
      <c r="C138" s="2281" t="s">
        <v>447</v>
      </c>
      <c r="D138" s="2280">
        <f t="shared" ref="D138:F138" si="1">SUM(D133:D137)</f>
        <v>0</v>
      </c>
      <c r="E138" s="2280">
        <f t="shared" si="1"/>
        <v>0</v>
      </c>
      <c r="F138" s="2280">
        <f t="shared" si="1"/>
        <v>0</v>
      </c>
      <c r="G138" s="2280">
        <f t="shared" ref="G138:H138" si="2">SUM(G133:G137)</f>
        <v>0</v>
      </c>
      <c r="H138" s="2280">
        <f t="shared" si="2"/>
        <v>0</v>
      </c>
      <c r="I138" s="2249"/>
      <c r="J138" s="2"/>
    </row>
    <row r="139" spans="2:10" ht="24.95" customHeight="1" x14ac:dyDescent="0.2">
      <c r="B139" s="2248"/>
      <c r="C139" s="2"/>
      <c r="D139" s="2"/>
      <c r="E139" s="2"/>
      <c r="F139" s="2"/>
      <c r="G139" s="2"/>
      <c r="H139" s="2"/>
      <c r="I139" s="2249"/>
      <c r="J139" s="2"/>
    </row>
    <row r="140" spans="2:10" ht="24.95" customHeight="1" x14ac:dyDescent="0.2">
      <c r="B140" s="2248"/>
      <c r="C140" s="3099" t="s">
        <v>1224</v>
      </c>
      <c r="D140" s="3100"/>
      <c r="E140" s="3100"/>
      <c r="F140" s="3100"/>
      <c r="G140" s="3100"/>
      <c r="H140" s="3101"/>
      <c r="I140" s="2249"/>
      <c r="J140" s="2"/>
    </row>
    <row r="141" spans="2:10" ht="88.5" customHeight="1" x14ac:dyDescent="0.2">
      <c r="B141" s="2248"/>
      <c r="C141" s="3102"/>
      <c r="D141" s="3103"/>
      <c r="E141" s="3103"/>
      <c r="F141" s="3103"/>
      <c r="G141" s="3103"/>
      <c r="H141" s="3104"/>
      <c r="I141" s="2249"/>
      <c r="J141" s="2"/>
    </row>
    <row r="142" spans="2:10" ht="23.25" customHeight="1" x14ac:dyDescent="0.2">
      <c r="B142" s="2248"/>
      <c r="C142" s="2267"/>
      <c r="D142" s="2267"/>
      <c r="E142" s="2267"/>
      <c r="F142" s="2267"/>
      <c r="G142" s="2267"/>
      <c r="H142" s="2267"/>
      <c r="I142" s="2249"/>
      <c r="J142" s="2"/>
    </row>
    <row r="143" spans="2:10" ht="28.5" customHeight="1" x14ac:dyDescent="0.2">
      <c r="B143" s="2248"/>
      <c r="C143" s="3105" t="str">
        <f>CONCATENATE("Costs Breakdown (in ",H128,")")</f>
        <v>Costs Breakdown (in $)</v>
      </c>
      <c r="D143" s="2591"/>
      <c r="E143" s="2591"/>
      <c r="F143" s="2591" t="str">
        <f>CONCATENATE("Savings Breakdown (in ",H128,")")</f>
        <v>Savings Breakdown (in $)</v>
      </c>
      <c r="G143" s="2591"/>
      <c r="H143" s="2592"/>
      <c r="I143" s="2249"/>
      <c r="J143" s="2"/>
    </row>
    <row r="144" spans="2:10" ht="30" customHeight="1" x14ac:dyDescent="0.2">
      <c r="B144" s="2248"/>
      <c r="C144" s="3106"/>
      <c r="D144" s="3107"/>
      <c r="E144" s="1655"/>
      <c r="F144" s="3106"/>
      <c r="G144" s="3107"/>
      <c r="H144" s="1655"/>
      <c r="I144" s="2249"/>
      <c r="J144" s="2"/>
    </row>
    <row r="145" spans="2:10" ht="27" customHeight="1" x14ac:dyDescent="0.2">
      <c r="B145" s="2248"/>
      <c r="C145" s="3093"/>
      <c r="D145" s="3094"/>
      <c r="E145" s="1656"/>
      <c r="F145" s="3093"/>
      <c r="G145" s="3094"/>
      <c r="H145" s="1656"/>
      <c r="I145" s="2249"/>
      <c r="J145" s="2"/>
    </row>
    <row r="146" spans="2:10" ht="27" customHeight="1" x14ac:dyDescent="0.2">
      <c r="B146" s="2248"/>
      <c r="C146" s="3093"/>
      <c r="D146" s="3094"/>
      <c r="E146" s="1656"/>
      <c r="F146" s="3093"/>
      <c r="G146" s="3094"/>
      <c r="H146" s="1656"/>
      <c r="I146" s="2249"/>
      <c r="J146" s="2"/>
    </row>
    <row r="147" spans="2:10" ht="30" customHeight="1" x14ac:dyDescent="0.2">
      <c r="B147" s="2248"/>
      <c r="C147" s="3098"/>
      <c r="D147" s="3094"/>
      <c r="E147" s="1656"/>
      <c r="F147" s="3093"/>
      <c r="G147" s="3094"/>
      <c r="H147" s="1656"/>
      <c r="I147" s="2249"/>
      <c r="J147" s="2"/>
    </row>
    <row r="148" spans="2:10" ht="29.25" customHeight="1" x14ac:dyDescent="0.2">
      <c r="B148" s="2248"/>
      <c r="C148" s="3093"/>
      <c r="D148" s="3094"/>
      <c r="E148" s="1656"/>
      <c r="F148" s="3093"/>
      <c r="G148" s="3094"/>
      <c r="H148" s="1656"/>
      <c r="I148" s="2249"/>
      <c r="J148" s="2"/>
    </row>
    <row r="149" spans="2:10" ht="29.25" customHeight="1" x14ac:dyDescent="0.2">
      <c r="B149" s="2248"/>
      <c r="C149" s="3095"/>
      <c r="D149" s="3096"/>
      <c r="E149" s="1657"/>
      <c r="F149" s="3095"/>
      <c r="G149" s="3096"/>
      <c r="H149" s="1657"/>
      <c r="I149" s="2249"/>
      <c r="J149" s="2"/>
    </row>
    <row r="150" spans="2:10" ht="24.95" customHeight="1" x14ac:dyDescent="0.2">
      <c r="B150" s="2248"/>
      <c r="C150" s="3097" t="s">
        <v>1222</v>
      </c>
      <c r="D150" s="3097"/>
      <c r="E150" s="1658">
        <f>SUM(E144:E149)</f>
        <v>0</v>
      </c>
      <c r="F150" s="3097" t="s">
        <v>1223</v>
      </c>
      <c r="G150" s="3097"/>
      <c r="H150" s="1658">
        <f>SUM(H144:H149)</f>
        <v>0</v>
      </c>
      <c r="I150" s="2249"/>
      <c r="J150" s="2"/>
    </row>
    <row r="151" spans="2:10" ht="24.95" customHeight="1" x14ac:dyDescent="0.2">
      <c r="B151" s="2254"/>
      <c r="C151" s="2255"/>
      <c r="D151" s="2255"/>
      <c r="E151" s="2255"/>
      <c r="F151" s="2255"/>
      <c r="G151" s="2255"/>
      <c r="H151" s="2255"/>
      <c r="I151" s="2256"/>
      <c r="J151" s="2"/>
    </row>
    <row r="152" spans="2:10" ht="24.95" customHeight="1" x14ac:dyDescent="0.2"/>
    <row r="153" spans="2:10" ht="58.5" customHeight="1" x14ac:dyDescent="0.2">
      <c r="B153" s="3085" t="s">
        <v>121</v>
      </c>
      <c r="C153" s="3086"/>
      <c r="D153" s="3086"/>
      <c r="E153" s="3086"/>
      <c r="F153" s="3086"/>
      <c r="G153" s="3086"/>
      <c r="H153" s="3086"/>
      <c r="I153" s="3087"/>
    </row>
    <row r="154" spans="2:10" ht="24.95" customHeight="1" x14ac:dyDescent="0.2">
      <c r="B154" s="2248"/>
      <c r="C154" s="2"/>
      <c r="D154" s="2"/>
      <c r="E154" s="2"/>
      <c r="F154" s="2"/>
      <c r="G154" s="2"/>
      <c r="H154" s="2"/>
      <c r="I154" s="2249"/>
      <c r="J154" s="2"/>
    </row>
    <row r="155" spans="2:10" ht="24.95" customHeight="1" x14ac:dyDescent="0.2">
      <c r="B155" s="2248"/>
      <c r="C155" s="1547" t="s">
        <v>8204</v>
      </c>
      <c r="D155" s="3088" t="s">
        <v>8205</v>
      </c>
      <c r="E155" s="3089"/>
      <c r="F155" s="1551" t="s">
        <v>7368</v>
      </c>
      <c r="G155" s="3088"/>
      <c r="H155" s="3089"/>
      <c r="I155" s="2249"/>
      <c r="J155" s="2"/>
    </row>
    <row r="156" spans="2:10" ht="24.95" customHeight="1" x14ac:dyDescent="0.2">
      <c r="B156" s="2248"/>
      <c r="C156" s="2"/>
      <c r="D156" s="2"/>
      <c r="E156" s="2"/>
      <c r="F156" s="2"/>
      <c r="G156" s="2"/>
      <c r="H156" s="2"/>
      <c r="I156" s="2249"/>
      <c r="J156" s="2"/>
    </row>
    <row r="157" spans="2:10" ht="24.95" customHeight="1" x14ac:dyDescent="0.2">
      <c r="B157" s="2248"/>
      <c r="C157" s="3090" t="s">
        <v>121</v>
      </c>
      <c r="D157" s="3091"/>
      <c r="E157" s="3091"/>
      <c r="F157" s="3091"/>
      <c r="G157" s="2341" t="s">
        <v>1881</v>
      </c>
      <c r="H157" s="1661">
        <v>10</v>
      </c>
      <c r="I157" s="2249"/>
      <c r="J157" s="2291"/>
    </row>
    <row r="158" spans="2:10" ht="25.5" customHeight="1" x14ac:dyDescent="0.2">
      <c r="B158" s="2248"/>
      <c r="C158" s="2762" t="s">
        <v>748</v>
      </c>
      <c r="D158" s="2763"/>
      <c r="E158" s="2303" t="s">
        <v>150</v>
      </c>
      <c r="F158" s="2303" t="s">
        <v>759</v>
      </c>
      <c r="G158" s="2303" t="s">
        <v>7931</v>
      </c>
      <c r="H158" s="2342" t="s">
        <v>1229</v>
      </c>
      <c r="I158" s="2249"/>
      <c r="J158" s="2"/>
    </row>
    <row r="159" spans="2:10" ht="24.95" customHeight="1" x14ac:dyDescent="0.2">
      <c r="B159" s="2248"/>
      <c r="C159" s="3092" t="s">
        <v>8194</v>
      </c>
      <c r="D159" s="3092"/>
      <c r="E159" s="1664"/>
      <c r="F159" s="1664"/>
      <c r="G159" s="2314"/>
      <c r="H159" s="1665"/>
      <c r="I159" s="2249"/>
      <c r="J159" s="2"/>
    </row>
    <row r="160" spans="2:10" ht="24.95" customHeight="1" x14ac:dyDescent="0.2">
      <c r="B160" s="2248"/>
      <c r="C160" s="3080" t="s">
        <v>8195</v>
      </c>
      <c r="D160" s="3080"/>
      <c r="E160" s="1659"/>
      <c r="F160" s="1659"/>
      <c r="G160" s="2312"/>
      <c r="H160" s="1662"/>
      <c r="I160" s="2249"/>
      <c r="J160" s="2"/>
    </row>
    <row r="161" spans="2:10" ht="24.95" customHeight="1" x14ac:dyDescent="0.2">
      <c r="B161" s="2248"/>
      <c r="C161" s="3080" t="s">
        <v>4191</v>
      </c>
      <c r="D161" s="3080"/>
      <c r="E161" s="1659"/>
      <c r="F161" s="1659"/>
      <c r="G161" s="2312"/>
      <c r="H161" s="1662"/>
      <c r="I161" s="2249"/>
      <c r="J161" s="2"/>
    </row>
    <row r="162" spans="2:10" ht="24.95" customHeight="1" x14ac:dyDescent="0.2">
      <c r="B162" s="2248"/>
      <c r="C162" s="3080" t="s">
        <v>8196</v>
      </c>
      <c r="D162" s="3080"/>
      <c r="E162" s="1659"/>
      <c r="F162" s="1659"/>
      <c r="G162" s="2312"/>
      <c r="H162" s="1662"/>
      <c r="I162" s="2249"/>
      <c r="J162" s="2"/>
    </row>
    <row r="163" spans="2:10" ht="24.95" customHeight="1" x14ac:dyDescent="0.2">
      <c r="B163" s="2248"/>
      <c r="C163" s="3080" t="s">
        <v>8197</v>
      </c>
      <c r="D163" s="3080"/>
      <c r="E163" s="1659"/>
      <c r="F163" s="1659"/>
      <c r="G163" s="2312"/>
      <c r="H163" s="1662"/>
      <c r="I163" s="2249"/>
      <c r="J163" s="2"/>
    </row>
    <row r="164" spans="2:10" ht="24.95" customHeight="1" x14ac:dyDescent="0.2">
      <c r="B164" s="2248"/>
      <c r="C164" s="3080" t="s">
        <v>8198</v>
      </c>
      <c r="D164" s="3080"/>
      <c r="E164" s="1659"/>
      <c r="F164" s="1659"/>
      <c r="G164" s="2312"/>
      <c r="H164" s="1662"/>
      <c r="I164" s="2249"/>
      <c r="J164" s="2"/>
    </row>
    <row r="165" spans="2:10" ht="24.95" customHeight="1" x14ac:dyDescent="0.2">
      <c r="B165" s="2248"/>
      <c r="C165" s="3080" t="s">
        <v>8269</v>
      </c>
      <c r="D165" s="3080"/>
      <c r="E165" s="1659"/>
      <c r="F165" s="1659"/>
      <c r="G165" s="2312"/>
      <c r="H165" s="1662"/>
      <c r="I165" s="2249"/>
      <c r="J165" s="2"/>
    </row>
    <row r="166" spans="2:10" ht="24.95" customHeight="1" x14ac:dyDescent="0.2">
      <c r="B166" s="2248"/>
      <c r="C166" s="3080" t="s">
        <v>8270</v>
      </c>
      <c r="D166" s="3080"/>
      <c r="E166" s="1659"/>
      <c r="F166" s="1659"/>
      <c r="G166" s="2312"/>
      <c r="H166" s="1662"/>
      <c r="I166" s="2249"/>
      <c r="J166" s="2"/>
    </row>
    <row r="167" spans="2:10" ht="24.95" customHeight="1" x14ac:dyDescent="0.2">
      <c r="B167" s="2248"/>
      <c r="C167" s="3080" t="s">
        <v>8271</v>
      </c>
      <c r="D167" s="3080"/>
      <c r="E167" s="1659"/>
      <c r="F167" s="1659"/>
      <c r="G167" s="2312"/>
      <c r="H167" s="1662"/>
      <c r="I167" s="2249"/>
      <c r="J167" s="2"/>
    </row>
    <row r="168" spans="2:10" ht="24.95" customHeight="1" x14ac:dyDescent="0.2">
      <c r="B168" s="2248"/>
      <c r="C168" s="3081"/>
      <c r="D168" s="3081"/>
      <c r="E168" s="2268"/>
      <c r="F168" s="2268"/>
      <c r="G168" s="2313"/>
      <c r="H168" s="1663"/>
      <c r="I168" s="2249"/>
      <c r="J168" s="2"/>
    </row>
    <row r="169" spans="2:10" ht="27.75" customHeight="1" x14ac:dyDescent="0.2">
      <c r="B169" s="2254"/>
      <c r="C169" s="2255"/>
      <c r="D169" s="2255"/>
      <c r="E169" s="2255"/>
      <c r="F169" s="2255"/>
      <c r="G169" s="2255"/>
      <c r="H169" s="2255"/>
      <c r="I169" s="2256"/>
      <c r="J169" s="2"/>
    </row>
    <row r="170" spans="2:10" ht="22.5" customHeight="1" x14ac:dyDescent="0.2"/>
    <row r="171" spans="2:10" ht="52.5" customHeight="1" x14ac:dyDescent="0.2"/>
    <row r="172" spans="2:10" ht="19.5" customHeight="1" x14ac:dyDescent="0.2"/>
    <row r="173" spans="2:10" ht="33" customHeight="1" x14ac:dyDescent="0.2"/>
    <row r="174" spans="2:10" ht="19.5" customHeight="1" x14ac:dyDescent="0.2"/>
    <row r="175" spans="2:10" ht="24.95" customHeight="1" x14ac:dyDescent="0.2"/>
    <row r="176" spans="2:10" ht="24.95" customHeight="1" x14ac:dyDescent="0.2"/>
    <row r="177" ht="20.100000000000001" customHeight="1" x14ac:dyDescent="0.2"/>
    <row r="178" ht="20.100000000000001" customHeight="1" x14ac:dyDescent="0.2"/>
    <row r="179" ht="20.100000000000001" customHeight="1" x14ac:dyDescent="0.2"/>
    <row r="180" ht="20.100000000000001" customHeight="1" x14ac:dyDescent="0.2"/>
    <row r="181" ht="20.100000000000001" customHeight="1" x14ac:dyDescent="0.2"/>
    <row r="182" ht="20.100000000000001" customHeight="1" x14ac:dyDescent="0.2"/>
    <row r="183" ht="20.100000000000001" customHeight="1" x14ac:dyDescent="0.2"/>
    <row r="184" ht="20.100000000000001" customHeight="1" x14ac:dyDescent="0.2"/>
    <row r="185" ht="20.100000000000001" customHeight="1" x14ac:dyDescent="0.2"/>
    <row r="186" ht="20.100000000000001" customHeight="1" x14ac:dyDescent="0.2"/>
    <row r="187" ht="18.75" customHeight="1" x14ac:dyDescent="0.2"/>
    <row r="188" ht="15.75" customHeight="1" x14ac:dyDescent="0.2"/>
    <row r="189" ht="27" customHeight="1" x14ac:dyDescent="0.2"/>
    <row r="191" ht="31.5" customHeight="1" x14ac:dyDescent="0.2"/>
    <row r="193" ht="21.75" customHeight="1" x14ac:dyDescent="0.2"/>
    <row r="194" ht="57.75" customHeight="1" x14ac:dyDescent="0.2"/>
    <row r="195" ht="12" customHeight="1" x14ac:dyDescent="0.2"/>
    <row r="196" ht="12" customHeight="1" x14ac:dyDescent="0.2"/>
    <row r="197" ht="27.75" customHeight="1" x14ac:dyDescent="0.2"/>
    <row r="198" ht="27.75" customHeight="1" x14ac:dyDescent="0.2"/>
    <row r="199" ht="27.75" customHeight="1" x14ac:dyDescent="0.2"/>
    <row r="200" ht="27.75" customHeight="1" x14ac:dyDescent="0.2"/>
    <row r="201" ht="27.75" customHeight="1" x14ac:dyDescent="0.2"/>
    <row r="202" ht="27.75" customHeight="1" x14ac:dyDescent="0.2"/>
    <row r="203" ht="27.75" customHeight="1" x14ac:dyDescent="0.2"/>
    <row r="204" ht="27.75" customHeight="1" x14ac:dyDescent="0.2"/>
    <row r="205" ht="12" customHeight="1" x14ac:dyDescent="0.2"/>
    <row r="206" ht="21.75" customHeight="1" x14ac:dyDescent="0.2"/>
    <row r="207" ht="165.75" customHeight="1" x14ac:dyDescent="0.2"/>
    <row r="208" ht="24.95" customHeight="1" x14ac:dyDescent="0.2"/>
    <row r="209" ht="24.95" customHeight="1" x14ac:dyDescent="0.2"/>
    <row r="210" ht="135" customHeight="1" x14ac:dyDescent="0.2"/>
    <row r="211" ht="19.5" customHeight="1" x14ac:dyDescent="0.2"/>
    <row r="212" ht="22.5" customHeight="1" x14ac:dyDescent="0.2"/>
    <row r="213" ht="24.95" customHeight="1" x14ac:dyDescent="0.2"/>
    <row r="214" ht="8.25" hidden="1" customHeight="1" x14ac:dyDescent="0.2"/>
    <row r="215" ht="8.25" hidden="1" customHeight="1" x14ac:dyDescent="0.2"/>
    <row r="216" ht="8.25" hidden="1" customHeight="1" x14ac:dyDescent="0.2"/>
    <row r="217" ht="10.5" customHeight="1" x14ac:dyDescent="0.2"/>
    <row r="218" ht="24.95" customHeight="1" x14ac:dyDescent="0.2"/>
    <row r="219" ht="24.95" customHeight="1" x14ac:dyDescent="0.2"/>
    <row r="220" ht="24.95" customHeight="1" x14ac:dyDescent="0.2"/>
    <row r="221" ht="24.95" customHeight="1" x14ac:dyDescent="0.2"/>
    <row r="222" ht="24.95" customHeight="1" x14ac:dyDescent="0.2"/>
    <row r="223" ht="24.95" customHeight="1" x14ac:dyDescent="0.2"/>
    <row r="224" ht="24.95" customHeight="1" x14ac:dyDescent="0.2"/>
    <row r="225" ht="24.95" customHeight="1" x14ac:dyDescent="0.2"/>
    <row r="226" ht="24.95" customHeight="1" x14ac:dyDescent="0.2"/>
    <row r="227" ht="24.95" customHeight="1" x14ac:dyDescent="0.2"/>
    <row r="228" ht="24.95" customHeight="1" x14ac:dyDescent="0.2"/>
    <row r="229" ht="24.95" customHeight="1" x14ac:dyDescent="0.2"/>
    <row r="230" ht="24.95" customHeight="1" x14ac:dyDescent="0.2"/>
    <row r="231" ht="24.95" customHeight="1" x14ac:dyDescent="0.2"/>
    <row r="232" ht="24.95" customHeight="1" x14ac:dyDescent="0.2"/>
    <row r="233" ht="24.95" customHeight="1" x14ac:dyDescent="0.2"/>
    <row r="234" ht="24.95" customHeight="1" x14ac:dyDescent="0.2"/>
    <row r="235" ht="24.95" customHeight="1" x14ac:dyDescent="0.2"/>
    <row r="236" ht="24.95" customHeight="1" x14ac:dyDescent="0.2"/>
    <row r="237" ht="24.95" customHeight="1" x14ac:dyDescent="0.2"/>
    <row r="238" ht="24.95" customHeight="1" x14ac:dyDescent="0.2"/>
    <row r="239" ht="24.95" customHeight="1" x14ac:dyDescent="0.2"/>
    <row r="240" ht="24.95" customHeight="1" x14ac:dyDescent="0.2"/>
    <row r="241" ht="24.95" customHeight="1" x14ac:dyDescent="0.2"/>
    <row r="242" ht="24.95" customHeight="1" x14ac:dyDescent="0.2"/>
    <row r="243" ht="24.95" customHeight="1" x14ac:dyDescent="0.2"/>
    <row r="244" ht="24.95" customHeight="1" x14ac:dyDescent="0.2"/>
    <row r="245" ht="24.95" customHeight="1" x14ac:dyDescent="0.2"/>
    <row r="246" ht="24.95" customHeight="1" x14ac:dyDescent="0.2"/>
    <row r="247" ht="24.95" customHeight="1" x14ac:dyDescent="0.2"/>
    <row r="248" ht="24.95" customHeight="1" x14ac:dyDescent="0.2"/>
    <row r="249" ht="24.95" customHeight="1" x14ac:dyDescent="0.2"/>
    <row r="250" ht="24.95" customHeight="1" x14ac:dyDescent="0.2"/>
    <row r="251" ht="24.95" customHeight="1" x14ac:dyDescent="0.2"/>
    <row r="252" ht="24.95" customHeight="1" x14ac:dyDescent="0.2"/>
    <row r="253" ht="24.95" customHeight="1" x14ac:dyDescent="0.2"/>
    <row r="254" ht="24.95" customHeight="1" x14ac:dyDescent="0.2"/>
    <row r="255" ht="24.95" customHeight="1" x14ac:dyDescent="0.2"/>
    <row r="256" ht="24.95" customHeight="1" x14ac:dyDescent="0.2"/>
    <row r="257" ht="24.95" customHeight="1" x14ac:dyDescent="0.2"/>
    <row r="258" ht="24.95" customHeight="1" x14ac:dyDescent="0.2"/>
    <row r="259" ht="24.95" customHeight="1" x14ac:dyDescent="0.2"/>
    <row r="260" ht="24.95" customHeight="1" x14ac:dyDescent="0.2"/>
    <row r="261" ht="24.95" customHeight="1" x14ac:dyDescent="0.2"/>
    <row r="262" ht="24.95" customHeight="1" x14ac:dyDescent="0.2"/>
    <row r="263" ht="24.95" customHeight="1" x14ac:dyDescent="0.2"/>
    <row r="264" ht="24.95" customHeight="1" x14ac:dyDescent="0.2"/>
    <row r="265" ht="24.95" customHeight="1" x14ac:dyDescent="0.2"/>
    <row r="266" ht="24.95" customHeight="1" x14ac:dyDescent="0.2"/>
    <row r="267" ht="24.95" customHeight="1" x14ac:dyDescent="0.2"/>
    <row r="268" ht="24.95" customHeight="1" x14ac:dyDescent="0.2"/>
    <row r="269" ht="24.95" customHeight="1" x14ac:dyDescent="0.2"/>
    <row r="270" ht="24.95" customHeight="1" x14ac:dyDescent="0.2"/>
    <row r="271" ht="24.95" customHeight="1" x14ac:dyDescent="0.2"/>
    <row r="272" ht="24.95" customHeight="1" x14ac:dyDescent="0.2"/>
    <row r="273" ht="24.95" customHeight="1" x14ac:dyDescent="0.2"/>
    <row r="274" ht="24.95" customHeight="1" x14ac:dyDescent="0.2"/>
    <row r="275" ht="24.95" customHeight="1" x14ac:dyDescent="0.2"/>
    <row r="276" ht="24.95" customHeight="1" x14ac:dyDescent="0.2"/>
    <row r="277" ht="24.95" customHeight="1" x14ac:dyDescent="0.2"/>
    <row r="278" ht="24.95" customHeight="1" x14ac:dyDescent="0.2"/>
    <row r="279" ht="24.95" customHeight="1" x14ac:dyDescent="0.2"/>
    <row r="280" ht="24.95" customHeight="1" x14ac:dyDescent="0.2"/>
    <row r="281" ht="24.95" customHeight="1" x14ac:dyDescent="0.2"/>
    <row r="282" ht="24.95" customHeight="1" x14ac:dyDescent="0.2"/>
    <row r="283" ht="24.95" customHeight="1" x14ac:dyDescent="0.2"/>
    <row r="284" ht="24.95" customHeight="1" x14ac:dyDescent="0.2"/>
    <row r="285" ht="24.95" customHeight="1" x14ac:dyDescent="0.2"/>
    <row r="286" ht="24.95" customHeight="1" x14ac:dyDescent="0.2"/>
    <row r="287" ht="24.95" customHeight="1" x14ac:dyDescent="0.2"/>
    <row r="288" ht="24.95" customHeight="1" x14ac:dyDescent="0.2"/>
    <row r="289" ht="24.95" customHeight="1" x14ac:dyDescent="0.2"/>
    <row r="290" ht="24.95" customHeight="1" x14ac:dyDescent="0.2"/>
    <row r="291" ht="24.95" customHeight="1" x14ac:dyDescent="0.2"/>
    <row r="292" ht="24.95" customHeight="1" x14ac:dyDescent="0.2"/>
    <row r="293" ht="24.95" customHeight="1" x14ac:dyDescent="0.2"/>
    <row r="294" ht="24.95" customHeight="1" x14ac:dyDescent="0.2"/>
    <row r="295" ht="24.95" customHeight="1" x14ac:dyDescent="0.2"/>
    <row r="296" ht="24.95" customHeight="1" x14ac:dyDescent="0.2"/>
    <row r="297" ht="24.95" customHeight="1" x14ac:dyDescent="0.2"/>
    <row r="298" ht="24.95" customHeight="1" x14ac:dyDescent="0.2"/>
    <row r="299" ht="24.95" customHeight="1" x14ac:dyDescent="0.2"/>
    <row r="300" ht="24.95" customHeight="1" x14ac:dyDescent="0.2"/>
    <row r="301" ht="24.95" customHeight="1" x14ac:dyDescent="0.2"/>
    <row r="302" ht="24.95" customHeight="1" x14ac:dyDescent="0.2"/>
    <row r="303" ht="24.95" customHeight="1" x14ac:dyDescent="0.2"/>
    <row r="304" ht="24.95" customHeight="1" x14ac:dyDescent="0.2"/>
    <row r="305" ht="24.95" customHeight="1" x14ac:dyDescent="0.2"/>
    <row r="306" ht="24.95" customHeight="1" x14ac:dyDescent="0.2"/>
    <row r="307" ht="24.95" customHeight="1" x14ac:dyDescent="0.2"/>
    <row r="308" ht="24.95" customHeight="1" x14ac:dyDescent="0.2"/>
    <row r="309" ht="24.95" customHeight="1" x14ac:dyDescent="0.2"/>
    <row r="310" ht="24.95" customHeight="1" x14ac:dyDescent="0.2"/>
    <row r="311" ht="24.95" customHeight="1" x14ac:dyDescent="0.2"/>
    <row r="312" ht="24.95" customHeight="1" x14ac:dyDescent="0.2"/>
    <row r="313" ht="24.95" customHeight="1" x14ac:dyDescent="0.2"/>
    <row r="314" ht="24.95" customHeight="1" x14ac:dyDescent="0.2"/>
    <row r="315" ht="24.95" customHeight="1" x14ac:dyDescent="0.2"/>
    <row r="316" ht="24.95" customHeight="1" x14ac:dyDescent="0.2"/>
    <row r="317" ht="24.95" customHeight="1" x14ac:dyDescent="0.2"/>
    <row r="318" ht="24.95" customHeight="1" x14ac:dyDescent="0.2"/>
    <row r="319" ht="24.95" customHeight="1" x14ac:dyDescent="0.2"/>
    <row r="320" ht="24.95" customHeight="1" x14ac:dyDescent="0.2"/>
    <row r="321" ht="24.95" customHeight="1" x14ac:dyDescent="0.2"/>
    <row r="322" ht="24.95" customHeight="1" x14ac:dyDescent="0.2"/>
    <row r="323" ht="24.95" customHeight="1" x14ac:dyDescent="0.2"/>
    <row r="324" ht="24.95" customHeight="1" x14ac:dyDescent="0.2"/>
    <row r="325" ht="24.95" customHeight="1" x14ac:dyDescent="0.2"/>
    <row r="326" ht="24.95" customHeight="1" x14ac:dyDescent="0.2"/>
    <row r="327" ht="24.95" customHeight="1" x14ac:dyDescent="0.2"/>
    <row r="328" ht="24.95" customHeight="1" x14ac:dyDescent="0.2"/>
    <row r="329" ht="24.95" customHeight="1" x14ac:dyDescent="0.2"/>
    <row r="330" ht="24.95" customHeight="1" x14ac:dyDescent="0.2"/>
    <row r="331" ht="24.95" customHeight="1" x14ac:dyDescent="0.2"/>
    <row r="332" ht="24.95" customHeight="1" x14ac:dyDescent="0.2"/>
    <row r="333" ht="24.95" customHeight="1" x14ac:dyDescent="0.2"/>
    <row r="334" ht="24.95" customHeight="1" x14ac:dyDescent="0.2"/>
    <row r="335" ht="24.95" customHeight="1" x14ac:dyDescent="0.2"/>
    <row r="336" ht="24.95" customHeight="1" x14ac:dyDescent="0.2"/>
    <row r="337" ht="24.95" customHeight="1" x14ac:dyDescent="0.2"/>
    <row r="338" ht="24.95" customHeight="1" x14ac:dyDescent="0.2"/>
    <row r="339" ht="24.95" customHeight="1" x14ac:dyDescent="0.2"/>
    <row r="340" ht="24.95" customHeight="1" x14ac:dyDescent="0.2"/>
    <row r="341" ht="24.95" customHeight="1" x14ac:dyDescent="0.2"/>
    <row r="342" ht="24.95" customHeight="1" x14ac:dyDescent="0.2"/>
    <row r="343" ht="24.95" customHeight="1" x14ac:dyDescent="0.2"/>
    <row r="344" ht="24.95" customHeight="1" x14ac:dyDescent="0.2"/>
    <row r="345" ht="24.95" customHeight="1" x14ac:dyDescent="0.2"/>
    <row r="346" ht="24.95" customHeight="1" x14ac:dyDescent="0.2"/>
    <row r="347" ht="24.95" customHeight="1" x14ac:dyDescent="0.2"/>
    <row r="348" ht="24.95" customHeight="1" x14ac:dyDescent="0.2"/>
    <row r="349" ht="24.95" customHeight="1" x14ac:dyDescent="0.2"/>
    <row r="350" ht="24.95" customHeight="1" x14ac:dyDescent="0.2"/>
    <row r="351" ht="24.95" customHeight="1" x14ac:dyDescent="0.2"/>
    <row r="352" ht="24.95" customHeight="1" x14ac:dyDescent="0.2"/>
    <row r="353" ht="24.95" customHeight="1" x14ac:dyDescent="0.2"/>
    <row r="354" ht="24.95" customHeight="1" x14ac:dyDescent="0.2"/>
    <row r="355" ht="24.95" customHeight="1" x14ac:dyDescent="0.2"/>
    <row r="356" ht="24.95" customHeight="1" x14ac:dyDescent="0.2"/>
    <row r="357" ht="24.95" customHeight="1" x14ac:dyDescent="0.2"/>
    <row r="358" ht="24.95" customHeight="1" x14ac:dyDescent="0.2"/>
    <row r="359" ht="24.95" customHeight="1" x14ac:dyDescent="0.2"/>
    <row r="360" ht="24.95" customHeight="1" x14ac:dyDescent="0.2"/>
    <row r="361" ht="24.95" customHeight="1" x14ac:dyDescent="0.2"/>
    <row r="362" ht="24.95" customHeight="1" x14ac:dyDescent="0.2"/>
    <row r="363" ht="24.95" customHeight="1" x14ac:dyDescent="0.2"/>
    <row r="364" ht="24.95" customHeight="1" x14ac:dyDescent="0.2"/>
    <row r="365" ht="24.95" customHeight="1" x14ac:dyDescent="0.2"/>
    <row r="366" ht="24.95" customHeight="1" x14ac:dyDescent="0.2"/>
    <row r="367" ht="24.95" customHeight="1" x14ac:dyDescent="0.2"/>
    <row r="368" ht="24.95" customHeight="1" x14ac:dyDescent="0.2"/>
    <row r="369" ht="24.95" customHeight="1" x14ac:dyDescent="0.2"/>
    <row r="370" ht="24.95" customHeight="1" x14ac:dyDescent="0.2"/>
    <row r="371" ht="24.95" customHeight="1" x14ac:dyDescent="0.2"/>
    <row r="372" ht="24.95" customHeight="1" x14ac:dyDescent="0.2"/>
    <row r="373" ht="24.95" customHeight="1" x14ac:dyDescent="0.2"/>
    <row r="374" ht="24.95" customHeight="1" x14ac:dyDescent="0.2"/>
    <row r="375" ht="24.95" customHeight="1" x14ac:dyDescent="0.2"/>
    <row r="376" ht="24.95" customHeight="1" x14ac:dyDescent="0.2"/>
    <row r="377" ht="24.95" customHeight="1" x14ac:dyDescent="0.2"/>
    <row r="378" ht="24.95" customHeight="1" x14ac:dyDescent="0.2"/>
    <row r="379" ht="24.95" customHeight="1" x14ac:dyDescent="0.2"/>
    <row r="380" ht="24.95" customHeight="1" x14ac:dyDescent="0.2"/>
    <row r="381" ht="24.95" customHeight="1" x14ac:dyDescent="0.2"/>
    <row r="382" ht="24.95" customHeight="1" x14ac:dyDescent="0.2"/>
    <row r="383" ht="24.95" customHeight="1" x14ac:dyDescent="0.2"/>
    <row r="384" ht="24.95" customHeight="1" x14ac:dyDescent="0.2"/>
    <row r="385" ht="24.95" customHeight="1" x14ac:dyDescent="0.2"/>
    <row r="386" ht="24.95" customHeight="1" x14ac:dyDescent="0.2"/>
    <row r="387" ht="24.95" customHeight="1" x14ac:dyDescent="0.2"/>
    <row r="388" ht="24.95" customHeight="1" x14ac:dyDescent="0.2"/>
    <row r="389" ht="24.95" customHeight="1" x14ac:dyDescent="0.2"/>
    <row r="390" ht="24.95" customHeight="1" x14ac:dyDescent="0.2"/>
    <row r="391" ht="24.95" customHeight="1" x14ac:dyDescent="0.2"/>
    <row r="392" ht="24.95" customHeight="1" x14ac:dyDescent="0.2"/>
    <row r="393" ht="24.95" customHeight="1" x14ac:dyDescent="0.2"/>
    <row r="394" ht="24.95" customHeight="1" x14ac:dyDescent="0.2"/>
    <row r="395" ht="24.95" customHeight="1" x14ac:dyDescent="0.2"/>
    <row r="396" ht="24.95" customHeight="1" x14ac:dyDescent="0.2"/>
    <row r="397" ht="24.95" customHeight="1" x14ac:dyDescent="0.2"/>
    <row r="398" ht="24.95" customHeight="1" x14ac:dyDescent="0.2"/>
    <row r="399" ht="24.95" customHeight="1" x14ac:dyDescent="0.2"/>
    <row r="400" ht="24.95" customHeight="1" x14ac:dyDescent="0.2"/>
    <row r="401" ht="24.95" customHeight="1" x14ac:dyDescent="0.2"/>
    <row r="402" ht="24.95" customHeight="1" x14ac:dyDescent="0.2"/>
    <row r="403" ht="24.95" customHeight="1" x14ac:dyDescent="0.2"/>
    <row r="404" ht="24.95" customHeight="1" x14ac:dyDescent="0.2"/>
    <row r="405" ht="24.95" customHeight="1" x14ac:dyDescent="0.2"/>
    <row r="406" ht="24.95" customHeight="1" x14ac:dyDescent="0.2"/>
    <row r="407" ht="24.95" customHeight="1" x14ac:dyDescent="0.2"/>
    <row r="408" ht="24.95" customHeight="1" x14ac:dyDescent="0.2"/>
    <row r="409" ht="24.95" customHeight="1" x14ac:dyDescent="0.2"/>
    <row r="410" ht="24.95" customHeight="1" x14ac:dyDescent="0.2"/>
    <row r="411" ht="24.95" customHeight="1" x14ac:dyDescent="0.2"/>
    <row r="412" ht="24.95" customHeight="1" x14ac:dyDescent="0.2"/>
    <row r="413" ht="24.95" customHeight="1" x14ac:dyDescent="0.2"/>
    <row r="414" ht="24.95" customHeight="1" x14ac:dyDescent="0.2"/>
    <row r="415" ht="24.95" customHeight="1" x14ac:dyDescent="0.2"/>
    <row r="416" ht="24.95" customHeight="1" x14ac:dyDescent="0.2"/>
    <row r="417" ht="24.95" customHeight="1" x14ac:dyDescent="0.2"/>
    <row r="418" ht="24.95" customHeight="1" x14ac:dyDescent="0.2"/>
    <row r="419" ht="24.95" customHeight="1" x14ac:dyDescent="0.2"/>
    <row r="420" ht="24.95" customHeight="1" x14ac:dyDescent="0.2"/>
    <row r="421" ht="24.95" customHeight="1" x14ac:dyDescent="0.2"/>
    <row r="422" ht="24.95" customHeight="1" x14ac:dyDescent="0.2"/>
    <row r="423" ht="24.95" customHeight="1" x14ac:dyDescent="0.2"/>
    <row r="424" ht="24.95" customHeight="1" x14ac:dyDescent="0.2"/>
    <row r="425" ht="24.95" customHeight="1" x14ac:dyDescent="0.2"/>
    <row r="426" ht="24.95" customHeight="1" x14ac:dyDescent="0.2"/>
    <row r="427" ht="24.95" customHeight="1" x14ac:dyDescent="0.2"/>
    <row r="428" ht="24.95" customHeight="1" x14ac:dyDescent="0.2"/>
    <row r="429" ht="24.95" customHeight="1" x14ac:dyDescent="0.2"/>
    <row r="430" ht="24.95" customHeight="1" x14ac:dyDescent="0.2"/>
    <row r="431" ht="24.95" customHeight="1" x14ac:dyDescent="0.2"/>
    <row r="432" ht="24.95" customHeight="1" x14ac:dyDescent="0.2"/>
    <row r="433" ht="24.95" customHeight="1" x14ac:dyDescent="0.2"/>
    <row r="434" ht="24.95" customHeight="1" x14ac:dyDescent="0.2"/>
    <row r="435" ht="24.95" customHeight="1" x14ac:dyDescent="0.2"/>
    <row r="436" ht="24.95" customHeight="1" x14ac:dyDescent="0.2"/>
    <row r="437" ht="24.95" customHeight="1" x14ac:dyDescent="0.2"/>
    <row r="438" ht="24.95" customHeight="1" x14ac:dyDescent="0.2"/>
    <row r="439" ht="24.95" customHeight="1" x14ac:dyDescent="0.2"/>
    <row r="440" ht="24.95" customHeight="1" x14ac:dyDescent="0.2"/>
    <row r="441" ht="24.95" customHeight="1" x14ac:dyDescent="0.2"/>
    <row r="442" ht="24.95" customHeight="1" x14ac:dyDescent="0.2"/>
    <row r="443" ht="24.95" customHeight="1" x14ac:dyDescent="0.2"/>
    <row r="444" ht="24.95" customHeight="1" x14ac:dyDescent="0.2"/>
    <row r="445" ht="24.95" customHeight="1" x14ac:dyDescent="0.2"/>
    <row r="446" ht="24.95" customHeight="1" x14ac:dyDescent="0.2"/>
    <row r="447" ht="24.95" customHeight="1" x14ac:dyDescent="0.2"/>
    <row r="448" ht="24.95" customHeight="1" x14ac:dyDescent="0.2"/>
    <row r="449" ht="24.95" customHeight="1" x14ac:dyDescent="0.2"/>
    <row r="450" ht="24.95" customHeight="1" x14ac:dyDescent="0.2"/>
    <row r="451" ht="24.95" customHeight="1" x14ac:dyDescent="0.2"/>
    <row r="452" ht="24.95" customHeight="1" x14ac:dyDescent="0.2"/>
    <row r="453" ht="24.95" customHeight="1" x14ac:dyDescent="0.2"/>
    <row r="454" ht="24.95" customHeight="1" x14ac:dyDescent="0.2"/>
    <row r="455" ht="24.95" customHeight="1" x14ac:dyDescent="0.2"/>
    <row r="456" ht="24.95" customHeight="1" x14ac:dyDescent="0.2"/>
    <row r="457" ht="24.95" customHeight="1" x14ac:dyDescent="0.2"/>
    <row r="458" ht="24.95" customHeight="1" x14ac:dyDescent="0.2"/>
    <row r="459" ht="24.95" customHeight="1" x14ac:dyDescent="0.2"/>
    <row r="460" ht="24.95" customHeight="1" x14ac:dyDescent="0.2"/>
    <row r="461" ht="24.95" customHeight="1" x14ac:dyDescent="0.2"/>
    <row r="462" ht="24.95" customHeight="1" x14ac:dyDescent="0.2"/>
    <row r="463" ht="24.95" customHeight="1" x14ac:dyDescent="0.2"/>
    <row r="464" ht="24.95" customHeight="1" x14ac:dyDescent="0.2"/>
    <row r="465" ht="24.95" customHeight="1" x14ac:dyDescent="0.2"/>
    <row r="466" ht="24.95" customHeight="1" x14ac:dyDescent="0.2"/>
    <row r="467" ht="24.95" customHeight="1" x14ac:dyDescent="0.2"/>
    <row r="468" ht="24.95" customHeight="1" x14ac:dyDescent="0.2"/>
    <row r="469" ht="24.95" customHeight="1" x14ac:dyDescent="0.2"/>
    <row r="470" ht="24.95" customHeight="1" x14ac:dyDescent="0.2"/>
    <row r="471" ht="24.95" customHeight="1" x14ac:dyDescent="0.2"/>
    <row r="472" ht="24.95" customHeight="1" x14ac:dyDescent="0.2"/>
    <row r="473" ht="24.95" customHeight="1" x14ac:dyDescent="0.2"/>
    <row r="474" ht="24.95" customHeight="1" x14ac:dyDescent="0.2"/>
    <row r="475" ht="24.95" customHeight="1" x14ac:dyDescent="0.2"/>
    <row r="476" ht="24.95" customHeight="1" x14ac:dyDescent="0.2"/>
    <row r="477" ht="24.95" customHeight="1" x14ac:dyDescent="0.2"/>
    <row r="478" ht="24.95" customHeight="1" x14ac:dyDescent="0.2"/>
    <row r="479" ht="24.95" customHeight="1" x14ac:dyDescent="0.2"/>
    <row r="480" ht="24.95" customHeight="1" x14ac:dyDescent="0.2"/>
    <row r="481" ht="24.95" customHeight="1" x14ac:dyDescent="0.2"/>
    <row r="482" ht="24.95" customHeight="1" x14ac:dyDescent="0.2"/>
    <row r="483" ht="24.95" customHeight="1" x14ac:dyDescent="0.2"/>
    <row r="484" ht="24.95" customHeight="1" x14ac:dyDescent="0.2"/>
    <row r="485" ht="24.95" customHeight="1" x14ac:dyDescent="0.2"/>
    <row r="486" ht="24.95" customHeight="1" x14ac:dyDescent="0.2"/>
    <row r="487" ht="24.95" customHeight="1" x14ac:dyDescent="0.2"/>
    <row r="488" ht="24.95" customHeight="1" x14ac:dyDescent="0.2"/>
    <row r="489" ht="24.95" customHeight="1" x14ac:dyDescent="0.2"/>
    <row r="490" ht="24.95" customHeight="1" x14ac:dyDescent="0.2"/>
    <row r="491" ht="24.95" customHeight="1" x14ac:dyDescent="0.2"/>
    <row r="492" ht="24.95" customHeight="1" x14ac:dyDescent="0.2"/>
    <row r="493" ht="24.95" customHeight="1" x14ac:dyDescent="0.2"/>
    <row r="494" ht="24.95" customHeight="1" x14ac:dyDescent="0.2"/>
    <row r="495" ht="24.95" customHeight="1" x14ac:dyDescent="0.2"/>
    <row r="496" ht="24.95" customHeight="1" x14ac:dyDescent="0.2"/>
    <row r="497" ht="24.95" customHeight="1" x14ac:dyDescent="0.2"/>
    <row r="498" ht="24.95" customHeight="1" x14ac:dyDescent="0.2"/>
    <row r="499" ht="24.95" customHeight="1" x14ac:dyDescent="0.2"/>
    <row r="500" ht="24.95" customHeight="1" x14ac:dyDescent="0.2"/>
    <row r="501" ht="24.95" customHeight="1" x14ac:dyDescent="0.2"/>
    <row r="502" ht="24.95" customHeight="1" x14ac:dyDescent="0.2"/>
    <row r="503" ht="24.95" customHeight="1" x14ac:dyDescent="0.2"/>
    <row r="504" ht="24.95" customHeight="1" x14ac:dyDescent="0.2"/>
    <row r="505" ht="24.95" customHeight="1" x14ac:dyDescent="0.2"/>
    <row r="506" ht="24.95" customHeight="1" x14ac:dyDescent="0.2"/>
    <row r="507" ht="24.95" customHeight="1" x14ac:dyDescent="0.2"/>
    <row r="508" ht="24.95" customHeight="1" x14ac:dyDescent="0.2"/>
    <row r="509" ht="24.95" customHeight="1" x14ac:dyDescent="0.2"/>
    <row r="510" ht="24.95" customHeight="1" x14ac:dyDescent="0.2"/>
    <row r="511" ht="24.95" customHeight="1" x14ac:dyDescent="0.2"/>
    <row r="512" ht="24.95" customHeight="1" x14ac:dyDescent="0.2"/>
    <row r="513" ht="24.95" customHeight="1" x14ac:dyDescent="0.2"/>
    <row r="514" ht="24.95" customHeight="1" x14ac:dyDescent="0.2"/>
    <row r="515" ht="24.95" customHeight="1" x14ac:dyDescent="0.2"/>
    <row r="516" ht="24.95" customHeight="1" x14ac:dyDescent="0.2"/>
    <row r="517" ht="24.95" customHeight="1" x14ac:dyDescent="0.2"/>
    <row r="518" ht="24.95" customHeight="1" x14ac:dyDescent="0.2"/>
    <row r="519" ht="24.95" customHeight="1" x14ac:dyDescent="0.2"/>
    <row r="520" ht="24.95" customHeight="1" x14ac:dyDescent="0.2"/>
    <row r="521" ht="24.95" customHeight="1" x14ac:dyDescent="0.2"/>
    <row r="522" ht="24.95" customHeight="1" x14ac:dyDescent="0.2"/>
    <row r="523" ht="24.95" customHeight="1" x14ac:dyDescent="0.2"/>
    <row r="524" ht="24.95" customHeight="1" x14ac:dyDescent="0.2"/>
    <row r="525" ht="24.95" customHeight="1" x14ac:dyDescent="0.2"/>
    <row r="526" ht="24.95" customHeight="1" x14ac:dyDescent="0.2"/>
    <row r="527" ht="24.95" customHeight="1" x14ac:dyDescent="0.2"/>
    <row r="528" ht="24.95" customHeight="1" x14ac:dyDescent="0.2"/>
    <row r="529" ht="24.95" customHeight="1" x14ac:dyDescent="0.2"/>
    <row r="530" ht="24.95" customHeight="1" x14ac:dyDescent="0.2"/>
    <row r="531" ht="24.95" customHeight="1" x14ac:dyDescent="0.2"/>
    <row r="532" ht="24.95" customHeight="1" x14ac:dyDescent="0.2"/>
    <row r="533" ht="24.95" customHeight="1" x14ac:dyDescent="0.2"/>
    <row r="534" ht="24.95" customHeight="1" x14ac:dyDescent="0.2"/>
    <row r="535" ht="24.95" customHeight="1" x14ac:dyDescent="0.2"/>
    <row r="536" ht="24.95" customHeight="1" x14ac:dyDescent="0.2"/>
    <row r="537" ht="24.95" customHeight="1" x14ac:dyDescent="0.2"/>
    <row r="538" ht="24.95" customHeight="1" x14ac:dyDescent="0.2"/>
    <row r="539" ht="24.95" customHeight="1" x14ac:dyDescent="0.2"/>
    <row r="540" ht="24.95" customHeight="1" x14ac:dyDescent="0.2"/>
    <row r="541" ht="24.95" customHeight="1" x14ac:dyDescent="0.2"/>
    <row r="542" ht="24.95" customHeight="1" x14ac:dyDescent="0.2"/>
    <row r="543" ht="24.95" customHeight="1" x14ac:dyDescent="0.2"/>
    <row r="544" ht="24.95" customHeight="1" x14ac:dyDescent="0.2"/>
    <row r="545" ht="24.95" customHeight="1" x14ac:dyDescent="0.2"/>
    <row r="546" ht="24.95" customHeight="1" x14ac:dyDescent="0.2"/>
    <row r="547" ht="24.95" customHeight="1" x14ac:dyDescent="0.2"/>
    <row r="548" ht="24.95" customHeight="1" x14ac:dyDescent="0.2"/>
    <row r="549" ht="24.95" customHeight="1" x14ac:dyDescent="0.2"/>
    <row r="550" ht="24.95" customHeight="1" x14ac:dyDescent="0.2"/>
    <row r="551" ht="24.95" customHeight="1" x14ac:dyDescent="0.2"/>
    <row r="552" ht="24.95" customHeight="1" x14ac:dyDescent="0.2"/>
    <row r="553" ht="24.95" customHeight="1" x14ac:dyDescent="0.2"/>
    <row r="554" ht="24.95" customHeight="1" x14ac:dyDescent="0.2"/>
    <row r="555" ht="24.95" customHeight="1" x14ac:dyDescent="0.2"/>
    <row r="556" ht="24.95" customHeight="1" x14ac:dyDescent="0.2"/>
    <row r="557" ht="24.95" customHeight="1" x14ac:dyDescent="0.2"/>
    <row r="558" ht="24.95" customHeight="1" x14ac:dyDescent="0.2"/>
    <row r="559" ht="24.95" customHeight="1" x14ac:dyDescent="0.2"/>
    <row r="560" ht="24.95" customHeight="1" x14ac:dyDescent="0.2"/>
    <row r="561" ht="24.95" customHeight="1" x14ac:dyDescent="0.2"/>
    <row r="562" ht="24.95" customHeight="1" x14ac:dyDescent="0.2"/>
    <row r="563" ht="24.95" customHeight="1" x14ac:dyDescent="0.2"/>
    <row r="564" ht="24.95" customHeight="1" x14ac:dyDescent="0.2"/>
    <row r="565" ht="24.95" customHeight="1" x14ac:dyDescent="0.2"/>
    <row r="566" ht="24.95" customHeight="1" x14ac:dyDescent="0.2"/>
    <row r="567" ht="24.95" customHeight="1" x14ac:dyDescent="0.2"/>
    <row r="568" ht="24.95" customHeight="1" x14ac:dyDescent="0.2"/>
    <row r="569" ht="24.95" customHeight="1" x14ac:dyDescent="0.2"/>
    <row r="570" ht="24.95" customHeight="1" x14ac:dyDescent="0.2"/>
    <row r="571" ht="24.95" customHeight="1" x14ac:dyDescent="0.2"/>
    <row r="572" ht="24.95" customHeight="1" x14ac:dyDescent="0.2"/>
    <row r="573" ht="24.95" customHeight="1" x14ac:dyDescent="0.2"/>
    <row r="7560" ht="24.95" customHeight="1" x14ac:dyDescent="0.2"/>
  </sheetData>
  <sheetProtection formatCells="0"/>
  <mergeCells count="131">
    <mergeCell ref="L6:L7"/>
    <mergeCell ref="C14:H14"/>
    <mergeCell ref="D15:E15"/>
    <mergeCell ref="G15:H15"/>
    <mergeCell ref="B2:H2"/>
    <mergeCell ref="B5:I5"/>
    <mergeCell ref="C7:E7"/>
    <mergeCell ref="F7:H7"/>
    <mergeCell ref="C9:H9"/>
    <mergeCell ref="D19:E19"/>
    <mergeCell ref="G19:H19"/>
    <mergeCell ref="D20:E20"/>
    <mergeCell ref="G20:H20"/>
    <mergeCell ref="C25:E25"/>
    <mergeCell ref="F25:H25"/>
    <mergeCell ref="D16:E16"/>
    <mergeCell ref="G16:H16"/>
    <mergeCell ref="D17:E17"/>
    <mergeCell ref="G17:H17"/>
    <mergeCell ref="D18:E18"/>
    <mergeCell ref="G18:H18"/>
    <mergeCell ref="B33:J33"/>
    <mergeCell ref="C37:C38"/>
    <mergeCell ref="D37:E37"/>
    <mergeCell ref="F37:G37"/>
    <mergeCell ref="H37:H38"/>
    <mergeCell ref="B61:I61"/>
    <mergeCell ref="C26:E26"/>
    <mergeCell ref="F26:H26"/>
    <mergeCell ref="C28:E28"/>
    <mergeCell ref="F28:H28"/>
    <mergeCell ref="C29:E29"/>
    <mergeCell ref="F29:H29"/>
    <mergeCell ref="C78:D78"/>
    <mergeCell ref="E78:F78"/>
    <mergeCell ref="G78:H78"/>
    <mergeCell ref="C80:F80"/>
    <mergeCell ref="H80:I80"/>
    <mergeCell ref="B91:G91"/>
    <mergeCell ref="H91:I91"/>
    <mergeCell ref="C65:H65"/>
    <mergeCell ref="E66:H66"/>
    <mergeCell ref="C68:G68"/>
    <mergeCell ref="E70:H70"/>
    <mergeCell ref="C77:D77"/>
    <mergeCell ref="E77:F77"/>
    <mergeCell ref="G77:H77"/>
    <mergeCell ref="B101:G101"/>
    <mergeCell ref="H101:I101"/>
    <mergeCell ref="C103:E103"/>
    <mergeCell ref="F103:H103"/>
    <mergeCell ref="C104:E104"/>
    <mergeCell ref="F104:H104"/>
    <mergeCell ref="C93:F93"/>
    <mergeCell ref="C94:F94"/>
    <mergeCell ref="C95:F95"/>
    <mergeCell ref="C96:F96"/>
    <mergeCell ref="C97:F97"/>
    <mergeCell ref="C98:F98"/>
    <mergeCell ref="C108:E108"/>
    <mergeCell ref="F108:H108"/>
    <mergeCell ref="C109:E109"/>
    <mergeCell ref="F109:H109"/>
    <mergeCell ref="B112:G112"/>
    <mergeCell ref="H112:I112"/>
    <mergeCell ref="C105:E105"/>
    <mergeCell ref="F105:H105"/>
    <mergeCell ref="C106:E106"/>
    <mergeCell ref="F106:H106"/>
    <mergeCell ref="C107:E107"/>
    <mergeCell ref="F107:H107"/>
    <mergeCell ref="D117:E117"/>
    <mergeCell ref="G117:H117"/>
    <mergeCell ref="D118:E118"/>
    <mergeCell ref="G118:H118"/>
    <mergeCell ref="D119:E119"/>
    <mergeCell ref="G119:H119"/>
    <mergeCell ref="G113:H113"/>
    <mergeCell ref="D114:E114"/>
    <mergeCell ref="G114:H114"/>
    <mergeCell ref="D115:E115"/>
    <mergeCell ref="G115:H115"/>
    <mergeCell ref="D116:E116"/>
    <mergeCell ref="G116:H116"/>
    <mergeCell ref="C128:D128"/>
    <mergeCell ref="F128:G128"/>
    <mergeCell ref="C129:D129"/>
    <mergeCell ref="F129:G129"/>
    <mergeCell ref="C130:D130"/>
    <mergeCell ref="F130:G130"/>
    <mergeCell ref="D120:E120"/>
    <mergeCell ref="G120:H120"/>
    <mergeCell ref="D121:E121"/>
    <mergeCell ref="G121:H121"/>
    <mergeCell ref="D122:H122"/>
    <mergeCell ref="B126:I126"/>
    <mergeCell ref="F145:G145"/>
    <mergeCell ref="C146:D146"/>
    <mergeCell ref="F146:G146"/>
    <mergeCell ref="C147:D147"/>
    <mergeCell ref="F147:G147"/>
    <mergeCell ref="C140:H140"/>
    <mergeCell ref="C141:H141"/>
    <mergeCell ref="C143:E143"/>
    <mergeCell ref="F143:H143"/>
    <mergeCell ref="C144:D144"/>
    <mergeCell ref="F144:G144"/>
    <mergeCell ref="C166:D166"/>
    <mergeCell ref="C167:D167"/>
    <mergeCell ref="C168:D168"/>
    <mergeCell ref="C11:H11"/>
    <mergeCell ref="B23:J23"/>
    <mergeCell ref="C160:D160"/>
    <mergeCell ref="C161:D161"/>
    <mergeCell ref="C162:D162"/>
    <mergeCell ref="C163:D163"/>
    <mergeCell ref="C164:D164"/>
    <mergeCell ref="C165:D165"/>
    <mergeCell ref="B153:I153"/>
    <mergeCell ref="D155:E155"/>
    <mergeCell ref="G155:H155"/>
    <mergeCell ref="C157:F157"/>
    <mergeCell ref="C158:D158"/>
    <mergeCell ref="C159:D159"/>
    <mergeCell ref="C148:D148"/>
    <mergeCell ref="F148:G148"/>
    <mergeCell ref="C149:D149"/>
    <mergeCell ref="F149:G149"/>
    <mergeCell ref="C150:D150"/>
    <mergeCell ref="F150:G150"/>
    <mergeCell ref="C145:D145"/>
  </mergeCells>
  <conditionalFormatting sqref="D17:D18">
    <cfRule type="expression" dxfId="87" priority="60">
      <formula>#REF!="Procurement"</formula>
    </cfRule>
  </conditionalFormatting>
  <conditionalFormatting sqref="G17:G18">
    <cfRule type="cellIs" dxfId="86" priority="58" operator="equal">
      <formula>"N"</formula>
    </cfRule>
    <cfRule type="cellIs" dxfId="85" priority="59" operator="equal">
      <formula>"Y"</formula>
    </cfRule>
  </conditionalFormatting>
  <conditionalFormatting sqref="G18:G19">
    <cfRule type="expression" dxfId="84" priority="57">
      <formula>#REF!="EAJ"</formula>
    </cfRule>
  </conditionalFormatting>
  <conditionalFormatting sqref="D66:D67 D69:D75">
    <cfRule type="cellIs" dxfId="83" priority="52" operator="equal">
      <formula>"W"</formula>
    </cfRule>
    <cfRule type="cellIs" dxfId="82" priority="53" operator="equal">
      <formula>"P"</formula>
    </cfRule>
    <cfRule type="cellIs" dxfId="81" priority="54" operator="equal">
      <formula>"B"</formula>
    </cfRule>
    <cfRule type="cellIs" dxfId="80" priority="55" operator="equal">
      <formula>"A"</formula>
    </cfRule>
    <cfRule type="cellIs" dxfId="79" priority="56" operator="equal">
      <formula>"R"</formula>
    </cfRule>
  </conditionalFormatting>
  <conditionalFormatting sqref="C78 E78 G78">
    <cfRule type="expression" dxfId="78" priority="51">
      <formula>IF(LEN(C78)&gt;510,TRUE,FALSE)</formula>
    </cfRule>
  </conditionalFormatting>
  <conditionalFormatting sqref="D82:D87">
    <cfRule type="cellIs" dxfId="77" priority="48" operator="equal">
      <formula>"R"</formula>
    </cfRule>
    <cfRule type="cellIs" dxfId="76" priority="49" operator="equal">
      <formula>"A"</formula>
    </cfRule>
    <cfRule type="cellIs" dxfId="75" priority="50" operator="equal">
      <formula>"G"</formula>
    </cfRule>
  </conditionalFormatting>
  <conditionalFormatting sqref="H91">
    <cfRule type="cellIs" dxfId="74" priority="47" operator="equal">
      <formula>"Y"</formula>
    </cfRule>
  </conditionalFormatting>
  <conditionalFormatting sqref="H91">
    <cfRule type="cellIs" dxfId="73" priority="46" operator="equal">
      <formula>"N"</formula>
    </cfRule>
  </conditionalFormatting>
  <conditionalFormatting sqref="H101">
    <cfRule type="cellIs" dxfId="72" priority="45" operator="equal">
      <formula>"Y"</formula>
    </cfRule>
  </conditionalFormatting>
  <conditionalFormatting sqref="H101">
    <cfRule type="cellIs" dxfId="71" priority="44" operator="equal">
      <formula>"N"</formula>
    </cfRule>
  </conditionalFormatting>
  <conditionalFormatting sqref="G155">
    <cfRule type="cellIs" dxfId="70" priority="38" operator="equal">
      <formula>"N"</formula>
    </cfRule>
    <cfRule type="cellIs" dxfId="69" priority="39" operator="equal">
      <formula>"Y"</formula>
    </cfRule>
  </conditionalFormatting>
  <conditionalFormatting sqref="E128:E129">
    <cfRule type="cellIs" dxfId="68" priority="42" operator="equal">
      <formula>"N"</formula>
    </cfRule>
    <cfRule type="cellIs" dxfId="67" priority="43" operator="equal">
      <formula>"Y"</formula>
    </cfRule>
  </conditionalFormatting>
  <conditionalFormatting sqref="D155">
    <cfRule type="cellIs" dxfId="66" priority="40" operator="equal">
      <formula>"N"</formula>
    </cfRule>
    <cfRule type="cellIs" dxfId="65" priority="41" operator="equal">
      <formula>"Y"</formula>
    </cfRule>
  </conditionalFormatting>
  <conditionalFormatting sqref="C26:E26">
    <cfRule type="expression" dxfId="64" priority="37">
      <formula>IF(LEN(C26)&gt;840,TRUE,FALSE)</formula>
    </cfRule>
  </conditionalFormatting>
  <conditionalFormatting sqref="F26:H26">
    <cfRule type="expression" dxfId="63" priority="36">
      <formula>IF(LEN(F26)&gt;500,TRUE,FALSE)</formula>
    </cfRule>
  </conditionalFormatting>
  <conditionalFormatting sqref="C29:E29">
    <cfRule type="expression" dxfId="62" priority="35">
      <formula>IF(LEN(C29)&gt;840,TRUE,FALSE)</formula>
    </cfRule>
  </conditionalFormatting>
  <conditionalFormatting sqref="F29:H29">
    <cfRule type="expression" dxfId="61" priority="34">
      <formula>IF(LEN(F29)&gt;840,TRUE,FALSE)</formula>
    </cfRule>
  </conditionalFormatting>
  <conditionalFormatting sqref="H68">
    <cfRule type="cellIs" dxfId="60" priority="33" operator="equal">
      <formula>"Y"</formula>
    </cfRule>
  </conditionalFormatting>
  <conditionalFormatting sqref="H68">
    <cfRule type="cellIs" dxfId="59" priority="32" operator="equal">
      <formula>"N"</formula>
    </cfRule>
  </conditionalFormatting>
  <conditionalFormatting sqref="D70">
    <cfRule type="cellIs" dxfId="58" priority="31" operator="equal">
      <formula>"A"</formula>
    </cfRule>
  </conditionalFormatting>
  <conditionalFormatting sqref="D70">
    <cfRule type="cellIs" dxfId="57" priority="29" operator="equal">
      <formula>"G"</formula>
    </cfRule>
    <cfRule type="cellIs" dxfId="56" priority="30" operator="equal">
      <formula>"R"</formula>
    </cfRule>
  </conditionalFormatting>
  <conditionalFormatting sqref="D71">
    <cfRule type="cellIs" dxfId="55" priority="28" operator="equal">
      <formula>"A"</formula>
    </cfRule>
  </conditionalFormatting>
  <conditionalFormatting sqref="D71">
    <cfRule type="cellIs" dxfId="54" priority="25" operator="equal">
      <formula>"N/A"</formula>
    </cfRule>
  </conditionalFormatting>
  <conditionalFormatting sqref="D71">
    <cfRule type="cellIs" dxfId="53" priority="26" operator="equal">
      <formula>"G"</formula>
    </cfRule>
    <cfRule type="cellIs" dxfId="52" priority="27" operator="equal">
      <formula>"R"</formula>
    </cfRule>
  </conditionalFormatting>
  <conditionalFormatting sqref="D72">
    <cfRule type="cellIs" dxfId="51" priority="24" operator="equal">
      <formula>"A"</formula>
    </cfRule>
  </conditionalFormatting>
  <conditionalFormatting sqref="D72">
    <cfRule type="cellIs" dxfId="50" priority="22" operator="equal">
      <formula>"G"</formula>
    </cfRule>
    <cfRule type="cellIs" dxfId="49" priority="23" operator="equal">
      <formula>"R"</formula>
    </cfRule>
  </conditionalFormatting>
  <conditionalFormatting sqref="D74">
    <cfRule type="cellIs" dxfId="48" priority="21" operator="equal">
      <formula>"A"</formula>
    </cfRule>
  </conditionalFormatting>
  <conditionalFormatting sqref="D74">
    <cfRule type="cellIs" dxfId="47" priority="19" operator="equal">
      <formula>"G"</formula>
    </cfRule>
    <cfRule type="cellIs" dxfId="46" priority="20" operator="equal">
      <formula>"R"</formula>
    </cfRule>
  </conditionalFormatting>
  <conditionalFormatting sqref="D75">
    <cfRule type="cellIs" dxfId="45" priority="18" operator="equal">
      <formula>"A"</formula>
    </cfRule>
  </conditionalFormatting>
  <conditionalFormatting sqref="D75">
    <cfRule type="cellIs" dxfId="44" priority="15" operator="equal">
      <formula>"N/A"</formula>
    </cfRule>
  </conditionalFormatting>
  <conditionalFormatting sqref="D75">
    <cfRule type="cellIs" dxfId="43" priority="16" operator="equal">
      <formula>"G"</formula>
    </cfRule>
    <cfRule type="cellIs" dxfId="42" priority="17" operator="equal">
      <formula>"R"</formula>
    </cfRule>
  </conditionalFormatting>
  <conditionalFormatting sqref="D73">
    <cfRule type="cellIs" dxfId="41" priority="14" operator="equal">
      <formula>"A"</formula>
    </cfRule>
  </conditionalFormatting>
  <conditionalFormatting sqref="D73">
    <cfRule type="cellIs" dxfId="40" priority="11" operator="equal">
      <formula>"N/A"</formula>
    </cfRule>
  </conditionalFormatting>
  <conditionalFormatting sqref="D73">
    <cfRule type="cellIs" dxfId="39" priority="13" operator="equal">
      <formula>"R"</formula>
    </cfRule>
  </conditionalFormatting>
  <conditionalFormatting sqref="G114">
    <cfRule type="cellIs" dxfId="38" priority="7" operator="equal">
      <formula>"N"</formula>
    </cfRule>
    <cfRule type="cellIs" dxfId="37" priority="8" operator="equal">
      <formula>"Y"</formula>
    </cfRule>
  </conditionalFormatting>
  <conditionalFormatting sqref="G114:H115 D119">
    <cfRule type="expression" dxfId="36" priority="10">
      <formula>$C$15="EAJ"</formula>
    </cfRule>
  </conditionalFormatting>
  <conditionalFormatting sqref="D114:E118 G114:H121">
    <cfRule type="expression" dxfId="35" priority="9">
      <formula>$C$15="Procurement"</formula>
    </cfRule>
  </conditionalFormatting>
  <conditionalFormatting sqref="D120 G121">
    <cfRule type="cellIs" dxfId="34" priority="3" operator="equal">
      <formula>"N"</formula>
    </cfRule>
    <cfRule type="cellIs" dxfId="33" priority="4" operator="equal">
      <formula>"Y"</formula>
    </cfRule>
  </conditionalFormatting>
  <conditionalFormatting sqref="D121">
    <cfRule type="expression" dxfId="32" priority="6">
      <formula>$C$15="EAJ"</formula>
    </cfRule>
  </conditionalFormatting>
  <conditionalFormatting sqref="D119:E121">
    <cfRule type="expression" dxfId="31" priority="5">
      <formula>$C$15="Procurement"</formula>
    </cfRule>
  </conditionalFormatting>
  <conditionalFormatting sqref="H112">
    <cfRule type="cellIs" dxfId="30" priority="2" operator="equal">
      <formula>"Y"</formula>
    </cfRule>
  </conditionalFormatting>
  <conditionalFormatting sqref="H112">
    <cfRule type="cellIs" dxfId="29" priority="1" operator="equal">
      <formula>"N"</formula>
    </cfRule>
  </conditionalFormatting>
  <conditionalFormatting sqref="D73 D66">
    <cfRule type="cellIs" dxfId="28" priority="12" operator="equal">
      <formula>"G"</formula>
    </cfRule>
  </conditionalFormatting>
  <dataValidations count="31">
    <dataValidation allowBlank="1" showInputMessage="1" sqref="D18:E18" xr:uid="{00000000-0002-0000-2D00-000000000000}"/>
    <dataValidation type="list" allowBlank="1" showInputMessage="1" showErrorMessage="1" sqref="H35" xr:uid="{00000000-0002-0000-2D00-000001000000}">
      <formula1>"1,2,3,4,5,6,7,8,9,10,11,12,13,14,15,16,17,18,19,20,21"</formula1>
    </dataValidation>
    <dataValidation type="list" allowBlank="1" showInputMessage="1" showErrorMessage="1" sqref="E130" xr:uid="{00000000-0002-0000-2D00-000002000000}">
      <formula1>"Y,N,N/A"</formula1>
    </dataValidation>
    <dataValidation type="list" allowBlank="1" showInputMessage="1" sqref="H129" xr:uid="{00000000-0002-0000-2D00-000003000000}">
      <formula1>"1,2,3,4,5"</formula1>
    </dataValidation>
    <dataValidation type="list" allowBlank="1" showInputMessage="1" showErrorMessage="1" sqref="E129" xr:uid="{00000000-0002-0000-2D00-000004000000}">
      <formula1>"2017,2018,2019,2020,2021,2022"</formula1>
    </dataValidation>
    <dataValidation type="list" allowBlank="1" showInputMessage="1" sqref="D121:E121" xr:uid="{00000000-0002-0000-2D00-000005000000}">
      <formula1>Final_DM</formula1>
    </dataValidation>
    <dataValidation type="list" allowBlank="1" showInputMessage="1" sqref="G120:H120" xr:uid="{00000000-0002-0000-2D00-000006000000}">
      <formula1>"Simple,Medium,High"</formula1>
    </dataValidation>
    <dataValidation type="list" allowBlank="1" showInputMessage="1" sqref="G119:H119" xr:uid="{00000000-0002-0000-2D00-000007000000}">
      <formula1>NAMM_Project_Type</formula1>
    </dataValidation>
    <dataValidation type="list" allowBlank="1" showInputMessage="1" sqref="G118:H118" xr:uid="{00000000-0002-0000-2D00-000008000000}">
      <formula1>Industrial_Cluster</formula1>
    </dataValidation>
    <dataValidation type="list" allowBlank="1" showInputMessage="1" sqref="D117:E117" xr:uid="{00000000-0002-0000-2D00-000009000000}">
      <formula1>BUs</formula1>
    </dataValidation>
    <dataValidation type="list" allowBlank="1" showInputMessage="1" showErrorMessage="1" sqref="G6:H6" xr:uid="{00000000-0002-0000-2D00-00000A000000}">
      <formula1>Initiatives_Micro</formula1>
    </dataValidation>
    <dataValidation type="list" allowBlank="1" showInputMessage="1" sqref="G15:H15" xr:uid="{00000000-0002-0000-2D00-00000B000000}">
      <formula1>"Priority 1,Priority 2,Priority 3"</formula1>
    </dataValidation>
    <dataValidation type="list" allowBlank="1" showInputMessage="1" showErrorMessage="1" sqref="G121:H121 H91 H101 H130 G155 E128 H68 D120:E120 G114:H114 H112 G17:H17" xr:uid="{00000000-0002-0000-2D00-00000C000000}">
      <formula1>YN</formula1>
    </dataValidation>
    <dataValidation type="list" allowBlank="1" showInputMessage="1" showErrorMessage="1" sqref="D63 H39:H58" xr:uid="{00000000-0002-0000-2D00-00000D000000}">
      <formula1>Stage_Gate</formula1>
    </dataValidation>
    <dataValidation type="list" allowBlank="1" showInputMessage="1" showErrorMessage="1" sqref="F63" xr:uid="{00000000-0002-0000-2D00-00000E000000}">
      <formula1>Frequency</formula1>
    </dataValidation>
    <dataValidation type="list" allowBlank="1" showInputMessage="1" showErrorMessage="1" sqref="D71 D75 D73" xr:uid="{00000000-0002-0000-2D00-00000F000000}">
      <formula1>"G,A,R,N/A"</formula1>
    </dataValidation>
    <dataValidation type="list" allowBlank="1" showInputMessage="1" showErrorMessage="1" sqref="D66:D67 D69:D75" xr:uid="{00000000-0002-0000-2D00-000010000000}">
      <formula1>Status</formula1>
    </dataValidation>
    <dataValidation type="list" allowBlank="1" showInputMessage="1" showErrorMessage="1" sqref="D70 D72 D74 D82:D87" xr:uid="{00000000-0002-0000-2D00-000011000000}">
      <formula1>GAR</formula1>
    </dataValidation>
    <dataValidation type="list" allowBlank="1" showInputMessage="1" showErrorMessage="1" sqref="H80" xr:uid="{00000000-0002-0000-2D00-000012000000}">
      <formula1>"0,1,2,3,4,5,6"</formula1>
    </dataValidation>
    <dataValidation type="list" allowBlank="1" showInputMessage="1" showErrorMessage="1" sqref="H157" xr:uid="{00000000-0002-0000-2D00-000013000000}">
      <formula1>"0,1,2,3,4,5,6,7,8,9,10"</formula1>
    </dataValidation>
    <dataValidation type="list" allowBlank="1" showInputMessage="1" showErrorMessage="1" sqref="F7:H7" xr:uid="{00000000-0002-0000-2D00-000014000000}">
      <formula1>"Project, Program"</formula1>
    </dataValidation>
    <dataValidation type="list" allowBlank="1" showInputMessage="1" sqref="D12" xr:uid="{00000000-0002-0000-2D00-000015000000}">
      <formula1>User_Function</formula1>
    </dataValidation>
    <dataValidation type="list" allowBlank="1" showInputMessage="1" showErrorMessage="1" sqref="F10" xr:uid="{00000000-0002-0000-2D00-000016000000}">
      <formula1>Global</formula1>
    </dataValidation>
    <dataValidation type="list" allowBlank="1" showInputMessage="1" showErrorMessage="1" sqref="G19" xr:uid="{00000000-0002-0000-2D00-000017000000}">
      <formula1>Access</formula1>
    </dataValidation>
    <dataValidation type="list" allowBlank="1" showInputMessage="1" sqref="H10" xr:uid="{00000000-0002-0000-2D00-000018000000}">
      <formula1>Hoshin</formula1>
    </dataValidation>
    <dataValidation type="list" allowBlank="1" showInputMessage="1" sqref="D10" xr:uid="{00000000-0002-0000-2D00-000019000000}">
      <formula1>Hoshin_Level</formula1>
    </dataValidation>
    <dataValidation type="list" allowBlank="1" showInputMessage="1" sqref="L6:L7" xr:uid="{00000000-0002-0000-2D00-00001A000000}">
      <formula1>M_Project</formula1>
    </dataValidation>
    <dataValidation type="list" allowBlank="1" showInputMessage="1" sqref="D20:E20" xr:uid="{88B98D0F-6DCC-455A-9779-79D177126EA6}">
      <formula1>PUR_Domain</formula1>
    </dataValidation>
    <dataValidation type="list" allowBlank="1" showInputMessage="1" sqref="G20:H20" xr:uid="{41AD9B1B-931C-4300-98BA-FA55FD2BD8BB}">
      <formula1>PUR_Program</formula1>
    </dataValidation>
    <dataValidation type="list" allowBlank="1" showInputMessage="1" sqref="D17:E17" xr:uid="{19E5CF47-2A44-4DCC-A7E6-CF743A2E1181}">
      <formula1>Impact</formula1>
    </dataValidation>
    <dataValidation type="list" allowBlank="1" showInputMessage="1" sqref="H128" xr:uid="{2EEF053B-F3B3-4CB4-B91C-1997FED4FDF1}">
      <formula1>Finan</formula1>
    </dataValidation>
  </dataValidations>
  <pageMargins left="0.7" right="0.7" top="0.75" bottom="0.75" header="0.3" footer="0.3"/>
  <pageSetup paperSize="9" orientation="portrait" r:id="rId1"/>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1">
    <tabColor rgb="FF0070C0"/>
    <pageSetUpPr autoPageBreaks="0"/>
  </sheetPr>
  <dimension ref="B1:P108"/>
  <sheetViews>
    <sheetView showGridLines="0" zoomScale="80" zoomScaleNormal="80" workbookViewId="0">
      <pane ySplit="1" topLeftCell="A2" activePane="bottomLeft" state="frozen"/>
      <selection activeCell="J13" sqref="J13:J14"/>
      <selection pane="bottomLeft" activeCell="H26" sqref="H26"/>
    </sheetView>
  </sheetViews>
  <sheetFormatPr defaultColWidth="9.140625" defaultRowHeight="12.75" x14ac:dyDescent="0.2"/>
  <cols>
    <col min="1" max="1" width="1.140625" style="1" customWidth="1"/>
    <col min="2" max="2" width="1.42578125" style="1" customWidth="1"/>
    <col min="3" max="3" width="22.42578125" style="1" customWidth="1"/>
    <col min="4" max="4" width="22.7109375" style="1" customWidth="1"/>
    <col min="5" max="5" width="25.140625" style="1" customWidth="1"/>
    <col min="6" max="6" width="6.7109375" style="1" customWidth="1"/>
    <col min="7" max="7" width="1.42578125" style="1" customWidth="1"/>
    <col min="8" max="8" width="30.7109375" style="1" customWidth="1"/>
    <col min="9" max="9" width="10.7109375" style="1" customWidth="1"/>
    <col min="10" max="10" width="3" style="1" customWidth="1"/>
    <col min="11" max="11" width="30.7109375" style="1" customWidth="1"/>
    <col min="12" max="12" width="10.7109375" style="1" customWidth="1"/>
    <col min="13" max="13" width="1.7109375" style="1" customWidth="1"/>
    <col min="14" max="14" width="4.5703125" style="1" customWidth="1"/>
    <col min="15" max="15" width="33.42578125" style="1" customWidth="1"/>
    <col min="16" max="16" width="2" style="1" customWidth="1"/>
    <col min="17" max="21" width="6.140625" style="1" customWidth="1"/>
    <col min="22" max="22" width="11" style="1" customWidth="1"/>
    <col min="23" max="23" width="10.42578125" style="1" customWidth="1"/>
    <col min="24" max="32" width="9.140625" style="1"/>
    <col min="33" max="33" width="19.140625" style="1" customWidth="1"/>
    <col min="34" max="16384" width="9.140625" style="1"/>
  </cols>
  <sheetData>
    <row r="1" spans="2:16" ht="3" customHeight="1" x14ac:dyDescent="0.2">
      <c r="B1" s="126"/>
      <c r="H1" s="126"/>
      <c r="I1" s="126"/>
      <c r="J1" s="126"/>
      <c r="K1" s="126"/>
      <c r="L1" s="126"/>
      <c r="M1" s="126"/>
    </row>
    <row r="2" spans="2:16" ht="43.5" customHeight="1" x14ac:dyDescent="0.2">
      <c r="B2" s="2655" t="s">
        <v>542</v>
      </c>
      <c r="C2" s="2655"/>
      <c r="D2" s="2655"/>
      <c r="E2" s="2655"/>
      <c r="F2" s="2655"/>
      <c r="G2" s="2655"/>
      <c r="H2" s="2655"/>
      <c r="I2" s="2655"/>
      <c r="J2" s="2655"/>
      <c r="K2" s="2655"/>
      <c r="L2" s="2655"/>
      <c r="M2" s="2655"/>
      <c r="N2" s="2655"/>
      <c r="O2" s="2655"/>
      <c r="P2" s="2655"/>
    </row>
    <row r="3" spans="2:16" ht="12.75" hidden="1" customHeight="1" x14ac:dyDescent="0.25">
      <c r="B3" s="180"/>
      <c r="H3" s="97"/>
      <c r="I3" s="2"/>
      <c r="J3" s="2"/>
      <c r="K3" s="2"/>
      <c r="L3" s="2"/>
      <c r="M3" s="2"/>
    </row>
    <row r="4" spans="2:16" ht="15.75" hidden="1" customHeight="1" x14ac:dyDescent="0.25">
      <c r="B4" s="180"/>
      <c r="H4" s="97"/>
      <c r="I4" s="2"/>
      <c r="J4" s="2"/>
      <c r="K4" s="2"/>
      <c r="L4" s="2"/>
      <c r="M4" s="2"/>
    </row>
    <row r="5" spans="2:16" ht="12" hidden="1" customHeight="1" x14ac:dyDescent="0.25">
      <c r="B5" s="180"/>
      <c r="H5" s="97"/>
      <c r="I5" s="2"/>
      <c r="J5" s="2"/>
      <c r="K5" s="2"/>
      <c r="L5" s="2"/>
      <c r="M5" s="2"/>
    </row>
    <row r="6" spans="2:16" ht="11.25" hidden="1" customHeight="1" x14ac:dyDescent="0.25">
      <c r="B6" s="180"/>
      <c r="H6" s="97"/>
      <c r="I6" s="2"/>
      <c r="J6" s="2"/>
      <c r="K6" s="2"/>
      <c r="L6" s="2"/>
      <c r="M6" s="2"/>
    </row>
    <row r="7" spans="2:16" ht="9.75" hidden="1" customHeight="1" x14ac:dyDescent="0.25">
      <c r="B7" s="180"/>
      <c r="H7" s="97"/>
      <c r="I7" s="2"/>
      <c r="J7" s="2"/>
      <c r="K7" s="2"/>
      <c r="L7" s="2"/>
      <c r="M7" s="2"/>
    </row>
    <row r="8" spans="2:16" ht="9" hidden="1" customHeight="1" x14ac:dyDescent="0.25">
      <c r="B8" s="180"/>
      <c r="H8" s="97"/>
      <c r="I8" s="2"/>
      <c r="J8" s="2"/>
      <c r="K8" s="2"/>
      <c r="L8" s="2"/>
      <c r="M8" s="2"/>
    </row>
    <row r="9" spans="2:16" ht="15" hidden="1" customHeight="1" x14ac:dyDescent="0.25">
      <c r="B9" s="180"/>
      <c r="H9" s="97"/>
      <c r="I9" s="2"/>
      <c r="J9" s="2"/>
      <c r="K9" s="2"/>
      <c r="L9" s="2"/>
      <c r="M9" s="2"/>
    </row>
    <row r="10" spans="2:16" ht="43.5" customHeight="1" x14ac:dyDescent="0.25">
      <c r="B10" s="180"/>
      <c r="M10" s="2"/>
    </row>
    <row r="11" spans="2:16" ht="5.25" customHeight="1" x14ac:dyDescent="0.25">
      <c r="B11" s="180"/>
      <c r="M11" s="2"/>
    </row>
    <row r="12" spans="2:16" ht="24" customHeight="1" x14ac:dyDescent="0.2">
      <c r="C12" s="3185" t="s">
        <v>7315</v>
      </c>
      <c r="D12" s="3185"/>
      <c r="E12" s="3185"/>
      <c r="G12" s="3185" t="s">
        <v>405</v>
      </c>
      <c r="H12" s="3185"/>
      <c r="I12" s="3185"/>
      <c r="J12" s="3187"/>
      <c r="K12" s="3187"/>
      <c r="L12" s="3187"/>
      <c r="M12" s="1761"/>
      <c r="O12" s="1969" t="s">
        <v>7337</v>
      </c>
    </row>
    <row r="13" spans="2:16" ht="6" customHeight="1" x14ac:dyDescent="0.2">
      <c r="C13" s="1758"/>
      <c r="D13" s="1759"/>
      <c r="E13" s="1760"/>
      <c r="G13" s="1751"/>
      <c r="H13" s="1752"/>
      <c r="I13" s="1752"/>
      <c r="J13" s="1752"/>
      <c r="K13" s="1752"/>
      <c r="L13" s="1752"/>
      <c r="M13" s="1753"/>
      <c r="O13" s="1755"/>
    </row>
    <row r="14" spans="2:16" ht="27" customHeight="1" x14ac:dyDescent="0.2">
      <c r="C14" s="1754"/>
      <c r="D14" s="2"/>
      <c r="E14" s="1747"/>
      <c r="G14" s="1754"/>
      <c r="H14" s="1840" t="s">
        <v>406</v>
      </c>
      <c r="I14" s="1778" t="s">
        <v>52</v>
      </c>
      <c r="J14" s="2"/>
      <c r="K14" s="2072" t="s">
        <v>407</v>
      </c>
      <c r="L14" s="1778" t="s">
        <v>52</v>
      </c>
      <c r="M14" s="1747"/>
      <c r="O14" s="1756"/>
    </row>
    <row r="15" spans="2:16" ht="27" customHeight="1" x14ac:dyDescent="0.2">
      <c r="C15" s="1754"/>
      <c r="D15" s="2"/>
      <c r="E15" s="1747"/>
      <c r="G15" s="1754"/>
      <c r="H15" s="1841" t="s">
        <v>1243</v>
      </c>
      <c r="I15" s="1778" t="s">
        <v>52</v>
      </c>
      <c r="J15" s="2"/>
      <c r="K15" s="1983" t="s">
        <v>5965</v>
      </c>
      <c r="L15" s="1778" t="s">
        <v>52</v>
      </c>
      <c r="M15" s="1747"/>
      <c r="O15" s="1756"/>
    </row>
    <row r="16" spans="2:16" ht="27" customHeight="1" x14ac:dyDescent="0.2">
      <c r="C16" s="1748"/>
      <c r="D16" s="1749"/>
      <c r="E16" s="1750"/>
      <c r="G16" s="1754"/>
      <c r="H16" s="1841" t="s">
        <v>6210</v>
      </c>
      <c r="I16" s="1778" t="s">
        <v>52</v>
      </c>
      <c r="J16" s="2"/>
      <c r="K16" s="1983" t="s">
        <v>417</v>
      </c>
      <c r="L16" s="1778" t="s">
        <v>52</v>
      </c>
      <c r="M16" s="1747"/>
      <c r="O16" s="1756"/>
    </row>
    <row r="17" spans="3:15" ht="27" customHeight="1" x14ac:dyDescent="0.2">
      <c r="C17" s="3185" t="s">
        <v>7317</v>
      </c>
      <c r="D17" s="3185"/>
      <c r="E17" s="3185"/>
      <c r="G17" s="1754"/>
      <c r="H17" s="1841" t="s">
        <v>70</v>
      </c>
      <c r="I17" s="1778" t="s">
        <v>52</v>
      </c>
      <c r="J17" s="2"/>
      <c r="K17" s="1983" t="s">
        <v>185</v>
      </c>
      <c r="L17" s="1778" t="s">
        <v>52</v>
      </c>
      <c r="M17" s="1747"/>
      <c r="O17" s="1756"/>
    </row>
    <row r="18" spans="3:15" ht="27" customHeight="1" x14ac:dyDescent="0.2">
      <c r="C18" s="1758"/>
      <c r="D18" s="1759"/>
      <c r="E18" s="1760"/>
      <c r="G18" s="1754"/>
      <c r="H18" s="1841" t="s">
        <v>739</v>
      </c>
      <c r="I18" s="1778" t="s">
        <v>52</v>
      </c>
      <c r="J18" s="2"/>
      <c r="K18" s="1983" t="s">
        <v>186</v>
      </c>
      <c r="L18" s="1778" t="s">
        <v>52</v>
      </c>
      <c r="M18" s="1747"/>
      <c r="O18" s="1756"/>
    </row>
    <row r="19" spans="3:15" ht="27" customHeight="1" x14ac:dyDescent="0.2">
      <c r="C19" s="1754"/>
      <c r="D19" s="2"/>
      <c r="E19" s="1747"/>
      <c r="G19" s="1754"/>
      <c r="H19" s="1841" t="s">
        <v>15</v>
      </c>
      <c r="I19" s="1778" t="s">
        <v>52</v>
      </c>
      <c r="J19" s="2"/>
      <c r="K19" s="1983" t="s">
        <v>851</v>
      </c>
      <c r="L19" s="1778" t="s">
        <v>52</v>
      </c>
      <c r="M19" s="1747"/>
      <c r="O19" s="1756"/>
    </row>
    <row r="20" spans="3:15" ht="27" customHeight="1" x14ac:dyDescent="0.2">
      <c r="C20" s="1748"/>
      <c r="D20" s="1749"/>
      <c r="E20" s="1750"/>
      <c r="G20" s="1754"/>
      <c r="H20" s="1841" t="s">
        <v>819</v>
      </c>
      <c r="I20" s="1778" t="s">
        <v>52</v>
      </c>
      <c r="J20" s="2"/>
      <c r="K20" s="1983" t="s">
        <v>1174</v>
      </c>
      <c r="L20" s="1778" t="s">
        <v>52</v>
      </c>
      <c r="M20" s="1747"/>
      <c r="O20" s="1757"/>
    </row>
    <row r="21" spans="3:15" ht="27" customHeight="1" x14ac:dyDescent="0.2">
      <c r="C21" s="3186"/>
      <c r="D21" s="3186"/>
      <c r="E21" s="3186"/>
      <c r="G21" s="1754"/>
      <c r="H21" s="1842" t="s">
        <v>399</v>
      </c>
      <c r="I21" s="1778" t="s">
        <v>52</v>
      </c>
      <c r="J21" s="2"/>
      <c r="K21" s="2071" t="s">
        <v>7316</v>
      </c>
      <c r="L21" s="1778" t="s">
        <v>52</v>
      </c>
      <c r="M21" s="1747"/>
    </row>
    <row r="22" spans="3:15" ht="27" customHeight="1" x14ac:dyDescent="0.2">
      <c r="C22" s="3185" t="s">
        <v>408</v>
      </c>
      <c r="D22" s="3185"/>
      <c r="E22" s="3185"/>
      <c r="G22" s="1754"/>
      <c r="H22" s="2"/>
      <c r="I22" s="2"/>
      <c r="J22" s="2"/>
      <c r="K22" s="2"/>
      <c r="L22" s="2"/>
      <c r="M22" s="1747"/>
    </row>
    <row r="23" spans="3:15" ht="43.5" customHeight="1" x14ac:dyDescent="0.2">
      <c r="C23" s="1758"/>
      <c r="D23" s="1759"/>
      <c r="E23" s="1760"/>
      <c r="G23" s="1748"/>
      <c r="H23" s="1749"/>
      <c r="I23" s="1749"/>
      <c r="J23" s="1749"/>
      <c r="K23" s="1749"/>
      <c r="L23" s="1749"/>
      <c r="M23" s="1750"/>
    </row>
    <row r="24" spans="3:15" ht="24.95" customHeight="1" x14ac:dyDescent="0.2">
      <c r="C24" s="1748"/>
      <c r="D24" s="1749"/>
      <c r="E24" s="1750"/>
    </row>
    <row r="25" spans="3:15" ht="24.95" customHeight="1" x14ac:dyDescent="0.2"/>
    <row r="26" spans="3:15" ht="24.95" customHeight="1" x14ac:dyDescent="0.2"/>
    <row r="27" spans="3:15" ht="24.95" customHeight="1" x14ac:dyDescent="0.2"/>
    <row r="28" spans="3:15" ht="24.95" customHeight="1" x14ac:dyDescent="0.2"/>
    <row r="29" spans="3:15" ht="24.95" customHeight="1" x14ac:dyDescent="0.2"/>
    <row r="30" spans="3:15" ht="24.95" customHeight="1" x14ac:dyDescent="0.2"/>
    <row r="31" spans="3:15" ht="24.95" customHeight="1" x14ac:dyDescent="0.2"/>
    <row r="32" spans="3:15" ht="24.95" customHeight="1" x14ac:dyDescent="0.2"/>
    <row r="33" ht="24.95" customHeight="1" x14ac:dyDescent="0.2"/>
    <row r="34" ht="24.95" customHeight="1" x14ac:dyDescent="0.2"/>
    <row r="35" ht="24.95" customHeight="1" x14ac:dyDescent="0.2"/>
    <row r="36" ht="24.95" customHeight="1" x14ac:dyDescent="0.2"/>
    <row r="37" ht="24.95" customHeight="1" x14ac:dyDescent="0.2"/>
    <row r="38" ht="24.95" customHeight="1" x14ac:dyDescent="0.2"/>
    <row r="39" ht="24.95" customHeight="1" x14ac:dyDescent="0.2"/>
    <row r="40" ht="24.95" customHeight="1" x14ac:dyDescent="0.2"/>
    <row r="41" ht="24.95" customHeight="1" x14ac:dyDescent="0.2"/>
    <row r="42" ht="24.95" customHeight="1" x14ac:dyDescent="0.2"/>
    <row r="43" ht="24.95" customHeight="1" x14ac:dyDescent="0.2"/>
    <row r="44" ht="24.95" customHeight="1" x14ac:dyDescent="0.2"/>
    <row r="45" ht="24.95" customHeight="1" x14ac:dyDescent="0.2"/>
    <row r="46" ht="24.95" customHeight="1" x14ac:dyDescent="0.2"/>
    <row r="47" ht="24.95" customHeight="1" x14ac:dyDescent="0.2"/>
    <row r="48" ht="24.95" customHeight="1" x14ac:dyDescent="0.2"/>
    <row r="49" ht="24.95" customHeight="1" x14ac:dyDescent="0.2"/>
    <row r="50" ht="24.95" customHeight="1" x14ac:dyDescent="0.2"/>
    <row r="51" ht="24.95" customHeight="1" x14ac:dyDescent="0.2"/>
    <row r="52" ht="24.95" customHeight="1" x14ac:dyDescent="0.2"/>
    <row r="53" ht="24.95" customHeight="1" x14ac:dyDescent="0.2"/>
    <row r="54" ht="24.95" customHeight="1" x14ac:dyDescent="0.2"/>
    <row r="55" ht="24.95" customHeight="1" x14ac:dyDescent="0.2"/>
    <row r="56" ht="24.95" customHeight="1" x14ac:dyDescent="0.2"/>
    <row r="57" ht="24.95" customHeight="1" x14ac:dyDescent="0.2"/>
    <row r="58" ht="24.95" customHeight="1" x14ac:dyDescent="0.2"/>
    <row r="59" ht="24.95" customHeight="1" x14ac:dyDescent="0.2"/>
    <row r="60" ht="24.95" customHeight="1" x14ac:dyDescent="0.2"/>
    <row r="61" ht="24.95" customHeight="1" x14ac:dyDescent="0.2"/>
    <row r="62" ht="24.95" customHeight="1" x14ac:dyDescent="0.2"/>
    <row r="63" ht="24.95" customHeight="1" x14ac:dyDescent="0.2"/>
    <row r="64" ht="24.95" customHeight="1" x14ac:dyDescent="0.2"/>
    <row r="65" ht="24.95" customHeight="1" x14ac:dyDescent="0.2"/>
    <row r="66" ht="24.95" customHeight="1" x14ac:dyDescent="0.2"/>
    <row r="67" ht="24.95" customHeight="1" x14ac:dyDescent="0.2"/>
    <row r="68" ht="24.95" customHeight="1" x14ac:dyDescent="0.2"/>
    <row r="69" ht="24.95" customHeight="1" x14ac:dyDescent="0.2"/>
    <row r="70" ht="24.95" customHeight="1" x14ac:dyDescent="0.2"/>
    <row r="71" ht="24.95" customHeight="1" x14ac:dyDescent="0.2"/>
    <row r="72" ht="24.95" customHeight="1" x14ac:dyDescent="0.2"/>
    <row r="73" ht="24.95" customHeight="1" x14ac:dyDescent="0.2"/>
    <row r="74" ht="24.95" customHeight="1" x14ac:dyDescent="0.2"/>
    <row r="75" ht="24.95" customHeight="1" x14ac:dyDescent="0.2"/>
    <row r="76" ht="24.95" customHeight="1" x14ac:dyDescent="0.2"/>
    <row r="77" ht="24.95" customHeight="1" x14ac:dyDescent="0.2"/>
    <row r="78" ht="24.95" customHeight="1" x14ac:dyDescent="0.2"/>
    <row r="79" ht="24.95" customHeight="1" x14ac:dyDescent="0.2"/>
    <row r="80" ht="24.95" customHeight="1" x14ac:dyDescent="0.2"/>
    <row r="81" ht="24.95" customHeight="1" x14ac:dyDescent="0.2"/>
    <row r="82" ht="24.95" customHeight="1" x14ac:dyDescent="0.2"/>
    <row r="83" ht="24.95" customHeight="1" x14ac:dyDescent="0.2"/>
    <row r="84" ht="24.95" customHeight="1" x14ac:dyDescent="0.2"/>
    <row r="85" ht="24.95" customHeight="1" x14ac:dyDescent="0.2"/>
    <row r="86" ht="24.95" customHeight="1" x14ac:dyDescent="0.2"/>
    <row r="87" ht="24.95" customHeight="1" x14ac:dyDescent="0.2"/>
    <row r="88" ht="24.95" customHeight="1" x14ac:dyDescent="0.2"/>
    <row r="89" ht="24.95" customHeight="1" x14ac:dyDescent="0.2"/>
    <row r="90" ht="24.95" customHeight="1" x14ac:dyDescent="0.2"/>
    <row r="91" ht="24.95" customHeight="1" x14ac:dyDescent="0.2"/>
    <row r="92" ht="24.95" customHeight="1" x14ac:dyDescent="0.2"/>
    <row r="93" ht="24.95" customHeight="1" x14ac:dyDescent="0.2"/>
    <row r="94" ht="24.95" customHeight="1" x14ac:dyDescent="0.2"/>
    <row r="95" ht="24.95" customHeight="1" x14ac:dyDescent="0.2"/>
    <row r="96" ht="24.95" customHeight="1" x14ac:dyDescent="0.2"/>
    <row r="97" ht="24.95" customHeight="1" x14ac:dyDescent="0.2"/>
    <row r="98" ht="24.95" customHeight="1" x14ac:dyDescent="0.2"/>
    <row r="99" ht="24.95" customHeight="1" x14ac:dyDescent="0.2"/>
    <row r="100" ht="24.95" customHeight="1" x14ac:dyDescent="0.2"/>
    <row r="101" ht="24.95" customHeight="1" x14ac:dyDescent="0.2"/>
    <row r="102" ht="24.95" customHeight="1" x14ac:dyDescent="0.2"/>
    <row r="103" ht="24.95" customHeight="1" x14ac:dyDescent="0.2"/>
    <row r="104" ht="24.95" customHeight="1" x14ac:dyDescent="0.2"/>
    <row r="105" ht="24.95" customHeight="1" x14ac:dyDescent="0.2"/>
    <row r="106" ht="24.95" customHeight="1" x14ac:dyDescent="0.2"/>
    <row r="107" ht="24.95" customHeight="1" x14ac:dyDescent="0.2"/>
    <row r="108" ht="24.95" customHeight="1" x14ac:dyDescent="0.2"/>
  </sheetData>
  <mergeCells count="7">
    <mergeCell ref="C22:E22"/>
    <mergeCell ref="C21:E21"/>
    <mergeCell ref="B2:P2"/>
    <mergeCell ref="G12:I12"/>
    <mergeCell ref="J12:L12"/>
    <mergeCell ref="C12:E12"/>
    <mergeCell ref="C17:E17"/>
  </mergeCells>
  <conditionalFormatting sqref="I14:I21 L14:L21">
    <cfRule type="cellIs" dxfId="27" priority="1" operator="equal">
      <formula>"N"</formula>
    </cfRule>
    <cfRule type="cellIs" dxfId="26" priority="2" operator="equal">
      <formula>"Y"</formula>
    </cfRule>
  </conditionalFormatting>
  <dataValidations count="1">
    <dataValidation type="list" allowBlank="1" showInputMessage="1" showErrorMessage="1" sqref="L14:L21 I14:I21" xr:uid="{00000000-0002-0000-2E00-000000000000}">
      <formula1>"Y,N"</formula1>
    </dataValidation>
  </dataValidations>
  <pageMargins left="0.7" right="0.7" top="0.75" bottom="0.75" header="0.3" footer="0.3"/>
  <pageSetup paperSize="9" orientation="portrait" r:id="rId1"/>
  <drawing r:id="rId2"/>
  <legacy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27">
    <tabColor theme="9" tint="-0.249977111117893"/>
  </sheetPr>
  <dimension ref="B1:X56"/>
  <sheetViews>
    <sheetView showGridLines="0" zoomScale="60" zoomScaleNormal="60" workbookViewId="0">
      <pane ySplit="1" topLeftCell="A2" activePane="bottomLeft" state="frozen"/>
      <selection activeCell="B1" sqref="B1"/>
      <selection pane="bottomLeft" activeCell="B11" sqref="B11:E11"/>
    </sheetView>
  </sheetViews>
  <sheetFormatPr defaultColWidth="9.140625" defaultRowHeight="12.75" x14ac:dyDescent="0.2"/>
  <cols>
    <col min="1" max="1" width="1.42578125" style="1" customWidth="1"/>
    <col min="2" max="2" width="46.42578125" style="1" customWidth="1"/>
    <col min="3" max="3" width="51" style="1" customWidth="1"/>
    <col min="4" max="4" width="38" style="1" customWidth="1"/>
    <col min="5" max="5" width="48.5703125" style="1" customWidth="1"/>
    <col min="6" max="6" width="46.140625" style="1" customWidth="1"/>
    <col min="7" max="7" width="40.28515625" style="1" customWidth="1"/>
    <col min="8" max="8" width="6.7109375" style="1" customWidth="1"/>
    <col min="9" max="9" width="22.85546875" style="1" customWidth="1"/>
    <col min="10" max="18" width="6.140625" style="1" customWidth="1"/>
    <col min="19" max="19" width="11" style="1" customWidth="1"/>
    <col min="20" max="20" width="10.42578125" style="1" customWidth="1"/>
    <col min="21" max="23" width="9.140625" style="1"/>
    <col min="24" max="24" width="12.28515625" style="1" customWidth="1"/>
    <col min="25" max="29" width="9.140625" style="1"/>
    <col min="30" max="30" width="19.140625" style="1" customWidth="1"/>
    <col min="31" max="16384" width="9.140625" style="1"/>
  </cols>
  <sheetData>
    <row r="1" spans="2:14" ht="10.5" customHeight="1" x14ac:dyDescent="0.2">
      <c r="B1" s="126"/>
      <c r="C1" s="126"/>
      <c r="D1" s="126"/>
      <c r="E1" s="126"/>
      <c r="F1" s="126"/>
      <c r="G1" s="126"/>
    </row>
    <row r="2" spans="2:14" ht="54.95" customHeight="1" x14ac:dyDescent="0.2">
      <c r="B2" s="2604" t="s">
        <v>415</v>
      </c>
      <c r="C2" s="2605"/>
      <c r="D2" s="2605"/>
      <c r="E2" s="2605"/>
      <c r="F2" s="2605"/>
      <c r="G2" s="2606"/>
      <c r="N2" s="10"/>
    </row>
    <row r="3" spans="2:14" ht="10.5" hidden="1" customHeight="1" x14ac:dyDescent="0.2"/>
    <row r="4" spans="2:14" ht="60.75" hidden="1" customHeight="1" x14ac:dyDescent="0.2"/>
    <row r="5" spans="2:14" ht="11.25" hidden="1" customHeight="1" x14ac:dyDescent="0.2"/>
    <row r="6" spans="2:14" ht="12" hidden="1" customHeight="1" x14ac:dyDescent="0.2"/>
    <row r="7" spans="2:14" ht="10.5" hidden="1" customHeight="1" x14ac:dyDescent="0.2"/>
    <row r="8" spans="2:14" ht="13.5" hidden="1" customHeight="1" x14ac:dyDescent="0.2"/>
    <row r="9" spans="2:14" ht="12.75" hidden="1" customHeight="1" x14ac:dyDescent="0.2"/>
    <row r="10" spans="2:14" ht="66.75" customHeight="1" x14ac:dyDescent="0.2"/>
    <row r="11" spans="2:14" ht="30.75" customHeight="1" x14ac:dyDescent="0.2">
      <c r="B11" s="3195" t="s">
        <v>687</v>
      </c>
      <c r="C11" s="3196"/>
      <c r="D11" s="3196"/>
      <c r="E11" s="3197"/>
      <c r="F11" s="1502"/>
      <c r="G11" s="1502"/>
    </row>
    <row r="12" spans="2:14" ht="21" customHeight="1" thickBot="1" x14ac:dyDescent="0.25"/>
    <row r="13" spans="2:14" ht="24.95" customHeight="1" thickBot="1" x14ac:dyDescent="0.25">
      <c r="B13" s="3193" t="s">
        <v>129</v>
      </c>
      <c r="C13" s="3194"/>
      <c r="D13" s="3194"/>
      <c r="E13" s="3194"/>
    </row>
    <row r="14" spans="2:14" ht="24.95" customHeight="1" x14ac:dyDescent="0.2">
      <c r="B14" s="1497"/>
      <c r="C14" s="1498"/>
      <c r="D14" s="1498"/>
      <c r="E14" s="1499"/>
      <c r="F14" s="1496"/>
      <c r="G14" s="1496"/>
    </row>
    <row r="15" spans="2:14" ht="24.95" customHeight="1" x14ac:dyDescent="0.2">
      <c r="B15" s="971"/>
      <c r="C15" s="1496"/>
      <c r="D15" s="1496"/>
      <c r="E15" s="972"/>
      <c r="F15" s="1496"/>
      <c r="G15" s="1496"/>
    </row>
    <row r="16" spans="2:14" ht="24.95" customHeight="1" x14ac:dyDescent="0.2">
      <c r="B16" s="971"/>
      <c r="C16" s="1496"/>
      <c r="D16" s="1496"/>
      <c r="E16" s="972"/>
      <c r="F16" s="1496"/>
      <c r="G16" s="1496"/>
    </row>
    <row r="17" spans="2:24" ht="24.95" customHeight="1" x14ac:dyDescent="0.2">
      <c r="B17" s="971"/>
      <c r="C17" s="1496"/>
      <c r="D17" s="1496"/>
      <c r="E17" s="972"/>
      <c r="F17" s="1496"/>
      <c r="G17" s="1496"/>
    </row>
    <row r="18" spans="2:24" ht="24.95" customHeight="1" x14ac:dyDescent="0.2">
      <c r="B18" s="971"/>
      <c r="C18" s="1496"/>
      <c r="D18" s="1496"/>
      <c r="E18" s="972"/>
      <c r="F18" s="1496"/>
      <c r="G18" s="1496"/>
    </row>
    <row r="19" spans="2:24" ht="24.95" customHeight="1" x14ac:dyDescent="0.2">
      <c r="B19" s="971"/>
      <c r="C19" s="1496"/>
      <c r="D19" s="1496"/>
      <c r="E19" s="972"/>
      <c r="F19" s="1496"/>
      <c r="G19" s="1496"/>
    </row>
    <row r="20" spans="2:24" ht="24.95" customHeight="1" x14ac:dyDescent="0.2">
      <c r="B20" s="971"/>
      <c r="C20" s="1496"/>
      <c r="D20" s="1496"/>
      <c r="E20" s="972"/>
      <c r="F20" s="1496"/>
      <c r="G20" s="1496"/>
    </row>
    <row r="21" spans="2:24" ht="24.95" customHeight="1" x14ac:dyDescent="0.2">
      <c r="B21" s="971"/>
      <c r="C21" s="1496"/>
      <c r="D21" s="1496"/>
      <c r="E21" s="972"/>
      <c r="F21" s="1496"/>
      <c r="G21" s="1496"/>
    </row>
    <row r="22" spans="2:24" ht="24.95" customHeight="1" x14ac:dyDescent="0.2">
      <c r="B22" s="971"/>
      <c r="C22" s="1496"/>
      <c r="D22" s="1496"/>
      <c r="E22" s="972"/>
      <c r="F22" s="1496"/>
      <c r="G22" s="1496"/>
    </row>
    <row r="23" spans="2:24" ht="31.5" customHeight="1" thickBot="1" x14ac:dyDescent="0.25">
      <c r="B23" s="975"/>
      <c r="C23" s="976"/>
      <c r="D23" s="976"/>
      <c r="E23" s="977"/>
      <c r="F23" s="2"/>
      <c r="G23" s="2"/>
    </row>
    <row r="24" spans="2:24" ht="31.5" customHeight="1" x14ac:dyDescent="0.2">
      <c r="B24" s="1500"/>
      <c r="C24" s="1500"/>
      <c r="D24" s="1500"/>
      <c r="E24" s="1500"/>
      <c r="F24" s="2"/>
      <c r="G24" s="2"/>
    </row>
    <row r="25" spans="2:24" ht="31.5" customHeight="1" thickBot="1" x14ac:dyDescent="0.25">
      <c r="B25" s="2"/>
      <c r="C25" s="2"/>
      <c r="D25" s="2"/>
      <c r="E25" s="2"/>
      <c r="F25" s="2"/>
      <c r="G25" s="2"/>
      <c r="S25" s="1501"/>
      <c r="X25" s="1501"/>
    </row>
    <row r="26" spans="2:24" ht="25.5" customHeight="1" thickBot="1" x14ac:dyDescent="0.25">
      <c r="B26" s="3193" t="s">
        <v>384</v>
      </c>
      <c r="C26" s="3194"/>
      <c r="D26" s="3194"/>
      <c r="E26" s="3194"/>
      <c r="F26" s="2"/>
      <c r="G26" s="2"/>
      <c r="S26" s="1501"/>
      <c r="X26" s="1501"/>
    </row>
    <row r="27" spans="2:24" ht="31.5" customHeight="1" x14ac:dyDescent="0.2">
      <c r="B27" s="1504"/>
      <c r="C27" s="1500"/>
      <c r="D27" s="1500"/>
      <c r="E27" s="1505"/>
      <c r="F27" s="2"/>
      <c r="G27" s="2"/>
      <c r="S27" s="1501"/>
      <c r="X27" s="1501"/>
    </row>
    <row r="28" spans="2:24" ht="43.5" customHeight="1" x14ac:dyDescent="0.2">
      <c r="B28" s="973"/>
      <c r="C28" s="2"/>
      <c r="D28" s="2"/>
      <c r="E28" s="974"/>
      <c r="F28" s="2"/>
      <c r="G28" s="2"/>
      <c r="S28" s="1501"/>
      <c r="X28" s="1501"/>
    </row>
    <row r="29" spans="2:24" ht="31.5" customHeight="1" x14ac:dyDescent="0.2">
      <c r="B29" s="973"/>
      <c r="C29" s="2"/>
      <c r="D29" s="2"/>
      <c r="E29" s="974"/>
      <c r="F29" s="2"/>
      <c r="G29" s="2"/>
      <c r="S29" s="1501"/>
      <c r="X29" s="1501"/>
    </row>
    <row r="30" spans="2:24" ht="31.5" customHeight="1" x14ac:dyDescent="0.2">
      <c r="B30" s="973"/>
      <c r="C30" s="2"/>
      <c r="D30" s="2"/>
      <c r="E30" s="974"/>
      <c r="F30" s="2"/>
      <c r="G30" s="2"/>
      <c r="S30" s="1501"/>
      <c r="X30" s="1501"/>
    </row>
    <row r="31" spans="2:24" ht="31.5" customHeight="1" x14ac:dyDescent="0.2">
      <c r="B31" s="973"/>
      <c r="C31" s="2"/>
      <c r="D31" s="2"/>
      <c r="E31" s="974"/>
      <c r="F31" s="2"/>
      <c r="G31" s="2"/>
      <c r="S31" s="1501"/>
      <c r="X31" s="1501"/>
    </row>
    <row r="32" spans="2:24" ht="31.5" customHeight="1" x14ac:dyDescent="0.2">
      <c r="B32" s="973"/>
      <c r="C32" s="2"/>
      <c r="D32" s="2"/>
      <c r="E32" s="974"/>
      <c r="F32" s="2"/>
      <c r="G32" s="2"/>
      <c r="S32" s="1501"/>
      <c r="X32" s="1501"/>
    </row>
    <row r="33" spans="2:24" ht="31.5" customHeight="1" x14ac:dyDescent="0.2">
      <c r="B33" s="973"/>
      <c r="C33" s="2"/>
      <c r="D33" s="2"/>
      <c r="E33" s="974"/>
      <c r="F33" s="2"/>
      <c r="G33" s="2"/>
      <c r="S33" s="1501"/>
      <c r="X33" s="1501"/>
    </row>
    <row r="34" spans="2:24" ht="31.5" customHeight="1" x14ac:dyDescent="0.2">
      <c r="B34" s="973"/>
      <c r="C34" s="2"/>
      <c r="D34" s="2"/>
      <c r="E34" s="974"/>
      <c r="F34" s="2"/>
      <c r="G34" s="2"/>
      <c r="S34" s="1501"/>
      <c r="X34" s="1501"/>
    </row>
    <row r="35" spans="2:24" ht="31.5" customHeight="1" x14ac:dyDescent="0.2">
      <c r="B35" s="973"/>
      <c r="C35" s="2"/>
      <c r="D35" s="2"/>
      <c r="E35" s="974"/>
      <c r="F35" s="2"/>
      <c r="G35" s="2"/>
      <c r="S35" s="1501"/>
      <c r="X35" s="1501"/>
    </row>
    <row r="36" spans="2:24" ht="31.5" customHeight="1" thickBot="1" x14ac:dyDescent="0.25">
      <c r="B36" s="975"/>
      <c r="C36" s="976"/>
      <c r="D36" s="976"/>
      <c r="E36" s="977"/>
      <c r="F36" s="2"/>
      <c r="G36" s="2"/>
      <c r="S36" s="1501"/>
      <c r="X36" s="1501"/>
    </row>
    <row r="37" spans="2:24" ht="24.95" customHeight="1" x14ac:dyDescent="0.2"/>
    <row r="38" spans="2:24" ht="23.25" customHeight="1" x14ac:dyDescent="0.2"/>
    <row r="39" spans="2:24" ht="31.5" customHeight="1" x14ac:dyDescent="0.2">
      <c r="B39" s="3190" t="s">
        <v>616</v>
      </c>
      <c r="C39" s="3191"/>
      <c r="D39" s="3191"/>
      <c r="E39" s="3192"/>
    </row>
    <row r="40" spans="2:24" ht="13.5" thickBot="1" x14ac:dyDescent="0.25"/>
    <row r="41" spans="2:24" ht="27.75" customHeight="1" thickTop="1" thickBot="1" x14ac:dyDescent="0.25">
      <c r="B41" s="3188" t="s">
        <v>7290</v>
      </c>
      <c r="C41" s="3189"/>
      <c r="D41" s="3188" t="s">
        <v>7291</v>
      </c>
      <c r="E41" s="3189"/>
    </row>
    <row r="42" spans="2:24" ht="27.75" customHeight="1" thickTop="1" x14ac:dyDescent="0.2">
      <c r="B42" s="202"/>
      <c r="C42" s="204"/>
      <c r="D42" s="202"/>
      <c r="E42" s="204"/>
    </row>
    <row r="43" spans="2:24" ht="27.75" customHeight="1" x14ac:dyDescent="0.2">
      <c r="B43" s="205"/>
      <c r="C43" s="207"/>
      <c r="D43" s="205"/>
      <c r="E43" s="207"/>
    </row>
    <row r="44" spans="2:24" ht="27.75" customHeight="1" x14ac:dyDescent="0.2">
      <c r="B44" s="205"/>
      <c r="C44" s="207"/>
      <c r="D44" s="205"/>
      <c r="E44" s="207"/>
    </row>
    <row r="45" spans="2:24" ht="27.75" customHeight="1" x14ac:dyDescent="0.2">
      <c r="B45" s="205"/>
      <c r="C45" s="207"/>
      <c r="D45" s="205"/>
      <c r="E45" s="207"/>
    </row>
    <row r="46" spans="2:24" ht="27.75" customHeight="1" x14ac:dyDescent="0.2">
      <c r="B46" s="205"/>
      <c r="C46" s="207"/>
      <c r="D46" s="205"/>
      <c r="E46" s="207"/>
      <c r="F46" s="206"/>
      <c r="G46" s="206"/>
    </row>
    <row r="47" spans="2:24" ht="27.75" customHeight="1" x14ac:dyDescent="0.2">
      <c r="B47" s="205"/>
      <c r="C47" s="207"/>
      <c r="D47" s="205"/>
      <c r="E47" s="207"/>
      <c r="F47" s="206"/>
      <c r="G47" s="206"/>
    </row>
    <row r="48" spans="2:24" ht="27.75" customHeight="1" x14ac:dyDescent="0.2">
      <c r="B48" s="205"/>
      <c r="C48" s="207"/>
      <c r="D48" s="205"/>
      <c r="E48" s="207"/>
      <c r="F48" s="206"/>
      <c r="G48" s="206"/>
    </row>
    <row r="49" spans="2:7" ht="27.75" customHeight="1" x14ac:dyDescent="0.2">
      <c r="B49" s="205"/>
      <c r="C49" s="207"/>
      <c r="D49" s="205"/>
      <c r="E49" s="207"/>
      <c r="F49" s="206"/>
      <c r="G49" s="206"/>
    </row>
    <row r="50" spans="2:7" ht="27.75" customHeight="1" x14ac:dyDescent="0.2">
      <c r="B50" s="205"/>
      <c r="C50" s="207"/>
      <c r="D50" s="205"/>
      <c r="E50" s="207"/>
      <c r="F50" s="206"/>
      <c r="G50" s="206"/>
    </row>
    <row r="51" spans="2:7" ht="27.75" customHeight="1" x14ac:dyDescent="0.2">
      <c r="B51" s="205"/>
      <c r="C51" s="207"/>
      <c r="D51" s="205"/>
      <c r="E51" s="207"/>
      <c r="F51" s="206"/>
      <c r="G51" s="206"/>
    </row>
    <row r="52" spans="2:7" ht="27.75" customHeight="1" thickBot="1" x14ac:dyDescent="0.25">
      <c r="B52" s="1506"/>
      <c r="C52" s="1507"/>
      <c r="D52" s="1506"/>
      <c r="E52" s="1507"/>
      <c r="F52" s="206"/>
      <c r="G52" s="206"/>
    </row>
    <row r="53" spans="2:7" ht="27.75" customHeight="1" thickTop="1" x14ac:dyDescent="0.2">
      <c r="B53" s="203"/>
      <c r="C53" s="206"/>
      <c r="D53" s="206"/>
      <c r="E53" s="206"/>
      <c r="F53" s="206"/>
      <c r="G53" s="206"/>
    </row>
    <row r="56" spans="2:7" ht="35.25" customHeight="1" x14ac:dyDescent="0.2">
      <c r="B56" s="2551" t="s">
        <v>800</v>
      </c>
      <c r="C56" s="2551"/>
      <c r="D56" s="2551"/>
      <c r="E56" s="2551"/>
      <c r="F56" s="2551"/>
      <c r="G56" s="2551"/>
    </row>
  </sheetData>
  <mergeCells count="8">
    <mergeCell ref="B56:G56"/>
    <mergeCell ref="B41:C41"/>
    <mergeCell ref="D41:E41"/>
    <mergeCell ref="B39:E39"/>
    <mergeCell ref="B2:G2"/>
    <mergeCell ref="B13:E13"/>
    <mergeCell ref="B26:E26"/>
    <mergeCell ref="B11:E11"/>
  </mergeCell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1">
    <tabColor rgb="FF0070C0"/>
  </sheetPr>
  <dimension ref="B1:U74"/>
  <sheetViews>
    <sheetView showGridLines="0" zoomScale="80" zoomScaleNormal="80" workbookViewId="0">
      <pane ySplit="1" topLeftCell="A2" activePane="bottomLeft" state="frozen"/>
      <selection activeCell="D18" sqref="D18"/>
      <selection pane="bottomLeft" activeCell="J9" sqref="J9"/>
    </sheetView>
  </sheetViews>
  <sheetFormatPr defaultColWidth="9.140625" defaultRowHeight="12.75" x14ac:dyDescent="0.2"/>
  <cols>
    <col min="1" max="1" width="1.42578125" style="1" customWidth="1"/>
    <col min="2" max="2" width="22.140625" style="1" customWidth="1"/>
    <col min="3" max="3" width="23.7109375" style="1" customWidth="1"/>
    <col min="4" max="4" width="24" style="1" customWidth="1"/>
    <col min="5" max="5" width="22.85546875" style="1" customWidth="1"/>
    <col min="6" max="6" width="12.42578125" style="1" customWidth="1"/>
    <col min="7" max="7" width="18.42578125" style="1" customWidth="1"/>
    <col min="8" max="8" width="24" style="1" customWidth="1"/>
    <col min="9" max="9" width="27.140625" style="1" customWidth="1"/>
    <col min="10" max="10" width="19.5703125" style="1" customWidth="1"/>
    <col min="11" max="11" width="3.7109375" style="1" customWidth="1"/>
    <col min="12" max="12" width="29.140625" style="1" customWidth="1"/>
    <col min="13" max="13" width="34.28515625" style="1" customWidth="1"/>
    <col min="14" max="14" width="35.28515625" style="1" customWidth="1"/>
    <col min="15" max="15" width="34.5703125" style="1" customWidth="1"/>
    <col min="16" max="16" width="5.28515625" style="1" customWidth="1"/>
    <col min="17" max="17" width="28.42578125" style="1" customWidth="1"/>
    <col min="18" max="18" width="30.5703125" style="1" customWidth="1"/>
    <col min="19" max="25" width="6.140625" style="1" customWidth="1"/>
    <col min="26" max="26" width="11" style="1" customWidth="1"/>
    <col min="27" max="27" width="10.42578125" style="1" customWidth="1"/>
    <col min="28" max="36" width="9.140625" style="1"/>
    <col min="37" max="37" width="19.140625" style="1" customWidth="1"/>
    <col min="38" max="16384" width="9.140625" style="1"/>
  </cols>
  <sheetData>
    <row r="1" spans="2:21" ht="8.25" customHeight="1" x14ac:dyDescent="0.2">
      <c r="I1" s="126"/>
      <c r="J1" s="126"/>
      <c r="K1" s="126"/>
      <c r="L1" s="126"/>
      <c r="M1" s="126"/>
      <c r="N1" s="126"/>
    </row>
    <row r="2" spans="2:21" ht="54.95" customHeight="1" x14ac:dyDescent="0.25">
      <c r="B2" s="2561" t="s">
        <v>7338</v>
      </c>
      <c r="C2" s="2561"/>
      <c r="D2" s="2561"/>
      <c r="E2" s="2561"/>
      <c r="F2" s="2561"/>
      <c r="G2" s="2561"/>
      <c r="H2" s="2561"/>
      <c r="I2" s="2561"/>
      <c r="J2" s="2561"/>
      <c r="K2" s="2561"/>
      <c r="L2" s="2561"/>
      <c r="M2" s="180"/>
      <c r="N2" s="180"/>
      <c r="O2" s="180"/>
      <c r="U2" s="10"/>
    </row>
    <row r="3" spans="2:21" ht="27.75" customHeight="1" x14ac:dyDescent="0.25">
      <c r="I3" s="180"/>
      <c r="J3" s="180"/>
      <c r="K3" s="180"/>
      <c r="L3" s="180"/>
      <c r="M3" s="180"/>
      <c r="N3" s="180"/>
      <c r="O3" s="180"/>
    </row>
    <row r="4" spans="2:21" ht="30" customHeight="1" thickBot="1" x14ac:dyDescent="0.25"/>
    <row r="5" spans="2:21" ht="30" customHeight="1" x14ac:dyDescent="0.2">
      <c r="B5" s="3204" t="s">
        <v>6180</v>
      </c>
      <c r="C5" s="3205"/>
      <c r="D5" s="3205" t="s">
        <v>6181</v>
      </c>
      <c r="E5" s="3206"/>
      <c r="F5" s="61"/>
      <c r="G5" s="3222" t="s">
        <v>382</v>
      </c>
      <c r="H5" s="3222"/>
      <c r="I5" s="3222"/>
      <c r="J5" s="3222"/>
      <c r="L5" s="1771" t="s">
        <v>1383</v>
      </c>
    </row>
    <row r="6" spans="2:21" ht="30" customHeight="1" x14ac:dyDescent="0.2">
      <c r="B6" s="1762" t="s">
        <v>814</v>
      </c>
      <c r="C6" s="1768" t="s">
        <v>955</v>
      </c>
      <c r="D6" s="1770" t="s">
        <v>129</v>
      </c>
      <c r="E6" s="1763" t="s">
        <v>1991</v>
      </c>
      <c r="G6" s="3223" t="s">
        <v>6207</v>
      </c>
      <c r="H6" s="3224"/>
      <c r="I6" s="3224" t="s">
        <v>129</v>
      </c>
      <c r="J6" s="3225"/>
      <c r="L6" s="1772" t="s">
        <v>2477</v>
      </c>
    </row>
    <row r="7" spans="2:21" ht="30" customHeight="1" x14ac:dyDescent="0.2">
      <c r="B7" s="1764" t="s">
        <v>6179</v>
      </c>
      <c r="C7" s="1765" t="s">
        <v>954</v>
      </c>
      <c r="D7" s="3207" t="s">
        <v>6182</v>
      </c>
      <c r="E7" s="1769" t="s">
        <v>1</v>
      </c>
      <c r="G7" s="3226" t="s">
        <v>814</v>
      </c>
      <c r="H7" s="3227"/>
      <c r="I7" s="3217"/>
      <c r="J7" s="3218"/>
    </row>
    <row r="8" spans="2:21" ht="30" customHeight="1" x14ac:dyDescent="0.2">
      <c r="B8" s="1766" t="s">
        <v>851</v>
      </c>
      <c r="C8" s="1767" t="s">
        <v>953</v>
      </c>
      <c r="D8" s="3208"/>
      <c r="E8" s="1773" t="s">
        <v>6183</v>
      </c>
      <c r="G8" s="3226" t="s">
        <v>812</v>
      </c>
      <c r="H8" s="3227"/>
      <c r="I8" s="3217" t="s">
        <v>6250</v>
      </c>
      <c r="J8" s="3218"/>
      <c r="L8" s="1771" t="s">
        <v>1285</v>
      </c>
    </row>
    <row r="9" spans="2:21" ht="30" customHeight="1" x14ac:dyDescent="0.2">
      <c r="G9" s="1766" t="s">
        <v>15</v>
      </c>
      <c r="H9" s="3228" t="s">
        <v>399</v>
      </c>
      <c r="I9" s="3228"/>
      <c r="J9" s="1767" t="s">
        <v>407</v>
      </c>
      <c r="L9" s="1772" t="s">
        <v>1330</v>
      </c>
    </row>
    <row r="10" spans="2:21" ht="30" customHeight="1" x14ac:dyDescent="0.2">
      <c r="B10" s="3203" t="s">
        <v>6211</v>
      </c>
      <c r="C10" s="3203"/>
      <c r="D10" s="3203"/>
      <c r="E10" s="3203"/>
    </row>
    <row r="11" spans="2:21" ht="30" customHeight="1" x14ac:dyDescent="0.2">
      <c r="B11" s="3229" t="s">
        <v>8112</v>
      </c>
      <c r="C11" s="3230"/>
      <c r="D11" s="3220" t="s">
        <v>8113</v>
      </c>
      <c r="E11" s="3221"/>
      <c r="G11" s="3203" t="s">
        <v>1329</v>
      </c>
      <c r="H11" s="3203"/>
      <c r="I11" s="3203"/>
      <c r="J11" s="3203"/>
      <c r="L11" s="1771" t="s">
        <v>1215</v>
      </c>
    </row>
    <row r="12" spans="2:21" ht="30" customHeight="1" x14ac:dyDescent="0.2">
      <c r="G12" s="3231" t="s">
        <v>129</v>
      </c>
      <c r="H12" s="3232"/>
      <c r="I12" s="3211" t="s">
        <v>812</v>
      </c>
      <c r="J12" s="3212"/>
      <c r="L12" s="1772" t="s">
        <v>1370</v>
      </c>
    </row>
    <row r="13" spans="2:21" ht="30" customHeight="1" x14ac:dyDescent="0.2">
      <c r="G13" s="3233"/>
      <c r="H13" s="3217"/>
      <c r="I13" s="3213" t="s">
        <v>15</v>
      </c>
      <c r="J13" s="3214"/>
    </row>
    <row r="14" spans="2:21" ht="30" customHeight="1" x14ac:dyDescent="0.2">
      <c r="B14" s="3219" t="s">
        <v>7339</v>
      </c>
      <c r="C14" s="3219"/>
      <c r="D14" s="3219"/>
      <c r="E14" s="3219"/>
      <c r="G14" s="3234"/>
      <c r="H14" s="3235"/>
      <c r="I14" s="3215" t="s">
        <v>407</v>
      </c>
      <c r="J14" s="3216"/>
    </row>
    <row r="15" spans="2:21" ht="30" customHeight="1" thickBot="1" x14ac:dyDescent="0.25">
      <c r="B15" s="954" t="s">
        <v>61</v>
      </c>
      <c r="C15" s="1775"/>
      <c r="D15" s="955" t="s">
        <v>368</v>
      </c>
      <c r="E15" s="1774"/>
    </row>
    <row r="16" spans="2:21" ht="30" customHeight="1" thickBot="1" x14ac:dyDescent="0.25">
      <c r="G16" s="3209" t="s">
        <v>912</v>
      </c>
      <c r="H16" s="3210"/>
      <c r="I16" s="3201" t="s">
        <v>754</v>
      </c>
      <c r="J16" s="3202"/>
    </row>
    <row r="17" spans="2:5" ht="30" customHeight="1" thickBot="1" x14ac:dyDescent="0.25">
      <c r="B17" s="3199" t="s">
        <v>7588</v>
      </c>
      <c r="C17" s="3200"/>
      <c r="D17" s="3201" t="s">
        <v>31</v>
      </c>
      <c r="E17" s="3202"/>
    </row>
    <row r="18" spans="2:5" ht="34.5" customHeight="1" x14ac:dyDescent="0.25">
      <c r="B18" s="3198"/>
      <c r="C18" s="3198"/>
      <c r="D18" s="151"/>
    </row>
    <row r="19" spans="2:5" ht="60" customHeight="1" x14ac:dyDescent="0.2"/>
    <row r="20" spans="2:5" ht="60" customHeight="1" x14ac:dyDescent="0.2"/>
    <row r="21" spans="2:5" ht="60" customHeight="1" x14ac:dyDescent="0.2"/>
    <row r="22" spans="2:5" ht="60" customHeight="1" x14ac:dyDescent="0.2"/>
    <row r="23" spans="2:5" ht="24.95" customHeight="1" x14ac:dyDescent="0.2"/>
    <row r="24" spans="2:5" ht="33" customHeight="1" x14ac:dyDescent="0.2"/>
    <row r="25" spans="2:5" ht="45.75" customHeight="1" x14ac:dyDescent="0.2"/>
    <row r="26" spans="2:5" ht="48" customHeight="1" x14ac:dyDescent="0.2"/>
    <row r="27" spans="2:5" ht="54" customHeight="1" x14ac:dyDescent="0.2"/>
    <row r="28" spans="2:5" ht="24.95" customHeight="1" x14ac:dyDescent="0.2"/>
    <row r="29" spans="2:5" ht="24.95" customHeight="1" x14ac:dyDescent="0.2"/>
    <row r="30" spans="2:5" ht="24.95" customHeight="1" x14ac:dyDescent="0.2"/>
    <row r="31" spans="2:5" ht="24.95" customHeight="1" x14ac:dyDescent="0.2"/>
    <row r="32" spans="2:5" ht="24.95" customHeight="1" x14ac:dyDescent="0.2"/>
    <row r="33" ht="24.95" customHeight="1" x14ac:dyDescent="0.2"/>
    <row r="34" ht="24.95" customHeight="1" x14ac:dyDescent="0.2"/>
    <row r="35" ht="24.95" customHeight="1" x14ac:dyDescent="0.2"/>
    <row r="36" ht="24.95" customHeight="1" x14ac:dyDescent="0.2"/>
    <row r="37" ht="24.95" customHeight="1" x14ac:dyDescent="0.2"/>
    <row r="38" ht="24.95" customHeight="1" x14ac:dyDescent="0.2"/>
    <row r="39" ht="24.95" customHeight="1" x14ac:dyDescent="0.2"/>
    <row r="40" ht="24.95" customHeight="1" x14ac:dyDescent="0.2"/>
    <row r="41" ht="24.95" customHeight="1" x14ac:dyDescent="0.2"/>
    <row r="42" ht="24.95" customHeight="1" x14ac:dyDescent="0.2"/>
    <row r="43" ht="24.95" customHeight="1" x14ac:dyDescent="0.2"/>
    <row r="44" ht="24.95" customHeight="1" x14ac:dyDescent="0.2"/>
    <row r="45" ht="24.95" customHeight="1" x14ac:dyDescent="0.2"/>
    <row r="46" ht="24.95" customHeight="1" x14ac:dyDescent="0.2"/>
    <row r="47" ht="24.95" customHeight="1" x14ac:dyDescent="0.2"/>
    <row r="48" ht="24.95" customHeight="1" x14ac:dyDescent="0.2"/>
    <row r="49" ht="24.95" customHeight="1" x14ac:dyDescent="0.2"/>
    <row r="50" ht="24.95" customHeight="1" x14ac:dyDescent="0.2"/>
    <row r="51" ht="24.95" customHeight="1" x14ac:dyDescent="0.2"/>
    <row r="52" ht="24.95" customHeight="1" x14ac:dyDescent="0.2"/>
    <row r="53" ht="24.95" customHeight="1" x14ac:dyDescent="0.2"/>
    <row r="54" ht="24.95" customHeight="1" x14ac:dyDescent="0.2"/>
    <row r="55" ht="24.95" customHeight="1" x14ac:dyDescent="0.2"/>
    <row r="56" ht="24.95" customHeight="1" x14ac:dyDescent="0.2"/>
    <row r="57" ht="24.95" customHeight="1" x14ac:dyDescent="0.2"/>
    <row r="58" ht="24.95" customHeight="1" x14ac:dyDescent="0.2"/>
    <row r="59" ht="24.95" customHeight="1" x14ac:dyDescent="0.2"/>
    <row r="60" ht="24.95" customHeight="1" x14ac:dyDescent="0.2"/>
    <row r="61" ht="24.95" customHeight="1" x14ac:dyDescent="0.2"/>
    <row r="62" ht="24.95" customHeight="1" x14ac:dyDescent="0.2"/>
    <row r="63" ht="24.95" customHeight="1" x14ac:dyDescent="0.2"/>
    <row r="64" ht="24.95" customHeight="1" x14ac:dyDescent="0.2"/>
    <row r="65" ht="24.95" customHeight="1" x14ac:dyDescent="0.2"/>
    <row r="66" ht="24.95" customHeight="1" x14ac:dyDescent="0.2"/>
    <row r="67" ht="24.95" customHeight="1" x14ac:dyDescent="0.2"/>
    <row r="68" ht="24.95" customHeight="1" x14ac:dyDescent="0.2"/>
    <row r="69" ht="24.95" customHeight="1" x14ac:dyDescent="0.2"/>
    <row r="70" ht="24.95" customHeight="1" x14ac:dyDescent="0.2"/>
    <row r="71" ht="24.95" customHeight="1" x14ac:dyDescent="0.2"/>
    <row r="72" ht="24.95" customHeight="1" x14ac:dyDescent="0.2"/>
    <row r="73" ht="24.95" customHeight="1" x14ac:dyDescent="0.2"/>
    <row r="74" ht="24.95" customHeight="1" x14ac:dyDescent="0.2"/>
  </sheetData>
  <mergeCells count="25">
    <mergeCell ref="B2:L2"/>
    <mergeCell ref="B14:E14"/>
    <mergeCell ref="D11:E11"/>
    <mergeCell ref="G5:J5"/>
    <mergeCell ref="G6:H6"/>
    <mergeCell ref="I6:J7"/>
    <mergeCell ref="G7:H7"/>
    <mergeCell ref="G8:H8"/>
    <mergeCell ref="H9:I9"/>
    <mergeCell ref="B10:E10"/>
    <mergeCell ref="B11:C11"/>
    <mergeCell ref="G12:H14"/>
    <mergeCell ref="B18:C18"/>
    <mergeCell ref="B17:C17"/>
    <mergeCell ref="D17:E17"/>
    <mergeCell ref="G11:J11"/>
    <mergeCell ref="B5:C5"/>
    <mergeCell ref="D5:E5"/>
    <mergeCell ref="D7:D8"/>
    <mergeCell ref="I16:J16"/>
    <mergeCell ref="G16:H16"/>
    <mergeCell ref="I12:J12"/>
    <mergeCell ref="I13:J13"/>
    <mergeCell ref="I14:J14"/>
    <mergeCell ref="I8:J8"/>
  </mergeCells>
  <dataValidations count="14">
    <dataValidation type="list" allowBlank="1" showInputMessage="1" showErrorMessage="1" sqref="J9 G7:H9" xr:uid="{00000000-0002-0000-2F00-000000000000}">
      <formula1>ConfiguratorSR_Values</formula1>
    </dataValidation>
    <dataValidation type="list" allowBlank="1" showInputMessage="1" showErrorMessage="1" sqref="G6:H6" xr:uid="{00000000-0002-0000-2F00-000001000000}">
      <formula1>"Key Indicators (GAR), Status Comments"</formula1>
    </dataValidation>
    <dataValidation type="list" allowBlank="1" showInputMessage="1" showErrorMessage="1" sqref="I6:J7" xr:uid="{00000000-0002-0000-2F00-000002000000}">
      <formula1>"Gantt Chart, Progress Chart, Key Indicators"</formula1>
    </dataValidation>
    <dataValidation type="list" allowBlank="1" showInputMessage="1" showErrorMessage="1" sqref="I8:J8" xr:uid="{00000000-0002-0000-2F00-000003000000}">
      <formula1>"Finance Table, Finance Comments"</formula1>
    </dataValidation>
    <dataValidation errorStyle="warning" operator="greaterThan" allowBlank="1" showInputMessage="1" showErrorMessage="1" error="Warning : _x000a_All Chart will be modified with the new start and end dates" sqref="C15" xr:uid="{00000000-0002-0000-2F00-000004000000}"/>
    <dataValidation type="list" allowBlank="1" showInputMessage="1" showErrorMessage="1" sqref="I12:J14" xr:uid="{00000000-0002-0000-2F00-000005000000}">
      <formula1>ConfiguratorTR_Values</formula1>
    </dataValidation>
    <dataValidation type="list" allowBlank="1" showInputMessage="1" showErrorMessage="1" sqref="C8 D6" xr:uid="{00000000-0002-0000-2F00-000006000000}">
      <formula1>"Gantt Chart, Constraints"</formula1>
    </dataValidation>
    <dataValidation type="list" allowBlank="1" showInputMessage="1" showErrorMessage="1" sqref="B6:C6 B7:B8 C7 E6:E7" xr:uid="{00000000-0002-0000-2F00-000007000000}">
      <formula1>"Objectives, Benefits &amp; Impact, KPIs, Key Deliverables, Scope, Dependencies, Budget"</formula1>
    </dataValidation>
    <dataValidation type="list" allowBlank="1" showInputMessage="1" showErrorMessage="1" sqref="D11:E11" xr:uid="{00000000-0002-0000-2F00-000008000000}">
      <formula1>"Hide Key Indicators, Show Key Indicators"</formula1>
    </dataValidation>
    <dataValidation type="list" allowBlank="1" showInputMessage="1" showErrorMessage="1" sqref="L6" xr:uid="{00000000-0002-0000-2F00-000009000000}">
      <formula1>"Automatic, Manual"</formula1>
    </dataValidation>
    <dataValidation type="list" allowBlank="1" showInputMessage="1" showErrorMessage="1" sqref="L9" xr:uid="{00000000-0002-0000-2F00-00000A000000}">
      <formula1>"Both Planned and Actual,Only Actual and Reforecast"</formula1>
    </dataValidation>
    <dataValidation type="list" allowBlank="1" showInputMessage="1" showErrorMessage="1" sqref="L12" xr:uid="{00000000-0002-0000-2F00-00000B000000}">
      <formula1>"Show Schedule Comments,Without Schedule Comments"</formula1>
    </dataValidation>
    <dataValidation type="list" allowBlank="1" showInputMessage="1" showErrorMessage="1" sqref="I16" xr:uid="{00000000-0002-0000-2F00-00000C000000}">
      <formula1>"No, JPEG, PNG"</formula1>
    </dataValidation>
    <dataValidation type="list" allowBlank="1" showInputMessage="1" showErrorMessage="1" sqref="D17:E17" xr:uid="{00000000-0002-0000-2F00-00000D000000}">
      <formula1>"Weekly, Monthly"</formula1>
    </dataValidation>
  </dataValidations>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9"/>
  <dimension ref="A1:J1500"/>
  <sheetViews>
    <sheetView workbookViewId="0">
      <selection activeCell="C12" sqref="C12"/>
    </sheetView>
  </sheetViews>
  <sheetFormatPr defaultRowHeight="15" x14ac:dyDescent="0.25"/>
  <cols>
    <col min="1" max="1" width="12.7109375" style="133" customWidth="1"/>
    <col min="2" max="2" width="26.42578125" style="131" customWidth="1"/>
    <col min="3" max="3" width="14.28515625" customWidth="1"/>
    <col min="4" max="4" width="12.42578125" customWidth="1"/>
    <col min="5" max="5" width="10.85546875" customWidth="1"/>
    <col min="6" max="6" width="10.140625" customWidth="1"/>
  </cols>
  <sheetData>
    <row r="1" spans="1:10" x14ac:dyDescent="0.25">
      <c r="A1" s="133" t="s">
        <v>60</v>
      </c>
      <c r="B1" s="131" t="s">
        <v>5</v>
      </c>
      <c r="C1" s="131" t="s">
        <v>511</v>
      </c>
      <c r="D1" s="131" t="s">
        <v>6</v>
      </c>
      <c r="E1" s="131" t="s">
        <v>201</v>
      </c>
      <c r="F1" s="131" t="s">
        <v>25</v>
      </c>
      <c r="H1" s="131"/>
      <c r="I1" s="131"/>
      <c r="J1" s="131"/>
    </row>
    <row r="2" spans="1:10" x14ac:dyDescent="0.25">
      <c r="A2"/>
      <c r="B2"/>
      <c r="E2" s="187"/>
    </row>
    <row r="3" spans="1:10" x14ac:dyDescent="0.25">
      <c r="A3"/>
      <c r="B3"/>
      <c r="E3" s="187"/>
    </row>
    <row r="4" spans="1:10" x14ac:dyDescent="0.25">
      <c r="A4"/>
      <c r="B4"/>
      <c r="E4" s="187"/>
    </row>
    <row r="5" spans="1:10" x14ac:dyDescent="0.25">
      <c r="A5"/>
      <c r="B5"/>
      <c r="E5" s="187"/>
    </row>
    <row r="6" spans="1:10" x14ac:dyDescent="0.25">
      <c r="A6"/>
      <c r="B6"/>
      <c r="E6" s="187"/>
    </row>
    <row r="7" spans="1:10" x14ac:dyDescent="0.25">
      <c r="A7"/>
      <c r="B7"/>
      <c r="E7" s="187"/>
    </row>
    <row r="8" spans="1:10" x14ac:dyDescent="0.25">
      <c r="A8"/>
      <c r="B8"/>
      <c r="E8" s="187"/>
    </row>
    <row r="9" spans="1:10" x14ac:dyDescent="0.25">
      <c r="A9"/>
      <c r="B9"/>
      <c r="E9" s="187"/>
    </row>
    <row r="10" spans="1:10" x14ac:dyDescent="0.25">
      <c r="A10"/>
      <c r="B10"/>
      <c r="E10" s="187"/>
    </row>
    <row r="11" spans="1:10" x14ac:dyDescent="0.25">
      <c r="A11"/>
      <c r="B11"/>
      <c r="E11" s="187"/>
    </row>
    <row r="12" spans="1:10" x14ac:dyDescent="0.25">
      <c r="A12"/>
      <c r="B12"/>
      <c r="E12" s="187"/>
    </row>
    <row r="13" spans="1:10" x14ac:dyDescent="0.25">
      <c r="A13"/>
      <c r="B13"/>
      <c r="E13" s="187"/>
    </row>
    <row r="14" spans="1:10" x14ac:dyDescent="0.25">
      <c r="A14"/>
      <c r="B14"/>
      <c r="E14" s="187"/>
    </row>
    <row r="15" spans="1:10" x14ac:dyDescent="0.25">
      <c r="A15"/>
      <c r="B15"/>
      <c r="E15" s="187"/>
    </row>
    <row r="16" spans="1:10" x14ac:dyDescent="0.25">
      <c r="A16"/>
      <c r="B16"/>
      <c r="E16" s="187"/>
    </row>
    <row r="17" spans="1:5" x14ac:dyDescent="0.25">
      <c r="A17"/>
      <c r="B17"/>
      <c r="E17" s="187"/>
    </row>
    <row r="18" spans="1:5" x14ac:dyDescent="0.25">
      <c r="A18"/>
      <c r="B18"/>
      <c r="E18" s="187"/>
    </row>
    <row r="19" spans="1:5" x14ac:dyDescent="0.25">
      <c r="A19"/>
      <c r="B19"/>
      <c r="E19" s="187"/>
    </row>
    <row r="20" spans="1:5" x14ac:dyDescent="0.25">
      <c r="A20"/>
      <c r="B20"/>
      <c r="E20" s="187"/>
    </row>
    <row r="21" spans="1:5" x14ac:dyDescent="0.25">
      <c r="A21"/>
      <c r="B21"/>
      <c r="E21" s="187"/>
    </row>
    <row r="22" spans="1:5" x14ac:dyDescent="0.25">
      <c r="A22"/>
      <c r="B22"/>
      <c r="E22" s="187"/>
    </row>
    <row r="23" spans="1:5" x14ac:dyDescent="0.25">
      <c r="A23"/>
      <c r="B23"/>
      <c r="E23" s="187"/>
    </row>
    <row r="24" spans="1:5" x14ac:dyDescent="0.25">
      <c r="A24"/>
      <c r="B24"/>
      <c r="E24" s="187"/>
    </row>
    <row r="25" spans="1:5" x14ac:dyDescent="0.25">
      <c r="A25"/>
      <c r="B25"/>
      <c r="E25" s="187"/>
    </row>
    <row r="26" spans="1:5" x14ac:dyDescent="0.25">
      <c r="A26"/>
      <c r="B26"/>
      <c r="E26" s="187"/>
    </row>
    <row r="27" spans="1:5" x14ac:dyDescent="0.25">
      <c r="A27"/>
      <c r="B27"/>
      <c r="E27" s="187"/>
    </row>
    <row r="28" spans="1:5" x14ac:dyDescent="0.25">
      <c r="A28"/>
      <c r="B28"/>
      <c r="E28" s="187"/>
    </row>
    <row r="29" spans="1:5" x14ac:dyDescent="0.25">
      <c r="A29"/>
      <c r="B29"/>
      <c r="E29" s="187"/>
    </row>
    <row r="30" spans="1:5" x14ac:dyDescent="0.25">
      <c r="A30"/>
      <c r="B30"/>
      <c r="E30" s="187"/>
    </row>
    <row r="31" spans="1:5" x14ac:dyDescent="0.25">
      <c r="A31"/>
      <c r="B31"/>
      <c r="E31" s="187"/>
    </row>
    <row r="32" spans="1:5" x14ac:dyDescent="0.25">
      <c r="A32"/>
      <c r="B32"/>
      <c r="E32" s="187"/>
    </row>
    <row r="33" spans="1:5" x14ac:dyDescent="0.25">
      <c r="A33"/>
      <c r="B33"/>
      <c r="E33" s="187"/>
    </row>
    <row r="34" spans="1:5" x14ac:dyDescent="0.25">
      <c r="A34"/>
      <c r="B34"/>
      <c r="E34" s="187"/>
    </row>
    <row r="35" spans="1:5" x14ac:dyDescent="0.25">
      <c r="A35"/>
      <c r="B35"/>
    </row>
    <row r="36" spans="1:5" x14ac:dyDescent="0.25">
      <c r="A36"/>
      <c r="B36"/>
    </row>
    <row r="37" spans="1:5" x14ac:dyDescent="0.25">
      <c r="A37"/>
      <c r="B37"/>
    </row>
    <row r="38" spans="1:5" x14ac:dyDescent="0.25">
      <c r="A38"/>
      <c r="B38"/>
    </row>
    <row r="39" spans="1:5" x14ac:dyDescent="0.25">
      <c r="A39"/>
      <c r="B39"/>
    </row>
    <row r="40" spans="1:5" x14ac:dyDescent="0.25">
      <c r="A40"/>
      <c r="B40"/>
    </row>
    <row r="41" spans="1:5" x14ac:dyDescent="0.25">
      <c r="A41"/>
      <c r="B41"/>
    </row>
    <row r="42" spans="1:5" x14ac:dyDescent="0.25">
      <c r="A42"/>
      <c r="B42"/>
    </row>
    <row r="43" spans="1:5" x14ac:dyDescent="0.25">
      <c r="A43"/>
      <c r="B43"/>
    </row>
    <row r="44" spans="1:5" x14ac:dyDescent="0.25">
      <c r="A44"/>
      <c r="B44"/>
    </row>
    <row r="45" spans="1:5" x14ac:dyDescent="0.25">
      <c r="A45"/>
      <c r="B45"/>
    </row>
    <row r="46" spans="1:5" x14ac:dyDescent="0.25">
      <c r="A46"/>
      <c r="B46"/>
    </row>
    <row r="47" spans="1:5" x14ac:dyDescent="0.25">
      <c r="A47"/>
      <c r="B47"/>
    </row>
    <row r="48" spans="1:5"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c r="B83"/>
    </row>
    <row r="84" spans="1:2" x14ac:dyDescent="0.25">
      <c r="A84"/>
      <c r="B84"/>
    </row>
    <row r="85" spans="1:2" x14ac:dyDescent="0.25">
      <c r="A85"/>
      <c r="B85"/>
    </row>
    <row r="86" spans="1:2" x14ac:dyDescent="0.25">
      <c r="A86"/>
      <c r="B86"/>
    </row>
    <row r="87" spans="1:2" x14ac:dyDescent="0.25">
      <c r="A87"/>
      <c r="B87"/>
    </row>
    <row r="88" spans="1:2" x14ac:dyDescent="0.25">
      <c r="A88"/>
      <c r="B88"/>
    </row>
    <row r="89" spans="1:2" x14ac:dyDescent="0.25">
      <c r="A89"/>
      <c r="B89"/>
    </row>
    <row r="90" spans="1:2" x14ac:dyDescent="0.25">
      <c r="A90"/>
      <c r="B90"/>
    </row>
    <row r="91" spans="1:2" x14ac:dyDescent="0.25">
      <c r="A91"/>
      <c r="B91"/>
    </row>
    <row r="92" spans="1:2" x14ac:dyDescent="0.25">
      <c r="A92"/>
      <c r="B92"/>
    </row>
    <row r="93" spans="1:2" x14ac:dyDescent="0.25">
      <c r="A93"/>
      <c r="B93"/>
    </row>
    <row r="94" spans="1:2" x14ac:dyDescent="0.25">
      <c r="A94"/>
      <c r="B94"/>
    </row>
    <row r="95" spans="1:2" x14ac:dyDescent="0.25">
      <c r="A95"/>
      <c r="B95"/>
    </row>
    <row r="96" spans="1:2"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5"/>
  <dimension ref="A1"/>
  <sheetViews>
    <sheetView zoomScale="90" zoomScaleNormal="90" workbookViewId="0">
      <selection activeCell="O25" sqref="O25"/>
    </sheetView>
  </sheetViews>
  <sheetFormatPr defaultRowHeight="15" x14ac:dyDescent="0.25"/>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3"/>
  <dimension ref="A1:BJ151"/>
  <sheetViews>
    <sheetView zoomScaleNormal="100" workbookViewId="0">
      <selection activeCell="AA5" sqref="AA5:AD11"/>
    </sheetView>
  </sheetViews>
  <sheetFormatPr defaultRowHeight="15" x14ac:dyDescent="0.25"/>
  <cols>
    <col min="1" max="1" width="3" customWidth="1"/>
    <col min="2" max="2" width="15" customWidth="1"/>
    <col min="3" max="3" width="14.85546875" customWidth="1"/>
    <col min="4" max="4" width="16.140625" customWidth="1"/>
    <col min="5" max="5" width="13.5703125" customWidth="1"/>
    <col min="6" max="6" width="11.28515625" customWidth="1"/>
    <col min="7" max="7" width="22.42578125" customWidth="1"/>
    <col min="9" max="9" width="16.85546875" customWidth="1"/>
    <col min="10" max="10" width="16.7109375" customWidth="1"/>
    <col min="11" max="11" width="21.28515625" customWidth="1"/>
    <col min="12" max="12" width="19.5703125" customWidth="1"/>
    <col min="13" max="13" width="16.5703125" customWidth="1"/>
    <col min="14" max="14" width="17.5703125" customWidth="1"/>
    <col min="15" max="15" width="13.140625" customWidth="1"/>
    <col min="16" max="16" width="13.5703125" customWidth="1"/>
    <col min="17" max="17" width="11.85546875" customWidth="1"/>
    <col min="18" max="18" width="12.7109375" customWidth="1"/>
    <col min="19" max="19" width="11.42578125" customWidth="1"/>
    <col min="20" max="20" width="14.140625" customWidth="1"/>
    <col min="21" max="21" width="12.85546875" customWidth="1"/>
    <col min="22" max="22" width="13" customWidth="1"/>
    <col min="23" max="23" width="12.140625" customWidth="1"/>
    <col min="24" max="24" width="11.7109375" customWidth="1"/>
    <col min="25" max="25" width="14.85546875" customWidth="1"/>
    <col min="26" max="26" width="15.7109375" customWidth="1"/>
    <col min="27" max="27" width="20.5703125" customWidth="1"/>
    <col min="28" max="28" width="16.28515625" customWidth="1"/>
    <col min="31" max="31" width="16.7109375" customWidth="1"/>
    <col min="32" max="32" width="18.28515625" customWidth="1"/>
    <col min="34" max="34" width="12.7109375" customWidth="1"/>
    <col min="35" max="35" width="13.42578125" customWidth="1"/>
    <col min="36" max="36" width="12.28515625" customWidth="1"/>
    <col min="37" max="37" width="11.7109375" customWidth="1"/>
    <col min="38" max="38" width="16.7109375" customWidth="1"/>
    <col min="39" max="39" width="16.140625" customWidth="1"/>
    <col min="40" max="40" width="19" customWidth="1"/>
    <col min="54" max="54" width="10.140625" bestFit="1" customWidth="1"/>
  </cols>
  <sheetData>
    <row r="1" spans="1:62" ht="42.75" customHeight="1" x14ac:dyDescent="0.25">
      <c r="B1" s="3195" t="s">
        <v>1485</v>
      </c>
      <c r="C1" s="3196"/>
      <c r="D1" s="3196"/>
      <c r="E1" s="3196"/>
      <c r="F1" s="3196"/>
      <c r="G1" s="3196"/>
      <c r="H1" s="3196"/>
      <c r="I1" s="3196"/>
      <c r="J1" s="3196"/>
      <c r="K1" s="3196"/>
      <c r="L1" s="3196"/>
      <c r="M1" s="3196"/>
      <c r="N1" s="3196"/>
      <c r="O1" s="3196"/>
      <c r="P1" s="3196"/>
      <c r="Q1" s="3196"/>
      <c r="R1" s="3197"/>
      <c r="S1" s="151"/>
      <c r="T1" s="151"/>
    </row>
    <row r="2" spans="1:62" ht="39" customHeight="1" x14ac:dyDescent="0.25">
      <c r="B2" s="151"/>
      <c r="C2" s="151"/>
      <c r="D2" s="151"/>
      <c r="E2" s="151"/>
      <c r="F2" s="151"/>
      <c r="G2" s="151"/>
      <c r="H2" s="151"/>
      <c r="I2" s="151"/>
      <c r="J2" s="151"/>
      <c r="K2" s="151"/>
      <c r="L2" s="151"/>
      <c r="M2" s="151"/>
      <c r="N2" s="151"/>
      <c r="O2" s="151"/>
      <c r="P2" s="151"/>
      <c r="Q2" s="151"/>
      <c r="R2" s="151"/>
      <c r="S2" s="151"/>
      <c r="T2" s="151"/>
    </row>
    <row r="3" spans="1:62" ht="24.75" customHeight="1" x14ac:dyDescent="0.25">
      <c r="B3" s="3236" t="s">
        <v>1487</v>
      </c>
      <c r="C3" s="3236"/>
      <c r="D3" s="3236"/>
      <c r="E3" s="3236"/>
      <c r="F3" s="3236"/>
      <c r="G3" s="3236"/>
      <c r="H3" s="3236"/>
      <c r="I3" s="3237" t="s">
        <v>1488</v>
      </c>
      <c r="J3" s="3237"/>
      <c r="K3" s="3237"/>
      <c r="L3" s="3237"/>
      <c r="M3" s="3237"/>
      <c r="N3" s="3237"/>
      <c r="O3" s="3237"/>
      <c r="P3" s="3237"/>
      <c r="Q3" s="3237"/>
      <c r="R3" s="3237"/>
      <c r="S3" s="3238" t="s">
        <v>19</v>
      </c>
      <c r="T3" s="3238"/>
      <c r="U3" s="3238"/>
      <c r="V3" s="3238"/>
      <c r="W3" s="3238"/>
      <c r="X3" s="3238"/>
      <c r="Y3" s="3238"/>
      <c r="AH3" t="s">
        <v>7289</v>
      </c>
    </row>
    <row r="4" spans="1:62" ht="32.25" customHeight="1" x14ac:dyDescent="0.25">
      <c r="A4" t="s">
        <v>2616</v>
      </c>
      <c r="B4" s="216" t="s">
        <v>77</v>
      </c>
      <c r="C4" s="216" t="s">
        <v>148</v>
      </c>
      <c r="D4" s="216" t="s">
        <v>149</v>
      </c>
      <c r="E4" s="216" t="s">
        <v>146</v>
      </c>
      <c r="F4" s="216" t="s">
        <v>147</v>
      </c>
      <c r="G4" s="216" t="s">
        <v>91</v>
      </c>
      <c r="H4" s="216" t="s">
        <v>118</v>
      </c>
      <c r="I4" s="181" t="s">
        <v>799</v>
      </c>
      <c r="J4" s="181" t="s">
        <v>798</v>
      </c>
      <c r="K4" s="181" t="s">
        <v>796</v>
      </c>
      <c r="L4" s="181" t="s">
        <v>797</v>
      </c>
      <c r="M4" s="729" t="s">
        <v>790</v>
      </c>
      <c r="N4" s="729" t="s">
        <v>791</v>
      </c>
      <c r="O4" s="729" t="s">
        <v>792</v>
      </c>
      <c r="P4" s="729" t="s">
        <v>793</v>
      </c>
      <c r="Q4" s="729" t="s">
        <v>794</v>
      </c>
      <c r="R4" s="729" t="s">
        <v>795</v>
      </c>
      <c r="S4" s="872" t="s">
        <v>14</v>
      </c>
      <c r="T4" s="873" t="s">
        <v>1</v>
      </c>
      <c r="U4" s="873" t="s">
        <v>13</v>
      </c>
      <c r="V4" s="873" t="s">
        <v>120</v>
      </c>
      <c r="W4" s="873" t="s">
        <v>121</v>
      </c>
      <c r="X4" s="873" t="s">
        <v>904</v>
      </c>
      <c r="Y4" s="873" t="s">
        <v>1240</v>
      </c>
      <c r="AA4" s="1477" t="s">
        <v>368</v>
      </c>
      <c r="AB4" s="1477" t="s">
        <v>5</v>
      </c>
      <c r="AC4" s="1477" t="s">
        <v>6623</v>
      </c>
      <c r="AD4" s="1477" t="s">
        <v>6624</v>
      </c>
      <c r="AE4" s="1477" t="s">
        <v>6625</v>
      </c>
      <c r="AF4" s="1477" t="s">
        <v>7393</v>
      </c>
      <c r="AH4" s="784" t="s">
        <v>7282</v>
      </c>
      <c r="AI4" s="785" t="s">
        <v>7283</v>
      </c>
      <c r="AJ4" s="785" t="s">
        <v>7284</v>
      </c>
      <c r="AK4" s="785" t="s">
        <v>7285</v>
      </c>
      <c r="AL4" s="785" t="s">
        <v>7286</v>
      </c>
      <c r="AM4" s="785" t="s">
        <v>7287</v>
      </c>
      <c r="AN4" s="1503" t="s">
        <v>7288</v>
      </c>
      <c r="AO4" s="141" t="s">
        <v>2490</v>
      </c>
      <c r="AP4" s="141" t="s">
        <v>2491</v>
      </c>
      <c r="AQ4" s="141" t="s">
        <v>636</v>
      </c>
      <c r="AR4" s="141" t="s">
        <v>2492</v>
      </c>
      <c r="AS4" s="141" t="s">
        <v>1303</v>
      </c>
      <c r="AT4" s="141" t="s">
        <v>903</v>
      </c>
      <c r="AX4" s="151"/>
      <c r="AY4" s="151"/>
      <c r="AZ4" s="151"/>
      <c r="BA4" s="151"/>
      <c r="BB4" s="151"/>
      <c r="BC4" s="151"/>
      <c r="BD4" s="151"/>
      <c r="BE4" s="151"/>
      <c r="BF4" s="151"/>
      <c r="BG4" s="151"/>
      <c r="BH4" s="151"/>
      <c r="BI4" s="151"/>
      <c r="BJ4" s="151"/>
    </row>
    <row r="5" spans="1:62" x14ac:dyDescent="0.25">
      <c r="A5">
        <v>0.25</v>
      </c>
      <c r="B5">
        <v>1</v>
      </c>
      <c r="C5">
        <v>0</v>
      </c>
      <c r="D5">
        <f>IF($C5 &lt; 0,- $C5,0)</f>
        <v>0</v>
      </c>
      <c r="E5">
        <f>IF( $C5 &gt;=0,IF($B5-$C5&gt;=0,$B5 - $C5,0),$B5)</f>
        <v>1</v>
      </c>
      <c r="F5">
        <f xml:space="preserve"> IF($B5 - $E5 &gt;=0, $B5 - $E5, 0)</f>
        <v>0</v>
      </c>
      <c r="G5">
        <v>1</v>
      </c>
      <c r="H5" t="e">
        <f>NA()</f>
        <v>#N/A</v>
      </c>
      <c r="I5" t="s">
        <v>388</v>
      </c>
      <c r="J5" s="187">
        <v>43406</v>
      </c>
      <c r="K5" s="187">
        <v>43405</v>
      </c>
      <c r="L5" s="187">
        <v>43414</v>
      </c>
      <c r="M5">
        <v>10</v>
      </c>
      <c r="N5">
        <v>8</v>
      </c>
      <c r="O5">
        <v>0</v>
      </c>
      <c r="P5">
        <v>2</v>
      </c>
      <c r="Q5">
        <v>8</v>
      </c>
      <c r="R5" t="e">
        <f>NA()</f>
        <v>#N/A</v>
      </c>
      <c r="S5" s="866" t="str">
        <f>'Status Report'!C15</f>
        <v>G</v>
      </c>
      <c r="T5" s="866" t="str">
        <f>'Status Report'!C16</f>
        <v>G</v>
      </c>
      <c r="U5" s="866" t="str">
        <f>'Status Report'!C17</f>
        <v>G</v>
      </c>
      <c r="V5" s="866" t="str">
        <f>'Status Report'!G15</f>
        <v>G</v>
      </c>
      <c r="W5" s="866" t="str">
        <f>'Status Report'!G16</f>
        <v>G</v>
      </c>
      <c r="X5" s="866" t="str">
        <f>'Status Report'!G17</f>
        <v>G</v>
      </c>
      <c r="Y5" s="866" t="str">
        <f>IF('Status Report'!G11="Close","B",IF('Status Report'!G11="Prior - Open","W",IF(Y6&gt;15,"G",IF(AND(Y6&lt;16,Y6&gt;8),"A","R"))))</f>
        <v>G</v>
      </c>
      <c r="AA5" s="187">
        <v>43191</v>
      </c>
      <c r="AB5" t="s">
        <v>24</v>
      </c>
      <c r="AC5">
        <v>1</v>
      </c>
      <c r="AE5">
        <v>2</v>
      </c>
      <c r="AH5" s="766"/>
      <c r="AI5" s="151"/>
      <c r="AJ5" s="151"/>
      <c r="AK5" s="151"/>
      <c r="AL5" s="151"/>
      <c r="AM5" s="766"/>
      <c r="AN5" s="151">
        <v>1</v>
      </c>
      <c r="AO5" s="141">
        <v>9</v>
      </c>
      <c r="AP5" s="151">
        <v>29</v>
      </c>
      <c r="AQ5" s="141">
        <v>14</v>
      </c>
      <c r="AR5" s="141">
        <v>7</v>
      </c>
      <c r="AS5" s="141">
        <v>19</v>
      </c>
      <c r="AT5" s="141">
        <v>7</v>
      </c>
      <c r="AX5" s="151"/>
      <c r="AY5" s="766"/>
      <c r="AZ5" s="228"/>
      <c r="BA5" s="151"/>
      <c r="BB5" s="766"/>
      <c r="BC5" s="228"/>
      <c r="BD5" s="228"/>
      <c r="BE5" s="151"/>
      <c r="BF5" s="151"/>
      <c r="BG5" s="151"/>
      <c r="BH5" s="766"/>
      <c r="BI5" s="151"/>
      <c r="BJ5" s="151"/>
    </row>
    <row r="6" spans="1:62" x14ac:dyDescent="0.25">
      <c r="A6" s="151">
        <v>0.85</v>
      </c>
      <c r="B6">
        <v>1</v>
      </c>
      <c r="C6">
        <v>0</v>
      </c>
      <c r="D6" s="151">
        <f t="shared" ref="D6:D25" si="0">IF($C6 &lt; 0,- $C6,0)</f>
        <v>0</v>
      </c>
      <c r="E6" s="151">
        <f t="shared" ref="E6:E25" si="1">IF( $C6 &gt;=0,IF($B6-$C6&gt;=0,$B6 - $C6,0),$B6)</f>
        <v>1</v>
      </c>
      <c r="F6" s="151">
        <f t="shared" ref="F6:F25" si="2" xml:space="preserve"> IF($B6 - $E6 &gt;=0, $B6 - $E6, 0)</f>
        <v>0</v>
      </c>
      <c r="G6">
        <v>2</v>
      </c>
      <c r="H6" s="151" t="e">
        <f>NA()</f>
        <v>#N/A</v>
      </c>
      <c r="I6" t="s">
        <v>399</v>
      </c>
      <c r="J6" s="187">
        <v>43413</v>
      </c>
      <c r="K6" s="187">
        <v>43407</v>
      </c>
      <c r="L6" s="187">
        <v>43444</v>
      </c>
      <c r="M6">
        <v>38</v>
      </c>
      <c r="N6">
        <v>31</v>
      </c>
      <c r="O6">
        <v>0</v>
      </c>
      <c r="P6">
        <v>7</v>
      </c>
      <c r="Q6">
        <v>31</v>
      </c>
      <c r="R6" t="e">
        <f>NA()</f>
        <v>#N/A</v>
      </c>
      <c r="S6">
        <f>IF(OR(S5="G",S5="N/A"),3,IF(S5="A",2,0))</f>
        <v>3</v>
      </c>
      <c r="T6" s="151">
        <f>IF(OR(T5="G",T5="N/A"),3,IF(T5="A",2,0))</f>
        <v>3</v>
      </c>
      <c r="U6" s="151">
        <f t="shared" ref="U6:X6" si="3">IF(OR(U5="G",U5="N/A"),3,IF(U5="A",2,0))</f>
        <v>3</v>
      </c>
      <c r="V6" s="151">
        <f t="shared" si="3"/>
        <v>3</v>
      </c>
      <c r="W6" s="151">
        <f t="shared" si="3"/>
        <v>3</v>
      </c>
      <c r="X6" s="151">
        <f t="shared" si="3"/>
        <v>3</v>
      </c>
      <c r="Y6">
        <f>SUM(S6:X6)</f>
        <v>18</v>
      </c>
      <c r="AA6" s="187">
        <v>43282</v>
      </c>
      <c r="AB6" t="s">
        <v>80</v>
      </c>
      <c r="AC6">
        <v>2</v>
      </c>
      <c r="AD6">
        <v>1</v>
      </c>
      <c r="AE6" t="s">
        <v>7907</v>
      </c>
      <c r="AH6" s="766"/>
      <c r="AI6" s="151"/>
      <c r="AJ6" s="151"/>
      <c r="AK6" s="151"/>
      <c r="AL6" s="151"/>
      <c r="AM6" s="766"/>
      <c r="AN6" s="151"/>
      <c r="AP6" s="151"/>
      <c r="AX6" s="151"/>
      <c r="AY6" s="766"/>
      <c r="AZ6" s="228"/>
      <c r="BA6" s="151"/>
      <c r="BB6" s="766"/>
      <c r="BC6" s="228"/>
      <c r="BD6" s="228"/>
      <c r="BE6" s="151"/>
      <c r="BF6" s="151"/>
      <c r="BG6" s="151"/>
      <c r="BH6" s="766"/>
      <c r="BI6" s="151"/>
      <c r="BJ6" s="151"/>
    </row>
    <row r="7" spans="1:62" x14ac:dyDescent="0.25">
      <c r="A7" s="151">
        <v>1.4</v>
      </c>
      <c r="B7">
        <v>1</v>
      </c>
      <c r="C7">
        <v>0</v>
      </c>
      <c r="D7" s="151">
        <f t="shared" si="0"/>
        <v>0</v>
      </c>
      <c r="E7" s="151">
        <f t="shared" si="1"/>
        <v>1</v>
      </c>
      <c r="F7" s="151">
        <f t="shared" si="2"/>
        <v>0</v>
      </c>
      <c r="G7">
        <v>3</v>
      </c>
      <c r="H7" s="151" t="e">
        <f>NA()</f>
        <v>#N/A</v>
      </c>
      <c r="I7" t="s">
        <v>7596</v>
      </c>
      <c r="J7" s="769">
        <v>43413</v>
      </c>
      <c r="K7" s="187">
        <v>43407</v>
      </c>
      <c r="L7" s="187">
        <v>43411</v>
      </c>
      <c r="M7">
        <v>5</v>
      </c>
      <c r="N7">
        <v>-2</v>
      </c>
      <c r="O7">
        <v>2</v>
      </c>
      <c r="P7">
        <v>5</v>
      </c>
      <c r="Q7">
        <v>0</v>
      </c>
      <c r="R7" t="e">
        <f>NA()</f>
        <v>#N/A</v>
      </c>
      <c r="AA7" s="187">
        <v>43374</v>
      </c>
      <c r="AB7" t="s">
        <v>28</v>
      </c>
      <c r="AC7">
        <v>3</v>
      </c>
      <c r="AD7">
        <v>1</v>
      </c>
      <c r="AH7" s="766"/>
      <c r="AI7" s="151"/>
      <c r="AJ7" s="151"/>
      <c r="AK7" s="151"/>
      <c r="AL7" s="151"/>
      <c r="AM7" s="766"/>
      <c r="AN7" s="151"/>
      <c r="AP7" s="151"/>
      <c r="AX7" s="151"/>
      <c r="AY7" s="766"/>
      <c r="AZ7" s="228"/>
      <c r="BA7" s="151"/>
      <c r="BB7" s="766"/>
      <c r="BC7" s="228"/>
      <c r="BD7" s="228"/>
      <c r="BE7" s="151"/>
      <c r="BF7" s="151"/>
      <c r="BG7" s="151"/>
      <c r="BH7" s="766"/>
      <c r="BI7" s="151"/>
      <c r="BJ7" s="151"/>
    </row>
    <row r="8" spans="1:62" x14ac:dyDescent="0.25">
      <c r="A8" s="151">
        <f>A7+0.55</f>
        <v>1.95</v>
      </c>
      <c r="B8">
        <v>1</v>
      </c>
      <c r="C8">
        <v>0</v>
      </c>
      <c r="D8" s="151">
        <f t="shared" si="0"/>
        <v>0</v>
      </c>
      <c r="E8" s="151">
        <f t="shared" si="1"/>
        <v>1</v>
      </c>
      <c r="F8" s="151">
        <f t="shared" si="2"/>
        <v>0</v>
      </c>
      <c r="G8">
        <v>4</v>
      </c>
      <c r="H8" s="151" t="e">
        <f>NA()</f>
        <v>#N/A</v>
      </c>
      <c r="I8" t="s">
        <v>7591</v>
      </c>
      <c r="J8" s="187">
        <v>43439</v>
      </c>
      <c r="K8" s="187">
        <v>43421</v>
      </c>
      <c r="L8" s="187">
        <v>43440</v>
      </c>
      <c r="M8">
        <v>20</v>
      </c>
      <c r="N8">
        <v>1</v>
      </c>
      <c r="O8">
        <v>0</v>
      </c>
      <c r="P8">
        <v>19</v>
      </c>
      <c r="Q8">
        <v>1</v>
      </c>
      <c r="R8" t="e">
        <f>NA()</f>
        <v>#N/A</v>
      </c>
      <c r="AA8" s="187">
        <v>43466</v>
      </c>
      <c r="AB8" t="s">
        <v>82</v>
      </c>
      <c r="AC8">
        <v>4</v>
      </c>
      <c r="AD8">
        <v>1</v>
      </c>
      <c r="AH8" s="766"/>
      <c r="AI8" s="151"/>
      <c r="AJ8" s="151"/>
      <c r="AK8" s="151"/>
      <c r="AL8" s="151"/>
      <c r="AM8" s="766"/>
      <c r="AN8" s="151"/>
      <c r="AP8" s="151"/>
      <c r="AX8" s="151"/>
      <c r="AY8" s="766"/>
      <c r="AZ8" s="228"/>
      <c r="BA8" s="151"/>
      <c r="BB8" s="766"/>
      <c r="BC8" s="228"/>
      <c r="BD8" s="228"/>
      <c r="BE8" s="151"/>
      <c r="BF8" s="151"/>
      <c r="BG8" s="151"/>
      <c r="BH8" s="766"/>
      <c r="BI8" s="151"/>
      <c r="BJ8" s="151"/>
    </row>
    <row r="9" spans="1:62" x14ac:dyDescent="0.25">
      <c r="A9" s="151">
        <f>A8+0.6</f>
        <v>2.5499999999999998</v>
      </c>
      <c r="B9">
        <v>1</v>
      </c>
      <c r="C9">
        <v>0</v>
      </c>
      <c r="D9" s="151">
        <f t="shared" si="0"/>
        <v>0</v>
      </c>
      <c r="E9" s="151">
        <f t="shared" si="1"/>
        <v>1</v>
      </c>
      <c r="F9" s="151">
        <f t="shared" si="2"/>
        <v>0</v>
      </c>
      <c r="G9">
        <v>5</v>
      </c>
      <c r="H9" s="151" t="e">
        <f>NA()</f>
        <v>#N/A</v>
      </c>
      <c r="I9" t="s">
        <v>7590</v>
      </c>
      <c r="J9" s="187">
        <v>43447</v>
      </c>
      <c r="K9" s="187">
        <v>43442</v>
      </c>
      <c r="L9" s="187">
        <v>43449</v>
      </c>
      <c r="M9">
        <v>8</v>
      </c>
      <c r="N9">
        <v>2</v>
      </c>
      <c r="O9">
        <v>0</v>
      </c>
      <c r="P9">
        <v>6</v>
      </c>
      <c r="Q9">
        <v>2</v>
      </c>
      <c r="R9" t="e">
        <f>NA()</f>
        <v>#N/A</v>
      </c>
      <c r="AA9" s="187">
        <v>43647</v>
      </c>
      <c r="AB9" t="s">
        <v>86</v>
      </c>
      <c r="AC9">
        <v>6</v>
      </c>
      <c r="AD9">
        <v>2</v>
      </c>
      <c r="AE9" t="s">
        <v>84</v>
      </c>
      <c r="AH9" s="766"/>
      <c r="AI9" s="151"/>
      <c r="AJ9" s="151"/>
      <c r="AK9" s="151"/>
      <c r="AL9" s="151"/>
      <c r="AM9" s="766"/>
      <c r="AN9" s="151"/>
      <c r="AP9" s="151"/>
      <c r="AX9" s="151"/>
      <c r="AY9" s="766"/>
      <c r="AZ9" s="228"/>
      <c r="BA9" s="151"/>
      <c r="BB9" s="766"/>
      <c r="BC9" s="228"/>
      <c r="BD9" s="228"/>
      <c r="BE9" s="151"/>
      <c r="BF9" s="151"/>
      <c r="BG9" s="151"/>
      <c r="BH9" s="766"/>
      <c r="BI9" s="151"/>
      <c r="BJ9" s="151"/>
    </row>
    <row r="10" spans="1:62" x14ac:dyDescent="0.25">
      <c r="A10" s="151">
        <f>A9+0.6</f>
        <v>3.15</v>
      </c>
      <c r="B10">
        <v>1</v>
      </c>
      <c r="C10">
        <v>0</v>
      </c>
      <c r="D10" s="151">
        <f t="shared" si="0"/>
        <v>0</v>
      </c>
      <c r="E10" s="151">
        <f t="shared" si="1"/>
        <v>1</v>
      </c>
      <c r="F10" s="151">
        <f t="shared" si="2"/>
        <v>0</v>
      </c>
      <c r="G10">
        <v>1</v>
      </c>
      <c r="H10" s="151" t="e">
        <f>NA()</f>
        <v>#N/A</v>
      </c>
      <c r="I10" t="s">
        <v>7599</v>
      </c>
      <c r="J10" s="187">
        <v>43448</v>
      </c>
      <c r="K10" s="187">
        <v>43414</v>
      </c>
      <c r="L10" s="187">
        <v>43448</v>
      </c>
      <c r="M10">
        <v>35</v>
      </c>
      <c r="N10">
        <v>0</v>
      </c>
      <c r="O10">
        <v>0</v>
      </c>
      <c r="P10">
        <v>35</v>
      </c>
      <c r="Q10">
        <v>0</v>
      </c>
      <c r="R10" t="e">
        <f>NA()</f>
        <v>#N/A</v>
      </c>
      <c r="AA10" s="187">
        <v>43739</v>
      </c>
      <c r="AB10" t="s">
        <v>56</v>
      </c>
      <c r="AC10">
        <v>7</v>
      </c>
      <c r="AD10">
        <v>1</v>
      </c>
      <c r="AH10" s="766"/>
      <c r="AI10" s="151"/>
      <c r="AJ10" s="151"/>
      <c r="AK10" s="151"/>
      <c r="AL10" s="151"/>
      <c r="AM10" s="766"/>
      <c r="AN10" s="151"/>
      <c r="AP10" s="151"/>
      <c r="AX10" s="151"/>
      <c r="AY10" s="766"/>
      <c r="AZ10" s="228"/>
      <c r="BA10" s="151"/>
      <c r="BB10" s="766"/>
      <c r="BC10" s="228"/>
      <c r="BD10" s="228"/>
      <c r="BE10" s="151"/>
      <c r="BF10" s="151"/>
      <c r="BG10" s="151"/>
      <c r="BH10" s="766"/>
      <c r="BI10" s="151"/>
      <c r="BJ10" s="151"/>
    </row>
    <row r="11" spans="1:62" x14ac:dyDescent="0.25">
      <c r="A11" s="151">
        <f>A10+0.55</f>
        <v>3.7</v>
      </c>
      <c r="B11">
        <v>1</v>
      </c>
      <c r="C11">
        <v>0</v>
      </c>
      <c r="D11" s="151">
        <f t="shared" si="0"/>
        <v>0</v>
      </c>
      <c r="E11" s="151">
        <f t="shared" si="1"/>
        <v>1</v>
      </c>
      <c r="F11" s="151">
        <f t="shared" si="2"/>
        <v>0</v>
      </c>
      <c r="G11">
        <v>2</v>
      </c>
      <c r="H11" s="151" t="e">
        <f>NA()</f>
        <v>#N/A</v>
      </c>
      <c r="I11" t="s">
        <v>7600</v>
      </c>
      <c r="J11" s="187">
        <v>43448</v>
      </c>
      <c r="K11" s="187">
        <v>43442</v>
      </c>
      <c r="L11" s="187">
        <v>43448</v>
      </c>
      <c r="M11">
        <v>7</v>
      </c>
      <c r="N11">
        <v>0</v>
      </c>
      <c r="O11">
        <v>0</v>
      </c>
      <c r="P11">
        <v>7</v>
      </c>
      <c r="Q11">
        <v>0</v>
      </c>
      <c r="R11" t="e">
        <f>NA()</f>
        <v>#N/A</v>
      </c>
      <c r="AA11" s="187"/>
      <c r="AH11" s="766"/>
      <c r="AI11" s="151"/>
      <c r="AJ11" s="151"/>
      <c r="AK11" s="151"/>
      <c r="AL11" s="151"/>
      <c r="AM11" s="766"/>
      <c r="AN11" s="151"/>
      <c r="AP11" s="151"/>
      <c r="AX11" s="151"/>
      <c r="AY11" s="766"/>
      <c r="AZ11" s="228"/>
      <c r="BA11" s="151"/>
      <c r="BB11" s="766"/>
      <c r="BC11" s="228"/>
      <c r="BD11" s="228"/>
      <c r="BE11" s="151"/>
      <c r="BF11" s="151"/>
      <c r="BG11" s="151"/>
      <c r="BH11" s="766"/>
      <c r="BI11" s="151"/>
      <c r="BJ11" s="151"/>
    </row>
    <row r="12" spans="1:62" x14ac:dyDescent="0.25">
      <c r="B12">
        <v>1</v>
      </c>
      <c r="C12">
        <v>0</v>
      </c>
      <c r="D12" s="151">
        <f t="shared" si="0"/>
        <v>0</v>
      </c>
      <c r="E12" s="151">
        <f t="shared" si="1"/>
        <v>1</v>
      </c>
      <c r="F12" s="151">
        <f t="shared" si="2"/>
        <v>0</v>
      </c>
      <c r="G12">
        <v>3</v>
      </c>
      <c r="H12" s="151" t="e">
        <f>NA()</f>
        <v>#N/A</v>
      </c>
      <c r="I12" t="s">
        <v>7601</v>
      </c>
      <c r="J12" s="769">
        <v>43448</v>
      </c>
      <c r="K12" s="769">
        <v>43421</v>
      </c>
      <c r="L12" s="769">
        <v>43448</v>
      </c>
      <c r="M12">
        <v>28</v>
      </c>
      <c r="N12">
        <v>0</v>
      </c>
      <c r="O12">
        <v>0</v>
      </c>
      <c r="P12">
        <v>28</v>
      </c>
      <c r="Q12">
        <v>0</v>
      </c>
      <c r="R12" t="e">
        <f>NA()</f>
        <v>#N/A</v>
      </c>
      <c r="AH12" s="766"/>
      <c r="AI12" s="151"/>
      <c r="AJ12" s="151"/>
      <c r="AK12" s="151"/>
      <c r="AL12" s="151"/>
      <c r="AM12" s="766"/>
      <c r="AN12" s="151"/>
      <c r="AP12" s="151"/>
      <c r="AX12" s="151"/>
      <c r="AY12" s="151"/>
      <c r="AZ12" s="151"/>
      <c r="BA12" s="151"/>
      <c r="BB12" s="151"/>
      <c r="BC12" s="151"/>
      <c r="BD12" s="151"/>
      <c r="BE12" s="151"/>
      <c r="BF12" s="151"/>
      <c r="BG12" s="151"/>
      <c r="BH12" s="766"/>
      <c r="BI12" s="151"/>
      <c r="BJ12" s="228"/>
    </row>
    <row r="13" spans="1:62" x14ac:dyDescent="0.25">
      <c r="B13">
        <v>1</v>
      </c>
      <c r="C13">
        <v>0</v>
      </c>
      <c r="D13" s="151">
        <f t="shared" si="0"/>
        <v>0</v>
      </c>
      <c r="E13" s="151">
        <f t="shared" si="1"/>
        <v>1</v>
      </c>
      <c r="F13" s="151">
        <f t="shared" si="2"/>
        <v>0</v>
      </c>
      <c r="G13">
        <v>4</v>
      </c>
      <c r="H13" s="151" t="e">
        <f>NA()</f>
        <v>#N/A</v>
      </c>
      <c r="I13" t="s">
        <v>7602</v>
      </c>
      <c r="J13" s="769">
        <v>43427</v>
      </c>
      <c r="K13" s="769">
        <v>43414</v>
      </c>
      <c r="L13" s="769">
        <v>43429</v>
      </c>
      <c r="M13">
        <v>16</v>
      </c>
      <c r="N13">
        <v>2</v>
      </c>
      <c r="O13">
        <v>0</v>
      </c>
      <c r="P13">
        <v>14</v>
      </c>
      <c r="Q13">
        <v>2</v>
      </c>
      <c r="R13" t="e">
        <f>NA()</f>
        <v>#N/A</v>
      </c>
      <c r="AH13" s="766"/>
      <c r="AI13" s="151"/>
      <c r="AJ13" s="151"/>
      <c r="AK13" s="151"/>
      <c r="AL13" s="151"/>
      <c r="AM13" s="766"/>
      <c r="AN13" s="151"/>
      <c r="AP13" s="151"/>
    </row>
    <row r="14" spans="1:62" x14ac:dyDescent="0.25">
      <c r="B14">
        <v>1</v>
      </c>
      <c r="C14">
        <v>0</v>
      </c>
      <c r="D14" s="151">
        <f t="shared" si="0"/>
        <v>0</v>
      </c>
      <c r="E14" s="151">
        <f t="shared" si="1"/>
        <v>1</v>
      </c>
      <c r="F14" s="151">
        <f t="shared" si="2"/>
        <v>0</v>
      </c>
      <c r="G14">
        <v>5</v>
      </c>
      <c r="H14" s="151" t="e">
        <f>NA()</f>
        <v>#N/A</v>
      </c>
      <c r="I14" t="s">
        <v>1174</v>
      </c>
      <c r="J14" s="769">
        <v>43441</v>
      </c>
      <c r="K14" s="769">
        <v>43435</v>
      </c>
      <c r="L14" s="769">
        <v>43441</v>
      </c>
      <c r="M14">
        <v>7</v>
      </c>
      <c r="N14">
        <v>0</v>
      </c>
      <c r="O14">
        <v>0</v>
      </c>
      <c r="P14">
        <v>7</v>
      </c>
      <c r="Q14">
        <v>0</v>
      </c>
      <c r="R14" t="e">
        <f>NA()</f>
        <v>#N/A</v>
      </c>
      <c r="AH14" s="766"/>
      <c r="AI14" s="151"/>
      <c r="AJ14" s="151"/>
      <c r="AK14" s="151"/>
      <c r="AL14" s="151"/>
      <c r="AM14" s="766"/>
      <c r="AN14" s="151"/>
      <c r="AP14" s="151"/>
    </row>
    <row r="15" spans="1:62" x14ac:dyDescent="0.25">
      <c r="B15">
        <v>1</v>
      </c>
      <c r="C15">
        <v>0</v>
      </c>
      <c r="D15" s="151">
        <f t="shared" si="0"/>
        <v>0</v>
      </c>
      <c r="E15" s="151">
        <f t="shared" si="1"/>
        <v>1</v>
      </c>
      <c r="F15" s="151">
        <f t="shared" si="2"/>
        <v>0</v>
      </c>
      <c r="G15">
        <v>1</v>
      </c>
      <c r="H15" s="151" t="e">
        <f>NA()</f>
        <v>#N/A</v>
      </c>
      <c r="I15" t="s">
        <v>7603</v>
      </c>
      <c r="J15" s="769">
        <v>43441</v>
      </c>
      <c r="K15" s="769">
        <v>43421</v>
      </c>
      <c r="L15" s="769">
        <v>43441</v>
      </c>
      <c r="M15">
        <v>21</v>
      </c>
      <c r="N15">
        <v>0</v>
      </c>
      <c r="O15">
        <v>0</v>
      </c>
      <c r="P15">
        <v>21</v>
      </c>
      <c r="Q15">
        <v>0</v>
      </c>
      <c r="R15" t="e">
        <f>NA()</f>
        <v>#N/A</v>
      </c>
      <c r="AH15" s="766"/>
      <c r="AI15" s="187"/>
      <c r="AJ15" s="151"/>
      <c r="AK15" s="151"/>
      <c r="AL15" s="151"/>
      <c r="AM15" s="766"/>
      <c r="AN15" s="187"/>
      <c r="AP15" s="151"/>
    </row>
    <row r="16" spans="1:62" x14ac:dyDescent="0.25">
      <c r="B16">
        <v>1</v>
      </c>
      <c r="C16">
        <v>0</v>
      </c>
      <c r="D16" s="151">
        <f t="shared" si="0"/>
        <v>0</v>
      </c>
      <c r="E16" s="151">
        <f t="shared" si="1"/>
        <v>1</v>
      </c>
      <c r="F16" s="151">
        <f t="shared" si="2"/>
        <v>0</v>
      </c>
      <c r="G16">
        <v>2</v>
      </c>
      <c r="H16" s="151" t="e">
        <f>NA()</f>
        <v>#N/A</v>
      </c>
      <c r="I16" t="s">
        <v>2531</v>
      </c>
      <c r="J16" s="769">
        <v>43460</v>
      </c>
      <c r="K16" s="769">
        <v>43449</v>
      </c>
      <c r="L16" s="769">
        <v>43460</v>
      </c>
      <c r="M16">
        <v>12</v>
      </c>
      <c r="N16">
        <v>0</v>
      </c>
      <c r="O16">
        <v>0</v>
      </c>
      <c r="P16">
        <v>12</v>
      </c>
      <c r="Q16">
        <v>0</v>
      </c>
      <c r="R16" t="e">
        <f>NA()</f>
        <v>#N/A</v>
      </c>
      <c r="AH16" s="766"/>
      <c r="AI16" s="187"/>
      <c r="AJ16" s="151"/>
      <c r="AK16" s="151"/>
      <c r="AL16" s="151"/>
      <c r="AM16" s="766"/>
      <c r="AN16" s="187"/>
      <c r="AP16" s="151"/>
    </row>
    <row r="17" spans="2:42" x14ac:dyDescent="0.25">
      <c r="B17">
        <v>1</v>
      </c>
      <c r="C17">
        <v>0</v>
      </c>
      <c r="D17" s="151">
        <f t="shared" si="0"/>
        <v>0</v>
      </c>
      <c r="E17" s="151">
        <f t="shared" si="1"/>
        <v>1</v>
      </c>
      <c r="F17" s="151">
        <f t="shared" si="2"/>
        <v>0</v>
      </c>
      <c r="G17">
        <v>3</v>
      </c>
      <c r="H17" s="151" t="e">
        <f>NA()</f>
        <v>#N/A</v>
      </c>
      <c r="I17" t="s">
        <v>7592</v>
      </c>
      <c r="J17" s="769">
        <v>43476</v>
      </c>
      <c r="K17" s="769">
        <v>43463</v>
      </c>
      <c r="L17" s="769">
        <v>43476</v>
      </c>
      <c r="M17">
        <v>14</v>
      </c>
      <c r="N17">
        <v>0</v>
      </c>
      <c r="O17">
        <v>0</v>
      </c>
      <c r="P17">
        <v>14</v>
      </c>
      <c r="Q17">
        <v>0</v>
      </c>
      <c r="R17" t="e">
        <f>NA()</f>
        <v>#N/A</v>
      </c>
      <c r="AH17" s="766"/>
      <c r="AI17" s="151"/>
      <c r="AJ17" s="151"/>
      <c r="AK17" s="151"/>
      <c r="AL17" s="151"/>
      <c r="AM17" s="766"/>
      <c r="AN17" s="151"/>
      <c r="AP17" s="151"/>
    </row>
    <row r="18" spans="2:42" x14ac:dyDescent="0.25">
      <c r="B18">
        <v>1</v>
      </c>
      <c r="C18">
        <v>0</v>
      </c>
      <c r="D18" s="151">
        <f t="shared" si="0"/>
        <v>0</v>
      </c>
      <c r="E18" s="151">
        <f t="shared" si="1"/>
        <v>1</v>
      </c>
      <c r="F18" s="151">
        <f t="shared" si="2"/>
        <v>0</v>
      </c>
      <c r="G18">
        <v>4</v>
      </c>
      <c r="H18" s="151" t="e">
        <f>NA()</f>
        <v>#N/A</v>
      </c>
      <c r="I18" t="s">
        <v>7606</v>
      </c>
      <c r="J18" s="769">
        <v>43476</v>
      </c>
      <c r="K18" s="769">
        <v>43463</v>
      </c>
      <c r="L18" s="769">
        <v>43476</v>
      </c>
      <c r="M18">
        <v>14</v>
      </c>
      <c r="N18">
        <v>0</v>
      </c>
      <c r="O18">
        <v>0</v>
      </c>
      <c r="P18">
        <v>14</v>
      </c>
      <c r="Q18">
        <v>0</v>
      </c>
      <c r="R18" t="e">
        <f>NA()</f>
        <v>#N/A</v>
      </c>
      <c r="AH18" s="766"/>
      <c r="AI18" s="151"/>
      <c r="AJ18" s="151"/>
      <c r="AK18" s="151"/>
      <c r="AL18" s="151"/>
      <c r="AM18" s="766"/>
      <c r="AN18" s="151"/>
      <c r="AP18" s="151"/>
    </row>
    <row r="19" spans="2:42" x14ac:dyDescent="0.25">
      <c r="B19">
        <v>1</v>
      </c>
      <c r="C19">
        <v>0</v>
      </c>
      <c r="D19" s="151">
        <f t="shared" si="0"/>
        <v>0</v>
      </c>
      <c r="E19" s="151">
        <f t="shared" si="1"/>
        <v>1</v>
      </c>
      <c r="F19" s="151">
        <f t="shared" si="2"/>
        <v>0</v>
      </c>
      <c r="G19">
        <v>5</v>
      </c>
      <c r="H19" s="151" t="e">
        <f>NA()</f>
        <v>#N/A</v>
      </c>
      <c r="I19" t="s">
        <v>7607</v>
      </c>
      <c r="J19" s="769">
        <v>43483</v>
      </c>
      <c r="K19" s="769">
        <v>43477</v>
      </c>
      <c r="L19" s="769">
        <v>43483</v>
      </c>
      <c r="M19">
        <v>7</v>
      </c>
      <c r="N19">
        <v>0</v>
      </c>
      <c r="O19">
        <v>0</v>
      </c>
      <c r="P19">
        <v>7</v>
      </c>
      <c r="Q19">
        <v>0</v>
      </c>
      <c r="R19" t="e">
        <f>NA()</f>
        <v>#N/A</v>
      </c>
      <c r="AH19" s="766"/>
      <c r="AI19" s="151"/>
      <c r="AJ19" s="151"/>
      <c r="AK19" s="151"/>
      <c r="AL19" s="151"/>
      <c r="AM19" s="766"/>
      <c r="AN19" s="151"/>
      <c r="AP19" s="151"/>
    </row>
    <row r="20" spans="2:42" x14ac:dyDescent="0.25">
      <c r="B20">
        <v>1</v>
      </c>
      <c r="C20">
        <v>0</v>
      </c>
      <c r="D20" s="151">
        <f t="shared" si="0"/>
        <v>0</v>
      </c>
      <c r="E20" s="151">
        <f t="shared" si="1"/>
        <v>1</v>
      </c>
      <c r="F20" s="151">
        <f t="shared" si="2"/>
        <v>0</v>
      </c>
      <c r="G20">
        <v>1</v>
      </c>
      <c r="H20" s="151" t="e">
        <f>NA()</f>
        <v>#N/A</v>
      </c>
      <c r="I20" t="s">
        <v>7608</v>
      </c>
      <c r="J20" s="769">
        <v>43497</v>
      </c>
      <c r="K20" s="769">
        <v>43484</v>
      </c>
      <c r="L20" s="769">
        <v>43497</v>
      </c>
      <c r="M20">
        <v>14</v>
      </c>
      <c r="N20">
        <v>0</v>
      </c>
      <c r="O20">
        <v>0</v>
      </c>
      <c r="P20">
        <v>14</v>
      </c>
      <c r="Q20">
        <v>0</v>
      </c>
      <c r="R20" t="e">
        <f>NA()</f>
        <v>#N/A</v>
      </c>
      <c r="AH20" s="766"/>
      <c r="AI20" s="151"/>
      <c r="AJ20" s="151"/>
      <c r="AK20" s="151"/>
      <c r="AL20" s="151"/>
      <c r="AM20" s="766"/>
      <c r="AN20" s="151"/>
    </row>
    <row r="21" spans="2:42" x14ac:dyDescent="0.25">
      <c r="B21">
        <v>1</v>
      </c>
      <c r="C21">
        <v>0</v>
      </c>
      <c r="D21" s="151">
        <f t="shared" si="0"/>
        <v>0</v>
      </c>
      <c r="E21" s="151">
        <f t="shared" si="1"/>
        <v>1</v>
      </c>
      <c r="F21" s="151">
        <f t="shared" si="2"/>
        <v>0</v>
      </c>
      <c r="G21">
        <v>2</v>
      </c>
      <c r="H21" s="151" t="e">
        <f>NA()</f>
        <v>#N/A</v>
      </c>
      <c r="I21" t="s">
        <v>7609</v>
      </c>
      <c r="J21" s="769">
        <v>43483</v>
      </c>
      <c r="K21" s="769">
        <v>43463</v>
      </c>
      <c r="L21" s="769">
        <v>43483</v>
      </c>
      <c r="M21">
        <v>21</v>
      </c>
      <c r="N21">
        <v>0</v>
      </c>
      <c r="O21">
        <v>0</v>
      </c>
      <c r="P21">
        <v>21</v>
      </c>
      <c r="Q21">
        <v>0</v>
      </c>
      <c r="R21" t="e">
        <f>NA()</f>
        <v>#N/A</v>
      </c>
      <c r="AH21" s="187"/>
      <c r="AI21" s="187"/>
      <c r="AM21" s="187"/>
      <c r="AN21" s="187"/>
    </row>
    <row r="22" spans="2:42" x14ac:dyDescent="0.25">
      <c r="B22">
        <v>1</v>
      </c>
      <c r="C22">
        <v>0</v>
      </c>
      <c r="D22" s="151">
        <f t="shared" si="0"/>
        <v>0</v>
      </c>
      <c r="E22" s="151">
        <f t="shared" si="1"/>
        <v>1</v>
      </c>
      <c r="F22" s="151">
        <f t="shared" si="2"/>
        <v>0</v>
      </c>
      <c r="G22">
        <v>3</v>
      </c>
      <c r="H22" s="151" t="e">
        <f>NA()</f>
        <v>#N/A</v>
      </c>
      <c r="I22" t="s">
        <v>7610</v>
      </c>
      <c r="J22" s="769">
        <v>43483</v>
      </c>
      <c r="K22" s="769">
        <v>43463</v>
      </c>
      <c r="L22" s="769">
        <v>43483</v>
      </c>
      <c r="M22">
        <v>21</v>
      </c>
      <c r="N22">
        <v>0</v>
      </c>
      <c r="O22">
        <v>0</v>
      </c>
      <c r="P22">
        <v>21</v>
      </c>
      <c r="Q22">
        <v>0</v>
      </c>
      <c r="R22" t="e">
        <f>NA()</f>
        <v>#N/A</v>
      </c>
      <c r="AH22" s="187"/>
      <c r="AI22" s="187"/>
      <c r="AM22" s="187"/>
      <c r="AN22" s="187"/>
    </row>
    <row r="23" spans="2:42" x14ac:dyDescent="0.25">
      <c r="B23">
        <v>1</v>
      </c>
      <c r="C23">
        <v>0</v>
      </c>
      <c r="D23" s="151">
        <f t="shared" si="0"/>
        <v>0</v>
      </c>
      <c r="E23" s="151">
        <f t="shared" si="1"/>
        <v>1</v>
      </c>
      <c r="F23" s="151">
        <f t="shared" si="2"/>
        <v>0</v>
      </c>
      <c r="G23">
        <v>4</v>
      </c>
      <c r="H23" s="151" t="e">
        <f>NA()</f>
        <v>#N/A</v>
      </c>
      <c r="I23" t="s">
        <v>7618</v>
      </c>
      <c r="J23" s="769">
        <v>43497</v>
      </c>
      <c r="K23" s="769">
        <v>43484</v>
      </c>
      <c r="L23" s="769">
        <v>43497</v>
      </c>
      <c r="M23">
        <v>14</v>
      </c>
      <c r="N23">
        <v>0</v>
      </c>
      <c r="O23">
        <v>0</v>
      </c>
      <c r="P23">
        <v>14</v>
      </c>
      <c r="Q23">
        <v>0</v>
      </c>
      <c r="R23" t="e">
        <f>NA()</f>
        <v>#N/A</v>
      </c>
      <c r="AH23" s="187"/>
      <c r="AI23" s="151"/>
      <c r="AM23" s="187"/>
      <c r="AN23" s="151"/>
    </row>
    <row r="24" spans="2:42" x14ac:dyDescent="0.25">
      <c r="B24">
        <v>1</v>
      </c>
      <c r="C24">
        <v>0</v>
      </c>
      <c r="D24" s="151">
        <f t="shared" si="0"/>
        <v>0</v>
      </c>
      <c r="E24" s="151">
        <f t="shared" si="1"/>
        <v>1</v>
      </c>
      <c r="F24" s="151">
        <f t="shared" si="2"/>
        <v>0</v>
      </c>
      <c r="G24">
        <v>5</v>
      </c>
      <c r="H24" s="151" t="e">
        <f>NA()</f>
        <v>#N/A</v>
      </c>
      <c r="I24" t="s">
        <v>7593</v>
      </c>
      <c r="J24" s="769">
        <v>43497</v>
      </c>
      <c r="K24" s="769">
        <v>43484</v>
      </c>
      <c r="L24" s="769">
        <v>43497</v>
      </c>
      <c r="M24">
        <v>14</v>
      </c>
      <c r="N24">
        <v>0</v>
      </c>
      <c r="O24">
        <v>0</v>
      </c>
      <c r="P24">
        <v>14</v>
      </c>
      <c r="Q24">
        <v>0</v>
      </c>
      <c r="R24" t="e">
        <f>NA()</f>
        <v>#N/A</v>
      </c>
      <c r="AH24" s="187"/>
      <c r="AI24" s="151"/>
      <c r="AM24" s="187"/>
      <c r="AN24" s="151"/>
    </row>
    <row r="25" spans="2:42" x14ac:dyDescent="0.25">
      <c r="B25">
        <v>1</v>
      </c>
      <c r="C25">
        <v>0</v>
      </c>
      <c r="D25" s="151">
        <f t="shared" si="0"/>
        <v>0</v>
      </c>
      <c r="E25" s="151">
        <f t="shared" si="1"/>
        <v>1</v>
      </c>
      <c r="F25" s="151">
        <f t="shared" si="2"/>
        <v>0</v>
      </c>
      <c r="G25">
        <v>1</v>
      </c>
      <c r="H25" s="151" t="e">
        <f>NA()</f>
        <v>#N/A</v>
      </c>
      <c r="I25" t="s">
        <v>7611</v>
      </c>
      <c r="J25" s="769">
        <v>43497</v>
      </c>
      <c r="K25" s="769">
        <v>43463</v>
      </c>
      <c r="L25" s="769">
        <v>43497</v>
      </c>
      <c r="M25">
        <v>35</v>
      </c>
      <c r="N25">
        <v>0</v>
      </c>
      <c r="O25">
        <v>0</v>
      </c>
      <c r="P25">
        <v>35</v>
      </c>
      <c r="Q25">
        <v>0</v>
      </c>
      <c r="R25" t="e">
        <f>NA()</f>
        <v>#N/A</v>
      </c>
      <c r="AH25" s="187"/>
      <c r="AM25" s="187"/>
    </row>
    <row r="26" spans="2:42" x14ac:dyDescent="0.25">
      <c r="G26">
        <v>-1</v>
      </c>
      <c r="I26" t="s">
        <v>7612</v>
      </c>
      <c r="J26" s="769">
        <v>43497</v>
      </c>
      <c r="K26" s="769">
        <v>43491</v>
      </c>
      <c r="L26" s="769">
        <v>43497</v>
      </c>
      <c r="M26">
        <v>7</v>
      </c>
      <c r="N26">
        <v>0</v>
      </c>
      <c r="O26">
        <v>0</v>
      </c>
      <c r="P26">
        <v>7</v>
      </c>
      <c r="Q26">
        <v>0</v>
      </c>
      <c r="R26" t="e">
        <f>NA()</f>
        <v>#N/A</v>
      </c>
      <c r="AH26" s="187"/>
      <c r="AM26" s="187"/>
    </row>
    <row r="27" spans="2:42" x14ac:dyDescent="0.25">
      <c r="G27">
        <v>-2</v>
      </c>
      <c r="I27" t="s">
        <v>2531</v>
      </c>
      <c r="J27" s="769">
        <v>43502</v>
      </c>
      <c r="K27" s="769">
        <v>43498</v>
      </c>
      <c r="L27" s="769">
        <v>43502</v>
      </c>
      <c r="M27">
        <v>5</v>
      </c>
      <c r="N27">
        <v>0</v>
      </c>
      <c r="O27">
        <v>0</v>
      </c>
      <c r="P27">
        <v>5</v>
      </c>
      <c r="Q27">
        <v>0</v>
      </c>
      <c r="R27" t="e">
        <f>NA()</f>
        <v>#N/A</v>
      </c>
      <c r="AH27" s="187"/>
      <c r="AM27" s="187"/>
    </row>
    <row r="28" spans="2:42" x14ac:dyDescent="0.25">
      <c r="G28">
        <v>-3</v>
      </c>
      <c r="I28" t="s">
        <v>7613</v>
      </c>
      <c r="J28" s="769">
        <v>43511</v>
      </c>
      <c r="K28" s="769">
        <v>43505</v>
      </c>
      <c r="L28" s="769">
        <v>43511</v>
      </c>
      <c r="M28">
        <v>7</v>
      </c>
      <c r="N28">
        <v>0</v>
      </c>
      <c r="O28">
        <v>0</v>
      </c>
      <c r="P28">
        <v>7</v>
      </c>
      <c r="Q28">
        <v>0</v>
      </c>
      <c r="R28" t="e">
        <f>NA()</f>
        <v>#N/A</v>
      </c>
      <c r="AH28" s="187"/>
      <c r="AM28" s="187"/>
    </row>
    <row r="29" spans="2:42" x14ac:dyDescent="0.25">
      <c r="G29">
        <v>-4</v>
      </c>
      <c r="I29" t="s">
        <v>7614</v>
      </c>
      <c r="J29" s="769">
        <v>43511</v>
      </c>
      <c r="K29" s="769">
        <v>43505</v>
      </c>
      <c r="L29" s="769">
        <v>43511</v>
      </c>
      <c r="M29">
        <v>7</v>
      </c>
      <c r="N29">
        <v>0</v>
      </c>
      <c r="O29">
        <v>0</v>
      </c>
      <c r="P29">
        <v>7</v>
      </c>
      <c r="Q29">
        <v>0</v>
      </c>
      <c r="R29" t="e">
        <f>NA()</f>
        <v>#N/A</v>
      </c>
      <c r="AH29" s="187"/>
      <c r="AM29" s="187"/>
    </row>
    <row r="30" spans="2:42" x14ac:dyDescent="0.25">
      <c r="G30">
        <v>-5</v>
      </c>
      <c r="I30" t="s">
        <v>7589</v>
      </c>
      <c r="J30" s="769">
        <v>43525</v>
      </c>
      <c r="K30" s="769">
        <v>43512</v>
      </c>
      <c r="L30" s="769">
        <v>43525</v>
      </c>
      <c r="M30">
        <v>14</v>
      </c>
      <c r="N30">
        <v>0</v>
      </c>
      <c r="O30">
        <v>0</v>
      </c>
      <c r="P30">
        <v>14</v>
      </c>
      <c r="Q30">
        <v>0</v>
      </c>
      <c r="R30" t="e">
        <f>NA()</f>
        <v>#N/A</v>
      </c>
      <c r="AH30" s="187"/>
      <c r="AM30" s="187"/>
    </row>
    <row r="31" spans="2:42" x14ac:dyDescent="0.25">
      <c r="G31">
        <v>-1</v>
      </c>
      <c r="I31" t="s">
        <v>7615</v>
      </c>
      <c r="J31" s="769">
        <v>43532</v>
      </c>
      <c r="K31" s="769">
        <v>43526</v>
      </c>
      <c r="L31" s="769">
        <v>43532</v>
      </c>
      <c r="M31">
        <v>7</v>
      </c>
      <c r="N31">
        <v>0</v>
      </c>
      <c r="O31">
        <v>0</v>
      </c>
      <c r="P31">
        <v>7</v>
      </c>
      <c r="Q31">
        <v>0</v>
      </c>
      <c r="R31" t="e">
        <f>NA()</f>
        <v>#N/A</v>
      </c>
      <c r="AH31" s="187"/>
      <c r="AM31" s="187"/>
    </row>
    <row r="32" spans="2:42" x14ac:dyDescent="0.25">
      <c r="G32">
        <v>-2</v>
      </c>
      <c r="I32" t="s">
        <v>7616</v>
      </c>
      <c r="J32" s="769">
        <v>43532</v>
      </c>
      <c r="K32" s="769">
        <v>43512</v>
      </c>
      <c r="L32" s="769">
        <v>43532</v>
      </c>
      <c r="M32">
        <v>21</v>
      </c>
      <c r="N32">
        <v>0</v>
      </c>
      <c r="O32">
        <v>0</v>
      </c>
      <c r="P32">
        <v>21</v>
      </c>
      <c r="Q32">
        <v>0</v>
      </c>
      <c r="R32" t="e">
        <f>NA()</f>
        <v>#N/A</v>
      </c>
      <c r="AH32" s="187"/>
      <c r="AM32" s="187"/>
    </row>
    <row r="33" spans="7:39" x14ac:dyDescent="0.25">
      <c r="G33">
        <v>-3</v>
      </c>
      <c r="I33" t="s">
        <v>7617</v>
      </c>
      <c r="J33" s="769">
        <v>43511</v>
      </c>
      <c r="K33" s="769">
        <v>43505</v>
      </c>
      <c r="L33" s="769">
        <v>43511</v>
      </c>
      <c r="M33">
        <v>7</v>
      </c>
      <c r="N33">
        <v>0</v>
      </c>
      <c r="O33">
        <v>0</v>
      </c>
      <c r="P33">
        <v>7</v>
      </c>
      <c r="Q33">
        <v>0</v>
      </c>
      <c r="R33" t="e">
        <f>NA()</f>
        <v>#N/A</v>
      </c>
      <c r="AH33" s="187"/>
      <c r="AM33" s="187"/>
    </row>
    <row r="34" spans="7:39" x14ac:dyDescent="0.25">
      <c r="G34">
        <v>-4</v>
      </c>
      <c r="I34" t="s">
        <v>2531</v>
      </c>
      <c r="J34" s="769">
        <v>43532</v>
      </c>
      <c r="K34" s="769">
        <v>43526</v>
      </c>
      <c r="L34" s="769">
        <v>43532</v>
      </c>
      <c r="M34">
        <v>7</v>
      </c>
      <c r="N34">
        <v>0</v>
      </c>
      <c r="O34">
        <v>0</v>
      </c>
      <c r="P34">
        <v>7</v>
      </c>
      <c r="Q34">
        <v>0</v>
      </c>
      <c r="R34" t="e">
        <f>NA()</f>
        <v>#N/A</v>
      </c>
      <c r="AH34" s="187"/>
      <c r="AM34" s="187"/>
    </row>
    <row r="35" spans="7:39" x14ac:dyDescent="0.25">
      <c r="G35">
        <v>-5</v>
      </c>
      <c r="I35" t="s">
        <v>7594</v>
      </c>
      <c r="J35" s="769">
        <v>43558</v>
      </c>
      <c r="K35" s="769">
        <v>43533</v>
      </c>
      <c r="L35" s="769">
        <v>43558</v>
      </c>
      <c r="M35">
        <v>26</v>
      </c>
      <c r="N35">
        <v>0</v>
      </c>
      <c r="O35">
        <v>0</v>
      </c>
      <c r="P35">
        <v>26</v>
      </c>
      <c r="Q35">
        <v>0</v>
      </c>
      <c r="R35" t="e">
        <f>NA()</f>
        <v>#N/A</v>
      </c>
      <c r="AH35" s="187"/>
      <c r="AM35" s="187"/>
    </row>
    <row r="36" spans="7:39" x14ac:dyDescent="0.25">
      <c r="G36">
        <v>-1</v>
      </c>
      <c r="I36" t="s">
        <v>7619</v>
      </c>
      <c r="J36" s="769">
        <v>43551</v>
      </c>
      <c r="K36" s="769">
        <v>43533</v>
      </c>
      <c r="L36" s="769">
        <v>43533</v>
      </c>
      <c r="M36">
        <v>1</v>
      </c>
      <c r="N36">
        <v>-18</v>
      </c>
      <c r="O36">
        <v>18</v>
      </c>
      <c r="P36">
        <v>1</v>
      </c>
      <c r="Q36">
        <v>0</v>
      </c>
      <c r="R36" t="e">
        <f>NA()</f>
        <v>#N/A</v>
      </c>
      <c r="AH36" s="187"/>
      <c r="AM36" s="187"/>
    </row>
    <row r="37" spans="7:39" x14ac:dyDescent="0.25">
      <c r="G37">
        <v>-2</v>
      </c>
      <c r="I37" t="s">
        <v>7620</v>
      </c>
      <c r="J37" s="769">
        <v>43537</v>
      </c>
      <c r="K37" s="769">
        <v>43533</v>
      </c>
      <c r="L37" s="769">
        <v>43533</v>
      </c>
      <c r="M37">
        <v>1</v>
      </c>
      <c r="N37">
        <v>-4</v>
      </c>
      <c r="O37">
        <v>4</v>
      </c>
      <c r="P37">
        <v>1</v>
      </c>
      <c r="Q37">
        <v>0</v>
      </c>
      <c r="R37" t="e">
        <f>NA()</f>
        <v>#N/A</v>
      </c>
      <c r="AH37" s="187"/>
      <c r="AM37" s="187"/>
    </row>
    <row r="38" spans="7:39" x14ac:dyDescent="0.25">
      <c r="G38">
        <v>-3</v>
      </c>
      <c r="I38" t="s">
        <v>7621</v>
      </c>
      <c r="J38" s="769">
        <v>43084</v>
      </c>
      <c r="K38" s="769">
        <v>43056</v>
      </c>
      <c r="L38" s="769">
        <v>43111</v>
      </c>
      <c r="M38">
        <v>56</v>
      </c>
      <c r="N38">
        <v>27</v>
      </c>
      <c r="O38">
        <v>0</v>
      </c>
      <c r="P38">
        <v>29</v>
      </c>
      <c r="Q38">
        <v>27</v>
      </c>
      <c r="R38" t="e">
        <f>NA()</f>
        <v>#N/A</v>
      </c>
      <c r="AH38" s="187"/>
      <c r="AM38" s="187"/>
    </row>
    <row r="39" spans="7:39" x14ac:dyDescent="0.25">
      <c r="G39">
        <v>-4</v>
      </c>
      <c r="I39" t="s">
        <v>7622</v>
      </c>
      <c r="J39" s="769">
        <v>43084</v>
      </c>
      <c r="K39" s="769">
        <v>43056</v>
      </c>
      <c r="L39" s="769">
        <v>43084</v>
      </c>
      <c r="M39">
        <v>29</v>
      </c>
      <c r="N39">
        <v>0</v>
      </c>
      <c r="O39">
        <v>0</v>
      </c>
      <c r="P39">
        <v>29</v>
      </c>
      <c r="Q39">
        <v>0</v>
      </c>
      <c r="R39" t="e">
        <f>NA()</f>
        <v>#N/A</v>
      </c>
      <c r="AH39" s="187"/>
      <c r="AM39" s="187"/>
    </row>
    <row r="40" spans="7:39" x14ac:dyDescent="0.25">
      <c r="G40">
        <v>-5</v>
      </c>
      <c r="I40" t="s">
        <v>7623</v>
      </c>
      <c r="J40" s="769">
        <v>43084</v>
      </c>
      <c r="K40" s="769">
        <v>43056</v>
      </c>
      <c r="L40" s="769">
        <v>43084</v>
      </c>
      <c r="M40">
        <v>29</v>
      </c>
      <c r="N40">
        <v>0</v>
      </c>
      <c r="O40">
        <v>0</v>
      </c>
      <c r="P40">
        <v>29</v>
      </c>
      <c r="Q40">
        <v>0</v>
      </c>
      <c r="R40" t="e">
        <f>NA()</f>
        <v>#N/A</v>
      </c>
      <c r="AH40" s="187"/>
      <c r="AM40" s="187"/>
    </row>
    <row r="41" spans="7:39" x14ac:dyDescent="0.25">
      <c r="G41">
        <v>-1</v>
      </c>
      <c r="I41" t="s">
        <v>7624</v>
      </c>
      <c r="J41" s="769">
        <v>43084</v>
      </c>
      <c r="K41" s="769">
        <v>43056</v>
      </c>
      <c r="L41" s="769">
        <v>43084</v>
      </c>
      <c r="M41">
        <v>29</v>
      </c>
      <c r="N41">
        <v>0</v>
      </c>
      <c r="O41">
        <v>0</v>
      </c>
      <c r="P41">
        <v>29</v>
      </c>
      <c r="Q41">
        <v>0</v>
      </c>
      <c r="R41" t="e">
        <f>NA()</f>
        <v>#N/A</v>
      </c>
      <c r="AH41" s="187"/>
      <c r="AM41" s="187"/>
    </row>
    <row r="42" spans="7:39" x14ac:dyDescent="0.25">
      <c r="G42">
        <v>-2</v>
      </c>
      <c r="I42" t="s">
        <v>7625</v>
      </c>
      <c r="J42" s="769">
        <v>43122</v>
      </c>
      <c r="K42" s="769">
        <v>43066</v>
      </c>
      <c r="L42" s="769">
        <v>43248</v>
      </c>
      <c r="M42">
        <v>183</v>
      </c>
      <c r="N42">
        <v>126</v>
      </c>
      <c r="O42">
        <v>0</v>
      </c>
      <c r="P42">
        <v>57</v>
      </c>
      <c r="Q42">
        <v>126</v>
      </c>
      <c r="R42" t="e">
        <f>NA()</f>
        <v>#N/A</v>
      </c>
      <c r="AH42" s="187"/>
      <c r="AM42" s="187"/>
    </row>
    <row r="43" spans="7:39" x14ac:dyDescent="0.25">
      <c r="G43">
        <v>-3</v>
      </c>
      <c r="I43" t="s">
        <v>7626</v>
      </c>
      <c r="J43" s="769">
        <v>43098</v>
      </c>
      <c r="K43" s="769">
        <v>43066</v>
      </c>
      <c r="L43" s="769">
        <v>43098</v>
      </c>
      <c r="M43">
        <v>33</v>
      </c>
      <c r="N43">
        <v>0</v>
      </c>
      <c r="O43">
        <v>0</v>
      </c>
      <c r="P43">
        <v>33</v>
      </c>
      <c r="Q43">
        <v>0</v>
      </c>
      <c r="R43" t="e">
        <f>NA()</f>
        <v>#N/A</v>
      </c>
      <c r="AH43" s="187"/>
      <c r="AM43" s="187"/>
    </row>
    <row r="44" spans="7:39" x14ac:dyDescent="0.25">
      <c r="G44">
        <v>-4</v>
      </c>
      <c r="I44" t="s">
        <v>7627</v>
      </c>
      <c r="J44" s="769">
        <v>43098</v>
      </c>
      <c r="K44" s="769">
        <v>43066</v>
      </c>
      <c r="L44" s="769">
        <v>43098</v>
      </c>
      <c r="M44">
        <v>33</v>
      </c>
      <c r="N44">
        <v>0</v>
      </c>
      <c r="O44">
        <v>0</v>
      </c>
      <c r="P44">
        <v>33</v>
      </c>
      <c r="Q44">
        <v>0</v>
      </c>
      <c r="R44" t="e">
        <f>NA()</f>
        <v>#N/A</v>
      </c>
      <c r="AH44" s="187"/>
      <c r="AM44" s="187"/>
    </row>
    <row r="45" spans="7:39" x14ac:dyDescent="0.25">
      <c r="G45">
        <v>-5</v>
      </c>
      <c r="I45" t="s">
        <v>7628</v>
      </c>
      <c r="J45" s="769">
        <v>43098</v>
      </c>
      <c r="K45" s="769">
        <v>43066</v>
      </c>
      <c r="L45" s="769">
        <v>43098</v>
      </c>
      <c r="M45">
        <v>33</v>
      </c>
      <c r="N45">
        <v>0</v>
      </c>
      <c r="O45">
        <v>0</v>
      </c>
      <c r="P45">
        <v>33</v>
      </c>
      <c r="Q45">
        <v>0</v>
      </c>
      <c r="R45" t="e">
        <f>NA()</f>
        <v>#N/A</v>
      </c>
      <c r="AH45" s="187"/>
      <c r="AM45" s="187"/>
    </row>
    <row r="46" spans="7:39" x14ac:dyDescent="0.25">
      <c r="G46">
        <v>-1</v>
      </c>
      <c r="I46" t="s">
        <v>7629</v>
      </c>
      <c r="J46" s="769">
        <v>43119</v>
      </c>
      <c r="K46" s="769">
        <v>43109</v>
      </c>
      <c r="L46" s="769">
        <v>43210</v>
      </c>
      <c r="M46">
        <v>102</v>
      </c>
      <c r="N46">
        <v>91</v>
      </c>
      <c r="O46">
        <v>0</v>
      </c>
      <c r="P46">
        <v>11</v>
      </c>
      <c r="Q46">
        <v>91</v>
      </c>
      <c r="R46" t="e">
        <f>NA()</f>
        <v>#N/A</v>
      </c>
      <c r="AH46" s="187"/>
      <c r="AM46" s="187"/>
    </row>
    <row r="47" spans="7:39" x14ac:dyDescent="0.25">
      <c r="I47" t="s">
        <v>7630</v>
      </c>
      <c r="J47" s="769">
        <v>43119</v>
      </c>
      <c r="K47" s="769">
        <v>43102</v>
      </c>
      <c r="L47" s="769">
        <v>43126</v>
      </c>
      <c r="M47">
        <v>25</v>
      </c>
      <c r="N47">
        <v>7</v>
      </c>
      <c r="O47">
        <v>0</v>
      </c>
      <c r="P47">
        <v>18</v>
      </c>
      <c r="Q47">
        <v>7</v>
      </c>
      <c r="R47" t="e">
        <f>NA()</f>
        <v>#N/A</v>
      </c>
      <c r="AH47" s="187"/>
      <c r="AM47" s="187"/>
    </row>
    <row r="48" spans="7:39" x14ac:dyDescent="0.25">
      <c r="I48" t="s">
        <v>7631</v>
      </c>
      <c r="J48" s="769">
        <v>43119</v>
      </c>
      <c r="K48" s="769">
        <v>43102</v>
      </c>
      <c r="L48" s="769">
        <v>43126</v>
      </c>
      <c r="M48">
        <v>25</v>
      </c>
      <c r="N48">
        <v>7</v>
      </c>
      <c r="O48">
        <v>0</v>
      </c>
      <c r="P48">
        <v>18</v>
      </c>
      <c r="Q48">
        <v>7</v>
      </c>
      <c r="R48" t="e">
        <f>NA()</f>
        <v>#N/A</v>
      </c>
      <c r="AH48" s="187"/>
      <c r="AM48" s="187"/>
    </row>
    <row r="49" spans="9:18" x14ac:dyDescent="0.25">
      <c r="I49" t="s">
        <v>7632</v>
      </c>
      <c r="J49" s="769">
        <v>43154</v>
      </c>
      <c r="K49" s="769">
        <v>43104</v>
      </c>
      <c r="L49" s="769">
        <v>43270</v>
      </c>
      <c r="M49">
        <v>167</v>
      </c>
      <c r="N49">
        <v>116</v>
      </c>
      <c r="O49">
        <v>0</v>
      </c>
      <c r="P49">
        <v>51</v>
      </c>
      <c r="Q49">
        <v>116</v>
      </c>
      <c r="R49" t="e">
        <f>NA()</f>
        <v>#N/A</v>
      </c>
    </row>
    <row r="50" spans="9:18" x14ac:dyDescent="0.25">
      <c r="I50" t="s">
        <v>7633</v>
      </c>
      <c r="J50" s="769">
        <v>43125</v>
      </c>
      <c r="K50" s="769">
        <v>43131</v>
      </c>
      <c r="L50" s="769">
        <v>43217</v>
      </c>
      <c r="M50">
        <v>87</v>
      </c>
      <c r="N50">
        <v>92</v>
      </c>
      <c r="O50">
        <v>0</v>
      </c>
      <c r="P50">
        <v>0</v>
      </c>
      <c r="Q50">
        <v>87</v>
      </c>
      <c r="R50" t="e">
        <f>NA()</f>
        <v>#N/A</v>
      </c>
    </row>
    <row r="51" spans="9:18" x14ac:dyDescent="0.25">
      <c r="I51" t="s">
        <v>7634</v>
      </c>
      <c r="J51" s="769">
        <v>43140</v>
      </c>
      <c r="K51" s="769">
        <v>43123</v>
      </c>
      <c r="L51" s="769">
        <v>43210</v>
      </c>
      <c r="M51">
        <v>88</v>
      </c>
      <c r="N51">
        <v>70</v>
      </c>
      <c r="O51">
        <v>0</v>
      </c>
      <c r="P51">
        <v>18</v>
      </c>
      <c r="Q51">
        <v>70</v>
      </c>
      <c r="R51" t="e">
        <f>NA()</f>
        <v>#N/A</v>
      </c>
    </row>
    <row r="52" spans="9:18" x14ac:dyDescent="0.25">
      <c r="I52" t="s">
        <v>7635</v>
      </c>
      <c r="J52" s="769">
        <v>43140</v>
      </c>
      <c r="K52" s="769">
        <v>43140</v>
      </c>
      <c r="L52" s="769">
        <v>43210</v>
      </c>
      <c r="M52">
        <v>71</v>
      </c>
      <c r="N52">
        <v>70</v>
      </c>
      <c r="O52">
        <v>0</v>
      </c>
      <c r="P52">
        <v>1</v>
      </c>
      <c r="Q52">
        <v>70</v>
      </c>
      <c r="R52" t="e">
        <f>NA()</f>
        <v>#N/A</v>
      </c>
    </row>
    <row r="53" spans="9:18" x14ac:dyDescent="0.25">
      <c r="I53" t="s">
        <v>7636</v>
      </c>
      <c r="J53" s="769">
        <v>43140</v>
      </c>
      <c r="K53" s="769">
        <v>43140</v>
      </c>
      <c r="L53" s="769">
        <v>43210</v>
      </c>
      <c r="M53">
        <v>71</v>
      </c>
      <c r="N53">
        <v>70</v>
      </c>
      <c r="O53">
        <v>0</v>
      </c>
      <c r="P53">
        <v>1</v>
      </c>
      <c r="Q53">
        <v>70</v>
      </c>
      <c r="R53" t="e">
        <f>NA()</f>
        <v>#N/A</v>
      </c>
    </row>
    <row r="54" spans="9:18" x14ac:dyDescent="0.25">
      <c r="I54" t="s">
        <v>7637</v>
      </c>
      <c r="J54" s="769">
        <v>43152</v>
      </c>
      <c r="K54" s="769">
        <v>43143</v>
      </c>
      <c r="L54" s="769">
        <v>43248</v>
      </c>
      <c r="M54">
        <v>106</v>
      </c>
      <c r="N54">
        <v>96</v>
      </c>
      <c r="O54">
        <v>0</v>
      </c>
      <c r="P54">
        <v>10</v>
      </c>
      <c r="Q54">
        <v>96</v>
      </c>
      <c r="R54" t="e">
        <f>NA()</f>
        <v>#N/A</v>
      </c>
    </row>
    <row r="55" spans="9:18" x14ac:dyDescent="0.25">
      <c r="I55" t="s">
        <v>7638</v>
      </c>
      <c r="J55" s="769">
        <v>43153</v>
      </c>
      <c r="K55" s="769">
        <v>43153</v>
      </c>
      <c r="L55" s="769">
        <v>43263</v>
      </c>
      <c r="M55">
        <v>111</v>
      </c>
      <c r="N55">
        <v>110</v>
      </c>
      <c r="O55">
        <v>0</v>
      </c>
      <c r="P55">
        <v>1</v>
      </c>
      <c r="Q55">
        <v>110</v>
      </c>
      <c r="R55" t="e">
        <f>NA()</f>
        <v>#N/A</v>
      </c>
    </row>
    <row r="56" spans="9:18" x14ac:dyDescent="0.25">
      <c r="I56" t="s">
        <v>7639</v>
      </c>
      <c r="J56" s="769">
        <v>43131</v>
      </c>
      <c r="K56" s="769">
        <v>43104</v>
      </c>
      <c r="L56" s="769">
        <v>43217</v>
      </c>
      <c r="M56">
        <v>114</v>
      </c>
      <c r="N56">
        <v>86</v>
      </c>
      <c r="O56">
        <v>0</v>
      </c>
      <c r="P56">
        <v>28</v>
      </c>
      <c r="Q56">
        <v>86</v>
      </c>
      <c r="R56" t="e">
        <f>NA()</f>
        <v>#N/A</v>
      </c>
    </row>
    <row r="57" spans="9:18" x14ac:dyDescent="0.25">
      <c r="I57" t="s">
        <v>7640</v>
      </c>
      <c r="J57" s="769">
        <v>43210</v>
      </c>
      <c r="K57" s="769">
        <v>43157</v>
      </c>
      <c r="L57" s="769">
        <v>43312</v>
      </c>
      <c r="M57">
        <v>156</v>
      </c>
      <c r="N57">
        <v>102</v>
      </c>
      <c r="O57">
        <v>0</v>
      </c>
      <c r="P57">
        <v>54</v>
      </c>
      <c r="Q57">
        <v>102</v>
      </c>
      <c r="R57" t="e">
        <f>NA()</f>
        <v>#N/A</v>
      </c>
    </row>
    <row r="58" spans="9:18" x14ac:dyDescent="0.25">
      <c r="I58" t="s">
        <v>7641</v>
      </c>
      <c r="J58" s="769">
        <v>43157</v>
      </c>
      <c r="K58" s="769">
        <v>43157</v>
      </c>
      <c r="L58" s="769">
        <v>43276</v>
      </c>
      <c r="M58">
        <v>120</v>
      </c>
      <c r="N58">
        <v>119</v>
      </c>
      <c r="O58">
        <v>0</v>
      </c>
      <c r="P58">
        <v>1</v>
      </c>
      <c r="Q58">
        <v>119</v>
      </c>
      <c r="R58" t="e">
        <f>NA()</f>
        <v>#N/A</v>
      </c>
    </row>
    <row r="59" spans="9:18" x14ac:dyDescent="0.25">
      <c r="I59" t="s">
        <v>7642</v>
      </c>
      <c r="J59" s="769">
        <v>43203</v>
      </c>
      <c r="K59" s="769">
        <v>43157</v>
      </c>
      <c r="L59" s="769">
        <v>43259</v>
      </c>
      <c r="M59">
        <v>103</v>
      </c>
      <c r="N59">
        <v>56</v>
      </c>
      <c r="O59">
        <v>0</v>
      </c>
      <c r="P59">
        <v>47</v>
      </c>
      <c r="Q59">
        <v>56</v>
      </c>
      <c r="R59" t="e">
        <f>NA()</f>
        <v>#N/A</v>
      </c>
    </row>
    <row r="60" spans="9:18" x14ac:dyDescent="0.25">
      <c r="I60" t="s">
        <v>7643</v>
      </c>
      <c r="J60" s="769">
        <v>43392</v>
      </c>
      <c r="K60" s="769">
        <v>43171</v>
      </c>
      <c r="L60" s="769">
        <v>43392</v>
      </c>
      <c r="M60">
        <v>222</v>
      </c>
      <c r="N60">
        <v>0</v>
      </c>
      <c r="O60">
        <v>0</v>
      </c>
      <c r="P60">
        <v>222</v>
      </c>
      <c r="Q60">
        <v>0</v>
      </c>
      <c r="R60" t="e">
        <f>NA()</f>
        <v>#N/A</v>
      </c>
    </row>
    <row r="61" spans="9:18" x14ac:dyDescent="0.25">
      <c r="I61" t="s">
        <v>7644</v>
      </c>
      <c r="J61" s="769">
        <v>43217</v>
      </c>
      <c r="K61" s="769">
        <v>43195</v>
      </c>
      <c r="L61" s="769">
        <v>43251</v>
      </c>
      <c r="M61">
        <v>57</v>
      </c>
      <c r="N61">
        <v>34</v>
      </c>
      <c r="O61">
        <v>0</v>
      </c>
      <c r="P61">
        <v>23</v>
      </c>
      <c r="Q61">
        <v>34</v>
      </c>
      <c r="R61" t="e">
        <f>NA()</f>
        <v>#N/A</v>
      </c>
    </row>
    <row r="62" spans="9:18" x14ac:dyDescent="0.25">
      <c r="I62" t="s">
        <v>7645</v>
      </c>
      <c r="J62" s="769">
        <v>43262</v>
      </c>
      <c r="K62" s="769">
        <v>43252</v>
      </c>
      <c r="L62" s="769">
        <v>43273</v>
      </c>
      <c r="M62">
        <v>22</v>
      </c>
      <c r="N62">
        <v>11</v>
      </c>
      <c r="O62">
        <v>0</v>
      </c>
      <c r="P62">
        <v>11</v>
      </c>
      <c r="Q62">
        <v>11</v>
      </c>
      <c r="R62" t="e">
        <f>NA()</f>
        <v>#N/A</v>
      </c>
    </row>
    <row r="63" spans="9:18" x14ac:dyDescent="0.25">
      <c r="I63" t="s">
        <v>7646</v>
      </c>
      <c r="J63" s="769">
        <v>43347</v>
      </c>
      <c r="K63" s="769">
        <v>43271</v>
      </c>
      <c r="L63" s="769">
        <v>43356</v>
      </c>
      <c r="M63">
        <v>86</v>
      </c>
      <c r="N63">
        <v>9</v>
      </c>
      <c r="O63">
        <v>0</v>
      </c>
      <c r="P63">
        <v>77</v>
      </c>
      <c r="Q63">
        <v>9</v>
      </c>
      <c r="R63" t="e">
        <f>NA()</f>
        <v>#N/A</v>
      </c>
    </row>
    <row r="64" spans="9:18" x14ac:dyDescent="0.25">
      <c r="I64" t="s">
        <v>7647</v>
      </c>
      <c r="J64" s="187">
        <v>43392</v>
      </c>
      <c r="K64" s="187">
        <v>43353</v>
      </c>
      <c r="L64" s="187">
        <v>43392</v>
      </c>
      <c r="M64">
        <v>40</v>
      </c>
      <c r="N64">
        <v>0</v>
      </c>
      <c r="O64">
        <v>0</v>
      </c>
      <c r="P64">
        <v>40</v>
      </c>
      <c r="Q64">
        <v>0</v>
      </c>
      <c r="R64" t="e">
        <f>NA()</f>
        <v>#N/A</v>
      </c>
    </row>
    <row r="65" spans="9:18" x14ac:dyDescent="0.25">
      <c r="I65" t="s">
        <v>7648</v>
      </c>
      <c r="J65" s="187">
        <v>42509</v>
      </c>
      <c r="K65" s="187">
        <v>42488</v>
      </c>
      <c r="L65" s="187">
        <v>42529</v>
      </c>
      <c r="M65">
        <v>42</v>
      </c>
      <c r="N65">
        <v>20</v>
      </c>
      <c r="O65">
        <v>0</v>
      </c>
      <c r="P65">
        <v>22</v>
      </c>
      <c r="Q65">
        <v>20</v>
      </c>
      <c r="R65" t="e">
        <f>NA()</f>
        <v>#N/A</v>
      </c>
    </row>
    <row r="66" spans="9:18" x14ac:dyDescent="0.25">
      <c r="I66" t="s">
        <v>7649</v>
      </c>
      <c r="J66" s="769">
        <v>42509</v>
      </c>
      <c r="K66" s="769">
        <v>42506</v>
      </c>
      <c r="L66" s="769">
        <v>42542</v>
      </c>
      <c r="M66">
        <v>37</v>
      </c>
      <c r="N66">
        <v>33</v>
      </c>
      <c r="O66">
        <v>0</v>
      </c>
      <c r="P66">
        <v>4</v>
      </c>
      <c r="Q66">
        <v>33</v>
      </c>
      <c r="R66" t="e">
        <f>NA()</f>
        <v>#N/A</v>
      </c>
    </row>
    <row r="67" spans="9:18" x14ac:dyDescent="0.25">
      <c r="I67" t="s">
        <v>7650</v>
      </c>
      <c r="J67" s="2113">
        <v>0</v>
      </c>
      <c r="K67" s="187">
        <v>42552</v>
      </c>
      <c r="L67" s="187">
        <v>42573</v>
      </c>
      <c r="M67">
        <v>22</v>
      </c>
      <c r="N67">
        <v>33</v>
      </c>
      <c r="O67">
        <v>0</v>
      </c>
      <c r="P67">
        <v>0</v>
      </c>
      <c r="Q67">
        <v>22</v>
      </c>
      <c r="R67" t="e">
        <f>NA()</f>
        <v>#N/A</v>
      </c>
    </row>
    <row r="68" spans="9:18" x14ac:dyDescent="0.25">
      <c r="I68" t="s">
        <v>7651</v>
      </c>
      <c r="J68" s="187">
        <v>42503</v>
      </c>
      <c r="K68" s="187">
        <v>42605</v>
      </c>
      <c r="L68" s="187">
        <v>42628</v>
      </c>
      <c r="M68">
        <v>24</v>
      </c>
      <c r="N68">
        <v>125</v>
      </c>
      <c r="O68">
        <v>0</v>
      </c>
      <c r="P68">
        <v>0</v>
      </c>
      <c r="Q68">
        <v>24</v>
      </c>
      <c r="R68" t="e">
        <f>NA()</f>
        <v>#N/A</v>
      </c>
    </row>
    <row r="69" spans="9:18" x14ac:dyDescent="0.25">
      <c r="I69" t="s">
        <v>7652</v>
      </c>
      <c r="J69" s="187">
        <v>42611</v>
      </c>
      <c r="K69" s="187">
        <v>42598</v>
      </c>
      <c r="L69" s="187">
        <v>42559</v>
      </c>
      <c r="M69">
        <v>-38</v>
      </c>
      <c r="N69">
        <v>-52</v>
      </c>
      <c r="O69">
        <v>52</v>
      </c>
      <c r="P69">
        <v>0</v>
      </c>
      <c r="Q69">
        <v>0</v>
      </c>
      <c r="R69" t="e">
        <f>NA()</f>
        <v>#N/A</v>
      </c>
    </row>
    <row r="70" spans="9:18" x14ac:dyDescent="0.25">
      <c r="I70" t="s">
        <v>7653</v>
      </c>
      <c r="J70" s="187">
        <v>42572</v>
      </c>
      <c r="K70" s="187">
        <v>42542</v>
      </c>
      <c r="L70" s="187">
        <v>42559</v>
      </c>
      <c r="M70">
        <v>18</v>
      </c>
      <c r="N70">
        <v>-13</v>
      </c>
      <c r="O70">
        <v>13</v>
      </c>
      <c r="P70">
        <v>18</v>
      </c>
      <c r="Q70">
        <v>0</v>
      </c>
      <c r="R70" t="e">
        <f>NA()</f>
        <v>#N/A</v>
      </c>
    </row>
    <row r="71" spans="9:18" x14ac:dyDescent="0.25">
      <c r="I71" t="s">
        <v>7654</v>
      </c>
      <c r="J71" s="187">
        <v>42594</v>
      </c>
      <c r="K71" s="187">
        <v>42514</v>
      </c>
      <c r="L71" s="187">
        <v>42559</v>
      </c>
      <c r="M71">
        <v>46</v>
      </c>
      <c r="N71">
        <v>-35</v>
      </c>
      <c r="O71">
        <v>35</v>
      </c>
      <c r="P71">
        <v>46</v>
      </c>
      <c r="Q71">
        <v>0</v>
      </c>
      <c r="R71" t="e">
        <f>NA()</f>
        <v>#N/A</v>
      </c>
    </row>
    <row r="72" spans="9:18" x14ac:dyDescent="0.25">
      <c r="I72" t="s">
        <v>7655</v>
      </c>
      <c r="J72" s="187">
        <v>42639</v>
      </c>
      <c r="K72" s="187">
        <v>42583</v>
      </c>
      <c r="L72" s="187">
        <v>42639</v>
      </c>
      <c r="M72">
        <v>57</v>
      </c>
      <c r="N72">
        <v>0</v>
      </c>
      <c r="O72">
        <v>0</v>
      </c>
      <c r="P72">
        <v>57</v>
      </c>
      <c r="Q72">
        <v>0</v>
      </c>
      <c r="R72" t="e">
        <f>NA()</f>
        <v>#N/A</v>
      </c>
    </row>
    <row r="73" spans="9:18" x14ac:dyDescent="0.25">
      <c r="I73" t="s">
        <v>7656</v>
      </c>
      <c r="J73" s="187">
        <v>42616</v>
      </c>
      <c r="K73" s="187">
        <v>42562</v>
      </c>
      <c r="L73" s="187">
        <v>42674</v>
      </c>
      <c r="M73">
        <v>113</v>
      </c>
      <c r="N73">
        <v>58</v>
      </c>
      <c r="O73">
        <v>0</v>
      </c>
      <c r="P73">
        <v>55</v>
      </c>
      <c r="Q73">
        <v>58</v>
      </c>
      <c r="R73" t="e">
        <f>NA()</f>
        <v>#N/A</v>
      </c>
    </row>
    <row r="74" spans="9:18" x14ac:dyDescent="0.25">
      <c r="I74" t="s">
        <v>7657</v>
      </c>
      <c r="J74" s="187">
        <v>42573</v>
      </c>
      <c r="K74" s="187">
        <v>42583</v>
      </c>
      <c r="L74" s="187">
        <v>42723</v>
      </c>
      <c r="M74">
        <v>141</v>
      </c>
      <c r="N74">
        <v>150</v>
      </c>
      <c r="O74">
        <v>0</v>
      </c>
      <c r="P74">
        <v>0</v>
      </c>
      <c r="Q74">
        <v>141</v>
      </c>
      <c r="R74" t="e">
        <f>NA()</f>
        <v>#N/A</v>
      </c>
    </row>
    <row r="75" spans="9:18" x14ac:dyDescent="0.25">
      <c r="I75" t="s">
        <v>7658</v>
      </c>
      <c r="J75" s="187">
        <v>42598</v>
      </c>
      <c r="K75" s="187">
        <v>42611</v>
      </c>
      <c r="L75" s="187">
        <v>42730</v>
      </c>
      <c r="M75">
        <v>120</v>
      </c>
      <c r="N75">
        <v>132</v>
      </c>
      <c r="O75">
        <v>0</v>
      </c>
      <c r="P75">
        <v>0</v>
      </c>
      <c r="Q75">
        <v>120</v>
      </c>
      <c r="R75" t="e">
        <f>NA()</f>
        <v>#N/A</v>
      </c>
    </row>
    <row r="76" spans="9:18" x14ac:dyDescent="0.25">
      <c r="I76" t="s">
        <v>7659</v>
      </c>
      <c r="J76" s="187">
        <v>42397</v>
      </c>
      <c r="K76" s="187">
        <v>42738</v>
      </c>
      <c r="L76" s="187">
        <v>42763</v>
      </c>
      <c r="M76">
        <v>26</v>
      </c>
      <c r="N76">
        <v>366</v>
      </c>
      <c r="O76">
        <v>0</v>
      </c>
      <c r="P76">
        <v>0</v>
      </c>
      <c r="Q76">
        <v>26</v>
      </c>
      <c r="R76" t="e">
        <f>NA()</f>
        <v>#N/A</v>
      </c>
    </row>
    <row r="77" spans="9:18" x14ac:dyDescent="0.25">
      <c r="I77" t="s">
        <v>7660</v>
      </c>
      <c r="J77" s="187">
        <v>42916</v>
      </c>
      <c r="K77" s="187">
        <v>42877</v>
      </c>
      <c r="L77" s="187">
        <v>42916</v>
      </c>
      <c r="M77">
        <v>40</v>
      </c>
      <c r="N77">
        <v>0</v>
      </c>
      <c r="O77">
        <v>0</v>
      </c>
      <c r="P77">
        <v>40</v>
      </c>
      <c r="Q77">
        <v>0</v>
      </c>
      <c r="R77" t="e">
        <f>NA()</f>
        <v>#N/A</v>
      </c>
    </row>
    <row r="78" spans="9:18" x14ac:dyDescent="0.25">
      <c r="I78" t="s">
        <v>7661</v>
      </c>
      <c r="J78" s="187">
        <v>42931</v>
      </c>
      <c r="K78" s="187">
        <v>42917</v>
      </c>
      <c r="L78" s="187">
        <v>42931</v>
      </c>
      <c r="M78">
        <v>15</v>
      </c>
      <c r="N78">
        <v>0</v>
      </c>
      <c r="O78">
        <v>0</v>
      </c>
      <c r="P78">
        <v>15</v>
      </c>
      <c r="Q78">
        <v>0</v>
      </c>
      <c r="R78" t="e">
        <f>NA()</f>
        <v>#N/A</v>
      </c>
    </row>
    <row r="79" spans="9:18" x14ac:dyDescent="0.25">
      <c r="I79" t="s">
        <v>7662</v>
      </c>
      <c r="J79" s="187">
        <v>42962</v>
      </c>
      <c r="K79" s="187">
        <v>43262</v>
      </c>
      <c r="L79" s="187">
        <v>43267</v>
      </c>
      <c r="M79">
        <v>6</v>
      </c>
      <c r="N79">
        <v>305</v>
      </c>
      <c r="O79">
        <v>0</v>
      </c>
      <c r="P79">
        <v>0</v>
      </c>
      <c r="Q79">
        <v>6</v>
      </c>
      <c r="R79" t="e">
        <f>NA()</f>
        <v>#N/A</v>
      </c>
    </row>
    <row r="80" spans="9:18" x14ac:dyDescent="0.25">
      <c r="I80" t="s">
        <v>7663</v>
      </c>
      <c r="J80" s="187">
        <v>43003</v>
      </c>
      <c r="K80" s="187">
        <v>43388</v>
      </c>
      <c r="L80" s="187">
        <v>43413</v>
      </c>
      <c r="M80">
        <v>26</v>
      </c>
      <c r="N80">
        <v>410</v>
      </c>
      <c r="O80">
        <v>0</v>
      </c>
      <c r="P80">
        <v>0</v>
      </c>
      <c r="Q80">
        <v>26</v>
      </c>
      <c r="R80" t="e">
        <f>NA()</f>
        <v>#N/A</v>
      </c>
    </row>
    <row r="81" spans="9:18" x14ac:dyDescent="0.25">
      <c r="I81" t="s">
        <v>7664</v>
      </c>
      <c r="J81" s="187">
        <v>42520</v>
      </c>
      <c r="K81" s="187">
        <v>42510</v>
      </c>
      <c r="L81" s="187">
        <v>42520</v>
      </c>
      <c r="M81">
        <v>11</v>
      </c>
      <c r="N81">
        <v>0</v>
      </c>
      <c r="O81">
        <v>0</v>
      </c>
      <c r="P81">
        <v>11</v>
      </c>
      <c r="Q81">
        <v>0</v>
      </c>
      <c r="R81" t="e">
        <f>NA()</f>
        <v>#N/A</v>
      </c>
    </row>
    <row r="82" spans="9:18" x14ac:dyDescent="0.25">
      <c r="I82" t="s">
        <v>7665</v>
      </c>
      <c r="J82" s="187">
        <v>42521</v>
      </c>
      <c r="K82" s="187">
        <v>42513</v>
      </c>
      <c r="L82" s="187">
        <v>42538</v>
      </c>
      <c r="M82">
        <v>26</v>
      </c>
      <c r="N82">
        <v>17</v>
      </c>
      <c r="O82">
        <v>0</v>
      </c>
      <c r="P82">
        <v>9</v>
      </c>
      <c r="Q82">
        <v>17</v>
      </c>
      <c r="R82" t="e">
        <f>NA()</f>
        <v>#N/A</v>
      </c>
    </row>
    <row r="83" spans="9:18" x14ac:dyDescent="0.25">
      <c r="I83" t="s">
        <v>7666</v>
      </c>
      <c r="J83" s="187">
        <v>42521</v>
      </c>
      <c r="K83" s="187">
        <v>42513</v>
      </c>
      <c r="L83" s="187">
        <v>42538</v>
      </c>
      <c r="M83">
        <v>26</v>
      </c>
      <c r="N83">
        <v>17</v>
      </c>
      <c r="O83">
        <v>0</v>
      </c>
      <c r="P83">
        <v>9</v>
      </c>
      <c r="Q83">
        <v>17</v>
      </c>
      <c r="R83" t="e">
        <f>NA()</f>
        <v>#N/A</v>
      </c>
    </row>
    <row r="84" spans="9:18" x14ac:dyDescent="0.25">
      <c r="I84" t="s">
        <v>7667</v>
      </c>
      <c r="J84" s="187">
        <v>42531</v>
      </c>
      <c r="K84" s="187">
        <v>42522</v>
      </c>
      <c r="L84" s="187">
        <v>42734</v>
      </c>
      <c r="M84">
        <v>213</v>
      </c>
      <c r="N84">
        <v>203</v>
      </c>
      <c r="O84">
        <v>0</v>
      </c>
      <c r="P84">
        <v>10</v>
      </c>
      <c r="Q84">
        <v>203</v>
      </c>
      <c r="R84" t="e">
        <f>NA()</f>
        <v>#N/A</v>
      </c>
    </row>
    <row r="85" spans="9:18" x14ac:dyDescent="0.25">
      <c r="I85" t="s">
        <v>7668</v>
      </c>
      <c r="J85" s="187">
        <v>42531</v>
      </c>
      <c r="K85" s="187">
        <v>42522</v>
      </c>
      <c r="L85" s="187">
        <v>42538</v>
      </c>
      <c r="M85">
        <v>17</v>
      </c>
      <c r="N85">
        <v>7</v>
      </c>
      <c r="O85">
        <v>0</v>
      </c>
      <c r="P85">
        <v>10</v>
      </c>
      <c r="Q85">
        <v>7</v>
      </c>
      <c r="R85" t="e">
        <f>NA()</f>
        <v>#N/A</v>
      </c>
    </row>
    <row r="86" spans="9:18" x14ac:dyDescent="0.25">
      <c r="I86" t="s">
        <v>7669</v>
      </c>
      <c r="J86" s="187">
        <v>42531</v>
      </c>
      <c r="K86" s="187">
        <v>42522</v>
      </c>
      <c r="L86" s="187">
        <v>42538</v>
      </c>
      <c r="M86">
        <v>17</v>
      </c>
      <c r="N86">
        <v>7</v>
      </c>
      <c r="O86">
        <v>0</v>
      </c>
      <c r="P86">
        <v>10</v>
      </c>
      <c r="Q86">
        <v>7</v>
      </c>
      <c r="R86" t="e">
        <f>NA()</f>
        <v>#N/A</v>
      </c>
    </row>
    <row r="87" spans="9:18" x14ac:dyDescent="0.25">
      <c r="I87" t="s">
        <v>7670</v>
      </c>
      <c r="J87" s="187">
        <v>42521</v>
      </c>
      <c r="K87" s="187">
        <v>42501</v>
      </c>
      <c r="L87" s="187">
        <v>42563</v>
      </c>
      <c r="M87">
        <v>63</v>
      </c>
      <c r="N87">
        <v>42</v>
      </c>
      <c r="O87">
        <v>0</v>
      </c>
      <c r="P87">
        <v>21</v>
      </c>
      <c r="Q87">
        <v>42</v>
      </c>
      <c r="R87" t="e">
        <f>NA()</f>
        <v>#N/A</v>
      </c>
    </row>
    <row r="88" spans="9:18" x14ac:dyDescent="0.25">
      <c r="I88" t="s">
        <v>7671</v>
      </c>
      <c r="J88" s="187">
        <v>42545</v>
      </c>
      <c r="K88" s="187">
        <v>42534</v>
      </c>
      <c r="L88" s="187">
        <v>42545</v>
      </c>
      <c r="M88">
        <v>12</v>
      </c>
      <c r="N88">
        <v>0</v>
      </c>
      <c r="O88">
        <v>0</v>
      </c>
      <c r="P88">
        <v>12</v>
      </c>
      <c r="Q88">
        <v>0</v>
      </c>
      <c r="R88" t="e">
        <f>NA()</f>
        <v>#N/A</v>
      </c>
    </row>
    <row r="89" spans="9:18" x14ac:dyDescent="0.25">
      <c r="I89" t="s">
        <v>7672</v>
      </c>
      <c r="J89" s="187">
        <v>42531</v>
      </c>
      <c r="K89" s="187">
        <v>42522</v>
      </c>
      <c r="L89" s="187">
        <v>42538</v>
      </c>
      <c r="M89">
        <v>17</v>
      </c>
      <c r="N89">
        <v>7</v>
      </c>
      <c r="O89">
        <v>0</v>
      </c>
      <c r="P89">
        <v>10</v>
      </c>
      <c r="Q89">
        <v>7</v>
      </c>
      <c r="R89" t="e">
        <f>NA()</f>
        <v>#N/A</v>
      </c>
    </row>
    <row r="90" spans="9:18" x14ac:dyDescent="0.25">
      <c r="I90" t="s">
        <v>7673</v>
      </c>
      <c r="J90" s="187">
        <v>42610</v>
      </c>
      <c r="K90" s="187">
        <v>42583</v>
      </c>
      <c r="L90" s="187">
        <v>42610</v>
      </c>
      <c r="M90">
        <v>28</v>
      </c>
      <c r="N90">
        <v>0</v>
      </c>
      <c r="O90">
        <v>0</v>
      </c>
      <c r="P90">
        <v>28</v>
      </c>
      <c r="Q90">
        <v>0</v>
      </c>
      <c r="R90" t="e">
        <f>NA()</f>
        <v>#N/A</v>
      </c>
    </row>
    <row r="91" spans="9:18" x14ac:dyDescent="0.25">
      <c r="I91" t="s">
        <v>7674</v>
      </c>
      <c r="J91" s="187">
        <v>42552</v>
      </c>
      <c r="K91" s="187">
        <v>42534</v>
      </c>
      <c r="L91" s="187">
        <v>42769</v>
      </c>
      <c r="M91">
        <v>236</v>
      </c>
      <c r="N91">
        <v>217</v>
      </c>
      <c r="O91">
        <v>0</v>
      </c>
      <c r="P91">
        <v>19</v>
      </c>
      <c r="Q91">
        <v>217</v>
      </c>
      <c r="R91" t="e">
        <f>NA()</f>
        <v>#N/A</v>
      </c>
    </row>
    <row r="92" spans="9:18" x14ac:dyDescent="0.25">
      <c r="I92" t="s">
        <v>7675</v>
      </c>
      <c r="J92" s="187">
        <v>42797</v>
      </c>
      <c r="K92" s="187">
        <v>42870</v>
      </c>
      <c r="L92" s="187">
        <v>42993</v>
      </c>
      <c r="M92">
        <v>124</v>
      </c>
      <c r="N92">
        <v>196</v>
      </c>
      <c r="O92">
        <v>0</v>
      </c>
      <c r="P92">
        <v>0</v>
      </c>
      <c r="Q92">
        <v>124</v>
      </c>
      <c r="R92" t="e">
        <f>NA()</f>
        <v>#N/A</v>
      </c>
    </row>
    <row r="93" spans="9:18" x14ac:dyDescent="0.25">
      <c r="I93" t="s">
        <v>7676</v>
      </c>
      <c r="J93" s="187">
        <v>42629</v>
      </c>
      <c r="K93" s="187">
        <v>42583</v>
      </c>
      <c r="L93" s="187">
        <v>42629</v>
      </c>
      <c r="M93">
        <v>47</v>
      </c>
      <c r="N93">
        <v>0</v>
      </c>
      <c r="O93">
        <v>0</v>
      </c>
      <c r="P93">
        <v>47</v>
      </c>
      <c r="Q93">
        <v>0</v>
      </c>
      <c r="R93" t="e">
        <f>NA()</f>
        <v>#N/A</v>
      </c>
    </row>
    <row r="94" spans="9:18" x14ac:dyDescent="0.25">
      <c r="I94" t="s">
        <v>7677</v>
      </c>
      <c r="J94" s="187">
        <v>43371</v>
      </c>
      <c r="K94" s="187">
        <v>42902</v>
      </c>
      <c r="L94" s="187">
        <v>43371</v>
      </c>
      <c r="M94">
        <v>470</v>
      </c>
      <c r="N94">
        <v>0</v>
      </c>
      <c r="O94">
        <v>0</v>
      </c>
      <c r="P94">
        <v>470</v>
      </c>
      <c r="Q94">
        <v>0</v>
      </c>
      <c r="R94" t="e">
        <f>NA()</f>
        <v>#N/A</v>
      </c>
    </row>
    <row r="95" spans="9:18" x14ac:dyDescent="0.25">
      <c r="I95" t="s">
        <v>7677</v>
      </c>
      <c r="J95" s="187">
        <v>43388</v>
      </c>
      <c r="K95" s="187">
        <v>42919</v>
      </c>
      <c r="L95" s="187">
        <v>42993</v>
      </c>
      <c r="M95">
        <v>75</v>
      </c>
      <c r="N95">
        <v>-395</v>
      </c>
      <c r="O95">
        <v>395</v>
      </c>
      <c r="P95">
        <v>75</v>
      </c>
      <c r="Q95">
        <v>0</v>
      </c>
      <c r="R95" t="e">
        <f>NA()</f>
        <v>#N/A</v>
      </c>
    </row>
    <row r="96" spans="9:18" x14ac:dyDescent="0.25">
      <c r="I96" t="s">
        <v>7678</v>
      </c>
      <c r="J96" s="2113">
        <v>0</v>
      </c>
      <c r="K96" s="187">
        <v>42902</v>
      </c>
      <c r="L96" s="187">
        <v>43023</v>
      </c>
      <c r="M96">
        <v>122</v>
      </c>
      <c r="N96">
        <v>-395</v>
      </c>
      <c r="O96">
        <v>395</v>
      </c>
      <c r="P96">
        <v>122</v>
      </c>
      <c r="Q96">
        <v>0</v>
      </c>
      <c r="R96" t="e">
        <f>NA()</f>
        <v>#N/A</v>
      </c>
    </row>
    <row r="97" spans="10:18" x14ac:dyDescent="0.25">
      <c r="J97" s="187"/>
      <c r="K97" s="187"/>
      <c r="L97" s="187"/>
      <c r="R97" t="e">
        <f>NA()</f>
        <v>#N/A</v>
      </c>
    </row>
    <row r="98" spans="10:18" x14ac:dyDescent="0.25">
      <c r="J98" s="187"/>
      <c r="K98" s="187"/>
      <c r="L98" s="187"/>
      <c r="R98" t="e">
        <f>NA()</f>
        <v>#N/A</v>
      </c>
    </row>
    <row r="99" spans="10:18" x14ac:dyDescent="0.25">
      <c r="J99" s="187"/>
      <c r="K99" s="187"/>
      <c r="L99" s="187"/>
      <c r="R99" t="e">
        <f>NA()</f>
        <v>#N/A</v>
      </c>
    </row>
    <row r="100" spans="10:18" x14ac:dyDescent="0.25">
      <c r="J100" s="187"/>
      <c r="K100" s="187"/>
      <c r="L100" s="187"/>
      <c r="R100" t="e">
        <f>NA()</f>
        <v>#N/A</v>
      </c>
    </row>
    <row r="101" spans="10:18" x14ac:dyDescent="0.25">
      <c r="J101" s="187"/>
      <c r="K101" s="187"/>
      <c r="L101" s="187"/>
      <c r="R101" t="e">
        <f>NA()</f>
        <v>#N/A</v>
      </c>
    </row>
    <row r="102" spans="10:18" x14ac:dyDescent="0.25">
      <c r="J102" s="187"/>
      <c r="K102" s="187"/>
      <c r="L102" s="187"/>
      <c r="R102" t="e">
        <f>NA()</f>
        <v>#N/A</v>
      </c>
    </row>
    <row r="103" spans="10:18" x14ac:dyDescent="0.25">
      <c r="J103" s="187"/>
      <c r="K103" s="187"/>
      <c r="L103" s="187"/>
      <c r="R103" t="e">
        <f>NA()</f>
        <v>#N/A</v>
      </c>
    </row>
    <row r="104" spans="10:18" x14ac:dyDescent="0.25">
      <c r="J104" s="187"/>
      <c r="K104" s="187"/>
      <c r="L104" s="187"/>
      <c r="R104" t="e">
        <f>NA()</f>
        <v>#N/A</v>
      </c>
    </row>
    <row r="105" spans="10:18" x14ac:dyDescent="0.25">
      <c r="J105" s="187"/>
      <c r="K105" s="187"/>
      <c r="L105" s="187"/>
      <c r="R105" t="e">
        <f>NA()</f>
        <v>#N/A</v>
      </c>
    </row>
    <row r="106" spans="10:18" x14ac:dyDescent="0.25">
      <c r="J106" s="187"/>
      <c r="K106" s="187"/>
      <c r="L106" s="187"/>
      <c r="R106" t="e">
        <f>NA()</f>
        <v>#N/A</v>
      </c>
    </row>
    <row r="107" spans="10:18" x14ac:dyDescent="0.25">
      <c r="J107" s="187"/>
      <c r="K107" s="187"/>
      <c r="L107" s="187"/>
      <c r="R107" t="e">
        <f>NA()</f>
        <v>#N/A</v>
      </c>
    </row>
    <row r="108" spans="10:18" x14ac:dyDescent="0.25">
      <c r="J108" s="187"/>
      <c r="K108" s="187"/>
      <c r="L108" s="187"/>
      <c r="R108" t="e">
        <f>NA()</f>
        <v>#N/A</v>
      </c>
    </row>
    <row r="109" spans="10:18" x14ac:dyDescent="0.25">
      <c r="J109" s="187"/>
      <c r="K109" s="187"/>
      <c r="L109" s="187"/>
      <c r="R109" t="e">
        <f>NA()</f>
        <v>#N/A</v>
      </c>
    </row>
    <row r="110" spans="10:18" x14ac:dyDescent="0.25">
      <c r="J110" s="187"/>
      <c r="K110" s="187"/>
      <c r="L110" s="187"/>
      <c r="R110" t="e">
        <f>NA()</f>
        <v>#N/A</v>
      </c>
    </row>
    <row r="111" spans="10:18" x14ac:dyDescent="0.25">
      <c r="J111" s="187"/>
      <c r="K111" s="187"/>
      <c r="L111" s="187"/>
      <c r="R111" t="e">
        <f>NA()</f>
        <v>#N/A</v>
      </c>
    </row>
    <row r="112" spans="10:18" x14ac:dyDescent="0.25">
      <c r="J112" s="187"/>
      <c r="K112" s="187"/>
      <c r="L112" s="187"/>
      <c r="R112" t="e">
        <f>NA()</f>
        <v>#N/A</v>
      </c>
    </row>
    <row r="113" spans="10:18" x14ac:dyDescent="0.25">
      <c r="J113" s="187"/>
      <c r="K113" s="187"/>
      <c r="L113" s="187"/>
      <c r="R113" t="e">
        <f>NA()</f>
        <v>#N/A</v>
      </c>
    </row>
    <row r="114" spans="10:18" x14ac:dyDescent="0.25">
      <c r="J114" s="187"/>
      <c r="K114" s="187"/>
      <c r="L114" s="187"/>
      <c r="R114" t="e">
        <f>NA()</f>
        <v>#N/A</v>
      </c>
    </row>
    <row r="115" spans="10:18" x14ac:dyDescent="0.25">
      <c r="J115" s="187"/>
      <c r="K115" s="187"/>
      <c r="L115" s="187"/>
      <c r="R115" t="e">
        <f>NA()</f>
        <v>#N/A</v>
      </c>
    </row>
    <row r="116" spans="10:18" x14ac:dyDescent="0.25">
      <c r="J116" s="187"/>
      <c r="K116" s="187"/>
      <c r="L116" s="187"/>
      <c r="R116" t="e">
        <f>NA()</f>
        <v>#N/A</v>
      </c>
    </row>
    <row r="117" spans="10:18" x14ac:dyDescent="0.25">
      <c r="J117" s="187"/>
      <c r="K117" s="187"/>
      <c r="L117" s="187"/>
      <c r="R117" t="e">
        <f>NA()</f>
        <v>#N/A</v>
      </c>
    </row>
    <row r="118" spans="10:18" x14ac:dyDescent="0.25">
      <c r="J118" s="187"/>
      <c r="K118" s="187"/>
      <c r="L118" s="187"/>
      <c r="R118" t="e">
        <f>NA()</f>
        <v>#N/A</v>
      </c>
    </row>
    <row r="119" spans="10:18" x14ac:dyDescent="0.25">
      <c r="J119" s="187"/>
      <c r="K119" s="187"/>
      <c r="L119" s="187"/>
      <c r="R119" t="e">
        <f>NA()</f>
        <v>#N/A</v>
      </c>
    </row>
    <row r="120" spans="10:18" x14ac:dyDescent="0.25">
      <c r="J120" s="187"/>
      <c r="K120" s="187"/>
      <c r="L120" s="187"/>
      <c r="R120" t="e">
        <f>NA()</f>
        <v>#N/A</v>
      </c>
    </row>
    <row r="121" spans="10:18" x14ac:dyDescent="0.25">
      <c r="J121" s="187"/>
      <c r="K121" s="187"/>
      <c r="L121" s="187"/>
      <c r="R121" t="e">
        <f>NA()</f>
        <v>#N/A</v>
      </c>
    </row>
    <row r="122" spans="10:18" x14ac:dyDescent="0.25">
      <c r="J122" s="187"/>
      <c r="K122" s="187"/>
      <c r="L122" s="187"/>
      <c r="R122" t="e">
        <f>NA()</f>
        <v>#N/A</v>
      </c>
    </row>
    <row r="123" spans="10:18" x14ac:dyDescent="0.25">
      <c r="J123" s="187"/>
      <c r="K123" s="187"/>
      <c r="L123" s="187"/>
      <c r="R123" t="e">
        <f>NA()</f>
        <v>#N/A</v>
      </c>
    </row>
    <row r="124" spans="10:18" x14ac:dyDescent="0.25">
      <c r="J124" s="187"/>
      <c r="K124" s="187"/>
      <c r="L124" s="187"/>
      <c r="R124" t="e">
        <f>NA()</f>
        <v>#N/A</v>
      </c>
    </row>
    <row r="125" spans="10:18" x14ac:dyDescent="0.25">
      <c r="J125" s="187"/>
      <c r="K125" s="187"/>
      <c r="L125" s="187"/>
      <c r="R125" t="e">
        <f>NA()</f>
        <v>#N/A</v>
      </c>
    </row>
    <row r="126" spans="10:18" x14ac:dyDescent="0.25">
      <c r="J126" s="187"/>
      <c r="K126" s="187"/>
      <c r="L126" s="187"/>
      <c r="R126" t="e">
        <f>NA()</f>
        <v>#N/A</v>
      </c>
    </row>
    <row r="127" spans="10:18" x14ac:dyDescent="0.25">
      <c r="J127" s="187"/>
      <c r="K127" s="187"/>
      <c r="L127" s="187"/>
      <c r="R127" t="e">
        <f>NA()</f>
        <v>#N/A</v>
      </c>
    </row>
    <row r="128" spans="10:18" x14ac:dyDescent="0.25">
      <c r="J128" s="187"/>
      <c r="K128" s="187"/>
      <c r="L128" s="187"/>
      <c r="R128" t="e">
        <f>NA()</f>
        <v>#N/A</v>
      </c>
    </row>
    <row r="129" spans="10:18" x14ac:dyDescent="0.25">
      <c r="J129" s="187"/>
      <c r="K129" s="187"/>
      <c r="L129" s="187"/>
      <c r="R129" t="e">
        <f>NA()</f>
        <v>#N/A</v>
      </c>
    </row>
    <row r="130" spans="10:18" x14ac:dyDescent="0.25">
      <c r="J130" s="187"/>
      <c r="K130" s="187"/>
      <c r="L130" s="187"/>
      <c r="R130" t="e">
        <f>NA()</f>
        <v>#N/A</v>
      </c>
    </row>
    <row r="131" spans="10:18" x14ac:dyDescent="0.25">
      <c r="J131" s="187"/>
      <c r="K131" s="187"/>
      <c r="L131" s="187"/>
      <c r="R131" t="e">
        <f>NA()</f>
        <v>#N/A</v>
      </c>
    </row>
    <row r="132" spans="10:18" x14ac:dyDescent="0.25">
      <c r="J132" s="187"/>
      <c r="K132" s="187"/>
      <c r="L132" s="187"/>
      <c r="R132" t="e">
        <f>NA()</f>
        <v>#N/A</v>
      </c>
    </row>
    <row r="133" spans="10:18" x14ac:dyDescent="0.25">
      <c r="J133" s="187"/>
      <c r="K133" s="187"/>
      <c r="L133" s="187"/>
      <c r="R133" t="e">
        <f>NA()</f>
        <v>#N/A</v>
      </c>
    </row>
    <row r="134" spans="10:18" x14ac:dyDescent="0.25">
      <c r="J134" s="187"/>
      <c r="K134" s="187"/>
      <c r="L134" s="187"/>
      <c r="R134" t="e">
        <f>NA()</f>
        <v>#N/A</v>
      </c>
    </row>
    <row r="135" spans="10:18" x14ac:dyDescent="0.25">
      <c r="J135" s="187"/>
      <c r="K135" s="187"/>
      <c r="L135" s="187"/>
      <c r="R135" t="e">
        <f>NA()</f>
        <v>#N/A</v>
      </c>
    </row>
    <row r="136" spans="10:18" x14ac:dyDescent="0.25">
      <c r="J136" s="187"/>
      <c r="K136" s="187"/>
      <c r="L136" s="187"/>
      <c r="R136" t="e">
        <f>NA()</f>
        <v>#N/A</v>
      </c>
    </row>
    <row r="137" spans="10:18" x14ac:dyDescent="0.25">
      <c r="J137" s="187"/>
      <c r="K137" s="187"/>
      <c r="L137" s="187"/>
      <c r="R137" t="e">
        <f>NA()</f>
        <v>#N/A</v>
      </c>
    </row>
    <row r="138" spans="10:18" x14ac:dyDescent="0.25">
      <c r="J138" s="187"/>
      <c r="K138" s="187"/>
      <c r="L138" s="187"/>
      <c r="R138" t="e">
        <f>NA()</f>
        <v>#N/A</v>
      </c>
    </row>
    <row r="139" spans="10:18" x14ac:dyDescent="0.25">
      <c r="J139" s="187"/>
      <c r="K139" s="187"/>
      <c r="L139" s="187"/>
      <c r="R139" t="e">
        <f>NA()</f>
        <v>#N/A</v>
      </c>
    </row>
    <row r="140" spans="10:18" x14ac:dyDescent="0.25">
      <c r="J140" s="187"/>
      <c r="K140" s="187"/>
      <c r="L140" s="187"/>
      <c r="R140" t="e">
        <f>NA()</f>
        <v>#N/A</v>
      </c>
    </row>
    <row r="141" spans="10:18" x14ac:dyDescent="0.25">
      <c r="J141" s="187"/>
      <c r="K141" s="187"/>
      <c r="L141" s="187"/>
      <c r="R141" t="e">
        <f>NA()</f>
        <v>#N/A</v>
      </c>
    </row>
    <row r="142" spans="10:18" x14ac:dyDescent="0.25">
      <c r="J142" s="187"/>
      <c r="K142" s="187"/>
      <c r="L142" s="187"/>
      <c r="R142" t="e">
        <f>NA()</f>
        <v>#N/A</v>
      </c>
    </row>
    <row r="143" spans="10:18" x14ac:dyDescent="0.25">
      <c r="J143" s="187"/>
      <c r="K143" s="187"/>
      <c r="L143" s="187"/>
      <c r="R143" t="e">
        <f>NA()</f>
        <v>#N/A</v>
      </c>
    </row>
    <row r="144" spans="10:18" x14ac:dyDescent="0.25">
      <c r="J144" s="187"/>
      <c r="K144" s="187"/>
      <c r="L144" s="187"/>
      <c r="R144" t="e">
        <f>NA()</f>
        <v>#N/A</v>
      </c>
    </row>
    <row r="145" spans="10:18" x14ac:dyDescent="0.25">
      <c r="J145" s="187"/>
      <c r="K145" s="187"/>
      <c r="L145" s="187"/>
      <c r="R145" t="e">
        <f>NA()</f>
        <v>#N/A</v>
      </c>
    </row>
    <row r="146" spans="10:18" x14ac:dyDescent="0.25">
      <c r="J146" s="187"/>
      <c r="K146" s="187"/>
      <c r="L146" s="187"/>
      <c r="R146" t="e">
        <f>NA()</f>
        <v>#N/A</v>
      </c>
    </row>
    <row r="147" spans="10:18" x14ac:dyDescent="0.25">
      <c r="J147" s="187"/>
      <c r="K147" s="187"/>
      <c r="L147" s="187"/>
      <c r="R147" t="e">
        <f>NA()</f>
        <v>#N/A</v>
      </c>
    </row>
    <row r="148" spans="10:18" x14ac:dyDescent="0.25">
      <c r="J148" s="187"/>
      <c r="K148" s="187"/>
      <c r="L148" s="187"/>
      <c r="R148" t="e">
        <f>NA()</f>
        <v>#N/A</v>
      </c>
    </row>
    <row r="149" spans="10:18" x14ac:dyDescent="0.25">
      <c r="J149" s="187"/>
      <c r="K149" s="187"/>
      <c r="L149" s="187"/>
      <c r="R149" t="e">
        <f>NA()</f>
        <v>#N/A</v>
      </c>
    </row>
    <row r="150" spans="10:18" x14ac:dyDescent="0.25">
      <c r="J150" s="187"/>
      <c r="K150" s="187"/>
      <c r="L150" s="187"/>
      <c r="R150" t="e">
        <f>NA()</f>
        <v>#N/A</v>
      </c>
    </row>
    <row r="151" spans="10:18" x14ac:dyDescent="0.25">
      <c r="J151" s="187"/>
      <c r="K151" s="187"/>
      <c r="L151" s="187"/>
      <c r="R151" t="e">
        <f>NA()</f>
        <v>#N/A</v>
      </c>
    </row>
  </sheetData>
  <mergeCells count="4">
    <mergeCell ref="B3:H3"/>
    <mergeCell ref="I3:R3"/>
    <mergeCell ref="B1:R1"/>
    <mergeCell ref="S3:Y3"/>
  </mergeCells>
  <conditionalFormatting sqref="S4:X4 AA4:AF4">
    <cfRule type="cellIs" dxfId="25" priority="5" operator="equal">
      <formula>"N/A"</formula>
    </cfRule>
  </conditionalFormatting>
  <conditionalFormatting sqref="S5:Y5">
    <cfRule type="cellIs" dxfId="24" priority="1" operator="equal">
      <formula>"N/A"</formula>
    </cfRule>
    <cfRule type="cellIs" dxfId="23" priority="2" operator="equal">
      <formula>"R"</formula>
    </cfRule>
    <cfRule type="cellIs" dxfId="22" priority="3" operator="equal">
      <formula>"A"</formula>
    </cfRule>
    <cfRule type="cellIs" dxfId="21" priority="4" operator="equal">
      <formula>"G"</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7"/>
  <dimension ref="A1"/>
  <sheetViews>
    <sheetView topLeftCell="A130" zoomScale="80" zoomScaleNormal="80" workbookViewId="0">
      <selection activeCell="A96" sqref="A96"/>
    </sheetView>
  </sheetViews>
  <sheetFormatPr defaultRowHeight="15" x14ac:dyDescent="0.25"/>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resentation" shapeId="8240" r:id="rId4">
          <objectPr defaultSize="0" r:id="rId5">
            <anchor moveWithCells="1">
              <from>
                <xdr:col>11</xdr:col>
                <xdr:colOff>180975</xdr:colOff>
                <xdr:row>21</xdr:row>
                <xdr:rowOff>161925</xdr:rowOff>
              </from>
              <to>
                <xdr:col>21</xdr:col>
                <xdr:colOff>85725</xdr:colOff>
                <xdr:row>39</xdr:row>
                <xdr:rowOff>114300</xdr:rowOff>
              </to>
            </anchor>
          </objectPr>
        </oleObject>
      </mc:Choice>
      <mc:Fallback>
        <oleObject progId="Presentation" shapeId="8240" r:id="rId4"/>
      </mc:Fallback>
    </mc:AlternateContent>
    <mc:AlternateContent xmlns:mc="http://schemas.openxmlformats.org/markup-compatibility/2006">
      <mc:Choice Requires="x14">
        <oleObject progId="Presentation" shapeId="8246" r:id="rId6">
          <objectPr defaultSize="0" autoPict="0" r:id="rId7">
            <anchor moveWithCells="1">
              <from>
                <xdr:col>0</xdr:col>
                <xdr:colOff>466725</xdr:colOff>
                <xdr:row>41</xdr:row>
                <xdr:rowOff>28575</xdr:rowOff>
              </from>
              <to>
                <xdr:col>9</xdr:col>
                <xdr:colOff>428625</xdr:colOff>
                <xdr:row>57</xdr:row>
                <xdr:rowOff>47625</xdr:rowOff>
              </to>
            </anchor>
          </objectPr>
        </oleObject>
      </mc:Choice>
      <mc:Fallback>
        <oleObject progId="Presentation" shapeId="8246" r:id="rId6"/>
      </mc:Fallback>
    </mc:AlternateContent>
    <mc:AlternateContent xmlns:mc="http://schemas.openxmlformats.org/markup-compatibility/2006">
      <mc:Choice Requires="x14">
        <oleObject progId="Presentation" shapeId="8247" r:id="rId8">
          <objectPr defaultSize="0" autoPict="0" r:id="rId9">
            <anchor moveWithCells="1">
              <from>
                <xdr:col>1</xdr:col>
                <xdr:colOff>190500</xdr:colOff>
                <xdr:row>60</xdr:row>
                <xdr:rowOff>28575</xdr:rowOff>
              </from>
              <to>
                <xdr:col>10</xdr:col>
                <xdr:colOff>266700</xdr:colOff>
                <xdr:row>76</xdr:row>
                <xdr:rowOff>104775</xdr:rowOff>
              </to>
            </anchor>
          </objectPr>
        </oleObject>
      </mc:Choice>
      <mc:Fallback>
        <oleObject progId="Presentation" shapeId="8247" r:id="rId8"/>
      </mc:Fallback>
    </mc:AlternateContent>
    <mc:AlternateContent xmlns:mc="http://schemas.openxmlformats.org/markup-compatibility/2006">
      <mc:Choice Requires="x14">
        <oleObject progId="Presentation" shapeId="8248" r:id="rId10">
          <objectPr defaultSize="0" autoPict="0" r:id="rId11">
            <anchor moveWithCells="1">
              <from>
                <xdr:col>11</xdr:col>
                <xdr:colOff>238125</xdr:colOff>
                <xdr:row>40</xdr:row>
                <xdr:rowOff>133350</xdr:rowOff>
              </from>
              <to>
                <xdr:col>20</xdr:col>
                <xdr:colOff>266700</xdr:colOff>
                <xdr:row>57</xdr:row>
                <xdr:rowOff>0</xdr:rowOff>
              </to>
            </anchor>
          </objectPr>
        </oleObject>
      </mc:Choice>
      <mc:Fallback>
        <oleObject progId="Presentation" shapeId="8248" r:id="rId10"/>
      </mc:Fallback>
    </mc:AlternateContent>
    <mc:AlternateContent xmlns:mc="http://schemas.openxmlformats.org/markup-compatibility/2006">
      <mc:Choice Requires="x14">
        <oleObject progId="Presentation" shapeId="8250" r:id="rId12">
          <objectPr defaultSize="0" autoPict="0" r:id="rId13">
            <anchor moveWithCells="1">
              <from>
                <xdr:col>1</xdr:col>
                <xdr:colOff>38100</xdr:colOff>
                <xdr:row>19</xdr:row>
                <xdr:rowOff>123825</xdr:rowOff>
              </from>
              <to>
                <xdr:col>10</xdr:col>
                <xdr:colOff>19050</xdr:colOff>
                <xdr:row>38</xdr:row>
                <xdr:rowOff>28575</xdr:rowOff>
              </to>
            </anchor>
          </objectPr>
        </oleObject>
      </mc:Choice>
      <mc:Fallback>
        <oleObject progId="Presentation" shapeId="8250" r:id="rId12"/>
      </mc:Fallback>
    </mc:AlternateContent>
    <mc:AlternateContent xmlns:mc="http://schemas.openxmlformats.org/markup-compatibility/2006">
      <mc:Choice Requires="x14">
        <oleObject progId="Presentation" shapeId="8252" r:id="rId14">
          <objectPr defaultSize="0" autoPict="0" r:id="rId15">
            <anchor moveWithCells="1">
              <from>
                <xdr:col>11</xdr:col>
                <xdr:colOff>342900</xdr:colOff>
                <xdr:row>60</xdr:row>
                <xdr:rowOff>0</xdr:rowOff>
              </from>
              <to>
                <xdr:col>19</xdr:col>
                <xdr:colOff>457200</xdr:colOff>
                <xdr:row>77</xdr:row>
                <xdr:rowOff>95250</xdr:rowOff>
              </to>
            </anchor>
          </objectPr>
        </oleObject>
      </mc:Choice>
      <mc:Fallback>
        <oleObject progId="Presentation" shapeId="8252" r:id="rId14"/>
      </mc:Fallback>
    </mc:AlternateContent>
    <mc:AlternateContent xmlns:mc="http://schemas.openxmlformats.org/markup-compatibility/2006">
      <mc:Choice Requires="x14">
        <oleObject progId="Presentation" shapeId="8253" r:id="rId16">
          <objectPr defaultSize="0" r:id="rId17">
            <anchor moveWithCells="1">
              <from>
                <xdr:col>1</xdr:col>
                <xdr:colOff>295275</xdr:colOff>
                <xdr:row>100</xdr:row>
                <xdr:rowOff>123825</xdr:rowOff>
              </from>
              <to>
                <xdr:col>11</xdr:col>
                <xdr:colOff>219075</xdr:colOff>
                <xdr:row>118</xdr:row>
                <xdr:rowOff>76200</xdr:rowOff>
              </to>
            </anchor>
          </objectPr>
        </oleObject>
      </mc:Choice>
      <mc:Fallback>
        <oleObject progId="Presentation" shapeId="8253" r:id="rId16"/>
      </mc:Fallback>
    </mc:AlternateContent>
    <mc:AlternateContent xmlns:mc="http://schemas.openxmlformats.org/markup-compatibility/2006">
      <mc:Choice Requires="x14">
        <oleObject progId="Presentation" shapeId="8254" r:id="rId18">
          <objectPr defaultSize="0" autoPict="0" r:id="rId19">
            <anchor moveWithCells="1">
              <from>
                <xdr:col>12</xdr:col>
                <xdr:colOff>381000</xdr:colOff>
                <xdr:row>101</xdr:row>
                <xdr:rowOff>9525</xdr:rowOff>
              </from>
              <to>
                <xdr:col>20</xdr:col>
                <xdr:colOff>104775</xdr:colOff>
                <xdr:row>114</xdr:row>
                <xdr:rowOff>180975</xdr:rowOff>
              </to>
            </anchor>
          </objectPr>
        </oleObject>
      </mc:Choice>
      <mc:Fallback>
        <oleObject progId="Presentation" shapeId="8254" r:id="rId18"/>
      </mc:Fallback>
    </mc:AlternateContent>
    <mc:AlternateContent xmlns:mc="http://schemas.openxmlformats.org/markup-compatibility/2006">
      <mc:Choice Requires="x14">
        <oleObject progId="Presentation" shapeId="8255" r:id="rId20">
          <objectPr defaultSize="0" r:id="rId21">
            <anchor moveWithCells="1">
              <from>
                <xdr:col>13</xdr:col>
                <xdr:colOff>171450</xdr:colOff>
                <xdr:row>1</xdr:row>
                <xdr:rowOff>95250</xdr:rowOff>
              </from>
              <to>
                <xdr:col>20</xdr:col>
                <xdr:colOff>285750</xdr:colOff>
                <xdr:row>14</xdr:row>
                <xdr:rowOff>85725</xdr:rowOff>
              </to>
            </anchor>
          </objectPr>
        </oleObject>
      </mc:Choice>
      <mc:Fallback>
        <oleObject progId="Presentation" shapeId="8255" r:id="rId20"/>
      </mc:Fallback>
    </mc:AlternateContent>
    <mc:AlternateContent xmlns:mc="http://schemas.openxmlformats.org/markup-compatibility/2006">
      <mc:Choice Requires="x14">
        <oleObject progId="Presentation" shapeId="8256" r:id="rId22">
          <objectPr defaultSize="0" r:id="rId23">
            <anchor moveWithCells="1">
              <from>
                <xdr:col>1</xdr:col>
                <xdr:colOff>581025</xdr:colOff>
                <xdr:row>3</xdr:row>
                <xdr:rowOff>9525</xdr:rowOff>
              </from>
              <to>
                <xdr:col>9</xdr:col>
                <xdr:colOff>171450</xdr:colOff>
                <xdr:row>16</xdr:row>
                <xdr:rowOff>47625</xdr:rowOff>
              </to>
            </anchor>
          </objectPr>
        </oleObject>
      </mc:Choice>
      <mc:Fallback>
        <oleObject progId="Presentation" shapeId="8256" r:id="rId22"/>
      </mc:Fallback>
    </mc:AlternateContent>
    <mc:AlternateContent xmlns:mc="http://schemas.openxmlformats.org/markup-compatibility/2006">
      <mc:Choice Requires="x14">
        <oleObject progId="Presentation" shapeId="8257" r:id="rId24">
          <objectPr defaultSize="0" r:id="rId25">
            <anchor moveWithCells="1">
              <from>
                <xdr:col>1</xdr:col>
                <xdr:colOff>47625</xdr:colOff>
                <xdr:row>80</xdr:row>
                <xdr:rowOff>161925</xdr:rowOff>
              </from>
              <to>
                <xdr:col>10</xdr:col>
                <xdr:colOff>561975</xdr:colOff>
                <xdr:row>98</xdr:row>
                <xdr:rowOff>114300</xdr:rowOff>
              </to>
            </anchor>
          </objectPr>
        </oleObject>
      </mc:Choice>
      <mc:Fallback>
        <oleObject progId="Presentation" shapeId="8257" r:id="rId24"/>
      </mc:Fallback>
    </mc:AlternateContent>
    <mc:AlternateContent xmlns:mc="http://schemas.openxmlformats.org/markup-compatibility/2006">
      <mc:Choice Requires="x14">
        <oleObject progId="Presentation" shapeId="8258" r:id="rId26">
          <objectPr defaultSize="0" autoPict="0" r:id="rId27">
            <anchor moveWithCells="1">
              <from>
                <xdr:col>11</xdr:col>
                <xdr:colOff>361950</xdr:colOff>
                <xdr:row>81</xdr:row>
                <xdr:rowOff>95250</xdr:rowOff>
              </from>
              <to>
                <xdr:col>21</xdr:col>
                <xdr:colOff>142875</xdr:colOff>
                <xdr:row>98</xdr:row>
                <xdr:rowOff>161925</xdr:rowOff>
              </to>
            </anchor>
          </objectPr>
        </oleObject>
      </mc:Choice>
      <mc:Fallback>
        <oleObject progId="Presentation" shapeId="8258" r:id="rId26"/>
      </mc:Fallback>
    </mc:AlternateContent>
    <mc:AlternateContent xmlns:mc="http://schemas.openxmlformats.org/markup-compatibility/2006">
      <mc:Choice Requires="x14">
        <oleObject progId="Presentation" shapeId="8259" r:id="rId28">
          <objectPr defaultSize="0" r:id="rId29">
            <anchor moveWithCells="1">
              <from>
                <xdr:col>1</xdr:col>
                <xdr:colOff>266700</xdr:colOff>
                <xdr:row>120</xdr:row>
                <xdr:rowOff>85725</xdr:rowOff>
              </from>
              <to>
                <xdr:col>8</xdr:col>
                <xdr:colOff>228600</xdr:colOff>
                <xdr:row>132</xdr:row>
                <xdr:rowOff>180975</xdr:rowOff>
              </to>
            </anchor>
          </objectPr>
        </oleObject>
      </mc:Choice>
      <mc:Fallback>
        <oleObject progId="Presentation" shapeId="8259" r:id="rId28"/>
      </mc:Fallback>
    </mc:AlternateContent>
    <mc:AlternateContent xmlns:mc="http://schemas.openxmlformats.org/markup-compatibility/2006">
      <mc:Choice Requires="x14">
        <oleObject progId="Presentation" shapeId="8260" r:id="rId30">
          <objectPr defaultSize="0" r:id="rId31">
            <anchor moveWithCells="1">
              <from>
                <xdr:col>13</xdr:col>
                <xdr:colOff>0</xdr:colOff>
                <xdr:row>118</xdr:row>
                <xdr:rowOff>0</xdr:rowOff>
              </from>
              <to>
                <xdr:col>20</xdr:col>
                <xdr:colOff>257175</xdr:colOff>
                <xdr:row>131</xdr:row>
                <xdr:rowOff>66675</xdr:rowOff>
              </to>
            </anchor>
          </objectPr>
        </oleObject>
      </mc:Choice>
      <mc:Fallback>
        <oleObject progId="Presentation" shapeId="8260" r:id="rId30"/>
      </mc:Fallback>
    </mc:AlternateContent>
    <mc:AlternateContent xmlns:mc="http://schemas.openxmlformats.org/markup-compatibility/2006">
      <mc:Choice Requires="x14">
        <oleObject progId="Presentation" shapeId="8261" r:id="rId32">
          <objectPr defaultSize="0" r:id="rId33">
            <anchor moveWithCells="1">
              <from>
                <xdr:col>2</xdr:col>
                <xdr:colOff>0</xdr:colOff>
                <xdr:row>137</xdr:row>
                <xdr:rowOff>0</xdr:rowOff>
              </from>
              <to>
                <xdr:col>8</xdr:col>
                <xdr:colOff>533400</xdr:colOff>
                <xdr:row>149</xdr:row>
                <xdr:rowOff>66675</xdr:rowOff>
              </to>
            </anchor>
          </objectPr>
        </oleObject>
      </mc:Choice>
      <mc:Fallback>
        <oleObject progId="Presentation" shapeId="8261" r:id="rId32"/>
      </mc:Fallback>
    </mc:AlternateContent>
    <mc:AlternateContent xmlns:mc="http://schemas.openxmlformats.org/markup-compatibility/2006">
      <mc:Choice Requires="x14">
        <oleObject progId="Presentation" shapeId="8262" r:id="rId34">
          <objectPr defaultSize="0" r:id="rId35">
            <anchor moveWithCells="1">
              <from>
                <xdr:col>13</xdr:col>
                <xdr:colOff>0</xdr:colOff>
                <xdr:row>136</xdr:row>
                <xdr:rowOff>0</xdr:rowOff>
              </from>
              <to>
                <xdr:col>20</xdr:col>
                <xdr:colOff>200025</xdr:colOff>
                <xdr:row>149</xdr:row>
                <xdr:rowOff>38100</xdr:rowOff>
              </to>
            </anchor>
          </objectPr>
        </oleObject>
      </mc:Choice>
      <mc:Fallback>
        <oleObject progId="Presentation" shapeId="8262" r:id="rId34"/>
      </mc:Fallback>
    </mc:AlternateContent>
  </oleObjec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
  <dimension ref="A1:U274"/>
  <sheetViews>
    <sheetView workbookViewId="0">
      <selection activeCell="L15" sqref="L15"/>
    </sheetView>
  </sheetViews>
  <sheetFormatPr defaultRowHeight="15" x14ac:dyDescent="0.25"/>
  <cols>
    <col min="1" max="1" width="15" customWidth="1"/>
    <col min="2" max="2" width="20.85546875" customWidth="1"/>
    <col min="3" max="3" width="23.7109375" customWidth="1"/>
    <col min="4" max="4" width="23.7109375" style="151" customWidth="1"/>
    <col min="5" max="5" width="20.28515625" customWidth="1"/>
    <col min="6" max="6" width="20" customWidth="1"/>
    <col min="7" max="8" width="10.140625" bestFit="1" customWidth="1"/>
    <col min="10" max="10" width="15.28515625" customWidth="1"/>
    <col min="11" max="11" width="15" customWidth="1"/>
    <col min="12" max="12" width="12.7109375" customWidth="1"/>
    <col min="17" max="17" width="9.7109375" bestFit="1" customWidth="1"/>
  </cols>
  <sheetData>
    <row r="1" spans="1:21" x14ac:dyDescent="0.25">
      <c r="A1" s="151" t="s">
        <v>122</v>
      </c>
      <c r="B1" s="151" t="s">
        <v>10</v>
      </c>
      <c r="C1" s="151" t="s">
        <v>810</v>
      </c>
      <c r="D1" s="151" t="s">
        <v>754</v>
      </c>
      <c r="E1" s="151" t="s">
        <v>749</v>
      </c>
      <c r="F1" s="151" t="s">
        <v>747</v>
      </c>
      <c r="H1" s="151" t="s">
        <v>6</v>
      </c>
      <c r="I1" s="151" t="s">
        <v>122</v>
      </c>
      <c r="J1" s="151" t="s">
        <v>750</v>
      </c>
      <c r="K1" s="151" t="s">
        <v>751</v>
      </c>
      <c r="L1" s="151" t="s">
        <v>752</v>
      </c>
      <c r="M1" s="151" t="s">
        <v>753</v>
      </c>
      <c r="N1" s="151" t="s">
        <v>811</v>
      </c>
      <c r="O1" s="151" t="s">
        <v>153</v>
      </c>
      <c r="P1" s="151" t="s">
        <v>906</v>
      </c>
      <c r="T1" t="s">
        <v>153</v>
      </c>
      <c r="U1" t="s">
        <v>1116</v>
      </c>
    </row>
    <row r="2" spans="1:21" x14ac:dyDescent="0.25">
      <c r="C2" s="151"/>
      <c r="H2" s="151"/>
      <c r="I2" s="151"/>
      <c r="J2" s="151"/>
      <c r="K2" s="199"/>
      <c r="L2" s="199"/>
      <c r="M2" s="151"/>
      <c r="N2" s="151"/>
      <c r="O2" s="151"/>
      <c r="P2" s="151"/>
      <c r="Q2" s="151"/>
      <c r="S2" s="151"/>
    </row>
    <row r="3" spans="1:21" x14ac:dyDescent="0.25">
      <c r="C3" s="151"/>
      <c r="H3" s="151"/>
      <c r="I3" s="151"/>
      <c r="J3" s="151"/>
      <c r="K3" s="199"/>
      <c r="L3" s="199"/>
      <c r="M3" s="151"/>
      <c r="N3" s="151"/>
      <c r="O3" s="151"/>
      <c r="P3" s="151"/>
      <c r="Q3" s="151"/>
      <c r="S3" s="151"/>
    </row>
    <row r="4" spans="1:21" x14ac:dyDescent="0.25">
      <c r="C4" s="151"/>
      <c r="H4" s="151"/>
      <c r="I4" s="151"/>
      <c r="J4" s="151"/>
      <c r="K4" s="199"/>
      <c r="L4" s="199"/>
      <c r="M4" s="151"/>
      <c r="N4" s="151"/>
      <c r="O4" s="151"/>
      <c r="P4" s="151"/>
      <c r="Q4" s="151"/>
      <c r="S4" s="151"/>
    </row>
    <row r="5" spans="1:21" x14ac:dyDescent="0.25">
      <c r="C5" s="151"/>
      <c r="H5" s="151"/>
      <c r="I5" s="151"/>
      <c r="J5" s="151"/>
      <c r="K5" s="199"/>
      <c r="L5" s="199"/>
      <c r="M5" s="151"/>
      <c r="N5" s="151"/>
      <c r="O5" s="151"/>
      <c r="P5" s="151"/>
      <c r="Q5" s="151"/>
      <c r="S5" s="151"/>
    </row>
    <row r="6" spans="1:21" x14ac:dyDescent="0.25">
      <c r="C6" s="151"/>
      <c r="H6" s="151"/>
      <c r="I6" s="151"/>
      <c r="J6" s="151"/>
      <c r="K6" s="199"/>
      <c r="L6" s="199"/>
      <c r="M6" s="151"/>
      <c r="N6" s="151"/>
      <c r="O6" s="151"/>
      <c r="P6" s="151"/>
      <c r="Q6" s="151"/>
      <c r="S6" s="151"/>
    </row>
    <row r="7" spans="1:21" x14ac:dyDescent="0.25">
      <c r="C7" s="151"/>
      <c r="H7" s="151"/>
      <c r="I7" s="151"/>
      <c r="J7" s="151"/>
      <c r="K7" s="199"/>
      <c r="L7" s="199"/>
      <c r="M7" s="151"/>
      <c r="N7" s="151"/>
      <c r="O7" s="151"/>
      <c r="P7" s="151"/>
      <c r="Q7" s="151"/>
      <c r="S7" s="151"/>
    </row>
    <row r="8" spans="1:21" x14ac:dyDescent="0.25">
      <c r="C8" s="151"/>
      <c r="H8" s="151"/>
      <c r="I8" s="151"/>
      <c r="J8" s="151"/>
      <c r="K8" s="199"/>
      <c r="L8" s="199"/>
      <c r="M8" s="151"/>
      <c r="N8" s="151"/>
      <c r="O8" s="151"/>
      <c r="P8" s="151"/>
      <c r="Q8" s="151"/>
      <c r="S8" s="151"/>
    </row>
    <row r="9" spans="1:21" x14ac:dyDescent="0.25">
      <c r="C9" s="151"/>
      <c r="H9" s="151"/>
      <c r="I9" s="151"/>
      <c r="J9" s="151"/>
      <c r="K9" s="199"/>
      <c r="L9" s="199"/>
      <c r="M9" s="151"/>
      <c r="N9" s="151"/>
      <c r="O9" s="151"/>
      <c r="P9" s="151"/>
      <c r="Q9" s="228"/>
    </row>
    <row r="10" spans="1:21" x14ac:dyDescent="0.25">
      <c r="C10" s="151"/>
      <c r="H10" s="151"/>
      <c r="I10" s="151"/>
      <c r="J10" s="151"/>
      <c r="K10" s="199"/>
      <c r="L10" s="199"/>
      <c r="M10" s="151"/>
      <c r="N10" s="151"/>
      <c r="O10" s="151"/>
      <c r="P10" s="151"/>
      <c r="Q10" s="228"/>
      <c r="S10" s="151"/>
    </row>
    <row r="11" spans="1:21" x14ac:dyDescent="0.25">
      <c r="C11" s="151"/>
      <c r="H11" s="151"/>
      <c r="I11" s="151"/>
      <c r="J11" s="151"/>
      <c r="K11" s="199"/>
      <c r="L11" s="199"/>
      <c r="M11" s="151"/>
      <c r="N11" s="151"/>
      <c r="O11" s="151"/>
      <c r="P11" s="151"/>
      <c r="Q11" s="228"/>
      <c r="S11" s="151"/>
    </row>
    <row r="12" spans="1:21" x14ac:dyDescent="0.25">
      <c r="C12" s="151"/>
      <c r="H12" s="151"/>
      <c r="I12" s="151"/>
      <c r="J12" s="151"/>
      <c r="K12" s="199"/>
      <c r="L12" s="199"/>
      <c r="M12" s="151"/>
      <c r="N12" s="151"/>
      <c r="O12" s="151"/>
      <c r="P12" s="151"/>
      <c r="Q12" s="228"/>
      <c r="S12" s="151"/>
    </row>
    <row r="13" spans="1:21" x14ac:dyDescent="0.25">
      <c r="C13" s="151"/>
      <c r="H13" s="151"/>
      <c r="I13" s="151"/>
      <c r="J13" s="151"/>
      <c r="K13" s="199"/>
      <c r="L13" s="199"/>
      <c r="M13" s="151"/>
      <c r="N13" s="151"/>
      <c r="O13" s="151"/>
      <c r="P13" s="151"/>
      <c r="Q13" s="228"/>
    </row>
    <row r="14" spans="1:21" x14ac:dyDescent="0.25">
      <c r="C14" s="151"/>
      <c r="H14" s="151"/>
      <c r="I14" s="151"/>
      <c r="J14" s="151"/>
      <c r="K14" s="199"/>
      <c r="L14" s="199"/>
      <c r="M14" s="151"/>
      <c r="N14" s="151"/>
      <c r="O14" s="151"/>
      <c r="P14" s="151"/>
      <c r="Q14" s="228"/>
      <c r="S14" s="151"/>
    </row>
    <row r="15" spans="1:21" x14ac:dyDescent="0.25">
      <c r="C15" s="151"/>
      <c r="H15" s="151"/>
      <c r="I15" s="151"/>
      <c r="J15" s="151"/>
      <c r="K15" s="199"/>
      <c r="L15" s="199"/>
      <c r="M15" s="151"/>
      <c r="N15" s="151"/>
      <c r="O15" s="151"/>
      <c r="P15" s="151"/>
      <c r="Q15" s="228"/>
      <c r="S15" s="151"/>
    </row>
    <row r="16" spans="1:21" x14ac:dyDescent="0.25">
      <c r="E16" s="151"/>
      <c r="F16" s="151"/>
      <c r="G16" s="199"/>
      <c r="H16" s="151"/>
      <c r="I16" s="151"/>
      <c r="J16" s="151"/>
      <c r="K16" s="199"/>
      <c r="L16" s="199"/>
      <c r="M16" s="151"/>
      <c r="N16" s="151"/>
      <c r="O16" s="151"/>
      <c r="P16" s="151"/>
      <c r="Q16" s="228"/>
      <c r="S16" s="151"/>
    </row>
    <row r="17" spans="5:19" x14ac:dyDescent="0.25">
      <c r="E17" s="151"/>
      <c r="F17" s="151"/>
      <c r="G17" s="199"/>
      <c r="H17" s="151"/>
      <c r="I17" s="151"/>
      <c r="J17" s="151"/>
      <c r="K17" s="199"/>
      <c r="L17" s="199"/>
      <c r="M17" s="151"/>
      <c r="N17" s="151"/>
      <c r="O17" s="151"/>
      <c r="P17" s="151"/>
      <c r="Q17" s="228"/>
      <c r="S17" s="151"/>
    </row>
    <row r="18" spans="5:19" x14ac:dyDescent="0.25">
      <c r="E18" s="151"/>
      <c r="F18" s="151"/>
      <c r="G18" s="199"/>
      <c r="H18" s="151"/>
      <c r="I18" s="151"/>
      <c r="J18" s="151"/>
      <c r="K18" s="199"/>
      <c r="L18" s="199"/>
      <c r="M18" s="151"/>
      <c r="N18" s="151"/>
      <c r="O18" s="151"/>
      <c r="P18" s="151"/>
      <c r="Q18" s="151"/>
      <c r="S18" s="151"/>
    </row>
    <row r="19" spans="5:19" x14ac:dyDescent="0.25">
      <c r="E19" s="151"/>
      <c r="F19" s="151"/>
      <c r="G19" s="199"/>
      <c r="H19" s="151"/>
      <c r="I19" s="151"/>
      <c r="J19" s="151"/>
      <c r="K19" s="199"/>
      <c r="L19" s="199"/>
      <c r="M19" s="151"/>
      <c r="N19" s="151"/>
      <c r="O19" s="151"/>
      <c r="P19" s="151"/>
      <c r="Q19" s="151"/>
    </row>
    <row r="20" spans="5:19" x14ac:dyDescent="0.25">
      <c r="F20" s="151"/>
      <c r="G20" s="199"/>
      <c r="H20" s="151"/>
      <c r="I20" s="151"/>
      <c r="J20" s="151"/>
      <c r="K20" s="199"/>
      <c r="L20" s="199"/>
      <c r="M20" s="151"/>
      <c r="N20" s="151"/>
      <c r="O20" s="151"/>
      <c r="P20" s="151"/>
      <c r="Q20" s="151"/>
    </row>
    <row r="21" spans="5:19" x14ac:dyDescent="0.25">
      <c r="F21" s="151"/>
      <c r="G21" s="199"/>
      <c r="H21" s="151"/>
      <c r="I21" s="151"/>
      <c r="J21" s="151"/>
      <c r="K21" s="199"/>
      <c r="L21" s="199"/>
      <c r="M21" s="151"/>
      <c r="N21" s="151"/>
      <c r="O21" s="151"/>
      <c r="P21" s="151"/>
      <c r="Q21" s="151"/>
    </row>
    <row r="22" spans="5:19" x14ac:dyDescent="0.25">
      <c r="E22" s="151"/>
      <c r="F22" s="151"/>
      <c r="G22" s="199"/>
      <c r="H22" s="151"/>
      <c r="I22" s="151"/>
      <c r="J22" s="151"/>
      <c r="K22" s="199"/>
      <c r="L22" s="199"/>
      <c r="M22" s="151"/>
      <c r="N22" s="151"/>
      <c r="O22" s="151"/>
      <c r="P22" s="151"/>
      <c r="Q22" s="151"/>
    </row>
    <row r="23" spans="5:19" x14ac:dyDescent="0.25">
      <c r="F23" s="151"/>
      <c r="G23" s="199"/>
      <c r="H23" s="151"/>
      <c r="I23" s="151"/>
      <c r="J23" s="151"/>
      <c r="K23" s="187"/>
      <c r="L23" s="187"/>
      <c r="M23" s="151"/>
      <c r="N23" s="151"/>
      <c r="O23" s="151"/>
      <c r="P23" s="151"/>
      <c r="Q23" s="151"/>
    </row>
    <row r="24" spans="5:19" x14ac:dyDescent="0.25">
      <c r="F24" s="151"/>
      <c r="G24" s="199"/>
      <c r="H24" s="151"/>
      <c r="I24" s="151"/>
      <c r="J24" s="151"/>
      <c r="K24" s="187"/>
      <c r="L24" s="187"/>
      <c r="M24" s="151"/>
      <c r="N24" s="151"/>
      <c r="O24" s="151"/>
      <c r="Q24" s="151"/>
    </row>
    <row r="25" spans="5:19" x14ac:dyDescent="0.25">
      <c r="H25" s="151"/>
      <c r="I25" s="151"/>
      <c r="J25" s="151"/>
      <c r="K25" s="187"/>
      <c r="L25" s="187"/>
      <c r="M25" s="151"/>
      <c r="N25" s="151"/>
      <c r="O25" s="151"/>
      <c r="Q25" s="151"/>
    </row>
    <row r="26" spans="5:19" x14ac:dyDescent="0.25">
      <c r="H26" s="151"/>
      <c r="I26" s="151"/>
      <c r="J26" s="151"/>
      <c r="K26" s="187"/>
      <c r="L26" s="187"/>
      <c r="M26" s="151"/>
      <c r="N26" s="151"/>
      <c r="O26" s="151"/>
      <c r="Q26" s="151"/>
    </row>
    <row r="27" spans="5:19" x14ac:dyDescent="0.25">
      <c r="H27" s="151"/>
      <c r="I27" s="151"/>
      <c r="J27" s="151"/>
      <c r="K27" s="187"/>
      <c r="L27" s="187"/>
      <c r="M27" s="151"/>
      <c r="N27" s="151"/>
      <c r="O27" s="151"/>
      <c r="Q27" s="151"/>
    </row>
    <row r="28" spans="5:19" x14ac:dyDescent="0.25">
      <c r="H28" s="151"/>
      <c r="I28" s="151"/>
      <c r="J28" s="151"/>
      <c r="K28" s="187"/>
      <c r="L28" s="187"/>
      <c r="O28" s="151"/>
      <c r="Q28" s="151"/>
    </row>
    <row r="29" spans="5:19" x14ac:dyDescent="0.25">
      <c r="H29" s="151"/>
      <c r="I29" s="151"/>
      <c r="J29" s="151"/>
      <c r="K29" s="187"/>
      <c r="L29" s="187"/>
      <c r="O29" s="151"/>
    </row>
    <row r="30" spans="5:19" x14ac:dyDescent="0.25">
      <c r="H30" s="151"/>
      <c r="I30" s="151"/>
      <c r="J30" s="151"/>
      <c r="K30" s="187"/>
      <c r="L30" s="187"/>
      <c r="O30" s="151"/>
    </row>
    <row r="31" spans="5:19" x14ac:dyDescent="0.25">
      <c r="H31" s="151"/>
      <c r="I31" s="151"/>
      <c r="J31" s="151"/>
      <c r="K31" s="187"/>
      <c r="L31" s="187"/>
      <c r="O31" s="151"/>
    </row>
    <row r="32" spans="5:19" x14ac:dyDescent="0.25">
      <c r="H32" s="151"/>
      <c r="I32" s="151"/>
      <c r="J32" s="151"/>
      <c r="K32" s="187"/>
      <c r="L32" s="187"/>
      <c r="O32" s="151"/>
    </row>
    <row r="33" spans="8:15" x14ac:dyDescent="0.25">
      <c r="H33" s="151"/>
      <c r="I33" s="151"/>
      <c r="J33" s="151"/>
      <c r="K33" s="187"/>
      <c r="L33" s="187"/>
      <c r="O33" s="151"/>
    </row>
    <row r="34" spans="8:15" x14ac:dyDescent="0.25">
      <c r="H34" s="151"/>
      <c r="I34" s="151"/>
      <c r="J34" s="151"/>
      <c r="K34" s="187"/>
      <c r="L34" s="187"/>
      <c r="O34" s="151"/>
    </row>
    <row r="35" spans="8:15" x14ac:dyDescent="0.25">
      <c r="H35" s="151"/>
      <c r="I35" s="151"/>
      <c r="J35" s="151"/>
      <c r="K35" s="187"/>
      <c r="L35" s="187"/>
      <c r="O35" s="151"/>
    </row>
    <row r="36" spans="8:15" x14ac:dyDescent="0.25">
      <c r="H36" s="151"/>
      <c r="I36" s="151"/>
      <c r="J36" s="151"/>
      <c r="K36" s="187"/>
      <c r="L36" s="187"/>
    </row>
    <row r="37" spans="8:15" x14ac:dyDescent="0.25">
      <c r="H37" s="151"/>
      <c r="J37" s="151"/>
      <c r="K37" s="187"/>
      <c r="L37" s="187"/>
    </row>
    <row r="38" spans="8:15" x14ac:dyDescent="0.25">
      <c r="H38" s="151"/>
      <c r="J38" s="151"/>
      <c r="K38" s="187"/>
      <c r="L38" s="187"/>
    </row>
    <row r="39" spans="8:15" x14ac:dyDescent="0.25">
      <c r="H39" s="151"/>
      <c r="J39" s="151"/>
      <c r="K39" s="187"/>
      <c r="L39" s="187"/>
    </row>
    <row r="40" spans="8:15" x14ac:dyDescent="0.25">
      <c r="H40" s="151"/>
      <c r="J40" s="151"/>
      <c r="K40" s="187"/>
      <c r="L40" s="187"/>
    </row>
    <row r="41" spans="8:15" x14ac:dyDescent="0.25">
      <c r="H41" s="151"/>
      <c r="J41" s="151"/>
      <c r="K41" s="187"/>
      <c r="L41" s="187"/>
    </row>
    <row r="42" spans="8:15" x14ac:dyDescent="0.25">
      <c r="H42" s="151"/>
      <c r="J42" s="151"/>
      <c r="K42" s="187"/>
      <c r="L42" s="187"/>
    </row>
    <row r="43" spans="8:15" x14ac:dyDescent="0.25">
      <c r="H43" s="151"/>
      <c r="I43" s="151"/>
      <c r="J43" s="151"/>
      <c r="K43" s="187"/>
      <c r="L43" s="187"/>
    </row>
    <row r="44" spans="8:15" x14ac:dyDescent="0.25">
      <c r="H44" s="151"/>
      <c r="J44" s="151"/>
      <c r="K44" s="187"/>
      <c r="L44" s="187"/>
    </row>
    <row r="45" spans="8:15" x14ac:dyDescent="0.25">
      <c r="H45" s="151"/>
      <c r="J45" s="151"/>
      <c r="K45" s="187"/>
      <c r="L45" s="187"/>
    </row>
    <row r="46" spans="8:15" x14ac:dyDescent="0.25">
      <c r="H46" s="151"/>
      <c r="J46" s="151"/>
      <c r="K46" s="187"/>
      <c r="L46" s="187"/>
    </row>
    <row r="47" spans="8:15" x14ac:dyDescent="0.25">
      <c r="H47" s="151"/>
      <c r="I47" s="151"/>
      <c r="J47" s="151"/>
      <c r="K47" s="187"/>
      <c r="L47" s="187"/>
    </row>
    <row r="48" spans="8:15" x14ac:dyDescent="0.25">
      <c r="H48" s="151"/>
      <c r="J48" s="151"/>
      <c r="K48" s="187"/>
      <c r="L48" s="187"/>
    </row>
    <row r="49" spans="8:12" x14ac:dyDescent="0.25">
      <c r="H49" s="151"/>
      <c r="I49" s="151"/>
      <c r="J49" s="151"/>
      <c r="K49" s="187"/>
      <c r="L49" s="187"/>
    </row>
    <row r="50" spans="8:12" x14ac:dyDescent="0.25">
      <c r="H50" s="151"/>
      <c r="J50" s="151"/>
      <c r="K50" s="187"/>
      <c r="L50" s="187"/>
    </row>
    <row r="51" spans="8:12" x14ac:dyDescent="0.25">
      <c r="H51" s="199"/>
      <c r="J51" s="151"/>
      <c r="K51" s="199"/>
      <c r="L51" s="199"/>
    </row>
    <row r="52" spans="8:12" x14ac:dyDescent="0.25">
      <c r="H52" s="151"/>
      <c r="J52" s="151"/>
      <c r="K52" s="187"/>
      <c r="L52" s="187"/>
    </row>
    <row r="53" spans="8:12" x14ac:dyDescent="0.25">
      <c r="H53" s="151"/>
      <c r="J53" s="151"/>
      <c r="K53" s="187"/>
      <c r="L53" s="187"/>
    </row>
    <row r="54" spans="8:12" x14ac:dyDescent="0.25">
      <c r="H54" s="151"/>
      <c r="I54" s="151"/>
      <c r="J54" s="151"/>
      <c r="K54" s="187"/>
      <c r="L54" s="187"/>
    </row>
    <row r="55" spans="8:12" x14ac:dyDescent="0.25">
      <c r="H55" s="151"/>
      <c r="J55" s="151"/>
      <c r="K55" s="199"/>
      <c r="L55" s="199"/>
    </row>
    <row r="56" spans="8:12" x14ac:dyDescent="0.25">
      <c r="H56" s="151"/>
      <c r="I56" s="151"/>
      <c r="J56" s="151"/>
      <c r="K56" s="187"/>
      <c r="L56" s="187"/>
    </row>
    <row r="57" spans="8:12" x14ac:dyDescent="0.25">
      <c r="H57" s="151"/>
      <c r="J57" s="151"/>
      <c r="K57" s="199"/>
      <c r="L57" s="199"/>
    </row>
    <row r="58" spans="8:12" x14ac:dyDescent="0.25">
      <c r="H58" s="151"/>
      <c r="J58" s="151"/>
      <c r="K58" s="187"/>
      <c r="L58" s="187"/>
    </row>
    <row r="59" spans="8:12" x14ac:dyDescent="0.25">
      <c r="H59" s="151"/>
      <c r="J59" s="151"/>
      <c r="K59" s="187"/>
      <c r="L59" s="187"/>
    </row>
    <row r="60" spans="8:12" x14ac:dyDescent="0.25">
      <c r="H60" s="151"/>
      <c r="I60" s="151"/>
      <c r="J60" s="151"/>
      <c r="K60" s="187"/>
      <c r="L60" s="187"/>
    </row>
    <row r="61" spans="8:12" x14ac:dyDescent="0.25">
      <c r="H61" s="151"/>
      <c r="J61" s="151"/>
      <c r="K61" s="199"/>
      <c r="L61" s="199"/>
    </row>
    <row r="62" spans="8:12" x14ac:dyDescent="0.25">
      <c r="H62" s="151"/>
      <c r="J62" s="151"/>
      <c r="K62" s="187"/>
      <c r="L62" s="187"/>
    </row>
    <row r="63" spans="8:12" x14ac:dyDescent="0.25">
      <c r="H63" s="151"/>
      <c r="J63" s="151"/>
      <c r="K63" s="187"/>
      <c r="L63" s="187"/>
    </row>
    <row r="64" spans="8:12" x14ac:dyDescent="0.25">
      <c r="H64" s="151"/>
      <c r="J64" s="151"/>
      <c r="K64" s="187"/>
      <c r="L64" s="187"/>
    </row>
    <row r="65" spans="8:12" x14ac:dyDescent="0.25">
      <c r="H65" s="151"/>
      <c r="J65" s="151"/>
      <c r="K65" s="187"/>
      <c r="L65" s="187"/>
    </row>
    <row r="66" spans="8:12" x14ac:dyDescent="0.25">
      <c r="H66" s="151"/>
      <c r="J66" s="151"/>
      <c r="K66" s="187"/>
      <c r="L66" s="187"/>
    </row>
    <row r="67" spans="8:12" x14ac:dyDescent="0.25">
      <c r="H67" s="151"/>
      <c r="J67" s="151"/>
      <c r="K67" s="187"/>
      <c r="L67" s="187"/>
    </row>
    <row r="68" spans="8:12" x14ac:dyDescent="0.25">
      <c r="H68" s="151"/>
      <c r="J68" s="151"/>
      <c r="K68" s="187"/>
      <c r="L68" s="187"/>
    </row>
    <row r="69" spans="8:12" x14ac:dyDescent="0.25">
      <c r="H69" s="199"/>
      <c r="J69" s="151"/>
      <c r="K69" s="199"/>
      <c r="L69" s="199"/>
    </row>
    <row r="70" spans="8:12" x14ac:dyDescent="0.25">
      <c r="H70" s="151"/>
      <c r="J70" s="151"/>
      <c r="K70" s="187"/>
      <c r="L70" s="187"/>
    </row>
    <row r="71" spans="8:12" x14ac:dyDescent="0.25">
      <c r="H71" s="151"/>
      <c r="J71" s="151"/>
      <c r="K71" s="187"/>
      <c r="L71" s="187"/>
    </row>
    <row r="72" spans="8:12" x14ac:dyDescent="0.25">
      <c r="H72" s="151"/>
      <c r="I72" s="151"/>
      <c r="J72" s="151"/>
      <c r="K72" s="187"/>
      <c r="L72" s="187"/>
    </row>
    <row r="73" spans="8:12" x14ac:dyDescent="0.25">
      <c r="H73" s="151"/>
      <c r="J73" s="151"/>
      <c r="K73" s="187"/>
      <c r="L73" s="187"/>
    </row>
    <row r="74" spans="8:12" x14ac:dyDescent="0.25">
      <c r="H74" s="151"/>
      <c r="J74" s="151"/>
      <c r="K74" s="187"/>
      <c r="L74" s="187"/>
    </row>
    <row r="75" spans="8:12" x14ac:dyDescent="0.25">
      <c r="H75" s="151"/>
      <c r="J75" s="151"/>
      <c r="K75" s="187"/>
      <c r="L75" s="187"/>
    </row>
    <row r="76" spans="8:12" x14ac:dyDescent="0.25">
      <c r="H76" s="151"/>
      <c r="J76" s="151"/>
      <c r="K76" s="187"/>
      <c r="L76" s="187"/>
    </row>
    <row r="77" spans="8:12" x14ac:dyDescent="0.25">
      <c r="H77" s="151"/>
      <c r="J77" s="151"/>
      <c r="K77" s="187"/>
      <c r="L77" s="187"/>
    </row>
    <row r="78" spans="8:12" x14ac:dyDescent="0.25">
      <c r="H78" s="151"/>
      <c r="J78" s="151"/>
      <c r="K78" s="199"/>
      <c r="L78" s="199"/>
    </row>
    <row r="79" spans="8:12" x14ac:dyDescent="0.25">
      <c r="H79" s="151"/>
      <c r="J79" s="151"/>
      <c r="K79" s="187"/>
      <c r="L79" s="187"/>
    </row>
    <row r="80" spans="8:12" x14ac:dyDescent="0.25">
      <c r="H80" s="151"/>
      <c r="J80" s="151"/>
      <c r="K80" s="187"/>
      <c r="L80" s="187"/>
    </row>
    <row r="81" spans="8:12" x14ac:dyDescent="0.25">
      <c r="H81" s="151"/>
      <c r="J81" s="151"/>
      <c r="K81" s="187"/>
      <c r="L81" s="187"/>
    </row>
    <row r="82" spans="8:12" x14ac:dyDescent="0.25">
      <c r="H82" s="151"/>
      <c r="J82" s="151"/>
      <c r="K82" s="187"/>
      <c r="L82" s="187"/>
    </row>
    <row r="83" spans="8:12" x14ac:dyDescent="0.25">
      <c r="H83" s="151"/>
      <c r="J83" s="151"/>
      <c r="K83" s="187"/>
      <c r="L83" s="187"/>
    </row>
    <row r="84" spans="8:12" x14ac:dyDescent="0.25">
      <c r="H84" s="151"/>
      <c r="J84" s="151"/>
      <c r="K84" s="187"/>
      <c r="L84" s="187"/>
    </row>
    <row r="85" spans="8:12" x14ac:dyDescent="0.25">
      <c r="H85" s="151"/>
      <c r="J85" s="151"/>
      <c r="K85" s="187"/>
      <c r="L85" s="187"/>
    </row>
    <row r="86" spans="8:12" x14ac:dyDescent="0.25">
      <c r="H86" s="151"/>
      <c r="J86" s="151"/>
      <c r="K86" s="187"/>
      <c r="L86" s="187"/>
    </row>
    <row r="87" spans="8:12" x14ac:dyDescent="0.25">
      <c r="H87" s="151"/>
      <c r="I87" s="151"/>
      <c r="J87" s="151"/>
      <c r="K87" s="187"/>
      <c r="L87" s="187"/>
    </row>
    <row r="88" spans="8:12" x14ac:dyDescent="0.25">
      <c r="H88" s="151"/>
      <c r="J88" s="151"/>
      <c r="K88" s="187"/>
      <c r="L88" s="187"/>
    </row>
    <row r="89" spans="8:12" x14ac:dyDescent="0.25">
      <c r="H89" s="199"/>
      <c r="J89" s="151"/>
      <c r="K89" s="199"/>
      <c r="L89" s="199"/>
    </row>
    <row r="90" spans="8:12" x14ac:dyDescent="0.25">
      <c r="H90" s="151"/>
      <c r="J90" s="151"/>
      <c r="K90" s="187"/>
      <c r="L90" s="187"/>
    </row>
    <row r="91" spans="8:12" x14ac:dyDescent="0.25">
      <c r="H91" s="151"/>
      <c r="J91" s="151"/>
      <c r="K91" s="187"/>
      <c r="L91" s="187"/>
    </row>
    <row r="92" spans="8:12" x14ac:dyDescent="0.25">
      <c r="H92" s="151"/>
      <c r="J92" s="151"/>
      <c r="K92" s="187"/>
      <c r="L92" s="187"/>
    </row>
    <row r="93" spans="8:12" x14ac:dyDescent="0.25">
      <c r="H93" s="151"/>
      <c r="J93" s="151"/>
      <c r="K93" s="187"/>
      <c r="L93" s="187"/>
    </row>
    <row r="94" spans="8:12" x14ac:dyDescent="0.25">
      <c r="H94" s="151"/>
      <c r="J94" s="151"/>
      <c r="K94" s="187"/>
      <c r="L94" s="187"/>
    </row>
    <row r="95" spans="8:12" x14ac:dyDescent="0.25">
      <c r="H95" s="199"/>
      <c r="J95" s="151"/>
      <c r="K95" s="199"/>
      <c r="L95" s="199"/>
    </row>
    <row r="96" spans="8:12" x14ac:dyDescent="0.25">
      <c r="H96" s="151"/>
      <c r="J96" s="151"/>
      <c r="K96" s="187"/>
      <c r="L96" s="187"/>
    </row>
    <row r="97" spans="8:12" x14ac:dyDescent="0.25">
      <c r="H97" s="151"/>
      <c r="J97" s="151"/>
      <c r="K97" s="187"/>
      <c r="L97" s="187"/>
    </row>
    <row r="98" spans="8:12" x14ac:dyDescent="0.25">
      <c r="H98" s="151"/>
      <c r="J98" s="151"/>
      <c r="K98" s="187"/>
      <c r="L98" s="187"/>
    </row>
    <row r="99" spans="8:12" x14ac:dyDescent="0.25">
      <c r="H99" s="151"/>
      <c r="J99" s="151"/>
      <c r="K99" s="187"/>
      <c r="L99" s="187"/>
    </row>
    <row r="100" spans="8:12" x14ac:dyDescent="0.25">
      <c r="H100" s="151"/>
      <c r="J100" s="151"/>
      <c r="K100" s="187"/>
      <c r="L100" s="187"/>
    </row>
    <row r="101" spans="8:12" x14ac:dyDescent="0.25">
      <c r="H101" s="151"/>
      <c r="J101" s="151"/>
      <c r="K101" s="187"/>
      <c r="L101" s="187"/>
    </row>
    <row r="102" spans="8:12" x14ac:dyDescent="0.25">
      <c r="H102" s="151"/>
      <c r="J102" s="151"/>
      <c r="K102" s="187"/>
      <c r="L102" s="187"/>
    </row>
    <row r="103" spans="8:12" x14ac:dyDescent="0.25">
      <c r="H103" s="199"/>
      <c r="J103" s="151"/>
      <c r="K103" s="199"/>
      <c r="L103" s="199"/>
    </row>
    <row r="104" spans="8:12" x14ac:dyDescent="0.25">
      <c r="H104" s="151"/>
      <c r="I104" s="151"/>
      <c r="J104" s="151"/>
      <c r="K104" s="187"/>
      <c r="L104" s="187"/>
    </row>
    <row r="105" spans="8:12" x14ac:dyDescent="0.25">
      <c r="H105" s="151"/>
      <c r="J105" s="151"/>
      <c r="K105" s="187"/>
      <c r="L105" s="187"/>
    </row>
    <row r="106" spans="8:12" x14ac:dyDescent="0.25">
      <c r="H106" s="151"/>
      <c r="J106" s="151"/>
      <c r="K106" s="187"/>
      <c r="L106" s="187"/>
    </row>
    <row r="107" spans="8:12" x14ac:dyDescent="0.25">
      <c r="H107" s="151"/>
      <c r="I107" s="151"/>
      <c r="J107" s="151"/>
      <c r="K107" s="187"/>
      <c r="L107" s="187"/>
    </row>
    <row r="108" spans="8:12" x14ac:dyDescent="0.25">
      <c r="H108" s="151"/>
      <c r="I108" s="151"/>
      <c r="J108" s="151"/>
      <c r="K108" s="187"/>
      <c r="L108" s="187"/>
    </row>
    <row r="109" spans="8:12" x14ac:dyDescent="0.25">
      <c r="H109" s="199"/>
      <c r="J109" s="151"/>
      <c r="K109" s="199"/>
      <c r="L109" s="199"/>
    </row>
    <row r="110" spans="8:12" x14ac:dyDescent="0.25">
      <c r="H110" s="151"/>
      <c r="J110" s="151"/>
      <c r="K110" s="187"/>
      <c r="L110" s="187"/>
    </row>
    <row r="111" spans="8:12" x14ac:dyDescent="0.25">
      <c r="H111" s="199"/>
      <c r="J111" s="151"/>
      <c r="K111" s="199"/>
      <c r="L111" s="199"/>
    </row>
    <row r="112" spans="8:12" x14ac:dyDescent="0.25">
      <c r="H112" s="151"/>
      <c r="J112" s="151"/>
      <c r="K112" s="187"/>
      <c r="L112" s="187"/>
    </row>
    <row r="113" spans="8:12" x14ac:dyDescent="0.25">
      <c r="H113" s="151"/>
      <c r="J113" s="151"/>
      <c r="K113" s="187"/>
      <c r="L113" s="187"/>
    </row>
    <row r="114" spans="8:12" x14ac:dyDescent="0.25">
      <c r="H114" s="151"/>
      <c r="J114" s="151"/>
      <c r="K114" s="187"/>
      <c r="L114" s="187"/>
    </row>
    <row r="115" spans="8:12" x14ac:dyDescent="0.25">
      <c r="H115" s="151"/>
      <c r="J115" s="151"/>
      <c r="K115" s="187"/>
      <c r="L115" s="187"/>
    </row>
    <row r="116" spans="8:12" x14ac:dyDescent="0.25">
      <c r="H116" s="151"/>
      <c r="J116" s="151"/>
      <c r="K116" s="187"/>
      <c r="L116" s="187"/>
    </row>
    <row r="117" spans="8:12" x14ac:dyDescent="0.25">
      <c r="H117" s="151"/>
      <c r="J117" s="151"/>
      <c r="K117" s="187"/>
      <c r="L117" s="187"/>
    </row>
    <row r="118" spans="8:12" x14ac:dyDescent="0.25">
      <c r="H118" s="151"/>
      <c r="J118" s="151"/>
      <c r="K118" s="187"/>
      <c r="L118" s="187"/>
    </row>
    <row r="119" spans="8:12" x14ac:dyDescent="0.25">
      <c r="H119" s="151"/>
      <c r="J119" s="151"/>
      <c r="K119" s="187"/>
      <c r="L119" s="187"/>
    </row>
    <row r="120" spans="8:12" x14ac:dyDescent="0.25">
      <c r="H120" s="151"/>
      <c r="J120" s="151"/>
      <c r="K120" s="187"/>
      <c r="L120" s="187"/>
    </row>
    <row r="121" spans="8:12" x14ac:dyDescent="0.25">
      <c r="H121" s="151"/>
      <c r="J121" s="151"/>
      <c r="K121" s="187"/>
      <c r="L121" s="187"/>
    </row>
    <row r="122" spans="8:12" x14ac:dyDescent="0.25">
      <c r="H122" s="151"/>
      <c r="J122" s="151"/>
      <c r="K122" s="187"/>
      <c r="L122" s="187"/>
    </row>
    <row r="123" spans="8:12" x14ac:dyDescent="0.25">
      <c r="H123" s="151"/>
      <c r="J123" s="151"/>
      <c r="K123" s="187"/>
      <c r="L123" s="187"/>
    </row>
    <row r="124" spans="8:12" x14ac:dyDescent="0.25">
      <c r="H124" s="151"/>
      <c r="J124" s="151"/>
      <c r="K124" s="187"/>
      <c r="L124" s="187"/>
    </row>
    <row r="125" spans="8:12" x14ac:dyDescent="0.25">
      <c r="H125" s="151"/>
      <c r="J125" s="151"/>
      <c r="K125" s="187"/>
      <c r="L125" s="187"/>
    </row>
    <row r="126" spans="8:12" x14ac:dyDescent="0.25">
      <c r="H126" s="151"/>
      <c r="J126" s="151"/>
      <c r="K126" s="187"/>
      <c r="L126" s="187"/>
    </row>
    <row r="127" spans="8:12" x14ac:dyDescent="0.25">
      <c r="H127" s="151"/>
      <c r="J127" s="151"/>
      <c r="K127" s="187"/>
      <c r="L127" s="187"/>
    </row>
    <row r="128" spans="8:12" x14ac:dyDescent="0.25">
      <c r="H128" s="151"/>
      <c r="J128" s="151"/>
      <c r="K128" s="187"/>
      <c r="L128" s="187"/>
    </row>
    <row r="129" spans="8:12" x14ac:dyDescent="0.25">
      <c r="H129" s="151"/>
      <c r="J129" s="151"/>
      <c r="K129" s="187"/>
      <c r="L129" s="187"/>
    </row>
    <row r="130" spans="8:12" x14ac:dyDescent="0.25">
      <c r="H130" s="151"/>
      <c r="I130" s="151"/>
      <c r="J130" s="151"/>
      <c r="K130" s="187"/>
      <c r="L130" s="187"/>
    </row>
    <row r="131" spans="8:12" x14ac:dyDescent="0.25">
      <c r="H131" s="151"/>
      <c r="J131" s="151"/>
      <c r="K131" s="187"/>
      <c r="L131" s="187"/>
    </row>
    <row r="132" spans="8:12" x14ac:dyDescent="0.25">
      <c r="H132" s="151"/>
      <c r="J132" s="151"/>
      <c r="K132" s="187"/>
      <c r="L132" s="187"/>
    </row>
    <row r="133" spans="8:12" x14ac:dyDescent="0.25">
      <c r="H133" s="151"/>
      <c r="J133" s="151"/>
      <c r="K133" s="187"/>
      <c r="L133" s="187"/>
    </row>
    <row r="134" spans="8:12" x14ac:dyDescent="0.25">
      <c r="H134" s="151"/>
      <c r="J134" s="151"/>
      <c r="K134" s="187"/>
      <c r="L134" s="187"/>
    </row>
    <row r="135" spans="8:12" x14ac:dyDescent="0.25">
      <c r="H135" s="151"/>
      <c r="J135" s="151"/>
      <c r="K135" s="187"/>
      <c r="L135" s="187"/>
    </row>
    <row r="136" spans="8:12" x14ac:dyDescent="0.25">
      <c r="H136" s="151"/>
      <c r="I136" s="151"/>
      <c r="J136" s="151"/>
      <c r="K136" s="187"/>
      <c r="L136" s="187"/>
    </row>
    <row r="137" spans="8:12" x14ac:dyDescent="0.25">
      <c r="H137" s="151"/>
      <c r="J137" s="151"/>
      <c r="K137" s="187"/>
      <c r="L137" s="187"/>
    </row>
    <row r="138" spans="8:12" x14ac:dyDescent="0.25">
      <c r="H138" s="199"/>
      <c r="J138" s="151"/>
      <c r="K138" s="199"/>
      <c r="L138" s="199"/>
    </row>
    <row r="139" spans="8:12" x14ac:dyDescent="0.25">
      <c r="H139" s="151"/>
      <c r="J139" s="151"/>
      <c r="K139" s="187"/>
      <c r="L139" s="187"/>
    </row>
    <row r="140" spans="8:12" x14ac:dyDescent="0.25">
      <c r="H140" s="151"/>
      <c r="J140" s="151"/>
      <c r="K140" s="187"/>
      <c r="L140" s="187"/>
    </row>
    <row r="141" spans="8:12" x14ac:dyDescent="0.25">
      <c r="H141" s="151"/>
      <c r="J141" s="151"/>
      <c r="K141" s="199"/>
      <c r="L141" s="199"/>
    </row>
    <row r="142" spans="8:12" x14ac:dyDescent="0.25">
      <c r="H142" s="151"/>
      <c r="J142" s="151"/>
      <c r="K142" s="187"/>
      <c r="L142" s="187"/>
    </row>
    <row r="143" spans="8:12" x14ac:dyDescent="0.25">
      <c r="H143" s="151"/>
      <c r="J143" s="151"/>
      <c r="K143" s="187"/>
      <c r="L143" s="187"/>
    </row>
    <row r="144" spans="8:12" x14ac:dyDescent="0.25">
      <c r="H144" s="151"/>
      <c r="J144" s="151"/>
      <c r="K144" s="187"/>
      <c r="L144" s="187"/>
    </row>
    <row r="145" spans="8:12" x14ac:dyDescent="0.25">
      <c r="H145" s="151"/>
      <c r="I145" s="151"/>
      <c r="J145" s="151"/>
      <c r="K145" s="187"/>
      <c r="L145" s="187"/>
    </row>
    <row r="146" spans="8:12" x14ac:dyDescent="0.25">
      <c r="H146" s="151"/>
      <c r="J146" s="151"/>
      <c r="K146" s="187"/>
      <c r="L146" s="187"/>
    </row>
    <row r="147" spans="8:12" x14ac:dyDescent="0.25">
      <c r="H147" s="151"/>
      <c r="J147" s="151"/>
      <c r="K147" s="199"/>
      <c r="L147" s="199"/>
    </row>
    <row r="148" spans="8:12" x14ac:dyDescent="0.25">
      <c r="H148" s="151"/>
      <c r="J148" s="151"/>
      <c r="K148" s="187"/>
      <c r="L148" s="187"/>
    </row>
    <row r="149" spans="8:12" x14ac:dyDescent="0.25">
      <c r="H149" s="151"/>
      <c r="J149" s="151"/>
      <c r="K149" s="187"/>
      <c r="L149" s="187"/>
    </row>
    <row r="150" spans="8:12" x14ac:dyDescent="0.25">
      <c r="H150" s="151"/>
      <c r="J150" s="151"/>
      <c r="K150" s="187"/>
      <c r="L150" s="187"/>
    </row>
    <row r="151" spans="8:12" x14ac:dyDescent="0.25">
      <c r="H151" s="151"/>
      <c r="J151" s="151"/>
      <c r="K151" s="187"/>
      <c r="L151" s="187"/>
    </row>
    <row r="152" spans="8:12" x14ac:dyDescent="0.25">
      <c r="H152" s="151"/>
      <c r="I152" s="151"/>
      <c r="J152" s="151"/>
      <c r="K152" s="187"/>
      <c r="L152" s="187"/>
    </row>
    <row r="153" spans="8:12" x14ac:dyDescent="0.25">
      <c r="H153" s="151"/>
      <c r="J153" s="151"/>
      <c r="K153" s="187"/>
      <c r="L153" s="187"/>
    </row>
    <row r="154" spans="8:12" x14ac:dyDescent="0.25">
      <c r="H154" s="151"/>
      <c r="J154" s="151"/>
      <c r="K154" s="187"/>
      <c r="L154" s="187"/>
    </row>
    <row r="155" spans="8:12" x14ac:dyDescent="0.25">
      <c r="H155" s="151"/>
      <c r="J155" s="151"/>
      <c r="K155" s="187"/>
      <c r="L155" s="187"/>
    </row>
    <row r="156" spans="8:12" x14ac:dyDescent="0.25">
      <c r="H156" s="151"/>
      <c r="J156" s="151"/>
      <c r="K156" s="187"/>
      <c r="L156" s="187"/>
    </row>
    <row r="157" spans="8:12" x14ac:dyDescent="0.25">
      <c r="H157" s="151"/>
      <c r="J157" s="151"/>
      <c r="K157" s="187"/>
      <c r="L157" s="187"/>
    </row>
    <row r="158" spans="8:12" x14ac:dyDescent="0.25">
      <c r="H158" s="151"/>
      <c r="J158" s="151"/>
      <c r="K158" s="187"/>
      <c r="L158" s="187"/>
    </row>
    <row r="159" spans="8:12" x14ac:dyDescent="0.25">
      <c r="H159" s="151"/>
      <c r="J159" s="151"/>
      <c r="K159" s="187"/>
      <c r="L159" s="187"/>
    </row>
    <row r="160" spans="8:12" x14ac:dyDescent="0.25">
      <c r="H160" s="151"/>
      <c r="J160" s="151"/>
      <c r="K160" s="187"/>
      <c r="L160" s="187"/>
    </row>
    <row r="161" spans="8:12" x14ac:dyDescent="0.25">
      <c r="H161" s="151"/>
      <c r="J161" s="151"/>
      <c r="K161" s="187"/>
      <c r="L161" s="187"/>
    </row>
    <row r="162" spans="8:12" x14ac:dyDescent="0.25">
      <c r="H162" s="151"/>
      <c r="J162" s="151"/>
      <c r="K162" s="187"/>
      <c r="L162" s="187"/>
    </row>
    <row r="163" spans="8:12" x14ac:dyDescent="0.25">
      <c r="H163" s="151"/>
      <c r="J163" s="151"/>
      <c r="K163" s="187"/>
      <c r="L163" s="187"/>
    </row>
    <row r="164" spans="8:12" x14ac:dyDescent="0.25">
      <c r="H164" s="151"/>
      <c r="J164" s="151"/>
      <c r="K164" s="199"/>
      <c r="L164" s="199"/>
    </row>
    <row r="165" spans="8:12" x14ac:dyDescent="0.25">
      <c r="H165" s="199"/>
      <c r="J165" s="151"/>
      <c r="K165" s="199"/>
      <c r="L165" s="199"/>
    </row>
    <row r="166" spans="8:12" x14ac:dyDescent="0.25">
      <c r="H166" s="151"/>
      <c r="J166" s="151"/>
      <c r="K166" s="187"/>
      <c r="L166" s="187"/>
    </row>
    <row r="167" spans="8:12" x14ac:dyDescent="0.25">
      <c r="H167" s="151"/>
      <c r="J167" s="151"/>
      <c r="K167" s="187"/>
      <c r="L167" s="187"/>
    </row>
    <row r="168" spans="8:12" x14ac:dyDescent="0.25">
      <c r="H168" s="151"/>
      <c r="J168" s="151"/>
      <c r="K168" s="187"/>
      <c r="L168" s="187"/>
    </row>
    <row r="169" spans="8:12" x14ac:dyDescent="0.25">
      <c r="H169" s="151"/>
      <c r="J169" s="151"/>
      <c r="K169" s="187"/>
      <c r="L169" s="187"/>
    </row>
    <row r="170" spans="8:12" x14ac:dyDescent="0.25">
      <c r="H170" s="151"/>
      <c r="J170" s="151"/>
      <c r="K170" s="187"/>
      <c r="L170" s="187"/>
    </row>
    <row r="171" spans="8:12" x14ac:dyDescent="0.25">
      <c r="H171" s="151"/>
      <c r="J171" s="151"/>
      <c r="K171" s="187"/>
      <c r="L171" s="187"/>
    </row>
    <row r="172" spans="8:12" x14ac:dyDescent="0.25">
      <c r="H172" s="151"/>
      <c r="I172" s="151"/>
      <c r="J172" s="151"/>
      <c r="K172" s="199"/>
      <c r="L172" s="199"/>
    </row>
    <row r="173" spans="8:12" x14ac:dyDescent="0.25">
      <c r="H173" s="151"/>
      <c r="J173" s="151"/>
      <c r="K173" s="199"/>
      <c r="L173" s="199"/>
    </row>
    <row r="174" spans="8:12" x14ac:dyDescent="0.25">
      <c r="H174" s="151"/>
      <c r="I174" s="151"/>
      <c r="J174" s="151"/>
      <c r="K174" s="187"/>
      <c r="L174" s="187"/>
    </row>
    <row r="175" spans="8:12" x14ac:dyDescent="0.25">
      <c r="H175" s="151"/>
      <c r="J175" s="151"/>
      <c r="K175" s="187"/>
      <c r="L175" s="187"/>
    </row>
    <row r="176" spans="8:12" x14ac:dyDescent="0.25">
      <c r="H176" s="151"/>
      <c r="J176" s="151"/>
      <c r="K176" s="187"/>
      <c r="L176" s="187"/>
    </row>
    <row r="177" spans="8:12" x14ac:dyDescent="0.25">
      <c r="H177" s="151"/>
      <c r="J177" s="151"/>
      <c r="K177" s="187"/>
      <c r="L177" s="187"/>
    </row>
    <row r="178" spans="8:12" x14ac:dyDescent="0.25">
      <c r="H178" s="151"/>
      <c r="J178" s="151"/>
      <c r="K178" s="187"/>
      <c r="L178" s="187"/>
    </row>
    <row r="179" spans="8:12" x14ac:dyDescent="0.25">
      <c r="H179" s="151"/>
      <c r="J179" s="151"/>
      <c r="K179" s="187"/>
      <c r="L179" s="187"/>
    </row>
    <row r="180" spans="8:12" x14ac:dyDescent="0.25">
      <c r="H180" s="151"/>
      <c r="J180" s="151"/>
      <c r="K180" s="199"/>
      <c r="L180" s="199"/>
    </row>
    <row r="181" spans="8:12" x14ac:dyDescent="0.25">
      <c r="H181" s="151"/>
      <c r="I181" s="151"/>
      <c r="J181" s="151"/>
      <c r="K181" s="187"/>
      <c r="L181" s="187"/>
    </row>
    <row r="182" spans="8:12" x14ac:dyDescent="0.25">
      <c r="H182" s="151"/>
      <c r="J182" s="151"/>
      <c r="K182" s="187"/>
      <c r="L182" s="187"/>
    </row>
    <row r="183" spans="8:12" x14ac:dyDescent="0.25">
      <c r="H183" s="151"/>
      <c r="J183" s="151"/>
      <c r="K183" s="187"/>
      <c r="L183" s="187"/>
    </row>
    <row r="184" spans="8:12" x14ac:dyDescent="0.25">
      <c r="H184" s="151"/>
      <c r="J184" s="151"/>
      <c r="K184" s="187"/>
      <c r="L184" s="187"/>
    </row>
    <row r="185" spans="8:12" x14ac:dyDescent="0.25">
      <c r="H185" s="151"/>
      <c r="J185" s="151"/>
      <c r="K185" s="199"/>
      <c r="L185" s="199"/>
    </row>
    <row r="186" spans="8:12" x14ac:dyDescent="0.25">
      <c r="H186" s="151"/>
      <c r="J186" s="151"/>
      <c r="K186" s="187"/>
      <c r="L186" s="187"/>
    </row>
    <row r="187" spans="8:12" x14ac:dyDescent="0.25">
      <c r="H187" s="151"/>
      <c r="J187" s="151"/>
      <c r="K187" s="187"/>
      <c r="L187" s="187"/>
    </row>
    <row r="188" spans="8:12" x14ac:dyDescent="0.25">
      <c r="H188" s="151"/>
      <c r="J188" s="151"/>
      <c r="K188" s="187"/>
      <c r="L188" s="187"/>
    </row>
    <row r="189" spans="8:12" x14ac:dyDescent="0.25">
      <c r="H189" s="151"/>
      <c r="J189" s="151"/>
      <c r="K189" s="187"/>
      <c r="L189" s="187"/>
    </row>
    <row r="190" spans="8:12" x14ac:dyDescent="0.25">
      <c r="H190" s="151"/>
      <c r="J190" s="151"/>
      <c r="K190" s="187"/>
      <c r="L190" s="187"/>
    </row>
    <row r="191" spans="8:12" x14ac:dyDescent="0.25">
      <c r="H191" s="151"/>
      <c r="J191" s="151"/>
      <c r="K191" s="187"/>
      <c r="L191" s="187"/>
    </row>
    <row r="192" spans="8:12" x14ac:dyDescent="0.25">
      <c r="H192" s="151"/>
      <c r="I192" s="151"/>
      <c r="J192" s="151"/>
      <c r="K192" s="187"/>
      <c r="L192" s="187"/>
    </row>
    <row r="193" spans="8:12" x14ac:dyDescent="0.25">
      <c r="H193" s="151"/>
      <c r="I193" s="151"/>
      <c r="J193" s="151"/>
      <c r="K193" s="187"/>
      <c r="L193" s="187"/>
    </row>
    <row r="194" spans="8:12" x14ac:dyDescent="0.25">
      <c r="H194" s="151"/>
      <c r="J194" s="151"/>
      <c r="K194" s="187"/>
      <c r="L194" s="187"/>
    </row>
    <row r="195" spans="8:12" x14ac:dyDescent="0.25">
      <c r="H195" s="151"/>
      <c r="J195" s="151"/>
      <c r="K195" s="187"/>
      <c r="L195" s="187"/>
    </row>
    <row r="196" spans="8:12" x14ac:dyDescent="0.25">
      <c r="H196" s="151"/>
      <c r="J196" s="151"/>
      <c r="K196" s="187"/>
      <c r="L196" s="187"/>
    </row>
    <row r="197" spans="8:12" x14ac:dyDescent="0.25">
      <c r="H197" s="151"/>
      <c r="J197" s="151"/>
      <c r="K197" s="187"/>
      <c r="L197" s="187"/>
    </row>
    <row r="198" spans="8:12" x14ac:dyDescent="0.25">
      <c r="H198" s="151"/>
      <c r="J198" s="151"/>
      <c r="K198" s="187"/>
      <c r="L198" s="187"/>
    </row>
    <row r="199" spans="8:12" x14ac:dyDescent="0.25">
      <c r="H199" s="151"/>
      <c r="J199" s="151"/>
      <c r="K199" s="187"/>
      <c r="L199" s="187"/>
    </row>
    <row r="200" spans="8:12" x14ac:dyDescent="0.25">
      <c r="H200" s="151"/>
      <c r="J200" s="151"/>
      <c r="K200" s="187"/>
      <c r="L200" s="187"/>
    </row>
    <row r="201" spans="8:12" x14ac:dyDescent="0.25">
      <c r="H201" s="151"/>
      <c r="J201" s="151"/>
      <c r="K201" s="187"/>
      <c r="L201" s="187"/>
    </row>
    <row r="202" spans="8:12" x14ac:dyDescent="0.25">
      <c r="H202" s="151"/>
      <c r="J202" s="151"/>
      <c r="K202" s="187"/>
      <c r="L202" s="187"/>
    </row>
    <row r="203" spans="8:12" x14ac:dyDescent="0.25">
      <c r="H203" s="151"/>
      <c r="J203" s="151"/>
      <c r="K203" s="187"/>
      <c r="L203" s="187"/>
    </row>
    <row r="204" spans="8:12" x14ac:dyDescent="0.25">
      <c r="H204" s="151"/>
      <c r="J204" s="151"/>
      <c r="K204" s="187"/>
      <c r="L204" s="187"/>
    </row>
    <row r="205" spans="8:12" x14ac:dyDescent="0.25">
      <c r="H205" s="151"/>
      <c r="J205" s="151"/>
      <c r="K205" s="187"/>
      <c r="L205" s="187"/>
    </row>
    <row r="215" spans="9:12" x14ac:dyDescent="0.25">
      <c r="I215" s="151"/>
      <c r="J215" s="151"/>
      <c r="K215" s="187"/>
      <c r="L215" s="187"/>
    </row>
    <row r="218" spans="9:12" x14ac:dyDescent="0.25">
      <c r="I218" s="151"/>
      <c r="J218" s="151"/>
      <c r="K218" s="187"/>
      <c r="L218" s="187"/>
    </row>
    <row r="226" spans="9:12" x14ac:dyDescent="0.25">
      <c r="I226" s="151"/>
      <c r="J226" s="151"/>
      <c r="K226" s="187"/>
      <c r="L226" s="187"/>
    </row>
    <row r="233" spans="9:12" x14ac:dyDescent="0.25">
      <c r="I233" s="151"/>
      <c r="J233" s="151"/>
      <c r="K233" s="187"/>
      <c r="L233" s="187"/>
    </row>
    <row r="236" spans="9:12" x14ac:dyDescent="0.25">
      <c r="J236" s="151"/>
      <c r="K236" s="187"/>
      <c r="L236" s="187"/>
    </row>
    <row r="240" spans="9:12" x14ac:dyDescent="0.25">
      <c r="J240" s="151"/>
      <c r="K240" s="187"/>
      <c r="L240" s="187"/>
    </row>
    <row r="241" spans="10:12" x14ac:dyDescent="0.25">
      <c r="J241" s="151"/>
      <c r="K241" s="187"/>
      <c r="L241" s="187"/>
    </row>
    <row r="246" spans="10:12" x14ac:dyDescent="0.25">
      <c r="J246" s="151"/>
      <c r="K246" s="187"/>
      <c r="L246" s="187"/>
    </row>
    <row r="248" spans="10:12" x14ac:dyDescent="0.25">
      <c r="J248" s="151"/>
      <c r="K248" s="187"/>
      <c r="L248" s="187"/>
    </row>
    <row r="258" spans="10:12" x14ac:dyDescent="0.25">
      <c r="J258" s="151"/>
      <c r="K258" s="187"/>
      <c r="L258" s="187"/>
    </row>
    <row r="268" spans="10:12" x14ac:dyDescent="0.25">
      <c r="J268" s="151"/>
      <c r="K268" s="187"/>
      <c r="L268" s="187"/>
    </row>
    <row r="273" spans="10:12" x14ac:dyDescent="0.25">
      <c r="J273" s="151"/>
      <c r="K273" s="187"/>
      <c r="L273" s="187"/>
    </row>
    <row r="274" spans="10:12" x14ac:dyDescent="0.25">
      <c r="J274" s="151"/>
      <c r="K274" s="187"/>
      <c r="L274" s="187"/>
    </row>
  </sheetData>
  <autoFilter ref="H1:P21" xr:uid="{00000000-0009-0000-0000-000034000000}">
    <sortState xmlns:xlrd2="http://schemas.microsoft.com/office/spreadsheetml/2017/richdata2" ref="H2:P34">
      <sortCondition ref="O1:O5000"/>
    </sortState>
  </autoFilter>
  <sortState xmlns:xlrd2="http://schemas.microsoft.com/office/spreadsheetml/2017/richdata2" ref="A2:A274">
    <sortCondition ref="A2"/>
  </sortState>
  <pageMargins left="0.7" right="0.7" top="0.75" bottom="0.75" header="0.3" footer="0.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1">
    <tabColor rgb="FFE3DE00"/>
  </sheetPr>
  <dimension ref="B1:C4"/>
  <sheetViews>
    <sheetView showGridLines="0" topLeftCell="B1" workbookViewId="0">
      <selection activeCell="C4" sqref="C4"/>
    </sheetView>
  </sheetViews>
  <sheetFormatPr defaultColWidth="9.140625" defaultRowHeight="15" x14ac:dyDescent="0.25"/>
  <cols>
    <col min="1" max="1" width="3.85546875" style="151" customWidth="1"/>
    <col min="2" max="2" width="42.85546875" style="151" customWidth="1"/>
    <col min="3" max="3" width="114.5703125" style="151" customWidth="1"/>
    <col min="4" max="16384" width="9.140625" style="151"/>
  </cols>
  <sheetData>
    <row r="1" spans="2:3" ht="48.75" customHeight="1" x14ac:dyDescent="0.25">
      <c r="B1" s="3195" t="s">
        <v>2413</v>
      </c>
      <c r="C1" s="3197"/>
    </row>
    <row r="3" spans="2:3" ht="30" customHeight="1" thickBot="1" x14ac:dyDescent="0.3">
      <c r="B3" s="871" t="s">
        <v>2415</v>
      </c>
    </row>
    <row r="4" spans="2:3" ht="132.75" customHeight="1" thickBot="1" x14ac:dyDescent="0.3">
      <c r="B4" s="1161" t="s">
        <v>2414</v>
      </c>
      <c r="C4" s="1207"/>
    </row>
  </sheetData>
  <mergeCells count="1">
    <mergeCell ref="B1:C1"/>
  </mergeCells>
  <pageMargins left="0.7" right="0.7" top="0.75" bottom="0.75" header="0.3" footer="0.3"/>
  <drawing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tabColor rgb="FF7030A0"/>
  </sheetPr>
  <dimension ref="B1:MB40"/>
  <sheetViews>
    <sheetView showGridLines="0" zoomScale="80" zoomScaleNormal="80" workbookViewId="0">
      <selection activeCell="E20" sqref="E20"/>
    </sheetView>
  </sheetViews>
  <sheetFormatPr defaultRowHeight="15" x14ac:dyDescent="0.25"/>
  <cols>
    <col min="1" max="1" width="2.28515625" customWidth="1"/>
    <col min="2" max="2" width="14.28515625" customWidth="1"/>
    <col min="3" max="3" width="20.7109375" style="151" customWidth="1"/>
    <col min="4" max="4" width="36.85546875" customWidth="1"/>
    <col min="5" max="5" width="26" customWidth="1"/>
    <col min="6" max="6" width="62.7109375" style="151" customWidth="1"/>
    <col min="7" max="7" width="21.28515625" style="866" customWidth="1"/>
    <col min="8" max="8" width="20.140625" style="866" customWidth="1"/>
    <col min="9" max="9" width="22.42578125" customWidth="1"/>
    <col min="10" max="10" width="21.140625" style="151" customWidth="1"/>
    <col min="11" max="11" width="35.5703125" style="151" customWidth="1"/>
    <col min="12" max="12" width="22.140625" style="866" customWidth="1"/>
    <col min="13" max="13" width="23.28515625" customWidth="1"/>
    <col min="14" max="14" width="15.5703125" customWidth="1"/>
    <col min="15" max="15" width="20.7109375" customWidth="1"/>
    <col min="16" max="16" width="24.28515625" customWidth="1"/>
    <col min="17" max="17" width="17.28515625" customWidth="1"/>
    <col min="18" max="18" width="34.42578125" customWidth="1"/>
    <col min="19" max="19" width="16.28515625" customWidth="1"/>
    <col min="20" max="20" width="31.85546875" customWidth="1"/>
    <col min="21" max="21" width="14.28515625" customWidth="1"/>
    <col min="22" max="22" width="35.5703125" customWidth="1"/>
    <col min="23" max="23" width="22.28515625" customWidth="1"/>
    <col min="24" max="24" width="40.85546875" customWidth="1"/>
    <col min="25" max="25" width="18" customWidth="1"/>
    <col min="26" max="26" width="39.7109375" customWidth="1"/>
    <col min="27" max="27" width="16" customWidth="1"/>
    <col min="28" max="28" width="34.28515625" customWidth="1"/>
    <col min="29" max="29" width="34.5703125" style="151" customWidth="1"/>
    <col min="30" max="30" width="40.140625" style="151" customWidth="1"/>
    <col min="31" max="31" width="49.85546875" style="151" customWidth="1"/>
    <col min="32" max="32" width="46.7109375" style="151" customWidth="1"/>
    <col min="33" max="33" width="41.42578125" style="151" customWidth="1"/>
    <col min="34" max="34" width="52.85546875" style="151" customWidth="1"/>
    <col min="35" max="35" width="18" customWidth="1"/>
    <col min="36" max="36" width="17.42578125" customWidth="1"/>
    <col min="37" max="37" width="15.42578125" customWidth="1"/>
    <col min="38" max="38" width="16.7109375" customWidth="1"/>
    <col min="39" max="39" width="19.5703125" customWidth="1"/>
    <col min="40" max="40" width="16.5703125" customWidth="1"/>
    <col min="41" max="43" width="20.7109375" customWidth="1"/>
    <col min="44" max="44" width="16.28515625" customWidth="1"/>
    <col min="45" max="48" width="16.28515625" style="151" customWidth="1"/>
    <col min="49" max="49" width="26.42578125" customWidth="1"/>
    <col min="50" max="50" width="21.85546875" customWidth="1"/>
    <col min="51" max="51" width="23.140625" customWidth="1"/>
    <col min="52" max="60" width="21" customWidth="1"/>
  </cols>
  <sheetData>
    <row r="1" spans="2:340" s="151" customFormat="1" ht="10.5" customHeight="1" x14ac:dyDescent="0.25">
      <c r="G1" s="866"/>
      <c r="H1" s="866"/>
      <c r="L1" s="866"/>
    </row>
    <row r="2" spans="2:340" ht="51.75" customHeight="1" x14ac:dyDescent="0.25">
      <c r="B2" s="3240" t="s">
        <v>903</v>
      </c>
      <c r="C2" s="3241"/>
      <c r="D2" s="3241"/>
      <c r="E2" s="3241"/>
      <c r="F2" s="3241"/>
      <c r="G2" s="3241"/>
      <c r="H2" s="3241"/>
      <c r="I2" s="3241"/>
      <c r="J2" s="1561"/>
      <c r="K2" s="1562"/>
      <c r="L2" s="1562"/>
      <c r="M2" s="1562"/>
      <c r="N2" s="1562"/>
      <c r="O2" s="1562"/>
    </row>
    <row r="3" spans="2:340" ht="11.25" hidden="1" customHeight="1" x14ac:dyDescent="0.25"/>
    <row r="4" spans="2:340" s="151" customFormat="1" ht="11.25" hidden="1" customHeight="1" x14ac:dyDescent="0.25">
      <c r="G4" s="866"/>
      <c r="H4" s="866"/>
      <c r="L4" s="866"/>
    </row>
    <row r="5" spans="2:340" s="151" customFormat="1" ht="11.25" hidden="1" customHeight="1" x14ac:dyDescent="0.25">
      <c r="G5" s="866"/>
      <c r="H5" s="866"/>
      <c r="L5" s="866"/>
    </row>
    <row r="6" spans="2:340" s="151" customFormat="1" ht="11.25" hidden="1" customHeight="1" x14ac:dyDescent="0.25">
      <c r="G6" s="866"/>
      <c r="H6" s="866"/>
      <c r="L6" s="866"/>
    </row>
    <row r="7" spans="2:340" s="151" customFormat="1" ht="11.25" hidden="1" customHeight="1" x14ac:dyDescent="0.25">
      <c r="G7" s="866"/>
      <c r="H7" s="866"/>
      <c r="L7" s="866"/>
    </row>
    <row r="8" spans="2:340" s="151" customFormat="1" ht="14.25" hidden="1" customHeight="1" x14ac:dyDescent="0.25">
      <c r="G8" s="866"/>
      <c r="H8" s="866"/>
      <c r="L8" s="866"/>
    </row>
    <row r="9" spans="2:340" s="151" customFormat="1" ht="18.75" hidden="1" customHeight="1" x14ac:dyDescent="0.25">
      <c r="G9" s="866"/>
      <c r="H9" s="866"/>
      <c r="L9" s="866"/>
    </row>
    <row r="10" spans="2:340" s="151" customFormat="1" ht="44.25" customHeight="1" x14ac:dyDescent="0.25">
      <c r="G10" s="866"/>
      <c r="H10" s="866"/>
      <c r="L10" s="866"/>
    </row>
    <row r="11" spans="2:340" s="151" customFormat="1" ht="13.5" customHeight="1" x14ac:dyDescent="0.25">
      <c r="AZ11" s="187"/>
      <c r="BC11" s="833"/>
      <c r="BE11" s="833"/>
      <c r="BP11" s="833"/>
      <c r="BR11" s="833"/>
      <c r="BS11" s="833"/>
      <c r="JW11" s="187"/>
      <c r="JX11" s="187"/>
      <c r="JY11" s="187"/>
      <c r="JZ11" s="187"/>
      <c r="KF11" s="187"/>
      <c r="KG11" s="187"/>
      <c r="KH11" s="187"/>
      <c r="KI11" s="187"/>
      <c r="KO11" s="187"/>
      <c r="KP11" s="187"/>
      <c r="KQ11" s="187"/>
      <c r="KR11" s="187"/>
      <c r="KX11" s="187"/>
      <c r="KY11" s="187"/>
      <c r="KZ11" s="187"/>
      <c r="LA11" s="187"/>
      <c r="LG11" s="769"/>
      <c r="LH11" s="769"/>
      <c r="LI11" s="769"/>
      <c r="LJ11" s="769"/>
      <c r="LP11" s="769"/>
      <c r="LQ11" s="769"/>
      <c r="LR11" s="769"/>
      <c r="LS11" s="769"/>
      <c r="LY11" s="187"/>
      <c r="LZ11" s="187"/>
      <c r="MA11" s="187"/>
      <c r="MB11" s="187"/>
    </row>
    <row r="12" spans="2:340" ht="28.5" customHeight="1" x14ac:dyDescent="0.25"/>
    <row r="13" spans="2:340" s="151" customFormat="1" ht="25.5" customHeight="1" x14ac:dyDescent="0.25">
      <c r="B13" s="3239" t="s">
        <v>2412</v>
      </c>
      <c r="C13" s="3239"/>
      <c r="D13" s="3239"/>
      <c r="E13" s="3239"/>
      <c r="F13" s="3239"/>
      <c r="G13" s="3239"/>
      <c r="H13" s="3239"/>
      <c r="I13" s="3239"/>
    </row>
    <row r="14" spans="2:340" s="151" customFormat="1" ht="24.75" customHeight="1" x14ac:dyDescent="0.25">
      <c r="B14" s="961" t="s">
        <v>7993</v>
      </c>
      <c r="C14" s="937" t="s">
        <v>7994</v>
      </c>
      <c r="D14" s="937" t="s">
        <v>7995</v>
      </c>
      <c r="E14" s="937" t="s">
        <v>7996</v>
      </c>
      <c r="F14" s="937" t="s">
        <v>7997</v>
      </c>
      <c r="G14" s="937" t="s">
        <v>7998</v>
      </c>
      <c r="H14" s="937" t="s">
        <v>7999</v>
      </c>
      <c r="I14" s="962" t="s">
        <v>8000</v>
      </c>
    </row>
    <row r="15" spans="2:340" s="151" customFormat="1" ht="21.75" customHeight="1" x14ac:dyDescent="0.25">
      <c r="B15" s="963">
        <f>COUNTA(C19:C40)</f>
        <v>0</v>
      </c>
      <c r="C15" s="963">
        <f>COUNTA('Resource Plan'!C14:C745)</f>
        <v>8</v>
      </c>
      <c r="D15" s="964">
        <f>SUM('Project List'!DZ5:DZ1990,'Project List'!EE5:EE1990)</f>
        <v>0</v>
      </c>
      <c r="E15" s="964">
        <f>SUM('Project List'!EO5:EO1990)</f>
        <v>0</v>
      </c>
      <c r="F15" s="964">
        <f>COUNTIF('Issues and Actions Log'!D15:D1000,"I")</f>
        <v>0</v>
      </c>
      <c r="G15" s="965">
        <f>COUNTIFS('Issues and Actions Log'!D15:D1000,"I",'Issues and Actions Log'!F15:F1000,"R")</f>
        <v>0</v>
      </c>
      <c r="H15" s="964">
        <f>COUNTA('Risk Register'!C15:C1000)</f>
        <v>4</v>
      </c>
      <c r="I15" s="965">
        <f>COUNTIF('Risk Register'!J15:J1000,"High")</f>
        <v>1</v>
      </c>
    </row>
    <row r="16" spans="2:340" s="151" customFormat="1" ht="18" customHeight="1" x14ac:dyDescent="0.25">
      <c r="G16" s="866"/>
      <c r="H16" s="866"/>
      <c r="L16" s="866"/>
    </row>
    <row r="17" spans="2:61" s="151" customFormat="1" ht="32.25" customHeight="1" x14ac:dyDescent="0.25">
      <c r="B17" s="3239" t="s">
        <v>8001</v>
      </c>
      <c r="C17" s="3239"/>
      <c r="D17" s="3239"/>
      <c r="E17" s="3239"/>
      <c r="F17" s="3239"/>
      <c r="G17" s="3239"/>
      <c r="H17" s="3239"/>
      <c r="I17" s="3239"/>
      <c r="J17" s="1559"/>
      <c r="K17" s="1559"/>
      <c r="L17" s="1559"/>
      <c r="M17" s="1560"/>
      <c r="N17" s="1560"/>
      <c r="O17" s="1560"/>
      <c r="P17" s="1560"/>
      <c r="Q17" s="1560"/>
      <c r="R17" s="1560"/>
      <c r="S17" s="1560"/>
      <c r="T17" s="1560"/>
      <c r="U17" s="1560"/>
      <c r="V17" s="1560"/>
      <c r="W17" s="1560"/>
      <c r="X17" s="1560"/>
      <c r="Y17" s="1560"/>
      <c r="Z17" s="1560"/>
      <c r="AA17" s="1560"/>
      <c r="AB17" s="1560"/>
      <c r="AC17" s="1560"/>
      <c r="AD17" s="1560"/>
      <c r="AE17" s="1560"/>
      <c r="AF17" s="1560"/>
      <c r="AG17" s="1560"/>
      <c r="AH17" s="1560"/>
      <c r="AI17" s="1560"/>
      <c r="AJ17" s="1560"/>
      <c r="AK17" s="1560"/>
      <c r="AL17" s="1560"/>
      <c r="AM17" s="1560"/>
      <c r="AN17" s="1560"/>
      <c r="AS17" s="628"/>
      <c r="AT17" s="628"/>
      <c r="AU17" s="628"/>
      <c r="AV17" s="628"/>
      <c r="AW17" s="628"/>
      <c r="AX17" s="628"/>
      <c r="AY17" s="628"/>
      <c r="AZ17" s="628"/>
      <c r="BA17" s="628"/>
      <c r="BB17" s="628"/>
      <c r="BC17" s="628"/>
      <c r="BD17" s="628"/>
      <c r="BE17" s="628"/>
      <c r="BF17" s="628"/>
      <c r="BG17" s="628"/>
      <c r="BH17" s="628"/>
      <c r="BI17" s="628"/>
    </row>
    <row r="18" spans="2:61" s="151" customFormat="1" ht="31.5" customHeight="1" x14ac:dyDescent="0.25">
      <c r="B18" s="1555" t="s">
        <v>410</v>
      </c>
      <c r="C18" s="961" t="s">
        <v>902</v>
      </c>
      <c r="D18" s="966" t="s">
        <v>532</v>
      </c>
      <c r="E18" s="966" t="s">
        <v>1477</v>
      </c>
      <c r="F18" s="1537" t="s">
        <v>8002</v>
      </c>
      <c r="G18" s="1556" t="s">
        <v>711</v>
      </c>
      <c r="H18" s="1556" t="s">
        <v>380</v>
      </c>
      <c r="I18" s="1556" t="s">
        <v>8003</v>
      </c>
      <c r="J18" s="1556" t="s">
        <v>6</v>
      </c>
      <c r="K18" s="1556" t="s">
        <v>8004</v>
      </c>
      <c r="L18" s="1556" t="s">
        <v>1038</v>
      </c>
      <c r="M18" s="1556" t="s">
        <v>8005</v>
      </c>
      <c r="N18" s="1556" t="s">
        <v>8006</v>
      </c>
      <c r="O18" s="1557" t="s">
        <v>8007</v>
      </c>
      <c r="P18" s="1556" t="s">
        <v>8008</v>
      </c>
      <c r="Q18" s="1557" t="s">
        <v>6662</v>
      </c>
      <c r="R18" s="1556" t="s">
        <v>1216</v>
      </c>
      <c r="S18" s="1557" t="s">
        <v>6664</v>
      </c>
      <c r="T18" s="1556" t="s">
        <v>1217</v>
      </c>
      <c r="U18" s="1557" t="s">
        <v>6665</v>
      </c>
      <c r="V18" s="1556" t="s">
        <v>1678</v>
      </c>
      <c r="W18" s="1557" t="s">
        <v>6667</v>
      </c>
      <c r="X18" s="1556" t="s">
        <v>1218</v>
      </c>
      <c r="Y18" s="1557" t="s">
        <v>8009</v>
      </c>
      <c r="Z18" s="1556" t="s">
        <v>8010</v>
      </c>
      <c r="AA18" s="1557" t="s">
        <v>6671</v>
      </c>
      <c r="AB18" s="1556" t="s">
        <v>1683</v>
      </c>
      <c r="AC18" s="1556" t="s">
        <v>812</v>
      </c>
      <c r="AD18" s="1556" t="s">
        <v>15</v>
      </c>
      <c r="AE18" s="1556" t="s">
        <v>399</v>
      </c>
      <c r="AF18" s="1556" t="s">
        <v>8011</v>
      </c>
      <c r="AG18" s="1556" t="s">
        <v>803</v>
      </c>
      <c r="AH18" s="1556" t="s">
        <v>407</v>
      </c>
      <c r="AI18" s="1557" t="s">
        <v>7995</v>
      </c>
      <c r="AJ18" s="1557" t="s">
        <v>8012</v>
      </c>
      <c r="AK18" s="1557" t="s">
        <v>8013</v>
      </c>
      <c r="AL18" s="1557" t="s">
        <v>7996</v>
      </c>
      <c r="AM18" s="1557" t="s">
        <v>8014</v>
      </c>
      <c r="AN18" s="1558" t="s">
        <v>8015</v>
      </c>
      <c r="AS18" s="628"/>
      <c r="AT18" s="628"/>
      <c r="AU18" s="628"/>
      <c r="AV18" s="628"/>
      <c r="AW18" s="628"/>
      <c r="AX18" s="628"/>
      <c r="AY18" s="628"/>
      <c r="AZ18" s="628"/>
      <c r="BA18" s="628"/>
      <c r="BB18" s="628"/>
      <c r="BC18" s="628"/>
      <c r="BD18" s="628"/>
      <c r="BE18" s="628"/>
      <c r="BF18" s="628"/>
      <c r="BG18" s="628"/>
      <c r="BH18" s="628"/>
      <c r="BI18" s="628"/>
    </row>
    <row r="19" spans="2:61" s="151" customFormat="1" ht="24.95" customHeight="1" x14ac:dyDescent="0.25">
      <c r="B19" s="1563"/>
      <c r="C19" s="839"/>
      <c r="D19" s="839"/>
      <c r="E19" s="839"/>
      <c r="F19" s="2058"/>
      <c r="G19" s="1539"/>
      <c r="H19" s="1539"/>
      <c r="I19" s="1539"/>
      <c r="J19" s="1539"/>
      <c r="K19" s="1540"/>
      <c r="L19" s="1541"/>
      <c r="M19" s="1542"/>
      <c r="N19" s="1539"/>
      <c r="O19" s="1541"/>
      <c r="P19" s="1543"/>
      <c r="Q19" s="1539"/>
      <c r="R19" s="1539"/>
      <c r="S19" s="1539"/>
      <c r="T19" s="1539"/>
      <c r="U19" s="1539"/>
      <c r="V19" s="1539"/>
      <c r="W19" s="1539"/>
      <c r="X19" s="1539"/>
      <c r="Y19" s="1539"/>
      <c r="Z19" s="1539"/>
      <c r="AA19" s="1539"/>
      <c r="AB19" s="1539"/>
      <c r="AC19" s="2061"/>
      <c r="AD19" s="1539"/>
      <c r="AE19" s="2061"/>
      <c r="AF19" s="2061"/>
      <c r="AG19" s="2061"/>
      <c r="AH19" s="2061"/>
      <c r="AI19" s="1544"/>
      <c r="AJ19" s="1544"/>
      <c r="AK19" s="1544"/>
      <c r="AL19" s="1544"/>
      <c r="AM19" s="1544"/>
      <c r="AN19" s="1544"/>
      <c r="AS19" s="628"/>
      <c r="AT19" s="628"/>
      <c r="AU19" s="628"/>
      <c r="AV19" s="628"/>
      <c r="AW19" s="628"/>
      <c r="AX19" s="628"/>
      <c r="AY19" s="628"/>
      <c r="AZ19" s="628"/>
      <c r="BA19" s="628"/>
      <c r="BB19" s="628"/>
      <c r="BC19" s="628"/>
      <c r="BD19" s="628"/>
      <c r="BE19" s="628"/>
      <c r="BF19" s="628"/>
      <c r="BG19" s="628"/>
      <c r="BH19" s="628"/>
      <c r="BI19" s="628"/>
    </row>
    <row r="20" spans="2:61" s="151" customFormat="1" ht="24.95" customHeight="1" x14ac:dyDescent="0.25">
      <c r="B20" s="1563"/>
      <c r="C20" s="839"/>
      <c r="D20" s="839"/>
      <c r="E20" s="839"/>
      <c r="F20" s="2058"/>
      <c r="G20" s="1539"/>
      <c r="H20" s="1539"/>
      <c r="I20" s="1539"/>
      <c r="J20" s="1539"/>
      <c r="K20" s="1540"/>
      <c r="L20" s="1541"/>
      <c r="M20" s="1539"/>
      <c r="N20" s="1539"/>
      <c r="O20" s="1541"/>
      <c r="P20" s="1539"/>
      <c r="Q20" s="1539"/>
      <c r="R20" s="1539"/>
      <c r="S20" s="1539"/>
      <c r="T20" s="1539"/>
      <c r="U20" s="1539"/>
      <c r="V20" s="1539"/>
      <c r="W20" s="1539"/>
      <c r="X20" s="1539"/>
      <c r="Y20" s="1539"/>
      <c r="Z20" s="1539"/>
      <c r="AA20" s="1539"/>
      <c r="AB20" s="1539"/>
      <c r="AC20" s="2061"/>
      <c r="AD20" s="2061"/>
      <c r="AE20" s="2061"/>
      <c r="AF20" s="2061"/>
      <c r="AG20" s="2061"/>
      <c r="AH20" s="2061"/>
      <c r="AI20" s="1539"/>
      <c r="AJ20" s="1539"/>
      <c r="AK20" s="1539"/>
      <c r="AL20" s="1539"/>
      <c r="AM20" s="1539"/>
      <c r="AN20" s="1539"/>
      <c r="AS20" s="628"/>
      <c r="AT20" s="628"/>
      <c r="AU20" s="628"/>
      <c r="AV20" s="628"/>
      <c r="AW20" s="628"/>
      <c r="AX20" s="628"/>
      <c r="AY20" s="628"/>
      <c r="AZ20" s="628"/>
      <c r="BA20" s="628"/>
      <c r="BB20" s="628"/>
      <c r="BC20" s="628"/>
      <c r="BD20" s="628"/>
      <c r="BE20" s="628"/>
      <c r="BF20" s="628"/>
      <c r="BG20" s="628"/>
      <c r="BH20" s="628"/>
      <c r="BI20" s="628"/>
    </row>
    <row r="21" spans="2:61" s="151" customFormat="1" ht="24.95" customHeight="1" x14ac:dyDescent="0.25">
      <c r="B21" s="1563"/>
      <c r="C21" s="839"/>
      <c r="D21" s="839"/>
      <c r="E21" s="839"/>
      <c r="F21" s="2058"/>
      <c r="G21" s="1539"/>
      <c r="H21" s="1539"/>
      <c r="I21" s="1539"/>
      <c r="J21" s="1539"/>
      <c r="K21" s="1540"/>
      <c r="L21" s="1541"/>
      <c r="M21" s="1539"/>
      <c r="N21" s="1539"/>
      <c r="O21" s="1541"/>
      <c r="P21" s="1539"/>
      <c r="Q21" s="1539"/>
      <c r="R21" s="1539"/>
      <c r="S21" s="1539"/>
      <c r="T21" s="1539"/>
      <c r="U21" s="1539"/>
      <c r="V21" s="1539"/>
      <c r="W21" s="1539"/>
      <c r="X21" s="1539"/>
      <c r="Y21" s="1539"/>
      <c r="Z21" s="1539"/>
      <c r="AA21" s="1539"/>
      <c r="AB21" s="1539"/>
      <c r="AC21" s="2061"/>
      <c r="AD21" s="2061"/>
      <c r="AE21" s="1539"/>
      <c r="AF21" s="1539"/>
      <c r="AG21" s="2061"/>
      <c r="AH21" s="2061"/>
      <c r="AI21" s="1539"/>
      <c r="AJ21" s="1539"/>
      <c r="AK21" s="1539"/>
      <c r="AL21" s="1539"/>
      <c r="AM21" s="1539"/>
      <c r="AN21" s="1539"/>
      <c r="AS21" s="628"/>
      <c r="AT21" s="628"/>
      <c r="AU21" s="628"/>
      <c r="AV21" s="628"/>
      <c r="AW21" s="628"/>
      <c r="AX21" s="628"/>
      <c r="AY21" s="628"/>
      <c r="AZ21" s="628"/>
      <c r="BA21" s="628"/>
      <c r="BB21" s="628"/>
      <c r="BC21" s="628"/>
      <c r="BD21" s="628"/>
      <c r="BE21" s="628"/>
      <c r="BF21" s="628"/>
      <c r="BG21" s="628"/>
      <c r="BH21" s="628"/>
      <c r="BI21" s="628"/>
    </row>
    <row r="22" spans="2:61" ht="24.95" customHeight="1" x14ac:dyDescent="0.25">
      <c r="B22" s="1563"/>
      <c r="C22" s="839"/>
      <c r="D22" s="839"/>
      <c r="E22" s="839"/>
      <c r="F22" s="2058"/>
      <c r="G22" s="1539"/>
      <c r="H22" s="1539"/>
      <c r="I22" s="1539"/>
      <c r="J22" s="1539"/>
      <c r="K22" s="1540"/>
      <c r="L22" s="1541"/>
      <c r="M22" s="1539"/>
      <c r="N22" s="1539"/>
      <c r="O22" s="1541"/>
      <c r="P22" s="1539"/>
      <c r="Q22" s="1539"/>
      <c r="R22" s="1539"/>
      <c r="S22" s="1539"/>
      <c r="T22" s="1539"/>
      <c r="U22" s="1539"/>
      <c r="V22" s="1539"/>
      <c r="W22" s="1539"/>
      <c r="X22" s="1539"/>
      <c r="Y22" s="1539"/>
      <c r="Z22" s="1539"/>
      <c r="AA22" s="1539"/>
      <c r="AB22" s="1539"/>
      <c r="AC22" s="2061"/>
      <c r="AD22" s="2061"/>
      <c r="AE22" s="2061"/>
      <c r="AF22" s="2061"/>
      <c r="AG22" s="2061"/>
      <c r="AH22" s="2061"/>
      <c r="AI22" s="1539"/>
      <c r="AJ22" s="1539"/>
      <c r="AK22" s="1539"/>
      <c r="AL22" s="1539"/>
      <c r="AM22" s="1539"/>
      <c r="AN22" s="1539"/>
      <c r="AO22" s="151"/>
      <c r="AP22" s="151"/>
      <c r="AQ22" s="151"/>
      <c r="AR22" s="151"/>
      <c r="AS22" s="628"/>
      <c r="AT22" s="628"/>
      <c r="AU22" s="628"/>
      <c r="AV22" s="628"/>
      <c r="AW22" s="628"/>
      <c r="AX22" s="628"/>
      <c r="AY22" s="628"/>
      <c r="AZ22" s="628"/>
      <c r="BA22" s="628"/>
      <c r="BB22" s="628"/>
      <c r="BC22" s="628"/>
      <c r="BD22" s="628"/>
      <c r="BE22" s="628"/>
      <c r="BF22" s="628"/>
      <c r="BG22" s="628"/>
      <c r="BH22" s="628"/>
      <c r="BI22" s="628"/>
    </row>
    <row r="23" spans="2:61" ht="24.95" customHeight="1" x14ac:dyDescent="0.25">
      <c r="B23" s="1563"/>
      <c r="C23" s="839"/>
      <c r="D23" s="839"/>
      <c r="E23" s="839"/>
      <c r="F23" s="2058"/>
      <c r="G23" s="1539"/>
      <c r="H23" s="1539"/>
      <c r="I23" s="1539"/>
      <c r="J23" s="1539"/>
      <c r="K23" s="2111"/>
      <c r="L23" s="1541"/>
      <c r="M23" s="1539"/>
      <c r="N23" s="1539"/>
      <c r="O23" s="1541"/>
      <c r="P23" s="1539"/>
      <c r="Q23" s="1539"/>
      <c r="R23" s="1539"/>
      <c r="S23" s="1539"/>
      <c r="T23" s="1539"/>
      <c r="U23" s="1539"/>
      <c r="V23" s="1539"/>
      <c r="W23" s="1539"/>
      <c r="X23" s="1539"/>
      <c r="Y23" s="1539"/>
      <c r="Z23" s="1539"/>
      <c r="AA23" s="1539"/>
      <c r="AB23" s="1539"/>
      <c r="AC23" s="2061"/>
      <c r="AD23" s="1539"/>
      <c r="AE23" s="2061"/>
      <c r="AF23" s="2061"/>
      <c r="AG23" s="2061"/>
      <c r="AH23" s="2061"/>
      <c r="AI23" s="1539"/>
      <c r="AJ23" s="1539"/>
      <c r="AK23" s="1539"/>
      <c r="AL23" s="1539"/>
      <c r="AM23" s="1539"/>
      <c r="AN23" s="1539"/>
      <c r="AR23" s="628"/>
      <c r="AS23" s="628"/>
      <c r="AT23" s="628"/>
      <c r="AU23" s="628"/>
      <c r="AV23" s="628"/>
      <c r="AW23" s="628"/>
      <c r="AX23" s="628"/>
      <c r="AY23" s="628"/>
      <c r="AZ23" s="628"/>
      <c r="BA23" s="628"/>
      <c r="BB23" s="628"/>
      <c r="BC23" s="628"/>
      <c r="BD23" s="628"/>
      <c r="BE23" s="628"/>
      <c r="BF23" s="628"/>
      <c r="BG23" s="628"/>
      <c r="BH23" s="628"/>
      <c r="BI23" s="628"/>
    </row>
    <row r="24" spans="2:61" ht="24.95" customHeight="1" x14ac:dyDescent="0.25">
      <c r="B24" s="1563"/>
      <c r="C24" s="839"/>
      <c r="D24" s="839"/>
      <c r="E24" s="839"/>
      <c r="F24" s="2058"/>
      <c r="G24" s="1539"/>
      <c r="H24" s="1539"/>
      <c r="I24" s="1539"/>
      <c r="J24" s="1539"/>
      <c r="K24" s="1540"/>
      <c r="L24" s="1541"/>
      <c r="M24" s="1539"/>
      <c r="N24" s="1539"/>
      <c r="O24" s="1541"/>
      <c r="P24" s="1539"/>
      <c r="Q24" s="1539"/>
      <c r="R24" s="1539"/>
      <c r="S24" s="1539"/>
      <c r="T24" s="1539"/>
      <c r="U24" s="1539"/>
      <c r="V24" s="1539"/>
      <c r="W24" s="1539"/>
      <c r="X24" s="1539"/>
      <c r="Y24" s="1539"/>
      <c r="Z24" s="1539"/>
      <c r="AA24" s="1539"/>
      <c r="AB24" s="1539"/>
      <c r="AC24" s="2061"/>
      <c r="AD24" s="1539"/>
      <c r="AE24" s="2061"/>
      <c r="AF24" s="2061"/>
      <c r="AG24" s="2061"/>
      <c r="AH24" s="2061"/>
      <c r="AI24" s="1539"/>
      <c r="AJ24" s="1539"/>
      <c r="AK24" s="1539"/>
      <c r="AL24" s="1539"/>
      <c r="AM24" s="1539"/>
      <c r="AN24" s="1539"/>
      <c r="AR24" s="628"/>
      <c r="AS24" s="628"/>
      <c r="AT24" s="628"/>
      <c r="AU24" s="628"/>
      <c r="AV24" s="628"/>
      <c r="AW24" s="628"/>
      <c r="AX24" s="628"/>
      <c r="AY24" s="628"/>
      <c r="AZ24" s="628"/>
      <c r="BA24" s="628"/>
      <c r="BB24" s="628"/>
      <c r="BC24" s="628"/>
      <c r="BD24" s="628"/>
      <c r="BE24" s="628"/>
      <c r="BF24" s="628"/>
      <c r="BG24" s="628"/>
      <c r="BH24" s="628"/>
      <c r="BI24" s="628"/>
    </row>
    <row r="25" spans="2:61" ht="24.95" customHeight="1" x14ac:dyDescent="0.25">
      <c r="B25" s="1563"/>
      <c r="C25" s="839"/>
      <c r="D25" s="839"/>
      <c r="E25" s="839"/>
      <c r="F25" s="2058"/>
      <c r="G25" s="1539"/>
      <c r="H25" s="1539"/>
      <c r="I25" s="1539"/>
      <c r="J25" s="1539"/>
      <c r="K25" s="1540"/>
      <c r="L25" s="1541"/>
      <c r="M25" s="1539"/>
      <c r="N25" s="1539"/>
      <c r="O25" s="1541"/>
      <c r="P25" s="1539"/>
      <c r="Q25" s="1539"/>
      <c r="R25" s="1539"/>
      <c r="S25" s="1539"/>
      <c r="T25" s="1539"/>
      <c r="U25" s="1539"/>
      <c r="V25" s="1539"/>
      <c r="W25" s="1539"/>
      <c r="X25" s="1539"/>
      <c r="Y25" s="1539"/>
      <c r="Z25" s="1539"/>
      <c r="AA25" s="1539"/>
      <c r="AB25" s="1539"/>
      <c r="AC25" s="2061"/>
      <c r="AD25" s="1539"/>
      <c r="AE25" s="1539"/>
      <c r="AF25" s="1539"/>
      <c r="AG25" s="1539"/>
      <c r="AH25" s="2061"/>
      <c r="AI25" s="1539"/>
      <c r="AJ25" s="1539"/>
      <c r="AK25" s="1539"/>
      <c r="AL25" s="1539"/>
      <c r="AM25" s="1539"/>
      <c r="AN25" s="1539"/>
      <c r="AR25" s="628"/>
      <c r="AS25" s="628"/>
      <c r="AT25" s="628"/>
      <c r="AU25" s="628"/>
      <c r="AV25" s="628"/>
      <c r="AW25" s="628"/>
      <c r="AX25" s="628"/>
      <c r="AY25" s="628"/>
      <c r="AZ25" s="628"/>
      <c r="BA25" s="628"/>
      <c r="BB25" s="628"/>
      <c r="BC25" s="628"/>
      <c r="BD25" s="628"/>
      <c r="BE25" s="628"/>
      <c r="BF25" s="628"/>
      <c r="BG25" s="628"/>
      <c r="BH25" s="628"/>
      <c r="BI25" s="628"/>
    </row>
    <row r="26" spans="2:61" ht="24.95" customHeight="1" x14ac:dyDescent="0.25">
      <c r="B26" s="1563"/>
      <c r="C26" s="839"/>
      <c r="D26" s="968"/>
      <c r="E26" s="839"/>
      <c r="F26" s="2058"/>
      <c r="G26" s="1539"/>
      <c r="H26" s="1539"/>
      <c r="I26" s="1539"/>
      <c r="J26" s="1539"/>
      <c r="K26" s="1540"/>
      <c r="L26" s="1541"/>
      <c r="M26" s="1539"/>
      <c r="N26" s="1539"/>
      <c r="O26" s="1541"/>
      <c r="P26" s="1539"/>
      <c r="Q26" s="1539"/>
      <c r="R26" s="1539"/>
      <c r="S26" s="1539"/>
      <c r="T26" s="1539"/>
      <c r="U26" s="1539"/>
      <c r="V26" s="1539"/>
      <c r="W26" s="1539"/>
      <c r="X26" s="1539"/>
      <c r="Y26" s="1539"/>
      <c r="Z26" s="1539"/>
      <c r="AA26" s="1539"/>
      <c r="AB26" s="1539"/>
      <c r="AC26" s="1539"/>
      <c r="AD26" s="1539"/>
      <c r="AE26" s="1539"/>
      <c r="AF26" s="1539"/>
      <c r="AG26" s="1539"/>
      <c r="AH26" s="1539"/>
      <c r="AI26" s="1539"/>
      <c r="AJ26" s="1539"/>
      <c r="AK26" s="1539"/>
      <c r="AL26" s="1539"/>
      <c r="AM26" s="1539"/>
      <c r="AN26" s="1539"/>
    </row>
    <row r="27" spans="2:61" ht="24.95" customHeight="1" x14ac:dyDescent="0.25">
      <c r="B27" s="1563"/>
      <c r="C27" s="839"/>
      <c r="D27" s="968"/>
      <c r="E27" s="839"/>
      <c r="F27" s="2058"/>
      <c r="G27" s="1539"/>
      <c r="H27" s="1539"/>
      <c r="I27" s="1539"/>
      <c r="J27" s="1539"/>
      <c r="K27" s="1540"/>
      <c r="L27" s="1541"/>
      <c r="M27" s="1539"/>
      <c r="N27" s="1539"/>
      <c r="O27" s="1541"/>
      <c r="P27" s="1539"/>
      <c r="Q27" s="1539"/>
      <c r="R27" s="1539"/>
      <c r="S27" s="1539"/>
      <c r="T27" s="1539"/>
      <c r="U27" s="1539"/>
      <c r="V27" s="1539"/>
      <c r="W27" s="1539"/>
      <c r="X27" s="1539"/>
      <c r="Y27" s="1539"/>
      <c r="Z27" s="1539"/>
      <c r="AA27" s="1539"/>
      <c r="AB27" s="1539"/>
      <c r="AC27" s="1539"/>
      <c r="AD27" s="1539"/>
      <c r="AE27" s="1539"/>
      <c r="AF27" s="1539"/>
      <c r="AG27" s="1539"/>
      <c r="AH27" s="1539"/>
      <c r="AI27" s="1539"/>
      <c r="AJ27" s="1539"/>
      <c r="AK27" s="1539"/>
      <c r="AL27" s="1539"/>
      <c r="AM27" s="1539"/>
      <c r="AN27" s="1539"/>
    </row>
    <row r="28" spans="2:61" ht="24.95" customHeight="1" x14ac:dyDescent="0.25">
      <c r="B28" s="1563"/>
      <c r="C28" s="839"/>
      <c r="D28" s="968"/>
      <c r="E28" s="839"/>
      <c r="F28" s="2058"/>
      <c r="G28" s="1539"/>
      <c r="H28" s="1539"/>
      <c r="I28" s="1539"/>
      <c r="J28" s="1539"/>
      <c r="K28" s="1540"/>
      <c r="L28" s="1541"/>
      <c r="M28" s="1539"/>
      <c r="N28" s="1539"/>
      <c r="O28" s="1541"/>
      <c r="P28" s="1539"/>
      <c r="Q28" s="1539"/>
      <c r="R28" s="1539"/>
      <c r="S28" s="1539"/>
      <c r="T28" s="1539"/>
      <c r="U28" s="1539"/>
      <c r="V28" s="1539"/>
      <c r="W28" s="1539"/>
      <c r="X28" s="1539"/>
      <c r="Y28" s="1539"/>
      <c r="Z28" s="2061"/>
      <c r="AA28" s="1539"/>
      <c r="AB28" s="1539"/>
      <c r="AC28" s="2061"/>
      <c r="AD28" s="2061"/>
      <c r="AE28" s="2061"/>
      <c r="AF28" s="1539"/>
      <c r="AG28" s="1539"/>
      <c r="AH28" s="1539"/>
      <c r="AI28" s="1539"/>
      <c r="AJ28" s="1539"/>
      <c r="AK28" s="1539"/>
      <c r="AL28" s="1539"/>
      <c r="AM28" s="1539"/>
      <c r="AN28" s="1539"/>
    </row>
    <row r="29" spans="2:61" ht="24.95" customHeight="1" x14ac:dyDescent="0.25">
      <c r="B29" s="1563"/>
      <c r="C29" s="839"/>
      <c r="D29" s="968"/>
      <c r="E29" s="839"/>
      <c r="F29" s="2058"/>
      <c r="G29" s="1539"/>
      <c r="H29" s="1539"/>
      <c r="I29" s="1539"/>
      <c r="J29" s="1539"/>
      <c r="K29" s="1540"/>
      <c r="L29" s="1541"/>
      <c r="M29" s="1539"/>
      <c r="N29" s="1539"/>
      <c r="O29" s="1541"/>
      <c r="P29" s="1539"/>
      <c r="Q29" s="1539"/>
      <c r="R29" s="1539"/>
      <c r="S29" s="1539"/>
      <c r="T29" s="1539"/>
      <c r="U29" s="1539"/>
      <c r="V29" s="1539"/>
      <c r="W29" s="1539"/>
      <c r="X29" s="1539"/>
      <c r="Y29" s="1539"/>
      <c r="Z29" s="1539"/>
      <c r="AA29" s="1539"/>
      <c r="AB29" s="1539"/>
      <c r="AC29" s="1539"/>
      <c r="AD29" s="2061"/>
      <c r="AE29" s="1539"/>
      <c r="AF29" s="1539"/>
      <c r="AG29" s="2061"/>
      <c r="AH29" s="2061"/>
      <c r="AI29" s="1539"/>
      <c r="AJ29" s="1539"/>
      <c r="AK29" s="1539"/>
      <c r="AL29" s="1539"/>
      <c r="AM29" s="1539"/>
      <c r="AN29" s="1539"/>
    </row>
    <row r="30" spans="2:61" ht="24.95" customHeight="1" x14ac:dyDescent="0.25">
      <c r="B30" s="1563"/>
      <c r="C30" s="839"/>
      <c r="D30" s="968"/>
      <c r="E30" s="839"/>
      <c r="F30" s="2058"/>
      <c r="G30" s="1539"/>
      <c r="H30" s="1539"/>
      <c r="I30" s="1539"/>
      <c r="J30" s="1539"/>
      <c r="K30" s="1540"/>
      <c r="L30" s="1541"/>
      <c r="M30" s="1539"/>
      <c r="N30" s="1539"/>
      <c r="O30" s="1541"/>
      <c r="P30" s="1539"/>
      <c r="Q30" s="1539"/>
      <c r="R30" s="1539"/>
      <c r="S30" s="1539"/>
      <c r="T30" s="1539"/>
      <c r="U30" s="1539"/>
      <c r="V30" s="1539"/>
      <c r="W30" s="1539"/>
      <c r="X30" s="1539"/>
      <c r="Y30" s="1539"/>
      <c r="Z30" s="1539"/>
      <c r="AA30" s="1539"/>
      <c r="AB30" s="1539"/>
      <c r="AC30" s="1539"/>
      <c r="AD30" s="1539"/>
      <c r="AE30" s="1539"/>
      <c r="AF30" s="1539"/>
      <c r="AG30" s="1539"/>
      <c r="AH30" s="1539"/>
      <c r="AI30" s="1539"/>
      <c r="AJ30" s="1539"/>
      <c r="AK30" s="1539"/>
      <c r="AL30" s="1539"/>
      <c r="AM30" s="1539"/>
      <c r="AN30" s="1539"/>
    </row>
    <row r="31" spans="2:61" ht="24.95" customHeight="1" x14ac:dyDescent="0.25">
      <c r="B31" s="1563"/>
      <c r="C31" s="839"/>
      <c r="D31" s="968"/>
      <c r="E31" s="839"/>
      <c r="F31" s="2058"/>
      <c r="G31" s="1539"/>
      <c r="H31" s="1539"/>
      <c r="I31" s="1539"/>
      <c r="J31" s="1539"/>
      <c r="K31" s="1540"/>
      <c r="L31" s="1541"/>
      <c r="M31" s="1539"/>
      <c r="N31" s="1539"/>
      <c r="O31" s="1541"/>
      <c r="P31" s="1539"/>
      <c r="Q31" s="1539"/>
      <c r="R31" s="1539"/>
      <c r="S31" s="1539"/>
      <c r="T31" s="1539"/>
      <c r="U31" s="1539"/>
      <c r="V31" s="1539"/>
      <c r="W31" s="1539"/>
      <c r="X31" s="1539"/>
      <c r="Y31" s="1539"/>
      <c r="Z31" s="1539"/>
      <c r="AA31" s="1539"/>
      <c r="AB31" s="1539"/>
      <c r="AC31" s="1539"/>
      <c r="AD31" s="1539"/>
      <c r="AE31" s="1539"/>
      <c r="AF31" s="1539"/>
      <c r="AG31" s="1539"/>
      <c r="AH31" s="1539"/>
      <c r="AI31" s="1539"/>
      <c r="AJ31" s="1539"/>
      <c r="AK31" s="1539"/>
      <c r="AL31" s="1539"/>
      <c r="AM31" s="1539"/>
      <c r="AN31" s="1539"/>
    </row>
    <row r="32" spans="2:61" ht="24.95" customHeight="1" x14ac:dyDescent="0.25">
      <c r="B32" s="1563"/>
      <c r="C32" s="839"/>
      <c r="D32" s="968"/>
      <c r="E32" s="839"/>
      <c r="F32" s="2058"/>
      <c r="G32" s="1539"/>
      <c r="H32" s="1539"/>
      <c r="I32" s="1539"/>
      <c r="J32" s="1539"/>
      <c r="K32" s="1540"/>
      <c r="L32" s="1541"/>
      <c r="M32" s="1539"/>
      <c r="N32" s="1539"/>
      <c r="O32" s="1541"/>
      <c r="P32" s="1539"/>
      <c r="Q32" s="1539"/>
      <c r="R32" s="1539"/>
      <c r="S32" s="1539"/>
      <c r="T32" s="1539"/>
      <c r="U32" s="1539"/>
      <c r="V32" s="1539"/>
      <c r="W32" s="1539"/>
      <c r="X32" s="1539"/>
      <c r="Y32" s="1539"/>
      <c r="Z32" s="1539"/>
      <c r="AA32" s="1539"/>
      <c r="AB32" s="1539"/>
      <c r="AC32" s="1539"/>
      <c r="AD32" s="1539"/>
      <c r="AE32" s="1539"/>
      <c r="AF32" s="1539"/>
      <c r="AG32" s="1539"/>
      <c r="AH32" s="1539"/>
      <c r="AI32" s="1539"/>
      <c r="AJ32" s="1539"/>
      <c r="AK32" s="1539"/>
      <c r="AL32" s="1539"/>
      <c r="AM32" s="1539"/>
      <c r="AN32" s="1539"/>
    </row>
    <row r="33" spans="2:40" ht="24.95" customHeight="1" x14ac:dyDescent="0.25">
      <c r="B33" s="1563"/>
      <c r="C33" s="839"/>
      <c r="D33" s="968"/>
      <c r="E33" s="839"/>
      <c r="F33" s="2058"/>
      <c r="G33" s="1539"/>
      <c r="H33" s="1539"/>
      <c r="I33" s="1539"/>
      <c r="J33" s="1539"/>
      <c r="K33" s="1540"/>
      <c r="L33" s="1541"/>
      <c r="M33" s="1539"/>
      <c r="N33" s="1539"/>
      <c r="O33" s="1541"/>
      <c r="P33" s="1539"/>
      <c r="Q33" s="1539"/>
      <c r="R33" s="1539"/>
      <c r="S33" s="1539"/>
      <c r="T33" s="1539"/>
      <c r="U33" s="1539"/>
      <c r="V33" s="1539"/>
      <c r="W33" s="1539"/>
      <c r="X33" s="1539"/>
      <c r="Y33" s="1539"/>
      <c r="Z33" s="1539"/>
      <c r="AA33" s="1539"/>
      <c r="AB33" s="1539"/>
      <c r="AC33" s="1539"/>
      <c r="AD33" s="1539"/>
      <c r="AE33" s="1539"/>
      <c r="AF33" s="1539"/>
      <c r="AG33" s="1539"/>
      <c r="AH33" s="1539"/>
      <c r="AI33" s="1539"/>
      <c r="AJ33" s="1539"/>
      <c r="AK33" s="1539"/>
      <c r="AL33" s="1539"/>
      <c r="AM33" s="1539"/>
      <c r="AN33" s="1539"/>
    </row>
    <row r="34" spans="2:40" ht="24.95" customHeight="1" x14ac:dyDescent="0.25">
      <c r="B34" s="1563"/>
      <c r="C34" s="839"/>
      <c r="D34" s="968"/>
      <c r="E34" s="839"/>
      <c r="F34" s="2058"/>
      <c r="G34" s="1539"/>
      <c r="H34" s="1539"/>
      <c r="I34" s="1539"/>
      <c r="J34" s="1539"/>
      <c r="K34" s="1540"/>
      <c r="L34" s="1541"/>
      <c r="M34" s="1539"/>
      <c r="N34" s="1539"/>
      <c r="O34" s="1541"/>
      <c r="P34" s="1539"/>
      <c r="Q34" s="1539"/>
      <c r="R34" s="1539"/>
      <c r="S34" s="1539"/>
      <c r="T34" s="1539"/>
      <c r="U34" s="1539"/>
      <c r="V34" s="1539"/>
      <c r="W34" s="1539"/>
      <c r="X34" s="1539"/>
      <c r="Y34" s="1539"/>
      <c r="Z34" s="1539"/>
      <c r="AA34" s="1539"/>
      <c r="AB34" s="1539"/>
      <c r="AC34" s="1539"/>
      <c r="AD34" s="1539"/>
      <c r="AE34" s="1539"/>
      <c r="AF34" s="1539"/>
      <c r="AG34" s="1539"/>
      <c r="AH34" s="1539"/>
      <c r="AI34" s="1539"/>
      <c r="AJ34" s="1539"/>
      <c r="AK34" s="1539"/>
      <c r="AL34" s="1539"/>
      <c r="AM34" s="1539"/>
      <c r="AN34" s="1539"/>
    </row>
    <row r="35" spans="2:40" ht="24.95" customHeight="1" x14ac:dyDescent="0.25">
      <c r="B35" s="1563"/>
      <c r="C35" s="839"/>
      <c r="D35" s="968"/>
      <c r="E35" s="839"/>
      <c r="F35" s="2058"/>
      <c r="G35" s="1539"/>
      <c r="H35" s="1539"/>
      <c r="I35" s="1539"/>
      <c r="J35" s="1539"/>
      <c r="K35" s="1540"/>
      <c r="L35" s="1541"/>
      <c r="M35" s="1539"/>
      <c r="N35" s="1539"/>
      <c r="O35" s="1541"/>
      <c r="P35" s="1539"/>
      <c r="Q35" s="1539"/>
      <c r="R35" s="1539"/>
      <c r="S35" s="1539"/>
      <c r="T35" s="1539"/>
      <c r="U35" s="1539"/>
      <c r="V35" s="1539"/>
      <c r="W35" s="1539"/>
      <c r="X35" s="1539"/>
      <c r="Y35" s="1539"/>
      <c r="Z35" s="1539"/>
      <c r="AA35" s="1539"/>
      <c r="AB35" s="1539"/>
      <c r="AC35" s="1539"/>
      <c r="AD35" s="1539"/>
      <c r="AE35" s="1539"/>
      <c r="AF35" s="1539"/>
      <c r="AG35" s="1539"/>
      <c r="AH35" s="1539"/>
      <c r="AI35" s="1539"/>
      <c r="AJ35" s="1539"/>
      <c r="AK35" s="1539"/>
      <c r="AL35" s="1539"/>
      <c r="AM35" s="1539"/>
      <c r="AN35" s="1539"/>
    </row>
    <row r="36" spans="2:40" ht="24.95" customHeight="1" x14ac:dyDescent="0.25">
      <c r="B36" s="1563"/>
      <c r="C36" s="839"/>
      <c r="D36" s="968"/>
      <c r="E36" s="839"/>
      <c r="F36" s="2058"/>
      <c r="G36" s="1539"/>
      <c r="H36" s="1539"/>
      <c r="I36" s="1539"/>
      <c r="J36" s="1539"/>
      <c r="K36" s="1540"/>
      <c r="L36" s="1541"/>
      <c r="M36" s="1539"/>
      <c r="N36" s="1539"/>
      <c r="O36" s="1541"/>
      <c r="P36" s="1539"/>
      <c r="Q36" s="1539"/>
      <c r="R36" s="1539"/>
      <c r="S36" s="1539"/>
      <c r="T36" s="1539"/>
      <c r="U36" s="1539"/>
      <c r="V36" s="1539"/>
      <c r="W36" s="1539"/>
      <c r="X36" s="1539"/>
      <c r="Y36" s="1539"/>
      <c r="Z36" s="1539"/>
      <c r="AA36" s="1539"/>
      <c r="AB36" s="1539"/>
      <c r="AC36" s="1539"/>
      <c r="AD36" s="1539"/>
      <c r="AE36" s="1539"/>
      <c r="AF36" s="1539"/>
      <c r="AG36" s="1539"/>
      <c r="AH36" s="1539"/>
      <c r="AI36" s="1539"/>
      <c r="AJ36" s="1539"/>
      <c r="AK36" s="1539"/>
      <c r="AL36" s="1539"/>
      <c r="AM36" s="1539"/>
      <c r="AN36" s="1539"/>
    </row>
    <row r="37" spans="2:40" ht="24.95" customHeight="1" x14ac:dyDescent="0.25">
      <c r="B37" s="1563"/>
      <c r="C37" s="839"/>
      <c r="D37" s="968"/>
      <c r="E37" s="839"/>
      <c r="F37" s="2058"/>
      <c r="G37" s="1539"/>
      <c r="H37" s="1539"/>
      <c r="I37" s="1539"/>
      <c r="J37" s="1539"/>
      <c r="K37" s="1540"/>
      <c r="L37" s="1541"/>
      <c r="M37" s="1539"/>
      <c r="N37" s="1539"/>
      <c r="O37" s="1541"/>
      <c r="P37" s="1539"/>
      <c r="Q37" s="1539"/>
      <c r="R37" s="1539"/>
      <c r="S37" s="1539"/>
      <c r="T37" s="1539"/>
      <c r="U37" s="1539"/>
      <c r="V37" s="1539"/>
      <c r="W37" s="1539"/>
      <c r="X37" s="1539"/>
      <c r="Y37" s="1539"/>
      <c r="Z37" s="1539"/>
      <c r="AA37" s="1539"/>
      <c r="AB37" s="1539"/>
      <c r="AC37" s="1539"/>
      <c r="AD37" s="1539"/>
      <c r="AE37" s="1539"/>
      <c r="AF37" s="1539"/>
      <c r="AG37" s="1539"/>
      <c r="AH37" s="1539"/>
      <c r="AI37" s="1539"/>
      <c r="AJ37" s="1539"/>
      <c r="AK37" s="1539"/>
      <c r="AL37" s="1539"/>
      <c r="AM37" s="1539"/>
      <c r="AN37" s="1539"/>
    </row>
    <row r="38" spans="2:40" ht="24.95" customHeight="1" x14ac:dyDescent="0.25">
      <c r="B38" s="1563"/>
      <c r="C38" s="839"/>
      <c r="D38" s="968"/>
      <c r="E38" s="839"/>
      <c r="F38" s="2058"/>
      <c r="G38" s="1539"/>
      <c r="H38" s="1539"/>
      <c r="I38" s="1539"/>
      <c r="J38" s="1539"/>
      <c r="K38" s="1540"/>
      <c r="L38" s="1541"/>
      <c r="M38" s="1539"/>
      <c r="N38" s="1539"/>
      <c r="O38" s="1541"/>
      <c r="P38" s="1539"/>
      <c r="Q38" s="1539"/>
      <c r="R38" s="1539"/>
      <c r="S38" s="1539"/>
      <c r="T38" s="1539"/>
      <c r="U38" s="1539"/>
      <c r="V38" s="1539"/>
      <c r="W38" s="1539"/>
      <c r="X38" s="1539"/>
      <c r="Y38" s="1539"/>
      <c r="Z38" s="1539"/>
      <c r="AA38" s="1539"/>
      <c r="AB38" s="1539"/>
      <c r="AC38" s="1539"/>
      <c r="AD38" s="1539"/>
      <c r="AE38" s="1539"/>
      <c r="AF38" s="1539"/>
      <c r="AG38" s="1539"/>
      <c r="AH38" s="1539"/>
      <c r="AI38" s="1539"/>
      <c r="AJ38" s="1539"/>
      <c r="AK38" s="1539"/>
      <c r="AL38" s="1539"/>
      <c r="AM38" s="1539"/>
      <c r="AN38" s="1539"/>
    </row>
    <row r="39" spans="2:40" ht="24.95" customHeight="1" x14ac:dyDescent="0.25">
      <c r="B39" s="1563"/>
      <c r="C39" s="839"/>
      <c r="D39" s="968"/>
      <c r="E39" s="839"/>
      <c r="F39" s="2058"/>
      <c r="G39" s="1539"/>
      <c r="H39" s="1539"/>
      <c r="I39" s="1539"/>
      <c r="J39" s="1539"/>
      <c r="K39" s="1540"/>
      <c r="L39" s="1541"/>
      <c r="M39" s="1539"/>
      <c r="N39" s="1539"/>
      <c r="O39" s="1541"/>
      <c r="P39" s="1539"/>
      <c r="Q39" s="1539"/>
      <c r="R39" s="1539"/>
      <c r="S39" s="1539"/>
      <c r="T39" s="1539"/>
      <c r="U39" s="1539"/>
      <c r="V39" s="1539"/>
      <c r="W39" s="1539"/>
      <c r="X39" s="1539"/>
      <c r="Y39" s="1539"/>
      <c r="Z39" s="1539"/>
      <c r="AA39" s="1539"/>
      <c r="AB39" s="1539"/>
      <c r="AC39" s="1539"/>
      <c r="AD39" s="1539"/>
      <c r="AE39" s="1539"/>
      <c r="AF39" s="1539"/>
      <c r="AG39" s="1539"/>
      <c r="AH39" s="1539"/>
      <c r="AI39" s="1539"/>
      <c r="AJ39" s="1539"/>
      <c r="AK39" s="1539"/>
      <c r="AL39" s="1539"/>
      <c r="AM39" s="1539"/>
      <c r="AN39" s="1539"/>
    </row>
    <row r="40" spans="2:40" ht="24.95" customHeight="1" x14ac:dyDescent="0.25">
      <c r="B40" s="1563"/>
      <c r="C40" s="839"/>
      <c r="D40" s="968"/>
      <c r="E40" s="839"/>
      <c r="F40" s="2058"/>
      <c r="G40" s="1539"/>
      <c r="H40" s="1539"/>
      <c r="I40" s="1539"/>
      <c r="J40" s="1539"/>
      <c r="K40" s="1540"/>
      <c r="L40" s="1541"/>
      <c r="M40" s="1539"/>
      <c r="N40" s="1539"/>
      <c r="O40" s="1541"/>
      <c r="P40" s="1539"/>
      <c r="Q40" s="1539"/>
      <c r="R40" s="1539"/>
      <c r="S40" s="1539"/>
      <c r="T40" s="1539"/>
      <c r="U40" s="1539"/>
      <c r="V40" s="1539"/>
      <c r="W40" s="1539"/>
      <c r="X40" s="1539"/>
      <c r="Y40" s="1539"/>
      <c r="Z40" s="1539"/>
      <c r="AA40" s="1539"/>
      <c r="AB40" s="1539"/>
      <c r="AC40" s="1539"/>
      <c r="AD40" s="1539"/>
      <c r="AE40" s="1539"/>
      <c r="AF40" s="1539"/>
      <c r="AG40" s="1539"/>
      <c r="AH40" s="1539"/>
      <c r="AI40" s="1539"/>
      <c r="AJ40" s="1539"/>
      <c r="AK40" s="1539"/>
      <c r="AL40" s="1539"/>
      <c r="AM40" s="1539"/>
      <c r="AN40" s="1539"/>
    </row>
  </sheetData>
  <mergeCells count="3">
    <mergeCell ref="B13:I13"/>
    <mergeCell ref="B2:I2"/>
    <mergeCell ref="B17:I17"/>
  </mergeCells>
  <conditionalFormatting sqref="J19:J40 Q19:Q40 S19:S40 U19:U40 W19:W40 Y19:Y40 AA19:AA40">
    <cfRule type="cellIs" dxfId="20" priority="10" operator="equal">
      <formula>"G"</formula>
    </cfRule>
  </conditionalFormatting>
  <conditionalFormatting sqref="J19:J40 Q19:Q40 S19:S40 U19:U40 W19:W40 Y19:Y40 AA19:AA40">
    <cfRule type="cellIs" dxfId="19" priority="9" operator="equal">
      <formula>"A"</formula>
    </cfRule>
  </conditionalFormatting>
  <conditionalFormatting sqref="J19:J40 Q19:Q40 S19:S40 U19:U40 W19:W40 Y19:Y40 AA19:AA40">
    <cfRule type="cellIs" dxfId="18" priority="7" operator="equal">
      <formula>"R"</formula>
    </cfRule>
  </conditionalFormatting>
  <conditionalFormatting sqref="J19:J40">
    <cfRule type="cellIs" dxfId="17" priority="4" operator="equal">
      <formula>"P"</formula>
    </cfRule>
    <cfRule type="cellIs" dxfId="16" priority="5" operator="equal">
      <formula>"B"</formula>
    </cfRule>
    <cfRule type="cellIs" dxfId="15" priority="6" operator="equal">
      <formula>"W"</formula>
    </cfRule>
  </conditionalFormatting>
  <conditionalFormatting sqref="S19:S40 W19:W40 AA19:AA40">
    <cfRule type="cellIs" dxfId="14" priority="3" operator="equal">
      <formula>"N/A"</formula>
    </cfRule>
  </conditionalFormatting>
  <conditionalFormatting sqref="B19:B40">
    <cfRule type="cellIs" dxfId="13" priority="1" operator="equal">
      <formula>"N"</formula>
    </cfRule>
    <cfRule type="cellIs" dxfId="12" priority="2" operator="equal">
      <formula>"Y"</formula>
    </cfRule>
  </conditionalFormatting>
  <dataValidations count="1">
    <dataValidation type="list" allowBlank="1" showInputMessage="1" showErrorMessage="1" sqref="B19:B40" xr:uid="{00000000-0002-0000-3600-000000000000}">
      <formula1>"Y,N"</formula1>
    </dataValidation>
  </dataValidations>
  <pageMargins left="0.7" right="0.7" top="0.75" bottom="0.75" header="0.3" footer="0.3"/>
  <drawing r:id="rId1"/>
  <legacy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4"/>
  <dimension ref="A1:AFQ40"/>
  <sheetViews>
    <sheetView workbookViewId="0">
      <selection activeCell="C9" sqref="C9"/>
    </sheetView>
  </sheetViews>
  <sheetFormatPr defaultRowHeight="15" x14ac:dyDescent="0.25"/>
  <cols>
    <col min="1" max="1" width="13.140625" style="151" customWidth="1"/>
    <col min="2" max="2" width="15.5703125" customWidth="1"/>
    <col min="3" max="3" width="15.5703125" style="151" customWidth="1"/>
    <col min="4" max="4" width="20.5703125" customWidth="1"/>
    <col min="5" max="5" width="12.5703125" customWidth="1"/>
    <col min="6" max="6" width="14.42578125" customWidth="1"/>
    <col min="8" max="8" width="8.85546875" customWidth="1"/>
    <col min="14" max="14" width="12.140625" customWidth="1"/>
    <col min="15" max="15" width="12.7109375" customWidth="1"/>
    <col min="16" max="16" width="12.140625" customWidth="1"/>
    <col min="17" max="21" width="11.5703125" style="151" customWidth="1"/>
    <col min="22" max="22" width="12.7109375" customWidth="1"/>
    <col min="23" max="23" width="12.42578125" style="151" customWidth="1"/>
    <col min="24" max="24" width="12.7109375" customWidth="1"/>
    <col min="25" max="25" width="18.42578125" customWidth="1"/>
    <col min="26" max="27" width="18.42578125" style="151" customWidth="1"/>
    <col min="28" max="28" width="14.42578125" customWidth="1"/>
    <col min="29" max="29" width="14" customWidth="1"/>
    <col min="30" max="30" width="11.42578125" style="151" customWidth="1"/>
    <col min="31" max="31" width="10.85546875" customWidth="1"/>
    <col min="32" max="32" width="11.5703125" customWidth="1"/>
    <col min="33" max="33" width="10.85546875" customWidth="1"/>
    <col min="34" max="34" width="14.85546875" customWidth="1"/>
    <col min="35" max="35" width="12.85546875" customWidth="1"/>
    <col min="36" max="36" width="14.28515625" customWidth="1"/>
    <col min="37" max="37" width="17.7109375" customWidth="1"/>
    <col min="38" max="38" width="11.7109375" customWidth="1"/>
    <col min="39" max="39" width="14" customWidth="1"/>
    <col min="40" max="40" width="17" customWidth="1"/>
    <col min="41" max="41" width="14.7109375" customWidth="1"/>
    <col min="42" max="42" width="17.85546875" customWidth="1"/>
    <col min="43" max="43" width="15.85546875" customWidth="1"/>
    <col min="44" max="44" width="15.28515625" customWidth="1"/>
    <col min="45" max="63" width="15.28515625" style="151" customWidth="1"/>
    <col min="64" max="64" width="18.85546875" style="151" customWidth="1"/>
    <col min="65" max="83" width="15.28515625" style="151" customWidth="1"/>
    <col min="84" max="84" width="13.42578125" customWidth="1"/>
    <col min="85" max="85" width="12.28515625" customWidth="1"/>
    <col min="86" max="86" width="13.5703125" customWidth="1"/>
    <col min="87" max="87" width="12" customWidth="1"/>
    <col min="88" max="88" width="13.7109375" customWidth="1"/>
    <col min="89" max="89" width="12" customWidth="1"/>
    <col min="90" max="90" width="13.140625" customWidth="1"/>
    <col min="91" max="91" width="12.42578125" customWidth="1"/>
    <col min="92" max="92" width="14.85546875" customWidth="1"/>
    <col min="93" max="93" width="13.42578125" customWidth="1"/>
    <col min="94" max="94" width="13.28515625" customWidth="1"/>
    <col min="95" max="95" width="12" customWidth="1"/>
    <col min="96" max="96" width="14.42578125" customWidth="1"/>
    <col min="98" max="98" width="11.140625" customWidth="1"/>
    <col min="100" max="100" width="15.140625" customWidth="1"/>
    <col min="102" max="102" width="12.7109375" customWidth="1"/>
    <col min="104" max="104" width="14.7109375" customWidth="1"/>
    <col min="106" max="106" width="11.140625" customWidth="1"/>
    <col min="108" max="108" width="12.85546875" customWidth="1"/>
    <col min="110" max="110" width="12" customWidth="1"/>
    <col min="112" max="112" width="14.5703125" customWidth="1"/>
    <col min="114" max="114" width="10.5703125" customWidth="1"/>
    <col min="116" max="116" width="15.85546875" customWidth="1"/>
    <col min="118" max="118" width="11.85546875" customWidth="1"/>
    <col min="119" max="119" width="10.85546875" customWidth="1"/>
    <col min="120" max="120" width="12" customWidth="1"/>
    <col min="122" max="122" width="11.140625" customWidth="1"/>
    <col min="123" max="123" width="12.5703125" customWidth="1"/>
    <col min="124" max="124" width="15.85546875" customWidth="1"/>
    <col min="125" max="125" width="12.140625" customWidth="1"/>
    <col min="126" max="126" width="12.85546875" style="151" customWidth="1"/>
    <col min="127" max="128" width="12.140625" style="151" customWidth="1"/>
    <col min="129" max="129" width="11.5703125" customWidth="1"/>
    <col min="130" max="130" width="12.7109375" customWidth="1"/>
    <col min="131" max="131" width="14.5703125" customWidth="1"/>
    <col min="132" max="132" width="13.140625" customWidth="1"/>
    <col min="133" max="133" width="12.85546875" customWidth="1"/>
    <col min="134" max="134" width="13" customWidth="1"/>
    <col min="135" max="135" width="13.28515625" customWidth="1"/>
    <col min="136" max="136" width="12.140625" customWidth="1"/>
    <col min="137" max="137" width="14" customWidth="1"/>
    <col min="138" max="138" width="11.28515625" customWidth="1"/>
    <col min="139" max="139" width="13.85546875" customWidth="1"/>
    <col min="140" max="140" width="14.140625" customWidth="1"/>
    <col min="141" max="141" width="12.5703125" customWidth="1"/>
    <col min="142" max="142" width="14" customWidth="1"/>
    <col min="143" max="143" width="13.85546875" customWidth="1"/>
    <col min="144" max="144" width="12.85546875" customWidth="1"/>
    <col min="145" max="145" width="15.140625" customWidth="1"/>
    <col min="146" max="146" width="15.42578125" customWidth="1"/>
    <col min="147" max="148" width="15" customWidth="1"/>
    <col min="149" max="149" width="15.140625" customWidth="1"/>
    <col min="150" max="150" width="11.5703125" customWidth="1"/>
    <col min="151" max="151" width="12.42578125" customWidth="1"/>
    <col min="152" max="152" width="13.140625" customWidth="1"/>
    <col min="153" max="153" width="12.5703125" customWidth="1"/>
    <col min="154" max="154" width="13.140625" customWidth="1"/>
    <col min="155" max="155" width="12.140625" customWidth="1"/>
    <col min="156" max="156" width="11.7109375" customWidth="1"/>
    <col min="157" max="157" width="11.85546875" customWidth="1"/>
    <col min="158" max="158" width="13.42578125" customWidth="1"/>
    <col min="159" max="159" width="14" customWidth="1"/>
    <col min="160" max="160" width="11.42578125" customWidth="1"/>
    <col min="161" max="161" width="10.5703125" customWidth="1"/>
    <col min="162" max="162" width="10.42578125" customWidth="1"/>
    <col min="163" max="163" width="10" customWidth="1"/>
    <col min="164" max="164" width="10.7109375" customWidth="1"/>
    <col min="165" max="165" width="13.7109375" customWidth="1"/>
    <col min="166" max="166" width="13.42578125" customWidth="1"/>
    <col min="167" max="167" width="12.28515625" customWidth="1"/>
    <col min="168" max="168" width="12" customWidth="1"/>
    <col min="169" max="169" width="11.140625" customWidth="1"/>
    <col min="170" max="170" width="10.7109375" customWidth="1"/>
    <col min="171" max="171" width="11.85546875" customWidth="1"/>
    <col min="172" max="172" width="12" customWidth="1"/>
    <col min="173" max="173" width="11.85546875" customWidth="1"/>
    <col min="174" max="174" width="11" customWidth="1"/>
    <col min="175" max="175" width="12.140625" customWidth="1"/>
    <col min="176" max="176" width="12" customWidth="1"/>
    <col min="177" max="177" width="11.7109375" customWidth="1"/>
    <col min="178" max="178" width="11.28515625" customWidth="1"/>
    <col min="179" max="179" width="12.85546875" customWidth="1"/>
    <col min="180" max="180" width="11.42578125" customWidth="1"/>
    <col min="181" max="181" width="10.5703125" customWidth="1"/>
    <col min="182" max="182" width="11.42578125" customWidth="1"/>
    <col min="183" max="184" width="13" customWidth="1"/>
    <col min="185" max="185" width="13.85546875" customWidth="1"/>
    <col min="186" max="186" width="13.5703125" customWidth="1"/>
    <col min="187" max="187" width="13.7109375" customWidth="1"/>
    <col min="188" max="188" width="13" customWidth="1"/>
    <col min="189" max="189" width="13.42578125" customWidth="1"/>
    <col min="190" max="190" width="11.7109375" customWidth="1"/>
    <col min="191" max="192" width="13.140625" customWidth="1"/>
    <col min="193" max="193" width="10.85546875" customWidth="1"/>
    <col min="194" max="194" width="12" customWidth="1"/>
    <col min="195" max="195" width="12.85546875" customWidth="1"/>
    <col min="196" max="196" width="12.28515625" customWidth="1"/>
    <col min="197" max="197" width="11.42578125" customWidth="1"/>
    <col min="198" max="198" width="11" customWidth="1"/>
    <col min="199" max="199" width="12.7109375" customWidth="1"/>
    <col min="201" max="201" width="11.85546875" customWidth="1"/>
    <col min="203" max="203" width="12.28515625" customWidth="1"/>
    <col min="204" max="204" width="14.42578125" customWidth="1"/>
    <col min="205" max="205" width="12.85546875" customWidth="1"/>
    <col min="206" max="206" width="13.28515625" customWidth="1"/>
    <col min="207" max="207" width="11.140625" customWidth="1"/>
    <col min="208" max="208" width="11" customWidth="1"/>
    <col min="209" max="209" width="14" customWidth="1"/>
    <col min="210" max="210" width="13.42578125" customWidth="1"/>
    <col min="211" max="211" width="14.7109375" customWidth="1"/>
    <col min="212" max="212" width="11.7109375" customWidth="1"/>
    <col min="213" max="213" width="12.140625" customWidth="1"/>
    <col min="214" max="214" width="11.5703125" customWidth="1"/>
    <col min="215" max="215" width="10.7109375" customWidth="1"/>
    <col min="216" max="216" width="10.85546875" customWidth="1"/>
    <col min="217" max="217" width="13.140625" customWidth="1"/>
    <col min="218" max="218" width="12.140625" customWidth="1"/>
    <col min="219" max="219" width="12.5703125" customWidth="1"/>
    <col min="220" max="220" width="11" customWidth="1"/>
    <col min="221" max="221" width="12.7109375" customWidth="1"/>
    <col min="222" max="222" width="11.5703125" customWidth="1"/>
    <col min="223" max="223" width="12.140625" customWidth="1"/>
    <col min="224" max="224" width="13.5703125" customWidth="1"/>
    <col min="225" max="225" width="12.5703125" customWidth="1"/>
    <col min="226" max="226" width="12.85546875" customWidth="1"/>
    <col min="227" max="227" width="12" customWidth="1"/>
    <col min="228" max="228" width="11.7109375" customWidth="1"/>
    <col min="229" max="229" width="12.5703125" customWidth="1"/>
    <col min="230" max="230" width="12.85546875" customWidth="1"/>
    <col min="231" max="231" width="14.140625" customWidth="1"/>
    <col min="232" max="232" width="13.7109375" customWidth="1"/>
    <col min="233" max="233" width="12" customWidth="1"/>
    <col min="234" max="234" width="13.140625" customWidth="1"/>
    <col min="235" max="235" width="11.7109375" customWidth="1"/>
    <col min="236" max="236" width="13.7109375" customWidth="1"/>
    <col min="237" max="237" width="13" customWidth="1"/>
    <col min="238" max="238" width="13.140625" customWidth="1"/>
    <col min="239" max="239" width="12.42578125" customWidth="1"/>
    <col min="240" max="240" width="10.85546875" customWidth="1"/>
    <col min="241" max="241" width="11.42578125" customWidth="1"/>
    <col min="242" max="242" width="14.42578125" customWidth="1"/>
    <col min="243" max="243" width="12.42578125" customWidth="1"/>
    <col min="244" max="244" width="13.140625" customWidth="1"/>
    <col min="245" max="246" width="15" customWidth="1"/>
    <col min="247" max="247" width="12.7109375" customWidth="1"/>
    <col min="248" max="248" width="11.5703125" customWidth="1"/>
    <col min="249" max="249" width="13.28515625" customWidth="1"/>
    <col min="274" max="274" width="12.42578125" customWidth="1"/>
    <col min="275" max="275" width="9.85546875" customWidth="1"/>
    <col min="276" max="276" width="11.28515625" customWidth="1"/>
    <col min="277" max="277" width="12.5703125" customWidth="1"/>
    <col min="278" max="278" width="10.28515625" customWidth="1"/>
    <col min="279" max="279" width="11.5703125" customWidth="1"/>
    <col min="280" max="280" width="12.42578125" customWidth="1"/>
    <col min="282" max="282" width="11.7109375" customWidth="1"/>
    <col min="283" max="283" width="13.85546875" customWidth="1"/>
    <col min="286" max="286" width="11.7109375" customWidth="1"/>
    <col min="287" max="287" width="11" customWidth="1"/>
    <col min="288" max="288" width="12.28515625" customWidth="1"/>
    <col min="289" max="289" width="11.28515625" customWidth="1"/>
    <col min="291" max="291" width="10.7109375" customWidth="1"/>
    <col min="292" max="292" width="16.85546875" customWidth="1"/>
    <col min="294" max="294" width="10" customWidth="1"/>
    <col min="295" max="295" width="12.7109375" customWidth="1"/>
    <col min="296" max="296" width="12.5703125" customWidth="1"/>
    <col min="297" max="297" width="13.5703125" customWidth="1"/>
    <col min="298" max="298" width="12.140625" customWidth="1"/>
    <col min="300" max="300" width="10.7109375" customWidth="1"/>
    <col min="301" max="301" width="13.85546875" customWidth="1"/>
    <col min="304" max="304" width="12" customWidth="1"/>
    <col min="305" max="305" width="10.5703125" customWidth="1"/>
    <col min="306" max="306" width="13" customWidth="1"/>
    <col min="307" max="307" width="13.85546875" customWidth="1"/>
    <col min="308" max="308" width="10.28515625" customWidth="1"/>
    <col min="309" max="309" width="12.140625" customWidth="1"/>
    <col min="310" max="310" width="12.5703125" customWidth="1"/>
    <col min="313" max="313" width="13.140625" customWidth="1"/>
    <col min="314" max="314" width="14.7109375" customWidth="1"/>
    <col min="315" max="315" width="11.85546875" customWidth="1"/>
    <col min="316" max="316" width="11.28515625" customWidth="1"/>
    <col min="317" max="317" width="12.5703125" customWidth="1"/>
    <col min="318" max="318" width="11.85546875" customWidth="1"/>
    <col min="319" max="319" width="13" customWidth="1"/>
    <col min="322" max="322" width="13.42578125" customWidth="1"/>
    <col min="323" max="323" width="15.85546875" customWidth="1"/>
    <col min="324" max="324" width="12.5703125" customWidth="1"/>
    <col min="325" max="325" width="15" customWidth="1"/>
    <col min="326" max="326" width="10.140625" customWidth="1"/>
    <col min="328" max="328" width="14" customWidth="1"/>
    <col min="331" max="331" width="12.5703125" customWidth="1"/>
    <col min="332" max="332" width="11" customWidth="1"/>
    <col min="333" max="333" width="11.140625" customWidth="1"/>
    <col min="334" max="334" width="10.85546875" customWidth="1"/>
    <col min="336" max="336" width="11.28515625" customWidth="1"/>
    <col min="337" max="337" width="13.85546875" customWidth="1"/>
    <col min="340" max="340" width="12.85546875" customWidth="1"/>
    <col min="341" max="341" width="14.28515625" customWidth="1"/>
    <col min="342" max="342" width="12.85546875" customWidth="1"/>
    <col min="343" max="343" width="12.7109375" customWidth="1"/>
    <col min="345" max="345" width="12.140625" customWidth="1"/>
    <col min="346" max="346" width="15" customWidth="1"/>
    <col min="349" max="349" width="11.7109375" customWidth="1"/>
    <col min="350" max="350" width="12.28515625" customWidth="1"/>
    <col min="351" max="351" width="13.42578125" customWidth="1"/>
    <col min="352" max="352" width="11.7109375" customWidth="1"/>
    <col min="353" max="353" width="12" customWidth="1"/>
    <col min="354" max="354" width="14" customWidth="1"/>
    <col min="355" max="355" width="14.140625" customWidth="1"/>
    <col min="356" max="356" width="10.5703125" customWidth="1"/>
    <col min="357" max="357" width="10.140625" customWidth="1"/>
    <col min="358" max="358" width="11.7109375" customWidth="1"/>
    <col min="359" max="359" width="12.85546875" customWidth="1"/>
    <col min="360" max="360" width="13.42578125" customWidth="1"/>
    <col min="361" max="361" width="11.85546875" customWidth="1"/>
    <col min="362" max="362" width="11.140625" customWidth="1"/>
    <col min="363" max="363" width="10.7109375" customWidth="1"/>
    <col min="364" max="364" width="15.140625" customWidth="1"/>
    <col min="367" max="367" width="13.5703125" customWidth="1"/>
    <col min="368" max="369" width="13" customWidth="1"/>
    <col min="370" max="370" width="11.85546875" customWidth="1"/>
    <col min="372" max="372" width="10.85546875" customWidth="1"/>
    <col min="373" max="373" width="14.85546875" customWidth="1"/>
    <col min="376" max="376" width="11.5703125" customWidth="1"/>
    <col min="377" max="377" width="12.42578125" customWidth="1"/>
    <col min="378" max="378" width="14" customWidth="1"/>
    <col min="379" max="379" width="13" customWidth="1"/>
    <col min="380" max="380" width="10.5703125" customWidth="1"/>
    <col min="381" max="381" width="12.7109375" customWidth="1"/>
    <col min="382" max="382" width="14.5703125" customWidth="1"/>
    <col min="385" max="385" width="13" customWidth="1"/>
    <col min="386" max="386" width="11.7109375" customWidth="1"/>
    <col min="387" max="387" width="11" customWidth="1"/>
    <col min="388" max="388" width="11.140625" customWidth="1"/>
    <col min="390" max="390" width="10.85546875" customWidth="1"/>
    <col min="391" max="391" width="14.28515625" customWidth="1"/>
    <col min="393" max="393" width="10" customWidth="1"/>
    <col min="394" max="394" width="13.5703125" customWidth="1"/>
    <col min="395" max="395" width="13.28515625" customWidth="1"/>
    <col min="396" max="396" width="11.5703125" customWidth="1"/>
    <col min="397" max="398" width="12" customWidth="1"/>
    <col min="399" max="399" width="12.28515625" customWidth="1"/>
    <col min="400" max="400" width="13.5703125" customWidth="1"/>
    <col min="402" max="402" width="10.28515625" customWidth="1"/>
    <col min="403" max="403" width="12.5703125" customWidth="1"/>
    <col min="404" max="404" width="13.28515625" customWidth="1"/>
    <col min="405" max="406" width="12" customWidth="1"/>
    <col min="407" max="407" width="9.85546875" customWidth="1"/>
    <col min="408" max="408" width="12.42578125" customWidth="1"/>
    <col min="409" max="409" width="13.7109375" customWidth="1"/>
    <col min="412" max="413" width="12.85546875" customWidth="1"/>
    <col min="414" max="414" width="12.28515625" customWidth="1"/>
    <col min="415" max="415" width="12" customWidth="1"/>
    <col min="417" max="417" width="11.28515625" customWidth="1"/>
    <col min="418" max="418" width="14.140625" customWidth="1"/>
    <col min="421" max="421" width="12.28515625" customWidth="1"/>
    <col min="422" max="422" width="11.7109375" customWidth="1"/>
    <col min="423" max="423" width="11.42578125" customWidth="1"/>
    <col min="424" max="424" width="12" customWidth="1"/>
    <col min="425" max="425" width="11.42578125" customWidth="1"/>
    <col min="426" max="426" width="12.42578125" customWidth="1"/>
    <col min="427" max="427" width="14.140625" customWidth="1"/>
    <col min="430" max="430" width="11.85546875" customWidth="1"/>
    <col min="431" max="432" width="11.7109375" customWidth="1"/>
    <col min="433" max="433" width="11.5703125" customWidth="1"/>
    <col min="434" max="434" width="10.85546875" customWidth="1"/>
    <col min="435" max="435" width="11.28515625" customWidth="1"/>
    <col min="436" max="436" width="13.5703125" customWidth="1"/>
    <col min="438" max="438" width="10.42578125" customWidth="1"/>
    <col min="439" max="439" width="13.140625" customWidth="1"/>
    <col min="440" max="440" width="12.28515625" customWidth="1"/>
    <col min="441" max="441" width="11.7109375" customWidth="1"/>
    <col min="442" max="442" width="11.85546875" customWidth="1"/>
    <col min="443" max="443" width="11.140625" customWidth="1"/>
    <col min="444" max="444" width="11.28515625" customWidth="1"/>
    <col min="445" max="445" width="13.85546875" customWidth="1"/>
    <col min="448" max="448" width="12.42578125" customWidth="1"/>
    <col min="449" max="449" width="11.140625" customWidth="1"/>
    <col min="450" max="450" width="12.7109375" customWidth="1"/>
    <col min="451" max="451" width="11.28515625" customWidth="1"/>
    <col min="453" max="453" width="11.85546875" customWidth="1"/>
    <col min="454" max="454" width="13.5703125" customWidth="1"/>
    <col min="457" max="457" width="12.28515625" customWidth="1"/>
    <col min="458" max="458" width="11.28515625" customWidth="1"/>
    <col min="459" max="459" width="11.42578125" customWidth="1"/>
    <col min="460" max="460" width="11.28515625" customWidth="1"/>
    <col min="461" max="461" width="10.85546875" customWidth="1"/>
    <col min="462" max="462" width="10.28515625" customWidth="1"/>
    <col min="463" max="463" width="13.5703125" customWidth="1"/>
    <col min="464" max="464" width="11.7109375" customWidth="1"/>
    <col min="465" max="465" width="11.42578125" customWidth="1"/>
    <col min="466" max="467" width="13.28515625" customWidth="1"/>
    <col min="558" max="558" width="14.140625" customWidth="1"/>
    <col min="559" max="559" width="13.85546875" customWidth="1"/>
    <col min="560" max="561" width="15.7109375" customWidth="1"/>
    <col min="562" max="566" width="15.7109375" style="151" customWidth="1"/>
    <col min="567" max="806" width="15.7109375" customWidth="1"/>
    <col min="807" max="839" width="12.7109375" customWidth="1"/>
    <col min="840" max="844" width="12.7109375" style="151" customWidth="1"/>
    <col min="845" max="845" width="18.5703125" style="151" customWidth="1"/>
    <col min="846" max="846" width="15.140625" customWidth="1"/>
    <col min="847" max="847" width="20.5703125" customWidth="1"/>
    <col min="848" max="848" width="16.28515625" customWidth="1"/>
    <col min="849" max="849" width="23.28515625" customWidth="1"/>
  </cols>
  <sheetData>
    <row r="1" spans="1:849" s="151" customFormat="1" ht="39.75" customHeight="1" x14ac:dyDescent="0.25">
      <c r="A1" s="2561" t="s">
        <v>1985</v>
      </c>
      <c r="B1" s="2561"/>
      <c r="C1" s="2561"/>
      <c r="D1" s="2561"/>
      <c r="E1" s="2561"/>
      <c r="F1" s="2561"/>
      <c r="G1" s="2561"/>
      <c r="H1" s="2561"/>
      <c r="I1" s="2561"/>
      <c r="J1" s="2561"/>
      <c r="K1" s="2561"/>
      <c r="L1" s="2561"/>
      <c r="M1" s="2561"/>
      <c r="N1" s="2561"/>
      <c r="O1" s="725"/>
      <c r="P1" s="725"/>
      <c r="Q1" s="725"/>
      <c r="R1" s="725"/>
      <c r="S1" s="725"/>
      <c r="T1" s="725"/>
      <c r="U1" s="725"/>
      <c r="V1" s="725"/>
      <c r="W1" s="725"/>
      <c r="X1" s="725"/>
      <c r="Y1" s="725"/>
      <c r="Z1" s="725"/>
      <c r="AA1" s="725"/>
      <c r="AB1" s="725"/>
      <c r="AC1" s="725"/>
      <c r="AD1" s="725"/>
      <c r="AE1" s="725"/>
      <c r="AF1" s="725"/>
      <c r="AG1" s="725"/>
      <c r="AH1" s="725"/>
      <c r="AI1" s="725"/>
      <c r="AJ1" s="725"/>
      <c r="AK1" s="725"/>
      <c r="AL1" s="725"/>
    </row>
    <row r="2" spans="1:849" s="151" customFormat="1" ht="18.75" customHeight="1" x14ac:dyDescent="0.25">
      <c r="AM2" s="833"/>
      <c r="AN2" s="833"/>
      <c r="AO2" s="833"/>
      <c r="AP2" s="833"/>
      <c r="AQ2" s="833"/>
      <c r="AR2" s="833"/>
      <c r="CG2" s="187"/>
      <c r="CK2" s="187"/>
      <c r="CO2" s="187"/>
      <c r="CS2" s="187"/>
      <c r="CW2" s="187"/>
      <c r="DA2" s="187"/>
      <c r="DE2" s="187"/>
      <c r="DI2" s="187"/>
      <c r="DM2" s="187"/>
    </row>
    <row r="3" spans="1:849" s="151" customFormat="1" ht="26.25" customHeight="1" x14ac:dyDescent="0.25">
      <c r="A3" s="3181" t="s">
        <v>1877</v>
      </c>
      <c r="B3" s="3181"/>
      <c r="C3" s="3181"/>
      <c r="D3" s="3181"/>
      <c r="E3" s="3181"/>
      <c r="F3" s="3181"/>
      <c r="G3" s="3181"/>
      <c r="H3" s="3181"/>
      <c r="I3" s="3181"/>
      <c r="J3" s="3181"/>
      <c r="K3" s="3181"/>
      <c r="L3" s="3181"/>
      <c r="M3" s="3181"/>
      <c r="N3" s="3181"/>
      <c r="O3" s="3181"/>
      <c r="P3" s="3181"/>
      <c r="Q3" s="3181"/>
      <c r="R3" s="3181"/>
      <c r="S3" s="3181"/>
      <c r="T3" s="3181"/>
      <c r="U3" s="2544"/>
      <c r="V3" s="3254" t="s">
        <v>1988</v>
      </c>
      <c r="W3" s="3255"/>
      <c r="X3" s="3255"/>
      <c r="Y3" s="3255"/>
      <c r="Z3" s="3255"/>
      <c r="AA3" s="3255"/>
      <c r="AB3" s="3255"/>
      <c r="AC3" s="3255"/>
      <c r="AD3" s="3255"/>
      <c r="AE3" s="3255"/>
      <c r="AF3" s="3255"/>
      <c r="AG3" s="3255"/>
      <c r="AH3" s="3255"/>
      <c r="AI3" s="3255"/>
      <c r="AJ3" s="3255"/>
      <c r="AK3" s="3255"/>
      <c r="AL3" s="3256"/>
      <c r="AM3" s="3257" t="s">
        <v>388</v>
      </c>
      <c r="AN3" s="3257"/>
      <c r="AO3" s="3257"/>
      <c r="AP3" s="3257"/>
      <c r="AQ3" s="3257"/>
      <c r="AR3" s="3257"/>
      <c r="AS3" s="3259" t="s">
        <v>382</v>
      </c>
      <c r="AT3" s="3259"/>
      <c r="AU3" s="3259"/>
      <c r="AV3" s="3259"/>
      <c r="AW3" s="3259"/>
      <c r="AX3" s="3259"/>
      <c r="AY3" s="3259"/>
      <c r="AZ3" s="3259"/>
      <c r="BA3" s="3259"/>
      <c r="BB3" s="3259"/>
      <c r="BC3" s="3259"/>
      <c r="BD3" s="3259"/>
      <c r="BE3" s="3259"/>
      <c r="BF3" s="3259"/>
      <c r="BG3" s="3259"/>
      <c r="BH3" s="3259"/>
      <c r="BI3" s="3259"/>
      <c r="BJ3" s="3259"/>
      <c r="BK3" s="3259"/>
      <c r="BL3" s="3259"/>
      <c r="BM3" s="3259"/>
      <c r="BN3" s="3260" t="s">
        <v>399</v>
      </c>
      <c r="BO3" s="3260"/>
      <c r="BP3" s="3260"/>
      <c r="BQ3" s="3260"/>
      <c r="BR3" s="3260"/>
      <c r="BS3" s="3260"/>
      <c r="BT3" s="3260"/>
      <c r="BU3" s="3260"/>
      <c r="BV3" s="3260"/>
      <c r="BW3" s="3260"/>
      <c r="BX3" s="3260"/>
      <c r="BY3" s="3260"/>
      <c r="BZ3" s="3260"/>
      <c r="CA3" s="3260"/>
      <c r="CB3" s="3260"/>
      <c r="CC3" s="3260"/>
      <c r="CD3" s="3260"/>
      <c r="CE3" s="3260"/>
      <c r="CF3" s="3258" t="s">
        <v>1991</v>
      </c>
      <c r="CG3" s="3258"/>
      <c r="CH3" s="3258"/>
      <c r="CI3" s="3258"/>
      <c r="CJ3" s="3258"/>
      <c r="CK3" s="3258"/>
      <c r="CL3" s="3258"/>
      <c r="CM3" s="3258"/>
      <c r="CN3" s="3258"/>
      <c r="CO3" s="3258"/>
      <c r="CP3" s="3258"/>
      <c r="CQ3" s="3258"/>
      <c r="CR3" s="3258"/>
      <c r="CS3" s="3258"/>
      <c r="CT3" s="3258"/>
      <c r="CU3" s="3258"/>
      <c r="CV3" s="3258"/>
      <c r="CW3" s="3258"/>
      <c r="CX3" s="3258"/>
      <c r="CY3" s="3258"/>
      <c r="CZ3" s="3258"/>
      <c r="DA3" s="3258"/>
      <c r="DB3" s="3258"/>
      <c r="DC3" s="3258"/>
      <c r="DD3" s="3258"/>
      <c r="DE3" s="3258"/>
      <c r="DF3" s="3258"/>
      <c r="DG3" s="3258"/>
      <c r="DH3" s="3258"/>
      <c r="DI3" s="3258"/>
      <c r="DJ3" s="3258"/>
      <c r="DK3" s="3258"/>
      <c r="DL3" s="3258"/>
      <c r="DM3" s="3258"/>
      <c r="DN3" s="3258"/>
      <c r="DO3" s="3258"/>
      <c r="DP3" s="3261" t="s">
        <v>606</v>
      </c>
      <c r="DQ3" s="3261"/>
      <c r="DR3" s="3261"/>
      <c r="DS3" s="3261"/>
      <c r="DT3" s="3261"/>
      <c r="DU3" s="3261"/>
      <c r="DV3" s="3261"/>
      <c r="DW3" s="3261"/>
      <c r="DX3" s="3261"/>
      <c r="DY3" s="3261"/>
      <c r="DZ3" s="3242" t="s">
        <v>1992</v>
      </c>
      <c r="EA3" s="3242"/>
      <c r="EB3" s="3242"/>
      <c r="EC3" s="3242"/>
      <c r="ED3" s="3242"/>
      <c r="EE3" s="3243" t="s">
        <v>1993</v>
      </c>
      <c r="EF3" s="3243"/>
      <c r="EG3" s="3243"/>
      <c r="EH3" s="3243"/>
      <c r="EI3" s="3243"/>
      <c r="EJ3" s="3244" t="s">
        <v>1994</v>
      </c>
      <c r="EK3" s="3244"/>
      <c r="EL3" s="3244"/>
      <c r="EM3" s="3244"/>
      <c r="EN3" s="3244"/>
      <c r="EO3" s="3245" t="s">
        <v>1995</v>
      </c>
      <c r="EP3" s="3245"/>
      <c r="EQ3" s="3245"/>
      <c r="ER3" s="3245"/>
      <c r="ES3" s="3245"/>
      <c r="ET3" s="3242" t="s">
        <v>1996</v>
      </c>
      <c r="EU3" s="3242"/>
      <c r="EV3" s="3242"/>
      <c r="EW3" s="3242"/>
      <c r="EX3" s="3242"/>
      <c r="EY3" s="3243" t="s">
        <v>1997</v>
      </c>
      <c r="EZ3" s="3243"/>
      <c r="FA3" s="3243"/>
      <c r="FB3" s="3243"/>
      <c r="FC3" s="3243"/>
      <c r="FD3" s="3244" t="s">
        <v>1998</v>
      </c>
      <c r="FE3" s="3244"/>
      <c r="FF3" s="3244"/>
      <c r="FG3" s="3244"/>
      <c r="FH3" s="3244"/>
      <c r="FI3" s="3245" t="s">
        <v>1999</v>
      </c>
      <c r="FJ3" s="3245"/>
      <c r="FK3" s="3245"/>
      <c r="FL3" s="3245"/>
      <c r="FM3" s="3245"/>
      <c r="FN3" s="3242" t="s">
        <v>2000</v>
      </c>
      <c r="FO3" s="3242"/>
      <c r="FP3" s="3242"/>
      <c r="FQ3" s="3242"/>
      <c r="FR3" s="3242"/>
      <c r="FS3" s="3243" t="s">
        <v>2001</v>
      </c>
      <c r="FT3" s="3243"/>
      <c r="FU3" s="3243"/>
      <c r="FV3" s="3243"/>
      <c r="FW3" s="3243"/>
      <c r="FX3" s="3244" t="s">
        <v>2002</v>
      </c>
      <c r="FY3" s="3244"/>
      <c r="FZ3" s="3244"/>
      <c r="GA3" s="3244"/>
      <c r="GB3" s="3244"/>
      <c r="GC3" s="3245" t="s">
        <v>2003</v>
      </c>
      <c r="GD3" s="3245"/>
      <c r="GE3" s="3245"/>
      <c r="GF3" s="3245"/>
      <c r="GG3" s="3245"/>
      <c r="GH3" s="3242" t="s">
        <v>2004</v>
      </c>
      <c r="GI3" s="3242"/>
      <c r="GJ3" s="3242"/>
      <c r="GK3" s="3242"/>
      <c r="GL3" s="3242"/>
      <c r="GM3" s="3243" t="s">
        <v>2005</v>
      </c>
      <c r="GN3" s="3243"/>
      <c r="GO3" s="3243"/>
      <c r="GP3" s="3243"/>
      <c r="GQ3" s="3243"/>
      <c r="GR3" s="3244" t="s">
        <v>2006</v>
      </c>
      <c r="GS3" s="3244"/>
      <c r="GT3" s="3244"/>
      <c r="GU3" s="3244"/>
      <c r="GV3" s="3244"/>
      <c r="GW3" s="3245" t="s">
        <v>2007</v>
      </c>
      <c r="GX3" s="3245"/>
      <c r="GY3" s="3245"/>
      <c r="GZ3" s="3245"/>
      <c r="HA3" s="3245"/>
      <c r="HB3" s="3242" t="s">
        <v>2008</v>
      </c>
      <c r="HC3" s="3242"/>
      <c r="HD3" s="3242"/>
      <c r="HE3" s="3242"/>
      <c r="HF3" s="3242"/>
      <c r="HG3" s="3243" t="s">
        <v>2009</v>
      </c>
      <c r="HH3" s="3243"/>
      <c r="HI3" s="3243"/>
      <c r="HJ3" s="3243"/>
      <c r="HK3" s="3243"/>
      <c r="HL3" s="3244" t="s">
        <v>2010</v>
      </c>
      <c r="HM3" s="3244"/>
      <c r="HN3" s="3244"/>
      <c r="HO3" s="3244"/>
      <c r="HP3" s="3244"/>
      <c r="HQ3" s="3245" t="s">
        <v>2011</v>
      </c>
      <c r="HR3" s="3245"/>
      <c r="HS3" s="3245"/>
      <c r="HT3" s="3245"/>
      <c r="HU3" s="3245"/>
      <c r="HV3" s="3242" t="s">
        <v>2012</v>
      </c>
      <c r="HW3" s="3242"/>
      <c r="HX3" s="3242"/>
      <c r="HY3" s="3242"/>
      <c r="HZ3" s="3242"/>
      <c r="IA3" s="3243" t="s">
        <v>2013</v>
      </c>
      <c r="IB3" s="3243"/>
      <c r="IC3" s="3243"/>
      <c r="ID3" s="3243"/>
      <c r="IE3" s="3243"/>
      <c r="IF3" s="3244" t="s">
        <v>2014</v>
      </c>
      <c r="IG3" s="3244"/>
      <c r="IH3" s="3244"/>
      <c r="II3" s="3244"/>
      <c r="IJ3" s="3244"/>
      <c r="IK3" s="3245" t="s">
        <v>2015</v>
      </c>
      <c r="IL3" s="3245"/>
      <c r="IM3" s="3245"/>
      <c r="IN3" s="3245"/>
      <c r="IO3" s="3245"/>
      <c r="IP3" s="3261" t="s">
        <v>2016</v>
      </c>
      <c r="IQ3" s="3261"/>
      <c r="IR3" s="3261"/>
      <c r="IS3" s="3261"/>
      <c r="IT3" s="3261"/>
      <c r="IU3" s="3261"/>
      <c r="IV3" s="3261"/>
      <c r="IW3" s="3261"/>
      <c r="IX3" s="3261"/>
      <c r="IY3" s="3261"/>
      <c r="IZ3" s="3261"/>
      <c r="JA3" s="3261"/>
      <c r="JB3" s="3262" t="s">
        <v>973</v>
      </c>
      <c r="JC3" s="3261"/>
      <c r="JD3" s="3261"/>
      <c r="JE3" s="3261"/>
      <c r="JF3" s="3261"/>
      <c r="JG3" s="3261"/>
      <c r="JH3" s="3261"/>
      <c r="JI3" s="3261"/>
      <c r="JJ3" s="3261"/>
      <c r="JK3" s="3261"/>
      <c r="JL3" s="3261"/>
      <c r="JM3" s="3261"/>
      <c r="JN3" s="806"/>
      <c r="JO3" s="3250" t="s">
        <v>1486</v>
      </c>
      <c r="JP3" s="3250"/>
      <c r="JQ3" s="3250"/>
      <c r="JR3" s="3250"/>
      <c r="JS3" s="3250"/>
      <c r="JT3" s="3250"/>
      <c r="JU3" s="3250"/>
      <c r="JV3" s="3250"/>
      <c r="JW3" s="3250"/>
      <c r="JX3" s="3249" t="s">
        <v>1920</v>
      </c>
      <c r="JY3" s="3250"/>
      <c r="JZ3" s="3250"/>
      <c r="KA3" s="3250"/>
      <c r="KB3" s="3250"/>
      <c r="KC3" s="3250"/>
      <c r="KD3" s="3250"/>
      <c r="KE3" s="3250"/>
      <c r="KF3" s="3251"/>
      <c r="KG3" s="3249" t="s">
        <v>1921</v>
      </c>
      <c r="KH3" s="3250"/>
      <c r="KI3" s="3250"/>
      <c r="KJ3" s="3250"/>
      <c r="KK3" s="3250"/>
      <c r="KL3" s="3250"/>
      <c r="KM3" s="3250"/>
      <c r="KN3" s="3250"/>
      <c r="KO3" s="3251"/>
      <c r="KP3" s="3249" t="s">
        <v>1922</v>
      </c>
      <c r="KQ3" s="3250"/>
      <c r="KR3" s="3250"/>
      <c r="KS3" s="3250"/>
      <c r="KT3" s="3250"/>
      <c r="KU3" s="3250"/>
      <c r="KV3" s="3250"/>
      <c r="KW3" s="3250"/>
      <c r="KX3" s="3251"/>
      <c r="KY3" s="3249" t="s">
        <v>2017</v>
      </c>
      <c r="KZ3" s="3250"/>
      <c r="LA3" s="3250"/>
      <c r="LB3" s="3250"/>
      <c r="LC3" s="3250"/>
      <c r="LD3" s="3250"/>
      <c r="LE3" s="3250"/>
      <c r="LF3" s="3250"/>
      <c r="LG3" s="3251"/>
      <c r="LH3" s="3249" t="s">
        <v>2018</v>
      </c>
      <c r="LI3" s="3250"/>
      <c r="LJ3" s="3250"/>
      <c r="LK3" s="3250"/>
      <c r="LL3" s="3250"/>
      <c r="LM3" s="3250"/>
      <c r="LN3" s="3250"/>
      <c r="LO3" s="3250"/>
      <c r="LP3" s="3251"/>
      <c r="LQ3" s="3249" t="s">
        <v>2019</v>
      </c>
      <c r="LR3" s="3250"/>
      <c r="LS3" s="3250"/>
      <c r="LT3" s="3250"/>
      <c r="LU3" s="3250"/>
      <c r="LV3" s="3250"/>
      <c r="LW3" s="3250"/>
      <c r="LX3" s="3250"/>
      <c r="LY3" s="3251"/>
      <c r="LZ3" s="3249" t="s">
        <v>2020</v>
      </c>
      <c r="MA3" s="3250"/>
      <c r="MB3" s="3250"/>
      <c r="MC3" s="3250"/>
      <c r="MD3" s="3250"/>
      <c r="ME3" s="3250"/>
      <c r="MF3" s="3250"/>
      <c r="MG3" s="3250"/>
      <c r="MH3" s="3251"/>
      <c r="MI3" s="3249" t="s">
        <v>2021</v>
      </c>
      <c r="MJ3" s="3250"/>
      <c r="MK3" s="3250"/>
      <c r="ML3" s="3250"/>
      <c r="MM3" s="3250"/>
      <c r="MN3" s="3250"/>
      <c r="MO3" s="3250"/>
      <c r="MP3" s="3250"/>
      <c r="MQ3" s="3251"/>
      <c r="MR3" s="3249" t="s">
        <v>2022</v>
      </c>
      <c r="MS3" s="3250"/>
      <c r="MT3" s="3250"/>
      <c r="MU3" s="3250"/>
      <c r="MV3" s="3250"/>
      <c r="MW3" s="3250"/>
      <c r="MX3" s="3250"/>
      <c r="MY3" s="3250"/>
      <c r="MZ3" s="3251"/>
      <c r="NA3" s="3249" t="s">
        <v>2023</v>
      </c>
      <c r="NB3" s="3250"/>
      <c r="NC3" s="3250"/>
      <c r="ND3" s="3250"/>
      <c r="NE3" s="3250"/>
      <c r="NF3" s="3250"/>
      <c r="NG3" s="3250"/>
      <c r="NH3" s="3250"/>
      <c r="NI3" s="3251"/>
      <c r="NJ3" s="3249" t="s">
        <v>2024</v>
      </c>
      <c r="NK3" s="3250"/>
      <c r="NL3" s="3250"/>
      <c r="NM3" s="3250"/>
      <c r="NN3" s="3250"/>
      <c r="NO3" s="3250"/>
      <c r="NP3" s="3250"/>
      <c r="NQ3" s="3250"/>
      <c r="NR3" s="3251"/>
      <c r="NS3" s="3249" t="s">
        <v>2025</v>
      </c>
      <c r="NT3" s="3250"/>
      <c r="NU3" s="3250"/>
      <c r="NV3" s="3250"/>
      <c r="NW3" s="3250"/>
      <c r="NX3" s="3250"/>
      <c r="NY3" s="3250"/>
      <c r="NZ3" s="3250"/>
      <c r="OA3" s="3251"/>
      <c r="OB3" s="3249" t="s">
        <v>2026</v>
      </c>
      <c r="OC3" s="3250"/>
      <c r="OD3" s="3250"/>
      <c r="OE3" s="3250"/>
      <c r="OF3" s="3250"/>
      <c r="OG3" s="3250"/>
      <c r="OH3" s="3250"/>
      <c r="OI3" s="3250"/>
      <c r="OJ3" s="3251"/>
      <c r="OK3" s="3249" t="s">
        <v>2027</v>
      </c>
      <c r="OL3" s="3250"/>
      <c r="OM3" s="3250"/>
      <c r="ON3" s="3250"/>
      <c r="OO3" s="3250"/>
      <c r="OP3" s="3250"/>
      <c r="OQ3" s="3250"/>
      <c r="OR3" s="3250"/>
      <c r="OS3" s="3251"/>
      <c r="OT3" s="3249" t="s">
        <v>2028</v>
      </c>
      <c r="OU3" s="3250"/>
      <c r="OV3" s="3250"/>
      <c r="OW3" s="3250"/>
      <c r="OX3" s="3250"/>
      <c r="OY3" s="3250"/>
      <c r="OZ3" s="3250"/>
      <c r="PA3" s="3250"/>
      <c r="PB3" s="3251"/>
      <c r="PC3" s="3249" t="s">
        <v>2029</v>
      </c>
      <c r="PD3" s="3250"/>
      <c r="PE3" s="3250"/>
      <c r="PF3" s="3250"/>
      <c r="PG3" s="3250"/>
      <c r="PH3" s="3250"/>
      <c r="PI3" s="3250"/>
      <c r="PJ3" s="3250"/>
      <c r="PK3" s="3251"/>
      <c r="PL3" s="3249" t="s">
        <v>2030</v>
      </c>
      <c r="PM3" s="3250"/>
      <c r="PN3" s="3250"/>
      <c r="PO3" s="3250"/>
      <c r="PP3" s="3250"/>
      <c r="PQ3" s="3250"/>
      <c r="PR3" s="3250"/>
      <c r="PS3" s="3250"/>
      <c r="PT3" s="3251"/>
      <c r="PU3" s="3249" t="s">
        <v>2031</v>
      </c>
      <c r="PV3" s="3250"/>
      <c r="PW3" s="3250"/>
      <c r="PX3" s="3250"/>
      <c r="PY3" s="3250"/>
      <c r="PZ3" s="3250"/>
      <c r="QA3" s="3250"/>
      <c r="QB3" s="3250"/>
      <c r="QC3" s="3251"/>
      <c r="QD3" s="3249" t="s">
        <v>2032</v>
      </c>
      <c r="QE3" s="3250"/>
      <c r="QF3" s="3250"/>
      <c r="QG3" s="3250"/>
      <c r="QH3" s="3250"/>
      <c r="QI3" s="3250"/>
      <c r="QJ3" s="3250"/>
      <c r="QK3" s="3250"/>
      <c r="QL3" s="3251"/>
      <c r="QM3" s="3249" t="s">
        <v>2033</v>
      </c>
      <c r="QN3" s="3250"/>
      <c r="QO3" s="3250"/>
      <c r="QP3" s="3250"/>
      <c r="QQ3" s="3250"/>
      <c r="QR3" s="3250"/>
      <c r="QS3" s="3250"/>
      <c r="QT3" s="3250"/>
      <c r="QU3" s="3251"/>
      <c r="QV3" s="3252" t="s">
        <v>2034</v>
      </c>
      <c r="QW3" s="3253"/>
      <c r="QX3" s="3253"/>
      <c r="QY3" s="3253"/>
      <c r="QZ3" s="3246" t="s">
        <v>6601</v>
      </c>
      <c r="RA3" s="3246"/>
      <c r="RB3" s="3246"/>
      <c r="RC3" s="3246"/>
      <c r="RD3" s="3246"/>
      <c r="RE3" s="3247" t="s">
        <v>6602</v>
      </c>
      <c r="RF3" s="3247"/>
      <c r="RG3" s="3247"/>
      <c r="RH3" s="3247"/>
      <c r="RI3" s="3247"/>
      <c r="RJ3" s="3245" t="s">
        <v>6603</v>
      </c>
      <c r="RK3" s="3245"/>
      <c r="RL3" s="3245"/>
      <c r="RM3" s="3245"/>
      <c r="RN3" s="3245"/>
      <c r="RO3" s="3246" t="s">
        <v>6604</v>
      </c>
      <c r="RP3" s="3246"/>
      <c r="RQ3" s="3246"/>
      <c r="RR3" s="3246"/>
      <c r="RS3" s="3246"/>
      <c r="RT3" s="3247" t="s">
        <v>6605</v>
      </c>
      <c r="RU3" s="3247"/>
      <c r="RV3" s="3247"/>
      <c r="RW3" s="3247"/>
      <c r="RX3" s="3247"/>
      <c r="RY3" s="3245" t="s">
        <v>6606</v>
      </c>
      <c r="RZ3" s="3245"/>
      <c r="SA3" s="3245"/>
      <c r="SB3" s="3245"/>
      <c r="SC3" s="3245"/>
      <c r="SD3" s="3246" t="s">
        <v>6607</v>
      </c>
      <c r="SE3" s="3246"/>
      <c r="SF3" s="3246"/>
      <c r="SG3" s="3246"/>
      <c r="SH3" s="3246"/>
      <c r="SI3" s="3247" t="s">
        <v>6608</v>
      </c>
      <c r="SJ3" s="3247"/>
      <c r="SK3" s="3247"/>
      <c r="SL3" s="3247"/>
      <c r="SM3" s="3247"/>
      <c r="SN3" s="3245" t="s">
        <v>6609</v>
      </c>
      <c r="SO3" s="3245"/>
      <c r="SP3" s="3245"/>
      <c r="SQ3" s="3245"/>
      <c r="SR3" s="3245"/>
      <c r="SS3" s="3246" t="s">
        <v>6610</v>
      </c>
      <c r="ST3" s="3246"/>
      <c r="SU3" s="3246"/>
      <c r="SV3" s="3246"/>
      <c r="SW3" s="3246"/>
      <c r="SX3" s="3247" t="s">
        <v>6611</v>
      </c>
      <c r="SY3" s="3247"/>
      <c r="SZ3" s="3247"/>
      <c r="TA3" s="3247"/>
      <c r="TB3" s="3247"/>
      <c r="TC3" s="3245" t="s">
        <v>6612</v>
      </c>
      <c r="TD3" s="3245"/>
      <c r="TE3" s="3245"/>
      <c r="TF3" s="3245"/>
      <c r="TG3" s="3245"/>
      <c r="TH3" s="3246" t="s">
        <v>6613</v>
      </c>
      <c r="TI3" s="3246"/>
      <c r="TJ3" s="3246"/>
      <c r="TK3" s="3246"/>
      <c r="TL3" s="3246"/>
      <c r="TM3" s="3247" t="s">
        <v>6614</v>
      </c>
      <c r="TN3" s="3247"/>
      <c r="TO3" s="3247"/>
      <c r="TP3" s="3247"/>
      <c r="TQ3" s="3247"/>
      <c r="TR3" s="3245" t="s">
        <v>6615</v>
      </c>
      <c r="TS3" s="3245"/>
      <c r="TT3" s="3245"/>
      <c r="TU3" s="3245"/>
      <c r="TV3" s="3245"/>
      <c r="TW3" s="3246" t="s">
        <v>6616</v>
      </c>
      <c r="TX3" s="3246"/>
      <c r="TY3" s="3246"/>
      <c r="TZ3" s="3246"/>
      <c r="UA3" s="3246"/>
      <c r="UB3" s="3247" t="s">
        <v>6617</v>
      </c>
      <c r="UC3" s="3247"/>
      <c r="UD3" s="3247"/>
      <c r="UE3" s="3247"/>
      <c r="UF3" s="3247"/>
      <c r="UG3" s="3245" t="s">
        <v>6618</v>
      </c>
      <c r="UH3" s="3245"/>
      <c r="UI3" s="3245"/>
      <c r="UJ3" s="3245"/>
      <c r="UK3" s="3245"/>
      <c r="UL3" s="3248" t="s">
        <v>6619</v>
      </c>
      <c r="UM3" s="3248"/>
      <c r="UN3" s="3181" t="s">
        <v>414</v>
      </c>
      <c r="UO3" s="3181"/>
      <c r="UP3" s="3181"/>
      <c r="UQ3" s="3181"/>
      <c r="UR3" s="3181"/>
      <c r="US3" s="3181"/>
      <c r="UT3" s="3181"/>
      <c r="UU3" s="3242" t="s">
        <v>2036</v>
      </c>
      <c r="UV3" s="3242"/>
      <c r="UW3" s="3243" t="s">
        <v>2037</v>
      </c>
      <c r="UX3" s="3243"/>
      <c r="UY3" s="3244" t="s">
        <v>2038</v>
      </c>
      <c r="UZ3" s="3244"/>
      <c r="VA3" s="3245" t="s">
        <v>2039</v>
      </c>
      <c r="VB3" s="3245"/>
      <c r="VC3" s="3242" t="s">
        <v>2048</v>
      </c>
      <c r="VD3" s="3242"/>
      <c r="VE3" s="3243" t="s">
        <v>2051</v>
      </c>
      <c r="VF3" s="3243"/>
      <c r="VG3" s="3244" t="s">
        <v>2059</v>
      </c>
      <c r="VH3" s="3244"/>
      <c r="VI3" s="3245" t="s">
        <v>2058</v>
      </c>
      <c r="VJ3" s="3245"/>
      <c r="VK3" s="3242" t="s">
        <v>2060</v>
      </c>
      <c r="VL3" s="3242"/>
      <c r="VM3" s="3243" t="s">
        <v>2071</v>
      </c>
      <c r="VN3" s="3243"/>
      <c r="VO3" s="3244" t="s">
        <v>2070</v>
      </c>
      <c r="VP3" s="3244"/>
      <c r="VQ3" s="3245" t="s">
        <v>2069</v>
      </c>
      <c r="VR3" s="3245"/>
      <c r="VS3" s="3242" t="s">
        <v>2072</v>
      </c>
      <c r="VT3" s="3242"/>
      <c r="VU3" s="3243" t="s">
        <v>2077</v>
      </c>
      <c r="VV3" s="3243"/>
      <c r="VW3" s="3244" t="s">
        <v>2078</v>
      </c>
      <c r="VX3" s="3244"/>
      <c r="VY3" s="3245" t="s">
        <v>2083</v>
      </c>
      <c r="VZ3" s="3245"/>
      <c r="WA3" s="3242" t="s">
        <v>2084</v>
      </c>
      <c r="WB3" s="3242"/>
      <c r="WC3" s="3243" t="s">
        <v>2089</v>
      </c>
      <c r="WD3" s="3243"/>
      <c r="WE3" s="3244" t="s">
        <v>2090</v>
      </c>
      <c r="WF3" s="3244"/>
      <c r="WG3" s="3245" t="s">
        <v>2093</v>
      </c>
      <c r="WH3" s="3245"/>
      <c r="WI3" s="3242" t="s">
        <v>2096</v>
      </c>
      <c r="WJ3" s="3242"/>
      <c r="WK3" s="3243" t="s">
        <v>2099</v>
      </c>
      <c r="WL3" s="3243"/>
      <c r="WM3" s="3244" t="s">
        <v>2102</v>
      </c>
      <c r="WN3" s="3244"/>
      <c r="WO3" s="3245" t="s">
        <v>2105</v>
      </c>
      <c r="WP3" s="3245"/>
      <c r="WQ3" s="3242" t="s">
        <v>2108</v>
      </c>
      <c r="WR3" s="3242"/>
      <c r="WS3" s="3243" t="s">
        <v>2111</v>
      </c>
      <c r="WT3" s="3243"/>
      <c r="WU3" s="3244" t="s">
        <v>2114</v>
      </c>
      <c r="WV3" s="3244"/>
      <c r="WW3" s="3245" t="s">
        <v>2117</v>
      </c>
      <c r="WX3" s="3245"/>
      <c r="WY3" s="3242" t="s">
        <v>2120</v>
      </c>
      <c r="WZ3" s="3242"/>
      <c r="XA3" s="3243" t="s">
        <v>2123</v>
      </c>
      <c r="XB3" s="3243"/>
      <c r="XC3" s="3244" t="s">
        <v>2126</v>
      </c>
      <c r="XD3" s="3244"/>
      <c r="XE3" s="3245" t="s">
        <v>2129</v>
      </c>
      <c r="XF3" s="3245"/>
      <c r="XG3" s="3242" t="s">
        <v>2132</v>
      </c>
      <c r="XH3" s="3242"/>
      <c r="XI3" s="3243" t="s">
        <v>2137</v>
      </c>
      <c r="XJ3" s="3243"/>
      <c r="XK3" s="3244" t="s">
        <v>2138</v>
      </c>
      <c r="XL3" s="3244"/>
      <c r="XM3" s="3245" t="s">
        <v>2141</v>
      </c>
      <c r="XN3" s="3245"/>
      <c r="XO3" s="3242" t="s">
        <v>2144</v>
      </c>
      <c r="XP3" s="3242"/>
      <c r="XQ3" s="3243" t="s">
        <v>2147</v>
      </c>
      <c r="XR3" s="3243"/>
      <c r="XS3" s="3244" t="s">
        <v>2150</v>
      </c>
      <c r="XT3" s="3244"/>
      <c r="XU3" s="3245" t="s">
        <v>2153</v>
      </c>
      <c r="XV3" s="3245"/>
      <c r="XW3" s="3242" t="s">
        <v>2156</v>
      </c>
      <c r="XX3" s="3242"/>
      <c r="XY3" s="3243" t="s">
        <v>2161</v>
      </c>
      <c r="XZ3" s="3243"/>
      <c r="YA3" s="3244" t="s">
        <v>2162</v>
      </c>
      <c r="YB3" s="3244"/>
      <c r="YC3" s="3245" t="s">
        <v>2167</v>
      </c>
      <c r="YD3" s="3245"/>
      <c r="YE3" s="3242" t="s">
        <v>2168</v>
      </c>
      <c r="YF3" s="3242"/>
      <c r="YG3" s="3243" t="s">
        <v>2171</v>
      </c>
      <c r="YH3" s="3243"/>
      <c r="YI3" s="3244" t="s">
        <v>2174</v>
      </c>
      <c r="YJ3" s="3244"/>
      <c r="YK3" s="3245" t="s">
        <v>2177</v>
      </c>
      <c r="YL3" s="3245"/>
      <c r="YM3" s="3242" t="s">
        <v>2180</v>
      </c>
      <c r="YN3" s="3242"/>
      <c r="YO3" s="3243" t="s">
        <v>2185</v>
      </c>
      <c r="YP3" s="3243"/>
      <c r="YQ3" s="3244" t="s">
        <v>2186</v>
      </c>
      <c r="YR3" s="3244"/>
      <c r="YS3" s="3245" t="s">
        <v>2189</v>
      </c>
      <c r="YT3" s="3245"/>
      <c r="YU3" s="3242" t="s">
        <v>2192</v>
      </c>
      <c r="YV3" s="3242"/>
      <c r="YW3" s="3243" t="s">
        <v>2195</v>
      </c>
      <c r="YX3" s="3243"/>
      <c r="YY3" s="3244" t="s">
        <v>2198</v>
      </c>
      <c r="YZ3" s="3244"/>
      <c r="ZA3" s="3245" t="s">
        <v>2201</v>
      </c>
      <c r="ZB3" s="3245"/>
      <c r="ZC3" s="3242" t="s">
        <v>2204</v>
      </c>
      <c r="ZD3" s="3242"/>
      <c r="ZE3" s="3243" t="s">
        <v>2207</v>
      </c>
      <c r="ZF3" s="3243"/>
      <c r="ZG3" s="3244" t="s">
        <v>2210</v>
      </c>
      <c r="ZH3" s="3244"/>
      <c r="ZI3" s="3245" t="s">
        <v>2213</v>
      </c>
      <c r="ZJ3" s="3245"/>
      <c r="ZK3" s="3242" t="s">
        <v>2216</v>
      </c>
      <c r="ZL3" s="3242"/>
      <c r="ZM3" s="3243" t="s">
        <v>2219</v>
      </c>
      <c r="ZN3" s="3243"/>
      <c r="ZO3" s="3244" t="s">
        <v>2222</v>
      </c>
      <c r="ZP3" s="3244"/>
      <c r="ZQ3" s="3245" t="s">
        <v>2225</v>
      </c>
      <c r="ZR3" s="3245"/>
      <c r="ZS3" s="3242" t="s">
        <v>2228</v>
      </c>
      <c r="ZT3" s="3242"/>
      <c r="ZU3" s="3243" t="s">
        <v>2231</v>
      </c>
      <c r="ZV3" s="3243"/>
      <c r="ZW3" s="3244" t="s">
        <v>2234</v>
      </c>
      <c r="ZX3" s="3244"/>
      <c r="ZY3" s="3245" t="s">
        <v>2237</v>
      </c>
      <c r="ZZ3" s="3245"/>
      <c r="AAA3" s="3242" t="s">
        <v>2240</v>
      </c>
      <c r="AAB3" s="3242"/>
      <c r="AAC3" s="3243" t="s">
        <v>2243</v>
      </c>
      <c r="AAD3" s="3243"/>
      <c r="AAE3" s="3244" t="s">
        <v>2246</v>
      </c>
      <c r="AAF3" s="3244"/>
      <c r="AAG3" s="3245" t="s">
        <v>2249</v>
      </c>
      <c r="AAH3" s="3245"/>
      <c r="AAI3" s="3242" t="s">
        <v>2252</v>
      </c>
      <c r="AAJ3" s="3242"/>
      <c r="AAK3" s="3243" t="s">
        <v>2255</v>
      </c>
      <c r="AAL3" s="3243"/>
      <c r="AAM3" s="3244" t="s">
        <v>2258</v>
      </c>
      <c r="AAN3" s="3244"/>
      <c r="AAO3" s="3245" t="s">
        <v>2261</v>
      </c>
      <c r="AAP3" s="3245"/>
      <c r="AAQ3" s="3242" t="s">
        <v>2264</v>
      </c>
      <c r="AAR3" s="3242"/>
      <c r="AAS3" s="3243" t="s">
        <v>2267</v>
      </c>
      <c r="AAT3" s="3243"/>
      <c r="AAU3" s="3244" t="s">
        <v>2270</v>
      </c>
      <c r="AAV3" s="3244"/>
      <c r="AAW3" s="3245" t="s">
        <v>2273</v>
      </c>
      <c r="AAX3" s="3245"/>
      <c r="AAY3" s="3242" t="s">
        <v>2276</v>
      </c>
      <c r="AAZ3" s="3242"/>
      <c r="ABA3" s="3243" t="s">
        <v>2279</v>
      </c>
      <c r="ABB3" s="3243"/>
      <c r="ABC3" s="3244" t="s">
        <v>2282</v>
      </c>
      <c r="ABD3" s="3244"/>
      <c r="ABE3" s="3245" t="s">
        <v>2285</v>
      </c>
      <c r="ABF3" s="3245"/>
      <c r="ABG3" s="3242" t="s">
        <v>2288</v>
      </c>
      <c r="ABH3" s="3242"/>
      <c r="ABI3" s="3243" t="s">
        <v>2291</v>
      </c>
      <c r="ABJ3" s="3243"/>
      <c r="ABK3" s="3244" t="s">
        <v>2294</v>
      </c>
      <c r="ABL3" s="3244"/>
      <c r="ABM3" s="3245" t="s">
        <v>2297</v>
      </c>
      <c r="ABN3" s="3245"/>
      <c r="ABO3" s="3242" t="s">
        <v>2300</v>
      </c>
      <c r="ABP3" s="3242"/>
      <c r="ABQ3" s="3243" t="s">
        <v>2303</v>
      </c>
      <c r="ABR3" s="3243"/>
      <c r="ABS3" s="3244" t="s">
        <v>2306</v>
      </c>
      <c r="ABT3" s="3244"/>
      <c r="ABU3" s="3245" t="s">
        <v>2309</v>
      </c>
      <c r="ABV3" s="3245"/>
      <c r="ABW3" s="3242" t="s">
        <v>2312</v>
      </c>
      <c r="ABX3" s="3242"/>
      <c r="ABY3" s="3243" t="s">
        <v>2315</v>
      </c>
      <c r="ABZ3" s="3243"/>
      <c r="ACA3" s="3244" t="s">
        <v>2318</v>
      </c>
      <c r="ACB3" s="3244"/>
      <c r="ACC3" s="3245" t="s">
        <v>2321</v>
      </c>
      <c r="ACD3" s="3245"/>
      <c r="ACE3" s="3242" t="s">
        <v>2324</v>
      </c>
      <c r="ACF3" s="3242"/>
      <c r="ACG3" s="3243" t="s">
        <v>2329</v>
      </c>
      <c r="ACH3" s="3243"/>
      <c r="ACI3" s="3244" t="s">
        <v>2330</v>
      </c>
      <c r="ACJ3" s="3244"/>
      <c r="ACK3" s="3245" t="s">
        <v>2333</v>
      </c>
      <c r="ACL3" s="3245"/>
      <c r="ACM3" s="3242" t="s">
        <v>2336</v>
      </c>
      <c r="ACN3" s="3242"/>
      <c r="ACO3" s="3243" t="s">
        <v>2339</v>
      </c>
      <c r="ACP3" s="3243"/>
      <c r="ACQ3" s="3244" t="s">
        <v>2342</v>
      </c>
      <c r="ACR3" s="3244"/>
      <c r="ACS3" s="3245" t="s">
        <v>2345</v>
      </c>
      <c r="ACT3" s="3245"/>
      <c r="ACU3" s="3242" t="s">
        <v>2348</v>
      </c>
      <c r="ACV3" s="3242"/>
      <c r="ACW3" s="3243" t="s">
        <v>2351</v>
      </c>
      <c r="ACX3" s="3243"/>
      <c r="ACY3" s="3244" t="s">
        <v>2354</v>
      </c>
      <c r="ACZ3" s="3244"/>
      <c r="ADA3" s="3245" t="s">
        <v>2357</v>
      </c>
      <c r="ADB3" s="3245"/>
      <c r="ADC3" s="3242" t="s">
        <v>2360</v>
      </c>
      <c r="ADD3" s="3242"/>
      <c r="ADE3" s="3243" t="s">
        <v>2363</v>
      </c>
      <c r="ADF3" s="3243"/>
      <c r="ADG3" s="3244" t="s">
        <v>2366</v>
      </c>
      <c r="ADH3" s="3244"/>
      <c r="ADI3" s="3245" t="s">
        <v>2369</v>
      </c>
      <c r="ADJ3" s="3245"/>
      <c r="ADK3" s="3242" t="s">
        <v>2372</v>
      </c>
      <c r="ADL3" s="3242"/>
      <c r="ADM3" s="3243" t="s">
        <v>2375</v>
      </c>
      <c r="ADN3" s="3243"/>
      <c r="ADO3" s="3244" t="s">
        <v>2378</v>
      </c>
      <c r="ADP3" s="3244"/>
      <c r="ADQ3" s="3245" t="s">
        <v>2381</v>
      </c>
      <c r="ADR3" s="3245"/>
      <c r="ADS3" s="3242" t="s">
        <v>2384</v>
      </c>
      <c r="ADT3" s="3242"/>
      <c r="ADU3" s="3243" t="s">
        <v>2387</v>
      </c>
      <c r="ADV3" s="3243"/>
      <c r="ADW3" s="3244" t="s">
        <v>2390</v>
      </c>
      <c r="ADX3" s="3244"/>
      <c r="ADY3" s="3245" t="s">
        <v>2393</v>
      </c>
      <c r="ADZ3" s="3245"/>
      <c r="AEA3" s="3265" t="s">
        <v>5984</v>
      </c>
      <c r="AEB3" s="3265"/>
      <c r="AEC3" s="3265"/>
      <c r="AED3" s="3266" t="s">
        <v>5985</v>
      </c>
      <c r="AEE3" s="3266"/>
      <c r="AEF3" s="3266"/>
      <c r="AEG3" s="3266"/>
      <c r="AEH3" s="3266"/>
      <c r="AEI3" s="3267"/>
      <c r="AEJ3" s="3268" t="s">
        <v>5986</v>
      </c>
      <c r="AEK3" s="3266"/>
      <c r="AEL3" s="3266"/>
      <c r="AEM3" s="3266"/>
      <c r="AEN3" s="3266"/>
      <c r="AEO3" s="3267"/>
      <c r="AEP3" s="3268" t="s">
        <v>5987</v>
      </c>
      <c r="AEQ3" s="3266"/>
      <c r="AER3" s="3266"/>
      <c r="AES3" s="3266"/>
      <c r="AET3" s="3266"/>
      <c r="AEU3" s="3267"/>
      <c r="AEV3" s="3268" t="s">
        <v>5988</v>
      </c>
      <c r="AEW3" s="3266"/>
      <c r="AEX3" s="3266"/>
      <c r="AEY3" s="3266"/>
      <c r="AEZ3" s="3266"/>
      <c r="AFA3" s="3267"/>
      <c r="AFB3" s="3263" t="s">
        <v>5989</v>
      </c>
      <c r="AFC3" s="3264"/>
      <c r="AFD3" s="3264"/>
      <c r="AFE3" s="3264"/>
      <c r="AFF3" s="3264"/>
      <c r="AFG3" s="3264"/>
      <c r="AFH3" s="3263" t="s">
        <v>7984</v>
      </c>
      <c r="AFI3" s="3264"/>
      <c r="AFJ3" s="3264"/>
      <c r="AFK3" s="3264"/>
      <c r="AFL3" s="3264"/>
      <c r="AFM3" s="3264"/>
    </row>
    <row r="4" spans="1:849" ht="36" customHeight="1" x14ac:dyDescent="0.25">
      <c r="A4" s="1994" t="s">
        <v>223</v>
      </c>
      <c r="B4" s="1994" t="s">
        <v>6633</v>
      </c>
      <c r="C4" s="1994" t="s">
        <v>902</v>
      </c>
      <c r="D4" s="1995" t="s">
        <v>532</v>
      </c>
      <c r="E4" s="1995" t="s">
        <v>1477</v>
      </c>
      <c r="F4" s="1995" t="s">
        <v>411</v>
      </c>
      <c r="G4" s="1995" t="s">
        <v>224</v>
      </c>
      <c r="H4" s="1995" t="s">
        <v>7983</v>
      </c>
      <c r="I4" s="1995" t="s">
        <v>4</v>
      </c>
      <c r="J4" s="1995" t="s">
        <v>18</v>
      </c>
      <c r="K4" s="1995" t="s">
        <v>2</v>
      </c>
      <c r="L4" s="1995" t="s">
        <v>380</v>
      </c>
      <c r="M4" s="1995" t="s">
        <v>711</v>
      </c>
      <c r="N4" s="1995" t="s">
        <v>103</v>
      </c>
      <c r="O4" s="1995" t="s">
        <v>9</v>
      </c>
      <c r="P4" s="1995" t="s">
        <v>377</v>
      </c>
      <c r="Q4" s="1995" t="s">
        <v>57</v>
      </c>
      <c r="R4" s="1995" t="s">
        <v>6488</v>
      </c>
      <c r="S4" s="1995" t="s">
        <v>6489</v>
      </c>
      <c r="T4" s="1995" t="s">
        <v>1986</v>
      </c>
      <c r="U4" s="1995" t="s">
        <v>1987</v>
      </c>
      <c r="V4" s="868" t="s">
        <v>119</v>
      </c>
      <c r="W4" s="869" t="s">
        <v>124</v>
      </c>
      <c r="X4" s="869" t="s">
        <v>1490</v>
      </c>
      <c r="Y4" s="869" t="s">
        <v>1989</v>
      </c>
      <c r="Z4" s="869" t="s">
        <v>1875</v>
      </c>
      <c r="AA4" s="869" t="s">
        <v>1879</v>
      </c>
      <c r="AB4" s="869" t="s">
        <v>1489</v>
      </c>
      <c r="AC4" s="869" t="s">
        <v>762</v>
      </c>
      <c r="AD4" s="869" t="s">
        <v>12</v>
      </c>
      <c r="AE4" s="869" t="s">
        <v>763</v>
      </c>
      <c r="AF4" s="869" t="s">
        <v>1878</v>
      </c>
      <c r="AG4" s="869" t="s">
        <v>1990</v>
      </c>
      <c r="AH4" s="869" t="s">
        <v>1491</v>
      </c>
      <c r="AI4" s="869" t="s">
        <v>1226</v>
      </c>
      <c r="AJ4" s="869" t="s">
        <v>96</v>
      </c>
      <c r="AK4" s="869" t="s">
        <v>1492</v>
      </c>
      <c r="AL4" s="870" t="s">
        <v>210</v>
      </c>
      <c r="AM4" s="733" t="s">
        <v>0</v>
      </c>
      <c r="AN4" s="734" t="s">
        <v>955</v>
      </c>
      <c r="AO4" s="734" t="s">
        <v>785</v>
      </c>
      <c r="AP4" s="734" t="s">
        <v>954</v>
      </c>
      <c r="AQ4" s="734" t="s">
        <v>851</v>
      </c>
      <c r="AR4" s="735" t="s">
        <v>953</v>
      </c>
      <c r="AS4" s="796" t="s">
        <v>10</v>
      </c>
      <c r="AT4" s="797" t="s">
        <v>1673</v>
      </c>
      <c r="AU4" s="797" t="s">
        <v>5</v>
      </c>
      <c r="AV4" s="797" t="s">
        <v>6</v>
      </c>
      <c r="AW4" s="797" t="s">
        <v>1674</v>
      </c>
      <c r="AX4" s="797" t="s">
        <v>1675</v>
      </c>
      <c r="AY4" s="797" t="s">
        <v>1216</v>
      </c>
      <c r="AZ4" s="797" t="s">
        <v>1676</v>
      </c>
      <c r="BA4" s="797" t="s">
        <v>1217</v>
      </c>
      <c r="BB4" s="797" t="s">
        <v>1677</v>
      </c>
      <c r="BC4" s="797" t="s">
        <v>1678</v>
      </c>
      <c r="BD4" s="797" t="s">
        <v>1679</v>
      </c>
      <c r="BE4" s="797" t="s">
        <v>1218</v>
      </c>
      <c r="BF4" s="797" t="s">
        <v>1680</v>
      </c>
      <c r="BG4" s="797" t="s">
        <v>1681</v>
      </c>
      <c r="BH4" s="797" t="s">
        <v>1682</v>
      </c>
      <c r="BI4" s="797" t="s">
        <v>1683</v>
      </c>
      <c r="BJ4" s="797" t="s">
        <v>812</v>
      </c>
      <c r="BK4" s="797" t="s">
        <v>15</v>
      </c>
      <c r="BL4" s="797" t="s">
        <v>1684</v>
      </c>
      <c r="BM4" s="798" t="s">
        <v>1685</v>
      </c>
      <c r="BN4" s="799" t="s">
        <v>1686</v>
      </c>
      <c r="BO4" s="800" t="s">
        <v>1687</v>
      </c>
      <c r="BP4" s="800" t="s">
        <v>1688</v>
      </c>
      <c r="BQ4" s="800" t="s">
        <v>1689</v>
      </c>
      <c r="BR4" s="800" t="s">
        <v>1690</v>
      </c>
      <c r="BS4" s="800" t="s">
        <v>1691</v>
      </c>
      <c r="BT4" s="800" t="s">
        <v>1692</v>
      </c>
      <c r="BU4" s="800" t="s">
        <v>1693</v>
      </c>
      <c r="BV4" s="800" t="s">
        <v>1694</v>
      </c>
      <c r="BW4" s="800" t="s">
        <v>1695</v>
      </c>
      <c r="BX4" s="800" t="s">
        <v>1696</v>
      </c>
      <c r="BY4" s="800" t="s">
        <v>1697</v>
      </c>
      <c r="BZ4" s="800" t="s">
        <v>1698</v>
      </c>
      <c r="CA4" s="800" t="s">
        <v>1699</v>
      </c>
      <c r="CB4" s="800" t="s">
        <v>1700</v>
      </c>
      <c r="CC4" s="800" t="s">
        <v>1701</v>
      </c>
      <c r="CD4" s="800" t="s">
        <v>1702</v>
      </c>
      <c r="CE4" s="801" t="s">
        <v>1703</v>
      </c>
      <c r="CF4" s="736" t="s">
        <v>1493</v>
      </c>
      <c r="CG4" s="737" t="s">
        <v>1494</v>
      </c>
      <c r="CH4" s="737" t="s">
        <v>1503</v>
      </c>
      <c r="CI4" s="737" t="s">
        <v>1495</v>
      </c>
      <c r="CJ4" s="737" t="s">
        <v>1496</v>
      </c>
      <c r="CK4" s="737" t="s">
        <v>1497</v>
      </c>
      <c r="CL4" s="737" t="s">
        <v>1502</v>
      </c>
      <c r="CM4" s="737" t="s">
        <v>1498</v>
      </c>
      <c r="CN4" s="737" t="s">
        <v>1499</v>
      </c>
      <c r="CO4" s="737" t="s">
        <v>1500</v>
      </c>
      <c r="CP4" s="737" t="s">
        <v>1501</v>
      </c>
      <c r="CQ4" s="737" t="s">
        <v>1504</v>
      </c>
      <c r="CR4" s="737" t="s">
        <v>1505</v>
      </c>
      <c r="CS4" s="737" t="s">
        <v>1506</v>
      </c>
      <c r="CT4" s="737" t="s">
        <v>1507</v>
      </c>
      <c r="CU4" s="737" t="s">
        <v>1508</v>
      </c>
      <c r="CV4" s="737" t="s">
        <v>1509</v>
      </c>
      <c r="CW4" s="737" t="s">
        <v>1510</v>
      </c>
      <c r="CX4" s="737" t="s">
        <v>1511</v>
      </c>
      <c r="CY4" s="737" t="s">
        <v>1512</v>
      </c>
      <c r="CZ4" s="737" t="s">
        <v>1513</v>
      </c>
      <c r="DA4" s="737" t="s">
        <v>1514</v>
      </c>
      <c r="DB4" s="737" t="s">
        <v>1515</v>
      </c>
      <c r="DC4" s="737" t="s">
        <v>1516</v>
      </c>
      <c r="DD4" s="737" t="s">
        <v>1517</v>
      </c>
      <c r="DE4" s="737" t="s">
        <v>1518</v>
      </c>
      <c r="DF4" s="737" t="s">
        <v>1519</v>
      </c>
      <c r="DG4" s="737" t="s">
        <v>1520</v>
      </c>
      <c r="DH4" s="737" t="s">
        <v>1521</v>
      </c>
      <c r="DI4" s="737" t="s">
        <v>1522</v>
      </c>
      <c r="DJ4" s="737" t="s">
        <v>1523</v>
      </c>
      <c r="DK4" s="737" t="s">
        <v>1524</v>
      </c>
      <c r="DL4" s="737" t="s">
        <v>1525</v>
      </c>
      <c r="DM4" s="737" t="s">
        <v>1526</v>
      </c>
      <c r="DN4" s="737" t="s">
        <v>1527</v>
      </c>
      <c r="DO4" s="738" t="s">
        <v>1528</v>
      </c>
      <c r="DP4" s="739" t="s">
        <v>1529</v>
      </c>
      <c r="DQ4" s="740" t="s">
        <v>386</v>
      </c>
      <c r="DR4" s="740" t="s">
        <v>1530</v>
      </c>
      <c r="DS4" s="740" t="s">
        <v>1672</v>
      </c>
      <c r="DT4" s="740" t="s">
        <v>1531</v>
      </c>
      <c r="DU4" s="740" t="s">
        <v>1532</v>
      </c>
      <c r="DV4" s="741" t="s">
        <v>1873</v>
      </c>
      <c r="DW4" s="741" t="s">
        <v>1876</v>
      </c>
      <c r="DX4" s="741" t="s">
        <v>1880</v>
      </c>
      <c r="DY4" s="741" t="s">
        <v>1533</v>
      </c>
      <c r="DZ4" s="802" t="s">
        <v>1534</v>
      </c>
      <c r="EA4" s="803" t="s">
        <v>1535</v>
      </c>
      <c r="EB4" s="803" t="s">
        <v>1536</v>
      </c>
      <c r="EC4" s="803" t="s">
        <v>1537</v>
      </c>
      <c r="ED4" s="803" t="s">
        <v>1538</v>
      </c>
      <c r="EE4" s="804" t="s">
        <v>1539</v>
      </c>
      <c r="EF4" s="804" t="s">
        <v>1540</v>
      </c>
      <c r="EG4" s="804" t="s">
        <v>1541</v>
      </c>
      <c r="EH4" s="804" t="s">
        <v>1542</v>
      </c>
      <c r="EI4" s="805" t="s">
        <v>1543</v>
      </c>
      <c r="EJ4" s="742" t="s">
        <v>1544</v>
      </c>
      <c r="EK4" s="743" t="s">
        <v>1545</v>
      </c>
      <c r="EL4" s="743" t="s">
        <v>1546</v>
      </c>
      <c r="EM4" s="743" t="s">
        <v>1547</v>
      </c>
      <c r="EN4" s="744" t="s">
        <v>1548</v>
      </c>
      <c r="EO4" s="745" t="s">
        <v>1549</v>
      </c>
      <c r="EP4" s="746" t="s">
        <v>1550</v>
      </c>
      <c r="EQ4" s="746" t="s">
        <v>1551</v>
      </c>
      <c r="ER4" s="746" t="s">
        <v>1552</v>
      </c>
      <c r="ES4" s="747" t="s">
        <v>1553</v>
      </c>
      <c r="ET4" s="802" t="s">
        <v>1376</v>
      </c>
      <c r="EU4" s="803" t="s">
        <v>1378</v>
      </c>
      <c r="EV4" s="803" t="s">
        <v>1554</v>
      </c>
      <c r="EW4" s="803" t="s">
        <v>1555</v>
      </c>
      <c r="EX4" s="803" t="s">
        <v>1556</v>
      </c>
      <c r="EY4" s="804" t="s">
        <v>1557</v>
      </c>
      <c r="EZ4" s="804" t="s">
        <v>1379</v>
      </c>
      <c r="FA4" s="804" t="s">
        <v>1558</v>
      </c>
      <c r="FB4" s="804" t="s">
        <v>1559</v>
      </c>
      <c r="FC4" s="805" t="s">
        <v>1560</v>
      </c>
      <c r="FD4" s="742" t="s">
        <v>1561</v>
      </c>
      <c r="FE4" s="743" t="s">
        <v>1380</v>
      </c>
      <c r="FF4" s="743" t="s">
        <v>1562</v>
      </c>
      <c r="FG4" s="743" t="s">
        <v>1563</v>
      </c>
      <c r="FH4" s="744" t="s">
        <v>1564</v>
      </c>
      <c r="FI4" s="745" t="s">
        <v>1377</v>
      </c>
      <c r="FJ4" s="746" t="s">
        <v>1381</v>
      </c>
      <c r="FK4" s="746" t="s">
        <v>1565</v>
      </c>
      <c r="FL4" s="746" t="s">
        <v>1566</v>
      </c>
      <c r="FM4" s="747" t="s">
        <v>1567</v>
      </c>
      <c r="FN4" s="802" t="s">
        <v>1568</v>
      </c>
      <c r="FO4" s="803" t="s">
        <v>1569</v>
      </c>
      <c r="FP4" s="803" t="s">
        <v>1570</v>
      </c>
      <c r="FQ4" s="803" t="s">
        <v>1571</v>
      </c>
      <c r="FR4" s="803" t="s">
        <v>1572</v>
      </c>
      <c r="FS4" s="804" t="s">
        <v>1573</v>
      </c>
      <c r="FT4" s="804" t="s">
        <v>1574</v>
      </c>
      <c r="FU4" s="804" t="s">
        <v>1575</v>
      </c>
      <c r="FV4" s="804" t="s">
        <v>1576</v>
      </c>
      <c r="FW4" s="805" t="s">
        <v>1577</v>
      </c>
      <c r="FX4" s="742" t="s">
        <v>1578</v>
      </c>
      <c r="FY4" s="743" t="s">
        <v>1579</v>
      </c>
      <c r="FZ4" s="743" t="s">
        <v>1580</v>
      </c>
      <c r="GA4" s="743" t="s">
        <v>1581</v>
      </c>
      <c r="GB4" s="744" t="s">
        <v>1582</v>
      </c>
      <c r="GC4" s="745" t="s">
        <v>1583</v>
      </c>
      <c r="GD4" s="746" t="s">
        <v>1584</v>
      </c>
      <c r="GE4" s="746" t="s">
        <v>1585</v>
      </c>
      <c r="GF4" s="746" t="s">
        <v>1586</v>
      </c>
      <c r="GG4" s="747" t="s">
        <v>1587</v>
      </c>
      <c r="GH4" s="802" t="s">
        <v>1588</v>
      </c>
      <c r="GI4" s="803" t="s">
        <v>1589</v>
      </c>
      <c r="GJ4" s="803" t="s">
        <v>1590</v>
      </c>
      <c r="GK4" s="803" t="s">
        <v>1591</v>
      </c>
      <c r="GL4" s="803" t="s">
        <v>1592</v>
      </c>
      <c r="GM4" s="804" t="s">
        <v>1593</v>
      </c>
      <c r="GN4" s="804" t="s">
        <v>1594</v>
      </c>
      <c r="GO4" s="804" t="s">
        <v>1595</v>
      </c>
      <c r="GP4" s="804" t="s">
        <v>1596</v>
      </c>
      <c r="GQ4" s="805" t="s">
        <v>1597</v>
      </c>
      <c r="GR4" s="742" t="s">
        <v>1598</v>
      </c>
      <c r="GS4" s="743" t="s">
        <v>1599</v>
      </c>
      <c r="GT4" s="743" t="s">
        <v>1600</v>
      </c>
      <c r="GU4" s="743" t="s">
        <v>1601</v>
      </c>
      <c r="GV4" s="744" t="s">
        <v>1602</v>
      </c>
      <c r="GW4" s="745" t="s">
        <v>1603</v>
      </c>
      <c r="GX4" s="746" t="s">
        <v>1604</v>
      </c>
      <c r="GY4" s="746" t="s">
        <v>1605</v>
      </c>
      <c r="GZ4" s="746" t="s">
        <v>1606</v>
      </c>
      <c r="HA4" s="747" t="s">
        <v>1607</v>
      </c>
      <c r="HB4" s="802" t="s">
        <v>1608</v>
      </c>
      <c r="HC4" s="803" t="s">
        <v>1609</v>
      </c>
      <c r="HD4" s="803" t="s">
        <v>1610</v>
      </c>
      <c r="HE4" s="803" t="s">
        <v>1611</v>
      </c>
      <c r="HF4" s="803" t="s">
        <v>1612</v>
      </c>
      <c r="HG4" s="804" t="s">
        <v>1613</v>
      </c>
      <c r="HH4" s="804" t="s">
        <v>1614</v>
      </c>
      <c r="HI4" s="804" t="s">
        <v>1615</v>
      </c>
      <c r="HJ4" s="804" t="s">
        <v>1616</v>
      </c>
      <c r="HK4" s="805" t="s">
        <v>1617</v>
      </c>
      <c r="HL4" s="742" t="s">
        <v>1618</v>
      </c>
      <c r="HM4" s="743" t="s">
        <v>1619</v>
      </c>
      <c r="HN4" s="743" t="s">
        <v>1620</v>
      </c>
      <c r="HO4" s="743" t="s">
        <v>1621</v>
      </c>
      <c r="HP4" s="744" t="s">
        <v>1622</v>
      </c>
      <c r="HQ4" s="745" t="s">
        <v>1623</v>
      </c>
      <c r="HR4" s="746" t="s">
        <v>1624</v>
      </c>
      <c r="HS4" s="746" t="s">
        <v>1625</v>
      </c>
      <c r="HT4" s="746" t="s">
        <v>1626</v>
      </c>
      <c r="HU4" s="747" t="s">
        <v>1627</v>
      </c>
      <c r="HV4" s="802" t="s">
        <v>1628</v>
      </c>
      <c r="HW4" s="803" t="s">
        <v>1629</v>
      </c>
      <c r="HX4" s="803" t="s">
        <v>1630</v>
      </c>
      <c r="HY4" s="803" t="s">
        <v>1631</v>
      </c>
      <c r="HZ4" s="803" t="s">
        <v>1632</v>
      </c>
      <c r="IA4" s="804" t="s">
        <v>1633</v>
      </c>
      <c r="IB4" s="804" t="s">
        <v>1634</v>
      </c>
      <c r="IC4" s="804" t="s">
        <v>1635</v>
      </c>
      <c r="ID4" s="804" t="s">
        <v>1636</v>
      </c>
      <c r="IE4" s="805" t="s">
        <v>1637</v>
      </c>
      <c r="IF4" s="742" t="s">
        <v>1638</v>
      </c>
      <c r="IG4" s="743" t="s">
        <v>1639</v>
      </c>
      <c r="IH4" s="743" t="s">
        <v>1640</v>
      </c>
      <c r="II4" s="743" t="s">
        <v>1641</v>
      </c>
      <c r="IJ4" s="744" t="s">
        <v>1642</v>
      </c>
      <c r="IK4" s="745" t="s">
        <v>1643</v>
      </c>
      <c r="IL4" s="746" t="s">
        <v>1644</v>
      </c>
      <c r="IM4" s="746" t="s">
        <v>1645</v>
      </c>
      <c r="IN4" s="746" t="s">
        <v>1646</v>
      </c>
      <c r="IO4" s="747" t="s">
        <v>1647</v>
      </c>
      <c r="IP4" s="739" t="s">
        <v>1648</v>
      </c>
      <c r="IQ4" s="740" t="s">
        <v>1649</v>
      </c>
      <c r="IR4" s="740" t="s">
        <v>1650</v>
      </c>
      <c r="IS4" s="740" t="s">
        <v>1651</v>
      </c>
      <c r="IT4" s="740" t="s">
        <v>1652</v>
      </c>
      <c r="IU4" s="740" t="s">
        <v>1653</v>
      </c>
      <c r="IV4" s="740" t="s">
        <v>1654</v>
      </c>
      <c r="IW4" s="740" t="s">
        <v>1655</v>
      </c>
      <c r="IX4" s="740" t="s">
        <v>1656</v>
      </c>
      <c r="IY4" s="740" t="s">
        <v>1657</v>
      </c>
      <c r="IZ4" s="740" t="s">
        <v>1658</v>
      </c>
      <c r="JA4" s="740" t="s">
        <v>1659</v>
      </c>
      <c r="JB4" s="740" t="s">
        <v>1660</v>
      </c>
      <c r="JC4" s="740" t="s">
        <v>1661</v>
      </c>
      <c r="JD4" s="740" t="s">
        <v>1662</v>
      </c>
      <c r="JE4" s="740" t="s">
        <v>1663</v>
      </c>
      <c r="JF4" s="740" t="s">
        <v>1664</v>
      </c>
      <c r="JG4" s="740" t="s">
        <v>1665</v>
      </c>
      <c r="JH4" s="740" t="s">
        <v>1666</v>
      </c>
      <c r="JI4" s="740" t="s">
        <v>1667</v>
      </c>
      <c r="JJ4" s="740" t="s">
        <v>1668</v>
      </c>
      <c r="JK4" s="740" t="s">
        <v>1669</v>
      </c>
      <c r="JL4" s="740" t="s">
        <v>1670</v>
      </c>
      <c r="JM4" s="741" t="s">
        <v>1671</v>
      </c>
      <c r="JN4" s="748" t="s">
        <v>1704</v>
      </c>
      <c r="JO4" s="749" t="s">
        <v>1705</v>
      </c>
      <c r="JP4" s="749" t="s">
        <v>6490</v>
      </c>
      <c r="JQ4" s="749" t="s">
        <v>1706</v>
      </c>
      <c r="JR4" s="749" t="s">
        <v>1707</v>
      </c>
      <c r="JS4" s="749" t="s">
        <v>1708</v>
      </c>
      <c r="JT4" s="749" t="s">
        <v>1709</v>
      </c>
      <c r="JU4" s="749" t="s">
        <v>1710</v>
      </c>
      <c r="JV4" s="749" t="s">
        <v>1711</v>
      </c>
      <c r="JW4" s="749" t="s">
        <v>1712</v>
      </c>
      <c r="JX4" s="749" t="s">
        <v>1713</v>
      </c>
      <c r="JY4" s="749" t="s">
        <v>6491</v>
      </c>
      <c r="JZ4" s="749" t="s">
        <v>1714</v>
      </c>
      <c r="KA4" s="749" t="s">
        <v>1715</v>
      </c>
      <c r="KB4" s="749" t="s">
        <v>1716</v>
      </c>
      <c r="KC4" s="749" t="s">
        <v>1717</v>
      </c>
      <c r="KD4" s="749" t="s">
        <v>1718</v>
      </c>
      <c r="KE4" s="749" t="s">
        <v>1719</v>
      </c>
      <c r="KF4" s="749" t="s">
        <v>1720</v>
      </c>
      <c r="KG4" s="749" t="s">
        <v>1721</v>
      </c>
      <c r="KH4" s="749" t="s">
        <v>6492</v>
      </c>
      <c r="KI4" s="749" t="s">
        <v>1722</v>
      </c>
      <c r="KJ4" s="749" t="s">
        <v>1723</v>
      </c>
      <c r="KK4" s="749" t="s">
        <v>1724</v>
      </c>
      <c r="KL4" s="749" t="s">
        <v>1725</v>
      </c>
      <c r="KM4" s="749" t="s">
        <v>1726</v>
      </c>
      <c r="KN4" s="749" t="s">
        <v>1727</v>
      </c>
      <c r="KO4" s="749" t="s">
        <v>1728</v>
      </c>
      <c r="KP4" s="749" t="s">
        <v>1729</v>
      </c>
      <c r="KQ4" s="749" t="s">
        <v>6493</v>
      </c>
      <c r="KR4" s="749" t="s">
        <v>1730</v>
      </c>
      <c r="KS4" s="749" t="s">
        <v>1731</v>
      </c>
      <c r="KT4" s="749" t="s">
        <v>1732</v>
      </c>
      <c r="KU4" s="749" t="s">
        <v>1733</v>
      </c>
      <c r="KV4" s="749" t="s">
        <v>1734</v>
      </c>
      <c r="KW4" s="749" t="s">
        <v>1735</v>
      </c>
      <c r="KX4" s="749" t="s">
        <v>1736</v>
      </c>
      <c r="KY4" s="749" t="s">
        <v>1737</v>
      </c>
      <c r="KZ4" s="749" t="s">
        <v>6494</v>
      </c>
      <c r="LA4" s="749" t="s">
        <v>1738</v>
      </c>
      <c r="LB4" s="749" t="s">
        <v>1739</v>
      </c>
      <c r="LC4" s="749" t="s">
        <v>1740</v>
      </c>
      <c r="LD4" s="749" t="s">
        <v>1741</v>
      </c>
      <c r="LE4" s="749" t="s">
        <v>1742</v>
      </c>
      <c r="LF4" s="749" t="s">
        <v>1743</v>
      </c>
      <c r="LG4" s="749" t="s">
        <v>1744</v>
      </c>
      <c r="LH4" s="749" t="s">
        <v>1745</v>
      </c>
      <c r="LI4" s="749" t="s">
        <v>6495</v>
      </c>
      <c r="LJ4" s="749" t="s">
        <v>1746</v>
      </c>
      <c r="LK4" s="749" t="s">
        <v>1747</v>
      </c>
      <c r="LL4" s="749" t="s">
        <v>1748</v>
      </c>
      <c r="LM4" s="749" t="s">
        <v>1749</v>
      </c>
      <c r="LN4" s="749" t="s">
        <v>1750</v>
      </c>
      <c r="LO4" s="749" t="s">
        <v>1751</v>
      </c>
      <c r="LP4" s="749" t="s">
        <v>1752</v>
      </c>
      <c r="LQ4" s="749" t="s">
        <v>1753</v>
      </c>
      <c r="LR4" s="749" t="s">
        <v>6496</v>
      </c>
      <c r="LS4" s="749" t="s">
        <v>1754</v>
      </c>
      <c r="LT4" s="749" t="s">
        <v>1755</v>
      </c>
      <c r="LU4" s="749" t="s">
        <v>1756</v>
      </c>
      <c r="LV4" s="749" t="s">
        <v>1757</v>
      </c>
      <c r="LW4" s="749" t="s">
        <v>1758</v>
      </c>
      <c r="LX4" s="749" t="s">
        <v>1759</v>
      </c>
      <c r="LY4" s="749" t="s">
        <v>1760</v>
      </c>
      <c r="LZ4" s="749" t="s">
        <v>1761</v>
      </c>
      <c r="MA4" s="749" t="s">
        <v>6497</v>
      </c>
      <c r="MB4" s="749" t="s">
        <v>1762</v>
      </c>
      <c r="MC4" s="749" t="s">
        <v>1763</v>
      </c>
      <c r="MD4" s="749" t="s">
        <v>1764</v>
      </c>
      <c r="ME4" s="749" t="s">
        <v>1765</v>
      </c>
      <c r="MF4" s="749" t="s">
        <v>1766</v>
      </c>
      <c r="MG4" s="749" t="s">
        <v>1767</v>
      </c>
      <c r="MH4" s="749" t="s">
        <v>1768</v>
      </c>
      <c r="MI4" s="749" t="s">
        <v>1769</v>
      </c>
      <c r="MJ4" s="749" t="s">
        <v>6498</v>
      </c>
      <c r="MK4" s="749" t="s">
        <v>1770</v>
      </c>
      <c r="ML4" s="749" t="s">
        <v>1771</v>
      </c>
      <c r="MM4" s="749" t="s">
        <v>1772</v>
      </c>
      <c r="MN4" s="749" t="s">
        <v>1773</v>
      </c>
      <c r="MO4" s="749" t="s">
        <v>1774</v>
      </c>
      <c r="MP4" s="749" t="s">
        <v>1775</v>
      </c>
      <c r="MQ4" s="749" t="s">
        <v>1776</v>
      </c>
      <c r="MR4" s="749" t="s">
        <v>1777</v>
      </c>
      <c r="MS4" s="749" t="s">
        <v>6499</v>
      </c>
      <c r="MT4" s="749" t="s">
        <v>1778</v>
      </c>
      <c r="MU4" s="749" t="s">
        <v>1779</v>
      </c>
      <c r="MV4" s="749" t="s">
        <v>1780</v>
      </c>
      <c r="MW4" s="749" t="s">
        <v>1781</v>
      </c>
      <c r="MX4" s="749" t="s">
        <v>1782</v>
      </c>
      <c r="MY4" s="749" t="s">
        <v>1783</v>
      </c>
      <c r="MZ4" s="749" t="s">
        <v>1784</v>
      </c>
      <c r="NA4" s="749" t="s">
        <v>1785</v>
      </c>
      <c r="NB4" s="749" t="s">
        <v>6500</v>
      </c>
      <c r="NC4" s="749" t="s">
        <v>1786</v>
      </c>
      <c r="ND4" s="749" t="s">
        <v>1787</v>
      </c>
      <c r="NE4" s="749" t="s">
        <v>1788</v>
      </c>
      <c r="NF4" s="749" t="s">
        <v>1789</v>
      </c>
      <c r="NG4" s="749" t="s">
        <v>1790</v>
      </c>
      <c r="NH4" s="749" t="s">
        <v>1791</v>
      </c>
      <c r="NI4" s="749" t="s">
        <v>1792</v>
      </c>
      <c r="NJ4" s="749" t="s">
        <v>1793</v>
      </c>
      <c r="NK4" s="749" t="s">
        <v>6501</v>
      </c>
      <c r="NL4" s="749" t="s">
        <v>1794</v>
      </c>
      <c r="NM4" s="749" t="s">
        <v>1795</v>
      </c>
      <c r="NN4" s="749" t="s">
        <v>1796</v>
      </c>
      <c r="NO4" s="749" t="s">
        <v>1797</v>
      </c>
      <c r="NP4" s="749" t="s">
        <v>1798</v>
      </c>
      <c r="NQ4" s="749" t="s">
        <v>1799</v>
      </c>
      <c r="NR4" s="749" t="s">
        <v>1800</v>
      </c>
      <c r="NS4" s="749" t="s">
        <v>1801</v>
      </c>
      <c r="NT4" s="749" t="s">
        <v>6502</v>
      </c>
      <c r="NU4" s="749" t="s">
        <v>1802</v>
      </c>
      <c r="NV4" s="749" t="s">
        <v>1803</v>
      </c>
      <c r="NW4" s="749" t="s">
        <v>1804</v>
      </c>
      <c r="NX4" s="749" t="s">
        <v>1805</v>
      </c>
      <c r="NY4" s="749" t="s">
        <v>1806</v>
      </c>
      <c r="NZ4" s="749" t="s">
        <v>1807</v>
      </c>
      <c r="OA4" s="749" t="s">
        <v>1808</v>
      </c>
      <c r="OB4" s="749" t="s">
        <v>1809</v>
      </c>
      <c r="OC4" s="749" t="s">
        <v>6503</v>
      </c>
      <c r="OD4" s="749" t="s">
        <v>1810</v>
      </c>
      <c r="OE4" s="749" t="s">
        <v>1811</v>
      </c>
      <c r="OF4" s="749" t="s">
        <v>1812</v>
      </c>
      <c r="OG4" s="749" t="s">
        <v>1813</v>
      </c>
      <c r="OH4" s="749" t="s">
        <v>1814</v>
      </c>
      <c r="OI4" s="749" t="s">
        <v>1815</v>
      </c>
      <c r="OJ4" s="749" t="s">
        <v>1816</v>
      </c>
      <c r="OK4" s="749" t="s">
        <v>1817</v>
      </c>
      <c r="OL4" s="749" t="s">
        <v>6504</v>
      </c>
      <c r="OM4" s="749" t="s">
        <v>1818</v>
      </c>
      <c r="ON4" s="749" t="s">
        <v>1819</v>
      </c>
      <c r="OO4" s="749" t="s">
        <v>1820</v>
      </c>
      <c r="OP4" s="749" t="s">
        <v>1821</v>
      </c>
      <c r="OQ4" s="749" t="s">
        <v>1822</v>
      </c>
      <c r="OR4" s="749" t="s">
        <v>1823</v>
      </c>
      <c r="OS4" s="749" t="s">
        <v>1824</v>
      </c>
      <c r="OT4" s="749" t="s">
        <v>1825</v>
      </c>
      <c r="OU4" s="749" t="s">
        <v>6505</v>
      </c>
      <c r="OV4" s="749" t="s">
        <v>1826</v>
      </c>
      <c r="OW4" s="749" t="s">
        <v>1827</v>
      </c>
      <c r="OX4" s="749" t="s">
        <v>1828</v>
      </c>
      <c r="OY4" s="749" t="s">
        <v>1829</v>
      </c>
      <c r="OZ4" s="749" t="s">
        <v>1830</v>
      </c>
      <c r="PA4" s="749" t="s">
        <v>1831</v>
      </c>
      <c r="PB4" s="749" t="s">
        <v>1832</v>
      </c>
      <c r="PC4" s="749" t="s">
        <v>1833</v>
      </c>
      <c r="PD4" s="749" t="s">
        <v>6506</v>
      </c>
      <c r="PE4" s="749" t="s">
        <v>1834</v>
      </c>
      <c r="PF4" s="749" t="s">
        <v>1835</v>
      </c>
      <c r="PG4" s="749" t="s">
        <v>1836</v>
      </c>
      <c r="PH4" s="749" t="s">
        <v>1837</v>
      </c>
      <c r="PI4" s="749" t="s">
        <v>1838</v>
      </c>
      <c r="PJ4" s="749" t="s">
        <v>1839</v>
      </c>
      <c r="PK4" s="749" t="s">
        <v>1840</v>
      </c>
      <c r="PL4" s="749" t="s">
        <v>1841</v>
      </c>
      <c r="PM4" s="749" t="s">
        <v>6507</v>
      </c>
      <c r="PN4" s="749" t="s">
        <v>1842</v>
      </c>
      <c r="PO4" s="749" t="s">
        <v>1843</v>
      </c>
      <c r="PP4" s="749" t="s">
        <v>1844</v>
      </c>
      <c r="PQ4" s="749" t="s">
        <v>1845</v>
      </c>
      <c r="PR4" s="749" t="s">
        <v>1846</v>
      </c>
      <c r="PS4" s="749" t="s">
        <v>1847</v>
      </c>
      <c r="PT4" s="749" t="s">
        <v>1848</v>
      </c>
      <c r="PU4" s="749" t="s">
        <v>1849</v>
      </c>
      <c r="PV4" s="749" t="s">
        <v>6508</v>
      </c>
      <c r="PW4" s="749" t="s">
        <v>1850</v>
      </c>
      <c r="PX4" s="749" t="s">
        <v>1851</v>
      </c>
      <c r="PY4" s="749" t="s">
        <v>1852</v>
      </c>
      <c r="PZ4" s="749" t="s">
        <v>1853</v>
      </c>
      <c r="QA4" s="749" t="s">
        <v>1854</v>
      </c>
      <c r="QB4" s="749" t="s">
        <v>1855</v>
      </c>
      <c r="QC4" s="749" t="s">
        <v>1856</v>
      </c>
      <c r="QD4" s="749" t="s">
        <v>1857</v>
      </c>
      <c r="QE4" s="749" t="s">
        <v>6509</v>
      </c>
      <c r="QF4" s="749" t="s">
        <v>1858</v>
      </c>
      <c r="QG4" s="749" t="s">
        <v>1859</v>
      </c>
      <c r="QH4" s="749" t="s">
        <v>1860</v>
      </c>
      <c r="QI4" s="749" t="s">
        <v>1861</v>
      </c>
      <c r="QJ4" s="749" t="s">
        <v>1862</v>
      </c>
      <c r="QK4" s="749" t="s">
        <v>1863</v>
      </c>
      <c r="QL4" s="749" t="s">
        <v>1864</v>
      </c>
      <c r="QM4" s="749" t="s">
        <v>1865</v>
      </c>
      <c r="QN4" s="749" t="s">
        <v>6510</v>
      </c>
      <c r="QO4" s="749" t="s">
        <v>1866</v>
      </c>
      <c r="QP4" s="749" t="s">
        <v>1867</v>
      </c>
      <c r="QQ4" s="749" t="s">
        <v>1868</v>
      </c>
      <c r="QR4" s="749" t="s">
        <v>1869</v>
      </c>
      <c r="QS4" s="749" t="s">
        <v>1870</v>
      </c>
      <c r="QT4" s="749" t="s">
        <v>1871</v>
      </c>
      <c r="QU4" s="750" t="s">
        <v>1872</v>
      </c>
      <c r="QV4" s="732" t="s">
        <v>1035</v>
      </c>
      <c r="QW4" s="732" t="s">
        <v>1036</v>
      </c>
      <c r="QX4" s="732" t="s">
        <v>1037</v>
      </c>
      <c r="QY4" s="732" t="s">
        <v>1038</v>
      </c>
      <c r="QZ4" s="847" t="s">
        <v>6511</v>
      </c>
      <c r="RA4" s="848" t="s">
        <v>6512</v>
      </c>
      <c r="RB4" s="848" t="s">
        <v>6513</v>
      </c>
      <c r="RC4" s="848" t="s">
        <v>6514</v>
      </c>
      <c r="RD4" s="848" t="s">
        <v>6515</v>
      </c>
      <c r="RE4" s="849" t="s">
        <v>6516</v>
      </c>
      <c r="RF4" s="849" t="s">
        <v>6517</v>
      </c>
      <c r="RG4" s="849" t="s">
        <v>6518</v>
      </c>
      <c r="RH4" s="849" t="s">
        <v>6519</v>
      </c>
      <c r="RI4" s="850" t="s">
        <v>6520</v>
      </c>
      <c r="RJ4" s="851" t="s">
        <v>6521</v>
      </c>
      <c r="RK4" s="852" t="s">
        <v>6522</v>
      </c>
      <c r="RL4" s="852" t="s">
        <v>6523</v>
      </c>
      <c r="RM4" s="852" t="s">
        <v>6524</v>
      </c>
      <c r="RN4" s="853" t="s">
        <v>6525</v>
      </c>
      <c r="RO4" s="847" t="s">
        <v>6526</v>
      </c>
      <c r="RP4" s="848" t="s">
        <v>6527</v>
      </c>
      <c r="RQ4" s="848" t="s">
        <v>6528</v>
      </c>
      <c r="RR4" s="848" t="s">
        <v>6529</v>
      </c>
      <c r="RS4" s="848" t="s">
        <v>6530</v>
      </c>
      <c r="RT4" s="849" t="s">
        <v>6531</v>
      </c>
      <c r="RU4" s="849" t="s">
        <v>6532</v>
      </c>
      <c r="RV4" s="849" t="s">
        <v>6533</v>
      </c>
      <c r="RW4" s="849" t="s">
        <v>6534</v>
      </c>
      <c r="RX4" s="850" t="s">
        <v>6535</v>
      </c>
      <c r="RY4" s="851" t="s">
        <v>6536</v>
      </c>
      <c r="RZ4" s="852" t="s">
        <v>6537</v>
      </c>
      <c r="SA4" s="852" t="s">
        <v>6538</v>
      </c>
      <c r="SB4" s="852" t="s">
        <v>6539</v>
      </c>
      <c r="SC4" s="853" t="s">
        <v>6540</v>
      </c>
      <c r="SD4" s="847" t="s">
        <v>6541</v>
      </c>
      <c r="SE4" s="848" t="s">
        <v>6542</v>
      </c>
      <c r="SF4" s="848" t="s">
        <v>6543</v>
      </c>
      <c r="SG4" s="848" t="s">
        <v>6544</v>
      </c>
      <c r="SH4" s="848" t="s">
        <v>6545</v>
      </c>
      <c r="SI4" s="849" t="s">
        <v>6546</v>
      </c>
      <c r="SJ4" s="849" t="s">
        <v>6547</v>
      </c>
      <c r="SK4" s="849" t="s">
        <v>6548</v>
      </c>
      <c r="SL4" s="849" t="s">
        <v>6549</v>
      </c>
      <c r="SM4" s="850" t="s">
        <v>6550</v>
      </c>
      <c r="SN4" s="851" t="s">
        <v>6551</v>
      </c>
      <c r="SO4" s="852" t="s">
        <v>6552</v>
      </c>
      <c r="SP4" s="852" t="s">
        <v>6553</v>
      </c>
      <c r="SQ4" s="852" t="s">
        <v>6554</v>
      </c>
      <c r="SR4" s="853" t="s">
        <v>6555</v>
      </c>
      <c r="SS4" s="847" t="s">
        <v>6556</v>
      </c>
      <c r="ST4" s="848" t="s">
        <v>6557</v>
      </c>
      <c r="SU4" s="848" t="s">
        <v>6558</v>
      </c>
      <c r="SV4" s="848" t="s">
        <v>6559</v>
      </c>
      <c r="SW4" s="848" t="s">
        <v>6560</v>
      </c>
      <c r="SX4" s="849" t="s">
        <v>6561</v>
      </c>
      <c r="SY4" s="849" t="s">
        <v>6562</v>
      </c>
      <c r="SZ4" s="849" t="s">
        <v>6563</v>
      </c>
      <c r="TA4" s="849" t="s">
        <v>6564</v>
      </c>
      <c r="TB4" s="850" t="s">
        <v>6565</v>
      </c>
      <c r="TC4" s="851" t="s">
        <v>6566</v>
      </c>
      <c r="TD4" s="852" t="s">
        <v>6567</v>
      </c>
      <c r="TE4" s="852" t="s">
        <v>6568</v>
      </c>
      <c r="TF4" s="852" t="s">
        <v>6569</v>
      </c>
      <c r="TG4" s="853" t="s">
        <v>6570</v>
      </c>
      <c r="TH4" s="847" t="s">
        <v>6571</v>
      </c>
      <c r="TI4" s="848" t="s">
        <v>6572</v>
      </c>
      <c r="TJ4" s="848" t="s">
        <v>6573</v>
      </c>
      <c r="TK4" s="848" t="s">
        <v>6574</v>
      </c>
      <c r="TL4" s="848" t="s">
        <v>6575</v>
      </c>
      <c r="TM4" s="849" t="s">
        <v>6576</v>
      </c>
      <c r="TN4" s="849" t="s">
        <v>6577</v>
      </c>
      <c r="TO4" s="849" t="s">
        <v>6578</v>
      </c>
      <c r="TP4" s="849" t="s">
        <v>6579</v>
      </c>
      <c r="TQ4" s="850" t="s">
        <v>6580</v>
      </c>
      <c r="TR4" s="851" t="s">
        <v>6581</v>
      </c>
      <c r="TS4" s="852" t="s">
        <v>6582</v>
      </c>
      <c r="TT4" s="852" t="s">
        <v>6583</v>
      </c>
      <c r="TU4" s="852" t="s">
        <v>6584</v>
      </c>
      <c r="TV4" s="853" t="s">
        <v>6585</v>
      </c>
      <c r="TW4" s="847" t="s">
        <v>6586</v>
      </c>
      <c r="TX4" s="848" t="s">
        <v>6587</v>
      </c>
      <c r="TY4" s="848" t="s">
        <v>6588</v>
      </c>
      <c r="TZ4" s="848" t="s">
        <v>6589</v>
      </c>
      <c r="UA4" s="848" t="s">
        <v>6590</v>
      </c>
      <c r="UB4" s="849" t="s">
        <v>6591</v>
      </c>
      <c r="UC4" s="849" t="s">
        <v>6592</v>
      </c>
      <c r="UD4" s="849" t="s">
        <v>6593</v>
      </c>
      <c r="UE4" s="849" t="s">
        <v>6594</v>
      </c>
      <c r="UF4" s="850" t="s">
        <v>6595</v>
      </c>
      <c r="UG4" s="851" t="s">
        <v>6596</v>
      </c>
      <c r="UH4" s="852" t="s">
        <v>6597</v>
      </c>
      <c r="UI4" s="852" t="s">
        <v>6598</v>
      </c>
      <c r="UJ4" s="852" t="s">
        <v>6599</v>
      </c>
      <c r="UK4" s="853" t="s">
        <v>6600</v>
      </c>
      <c r="UL4" s="858" t="s">
        <v>1284</v>
      </c>
      <c r="UM4" s="859" t="s">
        <v>409</v>
      </c>
      <c r="UN4" s="862" t="s">
        <v>416</v>
      </c>
      <c r="UO4" s="862" t="s">
        <v>2035</v>
      </c>
      <c r="UP4" s="862" t="s">
        <v>2399</v>
      </c>
      <c r="UQ4" s="862" t="s">
        <v>2398</v>
      </c>
      <c r="UR4" s="862" t="s">
        <v>2397</v>
      </c>
      <c r="US4" s="862" t="s">
        <v>2396</v>
      </c>
      <c r="UT4" s="862" t="s">
        <v>2400</v>
      </c>
      <c r="UU4" s="802" t="s">
        <v>2040</v>
      </c>
      <c r="UV4" s="803" t="s">
        <v>2041</v>
      </c>
      <c r="UW4" s="804" t="s">
        <v>2042</v>
      </c>
      <c r="UX4" s="804" t="s">
        <v>2043</v>
      </c>
      <c r="UY4" s="742" t="s">
        <v>2044</v>
      </c>
      <c r="UZ4" s="743" t="s">
        <v>2045</v>
      </c>
      <c r="VA4" s="745" t="s">
        <v>2046</v>
      </c>
      <c r="VB4" s="746" t="s">
        <v>2047</v>
      </c>
      <c r="VC4" s="802" t="s">
        <v>2049</v>
      </c>
      <c r="VD4" s="803" t="s">
        <v>2050</v>
      </c>
      <c r="VE4" s="804" t="s">
        <v>2052</v>
      </c>
      <c r="VF4" s="804" t="s">
        <v>2053</v>
      </c>
      <c r="VG4" s="742" t="s">
        <v>2054</v>
      </c>
      <c r="VH4" s="743" t="s">
        <v>2055</v>
      </c>
      <c r="VI4" s="745" t="s">
        <v>2056</v>
      </c>
      <c r="VJ4" s="746" t="s">
        <v>2057</v>
      </c>
      <c r="VK4" s="802" t="s">
        <v>2061</v>
      </c>
      <c r="VL4" s="803" t="s">
        <v>2062</v>
      </c>
      <c r="VM4" s="804" t="s">
        <v>2063</v>
      </c>
      <c r="VN4" s="804" t="s">
        <v>2064</v>
      </c>
      <c r="VO4" s="742" t="s">
        <v>2065</v>
      </c>
      <c r="VP4" s="743" t="s">
        <v>2066</v>
      </c>
      <c r="VQ4" s="745" t="s">
        <v>2067</v>
      </c>
      <c r="VR4" s="746" t="s">
        <v>2068</v>
      </c>
      <c r="VS4" s="802" t="s">
        <v>2073</v>
      </c>
      <c r="VT4" s="803" t="s">
        <v>2074</v>
      </c>
      <c r="VU4" s="804" t="s">
        <v>2075</v>
      </c>
      <c r="VV4" s="804" t="s">
        <v>2076</v>
      </c>
      <c r="VW4" s="742" t="s">
        <v>2079</v>
      </c>
      <c r="VX4" s="743" t="s">
        <v>2080</v>
      </c>
      <c r="VY4" s="745" t="s">
        <v>2081</v>
      </c>
      <c r="VZ4" s="746" t="s">
        <v>2082</v>
      </c>
      <c r="WA4" s="802" t="s">
        <v>2085</v>
      </c>
      <c r="WB4" s="803" t="s">
        <v>2086</v>
      </c>
      <c r="WC4" s="804" t="s">
        <v>2087</v>
      </c>
      <c r="WD4" s="804" t="s">
        <v>2088</v>
      </c>
      <c r="WE4" s="742" t="s">
        <v>2091</v>
      </c>
      <c r="WF4" s="743" t="s">
        <v>2092</v>
      </c>
      <c r="WG4" s="745" t="s">
        <v>2094</v>
      </c>
      <c r="WH4" s="746" t="s">
        <v>2095</v>
      </c>
      <c r="WI4" s="802" t="s">
        <v>2097</v>
      </c>
      <c r="WJ4" s="803" t="s">
        <v>2098</v>
      </c>
      <c r="WK4" s="804" t="s">
        <v>2100</v>
      </c>
      <c r="WL4" s="804" t="s">
        <v>2101</v>
      </c>
      <c r="WM4" s="742" t="s">
        <v>2103</v>
      </c>
      <c r="WN4" s="743" t="s">
        <v>2104</v>
      </c>
      <c r="WO4" s="745" t="s">
        <v>2106</v>
      </c>
      <c r="WP4" s="746" t="s">
        <v>2107</v>
      </c>
      <c r="WQ4" s="802" t="s">
        <v>2109</v>
      </c>
      <c r="WR4" s="803" t="s">
        <v>2110</v>
      </c>
      <c r="WS4" s="804" t="s">
        <v>2112</v>
      </c>
      <c r="WT4" s="804" t="s">
        <v>2113</v>
      </c>
      <c r="WU4" s="742" t="s">
        <v>2115</v>
      </c>
      <c r="WV4" s="743" t="s">
        <v>2116</v>
      </c>
      <c r="WW4" s="745" t="s">
        <v>2118</v>
      </c>
      <c r="WX4" s="746" t="s">
        <v>2119</v>
      </c>
      <c r="WY4" s="802" t="s">
        <v>2121</v>
      </c>
      <c r="WZ4" s="803" t="s">
        <v>2122</v>
      </c>
      <c r="XA4" s="804" t="s">
        <v>2124</v>
      </c>
      <c r="XB4" s="804" t="s">
        <v>2125</v>
      </c>
      <c r="XC4" s="742" t="s">
        <v>2127</v>
      </c>
      <c r="XD4" s="743" t="s">
        <v>2128</v>
      </c>
      <c r="XE4" s="745" t="s">
        <v>2130</v>
      </c>
      <c r="XF4" s="746" t="s">
        <v>2131</v>
      </c>
      <c r="XG4" s="802" t="s">
        <v>2133</v>
      </c>
      <c r="XH4" s="803" t="s">
        <v>2134</v>
      </c>
      <c r="XI4" s="804" t="s">
        <v>2135</v>
      </c>
      <c r="XJ4" s="804" t="s">
        <v>2136</v>
      </c>
      <c r="XK4" s="742" t="s">
        <v>2139</v>
      </c>
      <c r="XL4" s="743" t="s">
        <v>2140</v>
      </c>
      <c r="XM4" s="745" t="s">
        <v>2142</v>
      </c>
      <c r="XN4" s="746" t="s">
        <v>2143</v>
      </c>
      <c r="XO4" s="802" t="s">
        <v>2145</v>
      </c>
      <c r="XP4" s="803" t="s">
        <v>2146</v>
      </c>
      <c r="XQ4" s="804" t="s">
        <v>2148</v>
      </c>
      <c r="XR4" s="804" t="s">
        <v>2149</v>
      </c>
      <c r="XS4" s="742" t="s">
        <v>2151</v>
      </c>
      <c r="XT4" s="743" t="s">
        <v>2152</v>
      </c>
      <c r="XU4" s="745" t="s">
        <v>2154</v>
      </c>
      <c r="XV4" s="746" t="s">
        <v>2155</v>
      </c>
      <c r="XW4" s="802" t="s">
        <v>2157</v>
      </c>
      <c r="XX4" s="803" t="s">
        <v>2158</v>
      </c>
      <c r="XY4" s="804" t="s">
        <v>2159</v>
      </c>
      <c r="XZ4" s="804" t="s">
        <v>2160</v>
      </c>
      <c r="YA4" s="742" t="s">
        <v>2163</v>
      </c>
      <c r="YB4" s="743" t="s">
        <v>2164</v>
      </c>
      <c r="YC4" s="745" t="s">
        <v>2165</v>
      </c>
      <c r="YD4" s="746" t="s">
        <v>2166</v>
      </c>
      <c r="YE4" s="802" t="s">
        <v>2169</v>
      </c>
      <c r="YF4" s="803" t="s">
        <v>2170</v>
      </c>
      <c r="YG4" s="804" t="s">
        <v>2172</v>
      </c>
      <c r="YH4" s="804" t="s">
        <v>2173</v>
      </c>
      <c r="YI4" s="742" t="s">
        <v>2175</v>
      </c>
      <c r="YJ4" s="743" t="s">
        <v>2176</v>
      </c>
      <c r="YK4" s="745" t="s">
        <v>2178</v>
      </c>
      <c r="YL4" s="746" t="s">
        <v>2179</v>
      </c>
      <c r="YM4" s="802" t="s">
        <v>2181</v>
      </c>
      <c r="YN4" s="803" t="s">
        <v>2182</v>
      </c>
      <c r="YO4" s="804" t="s">
        <v>2183</v>
      </c>
      <c r="YP4" s="804" t="s">
        <v>2184</v>
      </c>
      <c r="YQ4" s="742" t="s">
        <v>2187</v>
      </c>
      <c r="YR4" s="743" t="s">
        <v>2188</v>
      </c>
      <c r="YS4" s="745" t="s">
        <v>2190</v>
      </c>
      <c r="YT4" s="746" t="s">
        <v>2191</v>
      </c>
      <c r="YU4" s="802" t="s">
        <v>2193</v>
      </c>
      <c r="YV4" s="803" t="s">
        <v>2194</v>
      </c>
      <c r="YW4" s="804" t="s">
        <v>2196</v>
      </c>
      <c r="YX4" s="804" t="s">
        <v>2197</v>
      </c>
      <c r="YY4" s="742" t="s">
        <v>2199</v>
      </c>
      <c r="YZ4" s="743" t="s">
        <v>2200</v>
      </c>
      <c r="ZA4" s="745" t="s">
        <v>2202</v>
      </c>
      <c r="ZB4" s="746" t="s">
        <v>2203</v>
      </c>
      <c r="ZC4" s="802" t="s">
        <v>2205</v>
      </c>
      <c r="ZD4" s="803" t="s">
        <v>2206</v>
      </c>
      <c r="ZE4" s="804" t="s">
        <v>2208</v>
      </c>
      <c r="ZF4" s="804" t="s">
        <v>2209</v>
      </c>
      <c r="ZG4" s="742" t="s">
        <v>2211</v>
      </c>
      <c r="ZH4" s="743" t="s">
        <v>2212</v>
      </c>
      <c r="ZI4" s="745" t="s">
        <v>2214</v>
      </c>
      <c r="ZJ4" s="746" t="s">
        <v>2215</v>
      </c>
      <c r="ZK4" s="802" t="s">
        <v>2217</v>
      </c>
      <c r="ZL4" s="803" t="s">
        <v>2218</v>
      </c>
      <c r="ZM4" s="804" t="s">
        <v>2220</v>
      </c>
      <c r="ZN4" s="804" t="s">
        <v>2221</v>
      </c>
      <c r="ZO4" s="742" t="s">
        <v>2223</v>
      </c>
      <c r="ZP4" s="743" t="s">
        <v>2224</v>
      </c>
      <c r="ZQ4" s="745" t="s">
        <v>2226</v>
      </c>
      <c r="ZR4" s="746" t="s">
        <v>2227</v>
      </c>
      <c r="ZS4" s="802" t="s">
        <v>2229</v>
      </c>
      <c r="ZT4" s="803" t="s">
        <v>2230</v>
      </c>
      <c r="ZU4" s="804" t="s">
        <v>2232</v>
      </c>
      <c r="ZV4" s="804" t="s">
        <v>2233</v>
      </c>
      <c r="ZW4" s="742" t="s">
        <v>2235</v>
      </c>
      <c r="ZX4" s="743" t="s">
        <v>2236</v>
      </c>
      <c r="ZY4" s="745" t="s">
        <v>2238</v>
      </c>
      <c r="ZZ4" s="746" t="s">
        <v>2239</v>
      </c>
      <c r="AAA4" s="802" t="s">
        <v>2241</v>
      </c>
      <c r="AAB4" s="803" t="s">
        <v>2242</v>
      </c>
      <c r="AAC4" s="804" t="s">
        <v>2244</v>
      </c>
      <c r="AAD4" s="804" t="s">
        <v>2245</v>
      </c>
      <c r="AAE4" s="742" t="s">
        <v>2247</v>
      </c>
      <c r="AAF4" s="743" t="s">
        <v>2248</v>
      </c>
      <c r="AAG4" s="745" t="s">
        <v>2250</v>
      </c>
      <c r="AAH4" s="746" t="s">
        <v>2251</v>
      </c>
      <c r="AAI4" s="802" t="s">
        <v>2253</v>
      </c>
      <c r="AAJ4" s="803" t="s">
        <v>2254</v>
      </c>
      <c r="AAK4" s="804" t="s">
        <v>2256</v>
      </c>
      <c r="AAL4" s="804" t="s">
        <v>2257</v>
      </c>
      <c r="AAM4" s="742" t="s">
        <v>2259</v>
      </c>
      <c r="AAN4" s="743" t="s">
        <v>2260</v>
      </c>
      <c r="AAO4" s="745" t="s">
        <v>2262</v>
      </c>
      <c r="AAP4" s="746" t="s">
        <v>2263</v>
      </c>
      <c r="AAQ4" s="802" t="s">
        <v>2265</v>
      </c>
      <c r="AAR4" s="803" t="s">
        <v>2266</v>
      </c>
      <c r="AAS4" s="804" t="s">
        <v>2268</v>
      </c>
      <c r="AAT4" s="804" t="s">
        <v>2269</v>
      </c>
      <c r="AAU4" s="742" t="s">
        <v>2271</v>
      </c>
      <c r="AAV4" s="743" t="s">
        <v>2272</v>
      </c>
      <c r="AAW4" s="745" t="s">
        <v>2274</v>
      </c>
      <c r="AAX4" s="746" t="s">
        <v>2275</v>
      </c>
      <c r="AAY4" s="802" t="s">
        <v>2277</v>
      </c>
      <c r="AAZ4" s="803" t="s">
        <v>2278</v>
      </c>
      <c r="ABA4" s="804" t="s">
        <v>2280</v>
      </c>
      <c r="ABB4" s="804" t="s">
        <v>2281</v>
      </c>
      <c r="ABC4" s="742" t="s">
        <v>2283</v>
      </c>
      <c r="ABD4" s="743" t="s">
        <v>2284</v>
      </c>
      <c r="ABE4" s="745" t="s">
        <v>2286</v>
      </c>
      <c r="ABF4" s="746" t="s">
        <v>2287</v>
      </c>
      <c r="ABG4" s="802" t="s">
        <v>2289</v>
      </c>
      <c r="ABH4" s="803" t="s">
        <v>2290</v>
      </c>
      <c r="ABI4" s="804" t="s">
        <v>2292</v>
      </c>
      <c r="ABJ4" s="804" t="s">
        <v>2293</v>
      </c>
      <c r="ABK4" s="742" t="s">
        <v>2295</v>
      </c>
      <c r="ABL4" s="743" t="s">
        <v>2296</v>
      </c>
      <c r="ABM4" s="745" t="s">
        <v>2298</v>
      </c>
      <c r="ABN4" s="746" t="s">
        <v>2299</v>
      </c>
      <c r="ABO4" s="802" t="s">
        <v>2301</v>
      </c>
      <c r="ABP4" s="803" t="s">
        <v>2302</v>
      </c>
      <c r="ABQ4" s="804" t="s">
        <v>2304</v>
      </c>
      <c r="ABR4" s="804" t="s">
        <v>2305</v>
      </c>
      <c r="ABS4" s="742" t="s">
        <v>2307</v>
      </c>
      <c r="ABT4" s="743" t="s">
        <v>2308</v>
      </c>
      <c r="ABU4" s="745" t="s">
        <v>2310</v>
      </c>
      <c r="ABV4" s="746" t="s">
        <v>2311</v>
      </c>
      <c r="ABW4" s="802" t="s">
        <v>2313</v>
      </c>
      <c r="ABX4" s="803" t="s">
        <v>2314</v>
      </c>
      <c r="ABY4" s="804" t="s">
        <v>2316</v>
      </c>
      <c r="ABZ4" s="804" t="s">
        <v>2317</v>
      </c>
      <c r="ACA4" s="742" t="s">
        <v>2319</v>
      </c>
      <c r="ACB4" s="743" t="s">
        <v>2320</v>
      </c>
      <c r="ACC4" s="745" t="s">
        <v>2322</v>
      </c>
      <c r="ACD4" s="746" t="s">
        <v>2323</v>
      </c>
      <c r="ACE4" s="802" t="s">
        <v>2325</v>
      </c>
      <c r="ACF4" s="803" t="s">
        <v>2326</v>
      </c>
      <c r="ACG4" s="804" t="s">
        <v>2327</v>
      </c>
      <c r="ACH4" s="804" t="s">
        <v>2328</v>
      </c>
      <c r="ACI4" s="742" t="s">
        <v>2331</v>
      </c>
      <c r="ACJ4" s="743" t="s">
        <v>2332</v>
      </c>
      <c r="ACK4" s="745" t="s">
        <v>2334</v>
      </c>
      <c r="ACL4" s="746" t="s">
        <v>2335</v>
      </c>
      <c r="ACM4" s="802" t="s">
        <v>2337</v>
      </c>
      <c r="ACN4" s="803" t="s">
        <v>2338</v>
      </c>
      <c r="ACO4" s="804" t="s">
        <v>2340</v>
      </c>
      <c r="ACP4" s="804" t="s">
        <v>2341</v>
      </c>
      <c r="ACQ4" s="742" t="s">
        <v>2343</v>
      </c>
      <c r="ACR4" s="743" t="s">
        <v>2344</v>
      </c>
      <c r="ACS4" s="745" t="s">
        <v>2346</v>
      </c>
      <c r="ACT4" s="746" t="s">
        <v>2347</v>
      </c>
      <c r="ACU4" s="802" t="s">
        <v>2349</v>
      </c>
      <c r="ACV4" s="803" t="s">
        <v>2350</v>
      </c>
      <c r="ACW4" s="804" t="s">
        <v>2352</v>
      </c>
      <c r="ACX4" s="804" t="s">
        <v>2353</v>
      </c>
      <c r="ACY4" s="742" t="s">
        <v>2355</v>
      </c>
      <c r="ACZ4" s="743" t="s">
        <v>2356</v>
      </c>
      <c r="ADA4" s="745" t="s">
        <v>2358</v>
      </c>
      <c r="ADB4" s="746" t="s">
        <v>2359</v>
      </c>
      <c r="ADC4" s="802" t="s">
        <v>2361</v>
      </c>
      <c r="ADD4" s="803" t="s">
        <v>2362</v>
      </c>
      <c r="ADE4" s="804" t="s">
        <v>2364</v>
      </c>
      <c r="ADF4" s="804" t="s">
        <v>2365</v>
      </c>
      <c r="ADG4" s="742" t="s">
        <v>2367</v>
      </c>
      <c r="ADH4" s="743" t="s">
        <v>2368</v>
      </c>
      <c r="ADI4" s="745" t="s">
        <v>2370</v>
      </c>
      <c r="ADJ4" s="746" t="s">
        <v>2371</v>
      </c>
      <c r="ADK4" s="802" t="s">
        <v>2373</v>
      </c>
      <c r="ADL4" s="803" t="s">
        <v>2374</v>
      </c>
      <c r="ADM4" s="804" t="s">
        <v>2376</v>
      </c>
      <c r="ADN4" s="804" t="s">
        <v>2377</v>
      </c>
      <c r="ADO4" s="742" t="s">
        <v>2379</v>
      </c>
      <c r="ADP4" s="743" t="s">
        <v>2380</v>
      </c>
      <c r="ADQ4" s="745" t="s">
        <v>2382</v>
      </c>
      <c r="ADR4" s="746" t="s">
        <v>2383</v>
      </c>
      <c r="ADS4" s="802" t="s">
        <v>2385</v>
      </c>
      <c r="ADT4" s="803" t="s">
        <v>2386</v>
      </c>
      <c r="ADU4" s="804" t="s">
        <v>2388</v>
      </c>
      <c r="ADV4" s="804" t="s">
        <v>2389</v>
      </c>
      <c r="ADW4" s="742" t="s">
        <v>2391</v>
      </c>
      <c r="ADX4" s="743" t="s">
        <v>2392</v>
      </c>
      <c r="ADY4" s="745" t="s">
        <v>2394</v>
      </c>
      <c r="ADZ4" s="746" t="s">
        <v>2395</v>
      </c>
      <c r="AEA4" s="1321" t="s">
        <v>5975</v>
      </c>
      <c r="AEB4" s="1321" t="s">
        <v>5976</v>
      </c>
      <c r="AEC4" s="1322" t="s">
        <v>5977</v>
      </c>
      <c r="AED4" s="1318" t="s">
        <v>5978</v>
      </c>
      <c r="AEE4" s="1319" t="s">
        <v>5979</v>
      </c>
      <c r="AEF4" s="1319" t="s">
        <v>5980</v>
      </c>
      <c r="AEG4" s="1319" t="s">
        <v>5981</v>
      </c>
      <c r="AEH4" s="1319" t="s">
        <v>5982</v>
      </c>
      <c r="AEI4" s="1319" t="s">
        <v>5983</v>
      </c>
      <c r="AEJ4" s="1319" t="s">
        <v>5990</v>
      </c>
      <c r="AEK4" s="1319" t="s">
        <v>5991</v>
      </c>
      <c r="AEL4" s="1319" t="s">
        <v>5995</v>
      </c>
      <c r="AEM4" s="1319" t="s">
        <v>5996</v>
      </c>
      <c r="AEN4" s="1319" t="s">
        <v>5997</v>
      </c>
      <c r="AEO4" s="1319" t="s">
        <v>5998</v>
      </c>
      <c r="AEP4" s="1319" t="s">
        <v>5999</v>
      </c>
      <c r="AEQ4" s="1319" t="s">
        <v>6000</v>
      </c>
      <c r="AER4" s="1319" t="s">
        <v>5992</v>
      </c>
      <c r="AES4" s="1319" t="s">
        <v>6001</v>
      </c>
      <c r="AET4" s="1319" t="s">
        <v>6002</v>
      </c>
      <c r="AEU4" s="1319" t="s">
        <v>6003</v>
      </c>
      <c r="AEV4" s="1319" t="s">
        <v>6004</v>
      </c>
      <c r="AEW4" s="1319" t="s">
        <v>6005</v>
      </c>
      <c r="AEX4" s="1319" t="s">
        <v>6006</v>
      </c>
      <c r="AEY4" s="1319" t="s">
        <v>5993</v>
      </c>
      <c r="AEZ4" s="1319" t="s">
        <v>6007</v>
      </c>
      <c r="AFA4" s="1319" t="s">
        <v>6008</v>
      </c>
      <c r="AFB4" s="1319" t="s">
        <v>6009</v>
      </c>
      <c r="AFC4" s="1319" t="s">
        <v>6010</v>
      </c>
      <c r="AFD4" s="1319" t="s">
        <v>6011</v>
      </c>
      <c r="AFE4" s="1319" t="s">
        <v>6012</v>
      </c>
      <c r="AFF4" s="1319" t="s">
        <v>5994</v>
      </c>
      <c r="AFG4" s="1320" t="s">
        <v>6013</v>
      </c>
      <c r="AFH4" s="1319" t="s">
        <v>7985</v>
      </c>
      <c r="AFI4" s="1319" t="s">
        <v>7986</v>
      </c>
      <c r="AFJ4" s="1319" t="s">
        <v>7987</v>
      </c>
      <c r="AFK4" s="1319" t="s">
        <v>7988</v>
      </c>
      <c r="AFL4" s="1319" t="s">
        <v>7989</v>
      </c>
      <c r="AFM4" s="1320" t="s">
        <v>7990</v>
      </c>
      <c r="AFN4" s="2340" t="s">
        <v>7939</v>
      </c>
      <c r="AFO4" s="2340" t="s">
        <v>1478</v>
      </c>
      <c r="AFP4" s="2340" t="s">
        <v>7991</v>
      </c>
      <c r="AFQ4" s="2340" t="s">
        <v>7992</v>
      </c>
    </row>
    <row r="5" spans="1:849" ht="24.95" customHeight="1" x14ac:dyDescent="0.25">
      <c r="A5" s="807"/>
      <c r="B5" s="807"/>
      <c r="C5" s="807"/>
      <c r="D5" s="807"/>
      <c r="E5" s="807"/>
      <c r="F5" s="807"/>
      <c r="G5" s="807"/>
      <c r="H5" s="807"/>
      <c r="I5" s="807"/>
      <c r="J5" s="807"/>
      <c r="K5" s="807"/>
      <c r="L5" s="807"/>
      <c r="M5" s="807"/>
      <c r="N5" s="807"/>
      <c r="O5" s="807"/>
      <c r="P5" s="807"/>
      <c r="Q5" s="807"/>
      <c r="R5" s="839"/>
      <c r="S5" s="807"/>
      <c r="T5" s="839"/>
      <c r="U5" s="839"/>
      <c r="V5" s="808"/>
      <c r="W5" s="773"/>
      <c r="X5" s="840"/>
      <c r="Y5" s="773"/>
      <c r="Z5" s="773"/>
      <c r="AA5" s="773"/>
      <c r="AB5" s="773"/>
      <c r="AC5" s="773"/>
      <c r="AD5" s="773"/>
      <c r="AE5" s="773"/>
      <c r="AF5" s="773"/>
      <c r="AG5" s="773"/>
      <c r="AH5" s="840"/>
      <c r="AI5" s="773"/>
      <c r="AJ5" s="773"/>
      <c r="AK5" s="840"/>
      <c r="AL5" s="773"/>
      <c r="AM5" s="831"/>
      <c r="AN5" s="832"/>
      <c r="AO5" s="832"/>
      <c r="AP5" s="832"/>
      <c r="AQ5" s="832"/>
      <c r="AR5" s="832"/>
      <c r="AS5" s="811"/>
      <c r="AT5" s="894"/>
      <c r="AU5" s="812"/>
      <c r="AV5" s="843"/>
      <c r="AW5" s="812"/>
      <c r="AX5" s="843"/>
      <c r="AY5" s="812"/>
      <c r="AZ5" s="843"/>
      <c r="BA5" s="812"/>
      <c r="BB5" s="843"/>
      <c r="BC5" s="812"/>
      <c r="BD5" s="843"/>
      <c r="BE5" s="812"/>
      <c r="BF5" s="843"/>
      <c r="BG5" s="812"/>
      <c r="BH5" s="843"/>
      <c r="BI5" s="812"/>
      <c r="BJ5" s="836"/>
      <c r="BK5" s="836"/>
      <c r="BL5" s="836"/>
      <c r="BM5" s="836"/>
      <c r="BN5" s="2082"/>
      <c r="BO5" s="814"/>
      <c r="BP5" s="874"/>
      <c r="BQ5" s="814"/>
      <c r="BR5" s="814"/>
      <c r="BS5" s="814"/>
      <c r="BT5" s="814"/>
      <c r="BU5" s="814"/>
      <c r="BV5" s="814"/>
      <c r="BW5" s="814"/>
      <c r="BX5" s="814"/>
      <c r="BY5" s="814"/>
      <c r="BZ5" s="814"/>
      <c r="CA5" s="814"/>
      <c r="CB5" s="814"/>
      <c r="CC5" s="814"/>
      <c r="CD5" s="814"/>
      <c r="CE5" s="814"/>
      <c r="CF5" s="815"/>
      <c r="CG5" s="844"/>
      <c r="CH5" s="816"/>
      <c r="CI5" s="816"/>
      <c r="CJ5" s="816"/>
      <c r="CK5" s="844"/>
      <c r="CL5" s="816"/>
      <c r="CM5" s="816"/>
      <c r="CN5" s="816"/>
      <c r="CO5" s="844"/>
      <c r="CP5" s="816"/>
      <c r="CQ5" s="816"/>
      <c r="CR5" s="816"/>
      <c r="CS5" s="844"/>
      <c r="CT5" s="816"/>
      <c r="CU5" s="816"/>
      <c r="CV5" s="816"/>
      <c r="CW5" s="844"/>
      <c r="CX5" s="816"/>
      <c r="CY5" s="816"/>
      <c r="CZ5" s="816"/>
      <c r="DA5" s="844"/>
      <c r="DB5" s="816"/>
      <c r="DC5" s="816"/>
      <c r="DD5" s="816"/>
      <c r="DE5" s="816"/>
      <c r="DF5" s="816"/>
      <c r="DG5" s="816"/>
      <c r="DH5" s="816"/>
      <c r="DI5" s="816"/>
      <c r="DJ5" s="816"/>
      <c r="DK5" s="816"/>
      <c r="DL5" s="816"/>
      <c r="DM5" s="816"/>
      <c r="DN5" s="816"/>
      <c r="DO5" s="816"/>
      <c r="DP5" s="841"/>
      <c r="DQ5" s="817"/>
      <c r="DR5" s="817"/>
      <c r="DS5" s="817"/>
      <c r="DT5" s="842"/>
      <c r="DU5" s="817"/>
      <c r="DV5" s="842"/>
      <c r="DW5" s="817"/>
      <c r="DX5" s="817"/>
      <c r="DY5" s="817"/>
      <c r="DZ5" s="820"/>
      <c r="EA5" s="821"/>
      <c r="EB5" s="821"/>
      <c r="EC5" s="821"/>
      <c r="ED5" s="821"/>
      <c r="EE5" s="819"/>
      <c r="EF5" s="818"/>
      <c r="EG5" s="818"/>
      <c r="EH5" s="818"/>
      <c r="EI5" s="818"/>
      <c r="EJ5" s="822"/>
      <c r="EK5" s="823"/>
      <c r="EL5" s="823"/>
      <c r="EM5" s="823"/>
      <c r="EN5" s="823"/>
      <c r="EO5" s="824"/>
      <c r="EP5" s="825"/>
      <c r="EQ5" s="825"/>
      <c r="ER5" s="825"/>
      <c r="ES5" s="825"/>
      <c r="ET5" s="820"/>
      <c r="EU5" s="821"/>
      <c r="EV5" s="821"/>
      <c r="EW5" s="821"/>
      <c r="EX5" s="821"/>
      <c r="EY5" s="819"/>
      <c r="EZ5" s="818"/>
      <c r="FA5" s="818"/>
      <c r="FB5" s="818"/>
      <c r="FC5" s="818"/>
      <c r="FD5" s="822"/>
      <c r="FE5" s="823"/>
      <c r="FF5" s="823"/>
      <c r="FG5" s="823"/>
      <c r="FH5" s="823"/>
      <c r="FI5" s="824"/>
      <c r="FJ5" s="825"/>
      <c r="FK5" s="825"/>
      <c r="FL5" s="825"/>
      <c r="FM5" s="825"/>
      <c r="FN5" s="820"/>
      <c r="FO5" s="821"/>
      <c r="FP5" s="821"/>
      <c r="FQ5" s="821"/>
      <c r="FR5" s="821"/>
      <c r="FS5" s="819"/>
      <c r="FT5" s="818"/>
      <c r="FU5" s="818"/>
      <c r="FV5" s="818"/>
      <c r="FW5" s="818"/>
      <c r="FX5" s="822"/>
      <c r="FY5" s="823"/>
      <c r="FZ5" s="823"/>
      <c r="GA5" s="823"/>
      <c r="GB5" s="823"/>
      <c r="GC5" s="824"/>
      <c r="GD5" s="825"/>
      <c r="GE5" s="825"/>
      <c r="GF5" s="825"/>
      <c r="GG5" s="825"/>
      <c r="GH5" s="820"/>
      <c r="GI5" s="821"/>
      <c r="GJ5" s="821"/>
      <c r="GK5" s="821"/>
      <c r="GL5" s="821"/>
      <c r="GM5" s="819"/>
      <c r="GN5" s="818"/>
      <c r="GO5" s="818"/>
      <c r="GP5" s="818"/>
      <c r="GQ5" s="818"/>
      <c r="GR5" s="822"/>
      <c r="GS5" s="823"/>
      <c r="GT5" s="823"/>
      <c r="GU5" s="823"/>
      <c r="GV5" s="823"/>
      <c r="GW5" s="824"/>
      <c r="GX5" s="825"/>
      <c r="GY5" s="825"/>
      <c r="GZ5" s="825"/>
      <c r="HA5" s="825"/>
      <c r="HB5" s="820"/>
      <c r="HC5" s="821"/>
      <c r="HD5" s="821"/>
      <c r="HE5" s="821"/>
      <c r="HF5" s="821"/>
      <c r="HG5" s="819"/>
      <c r="HH5" s="818"/>
      <c r="HI5" s="818"/>
      <c r="HJ5" s="818"/>
      <c r="HK5" s="818"/>
      <c r="HL5" s="822"/>
      <c r="HM5" s="823"/>
      <c r="HN5" s="823"/>
      <c r="HO5" s="823"/>
      <c r="HP5" s="823"/>
      <c r="HQ5" s="824"/>
      <c r="HR5" s="825"/>
      <c r="HS5" s="825"/>
      <c r="HT5" s="825"/>
      <c r="HU5" s="825"/>
      <c r="HV5" s="820"/>
      <c r="HW5" s="821"/>
      <c r="HX5" s="821"/>
      <c r="HY5" s="821"/>
      <c r="HZ5" s="821"/>
      <c r="IA5" s="819"/>
      <c r="IB5" s="818"/>
      <c r="IC5" s="818"/>
      <c r="ID5" s="818"/>
      <c r="IE5" s="818"/>
      <c r="IF5" s="822"/>
      <c r="IG5" s="823"/>
      <c r="IH5" s="823"/>
      <c r="II5" s="823"/>
      <c r="IJ5" s="823"/>
      <c r="IK5" s="824"/>
      <c r="IL5" s="825"/>
      <c r="IM5" s="825"/>
      <c r="IN5" s="825"/>
      <c r="IO5" s="825"/>
      <c r="IP5" s="826"/>
      <c r="IQ5" s="817"/>
      <c r="IR5" s="817"/>
      <c r="IS5" s="817"/>
      <c r="IT5" s="817"/>
      <c r="IU5" s="817"/>
      <c r="IV5" s="817"/>
      <c r="IW5" s="817"/>
      <c r="IX5" s="817"/>
      <c r="IY5" s="817"/>
      <c r="IZ5" s="817"/>
      <c r="JA5" s="817"/>
      <c r="JB5" s="817"/>
      <c r="JC5" s="817"/>
      <c r="JD5" s="817"/>
      <c r="JE5" s="817"/>
      <c r="JF5" s="817"/>
      <c r="JG5" s="817"/>
      <c r="JH5" s="817"/>
      <c r="JI5" s="817"/>
      <c r="JJ5" s="817"/>
      <c r="JK5" s="817"/>
      <c r="JL5" s="817"/>
      <c r="JM5" s="817"/>
      <c r="JN5" s="827"/>
      <c r="JO5" s="828"/>
      <c r="JP5" s="828"/>
      <c r="JQ5" s="845"/>
      <c r="JR5" s="845"/>
      <c r="JS5" s="845"/>
      <c r="JT5" s="845"/>
      <c r="JU5" s="828"/>
      <c r="JV5" s="828"/>
      <c r="JW5" s="828"/>
      <c r="JX5" s="828"/>
      <c r="JY5" s="828"/>
      <c r="JZ5" s="845"/>
      <c r="KA5" s="845"/>
      <c r="KB5" s="845"/>
      <c r="KC5" s="845"/>
      <c r="KD5" s="828"/>
      <c r="KE5" s="828"/>
      <c r="KF5" s="828"/>
      <c r="KG5" s="828"/>
      <c r="KH5" s="828"/>
      <c r="KI5" s="845"/>
      <c r="KJ5" s="845"/>
      <c r="KK5" s="845"/>
      <c r="KL5" s="845"/>
      <c r="KM5" s="828"/>
      <c r="KN5" s="828"/>
      <c r="KO5" s="828"/>
      <c r="KP5" s="828"/>
      <c r="KQ5" s="828"/>
      <c r="KR5" s="845"/>
      <c r="KS5" s="845"/>
      <c r="KT5" s="845"/>
      <c r="KU5" s="845"/>
      <c r="KV5" s="828"/>
      <c r="KW5" s="828"/>
      <c r="KX5" s="828"/>
      <c r="KY5" s="828"/>
      <c r="KZ5" s="828"/>
      <c r="LA5" s="845"/>
      <c r="LB5" s="845"/>
      <c r="LC5" s="845"/>
      <c r="LD5" s="845"/>
      <c r="LE5" s="828"/>
      <c r="LF5" s="828"/>
      <c r="LG5" s="828"/>
      <c r="LH5" s="828"/>
      <c r="LI5" s="828"/>
      <c r="LJ5" s="845"/>
      <c r="LK5" s="845"/>
      <c r="LL5" s="845"/>
      <c r="LM5" s="845"/>
      <c r="LN5" s="828"/>
      <c r="LO5" s="828"/>
      <c r="LP5" s="828"/>
      <c r="LQ5" s="828"/>
      <c r="LR5" s="828"/>
      <c r="LS5" s="845"/>
      <c r="LT5" s="845"/>
      <c r="LU5" s="845"/>
      <c r="LV5" s="845"/>
      <c r="LW5" s="828"/>
      <c r="LX5" s="828"/>
      <c r="LY5" s="828"/>
      <c r="LZ5" s="828"/>
      <c r="MA5" s="828"/>
      <c r="MB5" s="845"/>
      <c r="MC5" s="845"/>
      <c r="MD5" s="845"/>
      <c r="ME5" s="845"/>
      <c r="MF5" s="828"/>
      <c r="MG5" s="828"/>
      <c r="MH5" s="828"/>
      <c r="MI5" s="828"/>
      <c r="MJ5" s="828"/>
      <c r="MK5" s="845"/>
      <c r="ML5" s="845"/>
      <c r="MM5" s="845"/>
      <c r="MN5" s="845"/>
      <c r="MO5" s="828"/>
      <c r="MP5" s="828"/>
      <c r="MQ5" s="828"/>
      <c r="MR5" s="828"/>
      <c r="MS5" s="828"/>
      <c r="MT5" s="845"/>
      <c r="MU5" s="845"/>
      <c r="MV5" s="845"/>
      <c r="MW5" s="845"/>
      <c r="MX5" s="828"/>
      <c r="MY5" s="828"/>
      <c r="MZ5" s="828"/>
      <c r="NA5" s="828"/>
      <c r="NB5" s="828"/>
      <c r="NC5" s="845"/>
      <c r="ND5" s="845"/>
      <c r="NE5" s="845"/>
      <c r="NF5" s="845"/>
      <c r="NG5" s="828"/>
      <c r="NH5" s="828"/>
      <c r="NI5" s="828"/>
      <c r="NJ5" s="828"/>
      <c r="NK5" s="828"/>
      <c r="NL5" s="845"/>
      <c r="NM5" s="845"/>
      <c r="NN5" s="845"/>
      <c r="NO5" s="845"/>
      <c r="NP5" s="828"/>
      <c r="NQ5" s="828"/>
      <c r="NR5" s="828"/>
      <c r="NS5" s="828"/>
      <c r="NT5" s="828"/>
      <c r="NU5" s="845"/>
      <c r="NV5" s="845"/>
      <c r="NW5" s="845"/>
      <c r="NX5" s="845"/>
      <c r="NY5" s="828"/>
      <c r="NZ5" s="828"/>
      <c r="OA5" s="828"/>
      <c r="OB5" s="828"/>
      <c r="OC5" s="828"/>
      <c r="OD5" s="845"/>
      <c r="OE5" s="845"/>
      <c r="OF5" s="845"/>
      <c r="OG5" s="845"/>
      <c r="OH5" s="828"/>
      <c r="OI5" s="828"/>
      <c r="OJ5" s="828"/>
      <c r="OK5" s="828"/>
      <c r="OL5" s="828"/>
      <c r="OM5" s="845"/>
      <c r="ON5" s="845"/>
      <c r="OO5" s="845"/>
      <c r="OP5" s="845"/>
      <c r="OQ5" s="828"/>
      <c r="OR5" s="828"/>
      <c r="OS5" s="828"/>
      <c r="OT5" s="828"/>
      <c r="OU5" s="828"/>
      <c r="OV5" s="845"/>
      <c r="OW5" s="845"/>
      <c r="OX5" s="845"/>
      <c r="OY5" s="845"/>
      <c r="OZ5" s="828"/>
      <c r="PA5" s="828"/>
      <c r="PB5" s="828"/>
      <c r="PC5" s="828"/>
      <c r="PD5" s="828"/>
      <c r="PE5" s="845"/>
      <c r="PF5" s="845"/>
      <c r="PG5" s="845"/>
      <c r="PH5" s="845"/>
      <c r="PI5" s="828"/>
      <c r="PJ5" s="828"/>
      <c r="PK5" s="828"/>
      <c r="PL5" s="828"/>
      <c r="PM5" s="828"/>
      <c r="PN5" s="845"/>
      <c r="PO5" s="845"/>
      <c r="PP5" s="845"/>
      <c r="PQ5" s="845"/>
      <c r="PR5" s="828"/>
      <c r="PS5" s="828"/>
      <c r="PT5" s="828"/>
      <c r="PU5" s="828"/>
      <c r="PV5" s="828"/>
      <c r="PW5" s="845"/>
      <c r="PX5" s="845"/>
      <c r="PY5" s="845"/>
      <c r="PZ5" s="845"/>
      <c r="QA5" s="828"/>
      <c r="QB5" s="828"/>
      <c r="QC5" s="828"/>
      <c r="QD5" s="828"/>
      <c r="QE5" s="845"/>
      <c r="QF5" s="845"/>
      <c r="QG5" s="845"/>
      <c r="QH5" s="845"/>
      <c r="QI5" s="828"/>
      <c r="QJ5" s="828"/>
      <c r="QK5" s="828"/>
      <c r="QL5" s="828"/>
      <c r="QM5" s="828"/>
      <c r="QN5" s="828"/>
      <c r="QO5" s="845"/>
      <c r="QP5" s="845"/>
      <c r="QQ5" s="845"/>
      <c r="QR5" s="845"/>
      <c r="QS5" s="828"/>
      <c r="QT5" s="828"/>
      <c r="QU5" s="828"/>
      <c r="QV5" s="838"/>
      <c r="QW5" s="837"/>
      <c r="QX5" s="837"/>
      <c r="QY5" s="837"/>
      <c r="QZ5" s="857"/>
      <c r="RA5" s="828"/>
      <c r="RB5" s="828"/>
      <c r="RC5" s="828"/>
      <c r="RD5" s="828"/>
      <c r="RE5" s="856"/>
      <c r="RF5" s="855"/>
      <c r="RG5" s="855"/>
      <c r="RH5" s="855"/>
      <c r="RI5" s="855"/>
      <c r="RJ5" s="854"/>
      <c r="RK5" s="825"/>
      <c r="RL5" s="825"/>
      <c r="RM5" s="825"/>
      <c r="RN5" s="825"/>
      <c r="RO5" s="857"/>
      <c r="RP5" s="828"/>
      <c r="RQ5" s="828"/>
      <c r="RR5" s="828"/>
      <c r="RS5" s="828"/>
      <c r="RT5" s="856"/>
      <c r="RU5" s="855"/>
      <c r="RV5" s="855"/>
      <c r="RW5" s="855"/>
      <c r="RX5" s="855"/>
      <c r="RY5" s="854"/>
      <c r="RZ5" s="825"/>
      <c r="SA5" s="825"/>
      <c r="SB5" s="825"/>
      <c r="SC5" s="825"/>
      <c r="SD5" s="857"/>
      <c r="SE5" s="828"/>
      <c r="SF5" s="828"/>
      <c r="SG5" s="828"/>
      <c r="SH5" s="828"/>
      <c r="SI5" s="856"/>
      <c r="SJ5" s="855"/>
      <c r="SK5" s="855"/>
      <c r="SL5" s="855"/>
      <c r="SM5" s="855"/>
      <c r="SN5" s="854"/>
      <c r="SO5" s="825"/>
      <c r="SP5" s="825"/>
      <c r="SQ5" s="825"/>
      <c r="SR5" s="825"/>
      <c r="SS5" s="857"/>
      <c r="ST5" s="828"/>
      <c r="SU5" s="828"/>
      <c r="SV5" s="828"/>
      <c r="SW5" s="828"/>
      <c r="SX5" s="856"/>
      <c r="SY5" s="855"/>
      <c r="SZ5" s="855"/>
      <c r="TA5" s="855"/>
      <c r="TB5" s="855"/>
      <c r="TC5" s="854"/>
      <c r="TD5" s="825"/>
      <c r="TE5" s="825"/>
      <c r="TF5" s="825"/>
      <c r="TG5" s="825"/>
      <c r="TH5" s="857"/>
      <c r="TI5" s="828"/>
      <c r="TJ5" s="828"/>
      <c r="TK5" s="828"/>
      <c r="TL5" s="828"/>
      <c r="TM5" s="856"/>
      <c r="TN5" s="855"/>
      <c r="TO5" s="855"/>
      <c r="TP5" s="855"/>
      <c r="TQ5" s="855"/>
      <c r="TR5" s="854"/>
      <c r="TS5" s="825"/>
      <c r="TT5" s="825"/>
      <c r="TU5" s="825"/>
      <c r="TV5" s="825"/>
      <c r="TW5" s="857"/>
      <c r="TX5" s="828"/>
      <c r="TY5" s="828"/>
      <c r="TZ5" s="828"/>
      <c r="UA5" s="828"/>
      <c r="UB5" s="856"/>
      <c r="UC5" s="855"/>
      <c r="UD5" s="855"/>
      <c r="UE5" s="855"/>
      <c r="UF5" s="855"/>
      <c r="UG5" s="854"/>
      <c r="UH5" s="825"/>
      <c r="UI5" s="825"/>
      <c r="UJ5" s="825"/>
      <c r="UK5" s="825"/>
      <c r="UL5" s="860"/>
      <c r="UM5" s="861"/>
      <c r="UN5" s="864"/>
      <c r="UO5" s="865"/>
      <c r="UP5" s="807"/>
      <c r="UQ5" s="807"/>
      <c r="UR5" s="807"/>
      <c r="US5" s="807"/>
      <c r="UT5" s="807"/>
      <c r="UU5" s="863"/>
      <c r="UV5" s="821"/>
      <c r="UW5" s="819"/>
      <c r="UX5" s="818"/>
      <c r="UY5" s="822"/>
      <c r="UZ5" s="823"/>
      <c r="VA5" s="824"/>
      <c r="VB5" s="825"/>
      <c r="VC5" s="863"/>
      <c r="VD5" s="821"/>
      <c r="VE5" s="819"/>
      <c r="VF5" s="818"/>
      <c r="VG5" s="822"/>
      <c r="VH5" s="823"/>
      <c r="VI5" s="824"/>
      <c r="VJ5" s="825"/>
      <c r="VK5" s="863"/>
      <c r="VL5" s="821"/>
      <c r="VM5" s="819"/>
      <c r="VN5" s="818"/>
      <c r="VO5" s="822"/>
      <c r="VP5" s="823"/>
      <c r="VQ5" s="824"/>
      <c r="VR5" s="825"/>
      <c r="VS5" s="863"/>
      <c r="VT5" s="821"/>
      <c r="VU5" s="819"/>
      <c r="VV5" s="818"/>
      <c r="VW5" s="822"/>
      <c r="VX5" s="823"/>
      <c r="VY5" s="824"/>
      <c r="VZ5" s="825"/>
      <c r="WA5" s="863"/>
      <c r="WB5" s="821"/>
      <c r="WC5" s="819"/>
      <c r="WD5" s="818"/>
      <c r="WE5" s="822"/>
      <c r="WF5" s="823"/>
      <c r="WG5" s="824"/>
      <c r="WH5" s="825"/>
      <c r="WI5" s="863"/>
      <c r="WJ5" s="821"/>
      <c r="WK5" s="819"/>
      <c r="WL5" s="818"/>
      <c r="WM5" s="822"/>
      <c r="WN5" s="823"/>
      <c r="WO5" s="824"/>
      <c r="WP5" s="825"/>
      <c r="WQ5" s="863"/>
      <c r="WR5" s="821"/>
      <c r="WS5" s="819"/>
      <c r="WT5" s="818"/>
      <c r="WU5" s="822"/>
      <c r="WV5" s="823"/>
      <c r="WW5" s="824"/>
      <c r="WX5" s="825"/>
      <c r="WY5" s="863"/>
      <c r="WZ5" s="821"/>
      <c r="XA5" s="819"/>
      <c r="XB5" s="818"/>
      <c r="XC5" s="822"/>
      <c r="XD5" s="823"/>
      <c r="XE5" s="824"/>
      <c r="XF5" s="825"/>
      <c r="XG5" s="863"/>
      <c r="XH5" s="821"/>
      <c r="XI5" s="819"/>
      <c r="XJ5" s="818"/>
      <c r="XK5" s="822"/>
      <c r="XL5" s="823"/>
      <c r="XM5" s="824"/>
      <c r="XN5" s="825"/>
      <c r="XO5" s="863"/>
      <c r="XP5" s="821"/>
      <c r="XQ5" s="819"/>
      <c r="XR5" s="818"/>
      <c r="XS5" s="822"/>
      <c r="XT5" s="823"/>
      <c r="XU5" s="824"/>
      <c r="XV5" s="825"/>
      <c r="XW5" s="863"/>
      <c r="XX5" s="821"/>
      <c r="XY5" s="819"/>
      <c r="XZ5" s="818"/>
      <c r="YA5" s="822"/>
      <c r="YB5" s="823"/>
      <c r="YC5" s="824"/>
      <c r="YD5" s="825"/>
      <c r="YE5" s="863"/>
      <c r="YF5" s="821"/>
      <c r="YG5" s="819"/>
      <c r="YH5" s="818"/>
      <c r="YI5" s="822"/>
      <c r="YJ5" s="823"/>
      <c r="YK5" s="824"/>
      <c r="YL5" s="825"/>
      <c r="YM5" s="863"/>
      <c r="YN5" s="821"/>
      <c r="YO5" s="819"/>
      <c r="YP5" s="818"/>
      <c r="YQ5" s="822"/>
      <c r="YR5" s="823"/>
      <c r="YS5" s="824"/>
      <c r="YT5" s="825"/>
      <c r="YU5" s="863"/>
      <c r="YV5" s="821"/>
      <c r="YW5" s="819"/>
      <c r="YX5" s="818"/>
      <c r="YY5" s="822"/>
      <c r="YZ5" s="823"/>
      <c r="ZA5" s="824"/>
      <c r="ZB5" s="825"/>
      <c r="ZC5" s="863"/>
      <c r="ZD5" s="821"/>
      <c r="ZE5" s="819"/>
      <c r="ZF5" s="818"/>
      <c r="ZG5" s="822"/>
      <c r="ZH5" s="823"/>
      <c r="ZI5" s="824"/>
      <c r="ZJ5" s="825"/>
      <c r="ZK5" s="863"/>
      <c r="ZL5" s="821"/>
      <c r="ZM5" s="819"/>
      <c r="ZN5" s="818"/>
      <c r="ZO5" s="822"/>
      <c r="ZP5" s="823"/>
      <c r="ZQ5" s="824"/>
      <c r="ZR5" s="825"/>
      <c r="ZS5" s="863"/>
      <c r="ZT5" s="821"/>
      <c r="ZU5" s="819"/>
      <c r="ZV5" s="818"/>
      <c r="ZW5" s="822"/>
      <c r="ZX5" s="823"/>
      <c r="ZY5" s="824"/>
      <c r="ZZ5" s="825"/>
      <c r="AAA5" s="863"/>
      <c r="AAB5" s="821"/>
      <c r="AAC5" s="819"/>
      <c r="AAD5" s="818"/>
      <c r="AAE5" s="822"/>
      <c r="AAF5" s="823"/>
      <c r="AAG5" s="824"/>
      <c r="AAH5" s="825"/>
      <c r="AAI5" s="863"/>
      <c r="AAJ5" s="821"/>
      <c r="AAK5" s="819"/>
      <c r="AAL5" s="818"/>
      <c r="AAM5" s="822"/>
      <c r="AAN5" s="823"/>
      <c r="AAO5" s="824"/>
      <c r="AAP5" s="825"/>
      <c r="AAQ5" s="863"/>
      <c r="AAR5" s="821"/>
      <c r="AAS5" s="819"/>
      <c r="AAT5" s="818"/>
      <c r="AAU5" s="822"/>
      <c r="AAV5" s="823"/>
      <c r="AAW5" s="824"/>
      <c r="AAX5" s="825"/>
      <c r="AAY5" s="863"/>
      <c r="AAZ5" s="821"/>
      <c r="ABA5" s="819"/>
      <c r="ABB5" s="818"/>
      <c r="ABC5" s="822"/>
      <c r="ABD5" s="823"/>
      <c r="ABE5" s="824"/>
      <c r="ABF5" s="825"/>
      <c r="ABG5" s="863"/>
      <c r="ABH5" s="821"/>
      <c r="ABI5" s="819"/>
      <c r="ABJ5" s="818"/>
      <c r="ABK5" s="822"/>
      <c r="ABL5" s="823"/>
      <c r="ABM5" s="824"/>
      <c r="ABN5" s="825"/>
      <c r="ABO5" s="863"/>
      <c r="ABP5" s="821"/>
      <c r="ABQ5" s="819"/>
      <c r="ABR5" s="818"/>
      <c r="ABS5" s="822"/>
      <c r="ABT5" s="823"/>
      <c r="ABU5" s="824"/>
      <c r="ABV5" s="825"/>
      <c r="ABW5" s="863"/>
      <c r="ABX5" s="821"/>
      <c r="ABY5" s="819"/>
      <c r="ABZ5" s="818"/>
      <c r="ACA5" s="822"/>
      <c r="ACB5" s="823"/>
      <c r="ACC5" s="824"/>
      <c r="ACD5" s="825"/>
      <c r="ACE5" s="863"/>
      <c r="ACF5" s="821"/>
      <c r="ACG5" s="819"/>
      <c r="ACH5" s="818"/>
      <c r="ACI5" s="822"/>
      <c r="ACJ5" s="823"/>
      <c r="ACK5" s="824"/>
      <c r="ACL5" s="825"/>
      <c r="ACM5" s="863"/>
      <c r="ACN5" s="821"/>
      <c r="ACO5" s="819"/>
      <c r="ACP5" s="818"/>
      <c r="ACQ5" s="822"/>
      <c r="ACR5" s="823"/>
      <c r="ACS5" s="824"/>
      <c r="ACT5" s="825"/>
      <c r="ACU5" s="863"/>
      <c r="ACV5" s="821"/>
      <c r="ACW5" s="819"/>
      <c r="ACX5" s="818"/>
      <c r="ACY5" s="822"/>
      <c r="ACZ5" s="823"/>
      <c r="ADA5" s="824"/>
      <c r="ADB5" s="825"/>
      <c r="ADC5" s="863"/>
      <c r="ADD5" s="821"/>
      <c r="ADE5" s="819"/>
      <c r="ADF5" s="818"/>
      <c r="ADG5" s="822"/>
      <c r="ADH5" s="823"/>
      <c r="ADI5" s="824"/>
      <c r="ADJ5" s="825"/>
      <c r="ADK5" s="863"/>
      <c r="ADL5" s="821"/>
      <c r="ADM5" s="819"/>
      <c r="ADN5" s="818"/>
      <c r="ADO5" s="822"/>
      <c r="ADP5" s="823"/>
      <c r="ADQ5" s="824"/>
      <c r="ADR5" s="825"/>
      <c r="ADS5" s="863"/>
      <c r="ADT5" s="821"/>
      <c r="ADU5" s="819"/>
      <c r="ADV5" s="818"/>
      <c r="ADW5" s="822"/>
      <c r="ADX5" s="823"/>
      <c r="ADY5" s="824"/>
      <c r="ADZ5" s="1323"/>
      <c r="AEA5" s="1324"/>
      <c r="AEB5" s="1324"/>
      <c r="AEC5" s="1325"/>
      <c r="AED5" s="1326"/>
      <c r="AEE5" s="1326"/>
      <c r="AEF5" s="1326"/>
      <c r="AEG5" s="2393"/>
      <c r="AEH5" s="1326"/>
      <c r="AEI5" s="1326"/>
      <c r="AEJ5" s="1326"/>
      <c r="AEK5" s="1326"/>
      <c r="AEL5" s="1326"/>
      <c r="AEM5" s="2083"/>
      <c r="AEN5" s="1326"/>
      <c r="AEO5" s="1326"/>
      <c r="AEP5" s="1326"/>
      <c r="AEQ5" s="1326"/>
      <c r="AER5" s="1326"/>
      <c r="AES5" s="1326"/>
      <c r="AET5" s="1326"/>
      <c r="AEU5" s="1326"/>
      <c r="AEV5" s="1326"/>
      <c r="AEW5" s="1326"/>
      <c r="AEX5" s="1326"/>
      <c r="AEY5" s="1326"/>
      <c r="AEZ5" s="1326"/>
      <c r="AFA5" s="1326"/>
      <c r="AFB5" s="1326"/>
      <c r="AFC5" s="1326"/>
      <c r="AFD5" s="1326"/>
      <c r="AFE5" s="1326"/>
      <c r="AFF5" s="1326"/>
      <c r="AFG5" s="1326"/>
      <c r="AFH5" s="1326"/>
      <c r="AFI5" s="1326"/>
      <c r="AFJ5" s="1326"/>
      <c r="AFK5" s="1326"/>
      <c r="AFL5" s="1326"/>
      <c r="AFM5" s="1326"/>
    </row>
    <row r="6" spans="1:849" ht="24.95" customHeight="1" x14ac:dyDescent="0.25">
      <c r="A6" s="807"/>
      <c r="B6" s="807"/>
      <c r="C6" s="807"/>
      <c r="D6" s="807"/>
      <c r="E6" s="807"/>
      <c r="F6" s="807"/>
      <c r="G6" s="807"/>
      <c r="H6" s="807"/>
      <c r="I6" s="807"/>
      <c r="J6" s="807"/>
      <c r="K6" s="807"/>
      <c r="L6" s="807"/>
      <c r="M6" s="807"/>
      <c r="N6" s="807"/>
      <c r="O6" s="807"/>
      <c r="P6" s="807"/>
      <c r="Q6" s="807"/>
      <c r="R6" s="839"/>
      <c r="S6" s="807"/>
      <c r="T6" s="839"/>
      <c r="U6" s="839"/>
      <c r="V6" s="808"/>
      <c r="W6" s="773"/>
      <c r="X6" s="840"/>
      <c r="Y6" s="773"/>
      <c r="Z6" s="773"/>
      <c r="AA6" s="773"/>
      <c r="AB6" s="773"/>
      <c r="AC6" s="773"/>
      <c r="AD6" s="773"/>
      <c r="AE6" s="773"/>
      <c r="AF6" s="773"/>
      <c r="AG6" s="773"/>
      <c r="AH6" s="840"/>
      <c r="AI6" s="773"/>
      <c r="AJ6" s="773"/>
      <c r="AK6" s="840"/>
      <c r="AL6" s="773"/>
      <c r="AM6" s="831"/>
      <c r="AN6" s="832"/>
      <c r="AO6" s="832"/>
      <c r="AP6" s="832"/>
      <c r="AQ6" s="832"/>
      <c r="AR6" s="832"/>
      <c r="AS6" s="811"/>
      <c r="AT6" s="894"/>
      <c r="AU6" s="812"/>
      <c r="AV6" s="843"/>
      <c r="AW6" s="812"/>
      <c r="AX6" s="843"/>
      <c r="AY6" s="812"/>
      <c r="AZ6" s="843"/>
      <c r="BA6" s="812"/>
      <c r="BB6" s="843"/>
      <c r="BC6" s="812"/>
      <c r="BD6" s="843"/>
      <c r="BE6" s="812"/>
      <c r="BF6" s="843"/>
      <c r="BG6" s="812"/>
      <c r="BH6" s="843"/>
      <c r="BI6" s="812"/>
      <c r="BJ6" s="836"/>
      <c r="BK6" s="836"/>
      <c r="BL6" s="836"/>
      <c r="BM6" s="836"/>
      <c r="BN6" s="813"/>
      <c r="BO6" s="814"/>
      <c r="BP6" s="814"/>
      <c r="BQ6" s="814"/>
      <c r="BR6" s="814"/>
      <c r="BS6" s="814"/>
      <c r="BT6" s="814"/>
      <c r="BU6" s="814"/>
      <c r="BV6" s="814"/>
      <c r="BW6" s="814"/>
      <c r="BX6" s="814"/>
      <c r="BY6" s="814"/>
      <c r="BZ6" s="814"/>
      <c r="CA6" s="814"/>
      <c r="CB6" s="814"/>
      <c r="CC6" s="814"/>
      <c r="CD6" s="814"/>
      <c r="CE6" s="814"/>
      <c r="CF6" s="815"/>
      <c r="CG6" s="844"/>
      <c r="CH6" s="816"/>
      <c r="CI6" s="816"/>
      <c r="CJ6" s="816"/>
      <c r="CK6" s="844"/>
      <c r="CL6" s="816"/>
      <c r="CM6" s="816"/>
      <c r="CN6" s="816"/>
      <c r="CO6" s="844"/>
      <c r="CP6" s="816"/>
      <c r="CQ6" s="816"/>
      <c r="CR6" s="816"/>
      <c r="CS6" s="844"/>
      <c r="CT6" s="816"/>
      <c r="CU6" s="816"/>
      <c r="CV6" s="816"/>
      <c r="CW6" s="844"/>
      <c r="CX6" s="816"/>
      <c r="CY6" s="816"/>
      <c r="CZ6" s="816"/>
      <c r="DA6" s="844"/>
      <c r="DB6" s="816"/>
      <c r="DC6" s="816"/>
      <c r="DD6" s="816"/>
      <c r="DE6" s="816"/>
      <c r="DF6" s="816"/>
      <c r="DG6" s="816"/>
      <c r="DH6" s="816"/>
      <c r="DI6" s="816"/>
      <c r="DJ6" s="816"/>
      <c r="DK6" s="816"/>
      <c r="DL6" s="816"/>
      <c r="DM6" s="816"/>
      <c r="DN6" s="816"/>
      <c r="DO6" s="816"/>
      <c r="DP6" s="841"/>
      <c r="DQ6" s="817"/>
      <c r="DR6" s="817"/>
      <c r="DS6" s="817"/>
      <c r="DT6" s="842"/>
      <c r="DU6" s="817"/>
      <c r="DV6" s="842"/>
      <c r="DW6" s="817"/>
      <c r="DX6" s="817"/>
      <c r="DY6" s="817"/>
      <c r="DZ6" s="820"/>
      <c r="EA6" s="821"/>
      <c r="EB6" s="821"/>
      <c r="EC6" s="821"/>
      <c r="ED6" s="821"/>
      <c r="EE6" s="819"/>
      <c r="EF6" s="818"/>
      <c r="EG6" s="818"/>
      <c r="EH6" s="818"/>
      <c r="EI6" s="818"/>
      <c r="EJ6" s="822"/>
      <c r="EK6" s="823"/>
      <c r="EL6" s="823"/>
      <c r="EM6" s="823"/>
      <c r="EN6" s="823"/>
      <c r="EO6" s="824"/>
      <c r="EP6" s="825"/>
      <c r="EQ6" s="825"/>
      <c r="ER6" s="825"/>
      <c r="ES6" s="825"/>
      <c r="ET6" s="820"/>
      <c r="EU6" s="821"/>
      <c r="EV6" s="821"/>
      <c r="EW6" s="821"/>
      <c r="EX6" s="821"/>
      <c r="EY6" s="819"/>
      <c r="EZ6" s="818"/>
      <c r="FA6" s="818"/>
      <c r="FB6" s="818"/>
      <c r="FC6" s="818"/>
      <c r="FD6" s="822"/>
      <c r="FE6" s="823"/>
      <c r="FF6" s="823"/>
      <c r="FG6" s="823"/>
      <c r="FH6" s="823"/>
      <c r="FI6" s="824"/>
      <c r="FJ6" s="825"/>
      <c r="FK6" s="825"/>
      <c r="FL6" s="825"/>
      <c r="FM6" s="825"/>
      <c r="FN6" s="820"/>
      <c r="FO6" s="821"/>
      <c r="FP6" s="821"/>
      <c r="FQ6" s="821"/>
      <c r="FR6" s="821"/>
      <c r="FS6" s="819"/>
      <c r="FT6" s="818"/>
      <c r="FU6" s="818"/>
      <c r="FV6" s="818"/>
      <c r="FW6" s="818"/>
      <c r="FX6" s="822"/>
      <c r="FY6" s="823"/>
      <c r="FZ6" s="823"/>
      <c r="GA6" s="823"/>
      <c r="GB6" s="823"/>
      <c r="GC6" s="824"/>
      <c r="GD6" s="825"/>
      <c r="GE6" s="825"/>
      <c r="GF6" s="825"/>
      <c r="GG6" s="825"/>
      <c r="GH6" s="820"/>
      <c r="GI6" s="821"/>
      <c r="GJ6" s="821"/>
      <c r="GK6" s="821"/>
      <c r="GL6" s="821"/>
      <c r="GM6" s="819"/>
      <c r="GN6" s="818"/>
      <c r="GO6" s="818"/>
      <c r="GP6" s="818"/>
      <c r="GQ6" s="818"/>
      <c r="GR6" s="822"/>
      <c r="GS6" s="823"/>
      <c r="GT6" s="823"/>
      <c r="GU6" s="823"/>
      <c r="GV6" s="823"/>
      <c r="GW6" s="824"/>
      <c r="GX6" s="825"/>
      <c r="GY6" s="825"/>
      <c r="GZ6" s="825"/>
      <c r="HA6" s="825"/>
      <c r="HB6" s="820"/>
      <c r="HC6" s="821"/>
      <c r="HD6" s="821"/>
      <c r="HE6" s="821"/>
      <c r="HF6" s="821"/>
      <c r="HG6" s="819"/>
      <c r="HH6" s="818"/>
      <c r="HI6" s="818"/>
      <c r="HJ6" s="818"/>
      <c r="HK6" s="818"/>
      <c r="HL6" s="822"/>
      <c r="HM6" s="823"/>
      <c r="HN6" s="823"/>
      <c r="HO6" s="823"/>
      <c r="HP6" s="823"/>
      <c r="HQ6" s="824"/>
      <c r="HR6" s="825"/>
      <c r="HS6" s="825"/>
      <c r="HT6" s="825"/>
      <c r="HU6" s="825"/>
      <c r="HV6" s="820"/>
      <c r="HW6" s="821"/>
      <c r="HX6" s="821"/>
      <c r="HY6" s="821"/>
      <c r="HZ6" s="821"/>
      <c r="IA6" s="819"/>
      <c r="IB6" s="818"/>
      <c r="IC6" s="818"/>
      <c r="ID6" s="818"/>
      <c r="IE6" s="818"/>
      <c r="IF6" s="822"/>
      <c r="IG6" s="823"/>
      <c r="IH6" s="823"/>
      <c r="II6" s="823"/>
      <c r="IJ6" s="823"/>
      <c r="IK6" s="824"/>
      <c r="IL6" s="825"/>
      <c r="IM6" s="825"/>
      <c r="IN6" s="825"/>
      <c r="IO6" s="825"/>
      <c r="IP6" s="826"/>
      <c r="IQ6" s="817"/>
      <c r="IR6" s="817"/>
      <c r="IS6" s="817"/>
      <c r="IT6" s="817"/>
      <c r="IU6" s="817"/>
      <c r="IV6" s="817"/>
      <c r="IW6" s="817"/>
      <c r="IX6" s="817"/>
      <c r="IY6" s="817"/>
      <c r="IZ6" s="817"/>
      <c r="JA6" s="817"/>
      <c r="JB6" s="817"/>
      <c r="JC6" s="817"/>
      <c r="JD6" s="817"/>
      <c r="JE6" s="817"/>
      <c r="JF6" s="817"/>
      <c r="JG6" s="817"/>
      <c r="JH6" s="817"/>
      <c r="JI6" s="817"/>
      <c r="JJ6" s="817"/>
      <c r="JK6" s="817"/>
      <c r="JL6" s="817"/>
      <c r="JM6" s="817"/>
      <c r="JN6" s="827"/>
      <c r="JO6" s="828"/>
      <c r="JP6" s="828"/>
      <c r="JQ6" s="845"/>
      <c r="JR6" s="845"/>
      <c r="JS6" s="845"/>
      <c r="JT6" s="845"/>
      <c r="JU6" s="828"/>
      <c r="JV6" s="828"/>
      <c r="JW6" s="828"/>
      <c r="JX6" s="828"/>
      <c r="JY6" s="828"/>
      <c r="JZ6" s="845"/>
      <c r="KA6" s="845"/>
      <c r="KB6" s="845"/>
      <c r="KC6" s="845"/>
      <c r="KD6" s="828"/>
      <c r="KE6" s="828"/>
      <c r="KF6" s="828"/>
      <c r="KG6" s="828"/>
      <c r="KH6" s="828"/>
      <c r="KI6" s="845"/>
      <c r="KJ6" s="845"/>
      <c r="KK6" s="845"/>
      <c r="KL6" s="845"/>
      <c r="KM6" s="828"/>
      <c r="KN6" s="828"/>
      <c r="KO6" s="828"/>
      <c r="KP6" s="828"/>
      <c r="KQ6" s="828"/>
      <c r="KR6" s="845"/>
      <c r="KS6" s="845"/>
      <c r="KT6" s="845"/>
      <c r="KU6" s="845"/>
      <c r="KV6" s="828"/>
      <c r="KW6" s="828"/>
      <c r="KX6" s="828"/>
      <c r="KY6" s="2108"/>
      <c r="KZ6" s="828"/>
      <c r="LA6" s="845"/>
      <c r="LB6" s="2109"/>
      <c r="LC6" s="845"/>
      <c r="LD6" s="845"/>
      <c r="LE6" s="828"/>
      <c r="LF6" s="828"/>
      <c r="LG6" s="828"/>
      <c r="LH6" s="828"/>
      <c r="LI6" s="828"/>
      <c r="LJ6" s="845"/>
      <c r="LK6" s="845"/>
      <c r="LL6" s="845"/>
      <c r="LM6" s="845"/>
      <c r="LN6" s="828"/>
      <c r="LO6" s="828"/>
      <c r="LP6" s="828"/>
      <c r="LQ6" s="828"/>
      <c r="LR6" s="828"/>
      <c r="LS6" s="845"/>
      <c r="LT6" s="845"/>
      <c r="LU6" s="845"/>
      <c r="LV6" s="845"/>
      <c r="LW6" s="828"/>
      <c r="LX6" s="828"/>
      <c r="LY6" s="828"/>
      <c r="LZ6" s="828"/>
      <c r="MA6" s="828"/>
      <c r="MB6" s="845"/>
      <c r="MC6" s="845"/>
      <c r="MD6" s="845"/>
      <c r="ME6" s="845"/>
      <c r="MF6" s="828"/>
      <c r="MG6" s="828"/>
      <c r="MH6" s="828"/>
      <c r="MI6" s="828"/>
      <c r="MJ6" s="828"/>
      <c r="MK6" s="845"/>
      <c r="ML6" s="845"/>
      <c r="MM6" s="845"/>
      <c r="MN6" s="845"/>
      <c r="MO6" s="828"/>
      <c r="MP6" s="828"/>
      <c r="MQ6" s="828"/>
      <c r="MR6" s="828"/>
      <c r="MS6" s="828"/>
      <c r="MT6" s="845"/>
      <c r="MU6" s="845"/>
      <c r="MV6" s="845"/>
      <c r="MW6" s="845"/>
      <c r="MX6" s="828"/>
      <c r="MY6" s="828"/>
      <c r="MZ6" s="828"/>
      <c r="NA6" s="828"/>
      <c r="NB6" s="828"/>
      <c r="NC6" s="845"/>
      <c r="ND6" s="845"/>
      <c r="NE6" s="845"/>
      <c r="NF6" s="845"/>
      <c r="NG6" s="828"/>
      <c r="NH6" s="828"/>
      <c r="NI6" s="828"/>
      <c r="NJ6" s="828"/>
      <c r="NK6" s="828"/>
      <c r="NL6" s="845"/>
      <c r="NM6" s="845"/>
      <c r="NN6" s="845"/>
      <c r="NO6" s="845"/>
      <c r="NP6" s="828"/>
      <c r="NQ6" s="828"/>
      <c r="NR6" s="828"/>
      <c r="NS6" s="828"/>
      <c r="NT6" s="828"/>
      <c r="NU6" s="845"/>
      <c r="NV6" s="845"/>
      <c r="NW6" s="845"/>
      <c r="NX6" s="845"/>
      <c r="NY6" s="828"/>
      <c r="NZ6" s="828"/>
      <c r="OA6" s="828"/>
      <c r="OB6" s="828"/>
      <c r="OC6" s="828"/>
      <c r="OD6" s="845"/>
      <c r="OE6" s="845"/>
      <c r="OF6" s="845"/>
      <c r="OG6" s="845"/>
      <c r="OH6" s="828"/>
      <c r="OI6" s="828"/>
      <c r="OJ6" s="828"/>
      <c r="OK6" s="828"/>
      <c r="OL6" s="828"/>
      <c r="OM6" s="845"/>
      <c r="ON6" s="845"/>
      <c r="OO6" s="845"/>
      <c r="OP6" s="845"/>
      <c r="OQ6" s="828"/>
      <c r="OR6" s="828"/>
      <c r="OS6" s="828"/>
      <c r="OT6" s="828"/>
      <c r="OU6" s="828"/>
      <c r="OV6" s="845"/>
      <c r="OW6" s="845"/>
      <c r="OX6" s="845"/>
      <c r="OY6" s="845"/>
      <c r="OZ6" s="828"/>
      <c r="PA6" s="828"/>
      <c r="PB6" s="828"/>
      <c r="PC6" s="828"/>
      <c r="PD6" s="828"/>
      <c r="PE6" s="845"/>
      <c r="PF6" s="845"/>
      <c r="PG6" s="845"/>
      <c r="PH6" s="845"/>
      <c r="PI6" s="828"/>
      <c r="PJ6" s="828"/>
      <c r="PK6" s="828"/>
      <c r="PL6" s="828"/>
      <c r="PM6" s="828"/>
      <c r="PN6" s="845"/>
      <c r="PO6" s="845"/>
      <c r="PP6" s="845"/>
      <c r="PQ6" s="845"/>
      <c r="PR6" s="828"/>
      <c r="PS6" s="828"/>
      <c r="PT6" s="828"/>
      <c r="PU6" s="828"/>
      <c r="PV6" s="828"/>
      <c r="PW6" s="845"/>
      <c r="PX6" s="845"/>
      <c r="PY6" s="845"/>
      <c r="PZ6" s="845"/>
      <c r="QA6" s="828"/>
      <c r="QB6" s="828"/>
      <c r="QC6" s="828"/>
      <c r="QD6" s="828"/>
      <c r="QE6" s="845"/>
      <c r="QF6" s="845"/>
      <c r="QG6" s="845"/>
      <c r="QH6" s="845"/>
      <c r="QI6" s="828"/>
      <c r="QJ6" s="828"/>
      <c r="QK6" s="828"/>
      <c r="QL6" s="828"/>
      <c r="QM6" s="828"/>
      <c r="QN6" s="828"/>
      <c r="QO6" s="845"/>
      <c r="QP6" s="845"/>
      <c r="QQ6" s="845"/>
      <c r="QR6" s="845"/>
      <c r="QS6" s="828"/>
      <c r="QT6" s="828"/>
      <c r="QU6" s="828"/>
      <c r="QV6" s="838"/>
      <c r="QW6" s="837"/>
      <c r="QX6" s="837"/>
      <c r="QY6" s="837"/>
      <c r="QZ6" s="857"/>
      <c r="RA6" s="828"/>
      <c r="RB6" s="828"/>
      <c r="RC6" s="828"/>
      <c r="RD6" s="828"/>
      <c r="RE6" s="856"/>
      <c r="RF6" s="855"/>
      <c r="RG6" s="855"/>
      <c r="RH6" s="855"/>
      <c r="RI6" s="855"/>
      <c r="RJ6" s="854"/>
      <c r="RK6" s="825"/>
      <c r="RL6" s="825"/>
      <c r="RM6" s="825"/>
      <c r="RN6" s="825"/>
      <c r="RO6" s="857"/>
      <c r="RP6" s="828"/>
      <c r="RQ6" s="828"/>
      <c r="RR6" s="828"/>
      <c r="RS6" s="828"/>
      <c r="RT6" s="856"/>
      <c r="RU6" s="855"/>
      <c r="RV6" s="855"/>
      <c r="RW6" s="855"/>
      <c r="RX6" s="855"/>
      <c r="RY6" s="854"/>
      <c r="RZ6" s="825"/>
      <c r="SA6" s="825"/>
      <c r="SB6" s="825"/>
      <c r="SC6" s="825"/>
      <c r="SD6" s="857"/>
      <c r="SE6" s="828"/>
      <c r="SF6" s="828"/>
      <c r="SG6" s="828"/>
      <c r="SH6" s="828"/>
      <c r="SI6" s="856"/>
      <c r="SJ6" s="855"/>
      <c r="SK6" s="855"/>
      <c r="SL6" s="855"/>
      <c r="SM6" s="855"/>
      <c r="SN6" s="854"/>
      <c r="SO6" s="825"/>
      <c r="SP6" s="825"/>
      <c r="SQ6" s="825"/>
      <c r="SR6" s="825"/>
      <c r="SS6" s="857"/>
      <c r="ST6" s="828"/>
      <c r="SU6" s="828"/>
      <c r="SV6" s="828"/>
      <c r="SW6" s="828"/>
      <c r="SX6" s="856"/>
      <c r="SY6" s="855"/>
      <c r="SZ6" s="855"/>
      <c r="TA6" s="855"/>
      <c r="TB6" s="855"/>
      <c r="TC6" s="854"/>
      <c r="TD6" s="825"/>
      <c r="TE6" s="825"/>
      <c r="TF6" s="825"/>
      <c r="TG6" s="825"/>
      <c r="TH6" s="857"/>
      <c r="TI6" s="828"/>
      <c r="TJ6" s="828"/>
      <c r="TK6" s="828"/>
      <c r="TL6" s="828"/>
      <c r="TM6" s="856"/>
      <c r="TN6" s="855"/>
      <c r="TO6" s="855"/>
      <c r="TP6" s="855"/>
      <c r="TQ6" s="855"/>
      <c r="TR6" s="854"/>
      <c r="TS6" s="825"/>
      <c r="TT6" s="825"/>
      <c r="TU6" s="825"/>
      <c r="TV6" s="825"/>
      <c r="TW6" s="857"/>
      <c r="TX6" s="828"/>
      <c r="TY6" s="828"/>
      <c r="TZ6" s="828"/>
      <c r="UA6" s="828"/>
      <c r="UB6" s="856"/>
      <c r="UC6" s="855"/>
      <c r="UD6" s="855"/>
      <c r="UE6" s="855"/>
      <c r="UF6" s="855"/>
      <c r="UG6" s="854"/>
      <c r="UH6" s="825"/>
      <c r="UI6" s="825"/>
      <c r="UJ6" s="825"/>
      <c r="UK6" s="825"/>
      <c r="UL6" s="860"/>
      <c r="UM6" s="861"/>
      <c r="UN6" s="864"/>
      <c r="UO6" s="865"/>
      <c r="UP6" s="807"/>
      <c r="UQ6" s="807"/>
      <c r="UR6" s="807"/>
      <c r="US6" s="807"/>
      <c r="UT6" s="807"/>
      <c r="UU6" s="863"/>
      <c r="UV6" s="821"/>
      <c r="UW6" s="819"/>
      <c r="UX6" s="818"/>
      <c r="UY6" s="822"/>
      <c r="UZ6" s="823"/>
      <c r="VA6" s="824"/>
      <c r="VB6" s="825"/>
      <c r="VC6" s="863"/>
      <c r="VD6" s="821"/>
      <c r="VE6" s="819"/>
      <c r="VF6" s="818"/>
      <c r="VG6" s="822"/>
      <c r="VH6" s="823"/>
      <c r="VI6" s="824"/>
      <c r="VJ6" s="825"/>
      <c r="VK6" s="863"/>
      <c r="VL6" s="821"/>
      <c r="VM6" s="819"/>
      <c r="VN6" s="818"/>
      <c r="VO6" s="822"/>
      <c r="VP6" s="823"/>
      <c r="VQ6" s="824"/>
      <c r="VR6" s="825"/>
      <c r="VS6" s="863"/>
      <c r="VT6" s="821"/>
      <c r="VU6" s="819"/>
      <c r="VV6" s="818"/>
      <c r="VW6" s="822"/>
      <c r="VX6" s="823"/>
      <c r="VY6" s="824"/>
      <c r="VZ6" s="825"/>
      <c r="WA6" s="863"/>
      <c r="WB6" s="821"/>
      <c r="WC6" s="819"/>
      <c r="WD6" s="818"/>
      <c r="WE6" s="822"/>
      <c r="WF6" s="823"/>
      <c r="WG6" s="824"/>
      <c r="WH6" s="825"/>
      <c r="WI6" s="863"/>
      <c r="WJ6" s="821"/>
      <c r="WK6" s="819"/>
      <c r="WL6" s="818"/>
      <c r="WM6" s="822"/>
      <c r="WN6" s="823"/>
      <c r="WO6" s="824"/>
      <c r="WP6" s="825"/>
      <c r="WQ6" s="863"/>
      <c r="WR6" s="821"/>
      <c r="WS6" s="819"/>
      <c r="WT6" s="818"/>
      <c r="WU6" s="822"/>
      <c r="WV6" s="823"/>
      <c r="WW6" s="824"/>
      <c r="WX6" s="825"/>
      <c r="WY6" s="863"/>
      <c r="WZ6" s="821"/>
      <c r="XA6" s="819"/>
      <c r="XB6" s="818"/>
      <c r="XC6" s="822"/>
      <c r="XD6" s="823"/>
      <c r="XE6" s="824"/>
      <c r="XF6" s="825"/>
      <c r="XG6" s="863"/>
      <c r="XH6" s="821"/>
      <c r="XI6" s="819"/>
      <c r="XJ6" s="818"/>
      <c r="XK6" s="822"/>
      <c r="XL6" s="823"/>
      <c r="XM6" s="824"/>
      <c r="XN6" s="825"/>
      <c r="XO6" s="863"/>
      <c r="XP6" s="821"/>
      <c r="XQ6" s="819"/>
      <c r="XR6" s="818"/>
      <c r="XS6" s="822"/>
      <c r="XT6" s="823"/>
      <c r="XU6" s="824"/>
      <c r="XV6" s="825"/>
      <c r="XW6" s="863"/>
      <c r="XX6" s="821"/>
      <c r="XY6" s="819"/>
      <c r="XZ6" s="818"/>
      <c r="YA6" s="822"/>
      <c r="YB6" s="823"/>
      <c r="YC6" s="824"/>
      <c r="YD6" s="825"/>
      <c r="YE6" s="863"/>
      <c r="YF6" s="821"/>
      <c r="YG6" s="819"/>
      <c r="YH6" s="818"/>
      <c r="YI6" s="822"/>
      <c r="YJ6" s="823"/>
      <c r="YK6" s="824"/>
      <c r="YL6" s="825"/>
      <c r="YM6" s="863"/>
      <c r="YN6" s="821"/>
      <c r="YO6" s="819"/>
      <c r="YP6" s="818"/>
      <c r="YQ6" s="822"/>
      <c r="YR6" s="823"/>
      <c r="YS6" s="824"/>
      <c r="YT6" s="825"/>
      <c r="YU6" s="863"/>
      <c r="YV6" s="821"/>
      <c r="YW6" s="819"/>
      <c r="YX6" s="818"/>
      <c r="YY6" s="822"/>
      <c r="YZ6" s="823"/>
      <c r="ZA6" s="824"/>
      <c r="ZB6" s="825"/>
      <c r="ZC6" s="863"/>
      <c r="ZD6" s="821"/>
      <c r="ZE6" s="819"/>
      <c r="ZF6" s="818"/>
      <c r="ZG6" s="822"/>
      <c r="ZH6" s="823"/>
      <c r="ZI6" s="824"/>
      <c r="ZJ6" s="825"/>
      <c r="ZK6" s="863"/>
      <c r="ZL6" s="821"/>
      <c r="ZM6" s="819"/>
      <c r="ZN6" s="818"/>
      <c r="ZO6" s="822"/>
      <c r="ZP6" s="823"/>
      <c r="ZQ6" s="824"/>
      <c r="ZR6" s="825"/>
      <c r="ZS6" s="863"/>
      <c r="ZT6" s="821"/>
      <c r="ZU6" s="819"/>
      <c r="ZV6" s="818"/>
      <c r="ZW6" s="822"/>
      <c r="ZX6" s="823"/>
      <c r="ZY6" s="824"/>
      <c r="ZZ6" s="825"/>
      <c r="AAA6" s="863"/>
      <c r="AAB6" s="821"/>
      <c r="AAC6" s="819"/>
      <c r="AAD6" s="818"/>
      <c r="AAE6" s="822"/>
      <c r="AAF6" s="823"/>
      <c r="AAG6" s="824"/>
      <c r="AAH6" s="825"/>
      <c r="AAI6" s="863"/>
      <c r="AAJ6" s="821"/>
      <c r="AAK6" s="819"/>
      <c r="AAL6" s="818"/>
      <c r="AAM6" s="822"/>
      <c r="AAN6" s="823"/>
      <c r="AAO6" s="824"/>
      <c r="AAP6" s="825"/>
      <c r="AAQ6" s="863"/>
      <c r="AAR6" s="821"/>
      <c r="AAS6" s="819"/>
      <c r="AAT6" s="818"/>
      <c r="AAU6" s="822"/>
      <c r="AAV6" s="823"/>
      <c r="AAW6" s="824"/>
      <c r="AAX6" s="825"/>
      <c r="AAY6" s="863"/>
      <c r="AAZ6" s="821"/>
      <c r="ABA6" s="819"/>
      <c r="ABB6" s="818"/>
      <c r="ABC6" s="822"/>
      <c r="ABD6" s="823"/>
      <c r="ABE6" s="824"/>
      <c r="ABF6" s="825"/>
      <c r="ABG6" s="863"/>
      <c r="ABH6" s="821"/>
      <c r="ABI6" s="819"/>
      <c r="ABJ6" s="818"/>
      <c r="ABK6" s="822"/>
      <c r="ABL6" s="823"/>
      <c r="ABM6" s="824"/>
      <c r="ABN6" s="825"/>
      <c r="ABO6" s="863"/>
      <c r="ABP6" s="821"/>
      <c r="ABQ6" s="819"/>
      <c r="ABR6" s="818"/>
      <c r="ABS6" s="822"/>
      <c r="ABT6" s="823"/>
      <c r="ABU6" s="824"/>
      <c r="ABV6" s="825"/>
      <c r="ABW6" s="863"/>
      <c r="ABX6" s="821"/>
      <c r="ABY6" s="819"/>
      <c r="ABZ6" s="818"/>
      <c r="ACA6" s="822"/>
      <c r="ACB6" s="823"/>
      <c r="ACC6" s="824"/>
      <c r="ACD6" s="825"/>
      <c r="ACE6" s="863"/>
      <c r="ACF6" s="821"/>
      <c r="ACG6" s="819"/>
      <c r="ACH6" s="818"/>
      <c r="ACI6" s="822"/>
      <c r="ACJ6" s="823"/>
      <c r="ACK6" s="824"/>
      <c r="ACL6" s="825"/>
      <c r="ACM6" s="863"/>
      <c r="ACN6" s="821"/>
      <c r="ACO6" s="819"/>
      <c r="ACP6" s="818"/>
      <c r="ACQ6" s="822"/>
      <c r="ACR6" s="823"/>
      <c r="ACS6" s="824"/>
      <c r="ACT6" s="825"/>
      <c r="ACU6" s="863"/>
      <c r="ACV6" s="821"/>
      <c r="ACW6" s="819"/>
      <c r="ACX6" s="818"/>
      <c r="ACY6" s="822"/>
      <c r="ACZ6" s="823"/>
      <c r="ADA6" s="824"/>
      <c r="ADB6" s="825"/>
      <c r="ADC6" s="863"/>
      <c r="ADD6" s="821"/>
      <c r="ADE6" s="819"/>
      <c r="ADF6" s="818"/>
      <c r="ADG6" s="822"/>
      <c r="ADH6" s="823"/>
      <c r="ADI6" s="824"/>
      <c r="ADJ6" s="825"/>
      <c r="ADK6" s="863"/>
      <c r="ADL6" s="821"/>
      <c r="ADM6" s="819"/>
      <c r="ADN6" s="818"/>
      <c r="ADO6" s="822"/>
      <c r="ADP6" s="823"/>
      <c r="ADQ6" s="824"/>
      <c r="ADR6" s="825"/>
      <c r="ADS6" s="863"/>
      <c r="ADT6" s="821"/>
      <c r="ADU6" s="819"/>
      <c r="ADV6" s="818"/>
      <c r="ADW6" s="822"/>
      <c r="ADX6" s="823"/>
      <c r="ADY6" s="824"/>
      <c r="ADZ6" s="1323"/>
      <c r="AEA6" s="1324"/>
      <c r="AEB6" s="1324"/>
      <c r="AEC6" s="1325"/>
      <c r="AED6" s="1326"/>
      <c r="AEE6" s="1326"/>
      <c r="AEF6" s="1326"/>
      <c r="AEG6" s="1326"/>
      <c r="AEH6" s="1326"/>
      <c r="AEI6" s="1326"/>
      <c r="AEJ6" s="1326"/>
      <c r="AEK6" s="1326"/>
      <c r="AEL6" s="1326"/>
      <c r="AEM6" s="1326"/>
      <c r="AEN6" s="1326"/>
      <c r="AEO6" s="1326"/>
      <c r="AEP6" s="1326"/>
      <c r="AEQ6" s="1326"/>
      <c r="AER6" s="1326"/>
      <c r="AES6" s="1326"/>
      <c r="AET6" s="1326"/>
      <c r="AEU6" s="1326"/>
      <c r="AEV6" s="1326"/>
      <c r="AEW6" s="1326"/>
      <c r="AEX6" s="1326"/>
      <c r="AEY6" s="1326"/>
      <c r="AEZ6" s="1326"/>
      <c r="AFA6" s="1326"/>
      <c r="AFB6" s="1326"/>
      <c r="AFC6" s="1326"/>
      <c r="AFD6" s="1326"/>
      <c r="AFE6" s="1326"/>
      <c r="AFF6" s="1326"/>
      <c r="AFG6" s="1326"/>
      <c r="AFH6" s="1326"/>
      <c r="AFI6" s="1326"/>
      <c r="AFJ6" s="1326"/>
      <c r="AFK6" s="1326"/>
      <c r="AFL6" s="1326"/>
      <c r="AFM6" s="1326"/>
    </row>
    <row r="7" spans="1:849" ht="24.95" customHeight="1" x14ac:dyDescent="0.25">
      <c r="A7" s="807"/>
      <c r="B7" s="807"/>
      <c r="C7" s="807"/>
      <c r="D7" s="807"/>
      <c r="E7" s="807"/>
      <c r="F7" s="807"/>
      <c r="G7" s="807"/>
      <c r="H7" s="807"/>
      <c r="I7" s="807"/>
      <c r="J7" s="807"/>
      <c r="K7" s="807"/>
      <c r="L7" s="807"/>
      <c r="M7" s="807"/>
      <c r="N7" s="807"/>
      <c r="O7" s="807"/>
      <c r="P7" s="807"/>
      <c r="Q7" s="807"/>
      <c r="R7" s="839"/>
      <c r="S7" s="807"/>
      <c r="T7" s="839"/>
      <c r="U7" s="839"/>
      <c r="V7" s="808"/>
      <c r="W7" s="773"/>
      <c r="X7" s="840"/>
      <c r="Y7" s="773"/>
      <c r="Z7" s="773"/>
      <c r="AA7" s="773"/>
      <c r="AB7" s="773"/>
      <c r="AC7" s="773"/>
      <c r="AD7" s="773"/>
      <c r="AE7" s="773"/>
      <c r="AF7" s="773"/>
      <c r="AG7" s="773"/>
      <c r="AH7" s="840"/>
      <c r="AI7" s="773"/>
      <c r="AJ7" s="773"/>
      <c r="AK7" s="840"/>
      <c r="AL7" s="773"/>
      <c r="AM7" s="831"/>
      <c r="AN7" s="832"/>
      <c r="AO7" s="832"/>
      <c r="AP7" s="832"/>
      <c r="AQ7" s="832"/>
      <c r="AR7" s="832"/>
      <c r="AS7" s="811"/>
      <c r="AT7" s="894"/>
      <c r="AU7" s="812"/>
      <c r="AV7" s="843"/>
      <c r="AW7" s="812"/>
      <c r="AX7" s="843"/>
      <c r="AY7" s="812"/>
      <c r="AZ7" s="843"/>
      <c r="BA7" s="812"/>
      <c r="BB7" s="843"/>
      <c r="BC7" s="812"/>
      <c r="BD7" s="843"/>
      <c r="BE7" s="812"/>
      <c r="BF7" s="843"/>
      <c r="BG7" s="812"/>
      <c r="BH7" s="843"/>
      <c r="BI7" s="812"/>
      <c r="BJ7" s="836"/>
      <c r="BK7" s="836"/>
      <c r="BL7" s="836"/>
      <c r="BM7" s="836"/>
      <c r="BN7" s="813"/>
      <c r="BO7" s="814"/>
      <c r="BP7" s="814"/>
      <c r="BQ7" s="814"/>
      <c r="BR7" s="814"/>
      <c r="BS7" s="814"/>
      <c r="BT7" s="814"/>
      <c r="BU7" s="814"/>
      <c r="BV7" s="814"/>
      <c r="BW7" s="814"/>
      <c r="BX7" s="814"/>
      <c r="BY7" s="814"/>
      <c r="BZ7" s="814"/>
      <c r="CA7" s="814"/>
      <c r="CB7" s="814"/>
      <c r="CC7" s="814"/>
      <c r="CD7" s="814"/>
      <c r="CE7" s="814"/>
      <c r="CF7" s="815"/>
      <c r="CG7" s="844"/>
      <c r="CH7" s="816"/>
      <c r="CI7" s="816"/>
      <c r="CJ7" s="816"/>
      <c r="CK7" s="844"/>
      <c r="CL7" s="816"/>
      <c r="CM7" s="816"/>
      <c r="CN7" s="816"/>
      <c r="CO7" s="844"/>
      <c r="CP7" s="816"/>
      <c r="CQ7" s="816"/>
      <c r="CR7" s="816"/>
      <c r="CS7" s="844"/>
      <c r="CT7" s="816"/>
      <c r="CU7" s="816"/>
      <c r="CV7" s="816"/>
      <c r="CW7" s="816"/>
      <c r="CX7" s="816"/>
      <c r="CY7" s="816"/>
      <c r="CZ7" s="816"/>
      <c r="DA7" s="816"/>
      <c r="DB7" s="816"/>
      <c r="DC7" s="816"/>
      <c r="DD7" s="816"/>
      <c r="DE7" s="816"/>
      <c r="DF7" s="816"/>
      <c r="DG7" s="816"/>
      <c r="DH7" s="816"/>
      <c r="DI7" s="816"/>
      <c r="DJ7" s="816"/>
      <c r="DK7" s="816"/>
      <c r="DL7" s="816"/>
      <c r="DM7" s="816"/>
      <c r="DN7" s="816"/>
      <c r="DO7" s="816"/>
      <c r="DP7" s="841"/>
      <c r="DQ7" s="817"/>
      <c r="DR7" s="817"/>
      <c r="DS7" s="817"/>
      <c r="DT7" s="842"/>
      <c r="DU7" s="817"/>
      <c r="DV7" s="842"/>
      <c r="DW7" s="817"/>
      <c r="DX7" s="817"/>
      <c r="DY7" s="817"/>
      <c r="DZ7" s="820"/>
      <c r="EA7" s="821"/>
      <c r="EB7" s="821"/>
      <c r="EC7" s="821"/>
      <c r="ED7" s="821"/>
      <c r="EE7" s="819"/>
      <c r="EF7" s="818"/>
      <c r="EG7" s="818"/>
      <c r="EH7" s="818"/>
      <c r="EI7" s="818"/>
      <c r="EJ7" s="822"/>
      <c r="EK7" s="823"/>
      <c r="EL7" s="823"/>
      <c r="EM7" s="823"/>
      <c r="EN7" s="823"/>
      <c r="EO7" s="824"/>
      <c r="EP7" s="825"/>
      <c r="EQ7" s="825"/>
      <c r="ER7" s="825"/>
      <c r="ES7" s="825"/>
      <c r="ET7" s="820"/>
      <c r="EU7" s="821"/>
      <c r="EV7" s="821"/>
      <c r="EW7" s="821"/>
      <c r="EX7" s="821"/>
      <c r="EY7" s="819"/>
      <c r="EZ7" s="818"/>
      <c r="FA7" s="818"/>
      <c r="FB7" s="818"/>
      <c r="FC7" s="818"/>
      <c r="FD7" s="822"/>
      <c r="FE7" s="823"/>
      <c r="FF7" s="823"/>
      <c r="FG7" s="823"/>
      <c r="FH7" s="823"/>
      <c r="FI7" s="824"/>
      <c r="FJ7" s="825"/>
      <c r="FK7" s="825"/>
      <c r="FL7" s="825"/>
      <c r="FM7" s="825"/>
      <c r="FN7" s="820"/>
      <c r="FO7" s="821"/>
      <c r="FP7" s="821"/>
      <c r="FQ7" s="821"/>
      <c r="FR7" s="821"/>
      <c r="FS7" s="819"/>
      <c r="FT7" s="818"/>
      <c r="FU7" s="818"/>
      <c r="FV7" s="818"/>
      <c r="FW7" s="818"/>
      <c r="FX7" s="822"/>
      <c r="FY7" s="823"/>
      <c r="FZ7" s="823"/>
      <c r="GA7" s="823"/>
      <c r="GB7" s="823"/>
      <c r="GC7" s="824"/>
      <c r="GD7" s="825"/>
      <c r="GE7" s="825"/>
      <c r="GF7" s="825"/>
      <c r="GG7" s="825"/>
      <c r="GH7" s="820"/>
      <c r="GI7" s="821"/>
      <c r="GJ7" s="821"/>
      <c r="GK7" s="821"/>
      <c r="GL7" s="821"/>
      <c r="GM7" s="819"/>
      <c r="GN7" s="818"/>
      <c r="GO7" s="818"/>
      <c r="GP7" s="818"/>
      <c r="GQ7" s="818"/>
      <c r="GR7" s="822"/>
      <c r="GS7" s="823"/>
      <c r="GT7" s="823"/>
      <c r="GU7" s="823"/>
      <c r="GV7" s="823"/>
      <c r="GW7" s="824"/>
      <c r="GX7" s="825"/>
      <c r="GY7" s="825"/>
      <c r="GZ7" s="825"/>
      <c r="HA7" s="825"/>
      <c r="HB7" s="820"/>
      <c r="HC7" s="821"/>
      <c r="HD7" s="821"/>
      <c r="HE7" s="821"/>
      <c r="HF7" s="821"/>
      <c r="HG7" s="819"/>
      <c r="HH7" s="818"/>
      <c r="HI7" s="818"/>
      <c r="HJ7" s="818"/>
      <c r="HK7" s="818"/>
      <c r="HL7" s="822"/>
      <c r="HM7" s="823"/>
      <c r="HN7" s="823"/>
      <c r="HO7" s="823"/>
      <c r="HP7" s="823"/>
      <c r="HQ7" s="824"/>
      <c r="HR7" s="825"/>
      <c r="HS7" s="825"/>
      <c r="HT7" s="825"/>
      <c r="HU7" s="825"/>
      <c r="HV7" s="820"/>
      <c r="HW7" s="821"/>
      <c r="HX7" s="821"/>
      <c r="HY7" s="821"/>
      <c r="HZ7" s="821"/>
      <c r="IA7" s="819"/>
      <c r="IB7" s="818"/>
      <c r="IC7" s="818"/>
      <c r="ID7" s="818"/>
      <c r="IE7" s="818"/>
      <c r="IF7" s="822"/>
      <c r="IG7" s="823"/>
      <c r="IH7" s="823"/>
      <c r="II7" s="823"/>
      <c r="IJ7" s="823"/>
      <c r="IK7" s="824"/>
      <c r="IL7" s="825"/>
      <c r="IM7" s="825"/>
      <c r="IN7" s="825"/>
      <c r="IO7" s="825"/>
      <c r="IP7" s="826"/>
      <c r="IQ7" s="817"/>
      <c r="IR7" s="817"/>
      <c r="IS7" s="817"/>
      <c r="IT7" s="817"/>
      <c r="IU7" s="817"/>
      <c r="IV7" s="817"/>
      <c r="IW7" s="817"/>
      <c r="IX7" s="817"/>
      <c r="IY7" s="817"/>
      <c r="IZ7" s="817"/>
      <c r="JA7" s="817"/>
      <c r="JB7" s="817"/>
      <c r="JC7" s="817"/>
      <c r="JD7" s="817"/>
      <c r="JE7" s="817"/>
      <c r="JF7" s="817"/>
      <c r="JG7" s="817"/>
      <c r="JH7" s="817"/>
      <c r="JI7" s="817"/>
      <c r="JJ7" s="817"/>
      <c r="JK7" s="817"/>
      <c r="JL7" s="817"/>
      <c r="JM7" s="817"/>
      <c r="JN7" s="827"/>
      <c r="JO7" s="828"/>
      <c r="JP7" s="828"/>
      <c r="JQ7" s="845"/>
      <c r="JR7" s="845"/>
      <c r="JS7" s="845"/>
      <c r="JT7" s="845"/>
      <c r="JU7" s="828"/>
      <c r="JV7" s="828"/>
      <c r="JW7" s="828"/>
      <c r="JX7" s="828"/>
      <c r="JY7" s="828"/>
      <c r="JZ7" s="845"/>
      <c r="KA7" s="845"/>
      <c r="KB7" s="845"/>
      <c r="KC7" s="845"/>
      <c r="KD7" s="828"/>
      <c r="KE7" s="828"/>
      <c r="KF7" s="828"/>
      <c r="KG7" s="828"/>
      <c r="KH7" s="828"/>
      <c r="KI7" s="845"/>
      <c r="KJ7" s="845"/>
      <c r="KK7" s="845"/>
      <c r="KL7" s="845"/>
      <c r="KM7" s="828"/>
      <c r="KN7" s="828"/>
      <c r="KO7" s="828"/>
      <c r="KP7" s="828"/>
      <c r="KQ7" s="828"/>
      <c r="KR7" s="845"/>
      <c r="KS7" s="845"/>
      <c r="KT7" s="845"/>
      <c r="KU7" s="845"/>
      <c r="KV7" s="828"/>
      <c r="KW7" s="828"/>
      <c r="KX7" s="828"/>
      <c r="KY7" s="828"/>
      <c r="KZ7" s="828"/>
      <c r="LA7" s="845"/>
      <c r="LB7" s="845"/>
      <c r="LC7" s="845"/>
      <c r="LD7" s="845"/>
      <c r="LE7" s="828"/>
      <c r="LF7" s="828"/>
      <c r="LG7" s="828"/>
      <c r="LH7" s="828"/>
      <c r="LI7" s="828"/>
      <c r="LJ7" s="845"/>
      <c r="LK7" s="845"/>
      <c r="LL7" s="845"/>
      <c r="LM7" s="845"/>
      <c r="LN7" s="828"/>
      <c r="LO7" s="828"/>
      <c r="LP7" s="828"/>
      <c r="LQ7" s="828"/>
      <c r="LR7" s="828"/>
      <c r="LS7" s="845"/>
      <c r="LT7" s="845"/>
      <c r="LU7" s="845"/>
      <c r="LV7" s="845"/>
      <c r="LW7" s="828"/>
      <c r="LX7" s="828"/>
      <c r="LY7" s="828"/>
      <c r="LZ7" s="828"/>
      <c r="MA7" s="828"/>
      <c r="MB7" s="845"/>
      <c r="MC7" s="845"/>
      <c r="MD7" s="845"/>
      <c r="ME7" s="845"/>
      <c r="MF7" s="828"/>
      <c r="MG7" s="828"/>
      <c r="MH7" s="828"/>
      <c r="MI7" s="828"/>
      <c r="MJ7" s="828"/>
      <c r="MK7" s="845"/>
      <c r="ML7" s="845"/>
      <c r="MM7" s="845"/>
      <c r="MN7" s="845"/>
      <c r="MO7" s="828"/>
      <c r="MP7" s="828"/>
      <c r="MQ7" s="828"/>
      <c r="MR7" s="828"/>
      <c r="MS7" s="828"/>
      <c r="MT7" s="845"/>
      <c r="MU7" s="845"/>
      <c r="MV7" s="845"/>
      <c r="MW7" s="845"/>
      <c r="MX7" s="828"/>
      <c r="MY7" s="828"/>
      <c r="MZ7" s="828"/>
      <c r="NA7" s="828"/>
      <c r="NB7" s="828"/>
      <c r="NC7" s="845"/>
      <c r="ND7" s="845"/>
      <c r="NE7" s="845"/>
      <c r="NF7" s="845"/>
      <c r="NG7" s="828"/>
      <c r="NH7" s="828"/>
      <c r="NI7" s="828"/>
      <c r="NJ7" s="828"/>
      <c r="NK7" s="828"/>
      <c r="NL7" s="845"/>
      <c r="NM7" s="845"/>
      <c r="NN7" s="845"/>
      <c r="NO7" s="845"/>
      <c r="NP7" s="828"/>
      <c r="NQ7" s="828"/>
      <c r="NR7" s="828"/>
      <c r="NS7" s="828"/>
      <c r="NT7" s="828"/>
      <c r="NU7" s="845"/>
      <c r="NV7" s="845"/>
      <c r="NW7" s="845"/>
      <c r="NX7" s="845"/>
      <c r="NY7" s="828"/>
      <c r="NZ7" s="828"/>
      <c r="OA7" s="828"/>
      <c r="OB7" s="828"/>
      <c r="OC7" s="828"/>
      <c r="OD7" s="845"/>
      <c r="OE7" s="845"/>
      <c r="OF7" s="845"/>
      <c r="OG7" s="845"/>
      <c r="OH7" s="828"/>
      <c r="OI7" s="828"/>
      <c r="OJ7" s="828"/>
      <c r="OK7" s="828"/>
      <c r="OL7" s="828"/>
      <c r="OM7" s="845"/>
      <c r="ON7" s="845"/>
      <c r="OO7" s="845"/>
      <c r="OP7" s="845"/>
      <c r="OQ7" s="828"/>
      <c r="OR7" s="828"/>
      <c r="OS7" s="828"/>
      <c r="OT7" s="828"/>
      <c r="OU7" s="828"/>
      <c r="OV7" s="845"/>
      <c r="OW7" s="845"/>
      <c r="OX7" s="845"/>
      <c r="OY7" s="845"/>
      <c r="OZ7" s="828"/>
      <c r="PA7" s="828"/>
      <c r="PB7" s="828"/>
      <c r="PC7" s="828"/>
      <c r="PD7" s="828"/>
      <c r="PE7" s="845"/>
      <c r="PF7" s="845"/>
      <c r="PG7" s="845"/>
      <c r="PH7" s="845"/>
      <c r="PI7" s="828"/>
      <c r="PJ7" s="828"/>
      <c r="PK7" s="828"/>
      <c r="PL7" s="828"/>
      <c r="PM7" s="828"/>
      <c r="PN7" s="845"/>
      <c r="PO7" s="845"/>
      <c r="PP7" s="845"/>
      <c r="PQ7" s="845"/>
      <c r="PR7" s="828"/>
      <c r="PS7" s="828"/>
      <c r="PT7" s="828"/>
      <c r="PU7" s="828"/>
      <c r="PV7" s="828"/>
      <c r="PW7" s="845"/>
      <c r="PX7" s="845"/>
      <c r="PY7" s="845"/>
      <c r="PZ7" s="845"/>
      <c r="QA7" s="828"/>
      <c r="QB7" s="828"/>
      <c r="QC7" s="828"/>
      <c r="QD7" s="828"/>
      <c r="QE7" s="845"/>
      <c r="QF7" s="845"/>
      <c r="QG7" s="845"/>
      <c r="QH7" s="845"/>
      <c r="QI7" s="828"/>
      <c r="QJ7" s="828"/>
      <c r="QK7" s="828"/>
      <c r="QL7" s="828"/>
      <c r="QM7" s="828"/>
      <c r="QN7" s="828"/>
      <c r="QO7" s="845"/>
      <c r="QP7" s="845"/>
      <c r="QQ7" s="845"/>
      <c r="QR7" s="845"/>
      <c r="QS7" s="828"/>
      <c r="QT7" s="828"/>
      <c r="QU7" s="828"/>
      <c r="QV7" s="838"/>
      <c r="QW7" s="837"/>
      <c r="QX7" s="837"/>
      <c r="QY7" s="837"/>
      <c r="QZ7" s="857"/>
      <c r="RA7" s="828"/>
      <c r="RB7" s="828"/>
      <c r="RC7" s="828"/>
      <c r="RD7" s="828"/>
      <c r="RE7" s="856"/>
      <c r="RF7" s="855"/>
      <c r="RG7" s="855"/>
      <c r="RH7" s="855"/>
      <c r="RI7" s="855"/>
      <c r="RJ7" s="854"/>
      <c r="RK7" s="825"/>
      <c r="RL7" s="825"/>
      <c r="RM7" s="825"/>
      <c r="RN7" s="825"/>
      <c r="RO7" s="857"/>
      <c r="RP7" s="828"/>
      <c r="RQ7" s="828"/>
      <c r="RR7" s="828"/>
      <c r="RS7" s="828"/>
      <c r="RT7" s="856"/>
      <c r="RU7" s="855"/>
      <c r="RV7" s="855"/>
      <c r="RW7" s="855"/>
      <c r="RX7" s="855"/>
      <c r="RY7" s="854"/>
      <c r="RZ7" s="825"/>
      <c r="SA7" s="825"/>
      <c r="SB7" s="825"/>
      <c r="SC7" s="825"/>
      <c r="SD7" s="857"/>
      <c r="SE7" s="828"/>
      <c r="SF7" s="828"/>
      <c r="SG7" s="828"/>
      <c r="SH7" s="828"/>
      <c r="SI7" s="856"/>
      <c r="SJ7" s="855"/>
      <c r="SK7" s="855"/>
      <c r="SL7" s="855"/>
      <c r="SM7" s="855"/>
      <c r="SN7" s="854"/>
      <c r="SO7" s="825"/>
      <c r="SP7" s="825"/>
      <c r="SQ7" s="825"/>
      <c r="SR7" s="825"/>
      <c r="SS7" s="857"/>
      <c r="ST7" s="828"/>
      <c r="SU7" s="828"/>
      <c r="SV7" s="828"/>
      <c r="SW7" s="828"/>
      <c r="SX7" s="856"/>
      <c r="SY7" s="855"/>
      <c r="SZ7" s="855"/>
      <c r="TA7" s="855"/>
      <c r="TB7" s="855"/>
      <c r="TC7" s="854"/>
      <c r="TD7" s="825"/>
      <c r="TE7" s="825"/>
      <c r="TF7" s="825"/>
      <c r="TG7" s="825"/>
      <c r="TH7" s="857"/>
      <c r="TI7" s="828"/>
      <c r="TJ7" s="828"/>
      <c r="TK7" s="828"/>
      <c r="TL7" s="828"/>
      <c r="TM7" s="856"/>
      <c r="TN7" s="855"/>
      <c r="TO7" s="855"/>
      <c r="TP7" s="855"/>
      <c r="TQ7" s="855"/>
      <c r="TR7" s="854"/>
      <c r="TS7" s="825"/>
      <c r="TT7" s="825"/>
      <c r="TU7" s="825"/>
      <c r="TV7" s="825"/>
      <c r="TW7" s="857"/>
      <c r="TX7" s="828"/>
      <c r="TY7" s="828"/>
      <c r="TZ7" s="828"/>
      <c r="UA7" s="828"/>
      <c r="UB7" s="856"/>
      <c r="UC7" s="855"/>
      <c r="UD7" s="855"/>
      <c r="UE7" s="855"/>
      <c r="UF7" s="855"/>
      <c r="UG7" s="854"/>
      <c r="UH7" s="825"/>
      <c r="UI7" s="825"/>
      <c r="UJ7" s="825"/>
      <c r="UK7" s="825"/>
      <c r="UL7" s="860"/>
      <c r="UM7" s="861"/>
      <c r="UN7" s="864"/>
      <c r="UO7" s="865"/>
      <c r="UP7" s="807"/>
      <c r="UQ7" s="807"/>
      <c r="UR7" s="807"/>
      <c r="US7" s="807"/>
      <c r="UT7" s="807"/>
      <c r="UU7" s="863"/>
      <c r="UV7" s="821"/>
      <c r="UW7" s="819"/>
      <c r="UX7" s="818"/>
      <c r="UY7" s="822"/>
      <c r="UZ7" s="823"/>
      <c r="VA7" s="824"/>
      <c r="VB7" s="825"/>
      <c r="VC7" s="863"/>
      <c r="VD7" s="821"/>
      <c r="VE7" s="819"/>
      <c r="VF7" s="818"/>
      <c r="VG7" s="822"/>
      <c r="VH7" s="823"/>
      <c r="VI7" s="824"/>
      <c r="VJ7" s="825"/>
      <c r="VK7" s="863"/>
      <c r="VL7" s="821"/>
      <c r="VM7" s="819"/>
      <c r="VN7" s="818"/>
      <c r="VO7" s="822"/>
      <c r="VP7" s="823"/>
      <c r="VQ7" s="824"/>
      <c r="VR7" s="825"/>
      <c r="VS7" s="863"/>
      <c r="VT7" s="821"/>
      <c r="VU7" s="819"/>
      <c r="VV7" s="818"/>
      <c r="VW7" s="822"/>
      <c r="VX7" s="823"/>
      <c r="VY7" s="824"/>
      <c r="VZ7" s="825"/>
      <c r="WA7" s="863"/>
      <c r="WB7" s="821"/>
      <c r="WC7" s="819"/>
      <c r="WD7" s="818"/>
      <c r="WE7" s="822"/>
      <c r="WF7" s="823"/>
      <c r="WG7" s="824"/>
      <c r="WH7" s="825"/>
      <c r="WI7" s="863"/>
      <c r="WJ7" s="821"/>
      <c r="WK7" s="819"/>
      <c r="WL7" s="818"/>
      <c r="WM7" s="822"/>
      <c r="WN7" s="823"/>
      <c r="WO7" s="824"/>
      <c r="WP7" s="825"/>
      <c r="WQ7" s="863"/>
      <c r="WR7" s="821"/>
      <c r="WS7" s="819"/>
      <c r="WT7" s="818"/>
      <c r="WU7" s="822"/>
      <c r="WV7" s="823"/>
      <c r="WW7" s="824"/>
      <c r="WX7" s="825"/>
      <c r="WY7" s="863"/>
      <c r="WZ7" s="821"/>
      <c r="XA7" s="819"/>
      <c r="XB7" s="818"/>
      <c r="XC7" s="822"/>
      <c r="XD7" s="823"/>
      <c r="XE7" s="824"/>
      <c r="XF7" s="825"/>
      <c r="XG7" s="863"/>
      <c r="XH7" s="821"/>
      <c r="XI7" s="819"/>
      <c r="XJ7" s="818"/>
      <c r="XK7" s="822"/>
      <c r="XL7" s="823"/>
      <c r="XM7" s="824"/>
      <c r="XN7" s="825"/>
      <c r="XO7" s="863"/>
      <c r="XP7" s="821"/>
      <c r="XQ7" s="819"/>
      <c r="XR7" s="818"/>
      <c r="XS7" s="822"/>
      <c r="XT7" s="823"/>
      <c r="XU7" s="824"/>
      <c r="XV7" s="825"/>
      <c r="XW7" s="863"/>
      <c r="XX7" s="821"/>
      <c r="XY7" s="819"/>
      <c r="XZ7" s="818"/>
      <c r="YA7" s="822"/>
      <c r="YB7" s="823"/>
      <c r="YC7" s="824"/>
      <c r="YD7" s="825"/>
      <c r="YE7" s="863"/>
      <c r="YF7" s="821"/>
      <c r="YG7" s="819"/>
      <c r="YH7" s="818"/>
      <c r="YI7" s="822"/>
      <c r="YJ7" s="823"/>
      <c r="YK7" s="824"/>
      <c r="YL7" s="825"/>
      <c r="YM7" s="863"/>
      <c r="YN7" s="821"/>
      <c r="YO7" s="819"/>
      <c r="YP7" s="818"/>
      <c r="YQ7" s="822"/>
      <c r="YR7" s="823"/>
      <c r="YS7" s="824"/>
      <c r="YT7" s="825"/>
      <c r="YU7" s="863"/>
      <c r="YV7" s="821"/>
      <c r="YW7" s="819"/>
      <c r="YX7" s="818"/>
      <c r="YY7" s="822"/>
      <c r="YZ7" s="823"/>
      <c r="ZA7" s="824"/>
      <c r="ZB7" s="825"/>
      <c r="ZC7" s="863"/>
      <c r="ZD7" s="821"/>
      <c r="ZE7" s="819"/>
      <c r="ZF7" s="818"/>
      <c r="ZG7" s="822"/>
      <c r="ZH7" s="823"/>
      <c r="ZI7" s="824"/>
      <c r="ZJ7" s="825"/>
      <c r="ZK7" s="863"/>
      <c r="ZL7" s="821"/>
      <c r="ZM7" s="819"/>
      <c r="ZN7" s="818"/>
      <c r="ZO7" s="822"/>
      <c r="ZP7" s="823"/>
      <c r="ZQ7" s="824"/>
      <c r="ZR7" s="825"/>
      <c r="ZS7" s="863"/>
      <c r="ZT7" s="821"/>
      <c r="ZU7" s="819"/>
      <c r="ZV7" s="818"/>
      <c r="ZW7" s="822"/>
      <c r="ZX7" s="823"/>
      <c r="ZY7" s="824"/>
      <c r="ZZ7" s="825"/>
      <c r="AAA7" s="863"/>
      <c r="AAB7" s="821"/>
      <c r="AAC7" s="819"/>
      <c r="AAD7" s="818"/>
      <c r="AAE7" s="822"/>
      <c r="AAF7" s="823"/>
      <c r="AAG7" s="824"/>
      <c r="AAH7" s="825"/>
      <c r="AAI7" s="863"/>
      <c r="AAJ7" s="821"/>
      <c r="AAK7" s="819"/>
      <c r="AAL7" s="818"/>
      <c r="AAM7" s="822"/>
      <c r="AAN7" s="823"/>
      <c r="AAO7" s="824"/>
      <c r="AAP7" s="825"/>
      <c r="AAQ7" s="863"/>
      <c r="AAR7" s="821"/>
      <c r="AAS7" s="819"/>
      <c r="AAT7" s="818"/>
      <c r="AAU7" s="822"/>
      <c r="AAV7" s="823"/>
      <c r="AAW7" s="824"/>
      <c r="AAX7" s="825"/>
      <c r="AAY7" s="863"/>
      <c r="AAZ7" s="821"/>
      <c r="ABA7" s="819"/>
      <c r="ABB7" s="818"/>
      <c r="ABC7" s="822"/>
      <c r="ABD7" s="823"/>
      <c r="ABE7" s="824"/>
      <c r="ABF7" s="825"/>
      <c r="ABG7" s="863"/>
      <c r="ABH7" s="821"/>
      <c r="ABI7" s="819"/>
      <c r="ABJ7" s="818"/>
      <c r="ABK7" s="822"/>
      <c r="ABL7" s="823"/>
      <c r="ABM7" s="824"/>
      <c r="ABN7" s="825"/>
      <c r="ABO7" s="863"/>
      <c r="ABP7" s="821"/>
      <c r="ABQ7" s="819"/>
      <c r="ABR7" s="818"/>
      <c r="ABS7" s="822"/>
      <c r="ABT7" s="823"/>
      <c r="ABU7" s="824"/>
      <c r="ABV7" s="825"/>
      <c r="ABW7" s="863"/>
      <c r="ABX7" s="821"/>
      <c r="ABY7" s="819"/>
      <c r="ABZ7" s="818"/>
      <c r="ACA7" s="822"/>
      <c r="ACB7" s="823"/>
      <c r="ACC7" s="824"/>
      <c r="ACD7" s="825"/>
      <c r="ACE7" s="863"/>
      <c r="ACF7" s="821"/>
      <c r="ACG7" s="819"/>
      <c r="ACH7" s="818"/>
      <c r="ACI7" s="822"/>
      <c r="ACJ7" s="823"/>
      <c r="ACK7" s="824"/>
      <c r="ACL7" s="825"/>
      <c r="ACM7" s="863"/>
      <c r="ACN7" s="821"/>
      <c r="ACO7" s="819"/>
      <c r="ACP7" s="818"/>
      <c r="ACQ7" s="822"/>
      <c r="ACR7" s="823"/>
      <c r="ACS7" s="824"/>
      <c r="ACT7" s="825"/>
      <c r="ACU7" s="863"/>
      <c r="ACV7" s="821"/>
      <c r="ACW7" s="819"/>
      <c r="ACX7" s="818"/>
      <c r="ACY7" s="822"/>
      <c r="ACZ7" s="823"/>
      <c r="ADA7" s="824"/>
      <c r="ADB7" s="825"/>
      <c r="ADC7" s="863"/>
      <c r="ADD7" s="821"/>
      <c r="ADE7" s="819"/>
      <c r="ADF7" s="818"/>
      <c r="ADG7" s="822"/>
      <c r="ADH7" s="823"/>
      <c r="ADI7" s="824"/>
      <c r="ADJ7" s="825"/>
      <c r="ADK7" s="863"/>
      <c r="ADL7" s="821"/>
      <c r="ADM7" s="819"/>
      <c r="ADN7" s="818"/>
      <c r="ADO7" s="822"/>
      <c r="ADP7" s="823"/>
      <c r="ADQ7" s="824"/>
      <c r="ADR7" s="825"/>
      <c r="ADS7" s="863"/>
      <c r="ADT7" s="821"/>
      <c r="ADU7" s="819"/>
      <c r="ADV7" s="818"/>
      <c r="ADW7" s="822"/>
      <c r="ADX7" s="823"/>
      <c r="ADY7" s="824"/>
      <c r="ADZ7" s="1323"/>
      <c r="AEA7" s="1324"/>
      <c r="AEB7" s="1324"/>
      <c r="AEC7" s="1325"/>
      <c r="AED7" s="1326"/>
      <c r="AEE7" s="1326"/>
      <c r="AEF7" s="1326"/>
      <c r="AEG7" s="1326"/>
      <c r="AEH7" s="1326"/>
      <c r="AEI7" s="1326"/>
      <c r="AEJ7" s="1326"/>
      <c r="AEK7" s="1326"/>
      <c r="AEL7" s="1326"/>
      <c r="AEM7" s="1326"/>
      <c r="AEN7" s="1326"/>
      <c r="AEO7" s="1326"/>
      <c r="AEP7" s="1326"/>
      <c r="AEQ7" s="1326"/>
      <c r="AER7" s="1326"/>
      <c r="AES7" s="1326"/>
      <c r="AET7" s="1326"/>
      <c r="AEU7" s="1326"/>
      <c r="AEV7" s="1326"/>
      <c r="AEW7" s="1326"/>
      <c r="AEX7" s="1326"/>
      <c r="AEY7" s="1326"/>
      <c r="AEZ7" s="1326"/>
      <c r="AFA7" s="1326"/>
      <c r="AFB7" s="1326"/>
      <c r="AFC7" s="1326"/>
      <c r="AFD7" s="1326"/>
      <c r="AFE7" s="1326"/>
      <c r="AFF7" s="1326"/>
      <c r="AFG7" s="1326"/>
      <c r="AFH7" s="1326"/>
      <c r="AFI7" s="1326"/>
      <c r="AFJ7" s="1326"/>
      <c r="AFK7" s="1326"/>
      <c r="AFL7" s="1326"/>
      <c r="AFM7" s="1326"/>
    </row>
    <row r="8" spans="1:849" ht="24.95" customHeight="1" x14ac:dyDescent="0.25">
      <c r="A8" s="807"/>
      <c r="B8" s="807"/>
      <c r="C8" s="807"/>
      <c r="D8" s="807"/>
      <c r="E8" s="807"/>
      <c r="F8" s="807"/>
      <c r="G8" s="807"/>
      <c r="H8" s="807"/>
      <c r="I8" s="807"/>
      <c r="J8" s="807"/>
      <c r="K8" s="807"/>
      <c r="L8" s="807"/>
      <c r="M8" s="807"/>
      <c r="N8" s="807"/>
      <c r="O8" s="807"/>
      <c r="P8" s="807"/>
      <c r="Q8" s="807"/>
      <c r="R8" s="839"/>
      <c r="S8" s="807"/>
      <c r="T8" s="839"/>
      <c r="U8" s="839"/>
      <c r="V8" s="808"/>
      <c r="W8" s="773"/>
      <c r="X8" s="840"/>
      <c r="Y8" s="773"/>
      <c r="Z8" s="773"/>
      <c r="AA8" s="773"/>
      <c r="AB8" s="773"/>
      <c r="AC8" s="773"/>
      <c r="AD8" s="773"/>
      <c r="AE8" s="773"/>
      <c r="AF8" s="773"/>
      <c r="AG8" s="773"/>
      <c r="AH8" s="840"/>
      <c r="AI8" s="773"/>
      <c r="AJ8" s="773"/>
      <c r="AK8" s="840"/>
      <c r="AL8" s="773"/>
      <c r="AM8" s="831"/>
      <c r="AN8" s="832"/>
      <c r="AO8" s="832"/>
      <c r="AP8" s="832"/>
      <c r="AQ8" s="832"/>
      <c r="AR8" s="832"/>
      <c r="AS8" s="811"/>
      <c r="AT8" s="894"/>
      <c r="AU8" s="812"/>
      <c r="AV8" s="843"/>
      <c r="AW8" s="812"/>
      <c r="AX8" s="843"/>
      <c r="AY8" s="812"/>
      <c r="AZ8" s="843"/>
      <c r="BA8" s="812"/>
      <c r="BB8" s="843"/>
      <c r="BC8" s="812"/>
      <c r="BD8" s="843"/>
      <c r="BE8" s="812"/>
      <c r="BF8" s="843"/>
      <c r="BG8" s="812"/>
      <c r="BH8" s="843"/>
      <c r="BI8" s="812"/>
      <c r="BJ8" s="836"/>
      <c r="BK8" s="836"/>
      <c r="BL8" s="812"/>
      <c r="BM8" s="836"/>
      <c r="BN8" s="2082"/>
      <c r="BO8" s="814"/>
      <c r="BP8" s="874"/>
      <c r="BQ8" s="814"/>
      <c r="BR8" s="814"/>
      <c r="BS8" s="814"/>
      <c r="BT8" s="814"/>
      <c r="BU8" s="814"/>
      <c r="BV8" s="814"/>
      <c r="BW8" s="814"/>
      <c r="BX8" s="814"/>
      <c r="BY8" s="814"/>
      <c r="BZ8" s="814"/>
      <c r="CA8" s="814"/>
      <c r="CB8" s="814"/>
      <c r="CC8" s="814"/>
      <c r="CD8" s="814"/>
      <c r="CE8" s="814"/>
      <c r="CF8" s="815"/>
      <c r="CG8" s="844"/>
      <c r="CH8" s="816"/>
      <c r="CI8" s="816"/>
      <c r="CJ8" s="816"/>
      <c r="CK8" s="816"/>
      <c r="CL8" s="816"/>
      <c r="CM8" s="816"/>
      <c r="CN8" s="816"/>
      <c r="CO8" s="816"/>
      <c r="CP8" s="816"/>
      <c r="CQ8" s="816"/>
      <c r="CR8" s="816"/>
      <c r="CS8" s="816"/>
      <c r="CT8" s="816"/>
      <c r="CU8" s="816"/>
      <c r="CV8" s="816"/>
      <c r="CW8" s="816"/>
      <c r="CX8" s="816"/>
      <c r="CY8" s="816"/>
      <c r="CZ8" s="816"/>
      <c r="DA8" s="816"/>
      <c r="DB8" s="816"/>
      <c r="DC8" s="816"/>
      <c r="DD8" s="816"/>
      <c r="DE8" s="816"/>
      <c r="DF8" s="816"/>
      <c r="DG8" s="816"/>
      <c r="DH8" s="816"/>
      <c r="DI8" s="816"/>
      <c r="DJ8" s="816"/>
      <c r="DK8" s="816"/>
      <c r="DL8" s="816"/>
      <c r="DM8" s="816"/>
      <c r="DN8" s="816"/>
      <c r="DO8" s="816"/>
      <c r="DP8" s="841"/>
      <c r="DQ8" s="817"/>
      <c r="DR8" s="817"/>
      <c r="DS8" s="817"/>
      <c r="DT8" s="842"/>
      <c r="DU8" s="817"/>
      <c r="DV8" s="842"/>
      <c r="DW8" s="817"/>
      <c r="DX8" s="817"/>
      <c r="DY8" s="817"/>
      <c r="DZ8" s="820"/>
      <c r="EA8" s="821"/>
      <c r="EB8" s="821"/>
      <c r="EC8" s="821"/>
      <c r="ED8" s="821"/>
      <c r="EE8" s="819"/>
      <c r="EF8" s="818"/>
      <c r="EG8" s="818"/>
      <c r="EH8" s="818"/>
      <c r="EI8" s="818"/>
      <c r="EJ8" s="822"/>
      <c r="EK8" s="823"/>
      <c r="EL8" s="823"/>
      <c r="EM8" s="823"/>
      <c r="EN8" s="823"/>
      <c r="EO8" s="824"/>
      <c r="EP8" s="825"/>
      <c r="EQ8" s="825"/>
      <c r="ER8" s="825"/>
      <c r="ES8" s="825"/>
      <c r="ET8" s="820"/>
      <c r="EU8" s="821"/>
      <c r="EV8" s="821"/>
      <c r="EW8" s="821"/>
      <c r="EX8" s="821"/>
      <c r="EY8" s="819"/>
      <c r="EZ8" s="818"/>
      <c r="FA8" s="818"/>
      <c r="FB8" s="818"/>
      <c r="FC8" s="818"/>
      <c r="FD8" s="822"/>
      <c r="FE8" s="823"/>
      <c r="FF8" s="823"/>
      <c r="FG8" s="823"/>
      <c r="FH8" s="823"/>
      <c r="FI8" s="824"/>
      <c r="FJ8" s="825"/>
      <c r="FK8" s="825"/>
      <c r="FL8" s="825"/>
      <c r="FM8" s="825"/>
      <c r="FN8" s="820"/>
      <c r="FO8" s="821"/>
      <c r="FP8" s="821"/>
      <c r="FQ8" s="821"/>
      <c r="FR8" s="821"/>
      <c r="FS8" s="819"/>
      <c r="FT8" s="818"/>
      <c r="FU8" s="818"/>
      <c r="FV8" s="818"/>
      <c r="FW8" s="818"/>
      <c r="FX8" s="822"/>
      <c r="FY8" s="823"/>
      <c r="FZ8" s="823"/>
      <c r="GA8" s="823"/>
      <c r="GB8" s="823"/>
      <c r="GC8" s="824"/>
      <c r="GD8" s="825"/>
      <c r="GE8" s="825"/>
      <c r="GF8" s="825"/>
      <c r="GG8" s="825"/>
      <c r="GH8" s="820"/>
      <c r="GI8" s="821"/>
      <c r="GJ8" s="821"/>
      <c r="GK8" s="821"/>
      <c r="GL8" s="821"/>
      <c r="GM8" s="819"/>
      <c r="GN8" s="818"/>
      <c r="GO8" s="818"/>
      <c r="GP8" s="818"/>
      <c r="GQ8" s="818"/>
      <c r="GR8" s="822"/>
      <c r="GS8" s="823"/>
      <c r="GT8" s="823"/>
      <c r="GU8" s="823"/>
      <c r="GV8" s="823"/>
      <c r="GW8" s="824"/>
      <c r="GX8" s="825"/>
      <c r="GY8" s="825"/>
      <c r="GZ8" s="825"/>
      <c r="HA8" s="825"/>
      <c r="HB8" s="820"/>
      <c r="HC8" s="821"/>
      <c r="HD8" s="821"/>
      <c r="HE8" s="821"/>
      <c r="HF8" s="821"/>
      <c r="HG8" s="819"/>
      <c r="HH8" s="818"/>
      <c r="HI8" s="818"/>
      <c r="HJ8" s="818"/>
      <c r="HK8" s="818"/>
      <c r="HL8" s="822"/>
      <c r="HM8" s="823"/>
      <c r="HN8" s="823"/>
      <c r="HO8" s="823"/>
      <c r="HP8" s="823"/>
      <c r="HQ8" s="824"/>
      <c r="HR8" s="825"/>
      <c r="HS8" s="825"/>
      <c r="HT8" s="825"/>
      <c r="HU8" s="825"/>
      <c r="HV8" s="820"/>
      <c r="HW8" s="821"/>
      <c r="HX8" s="821"/>
      <c r="HY8" s="821"/>
      <c r="HZ8" s="821"/>
      <c r="IA8" s="819"/>
      <c r="IB8" s="818"/>
      <c r="IC8" s="818"/>
      <c r="ID8" s="818"/>
      <c r="IE8" s="818"/>
      <c r="IF8" s="822"/>
      <c r="IG8" s="823"/>
      <c r="IH8" s="823"/>
      <c r="II8" s="823"/>
      <c r="IJ8" s="823"/>
      <c r="IK8" s="824"/>
      <c r="IL8" s="825"/>
      <c r="IM8" s="825"/>
      <c r="IN8" s="825"/>
      <c r="IO8" s="825"/>
      <c r="IP8" s="826"/>
      <c r="IQ8" s="817"/>
      <c r="IR8" s="817"/>
      <c r="IS8" s="817"/>
      <c r="IT8" s="817"/>
      <c r="IU8" s="817"/>
      <c r="IV8" s="817"/>
      <c r="IW8" s="817"/>
      <c r="IX8" s="817"/>
      <c r="IY8" s="817"/>
      <c r="IZ8" s="817"/>
      <c r="JA8" s="817"/>
      <c r="JB8" s="817"/>
      <c r="JC8" s="817"/>
      <c r="JD8" s="817"/>
      <c r="JE8" s="817"/>
      <c r="JF8" s="817"/>
      <c r="JG8" s="817"/>
      <c r="JH8" s="817"/>
      <c r="JI8" s="817"/>
      <c r="JJ8" s="817"/>
      <c r="JK8" s="817"/>
      <c r="JL8" s="817"/>
      <c r="JM8" s="817"/>
      <c r="JN8" s="827"/>
      <c r="JO8" s="828"/>
      <c r="JP8" s="828"/>
      <c r="JQ8" s="845"/>
      <c r="JR8" s="845"/>
      <c r="JS8" s="845"/>
      <c r="JT8" s="845"/>
      <c r="JU8" s="828"/>
      <c r="JV8" s="828"/>
      <c r="JW8" s="828"/>
      <c r="JX8" s="828"/>
      <c r="JY8" s="828"/>
      <c r="JZ8" s="845"/>
      <c r="KA8" s="845"/>
      <c r="KB8" s="845"/>
      <c r="KC8" s="845"/>
      <c r="KD8" s="828"/>
      <c r="KE8" s="828"/>
      <c r="KF8" s="828"/>
      <c r="KG8" s="828"/>
      <c r="KH8" s="828"/>
      <c r="KI8" s="845"/>
      <c r="KJ8" s="845"/>
      <c r="KK8" s="845"/>
      <c r="KL8" s="845"/>
      <c r="KM8" s="828"/>
      <c r="KN8" s="828"/>
      <c r="KO8" s="828"/>
      <c r="KP8" s="828"/>
      <c r="KQ8" s="828"/>
      <c r="KR8" s="845"/>
      <c r="KS8" s="845"/>
      <c r="KT8" s="845"/>
      <c r="KU8" s="845"/>
      <c r="KV8" s="828"/>
      <c r="KW8" s="828"/>
      <c r="KX8" s="828"/>
      <c r="KY8" s="828"/>
      <c r="KZ8" s="828"/>
      <c r="LA8" s="845"/>
      <c r="LB8" s="845"/>
      <c r="LC8" s="845"/>
      <c r="LD8" s="845"/>
      <c r="LE8" s="828"/>
      <c r="LF8" s="828"/>
      <c r="LG8" s="828"/>
      <c r="LH8" s="828"/>
      <c r="LI8" s="828"/>
      <c r="LJ8" s="845"/>
      <c r="LK8" s="845"/>
      <c r="LL8" s="845"/>
      <c r="LM8" s="845"/>
      <c r="LN8" s="828"/>
      <c r="LO8" s="828"/>
      <c r="LP8" s="828"/>
      <c r="LQ8" s="828"/>
      <c r="LR8" s="828"/>
      <c r="LS8" s="845"/>
      <c r="LT8" s="845"/>
      <c r="LU8" s="845"/>
      <c r="LV8" s="845"/>
      <c r="LW8" s="828"/>
      <c r="LX8" s="828"/>
      <c r="LY8" s="828"/>
      <c r="LZ8" s="828"/>
      <c r="MA8" s="828"/>
      <c r="MB8" s="845"/>
      <c r="MC8" s="845"/>
      <c r="MD8" s="845"/>
      <c r="ME8" s="845"/>
      <c r="MF8" s="828"/>
      <c r="MG8" s="828"/>
      <c r="MH8" s="828"/>
      <c r="MI8" s="828"/>
      <c r="MJ8" s="828"/>
      <c r="MK8" s="845"/>
      <c r="ML8" s="845"/>
      <c r="MM8" s="845"/>
      <c r="MN8" s="845"/>
      <c r="MO8" s="828"/>
      <c r="MP8" s="828"/>
      <c r="MQ8" s="828"/>
      <c r="MR8" s="828"/>
      <c r="MS8" s="828"/>
      <c r="MT8" s="845"/>
      <c r="MU8" s="845"/>
      <c r="MV8" s="845"/>
      <c r="MW8" s="845"/>
      <c r="MX8" s="828"/>
      <c r="MY8" s="828"/>
      <c r="MZ8" s="828"/>
      <c r="NA8" s="828"/>
      <c r="NB8" s="828"/>
      <c r="NC8" s="845"/>
      <c r="ND8" s="845"/>
      <c r="NE8" s="845"/>
      <c r="NF8" s="845"/>
      <c r="NG8" s="828"/>
      <c r="NH8" s="828"/>
      <c r="NI8" s="828"/>
      <c r="NJ8" s="828"/>
      <c r="NK8" s="828"/>
      <c r="NL8" s="845"/>
      <c r="NM8" s="845"/>
      <c r="NN8" s="845"/>
      <c r="NO8" s="845"/>
      <c r="NP8" s="828"/>
      <c r="NQ8" s="828"/>
      <c r="NR8" s="828"/>
      <c r="NS8" s="828"/>
      <c r="NT8" s="828"/>
      <c r="NU8" s="845"/>
      <c r="NV8" s="845"/>
      <c r="NW8" s="845"/>
      <c r="NX8" s="845"/>
      <c r="NY8" s="828"/>
      <c r="NZ8" s="828"/>
      <c r="OA8" s="828"/>
      <c r="OB8" s="828"/>
      <c r="OC8" s="828"/>
      <c r="OD8" s="845"/>
      <c r="OE8" s="845"/>
      <c r="OF8" s="845"/>
      <c r="OG8" s="845"/>
      <c r="OH8" s="828"/>
      <c r="OI8" s="828"/>
      <c r="OJ8" s="828"/>
      <c r="OK8" s="828"/>
      <c r="OL8" s="828"/>
      <c r="OM8" s="845"/>
      <c r="ON8" s="845"/>
      <c r="OO8" s="845"/>
      <c r="OP8" s="845"/>
      <c r="OQ8" s="828"/>
      <c r="OR8" s="828"/>
      <c r="OS8" s="828"/>
      <c r="OT8" s="828"/>
      <c r="OU8" s="828"/>
      <c r="OV8" s="845"/>
      <c r="OW8" s="845"/>
      <c r="OX8" s="845"/>
      <c r="OY8" s="845"/>
      <c r="OZ8" s="828"/>
      <c r="PA8" s="828"/>
      <c r="PB8" s="828"/>
      <c r="PC8" s="828"/>
      <c r="PD8" s="828"/>
      <c r="PE8" s="845"/>
      <c r="PF8" s="845"/>
      <c r="PG8" s="845"/>
      <c r="PH8" s="845"/>
      <c r="PI8" s="828"/>
      <c r="PJ8" s="828"/>
      <c r="PK8" s="828"/>
      <c r="PL8" s="828"/>
      <c r="PM8" s="828"/>
      <c r="PN8" s="845"/>
      <c r="PO8" s="845"/>
      <c r="PP8" s="845"/>
      <c r="PQ8" s="845"/>
      <c r="PR8" s="828"/>
      <c r="PS8" s="828"/>
      <c r="PT8" s="828"/>
      <c r="PU8" s="828"/>
      <c r="PV8" s="828"/>
      <c r="PW8" s="845"/>
      <c r="PX8" s="845"/>
      <c r="PY8" s="845"/>
      <c r="PZ8" s="845"/>
      <c r="QA8" s="828"/>
      <c r="QB8" s="828"/>
      <c r="QC8" s="828"/>
      <c r="QD8" s="828"/>
      <c r="QE8" s="845"/>
      <c r="QF8" s="845"/>
      <c r="QG8" s="845"/>
      <c r="QH8" s="845"/>
      <c r="QI8" s="828"/>
      <c r="QJ8" s="828"/>
      <c r="QK8" s="828"/>
      <c r="QL8" s="828"/>
      <c r="QM8" s="828"/>
      <c r="QN8" s="828"/>
      <c r="QO8" s="845"/>
      <c r="QP8" s="845"/>
      <c r="QQ8" s="845"/>
      <c r="QR8" s="845"/>
      <c r="QS8" s="828"/>
      <c r="QT8" s="828"/>
      <c r="QU8" s="828"/>
      <c r="QV8" s="838"/>
      <c r="QW8" s="837"/>
      <c r="QX8" s="837"/>
      <c r="QY8" s="837"/>
      <c r="QZ8" s="857"/>
      <c r="RA8" s="828"/>
      <c r="RB8" s="828"/>
      <c r="RC8" s="828"/>
      <c r="RD8" s="828"/>
      <c r="RE8" s="856"/>
      <c r="RF8" s="855"/>
      <c r="RG8" s="855"/>
      <c r="RH8" s="855"/>
      <c r="RI8" s="855"/>
      <c r="RJ8" s="854"/>
      <c r="RK8" s="825"/>
      <c r="RL8" s="825"/>
      <c r="RM8" s="825"/>
      <c r="RN8" s="825"/>
      <c r="RO8" s="857"/>
      <c r="RP8" s="828"/>
      <c r="RQ8" s="828"/>
      <c r="RR8" s="828"/>
      <c r="RS8" s="828"/>
      <c r="RT8" s="856"/>
      <c r="RU8" s="855"/>
      <c r="RV8" s="855"/>
      <c r="RW8" s="855"/>
      <c r="RX8" s="855"/>
      <c r="RY8" s="854"/>
      <c r="RZ8" s="825"/>
      <c r="SA8" s="825"/>
      <c r="SB8" s="825"/>
      <c r="SC8" s="825"/>
      <c r="SD8" s="857"/>
      <c r="SE8" s="828"/>
      <c r="SF8" s="828"/>
      <c r="SG8" s="828"/>
      <c r="SH8" s="828"/>
      <c r="SI8" s="856"/>
      <c r="SJ8" s="855"/>
      <c r="SK8" s="855"/>
      <c r="SL8" s="855"/>
      <c r="SM8" s="855"/>
      <c r="SN8" s="854"/>
      <c r="SO8" s="825"/>
      <c r="SP8" s="825"/>
      <c r="SQ8" s="825"/>
      <c r="SR8" s="825"/>
      <c r="SS8" s="857"/>
      <c r="ST8" s="828"/>
      <c r="SU8" s="828"/>
      <c r="SV8" s="828"/>
      <c r="SW8" s="828"/>
      <c r="SX8" s="856"/>
      <c r="SY8" s="855"/>
      <c r="SZ8" s="855"/>
      <c r="TA8" s="855"/>
      <c r="TB8" s="855"/>
      <c r="TC8" s="854"/>
      <c r="TD8" s="825"/>
      <c r="TE8" s="825"/>
      <c r="TF8" s="825"/>
      <c r="TG8" s="825"/>
      <c r="TH8" s="857"/>
      <c r="TI8" s="828"/>
      <c r="TJ8" s="828"/>
      <c r="TK8" s="828"/>
      <c r="TL8" s="828"/>
      <c r="TM8" s="856"/>
      <c r="TN8" s="855"/>
      <c r="TO8" s="855"/>
      <c r="TP8" s="855"/>
      <c r="TQ8" s="855"/>
      <c r="TR8" s="854"/>
      <c r="TS8" s="825"/>
      <c r="TT8" s="825"/>
      <c r="TU8" s="825"/>
      <c r="TV8" s="825"/>
      <c r="TW8" s="857"/>
      <c r="TX8" s="828"/>
      <c r="TY8" s="828"/>
      <c r="TZ8" s="828"/>
      <c r="UA8" s="828"/>
      <c r="UB8" s="856"/>
      <c r="UC8" s="855"/>
      <c r="UD8" s="855"/>
      <c r="UE8" s="855"/>
      <c r="UF8" s="855"/>
      <c r="UG8" s="854"/>
      <c r="UH8" s="825"/>
      <c r="UI8" s="825"/>
      <c r="UJ8" s="825"/>
      <c r="UK8" s="825"/>
      <c r="UL8" s="860"/>
      <c r="UM8" s="861"/>
      <c r="UN8" s="864"/>
      <c r="UO8" s="865"/>
      <c r="UP8" s="807"/>
      <c r="UQ8" s="807"/>
      <c r="UR8" s="807"/>
      <c r="US8" s="807"/>
      <c r="UT8" s="807"/>
      <c r="UU8" s="863"/>
      <c r="UV8" s="821"/>
      <c r="UW8" s="819"/>
      <c r="UX8" s="818"/>
      <c r="UY8" s="822"/>
      <c r="UZ8" s="823"/>
      <c r="VA8" s="824"/>
      <c r="VB8" s="825"/>
      <c r="VC8" s="863"/>
      <c r="VD8" s="821"/>
      <c r="VE8" s="819"/>
      <c r="VF8" s="818"/>
      <c r="VG8" s="822"/>
      <c r="VH8" s="823"/>
      <c r="VI8" s="824"/>
      <c r="VJ8" s="825"/>
      <c r="VK8" s="863"/>
      <c r="VL8" s="821"/>
      <c r="VM8" s="819"/>
      <c r="VN8" s="818"/>
      <c r="VO8" s="822"/>
      <c r="VP8" s="823"/>
      <c r="VQ8" s="824"/>
      <c r="VR8" s="825"/>
      <c r="VS8" s="863"/>
      <c r="VT8" s="821"/>
      <c r="VU8" s="819"/>
      <c r="VV8" s="818"/>
      <c r="VW8" s="822"/>
      <c r="VX8" s="823"/>
      <c r="VY8" s="824"/>
      <c r="VZ8" s="825"/>
      <c r="WA8" s="863"/>
      <c r="WB8" s="821"/>
      <c r="WC8" s="819"/>
      <c r="WD8" s="818"/>
      <c r="WE8" s="822"/>
      <c r="WF8" s="823"/>
      <c r="WG8" s="824"/>
      <c r="WH8" s="825"/>
      <c r="WI8" s="863"/>
      <c r="WJ8" s="821"/>
      <c r="WK8" s="819"/>
      <c r="WL8" s="818"/>
      <c r="WM8" s="822"/>
      <c r="WN8" s="823"/>
      <c r="WO8" s="824"/>
      <c r="WP8" s="825"/>
      <c r="WQ8" s="863"/>
      <c r="WR8" s="821"/>
      <c r="WS8" s="819"/>
      <c r="WT8" s="818"/>
      <c r="WU8" s="822"/>
      <c r="WV8" s="823"/>
      <c r="WW8" s="824"/>
      <c r="WX8" s="825"/>
      <c r="WY8" s="863"/>
      <c r="WZ8" s="821"/>
      <c r="XA8" s="819"/>
      <c r="XB8" s="818"/>
      <c r="XC8" s="822"/>
      <c r="XD8" s="823"/>
      <c r="XE8" s="824"/>
      <c r="XF8" s="825"/>
      <c r="XG8" s="863"/>
      <c r="XH8" s="821"/>
      <c r="XI8" s="819"/>
      <c r="XJ8" s="818"/>
      <c r="XK8" s="822"/>
      <c r="XL8" s="823"/>
      <c r="XM8" s="824"/>
      <c r="XN8" s="825"/>
      <c r="XO8" s="863"/>
      <c r="XP8" s="821"/>
      <c r="XQ8" s="819"/>
      <c r="XR8" s="818"/>
      <c r="XS8" s="822"/>
      <c r="XT8" s="823"/>
      <c r="XU8" s="824"/>
      <c r="XV8" s="825"/>
      <c r="XW8" s="863"/>
      <c r="XX8" s="821"/>
      <c r="XY8" s="819"/>
      <c r="XZ8" s="818"/>
      <c r="YA8" s="822"/>
      <c r="YB8" s="823"/>
      <c r="YC8" s="824"/>
      <c r="YD8" s="825"/>
      <c r="YE8" s="863"/>
      <c r="YF8" s="821"/>
      <c r="YG8" s="819"/>
      <c r="YH8" s="818"/>
      <c r="YI8" s="822"/>
      <c r="YJ8" s="823"/>
      <c r="YK8" s="824"/>
      <c r="YL8" s="825"/>
      <c r="YM8" s="863"/>
      <c r="YN8" s="821"/>
      <c r="YO8" s="819"/>
      <c r="YP8" s="818"/>
      <c r="YQ8" s="822"/>
      <c r="YR8" s="823"/>
      <c r="YS8" s="824"/>
      <c r="YT8" s="825"/>
      <c r="YU8" s="863"/>
      <c r="YV8" s="821"/>
      <c r="YW8" s="819"/>
      <c r="YX8" s="818"/>
      <c r="YY8" s="822"/>
      <c r="YZ8" s="823"/>
      <c r="ZA8" s="824"/>
      <c r="ZB8" s="825"/>
      <c r="ZC8" s="863"/>
      <c r="ZD8" s="821"/>
      <c r="ZE8" s="819"/>
      <c r="ZF8" s="818"/>
      <c r="ZG8" s="822"/>
      <c r="ZH8" s="823"/>
      <c r="ZI8" s="824"/>
      <c r="ZJ8" s="825"/>
      <c r="ZK8" s="863"/>
      <c r="ZL8" s="821"/>
      <c r="ZM8" s="819"/>
      <c r="ZN8" s="818"/>
      <c r="ZO8" s="822"/>
      <c r="ZP8" s="823"/>
      <c r="ZQ8" s="824"/>
      <c r="ZR8" s="825"/>
      <c r="ZS8" s="863"/>
      <c r="ZT8" s="821"/>
      <c r="ZU8" s="819"/>
      <c r="ZV8" s="818"/>
      <c r="ZW8" s="822"/>
      <c r="ZX8" s="823"/>
      <c r="ZY8" s="824"/>
      <c r="ZZ8" s="825"/>
      <c r="AAA8" s="863"/>
      <c r="AAB8" s="821"/>
      <c r="AAC8" s="819"/>
      <c r="AAD8" s="818"/>
      <c r="AAE8" s="822"/>
      <c r="AAF8" s="823"/>
      <c r="AAG8" s="824"/>
      <c r="AAH8" s="825"/>
      <c r="AAI8" s="863"/>
      <c r="AAJ8" s="821"/>
      <c r="AAK8" s="819"/>
      <c r="AAL8" s="818"/>
      <c r="AAM8" s="822"/>
      <c r="AAN8" s="823"/>
      <c r="AAO8" s="824"/>
      <c r="AAP8" s="825"/>
      <c r="AAQ8" s="863"/>
      <c r="AAR8" s="821"/>
      <c r="AAS8" s="819"/>
      <c r="AAT8" s="818"/>
      <c r="AAU8" s="822"/>
      <c r="AAV8" s="823"/>
      <c r="AAW8" s="824"/>
      <c r="AAX8" s="825"/>
      <c r="AAY8" s="863"/>
      <c r="AAZ8" s="821"/>
      <c r="ABA8" s="819"/>
      <c r="ABB8" s="818"/>
      <c r="ABC8" s="822"/>
      <c r="ABD8" s="823"/>
      <c r="ABE8" s="824"/>
      <c r="ABF8" s="825"/>
      <c r="ABG8" s="863"/>
      <c r="ABH8" s="821"/>
      <c r="ABI8" s="819"/>
      <c r="ABJ8" s="818"/>
      <c r="ABK8" s="822"/>
      <c r="ABL8" s="823"/>
      <c r="ABM8" s="824"/>
      <c r="ABN8" s="825"/>
      <c r="ABO8" s="863"/>
      <c r="ABP8" s="821"/>
      <c r="ABQ8" s="819"/>
      <c r="ABR8" s="818"/>
      <c r="ABS8" s="822"/>
      <c r="ABT8" s="823"/>
      <c r="ABU8" s="824"/>
      <c r="ABV8" s="825"/>
      <c r="ABW8" s="863"/>
      <c r="ABX8" s="821"/>
      <c r="ABY8" s="819"/>
      <c r="ABZ8" s="818"/>
      <c r="ACA8" s="822"/>
      <c r="ACB8" s="823"/>
      <c r="ACC8" s="824"/>
      <c r="ACD8" s="825"/>
      <c r="ACE8" s="863"/>
      <c r="ACF8" s="821"/>
      <c r="ACG8" s="819"/>
      <c r="ACH8" s="818"/>
      <c r="ACI8" s="822"/>
      <c r="ACJ8" s="823"/>
      <c r="ACK8" s="824"/>
      <c r="ACL8" s="825"/>
      <c r="ACM8" s="863"/>
      <c r="ACN8" s="821"/>
      <c r="ACO8" s="819"/>
      <c r="ACP8" s="818"/>
      <c r="ACQ8" s="822"/>
      <c r="ACR8" s="823"/>
      <c r="ACS8" s="824"/>
      <c r="ACT8" s="825"/>
      <c r="ACU8" s="863"/>
      <c r="ACV8" s="821"/>
      <c r="ACW8" s="819"/>
      <c r="ACX8" s="818"/>
      <c r="ACY8" s="822"/>
      <c r="ACZ8" s="823"/>
      <c r="ADA8" s="824"/>
      <c r="ADB8" s="825"/>
      <c r="ADC8" s="863"/>
      <c r="ADD8" s="821"/>
      <c r="ADE8" s="819"/>
      <c r="ADF8" s="818"/>
      <c r="ADG8" s="822"/>
      <c r="ADH8" s="823"/>
      <c r="ADI8" s="824"/>
      <c r="ADJ8" s="825"/>
      <c r="ADK8" s="863"/>
      <c r="ADL8" s="821"/>
      <c r="ADM8" s="819"/>
      <c r="ADN8" s="818"/>
      <c r="ADO8" s="822"/>
      <c r="ADP8" s="823"/>
      <c r="ADQ8" s="824"/>
      <c r="ADR8" s="825"/>
      <c r="ADS8" s="863"/>
      <c r="ADT8" s="821"/>
      <c r="ADU8" s="819"/>
      <c r="ADV8" s="818"/>
      <c r="ADW8" s="822"/>
      <c r="ADX8" s="823"/>
      <c r="ADY8" s="824"/>
      <c r="ADZ8" s="1323"/>
      <c r="AEA8" s="1324"/>
      <c r="AEB8" s="1324"/>
      <c r="AEC8" s="1325"/>
      <c r="AED8" s="1326"/>
      <c r="AEE8" s="1326"/>
      <c r="AEF8" s="1326"/>
      <c r="AEG8" s="2083"/>
      <c r="AEH8" s="1326"/>
      <c r="AEI8" s="1326"/>
      <c r="AEJ8" s="1326"/>
      <c r="AEK8" s="1326"/>
      <c r="AEL8" s="1326"/>
      <c r="AEM8" s="2083"/>
      <c r="AEN8" s="1326"/>
      <c r="AEO8" s="1326"/>
      <c r="AEP8" s="1326"/>
      <c r="AEQ8" s="1326"/>
      <c r="AER8" s="1326"/>
      <c r="AES8" s="2083"/>
      <c r="AET8" s="1326"/>
      <c r="AEU8" s="1326"/>
      <c r="AEV8" s="1326"/>
      <c r="AEW8" s="1326"/>
      <c r="AEX8" s="1326"/>
      <c r="AEY8" s="2083"/>
      <c r="AEZ8" s="1326"/>
      <c r="AFA8" s="1326"/>
      <c r="AFB8" s="1326"/>
      <c r="AFC8" s="1326"/>
      <c r="AFD8" s="1326"/>
      <c r="AFE8" s="2083"/>
      <c r="AFF8" s="1326"/>
      <c r="AFG8" s="1326"/>
      <c r="AFH8" s="1326"/>
      <c r="AFI8" s="1326"/>
      <c r="AFJ8" s="1326"/>
      <c r="AFK8" s="2083"/>
      <c r="AFL8" s="1326"/>
      <c r="AFM8" s="1326"/>
    </row>
    <row r="9" spans="1:849" ht="24.95" customHeight="1" x14ac:dyDescent="0.25">
      <c r="A9" s="807"/>
      <c r="B9" s="807"/>
      <c r="C9" s="807"/>
      <c r="D9" s="807"/>
      <c r="E9" s="807"/>
      <c r="F9" s="807"/>
      <c r="G9" s="807"/>
      <c r="H9" s="807"/>
      <c r="I9" s="807"/>
      <c r="J9" s="807"/>
      <c r="K9" s="807"/>
      <c r="L9" s="807"/>
      <c r="M9" s="807"/>
      <c r="N9" s="807"/>
      <c r="O9" s="807"/>
      <c r="P9" s="807"/>
      <c r="Q9" s="807"/>
      <c r="R9" s="839"/>
      <c r="S9" s="807"/>
      <c r="T9" s="839"/>
      <c r="U9" s="839"/>
      <c r="V9" s="808"/>
      <c r="W9" s="773"/>
      <c r="X9" s="840"/>
      <c r="Y9" s="773"/>
      <c r="Z9" s="773"/>
      <c r="AA9" s="773"/>
      <c r="AB9" s="773"/>
      <c r="AC9" s="773"/>
      <c r="AD9" s="773"/>
      <c r="AE9" s="773"/>
      <c r="AF9" s="773"/>
      <c r="AG9" s="773"/>
      <c r="AH9" s="840"/>
      <c r="AI9" s="773"/>
      <c r="AJ9" s="773"/>
      <c r="AK9" s="840"/>
      <c r="AL9" s="890"/>
      <c r="AM9" s="831"/>
      <c r="AN9" s="832"/>
      <c r="AO9" s="832"/>
      <c r="AP9" s="832"/>
      <c r="AQ9" s="832"/>
      <c r="AR9" s="832"/>
      <c r="AS9" s="811"/>
      <c r="AT9" s="894"/>
      <c r="AU9" s="812"/>
      <c r="AV9" s="843"/>
      <c r="AW9" s="836"/>
      <c r="AX9" s="843"/>
      <c r="AY9" s="812"/>
      <c r="AZ9" s="843"/>
      <c r="BA9" s="812"/>
      <c r="BB9" s="843"/>
      <c r="BC9" s="812"/>
      <c r="BD9" s="843"/>
      <c r="BE9" s="812"/>
      <c r="BF9" s="843"/>
      <c r="BG9" s="812"/>
      <c r="BH9" s="843"/>
      <c r="BI9" s="812"/>
      <c r="BJ9" s="836"/>
      <c r="BK9" s="836"/>
      <c r="BL9" s="2110"/>
      <c r="BM9" s="836"/>
      <c r="BN9" s="2082"/>
      <c r="BO9" s="814"/>
      <c r="BP9" s="874"/>
      <c r="BQ9" s="814"/>
      <c r="BR9" s="814"/>
      <c r="BS9" s="814"/>
      <c r="BT9" s="814"/>
      <c r="BU9" s="814"/>
      <c r="BV9" s="814"/>
      <c r="BW9" s="814"/>
      <c r="BX9" s="814"/>
      <c r="BY9" s="814"/>
      <c r="BZ9" s="814"/>
      <c r="CA9" s="814"/>
      <c r="CB9" s="814"/>
      <c r="CC9" s="814"/>
      <c r="CD9" s="814"/>
      <c r="CE9" s="814"/>
      <c r="CF9" s="815"/>
      <c r="CG9" s="816"/>
      <c r="CH9" s="816"/>
      <c r="CI9" s="816"/>
      <c r="CJ9" s="816"/>
      <c r="CK9" s="816"/>
      <c r="CL9" s="816"/>
      <c r="CM9" s="816"/>
      <c r="CN9" s="816"/>
      <c r="CO9" s="816"/>
      <c r="CP9" s="816"/>
      <c r="CQ9" s="816"/>
      <c r="CR9" s="816"/>
      <c r="CS9" s="816"/>
      <c r="CT9" s="816"/>
      <c r="CU9" s="816"/>
      <c r="CV9" s="816"/>
      <c r="CW9" s="816"/>
      <c r="CX9" s="816"/>
      <c r="CY9" s="816"/>
      <c r="CZ9" s="816"/>
      <c r="DA9" s="816"/>
      <c r="DB9" s="816"/>
      <c r="DC9" s="816"/>
      <c r="DD9" s="816"/>
      <c r="DE9" s="816"/>
      <c r="DF9" s="816"/>
      <c r="DG9" s="816"/>
      <c r="DH9" s="816"/>
      <c r="DI9" s="816"/>
      <c r="DJ9" s="816"/>
      <c r="DK9" s="816"/>
      <c r="DL9" s="816"/>
      <c r="DM9" s="816"/>
      <c r="DN9" s="816"/>
      <c r="DO9" s="816"/>
      <c r="DP9" s="841"/>
      <c r="DQ9" s="817"/>
      <c r="DR9" s="817"/>
      <c r="DS9" s="817"/>
      <c r="DT9" s="842"/>
      <c r="DU9" s="817"/>
      <c r="DV9" s="842"/>
      <c r="DW9" s="817"/>
      <c r="DX9" s="817"/>
      <c r="DY9" s="817"/>
      <c r="DZ9" s="820"/>
      <c r="EA9" s="821"/>
      <c r="EB9" s="821"/>
      <c r="EC9" s="821"/>
      <c r="ED9" s="821"/>
      <c r="EE9" s="819"/>
      <c r="EF9" s="818"/>
      <c r="EG9" s="818"/>
      <c r="EH9" s="818"/>
      <c r="EI9" s="818"/>
      <c r="EJ9" s="822"/>
      <c r="EK9" s="823"/>
      <c r="EL9" s="823"/>
      <c r="EM9" s="823"/>
      <c r="EN9" s="823"/>
      <c r="EO9" s="824"/>
      <c r="EP9" s="825"/>
      <c r="EQ9" s="825"/>
      <c r="ER9" s="825"/>
      <c r="ES9" s="825"/>
      <c r="ET9" s="820"/>
      <c r="EU9" s="821"/>
      <c r="EV9" s="821"/>
      <c r="EW9" s="821"/>
      <c r="EX9" s="821"/>
      <c r="EY9" s="819"/>
      <c r="EZ9" s="818"/>
      <c r="FA9" s="818"/>
      <c r="FB9" s="818"/>
      <c r="FC9" s="818"/>
      <c r="FD9" s="822"/>
      <c r="FE9" s="823"/>
      <c r="FF9" s="823"/>
      <c r="FG9" s="823"/>
      <c r="FH9" s="823"/>
      <c r="FI9" s="824"/>
      <c r="FJ9" s="825"/>
      <c r="FK9" s="825"/>
      <c r="FL9" s="825"/>
      <c r="FM9" s="825"/>
      <c r="FN9" s="820"/>
      <c r="FO9" s="821"/>
      <c r="FP9" s="821"/>
      <c r="FQ9" s="821"/>
      <c r="FR9" s="821"/>
      <c r="FS9" s="819"/>
      <c r="FT9" s="818"/>
      <c r="FU9" s="818"/>
      <c r="FV9" s="818"/>
      <c r="FW9" s="818"/>
      <c r="FX9" s="822"/>
      <c r="FY9" s="823"/>
      <c r="FZ9" s="823"/>
      <c r="GA9" s="823"/>
      <c r="GB9" s="823"/>
      <c r="GC9" s="824"/>
      <c r="GD9" s="825"/>
      <c r="GE9" s="825"/>
      <c r="GF9" s="825"/>
      <c r="GG9" s="825"/>
      <c r="GH9" s="820"/>
      <c r="GI9" s="821"/>
      <c r="GJ9" s="821"/>
      <c r="GK9" s="821"/>
      <c r="GL9" s="821"/>
      <c r="GM9" s="819"/>
      <c r="GN9" s="818"/>
      <c r="GO9" s="818"/>
      <c r="GP9" s="818"/>
      <c r="GQ9" s="818"/>
      <c r="GR9" s="822"/>
      <c r="GS9" s="823"/>
      <c r="GT9" s="823"/>
      <c r="GU9" s="823"/>
      <c r="GV9" s="823"/>
      <c r="GW9" s="824"/>
      <c r="GX9" s="825"/>
      <c r="GY9" s="825"/>
      <c r="GZ9" s="825"/>
      <c r="HA9" s="825"/>
      <c r="HB9" s="820"/>
      <c r="HC9" s="821"/>
      <c r="HD9" s="821"/>
      <c r="HE9" s="821"/>
      <c r="HF9" s="821"/>
      <c r="HG9" s="819"/>
      <c r="HH9" s="818"/>
      <c r="HI9" s="818"/>
      <c r="HJ9" s="818"/>
      <c r="HK9" s="818"/>
      <c r="HL9" s="822"/>
      <c r="HM9" s="823"/>
      <c r="HN9" s="823"/>
      <c r="HO9" s="823"/>
      <c r="HP9" s="823"/>
      <c r="HQ9" s="824"/>
      <c r="HR9" s="825"/>
      <c r="HS9" s="825"/>
      <c r="HT9" s="825"/>
      <c r="HU9" s="825"/>
      <c r="HV9" s="820"/>
      <c r="HW9" s="821"/>
      <c r="HX9" s="821"/>
      <c r="HY9" s="821"/>
      <c r="HZ9" s="821"/>
      <c r="IA9" s="819"/>
      <c r="IB9" s="818"/>
      <c r="IC9" s="818"/>
      <c r="ID9" s="818"/>
      <c r="IE9" s="818"/>
      <c r="IF9" s="822"/>
      <c r="IG9" s="823"/>
      <c r="IH9" s="823"/>
      <c r="II9" s="823"/>
      <c r="IJ9" s="823"/>
      <c r="IK9" s="824"/>
      <c r="IL9" s="825"/>
      <c r="IM9" s="825"/>
      <c r="IN9" s="825"/>
      <c r="IO9" s="825"/>
      <c r="IP9" s="826"/>
      <c r="IQ9" s="817"/>
      <c r="IR9" s="817"/>
      <c r="IS9" s="817"/>
      <c r="IT9" s="817"/>
      <c r="IU9" s="817"/>
      <c r="IV9" s="817"/>
      <c r="IW9" s="817"/>
      <c r="IX9" s="817"/>
      <c r="IY9" s="817"/>
      <c r="IZ9" s="817"/>
      <c r="JA9" s="817"/>
      <c r="JB9" s="817"/>
      <c r="JC9" s="817"/>
      <c r="JD9" s="817"/>
      <c r="JE9" s="817"/>
      <c r="JF9" s="817"/>
      <c r="JG9" s="817"/>
      <c r="JH9" s="817"/>
      <c r="JI9" s="817"/>
      <c r="JJ9" s="817"/>
      <c r="JK9" s="817"/>
      <c r="JL9" s="817"/>
      <c r="JM9" s="817"/>
      <c r="JN9" s="827"/>
      <c r="JO9" s="828"/>
      <c r="JP9" s="828"/>
      <c r="JQ9" s="845"/>
      <c r="JR9" s="845"/>
      <c r="JS9" s="845"/>
      <c r="JT9" s="845"/>
      <c r="JU9" s="828"/>
      <c r="JV9" s="828"/>
      <c r="JW9" s="828"/>
      <c r="JX9" s="828"/>
      <c r="JY9" s="828"/>
      <c r="JZ9" s="845"/>
      <c r="KA9" s="845"/>
      <c r="KB9" s="845"/>
      <c r="KC9" s="845"/>
      <c r="KD9" s="828"/>
      <c r="KE9" s="828"/>
      <c r="KF9" s="828"/>
      <c r="KG9" s="828"/>
      <c r="KH9" s="828"/>
      <c r="KI9" s="845"/>
      <c r="KJ9" s="845"/>
      <c r="KK9" s="845"/>
      <c r="KL9" s="845"/>
      <c r="KM9" s="828"/>
      <c r="KN9" s="828"/>
      <c r="KO9" s="828"/>
      <c r="KP9" s="828"/>
      <c r="KQ9" s="828"/>
      <c r="KR9" s="845"/>
      <c r="KS9" s="845"/>
      <c r="KT9" s="845"/>
      <c r="KU9" s="845"/>
      <c r="KV9" s="828"/>
      <c r="KW9" s="828"/>
      <c r="KX9" s="828"/>
      <c r="KY9" s="828"/>
      <c r="KZ9" s="828"/>
      <c r="LA9" s="845"/>
      <c r="LB9" s="845"/>
      <c r="LC9" s="845"/>
      <c r="LD9" s="845"/>
      <c r="LE9" s="828"/>
      <c r="LF9" s="828"/>
      <c r="LG9" s="828"/>
      <c r="LH9" s="828"/>
      <c r="LI9" s="828"/>
      <c r="LJ9" s="845"/>
      <c r="LK9" s="845"/>
      <c r="LL9" s="845"/>
      <c r="LM9" s="845"/>
      <c r="LN9" s="828"/>
      <c r="LO9" s="828"/>
      <c r="LP9" s="828"/>
      <c r="LQ9" s="828"/>
      <c r="LR9" s="828"/>
      <c r="LS9" s="845"/>
      <c r="LT9" s="845"/>
      <c r="LU9" s="845"/>
      <c r="LV9" s="845"/>
      <c r="LW9" s="828"/>
      <c r="LX9" s="828"/>
      <c r="LY9" s="828"/>
      <c r="LZ9" s="828"/>
      <c r="MA9" s="828"/>
      <c r="MB9" s="845"/>
      <c r="MC9" s="845"/>
      <c r="MD9" s="845"/>
      <c r="ME9" s="845"/>
      <c r="MF9" s="828"/>
      <c r="MG9" s="828"/>
      <c r="MH9" s="828"/>
      <c r="MI9" s="828"/>
      <c r="MJ9" s="828"/>
      <c r="MK9" s="845"/>
      <c r="ML9" s="845"/>
      <c r="MM9" s="845"/>
      <c r="MN9" s="845"/>
      <c r="MO9" s="828"/>
      <c r="MP9" s="828"/>
      <c r="MQ9" s="828"/>
      <c r="MR9" s="828"/>
      <c r="MS9" s="828"/>
      <c r="MT9" s="845"/>
      <c r="MU9" s="845"/>
      <c r="MV9" s="845"/>
      <c r="MW9" s="845"/>
      <c r="MX9" s="828"/>
      <c r="MY9" s="828"/>
      <c r="MZ9" s="828"/>
      <c r="NA9" s="828"/>
      <c r="NB9" s="828"/>
      <c r="NC9" s="845"/>
      <c r="ND9" s="845"/>
      <c r="NE9" s="845"/>
      <c r="NF9" s="845"/>
      <c r="NG9" s="828"/>
      <c r="NH9" s="828"/>
      <c r="NI9" s="828"/>
      <c r="NJ9" s="828"/>
      <c r="NK9" s="828"/>
      <c r="NL9" s="845"/>
      <c r="NM9" s="845"/>
      <c r="NN9" s="845"/>
      <c r="NO9" s="845"/>
      <c r="NP9" s="828"/>
      <c r="NQ9" s="828"/>
      <c r="NR9" s="828"/>
      <c r="NS9" s="828"/>
      <c r="NT9" s="828"/>
      <c r="NU9" s="845"/>
      <c r="NV9" s="845"/>
      <c r="NW9" s="845"/>
      <c r="NX9" s="845"/>
      <c r="NY9" s="828"/>
      <c r="NZ9" s="828"/>
      <c r="OA9" s="828"/>
      <c r="OB9" s="828"/>
      <c r="OC9" s="828"/>
      <c r="OD9" s="845"/>
      <c r="OE9" s="845"/>
      <c r="OF9" s="845"/>
      <c r="OG9" s="845"/>
      <c r="OH9" s="828"/>
      <c r="OI9" s="828"/>
      <c r="OJ9" s="828"/>
      <c r="OK9" s="828"/>
      <c r="OL9" s="828"/>
      <c r="OM9" s="845"/>
      <c r="ON9" s="845"/>
      <c r="OO9" s="845"/>
      <c r="OP9" s="845"/>
      <c r="OQ9" s="828"/>
      <c r="OR9" s="828"/>
      <c r="OS9" s="828"/>
      <c r="OT9" s="828"/>
      <c r="OU9" s="828"/>
      <c r="OV9" s="845"/>
      <c r="OW9" s="845"/>
      <c r="OX9" s="845"/>
      <c r="OY9" s="845"/>
      <c r="OZ9" s="828"/>
      <c r="PA9" s="828"/>
      <c r="PB9" s="828"/>
      <c r="PC9" s="828"/>
      <c r="PD9" s="828"/>
      <c r="PE9" s="845"/>
      <c r="PF9" s="845"/>
      <c r="PG9" s="845"/>
      <c r="PH9" s="845"/>
      <c r="PI9" s="828"/>
      <c r="PJ9" s="828"/>
      <c r="PK9" s="828"/>
      <c r="PL9" s="828"/>
      <c r="PM9" s="828"/>
      <c r="PN9" s="845"/>
      <c r="PO9" s="845"/>
      <c r="PP9" s="845"/>
      <c r="PQ9" s="845"/>
      <c r="PR9" s="828"/>
      <c r="PS9" s="828"/>
      <c r="PT9" s="828"/>
      <c r="PU9" s="828"/>
      <c r="PV9" s="828"/>
      <c r="PW9" s="845"/>
      <c r="PX9" s="845"/>
      <c r="PY9" s="845"/>
      <c r="PZ9" s="845"/>
      <c r="QA9" s="828"/>
      <c r="QB9" s="828"/>
      <c r="QC9" s="828"/>
      <c r="QD9" s="828"/>
      <c r="QE9" s="845"/>
      <c r="QF9" s="845"/>
      <c r="QG9" s="845"/>
      <c r="QH9" s="845"/>
      <c r="QI9" s="828"/>
      <c r="QJ9" s="828"/>
      <c r="QK9" s="828"/>
      <c r="QL9" s="828"/>
      <c r="QM9" s="828"/>
      <c r="QN9" s="828"/>
      <c r="QO9" s="845"/>
      <c r="QP9" s="845"/>
      <c r="QQ9" s="845"/>
      <c r="QR9" s="845"/>
      <c r="QS9" s="828"/>
      <c r="QT9" s="828"/>
      <c r="QU9" s="828"/>
      <c r="QV9" s="838"/>
      <c r="QW9" s="837"/>
      <c r="QX9" s="837"/>
      <c r="QY9" s="837"/>
      <c r="QZ9" s="857"/>
      <c r="RA9" s="828"/>
      <c r="RB9" s="828"/>
      <c r="RC9" s="828"/>
      <c r="RD9" s="828"/>
      <c r="RE9" s="856"/>
      <c r="RF9" s="855"/>
      <c r="RG9" s="855"/>
      <c r="RH9" s="855"/>
      <c r="RI9" s="855"/>
      <c r="RJ9" s="854"/>
      <c r="RK9" s="825"/>
      <c r="RL9" s="825"/>
      <c r="RM9" s="825"/>
      <c r="RN9" s="825"/>
      <c r="RO9" s="857"/>
      <c r="RP9" s="828"/>
      <c r="RQ9" s="828"/>
      <c r="RR9" s="828"/>
      <c r="RS9" s="828"/>
      <c r="RT9" s="856"/>
      <c r="RU9" s="855"/>
      <c r="RV9" s="855"/>
      <c r="RW9" s="855"/>
      <c r="RX9" s="855"/>
      <c r="RY9" s="854"/>
      <c r="RZ9" s="825"/>
      <c r="SA9" s="825"/>
      <c r="SB9" s="825"/>
      <c r="SC9" s="825"/>
      <c r="SD9" s="857"/>
      <c r="SE9" s="828"/>
      <c r="SF9" s="828"/>
      <c r="SG9" s="828"/>
      <c r="SH9" s="828"/>
      <c r="SI9" s="856"/>
      <c r="SJ9" s="855"/>
      <c r="SK9" s="855"/>
      <c r="SL9" s="855"/>
      <c r="SM9" s="855"/>
      <c r="SN9" s="854"/>
      <c r="SO9" s="825"/>
      <c r="SP9" s="825"/>
      <c r="SQ9" s="825"/>
      <c r="SR9" s="825"/>
      <c r="SS9" s="857"/>
      <c r="ST9" s="828"/>
      <c r="SU9" s="828"/>
      <c r="SV9" s="828"/>
      <c r="SW9" s="828"/>
      <c r="SX9" s="856"/>
      <c r="SY9" s="855"/>
      <c r="SZ9" s="855"/>
      <c r="TA9" s="855"/>
      <c r="TB9" s="855"/>
      <c r="TC9" s="854"/>
      <c r="TD9" s="825"/>
      <c r="TE9" s="825"/>
      <c r="TF9" s="825"/>
      <c r="TG9" s="825"/>
      <c r="TH9" s="857"/>
      <c r="TI9" s="828"/>
      <c r="TJ9" s="828"/>
      <c r="TK9" s="828"/>
      <c r="TL9" s="828"/>
      <c r="TM9" s="856"/>
      <c r="TN9" s="855"/>
      <c r="TO9" s="855"/>
      <c r="TP9" s="855"/>
      <c r="TQ9" s="855"/>
      <c r="TR9" s="854"/>
      <c r="TS9" s="825"/>
      <c r="TT9" s="825"/>
      <c r="TU9" s="825"/>
      <c r="TV9" s="825"/>
      <c r="TW9" s="857"/>
      <c r="TX9" s="828"/>
      <c r="TY9" s="828"/>
      <c r="TZ9" s="828"/>
      <c r="UA9" s="828"/>
      <c r="UB9" s="856"/>
      <c r="UC9" s="855"/>
      <c r="UD9" s="855"/>
      <c r="UE9" s="855"/>
      <c r="UF9" s="855"/>
      <c r="UG9" s="854"/>
      <c r="UH9" s="825"/>
      <c r="UI9" s="825"/>
      <c r="UJ9" s="825"/>
      <c r="UK9" s="825"/>
      <c r="UL9" s="860"/>
      <c r="UM9" s="861"/>
      <c r="UN9" s="864"/>
      <c r="UO9" s="865"/>
      <c r="UP9" s="807"/>
      <c r="UQ9" s="807"/>
      <c r="UR9" s="807"/>
      <c r="US9" s="807"/>
      <c r="UT9" s="807"/>
      <c r="UU9" s="863"/>
      <c r="UV9" s="821"/>
      <c r="UW9" s="819"/>
      <c r="UX9" s="818"/>
      <c r="UY9" s="822"/>
      <c r="UZ9" s="823"/>
      <c r="VA9" s="824"/>
      <c r="VB9" s="825"/>
      <c r="VC9" s="863"/>
      <c r="VD9" s="821"/>
      <c r="VE9" s="819"/>
      <c r="VF9" s="818"/>
      <c r="VG9" s="822"/>
      <c r="VH9" s="823"/>
      <c r="VI9" s="824"/>
      <c r="VJ9" s="825"/>
      <c r="VK9" s="863"/>
      <c r="VL9" s="821"/>
      <c r="VM9" s="819"/>
      <c r="VN9" s="818"/>
      <c r="VO9" s="822"/>
      <c r="VP9" s="823"/>
      <c r="VQ9" s="824"/>
      <c r="VR9" s="825"/>
      <c r="VS9" s="863"/>
      <c r="VT9" s="821"/>
      <c r="VU9" s="819"/>
      <c r="VV9" s="818"/>
      <c r="VW9" s="822"/>
      <c r="VX9" s="823"/>
      <c r="VY9" s="824"/>
      <c r="VZ9" s="825"/>
      <c r="WA9" s="863"/>
      <c r="WB9" s="821"/>
      <c r="WC9" s="819"/>
      <c r="WD9" s="818"/>
      <c r="WE9" s="822"/>
      <c r="WF9" s="823"/>
      <c r="WG9" s="824"/>
      <c r="WH9" s="825"/>
      <c r="WI9" s="863"/>
      <c r="WJ9" s="821"/>
      <c r="WK9" s="819"/>
      <c r="WL9" s="818"/>
      <c r="WM9" s="822"/>
      <c r="WN9" s="823"/>
      <c r="WO9" s="824"/>
      <c r="WP9" s="825"/>
      <c r="WQ9" s="863"/>
      <c r="WR9" s="821"/>
      <c r="WS9" s="819"/>
      <c r="WT9" s="818"/>
      <c r="WU9" s="822"/>
      <c r="WV9" s="823"/>
      <c r="WW9" s="824"/>
      <c r="WX9" s="825"/>
      <c r="WY9" s="863"/>
      <c r="WZ9" s="821"/>
      <c r="XA9" s="819"/>
      <c r="XB9" s="818"/>
      <c r="XC9" s="822"/>
      <c r="XD9" s="823"/>
      <c r="XE9" s="824"/>
      <c r="XF9" s="825"/>
      <c r="XG9" s="863"/>
      <c r="XH9" s="821"/>
      <c r="XI9" s="819"/>
      <c r="XJ9" s="818"/>
      <c r="XK9" s="822"/>
      <c r="XL9" s="823"/>
      <c r="XM9" s="824"/>
      <c r="XN9" s="825"/>
      <c r="XO9" s="863"/>
      <c r="XP9" s="821"/>
      <c r="XQ9" s="819"/>
      <c r="XR9" s="818"/>
      <c r="XS9" s="822"/>
      <c r="XT9" s="823"/>
      <c r="XU9" s="824"/>
      <c r="XV9" s="825"/>
      <c r="XW9" s="863"/>
      <c r="XX9" s="821"/>
      <c r="XY9" s="819"/>
      <c r="XZ9" s="818"/>
      <c r="YA9" s="822"/>
      <c r="YB9" s="823"/>
      <c r="YC9" s="824"/>
      <c r="YD9" s="825"/>
      <c r="YE9" s="863"/>
      <c r="YF9" s="821"/>
      <c r="YG9" s="819"/>
      <c r="YH9" s="818"/>
      <c r="YI9" s="822"/>
      <c r="YJ9" s="823"/>
      <c r="YK9" s="824"/>
      <c r="YL9" s="825"/>
      <c r="YM9" s="863"/>
      <c r="YN9" s="821"/>
      <c r="YO9" s="819"/>
      <c r="YP9" s="818"/>
      <c r="YQ9" s="822"/>
      <c r="YR9" s="823"/>
      <c r="YS9" s="824"/>
      <c r="YT9" s="825"/>
      <c r="YU9" s="863"/>
      <c r="YV9" s="821"/>
      <c r="YW9" s="819"/>
      <c r="YX9" s="818"/>
      <c r="YY9" s="822"/>
      <c r="YZ9" s="823"/>
      <c r="ZA9" s="824"/>
      <c r="ZB9" s="825"/>
      <c r="ZC9" s="863"/>
      <c r="ZD9" s="821"/>
      <c r="ZE9" s="819"/>
      <c r="ZF9" s="818"/>
      <c r="ZG9" s="822"/>
      <c r="ZH9" s="823"/>
      <c r="ZI9" s="824"/>
      <c r="ZJ9" s="825"/>
      <c r="ZK9" s="863"/>
      <c r="ZL9" s="821"/>
      <c r="ZM9" s="819"/>
      <c r="ZN9" s="818"/>
      <c r="ZO9" s="822"/>
      <c r="ZP9" s="823"/>
      <c r="ZQ9" s="824"/>
      <c r="ZR9" s="825"/>
      <c r="ZS9" s="863"/>
      <c r="ZT9" s="821"/>
      <c r="ZU9" s="819"/>
      <c r="ZV9" s="818"/>
      <c r="ZW9" s="822"/>
      <c r="ZX9" s="823"/>
      <c r="ZY9" s="824"/>
      <c r="ZZ9" s="825"/>
      <c r="AAA9" s="863"/>
      <c r="AAB9" s="821"/>
      <c r="AAC9" s="819"/>
      <c r="AAD9" s="818"/>
      <c r="AAE9" s="822"/>
      <c r="AAF9" s="823"/>
      <c r="AAG9" s="824"/>
      <c r="AAH9" s="825"/>
      <c r="AAI9" s="863"/>
      <c r="AAJ9" s="821"/>
      <c r="AAK9" s="819"/>
      <c r="AAL9" s="818"/>
      <c r="AAM9" s="822"/>
      <c r="AAN9" s="823"/>
      <c r="AAO9" s="824"/>
      <c r="AAP9" s="825"/>
      <c r="AAQ9" s="863"/>
      <c r="AAR9" s="821"/>
      <c r="AAS9" s="819"/>
      <c r="AAT9" s="818"/>
      <c r="AAU9" s="822"/>
      <c r="AAV9" s="823"/>
      <c r="AAW9" s="824"/>
      <c r="AAX9" s="825"/>
      <c r="AAY9" s="863"/>
      <c r="AAZ9" s="821"/>
      <c r="ABA9" s="819"/>
      <c r="ABB9" s="818"/>
      <c r="ABC9" s="822"/>
      <c r="ABD9" s="823"/>
      <c r="ABE9" s="824"/>
      <c r="ABF9" s="825"/>
      <c r="ABG9" s="863"/>
      <c r="ABH9" s="821"/>
      <c r="ABI9" s="819"/>
      <c r="ABJ9" s="818"/>
      <c r="ABK9" s="822"/>
      <c r="ABL9" s="823"/>
      <c r="ABM9" s="824"/>
      <c r="ABN9" s="825"/>
      <c r="ABO9" s="863"/>
      <c r="ABP9" s="821"/>
      <c r="ABQ9" s="819"/>
      <c r="ABR9" s="818"/>
      <c r="ABS9" s="822"/>
      <c r="ABT9" s="823"/>
      <c r="ABU9" s="824"/>
      <c r="ABV9" s="825"/>
      <c r="ABW9" s="863"/>
      <c r="ABX9" s="821"/>
      <c r="ABY9" s="819"/>
      <c r="ABZ9" s="818"/>
      <c r="ACA9" s="822"/>
      <c r="ACB9" s="823"/>
      <c r="ACC9" s="824"/>
      <c r="ACD9" s="825"/>
      <c r="ACE9" s="863"/>
      <c r="ACF9" s="821"/>
      <c r="ACG9" s="819"/>
      <c r="ACH9" s="818"/>
      <c r="ACI9" s="822"/>
      <c r="ACJ9" s="823"/>
      <c r="ACK9" s="824"/>
      <c r="ACL9" s="825"/>
      <c r="ACM9" s="863"/>
      <c r="ACN9" s="821"/>
      <c r="ACO9" s="819"/>
      <c r="ACP9" s="818"/>
      <c r="ACQ9" s="822"/>
      <c r="ACR9" s="823"/>
      <c r="ACS9" s="824"/>
      <c r="ACT9" s="825"/>
      <c r="ACU9" s="863"/>
      <c r="ACV9" s="821"/>
      <c r="ACW9" s="819"/>
      <c r="ACX9" s="818"/>
      <c r="ACY9" s="822"/>
      <c r="ACZ9" s="823"/>
      <c r="ADA9" s="824"/>
      <c r="ADB9" s="825"/>
      <c r="ADC9" s="863"/>
      <c r="ADD9" s="821"/>
      <c r="ADE9" s="819"/>
      <c r="ADF9" s="818"/>
      <c r="ADG9" s="822"/>
      <c r="ADH9" s="823"/>
      <c r="ADI9" s="824"/>
      <c r="ADJ9" s="825"/>
      <c r="ADK9" s="863"/>
      <c r="ADL9" s="821"/>
      <c r="ADM9" s="819"/>
      <c r="ADN9" s="818"/>
      <c r="ADO9" s="822"/>
      <c r="ADP9" s="823"/>
      <c r="ADQ9" s="824"/>
      <c r="ADR9" s="825"/>
      <c r="ADS9" s="863"/>
      <c r="ADT9" s="821"/>
      <c r="ADU9" s="819"/>
      <c r="ADV9" s="818"/>
      <c r="ADW9" s="822"/>
      <c r="ADX9" s="823"/>
      <c r="ADY9" s="824"/>
      <c r="ADZ9" s="1323"/>
      <c r="AEA9" s="1324"/>
      <c r="AEB9" s="1324"/>
      <c r="AEC9" s="1325"/>
      <c r="AED9" s="1326"/>
      <c r="AEE9" s="1326"/>
      <c r="AEF9" s="1326"/>
      <c r="AEG9" s="2083"/>
      <c r="AEH9" s="1326"/>
      <c r="AEI9" s="1326"/>
      <c r="AEJ9" s="1326"/>
      <c r="AEK9" s="1326"/>
      <c r="AEL9" s="1326"/>
      <c r="AEM9" s="2083"/>
      <c r="AEN9" s="1326"/>
      <c r="AEO9" s="1326"/>
      <c r="AEP9" s="1326"/>
      <c r="AEQ9" s="1326"/>
      <c r="AER9" s="1326"/>
      <c r="AES9" s="2083"/>
      <c r="AET9" s="1326"/>
      <c r="AEU9" s="1326"/>
      <c r="AEV9" s="1326"/>
      <c r="AEW9" s="1326"/>
      <c r="AEX9" s="1326"/>
      <c r="AEY9" s="2083"/>
      <c r="AEZ9" s="1326"/>
      <c r="AFA9" s="1326"/>
      <c r="AFB9" s="1326"/>
      <c r="AFC9" s="1326"/>
      <c r="AFD9" s="1326"/>
      <c r="AFE9" s="2083"/>
      <c r="AFF9" s="1326"/>
      <c r="AFG9" s="1326"/>
      <c r="AFH9" s="1326"/>
      <c r="AFI9" s="1326"/>
      <c r="AFJ9" s="1326"/>
      <c r="AFK9" s="2083"/>
      <c r="AFL9" s="1326"/>
      <c r="AFM9" s="1326"/>
    </row>
    <row r="10" spans="1:849" ht="24.95" customHeight="1" x14ac:dyDescent="0.25">
      <c r="A10" s="807"/>
      <c r="B10" s="807"/>
      <c r="C10" s="807"/>
      <c r="D10" s="807"/>
      <c r="E10" s="807"/>
      <c r="F10" s="807"/>
      <c r="G10" s="807"/>
      <c r="H10" s="807"/>
      <c r="I10" s="807"/>
      <c r="J10" s="807"/>
      <c r="K10" s="807"/>
      <c r="L10" s="807"/>
      <c r="M10" s="807"/>
      <c r="N10" s="807"/>
      <c r="O10" s="807"/>
      <c r="P10" s="807"/>
      <c r="Q10" s="807"/>
      <c r="R10" s="839"/>
      <c r="S10" s="807"/>
      <c r="T10" s="839"/>
      <c r="U10" s="839"/>
      <c r="V10" s="808"/>
      <c r="W10" s="773"/>
      <c r="X10" s="840"/>
      <c r="Y10" s="773"/>
      <c r="Z10" s="773"/>
      <c r="AA10" s="773"/>
      <c r="AB10" s="773"/>
      <c r="AC10" s="773"/>
      <c r="AD10" s="773"/>
      <c r="AE10" s="773"/>
      <c r="AF10" s="773"/>
      <c r="AG10" s="773"/>
      <c r="AH10" s="840"/>
      <c r="AI10" s="773"/>
      <c r="AJ10" s="773"/>
      <c r="AK10" s="840"/>
      <c r="AL10" s="773"/>
      <c r="AM10" s="831"/>
      <c r="AN10" s="832"/>
      <c r="AO10" s="832"/>
      <c r="AP10" s="832"/>
      <c r="AQ10" s="832"/>
      <c r="AR10" s="810"/>
      <c r="AS10" s="811"/>
      <c r="AT10" s="894"/>
      <c r="AU10" s="812"/>
      <c r="AV10" s="843"/>
      <c r="AW10" s="812"/>
      <c r="AX10" s="843"/>
      <c r="AY10" s="812"/>
      <c r="AZ10" s="843"/>
      <c r="BA10" s="812"/>
      <c r="BB10" s="843"/>
      <c r="BC10" s="812"/>
      <c r="BD10" s="843"/>
      <c r="BE10" s="812"/>
      <c r="BF10" s="843"/>
      <c r="BG10" s="812"/>
      <c r="BH10" s="843"/>
      <c r="BI10" s="812"/>
      <c r="BJ10" s="836"/>
      <c r="BK10" s="836"/>
      <c r="BL10" s="812"/>
      <c r="BM10" s="836"/>
      <c r="BN10" s="2082"/>
      <c r="BO10" s="814"/>
      <c r="BP10" s="874"/>
      <c r="BQ10" s="814"/>
      <c r="BR10" s="814"/>
      <c r="BS10" s="814"/>
      <c r="BT10" s="814"/>
      <c r="BU10" s="814"/>
      <c r="BV10" s="814"/>
      <c r="BW10" s="814"/>
      <c r="BX10" s="814"/>
      <c r="BY10" s="814"/>
      <c r="BZ10" s="814"/>
      <c r="CA10" s="814"/>
      <c r="CB10" s="814"/>
      <c r="CC10" s="814"/>
      <c r="CD10" s="814"/>
      <c r="CE10" s="814"/>
      <c r="CF10" s="815"/>
      <c r="CG10" s="816"/>
      <c r="CH10" s="816"/>
      <c r="CI10" s="816"/>
      <c r="CJ10" s="816"/>
      <c r="CK10" s="816"/>
      <c r="CL10" s="816"/>
      <c r="CM10" s="816"/>
      <c r="CN10" s="816"/>
      <c r="CO10" s="816"/>
      <c r="CP10" s="816"/>
      <c r="CQ10" s="816"/>
      <c r="CR10" s="816"/>
      <c r="CS10" s="816"/>
      <c r="CT10" s="816"/>
      <c r="CU10" s="816"/>
      <c r="CV10" s="816"/>
      <c r="CW10" s="816"/>
      <c r="CX10" s="816"/>
      <c r="CY10" s="816"/>
      <c r="CZ10" s="816"/>
      <c r="DA10" s="816"/>
      <c r="DB10" s="816"/>
      <c r="DC10" s="816"/>
      <c r="DD10" s="816"/>
      <c r="DE10" s="816"/>
      <c r="DF10" s="816"/>
      <c r="DG10" s="816"/>
      <c r="DH10" s="816"/>
      <c r="DI10" s="816"/>
      <c r="DJ10" s="816"/>
      <c r="DK10" s="816"/>
      <c r="DL10" s="816"/>
      <c r="DM10" s="816"/>
      <c r="DN10" s="816"/>
      <c r="DO10" s="816"/>
      <c r="DP10" s="841"/>
      <c r="DQ10" s="817"/>
      <c r="DR10" s="817"/>
      <c r="DS10" s="817"/>
      <c r="DT10" s="842"/>
      <c r="DU10" s="817"/>
      <c r="DV10" s="842"/>
      <c r="DW10" s="817"/>
      <c r="DX10" s="817"/>
      <c r="DY10" s="817"/>
      <c r="DZ10" s="820"/>
      <c r="EA10" s="821"/>
      <c r="EB10" s="821"/>
      <c r="EC10" s="821"/>
      <c r="ED10" s="821"/>
      <c r="EE10" s="819"/>
      <c r="EF10" s="818"/>
      <c r="EG10" s="818"/>
      <c r="EH10" s="818"/>
      <c r="EI10" s="818"/>
      <c r="EJ10" s="822"/>
      <c r="EK10" s="823"/>
      <c r="EL10" s="823"/>
      <c r="EM10" s="823"/>
      <c r="EN10" s="823"/>
      <c r="EO10" s="824"/>
      <c r="EP10" s="825"/>
      <c r="EQ10" s="825"/>
      <c r="ER10" s="825"/>
      <c r="ES10" s="825"/>
      <c r="ET10" s="820"/>
      <c r="EU10" s="821"/>
      <c r="EV10" s="821"/>
      <c r="EW10" s="821"/>
      <c r="EX10" s="821"/>
      <c r="EY10" s="819"/>
      <c r="EZ10" s="818"/>
      <c r="FA10" s="818"/>
      <c r="FB10" s="818"/>
      <c r="FC10" s="818"/>
      <c r="FD10" s="822"/>
      <c r="FE10" s="823"/>
      <c r="FF10" s="823"/>
      <c r="FG10" s="823"/>
      <c r="FH10" s="823"/>
      <c r="FI10" s="824"/>
      <c r="FJ10" s="825"/>
      <c r="FK10" s="825"/>
      <c r="FL10" s="825"/>
      <c r="FM10" s="825"/>
      <c r="FN10" s="820"/>
      <c r="FO10" s="821"/>
      <c r="FP10" s="821"/>
      <c r="FQ10" s="821"/>
      <c r="FR10" s="821"/>
      <c r="FS10" s="819"/>
      <c r="FT10" s="818"/>
      <c r="FU10" s="818"/>
      <c r="FV10" s="818"/>
      <c r="FW10" s="818"/>
      <c r="FX10" s="822"/>
      <c r="FY10" s="823"/>
      <c r="FZ10" s="823"/>
      <c r="GA10" s="823"/>
      <c r="GB10" s="823"/>
      <c r="GC10" s="824"/>
      <c r="GD10" s="825"/>
      <c r="GE10" s="825"/>
      <c r="GF10" s="825"/>
      <c r="GG10" s="825"/>
      <c r="GH10" s="820"/>
      <c r="GI10" s="821"/>
      <c r="GJ10" s="821"/>
      <c r="GK10" s="821"/>
      <c r="GL10" s="821"/>
      <c r="GM10" s="819"/>
      <c r="GN10" s="818"/>
      <c r="GO10" s="818"/>
      <c r="GP10" s="818"/>
      <c r="GQ10" s="818"/>
      <c r="GR10" s="822"/>
      <c r="GS10" s="823"/>
      <c r="GT10" s="823"/>
      <c r="GU10" s="823"/>
      <c r="GV10" s="823"/>
      <c r="GW10" s="824"/>
      <c r="GX10" s="825"/>
      <c r="GY10" s="825"/>
      <c r="GZ10" s="825"/>
      <c r="HA10" s="825"/>
      <c r="HB10" s="820"/>
      <c r="HC10" s="821"/>
      <c r="HD10" s="821"/>
      <c r="HE10" s="821"/>
      <c r="HF10" s="821"/>
      <c r="HG10" s="819"/>
      <c r="HH10" s="818"/>
      <c r="HI10" s="818"/>
      <c r="HJ10" s="818"/>
      <c r="HK10" s="818"/>
      <c r="HL10" s="822"/>
      <c r="HM10" s="823"/>
      <c r="HN10" s="823"/>
      <c r="HO10" s="823"/>
      <c r="HP10" s="823"/>
      <c r="HQ10" s="824"/>
      <c r="HR10" s="825"/>
      <c r="HS10" s="825"/>
      <c r="HT10" s="825"/>
      <c r="HU10" s="825"/>
      <c r="HV10" s="820"/>
      <c r="HW10" s="821"/>
      <c r="HX10" s="821"/>
      <c r="HY10" s="821"/>
      <c r="HZ10" s="821"/>
      <c r="IA10" s="819"/>
      <c r="IB10" s="818"/>
      <c r="IC10" s="818"/>
      <c r="ID10" s="818"/>
      <c r="IE10" s="818"/>
      <c r="IF10" s="822"/>
      <c r="IG10" s="823"/>
      <c r="IH10" s="823"/>
      <c r="II10" s="823"/>
      <c r="IJ10" s="823"/>
      <c r="IK10" s="824"/>
      <c r="IL10" s="825"/>
      <c r="IM10" s="825"/>
      <c r="IN10" s="825"/>
      <c r="IO10" s="825"/>
      <c r="IP10" s="826"/>
      <c r="IQ10" s="817"/>
      <c r="IR10" s="817"/>
      <c r="IS10" s="817"/>
      <c r="IT10" s="817"/>
      <c r="IU10" s="817"/>
      <c r="IV10" s="817"/>
      <c r="IW10" s="817"/>
      <c r="IX10" s="817"/>
      <c r="IY10" s="817"/>
      <c r="IZ10" s="817"/>
      <c r="JA10" s="817"/>
      <c r="JB10" s="817"/>
      <c r="JC10" s="817"/>
      <c r="JD10" s="817"/>
      <c r="JE10" s="817"/>
      <c r="JF10" s="817"/>
      <c r="JG10" s="817"/>
      <c r="JH10" s="817"/>
      <c r="JI10" s="817"/>
      <c r="JJ10" s="817"/>
      <c r="JK10" s="817"/>
      <c r="JL10" s="817"/>
      <c r="JM10" s="817"/>
      <c r="JN10" s="827"/>
      <c r="JO10" s="828"/>
      <c r="JP10" s="828"/>
      <c r="JQ10" s="845"/>
      <c r="JR10" s="845"/>
      <c r="JS10" s="845"/>
      <c r="JT10" s="845"/>
      <c r="JU10" s="828"/>
      <c r="JV10" s="828"/>
      <c r="JW10" s="828"/>
      <c r="JX10" s="828"/>
      <c r="JY10" s="828"/>
      <c r="JZ10" s="845"/>
      <c r="KA10" s="845"/>
      <c r="KB10" s="845"/>
      <c r="KC10" s="845"/>
      <c r="KD10" s="828"/>
      <c r="KE10" s="828"/>
      <c r="KF10" s="828"/>
      <c r="KG10" s="828"/>
      <c r="KH10" s="828"/>
      <c r="KI10" s="845"/>
      <c r="KJ10" s="845"/>
      <c r="KK10" s="845"/>
      <c r="KL10" s="845"/>
      <c r="KM10" s="828"/>
      <c r="KN10" s="828"/>
      <c r="KO10" s="828"/>
      <c r="KP10" s="828"/>
      <c r="KQ10" s="828"/>
      <c r="KR10" s="845"/>
      <c r="KS10" s="845"/>
      <c r="KT10" s="845"/>
      <c r="KU10" s="845"/>
      <c r="KV10" s="828"/>
      <c r="KW10" s="828"/>
      <c r="KX10" s="828"/>
      <c r="KY10" s="828"/>
      <c r="KZ10" s="828"/>
      <c r="LA10" s="845"/>
      <c r="LB10" s="845"/>
      <c r="LC10" s="845"/>
      <c r="LD10" s="845"/>
      <c r="LE10" s="828"/>
      <c r="LF10" s="828"/>
      <c r="LG10" s="828"/>
      <c r="LH10" s="828"/>
      <c r="LI10" s="828"/>
      <c r="LJ10" s="845"/>
      <c r="LK10" s="845"/>
      <c r="LL10" s="845"/>
      <c r="LM10" s="845"/>
      <c r="LN10" s="828"/>
      <c r="LO10" s="828"/>
      <c r="LP10" s="828"/>
      <c r="LQ10" s="828"/>
      <c r="LR10" s="828"/>
      <c r="LS10" s="845"/>
      <c r="LT10" s="845"/>
      <c r="LU10" s="845"/>
      <c r="LV10" s="845"/>
      <c r="LW10" s="828"/>
      <c r="LX10" s="828"/>
      <c r="LY10" s="828"/>
      <c r="LZ10" s="828"/>
      <c r="MA10" s="828"/>
      <c r="MB10" s="845"/>
      <c r="MC10" s="845"/>
      <c r="MD10" s="845"/>
      <c r="ME10" s="845"/>
      <c r="MF10" s="828"/>
      <c r="MG10" s="828"/>
      <c r="MH10" s="828"/>
      <c r="MI10" s="828"/>
      <c r="MJ10" s="828"/>
      <c r="MK10" s="845"/>
      <c r="ML10" s="845"/>
      <c r="MM10" s="845"/>
      <c r="MN10" s="845"/>
      <c r="MO10" s="828"/>
      <c r="MP10" s="828"/>
      <c r="MQ10" s="828"/>
      <c r="MR10" s="828"/>
      <c r="MS10" s="828"/>
      <c r="MT10" s="845"/>
      <c r="MU10" s="845"/>
      <c r="MV10" s="845"/>
      <c r="MW10" s="845"/>
      <c r="MX10" s="828"/>
      <c r="MY10" s="828"/>
      <c r="MZ10" s="828"/>
      <c r="NA10" s="828"/>
      <c r="NB10" s="828"/>
      <c r="NC10" s="845"/>
      <c r="ND10" s="845"/>
      <c r="NE10" s="845"/>
      <c r="NF10" s="845"/>
      <c r="NG10" s="828"/>
      <c r="NH10" s="828"/>
      <c r="NI10" s="828"/>
      <c r="NJ10" s="828"/>
      <c r="NK10" s="828"/>
      <c r="NL10" s="845"/>
      <c r="NM10" s="845"/>
      <c r="NN10" s="845"/>
      <c r="NO10" s="845"/>
      <c r="NP10" s="828"/>
      <c r="NQ10" s="828"/>
      <c r="NR10" s="828"/>
      <c r="NS10" s="828"/>
      <c r="NT10" s="828"/>
      <c r="NU10" s="845"/>
      <c r="NV10" s="845"/>
      <c r="NW10" s="845"/>
      <c r="NX10" s="845"/>
      <c r="NY10" s="828"/>
      <c r="NZ10" s="828"/>
      <c r="OA10" s="828"/>
      <c r="OB10" s="828"/>
      <c r="OC10" s="828"/>
      <c r="OD10" s="845"/>
      <c r="OE10" s="845"/>
      <c r="OF10" s="845"/>
      <c r="OG10" s="845"/>
      <c r="OH10" s="828"/>
      <c r="OI10" s="828"/>
      <c r="OJ10" s="828"/>
      <c r="OK10" s="828"/>
      <c r="OL10" s="828"/>
      <c r="OM10" s="845"/>
      <c r="ON10" s="845"/>
      <c r="OO10" s="845"/>
      <c r="OP10" s="845"/>
      <c r="OQ10" s="828"/>
      <c r="OR10" s="828"/>
      <c r="OS10" s="828"/>
      <c r="OT10" s="828"/>
      <c r="OU10" s="828"/>
      <c r="OV10" s="845"/>
      <c r="OW10" s="845"/>
      <c r="OX10" s="845"/>
      <c r="OY10" s="845"/>
      <c r="OZ10" s="828"/>
      <c r="PA10" s="828"/>
      <c r="PB10" s="828"/>
      <c r="PC10" s="828"/>
      <c r="PD10" s="828"/>
      <c r="PE10" s="845"/>
      <c r="PF10" s="845"/>
      <c r="PG10" s="845"/>
      <c r="PH10" s="845"/>
      <c r="PI10" s="828"/>
      <c r="PJ10" s="828"/>
      <c r="PK10" s="828"/>
      <c r="PL10" s="828"/>
      <c r="PM10" s="828"/>
      <c r="PN10" s="845"/>
      <c r="PO10" s="845"/>
      <c r="PP10" s="845"/>
      <c r="PQ10" s="845"/>
      <c r="PR10" s="828"/>
      <c r="PS10" s="828"/>
      <c r="PT10" s="828"/>
      <c r="PU10" s="828"/>
      <c r="PV10" s="828"/>
      <c r="PW10" s="845"/>
      <c r="PX10" s="845"/>
      <c r="PY10" s="845"/>
      <c r="PZ10" s="845"/>
      <c r="QA10" s="828"/>
      <c r="QB10" s="828"/>
      <c r="QC10" s="828"/>
      <c r="QD10" s="828"/>
      <c r="QE10" s="845"/>
      <c r="QF10" s="845"/>
      <c r="QG10" s="845"/>
      <c r="QH10" s="845"/>
      <c r="QI10" s="828"/>
      <c r="QJ10" s="828"/>
      <c r="QK10" s="828"/>
      <c r="QL10" s="828"/>
      <c r="QM10" s="828"/>
      <c r="QN10" s="828"/>
      <c r="QO10" s="845"/>
      <c r="QP10" s="845"/>
      <c r="QQ10" s="845"/>
      <c r="QR10" s="845"/>
      <c r="QS10" s="828"/>
      <c r="QT10" s="828"/>
      <c r="QU10" s="828"/>
      <c r="QV10" s="838"/>
      <c r="QW10" s="837"/>
      <c r="QX10" s="837"/>
      <c r="QY10" s="837"/>
      <c r="QZ10" s="857"/>
      <c r="RA10" s="828"/>
      <c r="RB10" s="828"/>
      <c r="RC10" s="828"/>
      <c r="RD10" s="828"/>
      <c r="RE10" s="856"/>
      <c r="RF10" s="855"/>
      <c r="RG10" s="855"/>
      <c r="RH10" s="855"/>
      <c r="RI10" s="855"/>
      <c r="RJ10" s="854"/>
      <c r="RK10" s="825"/>
      <c r="RL10" s="825"/>
      <c r="RM10" s="825"/>
      <c r="RN10" s="825"/>
      <c r="RO10" s="857"/>
      <c r="RP10" s="828"/>
      <c r="RQ10" s="828"/>
      <c r="RR10" s="828"/>
      <c r="RS10" s="828"/>
      <c r="RT10" s="856"/>
      <c r="RU10" s="855"/>
      <c r="RV10" s="855"/>
      <c r="RW10" s="855"/>
      <c r="RX10" s="855"/>
      <c r="RY10" s="854"/>
      <c r="RZ10" s="825"/>
      <c r="SA10" s="825"/>
      <c r="SB10" s="825"/>
      <c r="SC10" s="825"/>
      <c r="SD10" s="857"/>
      <c r="SE10" s="828"/>
      <c r="SF10" s="828"/>
      <c r="SG10" s="828"/>
      <c r="SH10" s="828"/>
      <c r="SI10" s="856"/>
      <c r="SJ10" s="855"/>
      <c r="SK10" s="855"/>
      <c r="SL10" s="855"/>
      <c r="SM10" s="855"/>
      <c r="SN10" s="854"/>
      <c r="SO10" s="825"/>
      <c r="SP10" s="825"/>
      <c r="SQ10" s="825"/>
      <c r="SR10" s="825"/>
      <c r="SS10" s="857"/>
      <c r="ST10" s="828"/>
      <c r="SU10" s="828"/>
      <c r="SV10" s="828"/>
      <c r="SW10" s="828"/>
      <c r="SX10" s="856"/>
      <c r="SY10" s="855"/>
      <c r="SZ10" s="855"/>
      <c r="TA10" s="855"/>
      <c r="TB10" s="855"/>
      <c r="TC10" s="854"/>
      <c r="TD10" s="825"/>
      <c r="TE10" s="825"/>
      <c r="TF10" s="825"/>
      <c r="TG10" s="825"/>
      <c r="TH10" s="857"/>
      <c r="TI10" s="828"/>
      <c r="TJ10" s="828"/>
      <c r="TK10" s="828"/>
      <c r="TL10" s="828"/>
      <c r="TM10" s="856"/>
      <c r="TN10" s="855"/>
      <c r="TO10" s="855"/>
      <c r="TP10" s="855"/>
      <c r="TQ10" s="855"/>
      <c r="TR10" s="854"/>
      <c r="TS10" s="825"/>
      <c r="TT10" s="825"/>
      <c r="TU10" s="825"/>
      <c r="TV10" s="825"/>
      <c r="TW10" s="857"/>
      <c r="TX10" s="828"/>
      <c r="TY10" s="828"/>
      <c r="TZ10" s="828"/>
      <c r="UA10" s="828"/>
      <c r="UB10" s="856"/>
      <c r="UC10" s="855"/>
      <c r="UD10" s="855"/>
      <c r="UE10" s="855"/>
      <c r="UF10" s="855"/>
      <c r="UG10" s="854"/>
      <c r="UH10" s="825"/>
      <c r="UI10" s="825"/>
      <c r="UJ10" s="825"/>
      <c r="UK10" s="825"/>
      <c r="UL10" s="860"/>
      <c r="UM10" s="861"/>
      <c r="UN10" s="864"/>
      <c r="UO10" s="865"/>
      <c r="UP10" s="807"/>
      <c r="UQ10" s="807"/>
      <c r="UR10" s="807"/>
      <c r="US10" s="807"/>
      <c r="UT10" s="807"/>
      <c r="UU10" s="863"/>
      <c r="UV10" s="821"/>
      <c r="UW10" s="819"/>
      <c r="UX10" s="818"/>
      <c r="UY10" s="822"/>
      <c r="UZ10" s="823"/>
      <c r="VA10" s="824"/>
      <c r="VB10" s="825"/>
      <c r="VC10" s="863"/>
      <c r="VD10" s="821"/>
      <c r="VE10" s="819"/>
      <c r="VF10" s="818"/>
      <c r="VG10" s="822"/>
      <c r="VH10" s="823"/>
      <c r="VI10" s="824"/>
      <c r="VJ10" s="825"/>
      <c r="VK10" s="863"/>
      <c r="VL10" s="821"/>
      <c r="VM10" s="819"/>
      <c r="VN10" s="818"/>
      <c r="VO10" s="822"/>
      <c r="VP10" s="823"/>
      <c r="VQ10" s="824"/>
      <c r="VR10" s="825"/>
      <c r="VS10" s="863"/>
      <c r="VT10" s="821"/>
      <c r="VU10" s="819"/>
      <c r="VV10" s="818"/>
      <c r="VW10" s="822"/>
      <c r="VX10" s="823"/>
      <c r="VY10" s="824"/>
      <c r="VZ10" s="825"/>
      <c r="WA10" s="863"/>
      <c r="WB10" s="821"/>
      <c r="WC10" s="819"/>
      <c r="WD10" s="818"/>
      <c r="WE10" s="822"/>
      <c r="WF10" s="823"/>
      <c r="WG10" s="824"/>
      <c r="WH10" s="825"/>
      <c r="WI10" s="863"/>
      <c r="WJ10" s="821"/>
      <c r="WK10" s="819"/>
      <c r="WL10" s="818"/>
      <c r="WM10" s="822"/>
      <c r="WN10" s="823"/>
      <c r="WO10" s="824"/>
      <c r="WP10" s="825"/>
      <c r="WQ10" s="863"/>
      <c r="WR10" s="821"/>
      <c r="WS10" s="819"/>
      <c r="WT10" s="818"/>
      <c r="WU10" s="822"/>
      <c r="WV10" s="823"/>
      <c r="WW10" s="824"/>
      <c r="WX10" s="825"/>
      <c r="WY10" s="863"/>
      <c r="WZ10" s="821"/>
      <c r="XA10" s="819"/>
      <c r="XB10" s="818"/>
      <c r="XC10" s="822"/>
      <c r="XD10" s="823"/>
      <c r="XE10" s="824"/>
      <c r="XF10" s="825"/>
      <c r="XG10" s="863"/>
      <c r="XH10" s="821"/>
      <c r="XI10" s="819"/>
      <c r="XJ10" s="818"/>
      <c r="XK10" s="822"/>
      <c r="XL10" s="823"/>
      <c r="XM10" s="824"/>
      <c r="XN10" s="825"/>
      <c r="XO10" s="863"/>
      <c r="XP10" s="821"/>
      <c r="XQ10" s="819"/>
      <c r="XR10" s="818"/>
      <c r="XS10" s="822"/>
      <c r="XT10" s="823"/>
      <c r="XU10" s="824"/>
      <c r="XV10" s="825"/>
      <c r="XW10" s="863"/>
      <c r="XX10" s="821"/>
      <c r="XY10" s="819"/>
      <c r="XZ10" s="818"/>
      <c r="YA10" s="822"/>
      <c r="YB10" s="823"/>
      <c r="YC10" s="824"/>
      <c r="YD10" s="825"/>
      <c r="YE10" s="863"/>
      <c r="YF10" s="821"/>
      <c r="YG10" s="819"/>
      <c r="YH10" s="818"/>
      <c r="YI10" s="822"/>
      <c r="YJ10" s="823"/>
      <c r="YK10" s="824"/>
      <c r="YL10" s="825"/>
      <c r="YM10" s="863"/>
      <c r="YN10" s="821"/>
      <c r="YO10" s="819"/>
      <c r="YP10" s="818"/>
      <c r="YQ10" s="822"/>
      <c r="YR10" s="823"/>
      <c r="YS10" s="824"/>
      <c r="YT10" s="825"/>
      <c r="YU10" s="863"/>
      <c r="YV10" s="821"/>
      <c r="YW10" s="819"/>
      <c r="YX10" s="818"/>
      <c r="YY10" s="822"/>
      <c r="YZ10" s="823"/>
      <c r="ZA10" s="824"/>
      <c r="ZB10" s="825"/>
      <c r="ZC10" s="863"/>
      <c r="ZD10" s="821"/>
      <c r="ZE10" s="819"/>
      <c r="ZF10" s="818"/>
      <c r="ZG10" s="822"/>
      <c r="ZH10" s="823"/>
      <c r="ZI10" s="824"/>
      <c r="ZJ10" s="825"/>
      <c r="ZK10" s="863"/>
      <c r="ZL10" s="821"/>
      <c r="ZM10" s="819"/>
      <c r="ZN10" s="818"/>
      <c r="ZO10" s="822"/>
      <c r="ZP10" s="823"/>
      <c r="ZQ10" s="824"/>
      <c r="ZR10" s="825"/>
      <c r="ZS10" s="863"/>
      <c r="ZT10" s="821"/>
      <c r="ZU10" s="819"/>
      <c r="ZV10" s="818"/>
      <c r="ZW10" s="822"/>
      <c r="ZX10" s="823"/>
      <c r="ZY10" s="824"/>
      <c r="ZZ10" s="825"/>
      <c r="AAA10" s="863"/>
      <c r="AAB10" s="821"/>
      <c r="AAC10" s="819"/>
      <c r="AAD10" s="818"/>
      <c r="AAE10" s="822"/>
      <c r="AAF10" s="823"/>
      <c r="AAG10" s="824"/>
      <c r="AAH10" s="825"/>
      <c r="AAI10" s="863"/>
      <c r="AAJ10" s="821"/>
      <c r="AAK10" s="819"/>
      <c r="AAL10" s="818"/>
      <c r="AAM10" s="822"/>
      <c r="AAN10" s="823"/>
      <c r="AAO10" s="824"/>
      <c r="AAP10" s="825"/>
      <c r="AAQ10" s="863"/>
      <c r="AAR10" s="821"/>
      <c r="AAS10" s="819"/>
      <c r="AAT10" s="818"/>
      <c r="AAU10" s="822"/>
      <c r="AAV10" s="823"/>
      <c r="AAW10" s="824"/>
      <c r="AAX10" s="825"/>
      <c r="AAY10" s="863"/>
      <c r="AAZ10" s="821"/>
      <c r="ABA10" s="819"/>
      <c r="ABB10" s="818"/>
      <c r="ABC10" s="822"/>
      <c r="ABD10" s="823"/>
      <c r="ABE10" s="824"/>
      <c r="ABF10" s="825"/>
      <c r="ABG10" s="863"/>
      <c r="ABH10" s="821"/>
      <c r="ABI10" s="819"/>
      <c r="ABJ10" s="818"/>
      <c r="ABK10" s="822"/>
      <c r="ABL10" s="823"/>
      <c r="ABM10" s="824"/>
      <c r="ABN10" s="825"/>
      <c r="ABO10" s="863"/>
      <c r="ABP10" s="821"/>
      <c r="ABQ10" s="819"/>
      <c r="ABR10" s="818"/>
      <c r="ABS10" s="822"/>
      <c r="ABT10" s="823"/>
      <c r="ABU10" s="824"/>
      <c r="ABV10" s="825"/>
      <c r="ABW10" s="863"/>
      <c r="ABX10" s="821"/>
      <c r="ABY10" s="819"/>
      <c r="ABZ10" s="818"/>
      <c r="ACA10" s="822"/>
      <c r="ACB10" s="823"/>
      <c r="ACC10" s="824"/>
      <c r="ACD10" s="825"/>
      <c r="ACE10" s="863"/>
      <c r="ACF10" s="821"/>
      <c r="ACG10" s="819"/>
      <c r="ACH10" s="818"/>
      <c r="ACI10" s="822"/>
      <c r="ACJ10" s="823"/>
      <c r="ACK10" s="824"/>
      <c r="ACL10" s="825"/>
      <c r="ACM10" s="863"/>
      <c r="ACN10" s="821"/>
      <c r="ACO10" s="819"/>
      <c r="ACP10" s="818"/>
      <c r="ACQ10" s="822"/>
      <c r="ACR10" s="823"/>
      <c r="ACS10" s="824"/>
      <c r="ACT10" s="825"/>
      <c r="ACU10" s="863"/>
      <c r="ACV10" s="821"/>
      <c r="ACW10" s="819"/>
      <c r="ACX10" s="818"/>
      <c r="ACY10" s="822"/>
      <c r="ACZ10" s="823"/>
      <c r="ADA10" s="824"/>
      <c r="ADB10" s="825"/>
      <c r="ADC10" s="863"/>
      <c r="ADD10" s="821"/>
      <c r="ADE10" s="819"/>
      <c r="ADF10" s="818"/>
      <c r="ADG10" s="822"/>
      <c r="ADH10" s="823"/>
      <c r="ADI10" s="824"/>
      <c r="ADJ10" s="825"/>
      <c r="ADK10" s="863"/>
      <c r="ADL10" s="821"/>
      <c r="ADM10" s="819"/>
      <c r="ADN10" s="818"/>
      <c r="ADO10" s="822"/>
      <c r="ADP10" s="823"/>
      <c r="ADQ10" s="824"/>
      <c r="ADR10" s="825"/>
      <c r="ADS10" s="863"/>
      <c r="ADT10" s="821"/>
      <c r="ADU10" s="819"/>
      <c r="ADV10" s="818"/>
      <c r="ADW10" s="822"/>
      <c r="ADX10" s="823"/>
      <c r="ADY10" s="824"/>
      <c r="ADZ10" s="1323"/>
      <c r="AEA10" s="1324"/>
      <c r="AEB10" s="1324"/>
      <c r="AEC10" s="1325"/>
      <c r="AED10" s="1326"/>
      <c r="AEE10" s="1326"/>
      <c r="AEF10" s="1326"/>
      <c r="AEG10" s="2083"/>
      <c r="AEH10" s="1326"/>
      <c r="AEI10" s="1326"/>
      <c r="AEJ10" s="1326"/>
      <c r="AEK10" s="1326"/>
      <c r="AEL10" s="1326"/>
      <c r="AEM10" s="2083"/>
      <c r="AEN10" s="1326"/>
      <c r="AEO10" s="1326"/>
      <c r="AEP10" s="1326"/>
      <c r="AEQ10" s="1326"/>
      <c r="AER10" s="1326"/>
      <c r="AES10" s="2083"/>
      <c r="AET10" s="1326"/>
      <c r="AEU10" s="1326"/>
      <c r="AEV10" s="1326"/>
      <c r="AEW10" s="1326"/>
      <c r="AEX10" s="1326"/>
      <c r="AEY10" s="2083"/>
      <c r="AEZ10" s="1326"/>
      <c r="AFA10" s="1326"/>
      <c r="AFB10" s="1326"/>
      <c r="AFC10" s="1326"/>
      <c r="AFD10" s="1326"/>
      <c r="AFE10" s="2083"/>
      <c r="AFF10" s="1326"/>
      <c r="AFG10" s="1326"/>
      <c r="AFH10" s="1326"/>
      <c r="AFI10" s="1326"/>
      <c r="AFJ10" s="1326"/>
      <c r="AFK10" s="2083"/>
      <c r="AFL10" s="1326"/>
      <c r="AFM10" s="1326"/>
    </row>
    <row r="11" spans="1:849" ht="24.95" customHeight="1" x14ac:dyDescent="0.25">
      <c r="A11" s="807"/>
      <c r="B11" s="807"/>
      <c r="C11" s="807"/>
      <c r="D11" s="807"/>
      <c r="E11" s="807"/>
      <c r="F11" s="807"/>
      <c r="G11" s="807"/>
      <c r="H11" s="807"/>
      <c r="I11" s="807"/>
      <c r="J11" s="807"/>
      <c r="K11" s="807"/>
      <c r="L11" s="807"/>
      <c r="M11" s="807"/>
      <c r="N11" s="807"/>
      <c r="O11" s="807"/>
      <c r="P11" s="807"/>
      <c r="Q11" s="807"/>
      <c r="R11" s="839"/>
      <c r="S11" s="807"/>
      <c r="T11" s="839"/>
      <c r="U11" s="839"/>
      <c r="V11" s="808"/>
      <c r="W11" s="773"/>
      <c r="X11" s="840"/>
      <c r="Y11" s="773"/>
      <c r="Z11" s="773"/>
      <c r="AA11" s="773"/>
      <c r="AB11" s="773"/>
      <c r="AC11" s="773"/>
      <c r="AD11" s="773"/>
      <c r="AE11" s="773"/>
      <c r="AF11" s="773"/>
      <c r="AG11" s="773"/>
      <c r="AH11" s="840"/>
      <c r="AI11" s="773"/>
      <c r="AJ11" s="773"/>
      <c r="AK11" s="840"/>
      <c r="AL11" s="773"/>
      <c r="AM11" s="831"/>
      <c r="AN11" s="832"/>
      <c r="AO11" s="832"/>
      <c r="AP11" s="832"/>
      <c r="AQ11" s="832"/>
      <c r="AR11" s="810"/>
      <c r="AS11" s="811"/>
      <c r="AT11" s="894"/>
      <c r="AU11" s="812"/>
      <c r="AV11" s="843"/>
      <c r="AW11" s="812"/>
      <c r="AX11" s="843"/>
      <c r="AY11" s="812"/>
      <c r="AZ11" s="843"/>
      <c r="BA11" s="812"/>
      <c r="BB11" s="843"/>
      <c r="BC11" s="812"/>
      <c r="BD11" s="843"/>
      <c r="BE11" s="812"/>
      <c r="BF11" s="843"/>
      <c r="BG11" s="812"/>
      <c r="BH11" s="843"/>
      <c r="BI11" s="812"/>
      <c r="BJ11" s="836"/>
      <c r="BK11" s="836"/>
      <c r="BL11" s="812"/>
      <c r="BM11" s="836"/>
      <c r="BN11" s="2082"/>
      <c r="BO11" s="814"/>
      <c r="BP11" s="874"/>
      <c r="BQ11" s="814"/>
      <c r="BR11" s="814"/>
      <c r="BS11" s="814"/>
      <c r="BT11" s="814"/>
      <c r="BU11" s="814"/>
      <c r="BV11" s="814"/>
      <c r="BW11" s="814"/>
      <c r="BX11" s="814"/>
      <c r="BY11" s="814"/>
      <c r="BZ11" s="814"/>
      <c r="CA11" s="814"/>
      <c r="CB11" s="814"/>
      <c r="CC11" s="814"/>
      <c r="CD11" s="814"/>
      <c r="CE11" s="814"/>
      <c r="CF11" s="815"/>
      <c r="CG11" s="816"/>
      <c r="CH11" s="816"/>
      <c r="CI11" s="816"/>
      <c r="CJ11" s="816"/>
      <c r="CK11" s="816"/>
      <c r="CL11" s="816"/>
      <c r="CM11" s="816"/>
      <c r="CN11" s="816"/>
      <c r="CO11" s="816"/>
      <c r="CP11" s="816"/>
      <c r="CQ11" s="816"/>
      <c r="CR11" s="816"/>
      <c r="CS11" s="816"/>
      <c r="CT11" s="816"/>
      <c r="CU11" s="816"/>
      <c r="CV11" s="816"/>
      <c r="CW11" s="816"/>
      <c r="CX11" s="816"/>
      <c r="CY11" s="816"/>
      <c r="CZ11" s="816"/>
      <c r="DA11" s="816"/>
      <c r="DB11" s="816"/>
      <c r="DC11" s="816"/>
      <c r="DD11" s="816"/>
      <c r="DE11" s="816"/>
      <c r="DF11" s="816"/>
      <c r="DG11" s="816"/>
      <c r="DH11" s="816"/>
      <c r="DI11" s="816"/>
      <c r="DJ11" s="816"/>
      <c r="DK11" s="816"/>
      <c r="DL11" s="816"/>
      <c r="DM11" s="816"/>
      <c r="DN11" s="816"/>
      <c r="DO11" s="816"/>
      <c r="DP11" s="841"/>
      <c r="DQ11" s="817"/>
      <c r="DR11" s="817"/>
      <c r="DS11" s="817"/>
      <c r="DT11" s="842"/>
      <c r="DU11" s="817"/>
      <c r="DV11" s="842"/>
      <c r="DW11" s="817"/>
      <c r="DX11" s="817"/>
      <c r="DY11" s="817"/>
      <c r="DZ11" s="820"/>
      <c r="EA11" s="821"/>
      <c r="EB11" s="821"/>
      <c r="EC11" s="821"/>
      <c r="ED11" s="821"/>
      <c r="EE11" s="819"/>
      <c r="EF11" s="818"/>
      <c r="EG11" s="818"/>
      <c r="EH11" s="818"/>
      <c r="EI11" s="818"/>
      <c r="EJ11" s="822"/>
      <c r="EK11" s="823"/>
      <c r="EL11" s="823"/>
      <c r="EM11" s="823"/>
      <c r="EN11" s="823"/>
      <c r="EO11" s="824"/>
      <c r="EP11" s="825"/>
      <c r="EQ11" s="825"/>
      <c r="ER11" s="825"/>
      <c r="ES11" s="825"/>
      <c r="ET11" s="820"/>
      <c r="EU11" s="821"/>
      <c r="EV11" s="821"/>
      <c r="EW11" s="821"/>
      <c r="EX11" s="821"/>
      <c r="EY11" s="819"/>
      <c r="EZ11" s="818"/>
      <c r="FA11" s="818"/>
      <c r="FB11" s="818"/>
      <c r="FC11" s="818"/>
      <c r="FD11" s="822"/>
      <c r="FE11" s="823"/>
      <c r="FF11" s="823"/>
      <c r="FG11" s="823"/>
      <c r="FH11" s="823"/>
      <c r="FI11" s="824"/>
      <c r="FJ11" s="825"/>
      <c r="FK11" s="825"/>
      <c r="FL11" s="825"/>
      <c r="FM11" s="825"/>
      <c r="FN11" s="820"/>
      <c r="FO11" s="821"/>
      <c r="FP11" s="821"/>
      <c r="FQ11" s="821"/>
      <c r="FR11" s="821"/>
      <c r="FS11" s="819"/>
      <c r="FT11" s="818"/>
      <c r="FU11" s="818"/>
      <c r="FV11" s="818"/>
      <c r="FW11" s="818"/>
      <c r="FX11" s="822"/>
      <c r="FY11" s="823"/>
      <c r="FZ11" s="823"/>
      <c r="GA11" s="823"/>
      <c r="GB11" s="823"/>
      <c r="GC11" s="824"/>
      <c r="GD11" s="825"/>
      <c r="GE11" s="825"/>
      <c r="GF11" s="825"/>
      <c r="GG11" s="825"/>
      <c r="GH11" s="820"/>
      <c r="GI11" s="821"/>
      <c r="GJ11" s="821"/>
      <c r="GK11" s="821"/>
      <c r="GL11" s="821"/>
      <c r="GM11" s="819"/>
      <c r="GN11" s="818"/>
      <c r="GO11" s="818"/>
      <c r="GP11" s="818"/>
      <c r="GQ11" s="818"/>
      <c r="GR11" s="822"/>
      <c r="GS11" s="823"/>
      <c r="GT11" s="823"/>
      <c r="GU11" s="823"/>
      <c r="GV11" s="823"/>
      <c r="GW11" s="824"/>
      <c r="GX11" s="825"/>
      <c r="GY11" s="825"/>
      <c r="GZ11" s="825"/>
      <c r="HA11" s="825"/>
      <c r="HB11" s="820"/>
      <c r="HC11" s="821"/>
      <c r="HD11" s="821"/>
      <c r="HE11" s="821"/>
      <c r="HF11" s="821"/>
      <c r="HG11" s="819"/>
      <c r="HH11" s="818"/>
      <c r="HI11" s="818"/>
      <c r="HJ11" s="818"/>
      <c r="HK11" s="818"/>
      <c r="HL11" s="822"/>
      <c r="HM11" s="823"/>
      <c r="HN11" s="823"/>
      <c r="HO11" s="823"/>
      <c r="HP11" s="823"/>
      <c r="HQ11" s="824"/>
      <c r="HR11" s="825"/>
      <c r="HS11" s="825"/>
      <c r="HT11" s="825"/>
      <c r="HU11" s="825"/>
      <c r="HV11" s="820"/>
      <c r="HW11" s="821"/>
      <c r="HX11" s="821"/>
      <c r="HY11" s="821"/>
      <c r="HZ11" s="821"/>
      <c r="IA11" s="819"/>
      <c r="IB11" s="818"/>
      <c r="IC11" s="818"/>
      <c r="ID11" s="818"/>
      <c r="IE11" s="818"/>
      <c r="IF11" s="822"/>
      <c r="IG11" s="823"/>
      <c r="IH11" s="823"/>
      <c r="II11" s="823"/>
      <c r="IJ11" s="823"/>
      <c r="IK11" s="824"/>
      <c r="IL11" s="825"/>
      <c r="IM11" s="825"/>
      <c r="IN11" s="825"/>
      <c r="IO11" s="825"/>
      <c r="IP11" s="826"/>
      <c r="IQ11" s="817"/>
      <c r="IR11" s="817"/>
      <c r="IS11" s="817"/>
      <c r="IT11" s="817"/>
      <c r="IU11" s="817"/>
      <c r="IV11" s="817"/>
      <c r="IW11" s="817"/>
      <c r="IX11" s="817"/>
      <c r="IY11" s="817"/>
      <c r="IZ11" s="817"/>
      <c r="JA11" s="817"/>
      <c r="JB11" s="817"/>
      <c r="JC11" s="817"/>
      <c r="JD11" s="817"/>
      <c r="JE11" s="817"/>
      <c r="JF11" s="817"/>
      <c r="JG11" s="817"/>
      <c r="JH11" s="817"/>
      <c r="JI11" s="817"/>
      <c r="JJ11" s="817"/>
      <c r="JK11" s="817"/>
      <c r="JL11" s="817"/>
      <c r="JM11" s="817"/>
      <c r="JN11" s="827"/>
      <c r="JO11" s="828"/>
      <c r="JP11" s="828"/>
      <c r="JQ11" s="845"/>
      <c r="JR11" s="845"/>
      <c r="JS11" s="845"/>
      <c r="JT11" s="845"/>
      <c r="JU11" s="828"/>
      <c r="JV11" s="828"/>
      <c r="JW11" s="828"/>
      <c r="JX11" s="828"/>
      <c r="JY11" s="828"/>
      <c r="JZ11" s="845"/>
      <c r="KA11" s="845"/>
      <c r="KB11" s="845"/>
      <c r="KC11" s="845"/>
      <c r="KD11" s="828"/>
      <c r="KE11" s="828"/>
      <c r="KF11" s="828"/>
      <c r="KG11" s="828"/>
      <c r="KH11" s="828"/>
      <c r="KI11" s="845"/>
      <c r="KJ11" s="845"/>
      <c r="KK11" s="845"/>
      <c r="KL11" s="845"/>
      <c r="KM11" s="828"/>
      <c r="KN11" s="828"/>
      <c r="KO11" s="828"/>
      <c r="KP11" s="828"/>
      <c r="KQ11" s="828"/>
      <c r="KR11" s="845"/>
      <c r="KS11" s="845"/>
      <c r="KT11" s="845"/>
      <c r="KU11" s="845"/>
      <c r="KV11" s="828"/>
      <c r="KW11" s="828"/>
      <c r="KX11" s="828"/>
      <c r="KY11" s="828"/>
      <c r="KZ11" s="828"/>
      <c r="LA11" s="845"/>
      <c r="LB11" s="845"/>
      <c r="LC11" s="845"/>
      <c r="LD11" s="845"/>
      <c r="LE11" s="828"/>
      <c r="LF11" s="828"/>
      <c r="LG11" s="828"/>
      <c r="LH11" s="828"/>
      <c r="LI11" s="828"/>
      <c r="LJ11" s="845"/>
      <c r="LK11" s="845"/>
      <c r="LL11" s="845"/>
      <c r="LM11" s="845"/>
      <c r="LN11" s="828"/>
      <c r="LO11" s="828"/>
      <c r="LP11" s="828"/>
      <c r="LQ11" s="828"/>
      <c r="LR11" s="828"/>
      <c r="LS11" s="845"/>
      <c r="LT11" s="845"/>
      <c r="LU11" s="845"/>
      <c r="LV11" s="845"/>
      <c r="LW11" s="828"/>
      <c r="LX11" s="828"/>
      <c r="LY11" s="828"/>
      <c r="LZ11" s="828"/>
      <c r="MA11" s="828"/>
      <c r="MB11" s="845"/>
      <c r="MC11" s="845"/>
      <c r="MD11" s="845"/>
      <c r="ME11" s="845"/>
      <c r="MF11" s="828"/>
      <c r="MG11" s="828"/>
      <c r="MH11" s="828"/>
      <c r="MI11" s="828"/>
      <c r="MJ11" s="828"/>
      <c r="MK11" s="845"/>
      <c r="ML11" s="845"/>
      <c r="MM11" s="845"/>
      <c r="MN11" s="845"/>
      <c r="MO11" s="828"/>
      <c r="MP11" s="828"/>
      <c r="MQ11" s="828"/>
      <c r="MR11" s="828"/>
      <c r="MS11" s="828"/>
      <c r="MT11" s="845"/>
      <c r="MU11" s="845"/>
      <c r="MV11" s="845"/>
      <c r="MW11" s="845"/>
      <c r="MX11" s="828"/>
      <c r="MY11" s="828"/>
      <c r="MZ11" s="828"/>
      <c r="NA11" s="828"/>
      <c r="NB11" s="828"/>
      <c r="NC11" s="845"/>
      <c r="ND11" s="845"/>
      <c r="NE11" s="845"/>
      <c r="NF11" s="845"/>
      <c r="NG11" s="828"/>
      <c r="NH11" s="828"/>
      <c r="NI11" s="828"/>
      <c r="NJ11" s="828"/>
      <c r="NK11" s="828"/>
      <c r="NL11" s="845"/>
      <c r="NM11" s="845"/>
      <c r="NN11" s="845"/>
      <c r="NO11" s="845"/>
      <c r="NP11" s="828"/>
      <c r="NQ11" s="828"/>
      <c r="NR11" s="828"/>
      <c r="NS11" s="828"/>
      <c r="NT11" s="828"/>
      <c r="NU11" s="845"/>
      <c r="NV11" s="845"/>
      <c r="NW11" s="845"/>
      <c r="NX11" s="845"/>
      <c r="NY11" s="828"/>
      <c r="NZ11" s="828"/>
      <c r="OA11" s="828"/>
      <c r="OB11" s="828"/>
      <c r="OC11" s="828"/>
      <c r="OD11" s="845"/>
      <c r="OE11" s="845"/>
      <c r="OF11" s="845"/>
      <c r="OG11" s="845"/>
      <c r="OH11" s="828"/>
      <c r="OI11" s="828"/>
      <c r="OJ11" s="828"/>
      <c r="OK11" s="828"/>
      <c r="OL11" s="828"/>
      <c r="OM11" s="845"/>
      <c r="ON11" s="845"/>
      <c r="OO11" s="845"/>
      <c r="OP11" s="845"/>
      <c r="OQ11" s="828"/>
      <c r="OR11" s="828"/>
      <c r="OS11" s="828"/>
      <c r="OT11" s="828"/>
      <c r="OU11" s="828"/>
      <c r="OV11" s="845"/>
      <c r="OW11" s="845"/>
      <c r="OX11" s="845"/>
      <c r="OY11" s="845"/>
      <c r="OZ11" s="828"/>
      <c r="PA11" s="828"/>
      <c r="PB11" s="828"/>
      <c r="PC11" s="828"/>
      <c r="PD11" s="828"/>
      <c r="PE11" s="845"/>
      <c r="PF11" s="845"/>
      <c r="PG11" s="845"/>
      <c r="PH11" s="845"/>
      <c r="PI11" s="828"/>
      <c r="PJ11" s="828"/>
      <c r="PK11" s="828"/>
      <c r="PL11" s="828"/>
      <c r="PM11" s="828"/>
      <c r="PN11" s="845"/>
      <c r="PO11" s="845"/>
      <c r="PP11" s="845"/>
      <c r="PQ11" s="845"/>
      <c r="PR11" s="828"/>
      <c r="PS11" s="828"/>
      <c r="PT11" s="828"/>
      <c r="PU11" s="828"/>
      <c r="PV11" s="828"/>
      <c r="PW11" s="845"/>
      <c r="PX11" s="845"/>
      <c r="PY11" s="845"/>
      <c r="PZ11" s="845"/>
      <c r="QA11" s="828"/>
      <c r="QB11" s="828"/>
      <c r="QC11" s="828"/>
      <c r="QD11" s="828"/>
      <c r="QE11" s="845"/>
      <c r="QF11" s="845"/>
      <c r="QG11" s="845"/>
      <c r="QH11" s="845"/>
      <c r="QI11" s="828"/>
      <c r="QJ11" s="828"/>
      <c r="QK11" s="828"/>
      <c r="QL11" s="828"/>
      <c r="QM11" s="828"/>
      <c r="QN11" s="828"/>
      <c r="QO11" s="845"/>
      <c r="QP11" s="845"/>
      <c r="QQ11" s="845"/>
      <c r="QR11" s="845"/>
      <c r="QS11" s="828"/>
      <c r="QT11" s="828"/>
      <c r="QU11" s="828"/>
      <c r="QV11" s="838"/>
      <c r="QW11" s="837"/>
      <c r="QX11" s="837"/>
      <c r="QY11" s="837"/>
      <c r="QZ11" s="857"/>
      <c r="RA11" s="828"/>
      <c r="RB11" s="828"/>
      <c r="RC11" s="828"/>
      <c r="RD11" s="828"/>
      <c r="RE11" s="856"/>
      <c r="RF11" s="855"/>
      <c r="RG11" s="855"/>
      <c r="RH11" s="855"/>
      <c r="RI11" s="855"/>
      <c r="RJ11" s="854"/>
      <c r="RK11" s="825"/>
      <c r="RL11" s="825"/>
      <c r="RM11" s="825"/>
      <c r="RN11" s="825"/>
      <c r="RO11" s="857"/>
      <c r="RP11" s="828"/>
      <c r="RQ11" s="828"/>
      <c r="RR11" s="828"/>
      <c r="RS11" s="828"/>
      <c r="RT11" s="856"/>
      <c r="RU11" s="855"/>
      <c r="RV11" s="855"/>
      <c r="RW11" s="855"/>
      <c r="RX11" s="855"/>
      <c r="RY11" s="854"/>
      <c r="RZ11" s="825"/>
      <c r="SA11" s="825"/>
      <c r="SB11" s="825"/>
      <c r="SC11" s="825"/>
      <c r="SD11" s="857"/>
      <c r="SE11" s="828"/>
      <c r="SF11" s="828"/>
      <c r="SG11" s="828"/>
      <c r="SH11" s="828"/>
      <c r="SI11" s="856"/>
      <c r="SJ11" s="855"/>
      <c r="SK11" s="855"/>
      <c r="SL11" s="855"/>
      <c r="SM11" s="855"/>
      <c r="SN11" s="854"/>
      <c r="SO11" s="825"/>
      <c r="SP11" s="825"/>
      <c r="SQ11" s="825"/>
      <c r="SR11" s="825"/>
      <c r="SS11" s="857"/>
      <c r="ST11" s="828"/>
      <c r="SU11" s="828"/>
      <c r="SV11" s="828"/>
      <c r="SW11" s="828"/>
      <c r="SX11" s="856"/>
      <c r="SY11" s="855"/>
      <c r="SZ11" s="855"/>
      <c r="TA11" s="855"/>
      <c r="TB11" s="855"/>
      <c r="TC11" s="854"/>
      <c r="TD11" s="825"/>
      <c r="TE11" s="825"/>
      <c r="TF11" s="825"/>
      <c r="TG11" s="825"/>
      <c r="TH11" s="857"/>
      <c r="TI11" s="828"/>
      <c r="TJ11" s="828"/>
      <c r="TK11" s="828"/>
      <c r="TL11" s="828"/>
      <c r="TM11" s="856"/>
      <c r="TN11" s="855"/>
      <c r="TO11" s="855"/>
      <c r="TP11" s="855"/>
      <c r="TQ11" s="855"/>
      <c r="TR11" s="854"/>
      <c r="TS11" s="825"/>
      <c r="TT11" s="825"/>
      <c r="TU11" s="825"/>
      <c r="TV11" s="825"/>
      <c r="TW11" s="857"/>
      <c r="TX11" s="828"/>
      <c r="TY11" s="828"/>
      <c r="TZ11" s="828"/>
      <c r="UA11" s="828"/>
      <c r="UB11" s="856"/>
      <c r="UC11" s="855"/>
      <c r="UD11" s="855"/>
      <c r="UE11" s="855"/>
      <c r="UF11" s="855"/>
      <c r="UG11" s="854"/>
      <c r="UH11" s="825"/>
      <c r="UI11" s="825"/>
      <c r="UJ11" s="825"/>
      <c r="UK11" s="825"/>
      <c r="UL11" s="860"/>
      <c r="UM11" s="861"/>
      <c r="UN11" s="864"/>
      <c r="UO11" s="865"/>
      <c r="UP11" s="807"/>
      <c r="UQ11" s="807"/>
      <c r="UR11" s="807"/>
      <c r="US11" s="807"/>
      <c r="UT11" s="807"/>
      <c r="UU11" s="863"/>
      <c r="UV11" s="821"/>
      <c r="UW11" s="819"/>
      <c r="UX11" s="818"/>
      <c r="UY11" s="822"/>
      <c r="UZ11" s="823"/>
      <c r="VA11" s="824"/>
      <c r="VB11" s="825"/>
      <c r="VC11" s="863"/>
      <c r="VD11" s="821"/>
      <c r="VE11" s="819"/>
      <c r="VF11" s="818"/>
      <c r="VG11" s="822"/>
      <c r="VH11" s="823"/>
      <c r="VI11" s="824"/>
      <c r="VJ11" s="825"/>
      <c r="VK11" s="863"/>
      <c r="VL11" s="821"/>
      <c r="VM11" s="819"/>
      <c r="VN11" s="818"/>
      <c r="VO11" s="822"/>
      <c r="VP11" s="823"/>
      <c r="VQ11" s="824"/>
      <c r="VR11" s="825"/>
      <c r="VS11" s="863"/>
      <c r="VT11" s="821"/>
      <c r="VU11" s="819"/>
      <c r="VV11" s="818"/>
      <c r="VW11" s="822"/>
      <c r="VX11" s="823"/>
      <c r="VY11" s="824"/>
      <c r="VZ11" s="825"/>
      <c r="WA11" s="863"/>
      <c r="WB11" s="821"/>
      <c r="WC11" s="819"/>
      <c r="WD11" s="818"/>
      <c r="WE11" s="822"/>
      <c r="WF11" s="823"/>
      <c r="WG11" s="824"/>
      <c r="WH11" s="825"/>
      <c r="WI11" s="863"/>
      <c r="WJ11" s="821"/>
      <c r="WK11" s="819"/>
      <c r="WL11" s="818"/>
      <c r="WM11" s="822"/>
      <c r="WN11" s="823"/>
      <c r="WO11" s="824"/>
      <c r="WP11" s="825"/>
      <c r="WQ11" s="863"/>
      <c r="WR11" s="821"/>
      <c r="WS11" s="819"/>
      <c r="WT11" s="818"/>
      <c r="WU11" s="822"/>
      <c r="WV11" s="823"/>
      <c r="WW11" s="824"/>
      <c r="WX11" s="825"/>
      <c r="WY11" s="863"/>
      <c r="WZ11" s="821"/>
      <c r="XA11" s="819"/>
      <c r="XB11" s="818"/>
      <c r="XC11" s="822"/>
      <c r="XD11" s="823"/>
      <c r="XE11" s="824"/>
      <c r="XF11" s="825"/>
      <c r="XG11" s="863"/>
      <c r="XH11" s="821"/>
      <c r="XI11" s="819"/>
      <c r="XJ11" s="818"/>
      <c r="XK11" s="822"/>
      <c r="XL11" s="823"/>
      <c r="XM11" s="824"/>
      <c r="XN11" s="825"/>
      <c r="XO11" s="863"/>
      <c r="XP11" s="821"/>
      <c r="XQ11" s="819"/>
      <c r="XR11" s="818"/>
      <c r="XS11" s="822"/>
      <c r="XT11" s="823"/>
      <c r="XU11" s="824"/>
      <c r="XV11" s="825"/>
      <c r="XW11" s="863"/>
      <c r="XX11" s="821"/>
      <c r="XY11" s="819"/>
      <c r="XZ11" s="818"/>
      <c r="YA11" s="822"/>
      <c r="YB11" s="823"/>
      <c r="YC11" s="824"/>
      <c r="YD11" s="825"/>
      <c r="YE11" s="863"/>
      <c r="YF11" s="821"/>
      <c r="YG11" s="819"/>
      <c r="YH11" s="818"/>
      <c r="YI11" s="822"/>
      <c r="YJ11" s="823"/>
      <c r="YK11" s="824"/>
      <c r="YL11" s="825"/>
      <c r="YM11" s="863"/>
      <c r="YN11" s="821"/>
      <c r="YO11" s="819"/>
      <c r="YP11" s="818"/>
      <c r="YQ11" s="822"/>
      <c r="YR11" s="823"/>
      <c r="YS11" s="824"/>
      <c r="YT11" s="825"/>
      <c r="YU11" s="863"/>
      <c r="YV11" s="821"/>
      <c r="YW11" s="819"/>
      <c r="YX11" s="818"/>
      <c r="YY11" s="822"/>
      <c r="YZ11" s="823"/>
      <c r="ZA11" s="824"/>
      <c r="ZB11" s="825"/>
      <c r="ZC11" s="863"/>
      <c r="ZD11" s="821"/>
      <c r="ZE11" s="819"/>
      <c r="ZF11" s="818"/>
      <c r="ZG11" s="822"/>
      <c r="ZH11" s="823"/>
      <c r="ZI11" s="824"/>
      <c r="ZJ11" s="825"/>
      <c r="ZK11" s="863"/>
      <c r="ZL11" s="821"/>
      <c r="ZM11" s="819"/>
      <c r="ZN11" s="818"/>
      <c r="ZO11" s="822"/>
      <c r="ZP11" s="823"/>
      <c r="ZQ11" s="824"/>
      <c r="ZR11" s="825"/>
      <c r="ZS11" s="863"/>
      <c r="ZT11" s="821"/>
      <c r="ZU11" s="819"/>
      <c r="ZV11" s="818"/>
      <c r="ZW11" s="822"/>
      <c r="ZX11" s="823"/>
      <c r="ZY11" s="824"/>
      <c r="ZZ11" s="825"/>
      <c r="AAA11" s="863"/>
      <c r="AAB11" s="821"/>
      <c r="AAC11" s="819"/>
      <c r="AAD11" s="818"/>
      <c r="AAE11" s="822"/>
      <c r="AAF11" s="823"/>
      <c r="AAG11" s="824"/>
      <c r="AAH11" s="825"/>
      <c r="AAI11" s="863"/>
      <c r="AAJ11" s="821"/>
      <c r="AAK11" s="819"/>
      <c r="AAL11" s="818"/>
      <c r="AAM11" s="822"/>
      <c r="AAN11" s="823"/>
      <c r="AAO11" s="824"/>
      <c r="AAP11" s="825"/>
      <c r="AAQ11" s="863"/>
      <c r="AAR11" s="821"/>
      <c r="AAS11" s="819"/>
      <c r="AAT11" s="818"/>
      <c r="AAU11" s="822"/>
      <c r="AAV11" s="823"/>
      <c r="AAW11" s="824"/>
      <c r="AAX11" s="825"/>
      <c r="AAY11" s="863"/>
      <c r="AAZ11" s="821"/>
      <c r="ABA11" s="819"/>
      <c r="ABB11" s="818"/>
      <c r="ABC11" s="822"/>
      <c r="ABD11" s="823"/>
      <c r="ABE11" s="824"/>
      <c r="ABF11" s="825"/>
      <c r="ABG11" s="863"/>
      <c r="ABH11" s="821"/>
      <c r="ABI11" s="819"/>
      <c r="ABJ11" s="818"/>
      <c r="ABK11" s="822"/>
      <c r="ABL11" s="823"/>
      <c r="ABM11" s="824"/>
      <c r="ABN11" s="825"/>
      <c r="ABO11" s="863"/>
      <c r="ABP11" s="821"/>
      <c r="ABQ11" s="819"/>
      <c r="ABR11" s="818"/>
      <c r="ABS11" s="822"/>
      <c r="ABT11" s="823"/>
      <c r="ABU11" s="824"/>
      <c r="ABV11" s="825"/>
      <c r="ABW11" s="863"/>
      <c r="ABX11" s="821"/>
      <c r="ABY11" s="819"/>
      <c r="ABZ11" s="818"/>
      <c r="ACA11" s="822"/>
      <c r="ACB11" s="823"/>
      <c r="ACC11" s="824"/>
      <c r="ACD11" s="825"/>
      <c r="ACE11" s="863"/>
      <c r="ACF11" s="821"/>
      <c r="ACG11" s="819"/>
      <c r="ACH11" s="818"/>
      <c r="ACI11" s="822"/>
      <c r="ACJ11" s="823"/>
      <c r="ACK11" s="824"/>
      <c r="ACL11" s="825"/>
      <c r="ACM11" s="863"/>
      <c r="ACN11" s="821"/>
      <c r="ACO11" s="819"/>
      <c r="ACP11" s="818"/>
      <c r="ACQ11" s="822"/>
      <c r="ACR11" s="823"/>
      <c r="ACS11" s="824"/>
      <c r="ACT11" s="825"/>
      <c r="ACU11" s="863"/>
      <c r="ACV11" s="821"/>
      <c r="ACW11" s="819"/>
      <c r="ACX11" s="818"/>
      <c r="ACY11" s="822"/>
      <c r="ACZ11" s="823"/>
      <c r="ADA11" s="824"/>
      <c r="ADB11" s="825"/>
      <c r="ADC11" s="863"/>
      <c r="ADD11" s="821"/>
      <c r="ADE11" s="819"/>
      <c r="ADF11" s="818"/>
      <c r="ADG11" s="822"/>
      <c r="ADH11" s="823"/>
      <c r="ADI11" s="824"/>
      <c r="ADJ11" s="825"/>
      <c r="ADK11" s="863"/>
      <c r="ADL11" s="821"/>
      <c r="ADM11" s="819"/>
      <c r="ADN11" s="818"/>
      <c r="ADO11" s="822"/>
      <c r="ADP11" s="823"/>
      <c r="ADQ11" s="824"/>
      <c r="ADR11" s="825"/>
      <c r="ADS11" s="863"/>
      <c r="ADT11" s="821"/>
      <c r="ADU11" s="819"/>
      <c r="ADV11" s="818"/>
      <c r="ADW11" s="822"/>
      <c r="ADX11" s="823"/>
      <c r="ADY11" s="824"/>
      <c r="ADZ11" s="1323"/>
      <c r="AEA11" s="1324"/>
      <c r="AEB11" s="1324"/>
      <c r="AEC11" s="1325"/>
      <c r="AED11" s="1326"/>
      <c r="AEE11" s="1326"/>
      <c r="AEF11" s="1326"/>
      <c r="AEG11" s="2083"/>
      <c r="AEH11" s="1326"/>
      <c r="AEI11" s="1326"/>
      <c r="AEJ11" s="1326"/>
      <c r="AEK11" s="1326"/>
      <c r="AEL11" s="1326"/>
      <c r="AEM11" s="2083"/>
      <c r="AEN11" s="1326"/>
      <c r="AEO11" s="1326"/>
      <c r="AEP11" s="1326"/>
      <c r="AEQ11" s="1326"/>
      <c r="AER11" s="1326"/>
      <c r="AES11" s="2083"/>
      <c r="AET11" s="1326"/>
      <c r="AEU11" s="1326"/>
      <c r="AEV11" s="1326"/>
      <c r="AEW11" s="1326"/>
      <c r="AEX11" s="1326"/>
      <c r="AEY11" s="2083"/>
      <c r="AEZ11" s="1326"/>
      <c r="AFA11" s="1326"/>
      <c r="AFB11" s="1326"/>
      <c r="AFC11" s="1326"/>
      <c r="AFD11" s="1326"/>
      <c r="AFE11" s="2083"/>
      <c r="AFF11" s="1326"/>
      <c r="AFG11" s="1326"/>
      <c r="AFH11" s="1326"/>
      <c r="AFI11" s="1326"/>
      <c r="AFJ11" s="1326"/>
      <c r="AFK11" s="2083"/>
      <c r="AFL11" s="1326"/>
      <c r="AFM11" s="1326"/>
    </row>
    <row r="12" spans="1:849" ht="24.95" customHeight="1" x14ac:dyDescent="0.25">
      <c r="A12" s="807"/>
      <c r="B12" s="807"/>
      <c r="C12" s="807"/>
      <c r="D12" s="807"/>
      <c r="E12" s="807"/>
      <c r="F12" s="807"/>
      <c r="G12" s="807"/>
      <c r="H12" s="807"/>
      <c r="I12" s="807"/>
      <c r="J12" s="807"/>
      <c r="K12" s="807"/>
      <c r="L12" s="807"/>
      <c r="M12" s="807"/>
      <c r="N12" s="807"/>
      <c r="O12" s="807"/>
      <c r="P12" s="807"/>
      <c r="Q12" s="807"/>
      <c r="R12" s="839"/>
      <c r="S12" s="807"/>
      <c r="T12" s="839"/>
      <c r="U12" s="839"/>
      <c r="V12" s="808"/>
      <c r="W12" s="773"/>
      <c r="X12" s="840"/>
      <c r="Y12" s="773"/>
      <c r="Z12" s="773"/>
      <c r="AA12" s="773"/>
      <c r="AB12" s="773"/>
      <c r="AC12" s="773"/>
      <c r="AD12" s="773"/>
      <c r="AE12" s="773"/>
      <c r="AF12" s="773"/>
      <c r="AG12" s="773"/>
      <c r="AH12" s="840"/>
      <c r="AI12" s="773"/>
      <c r="AJ12" s="773"/>
      <c r="AK12" s="840"/>
      <c r="AL12" s="773"/>
      <c r="AM12" s="831"/>
      <c r="AN12" s="832"/>
      <c r="AO12" s="832"/>
      <c r="AP12" s="832"/>
      <c r="AQ12" s="832"/>
      <c r="AR12" s="810"/>
      <c r="AS12" s="811"/>
      <c r="AT12" s="894"/>
      <c r="AU12" s="812"/>
      <c r="AV12" s="843"/>
      <c r="AW12" s="812"/>
      <c r="AX12" s="843"/>
      <c r="AY12" s="812"/>
      <c r="AZ12" s="843"/>
      <c r="BA12" s="812"/>
      <c r="BB12" s="843"/>
      <c r="BC12" s="812"/>
      <c r="BD12" s="843"/>
      <c r="BE12" s="812"/>
      <c r="BF12" s="843"/>
      <c r="BG12" s="812"/>
      <c r="BH12" s="843"/>
      <c r="BI12" s="812"/>
      <c r="BJ12" s="836"/>
      <c r="BK12" s="836"/>
      <c r="BL12" s="812"/>
      <c r="BM12" s="836"/>
      <c r="BN12" s="2082"/>
      <c r="BO12" s="814"/>
      <c r="BP12" s="874"/>
      <c r="BQ12" s="814"/>
      <c r="BR12" s="814"/>
      <c r="BS12" s="814"/>
      <c r="BT12" s="814"/>
      <c r="BU12" s="814"/>
      <c r="BV12" s="814"/>
      <c r="BW12" s="814"/>
      <c r="BX12" s="814"/>
      <c r="BY12" s="814"/>
      <c r="BZ12" s="814"/>
      <c r="CA12" s="814"/>
      <c r="CB12" s="814"/>
      <c r="CC12" s="814"/>
      <c r="CD12" s="814"/>
      <c r="CE12" s="814"/>
      <c r="CF12" s="815"/>
      <c r="CG12" s="816"/>
      <c r="CH12" s="816"/>
      <c r="CI12" s="816"/>
      <c r="CJ12" s="816"/>
      <c r="CK12" s="816"/>
      <c r="CL12" s="816"/>
      <c r="CM12" s="816"/>
      <c r="CN12" s="816"/>
      <c r="CO12" s="816"/>
      <c r="CP12" s="816"/>
      <c r="CQ12" s="816"/>
      <c r="CR12" s="816"/>
      <c r="CS12" s="816"/>
      <c r="CT12" s="816"/>
      <c r="CU12" s="816"/>
      <c r="CV12" s="816"/>
      <c r="CW12" s="816"/>
      <c r="CX12" s="816"/>
      <c r="CY12" s="816"/>
      <c r="CZ12" s="816"/>
      <c r="DA12" s="816"/>
      <c r="DB12" s="816"/>
      <c r="DC12" s="816"/>
      <c r="DD12" s="816"/>
      <c r="DE12" s="816"/>
      <c r="DF12" s="816"/>
      <c r="DG12" s="816"/>
      <c r="DH12" s="816"/>
      <c r="DI12" s="816"/>
      <c r="DJ12" s="816"/>
      <c r="DK12" s="816"/>
      <c r="DL12" s="816"/>
      <c r="DM12" s="816"/>
      <c r="DN12" s="816"/>
      <c r="DO12" s="816"/>
      <c r="DP12" s="841"/>
      <c r="DQ12" s="817"/>
      <c r="DR12" s="817"/>
      <c r="DS12" s="817"/>
      <c r="DT12" s="842"/>
      <c r="DU12" s="817"/>
      <c r="DV12" s="842"/>
      <c r="DW12" s="817"/>
      <c r="DX12" s="817"/>
      <c r="DY12" s="817"/>
      <c r="DZ12" s="820"/>
      <c r="EA12" s="821"/>
      <c r="EB12" s="821"/>
      <c r="EC12" s="821"/>
      <c r="ED12" s="821"/>
      <c r="EE12" s="819"/>
      <c r="EF12" s="818"/>
      <c r="EG12" s="818"/>
      <c r="EH12" s="818"/>
      <c r="EI12" s="818"/>
      <c r="EJ12" s="822"/>
      <c r="EK12" s="823"/>
      <c r="EL12" s="823"/>
      <c r="EM12" s="823"/>
      <c r="EN12" s="823"/>
      <c r="EO12" s="824"/>
      <c r="EP12" s="825"/>
      <c r="EQ12" s="825"/>
      <c r="ER12" s="825"/>
      <c r="ES12" s="825"/>
      <c r="ET12" s="820"/>
      <c r="EU12" s="821"/>
      <c r="EV12" s="821"/>
      <c r="EW12" s="821"/>
      <c r="EX12" s="821"/>
      <c r="EY12" s="819"/>
      <c r="EZ12" s="818"/>
      <c r="FA12" s="818"/>
      <c r="FB12" s="818"/>
      <c r="FC12" s="818"/>
      <c r="FD12" s="822"/>
      <c r="FE12" s="823"/>
      <c r="FF12" s="823"/>
      <c r="FG12" s="823"/>
      <c r="FH12" s="823"/>
      <c r="FI12" s="824"/>
      <c r="FJ12" s="825"/>
      <c r="FK12" s="825"/>
      <c r="FL12" s="825"/>
      <c r="FM12" s="825"/>
      <c r="FN12" s="820"/>
      <c r="FO12" s="821"/>
      <c r="FP12" s="821"/>
      <c r="FQ12" s="821"/>
      <c r="FR12" s="821"/>
      <c r="FS12" s="819"/>
      <c r="FT12" s="818"/>
      <c r="FU12" s="818"/>
      <c r="FV12" s="818"/>
      <c r="FW12" s="818"/>
      <c r="FX12" s="822"/>
      <c r="FY12" s="823"/>
      <c r="FZ12" s="823"/>
      <c r="GA12" s="823"/>
      <c r="GB12" s="823"/>
      <c r="GC12" s="824"/>
      <c r="GD12" s="825"/>
      <c r="GE12" s="825"/>
      <c r="GF12" s="825"/>
      <c r="GG12" s="825"/>
      <c r="GH12" s="820"/>
      <c r="GI12" s="821"/>
      <c r="GJ12" s="821"/>
      <c r="GK12" s="821"/>
      <c r="GL12" s="821"/>
      <c r="GM12" s="819"/>
      <c r="GN12" s="818"/>
      <c r="GO12" s="818"/>
      <c r="GP12" s="818"/>
      <c r="GQ12" s="818"/>
      <c r="GR12" s="822"/>
      <c r="GS12" s="823"/>
      <c r="GT12" s="823"/>
      <c r="GU12" s="823"/>
      <c r="GV12" s="823"/>
      <c r="GW12" s="824"/>
      <c r="GX12" s="825"/>
      <c r="GY12" s="825"/>
      <c r="GZ12" s="825"/>
      <c r="HA12" s="825"/>
      <c r="HB12" s="820"/>
      <c r="HC12" s="821"/>
      <c r="HD12" s="821"/>
      <c r="HE12" s="821"/>
      <c r="HF12" s="821"/>
      <c r="HG12" s="819"/>
      <c r="HH12" s="818"/>
      <c r="HI12" s="818"/>
      <c r="HJ12" s="818"/>
      <c r="HK12" s="818"/>
      <c r="HL12" s="822"/>
      <c r="HM12" s="823"/>
      <c r="HN12" s="823"/>
      <c r="HO12" s="823"/>
      <c r="HP12" s="823"/>
      <c r="HQ12" s="824"/>
      <c r="HR12" s="825"/>
      <c r="HS12" s="825"/>
      <c r="HT12" s="825"/>
      <c r="HU12" s="825"/>
      <c r="HV12" s="820"/>
      <c r="HW12" s="821"/>
      <c r="HX12" s="821"/>
      <c r="HY12" s="821"/>
      <c r="HZ12" s="821"/>
      <c r="IA12" s="819"/>
      <c r="IB12" s="818"/>
      <c r="IC12" s="818"/>
      <c r="ID12" s="818"/>
      <c r="IE12" s="818"/>
      <c r="IF12" s="822"/>
      <c r="IG12" s="823"/>
      <c r="IH12" s="823"/>
      <c r="II12" s="823"/>
      <c r="IJ12" s="823"/>
      <c r="IK12" s="824"/>
      <c r="IL12" s="825"/>
      <c r="IM12" s="825"/>
      <c r="IN12" s="825"/>
      <c r="IO12" s="825"/>
      <c r="IP12" s="826"/>
      <c r="IQ12" s="817"/>
      <c r="IR12" s="817"/>
      <c r="IS12" s="817"/>
      <c r="IT12" s="817"/>
      <c r="IU12" s="817"/>
      <c r="IV12" s="817"/>
      <c r="IW12" s="817"/>
      <c r="IX12" s="817"/>
      <c r="IY12" s="817"/>
      <c r="IZ12" s="817"/>
      <c r="JA12" s="817"/>
      <c r="JB12" s="817"/>
      <c r="JC12" s="817"/>
      <c r="JD12" s="817"/>
      <c r="JE12" s="817"/>
      <c r="JF12" s="817"/>
      <c r="JG12" s="817"/>
      <c r="JH12" s="817"/>
      <c r="JI12" s="817"/>
      <c r="JJ12" s="817"/>
      <c r="JK12" s="817"/>
      <c r="JL12" s="817"/>
      <c r="JM12" s="817"/>
      <c r="JN12" s="827"/>
      <c r="JO12" s="828"/>
      <c r="JP12" s="828"/>
      <c r="JQ12" s="845"/>
      <c r="JR12" s="845"/>
      <c r="JS12" s="845"/>
      <c r="JT12" s="845"/>
      <c r="JU12" s="828"/>
      <c r="JV12" s="828"/>
      <c r="JW12" s="828"/>
      <c r="JX12" s="828"/>
      <c r="JY12" s="828"/>
      <c r="JZ12" s="845"/>
      <c r="KA12" s="845"/>
      <c r="KB12" s="845"/>
      <c r="KC12" s="845"/>
      <c r="KD12" s="828"/>
      <c r="KE12" s="828"/>
      <c r="KF12" s="828"/>
      <c r="KG12" s="828"/>
      <c r="KH12" s="828"/>
      <c r="KI12" s="845"/>
      <c r="KJ12" s="845"/>
      <c r="KK12" s="845"/>
      <c r="KL12" s="845"/>
      <c r="KM12" s="828"/>
      <c r="KN12" s="828"/>
      <c r="KO12" s="828"/>
      <c r="KP12" s="828"/>
      <c r="KQ12" s="828"/>
      <c r="KR12" s="845"/>
      <c r="KS12" s="845"/>
      <c r="KT12" s="845"/>
      <c r="KU12" s="845"/>
      <c r="KV12" s="828"/>
      <c r="KW12" s="828"/>
      <c r="KX12" s="828"/>
      <c r="KY12" s="828"/>
      <c r="KZ12" s="828"/>
      <c r="LA12" s="845"/>
      <c r="LB12" s="845"/>
      <c r="LC12" s="845"/>
      <c r="LD12" s="845"/>
      <c r="LE12" s="828"/>
      <c r="LF12" s="828"/>
      <c r="LG12" s="828"/>
      <c r="LH12" s="828"/>
      <c r="LI12" s="828"/>
      <c r="LJ12" s="845"/>
      <c r="LK12" s="845"/>
      <c r="LL12" s="845"/>
      <c r="LM12" s="845"/>
      <c r="LN12" s="828"/>
      <c r="LO12" s="828"/>
      <c r="LP12" s="828"/>
      <c r="LQ12" s="828"/>
      <c r="LR12" s="828"/>
      <c r="LS12" s="845"/>
      <c r="LT12" s="845"/>
      <c r="LU12" s="845"/>
      <c r="LV12" s="845"/>
      <c r="LW12" s="828"/>
      <c r="LX12" s="828"/>
      <c r="LY12" s="828"/>
      <c r="LZ12" s="828"/>
      <c r="MA12" s="828"/>
      <c r="MB12" s="845"/>
      <c r="MC12" s="845"/>
      <c r="MD12" s="845"/>
      <c r="ME12" s="845"/>
      <c r="MF12" s="828"/>
      <c r="MG12" s="828"/>
      <c r="MH12" s="828"/>
      <c r="MI12" s="828"/>
      <c r="MJ12" s="828"/>
      <c r="MK12" s="845"/>
      <c r="ML12" s="845"/>
      <c r="MM12" s="845"/>
      <c r="MN12" s="845"/>
      <c r="MO12" s="828"/>
      <c r="MP12" s="828"/>
      <c r="MQ12" s="828"/>
      <c r="MR12" s="828"/>
      <c r="MS12" s="828"/>
      <c r="MT12" s="845"/>
      <c r="MU12" s="845"/>
      <c r="MV12" s="845"/>
      <c r="MW12" s="845"/>
      <c r="MX12" s="828"/>
      <c r="MY12" s="828"/>
      <c r="MZ12" s="828"/>
      <c r="NA12" s="828"/>
      <c r="NB12" s="828"/>
      <c r="NC12" s="845"/>
      <c r="ND12" s="845"/>
      <c r="NE12" s="845"/>
      <c r="NF12" s="845"/>
      <c r="NG12" s="828"/>
      <c r="NH12" s="828"/>
      <c r="NI12" s="828"/>
      <c r="NJ12" s="828"/>
      <c r="NK12" s="828"/>
      <c r="NL12" s="845"/>
      <c r="NM12" s="845"/>
      <c r="NN12" s="845"/>
      <c r="NO12" s="845"/>
      <c r="NP12" s="828"/>
      <c r="NQ12" s="828"/>
      <c r="NR12" s="828"/>
      <c r="NS12" s="828"/>
      <c r="NT12" s="828"/>
      <c r="NU12" s="845"/>
      <c r="NV12" s="845"/>
      <c r="NW12" s="845"/>
      <c r="NX12" s="845"/>
      <c r="NY12" s="828"/>
      <c r="NZ12" s="828"/>
      <c r="OA12" s="828"/>
      <c r="OB12" s="828"/>
      <c r="OC12" s="828"/>
      <c r="OD12" s="845"/>
      <c r="OE12" s="845"/>
      <c r="OF12" s="845"/>
      <c r="OG12" s="845"/>
      <c r="OH12" s="828"/>
      <c r="OI12" s="828"/>
      <c r="OJ12" s="828"/>
      <c r="OK12" s="828"/>
      <c r="OL12" s="828"/>
      <c r="OM12" s="845"/>
      <c r="ON12" s="845"/>
      <c r="OO12" s="845"/>
      <c r="OP12" s="845"/>
      <c r="OQ12" s="828"/>
      <c r="OR12" s="828"/>
      <c r="OS12" s="828"/>
      <c r="OT12" s="828"/>
      <c r="OU12" s="828"/>
      <c r="OV12" s="845"/>
      <c r="OW12" s="845"/>
      <c r="OX12" s="845"/>
      <c r="OY12" s="845"/>
      <c r="OZ12" s="828"/>
      <c r="PA12" s="828"/>
      <c r="PB12" s="828"/>
      <c r="PC12" s="828"/>
      <c r="PD12" s="828"/>
      <c r="PE12" s="845"/>
      <c r="PF12" s="845"/>
      <c r="PG12" s="845"/>
      <c r="PH12" s="845"/>
      <c r="PI12" s="828"/>
      <c r="PJ12" s="828"/>
      <c r="PK12" s="828"/>
      <c r="PL12" s="828"/>
      <c r="PM12" s="828"/>
      <c r="PN12" s="845"/>
      <c r="PO12" s="845"/>
      <c r="PP12" s="845"/>
      <c r="PQ12" s="845"/>
      <c r="PR12" s="828"/>
      <c r="PS12" s="828"/>
      <c r="PT12" s="828"/>
      <c r="PU12" s="828"/>
      <c r="PV12" s="828"/>
      <c r="PW12" s="845"/>
      <c r="PX12" s="845"/>
      <c r="PY12" s="845"/>
      <c r="PZ12" s="845"/>
      <c r="QA12" s="828"/>
      <c r="QB12" s="828"/>
      <c r="QC12" s="828"/>
      <c r="QD12" s="828"/>
      <c r="QE12" s="845"/>
      <c r="QF12" s="845"/>
      <c r="QG12" s="845"/>
      <c r="QH12" s="845"/>
      <c r="QI12" s="828"/>
      <c r="QJ12" s="828"/>
      <c r="QK12" s="828"/>
      <c r="QL12" s="828"/>
      <c r="QM12" s="828"/>
      <c r="QN12" s="828"/>
      <c r="QO12" s="845"/>
      <c r="QP12" s="845"/>
      <c r="QQ12" s="845"/>
      <c r="QR12" s="845"/>
      <c r="QS12" s="828"/>
      <c r="QT12" s="828"/>
      <c r="QU12" s="828"/>
      <c r="QV12" s="838"/>
      <c r="QW12" s="837"/>
      <c r="QX12" s="837"/>
      <c r="QY12" s="837"/>
      <c r="QZ12" s="857"/>
      <c r="RA12" s="828"/>
      <c r="RB12" s="828"/>
      <c r="RC12" s="828"/>
      <c r="RD12" s="828"/>
      <c r="RE12" s="856"/>
      <c r="RF12" s="855"/>
      <c r="RG12" s="855"/>
      <c r="RH12" s="855"/>
      <c r="RI12" s="855"/>
      <c r="RJ12" s="854"/>
      <c r="RK12" s="825"/>
      <c r="RL12" s="825"/>
      <c r="RM12" s="825"/>
      <c r="RN12" s="825"/>
      <c r="RO12" s="857"/>
      <c r="RP12" s="828"/>
      <c r="RQ12" s="828"/>
      <c r="RR12" s="828"/>
      <c r="RS12" s="828"/>
      <c r="RT12" s="856"/>
      <c r="RU12" s="855"/>
      <c r="RV12" s="855"/>
      <c r="RW12" s="855"/>
      <c r="RX12" s="855"/>
      <c r="RY12" s="854"/>
      <c r="RZ12" s="825"/>
      <c r="SA12" s="825"/>
      <c r="SB12" s="825"/>
      <c r="SC12" s="825"/>
      <c r="SD12" s="857"/>
      <c r="SE12" s="828"/>
      <c r="SF12" s="828"/>
      <c r="SG12" s="828"/>
      <c r="SH12" s="828"/>
      <c r="SI12" s="856"/>
      <c r="SJ12" s="855"/>
      <c r="SK12" s="855"/>
      <c r="SL12" s="855"/>
      <c r="SM12" s="855"/>
      <c r="SN12" s="854"/>
      <c r="SO12" s="825"/>
      <c r="SP12" s="825"/>
      <c r="SQ12" s="825"/>
      <c r="SR12" s="825"/>
      <c r="SS12" s="857"/>
      <c r="ST12" s="828"/>
      <c r="SU12" s="828"/>
      <c r="SV12" s="828"/>
      <c r="SW12" s="828"/>
      <c r="SX12" s="856"/>
      <c r="SY12" s="855"/>
      <c r="SZ12" s="855"/>
      <c r="TA12" s="855"/>
      <c r="TB12" s="855"/>
      <c r="TC12" s="854"/>
      <c r="TD12" s="825"/>
      <c r="TE12" s="825"/>
      <c r="TF12" s="825"/>
      <c r="TG12" s="825"/>
      <c r="TH12" s="857"/>
      <c r="TI12" s="828"/>
      <c r="TJ12" s="828"/>
      <c r="TK12" s="828"/>
      <c r="TL12" s="828"/>
      <c r="TM12" s="856"/>
      <c r="TN12" s="855"/>
      <c r="TO12" s="855"/>
      <c r="TP12" s="855"/>
      <c r="TQ12" s="855"/>
      <c r="TR12" s="854"/>
      <c r="TS12" s="825"/>
      <c r="TT12" s="825"/>
      <c r="TU12" s="825"/>
      <c r="TV12" s="825"/>
      <c r="TW12" s="857"/>
      <c r="TX12" s="828"/>
      <c r="TY12" s="828"/>
      <c r="TZ12" s="828"/>
      <c r="UA12" s="828"/>
      <c r="UB12" s="856"/>
      <c r="UC12" s="855"/>
      <c r="UD12" s="855"/>
      <c r="UE12" s="855"/>
      <c r="UF12" s="855"/>
      <c r="UG12" s="854"/>
      <c r="UH12" s="825"/>
      <c r="UI12" s="825"/>
      <c r="UJ12" s="825"/>
      <c r="UK12" s="825"/>
      <c r="UL12" s="860"/>
      <c r="UM12" s="861"/>
      <c r="UN12" s="864"/>
      <c r="UO12" s="865"/>
      <c r="UP12" s="807"/>
      <c r="UQ12" s="807"/>
      <c r="UR12" s="807"/>
      <c r="US12" s="807"/>
      <c r="UT12" s="807"/>
      <c r="UU12" s="863"/>
      <c r="UV12" s="821"/>
      <c r="UW12" s="819"/>
      <c r="UX12" s="818"/>
      <c r="UY12" s="822"/>
      <c r="UZ12" s="823"/>
      <c r="VA12" s="824"/>
      <c r="VB12" s="825"/>
      <c r="VC12" s="863"/>
      <c r="VD12" s="821"/>
      <c r="VE12" s="819"/>
      <c r="VF12" s="818"/>
      <c r="VG12" s="822"/>
      <c r="VH12" s="823"/>
      <c r="VI12" s="824"/>
      <c r="VJ12" s="825"/>
      <c r="VK12" s="863"/>
      <c r="VL12" s="821"/>
      <c r="VM12" s="819"/>
      <c r="VN12" s="818"/>
      <c r="VO12" s="822"/>
      <c r="VP12" s="823"/>
      <c r="VQ12" s="824"/>
      <c r="VR12" s="825"/>
      <c r="VS12" s="863"/>
      <c r="VT12" s="821"/>
      <c r="VU12" s="819"/>
      <c r="VV12" s="818"/>
      <c r="VW12" s="822"/>
      <c r="VX12" s="823"/>
      <c r="VY12" s="824"/>
      <c r="VZ12" s="825"/>
      <c r="WA12" s="863"/>
      <c r="WB12" s="821"/>
      <c r="WC12" s="819"/>
      <c r="WD12" s="818"/>
      <c r="WE12" s="822"/>
      <c r="WF12" s="823"/>
      <c r="WG12" s="824"/>
      <c r="WH12" s="825"/>
      <c r="WI12" s="863"/>
      <c r="WJ12" s="821"/>
      <c r="WK12" s="819"/>
      <c r="WL12" s="818"/>
      <c r="WM12" s="822"/>
      <c r="WN12" s="823"/>
      <c r="WO12" s="824"/>
      <c r="WP12" s="825"/>
      <c r="WQ12" s="863"/>
      <c r="WR12" s="821"/>
      <c r="WS12" s="819"/>
      <c r="WT12" s="818"/>
      <c r="WU12" s="822"/>
      <c r="WV12" s="823"/>
      <c r="WW12" s="824"/>
      <c r="WX12" s="825"/>
      <c r="WY12" s="863"/>
      <c r="WZ12" s="821"/>
      <c r="XA12" s="819"/>
      <c r="XB12" s="818"/>
      <c r="XC12" s="822"/>
      <c r="XD12" s="823"/>
      <c r="XE12" s="824"/>
      <c r="XF12" s="825"/>
      <c r="XG12" s="863"/>
      <c r="XH12" s="821"/>
      <c r="XI12" s="819"/>
      <c r="XJ12" s="818"/>
      <c r="XK12" s="822"/>
      <c r="XL12" s="823"/>
      <c r="XM12" s="824"/>
      <c r="XN12" s="825"/>
      <c r="XO12" s="863"/>
      <c r="XP12" s="821"/>
      <c r="XQ12" s="819"/>
      <c r="XR12" s="818"/>
      <c r="XS12" s="822"/>
      <c r="XT12" s="823"/>
      <c r="XU12" s="824"/>
      <c r="XV12" s="825"/>
      <c r="XW12" s="863"/>
      <c r="XX12" s="821"/>
      <c r="XY12" s="819"/>
      <c r="XZ12" s="818"/>
      <c r="YA12" s="822"/>
      <c r="YB12" s="823"/>
      <c r="YC12" s="824"/>
      <c r="YD12" s="825"/>
      <c r="YE12" s="863"/>
      <c r="YF12" s="821"/>
      <c r="YG12" s="819"/>
      <c r="YH12" s="818"/>
      <c r="YI12" s="822"/>
      <c r="YJ12" s="823"/>
      <c r="YK12" s="824"/>
      <c r="YL12" s="825"/>
      <c r="YM12" s="863"/>
      <c r="YN12" s="821"/>
      <c r="YO12" s="819"/>
      <c r="YP12" s="818"/>
      <c r="YQ12" s="822"/>
      <c r="YR12" s="823"/>
      <c r="YS12" s="824"/>
      <c r="YT12" s="825"/>
      <c r="YU12" s="863"/>
      <c r="YV12" s="821"/>
      <c r="YW12" s="819"/>
      <c r="YX12" s="818"/>
      <c r="YY12" s="822"/>
      <c r="YZ12" s="823"/>
      <c r="ZA12" s="824"/>
      <c r="ZB12" s="825"/>
      <c r="ZC12" s="863"/>
      <c r="ZD12" s="821"/>
      <c r="ZE12" s="819"/>
      <c r="ZF12" s="818"/>
      <c r="ZG12" s="822"/>
      <c r="ZH12" s="823"/>
      <c r="ZI12" s="824"/>
      <c r="ZJ12" s="825"/>
      <c r="ZK12" s="863"/>
      <c r="ZL12" s="821"/>
      <c r="ZM12" s="819"/>
      <c r="ZN12" s="818"/>
      <c r="ZO12" s="822"/>
      <c r="ZP12" s="823"/>
      <c r="ZQ12" s="824"/>
      <c r="ZR12" s="825"/>
      <c r="ZS12" s="863"/>
      <c r="ZT12" s="821"/>
      <c r="ZU12" s="819"/>
      <c r="ZV12" s="818"/>
      <c r="ZW12" s="822"/>
      <c r="ZX12" s="823"/>
      <c r="ZY12" s="824"/>
      <c r="ZZ12" s="825"/>
      <c r="AAA12" s="863"/>
      <c r="AAB12" s="821"/>
      <c r="AAC12" s="819"/>
      <c r="AAD12" s="818"/>
      <c r="AAE12" s="822"/>
      <c r="AAF12" s="823"/>
      <c r="AAG12" s="824"/>
      <c r="AAH12" s="825"/>
      <c r="AAI12" s="863"/>
      <c r="AAJ12" s="821"/>
      <c r="AAK12" s="819"/>
      <c r="AAL12" s="818"/>
      <c r="AAM12" s="822"/>
      <c r="AAN12" s="823"/>
      <c r="AAO12" s="824"/>
      <c r="AAP12" s="825"/>
      <c r="AAQ12" s="863"/>
      <c r="AAR12" s="821"/>
      <c r="AAS12" s="819"/>
      <c r="AAT12" s="818"/>
      <c r="AAU12" s="822"/>
      <c r="AAV12" s="823"/>
      <c r="AAW12" s="824"/>
      <c r="AAX12" s="825"/>
      <c r="AAY12" s="863"/>
      <c r="AAZ12" s="821"/>
      <c r="ABA12" s="819"/>
      <c r="ABB12" s="818"/>
      <c r="ABC12" s="822"/>
      <c r="ABD12" s="823"/>
      <c r="ABE12" s="824"/>
      <c r="ABF12" s="825"/>
      <c r="ABG12" s="863"/>
      <c r="ABH12" s="821"/>
      <c r="ABI12" s="819"/>
      <c r="ABJ12" s="818"/>
      <c r="ABK12" s="822"/>
      <c r="ABL12" s="823"/>
      <c r="ABM12" s="824"/>
      <c r="ABN12" s="825"/>
      <c r="ABO12" s="863"/>
      <c r="ABP12" s="821"/>
      <c r="ABQ12" s="819"/>
      <c r="ABR12" s="818"/>
      <c r="ABS12" s="822"/>
      <c r="ABT12" s="823"/>
      <c r="ABU12" s="824"/>
      <c r="ABV12" s="825"/>
      <c r="ABW12" s="863"/>
      <c r="ABX12" s="821"/>
      <c r="ABY12" s="819"/>
      <c r="ABZ12" s="818"/>
      <c r="ACA12" s="822"/>
      <c r="ACB12" s="823"/>
      <c r="ACC12" s="824"/>
      <c r="ACD12" s="825"/>
      <c r="ACE12" s="863"/>
      <c r="ACF12" s="821"/>
      <c r="ACG12" s="819"/>
      <c r="ACH12" s="818"/>
      <c r="ACI12" s="822"/>
      <c r="ACJ12" s="823"/>
      <c r="ACK12" s="824"/>
      <c r="ACL12" s="825"/>
      <c r="ACM12" s="863"/>
      <c r="ACN12" s="821"/>
      <c r="ACO12" s="819"/>
      <c r="ACP12" s="818"/>
      <c r="ACQ12" s="822"/>
      <c r="ACR12" s="823"/>
      <c r="ACS12" s="824"/>
      <c r="ACT12" s="825"/>
      <c r="ACU12" s="863"/>
      <c r="ACV12" s="821"/>
      <c r="ACW12" s="819"/>
      <c r="ACX12" s="818"/>
      <c r="ACY12" s="822"/>
      <c r="ACZ12" s="823"/>
      <c r="ADA12" s="824"/>
      <c r="ADB12" s="825"/>
      <c r="ADC12" s="863"/>
      <c r="ADD12" s="821"/>
      <c r="ADE12" s="819"/>
      <c r="ADF12" s="818"/>
      <c r="ADG12" s="822"/>
      <c r="ADH12" s="823"/>
      <c r="ADI12" s="824"/>
      <c r="ADJ12" s="825"/>
      <c r="ADK12" s="863"/>
      <c r="ADL12" s="821"/>
      <c r="ADM12" s="819"/>
      <c r="ADN12" s="818"/>
      <c r="ADO12" s="822"/>
      <c r="ADP12" s="823"/>
      <c r="ADQ12" s="824"/>
      <c r="ADR12" s="825"/>
      <c r="ADS12" s="863"/>
      <c r="ADT12" s="821"/>
      <c r="ADU12" s="819"/>
      <c r="ADV12" s="818"/>
      <c r="ADW12" s="822"/>
      <c r="ADX12" s="823"/>
      <c r="ADY12" s="824"/>
      <c r="ADZ12" s="1323"/>
      <c r="AEA12" s="1324"/>
      <c r="AEB12" s="1324"/>
      <c r="AEC12" s="1325"/>
      <c r="AED12" s="1326"/>
      <c r="AEE12" s="1326"/>
      <c r="AEF12" s="1326"/>
      <c r="AEG12" s="2083"/>
      <c r="AEH12" s="1326"/>
      <c r="AEI12" s="1326"/>
      <c r="AEJ12" s="1326"/>
      <c r="AEK12" s="1326"/>
      <c r="AEL12" s="1326"/>
      <c r="AEM12" s="2083"/>
      <c r="AEN12" s="1326"/>
      <c r="AEO12" s="1326"/>
      <c r="AEP12" s="1326"/>
      <c r="AEQ12" s="1326"/>
      <c r="AER12" s="1326"/>
      <c r="AES12" s="2083"/>
      <c r="AET12" s="1326"/>
      <c r="AEU12" s="1326"/>
      <c r="AEV12" s="1326"/>
      <c r="AEW12" s="1326"/>
      <c r="AEX12" s="1326"/>
      <c r="AEY12" s="2083"/>
      <c r="AEZ12" s="1326"/>
      <c r="AFA12" s="1326"/>
      <c r="AFB12" s="1326"/>
      <c r="AFC12" s="1326"/>
      <c r="AFD12" s="1326"/>
      <c r="AFE12" s="2083"/>
      <c r="AFF12" s="1326"/>
      <c r="AFG12" s="1326"/>
      <c r="AFH12" s="1326"/>
      <c r="AFI12" s="1326"/>
      <c r="AFJ12" s="1326"/>
      <c r="AFK12" s="2083"/>
      <c r="AFL12" s="1326"/>
      <c r="AFM12" s="1326"/>
    </row>
    <row r="13" spans="1:849" ht="24.95" customHeight="1" x14ac:dyDescent="0.25">
      <c r="A13" s="807"/>
      <c r="B13" s="807"/>
      <c r="C13" s="807"/>
      <c r="D13" s="807"/>
      <c r="E13" s="807"/>
      <c r="F13" s="807"/>
      <c r="G13" s="807"/>
      <c r="H13" s="807"/>
      <c r="I13" s="807"/>
      <c r="J13" s="807"/>
      <c r="K13" s="807"/>
      <c r="L13" s="807"/>
      <c r="M13" s="807"/>
      <c r="N13" s="807"/>
      <c r="O13" s="807"/>
      <c r="P13" s="807"/>
      <c r="Q13" s="807"/>
      <c r="R13" s="839"/>
      <c r="S13" s="807"/>
      <c r="T13" s="839"/>
      <c r="U13" s="839"/>
      <c r="V13" s="808"/>
      <c r="W13" s="773"/>
      <c r="X13" s="840"/>
      <c r="Y13" s="773"/>
      <c r="Z13" s="773"/>
      <c r="AA13" s="773"/>
      <c r="AB13" s="773"/>
      <c r="AC13" s="773"/>
      <c r="AD13" s="773"/>
      <c r="AE13" s="773"/>
      <c r="AF13" s="773"/>
      <c r="AG13" s="773"/>
      <c r="AH13" s="840"/>
      <c r="AI13" s="773"/>
      <c r="AJ13" s="773"/>
      <c r="AK13" s="840"/>
      <c r="AL13" s="773"/>
      <c r="AM13" s="831"/>
      <c r="AN13" s="832"/>
      <c r="AO13" s="832"/>
      <c r="AP13" s="832"/>
      <c r="AQ13" s="832"/>
      <c r="AR13" s="810"/>
      <c r="AS13" s="811"/>
      <c r="AT13" s="894"/>
      <c r="AU13" s="812"/>
      <c r="AV13" s="843"/>
      <c r="AW13" s="812"/>
      <c r="AX13" s="843"/>
      <c r="AY13" s="812"/>
      <c r="AZ13" s="843"/>
      <c r="BA13" s="812"/>
      <c r="BB13" s="843"/>
      <c r="BC13" s="812"/>
      <c r="BD13" s="843"/>
      <c r="BE13" s="812"/>
      <c r="BF13" s="843"/>
      <c r="BG13" s="812"/>
      <c r="BH13" s="843"/>
      <c r="BI13" s="812"/>
      <c r="BJ13" s="836"/>
      <c r="BK13" s="836"/>
      <c r="BL13" s="812"/>
      <c r="BM13" s="836"/>
      <c r="BN13" s="2082"/>
      <c r="BO13" s="814"/>
      <c r="BP13" s="874"/>
      <c r="BQ13" s="814"/>
      <c r="BR13" s="814"/>
      <c r="BS13" s="814"/>
      <c r="BT13" s="814"/>
      <c r="BU13" s="814"/>
      <c r="BV13" s="814"/>
      <c r="BW13" s="814"/>
      <c r="BX13" s="814"/>
      <c r="BY13" s="814"/>
      <c r="BZ13" s="814"/>
      <c r="CA13" s="814"/>
      <c r="CB13" s="814"/>
      <c r="CC13" s="814"/>
      <c r="CD13" s="814"/>
      <c r="CE13" s="814"/>
      <c r="CF13" s="815"/>
      <c r="CG13" s="816"/>
      <c r="CH13" s="816"/>
      <c r="CI13" s="816"/>
      <c r="CJ13" s="816"/>
      <c r="CK13" s="816"/>
      <c r="CL13" s="816"/>
      <c r="CM13" s="816"/>
      <c r="CN13" s="816"/>
      <c r="CO13" s="816"/>
      <c r="CP13" s="816"/>
      <c r="CQ13" s="816"/>
      <c r="CR13" s="816"/>
      <c r="CS13" s="816"/>
      <c r="CT13" s="816"/>
      <c r="CU13" s="816"/>
      <c r="CV13" s="816"/>
      <c r="CW13" s="816"/>
      <c r="CX13" s="816"/>
      <c r="CY13" s="816"/>
      <c r="CZ13" s="816"/>
      <c r="DA13" s="816"/>
      <c r="DB13" s="816"/>
      <c r="DC13" s="816"/>
      <c r="DD13" s="816"/>
      <c r="DE13" s="816"/>
      <c r="DF13" s="816"/>
      <c r="DG13" s="816"/>
      <c r="DH13" s="816"/>
      <c r="DI13" s="816"/>
      <c r="DJ13" s="816"/>
      <c r="DK13" s="816"/>
      <c r="DL13" s="816"/>
      <c r="DM13" s="816"/>
      <c r="DN13" s="816"/>
      <c r="DO13" s="816"/>
      <c r="DP13" s="841"/>
      <c r="DQ13" s="817"/>
      <c r="DR13" s="817"/>
      <c r="DS13" s="817"/>
      <c r="DT13" s="842"/>
      <c r="DU13" s="817"/>
      <c r="DV13" s="842"/>
      <c r="DW13" s="817"/>
      <c r="DX13" s="817"/>
      <c r="DY13" s="817"/>
      <c r="DZ13" s="820"/>
      <c r="EA13" s="821"/>
      <c r="EB13" s="821"/>
      <c r="EC13" s="821"/>
      <c r="ED13" s="821"/>
      <c r="EE13" s="819"/>
      <c r="EF13" s="818"/>
      <c r="EG13" s="818"/>
      <c r="EH13" s="818"/>
      <c r="EI13" s="818"/>
      <c r="EJ13" s="822"/>
      <c r="EK13" s="823"/>
      <c r="EL13" s="823"/>
      <c r="EM13" s="823"/>
      <c r="EN13" s="823"/>
      <c r="EO13" s="824"/>
      <c r="EP13" s="825"/>
      <c r="EQ13" s="825"/>
      <c r="ER13" s="825"/>
      <c r="ES13" s="825"/>
      <c r="ET13" s="820"/>
      <c r="EU13" s="821"/>
      <c r="EV13" s="821"/>
      <c r="EW13" s="821"/>
      <c r="EX13" s="821"/>
      <c r="EY13" s="819"/>
      <c r="EZ13" s="818"/>
      <c r="FA13" s="818"/>
      <c r="FB13" s="818"/>
      <c r="FC13" s="818"/>
      <c r="FD13" s="822"/>
      <c r="FE13" s="823"/>
      <c r="FF13" s="823"/>
      <c r="FG13" s="823"/>
      <c r="FH13" s="823"/>
      <c r="FI13" s="824"/>
      <c r="FJ13" s="825"/>
      <c r="FK13" s="825"/>
      <c r="FL13" s="825"/>
      <c r="FM13" s="825"/>
      <c r="FN13" s="820"/>
      <c r="FO13" s="821"/>
      <c r="FP13" s="821"/>
      <c r="FQ13" s="821"/>
      <c r="FR13" s="821"/>
      <c r="FS13" s="819"/>
      <c r="FT13" s="818"/>
      <c r="FU13" s="818"/>
      <c r="FV13" s="818"/>
      <c r="FW13" s="818"/>
      <c r="FX13" s="822"/>
      <c r="FY13" s="823"/>
      <c r="FZ13" s="823"/>
      <c r="GA13" s="823"/>
      <c r="GB13" s="823"/>
      <c r="GC13" s="824"/>
      <c r="GD13" s="825"/>
      <c r="GE13" s="825"/>
      <c r="GF13" s="825"/>
      <c r="GG13" s="825"/>
      <c r="GH13" s="820"/>
      <c r="GI13" s="821"/>
      <c r="GJ13" s="821"/>
      <c r="GK13" s="821"/>
      <c r="GL13" s="821"/>
      <c r="GM13" s="819"/>
      <c r="GN13" s="818"/>
      <c r="GO13" s="818"/>
      <c r="GP13" s="818"/>
      <c r="GQ13" s="818"/>
      <c r="GR13" s="822"/>
      <c r="GS13" s="823"/>
      <c r="GT13" s="823"/>
      <c r="GU13" s="823"/>
      <c r="GV13" s="823"/>
      <c r="GW13" s="824"/>
      <c r="GX13" s="825"/>
      <c r="GY13" s="825"/>
      <c r="GZ13" s="825"/>
      <c r="HA13" s="825"/>
      <c r="HB13" s="820"/>
      <c r="HC13" s="821"/>
      <c r="HD13" s="821"/>
      <c r="HE13" s="821"/>
      <c r="HF13" s="821"/>
      <c r="HG13" s="819"/>
      <c r="HH13" s="818"/>
      <c r="HI13" s="818"/>
      <c r="HJ13" s="818"/>
      <c r="HK13" s="818"/>
      <c r="HL13" s="822"/>
      <c r="HM13" s="823"/>
      <c r="HN13" s="823"/>
      <c r="HO13" s="823"/>
      <c r="HP13" s="823"/>
      <c r="HQ13" s="824"/>
      <c r="HR13" s="825"/>
      <c r="HS13" s="825"/>
      <c r="HT13" s="825"/>
      <c r="HU13" s="825"/>
      <c r="HV13" s="820"/>
      <c r="HW13" s="821"/>
      <c r="HX13" s="821"/>
      <c r="HY13" s="821"/>
      <c r="HZ13" s="821"/>
      <c r="IA13" s="819"/>
      <c r="IB13" s="818"/>
      <c r="IC13" s="818"/>
      <c r="ID13" s="818"/>
      <c r="IE13" s="818"/>
      <c r="IF13" s="822"/>
      <c r="IG13" s="823"/>
      <c r="IH13" s="823"/>
      <c r="II13" s="823"/>
      <c r="IJ13" s="823"/>
      <c r="IK13" s="824"/>
      <c r="IL13" s="825"/>
      <c r="IM13" s="825"/>
      <c r="IN13" s="825"/>
      <c r="IO13" s="825"/>
      <c r="IP13" s="826"/>
      <c r="IQ13" s="817"/>
      <c r="IR13" s="817"/>
      <c r="IS13" s="817"/>
      <c r="IT13" s="817"/>
      <c r="IU13" s="817"/>
      <c r="IV13" s="817"/>
      <c r="IW13" s="817"/>
      <c r="IX13" s="817"/>
      <c r="IY13" s="817"/>
      <c r="IZ13" s="817"/>
      <c r="JA13" s="817"/>
      <c r="JB13" s="817"/>
      <c r="JC13" s="817"/>
      <c r="JD13" s="817"/>
      <c r="JE13" s="817"/>
      <c r="JF13" s="817"/>
      <c r="JG13" s="817"/>
      <c r="JH13" s="817"/>
      <c r="JI13" s="817"/>
      <c r="JJ13" s="817"/>
      <c r="JK13" s="817"/>
      <c r="JL13" s="817"/>
      <c r="JM13" s="817"/>
      <c r="JN13" s="827"/>
      <c r="JO13" s="828"/>
      <c r="JP13" s="828"/>
      <c r="JQ13" s="845"/>
      <c r="JR13" s="845"/>
      <c r="JS13" s="845"/>
      <c r="JT13" s="845"/>
      <c r="JU13" s="828"/>
      <c r="JV13" s="828"/>
      <c r="JW13" s="828"/>
      <c r="JX13" s="828"/>
      <c r="JY13" s="828"/>
      <c r="JZ13" s="845"/>
      <c r="KA13" s="845"/>
      <c r="KB13" s="845"/>
      <c r="KC13" s="845"/>
      <c r="KD13" s="828"/>
      <c r="KE13" s="828"/>
      <c r="KF13" s="828"/>
      <c r="KG13" s="828"/>
      <c r="KH13" s="828"/>
      <c r="KI13" s="845"/>
      <c r="KJ13" s="845"/>
      <c r="KK13" s="845"/>
      <c r="KL13" s="845"/>
      <c r="KM13" s="828"/>
      <c r="KN13" s="828"/>
      <c r="KO13" s="828"/>
      <c r="KP13" s="828"/>
      <c r="KQ13" s="828"/>
      <c r="KR13" s="845"/>
      <c r="KS13" s="845"/>
      <c r="KT13" s="845"/>
      <c r="KU13" s="845"/>
      <c r="KV13" s="828"/>
      <c r="KW13" s="828"/>
      <c r="KX13" s="828"/>
      <c r="KY13" s="828"/>
      <c r="KZ13" s="828"/>
      <c r="LA13" s="845"/>
      <c r="LB13" s="845"/>
      <c r="LC13" s="845"/>
      <c r="LD13" s="845"/>
      <c r="LE13" s="828"/>
      <c r="LF13" s="828"/>
      <c r="LG13" s="828"/>
      <c r="LH13" s="828"/>
      <c r="LI13" s="828"/>
      <c r="LJ13" s="845"/>
      <c r="LK13" s="845"/>
      <c r="LL13" s="845"/>
      <c r="LM13" s="845"/>
      <c r="LN13" s="828"/>
      <c r="LO13" s="828"/>
      <c r="LP13" s="828"/>
      <c r="LQ13" s="828"/>
      <c r="LR13" s="828"/>
      <c r="LS13" s="845"/>
      <c r="LT13" s="845"/>
      <c r="LU13" s="845"/>
      <c r="LV13" s="845"/>
      <c r="LW13" s="828"/>
      <c r="LX13" s="828"/>
      <c r="LY13" s="828"/>
      <c r="LZ13" s="828"/>
      <c r="MA13" s="828"/>
      <c r="MB13" s="845"/>
      <c r="MC13" s="845"/>
      <c r="MD13" s="845"/>
      <c r="ME13" s="845"/>
      <c r="MF13" s="828"/>
      <c r="MG13" s="828"/>
      <c r="MH13" s="828"/>
      <c r="MI13" s="828"/>
      <c r="MJ13" s="828"/>
      <c r="MK13" s="845"/>
      <c r="ML13" s="845"/>
      <c r="MM13" s="845"/>
      <c r="MN13" s="845"/>
      <c r="MO13" s="828"/>
      <c r="MP13" s="828"/>
      <c r="MQ13" s="828"/>
      <c r="MR13" s="828"/>
      <c r="MS13" s="828"/>
      <c r="MT13" s="845"/>
      <c r="MU13" s="845"/>
      <c r="MV13" s="845"/>
      <c r="MW13" s="845"/>
      <c r="MX13" s="828"/>
      <c r="MY13" s="828"/>
      <c r="MZ13" s="828"/>
      <c r="NA13" s="828"/>
      <c r="NB13" s="828"/>
      <c r="NC13" s="845"/>
      <c r="ND13" s="845"/>
      <c r="NE13" s="845"/>
      <c r="NF13" s="845"/>
      <c r="NG13" s="828"/>
      <c r="NH13" s="828"/>
      <c r="NI13" s="828"/>
      <c r="NJ13" s="828"/>
      <c r="NK13" s="828"/>
      <c r="NL13" s="845"/>
      <c r="NM13" s="845"/>
      <c r="NN13" s="845"/>
      <c r="NO13" s="845"/>
      <c r="NP13" s="828"/>
      <c r="NQ13" s="828"/>
      <c r="NR13" s="828"/>
      <c r="NS13" s="828"/>
      <c r="NT13" s="828"/>
      <c r="NU13" s="845"/>
      <c r="NV13" s="845"/>
      <c r="NW13" s="845"/>
      <c r="NX13" s="845"/>
      <c r="NY13" s="828"/>
      <c r="NZ13" s="828"/>
      <c r="OA13" s="828"/>
      <c r="OB13" s="828"/>
      <c r="OC13" s="828"/>
      <c r="OD13" s="845"/>
      <c r="OE13" s="845"/>
      <c r="OF13" s="845"/>
      <c r="OG13" s="845"/>
      <c r="OH13" s="828"/>
      <c r="OI13" s="828"/>
      <c r="OJ13" s="828"/>
      <c r="OK13" s="828"/>
      <c r="OL13" s="828"/>
      <c r="OM13" s="845"/>
      <c r="ON13" s="845"/>
      <c r="OO13" s="845"/>
      <c r="OP13" s="845"/>
      <c r="OQ13" s="828"/>
      <c r="OR13" s="828"/>
      <c r="OS13" s="828"/>
      <c r="OT13" s="828"/>
      <c r="OU13" s="828"/>
      <c r="OV13" s="845"/>
      <c r="OW13" s="845"/>
      <c r="OX13" s="845"/>
      <c r="OY13" s="845"/>
      <c r="OZ13" s="828"/>
      <c r="PA13" s="828"/>
      <c r="PB13" s="828"/>
      <c r="PC13" s="828"/>
      <c r="PD13" s="828"/>
      <c r="PE13" s="845"/>
      <c r="PF13" s="845"/>
      <c r="PG13" s="845"/>
      <c r="PH13" s="845"/>
      <c r="PI13" s="828"/>
      <c r="PJ13" s="828"/>
      <c r="PK13" s="828"/>
      <c r="PL13" s="828"/>
      <c r="PM13" s="828"/>
      <c r="PN13" s="845"/>
      <c r="PO13" s="845"/>
      <c r="PP13" s="845"/>
      <c r="PQ13" s="845"/>
      <c r="PR13" s="828"/>
      <c r="PS13" s="828"/>
      <c r="PT13" s="828"/>
      <c r="PU13" s="828"/>
      <c r="PV13" s="828"/>
      <c r="PW13" s="845"/>
      <c r="PX13" s="845"/>
      <c r="PY13" s="845"/>
      <c r="PZ13" s="845"/>
      <c r="QA13" s="828"/>
      <c r="QB13" s="828"/>
      <c r="QC13" s="828"/>
      <c r="QD13" s="828"/>
      <c r="QE13" s="845"/>
      <c r="QF13" s="845"/>
      <c r="QG13" s="845"/>
      <c r="QH13" s="845"/>
      <c r="QI13" s="828"/>
      <c r="QJ13" s="828"/>
      <c r="QK13" s="828"/>
      <c r="QL13" s="828"/>
      <c r="QM13" s="828"/>
      <c r="QN13" s="828"/>
      <c r="QO13" s="845"/>
      <c r="QP13" s="845"/>
      <c r="QQ13" s="845"/>
      <c r="QR13" s="845"/>
      <c r="QS13" s="828"/>
      <c r="QT13" s="828"/>
      <c r="QU13" s="828"/>
      <c r="QV13" s="838"/>
      <c r="QW13" s="837"/>
      <c r="QX13" s="837"/>
      <c r="QY13" s="837"/>
      <c r="QZ13" s="857"/>
      <c r="RA13" s="828"/>
      <c r="RB13" s="828"/>
      <c r="RC13" s="828"/>
      <c r="RD13" s="828"/>
      <c r="RE13" s="856"/>
      <c r="RF13" s="855"/>
      <c r="RG13" s="855"/>
      <c r="RH13" s="855"/>
      <c r="RI13" s="855"/>
      <c r="RJ13" s="854"/>
      <c r="RK13" s="825"/>
      <c r="RL13" s="825"/>
      <c r="RM13" s="825"/>
      <c r="RN13" s="825"/>
      <c r="RO13" s="857"/>
      <c r="RP13" s="828"/>
      <c r="RQ13" s="828"/>
      <c r="RR13" s="828"/>
      <c r="RS13" s="828"/>
      <c r="RT13" s="856"/>
      <c r="RU13" s="855"/>
      <c r="RV13" s="855"/>
      <c r="RW13" s="855"/>
      <c r="RX13" s="855"/>
      <c r="RY13" s="854"/>
      <c r="RZ13" s="825"/>
      <c r="SA13" s="825"/>
      <c r="SB13" s="825"/>
      <c r="SC13" s="825"/>
      <c r="SD13" s="857"/>
      <c r="SE13" s="828"/>
      <c r="SF13" s="828"/>
      <c r="SG13" s="828"/>
      <c r="SH13" s="828"/>
      <c r="SI13" s="856"/>
      <c r="SJ13" s="855"/>
      <c r="SK13" s="855"/>
      <c r="SL13" s="855"/>
      <c r="SM13" s="855"/>
      <c r="SN13" s="854"/>
      <c r="SO13" s="825"/>
      <c r="SP13" s="825"/>
      <c r="SQ13" s="825"/>
      <c r="SR13" s="825"/>
      <c r="SS13" s="857"/>
      <c r="ST13" s="828"/>
      <c r="SU13" s="828"/>
      <c r="SV13" s="828"/>
      <c r="SW13" s="828"/>
      <c r="SX13" s="856"/>
      <c r="SY13" s="855"/>
      <c r="SZ13" s="855"/>
      <c r="TA13" s="855"/>
      <c r="TB13" s="855"/>
      <c r="TC13" s="854"/>
      <c r="TD13" s="825"/>
      <c r="TE13" s="825"/>
      <c r="TF13" s="825"/>
      <c r="TG13" s="825"/>
      <c r="TH13" s="857"/>
      <c r="TI13" s="828"/>
      <c r="TJ13" s="828"/>
      <c r="TK13" s="828"/>
      <c r="TL13" s="828"/>
      <c r="TM13" s="856"/>
      <c r="TN13" s="855"/>
      <c r="TO13" s="855"/>
      <c r="TP13" s="855"/>
      <c r="TQ13" s="855"/>
      <c r="TR13" s="854"/>
      <c r="TS13" s="825"/>
      <c r="TT13" s="825"/>
      <c r="TU13" s="825"/>
      <c r="TV13" s="825"/>
      <c r="TW13" s="857"/>
      <c r="TX13" s="828"/>
      <c r="TY13" s="828"/>
      <c r="TZ13" s="828"/>
      <c r="UA13" s="828"/>
      <c r="UB13" s="856"/>
      <c r="UC13" s="855"/>
      <c r="UD13" s="855"/>
      <c r="UE13" s="855"/>
      <c r="UF13" s="855"/>
      <c r="UG13" s="854"/>
      <c r="UH13" s="825"/>
      <c r="UI13" s="825"/>
      <c r="UJ13" s="825"/>
      <c r="UK13" s="825"/>
      <c r="UL13" s="860"/>
      <c r="UM13" s="861"/>
      <c r="UN13" s="864"/>
      <c r="UO13" s="865"/>
      <c r="UP13" s="807"/>
      <c r="UQ13" s="807"/>
      <c r="UR13" s="807"/>
      <c r="US13" s="807"/>
      <c r="UT13" s="807"/>
      <c r="UU13" s="863"/>
      <c r="UV13" s="821"/>
      <c r="UW13" s="819"/>
      <c r="UX13" s="818"/>
      <c r="UY13" s="822"/>
      <c r="UZ13" s="823"/>
      <c r="VA13" s="824"/>
      <c r="VB13" s="825"/>
      <c r="VC13" s="863"/>
      <c r="VD13" s="821"/>
      <c r="VE13" s="819"/>
      <c r="VF13" s="818"/>
      <c r="VG13" s="822"/>
      <c r="VH13" s="823"/>
      <c r="VI13" s="824"/>
      <c r="VJ13" s="825"/>
      <c r="VK13" s="863"/>
      <c r="VL13" s="821"/>
      <c r="VM13" s="819"/>
      <c r="VN13" s="818"/>
      <c r="VO13" s="822"/>
      <c r="VP13" s="823"/>
      <c r="VQ13" s="824"/>
      <c r="VR13" s="825"/>
      <c r="VS13" s="863"/>
      <c r="VT13" s="821"/>
      <c r="VU13" s="819"/>
      <c r="VV13" s="818"/>
      <c r="VW13" s="822"/>
      <c r="VX13" s="823"/>
      <c r="VY13" s="824"/>
      <c r="VZ13" s="825"/>
      <c r="WA13" s="863"/>
      <c r="WB13" s="821"/>
      <c r="WC13" s="819"/>
      <c r="WD13" s="818"/>
      <c r="WE13" s="822"/>
      <c r="WF13" s="823"/>
      <c r="WG13" s="824"/>
      <c r="WH13" s="825"/>
      <c r="WI13" s="863"/>
      <c r="WJ13" s="821"/>
      <c r="WK13" s="819"/>
      <c r="WL13" s="818"/>
      <c r="WM13" s="822"/>
      <c r="WN13" s="823"/>
      <c r="WO13" s="824"/>
      <c r="WP13" s="825"/>
      <c r="WQ13" s="863"/>
      <c r="WR13" s="821"/>
      <c r="WS13" s="819"/>
      <c r="WT13" s="818"/>
      <c r="WU13" s="822"/>
      <c r="WV13" s="823"/>
      <c r="WW13" s="824"/>
      <c r="WX13" s="825"/>
      <c r="WY13" s="863"/>
      <c r="WZ13" s="821"/>
      <c r="XA13" s="819"/>
      <c r="XB13" s="818"/>
      <c r="XC13" s="822"/>
      <c r="XD13" s="823"/>
      <c r="XE13" s="824"/>
      <c r="XF13" s="825"/>
      <c r="XG13" s="863"/>
      <c r="XH13" s="821"/>
      <c r="XI13" s="819"/>
      <c r="XJ13" s="818"/>
      <c r="XK13" s="822"/>
      <c r="XL13" s="823"/>
      <c r="XM13" s="824"/>
      <c r="XN13" s="825"/>
      <c r="XO13" s="863"/>
      <c r="XP13" s="821"/>
      <c r="XQ13" s="819"/>
      <c r="XR13" s="818"/>
      <c r="XS13" s="822"/>
      <c r="XT13" s="823"/>
      <c r="XU13" s="824"/>
      <c r="XV13" s="825"/>
      <c r="XW13" s="863"/>
      <c r="XX13" s="821"/>
      <c r="XY13" s="819"/>
      <c r="XZ13" s="818"/>
      <c r="YA13" s="822"/>
      <c r="YB13" s="823"/>
      <c r="YC13" s="824"/>
      <c r="YD13" s="825"/>
      <c r="YE13" s="863"/>
      <c r="YF13" s="821"/>
      <c r="YG13" s="819"/>
      <c r="YH13" s="818"/>
      <c r="YI13" s="822"/>
      <c r="YJ13" s="823"/>
      <c r="YK13" s="824"/>
      <c r="YL13" s="825"/>
      <c r="YM13" s="863"/>
      <c r="YN13" s="821"/>
      <c r="YO13" s="819"/>
      <c r="YP13" s="818"/>
      <c r="YQ13" s="822"/>
      <c r="YR13" s="823"/>
      <c r="YS13" s="824"/>
      <c r="YT13" s="825"/>
      <c r="YU13" s="863"/>
      <c r="YV13" s="821"/>
      <c r="YW13" s="819"/>
      <c r="YX13" s="818"/>
      <c r="YY13" s="822"/>
      <c r="YZ13" s="823"/>
      <c r="ZA13" s="824"/>
      <c r="ZB13" s="825"/>
      <c r="ZC13" s="863"/>
      <c r="ZD13" s="821"/>
      <c r="ZE13" s="819"/>
      <c r="ZF13" s="818"/>
      <c r="ZG13" s="822"/>
      <c r="ZH13" s="823"/>
      <c r="ZI13" s="824"/>
      <c r="ZJ13" s="825"/>
      <c r="ZK13" s="863"/>
      <c r="ZL13" s="821"/>
      <c r="ZM13" s="819"/>
      <c r="ZN13" s="818"/>
      <c r="ZO13" s="822"/>
      <c r="ZP13" s="823"/>
      <c r="ZQ13" s="824"/>
      <c r="ZR13" s="825"/>
      <c r="ZS13" s="863"/>
      <c r="ZT13" s="821"/>
      <c r="ZU13" s="819"/>
      <c r="ZV13" s="818"/>
      <c r="ZW13" s="822"/>
      <c r="ZX13" s="823"/>
      <c r="ZY13" s="824"/>
      <c r="ZZ13" s="825"/>
      <c r="AAA13" s="863"/>
      <c r="AAB13" s="821"/>
      <c r="AAC13" s="819"/>
      <c r="AAD13" s="818"/>
      <c r="AAE13" s="822"/>
      <c r="AAF13" s="823"/>
      <c r="AAG13" s="824"/>
      <c r="AAH13" s="825"/>
      <c r="AAI13" s="863"/>
      <c r="AAJ13" s="821"/>
      <c r="AAK13" s="819"/>
      <c r="AAL13" s="818"/>
      <c r="AAM13" s="822"/>
      <c r="AAN13" s="823"/>
      <c r="AAO13" s="824"/>
      <c r="AAP13" s="825"/>
      <c r="AAQ13" s="863"/>
      <c r="AAR13" s="821"/>
      <c r="AAS13" s="819"/>
      <c r="AAT13" s="818"/>
      <c r="AAU13" s="822"/>
      <c r="AAV13" s="823"/>
      <c r="AAW13" s="824"/>
      <c r="AAX13" s="825"/>
      <c r="AAY13" s="863"/>
      <c r="AAZ13" s="821"/>
      <c r="ABA13" s="819"/>
      <c r="ABB13" s="818"/>
      <c r="ABC13" s="822"/>
      <c r="ABD13" s="823"/>
      <c r="ABE13" s="824"/>
      <c r="ABF13" s="825"/>
      <c r="ABG13" s="863"/>
      <c r="ABH13" s="821"/>
      <c r="ABI13" s="819"/>
      <c r="ABJ13" s="818"/>
      <c r="ABK13" s="822"/>
      <c r="ABL13" s="823"/>
      <c r="ABM13" s="824"/>
      <c r="ABN13" s="825"/>
      <c r="ABO13" s="863"/>
      <c r="ABP13" s="821"/>
      <c r="ABQ13" s="819"/>
      <c r="ABR13" s="818"/>
      <c r="ABS13" s="822"/>
      <c r="ABT13" s="823"/>
      <c r="ABU13" s="824"/>
      <c r="ABV13" s="825"/>
      <c r="ABW13" s="863"/>
      <c r="ABX13" s="821"/>
      <c r="ABY13" s="819"/>
      <c r="ABZ13" s="818"/>
      <c r="ACA13" s="822"/>
      <c r="ACB13" s="823"/>
      <c r="ACC13" s="824"/>
      <c r="ACD13" s="825"/>
      <c r="ACE13" s="863"/>
      <c r="ACF13" s="821"/>
      <c r="ACG13" s="819"/>
      <c r="ACH13" s="818"/>
      <c r="ACI13" s="822"/>
      <c r="ACJ13" s="823"/>
      <c r="ACK13" s="824"/>
      <c r="ACL13" s="825"/>
      <c r="ACM13" s="863"/>
      <c r="ACN13" s="821"/>
      <c r="ACO13" s="819"/>
      <c r="ACP13" s="818"/>
      <c r="ACQ13" s="822"/>
      <c r="ACR13" s="823"/>
      <c r="ACS13" s="824"/>
      <c r="ACT13" s="825"/>
      <c r="ACU13" s="863"/>
      <c r="ACV13" s="821"/>
      <c r="ACW13" s="819"/>
      <c r="ACX13" s="818"/>
      <c r="ACY13" s="822"/>
      <c r="ACZ13" s="823"/>
      <c r="ADA13" s="824"/>
      <c r="ADB13" s="825"/>
      <c r="ADC13" s="863"/>
      <c r="ADD13" s="821"/>
      <c r="ADE13" s="819"/>
      <c r="ADF13" s="818"/>
      <c r="ADG13" s="822"/>
      <c r="ADH13" s="823"/>
      <c r="ADI13" s="824"/>
      <c r="ADJ13" s="825"/>
      <c r="ADK13" s="863"/>
      <c r="ADL13" s="821"/>
      <c r="ADM13" s="819"/>
      <c r="ADN13" s="818"/>
      <c r="ADO13" s="822"/>
      <c r="ADP13" s="823"/>
      <c r="ADQ13" s="824"/>
      <c r="ADR13" s="825"/>
      <c r="ADS13" s="863"/>
      <c r="ADT13" s="821"/>
      <c r="ADU13" s="819"/>
      <c r="ADV13" s="818"/>
      <c r="ADW13" s="822"/>
      <c r="ADX13" s="823"/>
      <c r="ADY13" s="824"/>
      <c r="ADZ13" s="1323"/>
      <c r="AEA13" s="1324"/>
      <c r="AEB13" s="1324"/>
      <c r="AEC13" s="1325"/>
      <c r="AED13" s="1326"/>
      <c r="AEE13" s="1326"/>
      <c r="AEF13" s="1326"/>
      <c r="AEG13" s="2083"/>
      <c r="AEH13" s="1326"/>
      <c r="AEI13" s="1326"/>
      <c r="AEJ13" s="1326"/>
      <c r="AEK13" s="1326"/>
      <c r="AEL13" s="1326"/>
      <c r="AEM13" s="2083"/>
      <c r="AEN13" s="1326"/>
      <c r="AEO13" s="1326"/>
      <c r="AEP13" s="1326"/>
      <c r="AEQ13" s="1326"/>
      <c r="AER13" s="1326"/>
      <c r="AES13" s="2083"/>
      <c r="AET13" s="1326"/>
      <c r="AEU13" s="1326"/>
      <c r="AEV13" s="1326"/>
      <c r="AEW13" s="1326"/>
      <c r="AEX13" s="1326"/>
      <c r="AEY13" s="2083"/>
      <c r="AEZ13" s="1326"/>
      <c r="AFA13" s="1326"/>
      <c r="AFB13" s="1326"/>
      <c r="AFC13" s="1326"/>
      <c r="AFD13" s="1326"/>
      <c r="AFE13" s="2083"/>
      <c r="AFF13" s="1326"/>
      <c r="AFG13" s="1326"/>
      <c r="AFH13" s="1326"/>
      <c r="AFI13" s="1326"/>
      <c r="AFJ13" s="1326"/>
      <c r="AFK13" s="2083"/>
      <c r="AFL13" s="1326"/>
      <c r="AFM13" s="1326"/>
    </row>
    <row r="14" spans="1:849" ht="24.95" customHeight="1" x14ac:dyDescent="0.25">
      <c r="A14" s="807"/>
      <c r="B14" s="807"/>
      <c r="C14" s="807"/>
      <c r="D14" s="807"/>
      <c r="E14" s="807"/>
      <c r="F14" s="807"/>
      <c r="G14" s="807"/>
      <c r="H14" s="807"/>
      <c r="I14" s="807"/>
      <c r="J14" s="807"/>
      <c r="K14" s="807"/>
      <c r="L14" s="807"/>
      <c r="M14" s="807"/>
      <c r="N14" s="807"/>
      <c r="O14" s="807"/>
      <c r="P14" s="807"/>
      <c r="Q14" s="807"/>
      <c r="R14" s="839"/>
      <c r="S14" s="807"/>
      <c r="T14" s="839"/>
      <c r="U14" s="839"/>
      <c r="V14" s="808"/>
      <c r="W14" s="773"/>
      <c r="X14" s="840"/>
      <c r="Y14" s="773"/>
      <c r="Z14" s="773"/>
      <c r="AA14" s="773"/>
      <c r="AB14" s="773"/>
      <c r="AC14" s="773"/>
      <c r="AD14" s="773"/>
      <c r="AE14" s="773"/>
      <c r="AF14" s="773"/>
      <c r="AG14" s="773"/>
      <c r="AH14" s="840"/>
      <c r="AI14" s="773"/>
      <c r="AJ14" s="773"/>
      <c r="AK14" s="840"/>
      <c r="AL14" s="773"/>
      <c r="AM14" s="831"/>
      <c r="AN14" s="832"/>
      <c r="AO14" s="832"/>
      <c r="AP14" s="832"/>
      <c r="AQ14" s="832"/>
      <c r="AR14" s="832"/>
      <c r="AS14" s="811"/>
      <c r="AT14" s="894"/>
      <c r="AU14" s="812"/>
      <c r="AV14" s="843"/>
      <c r="AW14" s="812"/>
      <c r="AX14" s="843"/>
      <c r="AY14" s="812"/>
      <c r="AZ14" s="843"/>
      <c r="BA14" s="812"/>
      <c r="BB14" s="843"/>
      <c r="BC14" s="812"/>
      <c r="BD14" s="843"/>
      <c r="BE14" s="812"/>
      <c r="BF14" s="843"/>
      <c r="BG14" s="836"/>
      <c r="BH14" s="843"/>
      <c r="BI14" s="812"/>
      <c r="BJ14" s="836"/>
      <c r="BK14" s="836"/>
      <c r="BL14" s="812"/>
      <c r="BM14" s="836"/>
      <c r="BN14" s="2082"/>
      <c r="BO14" s="814"/>
      <c r="BP14" s="874"/>
      <c r="BQ14" s="814"/>
      <c r="BR14" s="814"/>
      <c r="BS14" s="814"/>
      <c r="BT14" s="814"/>
      <c r="BU14" s="814"/>
      <c r="BV14" s="814"/>
      <c r="BW14" s="814"/>
      <c r="BX14" s="814"/>
      <c r="BY14" s="814"/>
      <c r="BZ14" s="814"/>
      <c r="CA14" s="814"/>
      <c r="CB14" s="814"/>
      <c r="CC14" s="814"/>
      <c r="CD14" s="814"/>
      <c r="CE14" s="814"/>
      <c r="CF14" s="815"/>
      <c r="CG14" s="816"/>
      <c r="CH14" s="816"/>
      <c r="CI14" s="816"/>
      <c r="CJ14" s="816"/>
      <c r="CK14" s="816"/>
      <c r="CL14" s="816"/>
      <c r="CM14" s="816"/>
      <c r="CN14" s="816"/>
      <c r="CO14" s="816"/>
      <c r="CP14" s="816"/>
      <c r="CQ14" s="816"/>
      <c r="CR14" s="816"/>
      <c r="CS14" s="816"/>
      <c r="CT14" s="816"/>
      <c r="CU14" s="816"/>
      <c r="CV14" s="816"/>
      <c r="CW14" s="816"/>
      <c r="CX14" s="816"/>
      <c r="CY14" s="816"/>
      <c r="CZ14" s="816"/>
      <c r="DA14" s="816"/>
      <c r="DB14" s="816"/>
      <c r="DC14" s="816"/>
      <c r="DD14" s="816"/>
      <c r="DE14" s="816"/>
      <c r="DF14" s="816"/>
      <c r="DG14" s="816"/>
      <c r="DH14" s="816"/>
      <c r="DI14" s="816"/>
      <c r="DJ14" s="816"/>
      <c r="DK14" s="816"/>
      <c r="DL14" s="816"/>
      <c r="DM14" s="816"/>
      <c r="DN14" s="816"/>
      <c r="DO14" s="816"/>
      <c r="DP14" s="841"/>
      <c r="DQ14" s="817"/>
      <c r="DR14" s="817"/>
      <c r="DS14" s="817"/>
      <c r="DT14" s="842"/>
      <c r="DU14" s="817"/>
      <c r="DV14" s="842"/>
      <c r="DW14" s="817"/>
      <c r="DX14" s="817"/>
      <c r="DY14" s="817"/>
      <c r="DZ14" s="820"/>
      <c r="EA14" s="821"/>
      <c r="EB14" s="821"/>
      <c r="EC14" s="821"/>
      <c r="ED14" s="821"/>
      <c r="EE14" s="819"/>
      <c r="EF14" s="818"/>
      <c r="EG14" s="818"/>
      <c r="EH14" s="818"/>
      <c r="EI14" s="818"/>
      <c r="EJ14" s="822"/>
      <c r="EK14" s="823"/>
      <c r="EL14" s="823"/>
      <c r="EM14" s="823"/>
      <c r="EN14" s="823"/>
      <c r="EO14" s="824"/>
      <c r="EP14" s="825"/>
      <c r="EQ14" s="825"/>
      <c r="ER14" s="825"/>
      <c r="ES14" s="825"/>
      <c r="ET14" s="820"/>
      <c r="EU14" s="821"/>
      <c r="EV14" s="821"/>
      <c r="EW14" s="821"/>
      <c r="EX14" s="821"/>
      <c r="EY14" s="819"/>
      <c r="EZ14" s="818"/>
      <c r="FA14" s="818"/>
      <c r="FB14" s="818"/>
      <c r="FC14" s="818"/>
      <c r="FD14" s="822"/>
      <c r="FE14" s="823"/>
      <c r="FF14" s="823"/>
      <c r="FG14" s="823"/>
      <c r="FH14" s="823"/>
      <c r="FI14" s="824"/>
      <c r="FJ14" s="825"/>
      <c r="FK14" s="825"/>
      <c r="FL14" s="825"/>
      <c r="FM14" s="825"/>
      <c r="FN14" s="820"/>
      <c r="FO14" s="821"/>
      <c r="FP14" s="821"/>
      <c r="FQ14" s="821"/>
      <c r="FR14" s="821"/>
      <c r="FS14" s="819"/>
      <c r="FT14" s="818"/>
      <c r="FU14" s="818"/>
      <c r="FV14" s="818"/>
      <c r="FW14" s="818"/>
      <c r="FX14" s="822"/>
      <c r="FY14" s="823"/>
      <c r="FZ14" s="823"/>
      <c r="GA14" s="823"/>
      <c r="GB14" s="823"/>
      <c r="GC14" s="824"/>
      <c r="GD14" s="825"/>
      <c r="GE14" s="825"/>
      <c r="GF14" s="825"/>
      <c r="GG14" s="825"/>
      <c r="GH14" s="820"/>
      <c r="GI14" s="821"/>
      <c r="GJ14" s="821"/>
      <c r="GK14" s="821"/>
      <c r="GL14" s="821"/>
      <c r="GM14" s="819"/>
      <c r="GN14" s="818"/>
      <c r="GO14" s="818"/>
      <c r="GP14" s="818"/>
      <c r="GQ14" s="818"/>
      <c r="GR14" s="822"/>
      <c r="GS14" s="823"/>
      <c r="GT14" s="823"/>
      <c r="GU14" s="823"/>
      <c r="GV14" s="823"/>
      <c r="GW14" s="824"/>
      <c r="GX14" s="825"/>
      <c r="GY14" s="825"/>
      <c r="GZ14" s="825"/>
      <c r="HA14" s="825"/>
      <c r="HB14" s="820"/>
      <c r="HC14" s="821"/>
      <c r="HD14" s="821"/>
      <c r="HE14" s="821"/>
      <c r="HF14" s="821"/>
      <c r="HG14" s="819"/>
      <c r="HH14" s="818"/>
      <c r="HI14" s="818"/>
      <c r="HJ14" s="818"/>
      <c r="HK14" s="818"/>
      <c r="HL14" s="822"/>
      <c r="HM14" s="823"/>
      <c r="HN14" s="823"/>
      <c r="HO14" s="823"/>
      <c r="HP14" s="823"/>
      <c r="HQ14" s="824"/>
      <c r="HR14" s="825"/>
      <c r="HS14" s="825"/>
      <c r="HT14" s="825"/>
      <c r="HU14" s="825"/>
      <c r="HV14" s="820"/>
      <c r="HW14" s="821"/>
      <c r="HX14" s="821"/>
      <c r="HY14" s="821"/>
      <c r="HZ14" s="821"/>
      <c r="IA14" s="819"/>
      <c r="IB14" s="818"/>
      <c r="IC14" s="818"/>
      <c r="ID14" s="818"/>
      <c r="IE14" s="818"/>
      <c r="IF14" s="822"/>
      <c r="IG14" s="823"/>
      <c r="IH14" s="823"/>
      <c r="II14" s="823"/>
      <c r="IJ14" s="823"/>
      <c r="IK14" s="824"/>
      <c r="IL14" s="825"/>
      <c r="IM14" s="825"/>
      <c r="IN14" s="825"/>
      <c r="IO14" s="825"/>
      <c r="IP14" s="826"/>
      <c r="IQ14" s="817"/>
      <c r="IR14" s="817"/>
      <c r="IS14" s="817"/>
      <c r="IT14" s="817"/>
      <c r="IU14" s="817"/>
      <c r="IV14" s="817"/>
      <c r="IW14" s="817"/>
      <c r="IX14" s="817"/>
      <c r="IY14" s="817"/>
      <c r="IZ14" s="817"/>
      <c r="JA14" s="817"/>
      <c r="JB14" s="817"/>
      <c r="JC14" s="817"/>
      <c r="JD14" s="817"/>
      <c r="JE14" s="817"/>
      <c r="JF14" s="817"/>
      <c r="JG14" s="817"/>
      <c r="JH14" s="817"/>
      <c r="JI14" s="817"/>
      <c r="JJ14" s="817"/>
      <c r="JK14" s="817"/>
      <c r="JL14" s="817"/>
      <c r="JM14" s="817"/>
      <c r="JN14" s="827"/>
      <c r="JO14" s="828"/>
      <c r="JP14" s="828"/>
      <c r="JQ14" s="845"/>
      <c r="JR14" s="845"/>
      <c r="JS14" s="845"/>
      <c r="JT14" s="845"/>
      <c r="JU14" s="828"/>
      <c r="JV14" s="828"/>
      <c r="JW14" s="828"/>
      <c r="JX14" s="828"/>
      <c r="JY14" s="828"/>
      <c r="JZ14" s="845"/>
      <c r="KA14" s="845"/>
      <c r="KB14" s="845"/>
      <c r="KC14" s="845"/>
      <c r="KD14" s="828"/>
      <c r="KE14" s="828"/>
      <c r="KF14" s="828"/>
      <c r="KG14" s="828"/>
      <c r="KH14" s="828"/>
      <c r="KI14" s="845"/>
      <c r="KJ14" s="845"/>
      <c r="KK14" s="845"/>
      <c r="KL14" s="845"/>
      <c r="KM14" s="828"/>
      <c r="KN14" s="828"/>
      <c r="KO14" s="828"/>
      <c r="KP14" s="828"/>
      <c r="KQ14" s="828"/>
      <c r="KR14" s="845"/>
      <c r="KS14" s="845"/>
      <c r="KT14" s="845"/>
      <c r="KU14" s="845"/>
      <c r="KV14" s="828"/>
      <c r="KW14" s="828"/>
      <c r="KX14" s="828"/>
      <c r="KY14" s="828"/>
      <c r="KZ14" s="828"/>
      <c r="LA14" s="845"/>
      <c r="LB14" s="845"/>
      <c r="LC14" s="845"/>
      <c r="LD14" s="845"/>
      <c r="LE14" s="828"/>
      <c r="LF14" s="828"/>
      <c r="LG14" s="828"/>
      <c r="LH14" s="828"/>
      <c r="LI14" s="828"/>
      <c r="LJ14" s="845"/>
      <c r="LK14" s="845"/>
      <c r="LL14" s="845"/>
      <c r="LM14" s="845"/>
      <c r="LN14" s="828"/>
      <c r="LO14" s="828"/>
      <c r="LP14" s="828"/>
      <c r="LQ14" s="828"/>
      <c r="LR14" s="828"/>
      <c r="LS14" s="845"/>
      <c r="LT14" s="845"/>
      <c r="LU14" s="845"/>
      <c r="LV14" s="845"/>
      <c r="LW14" s="828"/>
      <c r="LX14" s="828"/>
      <c r="LY14" s="828"/>
      <c r="LZ14" s="828"/>
      <c r="MA14" s="828"/>
      <c r="MB14" s="845"/>
      <c r="MC14" s="845"/>
      <c r="MD14" s="845"/>
      <c r="ME14" s="845"/>
      <c r="MF14" s="828"/>
      <c r="MG14" s="828"/>
      <c r="MH14" s="828"/>
      <c r="MI14" s="828"/>
      <c r="MJ14" s="828"/>
      <c r="MK14" s="845"/>
      <c r="ML14" s="845"/>
      <c r="MM14" s="845"/>
      <c r="MN14" s="845"/>
      <c r="MO14" s="828"/>
      <c r="MP14" s="828"/>
      <c r="MQ14" s="828"/>
      <c r="MR14" s="828"/>
      <c r="MS14" s="828"/>
      <c r="MT14" s="845"/>
      <c r="MU14" s="845"/>
      <c r="MV14" s="845"/>
      <c r="MW14" s="845"/>
      <c r="MX14" s="828"/>
      <c r="MY14" s="828"/>
      <c r="MZ14" s="828"/>
      <c r="NA14" s="828"/>
      <c r="NB14" s="828"/>
      <c r="NC14" s="845"/>
      <c r="ND14" s="845"/>
      <c r="NE14" s="845"/>
      <c r="NF14" s="845"/>
      <c r="NG14" s="828"/>
      <c r="NH14" s="828"/>
      <c r="NI14" s="828"/>
      <c r="NJ14" s="828"/>
      <c r="NK14" s="828"/>
      <c r="NL14" s="845"/>
      <c r="NM14" s="845"/>
      <c r="NN14" s="845"/>
      <c r="NO14" s="845"/>
      <c r="NP14" s="828"/>
      <c r="NQ14" s="828"/>
      <c r="NR14" s="828"/>
      <c r="NS14" s="828"/>
      <c r="NT14" s="828"/>
      <c r="NU14" s="845"/>
      <c r="NV14" s="845"/>
      <c r="NW14" s="845"/>
      <c r="NX14" s="845"/>
      <c r="NY14" s="828"/>
      <c r="NZ14" s="828"/>
      <c r="OA14" s="828"/>
      <c r="OB14" s="828"/>
      <c r="OC14" s="828"/>
      <c r="OD14" s="845"/>
      <c r="OE14" s="845"/>
      <c r="OF14" s="845"/>
      <c r="OG14" s="845"/>
      <c r="OH14" s="828"/>
      <c r="OI14" s="828"/>
      <c r="OJ14" s="828"/>
      <c r="OK14" s="828"/>
      <c r="OL14" s="828"/>
      <c r="OM14" s="845"/>
      <c r="ON14" s="845"/>
      <c r="OO14" s="845"/>
      <c r="OP14" s="845"/>
      <c r="OQ14" s="828"/>
      <c r="OR14" s="828"/>
      <c r="OS14" s="828"/>
      <c r="OT14" s="828"/>
      <c r="OU14" s="828"/>
      <c r="OV14" s="845"/>
      <c r="OW14" s="845"/>
      <c r="OX14" s="845"/>
      <c r="OY14" s="845"/>
      <c r="OZ14" s="828"/>
      <c r="PA14" s="828"/>
      <c r="PB14" s="828"/>
      <c r="PC14" s="828"/>
      <c r="PD14" s="828"/>
      <c r="PE14" s="845"/>
      <c r="PF14" s="845"/>
      <c r="PG14" s="845"/>
      <c r="PH14" s="845"/>
      <c r="PI14" s="828"/>
      <c r="PJ14" s="828"/>
      <c r="PK14" s="828"/>
      <c r="PL14" s="828"/>
      <c r="PM14" s="828"/>
      <c r="PN14" s="845"/>
      <c r="PO14" s="845"/>
      <c r="PP14" s="845"/>
      <c r="PQ14" s="845"/>
      <c r="PR14" s="828"/>
      <c r="PS14" s="828"/>
      <c r="PT14" s="828"/>
      <c r="PU14" s="828"/>
      <c r="PV14" s="828"/>
      <c r="PW14" s="845"/>
      <c r="PX14" s="845"/>
      <c r="PY14" s="845"/>
      <c r="PZ14" s="845"/>
      <c r="QA14" s="828"/>
      <c r="QB14" s="828"/>
      <c r="QC14" s="828"/>
      <c r="QD14" s="828"/>
      <c r="QE14" s="845"/>
      <c r="QF14" s="845"/>
      <c r="QG14" s="845"/>
      <c r="QH14" s="845"/>
      <c r="QI14" s="828"/>
      <c r="QJ14" s="828"/>
      <c r="QK14" s="828"/>
      <c r="QL14" s="828"/>
      <c r="QM14" s="828"/>
      <c r="QN14" s="828"/>
      <c r="QO14" s="845"/>
      <c r="QP14" s="845"/>
      <c r="QQ14" s="845"/>
      <c r="QR14" s="845"/>
      <c r="QS14" s="828"/>
      <c r="QT14" s="828"/>
      <c r="QU14" s="828"/>
      <c r="QV14" s="838"/>
      <c r="QW14" s="837"/>
      <c r="QX14" s="837"/>
      <c r="QY14" s="837"/>
      <c r="QZ14" s="857"/>
      <c r="RA14" s="828"/>
      <c r="RB14" s="828"/>
      <c r="RC14" s="828"/>
      <c r="RD14" s="828"/>
      <c r="RE14" s="856"/>
      <c r="RF14" s="855"/>
      <c r="RG14" s="855"/>
      <c r="RH14" s="855"/>
      <c r="RI14" s="855"/>
      <c r="RJ14" s="854"/>
      <c r="RK14" s="825"/>
      <c r="RL14" s="825"/>
      <c r="RM14" s="825"/>
      <c r="RN14" s="825"/>
      <c r="RO14" s="857"/>
      <c r="RP14" s="828"/>
      <c r="RQ14" s="828"/>
      <c r="RR14" s="828"/>
      <c r="RS14" s="828"/>
      <c r="RT14" s="856"/>
      <c r="RU14" s="855"/>
      <c r="RV14" s="855"/>
      <c r="RW14" s="855"/>
      <c r="RX14" s="855"/>
      <c r="RY14" s="854"/>
      <c r="RZ14" s="825"/>
      <c r="SA14" s="825"/>
      <c r="SB14" s="825"/>
      <c r="SC14" s="825"/>
      <c r="SD14" s="857"/>
      <c r="SE14" s="828"/>
      <c r="SF14" s="828"/>
      <c r="SG14" s="828"/>
      <c r="SH14" s="828"/>
      <c r="SI14" s="856"/>
      <c r="SJ14" s="855"/>
      <c r="SK14" s="855"/>
      <c r="SL14" s="855"/>
      <c r="SM14" s="855"/>
      <c r="SN14" s="854"/>
      <c r="SO14" s="825"/>
      <c r="SP14" s="825"/>
      <c r="SQ14" s="825"/>
      <c r="SR14" s="825"/>
      <c r="SS14" s="857"/>
      <c r="ST14" s="828"/>
      <c r="SU14" s="828"/>
      <c r="SV14" s="828"/>
      <c r="SW14" s="828"/>
      <c r="SX14" s="856"/>
      <c r="SY14" s="855"/>
      <c r="SZ14" s="855"/>
      <c r="TA14" s="855"/>
      <c r="TB14" s="855"/>
      <c r="TC14" s="854"/>
      <c r="TD14" s="825"/>
      <c r="TE14" s="825"/>
      <c r="TF14" s="825"/>
      <c r="TG14" s="825"/>
      <c r="TH14" s="857"/>
      <c r="TI14" s="828"/>
      <c r="TJ14" s="828"/>
      <c r="TK14" s="828"/>
      <c r="TL14" s="828"/>
      <c r="TM14" s="856"/>
      <c r="TN14" s="855"/>
      <c r="TO14" s="855"/>
      <c r="TP14" s="855"/>
      <c r="TQ14" s="855"/>
      <c r="TR14" s="854"/>
      <c r="TS14" s="825"/>
      <c r="TT14" s="825"/>
      <c r="TU14" s="825"/>
      <c r="TV14" s="825"/>
      <c r="TW14" s="857"/>
      <c r="TX14" s="828"/>
      <c r="TY14" s="828"/>
      <c r="TZ14" s="828"/>
      <c r="UA14" s="828"/>
      <c r="UB14" s="856"/>
      <c r="UC14" s="855"/>
      <c r="UD14" s="855"/>
      <c r="UE14" s="855"/>
      <c r="UF14" s="855"/>
      <c r="UG14" s="854"/>
      <c r="UH14" s="825"/>
      <c r="UI14" s="825"/>
      <c r="UJ14" s="825"/>
      <c r="UK14" s="825"/>
      <c r="UL14" s="860"/>
      <c r="UM14" s="861"/>
      <c r="UN14" s="864"/>
      <c r="UO14" s="865"/>
      <c r="UP14" s="807"/>
      <c r="UQ14" s="807"/>
      <c r="UR14" s="807"/>
      <c r="US14" s="807"/>
      <c r="UT14" s="807"/>
      <c r="UU14" s="863"/>
      <c r="UV14" s="821"/>
      <c r="UW14" s="819"/>
      <c r="UX14" s="818"/>
      <c r="UY14" s="822"/>
      <c r="UZ14" s="823"/>
      <c r="VA14" s="824"/>
      <c r="VB14" s="825"/>
      <c r="VC14" s="863"/>
      <c r="VD14" s="821"/>
      <c r="VE14" s="819"/>
      <c r="VF14" s="818"/>
      <c r="VG14" s="822"/>
      <c r="VH14" s="823"/>
      <c r="VI14" s="824"/>
      <c r="VJ14" s="825"/>
      <c r="VK14" s="863"/>
      <c r="VL14" s="821"/>
      <c r="VM14" s="819"/>
      <c r="VN14" s="818"/>
      <c r="VO14" s="822"/>
      <c r="VP14" s="823"/>
      <c r="VQ14" s="824"/>
      <c r="VR14" s="825"/>
      <c r="VS14" s="863"/>
      <c r="VT14" s="821"/>
      <c r="VU14" s="819"/>
      <c r="VV14" s="818"/>
      <c r="VW14" s="822"/>
      <c r="VX14" s="823"/>
      <c r="VY14" s="824"/>
      <c r="VZ14" s="825"/>
      <c r="WA14" s="863"/>
      <c r="WB14" s="821"/>
      <c r="WC14" s="819"/>
      <c r="WD14" s="818"/>
      <c r="WE14" s="822"/>
      <c r="WF14" s="823"/>
      <c r="WG14" s="824"/>
      <c r="WH14" s="825"/>
      <c r="WI14" s="863"/>
      <c r="WJ14" s="821"/>
      <c r="WK14" s="819"/>
      <c r="WL14" s="818"/>
      <c r="WM14" s="822"/>
      <c r="WN14" s="823"/>
      <c r="WO14" s="824"/>
      <c r="WP14" s="825"/>
      <c r="WQ14" s="863"/>
      <c r="WR14" s="821"/>
      <c r="WS14" s="819"/>
      <c r="WT14" s="818"/>
      <c r="WU14" s="822"/>
      <c r="WV14" s="823"/>
      <c r="WW14" s="824"/>
      <c r="WX14" s="825"/>
      <c r="WY14" s="863"/>
      <c r="WZ14" s="821"/>
      <c r="XA14" s="819"/>
      <c r="XB14" s="818"/>
      <c r="XC14" s="822"/>
      <c r="XD14" s="823"/>
      <c r="XE14" s="824"/>
      <c r="XF14" s="825"/>
      <c r="XG14" s="863"/>
      <c r="XH14" s="821"/>
      <c r="XI14" s="819"/>
      <c r="XJ14" s="818"/>
      <c r="XK14" s="822"/>
      <c r="XL14" s="823"/>
      <c r="XM14" s="824"/>
      <c r="XN14" s="825"/>
      <c r="XO14" s="863"/>
      <c r="XP14" s="821"/>
      <c r="XQ14" s="819"/>
      <c r="XR14" s="818"/>
      <c r="XS14" s="822"/>
      <c r="XT14" s="823"/>
      <c r="XU14" s="824"/>
      <c r="XV14" s="825"/>
      <c r="XW14" s="863"/>
      <c r="XX14" s="821"/>
      <c r="XY14" s="819"/>
      <c r="XZ14" s="818"/>
      <c r="YA14" s="822"/>
      <c r="YB14" s="823"/>
      <c r="YC14" s="824"/>
      <c r="YD14" s="825"/>
      <c r="YE14" s="863"/>
      <c r="YF14" s="821"/>
      <c r="YG14" s="819"/>
      <c r="YH14" s="818"/>
      <c r="YI14" s="822"/>
      <c r="YJ14" s="823"/>
      <c r="YK14" s="824"/>
      <c r="YL14" s="825"/>
      <c r="YM14" s="863"/>
      <c r="YN14" s="821"/>
      <c r="YO14" s="819"/>
      <c r="YP14" s="818"/>
      <c r="YQ14" s="822"/>
      <c r="YR14" s="823"/>
      <c r="YS14" s="824"/>
      <c r="YT14" s="825"/>
      <c r="YU14" s="863"/>
      <c r="YV14" s="821"/>
      <c r="YW14" s="819"/>
      <c r="YX14" s="818"/>
      <c r="YY14" s="822"/>
      <c r="YZ14" s="823"/>
      <c r="ZA14" s="824"/>
      <c r="ZB14" s="825"/>
      <c r="ZC14" s="863"/>
      <c r="ZD14" s="821"/>
      <c r="ZE14" s="819"/>
      <c r="ZF14" s="818"/>
      <c r="ZG14" s="822"/>
      <c r="ZH14" s="823"/>
      <c r="ZI14" s="824"/>
      <c r="ZJ14" s="825"/>
      <c r="ZK14" s="863"/>
      <c r="ZL14" s="821"/>
      <c r="ZM14" s="819"/>
      <c r="ZN14" s="818"/>
      <c r="ZO14" s="822"/>
      <c r="ZP14" s="823"/>
      <c r="ZQ14" s="824"/>
      <c r="ZR14" s="825"/>
      <c r="ZS14" s="863"/>
      <c r="ZT14" s="821"/>
      <c r="ZU14" s="819"/>
      <c r="ZV14" s="818"/>
      <c r="ZW14" s="822"/>
      <c r="ZX14" s="823"/>
      <c r="ZY14" s="824"/>
      <c r="ZZ14" s="825"/>
      <c r="AAA14" s="863"/>
      <c r="AAB14" s="821"/>
      <c r="AAC14" s="819"/>
      <c r="AAD14" s="818"/>
      <c r="AAE14" s="822"/>
      <c r="AAF14" s="823"/>
      <c r="AAG14" s="824"/>
      <c r="AAH14" s="825"/>
      <c r="AAI14" s="863"/>
      <c r="AAJ14" s="821"/>
      <c r="AAK14" s="819"/>
      <c r="AAL14" s="818"/>
      <c r="AAM14" s="822"/>
      <c r="AAN14" s="823"/>
      <c r="AAO14" s="824"/>
      <c r="AAP14" s="825"/>
      <c r="AAQ14" s="863"/>
      <c r="AAR14" s="821"/>
      <c r="AAS14" s="819"/>
      <c r="AAT14" s="818"/>
      <c r="AAU14" s="822"/>
      <c r="AAV14" s="823"/>
      <c r="AAW14" s="824"/>
      <c r="AAX14" s="825"/>
      <c r="AAY14" s="863"/>
      <c r="AAZ14" s="821"/>
      <c r="ABA14" s="819"/>
      <c r="ABB14" s="818"/>
      <c r="ABC14" s="822"/>
      <c r="ABD14" s="823"/>
      <c r="ABE14" s="824"/>
      <c r="ABF14" s="825"/>
      <c r="ABG14" s="863"/>
      <c r="ABH14" s="821"/>
      <c r="ABI14" s="819"/>
      <c r="ABJ14" s="818"/>
      <c r="ABK14" s="822"/>
      <c r="ABL14" s="823"/>
      <c r="ABM14" s="824"/>
      <c r="ABN14" s="825"/>
      <c r="ABO14" s="863"/>
      <c r="ABP14" s="821"/>
      <c r="ABQ14" s="819"/>
      <c r="ABR14" s="818"/>
      <c r="ABS14" s="822"/>
      <c r="ABT14" s="823"/>
      <c r="ABU14" s="824"/>
      <c r="ABV14" s="825"/>
      <c r="ABW14" s="863"/>
      <c r="ABX14" s="821"/>
      <c r="ABY14" s="819"/>
      <c r="ABZ14" s="818"/>
      <c r="ACA14" s="822"/>
      <c r="ACB14" s="823"/>
      <c r="ACC14" s="824"/>
      <c r="ACD14" s="825"/>
      <c r="ACE14" s="863"/>
      <c r="ACF14" s="821"/>
      <c r="ACG14" s="819"/>
      <c r="ACH14" s="818"/>
      <c r="ACI14" s="822"/>
      <c r="ACJ14" s="823"/>
      <c r="ACK14" s="824"/>
      <c r="ACL14" s="825"/>
      <c r="ACM14" s="863"/>
      <c r="ACN14" s="821"/>
      <c r="ACO14" s="819"/>
      <c r="ACP14" s="818"/>
      <c r="ACQ14" s="822"/>
      <c r="ACR14" s="823"/>
      <c r="ACS14" s="824"/>
      <c r="ACT14" s="825"/>
      <c r="ACU14" s="863"/>
      <c r="ACV14" s="821"/>
      <c r="ACW14" s="819"/>
      <c r="ACX14" s="818"/>
      <c r="ACY14" s="822"/>
      <c r="ACZ14" s="823"/>
      <c r="ADA14" s="824"/>
      <c r="ADB14" s="825"/>
      <c r="ADC14" s="863"/>
      <c r="ADD14" s="821"/>
      <c r="ADE14" s="819"/>
      <c r="ADF14" s="818"/>
      <c r="ADG14" s="822"/>
      <c r="ADH14" s="823"/>
      <c r="ADI14" s="824"/>
      <c r="ADJ14" s="825"/>
      <c r="ADK14" s="863"/>
      <c r="ADL14" s="821"/>
      <c r="ADM14" s="819"/>
      <c r="ADN14" s="818"/>
      <c r="ADO14" s="822"/>
      <c r="ADP14" s="823"/>
      <c r="ADQ14" s="824"/>
      <c r="ADR14" s="825"/>
      <c r="ADS14" s="863"/>
      <c r="ADT14" s="821"/>
      <c r="ADU14" s="819"/>
      <c r="ADV14" s="818"/>
      <c r="ADW14" s="822"/>
      <c r="ADX14" s="823"/>
      <c r="ADY14" s="824"/>
      <c r="ADZ14" s="1323"/>
      <c r="AEA14" s="1324"/>
      <c r="AEB14" s="1324"/>
      <c r="AEC14" s="1325"/>
      <c r="AED14" s="1326"/>
      <c r="AEE14" s="1326"/>
      <c r="AEF14" s="1326"/>
      <c r="AEG14" s="2083"/>
      <c r="AEH14" s="1326"/>
      <c r="AEI14" s="1326"/>
      <c r="AEJ14" s="1326"/>
      <c r="AEK14" s="1326"/>
      <c r="AEL14" s="1326"/>
      <c r="AEM14" s="2083"/>
      <c r="AEN14" s="1326"/>
      <c r="AEO14" s="1326"/>
      <c r="AEP14" s="1326"/>
      <c r="AEQ14" s="1326"/>
      <c r="AER14" s="1326"/>
      <c r="AES14" s="2083"/>
      <c r="AET14" s="1326"/>
      <c r="AEU14" s="1326"/>
      <c r="AEV14" s="1326"/>
      <c r="AEW14" s="1326"/>
      <c r="AEX14" s="1326"/>
      <c r="AEY14" s="2083"/>
      <c r="AEZ14" s="1326"/>
      <c r="AFA14" s="1326"/>
      <c r="AFB14" s="1326"/>
      <c r="AFC14" s="1326"/>
      <c r="AFD14" s="1326"/>
      <c r="AFE14" s="2083"/>
      <c r="AFF14" s="1326"/>
      <c r="AFG14" s="1326"/>
      <c r="AFH14" s="1326"/>
      <c r="AFI14" s="1326"/>
      <c r="AFJ14" s="1326"/>
      <c r="AFK14" s="2083"/>
      <c r="AFL14" s="1326"/>
      <c r="AFM14" s="1326"/>
    </row>
    <row r="15" spans="1:849" ht="24.95" customHeight="1" x14ac:dyDescent="0.25">
      <c r="A15" s="807"/>
      <c r="B15" s="807"/>
      <c r="C15" s="807"/>
      <c r="D15" s="807"/>
      <c r="E15" s="807"/>
      <c r="F15" s="807"/>
      <c r="G15" s="807"/>
      <c r="H15" s="807"/>
      <c r="I15" s="807"/>
      <c r="J15" s="807"/>
      <c r="K15" s="807"/>
      <c r="L15" s="807"/>
      <c r="M15" s="807"/>
      <c r="N15" s="807"/>
      <c r="O15" s="807"/>
      <c r="P15" s="807"/>
      <c r="Q15" s="807"/>
      <c r="R15" s="839"/>
      <c r="S15" s="807"/>
      <c r="T15" s="839"/>
      <c r="U15" s="839"/>
      <c r="V15" s="808"/>
      <c r="W15" s="773"/>
      <c r="X15" s="840"/>
      <c r="Y15" s="773"/>
      <c r="Z15" s="773"/>
      <c r="AA15" s="773"/>
      <c r="AB15" s="773"/>
      <c r="AC15" s="773"/>
      <c r="AD15" s="773"/>
      <c r="AE15" s="773"/>
      <c r="AF15" s="773"/>
      <c r="AG15" s="773"/>
      <c r="AH15" s="840"/>
      <c r="AI15" s="773"/>
      <c r="AJ15" s="773"/>
      <c r="AK15" s="840"/>
      <c r="AL15" s="773"/>
      <c r="AM15" s="831"/>
      <c r="AN15" s="832"/>
      <c r="AO15" s="832"/>
      <c r="AP15" s="832"/>
      <c r="AQ15" s="832"/>
      <c r="AR15" s="832"/>
      <c r="AS15" s="811"/>
      <c r="AT15" s="894"/>
      <c r="AU15" s="812"/>
      <c r="AV15" s="843"/>
      <c r="AW15" s="812"/>
      <c r="AX15" s="843"/>
      <c r="AY15" s="812"/>
      <c r="AZ15" s="843"/>
      <c r="BA15" s="812"/>
      <c r="BB15" s="843"/>
      <c r="BC15" s="812"/>
      <c r="BD15" s="843"/>
      <c r="BE15" s="812"/>
      <c r="BF15" s="843"/>
      <c r="BG15" s="812"/>
      <c r="BH15" s="843"/>
      <c r="BI15" s="812"/>
      <c r="BJ15" s="836"/>
      <c r="BK15" s="836"/>
      <c r="BL15" s="836"/>
      <c r="BM15" s="836"/>
      <c r="BN15" s="2082"/>
      <c r="BO15" s="814"/>
      <c r="BP15" s="874"/>
      <c r="BQ15" s="814"/>
      <c r="BR15" s="814"/>
      <c r="BS15" s="814"/>
      <c r="BT15" s="814"/>
      <c r="BU15" s="814"/>
      <c r="BV15" s="814"/>
      <c r="BW15" s="814"/>
      <c r="BX15" s="814"/>
      <c r="BY15" s="814"/>
      <c r="BZ15" s="814"/>
      <c r="CA15" s="814"/>
      <c r="CB15" s="814"/>
      <c r="CC15" s="814"/>
      <c r="CD15" s="814"/>
      <c r="CE15" s="814"/>
      <c r="CF15" s="815"/>
      <c r="CG15" s="816"/>
      <c r="CH15" s="816"/>
      <c r="CI15" s="816"/>
      <c r="CJ15" s="816"/>
      <c r="CK15" s="816"/>
      <c r="CL15" s="816"/>
      <c r="CM15" s="816"/>
      <c r="CN15" s="816"/>
      <c r="CO15" s="816"/>
      <c r="CP15" s="816"/>
      <c r="CQ15" s="816"/>
      <c r="CR15" s="816"/>
      <c r="CS15" s="816"/>
      <c r="CT15" s="816"/>
      <c r="CU15" s="816"/>
      <c r="CV15" s="816"/>
      <c r="CW15" s="816"/>
      <c r="CX15" s="816"/>
      <c r="CY15" s="816"/>
      <c r="CZ15" s="816"/>
      <c r="DA15" s="816"/>
      <c r="DB15" s="816"/>
      <c r="DC15" s="816"/>
      <c r="DD15" s="816"/>
      <c r="DE15" s="816"/>
      <c r="DF15" s="816"/>
      <c r="DG15" s="816"/>
      <c r="DH15" s="816"/>
      <c r="DI15" s="816"/>
      <c r="DJ15" s="816"/>
      <c r="DK15" s="816"/>
      <c r="DL15" s="816"/>
      <c r="DM15" s="816"/>
      <c r="DN15" s="816"/>
      <c r="DO15" s="816"/>
      <c r="DP15" s="841"/>
      <c r="DQ15" s="817"/>
      <c r="DR15" s="817"/>
      <c r="DS15" s="817"/>
      <c r="DT15" s="842"/>
      <c r="DU15" s="817"/>
      <c r="DV15" s="842"/>
      <c r="DW15" s="817"/>
      <c r="DX15" s="817"/>
      <c r="DY15" s="817"/>
      <c r="DZ15" s="820"/>
      <c r="EA15" s="821"/>
      <c r="EB15" s="821"/>
      <c r="EC15" s="821"/>
      <c r="ED15" s="821"/>
      <c r="EE15" s="819"/>
      <c r="EF15" s="818"/>
      <c r="EG15" s="818"/>
      <c r="EH15" s="818"/>
      <c r="EI15" s="818"/>
      <c r="EJ15" s="822"/>
      <c r="EK15" s="823"/>
      <c r="EL15" s="823"/>
      <c r="EM15" s="823"/>
      <c r="EN15" s="823"/>
      <c r="EO15" s="824"/>
      <c r="EP15" s="825"/>
      <c r="EQ15" s="825"/>
      <c r="ER15" s="825"/>
      <c r="ES15" s="825"/>
      <c r="ET15" s="820"/>
      <c r="EU15" s="821"/>
      <c r="EV15" s="821"/>
      <c r="EW15" s="821"/>
      <c r="EX15" s="821"/>
      <c r="EY15" s="819"/>
      <c r="EZ15" s="818"/>
      <c r="FA15" s="818"/>
      <c r="FB15" s="818"/>
      <c r="FC15" s="818"/>
      <c r="FD15" s="822"/>
      <c r="FE15" s="823"/>
      <c r="FF15" s="823"/>
      <c r="FG15" s="823"/>
      <c r="FH15" s="823"/>
      <c r="FI15" s="824"/>
      <c r="FJ15" s="825"/>
      <c r="FK15" s="825"/>
      <c r="FL15" s="825"/>
      <c r="FM15" s="825"/>
      <c r="FN15" s="820"/>
      <c r="FO15" s="821"/>
      <c r="FP15" s="821"/>
      <c r="FQ15" s="821"/>
      <c r="FR15" s="821"/>
      <c r="FS15" s="819"/>
      <c r="FT15" s="818"/>
      <c r="FU15" s="818"/>
      <c r="FV15" s="818"/>
      <c r="FW15" s="818"/>
      <c r="FX15" s="822"/>
      <c r="FY15" s="823"/>
      <c r="FZ15" s="823"/>
      <c r="GA15" s="823"/>
      <c r="GB15" s="823"/>
      <c r="GC15" s="824"/>
      <c r="GD15" s="825"/>
      <c r="GE15" s="825"/>
      <c r="GF15" s="825"/>
      <c r="GG15" s="825"/>
      <c r="GH15" s="820"/>
      <c r="GI15" s="821"/>
      <c r="GJ15" s="821"/>
      <c r="GK15" s="821"/>
      <c r="GL15" s="821"/>
      <c r="GM15" s="819"/>
      <c r="GN15" s="818"/>
      <c r="GO15" s="818"/>
      <c r="GP15" s="818"/>
      <c r="GQ15" s="818"/>
      <c r="GR15" s="822"/>
      <c r="GS15" s="823"/>
      <c r="GT15" s="823"/>
      <c r="GU15" s="823"/>
      <c r="GV15" s="823"/>
      <c r="GW15" s="824"/>
      <c r="GX15" s="825"/>
      <c r="GY15" s="825"/>
      <c r="GZ15" s="825"/>
      <c r="HA15" s="825"/>
      <c r="HB15" s="820"/>
      <c r="HC15" s="821"/>
      <c r="HD15" s="821"/>
      <c r="HE15" s="821"/>
      <c r="HF15" s="821"/>
      <c r="HG15" s="819"/>
      <c r="HH15" s="818"/>
      <c r="HI15" s="818"/>
      <c r="HJ15" s="818"/>
      <c r="HK15" s="818"/>
      <c r="HL15" s="822"/>
      <c r="HM15" s="823"/>
      <c r="HN15" s="823"/>
      <c r="HO15" s="823"/>
      <c r="HP15" s="823"/>
      <c r="HQ15" s="824"/>
      <c r="HR15" s="825"/>
      <c r="HS15" s="825"/>
      <c r="HT15" s="825"/>
      <c r="HU15" s="825"/>
      <c r="HV15" s="820"/>
      <c r="HW15" s="821"/>
      <c r="HX15" s="821"/>
      <c r="HY15" s="821"/>
      <c r="HZ15" s="821"/>
      <c r="IA15" s="819"/>
      <c r="IB15" s="818"/>
      <c r="IC15" s="818"/>
      <c r="ID15" s="818"/>
      <c r="IE15" s="818"/>
      <c r="IF15" s="822"/>
      <c r="IG15" s="823"/>
      <c r="IH15" s="823"/>
      <c r="II15" s="823"/>
      <c r="IJ15" s="823"/>
      <c r="IK15" s="824"/>
      <c r="IL15" s="825"/>
      <c r="IM15" s="825"/>
      <c r="IN15" s="825"/>
      <c r="IO15" s="825"/>
      <c r="IP15" s="826"/>
      <c r="IQ15" s="817"/>
      <c r="IR15" s="817"/>
      <c r="IS15" s="817"/>
      <c r="IT15" s="817"/>
      <c r="IU15" s="817"/>
      <c r="IV15" s="817"/>
      <c r="IW15" s="817"/>
      <c r="IX15" s="817"/>
      <c r="IY15" s="817"/>
      <c r="IZ15" s="817"/>
      <c r="JA15" s="817"/>
      <c r="JB15" s="817"/>
      <c r="JC15" s="817"/>
      <c r="JD15" s="817"/>
      <c r="JE15" s="817"/>
      <c r="JF15" s="817"/>
      <c r="JG15" s="817"/>
      <c r="JH15" s="817"/>
      <c r="JI15" s="817"/>
      <c r="JJ15" s="817"/>
      <c r="JK15" s="817"/>
      <c r="JL15" s="817"/>
      <c r="JM15" s="817"/>
      <c r="JN15" s="827"/>
      <c r="JO15" s="828"/>
      <c r="JP15" s="828"/>
      <c r="JQ15" s="845"/>
      <c r="JR15" s="845"/>
      <c r="JS15" s="845"/>
      <c r="JT15" s="845"/>
      <c r="JU15" s="828"/>
      <c r="JV15" s="828"/>
      <c r="JW15" s="828"/>
      <c r="JX15" s="828"/>
      <c r="JY15" s="828"/>
      <c r="JZ15" s="845"/>
      <c r="KA15" s="845"/>
      <c r="KB15" s="845"/>
      <c r="KC15" s="845"/>
      <c r="KD15" s="828"/>
      <c r="KE15" s="828"/>
      <c r="KF15" s="828"/>
      <c r="KG15" s="828"/>
      <c r="KH15" s="828"/>
      <c r="KI15" s="845"/>
      <c r="KJ15" s="845"/>
      <c r="KK15" s="845"/>
      <c r="KL15" s="845"/>
      <c r="KM15" s="828"/>
      <c r="KN15" s="828"/>
      <c r="KO15" s="828"/>
      <c r="KP15" s="828"/>
      <c r="KQ15" s="828"/>
      <c r="KR15" s="845"/>
      <c r="KS15" s="845"/>
      <c r="KT15" s="845"/>
      <c r="KU15" s="845"/>
      <c r="KV15" s="828"/>
      <c r="KW15" s="828"/>
      <c r="KX15" s="828"/>
      <c r="KY15" s="828"/>
      <c r="KZ15" s="828"/>
      <c r="LA15" s="845"/>
      <c r="LB15" s="845"/>
      <c r="LC15" s="845"/>
      <c r="LD15" s="845"/>
      <c r="LE15" s="828"/>
      <c r="LF15" s="828"/>
      <c r="LG15" s="828"/>
      <c r="LH15" s="828"/>
      <c r="LI15" s="828"/>
      <c r="LJ15" s="845"/>
      <c r="LK15" s="845"/>
      <c r="LL15" s="845"/>
      <c r="LM15" s="845"/>
      <c r="LN15" s="828"/>
      <c r="LO15" s="828"/>
      <c r="LP15" s="828"/>
      <c r="LQ15" s="828"/>
      <c r="LR15" s="828"/>
      <c r="LS15" s="845"/>
      <c r="LT15" s="845"/>
      <c r="LU15" s="845"/>
      <c r="LV15" s="845"/>
      <c r="LW15" s="828"/>
      <c r="LX15" s="828"/>
      <c r="LY15" s="828"/>
      <c r="LZ15" s="828"/>
      <c r="MA15" s="828"/>
      <c r="MB15" s="845"/>
      <c r="MC15" s="845"/>
      <c r="MD15" s="845"/>
      <c r="ME15" s="845"/>
      <c r="MF15" s="828"/>
      <c r="MG15" s="828"/>
      <c r="MH15" s="828"/>
      <c r="MI15" s="828"/>
      <c r="MJ15" s="828"/>
      <c r="MK15" s="845"/>
      <c r="ML15" s="845"/>
      <c r="MM15" s="845"/>
      <c r="MN15" s="845"/>
      <c r="MO15" s="828"/>
      <c r="MP15" s="828"/>
      <c r="MQ15" s="828"/>
      <c r="MR15" s="828"/>
      <c r="MS15" s="828"/>
      <c r="MT15" s="845"/>
      <c r="MU15" s="845"/>
      <c r="MV15" s="845"/>
      <c r="MW15" s="845"/>
      <c r="MX15" s="828"/>
      <c r="MY15" s="828"/>
      <c r="MZ15" s="828"/>
      <c r="NA15" s="828"/>
      <c r="NB15" s="828"/>
      <c r="NC15" s="845"/>
      <c r="ND15" s="845"/>
      <c r="NE15" s="845"/>
      <c r="NF15" s="845"/>
      <c r="NG15" s="828"/>
      <c r="NH15" s="828"/>
      <c r="NI15" s="828"/>
      <c r="NJ15" s="828"/>
      <c r="NK15" s="828"/>
      <c r="NL15" s="845"/>
      <c r="NM15" s="845"/>
      <c r="NN15" s="845"/>
      <c r="NO15" s="845"/>
      <c r="NP15" s="828"/>
      <c r="NQ15" s="828"/>
      <c r="NR15" s="828"/>
      <c r="NS15" s="828"/>
      <c r="NT15" s="828"/>
      <c r="NU15" s="845"/>
      <c r="NV15" s="845"/>
      <c r="NW15" s="845"/>
      <c r="NX15" s="845"/>
      <c r="NY15" s="828"/>
      <c r="NZ15" s="828"/>
      <c r="OA15" s="828"/>
      <c r="OB15" s="828"/>
      <c r="OC15" s="828"/>
      <c r="OD15" s="845"/>
      <c r="OE15" s="845"/>
      <c r="OF15" s="845"/>
      <c r="OG15" s="845"/>
      <c r="OH15" s="828"/>
      <c r="OI15" s="828"/>
      <c r="OJ15" s="828"/>
      <c r="OK15" s="828"/>
      <c r="OL15" s="828"/>
      <c r="OM15" s="845"/>
      <c r="ON15" s="845"/>
      <c r="OO15" s="845"/>
      <c r="OP15" s="845"/>
      <c r="OQ15" s="828"/>
      <c r="OR15" s="828"/>
      <c r="OS15" s="828"/>
      <c r="OT15" s="828"/>
      <c r="OU15" s="828"/>
      <c r="OV15" s="845"/>
      <c r="OW15" s="845"/>
      <c r="OX15" s="845"/>
      <c r="OY15" s="845"/>
      <c r="OZ15" s="828"/>
      <c r="PA15" s="828"/>
      <c r="PB15" s="828"/>
      <c r="PC15" s="828"/>
      <c r="PD15" s="828"/>
      <c r="PE15" s="845"/>
      <c r="PF15" s="845"/>
      <c r="PG15" s="845"/>
      <c r="PH15" s="845"/>
      <c r="PI15" s="828"/>
      <c r="PJ15" s="828"/>
      <c r="PK15" s="828"/>
      <c r="PL15" s="828"/>
      <c r="PM15" s="828"/>
      <c r="PN15" s="845"/>
      <c r="PO15" s="845"/>
      <c r="PP15" s="845"/>
      <c r="PQ15" s="845"/>
      <c r="PR15" s="828"/>
      <c r="PS15" s="828"/>
      <c r="PT15" s="828"/>
      <c r="PU15" s="828"/>
      <c r="PV15" s="828"/>
      <c r="PW15" s="845"/>
      <c r="PX15" s="845"/>
      <c r="PY15" s="845"/>
      <c r="PZ15" s="845"/>
      <c r="QA15" s="828"/>
      <c r="QB15" s="828"/>
      <c r="QC15" s="828"/>
      <c r="QD15" s="828"/>
      <c r="QE15" s="845"/>
      <c r="QF15" s="845"/>
      <c r="QG15" s="845"/>
      <c r="QH15" s="845"/>
      <c r="QI15" s="828"/>
      <c r="QJ15" s="828"/>
      <c r="QK15" s="828"/>
      <c r="QL15" s="828"/>
      <c r="QM15" s="828"/>
      <c r="QN15" s="828"/>
      <c r="QO15" s="845"/>
      <c r="QP15" s="845"/>
      <c r="QQ15" s="845"/>
      <c r="QR15" s="845"/>
      <c r="QS15" s="828"/>
      <c r="QT15" s="828"/>
      <c r="QU15" s="828"/>
      <c r="QV15" s="838"/>
      <c r="QW15" s="837"/>
      <c r="QX15" s="837"/>
      <c r="QY15" s="837"/>
      <c r="QZ15" s="857"/>
      <c r="RA15" s="828"/>
      <c r="RB15" s="828"/>
      <c r="RC15" s="828"/>
      <c r="RD15" s="828"/>
      <c r="RE15" s="856"/>
      <c r="RF15" s="855"/>
      <c r="RG15" s="855"/>
      <c r="RH15" s="855"/>
      <c r="RI15" s="855"/>
      <c r="RJ15" s="854"/>
      <c r="RK15" s="825"/>
      <c r="RL15" s="825"/>
      <c r="RM15" s="825"/>
      <c r="RN15" s="825"/>
      <c r="RO15" s="857"/>
      <c r="RP15" s="828"/>
      <c r="RQ15" s="828"/>
      <c r="RR15" s="828"/>
      <c r="RS15" s="828"/>
      <c r="RT15" s="856"/>
      <c r="RU15" s="855"/>
      <c r="RV15" s="855"/>
      <c r="RW15" s="855"/>
      <c r="RX15" s="855"/>
      <c r="RY15" s="854"/>
      <c r="RZ15" s="825"/>
      <c r="SA15" s="825"/>
      <c r="SB15" s="825"/>
      <c r="SC15" s="825"/>
      <c r="SD15" s="857"/>
      <c r="SE15" s="828"/>
      <c r="SF15" s="828"/>
      <c r="SG15" s="828"/>
      <c r="SH15" s="828"/>
      <c r="SI15" s="856"/>
      <c r="SJ15" s="855"/>
      <c r="SK15" s="855"/>
      <c r="SL15" s="855"/>
      <c r="SM15" s="855"/>
      <c r="SN15" s="854"/>
      <c r="SO15" s="825"/>
      <c r="SP15" s="825"/>
      <c r="SQ15" s="825"/>
      <c r="SR15" s="825"/>
      <c r="SS15" s="857"/>
      <c r="ST15" s="828"/>
      <c r="SU15" s="828"/>
      <c r="SV15" s="828"/>
      <c r="SW15" s="828"/>
      <c r="SX15" s="856"/>
      <c r="SY15" s="855"/>
      <c r="SZ15" s="855"/>
      <c r="TA15" s="855"/>
      <c r="TB15" s="855"/>
      <c r="TC15" s="854"/>
      <c r="TD15" s="825"/>
      <c r="TE15" s="825"/>
      <c r="TF15" s="825"/>
      <c r="TG15" s="825"/>
      <c r="TH15" s="857"/>
      <c r="TI15" s="828"/>
      <c r="TJ15" s="828"/>
      <c r="TK15" s="828"/>
      <c r="TL15" s="828"/>
      <c r="TM15" s="856"/>
      <c r="TN15" s="855"/>
      <c r="TO15" s="855"/>
      <c r="TP15" s="855"/>
      <c r="TQ15" s="855"/>
      <c r="TR15" s="854"/>
      <c r="TS15" s="825"/>
      <c r="TT15" s="825"/>
      <c r="TU15" s="825"/>
      <c r="TV15" s="825"/>
      <c r="TW15" s="857"/>
      <c r="TX15" s="828"/>
      <c r="TY15" s="828"/>
      <c r="TZ15" s="828"/>
      <c r="UA15" s="828"/>
      <c r="UB15" s="856"/>
      <c r="UC15" s="855"/>
      <c r="UD15" s="855"/>
      <c r="UE15" s="855"/>
      <c r="UF15" s="855"/>
      <c r="UG15" s="854"/>
      <c r="UH15" s="825"/>
      <c r="UI15" s="825"/>
      <c r="UJ15" s="825"/>
      <c r="UK15" s="825"/>
      <c r="UL15" s="860"/>
      <c r="UM15" s="861"/>
      <c r="UN15" s="864"/>
      <c r="UO15" s="865"/>
      <c r="UP15" s="807"/>
      <c r="UQ15" s="807"/>
      <c r="UR15" s="807"/>
      <c r="US15" s="807"/>
      <c r="UT15" s="807"/>
      <c r="UU15" s="863"/>
      <c r="UV15" s="821"/>
      <c r="UW15" s="819"/>
      <c r="UX15" s="818"/>
      <c r="UY15" s="822"/>
      <c r="UZ15" s="823"/>
      <c r="VA15" s="824"/>
      <c r="VB15" s="825"/>
      <c r="VC15" s="863"/>
      <c r="VD15" s="821"/>
      <c r="VE15" s="819"/>
      <c r="VF15" s="818"/>
      <c r="VG15" s="822"/>
      <c r="VH15" s="823"/>
      <c r="VI15" s="824"/>
      <c r="VJ15" s="825"/>
      <c r="VK15" s="863"/>
      <c r="VL15" s="821"/>
      <c r="VM15" s="819"/>
      <c r="VN15" s="818"/>
      <c r="VO15" s="822"/>
      <c r="VP15" s="823"/>
      <c r="VQ15" s="824"/>
      <c r="VR15" s="825"/>
      <c r="VS15" s="863"/>
      <c r="VT15" s="821"/>
      <c r="VU15" s="819"/>
      <c r="VV15" s="818"/>
      <c r="VW15" s="822"/>
      <c r="VX15" s="823"/>
      <c r="VY15" s="824"/>
      <c r="VZ15" s="825"/>
      <c r="WA15" s="863"/>
      <c r="WB15" s="821"/>
      <c r="WC15" s="819"/>
      <c r="WD15" s="818"/>
      <c r="WE15" s="822"/>
      <c r="WF15" s="823"/>
      <c r="WG15" s="824"/>
      <c r="WH15" s="825"/>
      <c r="WI15" s="863"/>
      <c r="WJ15" s="821"/>
      <c r="WK15" s="819"/>
      <c r="WL15" s="818"/>
      <c r="WM15" s="822"/>
      <c r="WN15" s="823"/>
      <c r="WO15" s="824"/>
      <c r="WP15" s="825"/>
      <c r="WQ15" s="863"/>
      <c r="WR15" s="821"/>
      <c r="WS15" s="819"/>
      <c r="WT15" s="818"/>
      <c r="WU15" s="822"/>
      <c r="WV15" s="823"/>
      <c r="WW15" s="824"/>
      <c r="WX15" s="825"/>
      <c r="WY15" s="863"/>
      <c r="WZ15" s="821"/>
      <c r="XA15" s="819"/>
      <c r="XB15" s="818"/>
      <c r="XC15" s="822"/>
      <c r="XD15" s="823"/>
      <c r="XE15" s="824"/>
      <c r="XF15" s="825"/>
      <c r="XG15" s="863"/>
      <c r="XH15" s="821"/>
      <c r="XI15" s="819"/>
      <c r="XJ15" s="818"/>
      <c r="XK15" s="822"/>
      <c r="XL15" s="823"/>
      <c r="XM15" s="824"/>
      <c r="XN15" s="825"/>
      <c r="XO15" s="863"/>
      <c r="XP15" s="821"/>
      <c r="XQ15" s="819"/>
      <c r="XR15" s="818"/>
      <c r="XS15" s="822"/>
      <c r="XT15" s="823"/>
      <c r="XU15" s="824"/>
      <c r="XV15" s="825"/>
      <c r="XW15" s="863"/>
      <c r="XX15" s="821"/>
      <c r="XY15" s="819"/>
      <c r="XZ15" s="818"/>
      <c r="YA15" s="822"/>
      <c r="YB15" s="823"/>
      <c r="YC15" s="824"/>
      <c r="YD15" s="825"/>
      <c r="YE15" s="863"/>
      <c r="YF15" s="821"/>
      <c r="YG15" s="819"/>
      <c r="YH15" s="818"/>
      <c r="YI15" s="822"/>
      <c r="YJ15" s="823"/>
      <c r="YK15" s="824"/>
      <c r="YL15" s="825"/>
      <c r="YM15" s="863"/>
      <c r="YN15" s="821"/>
      <c r="YO15" s="819"/>
      <c r="YP15" s="818"/>
      <c r="YQ15" s="822"/>
      <c r="YR15" s="823"/>
      <c r="YS15" s="824"/>
      <c r="YT15" s="825"/>
      <c r="YU15" s="863"/>
      <c r="YV15" s="821"/>
      <c r="YW15" s="819"/>
      <c r="YX15" s="818"/>
      <c r="YY15" s="822"/>
      <c r="YZ15" s="823"/>
      <c r="ZA15" s="824"/>
      <c r="ZB15" s="825"/>
      <c r="ZC15" s="863"/>
      <c r="ZD15" s="821"/>
      <c r="ZE15" s="819"/>
      <c r="ZF15" s="818"/>
      <c r="ZG15" s="822"/>
      <c r="ZH15" s="823"/>
      <c r="ZI15" s="824"/>
      <c r="ZJ15" s="825"/>
      <c r="ZK15" s="863"/>
      <c r="ZL15" s="821"/>
      <c r="ZM15" s="819"/>
      <c r="ZN15" s="818"/>
      <c r="ZO15" s="822"/>
      <c r="ZP15" s="823"/>
      <c r="ZQ15" s="824"/>
      <c r="ZR15" s="825"/>
      <c r="ZS15" s="863"/>
      <c r="ZT15" s="821"/>
      <c r="ZU15" s="819"/>
      <c r="ZV15" s="818"/>
      <c r="ZW15" s="822"/>
      <c r="ZX15" s="823"/>
      <c r="ZY15" s="824"/>
      <c r="ZZ15" s="825"/>
      <c r="AAA15" s="863"/>
      <c r="AAB15" s="821"/>
      <c r="AAC15" s="819"/>
      <c r="AAD15" s="818"/>
      <c r="AAE15" s="822"/>
      <c r="AAF15" s="823"/>
      <c r="AAG15" s="824"/>
      <c r="AAH15" s="825"/>
      <c r="AAI15" s="863"/>
      <c r="AAJ15" s="821"/>
      <c r="AAK15" s="819"/>
      <c r="AAL15" s="818"/>
      <c r="AAM15" s="822"/>
      <c r="AAN15" s="823"/>
      <c r="AAO15" s="824"/>
      <c r="AAP15" s="825"/>
      <c r="AAQ15" s="863"/>
      <c r="AAR15" s="821"/>
      <c r="AAS15" s="819"/>
      <c r="AAT15" s="818"/>
      <c r="AAU15" s="822"/>
      <c r="AAV15" s="823"/>
      <c r="AAW15" s="824"/>
      <c r="AAX15" s="825"/>
      <c r="AAY15" s="863"/>
      <c r="AAZ15" s="821"/>
      <c r="ABA15" s="819"/>
      <c r="ABB15" s="818"/>
      <c r="ABC15" s="822"/>
      <c r="ABD15" s="823"/>
      <c r="ABE15" s="824"/>
      <c r="ABF15" s="825"/>
      <c r="ABG15" s="863"/>
      <c r="ABH15" s="821"/>
      <c r="ABI15" s="819"/>
      <c r="ABJ15" s="818"/>
      <c r="ABK15" s="822"/>
      <c r="ABL15" s="823"/>
      <c r="ABM15" s="824"/>
      <c r="ABN15" s="825"/>
      <c r="ABO15" s="863"/>
      <c r="ABP15" s="821"/>
      <c r="ABQ15" s="819"/>
      <c r="ABR15" s="818"/>
      <c r="ABS15" s="822"/>
      <c r="ABT15" s="823"/>
      <c r="ABU15" s="824"/>
      <c r="ABV15" s="825"/>
      <c r="ABW15" s="863"/>
      <c r="ABX15" s="821"/>
      <c r="ABY15" s="819"/>
      <c r="ABZ15" s="818"/>
      <c r="ACA15" s="822"/>
      <c r="ACB15" s="823"/>
      <c r="ACC15" s="824"/>
      <c r="ACD15" s="825"/>
      <c r="ACE15" s="863"/>
      <c r="ACF15" s="821"/>
      <c r="ACG15" s="819"/>
      <c r="ACH15" s="818"/>
      <c r="ACI15" s="822"/>
      <c r="ACJ15" s="823"/>
      <c r="ACK15" s="824"/>
      <c r="ACL15" s="825"/>
      <c r="ACM15" s="863"/>
      <c r="ACN15" s="821"/>
      <c r="ACO15" s="819"/>
      <c r="ACP15" s="818"/>
      <c r="ACQ15" s="822"/>
      <c r="ACR15" s="823"/>
      <c r="ACS15" s="824"/>
      <c r="ACT15" s="825"/>
      <c r="ACU15" s="863"/>
      <c r="ACV15" s="821"/>
      <c r="ACW15" s="819"/>
      <c r="ACX15" s="818"/>
      <c r="ACY15" s="822"/>
      <c r="ACZ15" s="823"/>
      <c r="ADA15" s="824"/>
      <c r="ADB15" s="825"/>
      <c r="ADC15" s="863"/>
      <c r="ADD15" s="821"/>
      <c r="ADE15" s="819"/>
      <c r="ADF15" s="818"/>
      <c r="ADG15" s="822"/>
      <c r="ADH15" s="823"/>
      <c r="ADI15" s="824"/>
      <c r="ADJ15" s="825"/>
      <c r="ADK15" s="863"/>
      <c r="ADL15" s="821"/>
      <c r="ADM15" s="819"/>
      <c r="ADN15" s="818"/>
      <c r="ADO15" s="822"/>
      <c r="ADP15" s="823"/>
      <c r="ADQ15" s="824"/>
      <c r="ADR15" s="825"/>
      <c r="ADS15" s="863"/>
      <c r="ADT15" s="821"/>
      <c r="ADU15" s="819"/>
      <c r="ADV15" s="818"/>
      <c r="ADW15" s="822"/>
      <c r="ADX15" s="823"/>
      <c r="ADY15" s="824"/>
      <c r="ADZ15" s="1323"/>
      <c r="AEA15" s="1324"/>
      <c r="AEB15" s="1324"/>
      <c r="AEC15" s="1325"/>
      <c r="AED15" s="1326"/>
      <c r="AEE15" s="1326"/>
      <c r="AEF15" s="1326"/>
      <c r="AEG15" s="2083"/>
      <c r="AEH15" s="1326"/>
      <c r="AEI15" s="1326"/>
      <c r="AEJ15" s="1326"/>
      <c r="AEK15" s="1326"/>
      <c r="AEL15" s="1326"/>
      <c r="AEM15" s="2083"/>
      <c r="AEN15" s="1326"/>
      <c r="AEO15" s="1326"/>
      <c r="AEP15" s="1326"/>
      <c r="AEQ15" s="1326"/>
      <c r="AER15" s="1326"/>
      <c r="AES15" s="2083"/>
      <c r="AET15" s="1326"/>
      <c r="AEU15" s="1326"/>
      <c r="AEV15" s="1326"/>
      <c r="AEW15" s="1326"/>
      <c r="AEX15" s="1326"/>
      <c r="AEY15" s="2083"/>
      <c r="AEZ15" s="1326"/>
      <c r="AFA15" s="1326"/>
      <c r="AFB15" s="1326"/>
      <c r="AFC15" s="1326"/>
      <c r="AFD15" s="1326"/>
      <c r="AFE15" s="2083"/>
      <c r="AFF15" s="1326"/>
      <c r="AFG15" s="1326"/>
      <c r="AFH15" s="1326"/>
      <c r="AFI15" s="1326"/>
      <c r="AFJ15" s="1326"/>
      <c r="AFK15" s="2083"/>
      <c r="AFL15" s="1326"/>
      <c r="AFM15" s="1326"/>
    </row>
    <row r="16" spans="1:849" ht="24.95" customHeight="1" x14ac:dyDescent="0.25">
      <c r="A16" s="807"/>
      <c r="B16" s="807"/>
      <c r="C16" s="807"/>
      <c r="D16" s="807"/>
      <c r="E16" s="807"/>
      <c r="F16" s="807"/>
      <c r="G16" s="807"/>
      <c r="H16" s="807"/>
      <c r="I16" s="807"/>
      <c r="J16" s="807"/>
      <c r="K16" s="807"/>
      <c r="L16" s="807"/>
      <c r="M16" s="807"/>
      <c r="N16" s="807"/>
      <c r="O16" s="807"/>
      <c r="P16" s="807"/>
      <c r="Q16" s="807"/>
      <c r="R16" s="839"/>
      <c r="S16" s="807"/>
      <c r="T16" s="839"/>
      <c r="U16" s="839"/>
      <c r="V16" s="808"/>
      <c r="W16" s="773"/>
      <c r="X16" s="840"/>
      <c r="Y16" s="773"/>
      <c r="Z16" s="773"/>
      <c r="AA16" s="773"/>
      <c r="AB16" s="773"/>
      <c r="AC16" s="773"/>
      <c r="AD16" s="773"/>
      <c r="AE16" s="773"/>
      <c r="AF16" s="773"/>
      <c r="AG16" s="773"/>
      <c r="AH16" s="840"/>
      <c r="AI16" s="773"/>
      <c r="AJ16" s="773"/>
      <c r="AK16" s="840"/>
      <c r="AL16" s="773"/>
      <c r="AM16" s="831"/>
      <c r="AN16" s="832"/>
      <c r="AO16" s="832"/>
      <c r="AP16" s="832"/>
      <c r="AQ16" s="832"/>
      <c r="AR16" s="810"/>
      <c r="AS16" s="811"/>
      <c r="AT16" s="894"/>
      <c r="AU16" s="812"/>
      <c r="AV16" s="843"/>
      <c r="AW16" s="812"/>
      <c r="AX16" s="843"/>
      <c r="AY16" s="812"/>
      <c r="AZ16" s="843"/>
      <c r="BA16" s="812"/>
      <c r="BB16" s="843"/>
      <c r="BC16" s="812"/>
      <c r="BD16" s="843"/>
      <c r="BE16" s="812"/>
      <c r="BF16" s="843"/>
      <c r="BG16" s="812"/>
      <c r="BH16" s="843"/>
      <c r="BI16" s="812"/>
      <c r="BJ16" s="836"/>
      <c r="BK16" s="836"/>
      <c r="BL16" s="812"/>
      <c r="BM16" s="836"/>
      <c r="BN16" s="2082"/>
      <c r="BO16" s="814"/>
      <c r="BP16" s="874"/>
      <c r="BQ16" s="814"/>
      <c r="BR16" s="814"/>
      <c r="BS16" s="814"/>
      <c r="BT16" s="814"/>
      <c r="BU16" s="814"/>
      <c r="BV16" s="814"/>
      <c r="BW16" s="814"/>
      <c r="BX16" s="814"/>
      <c r="BY16" s="814"/>
      <c r="BZ16" s="814"/>
      <c r="CA16" s="814"/>
      <c r="CB16" s="814"/>
      <c r="CC16" s="814"/>
      <c r="CD16" s="814"/>
      <c r="CE16" s="814"/>
      <c r="CF16" s="815"/>
      <c r="CG16" s="816"/>
      <c r="CH16" s="816"/>
      <c r="CI16" s="816"/>
      <c r="CJ16" s="816"/>
      <c r="CK16" s="816"/>
      <c r="CL16" s="816"/>
      <c r="CM16" s="816"/>
      <c r="CN16" s="816"/>
      <c r="CO16" s="816"/>
      <c r="CP16" s="816"/>
      <c r="CQ16" s="816"/>
      <c r="CR16" s="816"/>
      <c r="CS16" s="816"/>
      <c r="CT16" s="816"/>
      <c r="CU16" s="816"/>
      <c r="CV16" s="816"/>
      <c r="CW16" s="816"/>
      <c r="CX16" s="816"/>
      <c r="CY16" s="816"/>
      <c r="CZ16" s="816"/>
      <c r="DA16" s="816"/>
      <c r="DB16" s="816"/>
      <c r="DC16" s="816"/>
      <c r="DD16" s="816"/>
      <c r="DE16" s="816"/>
      <c r="DF16" s="816"/>
      <c r="DG16" s="816"/>
      <c r="DH16" s="816"/>
      <c r="DI16" s="816"/>
      <c r="DJ16" s="816"/>
      <c r="DK16" s="816"/>
      <c r="DL16" s="816"/>
      <c r="DM16" s="816"/>
      <c r="DN16" s="816"/>
      <c r="DO16" s="816"/>
      <c r="DP16" s="841"/>
      <c r="DQ16" s="817"/>
      <c r="DR16" s="817"/>
      <c r="DS16" s="817"/>
      <c r="DT16" s="842"/>
      <c r="DU16" s="817"/>
      <c r="DV16" s="842"/>
      <c r="DW16" s="817"/>
      <c r="DX16" s="817"/>
      <c r="DY16" s="817"/>
      <c r="DZ16" s="820"/>
      <c r="EA16" s="821"/>
      <c r="EB16" s="821"/>
      <c r="EC16" s="821"/>
      <c r="ED16" s="821"/>
      <c r="EE16" s="819"/>
      <c r="EF16" s="818"/>
      <c r="EG16" s="818"/>
      <c r="EH16" s="818"/>
      <c r="EI16" s="818"/>
      <c r="EJ16" s="822"/>
      <c r="EK16" s="823"/>
      <c r="EL16" s="823"/>
      <c r="EM16" s="823"/>
      <c r="EN16" s="823"/>
      <c r="EO16" s="824"/>
      <c r="EP16" s="825"/>
      <c r="EQ16" s="825"/>
      <c r="ER16" s="825"/>
      <c r="ES16" s="825"/>
      <c r="ET16" s="820"/>
      <c r="EU16" s="821"/>
      <c r="EV16" s="821"/>
      <c r="EW16" s="821"/>
      <c r="EX16" s="821"/>
      <c r="EY16" s="819"/>
      <c r="EZ16" s="818"/>
      <c r="FA16" s="818"/>
      <c r="FB16" s="818"/>
      <c r="FC16" s="818"/>
      <c r="FD16" s="822"/>
      <c r="FE16" s="823"/>
      <c r="FF16" s="823"/>
      <c r="FG16" s="823"/>
      <c r="FH16" s="823"/>
      <c r="FI16" s="824"/>
      <c r="FJ16" s="825"/>
      <c r="FK16" s="825"/>
      <c r="FL16" s="825"/>
      <c r="FM16" s="825"/>
      <c r="FN16" s="820"/>
      <c r="FO16" s="821"/>
      <c r="FP16" s="821"/>
      <c r="FQ16" s="821"/>
      <c r="FR16" s="821"/>
      <c r="FS16" s="819"/>
      <c r="FT16" s="818"/>
      <c r="FU16" s="818"/>
      <c r="FV16" s="818"/>
      <c r="FW16" s="818"/>
      <c r="FX16" s="822"/>
      <c r="FY16" s="823"/>
      <c r="FZ16" s="823"/>
      <c r="GA16" s="823"/>
      <c r="GB16" s="823"/>
      <c r="GC16" s="824"/>
      <c r="GD16" s="825"/>
      <c r="GE16" s="825"/>
      <c r="GF16" s="825"/>
      <c r="GG16" s="825"/>
      <c r="GH16" s="820"/>
      <c r="GI16" s="821"/>
      <c r="GJ16" s="821"/>
      <c r="GK16" s="821"/>
      <c r="GL16" s="821"/>
      <c r="GM16" s="819"/>
      <c r="GN16" s="818"/>
      <c r="GO16" s="818"/>
      <c r="GP16" s="818"/>
      <c r="GQ16" s="818"/>
      <c r="GR16" s="822"/>
      <c r="GS16" s="823"/>
      <c r="GT16" s="823"/>
      <c r="GU16" s="823"/>
      <c r="GV16" s="823"/>
      <c r="GW16" s="824"/>
      <c r="GX16" s="825"/>
      <c r="GY16" s="825"/>
      <c r="GZ16" s="825"/>
      <c r="HA16" s="825"/>
      <c r="HB16" s="820"/>
      <c r="HC16" s="821"/>
      <c r="HD16" s="821"/>
      <c r="HE16" s="821"/>
      <c r="HF16" s="821"/>
      <c r="HG16" s="819"/>
      <c r="HH16" s="818"/>
      <c r="HI16" s="818"/>
      <c r="HJ16" s="818"/>
      <c r="HK16" s="818"/>
      <c r="HL16" s="822"/>
      <c r="HM16" s="823"/>
      <c r="HN16" s="823"/>
      <c r="HO16" s="823"/>
      <c r="HP16" s="823"/>
      <c r="HQ16" s="824"/>
      <c r="HR16" s="825"/>
      <c r="HS16" s="825"/>
      <c r="HT16" s="825"/>
      <c r="HU16" s="825"/>
      <c r="HV16" s="820"/>
      <c r="HW16" s="821"/>
      <c r="HX16" s="821"/>
      <c r="HY16" s="821"/>
      <c r="HZ16" s="821"/>
      <c r="IA16" s="819"/>
      <c r="IB16" s="818"/>
      <c r="IC16" s="818"/>
      <c r="ID16" s="818"/>
      <c r="IE16" s="818"/>
      <c r="IF16" s="822"/>
      <c r="IG16" s="823"/>
      <c r="IH16" s="823"/>
      <c r="II16" s="823"/>
      <c r="IJ16" s="823"/>
      <c r="IK16" s="824"/>
      <c r="IL16" s="825"/>
      <c r="IM16" s="825"/>
      <c r="IN16" s="825"/>
      <c r="IO16" s="825"/>
      <c r="IP16" s="826"/>
      <c r="IQ16" s="817"/>
      <c r="IR16" s="817"/>
      <c r="IS16" s="817"/>
      <c r="IT16" s="817"/>
      <c r="IU16" s="817"/>
      <c r="IV16" s="817"/>
      <c r="IW16" s="817"/>
      <c r="IX16" s="817"/>
      <c r="IY16" s="817"/>
      <c r="IZ16" s="817"/>
      <c r="JA16" s="817"/>
      <c r="JB16" s="817"/>
      <c r="JC16" s="817"/>
      <c r="JD16" s="817"/>
      <c r="JE16" s="817"/>
      <c r="JF16" s="817"/>
      <c r="JG16" s="817"/>
      <c r="JH16" s="817"/>
      <c r="JI16" s="817"/>
      <c r="JJ16" s="817"/>
      <c r="JK16" s="817"/>
      <c r="JL16" s="817"/>
      <c r="JM16" s="817"/>
      <c r="JN16" s="827"/>
      <c r="JO16" s="828"/>
      <c r="JP16" s="828"/>
      <c r="JQ16" s="845"/>
      <c r="JR16" s="845"/>
      <c r="JS16" s="845"/>
      <c r="JT16" s="845"/>
      <c r="JU16" s="828"/>
      <c r="JV16" s="828"/>
      <c r="JW16" s="828"/>
      <c r="JX16" s="828"/>
      <c r="JY16" s="828"/>
      <c r="JZ16" s="845"/>
      <c r="KA16" s="845"/>
      <c r="KB16" s="845"/>
      <c r="KC16" s="845"/>
      <c r="KD16" s="828"/>
      <c r="KE16" s="828"/>
      <c r="KF16" s="828"/>
      <c r="KG16" s="828"/>
      <c r="KH16" s="828"/>
      <c r="KI16" s="845"/>
      <c r="KJ16" s="845"/>
      <c r="KK16" s="845"/>
      <c r="KL16" s="845"/>
      <c r="KM16" s="828"/>
      <c r="KN16" s="828"/>
      <c r="KO16" s="828"/>
      <c r="KP16" s="828"/>
      <c r="KQ16" s="828"/>
      <c r="KR16" s="845"/>
      <c r="KS16" s="845"/>
      <c r="KT16" s="845"/>
      <c r="KU16" s="845"/>
      <c r="KV16" s="828"/>
      <c r="KW16" s="828"/>
      <c r="KX16" s="828"/>
      <c r="KY16" s="828"/>
      <c r="KZ16" s="828"/>
      <c r="LA16" s="845"/>
      <c r="LB16" s="845"/>
      <c r="LC16" s="845"/>
      <c r="LD16" s="845"/>
      <c r="LE16" s="828"/>
      <c r="LF16" s="828"/>
      <c r="LG16" s="828"/>
      <c r="LH16" s="828"/>
      <c r="LI16" s="828"/>
      <c r="LJ16" s="845"/>
      <c r="LK16" s="845"/>
      <c r="LL16" s="845"/>
      <c r="LM16" s="845"/>
      <c r="LN16" s="828"/>
      <c r="LO16" s="828"/>
      <c r="LP16" s="828"/>
      <c r="LQ16" s="828"/>
      <c r="LR16" s="828"/>
      <c r="LS16" s="845"/>
      <c r="LT16" s="845"/>
      <c r="LU16" s="845"/>
      <c r="LV16" s="845"/>
      <c r="LW16" s="828"/>
      <c r="LX16" s="828"/>
      <c r="LY16" s="828"/>
      <c r="LZ16" s="828"/>
      <c r="MA16" s="828"/>
      <c r="MB16" s="845"/>
      <c r="MC16" s="845"/>
      <c r="MD16" s="845"/>
      <c r="ME16" s="845"/>
      <c r="MF16" s="828"/>
      <c r="MG16" s="828"/>
      <c r="MH16" s="828"/>
      <c r="MI16" s="828"/>
      <c r="MJ16" s="828"/>
      <c r="MK16" s="845"/>
      <c r="ML16" s="845"/>
      <c r="MM16" s="845"/>
      <c r="MN16" s="845"/>
      <c r="MO16" s="828"/>
      <c r="MP16" s="828"/>
      <c r="MQ16" s="828"/>
      <c r="MR16" s="828"/>
      <c r="MS16" s="828"/>
      <c r="MT16" s="845"/>
      <c r="MU16" s="845"/>
      <c r="MV16" s="845"/>
      <c r="MW16" s="845"/>
      <c r="MX16" s="828"/>
      <c r="MY16" s="828"/>
      <c r="MZ16" s="828"/>
      <c r="NA16" s="828"/>
      <c r="NB16" s="828"/>
      <c r="NC16" s="845"/>
      <c r="ND16" s="845"/>
      <c r="NE16" s="845"/>
      <c r="NF16" s="845"/>
      <c r="NG16" s="828"/>
      <c r="NH16" s="828"/>
      <c r="NI16" s="828"/>
      <c r="NJ16" s="828"/>
      <c r="NK16" s="828"/>
      <c r="NL16" s="845"/>
      <c r="NM16" s="845"/>
      <c r="NN16" s="845"/>
      <c r="NO16" s="845"/>
      <c r="NP16" s="828"/>
      <c r="NQ16" s="828"/>
      <c r="NR16" s="828"/>
      <c r="NS16" s="828"/>
      <c r="NT16" s="828"/>
      <c r="NU16" s="845"/>
      <c r="NV16" s="845"/>
      <c r="NW16" s="845"/>
      <c r="NX16" s="845"/>
      <c r="NY16" s="828"/>
      <c r="NZ16" s="828"/>
      <c r="OA16" s="828"/>
      <c r="OB16" s="828"/>
      <c r="OC16" s="828"/>
      <c r="OD16" s="845"/>
      <c r="OE16" s="845"/>
      <c r="OF16" s="845"/>
      <c r="OG16" s="845"/>
      <c r="OH16" s="828"/>
      <c r="OI16" s="828"/>
      <c r="OJ16" s="828"/>
      <c r="OK16" s="828"/>
      <c r="OL16" s="828"/>
      <c r="OM16" s="845"/>
      <c r="ON16" s="845"/>
      <c r="OO16" s="845"/>
      <c r="OP16" s="845"/>
      <c r="OQ16" s="828"/>
      <c r="OR16" s="828"/>
      <c r="OS16" s="828"/>
      <c r="OT16" s="828"/>
      <c r="OU16" s="828"/>
      <c r="OV16" s="845"/>
      <c r="OW16" s="845"/>
      <c r="OX16" s="845"/>
      <c r="OY16" s="845"/>
      <c r="OZ16" s="828"/>
      <c r="PA16" s="828"/>
      <c r="PB16" s="828"/>
      <c r="PC16" s="828"/>
      <c r="PD16" s="828"/>
      <c r="PE16" s="845"/>
      <c r="PF16" s="845"/>
      <c r="PG16" s="845"/>
      <c r="PH16" s="845"/>
      <c r="PI16" s="828"/>
      <c r="PJ16" s="828"/>
      <c r="PK16" s="828"/>
      <c r="PL16" s="828"/>
      <c r="PM16" s="828"/>
      <c r="PN16" s="845"/>
      <c r="PO16" s="845"/>
      <c r="PP16" s="845"/>
      <c r="PQ16" s="845"/>
      <c r="PR16" s="828"/>
      <c r="PS16" s="828"/>
      <c r="PT16" s="828"/>
      <c r="PU16" s="828"/>
      <c r="PV16" s="828"/>
      <c r="PW16" s="845"/>
      <c r="PX16" s="845"/>
      <c r="PY16" s="845"/>
      <c r="PZ16" s="845"/>
      <c r="QA16" s="828"/>
      <c r="QB16" s="828"/>
      <c r="QC16" s="828"/>
      <c r="QD16" s="828"/>
      <c r="QE16" s="845"/>
      <c r="QF16" s="845"/>
      <c r="QG16" s="845"/>
      <c r="QH16" s="845"/>
      <c r="QI16" s="828"/>
      <c r="QJ16" s="828"/>
      <c r="QK16" s="828"/>
      <c r="QL16" s="828"/>
      <c r="QM16" s="828"/>
      <c r="QN16" s="828"/>
      <c r="QO16" s="845"/>
      <c r="QP16" s="845"/>
      <c r="QQ16" s="845"/>
      <c r="QR16" s="845"/>
      <c r="QS16" s="828"/>
      <c r="QT16" s="828"/>
      <c r="QU16" s="828"/>
      <c r="QV16" s="838"/>
      <c r="QW16" s="837"/>
      <c r="QX16" s="837"/>
      <c r="QY16" s="837"/>
      <c r="QZ16" s="857"/>
      <c r="RA16" s="828"/>
      <c r="RB16" s="828"/>
      <c r="RC16" s="828"/>
      <c r="RD16" s="828"/>
      <c r="RE16" s="856"/>
      <c r="RF16" s="855"/>
      <c r="RG16" s="855"/>
      <c r="RH16" s="855"/>
      <c r="RI16" s="855"/>
      <c r="RJ16" s="854"/>
      <c r="RK16" s="825"/>
      <c r="RL16" s="825"/>
      <c r="RM16" s="825"/>
      <c r="RN16" s="825"/>
      <c r="RO16" s="857"/>
      <c r="RP16" s="828"/>
      <c r="RQ16" s="828"/>
      <c r="RR16" s="828"/>
      <c r="RS16" s="828"/>
      <c r="RT16" s="856"/>
      <c r="RU16" s="855"/>
      <c r="RV16" s="855"/>
      <c r="RW16" s="855"/>
      <c r="RX16" s="855"/>
      <c r="RY16" s="854"/>
      <c r="RZ16" s="825"/>
      <c r="SA16" s="825"/>
      <c r="SB16" s="825"/>
      <c r="SC16" s="825"/>
      <c r="SD16" s="857"/>
      <c r="SE16" s="828"/>
      <c r="SF16" s="828"/>
      <c r="SG16" s="828"/>
      <c r="SH16" s="828"/>
      <c r="SI16" s="856"/>
      <c r="SJ16" s="855"/>
      <c r="SK16" s="855"/>
      <c r="SL16" s="855"/>
      <c r="SM16" s="855"/>
      <c r="SN16" s="854"/>
      <c r="SO16" s="825"/>
      <c r="SP16" s="825"/>
      <c r="SQ16" s="825"/>
      <c r="SR16" s="825"/>
      <c r="SS16" s="857"/>
      <c r="ST16" s="828"/>
      <c r="SU16" s="828"/>
      <c r="SV16" s="828"/>
      <c r="SW16" s="828"/>
      <c r="SX16" s="856"/>
      <c r="SY16" s="855"/>
      <c r="SZ16" s="855"/>
      <c r="TA16" s="855"/>
      <c r="TB16" s="855"/>
      <c r="TC16" s="854"/>
      <c r="TD16" s="825"/>
      <c r="TE16" s="825"/>
      <c r="TF16" s="825"/>
      <c r="TG16" s="825"/>
      <c r="TH16" s="857"/>
      <c r="TI16" s="828"/>
      <c r="TJ16" s="828"/>
      <c r="TK16" s="828"/>
      <c r="TL16" s="828"/>
      <c r="TM16" s="856"/>
      <c r="TN16" s="855"/>
      <c r="TO16" s="855"/>
      <c r="TP16" s="855"/>
      <c r="TQ16" s="855"/>
      <c r="TR16" s="854"/>
      <c r="TS16" s="825"/>
      <c r="TT16" s="825"/>
      <c r="TU16" s="825"/>
      <c r="TV16" s="825"/>
      <c r="TW16" s="857"/>
      <c r="TX16" s="828"/>
      <c r="TY16" s="828"/>
      <c r="TZ16" s="828"/>
      <c r="UA16" s="828"/>
      <c r="UB16" s="856"/>
      <c r="UC16" s="855"/>
      <c r="UD16" s="855"/>
      <c r="UE16" s="855"/>
      <c r="UF16" s="855"/>
      <c r="UG16" s="854"/>
      <c r="UH16" s="825"/>
      <c r="UI16" s="825"/>
      <c r="UJ16" s="825"/>
      <c r="UK16" s="825"/>
      <c r="UL16" s="860"/>
      <c r="UM16" s="861"/>
      <c r="UN16" s="864"/>
      <c r="UO16" s="865"/>
      <c r="UP16" s="807"/>
      <c r="UQ16" s="807"/>
      <c r="UR16" s="807"/>
      <c r="US16" s="807"/>
      <c r="UT16" s="807"/>
      <c r="UU16" s="863"/>
      <c r="UV16" s="821"/>
      <c r="UW16" s="819"/>
      <c r="UX16" s="818"/>
      <c r="UY16" s="822"/>
      <c r="UZ16" s="823"/>
      <c r="VA16" s="824"/>
      <c r="VB16" s="825"/>
      <c r="VC16" s="863"/>
      <c r="VD16" s="821"/>
      <c r="VE16" s="819"/>
      <c r="VF16" s="818"/>
      <c r="VG16" s="822"/>
      <c r="VH16" s="823"/>
      <c r="VI16" s="824"/>
      <c r="VJ16" s="825"/>
      <c r="VK16" s="863"/>
      <c r="VL16" s="821"/>
      <c r="VM16" s="819"/>
      <c r="VN16" s="818"/>
      <c r="VO16" s="822"/>
      <c r="VP16" s="823"/>
      <c r="VQ16" s="824"/>
      <c r="VR16" s="825"/>
      <c r="VS16" s="863"/>
      <c r="VT16" s="821"/>
      <c r="VU16" s="819"/>
      <c r="VV16" s="818"/>
      <c r="VW16" s="822"/>
      <c r="VX16" s="823"/>
      <c r="VY16" s="824"/>
      <c r="VZ16" s="825"/>
      <c r="WA16" s="863"/>
      <c r="WB16" s="821"/>
      <c r="WC16" s="819"/>
      <c r="WD16" s="818"/>
      <c r="WE16" s="822"/>
      <c r="WF16" s="823"/>
      <c r="WG16" s="824"/>
      <c r="WH16" s="825"/>
      <c r="WI16" s="863"/>
      <c r="WJ16" s="821"/>
      <c r="WK16" s="819"/>
      <c r="WL16" s="818"/>
      <c r="WM16" s="822"/>
      <c r="WN16" s="823"/>
      <c r="WO16" s="824"/>
      <c r="WP16" s="825"/>
      <c r="WQ16" s="863"/>
      <c r="WR16" s="821"/>
      <c r="WS16" s="819"/>
      <c r="WT16" s="818"/>
      <c r="WU16" s="822"/>
      <c r="WV16" s="823"/>
      <c r="WW16" s="824"/>
      <c r="WX16" s="825"/>
      <c r="WY16" s="863"/>
      <c r="WZ16" s="821"/>
      <c r="XA16" s="819"/>
      <c r="XB16" s="818"/>
      <c r="XC16" s="822"/>
      <c r="XD16" s="823"/>
      <c r="XE16" s="824"/>
      <c r="XF16" s="825"/>
      <c r="XG16" s="863"/>
      <c r="XH16" s="821"/>
      <c r="XI16" s="819"/>
      <c r="XJ16" s="818"/>
      <c r="XK16" s="822"/>
      <c r="XL16" s="823"/>
      <c r="XM16" s="824"/>
      <c r="XN16" s="825"/>
      <c r="XO16" s="863"/>
      <c r="XP16" s="821"/>
      <c r="XQ16" s="819"/>
      <c r="XR16" s="818"/>
      <c r="XS16" s="822"/>
      <c r="XT16" s="823"/>
      <c r="XU16" s="824"/>
      <c r="XV16" s="825"/>
      <c r="XW16" s="863"/>
      <c r="XX16" s="821"/>
      <c r="XY16" s="819"/>
      <c r="XZ16" s="818"/>
      <c r="YA16" s="822"/>
      <c r="YB16" s="823"/>
      <c r="YC16" s="824"/>
      <c r="YD16" s="825"/>
      <c r="YE16" s="863"/>
      <c r="YF16" s="821"/>
      <c r="YG16" s="819"/>
      <c r="YH16" s="818"/>
      <c r="YI16" s="822"/>
      <c r="YJ16" s="823"/>
      <c r="YK16" s="824"/>
      <c r="YL16" s="825"/>
      <c r="YM16" s="863"/>
      <c r="YN16" s="821"/>
      <c r="YO16" s="819"/>
      <c r="YP16" s="818"/>
      <c r="YQ16" s="822"/>
      <c r="YR16" s="823"/>
      <c r="YS16" s="824"/>
      <c r="YT16" s="825"/>
      <c r="YU16" s="863"/>
      <c r="YV16" s="821"/>
      <c r="YW16" s="819"/>
      <c r="YX16" s="818"/>
      <c r="YY16" s="822"/>
      <c r="YZ16" s="823"/>
      <c r="ZA16" s="824"/>
      <c r="ZB16" s="825"/>
      <c r="ZC16" s="863"/>
      <c r="ZD16" s="821"/>
      <c r="ZE16" s="819"/>
      <c r="ZF16" s="818"/>
      <c r="ZG16" s="822"/>
      <c r="ZH16" s="823"/>
      <c r="ZI16" s="824"/>
      <c r="ZJ16" s="825"/>
      <c r="ZK16" s="863"/>
      <c r="ZL16" s="821"/>
      <c r="ZM16" s="819"/>
      <c r="ZN16" s="818"/>
      <c r="ZO16" s="822"/>
      <c r="ZP16" s="823"/>
      <c r="ZQ16" s="824"/>
      <c r="ZR16" s="825"/>
      <c r="ZS16" s="863"/>
      <c r="ZT16" s="821"/>
      <c r="ZU16" s="819"/>
      <c r="ZV16" s="818"/>
      <c r="ZW16" s="822"/>
      <c r="ZX16" s="823"/>
      <c r="ZY16" s="824"/>
      <c r="ZZ16" s="825"/>
      <c r="AAA16" s="863"/>
      <c r="AAB16" s="821"/>
      <c r="AAC16" s="819"/>
      <c r="AAD16" s="818"/>
      <c r="AAE16" s="822"/>
      <c r="AAF16" s="823"/>
      <c r="AAG16" s="824"/>
      <c r="AAH16" s="825"/>
      <c r="AAI16" s="863"/>
      <c r="AAJ16" s="821"/>
      <c r="AAK16" s="819"/>
      <c r="AAL16" s="818"/>
      <c r="AAM16" s="822"/>
      <c r="AAN16" s="823"/>
      <c r="AAO16" s="824"/>
      <c r="AAP16" s="825"/>
      <c r="AAQ16" s="863"/>
      <c r="AAR16" s="821"/>
      <c r="AAS16" s="819"/>
      <c r="AAT16" s="818"/>
      <c r="AAU16" s="822"/>
      <c r="AAV16" s="823"/>
      <c r="AAW16" s="824"/>
      <c r="AAX16" s="825"/>
      <c r="AAY16" s="863"/>
      <c r="AAZ16" s="821"/>
      <c r="ABA16" s="819"/>
      <c r="ABB16" s="818"/>
      <c r="ABC16" s="822"/>
      <c r="ABD16" s="823"/>
      <c r="ABE16" s="824"/>
      <c r="ABF16" s="825"/>
      <c r="ABG16" s="863"/>
      <c r="ABH16" s="821"/>
      <c r="ABI16" s="819"/>
      <c r="ABJ16" s="818"/>
      <c r="ABK16" s="822"/>
      <c r="ABL16" s="823"/>
      <c r="ABM16" s="824"/>
      <c r="ABN16" s="825"/>
      <c r="ABO16" s="863"/>
      <c r="ABP16" s="821"/>
      <c r="ABQ16" s="819"/>
      <c r="ABR16" s="818"/>
      <c r="ABS16" s="822"/>
      <c r="ABT16" s="823"/>
      <c r="ABU16" s="824"/>
      <c r="ABV16" s="825"/>
      <c r="ABW16" s="863"/>
      <c r="ABX16" s="821"/>
      <c r="ABY16" s="819"/>
      <c r="ABZ16" s="818"/>
      <c r="ACA16" s="822"/>
      <c r="ACB16" s="823"/>
      <c r="ACC16" s="824"/>
      <c r="ACD16" s="825"/>
      <c r="ACE16" s="863"/>
      <c r="ACF16" s="821"/>
      <c r="ACG16" s="819"/>
      <c r="ACH16" s="818"/>
      <c r="ACI16" s="822"/>
      <c r="ACJ16" s="823"/>
      <c r="ACK16" s="824"/>
      <c r="ACL16" s="825"/>
      <c r="ACM16" s="863"/>
      <c r="ACN16" s="821"/>
      <c r="ACO16" s="819"/>
      <c r="ACP16" s="818"/>
      <c r="ACQ16" s="822"/>
      <c r="ACR16" s="823"/>
      <c r="ACS16" s="824"/>
      <c r="ACT16" s="825"/>
      <c r="ACU16" s="863"/>
      <c r="ACV16" s="821"/>
      <c r="ACW16" s="819"/>
      <c r="ACX16" s="818"/>
      <c r="ACY16" s="822"/>
      <c r="ACZ16" s="823"/>
      <c r="ADA16" s="824"/>
      <c r="ADB16" s="825"/>
      <c r="ADC16" s="863"/>
      <c r="ADD16" s="821"/>
      <c r="ADE16" s="819"/>
      <c r="ADF16" s="818"/>
      <c r="ADG16" s="822"/>
      <c r="ADH16" s="823"/>
      <c r="ADI16" s="824"/>
      <c r="ADJ16" s="825"/>
      <c r="ADK16" s="863"/>
      <c r="ADL16" s="821"/>
      <c r="ADM16" s="819"/>
      <c r="ADN16" s="818"/>
      <c r="ADO16" s="822"/>
      <c r="ADP16" s="823"/>
      <c r="ADQ16" s="824"/>
      <c r="ADR16" s="825"/>
      <c r="ADS16" s="863"/>
      <c r="ADT16" s="821"/>
      <c r="ADU16" s="819"/>
      <c r="ADV16" s="818"/>
      <c r="ADW16" s="822"/>
      <c r="ADX16" s="823"/>
      <c r="ADY16" s="824"/>
      <c r="ADZ16" s="1323"/>
      <c r="AEA16" s="1324"/>
      <c r="AEB16" s="1324"/>
      <c r="AEC16" s="1325"/>
      <c r="AED16" s="1326"/>
      <c r="AEE16" s="1326"/>
      <c r="AEF16" s="1326"/>
      <c r="AEG16" s="2083"/>
      <c r="AEH16" s="1326"/>
      <c r="AEI16" s="1326"/>
      <c r="AEJ16" s="1326"/>
      <c r="AEK16" s="1326"/>
      <c r="AEL16" s="1326"/>
      <c r="AEM16" s="2083"/>
      <c r="AEN16" s="1326"/>
      <c r="AEO16" s="1326"/>
      <c r="AEP16" s="1326"/>
      <c r="AEQ16" s="1326"/>
      <c r="AER16" s="1326"/>
      <c r="AES16" s="2083"/>
      <c r="AET16" s="1326"/>
      <c r="AEU16" s="1326"/>
      <c r="AEV16" s="1326"/>
      <c r="AEW16" s="1326"/>
      <c r="AEX16" s="1326"/>
      <c r="AEY16" s="2083"/>
      <c r="AEZ16" s="1326"/>
      <c r="AFA16" s="1326"/>
      <c r="AFB16" s="1326"/>
      <c r="AFC16" s="1326"/>
      <c r="AFD16" s="1326"/>
      <c r="AFE16" s="2083"/>
      <c r="AFF16" s="1326"/>
      <c r="AFG16" s="1326"/>
      <c r="AFH16" s="1326"/>
      <c r="AFI16" s="1326"/>
      <c r="AFJ16" s="1326"/>
      <c r="AFK16" s="2083"/>
      <c r="AFL16" s="1326"/>
      <c r="AFM16" s="1326"/>
    </row>
    <row r="17" spans="1:845" ht="24.95" customHeight="1" x14ac:dyDescent="0.25">
      <c r="A17" s="807"/>
      <c r="B17" s="807"/>
      <c r="C17" s="807"/>
      <c r="D17" s="807"/>
      <c r="E17" s="807"/>
      <c r="F17" s="807"/>
      <c r="G17" s="807"/>
      <c r="H17" s="807"/>
      <c r="I17" s="807"/>
      <c r="J17" s="807"/>
      <c r="K17" s="807"/>
      <c r="L17" s="807"/>
      <c r="M17" s="807"/>
      <c r="N17" s="807"/>
      <c r="O17" s="807"/>
      <c r="P17" s="807"/>
      <c r="Q17" s="807"/>
      <c r="R17" s="839"/>
      <c r="S17" s="807"/>
      <c r="T17" s="839"/>
      <c r="U17" s="839"/>
      <c r="V17" s="808"/>
      <c r="W17" s="773"/>
      <c r="X17" s="840"/>
      <c r="Y17" s="773"/>
      <c r="Z17" s="773"/>
      <c r="AA17" s="773"/>
      <c r="AB17" s="773"/>
      <c r="AC17" s="773"/>
      <c r="AD17" s="773"/>
      <c r="AE17" s="773"/>
      <c r="AF17" s="773"/>
      <c r="AG17" s="773"/>
      <c r="AH17" s="840"/>
      <c r="AI17" s="773"/>
      <c r="AJ17" s="773"/>
      <c r="AK17" s="840"/>
      <c r="AL17" s="773"/>
      <c r="AM17" s="831"/>
      <c r="AN17" s="832"/>
      <c r="AO17" s="832"/>
      <c r="AP17" s="832"/>
      <c r="AQ17" s="832"/>
      <c r="AR17" s="810"/>
      <c r="AS17" s="811"/>
      <c r="AT17" s="894"/>
      <c r="AU17" s="812"/>
      <c r="AV17" s="843"/>
      <c r="AW17" s="812"/>
      <c r="AX17" s="843"/>
      <c r="AY17" s="812"/>
      <c r="AZ17" s="843"/>
      <c r="BA17" s="812"/>
      <c r="BB17" s="843"/>
      <c r="BC17" s="812"/>
      <c r="BD17" s="843"/>
      <c r="BE17" s="812"/>
      <c r="BF17" s="843"/>
      <c r="BG17" s="812"/>
      <c r="BH17" s="843"/>
      <c r="BI17" s="812"/>
      <c r="BJ17" s="836"/>
      <c r="BK17" s="836"/>
      <c r="BL17" s="812"/>
      <c r="BM17" s="836"/>
      <c r="BN17" s="2082"/>
      <c r="BO17" s="814"/>
      <c r="BP17" s="874"/>
      <c r="BQ17" s="814"/>
      <c r="BR17" s="814"/>
      <c r="BS17" s="814"/>
      <c r="BT17" s="814"/>
      <c r="BU17" s="814"/>
      <c r="BV17" s="814"/>
      <c r="BW17" s="814"/>
      <c r="BX17" s="814"/>
      <c r="BY17" s="814"/>
      <c r="BZ17" s="814"/>
      <c r="CA17" s="814"/>
      <c r="CB17" s="814"/>
      <c r="CC17" s="814"/>
      <c r="CD17" s="814"/>
      <c r="CE17" s="814"/>
      <c r="CF17" s="815"/>
      <c r="CG17" s="816"/>
      <c r="CH17" s="816"/>
      <c r="CI17" s="816"/>
      <c r="CJ17" s="816"/>
      <c r="CK17" s="816"/>
      <c r="CL17" s="816"/>
      <c r="CM17" s="816"/>
      <c r="CN17" s="816"/>
      <c r="CO17" s="816"/>
      <c r="CP17" s="816"/>
      <c r="CQ17" s="816"/>
      <c r="CR17" s="816"/>
      <c r="CS17" s="816"/>
      <c r="CT17" s="816"/>
      <c r="CU17" s="816"/>
      <c r="CV17" s="816"/>
      <c r="CW17" s="816"/>
      <c r="CX17" s="816"/>
      <c r="CY17" s="816"/>
      <c r="CZ17" s="816"/>
      <c r="DA17" s="816"/>
      <c r="DB17" s="816"/>
      <c r="DC17" s="816"/>
      <c r="DD17" s="816"/>
      <c r="DE17" s="816"/>
      <c r="DF17" s="816"/>
      <c r="DG17" s="816"/>
      <c r="DH17" s="816"/>
      <c r="DI17" s="816"/>
      <c r="DJ17" s="816"/>
      <c r="DK17" s="816"/>
      <c r="DL17" s="816"/>
      <c r="DM17" s="816"/>
      <c r="DN17" s="816"/>
      <c r="DO17" s="816"/>
      <c r="DP17" s="841"/>
      <c r="DQ17" s="817"/>
      <c r="DR17" s="817"/>
      <c r="DS17" s="817"/>
      <c r="DT17" s="842"/>
      <c r="DU17" s="817"/>
      <c r="DV17" s="842"/>
      <c r="DW17" s="817"/>
      <c r="DX17" s="817"/>
      <c r="DY17" s="817"/>
      <c r="DZ17" s="820"/>
      <c r="EA17" s="821"/>
      <c r="EB17" s="821"/>
      <c r="EC17" s="821"/>
      <c r="ED17" s="821"/>
      <c r="EE17" s="819"/>
      <c r="EF17" s="818"/>
      <c r="EG17" s="818"/>
      <c r="EH17" s="818"/>
      <c r="EI17" s="818"/>
      <c r="EJ17" s="822"/>
      <c r="EK17" s="823"/>
      <c r="EL17" s="823"/>
      <c r="EM17" s="823"/>
      <c r="EN17" s="823"/>
      <c r="EO17" s="824"/>
      <c r="EP17" s="825"/>
      <c r="EQ17" s="825"/>
      <c r="ER17" s="825"/>
      <c r="ES17" s="825"/>
      <c r="ET17" s="820"/>
      <c r="EU17" s="821"/>
      <c r="EV17" s="821"/>
      <c r="EW17" s="821"/>
      <c r="EX17" s="821"/>
      <c r="EY17" s="819"/>
      <c r="EZ17" s="818"/>
      <c r="FA17" s="818"/>
      <c r="FB17" s="818"/>
      <c r="FC17" s="818"/>
      <c r="FD17" s="822"/>
      <c r="FE17" s="823"/>
      <c r="FF17" s="823"/>
      <c r="FG17" s="823"/>
      <c r="FH17" s="823"/>
      <c r="FI17" s="824"/>
      <c r="FJ17" s="825"/>
      <c r="FK17" s="825"/>
      <c r="FL17" s="825"/>
      <c r="FM17" s="825"/>
      <c r="FN17" s="820"/>
      <c r="FO17" s="821"/>
      <c r="FP17" s="821"/>
      <c r="FQ17" s="821"/>
      <c r="FR17" s="821"/>
      <c r="FS17" s="819"/>
      <c r="FT17" s="818"/>
      <c r="FU17" s="818"/>
      <c r="FV17" s="818"/>
      <c r="FW17" s="818"/>
      <c r="FX17" s="822"/>
      <c r="FY17" s="823"/>
      <c r="FZ17" s="823"/>
      <c r="GA17" s="823"/>
      <c r="GB17" s="823"/>
      <c r="GC17" s="824"/>
      <c r="GD17" s="825"/>
      <c r="GE17" s="825"/>
      <c r="GF17" s="825"/>
      <c r="GG17" s="825"/>
      <c r="GH17" s="820"/>
      <c r="GI17" s="821"/>
      <c r="GJ17" s="821"/>
      <c r="GK17" s="821"/>
      <c r="GL17" s="821"/>
      <c r="GM17" s="819"/>
      <c r="GN17" s="818"/>
      <c r="GO17" s="818"/>
      <c r="GP17" s="818"/>
      <c r="GQ17" s="818"/>
      <c r="GR17" s="822"/>
      <c r="GS17" s="823"/>
      <c r="GT17" s="823"/>
      <c r="GU17" s="823"/>
      <c r="GV17" s="823"/>
      <c r="GW17" s="824"/>
      <c r="GX17" s="825"/>
      <c r="GY17" s="825"/>
      <c r="GZ17" s="825"/>
      <c r="HA17" s="825"/>
      <c r="HB17" s="820"/>
      <c r="HC17" s="821"/>
      <c r="HD17" s="821"/>
      <c r="HE17" s="821"/>
      <c r="HF17" s="821"/>
      <c r="HG17" s="819"/>
      <c r="HH17" s="818"/>
      <c r="HI17" s="818"/>
      <c r="HJ17" s="818"/>
      <c r="HK17" s="818"/>
      <c r="HL17" s="822"/>
      <c r="HM17" s="823"/>
      <c r="HN17" s="823"/>
      <c r="HO17" s="823"/>
      <c r="HP17" s="823"/>
      <c r="HQ17" s="824"/>
      <c r="HR17" s="825"/>
      <c r="HS17" s="825"/>
      <c r="HT17" s="825"/>
      <c r="HU17" s="825"/>
      <c r="HV17" s="820"/>
      <c r="HW17" s="821"/>
      <c r="HX17" s="821"/>
      <c r="HY17" s="821"/>
      <c r="HZ17" s="821"/>
      <c r="IA17" s="819"/>
      <c r="IB17" s="818"/>
      <c r="IC17" s="818"/>
      <c r="ID17" s="818"/>
      <c r="IE17" s="818"/>
      <c r="IF17" s="822"/>
      <c r="IG17" s="823"/>
      <c r="IH17" s="823"/>
      <c r="II17" s="823"/>
      <c r="IJ17" s="823"/>
      <c r="IK17" s="824"/>
      <c r="IL17" s="825"/>
      <c r="IM17" s="825"/>
      <c r="IN17" s="825"/>
      <c r="IO17" s="825"/>
      <c r="IP17" s="826"/>
      <c r="IQ17" s="817"/>
      <c r="IR17" s="817"/>
      <c r="IS17" s="817"/>
      <c r="IT17" s="817"/>
      <c r="IU17" s="817"/>
      <c r="IV17" s="817"/>
      <c r="IW17" s="817"/>
      <c r="IX17" s="817"/>
      <c r="IY17" s="817"/>
      <c r="IZ17" s="817"/>
      <c r="JA17" s="817"/>
      <c r="JB17" s="817"/>
      <c r="JC17" s="817"/>
      <c r="JD17" s="817"/>
      <c r="JE17" s="817"/>
      <c r="JF17" s="817"/>
      <c r="JG17" s="817"/>
      <c r="JH17" s="817"/>
      <c r="JI17" s="817"/>
      <c r="JJ17" s="817"/>
      <c r="JK17" s="817"/>
      <c r="JL17" s="817"/>
      <c r="JM17" s="817"/>
      <c r="JN17" s="827"/>
      <c r="JO17" s="828"/>
      <c r="JP17" s="828"/>
      <c r="JQ17" s="845"/>
      <c r="JR17" s="845"/>
      <c r="JS17" s="845"/>
      <c r="JT17" s="845"/>
      <c r="JU17" s="828"/>
      <c r="JV17" s="828"/>
      <c r="JW17" s="828"/>
      <c r="JX17" s="828"/>
      <c r="JY17" s="828"/>
      <c r="JZ17" s="845"/>
      <c r="KA17" s="845"/>
      <c r="KB17" s="845"/>
      <c r="KC17" s="845"/>
      <c r="KD17" s="828"/>
      <c r="KE17" s="828"/>
      <c r="KF17" s="828"/>
      <c r="KG17" s="828"/>
      <c r="KH17" s="828"/>
      <c r="KI17" s="845"/>
      <c r="KJ17" s="845"/>
      <c r="KK17" s="845"/>
      <c r="KL17" s="845"/>
      <c r="KM17" s="828"/>
      <c r="KN17" s="828"/>
      <c r="KO17" s="828"/>
      <c r="KP17" s="828"/>
      <c r="KQ17" s="828"/>
      <c r="KR17" s="845"/>
      <c r="KS17" s="845"/>
      <c r="KT17" s="845"/>
      <c r="KU17" s="845"/>
      <c r="KV17" s="828"/>
      <c r="KW17" s="828"/>
      <c r="KX17" s="828"/>
      <c r="KY17" s="828"/>
      <c r="KZ17" s="828"/>
      <c r="LA17" s="845"/>
      <c r="LB17" s="845"/>
      <c r="LC17" s="845"/>
      <c r="LD17" s="845"/>
      <c r="LE17" s="828"/>
      <c r="LF17" s="828"/>
      <c r="LG17" s="828"/>
      <c r="LH17" s="828"/>
      <c r="LI17" s="828"/>
      <c r="LJ17" s="845"/>
      <c r="LK17" s="845"/>
      <c r="LL17" s="845"/>
      <c r="LM17" s="845"/>
      <c r="LN17" s="828"/>
      <c r="LO17" s="828"/>
      <c r="LP17" s="828"/>
      <c r="LQ17" s="828"/>
      <c r="LR17" s="828"/>
      <c r="LS17" s="845"/>
      <c r="LT17" s="845"/>
      <c r="LU17" s="845"/>
      <c r="LV17" s="845"/>
      <c r="LW17" s="828"/>
      <c r="LX17" s="828"/>
      <c r="LY17" s="828"/>
      <c r="LZ17" s="828"/>
      <c r="MA17" s="828"/>
      <c r="MB17" s="845"/>
      <c r="MC17" s="845"/>
      <c r="MD17" s="845"/>
      <c r="ME17" s="845"/>
      <c r="MF17" s="828"/>
      <c r="MG17" s="828"/>
      <c r="MH17" s="828"/>
      <c r="MI17" s="828"/>
      <c r="MJ17" s="828"/>
      <c r="MK17" s="845"/>
      <c r="ML17" s="845"/>
      <c r="MM17" s="845"/>
      <c r="MN17" s="845"/>
      <c r="MO17" s="828"/>
      <c r="MP17" s="828"/>
      <c r="MQ17" s="828"/>
      <c r="MR17" s="828"/>
      <c r="MS17" s="828"/>
      <c r="MT17" s="845"/>
      <c r="MU17" s="845"/>
      <c r="MV17" s="845"/>
      <c r="MW17" s="845"/>
      <c r="MX17" s="828"/>
      <c r="MY17" s="828"/>
      <c r="MZ17" s="828"/>
      <c r="NA17" s="828"/>
      <c r="NB17" s="828"/>
      <c r="NC17" s="845"/>
      <c r="ND17" s="845"/>
      <c r="NE17" s="845"/>
      <c r="NF17" s="845"/>
      <c r="NG17" s="828"/>
      <c r="NH17" s="828"/>
      <c r="NI17" s="828"/>
      <c r="NJ17" s="828"/>
      <c r="NK17" s="828"/>
      <c r="NL17" s="845"/>
      <c r="NM17" s="845"/>
      <c r="NN17" s="845"/>
      <c r="NO17" s="845"/>
      <c r="NP17" s="828"/>
      <c r="NQ17" s="828"/>
      <c r="NR17" s="828"/>
      <c r="NS17" s="828"/>
      <c r="NT17" s="828"/>
      <c r="NU17" s="845"/>
      <c r="NV17" s="845"/>
      <c r="NW17" s="845"/>
      <c r="NX17" s="845"/>
      <c r="NY17" s="828"/>
      <c r="NZ17" s="828"/>
      <c r="OA17" s="828"/>
      <c r="OB17" s="828"/>
      <c r="OC17" s="828"/>
      <c r="OD17" s="845"/>
      <c r="OE17" s="845"/>
      <c r="OF17" s="845"/>
      <c r="OG17" s="845"/>
      <c r="OH17" s="828"/>
      <c r="OI17" s="828"/>
      <c r="OJ17" s="828"/>
      <c r="OK17" s="828"/>
      <c r="OL17" s="828"/>
      <c r="OM17" s="845"/>
      <c r="ON17" s="845"/>
      <c r="OO17" s="845"/>
      <c r="OP17" s="845"/>
      <c r="OQ17" s="828"/>
      <c r="OR17" s="828"/>
      <c r="OS17" s="828"/>
      <c r="OT17" s="828"/>
      <c r="OU17" s="828"/>
      <c r="OV17" s="845"/>
      <c r="OW17" s="845"/>
      <c r="OX17" s="845"/>
      <c r="OY17" s="845"/>
      <c r="OZ17" s="828"/>
      <c r="PA17" s="828"/>
      <c r="PB17" s="828"/>
      <c r="PC17" s="828"/>
      <c r="PD17" s="828"/>
      <c r="PE17" s="845"/>
      <c r="PF17" s="845"/>
      <c r="PG17" s="845"/>
      <c r="PH17" s="845"/>
      <c r="PI17" s="828"/>
      <c r="PJ17" s="828"/>
      <c r="PK17" s="828"/>
      <c r="PL17" s="828"/>
      <c r="PM17" s="828"/>
      <c r="PN17" s="845"/>
      <c r="PO17" s="845"/>
      <c r="PP17" s="845"/>
      <c r="PQ17" s="845"/>
      <c r="PR17" s="828"/>
      <c r="PS17" s="828"/>
      <c r="PT17" s="828"/>
      <c r="PU17" s="828"/>
      <c r="PV17" s="828"/>
      <c r="PW17" s="845"/>
      <c r="PX17" s="845"/>
      <c r="PY17" s="845"/>
      <c r="PZ17" s="845"/>
      <c r="QA17" s="828"/>
      <c r="QB17" s="828"/>
      <c r="QC17" s="828"/>
      <c r="QD17" s="828"/>
      <c r="QE17" s="845"/>
      <c r="QF17" s="845"/>
      <c r="QG17" s="845"/>
      <c r="QH17" s="845"/>
      <c r="QI17" s="828"/>
      <c r="QJ17" s="828"/>
      <c r="QK17" s="828"/>
      <c r="QL17" s="828"/>
      <c r="QM17" s="828"/>
      <c r="QN17" s="828"/>
      <c r="QO17" s="845"/>
      <c r="QP17" s="845"/>
      <c r="QQ17" s="845"/>
      <c r="QR17" s="845"/>
      <c r="QS17" s="828"/>
      <c r="QT17" s="828"/>
      <c r="QU17" s="828"/>
      <c r="QV17" s="838"/>
      <c r="QW17" s="837"/>
      <c r="QX17" s="837"/>
      <c r="QY17" s="837"/>
      <c r="QZ17" s="857"/>
      <c r="RA17" s="828"/>
      <c r="RB17" s="828"/>
      <c r="RC17" s="828"/>
      <c r="RD17" s="828"/>
      <c r="RE17" s="856"/>
      <c r="RF17" s="855"/>
      <c r="RG17" s="855"/>
      <c r="RH17" s="855"/>
      <c r="RI17" s="855"/>
      <c r="RJ17" s="854"/>
      <c r="RK17" s="825"/>
      <c r="RL17" s="825"/>
      <c r="RM17" s="825"/>
      <c r="RN17" s="825"/>
      <c r="RO17" s="857"/>
      <c r="RP17" s="828"/>
      <c r="RQ17" s="828"/>
      <c r="RR17" s="828"/>
      <c r="RS17" s="828"/>
      <c r="RT17" s="856"/>
      <c r="RU17" s="855"/>
      <c r="RV17" s="855"/>
      <c r="RW17" s="855"/>
      <c r="RX17" s="855"/>
      <c r="RY17" s="854"/>
      <c r="RZ17" s="825"/>
      <c r="SA17" s="825"/>
      <c r="SB17" s="825"/>
      <c r="SC17" s="825"/>
      <c r="SD17" s="857"/>
      <c r="SE17" s="828"/>
      <c r="SF17" s="828"/>
      <c r="SG17" s="828"/>
      <c r="SH17" s="828"/>
      <c r="SI17" s="856"/>
      <c r="SJ17" s="855"/>
      <c r="SK17" s="855"/>
      <c r="SL17" s="855"/>
      <c r="SM17" s="855"/>
      <c r="SN17" s="854"/>
      <c r="SO17" s="825"/>
      <c r="SP17" s="825"/>
      <c r="SQ17" s="825"/>
      <c r="SR17" s="825"/>
      <c r="SS17" s="857"/>
      <c r="ST17" s="828"/>
      <c r="SU17" s="828"/>
      <c r="SV17" s="828"/>
      <c r="SW17" s="828"/>
      <c r="SX17" s="856"/>
      <c r="SY17" s="855"/>
      <c r="SZ17" s="855"/>
      <c r="TA17" s="855"/>
      <c r="TB17" s="855"/>
      <c r="TC17" s="854"/>
      <c r="TD17" s="825"/>
      <c r="TE17" s="825"/>
      <c r="TF17" s="825"/>
      <c r="TG17" s="825"/>
      <c r="TH17" s="857"/>
      <c r="TI17" s="828"/>
      <c r="TJ17" s="828"/>
      <c r="TK17" s="828"/>
      <c r="TL17" s="828"/>
      <c r="TM17" s="856"/>
      <c r="TN17" s="855"/>
      <c r="TO17" s="855"/>
      <c r="TP17" s="855"/>
      <c r="TQ17" s="855"/>
      <c r="TR17" s="854"/>
      <c r="TS17" s="825"/>
      <c r="TT17" s="825"/>
      <c r="TU17" s="825"/>
      <c r="TV17" s="825"/>
      <c r="TW17" s="857"/>
      <c r="TX17" s="828"/>
      <c r="TY17" s="828"/>
      <c r="TZ17" s="828"/>
      <c r="UA17" s="828"/>
      <c r="UB17" s="856"/>
      <c r="UC17" s="855"/>
      <c r="UD17" s="855"/>
      <c r="UE17" s="855"/>
      <c r="UF17" s="855"/>
      <c r="UG17" s="854"/>
      <c r="UH17" s="825"/>
      <c r="UI17" s="825"/>
      <c r="UJ17" s="825"/>
      <c r="UK17" s="825"/>
      <c r="UL17" s="860"/>
      <c r="UM17" s="861"/>
      <c r="UN17" s="864"/>
      <c r="UO17" s="865"/>
      <c r="UP17" s="807"/>
      <c r="UQ17" s="807"/>
      <c r="UR17" s="807"/>
      <c r="US17" s="807"/>
      <c r="UT17" s="807"/>
      <c r="UU17" s="863"/>
      <c r="UV17" s="821"/>
      <c r="UW17" s="819"/>
      <c r="UX17" s="818"/>
      <c r="UY17" s="822"/>
      <c r="UZ17" s="823"/>
      <c r="VA17" s="824"/>
      <c r="VB17" s="825"/>
      <c r="VC17" s="863"/>
      <c r="VD17" s="821"/>
      <c r="VE17" s="819"/>
      <c r="VF17" s="818"/>
      <c r="VG17" s="822"/>
      <c r="VH17" s="823"/>
      <c r="VI17" s="824"/>
      <c r="VJ17" s="825"/>
      <c r="VK17" s="863"/>
      <c r="VL17" s="821"/>
      <c r="VM17" s="819"/>
      <c r="VN17" s="818"/>
      <c r="VO17" s="822"/>
      <c r="VP17" s="823"/>
      <c r="VQ17" s="824"/>
      <c r="VR17" s="825"/>
      <c r="VS17" s="863"/>
      <c r="VT17" s="821"/>
      <c r="VU17" s="819"/>
      <c r="VV17" s="818"/>
      <c r="VW17" s="822"/>
      <c r="VX17" s="823"/>
      <c r="VY17" s="824"/>
      <c r="VZ17" s="825"/>
      <c r="WA17" s="863"/>
      <c r="WB17" s="821"/>
      <c r="WC17" s="819"/>
      <c r="WD17" s="818"/>
      <c r="WE17" s="822"/>
      <c r="WF17" s="823"/>
      <c r="WG17" s="824"/>
      <c r="WH17" s="825"/>
      <c r="WI17" s="863"/>
      <c r="WJ17" s="821"/>
      <c r="WK17" s="819"/>
      <c r="WL17" s="818"/>
      <c r="WM17" s="822"/>
      <c r="WN17" s="823"/>
      <c r="WO17" s="824"/>
      <c r="WP17" s="825"/>
      <c r="WQ17" s="863"/>
      <c r="WR17" s="821"/>
      <c r="WS17" s="819"/>
      <c r="WT17" s="818"/>
      <c r="WU17" s="822"/>
      <c r="WV17" s="823"/>
      <c r="WW17" s="824"/>
      <c r="WX17" s="825"/>
      <c r="WY17" s="863"/>
      <c r="WZ17" s="821"/>
      <c r="XA17" s="819"/>
      <c r="XB17" s="818"/>
      <c r="XC17" s="822"/>
      <c r="XD17" s="823"/>
      <c r="XE17" s="824"/>
      <c r="XF17" s="825"/>
      <c r="XG17" s="863"/>
      <c r="XH17" s="821"/>
      <c r="XI17" s="819"/>
      <c r="XJ17" s="818"/>
      <c r="XK17" s="822"/>
      <c r="XL17" s="823"/>
      <c r="XM17" s="824"/>
      <c r="XN17" s="825"/>
      <c r="XO17" s="863"/>
      <c r="XP17" s="821"/>
      <c r="XQ17" s="819"/>
      <c r="XR17" s="818"/>
      <c r="XS17" s="822"/>
      <c r="XT17" s="823"/>
      <c r="XU17" s="824"/>
      <c r="XV17" s="825"/>
      <c r="XW17" s="863"/>
      <c r="XX17" s="821"/>
      <c r="XY17" s="819"/>
      <c r="XZ17" s="818"/>
      <c r="YA17" s="822"/>
      <c r="YB17" s="823"/>
      <c r="YC17" s="824"/>
      <c r="YD17" s="825"/>
      <c r="YE17" s="863"/>
      <c r="YF17" s="821"/>
      <c r="YG17" s="819"/>
      <c r="YH17" s="818"/>
      <c r="YI17" s="822"/>
      <c r="YJ17" s="823"/>
      <c r="YK17" s="824"/>
      <c r="YL17" s="825"/>
      <c r="YM17" s="863"/>
      <c r="YN17" s="821"/>
      <c r="YO17" s="819"/>
      <c r="YP17" s="818"/>
      <c r="YQ17" s="822"/>
      <c r="YR17" s="823"/>
      <c r="YS17" s="824"/>
      <c r="YT17" s="825"/>
      <c r="YU17" s="863"/>
      <c r="YV17" s="821"/>
      <c r="YW17" s="819"/>
      <c r="YX17" s="818"/>
      <c r="YY17" s="822"/>
      <c r="YZ17" s="823"/>
      <c r="ZA17" s="824"/>
      <c r="ZB17" s="825"/>
      <c r="ZC17" s="863"/>
      <c r="ZD17" s="821"/>
      <c r="ZE17" s="819"/>
      <c r="ZF17" s="818"/>
      <c r="ZG17" s="822"/>
      <c r="ZH17" s="823"/>
      <c r="ZI17" s="824"/>
      <c r="ZJ17" s="825"/>
      <c r="ZK17" s="863"/>
      <c r="ZL17" s="821"/>
      <c r="ZM17" s="819"/>
      <c r="ZN17" s="818"/>
      <c r="ZO17" s="822"/>
      <c r="ZP17" s="823"/>
      <c r="ZQ17" s="824"/>
      <c r="ZR17" s="825"/>
      <c r="ZS17" s="863"/>
      <c r="ZT17" s="821"/>
      <c r="ZU17" s="819"/>
      <c r="ZV17" s="818"/>
      <c r="ZW17" s="822"/>
      <c r="ZX17" s="823"/>
      <c r="ZY17" s="824"/>
      <c r="ZZ17" s="825"/>
      <c r="AAA17" s="863"/>
      <c r="AAB17" s="821"/>
      <c r="AAC17" s="819"/>
      <c r="AAD17" s="818"/>
      <c r="AAE17" s="822"/>
      <c r="AAF17" s="823"/>
      <c r="AAG17" s="824"/>
      <c r="AAH17" s="825"/>
      <c r="AAI17" s="863"/>
      <c r="AAJ17" s="821"/>
      <c r="AAK17" s="819"/>
      <c r="AAL17" s="818"/>
      <c r="AAM17" s="822"/>
      <c r="AAN17" s="823"/>
      <c r="AAO17" s="824"/>
      <c r="AAP17" s="825"/>
      <c r="AAQ17" s="863"/>
      <c r="AAR17" s="821"/>
      <c r="AAS17" s="819"/>
      <c r="AAT17" s="818"/>
      <c r="AAU17" s="822"/>
      <c r="AAV17" s="823"/>
      <c r="AAW17" s="824"/>
      <c r="AAX17" s="825"/>
      <c r="AAY17" s="863"/>
      <c r="AAZ17" s="821"/>
      <c r="ABA17" s="819"/>
      <c r="ABB17" s="818"/>
      <c r="ABC17" s="822"/>
      <c r="ABD17" s="823"/>
      <c r="ABE17" s="824"/>
      <c r="ABF17" s="825"/>
      <c r="ABG17" s="863"/>
      <c r="ABH17" s="821"/>
      <c r="ABI17" s="819"/>
      <c r="ABJ17" s="818"/>
      <c r="ABK17" s="822"/>
      <c r="ABL17" s="823"/>
      <c r="ABM17" s="824"/>
      <c r="ABN17" s="825"/>
      <c r="ABO17" s="863"/>
      <c r="ABP17" s="821"/>
      <c r="ABQ17" s="819"/>
      <c r="ABR17" s="818"/>
      <c r="ABS17" s="822"/>
      <c r="ABT17" s="823"/>
      <c r="ABU17" s="824"/>
      <c r="ABV17" s="825"/>
      <c r="ABW17" s="863"/>
      <c r="ABX17" s="821"/>
      <c r="ABY17" s="819"/>
      <c r="ABZ17" s="818"/>
      <c r="ACA17" s="822"/>
      <c r="ACB17" s="823"/>
      <c r="ACC17" s="824"/>
      <c r="ACD17" s="825"/>
      <c r="ACE17" s="863"/>
      <c r="ACF17" s="821"/>
      <c r="ACG17" s="819"/>
      <c r="ACH17" s="818"/>
      <c r="ACI17" s="822"/>
      <c r="ACJ17" s="823"/>
      <c r="ACK17" s="824"/>
      <c r="ACL17" s="825"/>
      <c r="ACM17" s="863"/>
      <c r="ACN17" s="821"/>
      <c r="ACO17" s="819"/>
      <c r="ACP17" s="818"/>
      <c r="ACQ17" s="822"/>
      <c r="ACR17" s="823"/>
      <c r="ACS17" s="824"/>
      <c r="ACT17" s="825"/>
      <c r="ACU17" s="863"/>
      <c r="ACV17" s="821"/>
      <c r="ACW17" s="819"/>
      <c r="ACX17" s="818"/>
      <c r="ACY17" s="822"/>
      <c r="ACZ17" s="823"/>
      <c r="ADA17" s="824"/>
      <c r="ADB17" s="825"/>
      <c r="ADC17" s="863"/>
      <c r="ADD17" s="821"/>
      <c r="ADE17" s="819"/>
      <c r="ADF17" s="818"/>
      <c r="ADG17" s="822"/>
      <c r="ADH17" s="823"/>
      <c r="ADI17" s="824"/>
      <c r="ADJ17" s="825"/>
      <c r="ADK17" s="863"/>
      <c r="ADL17" s="821"/>
      <c r="ADM17" s="819"/>
      <c r="ADN17" s="818"/>
      <c r="ADO17" s="822"/>
      <c r="ADP17" s="823"/>
      <c r="ADQ17" s="824"/>
      <c r="ADR17" s="825"/>
      <c r="ADS17" s="863"/>
      <c r="ADT17" s="821"/>
      <c r="ADU17" s="819"/>
      <c r="ADV17" s="818"/>
      <c r="ADW17" s="822"/>
      <c r="ADX17" s="823"/>
      <c r="ADY17" s="824"/>
      <c r="ADZ17" s="1323"/>
      <c r="AEA17" s="1324"/>
      <c r="AEB17" s="1324"/>
      <c r="AEC17" s="1325"/>
      <c r="AED17" s="1326"/>
      <c r="AEE17" s="1326"/>
      <c r="AEF17" s="1326"/>
      <c r="AEG17" s="2083"/>
      <c r="AEH17" s="1326"/>
      <c r="AEI17" s="1326"/>
      <c r="AEJ17" s="1326"/>
      <c r="AEK17" s="1326"/>
      <c r="AEL17" s="1326"/>
      <c r="AEM17" s="2083"/>
      <c r="AEN17" s="1326"/>
      <c r="AEO17" s="1326"/>
      <c r="AEP17" s="1326"/>
      <c r="AEQ17" s="1326"/>
      <c r="AER17" s="1326"/>
      <c r="AES17" s="2083"/>
      <c r="AET17" s="1326"/>
      <c r="AEU17" s="1326"/>
      <c r="AEV17" s="1326"/>
      <c r="AEW17" s="1326"/>
      <c r="AEX17" s="1326"/>
      <c r="AEY17" s="2083"/>
      <c r="AEZ17" s="1326"/>
      <c r="AFA17" s="1326"/>
      <c r="AFB17" s="1326"/>
      <c r="AFC17" s="1326"/>
      <c r="AFD17" s="1326"/>
      <c r="AFE17" s="2083"/>
      <c r="AFF17" s="1326"/>
      <c r="AFG17" s="1326"/>
      <c r="AFH17" s="1326"/>
      <c r="AFI17" s="1326"/>
      <c r="AFJ17" s="1326"/>
      <c r="AFK17" s="2083"/>
      <c r="AFL17" s="1326"/>
      <c r="AFM17" s="1326"/>
    </row>
    <row r="18" spans="1:845" ht="24.95" customHeight="1" x14ac:dyDescent="0.25">
      <c r="A18" s="807"/>
      <c r="B18" s="807"/>
      <c r="C18" s="807"/>
      <c r="D18" s="807"/>
      <c r="E18" s="807"/>
      <c r="F18" s="807"/>
      <c r="G18" s="807"/>
      <c r="H18" s="807"/>
      <c r="I18" s="807"/>
      <c r="J18" s="807"/>
      <c r="K18" s="807"/>
      <c r="L18" s="807"/>
      <c r="M18" s="807"/>
      <c r="N18" s="807"/>
      <c r="O18" s="807"/>
      <c r="P18" s="807"/>
      <c r="Q18" s="807"/>
      <c r="R18" s="839"/>
      <c r="S18" s="807"/>
      <c r="T18" s="839"/>
      <c r="U18" s="839"/>
      <c r="V18" s="808"/>
      <c r="W18" s="773"/>
      <c r="X18" s="840"/>
      <c r="Y18" s="773"/>
      <c r="Z18" s="773"/>
      <c r="AA18" s="773"/>
      <c r="AB18" s="773"/>
      <c r="AC18" s="773"/>
      <c r="AD18" s="773"/>
      <c r="AE18" s="773"/>
      <c r="AF18" s="773"/>
      <c r="AG18" s="773"/>
      <c r="AH18" s="840"/>
      <c r="AI18" s="773"/>
      <c r="AJ18" s="773"/>
      <c r="AK18" s="840"/>
      <c r="AL18" s="773"/>
      <c r="AM18" s="831"/>
      <c r="AN18" s="832"/>
      <c r="AO18" s="832"/>
      <c r="AP18" s="832"/>
      <c r="AQ18" s="810"/>
      <c r="AR18" s="810"/>
      <c r="AS18" s="811"/>
      <c r="AT18" s="894"/>
      <c r="AU18" s="812"/>
      <c r="AV18" s="843"/>
      <c r="AW18" s="812"/>
      <c r="AX18" s="843"/>
      <c r="AY18" s="812"/>
      <c r="AZ18" s="843"/>
      <c r="BA18" s="812"/>
      <c r="BB18" s="843"/>
      <c r="BC18" s="812"/>
      <c r="BD18" s="843"/>
      <c r="BE18" s="812"/>
      <c r="BF18" s="843"/>
      <c r="BG18" s="812"/>
      <c r="BH18" s="843"/>
      <c r="BI18" s="812"/>
      <c r="BJ18" s="836"/>
      <c r="BK18" s="836"/>
      <c r="BL18" s="812"/>
      <c r="BM18" s="836"/>
      <c r="BN18" s="2082"/>
      <c r="BO18" s="814"/>
      <c r="BP18" s="874"/>
      <c r="BQ18" s="814"/>
      <c r="BR18" s="814"/>
      <c r="BS18" s="814"/>
      <c r="BT18" s="814"/>
      <c r="BU18" s="814"/>
      <c r="BV18" s="814"/>
      <c r="BW18" s="814"/>
      <c r="BX18" s="814"/>
      <c r="BY18" s="814"/>
      <c r="BZ18" s="814"/>
      <c r="CA18" s="814"/>
      <c r="CB18" s="814"/>
      <c r="CC18" s="814"/>
      <c r="CD18" s="814"/>
      <c r="CE18" s="814"/>
      <c r="CF18" s="815"/>
      <c r="CG18" s="816"/>
      <c r="CH18" s="816"/>
      <c r="CI18" s="816"/>
      <c r="CJ18" s="816"/>
      <c r="CK18" s="816"/>
      <c r="CL18" s="816"/>
      <c r="CM18" s="816"/>
      <c r="CN18" s="816"/>
      <c r="CO18" s="816"/>
      <c r="CP18" s="816"/>
      <c r="CQ18" s="816"/>
      <c r="CR18" s="816"/>
      <c r="CS18" s="816"/>
      <c r="CT18" s="816"/>
      <c r="CU18" s="816"/>
      <c r="CV18" s="816"/>
      <c r="CW18" s="816"/>
      <c r="CX18" s="816"/>
      <c r="CY18" s="816"/>
      <c r="CZ18" s="816"/>
      <c r="DA18" s="816"/>
      <c r="DB18" s="816"/>
      <c r="DC18" s="816"/>
      <c r="DD18" s="816"/>
      <c r="DE18" s="816"/>
      <c r="DF18" s="816"/>
      <c r="DG18" s="816"/>
      <c r="DH18" s="816"/>
      <c r="DI18" s="816"/>
      <c r="DJ18" s="816"/>
      <c r="DK18" s="816"/>
      <c r="DL18" s="816"/>
      <c r="DM18" s="816"/>
      <c r="DN18" s="816"/>
      <c r="DO18" s="816"/>
      <c r="DP18" s="841"/>
      <c r="DQ18" s="817"/>
      <c r="DR18" s="817"/>
      <c r="DS18" s="817"/>
      <c r="DT18" s="842"/>
      <c r="DU18" s="817"/>
      <c r="DV18" s="842"/>
      <c r="DW18" s="817"/>
      <c r="DX18" s="817"/>
      <c r="DY18" s="817"/>
      <c r="DZ18" s="820"/>
      <c r="EA18" s="821"/>
      <c r="EB18" s="821"/>
      <c r="EC18" s="821"/>
      <c r="ED18" s="821"/>
      <c r="EE18" s="819"/>
      <c r="EF18" s="818"/>
      <c r="EG18" s="818"/>
      <c r="EH18" s="818"/>
      <c r="EI18" s="818"/>
      <c r="EJ18" s="822"/>
      <c r="EK18" s="823"/>
      <c r="EL18" s="823"/>
      <c r="EM18" s="823"/>
      <c r="EN18" s="823"/>
      <c r="EO18" s="824"/>
      <c r="EP18" s="825"/>
      <c r="EQ18" s="825"/>
      <c r="ER18" s="825"/>
      <c r="ES18" s="825"/>
      <c r="ET18" s="820"/>
      <c r="EU18" s="821"/>
      <c r="EV18" s="821"/>
      <c r="EW18" s="821"/>
      <c r="EX18" s="821"/>
      <c r="EY18" s="819"/>
      <c r="EZ18" s="818"/>
      <c r="FA18" s="818"/>
      <c r="FB18" s="818"/>
      <c r="FC18" s="818"/>
      <c r="FD18" s="822"/>
      <c r="FE18" s="823"/>
      <c r="FF18" s="823"/>
      <c r="FG18" s="823"/>
      <c r="FH18" s="823"/>
      <c r="FI18" s="824"/>
      <c r="FJ18" s="825"/>
      <c r="FK18" s="825"/>
      <c r="FL18" s="825"/>
      <c r="FM18" s="825"/>
      <c r="FN18" s="820"/>
      <c r="FO18" s="821"/>
      <c r="FP18" s="821"/>
      <c r="FQ18" s="821"/>
      <c r="FR18" s="821"/>
      <c r="FS18" s="819"/>
      <c r="FT18" s="818"/>
      <c r="FU18" s="818"/>
      <c r="FV18" s="818"/>
      <c r="FW18" s="818"/>
      <c r="FX18" s="822"/>
      <c r="FY18" s="823"/>
      <c r="FZ18" s="823"/>
      <c r="GA18" s="823"/>
      <c r="GB18" s="823"/>
      <c r="GC18" s="824"/>
      <c r="GD18" s="825"/>
      <c r="GE18" s="825"/>
      <c r="GF18" s="825"/>
      <c r="GG18" s="825"/>
      <c r="GH18" s="820"/>
      <c r="GI18" s="821"/>
      <c r="GJ18" s="821"/>
      <c r="GK18" s="821"/>
      <c r="GL18" s="821"/>
      <c r="GM18" s="819"/>
      <c r="GN18" s="818"/>
      <c r="GO18" s="818"/>
      <c r="GP18" s="818"/>
      <c r="GQ18" s="818"/>
      <c r="GR18" s="822"/>
      <c r="GS18" s="823"/>
      <c r="GT18" s="823"/>
      <c r="GU18" s="823"/>
      <c r="GV18" s="823"/>
      <c r="GW18" s="824"/>
      <c r="GX18" s="825"/>
      <c r="GY18" s="825"/>
      <c r="GZ18" s="825"/>
      <c r="HA18" s="825"/>
      <c r="HB18" s="820"/>
      <c r="HC18" s="821"/>
      <c r="HD18" s="821"/>
      <c r="HE18" s="821"/>
      <c r="HF18" s="821"/>
      <c r="HG18" s="819"/>
      <c r="HH18" s="818"/>
      <c r="HI18" s="818"/>
      <c r="HJ18" s="818"/>
      <c r="HK18" s="818"/>
      <c r="HL18" s="822"/>
      <c r="HM18" s="823"/>
      <c r="HN18" s="823"/>
      <c r="HO18" s="823"/>
      <c r="HP18" s="823"/>
      <c r="HQ18" s="824"/>
      <c r="HR18" s="825"/>
      <c r="HS18" s="825"/>
      <c r="HT18" s="825"/>
      <c r="HU18" s="825"/>
      <c r="HV18" s="820"/>
      <c r="HW18" s="821"/>
      <c r="HX18" s="821"/>
      <c r="HY18" s="821"/>
      <c r="HZ18" s="821"/>
      <c r="IA18" s="819"/>
      <c r="IB18" s="818"/>
      <c r="IC18" s="818"/>
      <c r="ID18" s="818"/>
      <c r="IE18" s="818"/>
      <c r="IF18" s="822"/>
      <c r="IG18" s="823"/>
      <c r="IH18" s="823"/>
      <c r="II18" s="823"/>
      <c r="IJ18" s="823"/>
      <c r="IK18" s="824"/>
      <c r="IL18" s="825"/>
      <c r="IM18" s="825"/>
      <c r="IN18" s="825"/>
      <c r="IO18" s="825"/>
      <c r="IP18" s="826"/>
      <c r="IQ18" s="817"/>
      <c r="IR18" s="817"/>
      <c r="IS18" s="817"/>
      <c r="IT18" s="817"/>
      <c r="IU18" s="817"/>
      <c r="IV18" s="817"/>
      <c r="IW18" s="817"/>
      <c r="IX18" s="817"/>
      <c r="IY18" s="817"/>
      <c r="IZ18" s="817"/>
      <c r="JA18" s="817"/>
      <c r="JB18" s="817"/>
      <c r="JC18" s="817"/>
      <c r="JD18" s="817"/>
      <c r="JE18" s="817"/>
      <c r="JF18" s="817"/>
      <c r="JG18" s="817"/>
      <c r="JH18" s="817"/>
      <c r="JI18" s="817"/>
      <c r="JJ18" s="817"/>
      <c r="JK18" s="817"/>
      <c r="JL18" s="817"/>
      <c r="JM18" s="817"/>
      <c r="JN18" s="827"/>
      <c r="JO18" s="828"/>
      <c r="JP18" s="828"/>
      <c r="JQ18" s="845"/>
      <c r="JR18" s="845"/>
      <c r="JS18" s="845"/>
      <c r="JT18" s="845"/>
      <c r="JU18" s="828"/>
      <c r="JV18" s="828"/>
      <c r="JW18" s="828"/>
      <c r="JX18" s="828"/>
      <c r="JY18" s="828"/>
      <c r="JZ18" s="845"/>
      <c r="KA18" s="845"/>
      <c r="KB18" s="845"/>
      <c r="KC18" s="845"/>
      <c r="KD18" s="828"/>
      <c r="KE18" s="828"/>
      <c r="KF18" s="828"/>
      <c r="KG18" s="828"/>
      <c r="KH18" s="828"/>
      <c r="KI18" s="845"/>
      <c r="KJ18" s="845"/>
      <c r="KK18" s="845"/>
      <c r="KL18" s="845"/>
      <c r="KM18" s="828"/>
      <c r="KN18" s="828"/>
      <c r="KO18" s="828"/>
      <c r="KP18" s="828"/>
      <c r="KQ18" s="828"/>
      <c r="KR18" s="845"/>
      <c r="KS18" s="845"/>
      <c r="KT18" s="845"/>
      <c r="KU18" s="845"/>
      <c r="KV18" s="828"/>
      <c r="KW18" s="828"/>
      <c r="KX18" s="828"/>
      <c r="KY18" s="828"/>
      <c r="KZ18" s="828"/>
      <c r="LA18" s="845"/>
      <c r="LB18" s="845"/>
      <c r="LC18" s="845"/>
      <c r="LD18" s="845"/>
      <c r="LE18" s="828"/>
      <c r="LF18" s="828"/>
      <c r="LG18" s="828"/>
      <c r="LH18" s="828"/>
      <c r="LI18" s="828"/>
      <c r="LJ18" s="845"/>
      <c r="LK18" s="845"/>
      <c r="LL18" s="845"/>
      <c r="LM18" s="845"/>
      <c r="LN18" s="828"/>
      <c r="LO18" s="828"/>
      <c r="LP18" s="828"/>
      <c r="LQ18" s="828"/>
      <c r="LR18" s="828"/>
      <c r="LS18" s="845"/>
      <c r="LT18" s="845"/>
      <c r="LU18" s="845"/>
      <c r="LV18" s="845"/>
      <c r="LW18" s="828"/>
      <c r="LX18" s="828"/>
      <c r="LY18" s="828"/>
      <c r="LZ18" s="828"/>
      <c r="MA18" s="828"/>
      <c r="MB18" s="845"/>
      <c r="MC18" s="845"/>
      <c r="MD18" s="845"/>
      <c r="ME18" s="845"/>
      <c r="MF18" s="828"/>
      <c r="MG18" s="828"/>
      <c r="MH18" s="828"/>
      <c r="MI18" s="828"/>
      <c r="MJ18" s="828"/>
      <c r="MK18" s="845"/>
      <c r="ML18" s="845"/>
      <c r="MM18" s="845"/>
      <c r="MN18" s="845"/>
      <c r="MO18" s="828"/>
      <c r="MP18" s="828"/>
      <c r="MQ18" s="828"/>
      <c r="MR18" s="828"/>
      <c r="MS18" s="828"/>
      <c r="MT18" s="845"/>
      <c r="MU18" s="845"/>
      <c r="MV18" s="845"/>
      <c r="MW18" s="845"/>
      <c r="MX18" s="828"/>
      <c r="MY18" s="828"/>
      <c r="MZ18" s="828"/>
      <c r="NA18" s="828"/>
      <c r="NB18" s="828"/>
      <c r="NC18" s="845"/>
      <c r="ND18" s="845"/>
      <c r="NE18" s="845"/>
      <c r="NF18" s="845"/>
      <c r="NG18" s="828"/>
      <c r="NH18" s="828"/>
      <c r="NI18" s="828"/>
      <c r="NJ18" s="828"/>
      <c r="NK18" s="828"/>
      <c r="NL18" s="845"/>
      <c r="NM18" s="845"/>
      <c r="NN18" s="845"/>
      <c r="NO18" s="845"/>
      <c r="NP18" s="828"/>
      <c r="NQ18" s="828"/>
      <c r="NR18" s="828"/>
      <c r="NS18" s="828"/>
      <c r="NT18" s="828"/>
      <c r="NU18" s="845"/>
      <c r="NV18" s="845"/>
      <c r="NW18" s="845"/>
      <c r="NX18" s="845"/>
      <c r="NY18" s="828"/>
      <c r="NZ18" s="828"/>
      <c r="OA18" s="828"/>
      <c r="OB18" s="828"/>
      <c r="OC18" s="828"/>
      <c r="OD18" s="845"/>
      <c r="OE18" s="845"/>
      <c r="OF18" s="845"/>
      <c r="OG18" s="845"/>
      <c r="OH18" s="828"/>
      <c r="OI18" s="828"/>
      <c r="OJ18" s="828"/>
      <c r="OK18" s="828"/>
      <c r="OL18" s="828"/>
      <c r="OM18" s="845"/>
      <c r="ON18" s="845"/>
      <c r="OO18" s="845"/>
      <c r="OP18" s="845"/>
      <c r="OQ18" s="828"/>
      <c r="OR18" s="828"/>
      <c r="OS18" s="828"/>
      <c r="OT18" s="828"/>
      <c r="OU18" s="828"/>
      <c r="OV18" s="845"/>
      <c r="OW18" s="845"/>
      <c r="OX18" s="845"/>
      <c r="OY18" s="845"/>
      <c r="OZ18" s="828"/>
      <c r="PA18" s="828"/>
      <c r="PB18" s="828"/>
      <c r="PC18" s="828"/>
      <c r="PD18" s="828"/>
      <c r="PE18" s="845"/>
      <c r="PF18" s="845"/>
      <c r="PG18" s="845"/>
      <c r="PH18" s="845"/>
      <c r="PI18" s="828"/>
      <c r="PJ18" s="828"/>
      <c r="PK18" s="828"/>
      <c r="PL18" s="828"/>
      <c r="PM18" s="828"/>
      <c r="PN18" s="845"/>
      <c r="PO18" s="845"/>
      <c r="PP18" s="845"/>
      <c r="PQ18" s="845"/>
      <c r="PR18" s="828"/>
      <c r="PS18" s="828"/>
      <c r="PT18" s="828"/>
      <c r="PU18" s="828"/>
      <c r="PV18" s="828"/>
      <c r="PW18" s="845"/>
      <c r="PX18" s="845"/>
      <c r="PY18" s="845"/>
      <c r="PZ18" s="845"/>
      <c r="QA18" s="828"/>
      <c r="QB18" s="828"/>
      <c r="QC18" s="828"/>
      <c r="QD18" s="828"/>
      <c r="QE18" s="845"/>
      <c r="QF18" s="845"/>
      <c r="QG18" s="845"/>
      <c r="QH18" s="845"/>
      <c r="QI18" s="828"/>
      <c r="QJ18" s="828"/>
      <c r="QK18" s="828"/>
      <c r="QL18" s="828"/>
      <c r="QM18" s="828"/>
      <c r="QN18" s="828"/>
      <c r="QO18" s="845"/>
      <c r="QP18" s="845"/>
      <c r="QQ18" s="845"/>
      <c r="QR18" s="845"/>
      <c r="QS18" s="828"/>
      <c r="QT18" s="828"/>
      <c r="QU18" s="828"/>
      <c r="QV18" s="838"/>
      <c r="QW18" s="837"/>
      <c r="QX18" s="837"/>
      <c r="QY18" s="837"/>
      <c r="QZ18" s="857"/>
      <c r="RA18" s="828"/>
      <c r="RB18" s="828"/>
      <c r="RC18" s="828"/>
      <c r="RD18" s="828"/>
      <c r="RE18" s="856"/>
      <c r="RF18" s="855"/>
      <c r="RG18" s="855"/>
      <c r="RH18" s="855"/>
      <c r="RI18" s="855"/>
      <c r="RJ18" s="854"/>
      <c r="RK18" s="825"/>
      <c r="RL18" s="825"/>
      <c r="RM18" s="825"/>
      <c r="RN18" s="825"/>
      <c r="RO18" s="857"/>
      <c r="RP18" s="828"/>
      <c r="RQ18" s="828"/>
      <c r="RR18" s="828"/>
      <c r="RS18" s="828"/>
      <c r="RT18" s="856"/>
      <c r="RU18" s="855"/>
      <c r="RV18" s="855"/>
      <c r="RW18" s="855"/>
      <c r="RX18" s="855"/>
      <c r="RY18" s="854"/>
      <c r="RZ18" s="825"/>
      <c r="SA18" s="825"/>
      <c r="SB18" s="825"/>
      <c r="SC18" s="825"/>
      <c r="SD18" s="857"/>
      <c r="SE18" s="828"/>
      <c r="SF18" s="828"/>
      <c r="SG18" s="828"/>
      <c r="SH18" s="828"/>
      <c r="SI18" s="856"/>
      <c r="SJ18" s="855"/>
      <c r="SK18" s="855"/>
      <c r="SL18" s="855"/>
      <c r="SM18" s="855"/>
      <c r="SN18" s="854"/>
      <c r="SO18" s="825"/>
      <c r="SP18" s="825"/>
      <c r="SQ18" s="825"/>
      <c r="SR18" s="825"/>
      <c r="SS18" s="857"/>
      <c r="ST18" s="828"/>
      <c r="SU18" s="828"/>
      <c r="SV18" s="828"/>
      <c r="SW18" s="828"/>
      <c r="SX18" s="856"/>
      <c r="SY18" s="855"/>
      <c r="SZ18" s="855"/>
      <c r="TA18" s="855"/>
      <c r="TB18" s="855"/>
      <c r="TC18" s="854"/>
      <c r="TD18" s="825"/>
      <c r="TE18" s="825"/>
      <c r="TF18" s="825"/>
      <c r="TG18" s="825"/>
      <c r="TH18" s="857"/>
      <c r="TI18" s="828"/>
      <c r="TJ18" s="828"/>
      <c r="TK18" s="828"/>
      <c r="TL18" s="828"/>
      <c r="TM18" s="856"/>
      <c r="TN18" s="855"/>
      <c r="TO18" s="855"/>
      <c r="TP18" s="855"/>
      <c r="TQ18" s="855"/>
      <c r="TR18" s="854"/>
      <c r="TS18" s="825"/>
      <c r="TT18" s="825"/>
      <c r="TU18" s="825"/>
      <c r="TV18" s="825"/>
      <c r="TW18" s="857"/>
      <c r="TX18" s="828"/>
      <c r="TY18" s="828"/>
      <c r="TZ18" s="828"/>
      <c r="UA18" s="828"/>
      <c r="UB18" s="856"/>
      <c r="UC18" s="855"/>
      <c r="UD18" s="855"/>
      <c r="UE18" s="855"/>
      <c r="UF18" s="855"/>
      <c r="UG18" s="854"/>
      <c r="UH18" s="825"/>
      <c r="UI18" s="825"/>
      <c r="UJ18" s="825"/>
      <c r="UK18" s="825"/>
      <c r="UL18" s="860"/>
      <c r="UM18" s="861"/>
      <c r="UN18" s="864"/>
      <c r="UO18" s="865"/>
      <c r="UP18" s="807"/>
      <c r="UQ18" s="807"/>
      <c r="UR18" s="807"/>
      <c r="US18" s="807"/>
      <c r="UT18" s="807"/>
      <c r="UU18" s="863"/>
      <c r="UV18" s="821"/>
      <c r="UW18" s="819"/>
      <c r="UX18" s="818"/>
      <c r="UY18" s="822"/>
      <c r="UZ18" s="823"/>
      <c r="VA18" s="824"/>
      <c r="VB18" s="825"/>
      <c r="VC18" s="863"/>
      <c r="VD18" s="821"/>
      <c r="VE18" s="819"/>
      <c r="VF18" s="818"/>
      <c r="VG18" s="822"/>
      <c r="VH18" s="823"/>
      <c r="VI18" s="824"/>
      <c r="VJ18" s="825"/>
      <c r="VK18" s="863"/>
      <c r="VL18" s="821"/>
      <c r="VM18" s="819"/>
      <c r="VN18" s="818"/>
      <c r="VO18" s="822"/>
      <c r="VP18" s="823"/>
      <c r="VQ18" s="824"/>
      <c r="VR18" s="825"/>
      <c r="VS18" s="863"/>
      <c r="VT18" s="821"/>
      <c r="VU18" s="819"/>
      <c r="VV18" s="818"/>
      <c r="VW18" s="822"/>
      <c r="VX18" s="823"/>
      <c r="VY18" s="824"/>
      <c r="VZ18" s="825"/>
      <c r="WA18" s="863"/>
      <c r="WB18" s="821"/>
      <c r="WC18" s="819"/>
      <c r="WD18" s="818"/>
      <c r="WE18" s="822"/>
      <c r="WF18" s="823"/>
      <c r="WG18" s="824"/>
      <c r="WH18" s="825"/>
      <c r="WI18" s="863"/>
      <c r="WJ18" s="821"/>
      <c r="WK18" s="819"/>
      <c r="WL18" s="818"/>
      <c r="WM18" s="822"/>
      <c r="WN18" s="823"/>
      <c r="WO18" s="824"/>
      <c r="WP18" s="825"/>
      <c r="WQ18" s="863"/>
      <c r="WR18" s="821"/>
      <c r="WS18" s="819"/>
      <c r="WT18" s="818"/>
      <c r="WU18" s="822"/>
      <c r="WV18" s="823"/>
      <c r="WW18" s="824"/>
      <c r="WX18" s="825"/>
      <c r="WY18" s="863"/>
      <c r="WZ18" s="821"/>
      <c r="XA18" s="819"/>
      <c r="XB18" s="818"/>
      <c r="XC18" s="822"/>
      <c r="XD18" s="823"/>
      <c r="XE18" s="824"/>
      <c r="XF18" s="825"/>
      <c r="XG18" s="863"/>
      <c r="XH18" s="821"/>
      <c r="XI18" s="819"/>
      <c r="XJ18" s="818"/>
      <c r="XK18" s="822"/>
      <c r="XL18" s="823"/>
      <c r="XM18" s="824"/>
      <c r="XN18" s="825"/>
      <c r="XO18" s="863"/>
      <c r="XP18" s="821"/>
      <c r="XQ18" s="819"/>
      <c r="XR18" s="818"/>
      <c r="XS18" s="822"/>
      <c r="XT18" s="823"/>
      <c r="XU18" s="824"/>
      <c r="XV18" s="825"/>
      <c r="XW18" s="863"/>
      <c r="XX18" s="821"/>
      <c r="XY18" s="819"/>
      <c r="XZ18" s="818"/>
      <c r="YA18" s="822"/>
      <c r="YB18" s="823"/>
      <c r="YC18" s="824"/>
      <c r="YD18" s="825"/>
      <c r="YE18" s="863"/>
      <c r="YF18" s="821"/>
      <c r="YG18" s="819"/>
      <c r="YH18" s="818"/>
      <c r="YI18" s="822"/>
      <c r="YJ18" s="823"/>
      <c r="YK18" s="824"/>
      <c r="YL18" s="825"/>
      <c r="YM18" s="863"/>
      <c r="YN18" s="821"/>
      <c r="YO18" s="819"/>
      <c r="YP18" s="818"/>
      <c r="YQ18" s="822"/>
      <c r="YR18" s="823"/>
      <c r="YS18" s="824"/>
      <c r="YT18" s="825"/>
      <c r="YU18" s="863"/>
      <c r="YV18" s="821"/>
      <c r="YW18" s="819"/>
      <c r="YX18" s="818"/>
      <c r="YY18" s="822"/>
      <c r="YZ18" s="823"/>
      <c r="ZA18" s="824"/>
      <c r="ZB18" s="825"/>
      <c r="ZC18" s="863"/>
      <c r="ZD18" s="821"/>
      <c r="ZE18" s="819"/>
      <c r="ZF18" s="818"/>
      <c r="ZG18" s="822"/>
      <c r="ZH18" s="823"/>
      <c r="ZI18" s="824"/>
      <c r="ZJ18" s="825"/>
      <c r="ZK18" s="863"/>
      <c r="ZL18" s="821"/>
      <c r="ZM18" s="819"/>
      <c r="ZN18" s="818"/>
      <c r="ZO18" s="822"/>
      <c r="ZP18" s="823"/>
      <c r="ZQ18" s="824"/>
      <c r="ZR18" s="825"/>
      <c r="ZS18" s="863"/>
      <c r="ZT18" s="821"/>
      <c r="ZU18" s="819"/>
      <c r="ZV18" s="818"/>
      <c r="ZW18" s="822"/>
      <c r="ZX18" s="823"/>
      <c r="ZY18" s="824"/>
      <c r="ZZ18" s="825"/>
      <c r="AAA18" s="863"/>
      <c r="AAB18" s="821"/>
      <c r="AAC18" s="819"/>
      <c r="AAD18" s="818"/>
      <c r="AAE18" s="822"/>
      <c r="AAF18" s="823"/>
      <c r="AAG18" s="824"/>
      <c r="AAH18" s="825"/>
      <c r="AAI18" s="863"/>
      <c r="AAJ18" s="821"/>
      <c r="AAK18" s="819"/>
      <c r="AAL18" s="818"/>
      <c r="AAM18" s="822"/>
      <c r="AAN18" s="823"/>
      <c r="AAO18" s="824"/>
      <c r="AAP18" s="825"/>
      <c r="AAQ18" s="863"/>
      <c r="AAR18" s="821"/>
      <c r="AAS18" s="819"/>
      <c r="AAT18" s="818"/>
      <c r="AAU18" s="822"/>
      <c r="AAV18" s="823"/>
      <c r="AAW18" s="824"/>
      <c r="AAX18" s="825"/>
      <c r="AAY18" s="863"/>
      <c r="AAZ18" s="821"/>
      <c r="ABA18" s="819"/>
      <c r="ABB18" s="818"/>
      <c r="ABC18" s="822"/>
      <c r="ABD18" s="823"/>
      <c r="ABE18" s="824"/>
      <c r="ABF18" s="825"/>
      <c r="ABG18" s="863"/>
      <c r="ABH18" s="821"/>
      <c r="ABI18" s="819"/>
      <c r="ABJ18" s="818"/>
      <c r="ABK18" s="822"/>
      <c r="ABL18" s="823"/>
      <c r="ABM18" s="824"/>
      <c r="ABN18" s="825"/>
      <c r="ABO18" s="863"/>
      <c r="ABP18" s="821"/>
      <c r="ABQ18" s="819"/>
      <c r="ABR18" s="818"/>
      <c r="ABS18" s="822"/>
      <c r="ABT18" s="823"/>
      <c r="ABU18" s="824"/>
      <c r="ABV18" s="825"/>
      <c r="ABW18" s="863"/>
      <c r="ABX18" s="821"/>
      <c r="ABY18" s="819"/>
      <c r="ABZ18" s="818"/>
      <c r="ACA18" s="822"/>
      <c r="ACB18" s="823"/>
      <c r="ACC18" s="824"/>
      <c r="ACD18" s="825"/>
      <c r="ACE18" s="863"/>
      <c r="ACF18" s="821"/>
      <c r="ACG18" s="819"/>
      <c r="ACH18" s="818"/>
      <c r="ACI18" s="822"/>
      <c r="ACJ18" s="823"/>
      <c r="ACK18" s="824"/>
      <c r="ACL18" s="825"/>
      <c r="ACM18" s="863"/>
      <c r="ACN18" s="821"/>
      <c r="ACO18" s="819"/>
      <c r="ACP18" s="818"/>
      <c r="ACQ18" s="822"/>
      <c r="ACR18" s="823"/>
      <c r="ACS18" s="824"/>
      <c r="ACT18" s="825"/>
      <c r="ACU18" s="863"/>
      <c r="ACV18" s="821"/>
      <c r="ACW18" s="819"/>
      <c r="ACX18" s="818"/>
      <c r="ACY18" s="822"/>
      <c r="ACZ18" s="823"/>
      <c r="ADA18" s="824"/>
      <c r="ADB18" s="825"/>
      <c r="ADC18" s="863"/>
      <c r="ADD18" s="821"/>
      <c r="ADE18" s="819"/>
      <c r="ADF18" s="818"/>
      <c r="ADG18" s="822"/>
      <c r="ADH18" s="823"/>
      <c r="ADI18" s="824"/>
      <c r="ADJ18" s="825"/>
      <c r="ADK18" s="863"/>
      <c r="ADL18" s="821"/>
      <c r="ADM18" s="819"/>
      <c r="ADN18" s="818"/>
      <c r="ADO18" s="822"/>
      <c r="ADP18" s="823"/>
      <c r="ADQ18" s="824"/>
      <c r="ADR18" s="825"/>
      <c r="ADS18" s="863"/>
      <c r="ADT18" s="821"/>
      <c r="ADU18" s="819"/>
      <c r="ADV18" s="818"/>
      <c r="ADW18" s="822"/>
      <c r="ADX18" s="823"/>
      <c r="ADY18" s="824"/>
      <c r="ADZ18" s="1323"/>
      <c r="AEA18" s="1324"/>
      <c r="AEB18" s="1324"/>
      <c r="AEC18" s="1325"/>
      <c r="AED18" s="1326"/>
      <c r="AEE18" s="1326"/>
      <c r="AEF18" s="1326"/>
      <c r="AEG18" s="2083"/>
      <c r="AEH18" s="1326"/>
      <c r="AEI18" s="1326"/>
      <c r="AEJ18" s="1326"/>
      <c r="AEK18" s="1326"/>
      <c r="AEL18" s="1326"/>
      <c r="AEM18" s="2083"/>
      <c r="AEN18" s="1326"/>
      <c r="AEO18" s="1326"/>
      <c r="AEP18" s="1326"/>
      <c r="AEQ18" s="1326"/>
      <c r="AER18" s="1326"/>
      <c r="AES18" s="2083"/>
      <c r="AET18" s="1326"/>
      <c r="AEU18" s="1326"/>
      <c r="AEV18" s="1326"/>
      <c r="AEW18" s="1326"/>
      <c r="AEX18" s="1326"/>
      <c r="AEY18" s="2083"/>
      <c r="AEZ18" s="1326"/>
      <c r="AFA18" s="1326"/>
      <c r="AFB18" s="1326"/>
      <c r="AFC18" s="1326"/>
      <c r="AFD18" s="1326"/>
      <c r="AFE18" s="2083"/>
      <c r="AFF18" s="1326"/>
      <c r="AFG18" s="1326"/>
      <c r="AFH18" s="1326"/>
      <c r="AFI18" s="1326"/>
      <c r="AFJ18" s="1326"/>
      <c r="AFK18" s="2083"/>
      <c r="AFL18" s="1326"/>
      <c r="AFM18" s="1326"/>
    </row>
    <row r="19" spans="1:845" ht="24.95" customHeight="1" x14ac:dyDescent="0.25">
      <c r="A19" s="807"/>
      <c r="B19" s="807"/>
      <c r="C19" s="807"/>
      <c r="D19" s="807"/>
      <c r="E19" s="807"/>
      <c r="F19" s="807"/>
      <c r="G19" s="807"/>
      <c r="H19" s="807"/>
      <c r="I19" s="807"/>
      <c r="J19" s="807"/>
      <c r="K19" s="807"/>
      <c r="L19" s="807"/>
      <c r="M19" s="807"/>
      <c r="N19" s="807"/>
      <c r="O19" s="807"/>
      <c r="P19" s="807"/>
      <c r="Q19" s="807"/>
      <c r="R19" s="839"/>
      <c r="S19" s="807"/>
      <c r="T19" s="839"/>
      <c r="U19" s="839"/>
      <c r="V19" s="808"/>
      <c r="W19" s="773"/>
      <c r="X19" s="840"/>
      <c r="Y19" s="773"/>
      <c r="Z19" s="773"/>
      <c r="AA19" s="773"/>
      <c r="AB19" s="773"/>
      <c r="AC19" s="773"/>
      <c r="AD19" s="773"/>
      <c r="AE19" s="773"/>
      <c r="AF19" s="773"/>
      <c r="AG19" s="773"/>
      <c r="AH19" s="840"/>
      <c r="AI19" s="773"/>
      <c r="AJ19" s="773"/>
      <c r="AK19" s="840"/>
      <c r="AL19" s="773"/>
      <c r="AM19" s="831"/>
      <c r="AN19" s="832"/>
      <c r="AO19" s="832"/>
      <c r="AP19" s="832"/>
      <c r="AQ19" s="810"/>
      <c r="AR19" s="810"/>
      <c r="AS19" s="811"/>
      <c r="AT19" s="894"/>
      <c r="AU19" s="812"/>
      <c r="AV19" s="843"/>
      <c r="AW19" s="812"/>
      <c r="AX19" s="843"/>
      <c r="AY19" s="812"/>
      <c r="AZ19" s="843"/>
      <c r="BA19" s="812"/>
      <c r="BB19" s="843"/>
      <c r="BC19" s="812"/>
      <c r="BD19" s="843"/>
      <c r="BE19" s="812"/>
      <c r="BF19" s="843"/>
      <c r="BG19" s="812"/>
      <c r="BH19" s="843"/>
      <c r="BI19" s="812"/>
      <c r="BJ19" s="836"/>
      <c r="BK19" s="836"/>
      <c r="BL19" s="812"/>
      <c r="BM19" s="836"/>
      <c r="BN19" s="2082"/>
      <c r="BO19" s="814"/>
      <c r="BP19" s="874"/>
      <c r="BQ19" s="814"/>
      <c r="BR19" s="814"/>
      <c r="BS19" s="814"/>
      <c r="BT19" s="814"/>
      <c r="BU19" s="814"/>
      <c r="BV19" s="814"/>
      <c r="BW19" s="814"/>
      <c r="BX19" s="814"/>
      <c r="BY19" s="814"/>
      <c r="BZ19" s="814"/>
      <c r="CA19" s="814"/>
      <c r="CB19" s="814"/>
      <c r="CC19" s="814"/>
      <c r="CD19" s="814"/>
      <c r="CE19" s="814"/>
      <c r="CF19" s="815"/>
      <c r="CG19" s="816"/>
      <c r="CH19" s="816"/>
      <c r="CI19" s="816"/>
      <c r="CJ19" s="816"/>
      <c r="CK19" s="816"/>
      <c r="CL19" s="816"/>
      <c r="CM19" s="816"/>
      <c r="CN19" s="816"/>
      <c r="CO19" s="816"/>
      <c r="CP19" s="816"/>
      <c r="CQ19" s="816"/>
      <c r="CR19" s="816"/>
      <c r="CS19" s="816"/>
      <c r="CT19" s="816"/>
      <c r="CU19" s="816"/>
      <c r="CV19" s="816"/>
      <c r="CW19" s="816"/>
      <c r="CX19" s="816"/>
      <c r="CY19" s="816"/>
      <c r="CZ19" s="816"/>
      <c r="DA19" s="816"/>
      <c r="DB19" s="816"/>
      <c r="DC19" s="816"/>
      <c r="DD19" s="816"/>
      <c r="DE19" s="816"/>
      <c r="DF19" s="816"/>
      <c r="DG19" s="816"/>
      <c r="DH19" s="816"/>
      <c r="DI19" s="816"/>
      <c r="DJ19" s="816"/>
      <c r="DK19" s="816"/>
      <c r="DL19" s="816"/>
      <c r="DM19" s="816"/>
      <c r="DN19" s="816"/>
      <c r="DO19" s="816"/>
      <c r="DP19" s="841"/>
      <c r="DQ19" s="817"/>
      <c r="DR19" s="817"/>
      <c r="DS19" s="817"/>
      <c r="DT19" s="842"/>
      <c r="DU19" s="817"/>
      <c r="DV19" s="842"/>
      <c r="DW19" s="817"/>
      <c r="DX19" s="817"/>
      <c r="DY19" s="817"/>
      <c r="DZ19" s="820"/>
      <c r="EA19" s="821"/>
      <c r="EB19" s="821"/>
      <c r="EC19" s="821"/>
      <c r="ED19" s="821"/>
      <c r="EE19" s="819"/>
      <c r="EF19" s="818"/>
      <c r="EG19" s="818"/>
      <c r="EH19" s="818"/>
      <c r="EI19" s="818"/>
      <c r="EJ19" s="822"/>
      <c r="EK19" s="823"/>
      <c r="EL19" s="823"/>
      <c r="EM19" s="823"/>
      <c r="EN19" s="823"/>
      <c r="EO19" s="824"/>
      <c r="EP19" s="825"/>
      <c r="EQ19" s="825"/>
      <c r="ER19" s="825"/>
      <c r="ES19" s="825"/>
      <c r="ET19" s="820"/>
      <c r="EU19" s="821"/>
      <c r="EV19" s="821"/>
      <c r="EW19" s="821"/>
      <c r="EX19" s="821"/>
      <c r="EY19" s="819"/>
      <c r="EZ19" s="818"/>
      <c r="FA19" s="818"/>
      <c r="FB19" s="818"/>
      <c r="FC19" s="818"/>
      <c r="FD19" s="822"/>
      <c r="FE19" s="823"/>
      <c r="FF19" s="823"/>
      <c r="FG19" s="823"/>
      <c r="FH19" s="823"/>
      <c r="FI19" s="824"/>
      <c r="FJ19" s="825"/>
      <c r="FK19" s="825"/>
      <c r="FL19" s="825"/>
      <c r="FM19" s="825"/>
      <c r="FN19" s="820"/>
      <c r="FO19" s="821"/>
      <c r="FP19" s="821"/>
      <c r="FQ19" s="821"/>
      <c r="FR19" s="821"/>
      <c r="FS19" s="819"/>
      <c r="FT19" s="818"/>
      <c r="FU19" s="818"/>
      <c r="FV19" s="818"/>
      <c r="FW19" s="818"/>
      <c r="FX19" s="822"/>
      <c r="FY19" s="823"/>
      <c r="FZ19" s="823"/>
      <c r="GA19" s="823"/>
      <c r="GB19" s="823"/>
      <c r="GC19" s="824"/>
      <c r="GD19" s="825"/>
      <c r="GE19" s="825"/>
      <c r="GF19" s="825"/>
      <c r="GG19" s="825"/>
      <c r="GH19" s="820"/>
      <c r="GI19" s="821"/>
      <c r="GJ19" s="821"/>
      <c r="GK19" s="821"/>
      <c r="GL19" s="821"/>
      <c r="GM19" s="819"/>
      <c r="GN19" s="818"/>
      <c r="GO19" s="818"/>
      <c r="GP19" s="818"/>
      <c r="GQ19" s="818"/>
      <c r="GR19" s="822"/>
      <c r="GS19" s="823"/>
      <c r="GT19" s="823"/>
      <c r="GU19" s="823"/>
      <c r="GV19" s="823"/>
      <c r="GW19" s="824"/>
      <c r="GX19" s="825"/>
      <c r="GY19" s="825"/>
      <c r="GZ19" s="825"/>
      <c r="HA19" s="825"/>
      <c r="HB19" s="820"/>
      <c r="HC19" s="821"/>
      <c r="HD19" s="821"/>
      <c r="HE19" s="821"/>
      <c r="HF19" s="821"/>
      <c r="HG19" s="819"/>
      <c r="HH19" s="818"/>
      <c r="HI19" s="818"/>
      <c r="HJ19" s="818"/>
      <c r="HK19" s="818"/>
      <c r="HL19" s="822"/>
      <c r="HM19" s="823"/>
      <c r="HN19" s="823"/>
      <c r="HO19" s="823"/>
      <c r="HP19" s="823"/>
      <c r="HQ19" s="824"/>
      <c r="HR19" s="825"/>
      <c r="HS19" s="825"/>
      <c r="HT19" s="825"/>
      <c r="HU19" s="825"/>
      <c r="HV19" s="820"/>
      <c r="HW19" s="821"/>
      <c r="HX19" s="821"/>
      <c r="HY19" s="821"/>
      <c r="HZ19" s="821"/>
      <c r="IA19" s="819"/>
      <c r="IB19" s="818"/>
      <c r="IC19" s="818"/>
      <c r="ID19" s="818"/>
      <c r="IE19" s="818"/>
      <c r="IF19" s="822"/>
      <c r="IG19" s="823"/>
      <c r="IH19" s="823"/>
      <c r="II19" s="823"/>
      <c r="IJ19" s="823"/>
      <c r="IK19" s="824"/>
      <c r="IL19" s="825"/>
      <c r="IM19" s="825"/>
      <c r="IN19" s="825"/>
      <c r="IO19" s="825"/>
      <c r="IP19" s="826"/>
      <c r="IQ19" s="817"/>
      <c r="IR19" s="817"/>
      <c r="IS19" s="817"/>
      <c r="IT19" s="817"/>
      <c r="IU19" s="817"/>
      <c r="IV19" s="817"/>
      <c r="IW19" s="817"/>
      <c r="IX19" s="817"/>
      <c r="IY19" s="817"/>
      <c r="IZ19" s="817"/>
      <c r="JA19" s="817"/>
      <c r="JB19" s="817"/>
      <c r="JC19" s="817"/>
      <c r="JD19" s="817"/>
      <c r="JE19" s="817"/>
      <c r="JF19" s="817"/>
      <c r="JG19" s="817"/>
      <c r="JH19" s="817"/>
      <c r="JI19" s="817"/>
      <c r="JJ19" s="817"/>
      <c r="JK19" s="817"/>
      <c r="JL19" s="817"/>
      <c r="JM19" s="817"/>
      <c r="JN19" s="827"/>
      <c r="JO19" s="828"/>
      <c r="JP19" s="828"/>
      <c r="JQ19" s="845"/>
      <c r="JR19" s="845"/>
      <c r="JS19" s="845"/>
      <c r="JT19" s="845"/>
      <c r="JU19" s="828"/>
      <c r="JV19" s="828"/>
      <c r="JW19" s="828"/>
      <c r="JX19" s="828"/>
      <c r="JY19" s="828"/>
      <c r="JZ19" s="845"/>
      <c r="KA19" s="845"/>
      <c r="KB19" s="845"/>
      <c r="KC19" s="845"/>
      <c r="KD19" s="828"/>
      <c r="KE19" s="828"/>
      <c r="KF19" s="828"/>
      <c r="KG19" s="828"/>
      <c r="KH19" s="828"/>
      <c r="KI19" s="845"/>
      <c r="KJ19" s="845"/>
      <c r="KK19" s="845"/>
      <c r="KL19" s="845"/>
      <c r="KM19" s="828"/>
      <c r="KN19" s="828"/>
      <c r="KO19" s="828"/>
      <c r="KP19" s="828"/>
      <c r="KQ19" s="828"/>
      <c r="KR19" s="845"/>
      <c r="KS19" s="845"/>
      <c r="KT19" s="845"/>
      <c r="KU19" s="845"/>
      <c r="KV19" s="828"/>
      <c r="KW19" s="828"/>
      <c r="KX19" s="828"/>
      <c r="KY19" s="828"/>
      <c r="KZ19" s="828"/>
      <c r="LA19" s="845"/>
      <c r="LB19" s="845"/>
      <c r="LC19" s="845"/>
      <c r="LD19" s="845"/>
      <c r="LE19" s="828"/>
      <c r="LF19" s="828"/>
      <c r="LG19" s="828"/>
      <c r="LH19" s="828"/>
      <c r="LI19" s="828"/>
      <c r="LJ19" s="845"/>
      <c r="LK19" s="845"/>
      <c r="LL19" s="845"/>
      <c r="LM19" s="845"/>
      <c r="LN19" s="828"/>
      <c r="LO19" s="828"/>
      <c r="LP19" s="828"/>
      <c r="LQ19" s="828"/>
      <c r="LR19" s="828"/>
      <c r="LS19" s="845"/>
      <c r="LT19" s="845"/>
      <c r="LU19" s="845"/>
      <c r="LV19" s="845"/>
      <c r="LW19" s="828"/>
      <c r="LX19" s="828"/>
      <c r="LY19" s="828"/>
      <c r="LZ19" s="828"/>
      <c r="MA19" s="828"/>
      <c r="MB19" s="845"/>
      <c r="MC19" s="845"/>
      <c r="MD19" s="845"/>
      <c r="ME19" s="845"/>
      <c r="MF19" s="828"/>
      <c r="MG19" s="828"/>
      <c r="MH19" s="828"/>
      <c r="MI19" s="828"/>
      <c r="MJ19" s="828"/>
      <c r="MK19" s="845"/>
      <c r="ML19" s="845"/>
      <c r="MM19" s="845"/>
      <c r="MN19" s="845"/>
      <c r="MO19" s="828"/>
      <c r="MP19" s="828"/>
      <c r="MQ19" s="828"/>
      <c r="MR19" s="828"/>
      <c r="MS19" s="828"/>
      <c r="MT19" s="845"/>
      <c r="MU19" s="845"/>
      <c r="MV19" s="845"/>
      <c r="MW19" s="845"/>
      <c r="MX19" s="828"/>
      <c r="MY19" s="828"/>
      <c r="MZ19" s="828"/>
      <c r="NA19" s="828"/>
      <c r="NB19" s="828"/>
      <c r="NC19" s="845"/>
      <c r="ND19" s="845"/>
      <c r="NE19" s="845"/>
      <c r="NF19" s="845"/>
      <c r="NG19" s="828"/>
      <c r="NH19" s="828"/>
      <c r="NI19" s="828"/>
      <c r="NJ19" s="828"/>
      <c r="NK19" s="828"/>
      <c r="NL19" s="845"/>
      <c r="NM19" s="845"/>
      <c r="NN19" s="845"/>
      <c r="NO19" s="845"/>
      <c r="NP19" s="828"/>
      <c r="NQ19" s="828"/>
      <c r="NR19" s="828"/>
      <c r="NS19" s="828"/>
      <c r="NT19" s="828"/>
      <c r="NU19" s="845"/>
      <c r="NV19" s="845"/>
      <c r="NW19" s="845"/>
      <c r="NX19" s="845"/>
      <c r="NY19" s="828"/>
      <c r="NZ19" s="828"/>
      <c r="OA19" s="828"/>
      <c r="OB19" s="828"/>
      <c r="OC19" s="828"/>
      <c r="OD19" s="845"/>
      <c r="OE19" s="845"/>
      <c r="OF19" s="845"/>
      <c r="OG19" s="845"/>
      <c r="OH19" s="828"/>
      <c r="OI19" s="828"/>
      <c r="OJ19" s="828"/>
      <c r="OK19" s="828"/>
      <c r="OL19" s="828"/>
      <c r="OM19" s="845"/>
      <c r="ON19" s="845"/>
      <c r="OO19" s="845"/>
      <c r="OP19" s="845"/>
      <c r="OQ19" s="828"/>
      <c r="OR19" s="828"/>
      <c r="OS19" s="828"/>
      <c r="OT19" s="828"/>
      <c r="OU19" s="828"/>
      <c r="OV19" s="845"/>
      <c r="OW19" s="845"/>
      <c r="OX19" s="845"/>
      <c r="OY19" s="845"/>
      <c r="OZ19" s="828"/>
      <c r="PA19" s="828"/>
      <c r="PB19" s="828"/>
      <c r="PC19" s="828"/>
      <c r="PD19" s="828"/>
      <c r="PE19" s="845"/>
      <c r="PF19" s="845"/>
      <c r="PG19" s="845"/>
      <c r="PH19" s="845"/>
      <c r="PI19" s="828"/>
      <c r="PJ19" s="828"/>
      <c r="PK19" s="828"/>
      <c r="PL19" s="828"/>
      <c r="PM19" s="828"/>
      <c r="PN19" s="845"/>
      <c r="PO19" s="845"/>
      <c r="PP19" s="845"/>
      <c r="PQ19" s="845"/>
      <c r="PR19" s="828"/>
      <c r="PS19" s="828"/>
      <c r="PT19" s="828"/>
      <c r="PU19" s="828"/>
      <c r="PV19" s="828"/>
      <c r="PW19" s="845"/>
      <c r="PX19" s="845"/>
      <c r="PY19" s="845"/>
      <c r="PZ19" s="845"/>
      <c r="QA19" s="828"/>
      <c r="QB19" s="828"/>
      <c r="QC19" s="828"/>
      <c r="QD19" s="828"/>
      <c r="QE19" s="845"/>
      <c r="QF19" s="845"/>
      <c r="QG19" s="845"/>
      <c r="QH19" s="845"/>
      <c r="QI19" s="828"/>
      <c r="QJ19" s="828"/>
      <c r="QK19" s="828"/>
      <c r="QL19" s="828"/>
      <c r="QM19" s="828"/>
      <c r="QN19" s="828"/>
      <c r="QO19" s="845"/>
      <c r="QP19" s="845"/>
      <c r="QQ19" s="845"/>
      <c r="QR19" s="845"/>
      <c r="QS19" s="828"/>
      <c r="QT19" s="828"/>
      <c r="QU19" s="828"/>
      <c r="QV19" s="838"/>
      <c r="QW19" s="837"/>
      <c r="QX19" s="837"/>
      <c r="QY19" s="837"/>
      <c r="QZ19" s="857"/>
      <c r="RA19" s="828"/>
      <c r="RB19" s="828"/>
      <c r="RC19" s="828"/>
      <c r="RD19" s="828"/>
      <c r="RE19" s="856"/>
      <c r="RF19" s="855"/>
      <c r="RG19" s="855"/>
      <c r="RH19" s="855"/>
      <c r="RI19" s="855"/>
      <c r="RJ19" s="854"/>
      <c r="RK19" s="825"/>
      <c r="RL19" s="825"/>
      <c r="RM19" s="825"/>
      <c r="RN19" s="825"/>
      <c r="RO19" s="857"/>
      <c r="RP19" s="828"/>
      <c r="RQ19" s="828"/>
      <c r="RR19" s="828"/>
      <c r="RS19" s="828"/>
      <c r="RT19" s="856"/>
      <c r="RU19" s="855"/>
      <c r="RV19" s="855"/>
      <c r="RW19" s="855"/>
      <c r="RX19" s="855"/>
      <c r="RY19" s="854"/>
      <c r="RZ19" s="825"/>
      <c r="SA19" s="825"/>
      <c r="SB19" s="825"/>
      <c r="SC19" s="825"/>
      <c r="SD19" s="857"/>
      <c r="SE19" s="828"/>
      <c r="SF19" s="828"/>
      <c r="SG19" s="828"/>
      <c r="SH19" s="828"/>
      <c r="SI19" s="856"/>
      <c r="SJ19" s="855"/>
      <c r="SK19" s="855"/>
      <c r="SL19" s="855"/>
      <c r="SM19" s="855"/>
      <c r="SN19" s="854"/>
      <c r="SO19" s="825"/>
      <c r="SP19" s="825"/>
      <c r="SQ19" s="825"/>
      <c r="SR19" s="825"/>
      <c r="SS19" s="857"/>
      <c r="ST19" s="828"/>
      <c r="SU19" s="828"/>
      <c r="SV19" s="828"/>
      <c r="SW19" s="828"/>
      <c r="SX19" s="856"/>
      <c r="SY19" s="855"/>
      <c r="SZ19" s="855"/>
      <c r="TA19" s="855"/>
      <c r="TB19" s="855"/>
      <c r="TC19" s="854"/>
      <c r="TD19" s="825"/>
      <c r="TE19" s="825"/>
      <c r="TF19" s="825"/>
      <c r="TG19" s="825"/>
      <c r="TH19" s="857"/>
      <c r="TI19" s="828"/>
      <c r="TJ19" s="828"/>
      <c r="TK19" s="828"/>
      <c r="TL19" s="828"/>
      <c r="TM19" s="856"/>
      <c r="TN19" s="855"/>
      <c r="TO19" s="855"/>
      <c r="TP19" s="855"/>
      <c r="TQ19" s="855"/>
      <c r="TR19" s="854"/>
      <c r="TS19" s="825"/>
      <c r="TT19" s="825"/>
      <c r="TU19" s="825"/>
      <c r="TV19" s="825"/>
      <c r="TW19" s="857"/>
      <c r="TX19" s="828"/>
      <c r="TY19" s="828"/>
      <c r="TZ19" s="828"/>
      <c r="UA19" s="828"/>
      <c r="UB19" s="856"/>
      <c r="UC19" s="855"/>
      <c r="UD19" s="855"/>
      <c r="UE19" s="855"/>
      <c r="UF19" s="855"/>
      <c r="UG19" s="854"/>
      <c r="UH19" s="825"/>
      <c r="UI19" s="825"/>
      <c r="UJ19" s="825"/>
      <c r="UK19" s="825"/>
      <c r="UL19" s="860"/>
      <c r="UM19" s="861"/>
      <c r="UN19" s="864"/>
      <c r="UO19" s="865"/>
      <c r="UP19" s="807"/>
      <c r="UQ19" s="807"/>
      <c r="UR19" s="807"/>
      <c r="US19" s="807"/>
      <c r="UT19" s="807"/>
      <c r="UU19" s="863"/>
      <c r="UV19" s="821"/>
      <c r="UW19" s="819"/>
      <c r="UX19" s="818"/>
      <c r="UY19" s="822"/>
      <c r="UZ19" s="823"/>
      <c r="VA19" s="824"/>
      <c r="VB19" s="825"/>
      <c r="VC19" s="863"/>
      <c r="VD19" s="821"/>
      <c r="VE19" s="819"/>
      <c r="VF19" s="818"/>
      <c r="VG19" s="822"/>
      <c r="VH19" s="823"/>
      <c r="VI19" s="824"/>
      <c r="VJ19" s="825"/>
      <c r="VK19" s="863"/>
      <c r="VL19" s="821"/>
      <c r="VM19" s="819"/>
      <c r="VN19" s="818"/>
      <c r="VO19" s="822"/>
      <c r="VP19" s="823"/>
      <c r="VQ19" s="824"/>
      <c r="VR19" s="825"/>
      <c r="VS19" s="863"/>
      <c r="VT19" s="821"/>
      <c r="VU19" s="819"/>
      <c r="VV19" s="818"/>
      <c r="VW19" s="822"/>
      <c r="VX19" s="823"/>
      <c r="VY19" s="824"/>
      <c r="VZ19" s="825"/>
      <c r="WA19" s="863"/>
      <c r="WB19" s="821"/>
      <c r="WC19" s="819"/>
      <c r="WD19" s="818"/>
      <c r="WE19" s="822"/>
      <c r="WF19" s="823"/>
      <c r="WG19" s="824"/>
      <c r="WH19" s="825"/>
      <c r="WI19" s="863"/>
      <c r="WJ19" s="821"/>
      <c r="WK19" s="819"/>
      <c r="WL19" s="818"/>
      <c r="WM19" s="822"/>
      <c r="WN19" s="823"/>
      <c r="WO19" s="824"/>
      <c r="WP19" s="825"/>
      <c r="WQ19" s="863"/>
      <c r="WR19" s="821"/>
      <c r="WS19" s="819"/>
      <c r="WT19" s="818"/>
      <c r="WU19" s="822"/>
      <c r="WV19" s="823"/>
      <c r="WW19" s="824"/>
      <c r="WX19" s="825"/>
      <c r="WY19" s="863"/>
      <c r="WZ19" s="821"/>
      <c r="XA19" s="819"/>
      <c r="XB19" s="818"/>
      <c r="XC19" s="822"/>
      <c r="XD19" s="823"/>
      <c r="XE19" s="824"/>
      <c r="XF19" s="825"/>
      <c r="XG19" s="863"/>
      <c r="XH19" s="821"/>
      <c r="XI19" s="819"/>
      <c r="XJ19" s="818"/>
      <c r="XK19" s="822"/>
      <c r="XL19" s="823"/>
      <c r="XM19" s="824"/>
      <c r="XN19" s="825"/>
      <c r="XO19" s="863"/>
      <c r="XP19" s="821"/>
      <c r="XQ19" s="819"/>
      <c r="XR19" s="818"/>
      <c r="XS19" s="822"/>
      <c r="XT19" s="823"/>
      <c r="XU19" s="824"/>
      <c r="XV19" s="825"/>
      <c r="XW19" s="863"/>
      <c r="XX19" s="821"/>
      <c r="XY19" s="819"/>
      <c r="XZ19" s="818"/>
      <c r="YA19" s="822"/>
      <c r="YB19" s="823"/>
      <c r="YC19" s="824"/>
      <c r="YD19" s="825"/>
      <c r="YE19" s="863"/>
      <c r="YF19" s="821"/>
      <c r="YG19" s="819"/>
      <c r="YH19" s="818"/>
      <c r="YI19" s="822"/>
      <c r="YJ19" s="823"/>
      <c r="YK19" s="824"/>
      <c r="YL19" s="825"/>
      <c r="YM19" s="863"/>
      <c r="YN19" s="821"/>
      <c r="YO19" s="819"/>
      <c r="YP19" s="818"/>
      <c r="YQ19" s="822"/>
      <c r="YR19" s="823"/>
      <c r="YS19" s="824"/>
      <c r="YT19" s="825"/>
      <c r="YU19" s="863"/>
      <c r="YV19" s="821"/>
      <c r="YW19" s="819"/>
      <c r="YX19" s="818"/>
      <c r="YY19" s="822"/>
      <c r="YZ19" s="823"/>
      <c r="ZA19" s="824"/>
      <c r="ZB19" s="825"/>
      <c r="ZC19" s="863"/>
      <c r="ZD19" s="821"/>
      <c r="ZE19" s="819"/>
      <c r="ZF19" s="818"/>
      <c r="ZG19" s="822"/>
      <c r="ZH19" s="823"/>
      <c r="ZI19" s="824"/>
      <c r="ZJ19" s="825"/>
      <c r="ZK19" s="863"/>
      <c r="ZL19" s="821"/>
      <c r="ZM19" s="819"/>
      <c r="ZN19" s="818"/>
      <c r="ZO19" s="822"/>
      <c r="ZP19" s="823"/>
      <c r="ZQ19" s="824"/>
      <c r="ZR19" s="825"/>
      <c r="ZS19" s="863"/>
      <c r="ZT19" s="821"/>
      <c r="ZU19" s="819"/>
      <c r="ZV19" s="818"/>
      <c r="ZW19" s="822"/>
      <c r="ZX19" s="823"/>
      <c r="ZY19" s="824"/>
      <c r="ZZ19" s="825"/>
      <c r="AAA19" s="863"/>
      <c r="AAB19" s="821"/>
      <c r="AAC19" s="819"/>
      <c r="AAD19" s="818"/>
      <c r="AAE19" s="822"/>
      <c r="AAF19" s="823"/>
      <c r="AAG19" s="824"/>
      <c r="AAH19" s="825"/>
      <c r="AAI19" s="863"/>
      <c r="AAJ19" s="821"/>
      <c r="AAK19" s="819"/>
      <c r="AAL19" s="818"/>
      <c r="AAM19" s="822"/>
      <c r="AAN19" s="823"/>
      <c r="AAO19" s="824"/>
      <c r="AAP19" s="825"/>
      <c r="AAQ19" s="863"/>
      <c r="AAR19" s="821"/>
      <c r="AAS19" s="819"/>
      <c r="AAT19" s="818"/>
      <c r="AAU19" s="822"/>
      <c r="AAV19" s="823"/>
      <c r="AAW19" s="824"/>
      <c r="AAX19" s="825"/>
      <c r="AAY19" s="863"/>
      <c r="AAZ19" s="821"/>
      <c r="ABA19" s="819"/>
      <c r="ABB19" s="818"/>
      <c r="ABC19" s="822"/>
      <c r="ABD19" s="823"/>
      <c r="ABE19" s="824"/>
      <c r="ABF19" s="825"/>
      <c r="ABG19" s="863"/>
      <c r="ABH19" s="821"/>
      <c r="ABI19" s="819"/>
      <c r="ABJ19" s="818"/>
      <c r="ABK19" s="822"/>
      <c r="ABL19" s="823"/>
      <c r="ABM19" s="824"/>
      <c r="ABN19" s="825"/>
      <c r="ABO19" s="863"/>
      <c r="ABP19" s="821"/>
      <c r="ABQ19" s="819"/>
      <c r="ABR19" s="818"/>
      <c r="ABS19" s="822"/>
      <c r="ABT19" s="823"/>
      <c r="ABU19" s="824"/>
      <c r="ABV19" s="825"/>
      <c r="ABW19" s="863"/>
      <c r="ABX19" s="821"/>
      <c r="ABY19" s="819"/>
      <c r="ABZ19" s="818"/>
      <c r="ACA19" s="822"/>
      <c r="ACB19" s="823"/>
      <c r="ACC19" s="824"/>
      <c r="ACD19" s="825"/>
      <c r="ACE19" s="863"/>
      <c r="ACF19" s="821"/>
      <c r="ACG19" s="819"/>
      <c r="ACH19" s="818"/>
      <c r="ACI19" s="822"/>
      <c r="ACJ19" s="823"/>
      <c r="ACK19" s="824"/>
      <c r="ACL19" s="825"/>
      <c r="ACM19" s="863"/>
      <c r="ACN19" s="821"/>
      <c r="ACO19" s="819"/>
      <c r="ACP19" s="818"/>
      <c r="ACQ19" s="822"/>
      <c r="ACR19" s="823"/>
      <c r="ACS19" s="824"/>
      <c r="ACT19" s="825"/>
      <c r="ACU19" s="863"/>
      <c r="ACV19" s="821"/>
      <c r="ACW19" s="819"/>
      <c r="ACX19" s="818"/>
      <c r="ACY19" s="822"/>
      <c r="ACZ19" s="823"/>
      <c r="ADA19" s="824"/>
      <c r="ADB19" s="825"/>
      <c r="ADC19" s="863"/>
      <c r="ADD19" s="821"/>
      <c r="ADE19" s="819"/>
      <c r="ADF19" s="818"/>
      <c r="ADG19" s="822"/>
      <c r="ADH19" s="823"/>
      <c r="ADI19" s="824"/>
      <c r="ADJ19" s="825"/>
      <c r="ADK19" s="863"/>
      <c r="ADL19" s="821"/>
      <c r="ADM19" s="819"/>
      <c r="ADN19" s="818"/>
      <c r="ADO19" s="822"/>
      <c r="ADP19" s="823"/>
      <c r="ADQ19" s="824"/>
      <c r="ADR19" s="825"/>
      <c r="ADS19" s="863"/>
      <c r="ADT19" s="821"/>
      <c r="ADU19" s="819"/>
      <c r="ADV19" s="818"/>
      <c r="ADW19" s="822"/>
      <c r="ADX19" s="823"/>
      <c r="ADY19" s="824"/>
      <c r="ADZ19" s="1323"/>
      <c r="AEA19" s="1324"/>
      <c r="AEB19" s="1324"/>
      <c r="AEC19" s="1325"/>
      <c r="AED19" s="1326"/>
      <c r="AEE19" s="1326"/>
      <c r="AEF19" s="1326"/>
      <c r="AEG19" s="2083"/>
      <c r="AEH19" s="1326"/>
      <c r="AEI19" s="1326"/>
      <c r="AEJ19" s="1326"/>
      <c r="AEK19" s="1326"/>
      <c r="AEL19" s="1326"/>
      <c r="AEM19" s="2083"/>
      <c r="AEN19" s="1326"/>
      <c r="AEO19" s="1326"/>
      <c r="AEP19" s="1326"/>
      <c r="AEQ19" s="1326"/>
      <c r="AER19" s="1326"/>
      <c r="AES19" s="2083"/>
      <c r="AET19" s="1326"/>
      <c r="AEU19" s="1326"/>
      <c r="AEV19" s="1326"/>
      <c r="AEW19" s="1326"/>
      <c r="AEX19" s="1326"/>
      <c r="AEY19" s="2083"/>
      <c r="AEZ19" s="1326"/>
      <c r="AFA19" s="1326"/>
      <c r="AFB19" s="1326"/>
      <c r="AFC19" s="1326"/>
      <c r="AFD19" s="1326"/>
      <c r="AFE19" s="2083"/>
      <c r="AFF19" s="1326"/>
      <c r="AFG19" s="1326"/>
      <c r="AFH19" s="1326"/>
      <c r="AFI19" s="1326"/>
      <c r="AFJ19" s="1326"/>
      <c r="AFK19" s="2083"/>
      <c r="AFL19" s="1326"/>
      <c r="AFM19" s="1326"/>
    </row>
    <row r="20" spans="1:845" ht="24.95" customHeight="1" x14ac:dyDescent="0.25">
      <c r="A20" s="807"/>
      <c r="B20" s="807"/>
      <c r="C20" s="807"/>
      <c r="D20" s="807"/>
      <c r="E20" s="807"/>
      <c r="F20" s="807"/>
      <c r="G20" s="807"/>
      <c r="H20" s="807"/>
      <c r="I20" s="807"/>
      <c r="J20" s="807"/>
      <c r="K20" s="807"/>
      <c r="L20" s="807"/>
      <c r="M20" s="807"/>
      <c r="N20" s="807"/>
      <c r="O20" s="807"/>
      <c r="P20" s="807"/>
      <c r="Q20" s="807"/>
      <c r="R20" s="839"/>
      <c r="S20" s="807"/>
      <c r="T20" s="839"/>
      <c r="U20" s="839"/>
      <c r="V20" s="808"/>
      <c r="W20" s="773"/>
      <c r="X20" s="840"/>
      <c r="Y20" s="773"/>
      <c r="Z20" s="773"/>
      <c r="AA20" s="773"/>
      <c r="AB20" s="773"/>
      <c r="AC20" s="773"/>
      <c r="AD20" s="773"/>
      <c r="AE20" s="773"/>
      <c r="AF20" s="773"/>
      <c r="AG20" s="773"/>
      <c r="AH20" s="840"/>
      <c r="AI20" s="773"/>
      <c r="AJ20" s="773"/>
      <c r="AK20" s="840"/>
      <c r="AL20" s="773"/>
      <c r="AM20" s="831"/>
      <c r="AN20" s="832"/>
      <c r="AO20" s="832"/>
      <c r="AP20" s="832"/>
      <c r="AQ20" s="810"/>
      <c r="AR20" s="810"/>
      <c r="AS20" s="811"/>
      <c r="AT20" s="894"/>
      <c r="AU20" s="812"/>
      <c r="AV20" s="843"/>
      <c r="AW20" s="812"/>
      <c r="AX20" s="843"/>
      <c r="AY20" s="812"/>
      <c r="AZ20" s="843"/>
      <c r="BA20" s="812"/>
      <c r="BB20" s="843"/>
      <c r="BC20" s="812"/>
      <c r="BD20" s="843"/>
      <c r="BE20" s="812"/>
      <c r="BF20" s="843"/>
      <c r="BG20" s="812"/>
      <c r="BH20" s="843"/>
      <c r="BI20" s="812"/>
      <c r="BJ20" s="836"/>
      <c r="BK20" s="836"/>
      <c r="BL20" s="812"/>
      <c r="BM20" s="836"/>
      <c r="BN20" s="2082"/>
      <c r="BO20" s="814"/>
      <c r="BP20" s="874"/>
      <c r="BQ20" s="814"/>
      <c r="BR20" s="814"/>
      <c r="BS20" s="814"/>
      <c r="BT20" s="814"/>
      <c r="BU20" s="814"/>
      <c r="BV20" s="814"/>
      <c r="BW20" s="814"/>
      <c r="BX20" s="814"/>
      <c r="BY20" s="814"/>
      <c r="BZ20" s="814"/>
      <c r="CA20" s="814"/>
      <c r="CB20" s="814"/>
      <c r="CC20" s="814"/>
      <c r="CD20" s="814"/>
      <c r="CE20" s="814"/>
      <c r="CF20" s="815"/>
      <c r="CG20" s="816"/>
      <c r="CH20" s="816"/>
      <c r="CI20" s="816"/>
      <c r="CJ20" s="816"/>
      <c r="CK20" s="816"/>
      <c r="CL20" s="816"/>
      <c r="CM20" s="816"/>
      <c r="CN20" s="816"/>
      <c r="CO20" s="816"/>
      <c r="CP20" s="816"/>
      <c r="CQ20" s="816"/>
      <c r="CR20" s="816"/>
      <c r="CS20" s="816"/>
      <c r="CT20" s="816"/>
      <c r="CU20" s="816"/>
      <c r="CV20" s="816"/>
      <c r="CW20" s="816"/>
      <c r="CX20" s="816"/>
      <c r="CY20" s="816"/>
      <c r="CZ20" s="816"/>
      <c r="DA20" s="816"/>
      <c r="DB20" s="816"/>
      <c r="DC20" s="816"/>
      <c r="DD20" s="816"/>
      <c r="DE20" s="816"/>
      <c r="DF20" s="816"/>
      <c r="DG20" s="816"/>
      <c r="DH20" s="816"/>
      <c r="DI20" s="816"/>
      <c r="DJ20" s="816"/>
      <c r="DK20" s="816"/>
      <c r="DL20" s="816"/>
      <c r="DM20" s="816"/>
      <c r="DN20" s="816"/>
      <c r="DO20" s="816"/>
      <c r="DP20" s="841"/>
      <c r="DQ20" s="817"/>
      <c r="DR20" s="817"/>
      <c r="DS20" s="817"/>
      <c r="DT20" s="842"/>
      <c r="DU20" s="817"/>
      <c r="DV20" s="842"/>
      <c r="DW20" s="817"/>
      <c r="DX20" s="817"/>
      <c r="DY20" s="817"/>
      <c r="DZ20" s="820"/>
      <c r="EA20" s="821"/>
      <c r="EB20" s="821"/>
      <c r="EC20" s="821"/>
      <c r="ED20" s="821"/>
      <c r="EE20" s="819"/>
      <c r="EF20" s="818"/>
      <c r="EG20" s="818"/>
      <c r="EH20" s="818"/>
      <c r="EI20" s="818"/>
      <c r="EJ20" s="822"/>
      <c r="EK20" s="823"/>
      <c r="EL20" s="823"/>
      <c r="EM20" s="823"/>
      <c r="EN20" s="823"/>
      <c r="EO20" s="824"/>
      <c r="EP20" s="825"/>
      <c r="EQ20" s="825"/>
      <c r="ER20" s="825"/>
      <c r="ES20" s="825"/>
      <c r="ET20" s="820"/>
      <c r="EU20" s="821"/>
      <c r="EV20" s="821"/>
      <c r="EW20" s="821"/>
      <c r="EX20" s="821"/>
      <c r="EY20" s="819"/>
      <c r="EZ20" s="818"/>
      <c r="FA20" s="818"/>
      <c r="FB20" s="818"/>
      <c r="FC20" s="818"/>
      <c r="FD20" s="822"/>
      <c r="FE20" s="823"/>
      <c r="FF20" s="823"/>
      <c r="FG20" s="823"/>
      <c r="FH20" s="823"/>
      <c r="FI20" s="824"/>
      <c r="FJ20" s="825"/>
      <c r="FK20" s="825"/>
      <c r="FL20" s="825"/>
      <c r="FM20" s="825"/>
      <c r="FN20" s="820"/>
      <c r="FO20" s="821"/>
      <c r="FP20" s="821"/>
      <c r="FQ20" s="821"/>
      <c r="FR20" s="821"/>
      <c r="FS20" s="819"/>
      <c r="FT20" s="818"/>
      <c r="FU20" s="818"/>
      <c r="FV20" s="818"/>
      <c r="FW20" s="818"/>
      <c r="FX20" s="822"/>
      <c r="FY20" s="823"/>
      <c r="FZ20" s="823"/>
      <c r="GA20" s="823"/>
      <c r="GB20" s="823"/>
      <c r="GC20" s="824"/>
      <c r="GD20" s="825"/>
      <c r="GE20" s="825"/>
      <c r="GF20" s="825"/>
      <c r="GG20" s="825"/>
      <c r="GH20" s="820"/>
      <c r="GI20" s="821"/>
      <c r="GJ20" s="821"/>
      <c r="GK20" s="821"/>
      <c r="GL20" s="821"/>
      <c r="GM20" s="819"/>
      <c r="GN20" s="818"/>
      <c r="GO20" s="818"/>
      <c r="GP20" s="818"/>
      <c r="GQ20" s="818"/>
      <c r="GR20" s="822"/>
      <c r="GS20" s="823"/>
      <c r="GT20" s="823"/>
      <c r="GU20" s="823"/>
      <c r="GV20" s="823"/>
      <c r="GW20" s="824"/>
      <c r="GX20" s="825"/>
      <c r="GY20" s="825"/>
      <c r="GZ20" s="825"/>
      <c r="HA20" s="825"/>
      <c r="HB20" s="820"/>
      <c r="HC20" s="821"/>
      <c r="HD20" s="821"/>
      <c r="HE20" s="821"/>
      <c r="HF20" s="821"/>
      <c r="HG20" s="819"/>
      <c r="HH20" s="818"/>
      <c r="HI20" s="818"/>
      <c r="HJ20" s="818"/>
      <c r="HK20" s="818"/>
      <c r="HL20" s="822"/>
      <c r="HM20" s="823"/>
      <c r="HN20" s="823"/>
      <c r="HO20" s="823"/>
      <c r="HP20" s="823"/>
      <c r="HQ20" s="824"/>
      <c r="HR20" s="825"/>
      <c r="HS20" s="825"/>
      <c r="HT20" s="825"/>
      <c r="HU20" s="825"/>
      <c r="HV20" s="820"/>
      <c r="HW20" s="821"/>
      <c r="HX20" s="821"/>
      <c r="HY20" s="821"/>
      <c r="HZ20" s="821"/>
      <c r="IA20" s="819"/>
      <c r="IB20" s="818"/>
      <c r="IC20" s="818"/>
      <c r="ID20" s="818"/>
      <c r="IE20" s="818"/>
      <c r="IF20" s="822"/>
      <c r="IG20" s="823"/>
      <c r="IH20" s="823"/>
      <c r="II20" s="823"/>
      <c r="IJ20" s="823"/>
      <c r="IK20" s="824"/>
      <c r="IL20" s="825"/>
      <c r="IM20" s="825"/>
      <c r="IN20" s="825"/>
      <c r="IO20" s="825"/>
      <c r="IP20" s="826"/>
      <c r="IQ20" s="817"/>
      <c r="IR20" s="817"/>
      <c r="IS20" s="817"/>
      <c r="IT20" s="817"/>
      <c r="IU20" s="817"/>
      <c r="IV20" s="817"/>
      <c r="IW20" s="817"/>
      <c r="IX20" s="817"/>
      <c r="IY20" s="817"/>
      <c r="IZ20" s="817"/>
      <c r="JA20" s="817"/>
      <c r="JB20" s="817"/>
      <c r="JC20" s="817"/>
      <c r="JD20" s="817"/>
      <c r="JE20" s="817"/>
      <c r="JF20" s="817"/>
      <c r="JG20" s="817"/>
      <c r="JH20" s="817"/>
      <c r="JI20" s="817"/>
      <c r="JJ20" s="817"/>
      <c r="JK20" s="817"/>
      <c r="JL20" s="817"/>
      <c r="JM20" s="817"/>
      <c r="JN20" s="827"/>
      <c r="JO20" s="828"/>
      <c r="JP20" s="828"/>
      <c r="JQ20" s="845"/>
      <c r="JR20" s="845"/>
      <c r="JS20" s="845"/>
      <c r="JT20" s="845"/>
      <c r="JU20" s="828"/>
      <c r="JV20" s="828"/>
      <c r="JW20" s="828"/>
      <c r="JX20" s="828"/>
      <c r="JY20" s="828"/>
      <c r="JZ20" s="845"/>
      <c r="KA20" s="845"/>
      <c r="KB20" s="845"/>
      <c r="KC20" s="845"/>
      <c r="KD20" s="828"/>
      <c r="KE20" s="828"/>
      <c r="KF20" s="828"/>
      <c r="KG20" s="828"/>
      <c r="KH20" s="828"/>
      <c r="KI20" s="845"/>
      <c r="KJ20" s="845"/>
      <c r="KK20" s="845"/>
      <c r="KL20" s="845"/>
      <c r="KM20" s="828"/>
      <c r="KN20" s="828"/>
      <c r="KO20" s="828"/>
      <c r="KP20" s="828"/>
      <c r="KQ20" s="828"/>
      <c r="KR20" s="845"/>
      <c r="KS20" s="845"/>
      <c r="KT20" s="845"/>
      <c r="KU20" s="845"/>
      <c r="KV20" s="828"/>
      <c r="KW20" s="828"/>
      <c r="KX20" s="828"/>
      <c r="KY20" s="828"/>
      <c r="KZ20" s="828"/>
      <c r="LA20" s="845"/>
      <c r="LB20" s="845"/>
      <c r="LC20" s="845"/>
      <c r="LD20" s="845"/>
      <c r="LE20" s="828"/>
      <c r="LF20" s="828"/>
      <c r="LG20" s="828"/>
      <c r="LH20" s="828"/>
      <c r="LI20" s="828"/>
      <c r="LJ20" s="845"/>
      <c r="LK20" s="845"/>
      <c r="LL20" s="845"/>
      <c r="LM20" s="845"/>
      <c r="LN20" s="828"/>
      <c r="LO20" s="828"/>
      <c r="LP20" s="828"/>
      <c r="LQ20" s="828"/>
      <c r="LR20" s="828"/>
      <c r="LS20" s="845"/>
      <c r="LT20" s="845"/>
      <c r="LU20" s="845"/>
      <c r="LV20" s="845"/>
      <c r="LW20" s="828"/>
      <c r="LX20" s="828"/>
      <c r="LY20" s="828"/>
      <c r="LZ20" s="828"/>
      <c r="MA20" s="828"/>
      <c r="MB20" s="845"/>
      <c r="MC20" s="845"/>
      <c r="MD20" s="845"/>
      <c r="ME20" s="845"/>
      <c r="MF20" s="828"/>
      <c r="MG20" s="828"/>
      <c r="MH20" s="828"/>
      <c r="MI20" s="828"/>
      <c r="MJ20" s="828"/>
      <c r="MK20" s="845"/>
      <c r="ML20" s="845"/>
      <c r="MM20" s="845"/>
      <c r="MN20" s="845"/>
      <c r="MO20" s="828"/>
      <c r="MP20" s="828"/>
      <c r="MQ20" s="828"/>
      <c r="MR20" s="828"/>
      <c r="MS20" s="828"/>
      <c r="MT20" s="845"/>
      <c r="MU20" s="845"/>
      <c r="MV20" s="845"/>
      <c r="MW20" s="845"/>
      <c r="MX20" s="828"/>
      <c r="MY20" s="828"/>
      <c r="MZ20" s="828"/>
      <c r="NA20" s="828"/>
      <c r="NB20" s="828"/>
      <c r="NC20" s="845"/>
      <c r="ND20" s="845"/>
      <c r="NE20" s="845"/>
      <c r="NF20" s="845"/>
      <c r="NG20" s="828"/>
      <c r="NH20" s="828"/>
      <c r="NI20" s="828"/>
      <c r="NJ20" s="828"/>
      <c r="NK20" s="828"/>
      <c r="NL20" s="845"/>
      <c r="NM20" s="845"/>
      <c r="NN20" s="845"/>
      <c r="NO20" s="845"/>
      <c r="NP20" s="828"/>
      <c r="NQ20" s="828"/>
      <c r="NR20" s="828"/>
      <c r="NS20" s="828"/>
      <c r="NT20" s="828"/>
      <c r="NU20" s="845"/>
      <c r="NV20" s="845"/>
      <c r="NW20" s="845"/>
      <c r="NX20" s="845"/>
      <c r="NY20" s="828"/>
      <c r="NZ20" s="828"/>
      <c r="OA20" s="828"/>
      <c r="OB20" s="828"/>
      <c r="OC20" s="828"/>
      <c r="OD20" s="845"/>
      <c r="OE20" s="845"/>
      <c r="OF20" s="845"/>
      <c r="OG20" s="845"/>
      <c r="OH20" s="828"/>
      <c r="OI20" s="828"/>
      <c r="OJ20" s="828"/>
      <c r="OK20" s="828"/>
      <c r="OL20" s="828"/>
      <c r="OM20" s="845"/>
      <c r="ON20" s="845"/>
      <c r="OO20" s="845"/>
      <c r="OP20" s="845"/>
      <c r="OQ20" s="828"/>
      <c r="OR20" s="828"/>
      <c r="OS20" s="828"/>
      <c r="OT20" s="828"/>
      <c r="OU20" s="828"/>
      <c r="OV20" s="845"/>
      <c r="OW20" s="845"/>
      <c r="OX20" s="845"/>
      <c r="OY20" s="845"/>
      <c r="OZ20" s="828"/>
      <c r="PA20" s="828"/>
      <c r="PB20" s="828"/>
      <c r="PC20" s="828"/>
      <c r="PD20" s="828"/>
      <c r="PE20" s="845"/>
      <c r="PF20" s="845"/>
      <c r="PG20" s="845"/>
      <c r="PH20" s="845"/>
      <c r="PI20" s="828"/>
      <c r="PJ20" s="828"/>
      <c r="PK20" s="828"/>
      <c r="PL20" s="828"/>
      <c r="PM20" s="828"/>
      <c r="PN20" s="845"/>
      <c r="PO20" s="845"/>
      <c r="PP20" s="845"/>
      <c r="PQ20" s="845"/>
      <c r="PR20" s="828"/>
      <c r="PS20" s="828"/>
      <c r="PT20" s="828"/>
      <c r="PU20" s="828"/>
      <c r="PV20" s="828"/>
      <c r="PW20" s="845"/>
      <c r="PX20" s="845"/>
      <c r="PY20" s="845"/>
      <c r="PZ20" s="845"/>
      <c r="QA20" s="828"/>
      <c r="QB20" s="828"/>
      <c r="QC20" s="828"/>
      <c r="QD20" s="828"/>
      <c r="QE20" s="845"/>
      <c r="QF20" s="845"/>
      <c r="QG20" s="845"/>
      <c r="QH20" s="845"/>
      <c r="QI20" s="828"/>
      <c r="QJ20" s="828"/>
      <c r="QK20" s="828"/>
      <c r="QL20" s="828"/>
      <c r="QM20" s="828"/>
      <c r="QN20" s="828"/>
      <c r="QO20" s="845"/>
      <c r="QP20" s="845"/>
      <c r="QQ20" s="845"/>
      <c r="QR20" s="845"/>
      <c r="QS20" s="828"/>
      <c r="QT20" s="828"/>
      <c r="QU20" s="828"/>
      <c r="QV20" s="838"/>
      <c r="QW20" s="837"/>
      <c r="QX20" s="837"/>
      <c r="QY20" s="837"/>
      <c r="QZ20" s="857"/>
      <c r="RA20" s="828"/>
      <c r="RB20" s="828"/>
      <c r="RC20" s="828"/>
      <c r="RD20" s="828"/>
      <c r="RE20" s="856"/>
      <c r="RF20" s="855"/>
      <c r="RG20" s="855"/>
      <c r="RH20" s="855"/>
      <c r="RI20" s="855"/>
      <c r="RJ20" s="854"/>
      <c r="RK20" s="825"/>
      <c r="RL20" s="825"/>
      <c r="RM20" s="825"/>
      <c r="RN20" s="825"/>
      <c r="RO20" s="857"/>
      <c r="RP20" s="828"/>
      <c r="RQ20" s="828"/>
      <c r="RR20" s="828"/>
      <c r="RS20" s="828"/>
      <c r="RT20" s="856"/>
      <c r="RU20" s="855"/>
      <c r="RV20" s="855"/>
      <c r="RW20" s="855"/>
      <c r="RX20" s="855"/>
      <c r="RY20" s="854"/>
      <c r="RZ20" s="825"/>
      <c r="SA20" s="825"/>
      <c r="SB20" s="825"/>
      <c r="SC20" s="825"/>
      <c r="SD20" s="857"/>
      <c r="SE20" s="828"/>
      <c r="SF20" s="828"/>
      <c r="SG20" s="828"/>
      <c r="SH20" s="828"/>
      <c r="SI20" s="856"/>
      <c r="SJ20" s="855"/>
      <c r="SK20" s="855"/>
      <c r="SL20" s="855"/>
      <c r="SM20" s="855"/>
      <c r="SN20" s="854"/>
      <c r="SO20" s="825"/>
      <c r="SP20" s="825"/>
      <c r="SQ20" s="825"/>
      <c r="SR20" s="825"/>
      <c r="SS20" s="857"/>
      <c r="ST20" s="828"/>
      <c r="SU20" s="828"/>
      <c r="SV20" s="828"/>
      <c r="SW20" s="828"/>
      <c r="SX20" s="856"/>
      <c r="SY20" s="855"/>
      <c r="SZ20" s="855"/>
      <c r="TA20" s="855"/>
      <c r="TB20" s="855"/>
      <c r="TC20" s="854"/>
      <c r="TD20" s="825"/>
      <c r="TE20" s="825"/>
      <c r="TF20" s="825"/>
      <c r="TG20" s="825"/>
      <c r="TH20" s="857"/>
      <c r="TI20" s="828"/>
      <c r="TJ20" s="828"/>
      <c r="TK20" s="828"/>
      <c r="TL20" s="828"/>
      <c r="TM20" s="856"/>
      <c r="TN20" s="855"/>
      <c r="TO20" s="855"/>
      <c r="TP20" s="855"/>
      <c r="TQ20" s="855"/>
      <c r="TR20" s="854"/>
      <c r="TS20" s="825"/>
      <c r="TT20" s="825"/>
      <c r="TU20" s="825"/>
      <c r="TV20" s="825"/>
      <c r="TW20" s="857"/>
      <c r="TX20" s="828"/>
      <c r="TY20" s="828"/>
      <c r="TZ20" s="828"/>
      <c r="UA20" s="828"/>
      <c r="UB20" s="856"/>
      <c r="UC20" s="855"/>
      <c r="UD20" s="855"/>
      <c r="UE20" s="855"/>
      <c r="UF20" s="855"/>
      <c r="UG20" s="854"/>
      <c r="UH20" s="825"/>
      <c r="UI20" s="825"/>
      <c r="UJ20" s="825"/>
      <c r="UK20" s="825"/>
      <c r="UL20" s="860"/>
      <c r="UM20" s="861"/>
      <c r="UN20" s="864"/>
      <c r="UO20" s="865"/>
      <c r="UP20" s="807"/>
      <c r="UQ20" s="807"/>
      <c r="UR20" s="807"/>
      <c r="US20" s="807"/>
      <c r="UT20" s="807"/>
      <c r="UU20" s="863"/>
      <c r="UV20" s="821"/>
      <c r="UW20" s="819"/>
      <c r="UX20" s="818"/>
      <c r="UY20" s="822"/>
      <c r="UZ20" s="823"/>
      <c r="VA20" s="824"/>
      <c r="VB20" s="825"/>
      <c r="VC20" s="863"/>
      <c r="VD20" s="821"/>
      <c r="VE20" s="819"/>
      <c r="VF20" s="818"/>
      <c r="VG20" s="822"/>
      <c r="VH20" s="823"/>
      <c r="VI20" s="824"/>
      <c r="VJ20" s="825"/>
      <c r="VK20" s="863"/>
      <c r="VL20" s="821"/>
      <c r="VM20" s="819"/>
      <c r="VN20" s="818"/>
      <c r="VO20" s="822"/>
      <c r="VP20" s="823"/>
      <c r="VQ20" s="824"/>
      <c r="VR20" s="825"/>
      <c r="VS20" s="863"/>
      <c r="VT20" s="821"/>
      <c r="VU20" s="819"/>
      <c r="VV20" s="818"/>
      <c r="VW20" s="822"/>
      <c r="VX20" s="823"/>
      <c r="VY20" s="824"/>
      <c r="VZ20" s="825"/>
      <c r="WA20" s="863"/>
      <c r="WB20" s="821"/>
      <c r="WC20" s="819"/>
      <c r="WD20" s="818"/>
      <c r="WE20" s="822"/>
      <c r="WF20" s="823"/>
      <c r="WG20" s="824"/>
      <c r="WH20" s="825"/>
      <c r="WI20" s="863"/>
      <c r="WJ20" s="821"/>
      <c r="WK20" s="819"/>
      <c r="WL20" s="818"/>
      <c r="WM20" s="822"/>
      <c r="WN20" s="823"/>
      <c r="WO20" s="824"/>
      <c r="WP20" s="825"/>
      <c r="WQ20" s="863"/>
      <c r="WR20" s="821"/>
      <c r="WS20" s="819"/>
      <c r="WT20" s="818"/>
      <c r="WU20" s="822"/>
      <c r="WV20" s="823"/>
      <c r="WW20" s="824"/>
      <c r="WX20" s="825"/>
      <c r="WY20" s="863"/>
      <c r="WZ20" s="821"/>
      <c r="XA20" s="819"/>
      <c r="XB20" s="818"/>
      <c r="XC20" s="822"/>
      <c r="XD20" s="823"/>
      <c r="XE20" s="824"/>
      <c r="XF20" s="825"/>
      <c r="XG20" s="863"/>
      <c r="XH20" s="821"/>
      <c r="XI20" s="819"/>
      <c r="XJ20" s="818"/>
      <c r="XK20" s="822"/>
      <c r="XL20" s="823"/>
      <c r="XM20" s="824"/>
      <c r="XN20" s="825"/>
      <c r="XO20" s="863"/>
      <c r="XP20" s="821"/>
      <c r="XQ20" s="819"/>
      <c r="XR20" s="818"/>
      <c r="XS20" s="822"/>
      <c r="XT20" s="823"/>
      <c r="XU20" s="824"/>
      <c r="XV20" s="825"/>
      <c r="XW20" s="863"/>
      <c r="XX20" s="821"/>
      <c r="XY20" s="819"/>
      <c r="XZ20" s="818"/>
      <c r="YA20" s="822"/>
      <c r="YB20" s="823"/>
      <c r="YC20" s="824"/>
      <c r="YD20" s="825"/>
      <c r="YE20" s="863"/>
      <c r="YF20" s="821"/>
      <c r="YG20" s="819"/>
      <c r="YH20" s="818"/>
      <c r="YI20" s="822"/>
      <c r="YJ20" s="823"/>
      <c r="YK20" s="824"/>
      <c r="YL20" s="825"/>
      <c r="YM20" s="863"/>
      <c r="YN20" s="821"/>
      <c r="YO20" s="819"/>
      <c r="YP20" s="818"/>
      <c r="YQ20" s="822"/>
      <c r="YR20" s="823"/>
      <c r="YS20" s="824"/>
      <c r="YT20" s="825"/>
      <c r="YU20" s="863"/>
      <c r="YV20" s="821"/>
      <c r="YW20" s="819"/>
      <c r="YX20" s="818"/>
      <c r="YY20" s="822"/>
      <c r="YZ20" s="823"/>
      <c r="ZA20" s="824"/>
      <c r="ZB20" s="825"/>
      <c r="ZC20" s="863"/>
      <c r="ZD20" s="821"/>
      <c r="ZE20" s="819"/>
      <c r="ZF20" s="818"/>
      <c r="ZG20" s="822"/>
      <c r="ZH20" s="823"/>
      <c r="ZI20" s="824"/>
      <c r="ZJ20" s="825"/>
      <c r="ZK20" s="863"/>
      <c r="ZL20" s="821"/>
      <c r="ZM20" s="819"/>
      <c r="ZN20" s="818"/>
      <c r="ZO20" s="822"/>
      <c r="ZP20" s="823"/>
      <c r="ZQ20" s="824"/>
      <c r="ZR20" s="825"/>
      <c r="ZS20" s="863"/>
      <c r="ZT20" s="821"/>
      <c r="ZU20" s="819"/>
      <c r="ZV20" s="818"/>
      <c r="ZW20" s="822"/>
      <c r="ZX20" s="823"/>
      <c r="ZY20" s="824"/>
      <c r="ZZ20" s="825"/>
      <c r="AAA20" s="863"/>
      <c r="AAB20" s="821"/>
      <c r="AAC20" s="819"/>
      <c r="AAD20" s="818"/>
      <c r="AAE20" s="822"/>
      <c r="AAF20" s="823"/>
      <c r="AAG20" s="824"/>
      <c r="AAH20" s="825"/>
      <c r="AAI20" s="863"/>
      <c r="AAJ20" s="821"/>
      <c r="AAK20" s="819"/>
      <c r="AAL20" s="818"/>
      <c r="AAM20" s="822"/>
      <c r="AAN20" s="823"/>
      <c r="AAO20" s="824"/>
      <c r="AAP20" s="825"/>
      <c r="AAQ20" s="863"/>
      <c r="AAR20" s="821"/>
      <c r="AAS20" s="819"/>
      <c r="AAT20" s="818"/>
      <c r="AAU20" s="822"/>
      <c r="AAV20" s="823"/>
      <c r="AAW20" s="824"/>
      <c r="AAX20" s="825"/>
      <c r="AAY20" s="863"/>
      <c r="AAZ20" s="821"/>
      <c r="ABA20" s="819"/>
      <c r="ABB20" s="818"/>
      <c r="ABC20" s="822"/>
      <c r="ABD20" s="823"/>
      <c r="ABE20" s="824"/>
      <c r="ABF20" s="825"/>
      <c r="ABG20" s="863"/>
      <c r="ABH20" s="821"/>
      <c r="ABI20" s="819"/>
      <c r="ABJ20" s="818"/>
      <c r="ABK20" s="822"/>
      <c r="ABL20" s="823"/>
      <c r="ABM20" s="824"/>
      <c r="ABN20" s="825"/>
      <c r="ABO20" s="863"/>
      <c r="ABP20" s="821"/>
      <c r="ABQ20" s="819"/>
      <c r="ABR20" s="818"/>
      <c r="ABS20" s="822"/>
      <c r="ABT20" s="823"/>
      <c r="ABU20" s="824"/>
      <c r="ABV20" s="825"/>
      <c r="ABW20" s="863"/>
      <c r="ABX20" s="821"/>
      <c r="ABY20" s="819"/>
      <c r="ABZ20" s="818"/>
      <c r="ACA20" s="822"/>
      <c r="ACB20" s="823"/>
      <c r="ACC20" s="824"/>
      <c r="ACD20" s="825"/>
      <c r="ACE20" s="863"/>
      <c r="ACF20" s="821"/>
      <c r="ACG20" s="819"/>
      <c r="ACH20" s="818"/>
      <c r="ACI20" s="822"/>
      <c r="ACJ20" s="823"/>
      <c r="ACK20" s="824"/>
      <c r="ACL20" s="825"/>
      <c r="ACM20" s="863"/>
      <c r="ACN20" s="821"/>
      <c r="ACO20" s="819"/>
      <c r="ACP20" s="818"/>
      <c r="ACQ20" s="822"/>
      <c r="ACR20" s="823"/>
      <c r="ACS20" s="824"/>
      <c r="ACT20" s="825"/>
      <c r="ACU20" s="863"/>
      <c r="ACV20" s="821"/>
      <c r="ACW20" s="819"/>
      <c r="ACX20" s="818"/>
      <c r="ACY20" s="822"/>
      <c r="ACZ20" s="823"/>
      <c r="ADA20" s="824"/>
      <c r="ADB20" s="825"/>
      <c r="ADC20" s="863"/>
      <c r="ADD20" s="821"/>
      <c r="ADE20" s="819"/>
      <c r="ADF20" s="818"/>
      <c r="ADG20" s="822"/>
      <c r="ADH20" s="823"/>
      <c r="ADI20" s="824"/>
      <c r="ADJ20" s="825"/>
      <c r="ADK20" s="863"/>
      <c r="ADL20" s="821"/>
      <c r="ADM20" s="819"/>
      <c r="ADN20" s="818"/>
      <c r="ADO20" s="822"/>
      <c r="ADP20" s="823"/>
      <c r="ADQ20" s="824"/>
      <c r="ADR20" s="825"/>
      <c r="ADS20" s="863"/>
      <c r="ADT20" s="821"/>
      <c r="ADU20" s="819"/>
      <c r="ADV20" s="818"/>
      <c r="ADW20" s="822"/>
      <c r="ADX20" s="823"/>
      <c r="ADY20" s="824"/>
      <c r="ADZ20" s="1323"/>
      <c r="AEA20" s="1324"/>
      <c r="AEB20" s="1324"/>
      <c r="AEC20" s="1325"/>
      <c r="AED20" s="1326"/>
      <c r="AEE20" s="1326"/>
      <c r="AEF20" s="1326"/>
      <c r="AEG20" s="2083"/>
      <c r="AEH20" s="1326"/>
      <c r="AEI20" s="1326"/>
      <c r="AEJ20" s="1326"/>
      <c r="AEK20" s="1326"/>
      <c r="AEL20" s="1326"/>
      <c r="AEM20" s="2083"/>
      <c r="AEN20" s="1326"/>
      <c r="AEO20" s="1326"/>
      <c r="AEP20" s="1326"/>
      <c r="AEQ20" s="1326"/>
      <c r="AER20" s="1326"/>
      <c r="AES20" s="2083"/>
      <c r="AET20" s="1326"/>
      <c r="AEU20" s="1326"/>
      <c r="AEV20" s="1326"/>
      <c r="AEW20" s="1326"/>
      <c r="AEX20" s="1326"/>
      <c r="AEY20" s="2083"/>
      <c r="AEZ20" s="1326"/>
      <c r="AFA20" s="1326"/>
      <c r="AFB20" s="1326"/>
      <c r="AFC20" s="1326"/>
      <c r="AFD20" s="1326"/>
      <c r="AFE20" s="2083"/>
      <c r="AFF20" s="1326"/>
      <c r="AFG20" s="1326"/>
      <c r="AFH20" s="1326"/>
      <c r="AFI20" s="1326"/>
      <c r="AFJ20" s="1326"/>
      <c r="AFK20" s="2083"/>
      <c r="AFL20" s="1326"/>
      <c r="AFM20" s="1326"/>
    </row>
    <row r="21" spans="1:845" ht="24.95" customHeight="1" x14ac:dyDescent="0.25">
      <c r="A21" s="807"/>
      <c r="B21" s="807"/>
      <c r="C21" s="807"/>
      <c r="D21" s="807"/>
      <c r="E21" s="807"/>
      <c r="F21" s="807"/>
      <c r="G21" s="807"/>
      <c r="H21" s="807"/>
      <c r="I21" s="807"/>
      <c r="J21" s="807"/>
      <c r="K21" s="807"/>
      <c r="L21" s="807"/>
      <c r="M21" s="807"/>
      <c r="N21" s="807"/>
      <c r="O21" s="807"/>
      <c r="P21" s="807"/>
      <c r="Q21" s="807"/>
      <c r="R21" s="839"/>
      <c r="S21" s="807"/>
      <c r="T21" s="839"/>
      <c r="U21" s="839"/>
      <c r="V21" s="808"/>
      <c r="W21" s="773"/>
      <c r="X21" s="840"/>
      <c r="Y21" s="773"/>
      <c r="Z21" s="773"/>
      <c r="AA21" s="773"/>
      <c r="AB21" s="773"/>
      <c r="AC21" s="773"/>
      <c r="AD21" s="773"/>
      <c r="AE21" s="773"/>
      <c r="AF21" s="773"/>
      <c r="AG21" s="773"/>
      <c r="AH21" s="840"/>
      <c r="AI21" s="773"/>
      <c r="AJ21" s="773"/>
      <c r="AK21" s="840"/>
      <c r="AL21" s="773"/>
      <c r="AM21" s="831"/>
      <c r="AN21" s="832"/>
      <c r="AO21" s="832"/>
      <c r="AP21" s="832"/>
      <c r="AQ21" s="810"/>
      <c r="AR21" s="810"/>
      <c r="AS21" s="811"/>
      <c r="AT21" s="894"/>
      <c r="AU21" s="812"/>
      <c r="AV21" s="843"/>
      <c r="AW21" s="812"/>
      <c r="AX21" s="843"/>
      <c r="AY21" s="812"/>
      <c r="AZ21" s="843"/>
      <c r="BA21" s="812"/>
      <c r="BB21" s="843"/>
      <c r="BC21" s="812"/>
      <c r="BD21" s="843"/>
      <c r="BE21" s="812"/>
      <c r="BF21" s="843"/>
      <c r="BG21" s="812"/>
      <c r="BH21" s="843"/>
      <c r="BI21" s="812"/>
      <c r="BJ21" s="836"/>
      <c r="BK21" s="836"/>
      <c r="BL21" s="812"/>
      <c r="BM21" s="836"/>
      <c r="BN21" s="2082"/>
      <c r="BO21" s="814"/>
      <c r="BP21" s="874"/>
      <c r="BQ21" s="814"/>
      <c r="BR21" s="814"/>
      <c r="BS21" s="814"/>
      <c r="BT21" s="814"/>
      <c r="BU21" s="814"/>
      <c r="BV21" s="814"/>
      <c r="BW21" s="814"/>
      <c r="BX21" s="814"/>
      <c r="BY21" s="814"/>
      <c r="BZ21" s="814"/>
      <c r="CA21" s="814"/>
      <c r="CB21" s="814"/>
      <c r="CC21" s="814"/>
      <c r="CD21" s="814"/>
      <c r="CE21" s="814"/>
      <c r="CF21" s="815"/>
      <c r="CG21" s="816"/>
      <c r="CH21" s="816"/>
      <c r="CI21" s="816"/>
      <c r="CJ21" s="816"/>
      <c r="CK21" s="816"/>
      <c r="CL21" s="816"/>
      <c r="CM21" s="816"/>
      <c r="CN21" s="816"/>
      <c r="CO21" s="816"/>
      <c r="CP21" s="816"/>
      <c r="CQ21" s="816"/>
      <c r="CR21" s="816"/>
      <c r="CS21" s="816"/>
      <c r="CT21" s="816"/>
      <c r="CU21" s="816"/>
      <c r="CV21" s="816"/>
      <c r="CW21" s="816"/>
      <c r="CX21" s="816"/>
      <c r="CY21" s="816"/>
      <c r="CZ21" s="816"/>
      <c r="DA21" s="816"/>
      <c r="DB21" s="816"/>
      <c r="DC21" s="816"/>
      <c r="DD21" s="816"/>
      <c r="DE21" s="816"/>
      <c r="DF21" s="816"/>
      <c r="DG21" s="816"/>
      <c r="DH21" s="816"/>
      <c r="DI21" s="816"/>
      <c r="DJ21" s="816"/>
      <c r="DK21" s="816"/>
      <c r="DL21" s="816"/>
      <c r="DM21" s="816"/>
      <c r="DN21" s="816"/>
      <c r="DO21" s="816"/>
      <c r="DP21" s="841"/>
      <c r="DQ21" s="817"/>
      <c r="DR21" s="817"/>
      <c r="DS21" s="817"/>
      <c r="DT21" s="842"/>
      <c r="DU21" s="817"/>
      <c r="DV21" s="842"/>
      <c r="DW21" s="817"/>
      <c r="DX21" s="817"/>
      <c r="DY21" s="817"/>
      <c r="DZ21" s="820"/>
      <c r="EA21" s="821"/>
      <c r="EB21" s="821"/>
      <c r="EC21" s="821"/>
      <c r="ED21" s="821"/>
      <c r="EE21" s="819"/>
      <c r="EF21" s="818"/>
      <c r="EG21" s="818"/>
      <c r="EH21" s="818"/>
      <c r="EI21" s="818"/>
      <c r="EJ21" s="822"/>
      <c r="EK21" s="823"/>
      <c r="EL21" s="823"/>
      <c r="EM21" s="823"/>
      <c r="EN21" s="823"/>
      <c r="EO21" s="824"/>
      <c r="EP21" s="825"/>
      <c r="EQ21" s="825"/>
      <c r="ER21" s="825"/>
      <c r="ES21" s="825"/>
      <c r="ET21" s="820"/>
      <c r="EU21" s="821"/>
      <c r="EV21" s="821"/>
      <c r="EW21" s="821"/>
      <c r="EX21" s="821"/>
      <c r="EY21" s="819"/>
      <c r="EZ21" s="818"/>
      <c r="FA21" s="818"/>
      <c r="FB21" s="818"/>
      <c r="FC21" s="818"/>
      <c r="FD21" s="822"/>
      <c r="FE21" s="823"/>
      <c r="FF21" s="823"/>
      <c r="FG21" s="823"/>
      <c r="FH21" s="823"/>
      <c r="FI21" s="824"/>
      <c r="FJ21" s="825"/>
      <c r="FK21" s="825"/>
      <c r="FL21" s="825"/>
      <c r="FM21" s="825"/>
      <c r="FN21" s="820"/>
      <c r="FO21" s="821"/>
      <c r="FP21" s="821"/>
      <c r="FQ21" s="821"/>
      <c r="FR21" s="821"/>
      <c r="FS21" s="819"/>
      <c r="FT21" s="818"/>
      <c r="FU21" s="818"/>
      <c r="FV21" s="818"/>
      <c r="FW21" s="818"/>
      <c r="FX21" s="822"/>
      <c r="FY21" s="823"/>
      <c r="FZ21" s="823"/>
      <c r="GA21" s="823"/>
      <c r="GB21" s="823"/>
      <c r="GC21" s="824"/>
      <c r="GD21" s="825"/>
      <c r="GE21" s="825"/>
      <c r="GF21" s="825"/>
      <c r="GG21" s="825"/>
      <c r="GH21" s="820"/>
      <c r="GI21" s="821"/>
      <c r="GJ21" s="821"/>
      <c r="GK21" s="821"/>
      <c r="GL21" s="821"/>
      <c r="GM21" s="819"/>
      <c r="GN21" s="818"/>
      <c r="GO21" s="818"/>
      <c r="GP21" s="818"/>
      <c r="GQ21" s="818"/>
      <c r="GR21" s="822"/>
      <c r="GS21" s="823"/>
      <c r="GT21" s="823"/>
      <c r="GU21" s="823"/>
      <c r="GV21" s="823"/>
      <c r="GW21" s="824"/>
      <c r="GX21" s="825"/>
      <c r="GY21" s="825"/>
      <c r="GZ21" s="825"/>
      <c r="HA21" s="825"/>
      <c r="HB21" s="820"/>
      <c r="HC21" s="821"/>
      <c r="HD21" s="821"/>
      <c r="HE21" s="821"/>
      <c r="HF21" s="821"/>
      <c r="HG21" s="819"/>
      <c r="HH21" s="818"/>
      <c r="HI21" s="818"/>
      <c r="HJ21" s="818"/>
      <c r="HK21" s="818"/>
      <c r="HL21" s="822"/>
      <c r="HM21" s="823"/>
      <c r="HN21" s="823"/>
      <c r="HO21" s="823"/>
      <c r="HP21" s="823"/>
      <c r="HQ21" s="824"/>
      <c r="HR21" s="825"/>
      <c r="HS21" s="825"/>
      <c r="HT21" s="825"/>
      <c r="HU21" s="825"/>
      <c r="HV21" s="820"/>
      <c r="HW21" s="821"/>
      <c r="HX21" s="821"/>
      <c r="HY21" s="821"/>
      <c r="HZ21" s="821"/>
      <c r="IA21" s="819"/>
      <c r="IB21" s="818"/>
      <c r="IC21" s="818"/>
      <c r="ID21" s="818"/>
      <c r="IE21" s="818"/>
      <c r="IF21" s="822"/>
      <c r="IG21" s="823"/>
      <c r="IH21" s="823"/>
      <c r="II21" s="823"/>
      <c r="IJ21" s="823"/>
      <c r="IK21" s="824"/>
      <c r="IL21" s="825"/>
      <c r="IM21" s="825"/>
      <c r="IN21" s="825"/>
      <c r="IO21" s="825"/>
      <c r="IP21" s="826"/>
      <c r="IQ21" s="817"/>
      <c r="IR21" s="817"/>
      <c r="IS21" s="817"/>
      <c r="IT21" s="817"/>
      <c r="IU21" s="817"/>
      <c r="IV21" s="817"/>
      <c r="IW21" s="817"/>
      <c r="IX21" s="817"/>
      <c r="IY21" s="817"/>
      <c r="IZ21" s="817"/>
      <c r="JA21" s="817"/>
      <c r="JB21" s="817"/>
      <c r="JC21" s="817"/>
      <c r="JD21" s="817"/>
      <c r="JE21" s="817"/>
      <c r="JF21" s="817"/>
      <c r="JG21" s="817"/>
      <c r="JH21" s="817"/>
      <c r="JI21" s="817"/>
      <c r="JJ21" s="817"/>
      <c r="JK21" s="817"/>
      <c r="JL21" s="817"/>
      <c r="JM21" s="817"/>
      <c r="JN21" s="827"/>
      <c r="JO21" s="828"/>
      <c r="JP21" s="828"/>
      <c r="JQ21" s="845"/>
      <c r="JR21" s="845"/>
      <c r="JS21" s="845"/>
      <c r="JT21" s="845"/>
      <c r="JU21" s="828"/>
      <c r="JV21" s="828"/>
      <c r="JW21" s="828"/>
      <c r="JX21" s="828"/>
      <c r="JY21" s="828"/>
      <c r="JZ21" s="845"/>
      <c r="KA21" s="845"/>
      <c r="KB21" s="845"/>
      <c r="KC21" s="845"/>
      <c r="KD21" s="828"/>
      <c r="KE21" s="828"/>
      <c r="KF21" s="828"/>
      <c r="KG21" s="828"/>
      <c r="KH21" s="828"/>
      <c r="KI21" s="845"/>
      <c r="KJ21" s="845"/>
      <c r="KK21" s="845"/>
      <c r="KL21" s="845"/>
      <c r="KM21" s="828"/>
      <c r="KN21" s="828"/>
      <c r="KO21" s="828"/>
      <c r="KP21" s="828"/>
      <c r="KQ21" s="828"/>
      <c r="KR21" s="845"/>
      <c r="KS21" s="845"/>
      <c r="KT21" s="845"/>
      <c r="KU21" s="845"/>
      <c r="KV21" s="828"/>
      <c r="KW21" s="828"/>
      <c r="KX21" s="828"/>
      <c r="KY21" s="828"/>
      <c r="KZ21" s="828"/>
      <c r="LA21" s="845"/>
      <c r="LB21" s="845"/>
      <c r="LC21" s="845"/>
      <c r="LD21" s="845"/>
      <c r="LE21" s="828"/>
      <c r="LF21" s="828"/>
      <c r="LG21" s="828"/>
      <c r="LH21" s="828"/>
      <c r="LI21" s="828"/>
      <c r="LJ21" s="845"/>
      <c r="LK21" s="845"/>
      <c r="LL21" s="845"/>
      <c r="LM21" s="845"/>
      <c r="LN21" s="828"/>
      <c r="LO21" s="828"/>
      <c r="LP21" s="828"/>
      <c r="LQ21" s="828"/>
      <c r="LR21" s="828"/>
      <c r="LS21" s="845"/>
      <c r="LT21" s="845"/>
      <c r="LU21" s="845"/>
      <c r="LV21" s="845"/>
      <c r="LW21" s="828"/>
      <c r="LX21" s="828"/>
      <c r="LY21" s="828"/>
      <c r="LZ21" s="828"/>
      <c r="MA21" s="828"/>
      <c r="MB21" s="845"/>
      <c r="MC21" s="845"/>
      <c r="MD21" s="845"/>
      <c r="ME21" s="845"/>
      <c r="MF21" s="828"/>
      <c r="MG21" s="828"/>
      <c r="MH21" s="828"/>
      <c r="MI21" s="828"/>
      <c r="MJ21" s="828"/>
      <c r="MK21" s="845"/>
      <c r="ML21" s="845"/>
      <c r="MM21" s="845"/>
      <c r="MN21" s="845"/>
      <c r="MO21" s="828"/>
      <c r="MP21" s="828"/>
      <c r="MQ21" s="828"/>
      <c r="MR21" s="828"/>
      <c r="MS21" s="828"/>
      <c r="MT21" s="845"/>
      <c r="MU21" s="845"/>
      <c r="MV21" s="845"/>
      <c r="MW21" s="845"/>
      <c r="MX21" s="828"/>
      <c r="MY21" s="828"/>
      <c r="MZ21" s="828"/>
      <c r="NA21" s="828"/>
      <c r="NB21" s="828"/>
      <c r="NC21" s="845"/>
      <c r="ND21" s="845"/>
      <c r="NE21" s="845"/>
      <c r="NF21" s="845"/>
      <c r="NG21" s="828"/>
      <c r="NH21" s="828"/>
      <c r="NI21" s="828"/>
      <c r="NJ21" s="828"/>
      <c r="NK21" s="828"/>
      <c r="NL21" s="845"/>
      <c r="NM21" s="845"/>
      <c r="NN21" s="845"/>
      <c r="NO21" s="845"/>
      <c r="NP21" s="828"/>
      <c r="NQ21" s="828"/>
      <c r="NR21" s="828"/>
      <c r="NS21" s="828"/>
      <c r="NT21" s="828"/>
      <c r="NU21" s="845"/>
      <c r="NV21" s="845"/>
      <c r="NW21" s="845"/>
      <c r="NX21" s="845"/>
      <c r="NY21" s="828"/>
      <c r="NZ21" s="828"/>
      <c r="OA21" s="828"/>
      <c r="OB21" s="828"/>
      <c r="OC21" s="828"/>
      <c r="OD21" s="845"/>
      <c r="OE21" s="845"/>
      <c r="OF21" s="845"/>
      <c r="OG21" s="845"/>
      <c r="OH21" s="828"/>
      <c r="OI21" s="828"/>
      <c r="OJ21" s="828"/>
      <c r="OK21" s="828"/>
      <c r="OL21" s="828"/>
      <c r="OM21" s="845"/>
      <c r="ON21" s="845"/>
      <c r="OO21" s="845"/>
      <c r="OP21" s="845"/>
      <c r="OQ21" s="828"/>
      <c r="OR21" s="828"/>
      <c r="OS21" s="828"/>
      <c r="OT21" s="828"/>
      <c r="OU21" s="828"/>
      <c r="OV21" s="845"/>
      <c r="OW21" s="845"/>
      <c r="OX21" s="845"/>
      <c r="OY21" s="845"/>
      <c r="OZ21" s="828"/>
      <c r="PA21" s="828"/>
      <c r="PB21" s="828"/>
      <c r="PC21" s="828"/>
      <c r="PD21" s="828"/>
      <c r="PE21" s="845"/>
      <c r="PF21" s="845"/>
      <c r="PG21" s="845"/>
      <c r="PH21" s="845"/>
      <c r="PI21" s="828"/>
      <c r="PJ21" s="828"/>
      <c r="PK21" s="828"/>
      <c r="PL21" s="828"/>
      <c r="PM21" s="828"/>
      <c r="PN21" s="845"/>
      <c r="PO21" s="845"/>
      <c r="PP21" s="845"/>
      <c r="PQ21" s="845"/>
      <c r="PR21" s="828"/>
      <c r="PS21" s="828"/>
      <c r="PT21" s="828"/>
      <c r="PU21" s="828"/>
      <c r="PV21" s="828"/>
      <c r="PW21" s="845"/>
      <c r="PX21" s="845"/>
      <c r="PY21" s="845"/>
      <c r="PZ21" s="845"/>
      <c r="QA21" s="828"/>
      <c r="QB21" s="828"/>
      <c r="QC21" s="828"/>
      <c r="QD21" s="828"/>
      <c r="QE21" s="845"/>
      <c r="QF21" s="845"/>
      <c r="QG21" s="845"/>
      <c r="QH21" s="845"/>
      <c r="QI21" s="828"/>
      <c r="QJ21" s="828"/>
      <c r="QK21" s="828"/>
      <c r="QL21" s="828"/>
      <c r="QM21" s="828"/>
      <c r="QN21" s="828"/>
      <c r="QO21" s="845"/>
      <c r="QP21" s="845"/>
      <c r="QQ21" s="845"/>
      <c r="QR21" s="845"/>
      <c r="QS21" s="828"/>
      <c r="QT21" s="828"/>
      <c r="QU21" s="828"/>
      <c r="QV21" s="838"/>
      <c r="QW21" s="837"/>
      <c r="QX21" s="837"/>
      <c r="QY21" s="837"/>
      <c r="QZ21" s="857"/>
      <c r="RA21" s="828"/>
      <c r="RB21" s="828"/>
      <c r="RC21" s="828"/>
      <c r="RD21" s="828"/>
      <c r="RE21" s="856"/>
      <c r="RF21" s="855"/>
      <c r="RG21" s="855"/>
      <c r="RH21" s="855"/>
      <c r="RI21" s="855"/>
      <c r="RJ21" s="854"/>
      <c r="RK21" s="825"/>
      <c r="RL21" s="825"/>
      <c r="RM21" s="825"/>
      <c r="RN21" s="825"/>
      <c r="RO21" s="857"/>
      <c r="RP21" s="828"/>
      <c r="RQ21" s="828"/>
      <c r="RR21" s="828"/>
      <c r="RS21" s="828"/>
      <c r="RT21" s="856"/>
      <c r="RU21" s="855"/>
      <c r="RV21" s="855"/>
      <c r="RW21" s="855"/>
      <c r="RX21" s="855"/>
      <c r="RY21" s="854"/>
      <c r="RZ21" s="825"/>
      <c r="SA21" s="825"/>
      <c r="SB21" s="825"/>
      <c r="SC21" s="825"/>
      <c r="SD21" s="857"/>
      <c r="SE21" s="828"/>
      <c r="SF21" s="828"/>
      <c r="SG21" s="828"/>
      <c r="SH21" s="828"/>
      <c r="SI21" s="856"/>
      <c r="SJ21" s="855"/>
      <c r="SK21" s="855"/>
      <c r="SL21" s="855"/>
      <c r="SM21" s="855"/>
      <c r="SN21" s="854"/>
      <c r="SO21" s="825"/>
      <c r="SP21" s="825"/>
      <c r="SQ21" s="825"/>
      <c r="SR21" s="825"/>
      <c r="SS21" s="857"/>
      <c r="ST21" s="828"/>
      <c r="SU21" s="828"/>
      <c r="SV21" s="828"/>
      <c r="SW21" s="828"/>
      <c r="SX21" s="856"/>
      <c r="SY21" s="855"/>
      <c r="SZ21" s="855"/>
      <c r="TA21" s="855"/>
      <c r="TB21" s="855"/>
      <c r="TC21" s="854"/>
      <c r="TD21" s="825"/>
      <c r="TE21" s="825"/>
      <c r="TF21" s="825"/>
      <c r="TG21" s="825"/>
      <c r="TH21" s="857"/>
      <c r="TI21" s="828"/>
      <c r="TJ21" s="828"/>
      <c r="TK21" s="828"/>
      <c r="TL21" s="828"/>
      <c r="TM21" s="856"/>
      <c r="TN21" s="855"/>
      <c r="TO21" s="855"/>
      <c r="TP21" s="855"/>
      <c r="TQ21" s="855"/>
      <c r="TR21" s="854"/>
      <c r="TS21" s="825"/>
      <c r="TT21" s="825"/>
      <c r="TU21" s="825"/>
      <c r="TV21" s="825"/>
      <c r="TW21" s="857"/>
      <c r="TX21" s="828"/>
      <c r="TY21" s="828"/>
      <c r="TZ21" s="828"/>
      <c r="UA21" s="828"/>
      <c r="UB21" s="856"/>
      <c r="UC21" s="855"/>
      <c r="UD21" s="855"/>
      <c r="UE21" s="855"/>
      <c r="UF21" s="855"/>
      <c r="UG21" s="854"/>
      <c r="UH21" s="825"/>
      <c r="UI21" s="825"/>
      <c r="UJ21" s="825"/>
      <c r="UK21" s="825"/>
      <c r="UL21" s="860"/>
      <c r="UM21" s="861"/>
      <c r="UN21" s="864"/>
      <c r="UO21" s="865"/>
      <c r="UP21" s="807"/>
      <c r="UQ21" s="807"/>
      <c r="UR21" s="807"/>
      <c r="US21" s="807"/>
      <c r="UT21" s="807"/>
      <c r="UU21" s="863"/>
      <c r="UV21" s="821"/>
      <c r="UW21" s="819"/>
      <c r="UX21" s="818"/>
      <c r="UY21" s="822"/>
      <c r="UZ21" s="823"/>
      <c r="VA21" s="824"/>
      <c r="VB21" s="825"/>
      <c r="VC21" s="863"/>
      <c r="VD21" s="821"/>
      <c r="VE21" s="819"/>
      <c r="VF21" s="818"/>
      <c r="VG21" s="822"/>
      <c r="VH21" s="823"/>
      <c r="VI21" s="824"/>
      <c r="VJ21" s="825"/>
      <c r="VK21" s="863"/>
      <c r="VL21" s="821"/>
      <c r="VM21" s="819"/>
      <c r="VN21" s="818"/>
      <c r="VO21" s="822"/>
      <c r="VP21" s="823"/>
      <c r="VQ21" s="824"/>
      <c r="VR21" s="825"/>
      <c r="VS21" s="863"/>
      <c r="VT21" s="821"/>
      <c r="VU21" s="819"/>
      <c r="VV21" s="818"/>
      <c r="VW21" s="822"/>
      <c r="VX21" s="823"/>
      <c r="VY21" s="824"/>
      <c r="VZ21" s="825"/>
      <c r="WA21" s="863"/>
      <c r="WB21" s="821"/>
      <c r="WC21" s="819"/>
      <c r="WD21" s="818"/>
      <c r="WE21" s="822"/>
      <c r="WF21" s="823"/>
      <c r="WG21" s="824"/>
      <c r="WH21" s="825"/>
      <c r="WI21" s="863"/>
      <c r="WJ21" s="821"/>
      <c r="WK21" s="819"/>
      <c r="WL21" s="818"/>
      <c r="WM21" s="822"/>
      <c r="WN21" s="823"/>
      <c r="WO21" s="824"/>
      <c r="WP21" s="825"/>
      <c r="WQ21" s="863"/>
      <c r="WR21" s="821"/>
      <c r="WS21" s="819"/>
      <c r="WT21" s="818"/>
      <c r="WU21" s="822"/>
      <c r="WV21" s="823"/>
      <c r="WW21" s="824"/>
      <c r="WX21" s="825"/>
      <c r="WY21" s="863"/>
      <c r="WZ21" s="821"/>
      <c r="XA21" s="819"/>
      <c r="XB21" s="818"/>
      <c r="XC21" s="822"/>
      <c r="XD21" s="823"/>
      <c r="XE21" s="824"/>
      <c r="XF21" s="825"/>
      <c r="XG21" s="863"/>
      <c r="XH21" s="821"/>
      <c r="XI21" s="819"/>
      <c r="XJ21" s="818"/>
      <c r="XK21" s="822"/>
      <c r="XL21" s="823"/>
      <c r="XM21" s="824"/>
      <c r="XN21" s="825"/>
      <c r="XO21" s="863"/>
      <c r="XP21" s="821"/>
      <c r="XQ21" s="819"/>
      <c r="XR21" s="818"/>
      <c r="XS21" s="822"/>
      <c r="XT21" s="823"/>
      <c r="XU21" s="824"/>
      <c r="XV21" s="825"/>
      <c r="XW21" s="863"/>
      <c r="XX21" s="821"/>
      <c r="XY21" s="819"/>
      <c r="XZ21" s="818"/>
      <c r="YA21" s="822"/>
      <c r="YB21" s="823"/>
      <c r="YC21" s="824"/>
      <c r="YD21" s="825"/>
      <c r="YE21" s="863"/>
      <c r="YF21" s="821"/>
      <c r="YG21" s="819"/>
      <c r="YH21" s="818"/>
      <c r="YI21" s="822"/>
      <c r="YJ21" s="823"/>
      <c r="YK21" s="824"/>
      <c r="YL21" s="825"/>
      <c r="YM21" s="863"/>
      <c r="YN21" s="821"/>
      <c r="YO21" s="819"/>
      <c r="YP21" s="818"/>
      <c r="YQ21" s="822"/>
      <c r="YR21" s="823"/>
      <c r="YS21" s="824"/>
      <c r="YT21" s="825"/>
      <c r="YU21" s="863"/>
      <c r="YV21" s="821"/>
      <c r="YW21" s="819"/>
      <c r="YX21" s="818"/>
      <c r="YY21" s="822"/>
      <c r="YZ21" s="823"/>
      <c r="ZA21" s="824"/>
      <c r="ZB21" s="825"/>
      <c r="ZC21" s="863"/>
      <c r="ZD21" s="821"/>
      <c r="ZE21" s="819"/>
      <c r="ZF21" s="818"/>
      <c r="ZG21" s="822"/>
      <c r="ZH21" s="823"/>
      <c r="ZI21" s="824"/>
      <c r="ZJ21" s="825"/>
      <c r="ZK21" s="863"/>
      <c r="ZL21" s="821"/>
      <c r="ZM21" s="819"/>
      <c r="ZN21" s="818"/>
      <c r="ZO21" s="822"/>
      <c r="ZP21" s="823"/>
      <c r="ZQ21" s="824"/>
      <c r="ZR21" s="825"/>
      <c r="ZS21" s="863"/>
      <c r="ZT21" s="821"/>
      <c r="ZU21" s="819"/>
      <c r="ZV21" s="818"/>
      <c r="ZW21" s="822"/>
      <c r="ZX21" s="823"/>
      <c r="ZY21" s="824"/>
      <c r="ZZ21" s="825"/>
      <c r="AAA21" s="863"/>
      <c r="AAB21" s="821"/>
      <c r="AAC21" s="819"/>
      <c r="AAD21" s="818"/>
      <c r="AAE21" s="822"/>
      <c r="AAF21" s="823"/>
      <c r="AAG21" s="824"/>
      <c r="AAH21" s="825"/>
      <c r="AAI21" s="863"/>
      <c r="AAJ21" s="821"/>
      <c r="AAK21" s="819"/>
      <c r="AAL21" s="818"/>
      <c r="AAM21" s="822"/>
      <c r="AAN21" s="823"/>
      <c r="AAO21" s="824"/>
      <c r="AAP21" s="825"/>
      <c r="AAQ21" s="863"/>
      <c r="AAR21" s="821"/>
      <c r="AAS21" s="819"/>
      <c r="AAT21" s="818"/>
      <c r="AAU21" s="822"/>
      <c r="AAV21" s="823"/>
      <c r="AAW21" s="824"/>
      <c r="AAX21" s="825"/>
      <c r="AAY21" s="863"/>
      <c r="AAZ21" s="821"/>
      <c r="ABA21" s="819"/>
      <c r="ABB21" s="818"/>
      <c r="ABC21" s="822"/>
      <c r="ABD21" s="823"/>
      <c r="ABE21" s="824"/>
      <c r="ABF21" s="825"/>
      <c r="ABG21" s="863"/>
      <c r="ABH21" s="821"/>
      <c r="ABI21" s="819"/>
      <c r="ABJ21" s="818"/>
      <c r="ABK21" s="822"/>
      <c r="ABL21" s="823"/>
      <c r="ABM21" s="824"/>
      <c r="ABN21" s="825"/>
      <c r="ABO21" s="863"/>
      <c r="ABP21" s="821"/>
      <c r="ABQ21" s="819"/>
      <c r="ABR21" s="818"/>
      <c r="ABS21" s="822"/>
      <c r="ABT21" s="823"/>
      <c r="ABU21" s="824"/>
      <c r="ABV21" s="825"/>
      <c r="ABW21" s="863"/>
      <c r="ABX21" s="821"/>
      <c r="ABY21" s="819"/>
      <c r="ABZ21" s="818"/>
      <c r="ACA21" s="822"/>
      <c r="ACB21" s="823"/>
      <c r="ACC21" s="824"/>
      <c r="ACD21" s="825"/>
      <c r="ACE21" s="863"/>
      <c r="ACF21" s="821"/>
      <c r="ACG21" s="819"/>
      <c r="ACH21" s="818"/>
      <c r="ACI21" s="822"/>
      <c r="ACJ21" s="823"/>
      <c r="ACK21" s="824"/>
      <c r="ACL21" s="825"/>
      <c r="ACM21" s="863"/>
      <c r="ACN21" s="821"/>
      <c r="ACO21" s="819"/>
      <c r="ACP21" s="818"/>
      <c r="ACQ21" s="822"/>
      <c r="ACR21" s="823"/>
      <c r="ACS21" s="824"/>
      <c r="ACT21" s="825"/>
      <c r="ACU21" s="863"/>
      <c r="ACV21" s="821"/>
      <c r="ACW21" s="819"/>
      <c r="ACX21" s="818"/>
      <c r="ACY21" s="822"/>
      <c r="ACZ21" s="823"/>
      <c r="ADA21" s="824"/>
      <c r="ADB21" s="825"/>
      <c r="ADC21" s="863"/>
      <c r="ADD21" s="821"/>
      <c r="ADE21" s="819"/>
      <c r="ADF21" s="818"/>
      <c r="ADG21" s="822"/>
      <c r="ADH21" s="823"/>
      <c r="ADI21" s="824"/>
      <c r="ADJ21" s="825"/>
      <c r="ADK21" s="863"/>
      <c r="ADL21" s="821"/>
      <c r="ADM21" s="819"/>
      <c r="ADN21" s="818"/>
      <c r="ADO21" s="822"/>
      <c r="ADP21" s="823"/>
      <c r="ADQ21" s="824"/>
      <c r="ADR21" s="825"/>
      <c r="ADS21" s="863"/>
      <c r="ADT21" s="821"/>
      <c r="ADU21" s="819"/>
      <c r="ADV21" s="818"/>
      <c r="ADW21" s="822"/>
      <c r="ADX21" s="823"/>
      <c r="ADY21" s="824"/>
      <c r="ADZ21" s="1323"/>
      <c r="AEA21" s="1324"/>
      <c r="AEB21" s="1324"/>
      <c r="AEC21" s="1325"/>
      <c r="AED21" s="1326"/>
      <c r="AEE21" s="1326"/>
      <c r="AEF21" s="1326"/>
      <c r="AEG21" s="2083"/>
      <c r="AEH21" s="1326"/>
      <c r="AEI21" s="1326"/>
      <c r="AEJ21" s="1326"/>
      <c r="AEK21" s="1326"/>
      <c r="AEL21" s="1326"/>
      <c r="AEM21" s="2083"/>
      <c r="AEN21" s="1326"/>
      <c r="AEO21" s="1326"/>
      <c r="AEP21" s="1326"/>
      <c r="AEQ21" s="1326"/>
      <c r="AER21" s="1326"/>
      <c r="AES21" s="2083"/>
      <c r="AET21" s="1326"/>
      <c r="AEU21" s="1326"/>
      <c r="AEV21" s="1326"/>
      <c r="AEW21" s="1326"/>
      <c r="AEX21" s="1326"/>
      <c r="AEY21" s="2083"/>
      <c r="AEZ21" s="1326"/>
      <c r="AFA21" s="1326"/>
      <c r="AFB21" s="1326"/>
      <c r="AFC21" s="1326"/>
      <c r="AFD21" s="1326"/>
      <c r="AFE21" s="2083"/>
      <c r="AFF21" s="1326"/>
      <c r="AFG21" s="1326"/>
      <c r="AFH21" s="1326"/>
      <c r="AFI21" s="1326"/>
      <c r="AFJ21" s="1326"/>
      <c r="AFK21" s="2083"/>
      <c r="AFL21" s="1326"/>
      <c r="AFM21" s="1326"/>
    </row>
    <row r="22" spans="1:845" ht="24.95" customHeight="1" x14ac:dyDescent="0.25">
      <c r="A22" s="807"/>
      <c r="B22" s="807"/>
      <c r="C22" s="807"/>
      <c r="D22" s="807"/>
      <c r="E22" s="807"/>
      <c r="F22" s="807"/>
      <c r="G22" s="807"/>
      <c r="H22" s="807"/>
      <c r="I22" s="807"/>
      <c r="J22" s="807"/>
      <c r="K22" s="807"/>
      <c r="L22" s="807"/>
      <c r="M22" s="807"/>
      <c r="N22" s="807"/>
      <c r="O22" s="807"/>
      <c r="P22" s="807"/>
      <c r="Q22" s="807"/>
      <c r="R22" s="839"/>
      <c r="S22" s="807"/>
      <c r="T22" s="839"/>
      <c r="U22" s="839"/>
      <c r="V22" s="808"/>
      <c r="W22" s="773"/>
      <c r="X22" s="840"/>
      <c r="Y22" s="773"/>
      <c r="Z22" s="773"/>
      <c r="AA22" s="773"/>
      <c r="AB22" s="773"/>
      <c r="AC22" s="773"/>
      <c r="AD22" s="773"/>
      <c r="AE22" s="773"/>
      <c r="AF22" s="773"/>
      <c r="AG22" s="773"/>
      <c r="AH22" s="840"/>
      <c r="AI22" s="773"/>
      <c r="AJ22" s="773"/>
      <c r="AK22" s="840"/>
      <c r="AL22" s="773"/>
      <c r="AM22" s="831"/>
      <c r="AN22" s="832"/>
      <c r="AO22" s="832"/>
      <c r="AP22" s="832"/>
      <c r="AQ22" s="810"/>
      <c r="AR22" s="810"/>
      <c r="AS22" s="811"/>
      <c r="AT22" s="894"/>
      <c r="AU22" s="812"/>
      <c r="AV22" s="843"/>
      <c r="AW22" s="812"/>
      <c r="AX22" s="843"/>
      <c r="AY22" s="812"/>
      <c r="AZ22" s="843"/>
      <c r="BA22" s="812"/>
      <c r="BB22" s="843"/>
      <c r="BC22" s="812"/>
      <c r="BD22" s="843"/>
      <c r="BE22" s="812"/>
      <c r="BF22" s="843"/>
      <c r="BG22" s="812"/>
      <c r="BH22" s="843"/>
      <c r="BI22" s="812"/>
      <c r="BJ22" s="836"/>
      <c r="BK22" s="836"/>
      <c r="BL22" s="812"/>
      <c r="BM22" s="836"/>
      <c r="BN22" s="2082"/>
      <c r="BO22" s="814"/>
      <c r="BP22" s="874"/>
      <c r="BQ22" s="814"/>
      <c r="BR22" s="814"/>
      <c r="BS22" s="814"/>
      <c r="BT22" s="814"/>
      <c r="BU22" s="814"/>
      <c r="BV22" s="814"/>
      <c r="BW22" s="814"/>
      <c r="BX22" s="814"/>
      <c r="BY22" s="814"/>
      <c r="BZ22" s="814"/>
      <c r="CA22" s="814"/>
      <c r="CB22" s="814"/>
      <c r="CC22" s="814"/>
      <c r="CD22" s="814"/>
      <c r="CE22" s="814"/>
      <c r="CF22" s="815"/>
      <c r="CG22" s="816"/>
      <c r="CH22" s="816"/>
      <c r="CI22" s="816"/>
      <c r="CJ22" s="816"/>
      <c r="CK22" s="816"/>
      <c r="CL22" s="816"/>
      <c r="CM22" s="816"/>
      <c r="CN22" s="816"/>
      <c r="CO22" s="816"/>
      <c r="CP22" s="816"/>
      <c r="CQ22" s="816"/>
      <c r="CR22" s="816"/>
      <c r="CS22" s="816"/>
      <c r="CT22" s="816"/>
      <c r="CU22" s="816"/>
      <c r="CV22" s="816"/>
      <c r="CW22" s="816"/>
      <c r="CX22" s="816"/>
      <c r="CY22" s="816"/>
      <c r="CZ22" s="816"/>
      <c r="DA22" s="816"/>
      <c r="DB22" s="816"/>
      <c r="DC22" s="816"/>
      <c r="DD22" s="816"/>
      <c r="DE22" s="816"/>
      <c r="DF22" s="816"/>
      <c r="DG22" s="816"/>
      <c r="DH22" s="816"/>
      <c r="DI22" s="816"/>
      <c r="DJ22" s="816"/>
      <c r="DK22" s="816"/>
      <c r="DL22" s="816"/>
      <c r="DM22" s="816"/>
      <c r="DN22" s="816"/>
      <c r="DO22" s="816"/>
      <c r="DP22" s="841"/>
      <c r="DQ22" s="817"/>
      <c r="DR22" s="817"/>
      <c r="DS22" s="817"/>
      <c r="DT22" s="842"/>
      <c r="DU22" s="817"/>
      <c r="DV22" s="842"/>
      <c r="DW22" s="817"/>
      <c r="DX22" s="817"/>
      <c r="DY22" s="817"/>
      <c r="DZ22" s="820"/>
      <c r="EA22" s="821"/>
      <c r="EB22" s="821"/>
      <c r="EC22" s="821"/>
      <c r="ED22" s="821"/>
      <c r="EE22" s="819"/>
      <c r="EF22" s="818"/>
      <c r="EG22" s="818"/>
      <c r="EH22" s="818"/>
      <c r="EI22" s="818"/>
      <c r="EJ22" s="822"/>
      <c r="EK22" s="823"/>
      <c r="EL22" s="823"/>
      <c r="EM22" s="823"/>
      <c r="EN22" s="823"/>
      <c r="EO22" s="824"/>
      <c r="EP22" s="825"/>
      <c r="EQ22" s="825"/>
      <c r="ER22" s="825"/>
      <c r="ES22" s="825"/>
      <c r="ET22" s="820"/>
      <c r="EU22" s="821"/>
      <c r="EV22" s="821"/>
      <c r="EW22" s="821"/>
      <c r="EX22" s="821"/>
      <c r="EY22" s="819"/>
      <c r="EZ22" s="818"/>
      <c r="FA22" s="818"/>
      <c r="FB22" s="818"/>
      <c r="FC22" s="818"/>
      <c r="FD22" s="822"/>
      <c r="FE22" s="823"/>
      <c r="FF22" s="823"/>
      <c r="FG22" s="823"/>
      <c r="FH22" s="823"/>
      <c r="FI22" s="824"/>
      <c r="FJ22" s="825"/>
      <c r="FK22" s="825"/>
      <c r="FL22" s="825"/>
      <c r="FM22" s="825"/>
      <c r="FN22" s="820"/>
      <c r="FO22" s="821"/>
      <c r="FP22" s="821"/>
      <c r="FQ22" s="821"/>
      <c r="FR22" s="821"/>
      <c r="FS22" s="819"/>
      <c r="FT22" s="818"/>
      <c r="FU22" s="818"/>
      <c r="FV22" s="818"/>
      <c r="FW22" s="818"/>
      <c r="FX22" s="822"/>
      <c r="FY22" s="823"/>
      <c r="FZ22" s="823"/>
      <c r="GA22" s="823"/>
      <c r="GB22" s="823"/>
      <c r="GC22" s="824"/>
      <c r="GD22" s="825"/>
      <c r="GE22" s="825"/>
      <c r="GF22" s="825"/>
      <c r="GG22" s="825"/>
      <c r="GH22" s="820"/>
      <c r="GI22" s="821"/>
      <c r="GJ22" s="821"/>
      <c r="GK22" s="821"/>
      <c r="GL22" s="821"/>
      <c r="GM22" s="819"/>
      <c r="GN22" s="818"/>
      <c r="GO22" s="818"/>
      <c r="GP22" s="818"/>
      <c r="GQ22" s="818"/>
      <c r="GR22" s="822"/>
      <c r="GS22" s="823"/>
      <c r="GT22" s="823"/>
      <c r="GU22" s="823"/>
      <c r="GV22" s="823"/>
      <c r="GW22" s="824"/>
      <c r="GX22" s="825"/>
      <c r="GY22" s="825"/>
      <c r="GZ22" s="825"/>
      <c r="HA22" s="825"/>
      <c r="HB22" s="820"/>
      <c r="HC22" s="821"/>
      <c r="HD22" s="821"/>
      <c r="HE22" s="821"/>
      <c r="HF22" s="821"/>
      <c r="HG22" s="819"/>
      <c r="HH22" s="818"/>
      <c r="HI22" s="818"/>
      <c r="HJ22" s="818"/>
      <c r="HK22" s="818"/>
      <c r="HL22" s="822"/>
      <c r="HM22" s="823"/>
      <c r="HN22" s="823"/>
      <c r="HO22" s="823"/>
      <c r="HP22" s="823"/>
      <c r="HQ22" s="824"/>
      <c r="HR22" s="825"/>
      <c r="HS22" s="825"/>
      <c r="HT22" s="825"/>
      <c r="HU22" s="825"/>
      <c r="HV22" s="820"/>
      <c r="HW22" s="821"/>
      <c r="HX22" s="821"/>
      <c r="HY22" s="821"/>
      <c r="HZ22" s="821"/>
      <c r="IA22" s="819"/>
      <c r="IB22" s="818"/>
      <c r="IC22" s="818"/>
      <c r="ID22" s="818"/>
      <c r="IE22" s="818"/>
      <c r="IF22" s="822"/>
      <c r="IG22" s="823"/>
      <c r="IH22" s="823"/>
      <c r="II22" s="823"/>
      <c r="IJ22" s="823"/>
      <c r="IK22" s="824"/>
      <c r="IL22" s="825"/>
      <c r="IM22" s="825"/>
      <c r="IN22" s="825"/>
      <c r="IO22" s="825"/>
      <c r="IP22" s="826"/>
      <c r="IQ22" s="817"/>
      <c r="IR22" s="817"/>
      <c r="IS22" s="817"/>
      <c r="IT22" s="817"/>
      <c r="IU22" s="817"/>
      <c r="IV22" s="817"/>
      <c r="IW22" s="817"/>
      <c r="IX22" s="817"/>
      <c r="IY22" s="817"/>
      <c r="IZ22" s="817"/>
      <c r="JA22" s="817"/>
      <c r="JB22" s="817"/>
      <c r="JC22" s="817"/>
      <c r="JD22" s="817"/>
      <c r="JE22" s="817"/>
      <c r="JF22" s="817"/>
      <c r="JG22" s="817"/>
      <c r="JH22" s="817"/>
      <c r="JI22" s="817"/>
      <c r="JJ22" s="817"/>
      <c r="JK22" s="817"/>
      <c r="JL22" s="817"/>
      <c r="JM22" s="817"/>
      <c r="JN22" s="827"/>
      <c r="JO22" s="828"/>
      <c r="JP22" s="828"/>
      <c r="JQ22" s="845"/>
      <c r="JR22" s="845"/>
      <c r="JS22" s="845"/>
      <c r="JT22" s="845"/>
      <c r="JU22" s="828"/>
      <c r="JV22" s="828"/>
      <c r="JW22" s="828"/>
      <c r="JX22" s="828"/>
      <c r="JY22" s="828"/>
      <c r="JZ22" s="845"/>
      <c r="KA22" s="845"/>
      <c r="KB22" s="845"/>
      <c r="KC22" s="845"/>
      <c r="KD22" s="828"/>
      <c r="KE22" s="828"/>
      <c r="KF22" s="828"/>
      <c r="KG22" s="828"/>
      <c r="KH22" s="828"/>
      <c r="KI22" s="845"/>
      <c r="KJ22" s="845"/>
      <c r="KK22" s="845"/>
      <c r="KL22" s="845"/>
      <c r="KM22" s="828"/>
      <c r="KN22" s="828"/>
      <c r="KO22" s="828"/>
      <c r="KP22" s="828"/>
      <c r="KQ22" s="828"/>
      <c r="KR22" s="845"/>
      <c r="KS22" s="845"/>
      <c r="KT22" s="845"/>
      <c r="KU22" s="845"/>
      <c r="KV22" s="828"/>
      <c r="KW22" s="828"/>
      <c r="KX22" s="828"/>
      <c r="KY22" s="828"/>
      <c r="KZ22" s="828"/>
      <c r="LA22" s="845"/>
      <c r="LB22" s="845"/>
      <c r="LC22" s="845"/>
      <c r="LD22" s="845"/>
      <c r="LE22" s="828"/>
      <c r="LF22" s="828"/>
      <c r="LG22" s="828"/>
      <c r="LH22" s="828"/>
      <c r="LI22" s="828"/>
      <c r="LJ22" s="845"/>
      <c r="LK22" s="845"/>
      <c r="LL22" s="845"/>
      <c r="LM22" s="845"/>
      <c r="LN22" s="828"/>
      <c r="LO22" s="828"/>
      <c r="LP22" s="828"/>
      <c r="LQ22" s="828"/>
      <c r="LR22" s="828"/>
      <c r="LS22" s="845"/>
      <c r="LT22" s="845"/>
      <c r="LU22" s="845"/>
      <c r="LV22" s="845"/>
      <c r="LW22" s="828"/>
      <c r="LX22" s="828"/>
      <c r="LY22" s="828"/>
      <c r="LZ22" s="828"/>
      <c r="MA22" s="828"/>
      <c r="MB22" s="845"/>
      <c r="MC22" s="845"/>
      <c r="MD22" s="845"/>
      <c r="ME22" s="845"/>
      <c r="MF22" s="828"/>
      <c r="MG22" s="828"/>
      <c r="MH22" s="828"/>
      <c r="MI22" s="828"/>
      <c r="MJ22" s="828"/>
      <c r="MK22" s="845"/>
      <c r="ML22" s="845"/>
      <c r="MM22" s="845"/>
      <c r="MN22" s="845"/>
      <c r="MO22" s="828"/>
      <c r="MP22" s="828"/>
      <c r="MQ22" s="828"/>
      <c r="MR22" s="828"/>
      <c r="MS22" s="828"/>
      <c r="MT22" s="845"/>
      <c r="MU22" s="845"/>
      <c r="MV22" s="845"/>
      <c r="MW22" s="845"/>
      <c r="MX22" s="828"/>
      <c r="MY22" s="828"/>
      <c r="MZ22" s="828"/>
      <c r="NA22" s="828"/>
      <c r="NB22" s="828"/>
      <c r="NC22" s="845"/>
      <c r="ND22" s="845"/>
      <c r="NE22" s="845"/>
      <c r="NF22" s="845"/>
      <c r="NG22" s="828"/>
      <c r="NH22" s="828"/>
      <c r="NI22" s="828"/>
      <c r="NJ22" s="828"/>
      <c r="NK22" s="828"/>
      <c r="NL22" s="845"/>
      <c r="NM22" s="845"/>
      <c r="NN22" s="845"/>
      <c r="NO22" s="845"/>
      <c r="NP22" s="828"/>
      <c r="NQ22" s="828"/>
      <c r="NR22" s="828"/>
      <c r="NS22" s="828"/>
      <c r="NT22" s="828"/>
      <c r="NU22" s="845"/>
      <c r="NV22" s="845"/>
      <c r="NW22" s="845"/>
      <c r="NX22" s="845"/>
      <c r="NY22" s="828"/>
      <c r="NZ22" s="828"/>
      <c r="OA22" s="828"/>
      <c r="OB22" s="828"/>
      <c r="OC22" s="828"/>
      <c r="OD22" s="845"/>
      <c r="OE22" s="845"/>
      <c r="OF22" s="845"/>
      <c r="OG22" s="845"/>
      <c r="OH22" s="828"/>
      <c r="OI22" s="828"/>
      <c r="OJ22" s="828"/>
      <c r="OK22" s="828"/>
      <c r="OL22" s="828"/>
      <c r="OM22" s="845"/>
      <c r="ON22" s="845"/>
      <c r="OO22" s="845"/>
      <c r="OP22" s="845"/>
      <c r="OQ22" s="828"/>
      <c r="OR22" s="828"/>
      <c r="OS22" s="828"/>
      <c r="OT22" s="828"/>
      <c r="OU22" s="828"/>
      <c r="OV22" s="845"/>
      <c r="OW22" s="845"/>
      <c r="OX22" s="845"/>
      <c r="OY22" s="845"/>
      <c r="OZ22" s="828"/>
      <c r="PA22" s="828"/>
      <c r="PB22" s="828"/>
      <c r="PC22" s="828"/>
      <c r="PD22" s="828"/>
      <c r="PE22" s="845"/>
      <c r="PF22" s="845"/>
      <c r="PG22" s="845"/>
      <c r="PH22" s="845"/>
      <c r="PI22" s="828"/>
      <c r="PJ22" s="828"/>
      <c r="PK22" s="828"/>
      <c r="PL22" s="828"/>
      <c r="PM22" s="828"/>
      <c r="PN22" s="845"/>
      <c r="PO22" s="845"/>
      <c r="PP22" s="845"/>
      <c r="PQ22" s="845"/>
      <c r="PR22" s="828"/>
      <c r="PS22" s="828"/>
      <c r="PT22" s="828"/>
      <c r="PU22" s="828"/>
      <c r="PV22" s="828"/>
      <c r="PW22" s="845"/>
      <c r="PX22" s="845"/>
      <c r="PY22" s="845"/>
      <c r="PZ22" s="845"/>
      <c r="QA22" s="828"/>
      <c r="QB22" s="828"/>
      <c r="QC22" s="828"/>
      <c r="QD22" s="828"/>
      <c r="QE22" s="845"/>
      <c r="QF22" s="845"/>
      <c r="QG22" s="845"/>
      <c r="QH22" s="845"/>
      <c r="QI22" s="828"/>
      <c r="QJ22" s="828"/>
      <c r="QK22" s="828"/>
      <c r="QL22" s="828"/>
      <c r="QM22" s="828"/>
      <c r="QN22" s="828"/>
      <c r="QO22" s="845"/>
      <c r="QP22" s="845"/>
      <c r="QQ22" s="845"/>
      <c r="QR22" s="845"/>
      <c r="QS22" s="828"/>
      <c r="QT22" s="828"/>
      <c r="QU22" s="828"/>
      <c r="QV22" s="838"/>
      <c r="QW22" s="837"/>
      <c r="QX22" s="837"/>
      <c r="QY22" s="837"/>
      <c r="QZ22" s="857"/>
      <c r="RA22" s="828"/>
      <c r="RB22" s="828"/>
      <c r="RC22" s="828"/>
      <c r="RD22" s="828"/>
      <c r="RE22" s="856"/>
      <c r="RF22" s="855"/>
      <c r="RG22" s="855"/>
      <c r="RH22" s="855"/>
      <c r="RI22" s="855"/>
      <c r="RJ22" s="854"/>
      <c r="RK22" s="825"/>
      <c r="RL22" s="825"/>
      <c r="RM22" s="825"/>
      <c r="RN22" s="825"/>
      <c r="RO22" s="857"/>
      <c r="RP22" s="828"/>
      <c r="RQ22" s="828"/>
      <c r="RR22" s="828"/>
      <c r="RS22" s="828"/>
      <c r="RT22" s="856"/>
      <c r="RU22" s="855"/>
      <c r="RV22" s="855"/>
      <c r="RW22" s="855"/>
      <c r="RX22" s="855"/>
      <c r="RY22" s="854"/>
      <c r="RZ22" s="825"/>
      <c r="SA22" s="825"/>
      <c r="SB22" s="825"/>
      <c r="SC22" s="825"/>
      <c r="SD22" s="857"/>
      <c r="SE22" s="828"/>
      <c r="SF22" s="828"/>
      <c r="SG22" s="828"/>
      <c r="SH22" s="828"/>
      <c r="SI22" s="856"/>
      <c r="SJ22" s="855"/>
      <c r="SK22" s="855"/>
      <c r="SL22" s="855"/>
      <c r="SM22" s="855"/>
      <c r="SN22" s="854"/>
      <c r="SO22" s="825"/>
      <c r="SP22" s="825"/>
      <c r="SQ22" s="825"/>
      <c r="SR22" s="825"/>
      <c r="SS22" s="857"/>
      <c r="ST22" s="828"/>
      <c r="SU22" s="828"/>
      <c r="SV22" s="828"/>
      <c r="SW22" s="828"/>
      <c r="SX22" s="856"/>
      <c r="SY22" s="855"/>
      <c r="SZ22" s="855"/>
      <c r="TA22" s="855"/>
      <c r="TB22" s="855"/>
      <c r="TC22" s="854"/>
      <c r="TD22" s="825"/>
      <c r="TE22" s="825"/>
      <c r="TF22" s="825"/>
      <c r="TG22" s="825"/>
      <c r="TH22" s="857"/>
      <c r="TI22" s="828"/>
      <c r="TJ22" s="828"/>
      <c r="TK22" s="828"/>
      <c r="TL22" s="828"/>
      <c r="TM22" s="856"/>
      <c r="TN22" s="855"/>
      <c r="TO22" s="855"/>
      <c r="TP22" s="855"/>
      <c r="TQ22" s="855"/>
      <c r="TR22" s="854"/>
      <c r="TS22" s="825"/>
      <c r="TT22" s="825"/>
      <c r="TU22" s="825"/>
      <c r="TV22" s="825"/>
      <c r="TW22" s="857"/>
      <c r="TX22" s="828"/>
      <c r="TY22" s="828"/>
      <c r="TZ22" s="828"/>
      <c r="UA22" s="828"/>
      <c r="UB22" s="856"/>
      <c r="UC22" s="855"/>
      <c r="UD22" s="855"/>
      <c r="UE22" s="855"/>
      <c r="UF22" s="855"/>
      <c r="UG22" s="854"/>
      <c r="UH22" s="825"/>
      <c r="UI22" s="825"/>
      <c r="UJ22" s="825"/>
      <c r="UK22" s="825"/>
      <c r="UL22" s="860"/>
      <c r="UM22" s="861"/>
      <c r="UN22" s="864"/>
      <c r="UO22" s="865"/>
      <c r="UP22" s="807"/>
      <c r="UQ22" s="807"/>
      <c r="UR22" s="807"/>
      <c r="US22" s="807"/>
      <c r="UT22" s="807"/>
      <c r="UU22" s="863"/>
      <c r="UV22" s="821"/>
      <c r="UW22" s="819"/>
      <c r="UX22" s="818"/>
      <c r="UY22" s="822"/>
      <c r="UZ22" s="823"/>
      <c r="VA22" s="824"/>
      <c r="VB22" s="825"/>
      <c r="VC22" s="863"/>
      <c r="VD22" s="821"/>
      <c r="VE22" s="819"/>
      <c r="VF22" s="818"/>
      <c r="VG22" s="822"/>
      <c r="VH22" s="823"/>
      <c r="VI22" s="824"/>
      <c r="VJ22" s="825"/>
      <c r="VK22" s="863"/>
      <c r="VL22" s="821"/>
      <c r="VM22" s="819"/>
      <c r="VN22" s="818"/>
      <c r="VO22" s="822"/>
      <c r="VP22" s="823"/>
      <c r="VQ22" s="824"/>
      <c r="VR22" s="825"/>
      <c r="VS22" s="863"/>
      <c r="VT22" s="821"/>
      <c r="VU22" s="819"/>
      <c r="VV22" s="818"/>
      <c r="VW22" s="822"/>
      <c r="VX22" s="823"/>
      <c r="VY22" s="824"/>
      <c r="VZ22" s="825"/>
      <c r="WA22" s="863"/>
      <c r="WB22" s="821"/>
      <c r="WC22" s="819"/>
      <c r="WD22" s="818"/>
      <c r="WE22" s="822"/>
      <c r="WF22" s="823"/>
      <c r="WG22" s="824"/>
      <c r="WH22" s="825"/>
      <c r="WI22" s="863"/>
      <c r="WJ22" s="821"/>
      <c r="WK22" s="819"/>
      <c r="WL22" s="818"/>
      <c r="WM22" s="822"/>
      <c r="WN22" s="823"/>
      <c r="WO22" s="824"/>
      <c r="WP22" s="825"/>
      <c r="WQ22" s="863"/>
      <c r="WR22" s="821"/>
      <c r="WS22" s="819"/>
      <c r="WT22" s="818"/>
      <c r="WU22" s="822"/>
      <c r="WV22" s="823"/>
      <c r="WW22" s="824"/>
      <c r="WX22" s="825"/>
      <c r="WY22" s="863"/>
      <c r="WZ22" s="821"/>
      <c r="XA22" s="819"/>
      <c r="XB22" s="818"/>
      <c r="XC22" s="822"/>
      <c r="XD22" s="823"/>
      <c r="XE22" s="824"/>
      <c r="XF22" s="825"/>
      <c r="XG22" s="863"/>
      <c r="XH22" s="821"/>
      <c r="XI22" s="819"/>
      <c r="XJ22" s="818"/>
      <c r="XK22" s="822"/>
      <c r="XL22" s="823"/>
      <c r="XM22" s="824"/>
      <c r="XN22" s="825"/>
      <c r="XO22" s="863"/>
      <c r="XP22" s="821"/>
      <c r="XQ22" s="819"/>
      <c r="XR22" s="818"/>
      <c r="XS22" s="822"/>
      <c r="XT22" s="823"/>
      <c r="XU22" s="824"/>
      <c r="XV22" s="825"/>
      <c r="XW22" s="863"/>
      <c r="XX22" s="821"/>
      <c r="XY22" s="819"/>
      <c r="XZ22" s="818"/>
      <c r="YA22" s="822"/>
      <c r="YB22" s="823"/>
      <c r="YC22" s="824"/>
      <c r="YD22" s="825"/>
      <c r="YE22" s="863"/>
      <c r="YF22" s="821"/>
      <c r="YG22" s="819"/>
      <c r="YH22" s="818"/>
      <c r="YI22" s="822"/>
      <c r="YJ22" s="823"/>
      <c r="YK22" s="824"/>
      <c r="YL22" s="825"/>
      <c r="YM22" s="863"/>
      <c r="YN22" s="821"/>
      <c r="YO22" s="819"/>
      <c r="YP22" s="818"/>
      <c r="YQ22" s="822"/>
      <c r="YR22" s="823"/>
      <c r="YS22" s="824"/>
      <c r="YT22" s="825"/>
      <c r="YU22" s="863"/>
      <c r="YV22" s="821"/>
      <c r="YW22" s="819"/>
      <c r="YX22" s="818"/>
      <c r="YY22" s="822"/>
      <c r="YZ22" s="823"/>
      <c r="ZA22" s="824"/>
      <c r="ZB22" s="825"/>
      <c r="ZC22" s="863"/>
      <c r="ZD22" s="821"/>
      <c r="ZE22" s="819"/>
      <c r="ZF22" s="818"/>
      <c r="ZG22" s="822"/>
      <c r="ZH22" s="823"/>
      <c r="ZI22" s="824"/>
      <c r="ZJ22" s="825"/>
      <c r="ZK22" s="863"/>
      <c r="ZL22" s="821"/>
      <c r="ZM22" s="819"/>
      <c r="ZN22" s="818"/>
      <c r="ZO22" s="822"/>
      <c r="ZP22" s="823"/>
      <c r="ZQ22" s="824"/>
      <c r="ZR22" s="825"/>
      <c r="ZS22" s="863"/>
      <c r="ZT22" s="821"/>
      <c r="ZU22" s="819"/>
      <c r="ZV22" s="818"/>
      <c r="ZW22" s="822"/>
      <c r="ZX22" s="823"/>
      <c r="ZY22" s="824"/>
      <c r="ZZ22" s="825"/>
      <c r="AAA22" s="863"/>
      <c r="AAB22" s="821"/>
      <c r="AAC22" s="819"/>
      <c r="AAD22" s="818"/>
      <c r="AAE22" s="822"/>
      <c r="AAF22" s="823"/>
      <c r="AAG22" s="824"/>
      <c r="AAH22" s="825"/>
      <c r="AAI22" s="863"/>
      <c r="AAJ22" s="821"/>
      <c r="AAK22" s="819"/>
      <c r="AAL22" s="818"/>
      <c r="AAM22" s="822"/>
      <c r="AAN22" s="823"/>
      <c r="AAO22" s="824"/>
      <c r="AAP22" s="825"/>
      <c r="AAQ22" s="863"/>
      <c r="AAR22" s="821"/>
      <c r="AAS22" s="819"/>
      <c r="AAT22" s="818"/>
      <c r="AAU22" s="822"/>
      <c r="AAV22" s="823"/>
      <c r="AAW22" s="824"/>
      <c r="AAX22" s="825"/>
      <c r="AAY22" s="863"/>
      <c r="AAZ22" s="821"/>
      <c r="ABA22" s="819"/>
      <c r="ABB22" s="818"/>
      <c r="ABC22" s="822"/>
      <c r="ABD22" s="823"/>
      <c r="ABE22" s="824"/>
      <c r="ABF22" s="825"/>
      <c r="ABG22" s="863"/>
      <c r="ABH22" s="821"/>
      <c r="ABI22" s="819"/>
      <c r="ABJ22" s="818"/>
      <c r="ABK22" s="822"/>
      <c r="ABL22" s="823"/>
      <c r="ABM22" s="824"/>
      <c r="ABN22" s="825"/>
      <c r="ABO22" s="863"/>
      <c r="ABP22" s="821"/>
      <c r="ABQ22" s="819"/>
      <c r="ABR22" s="818"/>
      <c r="ABS22" s="822"/>
      <c r="ABT22" s="823"/>
      <c r="ABU22" s="824"/>
      <c r="ABV22" s="825"/>
      <c r="ABW22" s="863"/>
      <c r="ABX22" s="821"/>
      <c r="ABY22" s="819"/>
      <c r="ABZ22" s="818"/>
      <c r="ACA22" s="822"/>
      <c r="ACB22" s="823"/>
      <c r="ACC22" s="824"/>
      <c r="ACD22" s="825"/>
      <c r="ACE22" s="863"/>
      <c r="ACF22" s="821"/>
      <c r="ACG22" s="819"/>
      <c r="ACH22" s="818"/>
      <c r="ACI22" s="822"/>
      <c r="ACJ22" s="823"/>
      <c r="ACK22" s="824"/>
      <c r="ACL22" s="825"/>
      <c r="ACM22" s="863"/>
      <c r="ACN22" s="821"/>
      <c r="ACO22" s="819"/>
      <c r="ACP22" s="818"/>
      <c r="ACQ22" s="822"/>
      <c r="ACR22" s="823"/>
      <c r="ACS22" s="824"/>
      <c r="ACT22" s="825"/>
      <c r="ACU22" s="863"/>
      <c r="ACV22" s="821"/>
      <c r="ACW22" s="819"/>
      <c r="ACX22" s="818"/>
      <c r="ACY22" s="822"/>
      <c r="ACZ22" s="823"/>
      <c r="ADA22" s="824"/>
      <c r="ADB22" s="825"/>
      <c r="ADC22" s="863"/>
      <c r="ADD22" s="821"/>
      <c r="ADE22" s="819"/>
      <c r="ADF22" s="818"/>
      <c r="ADG22" s="822"/>
      <c r="ADH22" s="823"/>
      <c r="ADI22" s="824"/>
      <c r="ADJ22" s="825"/>
      <c r="ADK22" s="863"/>
      <c r="ADL22" s="821"/>
      <c r="ADM22" s="819"/>
      <c r="ADN22" s="818"/>
      <c r="ADO22" s="822"/>
      <c r="ADP22" s="823"/>
      <c r="ADQ22" s="824"/>
      <c r="ADR22" s="825"/>
      <c r="ADS22" s="863"/>
      <c r="ADT22" s="821"/>
      <c r="ADU22" s="819"/>
      <c r="ADV22" s="818"/>
      <c r="ADW22" s="822"/>
      <c r="ADX22" s="823"/>
      <c r="ADY22" s="824"/>
      <c r="ADZ22" s="1323"/>
      <c r="AEA22" s="1324"/>
      <c r="AEB22" s="1324"/>
      <c r="AEC22" s="1325"/>
      <c r="AED22" s="1326"/>
      <c r="AEE22" s="1326"/>
      <c r="AEF22" s="1326"/>
      <c r="AEG22" s="2083"/>
      <c r="AEH22" s="1326"/>
      <c r="AEI22" s="1326"/>
      <c r="AEJ22" s="1326"/>
      <c r="AEK22" s="1326"/>
      <c r="AEL22" s="1326"/>
      <c r="AEM22" s="2083"/>
      <c r="AEN22" s="1326"/>
      <c r="AEO22" s="1326"/>
      <c r="AEP22" s="1326"/>
      <c r="AEQ22" s="1326"/>
      <c r="AER22" s="1326"/>
      <c r="AES22" s="2083"/>
      <c r="AET22" s="1326"/>
      <c r="AEU22" s="1326"/>
      <c r="AEV22" s="1326"/>
      <c r="AEW22" s="1326"/>
      <c r="AEX22" s="1326"/>
      <c r="AEY22" s="2083"/>
      <c r="AEZ22" s="1326"/>
      <c r="AFA22" s="1326"/>
      <c r="AFB22" s="1326"/>
      <c r="AFC22" s="1326"/>
      <c r="AFD22" s="1326"/>
      <c r="AFE22" s="2083"/>
      <c r="AFF22" s="1326"/>
      <c r="AFG22" s="1326"/>
      <c r="AFH22" s="1326"/>
      <c r="AFI22" s="1326"/>
      <c r="AFJ22" s="1326"/>
      <c r="AFK22" s="2083"/>
      <c r="AFL22" s="1326"/>
      <c r="AFM22" s="1326"/>
    </row>
    <row r="23" spans="1:845" ht="24.95" customHeight="1" x14ac:dyDescent="0.25">
      <c r="A23" s="807"/>
      <c r="B23" s="807"/>
      <c r="C23" s="807"/>
      <c r="D23" s="807"/>
      <c r="E23" s="807"/>
      <c r="F23" s="807"/>
      <c r="G23" s="807"/>
      <c r="H23" s="807"/>
      <c r="I23" s="807"/>
      <c r="J23" s="807"/>
      <c r="K23" s="807"/>
      <c r="L23" s="807"/>
      <c r="M23" s="807"/>
      <c r="N23" s="807"/>
      <c r="O23" s="807"/>
      <c r="P23" s="807"/>
      <c r="Q23" s="807"/>
      <c r="R23" s="839"/>
      <c r="S23" s="807"/>
      <c r="T23" s="839"/>
      <c r="U23" s="839"/>
      <c r="V23" s="808"/>
      <c r="W23" s="773"/>
      <c r="X23" s="840"/>
      <c r="Y23" s="773"/>
      <c r="Z23" s="773"/>
      <c r="AA23" s="773"/>
      <c r="AB23" s="773"/>
      <c r="AC23" s="773"/>
      <c r="AD23" s="773"/>
      <c r="AE23" s="773"/>
      <c r="AF23" s="773"/>
      <c r="AG23" s="773"/>
      <c r="AH23" s="840"/>
      <c r="AI23" s="773"/>
      <c r="AJ23" s="773"/>
      <c r="AK23" s="840"/>
      <c r="AL23" s="773"/>
      <c r="AM23" s="831"/>
      <c r="AN23" s="832"/>
      <c r="AO23" s="832"/>
      <c r="AP23" s="832"/>
      <c r="AQ23" s="810"/>
      <c r="AR23" s="810"/>
      <c r="AS23" s="811"/>
      <c r="AT23" s="894"/>
      <c r="AU23" s="812"/>
      <c r="AV23" s="843"/>
      <c r="AW23" s="812"/>
      <c r="AX23" s="843"/>
      <c r="AY23" s="812"/>
      <c r="AZ23" s="843"/>
      <c r="BA23" s="812"/>
      <c r="BB23" s="843"/>
      <c r="BC23" s="812"/>
      <c r="BD23" s="843"/>
      <c r="BE23" s="812"/>
      <c r="BF23" s="843"/>
      <c r="BG23" s="812"/>
      <c r="BH23" s="843"/>
      <c r="BI23" s="812"/>
      <c r="BJ23" s="836"/>
      <c r="BK23" s="836"/>
      <c r="BL23" s="812"/>
      <c r="BM23" s="836"/>
      <c r="BN23" s="2082"/>
      <c r="BO23" s="814"/>
      <c r="BP23" s="874"/>
      <c r="BQ23" s="814"/>
      <c r="BR23" s="814"/>
      <c r="BS23" s="814"/>
      <c r="BT23" s="814"/>
      <c r="BU23" s="814"/>
      <c r="BV23" s="814"/>
      <c r="BW23" s="814"/>
      <c r="BX23" s="814"/>
      <c r="BY23" s="814"/>
      <c r="BZ23" s="814"/>
      <c r="CA23" s="814"/>
      <c r="CB23" s="814"/>
      <c r="CC23" s="814"/>
      <c r="CD23" s="814"/>
      <c r="CE23" s="814"/>
      <c r="CF23" s="815"/>
      <c r="CG23" s="816"/>
      <c r="CH23" s="816"/>
      <c r="CI23" s="816"/>
      <c r="CJ23" s="816"/>
      <c r="CK23" s="816"/>
      <c r="CL23" s="816"/>
      <c r="CM23" s="816"/>
      <c r="CN23" s="816"/>
      <c r="CO23" s="816"/>
      <c r="CP23" s="816"/>
      <c r="CQ23" s="816"/>
      <c r="CR23" s="816"/>
      <c r="CS23" s="816"/>
      <c r="CT23" s="816"/>
      <c r="CU23" s="816"/>
      <c r="CV23" s="816"/>
      <c r="CW23" s="816"/>
      <c r="CX23" s="816"/>
      <c r="CY23" s="816"/>
      <c r="CZ23" s="816"/>
      <c r="DA23" s="816"/>
      <c r="DB23" s="816"/>
      <c r="DC23" s="816"/>
      <c r="DD23" s="816"/>
      <c r="DE23" s="816"/>
      <c r="DF23" s="816"/>
      <c r="DG23" s="816"/>
      <c r="DH23" s="816"/>
      <c r="DI23" s="816"/>
      <c r="DJ23" s="816"/>
      <c r="DK23" s="816"/>
      <c r="DL23" s="816"/>
      <c r="DM23" s="816"/>
      <c r="DN23" s="816"/>
      <c r="DO23" s="816"/>
      <c r="DP23" s="841"/>
      <c r="DQ23" s="817"/>
      <c r="DR23" s="817"/>
      <c r="DS23" s="817"/>
      <c r="DT23" s="842"/>
      <c r="DU23" s="817"/>
      <c r="DV23" s="842"/>
      <c r="DW23" s="817"/>
      <c r="DX23" s="817"/>
      <c r="DY23" s="817"/>
      <c r="DZ23" s="820"/>
      <c r="EA23" s="821"/>
      <c r="EB23" s="821"/>
      <c r="EC23" s="821"/>
      <c r="ED23" s="821"/>
      <c r="EE23" s="819"/>
      <c r="EF23" s="818"/>
      <c r="EG23" s="818"/>
      <c r="EH23" s="818"/>
      <c r="EI23" s="818"/>
      <c r="EJ23" s="822"/>
      <c r="EK23" s="823"/>
      <c r="EL23" s="823"/>
      <c r="EM23" s="823"/>
      <c r="EN23" s="823"/>
      <c r="EO23" s="824"/>
      <c r="EP23" s="825"/>
      <c r="EQ23" s="825"/>
      <c r="ER23" s="825"/>
      <c r="ES23" s="825"/>
      <c r="ET23" s="820"/>
      <c r="EU23" s="821"/>
      <c r="EV23" s="821"/>
      <c r="EW23" s="821"/>
      <c r="EX23" s="821"/>
      <c r="EY23" s="819"/>
      <c r="EZ23" s="818"/>
      <c r="FA23" s="818"/>
      <c r="FB23" s="818"/>
      <c r="FC23" s="818"/>
      <c r="FD23" s="822"/>
      <c r="FE23" s="823"/>
      <c r="FF23" s="823"/>
      <c r="FG23" s="823"/>
      <c r="FH23" s="823"/>
      <c r="FI23" s="824"/>
      <c r="FJ23" s="825"/>
      <c r="FK23" s="825"/>
      <c r="FL23" s="825"/>
      <c r="FM23" s="825"/>
      <c r="FN23" s="820"/>
      <c r="FO23" s="821"/>
      <c r="FP23" s="821"/>
      <c r="FQ23" s="821"/>
      <c r="FR23" s="821"/>
      <c r="FS23" s="819"/>
      <c r="FT23" s="818"/>
      <c r="FU23" s="818"/>
      <c r="FV23" s="818"/>
      <c r="FW23" s="818"/>
      <c r="FX23" s="822"/>
      <c r="FY23" s="823"/>
      <c r="FZ23" s="823"/>
      <c r="GA23" s="823"/>
      <c r="GB23" s="823"/>
      <c r="GC23" s="824"/>
      <c r="GD23" s="825"/>
      <c r="GE23" s="825"/>
      <c r="GF23" s="825"/>
      <c r="GG23" s="825"/>
      <c r="GH23" s="820"/>
      <c r="GI23" s="821"/>
      <c r="GJ23" s="821"/>
      <c r="GK23" s="821"/>
      <c r="GL23" s="821"/>
      <c r="GM23" s="819"/>
      <c r="GN23" s="818"/>
      <c r="GO23" s="818"/>
      <c r="GP23" s="818"/>
      <c r="GQ23" s="818"/>
      <c r="GR23" s="822"/>
      <c r="GS23" s="823"/>
      <c r="GT23" s="823"/>
      <c r="GU23" s="823"/>
      <c r="GV23" s="823"/>
      <c r="GW23" s="824"/>
      <c r="GX23" s="825"/>
      <c r="GY23" s="825"/>
      <c r="GZ23" s="825"/>
      <c r="HA23" s="825"/>
      <c r="HB23" s="820"/>
      <c r="HC23" s="821"/>
      <c r="HD23" s="821"/>
      <c r="HE23" s="821"/>
      <c r="HF23" s="821"/>
      <c r="HG23" s="819"/>
      <c r="HH23" s="818"/>
      <c r="HI23" s="818"/>
      <c r="HJ23" s="818"/>
      <c r="HK23" s="818"/>
      <c r="HL23" s="822"/>
      <c r="HM23" s="823"/>
      <c r="HN23" s="823"/>
      <c r="HO23" s="823"/>
      <c r="HP23" s="823"/>
      <c r="HQ23" s="824"/>
      <c r="HR23" s="825"/>
      <c r="HS23" s="825"/>
      <c r="HT23" s="825"/>
      <c r="HU23" s="825"/>
      <c r="HV23" s="820"/>
      <c r="HW23" s="821"/>
      <c r="HX23" s="821"/>
      <c r="HY23" s="821"/>
      <c r="HZ23" s="821"/>
      <c r="IA23" s="819"/>
      <c r="IB23" s="818"/>
      <c r="IC23" s="818"/>
      <c r="ID23" s="818"/>
      <c r="IE23" s="818"/>
      <c r="IF23" s="822"/>
      <c r="IG23" s="823"/>
      <c r="IH23" s="823"/>
      <c r="II23" s="823"/>
      <c r="IJ23" s="823"/>
      <c r="IK23" s="824"/>
      <c r="IL23" s="825"/>
      <c r="IM23" s="825"/>
      <c r="IN23" s="825"/>
      <c r="IO23" s="825"/>
      <c r="IP23" s="826"/>
      <c r="IQ23" s="817"/>
      <c r="IR23" s="817"/>
      <c r="IS23" s="817"/>
      <c r="IT23" s="817"/>
      <c r="IU23" s="817"/>
      <c r="IV23" s="817"/>
      <c r="IW23" s="817"/>
      <c r="IX23" s="817"/>
      <c r="IY23" s="817"/>
      <c r="IZ23" s="817"/>
      <c r="JA23" s="817"/>
      <c r="JB23" s="817"/>
      <c r="JC23" s="817"/>
      <c r="JD23" s="817"/>
      <c r="JE23" s="817"/>
      <c r="JF23" s="817"/>
      <c r="JG23" s="817"/>
      <c r="JH23" s="817"/>
      <c r="JI23" s="817"/>
      <c r="JJ23" s="817"/>
      <c r="JK23" s="817"/>
      <c r="JL23" s="817"/>
      <c r="JM23" s="817"/>
      <c r="JN23" s="827"/>
      <c r="JO23" s="828"/>
      <c r="JP23" s="828"/>
      <c r="JQ23" s="845"/>
      <c r="JR23" s="845"/>
      <c r="JS23" s="845"/>
      <c r="JT23" s="845"/>
      <c r="JU23" s="828"/>
      <c r="JV23" s="828"/>
      <c r="JW23" s="828"/>
      <c r="JX23" s="828"/>
      <c r="JY23" s="828"/>
      <c r="JZ23" s="845"/>
      <c r="KA23" s="845"/>
      <c r="KB23" s="845"/>
      <c r="KC23" s="845"/>
      <c r="KD23" s="828"/>
      <c r="KE23" s="828"/>
      <c r="KF23" s="828"/>
      <c r="KG23" s="828"/>
      <c r="KH23" s="828"/>
      <c r="KI23" s="845"/>
      <c r="KJ23" s="845"/>
      <c r="KK23" s="845"/>
      <c r="KL23" s="845"/>
      <c r="KM23" s="828"/>
      <c r="KN23" s="828"/>
      <c r="KO23" s="828"/>
      <c r="KP23" s="828"/>
      <c r="KQ23" s="828"/>
      <c r="KR23" s="845"/>
      <c r="KS23" s="845"/>
      <c r="KT23" s="845"/>
      <c r="KU23" s="845"/>
      <c r="KV23" s="828"/>
      <c r="KW23" s="828"/>
      <c r="KX23" s="828"/>
      <c r="KY23" s="828"/>
      <c r="KZ23" s="828"/>
      <c r="LA23" s="845"/>
      <c r="LB23" s="845"/>
      <c r="LC23" s="845"/>
      <c r="LD23" s="845"/>
      <c r="LE23" s="828"/>
      <c r="LF23" s="828"/>
      <c r="LG23" s="828"/>
      <c r="LH23" s="828"/>
      <c r="LI23" s="828"/>
      <c r="LJ23" s="845"/>
      <c r="LK23" s="845"/>
      <c r="LL23" s="845"/>
      <c r="LM23" s="845"/>
      <c r="LN23" s="828"/>
      <c r="LO23" s="828"/>
      <c r="LP23" s="828"/>
      <c r="LQ23" s="828"/>
      <c r="LR23" s="828"/>
      <c r="LS23" s="845"/>
      <c r="LT23" s="845"/>
      <c r="LU23" s="845"/>
      <c r="LV23" s="845"/>
      <c r="LW23" s="828"/>
      <c r="LX23" s="828"/>
      <c r="LY23" s="828"/>
      <c r="LZ23" s="828"/>
      <c r="MA23" s="828"/>
      <c r="MB23" s="845"/>
      <c r="MC23" s="845"/>
      <c r="MD23" s="845"/>
      <c r="ME23" s="845"/>
      <c r="MF23" s="828"/>
      <c r="MG23" s="828"/>
      <c r="MH23" s="828"/>
      <c r="MI23" s="828"/>
      <c r="MJ23" s="828"/>
      <c r="MK23" s="845"/>
      <c r="ML23" s="845"/>
      <c r="MM23" s="845"/>
      <c r="MN23" s="845"/>
      <c r="MO23" s="828"/>
      <c r="MP23" s="828"/>
      <c r="MQ23" s="828"/>
      <c r="MR23" s="828"/>
      <c r="MS23" s="828"/>
      <c r="MT23" s="845"/>
      <c r="MU23" s="845"/>
      <c r="MV23" s="845"/>
      <c r="MW23" s="845"/>
      <c r="MX23" s="828"/>
      <c r="MY23" s="828"/>
      <c r="MZ23" s="828"/>
      <c r="NA23" s="828"/>
      <c r="NB23" s="828"/>
      <c r="NC23" s="845"/>
      <c r="ND23" s="845"/>
      <c r="NE23" s="845"/>
      <c r="NF23" s="845"/>
      <c r="NG23" s="828"/>
      <c r="NH23" s="828"/>
      <c r="NI23" s="828"/>
      <c r="NJ23" s="828"/>
      <c r="NK23" s="828"/>
      <c r="NL23" s="845"/>
      <c r="NM23" s="845"/>
      <c r="NN23" s="845"/>
      <c r="NO23" s="845"/>
      <c r="NP23" s="828"/>
      <c r="NQ23" s="828"/>
      <c r="NR23" s="828"/>
      <c r="NS23" s="828"/>
      <c r="NT23" s="828"/>
      <c r="NU23" s="845"/>
      <c r="NV23" s="845"/>
      <c r="NW23" s="845"/>
      <c r="NX23" s="845"/>
      <c r="NY23" s="828"/>
      <c r="NZ23" s="828"/>
      <c r="OA23" s="828"/>
      <c r="OB23" s="828"/>
      <c r="OC23" s="828"/>
      <c r="OD23" s="845"/>
      <c r="OE23" s="845"/>
      <c r="OF23" s="845"/>
      <c r="OG23" s="845"/>
      <c r="OH23" s="828"/>
      <c r="OI23" s="828"/>
      <c r="OJ23" s="828"/>
      <c r="OK23" s="828"/>
      <c r="OL23" s="828"/>
      <c r="OM23" s="845"/>
      <c r="ON23" s="845"/>
      <c r="OO23" s="845"/>
      <c r="OP23" s="845"/>
      <c r="OQ23" s="828"/>
      <c r="OR23" s="828"/>
      <c r="OS23" s="828"/>
      <c r="OT23" s="828"/>
      <c r="OU23" s="828"/>
      <c r="OV23" s="845"/>
      <c r="OW23" s="845"/>
      <c r="OX23" s="845"/>
      <c r="OY23" s="845"/>
      <c r="OZ23" s="828"/>
      <c r="PA23" s="828"/>
      <c r="PB23" s="828"/>
      <c r="PC23" s="828"/>
      <c r="PD23" s="828"/>
      <c r="PE23" s="845"/>
      <c r="PF23" s="845"/>
      <c r="PG23" s="845"/>
      <c r="PH23" s="845"/>
      <c r="PI23" s="828"/>
      <c r="PJ23" s="828"/>
      <c r="PK23" s="828"/>
      <c r="PL23" s="828"/>
      <c r="PM23" s="828"/>
      <c r="PN23" s="845"/>
      <c r="PO23" s="845"/>
      <c r="PP23" s="845"/>
      <c r="PQ23" s="845"/>
      <c r="PR23" s="828"/>
      <c r="PS23" s="828"/>
      <c r="PT23" s="828"/>
      <c r="PU23" s="828"/>
      <c r="PV23" s="828"/>
      <c r="PW23" s="845"/>
      <c r="PX23" s="845"/>
      <c r="PY23" s="845"/>
      <c r="PZ23" s="845"/>
      <c r="QA23" s="828"/>
      <c r="QB23" s="828"/>
      <c r="QC23" s="828"/>
      <c r="QD23" s="828"/>
      <c r="QE23" s="845"/>
      <c r="QF23" s="845"/>
      <c r="QG23" s="845"/>
      <c r="QH23" s="845"/>
      <c r="QI23" s="828"/>
      <c r="QJ23" s="828"/>
      <c r="QK23" s="828"/>
      <c r="QL23" s="828"/>
      <c r="QM23" s="828"/>
      <c r="QN23" s="828"/>
      <c r="QO23" s="845"/>
      <c r="QP23" s="845"/>
      <c r="QQ23" s="845"/>
      <c r="QR23" s="845"/>
      <c r="QS23" s="828"/>
      <c r="QT23" s="828"/>
      <c r="QU23" s="828"/>
      <c r="QV23" s="838"/>
      <c r="QW23" s="837"/>
      <c r="QX23" s="837"/>
      <c r="QY23" s="837"/>
      <c r="QZ23" s="857"/>
      <c r="RA23" s="828"/>
      <c r="RB23" s="828"/>
      <c r="RC23" s="828"/>
      <c r="RD23" s="828"/>
      <c r="RE23" s="856"/>
      <c r="RF23" s="855"/>
      <c r="RG23" s="855"/>
      <c r="RH23" s="855"/>
      <c r="RI23" s="855"/>
      <c r="RJ23" s="854"/>
      <c r="RK23" s="825"/>
      <c r="RL23" s="825"/>
      <c r="RM23" s="825"/>
      <c r="RN23" s="825"/>
      <c r="RO23" s="857"/>
      <c r="RP23" s="828"/>
      <c r="RQ23" s="828"/>
      <c r="RR23" s="828"/>
      <c r="RS23" s="828"/>
      <c r="RT23" s="856"/>
      <c r="RU23" s="855"/>
      <c r="RV23" s="855"/>
      <c r="RW23" s="855"/>
      <c r="RX23" s="855"/>
      <c r="RY23" s="854"/>
      <c r="RZ23" s="825"/>
      <c r="SA23" s="825"/>
      <c r="SB23" s="825"/>
      <c r="SC23" s="825"/>
      <c r="SD23" s="857"/>
      <c r="SE23" s="828"/>
      <c r="SF23" s="828"/>
      <c r="SG23" s="828"/>
      <c r="SH23" s="828"/>
      <c r="SI23" s="856"/>
      <c r="SJ23" s="855"/>
      <c r="SK23" s="855"/>
      <c r="SL23" s="855"/>
      <c r="SM23" s="855"/>
      <c r="SN23" s="854"/>
      <c r="SO23" s="825"/>
      <c r="SP23" s="825"/>
      <c r="SQ23" s="825"/>
      <c r="SR23" s="825"/>
      <c r="SS23" s="857"/>
      <c r="ST23" s="828"/>
      <c r="SU23" s="828"/>
      <c r="SV23" s="828"/>
      <c r="SW23" s="828"/>
      <c r="SX23" s="856"/>
      <c r="SY23" s="855"/>
      <c r="SZ23" s="855"/>
      <c r="TA23" s="855"/>
      <c r="TB23" s="855"/>
      <c r="TC23" s="854"/>
      <c r="TD23" s="825"/>
      <c r="TE23" s="825"/>
      <c r="TF23" s="825"/>
      <c r="TG23" s="825"/>
      <c r="TH23" s="857"/>
      <c r="TI23" s="828"/>
      <c r="TJ23" s="828"/>
      <c r="TK23" s="828"/>
      <c r="TL23" s="828"/>
      <c r="TM23" s="856"/>
      <c r="TN23" s="855"/>
      <c r="TO23" s="855"/>
      <c r="TP23" s="855"/>
      <c r="TQ23" s="855"/>
      <c r="TR23" s="854"/>
      <c r="TS23" s="825"/>
      <c r="TT23" s="825"/>
      <c r="TU23" s="825"/>
      <c r="TV23" s="825"/>
      <c r="TW23" s="857"/>
      <c r="TX23" s="828"/>
      <c r="TY23" s="828"/>
      <c r="TZ23" s="828"/>
      <c r="UA23" s="828"/>
      <c r="UB23" s="856"/>
      <c r="UC23" s="855"/>
      <c r="UD23" s="855"/>
      <c r="UE23" s="855"/>
      <c r="UF23" s="855"/>
      <c r="UG23" s="854"/>
      <c r="UH23" s="825"/>
      <c r="UI23" s="825"/>
      <c r="UJ23" s="825"/>
      <c r="UK23" s="825"/>
      <c r="UL23" s="860"/>
      <c r="UM23" s="861"/>
      <c r="UN23" s="864"/>
      <c r="UO23" s="865"/>
      <c r="UP23" s="807"/>
      <c r="UQ23" s="807"/>
      <c r="UR23" s="807"/>
      <c r="US23" s="807"/>
      <c r="UT23" s="807"/>
      <c r="UU23" s="863"/>
      <c r="UV23" s="821"/>
      <c r="UW23" s="819"/>
      <c r="UX23" s="818"/>
      <c r="UY23" s="822"/>
      <c r="UZ23" s="823"/>
      <c r="VA23" s="824"/>
      <c r="VB23" s="825"/>
      <c r="VC23" s="863"/>
      <c r="VD23" s="821"/>
      <c r="VE23" s="819"/>
      <c r="VF23" s="818"/>
      <c r="VG23" s="822"/>
      <c r="VH23" s="823"/>
      <c r="VI23" s="824"/>
      <c r="VJ23" s="825"/>
      <c r="VK23" s="863"/>
      <c r="VL23" s="821"/>
      <c r="VM23" s="819"/>
      <c r="VN23" s="818"/>
      <c r="VO23" s="822"/>
      <c r="VP23" s="823"/>
      <c r="VQ23" s="824"/>
      <c r="VR23" s="825"/>
      <c r="VS23" s="863"/>
      <c r="VT23" s="821"/>
      <c r="VU23" s="819"/>
      <c r="VV23" s="818"/>
      <c r="VW23" s="822"/>
      <c r="VX23" s="823"/>
      <c r="VY23" s="824"/>
      <c r="VZ23" s="825"/>
      <c r="WA23" s="863"/>
      <c r="WB23" s="821"/>
      <c r="WC23" s="819"/>
      <c r="WD23" s="818"/>
      <c r="WE23" s="822"/>
      <c r="WF23" s="823"/>
      <c r="WG23" s="824"/>
      <c r="WH23" s="825"/>
      <c r="WI23" s="863"/>
      <c r="WJ23" s="821"/>
      <c r="WK23" s="819"/>
      <c r="WL23" s="818"/>
      <c r="WM23" s="822"/>
      <c r="WN23" s="823"/>
      <c r="WO23" s="824"/>
      <c r="WP23" s="825"/>
      <c r="WQ23" s="863"/>
      <c r="WR23" s="821"/>
      <c r="WS23" s="819"/>
      <c r="WT23" s="818"/>
      <c r="WU23" s="822"/>
      <c r="WV23" s="823"/>
      <c r="WW23" s="824"/>
      <c r="WX23" s="825"/>
      <c r="WY23" s="863"/>
      <c r="WZ23" s="821"/>
      <c r="XA23" s="819"/>
      <c r="XB23" s="818"/>
      <c r="XC23" s="822"/>
      <c r="XD23" s="823"/>
      <c r="XE23" s="824"/>
      <c r="XF23" s="825"/>
      <c r="XG23" s="863"/>
      <c r="XH23" s="821"/>
      <c r="XI23" s="819"/>
      <c r="XJ23" s="818"/>
      <c r="XK23" s="822"/>
      <c r="XL23" s="823"/>
      <c r="XM23" s="824"/>
      <c r="XN23" s="825"/>
      <c r="XO23" s="863"/>
      <c r="XP23" s="821"/>
      <c r="XQ23" s="819"/>
      <c r="XR23" s="818"/>
      <c r="XS23" s="822"/>
      <c r="XT23" s="823"/>
      <c r="XU23" s="824"/>
      <c r="XV23" s="825"/>
      <c r="XW23" s="863"/>
      <c r="XX23" s="821"/>
      <c r="XY23" s="819"/>
      <c r="XZ23" s="818"/>
      <c r="YA23" s="822"/>
      <c r="YB23" s="823"/>
      <c r="YC23" s="824"/>
      <c r="YD23" s="825"/>
      <c r="YE23" s="863"/>
      <c r="YF23" s="821"/>
      <c r="YG23" s="819"/>
      <c r="YH23" s="818"/>
      <c r="YI23" s="822"/>
      <c r="YJ23" s="823"/>
      <c r="YK23" s="824"/>
      <c r="YL23" s="825"/>
      <c r="YM23" s="863"/>
      <c r="YN23" s="821"/>
      <c r="YO23" s="819"/>
      <c r="YP23" s="818"/>
      <c r="YQ23" s="822"/>
      <c r="YR23" s="823"/>
      <c r="YS23" s="824"/>
      <c r="YT23" s="825"/>
      <c r="YU23" s="863"/>
      <c r="YV23" s="821"/>
      <c r="YW23" s="819"/>
      <c r="YX23" s="818"/>
      <c r="YY23" s="822"/>
      <c r="YZ23" s="823"/>
      <c r="ZA23" s="824"/>
      <c r="ZB23" s="825"/>
      <c r="ZC23" s="863"/>
      <c r="ZD23" s="821"/>
      <c r="ZE23" s="819"/>
      <c r="ZF23" s="818"/>
      <c r="ZG23" s="822"/>
      <c r="ZH23" s="823"/>
      <c r="ZI23" s="824"/>
      <c r="ZJ23" s="825"/>
      <c r="ZK23" s="863"/>
      <c r="ZL23" s="821"/>
      <c r="ZM23" s="819"/>
      <c r="ZN23" s="818"/>
      <c r="ZO23" s="822"/>
      <c r="ZP23" s="823"/>
      <c r="ZQ23" s="824"/>
      <c r="ZR23" s="825"/>
      <c r="ZS23" s="863"/>
      <c r="ZT23" s="821"/>
      <c r="ZU23" s="819"/>
      <c r="ZV23" s="818"/>
      <c r="ZW23" s="822"/>
      <c r="ZX23" s="823"/>
      <c r="ZY23" s="824"/>
      <c r="ZZ23" s="825"/>
      <c r="AAA23" s="863"/>
      <c r="AAB23" s="821"/>
      <c r="AAC23" s="819"/>
      <c r="AAD23" s="818"/>
      <c r="AAE23" s="822"/>
      <c r="AAF23" s="823"/>
      <c r="AAG23" s="824"/>
      <c r="AAH23" s="825"/>
      <c r="AAI23" s="863"/>
      <c r="AAJ23" s="821"/>
      <c r="AAK23" s="819"/>
      <c r="AAL23" s="818"/>
      <c r="AAM23" s="822"/>
      <c r="AAN23" s="823"/>
      <c r="AAO23" s="824"/>
      <c r="AAP23" s="825"/>
      <c r="AAQ23" s="863"/>
      <c r="AAR23" s="821"/>
      <c r="AAS23" s="819"/>
      <c r="AAT23" s="818"/>
      <c r="AAU23" s="822"/>
      <c r="AAV23" s="823"/>
      <c r="AAW23" s="824"/>
      <c r="AAX23" s="825"/>
      <c r="AAY23" s="863"/>
      <c r="AAZ23" s="821"/>
      <c r="ABA23" s="819"/>
      <c r="ABB23" s="818"/>
      <c r="ABC23" s="822"/>
      <c r="ABD23" s="823"/>
      <c r="ABE23" s="824"/>
      <c r="ABF23" s="825"/>
      <c r="ABG23" s="863"/>
      <c r="ABH23" s="821"/>
      <c r="ABI23" s="819"/>
      <c r="ABJ23" s="818"/>
      <c r="ABK23" s="822"/>
      <c r="ABL23" s="823"/>
      <c r="ABM23" s="824"/>
      <c r="ABN23" s="825"/>
      <c r="ABO23" s="863"/>
      <c r="ABP23" s="821"/>
      <c r="ABQ23" s="819"/>
      <c r="ABR23" s="818"/>
      <c r="ABS23" s="822"/>
      <c r="ABT23" s="823"/>
      <c r="ABU23" s="824"/>
      <c r="ABV23" s="825"/>
      <c r="ABW23" s="863"/>
      <c r="ABX23" s="821"/>
      <c r="ABY23" s="819"/>
      <c r="ABZ23" s="818"/>
      <c r="ACA23" s="822"/>
      <c r="ACB23" s="823"/>
      <c r="ACC23" s="824"/>
      <c r="ACD23" s="825"/>
      <c r="ACE23" s="863"/>
      <c r="ACF23" s="821"/>
      <c r="ACG23" s="819"/>
      <c r="ACH23" s="818"/>
      <c r="ACI23" s="822"/>
      <c r="ACJ23" s="823"/>
      <c r="ACK23" s="824"/>
      <c r="ACL23" s="825"/>
      <c r="ACM23" s="863"/>
      <c r="ACN23" s="821"/>
      <c r="ACO23" s="819"/>
      <c r="ACP23" s="818"/>
      <c r="ACQ23" s="822"/>
      <c r="ACR23" s="823"/>
      <c r="ACS23" s="824"/>
      <c r="ACT23" s="825"/>
      <c r="ACU23" s="863"/>
      <c r="ACV23" s="821"/>
      <c r="ACW23" s="819"/>
      <c r="ACX23" s="818"/>
      <c r="ACY23" s="822"/>
      <c r="ACZ23" s="823"/>
      <c r="ADA23" s="824"/>
      <c r="ADB23" s="825"/>
      <c r="ADC23" s="863"/>
      <c r="ADD23" s="821"/>
      <c r="ADE23" s="819"/>
      <c r="ADF23" s="818"/>
      <c r="ADG23" s="822"/>
      <c r="ADH23" s="823"/>
      <c r="ADI23" s="824"/>
      <c r="ADJ23" s="825"/>
      <c r="ADK23" s="863"/>
      <c r="ADL23" s="821"/>
      <c r="ADM23" s="819"/>
      <c r="ADN23" s="818"/>
      <c r="ADO23" s="822"/>
      <c r="ADP23" s="823"/>
      <c r="ADQ23" s="824"/>
      <c r="ADR23" s="825"/>
      <c r="ADS23" s="863"/>
      <c r="ADT23" s="821"/>
      <c r="ADU23" s="819"/>
      <c r="ADV23" s="818"/>
      <c r="ADW23" s="822"/>
      <c r="ADX23" s="823"/>
      <c r="ADY23" s="824"/>
      <c r="ADZ23" s="1323"/>
      <c r="AEA23" s="1324"/>
      <c r="AEB23" s="1324"/>
      <c r="AEC23" s="1325"/>
      <c r="AED23" s="1326"/>
      <c r="AEE23" s="1326"/>
      <c r="AEF23" s="1326"/>
      <c r="AEG23" s="2083"/>
      <c r="AEH23" s="1326"/>
      <c r="AEI23" s="1326"/>
      <c r="AEJ23" s="1326"/>
      <c r="AEK23" s="1326"/>
      <c r="AEL23" s="1326"/>
      <c r="AEM23" s="2083"/>
      <c r="AEN23" s="1326"/>
      <c r="AEO23" s="1326"/>
      <c r="AEP23" s="1326"/>
      <c r="AEQ23" s="1326"/>
      <c r="AER23" s="1326"/>
      <c r="AES23" s="2083"/>
      <c r="AET23" s="1326"/>
      <c r="AEU23" s="1326"/>
      <c r="AEV23" s="1326"/>
      <c r="AEW23" s="1326"/>
      <c r="AEX23" s="1326"/>
      <c r="AEY23" s="2083"/>
      <c r="AEZ23" s="1326"/>
      <c r="AFA23" s="1326"/>
      <c r="AFB23" s="1326"/>
      <c r="AFC23" s="1326"/>
      <c r="AFD23" s="1326"/>
      <c r="AFE23" s="2083"/>
      <c r="AFF23" s="1326"/>
      <c r="AFG23" s="1326"/>
      <c r="AFH23" s="1326"/>
      <c r="AFI23" s="1326"/>
      <c r="AFJ23" s="1326"/>
      <c r="AFK23" s="2083"/>
      <c r="AFL23" s="1326"/>
      <c r="AFM23" s="1326"/>
    </row>
    <row r="24" spans="1:845" ht="24.95" customHeight="1" x14ac:dyDescent="0.25">
      <c r="A24" s="807"/>
      <c r="B24" s="807"/>
      <c r="C24" s="807"/>
      <c r="D24" s="807"/>
      <c r="E24" s="807"/>
      <c r="F24" s="807"/>
      <c r="G24" s="807"/>
      <c r="H24" s="807"/>
      <c r="I24" s="807"/>
      <c r="J24" s="807"/>
      <c r="K24" s="807"/>
      <c r="L24" s="807"/>
      <c r="M24" s="807"/>
      <c r="N24" s="807"/>
      <c r="O24" s="807"/>
      <c r="P24" s="807"/>
      <c r="Q24" s="807"/>
      <c r="R24" s="839"/>
      <c r="S24" s="807"/>
      <c r="T24" s="839"/>
      <c r="U24" s="839"/>
      <c r="V24" s="808"/>
      <c r="W24" s="773"/>
      <c r="X24" s="840"/>
      <c r="Y24" s="773"/>
      <c r="Z24" s="773"/>
      <c r="AA24" s="773"/>
      <c r="AB24" s="773"/>
      <c r="AC24" s="773"/>
      <c r="AD24" s="773"/>
      <c r="AE24" s="773"/>
      <c r="AF24" s="773"/>
      <c r="AG24" s="773"/>
      <c r="AH24" s="840"/>
      <c r="AI24" s="773"/>
      <c r="AJ24" s="773"/>
      <c r="AK24" s="840"/>
      <c r="AL24" s="773"/>
      <c r="AM24" s="831"/>
      <c r="AN24" s="832"/>
      <c r="AO24" s="832"/>
      <c r="AP24" s="832"/>
      <c r="AQ24" s="810"/>
      <c r="AR24" s="810"/>
      <c r="AS24" s="811"/>
      <c r="AT24" s="894"/>
      <c r="AU24" s="812"/>
      <c r="AV24" s="843"/>
      <c r="AW24" s="812"/>
      <c r="AX24" s="843"/>
      <c r="AY24" s="812"/>
      <c r="AZ24" s="843"/>
      <c r="BA24" s="812"/>
      <c r="BB24" s="843"/>
      <c r="BC24" s="812"/>
      <c r="BD24" s="843"/>
      <c r="BE24" s="812"/>
      <c r="BF24" s="843"/>
      <c r="BG24" s="812"/>
      <c r="BH24" s="843"/>
      <c r="BI24" s="812"/>
      <c r="BJ24" s="836"/>
      <c r="BK24" s="836"/>
      <c r="BL24" s="812"/>
      <c r="BM24" s="836"/>
      <c r="BN24" s="2082"/>
      <c r="BO24" s="814"/>
      <c r="BP24" s="874"/>
      <c r="BQ24" s="814"/>
      <c r="BR24" s="814"/>
      <c r="BS24" s="814"/>
      <c r="BT24" s="814"/>
      <c r="BU24" s="814"/>
      <c r="BV24" s="814"/>
      <c r="BW24" s="814"/>
      <c r="BX24" s="814"/>
      <c r="BY24" s="814"/>
      <c r="BZ24" s="814"/>
      <c r="CA24" s="814"/>
      <c r="CB24" s="814"/>
      <c r="CC24" s="814"/>
      <c r="CD24" s="814"/>
      <c r="CE24" s="814"/>
      <c r="CF24" s="815"/>
      <c r="CG24" s="816"/>
      <c r="CH24" s="816"/>
      <c r="CI24" s="816"/>
      <c r="CJ24" s="816"/>
      <c r="CK24" s="816"/>
      <c r="CL24" s="816"/>
      <c r="CM24" s="816"/>
      <c r="CN24" s="816"/>
      <c r="CO24" s="816"/>
      <c r="CP24" s="816"/>
      <c r="CQ24" s="816"/>
      <c r="CR24" s="816"/>
      <c r="CS24" s="816"/>
      <c r="CT24" s="816"/>
      <c r="CU24" s="816"/>
      <c r="CV24" s="816"/>
      <c r="CW24" s="816"/>
      <c r="CX24" s="816"/>
      <c r="CY24" s="816"/>
      <c r="CZ24" s="816"/>
      <c r="DA24" s="816"/>
      <c r="DB24" s="816"/>
      <c r="DC24" s="816"/>
      <c r="DD24" s="816"/>
      <c r="DE24" s="816"/>
      <c r="DF24" s="816"/>
      <c r="DG24" s="816"/>
      <c r="DH24" s="816"/>
      <c r="DI24" s="816"/>
      <c r="DJ24" s="816"/>
      <c r="DK24" s="816"/>
      <c r="DL24" s="816"/>
      <c r="DM24" s="816"/>
      <c r="DN24" s="816"/>
      <c r="DO24" s="816"/>
      <c r="DP24" s="841"/>
      <c r="DQ24" s="817"/>
      <c r="DR24" s="817"/>
      <c r="DS24" s="817"/>
      <c r="DT24" s="842"/>
      <c r="DU24" s="817"/>
      <c r="DV24" s="842"/>
      <c r="DW24" s="817"/>
      <c r="DX24" s="817"/>
      <c r="DY24" s="817"/>
      <c r="DZ24" s="820"/>
      <c r="EA24" s="821"/>
      <c r="EB24" s="821"/>
      <c r="EC24" s="821"/>
      <c r="ED24" s="821"/>
      <c r="EE24" s="819"/>
      <c r="EF24" s="818"/>
      <c r="EG24" s="818"/>
      <c r="EH24" s="818"/>
      <c r="EI24" s="818"/>
      <c r="EJ24" s="822"/>
      <c r="EK24" s="823"/>
      <c r="EL24" s="823"/>
      <c r="EM24" s="823"/>
      <c r="EN24" s="823"/>
      <c r="EO24" s="824"/>
      <c r="EP24" s="825"/>
      <c r="EQ24" s="825"/>
      <c r="ER24" s="825"/>
      <c r="ES24" s="825"/>
      <c r="ET24" s="820"/>
      <c r="EU24" s="821"/>
      <c r="EV24" s="821"/>
      <c r="EW24" s="821"/>
      <c r="EX24" s="821"/>
      <c r="EY24" s="819"/>
      <c r="EZ24" s="818"/>
      <c r="FA24" s="818"/>
      <c r="FB24" s="818"/>
      <c r="FC24" s="818"/>
      <c r="FD24" s="822"/>
      <c r="FE24" s="823"/>
      <c r="FF24" s="823"/>
      <c r="FG24" s="823"/>
      <c r="FH24" s="823"/>
      <c r="FI24" s="824"/>
      <c r="FJ24" s="825"/>
      <c r="FK24" s="825"/>
      <c r="FL24" s="825"/>
      <c r="FM24" s="825"/>
      <c r="FN24" s="820"/>
      <c r="FO24" s="821"/>
      <c r="FP24" s="821"/>
      <c r="FQ24" s="821"/>
      <c r="FR24" s="821"/>
      <c r="FS24" s="819"/>
      <c r="FT24" s="818"/>
      <c r="FU24" s="818"/>
      <c r="FV24" s="818"/>
      <c r="FW24" s="818"/>
      <c r="FX24" s="822"/>
      <c r="FY24" s="823"/>
      <c r="FZ24" s="823"/>
      <c r="GA24" s="823"/>
      <c r="GB24" s="823"/>
      <c r="GC24" s="824"/>
      <c r="GD24" s="825"/>
      <c r="GE24" s="825"/>
      <c r="GF24" s="825"/>
      <c r="GG24" s="825"/>
      <c r="GH24" s="820"/>
      <c r="GI24" s="821"/>
      <c r="GJ24" s="821"/>
      <c r="GK24" s="821"/>
      <c r="GL24" s="821"/>
      <c r="GM24" s="819"/>
      <c r="GN24" s="818"/>
      <c r="GO24" s="818"/>
      <c r="GP24" s="818"/>
      <c r="GQ24" s="818"/>
      <c r="GR24" s="822"/>
      <c r="GS24" s="823"/>
      <c r="GT24" s="823"/>
      <c r="GU24" s="823"/>
      <c r="GV24" s="823"/>
      <c r="GW24" s="824"/>
      <c r="GX24" s="825"/>
      <c r="GY24" s="825"/>
      <c r="GZ24" s="825"/>
      <c r="HA24" s="825"/>
      <c r="HB24" s="820"/>
      <c r="HC24" s="821"/>
      <c r="HD24" s="821"/>
      <c r="HE24" s="821"/>
      <c r="HF24" s="821"/>
      <c r="HG24" s="819"/>
      <c r="HH24" s="818"/>
      <c r="HI24" s="818"/>
      <c r="HJ24" s="818"/>
      <c r="HK24" s="818"/>
      <c r="HL24" s="822"/>
      <c r="HM24" s="823"/>
      <c r="HN24" s="823"/>
      <c r="HO24" s="823"/>
      <c r="HP24" s="823"/>
      <c r="HQ24" s="824"/>
      <c r="HR24" s="825"/>
      <c r="HS24" s="825"/>
      <c r="HT24" s="825"/>
      <c r="HU24" s="825"/>
      <c r="HV24" s="820"/>
      <c r="HW24" s="821"/>
      <c r="HX24" s="821"/>
      <c r="HY24" s="821"/>
      <c r="HZ24" s="821"/>
      <c r="IA24" s="819"/>
      <c r="IB24" s="818"/>
      <c r="IC24" s="818"/>
      <c r="ID24" s="818"/>
      <c r="IE24" s="818"/>
      <c r="IF24" s="822"/>
      <c r="IG24" s="823"/>
      <c r="IH24" s="823"/>
      <c r="II24" s="823"/>
      <c r="IJ24" s="823"/>
      <c r="IK24" s="824"/>
      <c r="IL24" s="825"/>
      <c r="IM24" s="825"/>
      <c r="IN24" s="825"/>
      <c r="IO24" s="825"/>
      <c r="IP24" s="826"/>
      <c r="IQ24" s="817"/>
      <c r="IR24" s="817"/>
      <c r="IS24" s="817"/>
      <c r="IT24" s="817"/>
      <c r="IU24" s="817"/>
      <c r="IV24" s="817"/>
      <c r="IW24" s="817"/>
      <c r="IX24" s="817"/>
      <c r="IY24" s="817"/>
      <c r="IZ24" s="817"/>
      <c r="JA24" s="817"/>
      <c r="JB24" s="817"/>
      <c r="JC24" s="817"/>
      <c r="JD24" s="817"/>
      <c r="JE24" s="817"/>
      <c r="JF24" s="817"/>
      <c r="JG24" s="817"/>
      <c r="JH24" s="817"/>
      <c r="JI24" s="817"/>
      <c r="JJ24" s="817"/>
      <c r="JK24" s="817"/>
      <c r="JL24" s="817"/>
      <c r="JM24" s="817"/>
      <c r="JN24" s="827"/>
      <c r="JO24" s="828"/>
      <c r="JP24" s="828"/>
      <c r="JQ24" s="845"/>
      <c r="JR24" s="845"/>
      <c r="JS24" s="845"/>
      <c r="JT24" s="845"/>
      <c r="JU24" s="828"/>
      <c r="JV24" s="828"/>
      <c r="JW24" s="828"/>
      <c r="JX24" s="828"/>
      <c r="JY24" s="828"/>
      <c r="JZ24" s="845"/>
      <c r="KA24" s="845"/>
      <c r="KB24" s="845"/>
      <c r="KC24" s="845"/>
      <c r="KD24" s="828"/>
      <c r="KE24" s="828"/>
      <c r="KF24" s="828"/>
      <c r="KG24" s="828"/>
      <c r="KH24" s="828"/>
      <c r="KI24" s="845"/>
      <c r="KJ24" s="845"/>
      <c r="KK24" s="845"/>
      <c r="KL24" s="845"/>
      <c r="KM24" s="828"/>
      <c r="KN24" s="828"/>
      <c r="KO24" s="828"/>
      <c r="KP24" s="828"/>
      <c r="KQ24" s="828"/>
      <c r="KR24" s="845"/>
      <c r="KS24" s="845"/>
      <c r="KT24" s="845"/>
      <c r="KU24" s="845"/>
      <c r="KV24" s="828"/>
      <c r="KW24" s="828"/>
      <c r="KX24" s="828"/>
      <c r="KY24" s="828"/>
      <c r="KZ24" s="828"/>
      <c r="LA24" s="845"/>
      <c r="LB24" s="845"/>
      <c r="LC24" s="845"/>
      <c r="LD24" s="845"/>
      <c r="LE24" s="828"/>
      <c r="LF24" s="828"/>
      <c r="LG24" s="828"/>
      <c r="LH24" s="828"/>
      <c r="LI24" s="828"/>
      <c r="LJ24" s="845"/>
      <c r="LK24" s="845"/>
      <c r="LL24" s="845"/>
      <c r="LM24" s="845"/>
      <c r="LN24" s="828"/>
      <c r="LO24" s="828"/>
      <c r="LP24" s="828"/>
      <c r="LQ24" s="828"/>
      <c r="LR24" s="828"/>
      <c r="LS24" s="845"/>
      <c r="LT24" s="845"/>
      <c r="LU24" s="845"/>
      <c r="LV24" s="845"/>
      <c r="LW24" s="828"/>
      <c r="LX24" s="828"/>
      <c r="LY24" s="828"/>
      <c r="LZ24" s="828"/>
      <c r="MA24" s="828"/>
      <c r="MB24" s="845"/>
      <c r="MC24" s="845"/>
      <c r="MD24" s="845"/>
      <c r="ME24" s="845"/>
      <c r="MF24" s="828"/>
      <c r="MG24" s="828"/>
      <c r="MH24" s="828"/>
      <c r="MI24" s="828"/>
      <c r="MJ24" s="828"/>
      <c r="MK24" s="845"/>
      <c r="ML24" s="845"/>
      <c r="MM24" s="845"/>
      <c r="MN24" s="845"/>
      <c r="MO24" s="828"/>
      <c r="MP24" s="828"/>
      <c r="MQ24" s="828"/>
      <c r="MR24" s="828"/>
      <c r="MS24" s="828"/>
      <c r="MT24" s="845"/>
      <c r="MU24" s="845"/>
      <c r="MV24" s="845"/>
      <c r="MW24" s="845"/>
      <c r="MX24" s="828"/>
      <c r="MY24" s="828"/>
      <c r="MZ24" s="828"/>
      <c r="NA24" s="828"/>
      <c r="NB24" s="828"/>
      <c r="NC24" s="845"/>
      <c r="ND24" s="845"/>
      <c r="NE24" s="845"/>
      <c r="NF24" s="845"/>
      <c r="NG24" s="828"/>
      <c r="NH24" s="828"/>
      <c r="NI24" s="828"/>
      <c r="NJ24" s="828"/>
      <c r="NK24" s="828"/>
      <c r="NL24" s="845"/>
      <c r="NM24" s="845"/>
      <c r="NN24" s="845"/>
      <c r="NO24" s="845"/>
      <c r="NP24" s="828"/>
      <c r="NQ24" s="828"/>
      <c r="NR24" s="828"/>
      <c r="NS24" s="828"/>
      <c r="NT24" s="828"/>
      <c r="NU24" s="845"/>
      <c r="NV24" s="845"/>
      <c r="NW24" s="845"/>
      <c r="NX24" s="845"/>
      <c r="NY24" s="828"/>
      <c r="NZ24" s="828"/>
      <c r="OA24" s="828"/>
      <c r="OB24" s="828"/>
      <c r="OC24" s="828"/>
      <c r="OD24" s="845"/>
      <c r="OE24" s="845"/>
      <c r="OF24" s="845"/>
      <c r="OG24" s="845"/>
      <c r="OH24" s="828"/>
      <c r="OI24" s="828"/>
      <c r="OJ24" s="828"/>
      <c r="OK24" s="828"/>
      <c r="OL24" s="828"/>
      <c r="OM24" s="845"/>
      <c r="ON24" s="845"/>
      <c r="OO24" s="845"/>
      <c r="OP24" s="845"/>
      <c r="OQ24" s="828"/>
      <c r="OR24" s="828"/>
      <c r="OS24" s="828"/>
      <c r="OT24" s="828"/>
      <c r="OU24" s="828"/>
      <c r="OV24" s="845"/>
      <c r="OW24" s="845"/>
      <c r="OX24" s="845"/>
      <c r="OY24" s="845"/>
      <c r="OZ24" s="828"/>
      <c r="PA24" s="828"/>
      <c r="PB24" s="828"/>
      <c r="PC24" s="828"/>
      <c r="PD24" s="828"/>
      <c r="PE24" s="845"/>
      <c r="PF24" s="845"/>
      <c r="PG24" s="845"/>
      <c r="PH24" s="845"/>
      <c r="PI24" s="828"/>
      <c r="PJ24" s="828"/>
      <c r="PK24" s="828"/>
      <c r="PL24" s="828"/>
      <c r="PM24" s="828"/>
      <c r="PN24" s="845"/>
      <c r="PO24" s="845"/>
      <c r="PP24" s="845"/>
      <c r="PQ24" s="845"/>
      <c r="PR24" s="828"/>
      <c r="PS24" s="828"/>
      <c r="PT24" s="828"/>
      <c r="PU24" s="828"/>
      <c r="PV24" s="828"/>
      <c r="PW24" s="845"/>
      <c r="PX24" s="845"/>
      <c r="PY24" s="845"/>
      <c r="PZ24" s="845"/>
      <c r="QA24" s="828"/>
      <c r="QB24" s="828"/>
      <c r="QC24" s="828"/>
      <c r="QD24" s="828"/>
      <c r="QE24" s="845"/>
      <c r="QF24" s="845"/>
      <c r="QG24" s="845"/>
      <c r="QH24" s="845"/>
      <c r="QI24" s="828"/>
      <c r="QJ24" s="828"/>
      <c r="QK24" s="828"/>
      <c r="QL24" s="828"/>
      <c r="QM24" s="828"/>
      <c r="QN24" s="828"/>
      <c r="QO24" s="845"/>
      <c r="QP24" s="845"/>
      <c r="QQ24" s="845"/>
      <c r="QR24" s="845"/>
      <c r="QS24" s="828"/>
      <c r="QT24" s="828"/>
      <c r="QU24" s="828"/>
      <c r="QV24" s="838"/>
      <c r="QW24" s="837"/>
      <c r="QX24" s="837"/>
      <c r="QY24" s="837"/>
      <c r="QZ24" s="857"/>
      <c r="RA24" s="828"/>
      <c r="RB24" s="828"/>
      <c r="RC24" s="828"/>
      <c r="RD24" s="828"/>
      <c r="RE24" s="856"/>
      <c r="RF24" s="855"/>
      <c r="RG24" s="855"/>
      <c r="RH24" s="855"/>
      <c r="RI24" s="855"/>
      <c r="RJ24" s="854"/>
      <c r="RK24" s="825"/>
      <c r="RL24" s="825"/>
      <c r="RM24" s="825"/>
      <c r="RN24" s="825"/>
      <c r="RO24" s="857"/>
      <c r="RP24" s="828"/>
      <c r="RQ24" s="828"/>
      <c r="RR24" s="828"/>
      <c r="RS24" s="828"/>
      <c r="RT24" s="856"/>
      <c r="RU24" s="855"/>
      <c r="RV24" s="855"/>
      <c r="RW24" s="855"/>
      <c r="RX24" s="855"/>
      <c r="RY24" s="854"/>
      <c r="RZ24" s="825"/>
      <c r="SA24" s="825"/>
      <c r="SB24" s="825"/>
      <c r="SC24" s="825"/>
      <c r="SD24" s="857"/>
      <c r="SE24" s="828"/>
      <c r="SF24" s="828"/>
      <c r="SG24" s="828"/>
      <c r="SH24" s="828"/>
      <c r="SI24" s="856"/>
      <c r="SJ24" s="855"/>
      <c r="SK24" s="855"/>
      <c r="SL24" s="855"/>
      <c r="SM24" s="855"/>
      <c r="SN24" s="854"/>
      <c r="SO24" s="825"/>
      <c r="SP24" s="825"/>
      <c r="SQ24" s="825"/>
      <c r="SR24" s="825"/>
      <c r="SS24" s="857"/>
      <c r="ST24" s="828"/>
      <c r="SU24" s="828"/>
      <c r="SV24" s="828"/>
      <c r="SW24" s="828"/>
      <c r="SX24" s="856"/>
      <c r="SY24" s="855"/>
      <c r="SZ24" s="855"/>
      <c r="TA24" s="855"/>
      <c r="TB24" s="855"/>
      <c r="TC24" s="854"/>
      <c r="TD24" s="825"/>
      <c r="TE24" s="825"/>
      <c r="TF24" s="825"/>
      <c r="TG24" s="825"/>
      <c r="TH24" s="857"/>
      <c r="TI24" s="828"/>
      <c r="TJ24" s="828"/>
      <c r="TK24" s="828"/>
      <c r="TL24" s="828"/>
      <c r="TM24" s="856"/>
      <c r="TN24" s="855"/>
      <c r="TO24" s="855"/>
      <c r="TP24" s="855"/>
      <c r="TQ24" s="855"/>
      <c r="TR24" s="854"/>
      <c r="TS24" s="825"/>
      <c r="TT24" s="825"/>
      <c r="TU24" s="825"/>
      <c r="TV24" s="825"/>
      <c r="TW24" s="857"/>
      <c r="TX24" s="828"/>
      <c r="TY24" s="828"/>
      <c r="TZ24" s="828"/>
      <c r="UA24" s="828"/>
      <c r="UB24" s="856"/>
      <c r="UC24" s="855"/>
      <c r="UD24" s="855"/>
      <c r="UE24" s="855"/>
      <c r="UF24" s="855"/>
      <c r="UG24" s="854"/>
      <c r="UH24" s="825"/>
      <c r="UI24" s="825"/>
      <c r="UJ24" s="825"/>
      <c r="UK24" s="825"/>
      <c r="UL24" s="860"/>
      <c r="UM24" s="861"/>
      <c r="UN24" s="864"/>
      <c r="UO24" s="865"/>
      <c r="UP24" s="807"/>
      <c r="UQ24" s="807"/>
      <c r="UR24" s="807"/>
      <c r="US24" s="807"/>
      <c r="UT24" s="807"/>
      <c r="UU24" s="863"/>
      <c r="UV24" s="821"/>
      <c r="UW24" s="819"/>
      <c r="UX24" s="818"/>
      <c r="UY24" s="822"/>
      <c r="UZ24" s="823"/>
      <c r="VA24" s="824"/>
      <c r="VB24" s="825"/>
      <c r="VC24" s="863"/>
      <c r="VD24" s="821"/>
      <c r="VE24" s="819"/>
      <c r="VF24" s="818"/>
      <c r="VG24" s="822"/>
      <c r="VH24" s="823"/>
      <c r="VI24" s="824"/>
      <c r="VJ24" s="825"/>
      <c r="VK24" s="863"/>
      <c r="VL24" s="821"/>
      <c r="VM24" s="819"/>
      <c r="VN24" s="818"/>
      <c r="VO24" s="822"/>
      <c r="VP24" s="823"/>
      <c r="VQ24" s="824"/>
      <c r="VR24" s="825"/>
      <c r="VS24" s="863"/>
      <c r="VT24" s="821"/>
      <c r="VU24" s="819"/>
      <c r="VV24" s="818"/>
      <c r="VW24" s="822"/>
      <c r="VX24" s="823"/>
      <c r="VY24" s="824"/>
      <c r="VZ24" s="825"/>
      <c r="WA24" s="863"/>
      <c r="WB24" s="821"/>
      <c r="WC24" s="819"/>
      <c r="WD24" s="818"/>
      <c r="WE24" s="822"/>
      <c r="WF24" s="823"/>
      <c r="WG24" s="824"/>
      <c r="WH24" s="825"/>
      <c r="WI24" s="863"/>
      <c r="WJ24" s="821"/>
      <c r="WK24" s="819"/>
      <c r="WL24" s="818"/>
      <c r="WM24" s="822"/>
      <c r="WN24" s="823"/>
      <c r="WO24" s="824"/>
      <c r="WP24" s="825"/>
      <c r="WQ24" s="863"/>
      <c r="WR24" s="821"/>
      <c r="WS24" s="819"/>
      <c r="WT24" s="818"/>
      <c r="WU24" s="822"/>
      <c r="WV24" s="823"/>
      <c r="WW24" s="824"/>
      <c r="WX24" s="825"/>
      <c r="WY24" s="863"/>
      <c r="WZ24" s="821"/>
      <c r="XA24" s="819"/>
      <c r="XB24" s="818"/>
      <c r="XC24" s="822"/>
      <c r="XD24" s="823"/>
      <c r="XE24" s="824"/>
      <c r="XF24" s="825"/>
      <c r="XG24" s="863"/>
      <c r="XH24" s="821"/>
      <c r="XI24" s="819"/>
      <c r="XJ24" s="818"/>
      <c r="XK24" s="822"/>
      <c r="XL24" s="823"/>
      <c r="XM24" s="824"/>
      <c r="XN24" s="825"/>
      <c r="XO24" s="863"/>
      <c r="XP24" s="821"/>
      <c r="XQ24" s="819"/>
      <c r="XR24" s="818"/>
      <c r="XS24" s="822"/>
      <c r="XT24" s="823"/>
      <c r="XU24" s="824"/>
      <c r="XV24" s="825"/>
      <c r="XW24" s="863"/>
      <c r="XX24" s="821"/>
      <c r="XY24" s="819"/>
      <c r="XZ24" s="818"/>
      <c r="YA24" s="822"/>
      <c r="YB24" s="823"/>
      <c r="YC24" s="824"/>
      <c r="YD24" s="825"/>
      <c r="YE24" s="863"/>
      <c r="YF24" s="821"/>
      <c r="YG24" s="819"/>
      <c r="YH24" s="818"/>
      <c r="YI24" s="822"/>
      <c r="YJ24" s="823"/>
      <c r="YK24" s="824"/>
      <c r="YL24" s="825"/>
      <c r="YM24" s="863"/>
      <c r="YN24" s="821"/>
      <c r="YO24" s="819"/>
      <c r="YP24" s="818"/>
      <c r="YQ24" s="822"/>
      <c r="YR24" s="823"/>
      <c r="YS24" s="824"/>
      <c r="YT24" s="825"/>
      <c r="YU24" s="863"/>
      <c r="YV24" s="821"/>
      <c r="YW24" s="819"/>
      <c r="YX24" s="818"/>
      <c r="YY24" s="822"/>
      <c r="YZ24" s="823"/>
      <c r="ZA24" s="824"/>
      <c r="ZB24" s="825"/>
      <c r="ZC24" s="863"/>
      <c r="ZD24" s="821"/>
      <c r="ZE24" s="819"/>
      <c r="ZF24" s="818"/>
      <c r="ZG24" s="822"/>
      <c r="ZH24" s="823"/>
      <c r="ZI24" s="824"/>
      <c r="ZJ24" s="825"/>
      <c r="ZK24" s="863"/>
      <c r="ZL24" s="821"/>
      <c r="ZM24" s="819"/>
      <c r="ZN24" s="818"/>
      <c r="ZO24" s="822"/>
      <c r="ZP24" s="823"/>
      <c r="ZQ24" s="824"/>
      <c r="ZR24" s="825"/>
      <c r="ZS24" s="863"/>
      <c r="ZT24" s="821"/>
      <c r="ZU24" s="819"/>
      <c r="ZV24" s="818"/>
      <c r="ZW24" s="822"/>
      <c r="ZX24" s="823"/>
      <c r="ZY24" s="824"/>
      <c r="ZZ24" s="825"/>
      <c r="AAA24" s="863"/>
      <c r="AAB24" s="821"/>
      <c r="AAC24" s="819"/>
      <c r="AAD24" s="818"/>
      <c r="AAE24" s="822"/>
      <c r="AAF24" s="823"/>
      <c r="AAG24" s="824"/>
      <c r="AAH24" s="825"/>
      <c r="AAI24" s="863"/>
      <c r="AAJ24" s="821"/>
      <c r="AAK24" s="819"/>
      <c r="AAL24" s="818"/>
      <c r="AAM24" s="822"/>
      <c r="AAN24" s="823"/>
      <c r="AAO24" s="824"/>
      <c r="AAP24" s="825"/>
      <c r="AAQ24" s="863"/>
      <c r="AAR24" s="821"/>
      <c r="AAS24" s="819"/>
      <c r="AAT24" s="818"/>
      <c r="AAU24" s="822"/>
      <c r="AAV24" s="823"/>
      <c r="AAW24" s="824"/>
      <c r="AAX24" s="825"/>
      <c r="AAY24" s="863"/>
      <c r="AAZ24" s="821"/>
      <c r="ABA24" s="819"/>
      <c r="ABB24" s="818"/>
      <c r="ABC24" s="822"/>
      <c r="ABD24" s="823"/>
      <c r="ABE24" s="824"/>
      <c r="ABF24" s="825"/>
      <c r="ABG24" s="863"/>
      <c r="ABH24" s="821"/>
      <c r="ABI24" s="819"/>
      <c r="ABJ24" s="818"/>
      <c r="ABK24" s="822"/>
      <c r="ABL24" s="823"/>
      <c r="ABM24" s="824"/>
      <c r="ABN24" s="825"/>
      <c r="ABO24" s="863"/>
      <c r="ABP24" s="821"/>
      <c r="ABQ24" s="819"/>
      <c r="ABR24" s="818"/>
      <c r="ABS24" s="822"/>
      <c r="ABT24" s="823"/>
      <c r="ABU24" s="824"/>
      <c r="ABV24" s="825"/>
      <c r="ABW24" s="863"/>
      <c r="ABX24" s="821"/>
      <c r="ABY24" s="819"/>
      <c r="ABZ24" s="818"/>
      <c r="ACA24" s="822"/>
      <c r="ACB24" s="823"/>
      <c r="ACC24" s="824"/>
      <c r="ACD24" s="825"/>
      <c r="ACE24" s="863"/>
      <c r="ACF24" s="821"/>
      <c r="ACG24" s="819"/>
      <c r="ACH24" s="818"/>
      <c r="ACI24" s="822"/>
      <c r="ACJ24" s="823"/>
      <c r="ACK24" s="824"/>
      <c r="ACL24" s="825"/>
      <c r="ACM24" s="863"/>
      <c r="ACN24" s="821"/>
      <c r="ACO24" s="819"/>
      <c r="ACP24" s="818"/>
      <c r="ACQ24" s="822"/>
      <c r="ACR24" s="823"/>
      <c r="ACS24" s="824"/>
      <c r="ACT24" s="825"/>
      <c r="ACU24" s="863"/>
      <c r="ACV24" s="821"/>
      <c r="ACW24" s="819"/>
      <c r="ACX24" s="818"/>
      <c r="ACY24" s="822"/>
      <c r="ACZ24" s="823"/>
      <c r="ADA24" s="824"/>
      <c r="ADB24" s="825"/>
      <c r="ADC24" s="863"/>
      <c r="ADD24" s="821"/>
      <c r="ADE24" s="819"/>
      <c r="ADF24" s="818"/>
      <c r="ADG24" s="822"/>
      <c r="ADH24" s="823"/>
      <c r="ADI24" s="824"/>
      <c r="ADJ24" s="825"/>
      <c r="ADK24" s="863"/>
      <c r="ADL24" s="821"/>
      <c r="ADM24" s="819"/>
      <c r="ADN24" s="818"/>
      <c r="ADO24" s="822"/>
      <c r="ADP24" s="823"/>
      <c r="ADQ24" s="824"/>
      <c r="ADR24" s="825"/>
      <c r="ADS24" s="863"/>
      <c r="ADT24" s="821"/>
      <c r="ADU24" s="819"/>
      <c r="ADV24" s="818"/>
      <c r="ADW24" s="822"/>
      <c r="ADX24" s="823"/>
      <c r="ADY24" s="824"/>
      <c r="ADZ24" s="1323"/>
      <c r="AEA24" s="1324"/>
      <c r="AEB24" s="1324"/>
      <c r="AEC24" s="1325"/>
      <c r="AED24" s="1326"/>
      <c r="AEE24" s="1326"/>
      <c r="AEF24" s="1326"/>
      <c r="AEG24" s="2083"/>
      <c r="AEH24" s="1326"/>
      <c r="AEI24" s="1326"/>
      <c r="AEJ24" s="1326"/>
      <c r="AEK24" s="1326"/>
      <c r="AEL24" s="1326"/>
      <c r="AEM24" s="2083"/>
      <c r="AEN24" s="1326"/>
      <c r="AEO24" s="1326"/>
      <c r="AEP24" s="1326"/>
      <c r="AEQ24" s="1326"/>
      <c r="AER24" s="1326"/>
      <c r="AES24" s="2083"/>
      <c r="AET24" s="1326"/>
      <c r="AEU24" s="1326"/>
      <c r="AEV24" s="1326"/>
      <c r="AEW24" s="1326"/>
      <c r="AEX24" s="1326"/>
      <c r="AEY24" s="2083"/>
      <c r="AEZ24" s="1326"/>
      <c r="AFA24" s="1326"/>
      <c r="AFB24" s="1326"/>
      <c r="AFC24" s="1326"/>
      <c r="AFD24" s="1326"/>
      <c r="AFE24" s="2083"/>
      <c r="AFF24" s="1326"/>
      <c r="AFG24" s="1326"/>
      <c r="AFH24" s="1326"/>
      <c r="AFI24" s="1326"/>
      <c r="AFJ24" s="1326"/>
      <c r="AFK24" s="2083"/>
      <c r="AFL24" s="1326"/>
      <c r="AFM24" s="1326"/>
    </row>
    <row r="25" spans="1:845" ht="24.95" customHeight="1" x14ac:dyDescent="0.25">
      <c r="A25" s="807"/>
      <c r="B25" s="807"/>
      <c r="C25" s="807"/>
      <c r="D25" s="807"/>
      <c r="E25" s="807"/>
      <c r="F25" s="807"/>
      <c r="G25" s="807"/>
      <c r="H25" s="807"/>
      <c r="I25" s="807"/>
      <c r="J25" s="807"/>
      <c r="K25" s="807"/>
      <c r="L25" s="807"/>
      <c r="M25" s="807"/>
      <c r="N25" s="807"/>
      <c r="O25" s="807"/>
      <c r="P25" s="807"/>
      <c r="Q25" s="807"/>
      <c r="R25" s="839"/>
      <c r="S25" s="807"/>
      <c r="T25" s="839"/>
      <c r="U25" s="839"/>
      <c r="V25" s="808"/>
      <c r="W25" s="773"/>
      <c r="X25" s="840"/>
      <c r="Y25" s="773"/>
      <c r="Z25" s="773"/>
      <c r="AA25" s="773"/>
      <c r="AB25" s="773"/>
      <c r="AC25" s="773"/>
      <c r="AD25" s="773"/>
      <c r="AE25" s="773"/>
      <c r="AF25" s="773"/>
      <c r="AG25" s="773"/>
      <c r="AH25" s="840"/>
      <c r="AI25" s="773"/>
      <c r="AJ25" s="773"/>
      <c r="AK25" s="840"/>
      <c r="AL25" s="773"/>
      <c r="AM25" s="831"/>
      <c r="AN25" s="832"/>
      <c r="AO25" s="832"/>
      <c r="AP25" s="832"/>
      <c r="AQ25" s="810"/>
      <c r="AR25" s="810"/>
      <c r="AS25" s="811"/>
      <c r="AT25" s="894"/>
      <c r="AU25" s="812"/>
      <c r="AV25" s="843"/>
      <c r="AW25" s="812"/>
      <c r="AX25" s="843"/>
      <c r="AY25" s="812"/>
      <c r="AZ25" s="843"/>
      <c r="BA25" s="812"/>
      <c r="BB25" s="843"/>
      <c r="BC25" s="812"/>
      <c r="BD25" s="843"/>
      <c r="BE25" s="812"/>
      <c r="BF25" s="843"/>
      <c r="BG25" s="812"/>
      <c r="BH25" s="843"/>
      <c r="BI25" s="812"/>
      <c r="BJ25" s="836"/>
      <c r="BK25" s="836"/>
      <c r="BL25" s="812"/>
      <c r="BM25" s="836"/>
      <c r="BN25" s="2082"/>
      <c r="BO25" s="814"/>
      <c r="BP25" s="874"/>
      <c r="BQ25" s="814"/>
      <c r="BR25" s="814"/>
      <c r="BS25" s="814"/>
      <c r="BT25" s="814"/>
      <c r="BU25" s="814"/>
      <c r="BV25" s="814"/>
      <c r="BW25" s="814"/>
      <c r="BX25" s="814"/>
      <c r="BY25" s="814"/>
      <c r="BZ25" s="814"/>
      <c r="CA25" s="814"/>
      <c r="CB25" s="814"/>
      <c r="CC25" s="814"/>
      <c r="CD25" s="814"/>
      <c r="CE25" s="814"/>
      <c r="CF25" s="815"/>
      <c r="CG25" s="816"/>
      <c r="CH25" s="816"/>
      <c r="CI25" s="816"/>
      <c r="CJ25" s="816"/>
      <c r="CK25" s="816"/>
      <c r="CL25" s="816"/>
      <c r="CM25" s="816"/>
      <c r="CN25" s="816"/>
      <c r="CO25" s="816"/>
      <c r="CP25" s="816"/>
      <c r="CQ25" s="816"/>
      <c r="CR25" s="816"/>
      <c r="CS25" s="816"/>
      <c r="CT25" s="816"/>
      <c r="CU25" s="816"/>
      <c r="CV25" s="816"/>
      <c r="CW25" s="816"/>
      <c r="CX25" s="816"/>
      <c r="CY25" s="816"/>
      <c r="CZ25" s="816"/>
      <c r="DA25" s="816"/>
      <c r="DB25" s="816"/>
      <c r="DC25" s="816"/>
      <c r="DD25" s="816"/>
      <c r="DE25" s="816"/>
      <c r="DF25" s="816"/>
      <c r="DG25" s="816"/>
      <c r="DH25" s="816"/>
      <c r="DI25" s="816"/>
      <c r="DJ25" s="816"/>
      <c r="DK25" s="816"/>
      <c r="DL25" s="816"/>
      <c r="DM25" s="816"/>
      <c r="DN25" s="816"/>
      <c r="DO25" s="816"/>
      <c r="DP25" s="841"/>
      <c r="DQ25" s="817"/>
      <c r="DR25" s="817"/>
      <c r="DS25" s="817"/>
      <c r="DT25" s="842"/>
      <c r="DU25" s="817"/>
      <c r="DV25" s="842"/>
      <c r="DW25" s="817"/>
      <c r="DX25" s="817"/>
      <c r="DY25" s="817"/>
      <c r="DZ25" s="820"/>
      <c r="EA25" s="821"/>
      <c r="EB25" s="821"/>
      <c r="EC25" s="821"/>
      <c r="ED25" s="821"/>
      <c r="EE25" s="819"/>
      <c r="EF25" s="818"/>
      <c r="EG25" s="818"/>
      <c r="EH25" s="818"/>
      <c r="EI25" s="818"/>
      <c r="EJ25" s="822"/>
      <c r="EK25" s="823"/>
      <c r="EL25" s="823"/>
      <c r="EM25" s="823"/>
      <c r="EN25" s="823"/>
      <c r="EO25" s="824"/>
      <c r="EP25" s="825"/>
      <c r="EQ25" s="825"/>
      <c r="ER25" s="825"/>
      <c r="ES25" s="825"/>
      <c r="ET25" s="820"/>
      <c r="EU25" s="821"/>
      <c r="EV25" s="821"/>
      <c r="EW25" s="821"/>
      <c r="EX25" s="821"/>
      <c r="EY25" s="819"/>
      <c r="EZ25" s="818"/>
      <c r="FA25" s="818"/>
      <c r="FB25" s="818"/>
      <c r="FC25" s="818"/>
      <c r="FD25" s="822"/>
      <c r="FE25" s="823"/>
      <c r="FF25" s="823"/>
      <c r="FG25" s="823"/>
      <c r="FH25" s="823"/>
      <c r="FI25" s="824"/>
      <c r="FJ25" s="825"/>
      <c r="FK25" s="825"/>
      <c r="FL25" s="825"/>
      <c r="FM25" s="825"/>
      <c r="FN25" s="820"/>
      <c r="FO25" s="821"/>
      <c r="FP25" s="821"/>
      <c r="FQ25" s="821"/>
      <c r="FR25" s="821"/>
      <c r="FS25" s="819"/>
      <c r="FT25" s="818"/>
      <c r="FU25" s="818"/>
      <c r="FV25" s="818"/>
      <c r="FW25" s="818"/>
      <c r="FX25" s="822"/>
      <c r="FY25" s="823"/>
      <c r="FZ25" s="823"/>
      <c r="GA25" s="823"/>
      <c r="GB25" s="823"/>
      <c r="GC25" s="824"/>
      <c r="GD25" s="825"/>
      <c r="GE25" s="825"/>
      <c r="GF25" s="825"/>
      <c r="GG25" s="825"/>
      <c r="GH25" s="820"/>
      <c r="GI25" s="821"/>
      <c r="GJ25" s="821"/>
      <c r="GK25" s="821"/>
      <c r="GL25" s="821"/>
      <c r="GM25" s="819"/>
      <c r="GN25" s="818"/>
      <c r="GO25" s="818"/>
      <c r="GP25" s="818"/>
      <c r="GQ25" s="818"/>
      <c r="GR25" s="822"/>
      <c r="GS25" s="823"/>
      <c r="GT25" s="823"/>
      <c r="GU25" s="823"/>
      <c r="GV25" s="823"/>
      <c r="GW25" s="824"/>
      <c r="GX25" s="825"/>
      <c r="GY25" s="825"/>
      <c r="GZ25" s="825"/>
      <c r="HA25" s="825"/>
      <c r="HB25" s="820"/>
      <c r="HC25" s="821"/>
      <c r="HD25" s="821"/>
      <c r="HE25" s="821"/>
      <c r="HF25" s="821"/>
      <c r="HG25" s="819"/>
      <c r="HH25" s="818"/>
      <c r="HI25" s="818"/>
      <c r="HJ25" s="818"/>
      <c r="HK25" s="818"/>
      <c r="HL25" s="822"/>
      <c r="HM25" s="823"/>
      <c r="HN25" s="823"/>
      <c r="HO25" s="823"/>
      <c r="HP25" s="823"/>
      <c r="HQ25" s="824"/>
      <c r="HR25" s="825"/>
      <c r="HS25" s="825"/>
      <c r="HT25" s="825"/>
      <c r="HU25" s="825"/>
      <c r="HV25" s="820"/>
      <c r="HW25" s="821"/>
      <c r="HX25" s="821"/>
      <c r="HY25" s="821"/>
      <c r="HZ25" s="821"/>
      <c r="IA25" s="819"/>
      <c r="IB25" s="818"/>
      <c r="IC25" s="818"/>
      <c r="ID25" s="818"/>
      <c r="IE25" s="818"/>
      <c r="IF25" s="822"/>
      <c r="IG25" s="823"/>
      <c r="IH25" s="823"/>
      <c r="II25" s="823"/>
      <c r="IJ25" s="823"/>
      <c r="IK25" s="824"/>
      <c r="IL25" s="825"/>
      <c r="IM25" s="825"/>
      <c r="IN25" s="825"/>
      <c r="IO25" s="825"/>
      <c r="IP25" s="826"/>
      <c r="IQ25" s="817"/>
      <c r="IR25" s="817"/>
      <c r="IS25" s="817"/>
      <c r="IT25" s="817"/>
      <c r="IU25" s="817"/>
      <c r="IV25" s="817"/>
      <c r="IW25" s="817"/>
      <c r="IX25" s="817"/>
      <c r="IY25" s="817"/>
      <c r="IZ25" s="817"/>
      <c r="JA25" s="817"/>
      <c r="JB25" s="817"/>
      <c r="JC25" s="817"/>
      <c r="JD25" s="817"/>
      <c r="JE25" s="817"/>
      <c r="JF25" s="817"/>
      <c r="JG25" s="817"/>
      <c r="JH25" s="817"/>
      <c r="JI25" s="817"/>
      <c r="JJ25" s="817"/>
      <c r="JK25" s="817"/>
      <c r="JL25" s="817"/>
      <c r="JM25" s="817"/>
      <c r="JN25" s="827"/>
      <c r="JO25" s="828"/>
      <c r="JP25" s="828"/>
      <c r="JQ25" s="845"/>
      <c r="JR25" s="845"/>
      <c r="JS25" s="845"/>
      <c r="JT25" s="845"/>
      <c r="JU25" s="828"/>
      <c r="JV25" s="828"/>
      <c r="JW25" s="828"/>
      <c r="JX25" s="828"/>
      <c r="JY25" s="828"/>
      <c r="JZ25" s="845"/>
      <c r="KA25" s="845"/>
      <c r="KB25" s="845"/>
      <c r="KC25" s="845"/>
      <c r="KD25" s="828"/>
      <c r="KE25" s="828"/>
      <c r="KF25" s="828"/>
      <c r="KG25" s="828"/>
      <c r="KH25" s="828"/>
      <c r="KI25" s="845"/>
      <c r="KJ25" s="845"/>
      <c r="KK25" s="845"/>
      <c r="KL25" s="845"/>
      <c r="KM25" s="828"/>
      <c r="KN25" s="828"/>
      <c r="KO25" s="828"/>
      <c r="KP25" s="828"/>
      <c r="KQ25" s="828"/>
      <c r="KR25" s="845"/>
      <c r="KS25" s="845"/>
      <c r="KT25" s="845"/>
      <c r="KU25" s="845"/>
      <c r="KV25" s="828"/>
      <c r="KW25" s="828"/>
      <c r="KX25" s="828"/>
      <c r="KY25" s="828"/>
      <c r="KZ25" s="828"/>
      <c r="LA25" s="845"/>
      <c r="LB25" s="845"/>
      <c r="LC25" s="845"/>
      <c r="LD25" s="845"/>
      <c r="LE25" s="828"/>
      <c r="LF25" s="828"/>
      <c r="LG25" s="828"/>
      <c r="LH25" s="828"/>
      <c r="LI25" s="828"/>
      <c r="LJ25" s="845"/>
      <c r="LK25" s="845"/>
      <c r="LL25" s="845"/>
      <c r="LM25" s="845"/>
      <c r="LN25" s="828"/>
      <c r="LO25" s="828"/>
      <c r="LP25" s="828"/>
      <c r="LQ25" s="828"/>
      <c r="LR25" s="828"/>
      <c r="LS25" s="845"/>
      <c r="LT25" s="845"/>
      <c r="LU25" s="845"/>
      <c r="LV25" s="845"/>
      <c r="LW25" s="828"/>
      <c r="LX25" s="828"/>
      <c r="LY25" s="828"/>
      <c r="LZ25" s="828"/>
      <c r="MA25" s="828"/>
      <c r="MB25" s="845"/>
      <c r="MC25" s="845"/>
      <c r="MD25" s="845"/>
      <c r="ME25" s="845"/>
      <c r="MF25" s="828"/>
      <c r="MG25" s="828"/>
      <c r="MH25" s="828"/>
      <c r="MI25" s="828"/>
      <c r="MJ25" s="828"/>
      <c r="MK25" s="845"/>
      <c r="ML25" s="845"/>
      <c r="MM25" s="845"/>
      <c r="MN25" s="845"/>
      <c r="MO25" s="828"/>
      <c r="MP25" s="828"/>
      <c r="MQ25" s="828"/>
      <c r="MR25" s="828"/>
      <c r="MS25" s="828"/>
      <c r="MT25" s="845"/>
      <c r="MU25" s="845"/>
      <c r="MV25" s="845"/>
      <c r="MW25" s="845"/>
      <c r="MX25" s="828"/>
      <c r="MY25" s="828"/>
      <c r="MZ25" s="828"/>
      <c r="NA25" s="828"/>
      <c r="NB25" s="828"/>
      <c r="NC25" s="845"/>
      <c r="ND25" s="845"/>
      <c r="NE25" s="845"/>
      <c r="NF25" s="845"/>
      <c r="NG25" s="828"/>
      <c r="NH25" s="828"/>
      <c r="NI25" s="828"/>
      <c r="NJ25" s="828"/>
      <c r="NK25" s="828"/>
      <c r="NL25" s="845"/>
      <c r="NM25" s="845"/>
      <c r="NN25" s="845"/>
      <c r="NO25" s="845"/>
      <c r="NP25" s="828"/>
      <c r="NQ25" s="828"/>
      <c r="NR25" s="828"/>
      <c r="NS25" s="828"/>
      <c r="NT25" s="828"/>
      <c r="NU25" s="845"/>
      <c r="NV25" s="845"/>
      <c r="NW25" s="845"/>
      <c r="NX25" s="845"/>
      <c r="NY25" s="828"/>
      <c r="NZ25" s="828"/>
      <c r="OA25" s="828"/>
      <c r="OB25" s="828"/>
      <c r="OC25" s="828"/>
      <c r="OD25" s="845"/>
      <c r="OE25" s="845"/>
      <c r="OF25" s="845"/>
      <c r="OG25" s="845"/>
      <c r="OH25" s="828"/>
      <c r="OI25" s="828"/>
      <c r="OJ25" s="828"/>
      <c r="OK25" s="828"/>
      <c r="OL25" s="828"/>
      <c r="OM25" s="845"/>
      <c r="ON25" s="845"/>
      <c r="OO25" s="845"/>
      <c r="OP25" s="845"/>
      <c r="OQ25" s="828"/>
      <c r="OR25" s="828"/>
      <c r="OS25" s="828"/>
      <c r="OT25" s="828"/>
      <c r="OU25" s="828"/>
      <c r="OV25" s="845"/>
      <c r="OW25" s="845"/>
      <c r="OX25" s="845"/>
      <c r="OY25" s="845"/>
      <c r="OZ25" s="828"/>
      <c r="PA25" s="828"/>
      <c r="PB25" s="828"/>
      <c r="PC25" s="828"/>
      <c r="PD25" s="828"/>
      <c r="PE25" s="845"/>
      <c r="PF25" s="845"/>
      <c r="PG25" s="845"/>
      <c r="PH25" s="845"/>
      <c r="PI25" s="828"/>
      <c r="PJ25" s="828"/>
      <c r="PK25" s="828"/>
      <c r="PL25" s="828"/>
      <c r="PM25" s="828"/>
      <c r="PN25" s="845"/>
      <c r="PO25" s="845"/>
      <c r="PP25" s="845"/>
      <c r="PQ25" s="845"/>
      <c r="PR25" s="828"/>
      <c r="PS25" s="828"/>
      <c r="PT25" s="828"/>
      <c r="PU25" s="828"/>
      <c r="PV25" s="828"/>
      <c r="PW25" s="845"/>
      <c r="PX25" s="845"/>
      <c r="PY25" s="845"/>
      <c r="PZ25" s="845"/>
      <c r="QA25" s="828"/>
      <c r="QB25" s="828"/>
      <c r="QC25" s="828"/>
      <c r="QD25" s="828"/>
      <c r="QE25" s="845"/>
      <c r="QF25" s="845"/>
      <c r="QG25" s="845"/>
      <c r="QH25" s="845"/>
      <c r="QI25" s="828"/>
      <c r="QJ25" s="828"/>
      <c r="QK25" s="828"/>
      <c r="QL25" s="828"/>
      <c r="QM25" s="828"/>
      <c r="QN25" s="828"/>
      <c r="QO25" s="845"/>
      <c r="QP25" s="845"/>
      <c r="QQ25" s="845"/>
      <c r="QR25" s="845"/>
      <c r="QS25" s="828"/>
      <c r="QT25" s="828"/>
      <c r="QU25" s="828"/>
      <c r="QV25" s="838"/>
      <c r="QW25" s="837"/>
      <c r="QX25" s="837"/>
      <c r="QY25" s="837"/>
      <c r="QZ25" s="857"/>
      <c r="RA25" s="828"/>
      <c r="RB25" s="828"/>
      <c r="RC25" s="828"/>
      <c r="RD25" s="828"/>
      <c r="RE25" s="856"/>
      <c r="RF25" s="855"/>
      <c r="RG25" s="855"/>
      <c r="RH25" s="855"/>
      <c r="RI25" s="855"/>
      <c r="RJ25" s="854"/>
      <c r="RK25" s="825"/>
      <c r="RL25" s="825"/>
      <c r="RM25" s="825"/>
      <c r="RN25" s="825"/>
      <c r="RO25" s="857"/>
      <c r="RP25" s="828"/>
      <c r="RQ25" s="828"/>
      <c r="RR25" s="828"/>
      <c r="RS25" s="828"/>
      <c r="RT25" s="856"/>
      <c r="RU25" s="855"/>
      <c r="RV25" s="855"/>
      <c r="RW25" s="855"/>
      <c r="RX25" s="855"/>
      <c r="RY25" s="854"/>
      <c r="RZ25" s="825"/>
      <c r="SA25" s="825"/>
      <c r="SB25" s="825"/>
      <c r="SC25" s="825"/>
      <c r="SD25" s="857"/>
      <c r="SE25" s="828"/>
      <c r="SF25" s="828"/>
      <c r="SG25" s="828"/>
      <c r="SH25" s="828"/>
      <c r="SI25" s="856"/>
      <c r="SJ25" s="855"/>
      <c r="SK25" s="855"/>
      <c r="SL25" s="855"/>
      <c r="SM25" s="855"/>
      <c r="SN25" s="854"/>
      <c r="SO25" s="825"/>
      <c r="SP25" s="825"/>
      <c r="SQ25" s="825"/>
      <c r="SR25" s="825"/>
      <c r="SS25" s="857"/>
      <c r="ST25" s="828"/>
      <c r="SU25" s="828"/>
      <c r="SV25" s="828"/>
      <c r="SW25" s="828"/>
      <c r="SX25" s="856"/>
      <c r="SY25" s="855"/>
      <c r="SZ25" s="855"/>
      <c r="TA25" s="855"/>
      <c r="TB25" s="855"/>
      <c r="TC25" s="854"/>
      <c r="TD25" s="825"/>
      <c r="TE25" s="825"/>
      <c r="TF25" s="825"/>
      <c r="TG25" s="825"/>
      <c r="TH25" s="857"/>
      <c r="TI25" s="828"/>
      <c r="TJ25" s="828"/>
      <c r="TK25" s="828"/>
      <c r="TL25" s="828"/>
      <c r="TM25" s="856"/>
      <c r="TN25" s="855"/>
      <c r="TO25" s="855"/>
      <c r="TP25" s="855"/>
      <c r="TQ25" s="855"/>
      <c r="TR25" s="854"/>
      <c r="TS25" s="825"/>
      <c r="TT25" s="825"/>
      <c r="TU25" s="825"/>
      <c r="TV25" s="825"/>
      <c r="TW25" s="857"/>
      <c r="TX25" s="828"/>
      <c r="TY25" s="828"/>
      <c r="TZ25" s="828"/>
      <c r="UA25" s="828"/>
      <c r="UB25" s="856"/>
      <c r="UC25" s="855"/>
      <c r="UD25" s="855"/>
      <c r="UE25" s="855"/>
      <c r="UF25" s="855"/>
      <c r="UG25" s="854"/>
      <c r="UH25" s="825"/>
      <c r="UI25" s="825"/>
      <c r="UJ25" s="825"/>
      <c r="UK25" s="825"/>
      <c r="UL25" s="860"/>
      <c r="UM25" s="861"/>
      <c r="UN25" s="864"/>
      <c r="UO25" s="865"/>
      <c r="UP25" s="807"/>
      <c r="UQ25" s="807"/>
      <c r="UR25" s="807"/>
      <c r="US25" s="807"/>
      <c r="UT25" s="807"/>
      <c r="UU25" s="863"/>
      <c r="UV25" s="821"/>
      <c r="UW25" s="819"/>
      <c r="UX25" s="818"/>
      <c r="UY25" s="822"/>
      <c r="UZ25" s="823"/>
      <c r="VA25" s="824"/>
      <c r="VB25" s="825"/>
      <c r="VC25" s="863"/>
      <c r="VD25" s="821"/>
      <c r="VE25" s="819"/>
      <c r="VF25" s="818"/>
      <c r="VG25" s="822"/>
      <c r="VH25" s="823"/>
      <c r="VI25" s="824"/>
      <c r="VJ25" s="825"/>
      <c r="VK25" s="863"/>
      <c r="VL25" s="821"/>
      <c r="VM25" s="819"/>
      <c r="VN25" s="818"/>
      <c r="VO25" s="822"/>
      <c r="VP25" s="823"/>
      <c r="VQ25" s="824"/>
      <c r="VR25" s="825"/>
      <c r="VS25" s="863"/>
      <c r="VT25" s="821"/>
      <c r="VU25" s="819"/>
      <c r="VV25" s="818"/>
      <c r="VW25" s="822"/>
      <c r="VX25" s="823"/>
      <c r="VY25" s="824"/>
      <c r="VZ25" s="825"/>
      <c r="WA25" s="863"/>
      <c r="WB25" s="821"/>
      <c r="WC25" s="819"/>
      <c r="WD25" s="818"/>
      <c r="WE25" s="822"/>
      <c r="WF25" s="823"/>
      <c r="WG25" s="824"/>
      <c r="WH25" s="825"/>
      <c r="WI25" s="863"/>
      <c r="WJ25" s="821"/>
      <c r="WK25" s="819"/>
      <c r="WL25" s="818"/>
      <c r="WM25" s="822"/>
      <c r="WN25" s="823"/>
      <c r="WO25" s="824"/>
      <c r="WP25" s="825"/>
      <c r="WQ25" s="863"/>
      <c r="WR25" s="821"/>
      <c r="WS25" s="819"/>
      <c r="WT25" s="818"/>
      <c r="WU25" s="822"/>
      <c r="WV25" s="823"/>
      <c r="WW25" s="824"/>
      <c r="WX25" s="825"/>
      <c r="WY25" s="863"/>
      <c r="WZ25" s="821"/>
      <c r="XA25" s="819"/>
      <c r="XB25" s="818"/>
      <c r="XC25" s="822"/>
      <c r="XD25" s="823"/>
      <c r="XE25" s="824"/>
      <c r="XF25" s="825"/>
      <c r="XG25" s="863"/>
      <c r="XH25" s="821"/>
      <c r="XI25" s="819"/>
      <c r="XJ25" s="818"/>
      <c r="XK25" s="822"/>
      <c r="XL25" s="823"/>
      <c r="XM25" s="824"/>
      <c r="XN25" s="825"/>
      <c r="XO25" s="863"/>
      <c r="XP25" s="821"/>
      <c r="XQ25" s="819"/>
      <c r="XR25" s="818"/>
      <c r="XS25" s="822"/>
      <c r="XT25" s="823"/>
      <c r="XU25" s="824"/>
      <c r="XV25" s="825"/>
      <c r="XW25" s="863"/>
      <c r="XX25" s="821"/>
      <c r="XY25" s="819"/>
      <c r="XZ25" s="818"/>
      <c r="YA25" s="822"/>
      <c r="YB25" s="823"/>
      <c r="YC25" s="824"/>
      <c r="YD25" s="825"/>
      <c r="YE25" s="863"/>
      <c r="YF25" s="821"/>
      <c r="YG25" s="819"/>
      <c r="YH25" s="818"/>
      <c r="YI25" s="822"/>
      <c r="YJ25" s="823"/>
      <c r="YK25" s="824"/>
      <c r="YL25" s="825"/>
      <c r="YM25" s="863"/>
      <c r="YN25" s="821"/>
      <c r="YO25" s="819"/>
      <c r="YP25" s="818"/>
      <c r="YQ25" s="822"/>
      <c r="YR25" s="823"/>
      <c r="YS25" s="824"/>
      <c r="YT25" s="825"/>
      <c r="YU25" s="863"/>
      <c r="YV25" s="821"/>
      <c r="YW25" s="819"/>
      <c r="YX25" s="818"/>
      <c r="YY25" s="822"/>
      <c r="YZ25" s="823"/>
      <c r="ZA25" s="824"/>
      <c r="ZB25" s="825"/>
      <c r="ZC25" s="863"/>
      <c r="ZD25" s="821"/>
      <c r="ZE25" s="819"/>
      <c r="ZF25" s="818"/>
      <c r="ZG25" s="822"/>
      <c r="ZH25" s="823"/>
      <c r="ZI25" s="824"/>
      <c r="ZJ25" s="825"/>
      <c r="ZK25" s="863"/>
      <c r="ZL25" s="821"/>
      <c r="ZM25" s="819"/>
      <c r="ZN25" s="818"/>
      <c r="ZO25" s="822"/>
      <c r="ZP25" s="823"/>
      <c r="ZQ25" s="824"/>
      <c r="ZR25" s="825"/>
      <c r="ZS25" s="863"/>
      <c r="ZT25" s="821"/>
      <c r="ZU25" s="819"/>
      <c r="ZV25" s="818"/>
      <c r="ZW25" s="822"/>
      <c r="ZX25" s="823"/>
      <c r="ZY25" s="824"/>
      <c r="ZZ25" s="825"/>
      <c r="AAA25" s="863"/>
      <c r="AAB25" s="821"/>
      <c r="AAC25" s="819"/>
      <c r="AAD25" s="818"/>
      <c r="AAE25" s="822"/>
      <c r="AAF25" s="823"/>
      <c r="AAG25" s="824"/>
      <c r="AAH25" s="825"/>
      <c r="AAI25" s="863"/>
      <c r="AAJ25" s="821"/>
      <c r="AAK25" s="819"/>
      <c r="AAL25" s="818"/>
      <c r="AAM25" s="822"/>
      <c r="AAN25" s="823"/>
      <c r="AAO25" s="824"/>
      <c r="AAP25" s="825"/>
      <c r="AAQ25" s="863"/>
      <c r="AAR25" s="821"/>
      <c r="AAS25" s="819"/>
      <c r="AAT25" s="818"/>
      <c r="AAU25" s="822"/>
      <c r="AAV25" s="823"/>
      <c r="AAW25" s="824"/>
      <c r="AAX25" s="825"/>
      <c r="AAY25" s="863"/>
      <c r="AAZ25" s="821"/>
      <c r="ABA25" s="819"/>
      <c r="ABB25" s="818"/>
      <c r="ABC25" s="822"/>
      <c r="ABD25" s="823"/>
      <c r="ABE25" s="824"/>
      <c r="ABF25" s="825"/>
      <c r="ABG25" s="863"/>
      <c r="ABH25" s="821"/>
      <c r="ABI25" s="819"/>
      <c r="ABJ25" s="818"/>
      <c r="ABK25" s="822"/>
      <c r="ABL25" s="823"/>
      <c r="ABM25" s="824"/>
      <c r="ABN25" s="825"/>
      <c r="ABO25" s="863"/>
      <c r="ABP25" s="821"/>
      <c r="ABQ25" s="819"/>
      <c r="ABR25" s="818"/>
      <c r="ABS25" s="822"/>
      <c r="ABT25" s="823"/>
      <c r="ABU25" s="824"/>
      <c r="ABV25" s="825"/>
      <c r="ABW25" s="863"/>
      <c r="ABX25" s="821"/>
      <c r="ABY25" s="819"/>
      <c r="ABZ25" s="818"/>
      <c r="ACA25" s="822"/>
      <c r="ACB25" s="823"/>
      <c r="ACC25" s="824"/>
      <c r="ACD25" s="825"/>
      <c r="ACE25" s="863"/>
      <c r="ACF25" s="821"/>
      <c r="ACG25" s="819"/>
      <c r="ACH25" s="818"/>
      <c r="ACI25" s="822"/>
      <c r="ACJ25" s="823"/>
      <c r="ACK25" s="824"/>
      <c r="ACL25" s="825"/>
      <c r="ACM25" s="863"/>
      <c r="ACN25" s="821"/>
      <c r="ACO25" s="819"/>
      <c r="ACP25" s="818"/>
      <c r="ACQ25" s="822"/>
      <c r="ACR25" s="823"/>
      <c r="ACS25" s="824"/>
      <c r="ACT25" s="825"/>
      <c r="ACU25" s="863"/>
      <c r="ACV25" s="821"/>
      <c r="ACW25" s="819"/>
      <c r="ACX25" s="818"/>
      <c r="ACY25" s="822"/>
      <c r="ACZ25" s="823"/>
      <c r="ADA25" s="824"/>
      <c r="ADB25" s="825"/>
      <c r="ADC25" s="863"/>
      <c r="ADD25" s="821"/>
      <c r="ADE25" s="819"/>
      <c r="ADF25" s="818"/>
      <c r="ADG25" s="822"/>
      <c r="ADH25" s="823"/>
      <c r="ADI25" s="824"/>
      <c r="ADJ25" s="825"/>
      <c r="ADK25" s="863"/>
      <c r="ADL25" s="821"/>
      <c r="ADM25" s="819"/>
      <c r="ADN25" s="818"/>
      <c r="ADO25" s="822"/>
      <c r="ADP25" s="823"/>
      <c r="ADQ25" s="824"/>
      <c r="ADR25" s="825"/>
      <c r="ADS25" s="863"/>
      <c r="ADT25" s="821"/>
      <c r="ADU25" s="819"/>
      <c r="ADV25" s="818"/>
      <c r="ADW25" s="822"/>
      <c r="ADX25" s="823"/>
      <c r="ADY25" s="824"/>
      <c r="ADZ25" s="1323"/>
      <c r="AEA25" s="1324"/>
      <c r="AEB25" s="1324"/>
      <c r="AEC25" s="1325"/>
      <c r="AED25" s="1326"/>
      <c r="AEE25" s="1326"/>
      <c r="AEF25" s="1326"/>
      <c r="AEG25" s="2083"/>
      <c r="AEH25" s="1326"/>
      <c r="AEI25" s="1326"/>
      <c r="AEJ25" s="1326"/>
      <c r="AEK25" s="1326"/>
      <c r="AEL25" s="1326"/>
      <c r="AEM25" s="2083"/>
      <c r="AEN25" s="1326"/>
      <c r="AEO25" s="1326"/>
      <c r="AEP25" s="1326"/>
      <c r="AEQ25" s="1326"/>
      <c r="AER25" s="1326"/>
      <c r="AES25" s="2083"/>
      <c r="AET25" s="1326"/>
      <c r="AEU25" s="1326"/>
      <c r="AEV25" s="1326"/>
      <c r="AEW25" s="1326"/>
      <c r="AEX25" s="1326"/>
      <c r="AEY25" s="2083"/>
      <c r="AEZ25" s="1326"/>
      <c r="AFA25" s="1326"/>
      <c r="AFB25" s="1326"/>
      <c r="AFC25" s="1326"/>
      <c r="AFD25" s="1326"/>
      <c r="AFE25" s="2083"/>
      <c r="AFF25" s="1326"/>
      <c r="AFG25" s="1326"/>
      <c r="AFH25" s="1326"/>
      <c r="AFI25" s="1326"/>
      <c r="AFJ25" s="1326"/>
      <c r="AFK25" s="2083"/>
      <c r="AFL25" s="1326"/>
      <c r="AFM25" s="1326"/>
    </row>
    <row r="26" spans="1:845" ht="24.95" customHeight="1" x14ac:dyDescent="0.25">
      <c r="A26" s="807"/>
      <c r="B26" s="807"/>
      <c r="C26" s="807"/>
      <c r="D26" s="807"/>
      <c r="E26" s="807"/>
      <c r="F26" s="807"/>
      <c r="G26" s="807"/>
      <c r="H26" s="807"/>
      <c r="I26" s="807"/>
      <c r="J26" s="807"/>
      <c r="K26" s="807"/>
      <c r="L26" s="807"/>
      <c r="M26" s="807"/>
      <c r="N26" s="807"/>
      <c r="O26" s="807"/>
      <c r="P26" s="807"/>
      <c r="Q26" s="807"/>
      <c r="R26" s="839"/>
      <c r="S26" s="807"/>
      <c r="T26" s="839"/>
      <c r="U26" s="839"/>
      <c r="V26" s="808"/>
      <c r="W26" s="773"/>
      <c r="X26" s="840"/>
      <c r="Y26" s="773"/>
      <c r="Z26" s="773"/>
      <c r="AA26" s="773"/>
      <c r="AB26" s="773"/>
      <c r="AC26" s="773"/>
      <c r="AD26" s="773"/>
      <c r="AE26" s="773"/>
      <c r="AF26" s="773"/>
      <c r="AG26" s="773"/>
      <c r="AH26" s="840"/>
      <c r="AI26" s="773"/>
      <c r="AJ26" s="773"/>
      <c r="AK26" s="840"/>
      <c r="AL26" s="773"/>
      <c r="AM26" s="831"/>
      <c r="AN26" s="832"/>
      <c r="AO26" s="832"/>
      <c r="AP26" s="832"/>
      <c r="AQ26" s="810"/>
      <c r="AR26" s="810"/>
      <c r="AS26" s="811"/>
      <c r="AT26" s="894"/>
      <c r="AU26" s="812"/>
      <c r="AV26" s="843"/>
      <c r="AW26" s="812"/>
      <c r="AX26" s="843"/>
      <c r="AY26" s="812"/>
      <c r="AZ26" s="843"/>
      <c r="BA26" s="812"/>
      <c r="BB26" s="843"/>
      <c r="BC26" s="812"/>
      <c r="BD26" s="843"/>
      <c r="BE26" s="812"/>
      <c r="BF26" s="843"/>
      <c r="BG26" s="812"/>
      <c r="BH26" s="843"/>
      <c r="BI26" s="812"/>
      <c r="BJ26" s="836"/>
      <c r="BK26" s="836"/>
      <c r="BL26" s="812"/>
      <c r="BM26" s="836"/>
      <c r="BN26" s="2082"/>
      <c r="BO26" s="814"/>
      <c r="BP26" s="874"/>
      <c r="BQ26" s="814"/>
      <c r="BR26" s="814"/>
      <c r="BS26" s="814"/>
      <c r="BT26" s="814"/>
      <c r="BU26" s="814"/>
      <c r="BV26" s="814"/>
      <c r="BW26" s="814"/>
      <c r="BX26" s="814"/>
      <c r="BY26" s="814"/>
      <c r="BZ26" s="814"/>
      <c r="CA26" s="814"/>
      <c r="CB26" s="814"/>
      <c r="CC26" s="814"/>
      <c r="CD26" s="814"/>
      <c r="CE26" s="814"/>
      <c r="CF26" s="815"/>
      <c r="CG26" s="816"/>
      <c r="CH26" s="816"/>
      <c r="CI26" s="816"/>
      <c r="CJ26" s="816"/>
      <c r="CK26" s="816"/>
      <c r="CL26" s="816"/>
      <c r="CM26" s="816"/>
      <c r="CN26" s="816"/>
      <c r="CO26" s="816"/>
      <c r="CP26" s="816"/>
      <c r="CQ26" s="816"/>
      <c r="CR26" s="816"/>
      <c r="CS26" s="816"/>
      <c r="CT26" s="816"/>
      <c r="CU26" s="816"/>
      <c r="CV26" s="816"/>
      <c r="CW26" s="816"/>
      <c r="CX26" s="816"/>
      <c r="CY26" s="816"/>
      <c r="CZ26" s="816"/>
      <c r="DA26" s="816"/>
      <c r="DB26" s="816"/>
      <c r="DC26" s="816"/>
      <c r="DD26" s="816"/>
      <c r="DE26" s="816"/>
      <c r="DF26" s="816"/>
      <c r="DG26" s="816"/>
      <c r="DH26" s="816"/>
      <c r="DI26" s="816"/>
      <c r="DJ26" s="816"/>
      <c r="DK26" s="816"/>
      <c r="DL26" s="816"/>
      <c r="DM26" s="816"/>
      <c r="DN26" s="816"/>
      <c r="DO26" s="816"/>
      <c r="DP26" s="841"/>
      <c r="DQ26" s="817"/>
      <c r="DR26" s="817"/>
      <c r="DS26" s="817"/>
      <c r="DT26" s="842"/>
      <c r="DU26" s="817"/>
      <c r="DV26" s="842"/>
      <c r="DW26" s="817"/>
      <c r="DX26" s="817"/>
      <c r="DY26" s="817"/>
      <c r="DZ26" s="820"/>
      <c r="EA26" s="821"/>
      <c r="EB26" s="821"/>
      <c r="EC26" s="821"/>
      <c r="ED26" s="821"/>
      <c r="EE26" s="819"/>
      <c r="EF26" s="818"/>
      <c r="EG26" s="818"/>
      <c r="EH26" s="818"/>
      <c r="EI26" s="818"/>
      <c r="EJ26" s="822"/>
      <c r="EK26" s="823"/>
      <c r="EL26" s="823"/>
      <c r="EM26" s="823"/>
      <c r="EN26" s="823"/>
      <c r="EO26" s="824"/>
      <c r="EP26" s="825"/>
      <c r="EQ26" s="825"/>
      <c r="ER26" s="825"/>
      <c r="ES26" s="825"/>
      <c r="ET26" s="820"/>
      <c r="EU26" s="821"/>
      <c r="EV26" s="821"/>
      <c r="EW26" s="821"/>
      <c r="EX26" s="821"/>
      <c r="EY26" s="819"/>
      <c r="EZ26" s="818"/>
      <c r="FA26" s="818"/>
      <c r="FB26" s="818"/>
      <c r="FC26" s="818"/>
      <c r="FD26" s="822"/>
      <c r="FE26" s="823"/>
      <c r="FF26" s="823"/>
      <c r="FG26" s="823"/>
      <c r="FH26" s="823"/>
      <c r="FI26" s="824"/>
      <c r="FJ26" s="825"/>
      <c r="FK26" s="825"/>
      <c r="FL26" s="825"/>
      <c r="FM26" s="825"/>
      <c r="FN26" s="820"/>
      <c r="FO26" s="821"/>
      <c r="FP26" s="821"/>
      <c r="FQ26" s="821"/>
      <c r="FR26" s="821"/>
      <c r="FS26" s="819"/>
      <c r="FT26" s="818"/>
      <c r="FU26" s="818"/>
      <c r="FV26" s="818"/>
      <c r="FW26" s="818"/>
      <c r="FX26" s="822"/>
      <c r="FY26" s="823"/>
      <c r="FZ26" s="823"/>
      <c r="GA26" s="823"/>
      <c r="GB26" s="823"/>
      <c r="GC26" s="824"/>
      <c r="GD26" s="825"/>
      <c r="GE26" s="825"/>
      <c r="GF26" s="825"/>
      <c r="GG26" s="825"/>
      <c r="GH26" s="820"/>
      <c r="GI26" s="821"/>
      <c r="GJ26" s="821"/>
      <c r="GK26" s="821"/>
      <c r="GL26" s="821"/>
      <c r="GM26" s="819"/>
      <c r="GN26" s="818"/>
      <c r="GO26" s="818"/>
      <c r="GP26" s="818"/>
      <c r="GQ26" s="818"/>
      <c r="GR26" s="822"/>
      <c r="GS26" s="823"/>
      <c r="GT26" s="823"/>
      <c r="GU26" s="823"/>
      <c r="GV26" s="823"/>
      <c r="GW26" s="824"/>
      <c r="GX26" s="825"/>
      <c r="GY26" s="825"/>
      <c r="GZ26" s="825"/>
      <c r="HA26" s="825"/>
      <c r="HB26" s="820"/>
      <c r="HC26" s="821"/>
      <c r="HD26" s="821"/>
      <c r="HE26" s="821"/>
      <c r="HF26" s="821"/>
      <c r="HG26" s="819"/>
      <c r="HH26" s="818"/>
      <c r="HI26" s="818"/>
      <c r="HJ26" s="818"/>
      <c r="HK26" s="818"/>
      <c r="HL26" s="822"/>
      <c r="HM26" s="823"/>
      <c r="HN26" s="823"/>
      <c r="HO26" s="823"/>
      <c r="HP26" s="823"/>
      <c r="HQ26" s="824"/>
      <c r="HR26" s="825"/>
      <c r="HS26" s="825"/>
      <c r="HT26" s="825"/>
      <c r="HU26" s="825"/>
      <c r="HV26" s="820"/>
      <c r="HW26" s="821"/>
      <c r="HX26" s="821"/>
      <c r="HY26" s="821"/>
      <c r="HZ26" s="821"/>
      <c r="IA26" s="819"/>
      <c r="IB26" s="818"/>
      <c r="IC26" s="818"/>
      <c r="ID26" s="818"/>
      <c r="IE26" s="818"/>
      <c r="IF26" s="822"/>
      <c r="IG26" s="823"/>
      <c r="IH26" s="823"/>
      <c r="II26" s="823"/>
      <c r="IJ26" s="823"/>
      <c r="IK26" s="824"/>
      <c r="IL26" s="825"/>
      <c r="IM26" s="825"/>
      <c r="IN26" s="825"/>
      <c r="IO26" s="825"/>
      <c r="IP26" s="826"/>
      <c r="IQ26" s="817"/>
      <c r="IR26" s="817"/>
      <c r="IS26" s="817"/>
      <c r="IT26" s="817"/>
      <c r="IU26" s="817"/>
      <c r="IV26" s="817"/>
      <c r="IW26" s="817"/>
      <c r="IX26" s="817"/>
      <c r="IY26" s="817"/>
      <c r="IZ26" s="817"/>
      <c r="JA26" s="817"/>
      <c r="JB26" s="817"/>
      <c r="JC26" s="817"/>
      <c r="JD26" s="817"/>
      <c r="JE26" s="817"/>
      <c r="JF26" s="817"/>
      <c r="JG26" s="817"/>
      <c r="JH26" s="817"/>
      <c r="JI26" s="817"/>
      <c r="JJ26" s="817"/>
      <c r="JK26" s="817"/>
      <c r="JL26" s="817"/>
      <c r="JM26" s="817"/>
      <c r="JN26" s="827"/>
      <c r="JO26" s="828"/>
      <c r="JP26" s="828"/>
      <c r="JQ26" s="845"/>
      <c r="JR26" s="845"/>
      <c r="JS26" s="845"/>
      <c r="JT26" s="845"/>
      <c r="JU26" s="828"/>
      <c r="JV26" s="828"/>
      <c r="JW26" s="828"/>
      <c r="JX26" s="828"/>
      <c r="JY26" s="828"/>
      <c r="JZ26" s="845"/>
      <c r="KA26" s="845"/>
      <c r="KB26" s="845"/>
      <c r="KC26" s="845"/>
      <c r="KD26" s="828"/>
      <c r="KE26" s="828"/>
      <c r="KF26" s="828"/>
      <c r="KG26" s="828"/>
      <c r="KH26" s="828"/>
      <c r="KI26" s="845"/>
      <c r="KJ26" s="845"/>
      <c r="KK26" s="845"/>
      <c r="KL26" s="845"/>
      <c r="KM26" s="828"/>
      <c r="KN26" s="828"/>
      <c r="KO26" s="828"/>
      <c r="KP26" s="828"/>
      <c r="KQ26" s="828"/>
      <c r="KR26" s="845"/>
      <c r="KS26" s="845"/>
      <c r="KT26" s="845"/>
      <c r="KU26" s="845"/>
      <c r="KV26" s="828"/>
      <c r="KW26" s="828"/>
      <c r="KX26" s="828"/>
      <c r="KY26" s="828"/>
      <c r="KZ26" s="828"/>
      <c r="LA26" s="845"/>
      <c r="LB26" s="845"/>
      <c r="LC26" s="845"/>
      <c r="LD26" s="845"/>
      <c r="LE26" s="828"/>
      <c r="LF26" s="828"/>
      <c r="LG26" s="828"/>
      <c r="LH26" s="828"/>
      <c r="LI26" s="828"/>
      <c r="LJ26" s="845"/>
      <c r="LK26" s="845"/>
      <c r="LL26" s="845"/>
      <c r="LM26" s="845"/>
      <c r="LN26" s="828"/>
      <c r="LO26" s="828"/>
      <c r="LP26" s="828"/>
      <c r="LQ26" s="828"/>
      <c r="LR26" s="828"/>
      <c r="LS26" s="845"/>
      <c r="LT26" s="845"/>
      <c r="LU26" s="845"/>
      <c r="LV26" s="845"/>
      <c r="LW26" s="828"/>
      <c r="LX26" s="828"/>
      <c r="LY26" s="828"/>
      <c r="LZ26" s="828"/>
      <c r="MA26" s="828"/>
      <c r="MB26" s="845"/>
      <c r="MC26" s="845"/>
      <c r="MD26" s="845"/>
      <c r="ME26" s="845"/>
      <c r="MF26" s="828"/>
      <c r="MG26" s="828"/>
      <c r="MH26" s="828"/>
      <c r="MI26" s="828"/>
      <c r="MJ26" s="828"/>
      <c r="MK26" s="845"/>
      <c r="ML26" s="845"/>
      <c r="MM26" s="845"/>
      <c r="MN26" s="845"/>
      <c r="MO26" s="828"/>
      <c r="MP26" s="828"/>
      <c r="MQ26" s="828"/>
      <c r="MR26" s="828"/>
      <c r="MS26" s="828"/>
      <c r="MT26" s="845"/>
      <c r="MU26" s="845"/>
      <c r="MV26" s="845"/>
      <c r="MW26" s="845"/>
      <c r="MX26" s="828"/>
      <c r="MY26" s="828"/>
      <c r="MZ26" s="828"/>
      <c r="NA26" s="828"/>
      <c r="NB26" s="828"/>
      <c r="NC26" s="845"/>
      <c r="ND26" s="845"/>
      <c r="NE26" s="845"/>
      <c r="NF26" s="845"/>
      <c r="NG26" s="828"/>
      <c r="NH26" s="828"/>
      <c r="NI26" s="828"/>
      <c r="NJ26" s="828"/>
      <c r="NK26" s="828"/>
      <c r="NL26" s="845"/>
      <c r="NM26" s="845"/>
      <c r="NN26" s="845"/>
      <c r="NO26" s="845"/>
      <c r="NP26" s="828"/>
      <c r="NQ26" s="828"/>
      <c r="NR26" s="828"/>
      <c r="NS26" s="828"/>
      <c r="NT26" s="828"/>
      <c r="NU26" s="845"/>
      <c r="NV26" s="845"/>
      <c r="NW26" s="845"/>
      <c r="NX26" s="845"/>
      <c r="NY26" s="828"/>
      <c r="NZ26" s="828"/>
      <c r="OA26" s="828"/>
      <c r="OB26" s="828"/>
      <c r="OC26" s="828"/>
      <c r="OD26" s="845"/>
      <c r="OE26" s="845"/>
      <c r="OF26" s="845"/>
      <c r="OG26" s="845"/>
      <c r="OH26" s="828"/>
      <c r="OI26" s="828"/>
      <c r="OJ26" s="828"/>
      <c r="OK26" s="828"/>
      <c r="OL26" s="828"/>
      <c r="OM26" s="845"/>
      <c r="ON26" s="845"/>
      <c r="OO26" s="845"/>
      <c r="OP26" s="845"/>
      <c r="OQ26" s="828"/>
      <c r="OR26" s="828"/>
      <c r="OS26" s="828"/>
      <c r="OT26" s="828"/>
      <c r="OU26" s="828"/>
      <c r="OV26" s="845"/>
      <c r="OW26" s="845"/>
      <c r="OX26" s="845"/>
      <c r="OY26" s="845"/>
      <c r="OZ26" s="828"/>
      <c r="PA26" s="828"/>
      <c r="PB26" s="828"/>
      <c r="PC26" s="828"/>
      <c r="PD26" s="828"/>
      <c r="PE26" s="845"/>
      <c r="PF26" s="845"/>
      <c r="PG26" s="845"/>
      <c r="PH26" s="845"/>
      <c r="PI26" s="828"/>
      <c r="PJ26" s="828"/>
      <c r="PK26" s="828"/>
      <c r="PL26" s="828"/>
      <c r="PM26" s="828"/>
      <c r="PN26" s="845"/>
      <c r="PO26" s="845"/>
      <c r="PP26" s="845"/>
      <c r="PQ26" s="845"/>
      <c r="PR26" s="828"/>
      <c r="PS26" s="828"/>
      <c r="PT26" s="828"/>
      <c r="PU26" s="828"/>
      <c r="PV26" s="828"/>
      <c r="PW26" s="845"/>
      <c r="PX26" s="845"/>
      <c r="PY26" s="845"/>
      <c r="PZ26" s="845"/>
      <c r="QA26" s="828"/>
      <c r="QB26" s="828"/>
      <c r="QC26" s="828"/>
      <c r="QD26" s="828"/>
      <c r="QE26" s="845"/>
      <c r="QF26" s="845"/>
      <c r="QG26" s="845"/>
      <c r="QH26" s="845"/>
      <c r="QI26" s="828"/>
      <c r="QJ26" s="828"/>
      <c r="QK26" s="828"/>
      <c r="QL26" s="828"/>
      <c r="QM26" s="828"/>
      <c r="QN26" s="828"/>
      <c r="QO26" s="845"/>
      <c r="QP26" s="845"/>
      <c r="QQ26" s="845"/>
      <c r="QR26" s="845"/>
      <c r="QS26" s="828"/>
      <c r="QT26" s="828"/>
      <c r="QU26" s="828"/>
      <c r="QV26" s="838"/>
      <c r="QW26" s="837"/>
      <c r="QX26" s="837"/>
      <c r="QY26" s="837"/>
      <c r="QZ26" s="857"/>
      <c r="RA26" s="828"/>
      <c r="RB26" s="828"/>
      <c r="RC26" s="828"/>
      <c r="RD26" s="828"/>
      <c r="RE26" s="856"/>
      <c r="RF26" s="855"/>
      <c r="RG26" s="855"/>
      <c r="RH26" s="855"/>
      <c r="RI26" s="855"/>
      <c r="RJ26" s="854"/>
      <c r="RK26" s="825"/>
      <c r="RL26" s="825"/>
      <c r="RM26" s="825"/>
      <c r="RN26" s="825"/>
      <c r="RO26" s="857"/>
      <c r="RP26" s="828"/>
      <c r="RQ26" s="828"/>
      <c r="RR26" s="828"/>
      <c r="RS26" s="828"/>
      <c r="RT26" s="856"/>
      <c r="RU26" s="855"/>
      <c r="RV26" s="855"/>
      <c r="RW26" s="855"/>
      <c r="RX26" s="855"/>
      <c r="RY26" s="854"/>
      <c r="RZ26" s="825"/>
      <c r="SA26" s="825"/>
      <c r="SB26" s="825"/>
      <c r="SC26" s="825"/>
      <c r="SD26" s="857"/>
      <c r="SE26" s="828"/>
      <c r="SF26" s="828"/>
      <c r="SG26" s="828"/>
      <c r="SH26" s="828"/>
      <c r="SI26" s="856"/>
      <c r="SJ26" s="855"/>
      <c r="SK26" s="855"/>
      <c r="SL26" s="855"/>
      <c r="SM26" s="855"/>
      <c r="SN26" s="854"/>
      <c r="SO26" s="825"/>
      <c r="SP26" s="825"/>
      <c r="SQ26" s="825"/>
      <c r="SR26" s="825"/>
      <c r="SS26" s="857"/>
      <c r="ST26" s="828"/>
      <c r="SU26" s="828"/>
      <c r="SV26" s="828"/>
      <c r="SW26" s="828"/>
      <c r="SX26" s="856"/>
      <c r="SY26" s="855"/>
      <c r="SZ26" s="855"/>
      <c r="TA26" s="855"/>
      <c r="TB26" s="855"/>
      <c r="TC26" s="854"/>
      <c r="TD26" s="825"/>
      <c r="TE26" s="825"/>
      <c r="TF26" s="825"/>
      <c r="TG26" s="825"/>
      <c r="TH26" s="857"/>
      <c r="TI26" s="828"/>
      <c r="TJ26" s="828"/>
      <c r="TK26" s="828"/>
      <c r="TL26" s="828"/>
      <c r="TM26" s="856"/>
      <c r="TN26" s="855"/>
      <c r="TO26" s="855"/>
      <c r="TP26" s="855"/>
      <c r="TQ26" s="855"/>
      <c r="TR26" s="854"/>
      <c r="TS26" s="825"/>
      <c r="TT26" s="825"/>
      <c r="TU26" s="825"/>
      <c r="TV26" s="825"/>
      <c r="TW26" s="857"/>
      <c r="TX26" s="828"/>
      <c r="TY26" s="828"/>
      <c r="TZ26" s="828"/>
      <c r="UA26" s="828"/>
      <c r="UB26" s="856"/>
      <c r="UC26" s="855"/>
      <c r="UD26" s="855"/>
      <c r="UE26" s="855"/>
      <c r="UF26" s="855"/>
      <c r="UG26" s="854"/>
      <c r="UH26" s="825"/>
      <c r="UI26" s="825"/>
      <c r="UJ26" s="825"/>
      <c r="UK26" s="825"/>
      <c r="UL26" s="860"/>
      <c r="UM26" s="861"/>
      <c r="UN26" s="864"/>
      <c r="UO26" s="865"/>
      <c r="UP26" s="807"/>
      <c r="UQ26" s="807"/>
      <c r="UR26" s="807"/>
      <c r="US26" s="807"/>
      <c r="UT26" s="807"/>
      <c r="UU26" s="863"/>
      <c r="UV26" s="821"/>
      <c r="UW26" s="819"/>
      <c r="UX26" s="818"/>
      <c r="UY26" s="822"/>
      <c r="UZ26" s="823"/>
      <c r="VA26" s="824"/>
      <c r="VB26" s="825"/>
      <c r="VC26" s="863"/>
      <c r="VD26" s="821"/>
      <c r="VE26" s="819"/>
      <c r="VF26" s="818"/>
      <c r="VG26" s="822"/>
      <c r="VH26" s="823"/>
      <c r="VI26" s="824"/>
      <c r="VJ26" s="825"/>
      <c r="VK26" s="863"/>
      <c r="VL26" s="821"/>
      <c r="VM26" s="819"/>
      <c r="VN26" s="818"/>
      <c r="VO26" s="822"/>
      <c r="VP26" s="823"/>
      <c r="VQ26" s="824"/>
      <c r="VR26" s="825"/>
      <c r="VS26" s="863"/>
      <c r="VT26" s="821"/>
      <c r="VU26" s="819"/>
      <c r="VV26" s="818"/>
      <c r="VW26" s="822"/>
      <c r="VX26" s="823"/>
      <c r="VY26" s="824"/>
      <c r="VZ26" s="825"/>
      <c r="WA26" s="863"/>
      <c r="WB26" s="821"/>
      <c r="WC26" s="819"/>
      <c r="WD26" s="818"/>
      <c r="WE26" s="822"/>
      <c r="WF26" s="823"/>
      <c r="WG26" s="824"/>
      <c r="WH26" s="825"/>
      <c r="WI26" s="863"/>
      <c r="WJ26" s="821"/>
      <c r="WK26" s="819"/>
      <c r="WL26" s="818"/>
      <c r="WM26" s="822"/>
      <c r="WN26" s="823"/>
      <c r="WO26" s="824"/>
      <c r="WP26" s="825"/>
      <c r="WQ26" s="863"/>
      <c r="WR26" s="821"/>
      <c r="WS26" s="819"/>
      <c r="WT26" s="818"/>
      <c r="WU26" s="822"/>
      <c r="WV26" s="823"/>
      <c r="WW26" s="824"/>
      <c r="WX26" s="825"/>
      <c r="WY26" s="863"/>
      <c r="WZ26" s="821"/>
      <c r="XA26" s="819"/>
      <c r="XB26" s="818"/>
      <c r="XC26" s="822"/>
      <c r="XD26" s="823"/>
      <c r="XE26" s="824"/>
      <c r="XF26" s="825"/>
      <c r="XG26" s="863"/>
      <c r="XH26" s="821"/>
      <c r="XI26" s="819"/>
      <c r="XJ26" s="818"/>
      <c r="XK26" s="822"/>
      <c r="XL26" s="823"/>
      <c r="XM26" s="824"/>
      <c r="XN26" s="825"/>
      <c r="XO26" s="863"/>
      <c r="XP26" s="821"/>
      <c r="XQ26" s="819"/>
      <c r="XR26" s="818"/>
      <c r="XS26" s="822"/>
      <c r="XT26" s="823"/>
      <c r="XU26" s="824"/>
      <c r="XV26" s="825"/>
      <c r="XW26" s="863"/>
      <c r="XX26" s="821"/>
      <c r="XY26" s="819"/>
      <c r="XZ26" s="818"/>
      <c r="YA26" s="822"/>
      <c r="YB26" s="823"/>
      <c r="YC26" s="824"/>
      <c r="YD26" s="825"/>
      <c r="YE26" s="863"/>
      <c r="YF26" s="821"/>
      <c r="YG26" s="819"/>
      <c r="YH26" s="818"/>
      <c r="YI26" s="822"/>
      <c r="YJ26" s="823"/>
      <c r="YK26" s="824"/>
      <c r="YL26" s="825"/>
      <c r="YM26" s="863"/>
      <c r="YN26" s="821"/>
      <c r="YO26" s="819"/>
      <c r="YP26" s="818"/>
      <c r="YQ26" s="822"/>
      <c r="YR26" s="823"/>
      <c r="YS26" s="824"/>
      <c r="YT26" s="825"/>
      <c r="YU26" s="863"/>
      <c r="YV26" s="821"/>
      <c r="YW26" s="819"/>
      <c r="YX26" s="818"/>
      <c r="YY26" s="822"/>
      <c r="YZ26" s="823"/>
      <c r="ZA26" s="824"/>
      <c r="ZB26" s="825"/>
      <c r="ZC26" s="863"/>
      <c r="ZD26" s="821"/>
      <c r="ZE26" s="819"/>
      <c r="ZF26" s="818"/>
      <c r="ZG26" s="822"/>
      <c r="ZH26" s="823"/>
      <c r="ZI26" s="824"/>
      <c r="ZJ26" s="825"/>
      <c r="ZK26" s="863"/>
      <c r="ZL26" s="821"/>
      <c r="ZM26" s="819"/>
      <c r="ZN26" s="818"/>
      <c r="ZO26" s="822"/>
      <c r="ZP26" s="823"/>
      <c r="ZQ26" s="824"/>
      <c r="ZR26" s="825"/>
      <c r="ZS26" s="863"/>
      <c r="ZT26" s="821"/>
      <c r="ZU26" s="819"/>
      <c r="ZV26" s="818"/>
      <c r="ZW26" s="822"/>
      <c r="ZX26" s="823"/>
      <c r="ZY26" s="824"/>
      <c r="ZZ26" s="825"/>
      <c r="AAA26" s="863"/>
      <c r="AAB26" s="821"/>
      <c r="AAC26" s="819"/>
      <c r="AAD26" s="818"/>
      <c r="AAE26" s="822"/>
      <c r="AAF26" s="823"/>
      <c r="AAG26" s="824"/>
      <c r="AAH26" s="825"/>
      <c r="AAI26" s="863"/>
      <c r="AAJ26" s="821"/>
      <c r="AAK26" s="819"/>
      <c r="AAL26" s="818"/>
      <c r="AAM26" s="822"/>
      <c r="AAN26" s="823"/>
      <c r="AAO26" s="824"/>
      <c r="AAP26" s="825"/>
      <c r="AAQ26" s="863"/>
      <c r="AAR26" s="821"/>
      <c r="AAS26" s="819"/>
      <c r="AAT26" s="818"/>
      <c r="AAU26" s="822"/>
      <c r="AAV26" s="823"/>
      <c r="AAW26" s="824"/>
      <c r="AAX26" s="825"/>
      <c r="AAY26" s="863"/>
      <c r="AAZ26" s="821"/>
      <c r="ABA26" s="819"/>
      <c r="ABB26" s="818"/>
      <c r="ABC26" s="822"/>
      <c r="ABD26" s="823"/>
      <c r="ABE26" s="824"/>
      <c r="ABF26" s="825"/>
      <c r="ABG26" s="863"/>
      <c r="ABH26" s="821"/>
      <c r="ABI26" s="819"/>
      <c r="ABJ26" s="818"/>
      <c r="ABK26" s="822"/>
      <c r="ABL26" s="823"/>
      <c r="ABM26" s="824"/>
      <c r="ABN26" s="825"/>
      <c r="ABO26" s="863"/>
      <c r="ABP26" s="821"/>
      <c r="ABQ26" s="819"/>
      <c r="ABR26" s="818"/>
      <c r="ABS26" s="822"/>
      <c r="ABT26" s="823"/>
      <c r="ABU26" s="824"/>
      <c r="ABV26" s="825"/>
      <c r="ABW26" s="863"/>
      <c r="ABX26" s="821"/>
      <c r="ABY26" s="819"/>
      <c r="ABZ26" s="818"/>
      <c r="ACA26" s="822"/>
      <c r="ACB26" s="823"/>
      <c r="ACC26" s="824"/>
      <c r="ACD26" s="825"/>
      <c r="ACE26" s="863"/>
      <c r="ACF26" s="821"/>
      <c r="ACG26" s="819"/>
      <c r="ACH26" s="818"/>
      <c r="ACI26" s="822"/>
      <c r="ACJ26" s="823"/>
      <c r="ACK26" s="824"/>
      <c r="ACL26" s="825"/>
      <c r="ACM26" s="863"/>
      <c r="ACN26" s="821"/>
      <c r="ACO26" s="819"/>
      <c r="ACP26" s="818"/>
      <c r="ACQ26" s="822"/>
      <c r="ACR26" s="823"/>
      <c r="ACS26" s="824"/>
      <c r="ACT26" s="825"/>
      <c r="ACU26" s="863"/>
      <c r="ACV26" s="821"/>
      <c r="ACW26" s="819"/>
      <c r="ACX26" s="818"/>
      <c r="ACY26" s="822"/>
      <c r="ACZ26" s="823"/>
      <c r="ADA26" s="824"/>
      <c r="ADB26" s="825"/>
      <c r="ADC26" s="863"/>
      <c r="ADD26" s="821"/>
      <c r="ADE26" s="819"/>
      <c r="ADF26" s="818"/>
      <c r="ADG26" s="822"/>
      <c r="ADH26" s="823"/>
      <c r="ADI26" s="824"/>
      <c r="ADJ26" s="825"/>
      <c r="ADK26" s="863"/>
      <c r="ADL26" s="821"/>
      <c r="ADM26" s="819"/>
      <c r="ADN26" s="818"/>
      <c r="ADO26" s="822"/>
      <c r="ADP26" s="823"/>
      <c r="ADQ26" s="824"/>
      <c r="ADR26" s="825"/>
      <c r="ADS26" s="863"/>
      <c r="ADT26" s="821"/>
      <c r="ADU26" s="819"/>
      <c r="ADV26" s="818"/>
      <c r="ADW26" s="822"/>
      <c r="ADX26" s="823"/>
      <c r="ADY26" s="824"/>
      <c r="ADZ26" s="1323"/>
      <c r="AEA26" s="1324"/>
      <c r="AEB26" s="1324"/>
      <c r="AEC26" s="1325"/>
      <c r="AED26" s="1326"/>
      <c r="AEE26" s="1326"/>
      <c r="AEF26" s="1326"/>
      <c r="AEG26" s="2083"/>
      <c r="AEH26" s="1326"/>
      <c r="AEI26" s="1326"/>
      <c r="AEJ26" s="1326"/>
      <c r="AEK26" s="1326"/>
      <c r="AEL26" s="1326"/>
      <c r="AEM26" s="2083"/>
      <c r="AEN26" s="1326"/>
      <c r="AEO26" s="1326"/>
      <c r="AEP26" s="1326"/>
      <c r="AEQ26" s="1326"/>
      <c r="AER26" s="1326"/>
      <c r="AES26" s="2083"/>
      <c r="AET26" s="1326"/>
      <c r="AEU26" s="1326"/>
      <c r="AEV26" s="1326"/>
      <c r="AEW26" s="1326"/>
      <c r="AEX26" s="1326"/>
      <c r="AEY26" s="2083"/>
      <c r="AEZ26" s="1326"/>
      <c r="AFA26" s="1326"/>
      <c r="AFB26" s="1326"/>
      <c r="AFC26" s="1326"/>
      <c r="AFD26" s="1326"/>
      <c r="AFE26" s="2083"/>
      <c r="AFF26" s="1326"/>
      <c r="AFG26" s="1326"/>
      <c r="AFH26" s="1326"/>
      <c r="AFI26" s="1326"/>
      <c r="AFJ26" s="1326"/>
      <c r="AFK26" s="2083"/>
      <c r="AFL26" s="1326"/>
      <c r="AFM26" s="1326"/>
    </row>
    <row r="27" spans="1:845" ht="24.95" customHeight="1" x14ac:dyDescent="0.25">
      <c r="A27" s="807"/>
      <c r="B27" s="807"/>
      <c r="C27" s="807"/>
      <c r="D27" s="807"/>
      <c r="E27" s="807"/>
      <c r="F27" s="807"/>
      <c r="G27" s="807"/>
      <c r="H27" s="807"/>
      <c r="I27" s="807"/>
      <c r="J27" s="807"/>
      <c r="K27" s="807"/>
      <c r="L27" s="807"/>
      <c r="M27" s="807"/>
      <c r="N27" s="807"/>
      <c r="O27" s="807"/>
      <c r="P27" s="807"/>
      <c r="Q27" s="807"/>
      <c r="R27" s="839"/>
      <c r="S27" s="807"/>
      <c r="T27" s="839"/>
      <c r="U27" s="839"/>
      <c r="V27" s="808"/>
      <c r="W27" s="773"/>
      <c r="X27" s="840"/>
      <c r="Y27" s="773"/>
      <c r="Z27" s="773"/>
      <c r="AA27" s="773"/>
      <c r="AB27" s="773"/>
      <c r="AC27" s="773"/>
      <c r="AD27" s="773"/>
      <c r="AE27" s="773"/>
      <c r="AF27" s="773"/>
      <c r="AG27" s="773"/>
      <c r="AH27" s="840"/>
      <c r="AI27" s="773"/>
      <c r="AJ27" s="773"/>
      <c r="AK27" s="840"/>
      <c r="AL27" s="773"/>
      <c r="AM27" s="831"/>
      <c r="AN27" s="832"/>
      <c r="AO27" s="832"/>
      <c r="AP27" s="832"/>
      <c r="AQ27" s="810"/>
      <c r="AR27" s="810"/>
      <c r="AS27" s="811"/>
      <c r="AT27" s="894"/>
      <c r="AU27" s="812"/>
      <c r="AV27" s="843"/>
      <c r="AW27" s="812"/>
      <c r="AX27" s="843"/>
      <c r="AY27" s="812"/>
      <c r="AZ27" s="843"/>
      <c r="BA27" s="812"/>
      <c r="BB27" s="843"/>
      <c r="BC27" s="812"/>
      <c r="BD27" s="843"/>
      <c r="BE27" s="812"/>
      <c r="BF27" s="843"/>
      <c r="BG27" s="812"/>
      <c r="BH27" s="843"/>
      <c r="BI27" s="812"/>
      <c r="BJ27" s="836"/>
      <c r="BK27" s="836"/>
      <c r="BL27" s="812"/>
      <c r="BM27" s="836"/>
      <c r="BN27" s="2082"/>
      <c r="BO27" s="814"/>
      <c r="BP27" s="874"/>
      <c r="BQ27" s="814"/>
      <c r="BR27" s="814"/>
      <c r="BS27" s="814"/>
      <c r="BT27" s="814"/>
      <c r="BU27" s="814"/>
      <c r="BV27" s="814"/>
      <c r="BW27" s="814"/>
      <c r="BX27" s="814"/>
      <c r="BY27" s="814"/>
      <c r="BZ27" s="814"/>
      <c r="CA27" s="814"/>
      <c r="CB27" s="814"/>
      <c r="CC27" s="814"/>
      <c r="CD27" s="814"/>
      <c r="CE27" s="814"/>
      <c r="CF27" s="815"/>
      <c r="CG27" s="816"/>
      <c r="CH27" s="816"/>
      <c r="CI27" s="816"/>
      <c r="CJ27" s="816"/>
      <c r="CK27" s="816"/>
      <c r="CL27" s="816"/>
      <c r="CM27" s="816"/>
      <c r="CN27" s="816"/>
      <c r="CO27" s="816"/>
      <c r="CP27" s="816"/>
      <c r="CQ27" s="816"/>
      <c r="CR27" s="816"/>
      <c r="CS27" s="816"/>
      <c r="CT27" s="816"/>
      <c r="CU27" s="816"/>
      <c r="CV27" s="816"/>
      <c r="CW27" s="816"/>
      <c r="CX27" s="816"/>
      <c r="CY27" s="816"/>
      <c r="CZ27" s="816"/>
      <c r="DA27" s="816"/>
      <c r="DB27" s="816"/>
      <c r="DC27" s="816"/>
      <c r="DD27" s="816"/>
      <c r="DE27" s="816"/>
      <c r="DF27" s="816"/>
      <c r="DG27" s="816"/>
      <c r="DH27" s="816"/>
      <c r="DI27" s="816"/>
      <c r="DJ27" s="816"/>
      <c r="DK27" s="816"/>
      <c r="DL27" s="816"/>
      <c r="DM27" s="816"/>
      <c r="DN27" s="816"/>
      <c r="DO27" s="816"/>
      <c r="DP27" s="841"/>
      <c r="DQ27" s="817"/>
      <c r="DR27" s="817"/>
      <c r="DS27" s="817"/>
      <c r="DT27" s="842"/>
      <c r="DU27" s="817"/>
      <c r="DV27" s="842"/>
      <c r="DW27" s="817"/>
      <c r="DX27" s="817"/>
      <c r="DY27" s="817"/>
      <c r="DZ27" s="820"/>
      <c r="EA27" s="821"/>
      <c r="EB27" s="821"/>
      <c r="EC27" s="821"/>
      <c r="ED27" s="821"/>
      <c r="EE27" s="819"/>
      <c r="EF27" s="818"/>
      <c r="EG27" s="818"/>
      <c r="EH27" s="818"/>
      <c r="EI27" s="818"/>
      <c r="EJ27" s="822"/>
      <c r="EK27" s="823"/>
      <c r="EL27" s="823"/>
      <c r="EM27" s="823"/>
      <c r="EN27" s="823"/>
      <c r="EO27" s="824"/>
      <c r="EP27" s="825"/>
      <c r="EQ27" s="825"/>
      <c r="ER27" s="825"/>
      <c r="ES27" s="825"/>
      <c r="ET27" s="820"/>
      <c r="EU27" s="821"/>
      <c r="EV27" s="821"/>
      <c r="EW27" s="821"/>
      <c r="EX27" s="821"/>
      <c r="EY27" s="819"/>
      <c r="EZ27" s="818"/>
      <c r="FA27" s="818"/>
      <c r="FB27" s="818"/>
      <c r="FC27" s="818"/>
      <c r="FD27" s="822"/>
      <c r="FE27" s="823"/>
      <c r="FF27" s="823"/>
      <c r="FG27" s="823"/>
      <c r="FH27" s="823"/>
      <c r="FI27" s="824"/>
      <c r="FJ27" s="825"/>
      <c r="FK27" s="825"/>
      <c r="FL27" s="825"/>
      <c r="FM27" s="825"/>
      <c r="FN27" s="820"/>
      <c r="FO27" s="821"/>
      <c r="FP27" s="821"/>
      <c r="FQ27" s="821"/>
      <c r="FR27" s="821"/>
      <c r="FS27" s="819"/>
      <c r="FT27" s="818"/>
      <c r="FU27" s="818"/>
      <c r="FV27" s="818"/>
      <c r="FW27" s="818"/>
      <c r="FX27" s="822"/>
      <c r="FY27" s="823"/>
      <c r="FZ27" s="823"/>
      <c r="GA27" s="823"/>
      <c r="GB27" s="823"/>
      <c r="GC27" s="824"/>
      <c r="GD27" s="825"/>
      <c r="GE27" s="825"/>
      <c r="GF27" s="825"/>
      <c r="GG27" s="825"/>
      <c r="GH27" s="820"/>
      <c r="GI27" s="821"/>
      <c r="GJ27" s="821"/>
      <c r="GK27" s="821"/>
      <c r="GL27" s="821"/>
      <c r="GM27" s="819"/>
      <c r="GN27" s="818"/>
      <c r="GO27" s="818"/>
      <c r="GP27" s="818"/>
      <c r="GQ27" s="818"/>
      <c r="GR27" s="822"/>
      <c r="GS27" s="823"/>
      <c r="GT27" s="823"/>
      <c r="GU27" s="823"/>
      <c r="GV27" s="823"/>
      <c r="GW27" s="824"/>
      <c r="GX27" s="825"/>
      <c r="GY27" s="825"/>
      <c r="GZ27" s="825"/>
      <c r="HA27" s="825"/>
      <c r="HB27" s="820"/>
      <c r="HC27" s="821"/>
      <c r="HD27" s="821"/>
      <c r="HE27" s="821"/>
      <c r="HF27" s="821"/>
      <c r="HG27" s="819"/>
      <c r="HH27" s="818"/>
      <c r="HI27" s="818"/>
      <c r="HJ27" s="818"/>
      <c r="HK27" s="818"/>
      <c r="HL27" s="822"/>
      <c r="HM27" s="823"/>
      <c r="HN27" s="823"/>
      <c r="HO27" s="823"/>
      <c r="HP27" s="823"/>
      <c r="HQ27" s="824"/>
      <c r="HR27" s="825"/>
      <c r="HS27" s="825"/>
      <c r="HT27" s="825"/>
      <c r="HU27" s="825"/>
      <c r="HV27" s="820"/>
      <c r="HW27" s="821"/>
      <c r="HX27" s="821"/>
      <c r="HY27" s="821"/>
      <c r="HZ27" s="821"/>
      <c r="IA27" s="819"/>
      <c r="IB27" s="818"/>
      <c r="IC27" s="818"/>
      <c r="ID27" s="818"/>
      <c r="IE27" s="818"/>
      <c r="IF27" s="822"/>
      <c r="IG27" s="823"/>
      <c r="IH27" s="823"/>
      <c r="II27" s="823"/>
      <c r="IJ27" s="823"/>
      <c r="IK27" s="824"/>
      <c r="IL27" s="825"/>
      <c r="IM27" s="825"/>
      <c r="IN27" s="825"/>
      <c r="IO27" s="825"/>
      <c r="IP27" s="826"/>
      <c r="IQ27" s="817"/>
      <c r="IR27" s="817"/>
      <c r="IS27" s="817"/>
      <c r="IT27" s="817"/>
      <c r="IU27" s="817"/>
      <c r="IV27" s="817"/>
      <c r="IW27" s="817"/>
      <c r="IX27" s="817"/>
      <c r="IY27" s="817"/>
      <c r="IZ27" s="817"/>
      <c r="JA27" s="817"/>
      <c r="JB27" s="817"/>
      <c r="JC27" s="817"/>
      <c r="JD27" s="817"/>
      <c r="JE27" s="817"/>
      <c r="JF27" s="817"/>
      <c r="JG27" s="817"/>
      <c r="JH27" s="817"/>
      <c r="JI27" s="817"/>
      <c r="JJ27" s="817"/>
      <c r="JK27" s="817"/>
      <c r="JL27" s="817"/>
      <c r="JM27" s="817"/>
      <c r="JN27" s="827"/>
      <c r="JO27" s="828"/>
      <c r="JP27" s="828"/>
      <c r="JQ27" s="845"/>
      <c r="JR27" s="845"/>
      <c r="JS27" s="845"/>
      <c r="JT27" s="845"/>
      <c r="JU27" s="828"/>
      <c r="JV27" s="828"/>
      <c r="JW27" s="828"/>
      <c r="JX27" s="828"/>
      <c r="JY27" s="828"/>
      <c r="JZ27" s="845"/>
      <c r="KA27" s="845"/>
      <c r="KB27" s="845"/>
      <c r="KC27" s="845"/>
      <c r="KD27" s="828"/>
      <c r="KE27" s="828"/>
      <c r="KF27" s="828"/>
      <c r="KG27" s="828"/>
      <c r="KH27" s="828"/>
      <c r="KI27" s="845"/>
      <c r="KJ27" s="845"/>
      <c r="KK27" s="845"/>
      <c r="KL27" s="845"/>
      <c r="KM27" s="828"/>
      <c r="KN27" s="828"/>
      <c r="KO27" s="828"/>
      <c r="KP27" s="828"/>
      <c r="KQ27" s="828"/>
      <c r="KR27" s="845"/>
      <c r="KS27" s="845"/>
      <c r="KT27" s="845"/>
      <c r="KU27" s="845"/>
      <c r="KV27" s="828"/>
      <c r="KW27" s="828"/>
      <c r="KX27" s="828"/>
      <c r="KY27" s="828"/>
      <c r="KZ27" s="828"/>
      <c r="LA27" s="845"/>
      <c r="LB27" s="845"/>
      <c r="LC27" s="845"/>
      <c r="LD27" s="845"/>
      <c r="LE27" s="828"/>
      <c r="LF27" s="828"/>
      <c r="LG27" s="828"/>
      <c r="LH27" s="828"/>
      <c r="LI27" s="828"/>
      <c r="LJ27" s="845"/>
      <c r="LK27" s="845"/>
      <c r="LL27" s="845"/>
      <c r="LM27" s="845"/>
      <c r="LN27" s="828"/>
      <c r="LO27" s="828"/>
      <c r="LP27" s="828"/>
      <c r="LQ27" s="828"/>
      <c r="LR27" s="828"/>
      <c r="LS27" s="845"/>
      <c r="LT27" s="845"/>
      <c r="LU27" s="845"/>
      <c r="LV27" s="845"/>
      <c r="LW27" s="828"/>
      <c r="LX27" s="828"/>
      <c r="LY27" s="828"/>
      <c r="LZ27" s="828"/>
      <c r="MA27" s="828"/>
      <c r="MB27" s="845"/>
      <c r="MC27" s="845"/>
      <c r="MD27" s="845"/>
      <c r="ME27" s="845"/>
      <c r="MF27" s="828"/>
      <c r="MG27" s="828"/>
      <c r="MH27" s="828"/>
      <c r="MI27" s="828"/>
      <c r="MJ27" s="828"/>
      <c r="MK27" s="845"/>
      <c r="ML27" s="845"/>
      <c r="MM27" s="845"/>
      <c r="MN27" s="845"/>
      <c r="MO27" s="828"/>
      <c r="MP27" s="828"/>
      <c r="MQ27" s="828"/>
      <c r="MR27" s="828"/>
      <c r="MS27" s="828"/>
      <c r="MT27" s="845"/>
      <c r="MU27" s="845"/>
      <c r="MV27" s="845"/>
      <c r="MW27" s="845"/>
      <c r="MX27" s="828"/>
      <c r="MY27" s="828"/>
      <c r="MZ27" s="828"/>
      <c r="NA27" s="828"/>
      <c r="NB27" s="828"/>
      <c r="NC27" s="845"/>
      <c r="ND27" s="845"/>
      <c r="NE27" s="845"/>
      <c r="NF27" s="845"/>
      <c r="NG27" s="828"/>
      <c r="NH27" s="828"/>
      <c r="NI27" s="828"/>
      <c r="NJ27" s="828"/>
      <c r="NK27" s="828"/>
      <c r="NL27" s="845"/>
      <c r="NM27" s="845"/>
      <c r="NN27" s="845"/>
      <c r="NO27" s="845"/>
      <c r="NP27" s="828"/>
      <c r="NQ27" s="828"/>
      <c r="NR27" s="828"/>
      <c r="NS27" s="828"/>
      <c r="NT27" s="828"/>
      <c r="NU27" s="845"/>
      <c r="NV27" s="845"/>
      <c r="NW27" s="845"/>
      <c r="NX27" s="845"/>
      <c r="NY27" s="828"/>
      <c r="NZ27" s="828"/>
      <c r="OA27" s="828"/>
      <c r="OB27" s="828"/>
      <c r="OC27" s="828"/>
      <c r="OD27" s="845"/>
      <c r="OE27" s="845"/>
      <c r="OF27" s="845"/>
      <c r="OG27" s="845"/>
      <c r="OH27" s="828"/>
      <c r="OI27" s="828"/>
      <c r="OJ27" s="828"/>
      <c r="OK27" s="828"/>
      <c r="OL27" s="828"/>
      <c r="OM27" s="845"/>
      <c r="ON27" s="845"/>
      <c r="OO27" s="845"/>
      <c r="OP27" s="845"/>
      <c r="OQ27" s="828"/>
      <c r="OR27" s="828"/>
      <c r="OS27" s="828"/>
      <c r="OT27" s="828"/>
      <c r="OU27" s="828"/>
      <c r="OV27" s="845"/>
      <c r="OW27" s="845"/>
      <c r="OX27" s="845"/>
      <c r="OY27" s="845"/>
      <c r="OZ27" s="828"/>
      <c r="PA27" s="828"/>
      <c r="PB27" s="828"/>
      <c r="PC27" s="828"/>
      <c r="PD27" s="828"/>
      <c r="PE27" s="845"/>
      <c r="PF27" s="845"/>
      <c r="PG27" s="845"/>
      <c r="PH27" s="845"/>
      <c r="PI27" s="828"/>
      <c r="PJ27" s="828"/>
      <c r="PK27" s="828"/>
      <c r="PL27" s="828"/>
      <c r="PM27" s="828"/>
      <c r="PN27" s="845"/>
      <c r="PO27" s="845"/>
      <c r="PP27" s="845"/>
      <c r="PQ27" s="845"/>
      <c r="PR27" s="828"/>
      <c r="PS27" s="828"/>
      <c r="PT27" s="828"/>
      <c r="PU27" s="828"/>
      <c r="PV27" s="828"/>
      <c r="PW27" s="845"/>
      <c r="PX27" s="845"/>
      <c r="PY27" s="845"/>
      <c r="PZ27" s="845"/>
      <c r="QA27" s="828"/>
      <c r="QB27" s="828"/>
      <c r="QC27" s="828"/>
      <c r="QD27" s="828"/>
      <c r="QE27" s="845"/>
      <c r="QF27" s="845"/>
      <c r="QG27" s="845"/>
      <c r="QH27" s="845"/>
      <c r="QI27" s="828"/>
      <c r="QJ27" s="828"/>
      <c r="QK27" s="828"/>
      <c r="QL27" s="828"/>
      <c r="QM27" s="828"/>
      <c r="QN27" s="828"/>
      <c r="QO27" s="845"/>
      <c r="QP27" s="845"/>
      <c r="QQ27" s="845"/>
      <c r="QR27" s="845"/>
      <c r="QS27" s="828"/>
      <c r="QT27" s="828"/>
      <c r="QU27" s="828"/>
      <c r="QV27" s="838"/>
      <c r="QW27" s="837"/>
      <c r="QX27" s="837"/>
      <c r="QY27" s="837"/>
      <c r="QZ27" s="857"/>
      <c r="RA27" s="828"/>
      <c r="RB27" s="828"/>
      <c r="RC27" s="828"/>
      <c r="RD27" s="828"/>
      <c r="RE27" s="856"/>
      <c r="RF27" s="855"/>
      <c r="RG27" s="855"/>
      <c r="RH27" s="855"/>
      <c r="RI27" s="855"/>
      <c r="RJ27" s="854"/>
      <c r="RK27" s="825"/>
      <c r="RL27" s="825"/>
      <c r="RM27" s="825"/>
      <c r="RN27" s="825"/>
      <c r="RO27" s="857"/>
      <c r="RP27" s="828"/>
      <c r="RQ27" s="828"/>
      <c r="RR27" s="828"/>
      <c r="RS27" s="828"/>
      <c r="RT27" s="856"/>
      <c r="RU27" s="855"/>
      <c r="RV27" s="855"/>
      <c r="RW27" s="855"/>
      <c r="RX27" s="855"/>
      <c r="RY27" s="854"/>
      <c r="RZ27" s="825"/>
      <c r="SA27" s="825"/>
      <c r="SB27" s="825"/>
      <c r="SC27" s="825"/>
      <c r="SD27" s="857"/>
      <c r="SE27" s="828"/>
      <c r="SF27" s="828"/>
      <c r="SG27" s="828"/>
      <c r="SH27" s="828"/>
      <c r="SI27" s="856"/>
      <c r="SJ27" s="855"/>
      <c r="SK27" s="855"/>
      <c r="SL27" s="855"/>
      <c r="SM27" s="855"/>
      <c r="SN27" s="854"/>
      <c r="SO27" s="825"/>
      <c r="SP27" s="825"/>
      <c r="SQ27" s="825"/>
      <c r="SR27" s="825"/>
      <c r="SS27" s="857"/>
      <c r="ST27" s="828"/>
      <c r="SU27" s="828"/>
      <c r="SV27" s="828"/>
      <c r="SW27" s="828"/>
      <c r="SX27" s="856"/>
      <c r="SY27" s="855"/>
      <c r="SZ27" s="855"/>
      <c r="TA27" s="855"/>
      <c r="TB27" s="855"/>
      <c r="TC27" s="854"/>
      <c r="TD27" s="825"/>
      <c r="TE27" s="825"/>
      <c r="TF27" s="825"/>
      <c r="TG27" s="825"/>
      <c r="TH27" s="857"/>
      <c r="TI27" s="828"/>
      <c r="TJ27" s="828"/>
      <c r="TK27" s="828"/>
      <c r="TL27" s="828"/>
      <c r="TM27" s="856"/>
      <c r="TN27" s="855"/>
      <c r="TO27" s="855"/>
      <c r="TP27" s="855"/>
      <c r="TQ27" s="855"/>
      <c r="TR27" s="854"/>
      <c r="TS27" s="825"/>
      <c r="TT27" s="825"/>
      <c r="TU27" s="825"/>
      <c r="TV27" s="825"/>
      <c r="TW27" s="857"/>
      <c r="TX27" s="828"/>
      <c r="TY27" s="828"/>
      <c r="TZ27" s="828"/>
      <c r="UA27" s="828"/>
      <c r="UB27" s="856"/>
      <c r="UC27" s="855"/>
      <c r="UD27" s="855"/>
      <c r="UE27" s="855"/>
      <c r="UF27" s="855"/>
      <c r="UG27" s="854"/>
      <c r="UH27" s="825"/>
      <c r="UI27" s="825"/>
      <c r="UJ27" s="825"/>
      <c r="UK27" s="825"/>
      <c r="UL27" s="860"/>
      <c r="UM27" s="861"/>
      <c r="UN27" s="864"/>
      <c r="UO27" s="865"/>
      <c r="UP27" s="807"/>
      <c r="UQ27" s="807"/>
      <c r="UR27" s="807"/>
      <c r="US27" s="807"/>
      <c r="UT27" s="807"/>
      <c r="UU27" s="863"/>
      <c r="UV27" s="821"/>
      <c r="UW27" s="819"/>
      <c r="UX27" s="818"/>
      <c r="UY27" s="822"/>
      <c r="UZ27" s="823"/>
      <c r="VA27" s="824"/>
      <c r="VB27" s="825"/>
      <c r="VC27" s="863"/>
      <c r="VD27" s="821"/>
      <c r="VE27" s="819"/>
      <c r="VF27" s="818"/>
      <c r="VG27" s="822"/>
      <c r="VH27" s="823"/>
      <c r="VI27" s="824"/>
      <c r="VJ27" s="825"/>
      <c r="VK27" s="863"/>
      <c r="VL27" s="821"/>
      <c r="VM27" s="819"/>
      <c r="VN27" s="818"/>
      <c r="VO27" s="822"/>
      <c r="VP27" s="823"/>
      <c r="VQ27" s="824"/>
      <c r="VR27" s="825"/>
      <c r="VS27" s="863"/>
      <c r="VT27" s="821"/>
      <c r="VU27" s="819"/>
      <c r="VV27" s="818"/>
      <c r="VW27" s="822"/>
      <c r="VX27" s="823"/>
      <c r="VY27" s="824"/>
      <c r="VZ27" s="825"/>
      <c r="WA27" s="863"/>
      <c r="WB27" s="821"/>
      <c r="WC27" s="819"/>
      <c r="WD27" s="818"/>
      <c r="WE27" s="822"/>
      <c r="WF27" s="823"/>
      <c r="WG27" s="824"/>
      <c r="WH27" s="825"/>
      <c r="WI27" s="863"/>
      <c r="WJ27" s="821"/>
      <c r="WK27" s="819"/>
      <c r="WL27" s="818"/>
      <c r="WM27" s="822"/>
      <c r="WN27" s="823"/>
      <c r="WO27" s="824"/>
      <c r="WP27" s="825"/>
      <c r="WQ27" s="863"/>
      <c r="WR27" s="821"/>
      <c r="WS27" s="819"/>
      <c r="WT27" s="818"/>
      <c r="WU27" s="822"/>
      <c r="WV27" s="823"/>
      <c r="WW27" s="824"/>
      <c r="WX27" s="825"/>
      <c r="WY27" s="863"/>
      <c r="WZ27" s="821"/>
      <c r="XA27" s="819"/>
      <c r="XB27" s="818"/>
      <c r="XC27" s="822"/>
      <c r="XD27" s="823"/>
      <c r="XE27" s="824"/>
      <c r="XF27" s="825"/>
      <c r="XG27" s="863"/>
      <c r="XH27" s="821"/>
      <c r="XI27" s="819"/>
      <c r="XJ27" s="818"/>
      <c r="XK27" s="822"/>
      <c r="XL27" s="823"/>
      <c r="XM27" s="824"/>
      <c r="XN27" s="825"/>
      <c r="XO27" s="863"/>
      <c r="XP27" s="821"/>
      <c r="XQ27" s="819"/>
      <c r="XR27" s="818"/>
      <c r="XS27" s="822"/>
      <c r="XT27" s="823"/>
      <c r="XU27" s="824"/>
      <c r="XV27" s="825"/>
      <c r="XW27" s="863"/>
      <c r="XX27" s="821"/>
      <c r="XY27" s="819"/>
      <c r="XZ27" s="818"/>
      <c r="YA27" s="822"/>
      <c r="YB27" s="823"/>
      <c r="YC27" s="824"/>
      <c r="YD27" s="825"/>
      <c r="YE27" s="863"/>
      <c r="YF27" s="821"/>
      <c r="YG27" s="819"/>
      <c r="YH27" s="818"/>
      <c r="YI27" s="822"/>
      <c r="YJ27" s="823"/>
      <c r="YK27" s="824"/>
      <c r="YL27" s="825"/>
      <c r="YM27" s="863"/>
      <c r="YN27" s="821"/>
      <c r="YO27" s="819"/>
      <c r="YP27" s="818"/>
      <c r="YQ27" s="822"/>
      <c r="YR27" s="823"/>
      <c r="YS27" s="824"/>
      <c r="YT27" s="825"/>
      <c r="YU27" s="863"/>
      <c r="YV27" s="821"/>
      <c r="YW27" s="819"/>
      <c r="YX27" s="818"/>
      <c r="YY27" s="822"/>
      <c r="YZ27" s="823"/>
      <c r="ZA27" s="824"/>
      <c r="ZB27" s="825"/>
      <c r="ZC27" s="863"/>
      <c r="ZD27" s="821"/>
      <c r="ZE27" s="819"/>
      <c r="ZF27" s="818"/>
      <c r="ZG27" s="822"/>
      <c r="ZH27" s="823"/>
      <c r="ZI27" s="824"/>
      <c r="ZJ27" s="825"/>
      <c r="ZK27" s="863"/>
      <c r="ZL27" s="821"/>
      <c r="ZM27" s="819"/>
      <c r="ZN27" s="818"/>
      <c r="ZO27" s="822"/>
      <c r="ZP27" s="823"/>
      <c r="ZQ27" s="824"/>
      <c r="ZR27" s="825"/>
      <c r="ZS27" s="863"/>
      <c r="ZT27" s="821"/>
      <c r="ZU27" s="819"/>
      <c r="ZV27" s="818"/>
      <c r="ZW27" s="822"/>
      <c r="ZX27" s="823"/>
      <c r="ZY27" s="824"/>
      <c r="ZZ27" s="825"/>
      <c r="AAA27" s="863"/>
      <c r="AAB27" s="821"/>
      <c r="AAC27" s="819"/>
      <c r="AAD27" s="818"/>
      <c r="AAE27" s="822"/>
      <c r="AAF27" s="823"/>
      <c r="AAG27" s="824"/>
      <c r="AAH27" s="825"/>
      <c r="AAI27" s="863"/>
      <c r="AAJ27" s="821"/>
      <c r="AAK27" s="819"/>
      <c r="AAL27" s="818"/>
      <c r="AAM27" s="822"/>
      <c r="AAN27" s="823"/>
      <c r="AAO27" s="824"/>
      <c r="AAP27" s="825"/>
      <c r="AAQ27" s="863"/>
      <c r="AAR27" s="821"/>
      <c r="AAS27" s="819"/>
      <c r="AAT27" s="818"/>
      <c r="AAU27" s="822"/>
      <c r="AAV27" s="823"/>
      <c r="AAW27" s="824"/>
      <c r="AAX27" s="825"/>
      <c r="AAY27" s="863"/>
      <c r="AAZ27" s="821"/>
      <c r="ABA27" s="819"/>
      <c r="ABB27" s="818"/>
      <c r="ABC27" s="822"/>
      <c r="ABD27" s="823"/>
      <c r="ABE27" s="824"/>
      <c r="ABF27" s="825"/>
      <c r="ABG27" s="863"/>
      <c r="ABH27" s="821"/>
      <c r="ABI27" s="819"/>
      <c r="ABJ27" s="818"/>
      <c r="ABK27" s="822"/>
      <c r="ABL27" s="823"/>
      <c r="ABM27" s="824"/>
      <c r="ABN27" s="825"/>
      <c r="ABO27" s="863"/>
      <c r="ABP27" s="821"/>
      <c r="ABQ27" s="819"/>
      <c r="ABR27" s="818"/>
      <c r="ABS27" s="822"/>
      <c r="ABT27" s="823"/>
      <c r="ABU27" s="824"/>
      <c r="ABV27" s="825"/>
      <c r="ABW27" s="863"/>
      <c r="ABX27" s="821"/>
      <c r="ABY27" s="819"/>
      <c r="ABZ27" s="818"/>
      <c r="ACA27" s="822"/>
      <c r="ACB27" s="823"/>
      <c r="ACC27" s="824"/>
      <c r="ACD27" s="825"/>
      <c r="ACE27" s="863"/>
      <c r="ACF27" s="821"/>
      <c r="ACG27" s="819"/>
      <c r="ACH27" s="818"/>
      <c r="ACI27" s="822"/>
      <c r="ACJ27" s="823"/>
      <c r="ACK27" s="824"/>
      <c r="ACL27" s="825"/>
      <c r="ACM27" s="863"/>
      <c r="ACN27" s="821"/>
      <c r="ACO27" s="819"/>
      <c r="ACP27" s="818"/>
      <c r="ACQ27" s="822"/>
      <c r="ACR27" s="823"/>
      <c r="ACS27" s="824"/>
      <c r="ACT27" s="825"/>
      <c r="ACU27" s="863"/>
      <c r="ACV27" s="821"/>
      <c r="ACW27" s="819"/>
      <c r="ACX27" s="818"/>
      <c r="ACY27" s="822"/>
      <c r="ACZ27" s="823"/>
      <c r="ADA27" s="824"/>
      <c r="ADB27" s="825"/>
      <c r="ADC27" s="863"/>
      <c r="ADD27" s="821"/>
      <c r="ADE27" s="819"/>
      <c r="ADF27" s="818"/>
      <c r="ADG27" s="822"/>
      <c r="ADH27" s="823"/>
      <c r="ADI27" s="824"/>
      <c r="ADJ27" s="825"/>
      <c r="ADK27" s="863"/>
      <c r="ADL27" s="821"/>
      <c r="ADM27" s="819"/>
      <c r="ADN27" s="818"/>
      <c r="ADO27" s="822"/>
      <c r="ADP27" s="823"/>
      <c r="ADQ27" s="824"/>
      <c r="ADR27" s="825"/>
      <c r="ADS27" s="863"/>
      <c r="ADT27" s="821"/>
      <c r="ADU27" s="819"/>
      <c r="ADV27" s="818"/>
      <c r="ADW27" s="822"/>
      <c r="ADX27" s="823"/>
      <c r="ADY27" s="824"/>
      <c r="ADZ27" s="1323"/>
      <c r="AEA27" s="1324"/>
      <c r="AEB27" s="1324"/>
      <c r="AEC27" s="1325"/>
      <c r="AED27" s="1326"/>
      <c r="AEE27" s="1326"/>
      <c r="AEF27" s="1326"/>
      <c r="AEG27" s="2083"/>
      <c r="AEH27" s="1326"/>
      <c r="AEI27" s="1326"/>
      <c r="AEJ27" s="1326"/>
      <c r="AEK27" s="1326"/>
      <c r="AEL27" s="1326"/>
      <c r="AEM27" s="2083"/>
      <c r="AEN27" s="1326"/>
      <c r="AEO27" s="1326"/>
      <c r="AEP27" s="1326"/>
      <c r="AEQ27" s="1326"/>
      <c r="AER27" s="1326"/>
      <c r="AES27" s="2083"/>
      <c r="AET27" s="1326"/>
      <c r="AEU27" s="1326"/>
      <c r="AEV27" s="1326"/>
      <c r="AEW27" s="1326"/>
      <c r="AEX27" s="1326"/>
      <c r="AEY27" s="2083"/>
      <c r="AEZ27" s="1326"/>
      <c r="AFA27" s="1326"/>
      <c r="AFB27" s="1326"/>
      <c r="AFC27" s="1326"/>
      <c r="AFD27" s="1326"/>
      <c r="AFE27" s="2083"/>
      <c r="AFF27" s="1326"/>
      <c r="AFG27" s="1326"/>
      <c r="AFH27" s="1326"/>
      <c r="AFI27" s="1326"/>
      <c r="AFJ27" s="1326"/>
      <c r="AFK27" s="2083"/>
      <c r="AFL27" s="1326"/>
      <c r="AFM27" s="1326"/>
    </row>
    <row r="28" spans="1:845" ht="24.95" customHeight="1" x14ac:dyDescent="0.25">
      <c r="A28" s="807"/>
      <c r="B28" s="807"/>
      <c r="C28" s="807"/>
      <c r="D28" s="807"/>
      <c r="E28" s="807"/>
      <c r="F28" s="807"/>
      <c r="G28" s="807"/>
      <c r="H28" s="807"/>
      <c r="I28" s="807"/>
      <c r="J28" s="807"/>
      <c r="K28" s="807"/>
      <c r="L28" s="807"/>
      <c r="M28" s="807"/>
      <c r="N28" s="807"/>
      <c r="O28" s="807"/>
      <c r="P28" s="807"/>
      <c r="Q28" s="807"/>
      <c r="R28" s="839"/>
      <c r="S28" s="807"/>
      <c r="T28" s="839"/>
      <c r="U28" s="839"/>
      <c r="V28" s="808"/>
      <c r="W28" s="773"/>
      <c r="X28" s="840"/>
      <c r="Y28" s="773"/>
      <c r="Z28" s="773"/>
      <c r="AA28" s="773"/>
      <c r="AB28" s="773"/>
      <c r="AC28" s="773"/>
      <c r="AD28" s="773"/>
      <c r="AE28" s="773"/>
      <c r="AF28" s="773"/>
      <c r="AG28" s="773"/>
      <c r="AH28" s="840"/>
      <c r="AI28" s="773"/>
      <c r="AJ28" s="773"/>
      <c r="AK28" s="840"/>
      <c r="AL28" s="773"/>
      <c r="AM28" s="831"/>
      <c r="AN28" s="832"/>
      <c r="AO28" s="832"/>
      <c r="AP28" s="832"/>
      <c r="AQ28" s="810"/>
      <c r="AR28" s="810"/>
      <c r="AS28" s="811"/>
      <c r="AT28" s="894"/>
      <c r="AU28" s="812"/>
      <c r="AV28" s="843"/>
      <c r="AW28" s="812"/>
      <c r="AX28" s="843"/>
      <c r="AY28" s="812"/>
      <c r="AZ28" s="843"/>
      <c r="BA28" s="812"/>
      <c r="BB28" s="843"/>
      <c r="BC28" s="812"/>
      <c r="BD28" s="843"/>
      <c r="BE28" s="812"/>
      <c r="BF28" s="843"/>
      <c r="BG28" s="812"/>
      <c r="BH28" s="843"/>
      <c r="BI28" s="812"/>
      <c r="BJ28" s="836"/>
      <c r="BK28" s="836"/>
      <c r="BL28" s="812"/>
      <c r="BM28" s="836"/>
      <c r="BN28" s="2082"/>
      <c r="BO28" s="814"/>
      <c r="BP28" s="874"/>
      <c r="BQ28" s="814"/>
      <c r="BR28" s="814"/>
      <c r="BS28" s="814"/>
      <c r="BT28" s="814"/>
      <c r="BU28" s="814"/>
      <c r="BV28" s="814"/>
      <c r="BW28" s="814"/>
      <c r="BX28" s="814"/>
      <c r="BY28" s="814"/>
      <c r="BZ28" s="814"/>
      <c r="CA28" s="814"/>
      <c r="CB28" s="814"/>
      <c r="CC28" s="814"/>
      <c r="CD28" s="814"/>
      <c r="CE28" s="814"/>
      <c r="CF28" s="815"/>
      <c r="CG28" s="816"/>
      <c r="CH28" s="816"/>
      <c r="CI28" s="816"/>
      <c r="CJ28" s="816"/>
      <c r="CK28" s="816"/>
      <c r="CL28" s="816"/>
      <c r="CM28" s="816"/>
      <c r="CN28" s="816"/>
      <c r="CO28" s="816"/>
      <c r="CP28" s="816"/>
      <c r="CQ28" s="816"/>
      <c r="CR28" s="816"/>
      <c r="CS28" s="816"/>
      <c r="CT28" s="816"/>
      <c r="CU28" s="816"/>
      <c r="CV28" s="816"/>
      <c r="CW28" s="816"/>
      <c r="CX28" s="816"/>
      <c r="CY28" s="816"/>
      <c r="CZ28" s="816"/>
      <c r="DA28" s="816"/>
      <c r="DB28" s="816"/>
      <c r="DC28" s="816"/>
      <c r="DD28" s="816"/>
      <c r="DE28" s="816"/>
      <c r="DF28" s="816"/>
      <c r="DG28" s="816"/>
      <c r="DH28" s="816"/>
      <c r="DI28" s="816"/>
      <c r="DJ28" s="816"/>
      <c r="DK28" s="816"/>
      <c r="DL28" s="816"/>
      <c r="DM28" s="816"/>
      <c r="DN28" s="816"/>
      <c r="DO28" s="816"/>
      <c r="DP28" s="841"/>
      <c r="DQ28" s="817"/>
      <c r="DR28" s="817"/>
      <c r="DS28" s="817"/>
      <c r="DT28" s="842"/>
      <c r="DU28" s="817"/>
      <c r="DV28" s="842"/>
      <c r="DW28" s="817"/>
      <c r="DX28" s="817"/>
      <c r="DY28" s="817"/>
      <c r="DZ28" s="820"/>
      <c r="EA28" s="821"/>
      <c r="EB28" s="821"/>
      <c r="EC28" s="821"/>
      <c r="ED28" s="821"/>
      <c r="EE28" s="819"/>
      <c r="EF28" s="818"/>
      <c r="EG28" s="818"/>
      <c r="EH28" s="818"/>
      <c r="EI28" s="818"/>
      <c r="EJ28" s="822"/>
      <c r="EK28" s="823"/>
      <c r="EL28" s="823"/>
      <c r="EM28" s="823"/>
      <c r="EN28" s="823"/>
      <c r="EO28" s="824"/>
      <c r="EP28" s="825"/>
      <c r="EQ28" s="825"/>
      <c r="ER28" s="825"/>
      <c r="ES28" s="825"/>
      <c r="ET28" s="820"/>
      <c r="EU28" s="821"/>
      <c r="EV28" s="821"/>
      <c r="EW28" s="821"/>
      <c r="EX28" s="821"/>
      <c r="EY28" s="819"/>
      <c r="EZ28" s="818"/>
      <c r="FA28" s="818"/>
      <c r="FB28" s="818"/>
      <c r="FC28" s="818"/>
      <c r="FD28" s="822"/>
      <c r="FE28" s="823"/>
      <c r="FF28" s="823"/>
      <c r="FG28" s="823"/>
      <c r="FH28" s="823"/>
      <c r="FI28" s="824"/>
      <c r="FJ28" s="825"/>
      <c r="FK28" s="825"/>
      <c r="FL28" s="825"/>
      <c r="FM28" s="825"/>
      <c r="FN28" s="820"/>
      <c r="FO28" s="821"/>
      <c r="FP28" s="821"/>
      <c r="FQ28" s="821"/>
      <c r="FR28" s="821"/>
      <c r="FS28" s="819"/>
      <c r="FT28" s="818"/>
      <c r="FU28" s="818"/>
      <c r="FV28" s="818"/>
      <c r="FW28" s="818"/>
      <c r="FX28" s="822"/>
      <c r="FY28" s="823"/>
      <c r="FZ28" s="823"/>
      <c r="GA28" s="823"/>
      <c r="GB28" s="823"/>
      <c r="GC28" s="824"/>
      <c r="GD28" s="825"/>
      <c r="GE28" s="825"/>
      <c r="GF28" s="825"/>
      <c r="GG28" s="825"/>
      <c r="GH28" s="820"/>
      <c r="GI28" s="821"/>
      <c r="GJ28" s="821"/>
      <c r="GK28" s="821"/>
      <c r="GL28" s="821"/>
      <c r="GM28" s="819"/>
      <c r="GN28" s="818"/>
      <c r="GO28" s="818"/>
      <c r="GP28" s="818"/>
      <c r="GQ28" s="818"/>
      <c r="GR28" s="822"/>
      <c r="GS28" s="823"/>
      <c r="GT28" s="823"/>
      <c r="GU28" s="823"/>
      <c r="GV28" s="823"/>
      <c r="GW28" s="824"/>
      <c r="GX28" s="825"/>
      <c r="GY28" s="825"/>
      <c r="GZ28" s="825"/>
      <c r="HA28" s="825"/>
      <c r="HB28" s="820"/>
      <c r="HC28" s="821"/>
      <c r="HD28" s="821"/>
      <c r="HE28" s="821"/>
      <c r="HF28" s="821"/>
      <c r="HG28" s="819"/>
      <c r="HH28" s="818"/>
      <c r="HI28" s="818"/>
      <c r="HJ28" s="818"/>
      <c r="HK28" s="818"/>
      <c r="HL28" s="822"/>
      <c r="HM28" s="823"/>
      <c r="HN28" s="823"/>
      <c r="HO28" s="823"/>
      <c r="HP28" s="823"/>
      <c r="HQ28" s="824"/>
      <c r="HR28" s="825"/>
      <c r="HS28" s="825"/>
      <c r="HT28" s="825"/>
      <c r="HU28" s="825"/>
      <c r="HV28" s="820"/>
      <c r="HW28" s="821"/>
      <c r="HX28" s="821"/>
      <c r="HY28" s="821"/>
      <c r="HZ28" s="821"/>
      <c r="IA28" s="819"/>
      <c r="IB28" s="818"/>
      <c r="IC28" s="818"/>
      <c r="ID28" s="818"/>
      <c r="IE28" s="818"/>
      <c r="IF28" s="822"/>
      <c r="IG28" s="823"/>
      <c r="IH28" s="823"/>
      <c r="II28" s="823"/>
      <c r="IJ28" s="823"/>
      <c r="IK28" s="824"/>
      <c r="IL28" s="825"/>
      <c r="IM28" s="825"/>
      <c r="IN28" s="825"/>
      <c r="IO28" s="825"/>
      <c r="IP28" s="826"/>
      <c r="IQ28" s="817"/>
      <c r="IR28" s="817"/>
      <c r="IS28" s="817"/>
      <c r="IT28" s="817"/>
      <c r="IU28" s="817"/>
      <c r="IV28" s="817"/>
      <c r="IW28" s="817"/>
      <c r="IX28" s="817"/>
      <c r="IY28" s="817"/>
      <c r="IZ28" s="817"/>
      <c r="JA28" s="817"/>
      <c r="JB28" s="817"/>
      <c r="JC28" s="817"/>
      <c r="JD28" s="817"/>
      <c r="JE28" s="817"/>
      <c r="JF28" s="817"/>
      <c r="JG28" s="817"/>
      <c r="JH28" s="817"/>
      <c r="JI28" s="817"/>
      <c r="JJ28" s="817"/>
      <c r="JK28" s="817"/>
      <c r="JL28" s="817"/>
      <c r="JM28" s="817"/>
      <c r="JN28" s="827"/>
      <c r="JO28" s="828"/>
      <c r="JP28" s="828"/>
      <c r="JQ28" s="845"/>
      <c r="JR28" s="845"/>
      <c r="JS28" s="845"/>
      <c r="JT28" s="845"/>
      <c r="JU28" s="828"/>
      <c r="JV28" s="828"/>
      <c r="JW28" s="828"/>
      <c r="JX28" s="828"/>
      <c r="JY28" s="828"/>
      <c r="JZ28" s="845"/>
      <c r="KA28" s="845"/>
      <c r="KB28" s="845"/>
      <c r="KC28" s="845"/>
      <c r="KD28" s="828"/>
      <c r="KE28" s="828"/>
      <c r="KF28" s="828"/>
      <c r="KG28" s="828"/>
      <c r="KH28" s="828"/>
      <c r="KI28" s="845"/>
      <c r="KJ28" s="845"/>
      <c r="KK28" s="845"/>
      <c r="KL28" s="845"/>
      <c r="KM28" s="828"/>
      <c r="KN28" s="828"/>
      <c r="KO28" s="828"/>
      <c r="KP28" s="828"/>
      <c r="KQ28" s="828"/>
      <c r="KR28" s="845"/>
      <c r="KS28" s="845"/>
      <c r="KT28" s="845"/>
      <c r="KU28" s="845"/>
      <c r="KV28" s="828"/>
      <c r="KW28" s="828"/>
      <c r="KX28" s="828"/>
      <c r="KY28" s="828"/>
      <c r="KZ28" s="828"/>
      <c r="LA28" s="845"/>
      <c r="LB28" s="845"/>
      <c r="LC28" s="845"/>
      <c r="LD28" s="845"/>
      <c r="LE28" s="828"/>
      <c r="LF28" s="828"/>
      <c r="LG28" s="828"/>
      <c r="LH28" s="828"/>
      <c r="LI28" s="828"/>
      <c r="LJ28" s="845"/>
      <c r="LK28" s="845"/>
      <c r="LL28" s="845"/>
      <c r="LM28" s="845"/>
      <c r="LN28" s="828"/>
      <c r="LO28" s="828"/>
      <c r="LP28" s="828"/>
      <c r="LQ28" s="828"/>
      <c r="LR28" s="828"/>
      <c r="LS28" s="845"/>
      <c r="LT28" s="845"/>
      <c r="LU28" s="845"/>
      <c r="LV28" s="845"/>
      <c r="LW28" s="828"/>
      <c r="LX28" s="828"/>
      <c r="LY28" s="828"/>
      <c r="LZ28" s="828"/>
      <c r="MA28" s="828"/>
      <c r="MB28" s="845"/>
      <c r="MC28" s="845"/>
      <c r="MD28" s="845"/>
      <c r="ME28" s="845"/>
      <c r="MF28" s="828"/>
      <c r="MG28" s="828"/>
      <c r="MH28" s="828"/>
      <c r="MI28" s="828"/>
      <c r="MJ28" s="828"/>
      <c r="MK28" s="845"/>
      <c r="ML28" s="845"/>
      <c r="MM28" s="845"/>
      <c r="MN28" s="845"/>
      <c r="MO28" s="828"/>
      <c r="MP28" s="828"/>
      <c r="MQ28" s="828"/>
      <c r="MR28" s="828"/>
      <c r="MS28" s="828"/>
      <c r="MT28" s="845"/>
      <c r="MU28" s="845"/>
      <c r="MV28" s="845"/>
      <c r="MW28" s="845"/>
      <c r="MX28" s="828"/>
      <c r="MY28" s="828"/>
      <c r="MZ28" s="828"/>
      <c r="NA28" s="828"/>
      <c r="NB28" s="828"/>
      <c r="NC28" s="845"/>
      <c r="ND28" s="845"/>
      <c r="NE28" s="845"/>
      <c r="NF28" s="845"/>
      <c r="NG28" s="828"/>
      <c r="NH28" s="828"/>
      <c r="NI28" s="828"/>
      <c r="NJ28" s="828"/>
      <c r="NK28" s="828"/>
      <c r="NL28" s="845"/>
      <c r="NM28" s="845"/>
      <c r="NN28" s="845"/>
      <c r="NO28" s="845"/>
      <c r="NP28" s="828"/>
      <c r="NQ28" s="828"/>
      <c r="NR28" s="828"/>
      <c r="NS28" s="828"/>
      <c r="NT28" s="828"/>
      <c r="NU28" s="845"/>
      <c r="NV28" s="845"/>
      <c r="NW28" s="845"/>
      <c r="NX28" s="845"/>
      <c r="NY28" s="828"/>
      <c r="NZ28" s="828"/>
      <c r="OA28" s="828"/>
      <c r="OB28" s="828"/>
      <c r="OC28" s="828"/>
      <c r="OD28" s="845"/>
      <c r="OE28" s="845"/>
      <c r="OF28" s="845"/>
      <c r="OG28" s="845"/>
      <c r="OH28" s="828"/>
      <c r="OI28" s="828"/>
      <c r="OJ28" s="828"/>
      <c r="OK28" s="828"/>
      <c r="OL28" s="828"/>
      <c r="OM28" s="845"/>
      <c r="ON28" s="845"/>
      <c r="OO28" s="845"/>
      <c r="OP28" s="845"/>
      <c r="OQ28" s="828"/>
      <c r="OR28" s="828"/>
      <c r="OS28" s="828"/>
      <c r="OT28" s="828"/>
      <c r="OU28" s="828"/>
      <c r="OV28" s="845"/>
      <c r="OW28" s="845"/>
      <c r="OX28" s="845"/>
      <c r="OY28" s="845"/>
      <c r="OZ28" s="828"/>
      <c r="PA28" s="828"/>
      <c r="PB28" s="828"/>
      <c r="PC28" s="828"/>
      <c r="PD28" s="828"/>
      <c r="PE28" s="845"/>
      <c r="PF28" s="845"/>
      <c r="PG28" s="845"/>
      <c r="PH28" s="845"/>
      <c r="PI28" s="828"/>
      <c r="PJ28" s="828"/>
      <c r="PK28" s="828"/>
      <c r="PL28" s="828"/>
      <c r="PM28" s="828"/>
      <c r="PN28" s="845"/>
      <c r="PO28" s="845"/>
      <c r="PP28" s="845"/>
      <c r="PQ28" s="845"/>
      <c r="PR28" s="828"/>
      <c r="PS28" s="828"/>
      <c r="PT28" s="828"/>
      <c r="PU28" s="828"/>
      <c r="PV28" s="828"/>
      <c r="PW28" s="845"/>
      <c r="PX28" s="845"/>
      <c r="PY28" s="845"/>
      <c r="PZ28" s="845"/>
      <c r="QA28" s="828"/>
      <c r="QB28" s="828"/>
      <c r="QC28" s="828"/>
      <c r="QD28" s="828"/>
      <c r="QE28" s="845"/>
      <c r="QF28" s="845"/>
      <c r="QG28" s="845"/>
      <c r="QH28" s="845"/>
      <c r="QI28" s="828"/>
      <c r="QJ28" s="828"/>
      <c r="QK28" s="828"/>
      <c r="QL28" s="828"/>
      <c r="QM28" s="828"/>
      <c r="QN28" s="828"/>
      <c r="QO28" s="845"/>
      <c r="QP28" s="845"/>
      <c r="QQ28" s="845"/>
      <c r="QR28" s="845"/>
      <c r="QS28" s="828"/>
      <c r="QT28" s="828"/>
      <c r="QU28" s="828"/>
      <c r="QV28" s="838"/>
      <c r="QW28" s="837"/>
      <c r="QX28" s="837"/>
      <c r="QY28" s="837"/>
      <c r="QZ28" s="857"/>
      <c r="RA28" s="828"/>
      <c r="RB28" s="828"/>
      <c r="RC28" s="828"/>
      <c r="RD28" s="828"/>
      <c r="RE28" s="856"/>
      <c r="RF28" s="855"/>
      <c r="RG28" s="855"/>
      <c r="RH28" s="855"/>
      <c r="RI28" s="855"/>
      <c r="RJ28" s="854"/>
      <c r="RK28" s="825"/>
      <c r="RL28" s="825"/>
      <c r="RM28" s="825"/>
      <c r="RN28" s="825"/>
      <c r="RO28" s="857"/>
      <c r="RP28" s="828"/>
      <c r="RQ28" s="828"/>
      <c r="RR28" s="828"/>
      <c r="RS28" s="828"/>
      <c r="RT28" s="856"/>
      <c r="RU28" s="855"/>
      <c r="RV28" s="855"/>
      <c r="RW28" s="855"/>
      <c r="RX28" s="855"/>
      <c r="RY28" s="854"/>
      <c r="RZ28" s="825"/>
      <c r="SA28" s="825"/>
      <c r="SB28" s="825"/>
      <c r="SC28" s="825"/>
      <c r="SD28" s="857"/>
      <c r="SE28" s="828"/>
      <c r="SF28" s="828"/>
      <c r="SG28" s="828"/>
      <c r="SH28" s="828"/>
      <c r="SI28" s="856"/>
      <c r="SJ28" s="855"/>
      <c r="SK28" s="855"/>
      <c r="SL28" s="855"/>
      <c r="SM28" s="855"/>
      <c r="SN28" s="854"/>
      <c r="SO28" s="825"/>
      <c r="SP28" s="825"/>
      <c r="SQ28" s="825"/>
      <c r="SR28" s="825"/>
      <c r="SS28" s="857"/>
      <c r="ST28" s="828"/>
      <c r="SU28" s="828"/>
      <c r="SV28" s="828"/>
      <c r="SW28" s="828"/>
      <c r="SX28" s="856"/>
      <c r="SY28" s="855"/>
      <c r="SZ28" s="855"/>
      <c r="TA28" s="855"/>
      <c r="TB28" s="855"/>
      <c r="TC28" s="854"/>
      <c r="TD28" s="825"/>
      <c r="TE28" s="825"/>
      <c r="TF28" s="825"/>
      <c r="TG28" s="825"/>
      <c r="TH28" s="857"/>
      <c r="TI28" s="828"/>
      <c r="TJ28" s="828"/>
      <c r="TK28" s="828"/>
      <c r="TL28" s="828"/>
      <c r="TM28" s="856"/>
      <c r="TN28" s="855"/>
      <c r="TO28" s="855"/>
      <c r="TP28" s="855"/>
      <c r="TQ28" s="855"/>
      <c r="TR28" s="854"/>
      <c r="TS28" s="825"/>
      <c r="TT28" s="825"/>
      <c r="TU28" s="825"/>
      <c r="TV28" s="825"/>
      <c r="TW28" s="857"/>
      <c r="TX28" s="828"/>
      <c r="TY28" s="828"/>
      <c r="TZ28" s="828"/>
      <c r="UA28" s="828"/>
      <c r="UB28" s="856"/>
      <c r="UC28" s="855"/>
      <c r="UD28" s="855"/>
      <c r="UE28" s="855"/>
      <c r="UF28" s="855"/>
      <c r="UG28" s="854"/>
      <c r="UH28" s="825"/>
      <c r="UI28" s="825"/>
      <c r="UJ28" s="825"/>
      <c r="UK28" s="825"/>
      <c r="UL28" s="860"/>
      <c r="UM28" s="861"/>
      <c r="UN28" s="864"/>
      <c r="UO28" s="865"/>
      <c r="UP28" s="807"/>
      <c r="UQ28" s="807"/>
      <c r="UR28" s="807"/>
      <c r="US28" s="807"/>
      <c r="UT28" s="807"/>
      <c r="UU28" s="863"/>
      <c r="UV28" s="821"/>
      <c r="UW28" s="819"/>
      <c r="UX28" s="818"/>
      <c r="UY28" s="822"/>
      <c r="UZ28" s="823"/>
      <c r="VA28" s="824"/>
      <c r="VB28" s="825"/>
      <c r="VC28" s="863"/>
      <c r="VD28" s="821"/>
      <c r="VE28" s="819"/>
      <c r="VF28" s="818"/>
      <c r="VG28" s="822"/>
      <c r="VH28" s="823"/>
      <c r="VI28" s="824"/>
      <c r="VJ28" s="825"/>
      <c r="VK28" s="863"/>
      <c r="VL28" s="821"/>
      <c r="VM28" s="819"/>
      <c r="VN28" s="818"/>
      <c r="VO28" s="822"/>
      <c r="VP28" s="823"/>
      <c r="VQ28" s="824"/>
      <c r="VR28" s="825"/>
      <c r="VS28" s="863"/>
      <c r="VT28" s="821"/>
      <c r="VU28" s="819"/>
      <c r="VV28" s="818"/>
      <c r="VW28" s="822"/>
      <c r="VX28" s="823"/>
      <c r="VY28" s="824"/>
      <c r="VZ28" s="825"/>
      <c r="WA28" s="863"/>
      <c r="WB28" s="821"/>
      <c r="WC28" s="819"/>
      <c r="WD28" s="818"/>
      <c r="WE28" s="822"/>
      <c r="WF28" s="823"/>
      <c r="WG28" s="824"/>
      <c r="WH28" s="825"/>
      <c r="WI28" s="863"/>
      <c r="WJ28" s="821"/>
      <c r="WK28" s="819"/>
      <c r="WL28" s="818"/>
      <c r="WM28" s="822"/>
      <c r="WN28" s="823"/>
      <c r="WO28" s="824"/>
      <c r="WP28" s="825"/>
      <c r="WQ28" s="863"/>
      <c r="WR28" s="821"/>
      <c r="WS28" s="819"/>
      <c r="WT28" s="818"/>
      <c r="WU28" s="822"/>
      <c r="WV28" s="823"/>
      <c r="WW28" s="824"/>
      <c r="WX28" s="825"/>
      <c r="WY28" s="863"/>
      <c r="WZ28" s="821"/>
      <c r="XA28" s="819"/>
      <c r="XB28" s="818"/>
      <c r="XC28" s="822"/>
      <c r="XD28" s="823"/>
      <c r="XE28" s="824"/>
      <c r="XF28" s="825"/>
      <c r="XG28" s="863"/>
      <c r="XH28" s="821"/>
      <c r="XI28" s="819"/>
      <c r="XJ28" s="818"/>
      <c r="XK28" s="822"/>
      <c r="XL28" s="823"/>
      <c r="XM28" s="824"/>
      <c r="XN28" s="825"/>
      <c r="XO28" s="863"/>
      <c r="XP28" s="821"/>
      <c r="XQ28" s="819"/>
      <c r="XR28" s="818"/>
      <c r="XS28" s="822"/>
      <c r="XT28" s="823"/>
      <c r="XU28" s="824"/>
      <c r="XV28" s="825"/>
      <c r="XW28" s="863"/>
      <c r="XX28" s="821"/>
      <c r="XY28" s="819"/>
      <c r="XZ28" s="818"/>
      <c r="YA28" s="822"/>
      <c r="YB28" s="823"/>
      <c r="YC28" s="824"/>
      <c r="YD28" s="825"/>
      <c r="YE28" s="863"/>
      <c r="YF28" s="821"/>
      <c r="YG28" s="819"/>
      <c r="YH28" s="818"/>
      <c r="YI28" s="822"/>
      <c r="YJ28" s="823"/>
      <c r="YK28" s="824"/>
      <c r="YL28" s="825"/>
      <c r="YM28" s="863"/>
      <c r="YN28" s="821"/>
      <c r="YO28" s="819"/>
      <c r="YP28" s="818"/>
      <c r="YQ28" s="822"/>
      <c r="YR28" s="823"/>
      <c r="YS28" s="824"/>
      <c r="YT28" s="825"/>
      <c r="YU28" s="863"/>
      <c r="YV28" s="821"/>
      <c r="YW28" s="819"/>
      <c r="YX28" s="818"/>
      <c r="YY28" s="822"/>
      <c r="YZ28" s="823"/>
      <c r="ZA28" s="824"/>
      <c r="ZB28" s="825"/>
      <c r="ZC28" s="863"/>
      <c r="ZD28" s="821"/>
      <c r="ZE28" s="819"/>
      <c r="ZF28" s="818"/>
      <c r="ZG28" s="822"/>
      <c r="ZH28" s="823"/>
      <c r="ZI28" s="824"/>
      <c r="ZJ28" s="825"/>
      <c r="ZK28" s="863"/>
      <c r="ZL28" s="821"/>
      <c r="ZM28" s="819"/>
      <c r="ZN28" s="818"/>
      <c r="ZO28" s="822"/>
      <c r="ZP28" s="823"/>
      <c r="ZQ28" s="824"/>
      <c r="ZR28" s="825"/>
      <c r="ZS28" s="863"/>
      <c r="ZT28" s="821"/>
      <c r="ZU28" s="819"/>
      <c r="ZV28" s="818"/>
      <c r="ZW28" s="822"/>
      <c r="ZX28" s="823"/>
      <c r="ZY28" s="824"/>
      <c r="ZZ28" s="825"/>
      <c r="AAA28" s="863"/>
      <c r="AAB28" s="821"/>
      <c r="AAC28" s="819"/>
      <c r="AAD28" s="818"/>
      <c r="AAE28" s="822"/>
      <c r="AAF28" s="823"/>
      <c r="AAG28" s="824"/>
      <c r="AAH28" s="825"/>
      <c r="AAI28" s="863"/>
      <c r="AAJ28" s="821"/>
      <c r="AAK28" s="819"/>
      <c r="AAL28" s="818"/>
      <c r="AAM28" s="822"/>
      <c r="AAN28" s="823"/>
      <c r="AAO28" s="824"/>
      <c r="AAP28" s="825"/>
      <c r="AAQ28" s="863"/>
      <c r="AAR28" s="821"/>
      <c r="AAS28" s="819"/>
      <c r="AAT28" s="818"/>
      <c r="AAU28" s="822"/>
      <c r="AAV28" s="823"/>
      <c r="AAW28" s="824"/>
      <c r="AAX28" s="825"/>
      <c r="AAY28" s="863"/>
      <c r="AAZ28" s="821"/>
      <c r="ABA28" s="819"/>
      <c r="ABB28" s="818"/>
      <c r="ABC28" s="822"/>
      <c r="ABD28" s="823"/>
      <c r="ABE28" s="824"/>
      <c r="ABF28" s="825"/>
      <c r="ABG28" s="863"/>
      <c r="ABH28" s="821"/>
      <c r="ABI28" s="819"/>
      <c r="ABJ28" s="818"/>
      <c r="ABK28" s="822"/>
      <c r="ABL28" s="823"/>
      <c r="ABM28" s="824"/>
      <c r="ABN28" s="825"/>
      <c r="ABO28" s="863"/>
      <c r="ABP28" s="821"/>
      <c r="ABQ28" s="819"/>
      <c r="ABR28" s="818"/>
      <c r="ABS28" s="822"/>
      <c r="ABT28" s="823"/>
      <c r="ABU28" s="824"/>
      <c r="ABV28" s="825"/>
      <c r="ABW28" s="863"/>
      <c r="ABX28" s="821"/>
      <c r="ABY28" s="819"/>
      <c r="ABZ28" s="818"/>
      <c r="ACA28" s="822"/>
      <c r="ACB28" s="823"/>
      <c r="ACC28" s="824"/>
      <c r="ACD28" s="825"/>
      <c r="ACE28" s="863"/>
      <c r="ACF28" s="821"/>
      <c r="ACG28" s="819"/>
      <c r="ACH28" s="818"/>
      <c r="ACI28" s="822"/>
      <c r="ACJ28" s="823"/>
      <c r="ACK28" s="824"/>
      <c r="ACL28" s="825"/>
      <c r="ACM28" s="863"/>
      <c r="ACN28" s="821"/>
      <c r="ACO28" s="819"/>
      <c r="ACP28" s="818"/>
      <c r="ACQ28" s="822"/>
      <c r="ACR28" s="823"/>
      <c r="ACS28" s="824"/>
      <c r="ACT28" s="825"/>
      <c r="ACU28" s="863"/>
      <c r="ACV28" s="821"/>
      <c r="ACW28" s="819"/>
      <c r="ACX28" s="818"/>
      <c r="ACY28" s="822"/>
      <c r="ACZ28" s="823"/>
      <c r="ADA28" s="824"/>
      <c r="ADB28" s="825"/>
      <c r="ADC28" s="863"/>
      <c r="ADD28" s="821"/>
      <c r="ADE28" s="819"/>
      <c r="ADF28" s="818"/>
      <c r="ADG28" s="822"/>
      <c r="ADH28" s="823"/>
      <c r="ADI28" s="824"/>
      <c r="ADJ28" s="825"/>
      <c r="ADK28" s="863"/>
      <c r="ADL28" s="821"/>
      <c r="ADM28" s="819"/>
      <c r="ADN28" s="818"/>
      <c r="ADO28" s="822"/>
      <c r="ADP28" s="823"/>
      <c r="ADQ28" s="824"/>
      <c r="ADR28" s="825"/>
      <c r="ADS28" s="863"/>
      <c r="ADT28" s="821"/>
      <c r="ADU28" s="819"/>
      <c r="ADV28" s="818"/>
      <c r="ADW28" s="822"/>
      <c r="ADX28" s="823"/>
      <c r="ADY28" s="824"/>
      <c r="ADZ28" s="1323"/>
      <c r="AEA28" s="1324"/>
      <c r="AEB28" s="1324"/>
      <c r="AEC28" s="1325"/>
      <c r="AED28" s="1326"/>
      <c r="AEE28" s="1326"/>
      <c r="AEF28" s="1326"/>
      <c r="AEG28" s="2083"/>
      <c r="AEH28" s="1326"/>
      <c r="AEI28" s="1326"/>
      <c r="AEJ28" s="1326"/>
      <c r="AEK28" s="1326"/>
      <c r="AEL28" s="1326"/>
      <c r="AEM28" s="2083"/>
      <c r="AEN28" s="1326"/>
      <c r="AEO28" s="1326"/>
      <c r="AEP28" s="1326"/>
      <c r="AEQ28" s="1326"/>
      <c r="AER28" s="1326"/>
      <c r="AES28" s="2083"/>
      <c r="AET28" s="1326"/>
      <c r="AEU28" s="1326"/>
      <c r="AEV28" s="1326"/>
      <c r="AEW28" s="1326"/>
      <c r="AEX28" s="1326"/>
      <c r="AEY28" s="2083"/>
      <c r="AEZ28" s="1326"/>
      <c r="AFA28" s="1326"/>
      <c r="AFB28" s="1326"/>
      <c r="AFC28" s="1326"/>
      <c r="AFD28" s="1326"/>
      <c r="AFE28" s="2083"/>
      <c r="AFF28" s="1326"/>
      <c r="AFG28" s="1326"/>
      <c r="AFH28" s="1326"/>
      <c r="AFI28" s="1326"/>
      <c r="AFJ28" s="1326"/>
      <c r="AFK28" s="2083"/>
      <c r="AFL28" s="1326"/>
      <c r="AFM28" s="1326"/>
    </row>
    <row r="29" spans="1:845" ht="24.95" customHeight="1" x14ac:dyDescent="0.25">
      <c r="A29" s="807"/>
      <c r="B29" s="807"/>
      <c r="C29" s="807"/>
      <c r="D29" s="807"/>
      <c r="E29" s="807"/>
      <c r="F29" s="807"/>
      <c r="G29" s="807"/>
      <c r="H29" s="807"/>
      <c r="I29" s="807"/>
      <c r="J29" s="807"/>
      <c r="K29" s="807"/>
      <c r="L29" s="807"/>
      <c r="M29" s="807"/>
      <c r="N29" s="807"/>
      <c r="O29" s="807"/>
      <c r="P29" s="807"/>
      <c r="Q29" s="807"/>
      <c r="R29" s="839"/>
      <c r="S29" s="807"/>
      <c r="T29" s="839"/>
      <c r="U29" s="839"/>
      <c r="V29" s="808"/>
      <c r="W29" s="773"/>
      <c r="X29" s="840"/>
      <c r="Y29" s="773"/>
      <c r="Z29" s="773"/>
      <c r="AA29" s="773"/>
      <c r="AB29" s="773"/>
      <c r="AC29" s="773"/>
      <c r="AD29" s="773"/>
      <c r="AE29" s="773"/>
      <c r="AF29" s="773"/>
      <c r="AG29" s="773"/>
      <c r="AH29" s="840"/>
      <c r="AI29" s="773"/>
      <c r="AJ29" s="773"/>
      <c r="AK29" s="840"/>
      <c r="AL29" s="773"/>
      <c r="AM29" s="831"/>
      <c r="AN29" s="832"/>
      <c r="AO29" s="832"/>
      <c r="AP29" s="832"/>
      <c r="AQ29" s="810"/>
      <c r="AR29" s="810"/>
      <c r="AS29" s="811"/>
      <c r="AT29" s="894"/>
      <c r="AU29" s="812"/>
      <c r="AV29" s="843"/>
      <c r="AW29" s="812"/>
      <c r="AX29" s="843"/>
      <c r="AY29" s="812"/>
      <c r="AZ29" s="843"/>
      <c r="BA29" s="812"/>
      <c r="BB29" s="843"/>
      <c r="BC29" s="812"/>
      <c r="BD29" s="843"/>
      <c r="BE29" s="812"/>
      <c r="BF29" s="843"/>
      <c r="BG29" s="812"/>
      <c r="BH29" s="843"/>
      <c r="BI29" s="812"/>
      <c r="BJ29" s="836"/>
      <c r="BK29" s="836"/>
      <c r="BL29" s="812"/>
      <c r="BM29" s="836"/>
      <c r="BN29" s="2082"/>
      <c r="BO29" s="814"/>
      <c r="BP29" s="874"/>
      <c r="BQ29" s="814"/>
      <c r="BR29" s="814"/>
      <c r="BS29" s="814"/>
      <c r="BT29" s="814"/>
      <c r="BU29" s="814"/>
      <c r="BV29" s="814"/>
      <c r="BW29" s="814"/>
      <c r="BX29" s="814"/>
      <c r="BY29" s="814"/>
      <c r="BZ29" s="814"/>
      <c r="CA29" s="814"/>
      <c r="CB29" s="814"/>
      <c r="CC29" s="814"/>
      <c r="CD29" s="814"/>
      <c r="CE29" s="814"/>
      <c r="CF29" s="815"/>
      <c r="CG29" s="816"/>
      <c r="CH29" s="816"/>
      <c r="CI29" s="816"/>
      <c r="CJ29" s="816"/>
      <c r="CK29" s="816"/>
      <c r="CL29" s="816"/>
      <c r="CM29" s="816"/>
      <c r="CN29" s="816"/>
      <c r="CO29" s="816"/>
      <c r="CP29" s="816"/>
      <c r="CQ29" s="816"/>
      <c r="CR29" s="816"/>
      <c r="CS29" s="816"/>
      <c r="CT29" s="816"/>
      <c r="CU29" s="816"/>
      <c r="CV29" s="816"/>
      <c r="CW29" s="816"/>
      <c r="CX29" s="816"/>
      <c r="CY29" s="816"/>
      <c r="CZ29" s="816"/>
      <c r="DA29" s="816"/>
      <c r="DB29" s="816"/>
      <c r="DC29" s="816"/>
      <c r="DD29" s="816"/>
      <c r="DE29" s="816"/>
      <c r="DF29" s="816"/>
      <c r="DG29" s="816"/>
      <c r="DH29" s="816"/>
      <c r="DI29" s="816"/>
      <c r="DJ29" s="816"/>
      <c r="DK29" s="816"/>
      <c r="DL29" s="816"/>
      <c r="DM29" s="816"/>
      <c r="DN29" s="816"/>
      <c r="DO29" s="816"/>
      <c r="DP29" s="841"/>
      <c r="DQ29" s="817"/>
      <c r="DR29" s="817"/>
      <c r="DS29" s="817"/>
      <c r="DT29" s="842"/>
      <c r="DU29" s="817"/>
      <c r="DV29" s="842"/>
      <c r="DW29" s="817"/>
      <c r="DX29" s="817"/>
      <c r="DY29" s="817"/>
      <c r="DZ29" s="820"/>
      <c r="EA29" s="821"/>
      <c r="EB29" s="821"/>
      <c r="EC29" s="821"/>
      <c r="ED29" s="821"/>
      <c r="EE29" s="819"/>
      <c r="EF29" s="818"/>
      <c r="EG29" s="818"/>
      <c r="EH29" s="818"/>
      <c r="EI29" s="818"/>
      <c r="EJ29" s="822"/>
      <c r="EK29" s="823"/>
      <c r="EL29" s="823"/>
      <c r="EM29" s="823"/>
      <c r="EN29" s="823"/>
      <c r="EO29" s="824"/>
      <c r="EP29" s="825"/>
      <c r="EQ29" s="825"/>
      <c r="ER29" s="825"/>
      <c r="ES29" s="825"/>
      <c r="ET29" s="820"/>
      <c r="EU29" s="821"/>
      <c r="EV29" s="821"/>
      <c r="EW29" s="821"/>
      <c r="EX29" s="821"/>
      <c r="EY29" s="819"/>
      <c r="EZ29" s="818"/>
      <c r="FA29" s="818"/>
      <c r="FB29" s="818"/>
      <c r="FC29" s="818"/>
      <c r="FD29" s="822"/>
      <c r="FE29" s="823"/>
      <c r="FF29" s="823"/>
      <c r="FG29" s="823"/>
      <c r="FH29" s="823"/>
      <c r="FI29" s="824"/>
      <c r="FJ29" s="825"/>
      <c r="FK29" s="825"/>
      <c r="FL29" s="825"/>
      <c r="FM29" s="825"/>
      <c r="FN29" s="820"/>
      <c r="FO29" s="821"/>
      <c r="FP29" s="821"/>
      <c r="FQ29" s="821"/>
      <c r="FR29" s="821"/>
      <c r="FS29" s="819"/>
      <c r="FT29" s="818"/>
      <c r="FU29" s="818"/>
      <c r="FV29" s="818"/>
      <c r="FW29" s="818"/>
      <c r="FX29" s="822"/>
      <c r="FY29" s="823"/>
      <c r="FZ29" s="823"/>
      <c r="GA29" s="823"/>
      <c r="GB29" s="823"/>
      <c r="GC29" s="824"/>
      <c r="GD29" s="825"/>
      <c r="GE29" s="825"/>
      <c r="GF29" s="825"/>
      <c r="GG29" s="825"/>
      <c r="GH29" s="820"/>
      <c r="GI29" s="821"/>
      <c r="GJ29" s="821"/>
      <c r="GK29" s="821"/>
      <c r="GL29" s="821"/>
      <c r="GM29" s="819"/>
      <c r="GN29" s="818"/>
      <c r="GO29" s="818"/>
      <c r="GP29" s="818"/>
      <c r="GQ29" s="818"/>
      <c r="GR29" s="822"/>
      <c r="GS29" s="823"/>
      <c r="GT29" s="823"/>
      <c r="GU29" s="823"/>
      <c r="GV29" s="823"/>
      <c r="GW29" s="824"/>
      <c r="GX29" s="825"/>
      <c r="GY29" s="825"/>
      <c r="GZ29" s="825"/>
      <c r="HA29" s="825"/>
      <c r="HB29" s="820"/>
      <c r="HC29" s="821"/>
      <c r="HD29" s="821"/>
      <c r="HE29" s="821"/>
      <c r="HF29" s="821"/>
      <c r="HG29" s="819"/>
      <c r="HH29" s="818"/>
      <c r="HI29" s="818"/>
      <c r="HJ29" s="818"/>
      <c r="HK29" s="818"/>
      <c r="HL29" s="822"/>
      <c r="HM29" s="823"/>
      <c r="HN29" s="823"/>
      <c r="HO29" s="823"/>
      <c r="HP29" s="823"/>
      <c r="HQ29" s="824"/>
      <c r="HR29" s="825"/>
      <c r="HS29" s="825"/>
      <c r="HT29" s="825"/>
      <c r="HU29" s="825"/>
      <c r="HV29" s="820"/>
      <c r="HW29" s="821"/>
      <c r="HX29" s="821"/>
      <c r="HY29" s="821"/>
      <c r="HZ29" s="821"/>
      <c r="IA29" s="819"/>
      <c r="IB29" s="818"/>
      <c r="IC29" s="818"/>
      <c r="ID29" s="818"/>
      <c r="IE29" s="818"/>
      <c r="IF29" s="822"/>
      <c r="IG29" s="823"/>
      <c r="IH29" s="823"/>
      <c r="II29" s="823"/>
      <c r="IJ29" s="823"/>
      <c r="IK29" s="824"/>
      <c r="IL29" s="825"/>
      <c r="IM29" s="825"/>
      <c r="IN29" s="825"/>
      <c r="IO29" s="825"/>
      <c r="IP29" s="826"/>
      <c r="IQ29" s="817"/>
      <c r="IR29" s="817"/>
      <c r="IS29" s="817"/>
      <c r="IT29" s="817"/>
      <c r="IU29" s="817"/>
      <c r="IV29" s="817"/>
      <c r="IW29" s="817"/>
      <c r="IX29" s="817"/>
      <c r="IY29" s="817"/>
      <c r="IZ29" s="817"/>
      <c r="JA29" s="817"/>
      <c r="JB29" s="817"/>
      <c r="JC29" s="817"/>
      <c r="JD29" s="817"/>
      <c r="JE29" s="817"/>
      <c r="JF29" s="817"/>
      <c r="JG29" s="817"/>
      <c r="JH29" s="817"/>
      <c r="JI29" s="817"/>
      <c r="JJ29" s="817"/>
      <c r="JK29" s="817"/>
      <c r="JL29" s="817"/>
      <c r="JM29" s="817"/>
      <c r="JN29" s="827"/>
      <c r="JO29" s="828"/>
      <c r="JP29" s="828"/>
      <c r="JQ29" s="845"/>
      <c r="JR29" s="845"/>
      <c r="JS29" s="845"/>
      <c r="JT29" s="845"/>
      <c r="JU29" s="828"/>
      <c r="JV29" s="828"/>
      <c r="JW29" s="828"/>
      <c r="JX29" s="828"/>
      <c r="JY29" s="828"/>
      <c r="JZ29" s="845"/>
      <c r="KA29" s="845"/>
      <c r="KB29" s="845"/>
      <c r="KC29" s="845"/>
      <c r="KD29" s="828"/>
      <c r="KE29" s="828"/>
      <c r="KF29" s="828"/>
      <c r="KG29" s="828"/>
      <c r="KH29" s="828"/>
      <c r="KI29" s="845"/>
      <c r="KJ29" s="845"/>
      <c r="KK29" s="845"/>
      <c r="KL29" s="845"/>
      <c r="KM29" s="828"/>
      <c r="KN29" s="828"/>
      <c r="KO29" s="828"/>
      <c r="KP29" s="828"/>
      <c r="KQ29" s="828"/>
      <c r="KR29" s="845"/>
      <c r="KS29" s="845"/>
      <c r="KT29" s="845"/>
      <c r="KU29" s="845"/>
      <c r="KV29" s="828"/>
      <c r="KW29" s="828"/>
      <c r="KX29" s="828"/>
      <c r="KY29" s="828"/>
      <c r="KZ29" s="828"/>
      <c r="LA29" s="845"/>
      <c r="LB29" s="845"/>
      <c r="LC29" s="845"/>
      <c r="LD29" s="845"/>
      <c r="LE29" s="828"/>
      <c r="LF29" s="828"/>
      <c r="LG29" s="828"/>
      <c r="LH29" s="828"/>
      <c r="LI29" s="828"/>
      <c r="LJ29" s="845"/>
      <c r="LK29" s="845"/>
      <c r="LL29" s="845"/>
      <c r="LM29" s="845"/>
      <c r="LN29" s="828"/>
      <c r="LO29" s="828"/>
      <c r="LP29" s="828"/>
      <c r="LQ29" s="828"/>
      <c r="LR29" s="828"/>
      <c r="LS29" s="845"/>
      <c r="LT29" s="845"/>
      <c r="LU29" s="845"/>
      <c r="LV29" s="845"/>
      <c r="LW29" s="828"/>
      <c r="LX29" s="828"/>
      <c r="LY29" s="828"/>
      <c r="LZ29" s="828"/>
      <c r="MA29" s="828"/>
      <c r="MB29" s="845"/>
      <c r="MC29" s="845"/>
      <c r="MD29" s="845"/>
      <c r="ME29" s="845"/>
      <c r="MF29" s="828"/>
      <c r="MG29" s="828"/>
      <c r="MH29" s="828"/>
      <c r="MI29" s="828"/>
      <c r="MJ29" s="828"/>
      <c r="MK29" s="845"/>
      <c r="ML29" s="845"/>
      <c r="MM29" s="845"/>
      <c r="MN29" s="845"/>
      <c r="MO29" s="828"/>
      <c r="MP29" s="828"/>
      <c r="MQ29" s="828"/>
      <c r="MR29" s="828"/>
      <c r="MS29" s="828"/>
      <c r="MT29" s="845"/>
      <c r="MU29" s="845"/>
      <c r="MV29" s="845"/>
      <c r="MW29" s="845"/>
      <c r="MX29" s="828"/>
      <c r="MY29" s="828"/>
      <c r="MZ29" s="828"/>
      <c r="NA29" s="828"/>
      <c r="NB29" s="828"/>
      <c r="NC29" s="845"/>
      <c r="ND29" s="845"/>
      <c r="NE29" s="845"/>
      <c r="NF29" s="845"/>
      <c r="NG29" s="828"/>
      <c r="NH29" s="828"/>
      <c r="NI29" s="828"/>
      <c r="NJ29" s="828"/>
      <c r="NK29" s="828"/>
      <c r="NL29" s="845"/>
      <c r="NM29" s="845"/>
      <c r="NN29" s="845"/>
      <c r="NO29" s="845"/>
      <c r="NP29" s="828"/>
      <c r="NQ29" s="828"/>
      <c r="NR29" s="828"/>
      <c r="NS29" s="828"/>
      <c r="NT29" s="828"/>
      <c r="NU29" s="845"/>
      <c r="NV29" s="845"/>
      <c r="NW29" s="845"/>
      <c r="NX29" s="845"/>
      <c r="NY29" s="828"/>
      <c r="NZ29" s="828"/>
      <c r="OA29" s="828"/>
      <c r="OB29" s="828"/>
      <c r="OC29" s="828"/>
      <c r="OD29" s="845"/>
      <c r="OE29" s="845"/>
      <c r="OF29" s="845"/>
      <c r="OG29" s="845"/>
      <c r="OH29" s="828"/>
      <c r="OI29" s="828"/>
      <c r="OJ29" s="828"/>
      <c r="OK29" s="828"/>
      <c r="OL29" s="828"/>
      <c r="OM29" s="845"/>
      <c r="ON29" s="845"/>
      <c r="OO29" s="845"/>
      <c r="OP29" s="845"/>
      <c r="OQ29" s="828"/>
      <c r="OR29" s="828"/>
      <c r="OS29" s="828"/>
      <c r="OT29" s="828"/>
      <c r="OU29" s="828"/>
      <c r="OV29" s="845"/>
      <c r="OW29" s="845"/>
      <c r="OX29" s="845"/>
      <c r="OY29" s="845"/>
      <c r="OZ29" s="828"/>
      <c r="PA29" s="828"/>
      <c r="PB29" s="828"/>
      <c r="PC29" s="828"/>
      <c r="PD29" s="828"/>
      <c r="PE29" s="845"/>
      <c r="PF29" s="845"/>
      <c r="PG29" s="845"/>
      <c r="PH29" s="845"/>
      <c r="PI29" s="828"/>
      <c r="PJ29" s="828"/>
      <c r="PK29" s="828"/>
      <c r="PL29" s="828"/>
      <c r="PM29" s="828"/>
      <c r="PN29" s="845"/>
      <c r="PO29" s="845"/>
      <c r="PP29" s="845"/>
      <c r="PQ29" s="845"/>
      <c r="PR29" s="828"/>
      <c r="PS29" s="828"/>
      <c r="PT29" s="828"/>
      <c r="PU29" s="828"/>
      <c r="PV29" s="828"/>
      <c r="PW29" s="845"/>
      <c r="PX29" s="845"/>
      <c r="PY29" s="845"/>
      <c r="PZ29" s="845"/>
      <c r="QA29" s="828"/>
      <c r="QB29" s="828"/>
      <c r="QC29" s="828"/>
      <c r="QD29" s="828"/>
      <c r="QE29" s="845"/>
      <c r="QF29" s="845"/>
      <c r="QG29" s="845"/>
      <c r="QH29" s="845"/>
      <c r="QI29" s="828"/>
      <c r="QJ29" s="828"/>
      <c r="QK29" s="828"/>
      <c r="QL29" s="828"/>
      <c r="QM29" s="828"/>
      <c r="QN29" s="828"/>
      <c r="QO29" s="845"/>
      <c r="QP29" s="845"/>
      <c r="QQ29" s="845"/>
      <c r="QR29" s="845"/>
      <c r="QS29" s="828"/>
      <c r="QT29" s="828"/>
      <c r="QU29" s="828"/>
      <c r="QV29" s="838"/>
      <c r="QW29" s="837"/>
      <c r="QX29" s="837"/>
      <c r="QY29" s="837"/>
      <c r="QZ29" s="857"/>
      <c r="RA29" s="828"/>
      <c r="RB29" s="828"/>
      <c r="RC29" s="828"/>
      <c r="RD29" s="828"/>
      <c r="RE29" s="856"/>
      <c r="RF29" s="855"/>
      <c r="RG29" s="855"/>
      <c r="RH29" s="855"/>
      <c r="RI29" s="855"/>
      <c r="RJ29" s="854"/>
      <c r="RK29" s="825"/>
      <c r="RL29" s="825"/>
      <c r="RM29" s="825"/>
      <c r="RN29" s="825"/>
      <c r="RO29" s="857"/>
      <c r="RP29" s="828"/>
      <c r="RQ29" s="828"/>
      <c r="RR29" s="828"/>
      <c r="RS29" s="828"/>
      <c r="RT29" s="856"/>
      <c r="RU29" s="855"/>
      <c r="RV29" s="855"/>
      <c r="RW29" s="855"/>
      <c r="RX29" s="855"/>
      <c r="RY29" s="854"/>
      <c r="RZ29" s="825"/>
      <c r="SA29" s="825"/>
      <c r="SB29" s="825"/>
      <c r="SC29" s="825"/>
      <c r="SD29" s="857"/>
      <c r="SE29" s="828"/>
      <c r="SF29" s="828"/>
      <c r="SG29" s="828"/>
      <c r="SH29" s="828"/>
      <c r="SI29" s="856"/>
      <c r="SJ29" s="855"/>
      <c r="SK29" s="855"/>
      <c r="SL29" s="855"/>
      <c r="SM29" s="855"/>
      <c r="SN29" s="854"/>
      <c r="SO29" s="825"/>
      <c r="SP29" s="825"/>
      <c r="SQ29" s="825"/>
      <c r="SR29" s="825"/>
      <c r="SS29" s="857"/>
      <c r="ST29" s="828"/>
      <c r="SU29" s="828"/>
      <c r="SV29" s="828"/>
      <c r="SW29" s="828"/>
      <c r="SX29" s="856"/>
      <c r="SY29" s="855"/>
      <c r="SZ29" s="855"/>
      <c r="TA29" s="855"/>
      <c r="TB29" s="855"/>
      <c r="TC29" s="854"/>
      <c r="TD29" s="825"/>
      <c r="TE29" s="825"/>
      <c r="TF29" s="825"/>
      <c r="TG29" s="825"/>
      <c r="TH29" s="857"/>
      <c r="TI29" s="828"/>
      <c r="TJ29" s="828"/>
      <c r="TK29" s="828"/>
      <c r="TL29" s="828"/>
      <c r="TM29" s="856"/>
      <c r="TN29" s="855"/>
      <c r="TO29" s="855"/>
      <c r="TP29" s="855"/>
      <c r="TQ29" s="855"/>
      <c r="TR29" s="854"/>
      <c r="TS29" s="825"/>
      <c r="TT29" s="825"/>
      <c r="TU29" s="825"/>
      <c r="TV29" s="825"/>
      <c r="TW29" s="857"/>
      <c r="TX29" s="828"/>
      <c r="TY29" s="828"/>
      <c r="TZ29" s="828"/>
      <c r="UA29" s="828"/>
      <c r="UB29" s="856"/>
      <c r="UC29" s="855"/>
      <c r="UD29" s="855"/>
      <c r="UE29" s="855"/>
      <c r="UF29" s="855"/>
      <c r="UG29" s="854"/>
      <c r="UH29" s="825"/>
      <c r="UI29" s="825"/>
      <c r="UJ29" s="825"/>
      <c r="UK29" s="825"/>
      <c r="UL29" s="860"/>
      <c r="UM29" s="861"/>
      <c r="UN29" s="864"/>
      <c r="UO29" s="865"/>
      <c r="UP29" s="807"/>
      <c r="UQ29" s="807"/>
      <c r="UR29" s="807"/>
      <c r="US29" s="807"/>
      <c r="UT29" s="807"/>
      <c r="UU29" s="863"/>
      <c r="UV29" s="821"/>
      <c r="UW29" s="819"/>
      <c r="UX29" s="818"/>
      <c r="UY29" s="822"/>
      <c r="UZ29" s="823"/>
      <c r="VA29" s="824"/>
      <c r="VB29" s="825"/>
      <c r="VC29" s="863"/>
      <c r="VD29" s="821"/>
      <c r="VE29" s="819"/>
      <c r="VF29" s="818"/>
      <c r="VG29" s="822"/>
      <c r="VH29" s="823"/>
      <c r="VI29" s="824"/>
      <c r="VJ29" s="825"/>
      <c r="VK29" s="863"/>
      <c r="VL29" s="821"/>
      <c r="VM29" s="819"/>
      <c r="VN29" s="818"/>
      <c r="VO29" s="822"/>
      <c r="VP29" s="823"/>
      <c r="VQ29" s="824"/>
      <c r="VR29" s="825"/>
      <c r="VS29" s="863"/>
      <c r="VT29" s="821"/>
      <c r="VU29" s="819"/>
      <c r="VV29" s="818"/>
      <c r="VW29" s="822"/>
      <c r="VX29" s="823"/>
      <c r="VY29" s="824"/>
      <c r="VZ29" s="825"/>
      <c r="WA29" s="863"/>
      <c r="WB29" s="821"/>
      <c r="WC29" s="819"/>
      <c r="WD29" s="818"/>
      <c r="WE29" s="822"/>
      <c r="WF29" s="823"/>
      <c r="WG29" s="824"/>
      <c r="WH29" s="825"/>
      <c r="WI29" s="863"/>
      <c r="WJ29" s="821"/>
      <c r="WK29" s="819"/>
      <c r="WL29" s="818"/>
      <c r="WM29" s="822"/>
      <c r="WN29" s="823"/>
      <c r="WO29" s="824"/>
      <c r="WP29" s="825"/>
      <c r="WQ29" s="863"/>
      <c r="WR29" s="821"/>
      <c r="WS29" s="819"/>
      <c r="WT29" s="818"/>
      <c r="WU29" s="822"/>
      <c r="WV29" s="823"/>
      <c r="WW29" s="824"/>
      <c r="WX29" s="825"/>
      <c r="WY29" s="863"/>
      <c r="WZ29" s="821"/>
      <c r="XA29" s="819"/>
      <c r="XB29" s="818"/>
      <c r="XC29" s="822"/>
      <c r="XD29" s="823"/>
      <c r="XE29" s="824"/>
      <c r="XF29" s="825"/>
      <c r="XG29" s="863"/>
      <c r="XH29" s="821"/>
      <c r="XI29" s="819"/>
      <c r="XJ29" s="818"/>
      <c r="XK29" s="822"/>
      <c r="XL29" s="823"/>
      <c r="XM29" s="824"/>
      <c r="XN29" s="825"/>
      <c r="XO29" s="863"/>
      <c r="XP29" s="821"/>
      <c r="XQ29" s="819"/>
      <c r="XR29" s="818"/>
      <c r="XS29" s="822"/>
      <c r="XT29" s="823"/>
      <c r="XU29" s="824"/>
      <c r="XV29" s="825"/>
      <c r="XW29" s="863"/>
      <c r="XX29" s="821"/>
      <c r="XY29" s="819"/>
      <c r="XZ29" s="818"/>
      <c r="YA29" s="822"/>
      <c r="YB29" s="823"/>
      <c r="YC29" s="824"/>
      <c r="YD29" s="825"/>
      <c r="YE29" s="863"/>
      <c r="YF29" s="821"/>
      <c r="YG29" s="819"/>
      <c r="YH29" s="818"/>
      <c r="YI29" s="822"/>
      <c r="YJ29" s="823"/>
      <c r="YK29" s="824"/>
      <c r="YL29" s="825"/>
      <c r="YM29" s="863"/>
      <c r="YN29" s="821"/>
      <c r="YO29" s="819"/>
      <c r="YP29" s="818"/>
      <c r="YQ29" s="822"/>
      <c r="YR29" s="823"/>
      <c r="YS29" s="824"/>
      <c r="YT29" s="825"/>
      <c r="YU29" s="863"/>
      <c r="YV29" s="821"/>
      <c r="YW29" s="819"/>
      <c r="YX29" s="818"/>
      <c r="YY29" s="822"/>
      <c r="YZ29" s="823"/>
      <c r="ZA29" s="824"/>
      <c r="ZB29" s="825"/>
      <c r="ZC29" s="863"/>
      <c r="ZD29" s="821"/>
      <c r="ZE29" s="819"/>
      <c r="ZF29" s="818"/>
      <c r="ZG29" s="822"/>
      <c r="ZH29" s="823"/>
      <c r="ZI29" s="824"/>
      <c r="ZJ29" s="825"/>
      <c r="ZK29" s="863"/>
      <c r="ZL29" s="821"/>
      <c r="ZM29" s="819"/>
      <c r="ZN29" s="818"/>
      <c r="ZO29" s="822"/>
      <c r="ZP29" s="823"/>
      <c r="ZQ29" s="824"/>
      <c r="ZR29" s="825"/>
      <c r="ZS29" s="863"/>
      <c r="ZT29" s="821"/>
      <c r="ZU29" s="819"/>
      <c r="ZV29" s="818"/>
      <c r="ZW29" s="822"/>
      <c r="ZX29" s="823"/>
      <c r="ZY29" s="824"/>
      <c r="ZZ29" s="825"/>
      <c r="AAA29" s="863"/>
      <c r="AAB29" s="821"/>
      <c r="AAC29" s="819"/>
      <c r="AAD29" s="818"/>
      <c r="AAE29" s="822"/>
      <c r="AAF29" s="823"/>
      <c r="AAG29" s="824"/>
      <c r="AAH29" s="825"/>
      <c r="AAI29" s="863"/>
      <c r="AAJ29" s="821"/>
      <c r="AAK29" s="819"/>
      <c r="AAL29" s="818"/>
      <c r="AAM29" s="822"/>
      <c r="AAN29" s="823"/>
      <c r="AAO29" s="824"/>
      <c r="AAP29" s="825"/>
      <c r="AAQ29" s="863"/>
      <c r="AAR29" s="821"/>
      <c r="AAS29" s="819"/>
      <c r="AAT29" s="818"/>
      <c r="AAU29" s="822"/>
      <c r="AAV29" s="823"/>
      <c r="AAW29" s="824"/>
      <c r="AAX29" s="825"/>
      <c r="AAY29" s="863"/>
      <c r="AAZ29" s="821"/>
      <c r="ABA29" s="819"/>
      <c r="ABB29" s="818"/>
      <c r="ABC29" s="822"/>
      <c r="ABD29" s="823"/>
      <c r="ABE29" s="824"/>
      <c r="ABF29" s="825"/>
      <c r="ABG29" s="863"/>
      <c r="ABH29" s="821"/>
      <c r="ABI29" s="819"/>
      <c r="ABJ29" s="818"/>
      <c r="ABK29" s="822"/>
      <c r="ABL29" s="823"/>
      <c r="ABM29" s="824"/>
      <c r="ABN29" s="825"/>
      <c r="ABO29" s="863"/>
      <c r="ABP29" s="821"/>
      <c r="ABQ29" s="819"/>
      <c r="ABR29" s="818"/>
      <c r="ABS29" s="822"/>
      <c r="ABT29" s="823"/>
      <c r="ABU29" s="824"/>
      <c r="ABV29" s="825"/>
      <c r="ABW29" s="863"/>
      <c r="ABX29" s="821"/>
      <c r="ABY29" s="819"/>
      <c r="ABZ29" s="818"/>
      <c r="ACA29" s="822"/>
      <c r="ACB29" s="823"/>
      <c r="ACC29" s="824"/>
      <c r="ACD29" s="825"/>
      <c r="ACE29" s="863"/>
      <c r="ACF29" s="821"/>
      <c r="ACG29" s="819"/>
      <c r="ACH29" s="818"/>
      <c r="ACI29" s="822"/>
      <c r="ACJ29" s="823"/>
      <c r="ACK29" s="824"/>
      <c r="ACL29" s="825"/>
      <c r="ACM29" s="863"/>
      <c r="ACN29" s="821"/>
      <c r="ACO29" s="819"/>
      <c r="ACP29" s="818"/>
      <c r="ACQ29" s="822"/>
      <c r="ACR29" s="823"/>
      <c r="ACS29" s="824"/>
      <c r="ACT29" s="825"/>
      <c r="ACU29" s="863"/>
      <c r="ACV29" s="821"/>
      <c r="ACW29" s="819"/>
      <c r="ACX29" s="818"/>
      <c r="ACY29" s="822"/>
      <c r="ACZ29" s="823"/>
      <c r="ADA29" s="824"/>
      <c r="ADB29" s="825"/>
      <c r="ADC29" s="863"/>
      <c r="ADD29" s="821"/>
      <c r="ADE29" s="819"/>
      <c r="ADF29" s="818"/>
      <c r="ADG29" s="822"/>
      <c r="ADH29" s="823"/>
      <c r="ADI29" s="824"/>
      <c r="ADJ29" s="825"/>
      <c r="ADK29" s="863"/>
      <c r="ADL29" s="821"/>
      <c r="ADM29" s="819"/>
      <c r="ADN29" s="818"/>
      <c r="ADO29" s="822"/>
      <c r="ADP29" s="823"/>
      <c r="ADQ29" s="824"/>
      <c r="ADR29" s="825"/>
      <c r="ADS29" s="863"/>
      <c r="ADT29" s="821"/>
      <c r="ADU29" s="819"/>
      <c r="ADV29" s="818"/>
      <c r="ADW29" s="822"/>
      <c r="ADX29" s="823"/>
      <c r="ADY29" s="824"/>
      <c r="ADZ29" s="1323"/>
      <c r="AEA29" s="1324"/>
      <c r="AEB29" s="1324"/>
      <c r="AEC29" s="1325"/>
      <c r="AED29" s="1326"/>
      <c r="AEE29" s="1326"/>
      <c r="AEF29" s="1326"/>
      <c r="AEG29" s="2083"/>
      <c r="AEH29" s="1326"/>
      <c r="AEI29" s="1326"/>
      <c r="AEJ29" s="1326"/>
      <c r="AEK29" s="1326"/>
      <c r="AEL29" s="1326"/>
      <c r="AEM29" s="2083"/>
      <c r="AEN29" s="1326"/>
      <c r="AEO29" s="1326"/>
      <c r="AEP29" s="1326"/>
      <c r="AEQ29" s="1326"/>
      <c r="AER29" s="1326"/>
      <c r="AES29" s="2083"/>
      <c r="AET29" s="1326"/>
      <c r="AEU29" s="1326"/>
      <c r="AEV29" s="1326"/>
      <c r="AEW29" s="1326"/>
      <c r="AEX29" s="1326"/>
      <c r="AEY29" s="2083"/>
      <c r="AEZ29" s="1326"/>
      <c r="AFA29" s="1326"/>
      <c r="AFB29" s="1326"/>
      <c r="AFC29" s="1326"/>
      <c r="AFD29" s="1326"/>
      <c r="AFE29" s="2083"/>
      <c r="AFF29" s="1326"/>
      <c r="AFG29" s="1326"/>
      <c r="AFH29" s="1326"/>
      <c r="AFI29" s="1326"/>
      <c r="AFJ29" s="1326"/>
      <c r="AFK29" s="2083"/>
      <c r="AFL29" s="1326"/>
      <c r="AFM29" s="1326"/>
    </row>
    <row r="30" spans="1:845" ht="24.95" customHeight="1" x14ac:dyDescent="0.25">
      <c r="A30" s="807"/>
      <c r="B30" s="807"/>
      <c r="C30" s="807"/>
      <c r="D30" s="807"/>
      <c r="E30" s="807"/>
      <c r="F30" s="807"/>
      <c r="G30" s="807"/>
      <c r="H30" s="807"/>
      <c r="I30" s="807"/>
      <c r="J30" s="807"/>
      <c r="K30" s="807"/>
      <c r="L30" s="807"/>
      <c r="M30" s="807"/>
      <c r="N30" s="807"/>
      <c r="O30" s="807"/>
      <c r="P30" s="807"/>
      <c r="Q30" s="807"/>
      <c r="R30" s="839"/>
      <c r="S30" s="807"/>
      <c r="T30" s="839"/>
      <c r="U30" s="839"/>
      <c r="V30" s="808"/>
      <c r="W30" s="773"/>
      <c r="X30" s="840"/>
      <c r="Y30" s="773"/>
      <c r="Z30" s="773"/>
      <c r="AA30" s="773"/>
      <c r="AB30" s="773"/>
      <c r="AC30" s="773"/>
      <c r="AD30" s="773"/>
      <c r="AE30" s="773"/>
      <c r="AF30" s="773"/>
      <c r="AG30" s="773"/>
      <c r="AH30" s="840"/>
      <c r="AI30" s="773"/>
      <c r="AJ30" s="773"/>
      <c r="AK30" s="840"/>
      <c r="AL30" s="773"/>
      <c r="AM30" s="831"/>
      <c r="AN30" s="832"/>
      <c r="AO30" s="832"/>
      <c r="AP30" s="832"/>
      <c r="AQ30" s="810"/>
      <c r="AR30" s="810"/>
      <c r="AS30" s="811"/>
      <c r="AT30" s="894"/>
      <c r="AU30" s="812"/>
      <c r="AV30" s="843"/>
      <c r="AW30" s="812"/>
      <c r="AX30" s="843"/>
      <c r="AY30" s="812"/>
      <c r="AZ30" s="843"/>
      <c r="BA30" s="812"/>
      <c r="BB30" s="843"/>
      <c r="BC30" s="812"/>
      <c r="BD30" s="843"/>
      <c r="BE30" s="812"/>
      <c r="BF30" s="843"/>
      <c r="BG30" s="812"/>
      <c r="BH30" s="843"/>
      <c r="BI30" s="812"/>
      <c r="BJ30" s="836"/>
      <c r="BK30" s="836"/>
      <c r="BL30" s="812"/>
      <c r="BM30" s="836"/>
      <c r="BN30" s="2082"/>
      <c r="BO30" s="814"/>
      <c r="BP30" s="874"/>
      <c r="BQ30" s="814"/>
      <c r="BR30" s="814"/>
      <c r="BS30" s="814"/>
      <c r="BT30" s="814"/>
      <c r="BU30" s="814"/>
      <c r="BV30" s="814"/>
      <c r="BW30" s="814"/>
      <c r="BX30" s="814"/>
      <c r="BY30" s="814"/>
      <c r="BZ30" s="814"/>
      <c r="CA30" s="814"/>
      <c r="CB30" s="814"/>
      <c r="CC30" s="814"/>
      <c r="CD30" s="814"/>
      <c r="CE30" s="814"/>
      <c r="CF30" s="815"/>
      <c r="CG30" s="816"/>
      <c r="CH30" s="816"/>
      <c r="CI30" s="816"/>
      <c r="CJ30" s="816"/>
      <c r="CK30" s="816"/>
      <c r="CL30" s="816"/>
      <c r="CM30" s="816"/>
      <c r="CN30" s="816"/>
      <c r="CO30" s="816"/>
      <c r="CP30" s="816"/>
      <c r="CQ30" s="816"/>
      <c r="CR30" s="816"/>
      <c r="CS30" s="816"/>
      <c r="CT30" s="816"/>
      <c r="CU30" s="816"/>
      <c r="CV30" s="816"/>
      <c r="CW30" s="816"/>
      <c r="CX30" s="816"/>
      <c r="CY30" s="816"/>
      <c r="CZ30" s="816"/>
      <c r="DA30" s="816"/>
      <c r="DB30" s="816"/>
      <c r="DC30" s="816"/>
      <c r="DD30" s="816"/>
      <c r="DE30" s="816"/>
      <c r="DF30" s="816"/>
      <c r="DG30" s="816"/>
      <c r="DH30" s="816"/>
      <c r="DI30" s="816"/>
      <c r="DJ30" s="816"/>
      <c r="DK30" s="816"/>
      <c r="DL30" s="816"/>
      <c r="DM30" s="816"/>
      <c r="DN30" s="816"/>
      <c r="DO30" s="816"/>
      <c r="DP30" s="841"/>
      <c r="DQ30" s="817"/>
      <c r="DR30" s="817"/>
      <c r="DS30" s="817"/>
      <c r="DT30" s="842"/>
      <c r="DU30" s="817"/>
      <c r="DV30" s="842"/>
      <c r="DW30" s="817"/>
      <c r="DX30" s="817"/>
      <c r="DY30" s="817"/>
      <c r="DZ30" s="820"/>
      <c r="EA30" s="821"/>
      <c r="EB30" s="821"/>
      <c r="EC30" s="821"/>
      <c r="ED30" s="821"/>
      <c r="EE30" s="819"/>
      <c r="EF30" s="818"/>
      <c r="EG30" s="818"/>
      <c r="EH30" s="818"/>
      <c r="EI30" s="818"/>
      <c r="EJ30" s="822"/>
      <c r="EK30" s="823"/>
      <c r="EL30" s="823"/>
      <c r="EM30" s="823"/>
      <c r="EN30" s="823"/>
      <c r="EO30" s="824"/>
      <c r="EP30" s="825"/>
      <c r="EQ30" s="825"/>
      <c r="ER30" s="825"/>
      <c r="ES30" s="825"/>
      <c r="ET30" s="820"/>
      <c r="EU30" s="821"/>
      <c r="EV30" s="821"/>
      <c r="EW30" s="821"/>
      <c r="EX30" s="821"/>
      <c r="EY30" s="819"/>
      <c r="EZ30" s="818"/>
      <c r="FA30" s="818"/>
      <c r="FB30" s="818"/>
      <c r="FC30" s="818"/>
      <c r="FD30" s="822"/>
      <c r="FE30" s="823"/>
      <c r="FF30" s="823"/>
      <c r="FG30" s="823"/>
      <c r="FH30" s="823"/>
      <c r="FI30" s="824"/>
      <c r="FJ30" s="825"/>
      <c r="FK30" s="825"/>
      <c r="FL30" s="825"/>
      <c r="FM30" s="825"/>
      <c r="FN30" s="820"/>
      <c r="FO30" s="821"/>
      <c r="FP30" s="821"/>
      <c r="FQ30" s="821"/>
      <c r="FR30" s="821"/>
      <c r="FS30" s="819"/>
      <c r="FT30" s="818"/>
      <c r="FU30" s="818"/>
      <c r="FV30" s="818"/>
      <c r="FW30" s="818"/>
      <c r="FX30" s="822"/>
      <c r="FY30" s="823"/>
      <c r="FZ30" s="823"/>
      <c r="GA30" s="823"/>
      <c r="GB30" s="823"/>
      <c r="GC30" s="824"/>
      <c r="GD30" s="825"/>
      <c r="GE30" s="825"/>
      <c r="GF30" s="825"/>
      <c r="GG30" s="825"/>
      <c r="GH30" s="820"/>
      <c r="GI30" s="821"/>
      <c r="GJ30" s="821"/>
      <c r="GK30" s="821"/>
      <c r="GL30" s="821"/>
      <c r="GM30" s="819"/>
      <c r="GN30" s="818"/>
      <c r="GO30" s="818"/>
      <c r="GP30" s="818"/>
      <c r="GQ30" s="818"/>
      <c r="GR30" s="822"/>
      <c r="GS30" s="823"/>
      <c r="GT30" s="823"/>
      <c r="GU30" s="823"/>
      <c r="GV30" s="823"/>
      <c r="GW30" s="824"/>
      <c r="GX30" s="825"/>
      <c r="GY30" s="825"/>
      <c r="GZ30" s="825"/>
      <c r="HA30" s="825"/>
      <c r="HB30" s="820"/>
      <c r="HC30" s="821"/>
      <c r="HD30" s="821"/>
      <c r="HE30" s="821"/>
      <c r="HF30" s="821"/>
      <c r="HG30" s="819"/>
      <c r="HH30" s="818"/>
      <c r="HI30" s="818"/>
      <c r="HJ30" s="818"/>
      <c r="HK30" s="818"/>
      <c r="HL30" s="822"/>
      <c r="HM30" s="823"/>
      <c r="HN30" s="823"/>
      <c r="HO30" s="823"/>
      <c r="HP30" s="823"/>
      <c r="HQ30" s="824"/>
      <c r="HR30" s="825"/>
      <c r="HS30" s="825"/>
      <c r="HT30" s="825"/>
      <c r="HU30" s="825"/>
      <c r="HV30" s="820"/>
      <c r="HW30" s="821"/>
      <c r="HX30" s="821"/>
      <c r="HY30" s="821"/>
      <c r="HZ30" s="821"/>
      <c r="IA30" s="819"/>
      <c r="IB30" s="818"/>
      <c r="IC30" s="818"/>
      <c r="ID30" s="818"/>
      <c r="IE30" s="818"/>
      <c r="IF30" s="822"/>
      <c r="IG30" s="823"/>
      <c r="IH30" s="823"/>
      <c r="II30" s="823"/>
      <c r="IJ30" s="823"/>
      <c r="IK30" s="824"/>
      <c r="IL30" s="825"/>
      <c r="IM30" s="825"/>
      <c r="IN30" s="825"/>
      <c r="IO30" s="825"/>
      <c r="IP30" s="826"/>
      <c r="IQ30" s="817"/>
      <c r="IR30" s="817"/>
      <c r="IS30" s="817"/>
      <c r="IT30" s="817"/>
      <c r="IU30" s="817"/>
      <c r="IV30" s="817"/>
      <c r="IW30" s="817"/>
      <c r="IX30" s="817"/>
      <c r="IY30" s="817"/>
      <c r="IZ30" s="817"/>
      <c r="JA30" s="817"/>
      <c r="JB30" s="817"/>
      <c r="JC30" s="817"/>
      <c r="JD30" s="817"/>
      <c r="JE30" s="817"/>
      <c r="JF30" s="817"/>
      <c r="JG30" s="817"/>
      <c r="JH30" s="817"/>
      <c r="JI30" s="817"/>
      <c r="JJ30" s="817"/>
      <c r="JK30" s="817"/>
      <c r="JL30" s="817"/>
      <c r="JM30" s="817"/>
      <c r="JN30" s="827"/>
      <c r="JO30" s="828"/>
      <c r="JP30" s="828"/>
      <c r="JQ30" s="845"/>
      <c r="JR30" s="845"/>
      <c r="JS30" s="845"/>
      <c r="JT30" s="845"/>
      <c r="JU30" s="828"/>
      <c r="JV30" s="828"/>
      <c r="JW30" s="828"/>
      <c r="JX30" s="828"/>
      <c r="JY30" s="828"/>
      <c r="JZ30" s="845"/>
      <c r="KA30" s="845"/>
      <c r="KB30" s="845"/>
      <c r="KC30" s="845"/>
      <c r="KD30" s="828"/>
      <c r="KE30" s="828"/>
      <c r="KF30" s="828"/>
      <c r="KG30" s="828"/>
      <c r="KH30" s="828"/>
      <c r="KI30" s="845"/>
      <c r="KJ30" s="845"/>
      <c r="KK30" s="845"/>
      <c r="KL30" s="845"/>
      <c r="KM30" s="828"/>
      <c r="KN30" s="828"/>
      <c r="KO30" s="828"/>
      <c r="KP30" s="828"/>
      <c r="KQ30" s="828"/>
      <c r="KR30" s="845"/>
      <c r="KS30" s="845"/>
      <c r="KT30" s="845"/>
      <c r="KU30" s="845"/>
      <c r="KV30" s="828"/>
      <c r="KW30" s="828"/>
      <c r="KX30" s="828"/>
      <c r="KY30" s="828"/>
      <c r="KZ30" s="828"/>
      <c r="LA30" s="845"/>
      <c r="LB30" s="845"/>
      <c r="LC30" s="845"/>
      <c r="LD30" s="845"/>
      <c r="LE30" s="828"/>
      <c r="LF30" s="828"/>
      <c r="LG30" s="828"/>
      <c r="LH30" s="828"/>
      <c r="LI30" s="828"/>
      <c r="LJ30" s="845"/>
      <c r="LK30" s="845"/>
      <c r="LL30" s="845"/>
      <c r="LM30" s="845"/>
      <c r="LN30" s="828"/>
      <c r="LO30" s="828"/>
      <c r="LP30" s="828"/>
      <c r="LQ30" s="828"/>
      <c r="LR30" s="828"/>
      <c r="LS30" s="845"/>
      <c r="LT30" s="845"/>
      <c r="LU30" s="845"/>
      <c r="LV30" s="845"/>
      <c r="LW30" s="828"/>
      <c r="LX30" s="828"/>
      <c r="LY30" s="828"/>
      <c r="LZ30" s="828"/>
      <c r="MA30" s="828"/>
      <c r="MB30" s="845"/>
      <c r="MC30" s="845"/>
      <c r="MD30" s="845"/>
      <c r="ME30" s="845"/>
      <c r="MF30" s="828"/>
      <c r="MG30" s="828"/>
      <c r="MH30" s="828"/>
      <c r="MI30" s="828"/>
      <c r="MJ30" s="828"/>
      <c r="MK30" s="845"/>
      <c r="ML30" s="845"/>
      <c r="MM30" s="845"/>
      <c r="MN30" s="845"/>
      <c r="MO30" s="828"/>
      <c r="MP30" s="828"/>
      <c r="MQ30" s="828"/>
      <c r="MR30" s="828"/>
      <c r="MS30" s="828"/>
      <c r="MT30" s="845"/>
      <c r="MU30" s="845"/>
      <c r="MV30" s="845"/>
      <c r="MW30" s="845"/>
      <c r="MX30" s="828"/>
      <c r="MY30" s="828"/>
      <c r="MZ30" s="828"/>
      <c r="NA30" s="828"/>
      <c r="NB30" s="828"/>
      <c r="NC30" s="845"/>
      <c r="ND30" s="845"/>
      <c r="NE30" s="845"/>
      <c r="NF30" s="845"/>
      <c r="NG30" s="828"/>
      <c r="NH30" s="828"/>
      <c r="NI30" s="828"/>
      <c r="NJ30" s="828"/>
      <c r="NK30" s="828"/>
      <c r="NL30" s="845"/>
      <c r="NM30" s="845"/>
      <c r="NN30" s="845"/>
      <c r="NO30" s="845"/>
      <c r="NP30" s="828"/>
      <c r="NQ30" s="828"/>
      <c r="NR30" s="828"/>
      <c r="NS30" s="828"/>
      <c r="NT30" s="828"/>
      <c r="NU30" s="845"/>
      <c r="NV30" s="845"/>
      <c r="NW30" s="845"/>
      <c r="NX30" s="845"/>
      <c r="NY30" s="828"/>
      <c r="NZ30" s="828"/>
      <c r="OA30" s="828"/>
      <c r="OB30" s="828"/>
      <c r="OC30" s="828"/>
      <c r="OD30" s="845"/>
      <c r="OE30" s="845"/>
      <c r="OF30" s="845"/>
      <c r="OG30" s="845"/>
      <c r="OH30" s="828"/>
      <c r="OI30" s="828"/>
      <c r="OJ30" s="828"/>
      <c r="OK30" s="828"/>
      <c r="OL30" s="828"/>
      <c r="OM30" s="845"/>
      <c r="ON30" s="845"/>
      <c r="OO30" s="845"/>
      <c r="OP30" s="845"/>
      <c r="OQ30" s="828"/>
      <c r="OR30" s="828"/>
      <c r="OS30" s="828"/>
      <c r="OT30" s="828"/>
      <c r="OU30" s="828"/>
      <c r="OV30" s="845"/>
      <c r="OW30" s="845"/>
      <c r="OX30" s="845"/>
      <c r="OY30" s="845"/>
      <c r="OZ30" s="828"/>
      <c r="PA30" s="828"/>
      <c r="PB30" s="828"/>
      <c r="PC30" s="828"/>
      <c r="PD30" s="828"/>
      <c r="PE30" s="845"/>
      <c r="PF30" s="845"/>
      <c r="PG30" s="845"/>
      <c r="PH30" s="845"/>
      <c r="PI30" s="828"/>
      <c r="PJ30" s="828"/>
      <c r="PK30" s="828"/>
      <c r="PL30" s="828"/>
      <c r="PM30" s="828"/>
      <c r="PN30" s="845"/>
      <c r="PO30" s="845"/>
      <c r="PP30" s="845"/>
      <c r="PQ30" s="845"/>
      <c r="PR30" s="828"/>
      <c r="PS30" s="828"/>
      <c r="PT30" s="828"/>
      <c r="PU30" s="828"/>
      <c r="PV30" s="828"/>
      <c r="PW30" s="845"/>
      <c r="PX30" s="845"/>
      <c r="PY30" s="845"/>
      <c r="PZ30" s="845"/>
      <c r="QA30" s="828"/>
      <c r="QB30" s="828"/>
      <c r="QC30" s="828"/>
      <c r="QD30" s="828"/>
      <c r="QE30" s="845"/>
      <c r="QF30" s="845"/>
      <c r="QG30" s="845"/>
      <c r="QH30" s="845"/>
      <c r="QI30" s="828"/>
      <c r="QJ30" s="828"/>
      <c r="QK30" s="828"/>
      <c r="QL30" s="828"/>
      <c r="QM30" s="828"/>
      <c r="QN30" s="828"/>
      <c r="QO30" s="845"/>
      <c r="QP30" s="845"/>
      <c r="QQ30" s="845"/>
      <c r="QR30" s="845"/>
      <c r="QS30" s="828"/>
      <c r="QT30" s="828"/>
      <c r="QU30" s="828"/>
      <c r="QV30" s="838"/>
      <c r="QW30" s="837"/>
      <c r="QX30" s="837"/>
      <c r="QY30" s="837"/>
      <c r="QZ30" s="857"/>
      <c r="RA30" s="828"/>
      <c r="RB30" s="828"/>
      <c r="RC30" s="828"/>
      <c r="RD30" s="828"/>
      <c r="RE30" s="856"/>
      <c r="RF30" s="855"/>
      <c r="RG30" s="855"/>
      <c r="RH30" s="855"/>
      <c r="RI30" s="855"/>
      <c r="RJ30" s="854"/>
      <c r="RK30" s="825"/>
      <c r="RL30" s="825"/>
      <c r="RM30" s="825"/>
      <c r="RN30" s="825"/>
      <c r="RO30" s="857"/>
      <c r="RP30" s="828"/>
      <c r="RQ30" s="828"/>
      <c r="RR30" s="828"/>
      <c r="RS30" s="828"/>
      <c r="RT30" s="856"/>
      <c r="RU30" s="855"/>
      <c r="RV30" s="855"/>
      <c r="RW30" s="855"/>
      <c r="RX30" s="855"/>
      <c r="RY30" s="854"/>
      <c r="RZ30" s="825"/>
      <c r="SA30" s="825"/>
      <c r="SB30" s="825"/>
      <c r="SC30" s="825"/>
      <c r="SD30" s="857"/>
      <c r="SE30" s="828"/>
      <c r="SF30" s="828"/>
      <c r="SG30" s="828"/>
      <c r="SH30" s="828"/>
      <c r="SI30" s="856"/>
      <c r="SJ30" s="855"/>
      <c r="SK30" s="855"/>
      <c r="SL30" s="855"/>
      <c r="SM30" s="855"/>
      <c r="SN30" s="854"/>
      <c r="SO30" s="825"/>
      <c r="SP30" s="825"/>
      <c r="SQ30" s="825"/>
      <c r="SR30" s="825"/>
      <c r="SS30" s="857"/>
      <c r="ST30" s="828"/>
      <c r="SU30" s="828"/>
      <c r="SV30" s="828"/>
      <c r="SW30" s="828"/>
      <c r="SX30" s="856"/>
      <c r="SY30" s="855"/>
      <c r="SZ30" s="855"/>
      <c r="TA30" s="855"/>
      <c r="TB30" s="855"/>
      <c r="TC30" s="854"/>
      <c r="TD30" s="825"/>
      <c r="TE30" s="825"/>
      <c r="TF30" s="825"/>
      <c r="TG30" s="825"/>
      <c r="TH30" s="857"/>
      <c r="TI30" s="828"/>
      <c r="TJ30" s="828"/>
      <c r="TK30" s="828"/>
      <c r="TL30" s="828"/>
      <c r="TM30" s="856"/>
      <c r="TN30" s="855"/>
      <c r="TO30" s="855"/>
      <c r="TP30" s="855"/>
      <c r="TQ30" s="855"/>
      <c r="TR30" s="854"/>
      <c r="TS30" s="825"/>
      <c r="TT30" s="825"/>
      <c r="TU30" s="825"/>
      <c r="TV30" s="825"/>
      <c r="TW30" s="857"/>
      <c r="TX30" s="828"/>
      <c r="TY30" s="828"/>
      <c r="TZ30" s="828"/>
      <c r="UA30" s="828"/>
      <c r="UB30" s="856"/>
      <c r="UC30" s="855"/>
      <c r="UD30" s="855"/>
      <c r="UE30" s="855"/>
      <c r="UF30" s="855"/>
      <c r="UG30" s="854"/>
      <c r="UH30" s="825"/>
      <c r="UI30" s="825"/>
      <c r="UJ30" s="825"/>
      <c r="UK30" s="825"/>
      <c r="UL30" s="860"/>
      <c r="UM30" s="861"/>
      <c r="UN30" s="864"/>
      <c r="UO30" s="865"/>
      <c r="UP30" s="807"/>
      <c r="UQ30" s="807"/>
      <c r="UR30" s="807"/>
      <c r="US30" s="807"/>
      <c r="UT30" s="807"/>
      <c r="UU30" s="863"/>
      <c r="UV30" s="821"/>
      <c r="UW30" s="819"/>
      <c r="UX30" s="818"/>
      <c r="UY30" s="822"/>
      <c r="UZ30" s="823"/>
      <c r="VA30" s="824"/>
      <c r="VB30" s="825"/>
      <c r="VC30" s="863"/>
      <c r="VD30" s="821"/>
      <c r="VE30" s="819"/>
      <c r="VF30" s="818"/>
      <c r="VG30" s="822"/>
      <c r="VH30" s="823"/>
      <c r="VI30" s="824"/>
      <c r="VJ30" s="825"/>
      <c r="VK30" s="863"/>
      <c r="VL30" s="821"/>
      <c r="VM30" s="819"/>
      <c r="VN30" s="818"/>
      <c r="VO30" s="822"/>
      <c r="VP30" s="823"/>
      <c r="VQ30" s="824"/>
      <c r="VR30" s="825"/>
      <c r="VS30" s="863"/>
      <c r="VT30" s="821"/>
      <c r="VU30" s="819"/>
      <c r="VV30" s="818"/>
      <c r="VW30" s="822"/>
      <c r="VX30" s="823"/>
      <c r="VY30" s="824"/>
      <c r="VZ30" s="825"/>
      <c r="WA30" s="863"/>
      <c r="WB30" s="821"/>
      <c r="WC30" s="819"/>
      <c r="WD30" s="818"/>
      <c r="WE30" s="822"/>
      <c r="WF30" s="823"/>
      <c r="WG30" s="824"/>
      <c r="WH30" s="825"/>
      <c r="WI30" s="863"/>
      <c r="WJ30" s="821"/>
      <c r="WK30" s="819"/>
      <c r="WL30" s="818"/>
      <c r="WM30" s="822"/>
      <c r="WN30" s="823"/>
      <c r="WO30" s="824"/>
      <c r="WP30" s="825"/>
      <c r="WQ30" s="863"/>
      <c r="WR30" s="821"/>
      <c r="WS30" s="819"/>
      <c r="WT30" s="818"/>
      <c r="WU30" s="822"/>
      <c r="WV30" s="823"/>
      <c r="WW30" s="824"/>
      <c r="WX30" s="825"/>
      <c r="WY30" s="863"/>
      <c r="WZ30" s="821"/>
      <c r="XA30" s="819"/>
      <c r="XB30" s="818"/>
      <c r="XC30" s="822"/>
      <c r="XD30" s="823"/>
      <c r="XE30" s="824"/>
      <c r="XF30" s="825"/>
      <c r="XG30" s="863"/>
      <c r="XH30" s="821"/>
      <c r="XI30" s="819"/>
      <c r="XJ30" s="818"/>
      <c r="XK30" s="822"/>
      <c r="XL30" s="823"/>
      <c r="XM30" s="824"/>
      <c r="XN30" s="825"/>
      <c r="XO30" s="863"/>
      <c r="XP30" s="821"/>
      <c r="XQ30" s="819"/>
      <c r="XR30" s="818"/>
      <c r="XS30" s="822"/>
      <c r="XT30" s="823"/>
      <c r="XU30" s="824"/>
      <c r="XV30" s="825"/>
      <c r="XW30" s="863"/>
      <c r="XX30" s="821"/>
      <c r="XY30" s="819"/>
      <c r="XZ30" s="818"/>
      <c r="YA30" s="822"/>
      <c r="YB30" s="823"/>
      <c r="YC30" s="824"/>
      <c r="YD30" s="825"/>
      <c r="YE30" s="863"/>
      <c r="YF30" s="821"/>
      <c r="YG30" s="819"/>
      <c r="YH30" s="818"/>
      <c r="YI30" s="822"/>
      <c r="YJ30" s="823"/>
      <c r="YK30" s="824"/>
      <c r="YL30" s="825"/>
      <c r="YM30" s="863"/>
      <c r="YN30" s="821"/>
      <c r="YO30" s="819"/>
      <c r="YP30" s="818"/>
      <c r="YQ30" s="822"/>
      <c r="YR30" s="823"/>
      <c r="YS30" s="824"/>
      <c r="YT30" s="825"/>
      <c r="YU30" s="863"/>
      <c r="YV30" s="821"/>
      <c r="YW30" s="819"/>
      <c r="YX30" s="818"/>
      <c r="YY30" s="822"/>
      <c r="YZ30" s="823"/>
      <c r="ZA30" s="824"/>
      <c r="ZB30" s="825"/>
      <c r="ZC30" s="863"/>
      <c r="ZD30" s="821"/>
      <c r="ZE30" s="819"/>
      <c r="ZF30" s="818"/>
      <c r="ZG30" s="822"/>
      <c r="ZH30" s="823"/>
      <c r="ZI30" s="824"/>
      <c r="ZJ30" s="825"/>
      <c r="ZK30" s="863"/>
      <c r="ZL30" s="821"/>
      <c r="ZM30" s="819"/>
      <c r="ZN30" s="818"/>
      <c r="ZO30" s="822"/>
      <c r="ZP30" s="823"/>
      <c r="ZQ30" s="824"/>
      <c r="ZR30" s="825"/>
      <c r="ZS30" s="863"/>
      <c r="ZT30" s="821"/>
      <c r="ZU30" s="819"/>
      <c r="ZV30" s="818"/>
      <c r="ZW30" s="822"/>
      <c r="ZX30" s="823"/>
      <c r="ZY30" s="824"/>
      <c r="ZZ30" s="825"/>
      <c r="AAA30" s="863"/>
      <c r="AAB30" s="821"/>
      <c r="AAC30" s="819"/>
      <c r="AAD30" s="818"/>
      <c r="AAE30" s="822"/>
      <c r="AAF30" s="823"/>
      <c r="AAG30" s="824"/>
      <c r="AAH30" s="825"/>
      <c r="AAI30" s="863"/>
      <c r="AAJ30" s="821"/>
      <c r="AAK30" s="819"/>
      <c r="AAL30" s="818"/>
      <c r="AAM30" s="822"/>
      <c r="AAN30" s="823"/>
      <c r="AAO30" s="824"/>
      <c r="AAP30" s="825"/>
      <c r="AAQ30" s="863"/>
      <c r="AAR30" s="821"/>
      <c r="AAS30" s="819"/>
      <c r="AAT30" s="818"/>
      <c r="AAU30" s="822"/>
      <c r="AAV30" s="823"/>
      <c r="AAW30" s="824"/>
      <c r="AAX30" s="825"/>
      <c r="AAY30" s="863"/>
      <c r="AAZ30" s="821"/>
      <c r="ABA30" s="819"/>
      <c r="ABB30" s="818"/>
      <c r="ABC30" s="822"/>
      <c r="ABD30" s="823"/>
      <c r="ABE30" s="824"/>
      <c r="ABF30" s="825"/>
      <c r="ABG30" s="863"/>
      <c r="ABH30" s="821"/>
      <c r="ABI30" s="819"/>
      <c r="ABJ30" s="818"/>
      <c r="ABK30" s="822"/>
      <c r="ABL30" s="823"/>
      <c r="ABM30" s="824"/>
      <c r="ABN30" s="825"/>
      <c r="ABO30" s="863"/>
      <c r="ABP30" s="821"/>
      <c r="ABQ30" s="819"/>
      <c r="ABR30" s="818"/>
      <c r="ABS30" s="822"/>
      <c r="ABT30" s="823"/>
      <c r="ABU30" s="824"/>
      <c r="ABV30" s="825"/>
      <c r="ABW30" s="863"/>
      <c r="ABX30" s="821"/>
      <c r="ABY30" s="819"/>
      <c r="ABZ30" s="818"/>
      <c r="ACA30" s="822"/>
      <c r="ACB30" s="823"/>
      <c r="ACC30" s="824"/>
      <c r="ACD30" s="825"/>
      <c r="ACE30" s="863"/>
      <c r="ACF30" s="821"/>
      <c r="ACG30" s="819"/>
      <c r="ACH30" s="818"/>
      <c r="ACI30" s="822"/>
      <c r="ACJ30" s="823"/>
      <c r="ACK30" s="824"/>
      <c r="ACL30" s="825"/>
      <c r="ACM30" s="863"/>
      <c r="ACN30" s="821"/>
      <c r="ACO30" s="819"/>
      <c r="ACP30" s="818"/>
      <c r="ACQ30" s="822"/>
      <c r="ACR30" s="823"/>
      <c r="ACS30" s="824"/>
      <c r="ACT30" s="825"/>
      <c r="ACU30" s="863"/>
      <c r="ACV30" s="821"/>
      <c r="ACW30" s="819"/>
      <c r="ACX30" s="818"/>
      <c r="ACY30" s="822"/>
      <c r="ACZ30" s="823"/>
      <c r="ADA30" s="824"/>
      <c r="ADB30" s="825"/>
      <c r="ADC30" s="863"/>
      <c r="ADD30" s="821"/>
      <c r="ADE30" s="819"/>
      <c r="ADF30" s="818"/>
      <c r="ADG30" s="822"/>
      <c r="ADH30" s="823"/>
      <c r="ADI30" s="824"/>
      <c r="ADJ30" s="825"/>
      <c r="ADK30" s="863"/>
      <c r="ADL30" s="821"/>
      <c r="ADM30" s="819"/>
      <c r="ADN30" s="818"/>
      <c r="ADO30" s="822"/>
      <c r="ADP30" s="823"/>
      <c r="ADQ30" s="824"/>
      <c r="ADR30" s="825"/>
      <c r="ADS30" s="863"/>
      <c r="ADT30" s="821"/>
      <c r="ADU30" s="819"/>
      <c r="ADV30" s="818"/>
      <c r="ADW30" s="822"/>
      <c r="ADX30" s="823"/>
      <c r="ADY30" s="824"/>
      <c r="ADZ30" s="1323"/>
      <c r="AEA30" s="1324"/>
      <c r="AEB30" s="1324"/>
      <c r="AEC30" s="1325"/>
      <c r="AED30" s="1326"/>
      <c r="AEE30" s="1326"/>
      <c r="AEF30" s="1326"/>
      <c r="AEG30" s="2083"/>
      <c r="AEH30" s="1326"/>
      <c r="AEI30" s="1326"/>
      <c r="AEJ30" s="1326"/>
      <c r="AEK30" s="1326"/>
      <c r="AEL30" s="1326"/>
      <c r="AEM30" s="2083"/>
      <c r="AEN30" s="1326"/>
      <c r="AEO30" s="1326"/>
      <c r="AEP30" s="1326"/>
      <c r="AEQ30" s="1326"/>
      <c r="AER30" s="1326"/>
      <c r="AES30" s="2083"/>
      <c r="AET30" s="1326"/>
      <c r="AEU30" s="1326"/>
      <c r="AEV30" s="1326"/>
      <c r="AEW30" s="1326"/>
      <c r="AEX30" s="1326"/>
      <c r="AEY30" s="2083"/>
      <c r="AEZ30" s="1326"/>
      <c r="AFA30" s="1326"/>
      <c r="AFB30" s="1326"/>
      <c r="AFC30" s="1326"/>
      <c r="AFD30" s="1326"/>
      <c r="AFE30" s="2083"/>
      <c r="AFF30" s="1326"/>
      <c r="AFG30" s="1326"/>
      <c r="AFH30" s="1326"/>
      <c r="AFI30" s="1326"/>
      <c r="AFJ30" s="1326"/>
      <c r="AFK30" s="2083"/>
      <c r="AFL30" s="1326"/>
      <c r="AFM30" s="1326"/>
    </row>
    <row r="31" spans="1:845" ht="24.95" customHeight="1" x14ac:dyDescent="0.25">
      <c r="A31" s="807"/>
      <c r="B31" s="807"/>
      <c r="C31" s="807"/>
      <c r="D31" s="807"/>
      <c r="E31" s="807"/>
      <c r="F31" s="807"/>
      <c r="G31" s="807"/>
      <c r="H31" s="807"/>
      <c r="I31" s="807"/>
      <c r="J31" s="807"/>
      <c r="K31" s="807"/>
      <c r="L31" s="807"/>
      <c r="M31" s="807"/>
      <c r="N31" s="807"/>
      <c r="O31" s="807"/>
      <c r="P31" s="807"/>
      <c r="Q31" s="807"/>
      <c r="R31" s="839"/>
      <c r="S31" s="807"/>
      <c r="T31" s="839"/>
      <c r="U31" s="839"/>
      <c r="V31" s="808"/>
      <c r="W31" s="773"/>
      <c r="X31" s="840"/>
      <c r="Y31" s="773"/>
      <c r="Z31" s="773"/>
      <c r="AA31" s="773"/>
      <c r="AB31" s="773"/>
      <c r="AC31" s="773"/>
      <c r="AD31" s="773"/>
      <c r="AE31" s="773"/>
      <c r="AF31" s="773"/>
      <c r="AG31" s="773"/>
      <c r="AH31" s="840"/>
      <c r="AI31" s="773"/>
      <c r="AJ31" s="773"/>
      <c r="AK31" s="840"/>
      <c r="AL31" s="773"/>
      <c r="AM31" s="831"/>
      <c r="AN31" s="832"/>
      <c r="AO31" s="832"/>
      <c r="AP31" s="832"/>
      <c r="AQ31" s="810"/>
      <c r="AR31" s="810"/>
      <c r="AS31" s="811"/>
      <c r="AT31" s="894"/>
      <c r="AU31" s="812"/>
      <c r="AV31" s="843"/>
      <c r="AW31" s="812"/>
      <c r="AX31" s="843"/>
      <c r="AY31" s="812"/>
      <c r="AZ31" s="843"/>
      <c r="BA31" s="812"/>
      <c r="BB31" s="843"/>
      <c r="BC31" s="812"/>
      <c r="BD31" s="843"/>
      <c r="BE31" s="812"/>
      <c r="BF31" s="843"/>
      <c r="BG31" s="812"/>
      <c r="BH31" s="843"/>
      <c r="BI31" s="812"/>
      <c r="BJ31" s="836"/>
      <c r="BK31" s="836"/>
      <c r="BL31" s="812"/>
      <c r="BM31" s="836"/>
      <c r="BN31" s="2082"/>
      <c r="BO31" s="814"/>
      <c r="BP31" s="874"/>
      <c r="BQ31" s="814"/>
      <c r="BR31" s="814"/>
      <c r="BS31" s="814"/>
      <c r="BT31" s="814"/>
      <c r="BU31" s="814"/>
      <c r="BV31" s="814"/>
      <c r="BW31" s="814"/>
      <c r="BX31" s="814"/>
      <c r="BY31" s="814"/>
      <c r="BZ31" s="814"/>
      <c r="CA31" s="814"/>
      <c r="CB31" s="814"/>
      <c r="CC31" s="814"/>
      <c r="CD31" s="814"/>
      <c r="CE31" s="814"/>
      <c r="CF31" s="815"/>
      <c r="CG31" s="816"/>
      <c r="CH31" s="816"/>
      <c r="CI31" s="816"/>
      <c r="CJ31" s="816"/>
      <c r="CK31" s="816"/>
      <c r="CL31" s="816"/>
      <c r="CM31" s="816"/>
      <c r="CN31" s="816"/>
      <c r="CO31" s="816"/>
      <c r="CP31" s="816"/>
      <c r="CQ31" s="816"/>
      <c r="CR31" s="816"/>
      <c r="CS31" s="816"/>
      <c r="CT31" s="816"/>
      <c r="CU31" s="816"/>
      <c r="CV31" s="816"/>
      <c r="CW31" s="816"/>
      <c r="CX31" s="816"/>
      <c r="CY31" s="816"/>
      <c r="CZ31" s="816"/>
      <c r="DA31" s="816"/>
      <c r="DB31" s="816"/>
      <c r="DC31" s="816"/>
      <c r="DD31" s="816"/>
      <c r="DE31" s="816"/>
      <c r="DF31" s="816"/>
      <c r="DG31" s="816"/>
      <c r="DH31" s="816"/>
      <c r="DI31" s="816"/>
      <c r="DJ31" s="816"/>
      <c r="DK31" s="816"/>
      <c r="DL31" s="816"/>
      <c r="DM31" s="816"/>
      <c r="DN31" s="816"/>
      <c r="DO31" s="816"/>
      <c r="DP31" s="841"/>
      <c r="DQ31" s="817"/>
      <c r="DR31" s="817"/>
      <c r="DS31" s="817"/>
      <c r="DT31" s="842"/>
      <c r="DU31" s="817"/>
      <c r="DV31" s="842"/>
      <c r="DW31" s="817"/>
      <c r="DX31" s="817"/>
      <c r="DY31" s="817"/>
      <c r="DZ31" s="820"/>
      <c r="EA31" s="821"/>
      <c r="EB31" s="821"/>
      <c r="EC31" s="821"/>
      <c r="ED31" s="821"/>
      <c r="EE31" s="819"/>
      <c r="EF31" s="818"/>
      <c r="EG31" s="818"/>
      <c r="EH31" s="818"/>
      <c r="EI31" s="818"/>
      <c r="EJ31" s="822"/>
      <c r="EK31" s="823"/>
      <c r="EL31" s="823"/>
      <c r="EM31" s="823"/>
      <c r="EN31" s="823"/>
      <c r="EO31" s="824"/>
      <c r="EP31" s="825"/>
      <c r="EQ31" s="825"/>
      <c r="ER31" s="825"/>
      <c r="ES31" s="825"/>
      <c r="ET31" s="820"/>
      <c r="EU31" s="821"/>
      <c r="EV31" s="821"/>
      <c r="EW31" s="821"/>
      <c r="EX31" s="821"/>
      <c r="EY31" s="819"/>
      <c r="EZ31" s="818"/>
      <c r="FA31" s="818"/>
      <c r="FB31" s="818"/>
      <c r="FC31" s="818"/>
      <c r="FD31" s="822"/>
      <c r="FE31" s="823"/>
      <c r="FF31" s="823"/>
      <c r="FG31" s="823"/>
      <c r="FH31" s="823"/>
      <c r="FI31" s="824"/>
      <c r="FJ31" s="825"/>
      <c r="FK31" s="825"/>
      <c r="FL31" s="825"/>
      <c r="FM31" s="825"/>
      <c r="FN31" s="820"/>
      <c r="FO31" s="821"/>
      <c r="FP31" s="821"/>
      <c r="FQ31" s="821"/>
      <c r="FR31" s="821"/>
      <c r="FS31" s="819"/>
      <c r="FT31" s="818"/>
      <c r="FU31" s="818"/>
      <c r="FV31" s="818"/>
      <c r="FW31" s="818"/>
      <c r="FX31" s="822"/>
      <c r="FY31" s="823"/>
      <c r="FZ31" s="823"/>
      <c r="GA31" s="823"/>
      <c r="GB31" s="823"/>
      <c r="GC31" s="824"/>
      <c r="GD31" s="825"/>
      <c r="GE31" s="825"/>
      <c r="GF31" s="825"/>
      <c r="GG31" s="825"/>
      <c r="GH31" s="820"/>
      <c r="GI31" s="821"/>
      <c r="GJ31" s="821"/>
      <c r="GK31" s="821"/>
      <c r="GL31" s="821"/>
      <c r="GM31" s="819"/>
      <c r="GN31" s="818"/>
      <c r="GO31" s="818"/>
      <c r="GP31" s="818"/>
      <c r="GQ31" s="818"/>
      <c r="GR31" s="822"/>
      <c r="GS31" s="823"/>
      <c r="GT31" s="823"/>
      <c r="GU31" s="823"/>
      <c r="GV31" s="823"/>
      <c r="GW31" s="824"/>
      <c r="GX31" s="825"/>
      <c r="GY31" s="825"/>
      <c r="GZ31" s="825"/>
      <c r="HA31" s="825"/>
      <c r="HB31" s="820"/>
      <c r="HC31" s="821"/>
      <c r="HD31" s="821"/>
      <c r="HE31" s="821"/>
      <c r="HF31" s="821"/>
      <c r="HG31" s="819"/>
      <c r="HH31" s="818"/>
      <c r="HI31" s="818"/>
      <c r="HJ31" s="818"/>
      <c r="HK31" s="818"/>
      <c r="HL31" s="822"/>
      <c r="HM31" s="823"/>
      <c r="HN31" s="823"/>
      <c r="HO31" s="823"/>
      <c r="HP31" s="823"/>
      <c r="HQ31" s="824"/>
      <c r="HR31" s="825"/>
      <c r="HS31" s="825"/>
      <c r="HT31" s="825"/>
      <c r="HU31" s="825"/>
      <c r="HV31" s="820"/>
      <c r="HW31" s="821"/>
      <c r="HX31" s="821"/>
      <c r="HY31" s="821"/>
      <c r="HZ31" s="821"/>
      <c r="IA31" s="819"/>
      <c r="IB31" s="818"/>
      <c r="IC31" s="818"/>
      <c r="ID31" s="818"/>
      <c r="IE31" s="818"/>
      <c r="IF31" s="822"/>
      <c r="IG31" s="823"/>
      <c r="IH31" s="823"/>
      <c r="II31" s="823"/>
      <c r="IJ31" s="823"/>
      <c r="IK31" s="824"/>
      <c r="IL31" s="825"/>
      <c r="IM31" s="825"/>
      <c r="IN31" s="825"/>
      <c r="IO31" s="825"/>
      <c r="IP31" s="826"/>
      <c r="IQ31" s="817"/>
      <c r="IR31" s="817"/>
      <c r="IS31" s="817"/>
      <c r="IT31" s="817"/>
      <c r="IU31" s="817"/>
      <c r="IV31" s="817"/>
      <c r="IW31" s="817"/>
      <c r="IX31" s="817"/>
      <c r="IY31" s="817"/>
      <c r="IZ31" s="817"/>
      <c r="JA31" s="817"/>
      <c r="JB31" s="817"/>
      <c r="JC31" s="817"/>
      <c r="JD31" s="817"/>
      <c r="JE31" s="817"/>
      <c r="JF31" s="817"/>
      <c r="JG31" s="817"/>
      <c r="JH31" s="817"/>
      <c r="JI31" s="817"/>
      <c r="JJ31" s="817"/>
      <c r="JK31" s="817"/>
      <c r="JL31" s="817"/>
      <c r="JM31" s="817"/>
      <c r="JN31" s="827"/>
      <c r="JO31" s="828"/>
      <c r="JP31" s="828"/>
      <c r="JQ31" s="845"/>
      <c r="JR31" s="845"/>
      <c r="JS31" s="845"/>
      <c r="JT31" s="845"/>
      <c r="JU31" s="828"/>
      <c r="JV31" s="828"/>
      <c r="JW31" s="828"/>
      <c r="JX31" s="828"/>
      <c r="JY31" s="828"/>
      <c r="JZ31" s="845"/>
      <c r="KA31" s="845"/>
      <c r="KB31" s="845"/>
      <c r="KC31" s="845"/>
      <c r="KD31" s="828"/>
      <c r="KE31" s="828"/>
      <c r="KF31" s="828"/>
      <c r="KG31" s="828"/>
      <c r="KH31" s="828"/>
      <c r="KI31" s="845"/>
      <c r="KJ31" s="845"/>
      <c r="KK31" s="845"/>
      <c r="KL31" s="845"/>
      <c r="KM31" s="828"/>
      <c r="KN31" s="828"/>
      <c r="KO31" s="828"/>
      <c r="KP31" s="828"/>
      <c r="KQ31" s="828"/>
      <c r="KR31" s="845"/>
      <c r="KS31" s="845"/>
      <c r="KT31" s="845"/>
      <c r="KU31" s="845"/>
      <c r="KV31" s="828"/>
      <c r="KW31" s="828"/>
      <c r="KX31" s="828"/>
      <c r="KY31" s="828"/>
      <c r="KZ31" s="828"/>
      <c r="LA31" s="845"/>
      <c r="LB31" s="845"/>
      <c r="LC31" s="845"/>
      <c r="LD31" s="845"/>
      <c r="LE31" s="828"/>
      <c r="LF31" s="828"/>
      <c r="LG31" s="828"/>
      <c r="LH31" s="828"/>
      <c r="LI31" s="828"/>
      <c r="LJ31" s="845"/>
      <c r="LK31" s="845"/>
      <c r="LL31" s="845"/>
      <c r="LM31" s="845"/>
      <c r="LN31" s="828"/>
      <c r="LO31" s="828"/>
      <c r="LP31" s="828"/>
      <c r="LQ31" s="828"/>
      <c r="LR31" s="828"/>
      <c r="LS31" s="845"/>
      <c r="LT31" s="845"/>
      <c r="LU31" s="845"/>
      <c r="LV31" s="845"/>
      <c r="LW31" s="828"/>
      <c r="LX31" s="828"/>
      <c r="LY31" s="828"/>
      <c r="LZ31" s="828"/>
      <c r="MA31" s="828"/>
      <c r="MB31" s="845"/>
      <c r="MC31" s="845"/>
      <c r="MD31" s="845"/>
      <c r="ME31" s="845"/>
      <c r="MF31" s="828"/>
      <c r="MG31" s="828"/>
      <c r="MH31" s="828"/>
      <c r="MI31" s="828"/>
      <c r="MJ31" s="828"/>
      <c r="MK31" s="845"/>
      <c r="ML31" s="845"/>
      <c r="MM31" s="845"/>
      <c r="MN31" s="845"/>
      <c r="MO31" s="828"/>
      <c r="MP31" s="828"/>
      <c r="MQ31" s="828"/>
      <c r="MR31" s="828"/>
      <c r="MS31" s="828"/>
      <c r="MT31" s="845"/>
      <c r="MU31" s="845"/>
      <c r="MV31" s="845"/>
      <c r="MW31" s="845"/>
      <c r="MX31" s="828"/>
      <c r="MY31" s="828"/>
      <c r="MZ31" s="828"/>
      <c r="NA31" s="828"/>
      <c r="NB31" s="828"/>
      <c r="NC31" s="845"/>
      <c r="ND31" s="845"/>
      <c r="NE31" s="845"/>
      <c r="NF31" s="845"/>
      <c r="NG31" s="828"/>
      <c r="NH31" s="828"/>
      <c r="NI31" s="828"/>
      <c r="NJ31" s="828"/>
      <c r="NK31" s="828"/>
      <c r="NL31" s="845"/>
      <c r="NM31" s="845"/>
      <c r="NN31" s="845"/>
      <c r="NO31" s="845"/>
      <c r="NP31" s="828"/>
      <c r="NQ31" s="828"/>
      <c r="NR31" s="828"/>
      <c r="NS31" s="828"/>
      <c r="NT31" s="828"/>
      <c r="NU31" s="845"/>
      <c r="NV31" s="845"/>
      <c r="NW31" s="845"/>
      <c r="NX31" s="845"/>
      <c r="NY31" s="828"/>
      <c r="NZ31" s="828"/>
      <c r="OA31" s="828"/>
      <c r="OB31" s="828"/>
      <c r="OC31" s="828"/>
      <c r="OD31" s="845"/>
      <c r="OE31" s="845"/>
      <c r="OF31" s="845"/>
      <c r="OG31" s="845"/>
      <c r="OH31" s="828"/>
      <c r="OI31" s="828"/>
      <c r="OJ31" s="828"/>
      <c r="OK31" s="828"/>
      <c r="OL31" s="828"/>
      <c r="OM31" s="845"/>
      <c r="ON31" s="845"/>
      <c r="OO31" s="845"/>
      <c r="OP31" s="845"/>
      <c r="OQ31" s="828"/>
      <c r="OR31" s="828"/>
      <c r="OS31" s="828"/>
      <c r="OT31" s="828"/>
      <c r="OU31" s="828"/>
      <c r="OV31" s="845"/>
      <c r="OW31" s="845"/>
      <c r="OX31" s="845"/>
      <c r="OY31" s="845"/>
      <c r="OZ31" s="828"/>
      <c r="PA31" s="828"/>
      <c r="PB31" s="828"/>
      <c r="PC31" s="828"/>
      <c r="PD31" s="828"/>
      <c r="PE31" s="845"/>
      <c r="PF31" s="845"/>
      <c r="PG31" s="845"/>
      <c r="PH31" s="845"/>
      <c r="PI31" s="828"/>
      <c r="PJ31" s="828"/>
      <c r="PK31" s="828"/>
      <c r="PL31" s="828"/>
      <c r="PM31" s="828"/>
      <c r="PN31" s="845"/>
      <c r="PO31" s="845"/>
      <c r="PP31" s="845"/>
      <c r="PQ31" s="845"/>
      <c r="PR31" s="828"/>
      <c r="PS31" s="828"/>
      <c r="PT31" s="828"/>
      <c r="PU31" s="828"/>
      <c r="PV31" s="828"/>
      <c r="PW31" s="845"/>
      <c r="PX31" s="845"/>
      <c r="PY31" s="845"/>
      <c r="PZ31" s="845"/>
      <c r="QA31" s="828"/>
      <c r="QB31" s="828"/>
      <c r="QC31" s="828"/>
      <c r="QD31" s="828"/>
      <c r="QE31" s="845"/>
      <c r="QF31" s="845"/>
      <c r="QG31" s="845"/>
      <c r="QH31" s="845"/>
      <c r="QI31" s="828"/>
      <c r="QJ31" s="828"/>
      <c r="QK31" s="828"/>
      <c r="QL31" s="828"/>
      <c r="QM31" s="828"/>
      <c r="QN31" s="828"/>
      <c r="QO31" s="845"/>
      <c r="QP31" s="845"/>
      <c r="QQ31" s="845"/>
      <c r="QR31" s="845"/>
      <c r="QS31" s="828"/>
      <c r="QT31" s="828"/>
      <c r="QU31" s="828"/>
      <c r="QV31" s="838"/>
      <c r="QW31" s="837"/>
      <c r="QX31" s="837"/>
      <c r="QY31" s="837"/>
      <c r="QZ31" s="857"/>
      <c r="RA31" s="828"/>
      <c r="RB31" s="828"/>
      <c r="RC31" s="828"/>
      <c r="RD31" s="828"/>
      <c r="RE31" s="856"/>
      <c r="RF31" s="855"/>
      <c r="RG31" s="855"/>
      <c r="RH31" s="855"/>
      <c r="RI31" s="855"/>
      <c r="RJ31" s="854"/>
      <c r="RK31" s="825"/>
      <c r="RL31" s="825"/>
      <c r="RM31" s="825"/>
      <c r="RN31" s="825"/>
      <c r="RO31" s="857"/>
      <c r="RP31" s="828"/>
      <c r="RQ31" s="828"/>
      <c r="RR31" s="828"/>
      <c r="RS31" s="828"/>
      <c r="RT31" s="856"/>
      <c r="RU31" s="855"/>
      <c r="RV31" s="855"/>
      <c r="RW31" s="855"/>
      <c r="RX31" s="855"/>
      <c r="RY31" s="854"/>
      <c r="RZ31" s="825"/>
      <c r="SA31" s="825"/>
      <c r="SB31" s="825"/>
      <c r="SC31" s="825"/>
      <c r="SD31" s="857"/>
      <c r="SE31" s="828"/>
      <c r="SF31" s="828"/>
      <c r="SG31" s="828"/>
      <c r="SH31" s="828"/>
      <c r="SI31" s="856"/>
      <c r="SJ31" s="855"/>
      <c r="SK31" s="855"/>
      <c r="SL31" s="855"/>
      <c r="SM31" s="855"/>
      <c r="SN31" s="854"/>
      <c r="SO31" s="825"/>
      <c r="SP31" s="825"/>
      <c r="SQ31" s="825"/>
      <c r="SR31" s="825"/>
      <c r="SS31" s="857"/>
      <c r="ST31" s="828"/>
      <c r="SU31" s="828"/>
      <c r="SV31" s="828"/>
      <c r="SW31" s="828"/>
      <c r="SX31" s="856"/>
      <c r="SY31" s="855"/>
      <c r="SZ31" s="855"/>
      <c r="TA31" s="855"/>
      <c r="TB31" s="855"/>
      <c r="TC31" s="854"/>
      <c r="TD31" s="825"/>
      <c r="TE31" s="825"/>
      <c r="TF31" s="825"/>
      <c r="TG31" s="825"/>
      <c r="TH31" s="857"/>
      <c r="TI31" s="828"/>
      <c r="TJ31" s="828"/>
      <c r="TK31" s="828"/>
      <c r="TL31" s="828"/>
      <c r="TM31" s="856"/>
      <c r="TN31" s="855"/>
      <c r="TO31" s="855"/>
      <c r="TP31" s="855"/>
      <c r="TQ31" s="855"/>
      <c r="TR31" s="854"/>
      <c r="TS31" s="825"/>
      <c r="TT31" s="825"/>
      <c r="TU31" s="825"/>
      <c r="TV31" s="825"/>
      <c r="TW31" s="857"/>
      <c r="TX31" s="828"/>
      <c r="TY31" s="828"/>
      <c r="TZ31" s="828"/>
      <c r="UA31" s="828"/>
      <c r="UB31" s="856"/>
      <c r="UC31" s="855"/>
      <c r="UD31" s="855"/>
      <c r="UE31" s="855"/>
      <c r="UF31" s="855"/>
      <c r="UG31" s="854"/>
      <c r="UH31" s="825"/>
      <c r="UI31" s="825"/>
      <c r="UJ31" s="825"/>
      <c r="UK31" s="825"/>
      <c r="UL31" s="860"/>
      <c r="UM31" s="861"/>
      <c r="UN31" s="864"/>
      <c r="UO31" s="865"/>
      <c r="UP31" s="807"/>
      <c r="UQ31" s="807"/>
      <c r="UR31" s="807"/>
      <c r="US31" s="807"/>
      <c r="UT31" s="807"/>
      <c r="UU31" s="863"/>
      <c r="UV31" s="821"/>
      <c r="UW31" s="819"/>
      <c r="UX31" s="818"/>
      <c r="UY31" s="822"/>
      <c r="UZ31" s="823"/>
      <c r="VA31" s="824"/>
      <c r="VB31" s="825"/>
      <c r="VC31" s="863"/>
      <c r="VD31" s="821"/>
      <c r="VE31" s="819"/>
      <c r="VF31" s="818"/>
      <c r="VG31" s="822"/>
      <c r="VH31" s="823"/>
      <c r="VI31" s="824"/>
      <c r="VJ31" s="825"/>
      <c r="VK31" s="863"/>
      <c r="VL31" s="821"/>
      <c r="VM31" s="819"/>
      <c r="VN31" s="818"/>
      <c r="VO31" s="822"/>
      <c r="VP31" s="823"/>
      <c r="VQ31" s="824"/>
      <c r="VR31" s="825"/>
      <c r="VS31" s="863"/>
      <c r="VT31" s="821"/>
      <c r="VU31" s="819"/>
      <c r="VV31" s="818"/>
      <c r="VW31" s="822"/>
      <c r="VX31" s="823"/>
      <c r="VY31" s="824"/>
      <c r="VZ31" s="825"/>
      <c r="WA31" s="863"/>
      <c r="WB31" s="821"/>
      <c r="WC31" s="819"/>
      <c r="WD31" s="818"/>
      <c r="WE31" s="822"/>
      <c r="WF31" s="823"/>
      <c r="WG31" s="824"/>
      <c r="WH31" s="825"/>
      <c r="WI31" s="863"/>
      <c r="WJ31" s="821"/>
      <c r="WK31" s="819"/>
      <c r="WL31" s="818"/>
      <c r="WM31" s="822"/>
      <c r="WN31" s="823"/>
      <c r="WO31" s="824"/>
      <c r="WP31" s="825"/>
      <c r="WQ31" s="863"/>
      <c r="WR31" s="821"/>
      <c r="WS31" s="819"/>
      <c r="WT31" s="818"/>
      <c r="WU31" s="822"/>
      <c r="WV31" s="823"/>
      <c r="WW31" s="824"/>
      <c r="WX31" s="825"/>
      <c r="WY31" s="863"/>
      <c r="WZ31" s="821"/>
      <c r="XA31" s="819"/>
      <c r="XB31" s="818"/>
      <c r="XC31" s="822"/>
      <c r="XD31" s="823"/>
      <c r="XE31" s="824"/>
      <c r="XF31" s="825"/>
      <c r="XG31" s="863"/>
      <c r="XH31" s="821"/>
      <c r="XI31" s="819"/>
      <c r="XJ31" s="818"/>
      <c r="XK31" s="822"/>
      <c r="XL31" s="823"/>
      <c r="XM31" s="824"/>
      <c r="XN31" s="825"/>
      <c r="XO31" s="863"/>
      <c r="XP31" s="821"/>
      <c r="XQ31" s="819"/>
      <c r="XR31" s="818"/>
      <c r="XS31" s="822"/>
      <c r="XT31" s="823"/>
      <c r="XU31" s="824"/>
      <c r="XV31" s="825"/>
      <c r="XW31" s="863"/>
      <c r="XX31" s="821"/>
      <c r="XY31" s="819"/>
      <c r="XZ31" s="818"/>
      <c r="YA31" s="822"/>
      <c r="YB31" s="823"/>
      <c r="YC31" s="824"/>
      <c r="YD31" s="825"/>
      <c r="YE31" s="863"/>
      <c r="YF31" s="821"/>
      <c r="YG31" s="819"/>
      <c r="YH31" s="818"/>
      <c r="YI31" s="822"/>
      <c r="YJ31" s="823"/>
      <c r="YK31" s="824"/>
      <c r="YL31" s="825"/>
      <c r="YM31" s="863"/>
      <c r="YN31" s="821"/>
      <c r="YO31" s="819"/>
      <c r="YP31" s="818"/>
      <c r="YQ31" s="822"/>
      <c r="YR31" s="823"/>
      <c r="YS31" s="824"/>
      <c r="YT31" s="825"/>
      <c r="YU31" s="863"/>
      <c r="YV31" s="821"/>
      <c r="YW31" s="819"/>
      <c r="YX31" s="818"/>
      <c r="YY31" s="822"/>
      <c r="YZ31" s="823"/>
      <c r="ZA31" s="824"/>
      <c r="ZB31" s="825"/>
      <c r="ZC31" s="863"/>
      <c r="ZD31" s="821"/>
      <c r="ZE31" s="819"/>
      <c r="ZF31" s="818"/>
      <c r="ZG31" s="822"/>
      <c r="ZH31" s="823"/>
      <c r="ZI31" s="824"/>
      <c r="ZJ31" s="825"/>
      <c r="ZK31" s="863"/>
      <c r="ZL31" s="821"/>
      <c r="ZM31" s="819"/>
      <c r="ZN31" s="818"/>
      <c r="ZO31" s="822"/>
      <c r="ZP31" s="823"/>
      <c r="ZQ31" s="824"/>
      <c r="ZR31" s="825"/>
      <c r="ZS31" s="863"/>
      <c r="ZT31" s="821"/>
      <c r="ZU31" s="819"/>
      <c r="ZV31" s="818"/>
      <c r="ZW31" s="822"/>
      <c r="ZX31" s="823"/>
      <c r="ZY31" s="824"/>
      <c r="ZZ31" s="825"/>
      <c r="AAA31" s="863"/>
      <c r="AAB31" s="821"/>
      <c r="AAC31" s="819"/>
      <c r="AAD31" s="818"/>
      <c r="AAE31" s="822"/>
      <c r="AAF31" s="823"/>
      <c r="AAG31" s="824"/>
      <c r="AAH31" s="825"/>
      <c r="AAI31" s="863"/>
      <c r="AAJ31" s="821"/>
      <c r="AAK31" s="819"/>
      <c r="AAL31" s="818"/>
      <c r="AAM31" s="822"/>
      <c r="AAN31" s="823"/>
      <c r="AAO31" s="824"/>
      <c r="AAP31" s="825"/>
      <c r="AAQ31" s="863"/>
      <c r="AAR31" s="821"/>
      <c r="AAS31" s="819"/>
      <c r="AAT31" s="818"/>
      <c r="AAU31" s="822"/>
      <c r="AAV31" s="823"/>
      <c r="AAW31" s="824"/>
      <c r="AAX31" s="825"/>
      <c r="AAY31" s="863"/>
      <c r="AAZ31" s="821"/>
      <c r="ABA31" s="819"/>
      <c r="ABB31" s="818"/>
      <c r="ABC31" s="822"/>
      <c r="ABD31" s="823"/>
      <c r="ABE31" s="824"/>
      <c r="ABF31" s="825"/>
      <c r="ABG31" s="863"/>
      <c r="ABH31" s="821"/>
      <c r="ABI31" s="819"/>
      <c r="ABJ31" s="818"/>
      <c r="ABK31" s="822"/>
      <c r="ABL31" s="823"/>
      <c r="ABM31" s="824"/>
      <c r="ABN31" s="825"/>
      <c r="ABO31" s="863"/>
      <c r="ABP31" s="821"/>
      <c r="ABQ31" s="819"/>
      <c r="ABR31" s="818"/>
      <c r="ABS31" s="822"/>
      <c r="ABT31" s="823"/>
      <c r="ABU31" s="824"/>
      <c r="ABV31" s="825"/>
      <c r="ABW31" s="863"/>
      <c r="ABX31" s="821"/>
      <c r="ABY31" s="819"/>
      <c r="ABZ31" s="818"/>
      <c r="ACA31" s="822"/>
      <c r="ACB31" s="823"/>
      <c r="ACC31" s="824"/>
      <c r="ACD31" s="825"/>
      <c r="ACE31" s="863"/>
      <c r="ACF31" s="821"/>
      <c r="ACG31" s="819"/>
      <c r="ACH31" s="818"/>
      <c r="ACI31" s="822"/>
      <c r="ACJ31" s="823"/>
      <c r="ACK31" s="824"/>
      <c r="ACL31" s="825"/>
      <c r="ACM31" s="863"/>
      <c r="ACN31" s="821"/>
      <c r="ACO31" s="819"/>
      <c r="ACP31" s="818"/>
      <c r="ACQ31" s="822"/>
      <c r="ACR31" s="823"/>
      <c r="ACS31" s="824"/>
      <c r="ACT31" s="825"/>
      <c r="ACU31" s="863"/>
      <c r="ACV31" s="821"/>
      <c r="ACW31" s="819"/>
      <c r="ACX31" s="818"/>
      <c r="ACY31" s="822"/>
      <c r="ACZ31" s="823"/>
      <c r="ADA31" s="824"/>
      <c r="ADB31" s="825"/>
      <c r="ADC31" s="863"/>
      <c r="ADD31" s="821"/>
      <c r="ADE31" s="819"/>
      <c r="ADF31" s="818"/>
      <c r="ADG31" s="822"/>
      <c r="ADH31" s="823"/>
      <c r="ADI31" s="824"/>
      <c r="ADJ31" s="825"/>
      <c r="ADK31" s="863"/>
      <c r="ADL31" s="821"/>
      <c r="ADM31" s="819"/>
      <c r="ADN31" s="818"/>
      <c r="ADO31" s="822"/>
      <c r="ADP31" s="823"/>
      <c r="ADQ31" s="824"/>
      <c r="ADR31" s="825"/>
      <c r="ADS31" s="863"/>
      <c r="ADT31" s="821"/>
      <c r="ADU31" s="819"/>
      <c r="ADV31" s="818"/>
      <c r="ADW31" s="822"/>
      <c r="ADX31" s="823"/>
      <c r="ADY31" s="824"/>
      <c r="ADZ31" s="1323"/>
      <c r="AEA31" s="1324"/>
      <c r="AEB31" s="1324"/>
      <c r="AEC31" s="1325"/>
      <c r="AED31" s="1326"/>
      <c r="AEE31" s="1326"/>
      <c r="AEF31" s="1326"/>
      <c r="AEG31" s="2083"/>
      <c r="AEH31" s="1326"/>
      <c r="AEI31" s="1326"/>
      <c r="AEJ31" s="1326"/>
      <c r="AEK31" s="1326"/>
      <c r="AEL31" s="1326"/>
      <c r="AEM31" s="2083"/>
      <c r="AEN31" s="1326"/>
      <c r="AEO31" s="1326"/>
      <c r="AEP31" s="1326"/>
      <c r="AEQ31" s="1326"/>
      <c r="AER31" s="1326"/>
      <c r="AES31" s="2083"/>
      <c r="AET31" s="1326"/>
      <c r="AEU31" s="1326"/>
      <c r="AEV31" s="1326"/>
      <c r="AEW31" s="1326"/>
      <c r="AEX31" s="1326"/>
      <c r="AEY31" s="2083"/>
      <c r="AEZ31" s="1326"/>
      <c r="AFA31" s="1326"/>
      <c r="AFB31" s="1326"/>
      <c r="AFC31" s="1326"/>
      <c r="AFD31" s="1326"/>
      <c r="AFE31" s="2083"/>
      <c r="AFF31" s="1326"/>
      <c r="AFG31" s="1326"/>
      <c r="AFH31" s="1326"/>
      <c r="AFI31" s="1326"/>
      <c r="AFJ31" s="1326"/>
      <c r="AFK31" s="2083"/>
      <c r="AFL31" s="1326"/>
      <c r="AFM31" s="1326"/>
    </row>
    <row r="32" spans="1:845" ht="24.95" customHeight="1" x14ac:dyDescent="0.25">
      <c r="A32" s="807"/>
      <c r="B32" s="807"/>
      <c r="C32" s="807"/>
      <c r="D32" s="807"/>
      <c r="E32" s="807"/>
      <c r="F32" s="807"/>
      <c r="G32" s="807"/>
      <c r="H32" s="807"/>
      <c r="I32" s="807"/>
      <c r="J32" s="807"/>
      <c r="K32" s="807"/>
      <c r="L32" s="807"/>
      <c r="M32" s="807"/>
      <c r="N32" s="807"/>
      <c r="O32" s="807"/>
      <c r="P32" s="807"/>
      <c r="Q32" s="807"/>
      <c r="R32" s="839"/>
      <c r="S32" s="807"/>
      <c r="T32" s="839"/>
      <c r="U32" s="839"/>
      <c r="V32" s="808"/>
      <c r="W32" s="773"/>
      <c r="X32" s="840"/>
      <c r="Y32" s="773"/>
      <c r="Z32" s="773"/>
      <c r="AA32" s="773"/>
      <c r="AB32" s="773"/>
      <c r="AC32" s="773"/>
      <c r="AD32" s="773"/>
      <c r="AE32" s="773"/>
      <c r="AF32" s="773"/>
      <c r="AG32" s="773"/>
      <c r="AH32" s="840"/>
      <c r="AI32" s="773"/>
      <c r="AJ32" s="773"/>
      <c r="AK32" s="840"/>
      <c r="AL32" s="773"/>
      <c r="AM32" s="831"/>
      <c r="AN32" s="832"/>
      <c r="AO32" s="832"/>
      <c r="AP32" s="832"/>
      <c r="AQ32" s="810"/>
      <c r="AR32" s="810"/>
      <c r="AS32" s="811"/>
      <c r="AT32" s="894"/>
      <c r="AU32" s="812"/>
      <c r="AV32" s="843"/>
      <c r="AW32" s="812"/>
      <c r="AX32" s="843"/>
      <c r="AY32" s="812"/>
      <c r="AZ32" s="843"/>
      <c r="BA32" s="812"/>
      <c r="BB32" s="843"/>
      <c r="BC32" s="812"/>
      <c r="BD32" s="843"/>
      <c r="BE32" s="812"/>
      <c r="BF32" s="843"/>
      <c r="BG32" s="812"/>
      <c r="BH32" s="843"/>
      <c r="BI32" s="812"/>
      <c r="BJ32" s="836"/>
      <c r="BK32" s="836"/>
      <c r="BL32" s="812"/>
      <c r="BM32" s="836"/>
      <c r="BN32" s="2082"/>
      <c r="BO32" s="814"/>
      <c r="BP32" s="874"/>
      <c r="BQ32" s="814"/>
      <c r="BR32" s="814"/>
      <c r="BS32" s="814"/>
      <c r="BT32" s="814"/>
      <c r="BU32" s="814"/>
      <c r="BV32" s="814"/>
      <c r="BW32" s="814"/>
      <c r="BX32" s="814"/>
      <c r="BY32" s="814"/>
      <c r="BZ32" s="814"/>
      <c r="CA32" s="814"/>
      <c r="CB32" s="814"/>
      <c r="CC32" s="814"/>
      <c r="CD32" s="814"/>
      <c r="CE32" s="814"/>
      <c r="CF32" s="815"/>
      <c r="CG32" s="816"/>
      <c r="CH32" s="816"/>
      <c r="CI32" s="816"/>
      <c r="CJ32" s="816"/>
      <c r="CK32" s="816"/>
      <c r="CL32" s="816"/>
      <c r="CM32" s="816"/>
      <c r="CN32" s="816"/>
      <c r="CO32" s="816"/>
      <c r="CP32" s="816"/>
      <c r="CQ32" s="816"/>
      <c r="CR32" s="816"/>
      <c r="CS32" s="816"/>
      <c r="CT32" s="816"/>
      <c r="CU32" s="816"/>
      <c r="CV32" s="816"/>
      <c r="CW32" s="816"/>
      <c r="CX32" s="816"/>
      <c r="CY32" s="816"/>
      <c r="CZ32" s="816"/>
      <c r="DA32" s="816"/>
      <c r="DB32" s="816"/>
      <c r="DC32" s="816"/>
      <c r="DD32" s="816"/>
      <c r="DE32" s="816"/>
      <c r="DF32" s="816"/>
      <c r="DG32" s="816"/>
      <c r="DH32" s="816"/>
      <c r="DI32" s="816"/>
      <c r="DJ32" s="816"/>
      <c r="DK32" s="816"/>
      <c r="DL32" s="816"/>
      <c r="DM32" s="816"/>
      <c r="DN32" s="816"/>
      <c r="DO32" s="816"/>
      <c r="DP32" s="841"/>
      <c r="DQ32" s="817"/>
      <c r="DR32" s="817"/>
      <c r="DS32" s="817"/>
      <c r="DT32" s="842"/>
      <c r="DU32" s="817"/>
      <c r="DV32" s="842"/>
      <c r="DW32" s="817"/>
      <c r="DX32" s="817"/>
      <c r="DY32" s="817"/>
      <c r="DZ32" s="820"/>
      <c r="EA32" s="821"/>
      <c r="EB32" s="821"/>
      <c r="EC32" s="821"/>
      <c r="ED32" s="821"/>
      <c r="EE32" s="819"/>
      <c r="EF32" s="818"/>
      <c r="EG32" s="818"/>
      <c r="EH32" s="818"/>
      <c r="EI32" s="818"/>
      <c r="EJ32" s="822"/>
      <c r="EK32" s="823"/>
      <c r="EL32" s="823"/>
      <c r="EM32" s="823"/>
      <c r="EN32" s="823"/>
      <c r="EO32" s="824"/>
      <c r="EP32" s="825"/>
      <c r="EQ32" s="825"/>
      <c r="ER32" s="825"/>
      <c r="ES32" s="825"/>
      <c r="ET32" s="820"/>
      <c r="EU32" s="821"/>
      <c r="EV32" s="821"/>
      <c r="EW32" s="821"/>
      <c r="EX32" s="821"/>
      <c r="EY32" s="819"/>
      <c r="EZ32" s="818"/>
      <c r="FA32" s="818"/>
      <c r="FB32" s="818"/>
      <c r="FC32" s="818"/>
      <c r="FD32" s="822"/>
      <c r="FE32" s="823"/>
      <c r="FF32" s="823"/>
      <c r="FG32" s="823"/>
      <c r="FH32" s="823"/>
      <c r="FI32" s="824"/>
      <c r="FJ32" s="825"/>
      <c r="FK32" s="825"/>
      <c r="FL32" s="825"/>
      <c r="FM32" s="825"/>
      <c r="FN32" s="820"/>
      <c r="FO32" s="821"/>
      <c r="FP32" s="821"/>
      <c r="FQ32" s="821"/>
      <c r="FR32" s="821"/>
      <c r="FS32" s="819"/>
      <c r="FT32" s="818"/>
      <c r="FU32" s="818"/>
      <c r="FV32" s="818"/>
      <c r="FW32" s="818"/>
      <c r="FX32" s="822"/>
      <c r="FY32" s="823"/>
      <c r="FZ32" s="823"/>
      <c r="GA32" s="823"/>
      <c r="GB32" s="823"/>
      <c r="GC32" s="824"/>
      <c r="GD32" s="825"/>
      <c r="GE32" s="825"/>
      <c r="GF32" s="825"/>
      <c r="GG32" s="825"/>
      <c r="GH32" s="820"/>
      <c r="GI32" s="821"/>
      <c r="GJ32" s="821"/>
      <c r="GK32" s="821"/>
      <c r="GL32" s="821"/>
      <c r="GM32" s="819"/>
      <c r="GN32" s="818"/>
      <c r="GO32" s="818"/>
      <c r="GP32" s="818"/>
      <c r="GQ32" s="818"/>
      <c r="GR32" s="822"/>
      <c r="GS32" s="823"/>
      <c r="GT32" s="823"/>
      <c r="GU32" s="823"/>
      <c r="GV32" s="823"/>
      <c r="GW32" s="824"/>
      <c r="GX32" s="825"/>
      <c r="GY32" s="825"/>
      <c r="GZ32" s="825"/>
      <c r="HA32" s="825"/>
      <c r="HB32" s="820"/>
      <c r="HC32" s="821"/>
      <c r="HD32" s="821"/>
      <c r="HE32" s="821"/>
      <c r="HF32" s="821"/>
      <c r="HG32" s="819"/>
      <c r="HH32" s="818"/>
      <c r="HI32" s="818"/>
      <c r="HJ32" s="818"/>
      <c r="HK32" s="818"/>
      <c r="HL32" s="822"/>
      <c r="HM32" s="823"/>
      <c r="HN32" s="823"/>
      <c r="HO32" s="823"/>
      <c r="HP32" s="823"/>
      <c r="HQ32" s="824"/>
      <c r="HR32" s="825"/>
      <c r="HS32" s="825"/>
      <c r="HT32" s="825"/>
      <c r="HU32" s="825"/>
      <c r="HV32" s="820"/>
      <c r="HW32" s="821"/>
      <c r="HX32" s="821"/>
      <c r="HY32" s="821"/>
      <c r="HZ32" s="821"/>
      <c r="IA32" s="819"/>
      <c r="IB32" s="818"/>
      <c r="IC32" s="818"/>
      <c r="ID32" s="818"/>
      <c r="IE32" s="818"/>
      <c r="IF32" s="822"/>
      <c r="IG32" s="823"/>
      <c r="IH32" s="823"/>
      <c r="II32" s="823"/>
      <c r="IJ32" s="823"/>
      <c r="IK32" s="824"/>
      <c r="IL32" s="825"/>
      <c r="IM32" s="825"/>
      <c r="IN32" s="825"/>
      <c r="IO32" s="825"/>
      <c r="IP32" s="826"/>
      <c r="IQ32" s="817"/>
      <c r="IR32" s="817"/>
      <c r="IS32" s="817"/>
      <c r="IT32" s="817"/>
      <c r="IU32" s="817"/>
      <c r="IV32" s="817"/>
      <c r="IW32" s="817"/>
      <c r="IX32" s="817"/>
      <c r="IY32" s="817"/>
      <c r="IZ32" s="817"/>
      <c r="JA32" s="817"/>
      <c r="JB32" s="817"/>
      <c r="JC32" s="817"/>
      <c r="JD32" s="817"/>
      <c r="JE32" s="817"/>
      <c r="JF32" s="817"/>
      <c r="JG32" s="817"/>
      <c r="JH32" s="817"/>
      <c r="JI32" s="817"/>
      <c r="JJ32" s="817"/>
      <c r="JK32" s="817"/>
      <c r="JL32" s="817"/>
      <c r="JM32" s="817"/>
      <c r="JN32" s="827"/>
      <c r="JO32" s="828"/>
      <c r="JP32" s="828"/>
      <c r="JQ32" s="845"/>
      <c r="JR32" s="845"/>
      <c r="JS32" s="845"/>
      <c r="JT32" s="845"/>
      <c r="JU32" s="828"/>
      <c r="JV32" s="828"/>
      <c r="JW32" s="828"/>
      <c r="JX32" s="828"/>
      <c r="JY32" s="828"/>
      <c r="JZ32" s="845"/>
      <c r="KA32" s="845"/>
      <c r="KB32" s="845"/>
      <c r="KC32" s="845"/>
      <c r="KD32" s="828"/>
      <c r="KE32" s="828"/>
      <c r="KF32" s="828"/>
      <c r="KG32" s="828"/>
      <c r="KH32" s="828"/>
      <c r="KI32" s="845"/>
      <c r="KJ32" s="845"/>
      <c r="KK32" s="845"/>
      <c r="KL32" s="845"/>
      <c r="KM32" s="828"/>
      <c r="KN32" s="828"/>
      <c r="KO32" s="828"/>
      <c r="KP32" s="828"/>
      <c r="KQ32" s="828"/>
      <c r="KR32" s="845"/>
      <c r="KS32" s="845"/>
      <c r="KT32" s="845"/>
      <c r="KU32" s="845"/>
      <c r="KV32" s="828"/>
      <c r="KW32" s="828"/>
      <c r="KX32" s="828"/>
      <c r="KY32" s="828"/>
      <c r="KZ32" s="828"/>
      <c r="LA32" s="845"/>
      <c r="LB32" s="845"/>
      <c r="LC32" s="845"/>
      <c r="LD32" s="845"/>
      <c r="LE32" s="828"/>
      <c r="LF32" s="828"/>
      <c r="LG32" s="828"/>
      <c r="LH32" s="828"/>
      <c r="LI32" s="828"/>
      <c r="LJ32" s="845"/>
      <c r="LK32" s="845"/>
      <c r="LL32" s="845"/>
      <c r="LM32" s="845"/>
      <c r="LN32" s="828"/>
      <c r="LO32" s="828"/>
      <c r="LP32" s="828"/>
      <c r="LQ32" s="828"/>
      <c r="LR32" s="828"/>
      <c r="LS32" s="845"/>
      <c r="LT32" s="845"/>
      <c r="LU32" s="845"/>
      <c r="LV32" s="845"/>
      <c r="LW32" s="828"/>
      <c r="LX32" s="828"/>
      <c r="LY32" s="828"/>
      <c r="LZ32" s="828"/>
      <c r="MA32" s="828"/>
      <c r="MB32" s="845"/>
      <c r="MC32" s="845"/>
      <c r="MD32" s="845"/>
      <c r="ME32" s="845"/>
      <c r="MF32" s="828"/>
      <c r="MG32" s="828"/>
      <c r="MH32" s="828"/>
      <c r="MI32" s="828"/>
      <c r="MJ32" s="828"/>
      <c r="MK32" s="845"/>
      <c r="ML32" s="845"/>
      <c r="MM32" s="845"/>
      <c r="MN32" s="845"/>
      <c r="MO32" s="828"/>
      <c r="MP32" s="828"/>
      <c r="MQ32" s="828"/>
      <c r="MR32" s="828"/>
      <c r="MS32" s="828"/>
      <c r="MT32" s="845"/>
      <c r="MU32" s="845"/>
      <c r="MV32" s="845"/>
      <c r="MW32" s="845"/>
      <c r="MX32" s="828"/>
      <c r="MY32" s="828"/>
      <c r="MZ32" s="828"/>
      <c r="NA32" s="828"/>
      <c r="NB32" s="828"/>
      <c r="NC32" s="845"/>
      <c r="ND32" s="845"/>
      <c r="NE32" s="845"/>
      <c r="NF32" s="845"/>
      <c r="NG32" s="828"/>
      <c r="NH32" s="828"/>
      <c r="NI32" s="828"/>
      <c r="NJ32" s="828"/>
      <c r="NK32" s="828"/>
      <c r="NL32" s="845"/>
      <c r="NM32" s="845"/>
      <c r="NN32" s="845"/>
      <c r="NO32" s="845"/>
      <c r="NP32" s="828"/>
      <c r="NQ32" s="828"/>
      <c r="NR32" s="828"/>
      <c r="NS32" s="828"/>
      <c r="NT32" s="828"/>
      <c r="NU32" s="845"/>
      <c r="NV32" s="845"/>
      <c r="NW32" s="845"/>
      <c r="NX32" s="845"/>
      <c r="NY32" s="828"/>
      <c r="NZ32" s="828"/>
      <c r="OA32" s="828"/>
      <c r="OB32" s="828"/>
      <c r="OC32" s="828"/>
      <c r="OD32" s="845"/>
      <c r="OE32" s="845"/>
      <c r="OF32" s="845"/>
      <c r="OG32" s="845"/>
      <c r="OH32" s="828"/>
      <c r="OI32" s="828"/>
      <c r="OJ32" s="828"/>
      <c r="OK32" s="828"/>
      <c r="OL32" s="828"/>
      <c r="OM32" s="845"/>
      <c r="ON32" s="845"/>
      <c r="OO32" s="845"/>
      <c r="OP32" s="845"/>
      <c r="OQ32" s="828"/>
      <c r="OR32" s="828"/>
      <c r="OS32" s="828"/>
      <c r="OT32" s="828"/>
      <c r="OU32" s="828"/>
      <c r="OV32" s="845"/>
      <c r="OW32" s="845"/>
      <c r="OX32" s="845"/>
      <c r="OY32" s="845"/>
      <c r="OZ32" s="828"/>
      <c r="PA32" s="828"/>
      <c r="PB32" s="828"/>
      <c r="PC32" s="828"/>
      <c r="PD32" s="828"/>
      <c r="PE32" s="845"/>
      <c r="PF32" s="845"/>
      <c r="PG32" s="845"/>
      <c r="PH32" s="845"/>
      <c r="PI32" s="828"/>
      <c r="PJ32" s="828"/>
      <c r="PK32" s="828"/>
      <c r="PL32" s="828"/>
      <c r="PM32" s="828"/>
      <c r="PN32" s="845"/>
      <c r="PO32" s="845"/>
      <c r="PP32" s="845"/>
      <c r="PQ32" s="845"/>
      <c r="PR32" s="828"/>
      <c r="PS32" s="828"/>
      <c r="PT32" s="828"/>
      <c r="PU32" s="828"/>
      <c r="PV32" s="828"/>
      <c r="PW32" s="845"/>
      <c r="PX32" s="845"/>
      <c r="PY32" s="845"/>
      <c r="PZ32" s="845"/>
      <c r="QA32" s="828"/>
      <c r="QB32" s="828"/>
      <c r="QC32" s="828"/>
      <c r="QD32" s="828"/>
      <c r="QE32" s="845"/>
      <c r="QF32" s="845"/>
      <c r="QG32" s="845"/>
      <c r="QH32" s="845"/>
      <c r="QI32" s="828"/>
      <c r="QJ32" s="828"/>
      <c r="QK32" s="828"/>
      <c r="QL32" s="828"/>
      <c r="QM32" s="828"/>
      <c r="QN32" s="828"/>
      <c r="QO32" s="845"/>
      <c r="QP32" s="845"/>
      <c r="QQ32" s="845"/>
      <c r="QR32" s="845"/>
      <c r="QS32" s="828"/>
      <c r="QT32" s="828"/>
      <c r="QU32" s="828"/>
      <c r="QV32" s="838"/>
      <c r="QW32" s="837"/>
      <c r="QX32" s="837"/>
      <c r="QY32" s="837"/>
      <c r="QZ32" s="857"/>
      <c r="RA32" s="828"/>
      <c r="RB32" s="828"/>
      <c r="RC32" s="828"/>
      <c r="RD32" s="828"/>
      <c r="RE32" s="856"/>
      <c r="RF32" s="855"/>
      <c r="RG32" s="855"/>
      <c r="RH32" s="855"/>
      <c r="RI32" s="855"/>
      <c r="RJ32" s="854"/>
      <c r="RK32" s="825"/>
      <c r="RL32" s="825"/>
      <c r="RM32" s="825"/>
      <c r="RN32" s="825"/>
      <c r="RO32" s="857"/>
      <c r="RP32" s="828"/>
      <c r="RQ32" s="828"/>
      <c r="RR32" s="828"/>
      <c r="RS32" s="828"/>
      <c r="RT32" s="856"/>
      <c r="RU32" s="855"/>
      <c r="RV32" s="855"/>
      <c r="RW32" s="855"/>
      <c r="RX32" s="855"/>
      <c r="RY32" s="854"/>
      <c r="RZ32" s="825"/>
      <c r="SA32" s="825"/>
      <c r="SB32" s="825"/>
      <c r="SC32" s="825"/>
      <c r="SD32" s="857"/>
      <c r="SE32" s="828"/>
      <c r="SF32" s="828"/>
      <c r="SG32" s="828"/>
      <c r="SH32" s="828"/>
      <c r="SI32" s="856"/>
      <c r="SJ32" s="855"/>
      <c r="SK32" s="855"/>
      <c r="SL32" s="855"/>
      <c r="SM32" s="855"/>
      <c r="SN32" s="854"/>
      <c r="SO32" s="825"/>
      <c r="SP32" s="825"/>
      <c r="SQ32" s="825"/>
      <c r="SR32" s="825"/>
      <c r="SS32" s="857"/>
      <c r="ST32" s="828"/>
      <c r="SU32" s="828"/>
      <c r="SV32" s="828"/>
      <c r="SW32" s="828"/>
      <c r="SX32" s="856"/>
      <c r="SY32" s="855"/>
      <c r="SZ32" s="855"/>
      <c r="TA32" s="855"/>
      <c r="TB32" s="855"/>
      <c r="TC32" s="854"/>
      <c r="TD32" s="825"/>
      <c r="TE32" s="825"/>
      <c r="TF32" s="825"/>
      <c r="TG32" s="825"/>
      <c r="TH32" s="857"/>
      <c r="TI32" s="828"/>
      <c r="TJ32" s="828"/>
      <c r="TK32" s="828"/>
      <c r="TL32" s="828"/>
      <c r="TM32" s="856"/>
      <c r="TN32" s="855"/>
      <c r="TO32" s="855"/>
      <c r="TP32" s="855"/>
      <c r="TQ32" s="855"/>
      <c r="TR32" s="854"/>
      <c r="TS32" s="825"/>
      <c r="TT32" s="825"/>
      <c r="TU32" s="825"/>
      <c r="TV32" s="825"/>
      <c r="TW32" s="857"/>
      <c r="TX32" s="828"/>
      <c r="TY32" s="828"/>
      <c r="TZ32" s="828"/>
      <c r="UA32" s="828"/>
      <c r="UB32" s="856"/>
      <c r="UC32" s="855"/>
      <c r="UD32" s="855"/>
      <c r="UE32" s="855"/>
      <c r="UF32" s="855"/>
      <c r="UG32" s="854"/>
      <c r="UH32" s="825"/>
      <c r="UI32" s="825"/>
      <c r="UJ32" s="825"/>
      <c r="UK32" s="825"/>
      <c r="UL32" s="860"/>
      <c r="UM32" s="861"/>
      <c r="UN32" s="864"/>
      <c r="UO32" s="865"/>
      <c r="UP32" s="807"/>
      <c r="UQ32" s="807"/>
      <c r="UR32" s="807"/>
      <c r="US32" s="807"/>
      <c r="UT32" s="807"/>
      <c r="UU32" s="863"/>
      <c r="UV32" s="821"/>
      <c r="UW32" s="819"/>
      <c r="UX32" s="818"/>
      <c r="UY32" s="822"/>
      <c r="UZ32" s="823"/>
      <c r="VA32" s="824"/>
      <c r="VB32" s="825"/>
      <c r="VC32" s="863"/>
      <c r="VD32" s="821"/>
      <c r="VE32" s="819"/>
      <c r="VF32" s="818"/>
      <c r="VG32" s="822"/>
      <c r="VH32" s="823"/>
      <c r="VI32" s="824"/>
      <c r="VJ32" s="825"/>
      <c r="VK32" s="863"/>
      <c r="VL32" s="821"/>
      <c r="VM32" s="819"/>
      <c r="VN32" s="818"/>
      <c r="VO32" s="822"/>
      <c r="VP32" s="823"/>
      <c r="VQ32" s="824"/>
      <c r="VR32" s="825"/>
      <c r="VS32" s="863"/>
      <c r="VT32" s="821"/>
      <c r="VU32" s="819"/>
      <c r="VV32" s="818"/>
      <c r="VW32" s="822"/>
      <c r="VX32" s="823"/>
      <c r="VY32" s="824"/>
      <c r="VZ32" s="825"/>
      <c r="WA32" s="863"/>
      <c r="WB32" s="821"/>
      <c r="WC32" s="819"/>
      <c r="WD32" s="818"/>
      <c r="WE32" s="822"/>
      <c r="WF32" s="823"/>
      <c r="WG32" s="824"/>
      <c r="WH32" s="825"/>
      <c r="WI32" s="863"/>
      <c r="WJ32" s="821"/>
      <c r="WK32" s="819"/>
      <c r="WL32" s="818"/>
      <c r="WM32" s="822"/>
      <c r="WN32" s="823"/>
      <c r="WO32" s="824"/>
      <c r="WP32" s="825"/>
      <c r="WQ32" s="863"/>
      <c r="WR32" s="821"/>
      <c r="WS32" s="819"/>
      <c r="WT32" s="818"/>
      <c r="WU32" s="822"/>
      <c r="WV32" s="823"/>
      <c r="WW32" s="824"/>
      <c r="WX32" s="825"/>
      <c r="WY32" s="863"/>
      <c r="WZ32" s="821"/>
      <c r="XA32" s="819"/>
      <c r="XB32" s="818"/>
      <c r="XC32" s="822"/>
      <c r="XD32" s="823"/>
      <c r="XE32" s="824"/>
      <c r="XF32" s="825"/>
      <c r="XG32" s="863"/>
      <c r="XH32" s="821"/>
      <c r="XI32" s="819"/>
      <c r="XJ32" s="818"/>
      <c r="XK32" s="822"/>
      <c r="XL32" s="823"/>
      <c r="XM32" s="824"/>
      <c r="XN32" s="825"/>
      <c r="XO32" s="863"/>
      <c r="XP32" s="821"/>
      <c r="XQ32" s="819"/>
      <c r="XR32" s="818"/>
      <c r="XS32" s="822"/>
      <c r="XT32" s="823"/>
      <c r="XU32" s="824"/>
      <c r="XV32" s="825"/>
      <c r="XW32" s="863"/>
      <c r="XX32" s="821"/>
      <c r="XY32" s="819"/>
      <c r="XZ32" s="818"/>
      <c r="YA32" s="822"/>
      <c r="YB32" s="823"/>
      <c r="YC32" s="824"/>
      <c r="YD32" s="825"/>
      <c r="YE32" s="863"/>
      <c r="YF32" s="821"/>
      <c r="YG32" s="819"/>
      <c r="YH32" s="818"/>
      <c r="YI32" s="822"/>
      <c r="YJ32" s="823"/>
      <c r="YK32" s="824"/>
      <c r="YL32" s="825"/>
      <c r="YM32" s="863"/>
      <c r="YN32" s="821"/>
      <c r="YO32" s="819"/>
      <c r="YP32" s="818"/>
      <c r="YQ32" s="822"/>
      <c r="YR32" s="823"/>
      <c r="YS32" s="824"/>
      <c r="YT32" s="825"/>
      <c r="YU32" s="863"/>
      <c r="YV32" s="821"/>
      <c r="YW32" s="819"/>
      <c r="YX32" s="818"/>
      <c r="YY32" s="822"/>
      <c r="YZ32" s="823"/>
      <c r="ZA32" s="824"/>
      <c r="ZB32" s="825"/>
      <c r="ZC32" s="863"/>
      <c r="ZD32" s="821"/>
      <c r="ZE32" s="819"/>
      <c r="ZF32" s="818"/>
      <c r="ZG32" s="822"/>
      <c r="ZH32" s="823"/>
      <c r="ZI32" s="824"/>
      <c r="ZJ32" s="825"/>
      <c r="ZK32" s="863"/>
      <c r="ZL32" s="821"/>
      <c r="ZM32" s="819"/>
      <c r="ZN32" s="818"/>
      <c r="ZO32" s="822"/>
      <c r="ZP32" s="823"/>
      <c r="ZQ32" s="824"/>
      <c r="ZR32" s="825"/>
      <c r="ZS32" s="863"/>
      <c r="ZT32" s="821"/>
      <c r="ZU32" s="819"/>
      <c r="ZV32" s="818"/>
      <c r="ZW32" s="822"/>
      <c r="ZX32" s="823"/>
      <c r="ZY32" s="824"/>
      <c r="ZZ32" s="825"/>
      <c r="AAA32" s="863"/>
      <c r="AAB32" s="821"/>
      <c r="AAC32" s="819"/>
      <c r="AAD32" s="818"/>
      <c r="AAE32" s="822"/>
      <c r="AAF32" s="823"/>
      <c r="AAG32" s="824"/>
      <c r="AAH32" s="825"/>
      <c r="AAI32" s="863"/>
      <c r="AAJ32" s="821"/>
      <c r="AAK32" s="819"/>
      <c r="AAL32" s="818"/>
      <c r="AAM32" s="822"/>
      <c r="AAN32" s="823"/>
      <c r="AAO32" s="824"/>
      <c r="AAP32" s="825"/>
      <c r="AAQ32" s="863"/>
      <c r="AAR32" s="821"/>
      <c r="AAS32" s="819"/>
      <c r="AAT32" s="818"/>
      <c r="AAU32" s="822"/>
      <c r="AAV32" s="823"/>
      <c r="AAW32" s="824"/>
      <c r="AAX32" s="825"/>
      <c r="AAY32" s="863"/>
      <c r="AAZ32" s="821"/>
      <c r="ABA32" s="819"/>
      <c r="ABB32" s="818"/>
      <c r="ABC32" s="822"/>
      <c r="ABD32" s="823"/>
      <c r="ABE32" s="824"/>
      <c r="ABF32" s="825"/>
      <c r="ABG32" s="863"/>
      <c r="ABH32" s="821"/>
      <c r="ABI32" s="819"/>
      <c r="ABJ32" s="818"/>
      <c r="ABK32" s="822"/>
      <c r="ABL32" s="823"/>
      <c r="ABM32" s="824"/>
      <c r="ABN32" s="825"/>
      <c r="ABO32" s="863"/>
      <c r="ABP32" s="821"/>
      <c r="ABQ32" s="819"/>
      <c r="ABR32" s="818"/>
      <c r="ABS32" s="822"/>
      <c r="ABT32" s="823"/>
      <c r="ABU32" s="824"/>
      <c r="ABV32" s="825"/>
      <c r="ABW32" s="863"/>
      <c r="ABX32" s="821"/>
      <c r="ABY32" s="819"/>
      <c r="ABZ32" s="818"/>
      <c r="ACA32" s="822"/>
      <c r="ACB32" s="823"/>
      <c r="ACC32" s="824"/>
      <c r="ACD32" s="825"/>
      <c r="ACE32" s="863"/>
      <c r="ACF32" s="821"/>
      <c r="ACG32" s="819"/>
      <c r="ACH32" s="818"/>
      <c r="ACI32" s="822"/>
      <c r="ACJ32" s="823"/>
      <c r="ACK32" s="824"/>
      <c r="ACL32" s="825"/>
      <c r="ACM32" s="863"/>
      <c r="ACN32" s="821"/>
      <c r="ACO32" s="819"/>
      <c r="ACP32" s="818"/>
      <c r="ACQ32" s="822"/>
      <c r="ACR32" s="823"/>
      <c r="ACS32" s="824"/>
      <c r="ACT32" s="825"/>
      <c r="ACU32" s="863"/>
      <c r="ACV32" s="821"/>
      <c r="ACW32" s="819"/>
      <c r="ACX32" s="818"/>
      <c r="ACY32" s="822"/>
      <c r="ACZ32" s="823"/>
      <c r="ADA32" s="824"/>
      <c r="ADB32" s="825"/>
      <c r="ADC32" s="863"/>
      <c r="ADD32" s="821"/>
      <c r="ADE32" s="819"/>
      <c r="ADF32" s="818"/>
      <c r="ADG32" s="822"/>
      <c r="ADH32" s="823"/>
      <c r="ADI32" s="824"/>
      <c r="ADJ32" s="825"/>
      <c r="ADK32" s="863"/>
      <c r="ADL32" s="821"/>
      <c r="ADM32" s="819"/>
      <c r="ADN32" s="818"/>
      <c r="ADO32" s="822"/>
      <c r="ADP32" s="823"/>
      <c r="ADQ32" s="824"/>
      <c r="ADR32" s="825"/>
      <c r="ADS32" s="863"/>
      <c r="ADT32" s="821"/>
      <c r="ADU32" s="819"/>
      <c r="ADV32" s="818"/>
      <c r="ADW32" s="822"/>
      <c r="ADX32" s="823"/>
      <c r="ADY32" s="824"/>
      <c r="ADZ32" s="1323"/>
      <c r="AEA32" s="1324"/>
      <c r="AEB32" s="1324"/>
      <c r="AEC32" s="1325"/>
      <c r="AED32" s="1326"/>
      <c r="AEE32" s="1326"/>
      <c r="AEF32" s="1326"/>
      <c r="AEG32" s="2083"/>
      <c r="AEH32" s="1326"/>
      <c r="AEI32" s="1326"/>
      <c r="AEJ32" s="1326"/>
      <c r="AEK32" s="1326"/>
      <c r="AEL32" s="1326"/>
      <c r="AEM32" s="2083"/>
      <c r="AEN32" s="1326"/>
      <c r="AEO32" s="1326"/>
      <c r="AEP32" s="1326"/>
      <c r="AEQ32" s="1326"/>
      <c r="AER32" s="1326"/>
      <c r="AES32" s="2083"/>
      <c r="AET32" s="1326"/>
      <c r="AEU32" s="1326"/>
      <c r="AEV32" s="1326"/>
      <c r="AEW32" s="1326"/>
      <c r="AEX32" s="1326"/>
      <c r="AEY32" s="2083"/>
      <c r="AEZ32" s="1326"/>
      <c r="AFA32" s="1326"/>
      <c r="AFB32" s="1326"/>
      <c r="AFC32" s="1326"/>
      <c r="AFD32" s="1326"/>
      <c r="AFE32" s="2083"/>
      <c r="AFF32" s="1326"/>
      <c r="AFG32" s="1326"/>
      <c r="AFH32" s="1326"/>
      <c r="AFI32" s="1326"/>
      <c r="AFJ32" s="1326"/>
      <c r="AFK32" s="2083"/>
      <c r="AFL32" s="1326"/>
      <c r="AFM32" s="1326"/>
    </row>
    <row r="33" spans="1:845" ht="24.95" customHeight="1" x14ac:dyDescent="0.25">
      <c r="A33" s="807"/>
      <c r="B33" s="807"/>
      <c r="C33" s="807"/>
      <c r="D33" s="807"/>
      <c r="E33" s="807"/>
      <c r="F33" s="807"/>
      <c r="G33" s="807"/>
      <c r="H33" s="807"/>
      <c r="I33" s="807"/>
      <c r="J33" s="807"/>
      <c r="K33" s="807"/>
      <c r="L33" s="807"/>
      <c r="M33" s="807"/>
      <c r="N33" s="807"/>
      <c r="O33" s="807"/>
      <c r="P33" s="807"/>
      <c r="Q33" s="807"/>
      <c r="R33" s="839"/>
      <c r="S33" s="807"/>
      <c r="T33" s="839"/>
      <c r="U33" s="839"/>
      <c r="V33" s="808"/>
      <c r="W33" s="773"/>
      <c r="X33" s="840"/>
      <c r="Y33" s="773"/>
      <c r="Z33" s="773"/>
      <c r="AA33" s="773"/>
      <c r="AB33" s="773"/>
      <c r="AC33" s="773"/>
      <c r="AD33" s="773"/>
      <c r="AE33" s="773"/>
      <c r="AF33" s="773"/>
      <c r="AG33" s="773"/>
      <c r="AH33" s="840"/>
      <c r="AI33" s="773"/>
      <c r="AJ33" s="773"/>
      <c r="AK33" s="840"/>
      <c r="AL33" s="773"/>
      <c r="AM33" s="831"/>
      <c r="AN33" s="832"/>
      <c r="AO33" s="832"/>
      <c r="AP33" s="832"/>
      <c r="AQ33" s="810"/>
      <c r="AR33" s="810"/>
      <c r="AS33" s="811"/>
      <c r="AT33" s="894"/>
      <c r="AU33" s="812"/>
      <c r="AV33" s="843"/>
      <c r="AW33" s="812"/>
      <c r="AX33" s="843"/>
      <c r="AY33" s="812"/>
      <c r="AZ33" s="843"/>
      <c r="BA33" s="812"/>
      <c r="BB33" s="843"/>
      <c r="BC33" s="812"/>
      <c r="BD33" s="843"/>
      <c r="BE33" s="812"/>
      <c r="BF33" s="843"/>
      <c r="BG33" s="812"/>
      <c r="BH33" s="843"/>
      <c r="BI33" s="812"/>
      <c r="BJ33" s="836"/>
      <c r="BK33" s="836"/>
      <c r="BL33" s="812"/>
      <c r="BM33" s="836"/>
      <c r="BN33" s="2082"/>
      <c r="BO33" s="814"/>
      <c r="BP33" s="874"/>
      <c r="BQ33" s="814"/>
      <c r="BR33" s="814"/>
      <c r="BS33" s="814"/>
      <c r="BT33" s="814"/>
      <c r="BU33" s="814"/>
      <c r="BV33" s="814"/>
      <c r="BW33" s="814"/>
      <c r="BX33" s="814"/>
      <c r="BY33" s="814"/>
      <c r="BZ33" s="814"/>
      <c r="CA33" s="814"/>
      <c r="CB33" s="814"/>
      <c r="CC33" s="814"/>
      <c r="CD33" s="814"/>
      <c r="CE33" s="814"/>
      <c r="CF33" s="815"/>
      <c r="CG33" s="816"/>
      <c r="CH33" s="816"/>
      <c r="CI33" s="816"/>
      <c r="CJ33" s="816"/>
      <c r="CK33" s="816"/>
      <c r="CL33" s="816"/>
      <c r="CM33" s="816"/>
      <c r="CN33" s="816"/>
      <c r="CO33" s="816"/>
      <c r="CP33" s="816"/>
      <c r="CQ33" s="816"/>
      <c r="CR33" s="816"/>
      <c r="CS33" s="816"/>
      <c r="CT33" s="816"/>
      <c r="CU33" s="816"/>
      <c r="CV33" s="816"/>
      <c r="CW33" s="816"/>
      <c r="CX33" s="816"/>
      <c r="CY33" s="816"/>
      <c r="CZ33" s="816"/>
      <c r="DA33" s="816"/>
      <c r="DB33" s="816"/>
      <c r="DC33" s="816"/>
      <c r="DD33" s="816"/>
      <c r="DE33" s="816"/>
      <c r="DF33" s="816"/>
      <c r="DG33" s="816"/>
      <c r="DH33" s="816"/>
      <c r="DI33" s="816"/>
      <c r="DJ33" s="816"/>
      <c r="DK33" s="816"/>
      <c r="DL33" s="816"/>
      <c r="DM33" s="816"/>
      <c r="DN33" s="816"/>
      <c r="DO33" s="816"/>
      <c r="DP33" s="841"/>
      <c r="DQ33" s="817"/>
      <c r="DR33" s="817"/>
      <c r="DS33" s="817"/>
      <c r="DT33" s="842"/>
      <c r="DU33" s="817"/>
      <c r="DV33" s="842"/>
      <c r="DW33" s="817"/>
      <c r="DX33" s="817"/>
      <c r="DY33" s="817"/>
      <c r="DZ33" s="820"/>
      <c r="EA33" s="821"/>
      <c r="EB33" s="821"/>
      <c r="EC33" s="821"/>
      <c r="ED33" s="821"/>
      <c r="EE33" s="819"/>
      <c r="EF33" s="818"/>
      <c r="EG33" s="818"/>
      <c r="EH33" s="818"/>
      <c r="EI33" s="818"/>
      <c r="EJ33" s="822"/>
      <c r="EK33" s="823"/>
      <c r="EL33" s="823"/>
      <c r="EM33" s="823"/>
      <c r="EN33" s="823"/>
      <c r="EO33" s="824"/>
      <c r="EP33" s="825"/>
      <c r="EQ33" s="825"/>
      <c r="ER33" s="825"/>
      <c r="ES33" s="825"/>
      <c r="ET33" s="820"/>
      <c r="EU33" s="821"/>
      <c r="EV33" s="821"/>
      <c r="EW33" s="821"/>
      <c r="EX33" s="821"/>
      <c r="EY33" s="819"/>
      <c r="EZ33" s="818"/>
      <c r="FA33" s="818"/>
      <c r="FB33" s="818"/>
      <c r="FC33" s="818"/>
      <c r="FD33" s="822"/>
      <c r="FE33" s="823"/>
      <c r="FF33" s="823"/>
      <c r="FG33" s="823"/>
      <c r="FH33" s="823"/>
      <c r="FI33" s="824"/>
      <c r="FJ33" s="825"/>
      <c r="FK33" s="825"/>
      <c r="FL33" s="825"/>
      <c r="FM33" s="825"/>
      <c r="FN33" s="820"/>
      <c r="FO33" s="821"/>
      <c r="FP33" s="821"/>
      <c r="FQ33" s="821"/>
      <c r="FR33" s="821"/>
      <c r="FS33" s="819"/>
      <c r="FT33" s="818"/>
      <c r="FU33" s="818"/>
      <c r="FV33" s="818"/>
      <c r="FW33" s="818"/>
      <c r="FX33" s="822"/>
      <c r="FY33" s="823"/>
      <c r="FZ33" s="823"/>
      <c r="GA33" s="823"/>
      <c r="GB33" s="823"/>
      <c r="GC33" s="824"/>
      <c r="GD33" s="825"/>
      <c r="GE33" s="825"/>
      <c r="GF33" s="825"/>
      <c r="GG33" s="825"/>
      <c r="GH33" s="820"/>
      <c r="GI33" s="821"/>
      <c r="GJ33" s="821"/>
      <c r="GK33" s="821"/>
      <c r="GL33" s="821"/>
      <c r="GM33" s="819"/>
      <c r="GN33" s="818"/>
      <c r="GO33" s="818"/>
      <c r="GP33" s="818"/>
      <c r="GQ33" s="818"/>
      <c r="GR33" s="822"/>
      <c r="GS33" s="823"/>
      <c r="GT33" s="823"/>
      <c r="GU33" s="823"/>
      <c r="GV33" s="823"/>
      <c r="GW33" s="824"/>
      <c r="GX33" s="825"/>
      <c r="GY33" s="825"/>
      <c r="GZ33" s="825"/>
      <c r="HA33" s="825"/>
      <c r="HB33" s="820"/>
      <c r="HC33" s="821"/>
      <c r="HD33" s="821"/>
      <c r="HE33" s="821"/>
      <c r="HF33" s="821"/>
      <c r="HG33" s="819"/>
      <c r="HH33" s="818"/>
      <c r="HI33" s="818"/>
      <c r="HJ33" s="818"/>
      <c r="HK33" s="818"/>
      <c r="HL33" s="822"/>
      <c r="HM33" s="823"/>
      <c r="HN33" s="823"/>
      <c r="HO33" s="823"/>
      <c r="HP33" s="823"/>
      <c r="HQ33" s="824"/>
      <c r="HR33" s="825"/>
      <c r="HS33" s="825"/>
      <c r="HT33" s="825"/>
      <c r="HU33" s="825"/>
      <c r="HV33" s="820"/>
      <c r="HW33" s="821"/>
      <c r="HX33" s="821"/>
      <c r="HY33" s="821"/>
      <c r="HZ33" s="821"/>
      <c r="IA33" s="819"/>
      <c r="IB33" s="818"/>
      <c r="IC33" s="818"/>
      <c r="ID33" s="818"/>
      <c r="IE33" s="818"/>
      <c r="IF33" s="822"/>
      <c r="IG33" s="823"/>
      <c r="IH33" s="823"/>
      <c r="II33" s="823"/>
      <c r="IJ33" s="823"/>
      <c r="IK33" s="824"/>
      <c r="IL33" s="825"/>
      <c r="IM33" s="825"/>
      <c r="IN33" s="825"/>
      <c r="IO33" s="825"/>
      <c r="IP33" s="826"/>
      <c r="IQ33" s="817"/>
      <c r="IR33" s="817"/>
      <c r="IS33" s="817"/>
      <c r="IT33" s="817"/>
      <c r="IU33" s="817"/>
      <c r="IV33" s="817"/>
      <c r="IW33" s="817"/>
      <c r="IX33" s="817"/>
      <c r="IY33" s="817"/>
      <c r="IZ33" s="817"/>
      <c r="JA33" s="817"/>
      <c r="JB33" s="817"/>
      <c r="JC33" s="817"/>
      <c r="JD33" s="817"/>
      <c r="JE33" s="817"/>
      <c r="JF33" s="817"/>
      <c r="JG33" s="817"/>
      <c r="JH33" s="817"/>
      <c r="JI33" s="817"/>
      <c r="JJ33" s="817"/>
      <c r="JK33" s="817"/>
      <c r="JL33" s="817"/>
      <c r="JM33" s="817"/>
      <c r="JN33" s="827"/>
      <c r="JO33" s="828"/>
      <c r="JP33" s="828"/>
      <c r="JQ33" s="845"/>
      <c r="JR33" s="845"/>
      <c r="JS33" s="845"/>
      <c r="JT33" s="845"/>
      <c r="JU33" s="828"/>
      <c r="JV33" s="828"/>
      <c r="JW33" s="828"/>
      <c r="JX33" s="828"/>
      <c r="JY33" s="828"/>
      <c r="JZ33" s="845"/>
      <c r="KA33" s="845"/>
      <c r="KB33" s="845"/>
      <c r="KC33" s="845"/>
      <c r="KD33" s="828"/>
      <c r="KE33" s="828"/>
      <c r="KF33" s="828"/>
      <c r="KG33" s="828"/>
      <c r="KH33" s="828"/>
      <c r="KI33" s="845"/>
      <c r="KJ33" s="845"/>
      <c r="KK33" s="845"/>
      <c r="KL33" s="845"/>
      <c r="KM33" s="828"/>
      <c r="KN33" s="828"/>
      <c r="KO33" s="828"/>
      <c r="KP33" s="828"/>
      <c r="KQ33" s="828"/>
      <c r="KR33" s="845"/>
      <c r="KS33" s="845"/>
      <c r="KT33" s="845"/>
      <c r="KU33" s="845"/>
      <c r="KV33" s="828"/>
      <c r="KW33" s="828"/>
      <c r="KX33" s="828"/>
      <c r="KY33" s="828"/>
      <c r="KZ33" s="828"/>
      <c r="LA33" s="845"/>
      <c r="LB33" s="845"/>
      <c r="LC33" s="845"/>
      <c r="LD33" s="845"/>
      <c r="LE33" s="828"/>
      <c r="LF33" s="828"/>
      <c r="LG33" s="828"/>
      <c r="LH33" s="828"/>
      <c r="LI33" s="828"/>
      <c r="LJ33" s="845"/>
      <c r="LK33" s="845"/>
      <c r="LL33" s="845"/>
      <c r="LM33" s="845"/>
      <c r="LN33" s="828"/>
      <c r="LO33" s="828"/>
      <c r="LP33" s="828"/>
      <c r="LQ33" s="828"/>
      <c r="LR33" s="828"/>
      <c r="LS33" s="845"/>
      <c r="LT33" s="845"/>
      <c r="LU33" s="845"/>
      <c r="LV33" s="845"/>
      <c r="LW33" s="828"/>
      <c r="LX33" s="828"/>
      <c r="LY33" s="828"/>
      <c r="LZ33" s="828"/>
      <c r="MA33" s="828"/>
      <c r="MB33" s="845"/>
      <c r="MC33" s="845"/>
      <c r="MD33" s="845"/>
      <c r="ME33" s="845"/>
      <c r="MF33" s="828"/>
      <c r="MG33" s="828"/>
      <c r="MH33" s="828"/>
      <c r="MI33" s="828"/>
      <c r="MJ33" s="828"/>
      <c r="MK33" s="845"/>
      <c r="ML33" s="845"/>
      <c r="MM33" s="845"/>
      <c r="MN33" s="845"/>
      <c r="MO33" s="828"/>
      <c r="MP33" s="828"/>
      <c r="MQ33" s="828"/>
      <c r="MR33" s="828"/>
      <c r="MS33" s="828"/>
      <c r="MT33" s="845"/>
      <c r="MU33" s="845"/>
      <c r="MV33" s="845"/>
      <c r="MW33" s="845"/>
      <c r="MX33" s="828"/>
      <c r="MY33" s="828"/>
      <c r="MZ33" s="828"/>
      <c r="NA33" s="828"/>
      <c r="NB33" s="828"/>
      <c r="NC33" s="845"/>
      <c r="ND33" s="845"/>
      <c r="NE33" s="845"/>
      <c r="NF33" s="845"/>
      <c r="NG33" s="828"/>
      <c r="NH33" s="828"/>
      <c r="NI33" s="828"/>
      <c r="NJ33" s="828"/>
      <c r="NK33" s="828"/>
      <c r="NL33" s="845"/>
      <c r="NM33" s="845"/>
      <c r="NN33" s="845"/>
      <c r="NO33" s="845"/>
      <c r="NP33" s="828"/>
      <c r="NQ33" s="828"/>
      <c r="NR33" s="828"/>
      <c r="NS33" s="828"/>
      <c r="NT33" s="828"/>
      <c r="NU33" s="845"/>
      <c r="NV33" s="845"/>
      <c r="NW33" s="845"/>
      <c r="NX33" s="845"/>
      <c r="NY33" s="828"/>
      <c r="NZ33" s="828"/>
      <c r="OA33" s="828"/>
      <c r="OB33" s="828"/>
      <c r="OC33" s="828"/>
      <c r="OD33" s="845"/>
      <c r="OE33" s="845"/>
      <c r="OF33" s="845"/>
      <c r="OG33" s="845"/>
      <c r="OH33" s="828"/>
      <c r="OI33" s="828"/>
      <c r="OJ33" s="828"/>
      <c r="OK33" s="828"/>
      <c r="OL33" s="828"/>
      <c r="OM33" s="845"/>
      <c r="ON33" s="845"/>
      <c r="OO33" s="845"/>
      <c r="OP33" s="845"/>
      <c r="OQ33" s="828"/>
      <c r="OR33" s="828"/>
      <c r="OS33" s="828"/>
      <c r="OT33" s="828"/>
      <c r="OU33" s="828"/>
      <c r="OV33" s="845"/>
      <c r="OW33" s="845"/>
      <c r="OX33" s="845"/>
      <c r="OY33" s="845"/>
      <c r="OZ33" s="828"/>
      <c r="PA33" s="828"/>
      <c r="PB33" s="828"/>
      <c r="PC33" s="828"/>
      <c r="PD33" s="828"/>
      <c r="PE33" s="845"/>
      <c r="PF33" s="845"/>
      <c r="PG33" s="845"/>
      <c r="PH33" s="845"/>
      <c r="PI33" s="828"/>
      <c r="PJ33" s="828"/>
      <c r="PK33" s="828"/>
      <c r="PL33" s="828"/>
      <c r="PM33" s="828"/>
      <c r="PN33" s="845"/>
      <c r="PO33" s="845"/>
      <c r="PP33" s="845"/>
      <c r="PQ33" s="845"/>
      <c r="PR33" s="828"/>
      <c r="PS33" s="828"/>
      <c r="PT33" s="828"/>
      <c r="PU33" s="828"/>
      <c r="PV33" s="828"/>
      <c r="PW33" s="845"/>
      <c r="PX33" s="845"/>
      <c r="PY33" s="845"/>
      <c r="PZ33" s="845"/>
      <c r="QA33" s="828"/>
      <c r="QB33" s="828"/>
      <c r="QC33" s="828"/>
      <c r="QD33" s="828"/>
      <c r="QE33" s="845"/>
      <c r="QF33" s="845"/>
      <c r="QG33" s="845"/>
      <c r="QH33" s="845"/>
      <c r="QI33" s="828"/>
      <c r="QJ33" s="828"/>
      <c r="QK33" s="828"/>
      <c r="QL33" s="828"/>
      <c r="QM33" s="828"/>
      <c r="QN33" s="828"/>
      <c r="QO33" s="845"/>
      <c r="QP33" s="845"/>
      <c r="QQ33" s="845"/>
      <c r="QR33" s="845"/>
      <c r="QS33" s="828"/>
      <c r="QT33" s="828"/>
      <c r="QU33" s="828"/>
      <c r="QV33" s="838"/>
      <c r="QW33" s="837"/>
      <c r="QX33" s="837"/>
      <c r="QY33" s="837"/>
      <c r="QZ33" s="857"/>
      <c r="RA33" s="828"/>
      <c r="RB33" s="828"/>
      <c r="RC33" s="828"/>
      <c r="RD33" s="828"/>
      <c r="RE33" s="856"/>
      <c r="RF33" s="855"/>
      <c r="RG33" s="855"/>
      <c r="RH33" s="855"/>
      <c r="RI33" s="855"/>
      <c r="RJ33" s="854"/>
      <c r="RK33" s="825"/>
      <c r="RL33" s="825"/>
      <c r="RM33" s="825"/>
      <c r="RN33" s="825"/>
      <c r="RO33" s="857"/>
      <c r="RP33" s="828"/>
      <c r="RQ33" s="828"/>
      <c r="RR33" s="828"/>
      <c r="RS33" s="828"/>
      <c r="RT33" s="856"/>
      <c r="RU33" s="855"/>
      <c r="RV33" s="855"/>
      <c r="RW33" s="855"/>
      <c r="RX33" s="855"/>
      <c r="RY33" s="854"/>
      <c r="RZ33" s="825"/>
      <c r="SA33" s="825"/>
      <c r="SB33" s="825"/>
      <c r="SC33" s="825"/>
      <c r="SD33" s="857"/>
      <c r="SE33" s="828"/>
      <c r="SF33" s="828"/>
      <c r="SG33" s="828"/>
      <c r="SH33" s="828"/>
      <c r="SI33" s="856"/>
      <c r="SJ33" s="855"/>
      <c r="SK33" s="855"/>
      <c r="SL33" s="855"/>
      <c r="SM33" s="855"/>
      <c r="SN33" s="854"/>
      <c r="SO33" s="825"/>
      <c r="SP33" s="825"/>
      <c r="SQ33" s="825"/>
      <c r="SR33" s="825"/>
      <c r="SS33" s="857"/>
      <c r="ST33" s="828"/>
      <c r="SU33" s="828"/>
      <c r="SV33" s="828"/>
      <c r="SW33" s="828"/>
      <c r="SX33" s="856"/>
      <c r="SY33" s="855"/>
      <c r="SZ33" s="855"/>
      <c r="TA33" s="855"/>
      <c r="TB33" s="855"/>
      <c r="TC33" s="854"/>
      <c r="TD33" s="825"/>
      <c r="TE33" s="825"/>
      <c r="TF33" s="825"/>
      <c r="TG33" s="825"/>
      <c r="TH33" s="857"/>
      <c r="TI33" s="828"/>
      <c r="TJ33" s="828"/>
      <c r="TK33" s="828"/>
      <c r="TL33" s="828"/>
      <c r="TM33" s="856"/>
      <c r="TN33" s="855"/>
      <c r="TO33" s="855"/>
      <c r="TP33" s="855"/>
      <c r="TQ33" s="855"/>
      <c r="TR33" s="854"/>
      <c r="TS33" s="825"/>
      <c r="TT33" s="825"/>
      <c r="TU33" s="825"/>
      <c r="TV33" s="825"/>
      <c r="TW33" s="857"/>
      <c r="TX33" s="828"/>
      <c r="TY33" s="828"/>
      <c r="TZ33" s="828"/>
      <c r="UA33" s="828"/>
      <c r="UB33" s="856"/>
      <c r="UC33" s="855"/>
      <c r="UD33" s="855"/>
      <c r="UE33" s="855"/>
      <c r="UF33" s="855"/>
      <c r="UG33" s="854"/>
      <c r="UH33" s="825"/>
      <c r="UI33" s="825"/>
      <c r="UJ33" s="825"/>
      <c r="UK33" s="825"/>
      <c r="UL33" s="860"/>
      <c r="UM33" s="861"/>
      <c r="UN33" s="864"/>
      <c r="UO33" s="865"/>
      <c r="UP33" s="807"/>
      <c r="UQ33" s="807"/>
      <c r="UR33" s="807"/>
      <c r="US33" s="807"/>
      <c r="UT33" s="807"/>
      <c r="UU33" s="863"/>
      <c r="UV33" s="821"/>
      <c r="UW33" s="819"/>
      <c r="UX33" s="818"/>
      <c r="UY33" s="822"/>
      <c r="UZ33" s="823"/>
      <c r="VA33" s="824"/>
      <c r="VB33" s="825"/>
      <c r="VC33" s="863"/>
      <c r="VD33" s="821"/>
      <c r="VE33" s="819"/>
      <c r="VF33" s="818"/>
      <c r="VG33" s="822"/>
      <c r="VH33" s="823"/>
      <c r="VI33" s="824"/>
      <c r="VJ33" s="825"/>
      <c r="VK33" s="863"/>
      <c r="VL33" s="821"/>
      <c r="VM33" s="819"/>
      <c r="VN33" s="818"/>
      <c r="VO33" s="822"/>
      <c r="VP33" s="823"/>
      <c r="VQ33" s="824"/>
      <c r="VR33" s="825"/>
      <c r="VS33" s="863"/>
      <c r="VT33" s="821"/>
      <c r="VU33" s="819"/>
      <c r="VV33" s="818"/>
      <c r="VW33" s="822"/>
      <c r="VX33" s="823"/>
      <c r="VY33" s="824"/>
      <c r="VZ33" s="825"/>
      <c r="WA33" s="863"/>
      <c r="WB33" s="821"/>
      <c r="WC33" s="819"/>
      <c r="WD33" s="818"/>
      <c r="WE33" s="822"/>
      <c r="WF33" s="823"/>
      <c r="WG33" s="824"/>
      <c r="WH33" s="825"/>
      <c r="WI33" s="863"/>
      <c r="WJ33" s="821"/>
      <c r="WK33" s="819"/>
      <c r="WL33" s="818"/>
      <c r="WM33" s="822"/>
      <c r="WN33" s="823"/>
      <c r="WO33" s="824"/>
      <c r="WP33" s="825"/>
      <c r="WQ33" s="863"/>
      <c r="WR33" s="821"/>
      <c r="WS33" s="819"/>
      <c r="WT33" s="818"/>
      <c r="WU33" s="822"/>
      <c r="WV33" s="823"/>
      <c r="WW33" s="824"/>
      <c r="WX33" s="825"/>
      <c r="WY33" s="863"/>
      <c r="WZ33" s="821"/>
      <c r="XA33" s="819"/>
      <c r="XB33" s="818"/>
      <c r="XC33" s="822"/>
      <c r="XD33" s="823"/>
      <c r="XE33" s="824"/>
      <c r="XF33" s="825"/>
      <c r="XG33" s="863"/>
      <c r="XH33" s="821"/>
      <c r="XI33" s="819"/>
      <c r="XJ33" s="818"/>
      <c r="XK33" s="822"/>
      <c r="XL33" s="823"/>
      <c r="XM33" s="824"/>
      <c r="XN33" s="825"/>
      <c r="XO33" s="863"/>
      <c r="XP33" s="821"/>
      <c r="XQ33" s="819"/>
      <c r="XR33" s="818"/>
      <c r="XS33" s="822"/>
      <c r="XT33" s="823"/>
      <c r="XU33" s="824"/>
      <c r="XV33" s="825"/>
      <c r="XW33" s="863"/>
      <c r="XX33" s="821"/>
      <c r="XY33" s="819"/>
      <c r="XZ33" s="818"/>
      <c r="YA33" s="822"/>
      <c r="YB33" s="823"/>
      <c r="YC33" s="824"/>
      <c r="YD33" s="825"/>
      <c r="YE33" s="863"/>
      <c r="YF33" s="821"/>
      <c r="YG33" s="819"/>
      <c r="YH33" s="818"/>
      <c r="YI33" s="822"/>
      <c r="YJ33" s="823"/>
      <c r="YK33" s="824"/>
      <c r="YL33" s="825"/>
      <c r="YM33" s="863"/>
      <c r="YN33" s="821"/>
      <c r="YO33" s="819"/>
      <c r="YP33" s="818"/>
      <c r="YQ33" s="822"/>
      <c r="YR33" s="823"/>
      <c r="YS33" s="824"/>
      <c r="YT33" s="825"/>
      <c r="YU33" s="863"/>
      <c r="YV33" s="821"/>
      <c r="YW33" s="819"/>
      <c r="YX33" s="818"/>
      <c r="YY33" s="822"/>
      <c r="YZ33" s="823"/>
      <c r="ZA33" s="824"/>
      <c r="ZB33" s="825"/>
      <c r="ZC33" s="863"/>
      <c r="ZD33" s="821"/>
      <c r="ZE33" s="819"/>
      <c r="ZF33" s="818"/>
      <c r="ZG33" s="822"/>
      <c r="ZH33" s="823"/>
      <c r="ZI33" s="824"/>
      <c r="ZJ33" s="825"/>
      <c r="ZK33" s="863"/>
      <c r="ZL33" s="821"/>
      <c r="ZM33" s="819"/>
      <c r="ZN33" s="818"/>
      <c r="ZO33" s="822"/>
      <c r="ZP33" s="823"/>
      <c r="ZQ33" s="824"/>
      <c r="ZR33" s="825"/>
      <c r="ZS33" s="863"/>
      <c r="ZT33" s="821"/>
      <c r="ZU33" s="819"/>
      <c r="ZV33" s="818"/>
      <c r="ZW33" s="822"/>
      <c r="ZX33" s="823"/>
      <c r="ZY33" s="824"/>
      <c r="ZZ33" s="825"/>
      <c r="AAA33" s="863"/>
      <c r="AAB33" s="821"/>
      <c r="AAC33" s="819"/>
      <c r="AAD33" s="818"/>
      <c r="AAE33" s="822"/>
      <c r="AAF33" s="823"/>
      <c r="AAG33" s="824"/>
      <c r="AAH33" s="825"/>
      <c r="AAI33" s="863"/>
      <c r="AAJ33" s="821"/>
      <c r="AAK33" s="819"/>
      <c r="AAL33" s="818"/>
      <c r="AAM33" s="822"/>
      <c r="AAN33" s="823"/>
      <c r="AAO33" s="824"/>
      <c r="AAP33" s="825"/>
      <c r="AAQ33" s="863"/>
      <c r="AAR33" s="821"/>
      <c r="AAS33" s="819"/>
      <c r="AAT33" s="818"/>
      <c r="AAU33" s="822"/>
      <c r="AAV33" s="823"/>
      <c r="AAW33" s="824"/>
      <c r="AAX33" s="825"/>
      <c r="AAY33" s="863"/>
      <c r="AAZ33" s="821"/>
      <c r="ABA33" s="819"/>
      <c r="ABB33" s="818"/>
      <c r="ABC33" s="822"/>
      <c r="ABD33" s="823"/>
      <c r="ABE33" s="824"/>
      <c r="ABF33" s="825"/>
      <c r="ABG33" s="863"/>
      <c r="ABH33" s="821"/>
      <c r="ABI33" s="819"/>
      <c r="ABJ33" s="818"/>
      <c r="ABK33" s="822"/>
      <c r="ABL33" s="823"/>
      <c r="ABM33" s="824"/>
      <c r="ABN33" s="825"/>
      <c r="ABO33" s="863"/>
      <c r="ABP33" s="821"/>
      <c r="ABQ33" s="819"/>
      <c r="ABR33" s="818"/>
      <c r="ABS33" s="822"/>
      <c r="ABT33" s="823"/>
      <c r="ABU33" s="824"/>
      <c r="ABV33" s="825"/>
      <c r="ABW33" s="863"/>
      <c r="ABX33" s="821"/>
      <c r="ABY33" s="819"/>
      <c r="ABZ33" s="818"/>
      <c r="ACA33" s="822"/>
      <c r="ACB33" s="823"/>
      <c r="ACC33" s="824"/>
      <c r="ACD33" s="825"/>
      <c r="ACE33" s="863"/>
      <c r="ACF33" s="821"/>
      <c r="ACG33" s="819"/>
      <c r="ACH33" s="818"/>
      <c r="ACI33" s="822"/>
      <c r="ACJ33" s="823"/>
      <c r="ACK33" s="824"/>
      <c r="ACL33" s="825"/>
      <c r="ACM33" s="863"/>
      <c r="ACN33" s="821"/>
      <c r="ACO33" s="819"/>
      <c r="ACP33" s="818"/>
      <c r="ACQ33" s="822"/>
      <c r="ACR33" s="823"/>
      <c r="ACS33" s="824"/>
      <c r="ACT33" s="825"/>
      <c r="ACU33" s="863"/>
      <c r="ACV33" s="821"/>
      <c r="ACW33" s="819"/>
      <c r="ACX33" s="818"/>
      <c r="ACY33" s="822"/>
      <c r="ACZ33" s="823"/>
      <c r="ADA33" s="824"/>
      <c r="ADB33" s="825"/>
      <c r="ADC33" s="863"/>
      <c r="ADD33" s="821"/>
      <c r="ADE33" s="819"/>
      <c r="ADF33" s="818"/>
      <c r="ADG33" s="822"/>
      <c r="ADH33" s="823"/>
      <c r="ADI33" s="824"/>
      <c r="ADJ33" s="825"/>
      <c r="ADK33" s="863"/>
      <c r="ADL33" s="821"/>
      <c r="ADM33" s="819"/>
      <c r="ADN33" s="818"/>
      <c r="ADO33" s="822"/>
      <c r="ADP33" s="823"/>
      <c r="ADQ33" s="824"/>
      <c r="ADR33" s="825"/>
      <c r="ADS33" s="863"/>
      <c r="ADT33" s="821"/>
      <c r="ADU33" s="819"/>
      <c r="ADV33" s="818"/>
      <c r="ADW33" s="822"/>
      <c r="ADX33" s="823"/>
      <c r="ADY33" s="824"/>
      <c r="ADZ33" s="1323"/>
      <c r="AEA33" s="1324"/>
      <c r="AEB33" s="1324"/>
      <c r="AEC33" s="1325"/>
      <c r="AED33" s="1326"/>
      <c r="AEE33" s="1326"/>
      <c r="AEF33" s="1326"/>
      <c r="AEG33" s="2083"/>
      <c r="AEH33" s="1326"/>
      <c r="AEI33" s="1326"/>
      <c r="AEJ33" s="1326"/>
      <c r="AEK33" s="1326"/>
      <c r="AEL33" s="1326"/>
      <c r="AEM33" s="2083"/>
      <c r="AEN33" s="1326"/>
      <c r="AEO33" s="1326"/>
      <c r="AEP33" s="1326"/>
      <c r="AEQ33" s="1326"/>
      <c r="AER33" s="1326"/>
      <c r="AES33" s="2083"/>
      <c r="AET33" s="1326"/>
      <c r="AEU33" s="1326"/>
      <c r="AEV33" s="1326"/>
      <c r="AEW33" s="1326"/>
      <c r="AEX33" s="1326"/>
      <c r="AEY33" s="2083"/>
      <c r="AEZ33" s="1326"/>
      <c r="AFA33" s="1326"/>
      <c r="AFB33" s="1326"/>
      <c r="AFC33" s="1326"/>
      <c r="AFD33" s="1326"/>
      <c r="AFE33" s="2083"/>
      <c r="AFF33" s="1326"/>
      <c r="AFG33" s="1326"/>
      <c r="AFH33" s="1326"/>
      <c r="AFI33" s="1326"/>
      <c r="AFJ33" s="1326"/>
      <c r="AFK33" s="2083"/>
      <c r="AFL33" s="1326"/>
      <c r="AFM33" s="1326"/>
    </row>
    <row r="34" spans="1:845" ht="24.95" customHeight="1" x14ac:dyDescent="0.25">
      <c r="A34" s="807"/>
      <c r="B34" s="807"/>
      <c r="C34" s="807"/>
      <c r="D34" s="807"/>
      <c r="E34" s="807"/>
      <c r="F34" s="807"/>
      <c r="G34" s="807"/>
      <c r="H34" s="807"/>
      <c r="I34" s="807"/>
      <c r="J34" s="807"/>
      <c r="K34" s="807"/>
      <c r="L34" s="807"/>
      <c r="M34" s="807"/>
      <c r="N34" s="807"/>
      <c r="O34" s="807"/>
      <c r="P34" s="807"/>
      <c r="Q34" s="807"/>
      <c r="R34" s="839"/>
      <c r="S34" s="807"/>
      <c r="T34" s="839"/>
      <c r="U34" s="839"/>
      <c r="V34" s="808"/>
      <c r="W34" s="773"/>
      <c r="X34" s="840"/>
      <c r="Y34" s="773"/>
      <c r="Z34" s="773"/>
      <c r="AA34" s="773"/>
      <c r="AB34" s="773"/>
      <c r="AC34" s="773"/>
      <c r="AD34" s="773"/>
      <c r="AE34" s="773"/>
      <c r="AF34" s="773"/>
      <c r="AG34" s="773"/>
      <c r="AH34" s="840"/>
      <c r="AI34" s="773"/>
      <c r="AJ34" s="773"/>
      <c r="AK34" s="840"/>
      <c r="AL34" s="773"/>
      <c r="AM34" s="809"/>
      <c r="AN34" s="810"/>
      <c r="AO34" s="810"/>
      <c r="AP34" s="810"/>
      <c r="AQ34" s="810"/>
      <c r="AR34" s="810"/>
      <c r="AS34" s="811"/>
      <c r="AT34" s="894"/>
      <c r="AU34" s="812"/>
      <c r="AV34" s="843"/>
      <c r="AW34" s="812"/>
      <c r="AX34" s="843"/>
      <c r="AY34" s="812"/>
      <c r="AZ34" s="843"/>
      <c r="BA34" s="812"/>
      <c r="BB34" s="843"/>
      <c r="BC34" s="812"/>
      <c r="BD34" s="843"/>
      <c r="BE34" s="812"/>
      <c r="BF34" s="843"/>
      <c r="BG34" s="812"/>
      <c r="BH34" s="843"/>
      <c r="BI34" s="812"/>
      <c r="BJ34" s="812"/>
      <c r="BK34" s="812"/>
      <c r="BL34" s="812"/>
      <c r="BM34" s="812"/>
      <c r="BN34" s="813"/>
      <c r="BO34" s="814"/>
      <c r="BP34" s="814"/>
      <c r="BQ34" s="814"/>
      <c r="BR34" s="814"/>
      <c r="BS34" s="814"/>
      <c r="BT34" s="814"/>
      <c r="BU34" s="814"/>
      <c r="BV34" s="814"/>
      <c r="BW34" s="814"/>
      <c r="BX34" s="814"/>
      <c r="BY34" s="814"/>
      <c r="BZ34" s="814"/>
      <c r="CA34" s="814"/>
      <c r="CB34" s="814"/>
      <c r="CC34" s="814"/>
      <c r="CD34" s="814"/>
      <c r="CE34" s="814"/>
      <c r="CF34" s="815"/>
      <c r="CG34" s="816"/>
      <c r="CH34" s="816"/>
      <c r="CI34" s="816"/>
      <c r="CJ34" s="816"/>
      <c r="CK34" s="816"/>
      <c r="CL34" s="816"/>
      <c r="CM34" s="816"/>
      <c r="CN34" s="816"/>
      <c r="CO34" s="816"/>
      <c r="CP34" s="816"/>
      <c r="CQ34" s="816"/>
      <c r="CR34" s="816"/>
      <c r="CS34" s="816"/>
      <c r="CT34" s="816"/>
      <c r="CU34" s="816"/>
      <c r="CV34" s="816"/>
      <c r="CW34" s="816"/>
      <c r="CX34" s="816"/>
      <c r="CY34" s="816"/>
      <c r="CZ34" s="816"/>
      <c r="DA34" s="816"/>
      <c r="DB34" s="816"/>
      <c r="DC34" s="816"/>
      <c r="DD34" s="816"/>
      <c r="DE34" s="816"/>
      <c r="DF34" s="816"/>
      <c r="DG34" s="816"/>
      <c r="DH34" s="816"/>
      <c r="DI34" s="816"/>
      <c r="DJ34" s="816"/>
      <c r="DK34" s="816"/>
      <c r="DL34" s="816"/>
      <c r="DM34" s="816"/>
      <c r="DN34" s="816"/>
      <c r="DO34" s="816"/>
      <c r="DP34" s="841"/>
      <c r="DQ34" s="817"/>
      <c r="DR34" s="817"/>
      <c r="DS34" s="817"/>
      <c r="DT34" s="842"/>
      <c r="DU34" s="817"/>
      <c r="DV34" s="842"/>
      <c r="DW34" s="817"/>
      <c r="DX34" s="817"/>
      <c r="DY34" s="817"/>
      <c r="DZ34" s="820"/>
      <c r="EA34" s="821"/>
      <c r="EB34" s="821"/>
      <c r="EC34" s="821"/>
      <c r="ED34" s="821"/>
      <c r="EE34" s="819"/>
      <c r="EF34" s="818"/>
      <c r="EG34" s="818"/>
      <c r="EH34" s="818"/>
      <c r="EI34" s="818"/>
      <c r="EJ34" s="822"/>
      <c r="EK34" s="823"/>
      <c r="EL34" s="823"/>
      <c r="EM34" s="823"/>
      <c r="EN34" s="823"/>
      <c r="EO34" s="824"/>
      <c r="EP34" s="825"/>
      <c r="EQ34" s="825"/>
      <c r="ER34" s="825"/>
      <c r="ES34" s="825"/>
      <c r="ET34" s="820"/>
      <c r="EU34" s="821"/>
      <c r="EV34" s="821"/>
      <c r="EW34" s="821"/>
      <c r="EX34" s="821"/>
      <c r="EY34" s="819"/>
      <c r="EZ34" s="818"/>
      <c r="FA34" s="818"/>
      <c r="FB34" s="818"/>
      <c r="FC34" s="818"/>
      <c r="FD34" s="822"/>
      <c r="FE34" s="823"/>
      <c r="FF34" s="823"/>
      <c r="FG34" s="823"/>
      <c r="FH34" s="823"/>
      <c r="FI34" s="824"/>
      <c r="FJ34" s="825"/>
      <c r="FK34" s="825"/>
      <c r="FL34" s="825"/>
      <c r="FM34" s="825"/>
      <c r="FN34" s="820"/>
      <c r="FO34" s="821"/>
      <c r="FP34" s="821"/>
      <c r="FQ34" s="821"/>
      <c r="FR34" s="821"/>
      <c r="FS34" s="819"/>
      <c r="FT34" s="818"/>
      <c r="FU34" s="818"/>
      <c r="FV34" s="818"/>
      <c r="FW34" s="818"/>
      <c r="FX34" s="822"/>
      <c r="FY34" s="823"/>
      <c r="FZ34" s="823"/>
      <c r="GA34" s="823"/>
      <c r="GB34" s="823"/>
      <c r="GC34" s="824"/>
      <c r="GD34" s="825"/>
      <c r="GE34" s="825"/>
      <c r="GF34" s="825"/>
      <c r="GG34" s="825"/>
      <c r="GH34" s="820"/>
      <c r="GI34" s="821"/>
      <c r="GJ34" s="821"/>
      <c r="GK34" s="821"/>
      <c r="GL34" s="821"/>
      <c r="GM34" s="819"/>
      <c r="GN34" s="818"/>
      <c r="GO34" s="818"/>
      <c r="GP34" s="818"/>
      <c r="GQ34" s="818"/>
      <c r="GR34" s="822"/>
      <c r="GS34" s="823"/>
      <c r="GT34" s="823"/>
      <c r="GU34" s="823"/>
      <c r="GV34" s="823"/>
      <c r="GW34" s="824"/>
      <c r="GX34" s="825"/>
      <c r="GY34" s="825"/>
      <c r="GZ34" s="825"/>
      <c r="HA34" s="825"/>
      <c r="HB34" s="820"/>
      <c r="HC34" s="821"/>
      <c r="HD34" s="821"/>
      <c r="HE34" s="821"/>
      <c r="HF34" s="821"/>
      <c r="HG34" s="819"/>
      <c r="HH34" s="818"/>
      <c r="HI34" s="818"/>
      <c r="HJ34" s="818"/>
      <c r="HK34" s="818"/>
      <c r="HL34" s="822"/>
      <c r="HM34" s="823"/>
      <c r="HN34" s="823"/>
      <c r="HO34" s="823"/>
      <c r="HP34" s="823"/>
      <c r="HQ34" s="824"/>
      <c r="HR34" s="825"/>
      <c r="HS34" s="825"/>
      <c r="HT34" s="825"/>
      <c r="HU34" s="825"/>
      <c r="HV34" s="820"/>
      <c r="HW34" s="821"/>
      <c r="HX34" s="821"/>
      <c r="HY34" s="821"/>
      <c r="HZ34" s="821"/>
      <c r="IA34" s="819"/>
      <c r="IB34" s="818"/>
      <c r="IC34" s="818"/>
      <c r="ID34" s="818"/>
      <c r="IE34" s="818"/>
      <c r="IF34" s="822"/>
      <c r="IG34" s="823"/>
      <c r="IH34" s="823"/>
      <c r="II34" s="823"/>
      <c r="IJ34" s="823"/>
      <c r="IK34" s="824"/>
      <c r="IL34" s="825"/>
      <c r="IM34" s="825"/>
      <c r="IN34" s="825"/>
      <c r="IO34" s="825"/>
      <c r="IP34" s="826"/>
      <c r="IQ34" s="817"/>
      <c r="IR34" s="817"/>
      <c r="IS34" s="817"/>
      <c r="IT34" s="817"/>
      <c r="IU34" s="817"/>
      <c r="IV34" s="817"/>
      <c r="IW34" s="817"/>
      <c r="IX34" s="817"/>
      <c r="IY34" s="817"/>
      <c r="IZ34" s="817"/>
      <c r="JA34" s="817"/>
      <c r="JB34" s="817"/>
      <c r="JC34" s="817"/>
      <c r="JD34" s="817"/>
      <c r="JE34" s="817"/>
      <c r="JF34" s="817"/>
      <c r="JG34" s="817"/>
      <c r="JH34" s="817"/>
      <c r="JI34" s="817"/>
      <c r="JJ34" s="817"/>
      <c r="JK34" s="817"/>
      <c r="JL34" s="817"/>
      <c r="JM34" s="817"/>
      <c r="JN34" s="827"/>
      <c r="JO34" s="828"/>
      <c r="JP34" s="828"/>
      <c r="JQ34" s="845"/>
      <c r="JR34" s="845"/>
      <c r="JS34" s="845"/>
      <c r="JT34" s="845"/>
      <c r="JU34" s="828"/>
      <c r="JV34" s="828"/>
      <c r="JW34" s="828"/>
      <c r="JX34" s="828"/>
      <c r="JY34" s="828"/>
      <c r="JZ34" s="845"/>
      <c r="KA34" s="845"/>
      <c r="KB34" s="845"/>
      <c r="KC34" s="845"/>
      <c r="KD34" s="828"/>
      <c r="KE34" s="828"/>
      <c r="KF34" s="828"/>
      <c r="KG34" s="828"/>
      <c r="KH34" s="828"/>
      <c r="KI34" s="845"/>
      <c r="KJ34" s="845"/>
      <c r="KK34" s="845"/>
      <c r="KL34" s="845"/>
      <c r="KM34" s="828"/>
      <c r="KN34" s="828"/>
      <c r="KO34" s="828"/>
      <c r="KP34" s="828"/>
      <c r="KQ34" s="828"/>
      <c r="KR34" s="845"/>
      <c r="KS34" s="845"/>
      <c r="KT34" s="845"/>
      <c r="KU34" s="845"/>
      <c r="KV34" s="828"/>
      <c r="KW34" s="828"/>
      <c r="KX34" s="828"/>
      <c r="KY34" s="828"/>
      <c r="KZ34" s="828"/>
      <c r="LA34" s="845"/>
      <c r="LB34" s="845"/>
      <c r="LC34" s="845"/>
      <c r="LD34" s="845"/>
      <c r="LE34" s="828"/>
      <c r="LF34" s="828"/>
      <c r="LG34" s="828"/>
      <c r="LH34" s="828"/>
      <c r="LI34" s="828"/>
      <c r="LJ34" s="845"/>
      <c r="LK34" s="845"/>
      <c r="LL34" s="845"/>
      <c r="LM34" s="845"/>
      <c r="LN34" s="828"/>
      <c r="LO34" s="828"/>
      <c r="LP34" s="828"/>
      <c r="LQ34" s="828"/>
      <c r="LR34" s="828"/>
      <c r="LS34" s="845"/>
      <c r="LT34" s="845"/>
      <c r="LU34" s="845"/>
      <c r="LV34" s="845"/>
      <c r="LW34" s="828"/>
      <c r="LX34" s="828"/>
      <c r="LY34" s="828"/>
      <c r="LZ34" s="828"/>
      <c r="MA34" s="828"/>
      <c r="MB34" s="845"/>
      <c r="MC34" s="845"/>
      <c r="MD34" s="845"/>
      <c r="ME34" s="845"/>
      <c r="MF34" s="828"/>
      <c r="MG34" s="828"/>
      <c r="MH34" s="828"/>
      <c r="MI34" s="828"/>
      <c r="MJ34" s="828"/>
      <c r="MK34" s="845"/>
      <c r="ML34" s="845"/>
      <c r="MM34" s="845"/>
      <c r="MN34" s="845"/>
      <c r="MO34" s="828"/>
      <c r="MP34" s="828"/>
      <c r="MQ34" s="828"/>
      <c r="MR34" s="828"/>
      <c r="MS34" s="828"/>
      <c r="MT34" s="845"/>
      <c r="MU34" s="845"/>
      <c r="MV34" s="845"/>
      <c r="MW34" s="845"/>
      <c r="MX34" s="828"/>
      <c r="MY34" s="828"/>
      <c r="MZ34" s="828"/>
      <c r="NA34" s="828"/>
      <c r="NB34" s="828"/>
      <c r="NC34" s="845"/>
      <c r="ND34" s="845"/>
      <c r="NE34" s="845"/>
      <c r="NF34" s="845"/>
      <c r="NG34" s="828"/>
      <c r="NH34" s="828"/>
      <c r="NI34" s="828"/>
      <c r="NJ34" s="828"/>
      <c r="NK34" s="828"/>
      <c r="NL34" s="845"/>
      <c r="NM34" s="845"/>
      <c r="NN34" s="845"/>
      <c r="NO34" s="845"/>
      <c r="NP34" s="828"/>
      <c r="NQ34" s="828"/>
      <c r="NR34" s="828"/>
      <c r="NS34" s="828"/>
      <c r="NT34" s="828"/>
      <c r="NU34" s="845"/>
      <c r="NV34" s="845"/>
      <c r="NW34" s="845"/>
      <c r="NX34" s="845"/>
      <c r="NY34" s="828"/>
      <c r="NZ34" s="828"/>
      <c r="OA34" s="828"/>
      <c r="OB34" s="828"/>
      <c r="OC34" s="828"/>
      <c r="OD34" s="845"/>
      <c r="OE34" s="845"/>
      <c r="OF34" s="845"/>
      <c r="OG34" s="845"/>
      <c r="OH34" s="828"/>
      <c r="OI34" s="828"/>
      <c r="OJ34" s="828"/>
      <c r="OK34" s="828"/>
      <c r="OL34" s="828"/>
      <c r="OM34" s="845"/>
      <c r="ON34" s="845"/>
      <c r="OO34" s="845"/>
      <c r="OP34" s="845"/>
      <c r="OQ34" s="828"/>
      <c r="OR34" s="828"/>
      <c r="OS34" s="828"/>
      <c r="OT34" s="828"/>
      <c r="OU34" s="828"/>
      <c r="OV34" s="845"/>
      <c r="OW34" s="845"/>
      <c r="OX34" s="845"/>
      <c r="OY34" s="845"/>
      <c r="OZ34" s="828"/>
      <c r="PA34" s="828"/>
      <c r="PB34" s="828"/>
      <c r="PC34" s="828"/>
      <c r="PD34" s="828"/>
      <c r="PE34" s="845"/>
      <c r="PF34" s="845"/>
      <c r="PG34" s="845"/>
      <c r="PH34" s="845"/>
      <c r="PI34" s="828"/>
      <c r="PJ34" s="828"/>
      <c r="PK34" s="828"/>
      <c r="PL34" s="828"/>
      <c r="PM34" s="828"/>
      <c r="PN34" s="845"/>
      <c r="PO34" s="845"/>
      <c r="PP34" s="845"/>
      <c r="PQ34" s="845"/>
      <c r="PR34" s="828"/>
      <c r="PS34" s="828"/>
      <c r="PT34" s="828"/>
      <c r="PU34" s="828"/>
      <c r="PV34" s="828"/>
      <c r="PW34" s="845"/>
      <c r="PX34" s="845"/>
      <c r="PY34" s="845"/>
      <c r="PZ34" s="845"/>
      <c r="QA34" s="828"/>
      <c r="QB34" s="828"/>
      <c r="QC34" s="828"/>
      <c r="QD34" s="828"/>
      <c r="QE34" s="845"/>
      <c r="QF34" s="845"/>
      <c r="QG34" s="845"/>
      <c r="QH34" s="845"/>
      <c r="QI34" s="828"/>
      <c r="QJ34" s="828"/>
      <c r="QK34" s="828"/>
      <c r="QL34" s="828"/>
      <c r="QM34" s="828"/>
      <c r="QN34" s="828"/>
      <c r="QO34" s="845"/>
      <c r="QP34" s="845"/>
      <c r="QQ34" s="845"/>
      <c r="QR34" s="845"/>
      <c r="QS34" s="828"/>
      <c r="QT34" s="828"/>
      <c r="QU34" s="828"/>
      <c r="QV34" s="838"/>
      <c r="QW34" s="837"/>
      <c r="QX34" s="837"/>
      <c r="QY34" s="837"/>
      <c r="QZ34" s="857"/>
      <c r="RA34" s="828"/>
      <c r="RB34" s="828"/>
      <c r="RC34" s="828"/>
      <c r="RD34" s="828"/>
      <c r="RE34" s="856"/>
      <c r="RF34" s="855"/>
      <c r="RG34" s="855"/>
      <c r="RH34" s="855"/>
      <c r="RI34" s="855"/>
      <c r="RJ34" s="854"/>
      <c r="RK34" s="825"/>
      <c r="RL34" s="825"/>
      <c r="RM34" s="825"/>
      <c r="RN34" s="825"/>
      <c r="RO34" s="857"/>
      <c r="RP34" s="828"/>
      <c r="RQ34" s="828"/>
      <c r="RR34" s="828"/>
      <c r="RS34" s="828"/>
      <c r="RT34" s="856"/>
      <c r="RU34" s="855"/>
      <c r="RV34" s="855"/>
      <c r="RW34" s="855"/>
      <c r="RX34" s="855"/>
      <c r="RY34" s="854"/>
      <c r="RZ34" s="825"/>
      <c r="SA34" s="825"/>
      <c r="SB34" s="825"/>
      <c r="SC34" s="825"/>
      <c r="SD34" s="857"/>
      <c r="SE34" s="828"/>
      <c r="SF34" s="828"/>
      <c r="SG34" s="828"/>
      <c r="SH34" s="828"/>
      <c r="SI34" s="856"/>
      <c r="SJ34" s="855"/>
      <c r="SK34" s="855"/>
      <c r="SL34" s="855"/>
      <c r="SM34" s="855"/>
      <c r="SN34" s="854"/>
      <c r="SO34" s="825"/>
      <c r="SP34" s="825"/>
      <c r="SQ34" s="825"/>
      <c r="SR34" s="825"/>
      <c r="SS34" s="857"/>
      <c r="ST34" s="828"/>
      <c r="SU34" s="828"/>
      <c r="SV34" s="828"/>
      <c r="SW34" s="828"/>
      <c r="SX34" s="856"/>
      <c r="SY34" s="855"/>
      <c r="SZ34" s="855"/>
      <c r="TA34" s="855"/>
      <c r="TB34" s="855"/>
      <c r="TC34" s="854"/>
      <c r="TD34" s="825"/>
      <c r="TE34" s="825"/>
      <c r="TF34" s="825"/>
      <c r="TG34" s="825"/>
      <c r="TH34" s="857"/>
      <c r="TI34" s="828"/>
      <c r="TJ34" s="828"/>
      <c r="TK34" s="828"/>
      <c r="TL34" s="828"/>
      <c r="TM34" s="856"/>
      <c r="TN34" s="855"/>
      <c r="TO34" s="855"/>
      <c r="TP34" s="855"/>
      <c r="TQ34" s="855"/>
      <c r="TR34" s="854"/>
      <c r="TS34" s="825"/>
      <c r="TT34" s="825"/>
      <c r="TU34" s="825"/>
      <c r="TV34" s="825"/>
      <c r="TW34" s="857"/>
      <c r="TX34" s="828"/>
      <c r="TY34" s="828"/>
      <c r="TZ34" s="828"/>
      <c r="UA34" s="828"/>
      <c r="UB34" s="856"/>
      <c r="UC34" s="855"/>
      <c r="UD34" s="855"/>
      <c r="UE34" s="855"/>
      <c r="UF34" s="855"/>
      <c r="UG34" s="854"/>
      <c r="UH34" s="825"/>
      <c r="UI34" s="825"/>
      <c r="UJ34" s="825"/>
      <c r="UK34" s="825"/>
      <c r="UL34" s="860"/>
      <c r="UM34" s="861"/>
      <c r="UN34" s="864"/>
      <c r="UO34" s="865"/>
      <c r="UP34" s="807"/>
      <c r="UQ34" s="807"/>
      <c r="UR34" s="807"/>
      <c r="US34" s="807"/>
      <c r="UT34" s="807"/>
      <c r="UU34" s="863"/>
      <c r="UV34" s="821"/>
      <c r="UW34" s="819"/>
      <c r="UX34" s="818"/>
      <c r="UY34" s="822"/>
      <c r="UZ34" s="823"/>
      <c r="VA34" s="824"/>
      <c r="VB34" s="825"/>
      <c r="VC34" s="863"/>
      <c r="VD34" s="821"/>
      <c r="VE34" s="819"/>
      <c r="VF34" s="818"/>
      <c r="VG34" s="822"/>
      <c r="VH34" s="823"/>
      <c r="VI34" s="824"/>
      <c r="VJ34" s="825"/>
      <c r="VK34" s="863"/>
      <c r="VL34" s="821"/>
      <c r="VM34" s="819"/>
      <c r="VN34" s="818"/>
      <c r="VO34" s="822"/>
      <c r="VP34" s="823"/>
      <c r="VQ34" s="824"/>
      <c r="VR34" s="825"/>
      <c r="VS34" s="863"/>
      <c r="VT34" s="821"/>
      <c r="VU34" s="819"/>
      <c r="VV34" s="818"/>
      <c r="VW34" s="822"/>
      <c r="VX34" s="823"/>
      <c r="VY34" s="824"/>
      <c r="VZ34" s="825"/>
      <c r="WA34" s="863"/>
      <c r="WB34" s="821"/>
      <c r="WC34" s="819"/>
      <c r="WD34" s="818"/>
      <c r="WE34" s="822"/>
      <c r="WF34" s="823"/>
      <c r="WG34" s="824"/>
      <c r="WH34" s="825"/>
      <c r="WI34" s="863"/>
      <c r="WJ34" s="821"/>
      <c r="WK34" s="819"/>
      <c r="WL34" s="818"/>
      <c r="WM34" s="822"/>
      <c r="WN34" s="823"/>
      <c r="WO34" s="824"/>
      <c r="WP34" s="825"/>
      <c r="WQ34" s="863"/>
      <c r="WR34" s="821"/>
      <c r="WS34" s="819"/>
      <c r="WT34" s="818"/>
      <c r="WU34" s="822"/>
      <c r="WV34" s="823"/>
      <c r="WW34" s="824"/>
      <c r="WX34" s="825"/>
      <c r="WY34" s="863"/>
      <c r="WZ34" s="821"/>
      <c r="XA34" s="819"/>
      <c r="XB34" s="818"/>
      <c r="XC34" s="822"/>
      <c r="XD34" s="823"/>
      <c r="XE34" s="824"/>
      <c r="XF34" s="825"/>
      <c r="XG34" s="863"/>
      <c r="XH34" s="821"/>
      <c r="XI34" s="819"/>
      <c r="XJ34" s="818"/>
      <c r="XK34" s="822"/>
      <c r="XL34" s="823"/>
      <c r="XM34" s="824"/>
      <c r="XN34" s="825"/>
      <c r="XO34" s="863"/>
      <c r="XP34" s="821"/>
      <c r="XQ34" s="819"/>
      <c r="XR34" s="818"/>
      <c r="XS34" s="822"/>
      <c r="XT34" s="823"/>
      <c r="XU34" s="824"/>
      <c r="XV34" s="825"/>
      <c r="XW34" s="863"/>
      <c r="XX34" s="821"/>
      <c r="XY34" s="819"/>
      <c r="XZ34" s="818"/>
      <c r="YA34" s="822"/>
      <c r="YB34" s="823"/>
      <c r="YC34" s="824"/>
      <c r="YD34" s="825"/>
      <c r="YE34" s="863"/>
      <c r="YF34" s="821"/>
      <c r="YG34" s="819"/>
      <c r="YH34" s="818"/>
      <c r="YI34" s="822"/>
      <c r="YJ34" s="823"/>
      <c r="YK34" s="824"/>
      <c r="YL34" s="825"/>
      <c r="YM34" s="863"/>
      <c r="YN34" s="821"/>
      <c r="YO34" s="819"/>
      <c r="YP34" s="818"/>
      <c r="YQ34" s="822"/>
      <c r="YR34" s="823"/>
      <c r="YS34" s="824"/>
      <c r="YT34" s="825"/>
      <c r="YU34" s="863"/>
      <c r="YV34" s="821"/>
      <c r="YW34" s="819"/>
      <c r="YX34" s="818"/>
      <c r="YY34" s="822"/>
      <c r="YZ34" s="823"/>
      <c r="ZA34" s="824"/>
      <c r="ZB34" s="825"/>
      <c r="ZC34" s="863"/>
      <c r="ZD34" s="821"/>
      <c r="ZE34" s="819"/>
      <c r="ZF34" s="818"/>
      <c r="ZG34" s="822"/>
      <c r="ZH34" s="823"/>
      <c r="ZI34" s="824"/>
      <c r="ZJ34" s="825"/>
      <c r="ZK34" s="863"/>
      <c r="ZL34" s="821"/>
      <c r="ZM34" s="819"/>
      <c r="ZN34" s="818"/>
      <c r="ZO34" s="822"/>
      <c r="ZP34" s="823"/>
      <c r="ZQ34" s="824"/>
      <c r="ZR34" s="825"/>
      <c r="ZS34" s="863"/>
      <c r="ZT34" s="821"/>
      <c r="ZU34" s="819"/>
      <c r="ZV34" s="818"/>
      <c r="ZW34" s="822"/>
      <c r="ZX34" s="823"/>
      <c r="ZY34" s="824"/>
      <c r="ZZ34" s="825"/>
      <c r="AAA34" s="863"/>
      <c r="AAB34" s="821"/>
      <c r="AAC34" s="819"/>
      <c r="AAD34" s="818"/>
      <c r="AAE34" s="822"/>
      <c r="AAF34" s="823"/>
      <c r="AAG34" s="824"/>
      <c r="AAH34" s="825"/>
      <c r="AAI34" s="863"/>
      <c r="AAJ34" s="821"/>
      <c r="AAK34" s="819"/>
      <c r="AAL34" s="818"/>
      <c r="AAM34" s="822"/>
      <c r="AAN34" s="823"/>
      <c r="AAO34" s="824"/>
      <c r="AAP34" s="825"/>
      <c r="AAQ34" s="863"/>
      <c r="AAR34" s="821"/>
      <c r="AAS34" s="819"/>
      <c r="AAT34" s="818"/>
      <c r="AAU34" s="822"/>
      <c r="AAV34" s="823"/>
      <c r="AAW34" s="824"/>
      <c r="AAX34" s="825"/>
      <c r="AAY34" s="863"/>
      <c r="AAZ34" s="821"/>
      <c r="ABA34" s="819"/>
      <c r="ABB34" s="818"/>
      <c r="ABC34" s="822"/>
      <c r="ABD34" s="823"/>
      <c r="ABE34" s="824"/>
      <c r="ABF34" s="825"/>
      <c r="ABG34" s="863"/>
      <c r="ABH34" s="821"/>
      <c r="ABI34" s="819"/>
      <c r="ABJ34" s="818"/>
      <c r="ABK34" s="822"/>
      <c r="ABL34" s="823"/>
      <c r="ABM34" s="824"/>
      <c r="ABN34" s="825"/>
      <c r="ABO34" s="863"/>
      <c r="ABP34" s="821"/>
      <c r="ABQ34" s="819"/>
      <c r="ABR34" s="818"/>
      <c r="ABS34" s="822"/>
      <c r="ABT34" s="823"/>
      <c r="ABU34" s="824"/>
      <c r="ABV34" s="825"/>
      <c r="ABW34" s="863"/>
      <c r="ABX34" s="821"/>
      <c r="ABY34" s="819"/>
      <c r="ABZ34" s="818"/>
      <c r="ACA34" s="822"/>
      <c r="ACB34" s="823"/>
      <c r="ACC34" s="824"/>
      <c r="ACD34" s="825"/>
      <c r="ACE34" s="863"/>
      <c r="ACF34" s="821"/>
      <c r="ACG34" s="819"/>
      <c r="ACH34" s="818"/>
      <c r="ACI34" s="822"/>
      <c r="ACJ34" s="823"/>
      <c r="ACK34" s="824"/>
      <c r="ACL34" s="825"/>
      <c r="ACM34" s="863"/>
      <c r="ACN34" s="821"/>
      <c r="ACO34" s="819"/>
      <c r="ACP34" s="818"/>
      <c r="ACQ34" s="822"/>
      <c r="ACR34" s="823"/>
      <c r="ACS34" s="824"/>
      <c r="ACT34" s="825"/>
      <c r="ACU34" s="863"/>
      <c r="ACV34" s="821"/>
      <c r="ACW34" s="819"/>
      <c r="ACX34" s="818"/>
      <c r="ACY34" s="822"/>
      <c r="ACZ34" s="823"/>
      <c r="ADA34" s="824"/>
      <c r="ADB34" s="825"/>
      <c r="ADC34" s="863"/>
      <c r="ADD34" s="821"/>
      <c r="ADE34" s="819"/>
      <c r="ADF34" s="818"/>
      <c r="ADG34" s="822"/>
      <c r="ADH34" s="823"/>
      <c r="ADI34" s="824"/>
      <c r="ADJ34" s="825"/>
      <c r="ADK34" s="863"/>
      <c r="ADL34" s="821"/>
      <c r="ADM34" s="819"/>
      <c r="ADN34" s="818"/>
      <c r="ADO34" s="822"/>
      <c r="ADP34" s="823"/>
      <c r="ADQ34" s="824"/>
      <c r="ADR34" s="825"/>
      <c r="ADS34" s="863"/>
      <c r="ADT34" s="821"/>
      <c r="ADU34" s="819"/>
      <c r="ADV34" s="818"/>
      <c r="ADW34" s="822"/>
      <c r="ADX34" s="823"/>
      <c r="ADY34" s="824"/>
      <c r="ADZ34" s="1323"/>
      <c r="AEA34" s="1324"/>
      <c r="AEB34" s="1324"/>
      <c r="AEC34" s="1325"/>
      <c r="AED34" s="1326"/>
      <c r="AEE34" s="1326"/>
      <c r="AEF34" s="1326"/>
      <c r="AEG34" s="1326"/>
      <c r="AEH34" s="1326"/>
      <c r="AEI34" s="1326"/>
      <c r="AEJ34" s="1326"/>
      <c r="AEK34" s="1326"/>
      <c r="AEL34" s="1326"/>
      <c r="AEM34" s="1326"/>
      <c r="AEN34" s="1326"/>
      <c r="AEO34" s="1326"/>
      <c r="AEP34" s="1326"/>
      <c r="AEQ34" s="1326"/>
      <c r="AER34" s="1326"/>
      <c r="AES34" s="1326"/>
      <c r="AET34" s="1326"/>
      <c r="AEU34" s="1326"/>
      <c r="AEV34" s="1326"/>
      <c r="AEW34" s="1326"/>
      <c r="AEX34" s="1326"/>
      <c r="AEY34" s="1326"/>
      <c r="AEZ34" s="1326"/>
      <c r="AFA34" s="1326"/>
      <c r="AFB34" s="1326"/>
      <c r="AFC34" s="1326"/>
      <c r="AFD34" s="1326"/>
      <c r="AFE34" s="1326"/>
      <c r="AFF34" s="1326"/>
      <c r="AFG34" s="1326"/>
      <c r="AFH34" s="1326"/>
      <c r="AFI34" s="1326"/>
      <c r="AFJ34" s="1326"/>
      <c r="AFK34" s="1326"/>
      <c r="AFL34" s="1326"/>
      <c r="AFM34" s="1326"/>
    </row>
    <row r="35" spans="1:845" ht="24.95" customHeight="1" x14ac:dyDescent="0.25">
      <c r="A35" s="807"/>
      <c r="B35" s="807"/>
      <c r="C35" s="807"/>
      <c r="D35" s="807"/>
      <c r="E35" s="807"/>
      <c r="F35" s="807"/>
      <c r="G35" s="807"/>
      <c r="H35" s="807"/>
      <c r="I35" s="807"/>
      <c r="J35" s="807"/>
      <c r="K35" s="807"/>
      <c r="L35" s="807"/>
      <c r="M35" s="807"/>
      <c r="N35" s="807"/>
      <c r="O35" s="807"/>
      <c r="P35" s="807"/>
      <c r="Q35" s="807"/>
      <c r="R35" s="839"/>
      <c r="S35" s="807"/>
      <c r="T35" s="839"/>
      <c r="U35" s="839"/>
      <c r="V35" s="808"/>
      <c r="W35" s="773"/>
      <c r="X35" s="840"/>
      <c r="Y35" s="773"/>
      <c r="Z35" s="773"/>
      <c r="AA35" s="773"/>
      <c r="AB35" s="773"/>
      <c r="AC35" s="773"/>
      <c r="AD35" s="773"/>
      <c r="AE35" s="773"/>
      <c r="AF35" s="773"/>
      <c r="AG35" s="773"/>
      <c r="AH35" s="840"/>
      <c r="AI35" s="773"/>
      <c r="AJ35" s="773"/>
      <c r="AK35" s="840"/>
      <c r="AL35" s="773"/>
      <c r="AM35" s="809"/>
      <c r="AN35" s="810"/>
      <c r="AO35" s="810"/>
      <c r="AP35" s="810"/>
      <c r="AQ35" s="810"/>
      <c r="AR35" s="810"/>
      <c r="AS35" s="811"/>
      <c r="AT35" s="894"/>
      <c r="AU35" s="812"/>
      <c r="AV35" s="843"/>
      <c r="AW35" s="812"/>
      <c r="AX35" s="843"/>
      <c r="AY35" s="812"/>
      <c r="AZ35" s="843"/>
      <c r="BA35" s="812"/>
      <c r="BB35" s="843"/>
      <c r="BC35" s="812"/>
      <c r="BD35" s="843"/>
      <c r="BE35" s="812"/>
      <c r="BF35" s="843"/>
      <c r="BG35" s="812"/>
      <c r="BH35" s="843"/>
      <c r="BI35" s="812"/>
      <c r="BJ35" s="812"/>
      <c r="BK35" s="812"/>
      <c r="BL35" s="812"/>
      <c r="BM35" s="812"/>
      <c r="BN35" s="813"/>
      <c r="BO35" s="814"/>
      <c r="BP35" s="814"/>
      <c r="BQ35" s="814"/>
      <c r="BR35" s="814"/>
      <c r="BS35" s="814"/>
      <c r="BT35" s="814"/>
      <c r="BU35" s="814"/>
      <c r="BV35" s="814"/>
      <c r="BW35" s="814"/>
      <c r="BX35" s="814"/>
      <c r="BY35" s="814"/>
      <c r="BZ35" s="814"/>
      <c r="CA35" s="814"/>
      <c r="CB35" s="814"/>
      <c r="CC35" s="814"/>
      <c r="CD35" s="814"/>
      <c r="CE35" s="814"/>
      <c r="CF35" s="815"/>
      <c r="CG35" s="816"/>
      <c r="CH35" s="816"/>
      <c r="CI35" s="816"/>
      <c r="CJ35" s="816"/>
      <c r="CK35" s="816"/>
      <c r="CL35" s="816"/>
      <c r="CM35" s="816"/>
      <c r="CN35" s="816"/>
      <c r="CO35" s="816"/>
      <c r="CP35" s="816"/>
      <c r="CQ35" s="816"/>
      <c r="CR35" s="816"/>
      <c r="CS35" s="816"/>
      <c r="CT35" s="816"/>
      <c r="CU35" s="816"/>
      <c r="CV35" s="816"/>
      <c r="CW35" s="816"/>
      <c r="CX35" s="816"/>
      <c r="CY35" s="816"/>
      <c r="CZ35" s="816"/>
      <c r="DA35" s="816"/>
      <c r="DB35" s="816"/>
      <c r="DC35" s="816"/>
      <c r="DD35" s="816"/>
      <c r="DE35" s="816"/>
      <c r="DF35" s="816"/>
      <c r="DG35" s="816"/>
      <c r="DH35" s="816"/>
      <c r="DI35" s="816"/>
      <c r="DJ35" s="816"/>
      <c r="DK35" s="816"/>
      <c r="DL35" s="816"/>
      <c r="DM35" s="816"/>
      <c r="DN35" s="816"/>
      <c r="DO35" s="816"/>
      <c r="DP35" s="841"/>
      <c r="DQ35" s="817"/>
      <c r="DR35" s="817"/>
      <c r="DS35" s="817"/>
      <c r="DT35" s="842"/>
      <c r="DU35" s="817"/>
      <c r="DV35" s="842"/>
      <c r="DW35" s="817"/>
      <c r="DX35" s="817"/>
      <c r="DY35" s="817"/>
      <c r="DZ35" s="820"/>
      <c r="EA35" s="821"/>
      <c r="EB35" s="821"/>
      <c r="EC35" s="821"/>
      <c r="ED35" s="821"/>
      <c r="EE35" s="819"/>
      <c r="EF35" s="818"/>
      <c r="EG35" s="818"/>
      <c r="EH35" s="818"/>
      <c r="EI35" s="818"/>
      <c r="EJ35" s="822"/>
      <c r="EK35" s="823"/>
      <c r="EL35" s="823"/>
      <c r="EM35" s="823"/>
      <c r="EN35" s="823"/>
      <c r="EO35" s="824"/>
      <c r="EP35" s="825"/>
      <c r="EQ35" s="825"/>
      <c r="ER35" s="825"/>
      <c r="ES35" s="825"/>
      <c r="ET35" s="820"/>
      <c r="EU35" s="821"/>
      <c r="EV35" s="821"/>
      <c r="EW35" s="821"/>
      <c r="EX35" s="821"/>
      <c r="EY35" s="819"/>
      <c r="EZ35" s="818"/>
      <c r="FA35" s="818"/>
      <c r="FB35" s="818"/>
      <c r="FC35" s="818"/>
      <c r="FD35" s="822"/>
      <c r="FE35" s="823"/>
      <c r="FF35" s="823"/>
      <c r="FG35" s="823"/>
      <c r="FH35" s="823"/>
      <c r="FI35" s="824"/>
      <c r="FJ35" s="825"/>
      <c r="FK35" s="825"/>
      <c r="FL35" s="825"/>
      <c r="FM35" s="825"/>
      <c r="FN35" s="820"/>
      <c r="FO35" s="821"/>
      <c r="FP35" s="821"/>
      <c r="FQ35" s="821"/>
      <c r="FR35" s="821"/>
      <c r="FS35" s="819"/>
      <c r="FT35" s="818"/>
      <c r="FU35" s="818"/>
      <c r="FV35" s="818"/>
      <c r="FW35" s="818"/>
      <c r="FX35" s="822"/>
      <c r="FY35" s="823"/>
      <c r="FZ35" s="823"/>
      <c r="GA35" s="823"/>
      <c r="GB35" s="823"/>
      <c r="GC35" s="824"/>
      <c r="GD35" s="825"/>
      <c r="GE35" s="825"/>
      <c r="GF35" s="825"/>
      <c r="GG35" s="825"/>
      <c r="GH35" s="820"/>
      <c r="GI35" s="821"/>
      <c r="GJ35" s="821"/>
      <c r="GK35" s="821"/>
      <c r="GL35" s="821"/>
      <c r="GM35" s="819"/>
      <c r="GN35" s="818"/>
      <c r="GO35" s="818"/>
      <c r="GP35" s="818"/>
      <c r="GQ35" s="818"/>
      <c r="GR35" s="822"/>
      <c r="GS35" s="823"/>
      <c r="GT35" s="823"/>
      <c r="GU35" s="823"/>
      <c r="GV35" s="823"/>
      <c r="GW35" s="824"/>
      <c r="GX35" s="825"/>
      <c r="GY35" s="825"/>
      <c r="GZ35" s="825"/>
      <c r="HA35" s="825"/>
      <c r="HB35" s="820"/>
      <c r="HC35" s="821"/>
      <c r="HD35" s="821"/>
      <c r="HE35" s="821"/>
      <c r="HF35" s="821"/>
      <c r="HG35" s="819"/>
      <c r="HH35" s="818"/>
      <c r="HI35" s="818"/>
      <c r="HJ35" s="818"/>
      <c r="HK35" s="818"/>
      <c r="HL35" s="822"/>
      <c r="HM35" s="823"/>
      <c r="HN35" s="823"/>
      <c r="HO35" s="823"/>
      <c r="HP35" s="823"/>
      <c r="HQ35" s="824"/>
      <c r="HR35" s="825"/>
      <c r="HS35" s="825"/>
      <c r="HT35" s="825"/>
      <c r="HU35" s="825"/>
      <c r="HV35" s="820"/>
      <c r="HW35" s="821"/>
      <c r="HX35" s="821"/>
      <c r="HY35" s="821"/>
      <c r="HZ35" s="821"/>
      <c r="IA35" s="819"/>
      <c r="IB35" s="818"/>
      <c r="IC35" s="818"/>
      <c r="ID35" s="818"/>
      <c r="IE35" s="818"/>
      <c r="IF35" s="822"/>
      <c r="IG35" s="823"/>
      <c r="IH35" s="823"/>
      <c r="II35" s="823"/>
      <c r="IJ35" s="823"/>
      <c r="IK35" s="824"/>
      <c r="IL35" s="825"/>
      <c r="IM35" s="825"/>
      <c r="IN35" s="825"/>
      <c r="IO35" s="825"/>
      <c r="IP35" s="826"/>
      <c r="IQ35" s="817"/>
      <c r="IR35" s="817"/>
      <c r="IS35" s="817"/>
      <c r="IT35" s="817"/>
      <c r="IU35" s="817"/>
      <c r="IV35" s="817"/>
      <c r="IW35" s="817"/>
      <c r="IX35" s="817"/>
      <c r="IY35" s="817"/>
      <c r="IZ35" s="817"/>
      <c r="JA35" s="817"/>
      <c r="JB35" s="817"/>
      <c r="JC35" s="817"/>
      <c r="JD35" s="817"/>
      <c r="JE35" s="817"/>
      <c r="JF35" s="817"/>
      <c r="JG35" s="817"/>
      <c r="JH35" s="817"/>
      <c r="JI35" s="817"/>
      <c r="JJ35" s="817"/>
      <c r="JK35" s="817"/>
      <c r="JL35" s="817"/>
      <c r="JM35" s="817"/>
      <c r="JN35" s="827"/>
      <c r="JO35" s="828"/>
      <c r="JP35" s="828"/>
      <c r="JQ35" s="845"/>
      <c r="JR35" s="845"/>
      <c r="JS35" s="845"/>
      <c r="JT35" s="845"/>
      <c r="JU35" s="828"/>
      <c r="JV35" s="828"/>
      <c r="JW35" s="828"/>
      <c r="JX35" s="828"/>
      <c r="JY35" s="828"/>
      <c r="JZ35" s="845"/>
      <c r="KA35" s="845"/>
      <c r="KB35" s="845"/>
      <c r="KC35" s="845"/>
      <c r="KD35" s="828"/>
      <c r="KE35" s="828"/>
      <c r="KF35" s="828"/>
      <c r="KG35" s="828"/>
      <c r="KH35" s="828"/>
      <c r="KI35" s="845"/>
      <c r="KJ35" s="845"/>
      <c r="KK35" s="845"/>
      <c r="KL35" s="845"/>
      <c r="KM35" s="828"/>
      <c r="KN35" s="828"/>
      <c r="KO35" s="828"/>
      <c r="KP35" s="828"/>
      <c r="KQ35" s="828"/>
      <c r="KR35" s="845"/>
      <c r="KS35" s="845"/>
      <c r="KT35" s="845"/>
      <c r="KU35" s="845"/>
      <c r="KV35" s="828"/>
      <c r="KW35" s="828"/>
      <c r="KX35" s="828"/>
      <c r="KY35" s="828"/>
      <c r="KZ35" s="828"/>
      <c r="LA35" s="845"/>
      <c r="LB35" s="845"/>
      <c r="LC35" s="845"/>
      <c r="LD35" s="845"/>
      <c r="LE35" s="828"/>
      <c r="LF35" s="828"/>
      <c r="LG35" s="828"/>
      <c r="LH35" s="828"/>
      <c r="LI35" s="828"/>
      <c r="LJ35" s="845"/>
      <c r="LK35" s="845"/>
      <c r="LL35" s="845"/>
      <c r="LM35" s="845"/>
      <c r="LN35" s="828"/>
      <c r="LO35" s="828"/>
      <c r="LP35" s="828"/>
      <c r="LQ35" s="828"/>
      <c r="LR35" s="828"/>
      <c r="LS35" s="845"/>
      <c r="LT35" s="845"/>
      <c r="LU35" s="845"/>
      <c r="LV35" s="845"/>
      <c r="LW35" s="828"/>
      <c r="LX35" s="828"/>
      <c r="LY35" s="828"/>
      <c r="LZ35" s="828"/>
      <c r="MA35" s="828"/>
      <c r="MB35" s="845"/>
      <c r="MC35" s="845"/>
      <c r="MD35" s="845"/>
      <c r="ME35" s="845"/>
      <c r="MF35" s="828"/>
      <c r="MG35" s="828"/>
      <c r="MH35" s="828"/>
      <c r="MI35" s="828"/>
      <c r="MJ35" s="828"/>
      <c r="MK35" s="845"/>
      <c r="ML35" s="845"/>
      <c r="MM35" s="845"/>
      <c r="MN35" s="845"/>
      <c r="MO35" s="828"/>
      <c r="MP35" s="828"/>
      <c r="MQ35" s="828"/>
      <c r="MR35" s="828"/>
      <c r="MS35" s="828"/>
      <c r="MT35" s="845"/>
      <c r="MU35" s="845"/>
      <c r="MV35" s="845"/>
      <c r="MW35" s="845"/>
      <c r="MX35" s="828"/>
      <c r="MY35" s="828"/>
      <c r="MZ35" s="828"/>
      <c r="NA35" s="828"/>
      <c r="NB35" s="828"/>
      <c r="NC35" s="845"/>
      <c r="ND35" s="845"/>
      <c r="NE35" s="845"/>
      <c r="NF35" s="845"/>
      <c r="NG35" s="828"/>
      <c r="NH35" s="828"/>
      <c r="NI35" s="828"/>
      <c r="NJ35" s="828"/>
      <c r="NK35" s="828"/>
      <c r="NL35" s="845"/>
      <c r="NM35" s="845"/>
      <c r="NN35" s="845"/>
      <c r="NO35" s="845"/>
      <c r="NP35" s="828"/>
      <c r="NQ35" s="828"/>
      <c r="NR35" s="828"/>
      <c r="NS35" s="828"/>
      <c r="NT35" s="828"/>
      <c r="NU35" s="845"/>
      <c r="NV35" s="845"/>
      <c r="NW35" s="845"/>
      <c r="NX35" s="845"/>
      <c r="NY35" s="828"/>
      <c r="NZ35" s="828"/>
      <c r="OA35" s="828"/>
      <c r="OB35" s="828"/>
      <c r="OC35" s="828"/>
      <c r="OD35" s="845"/>
      <c r="OE35" s="845"/>
      <c r="OF35" s="845"/>
      <c r="OG35" s="845"/>
      <c r="OH35" s="828"/>
      <c r="OI35" s="828"/>
      <c r="OJ35" s="828"/>
      <c r="OK35" s="828"/>
      <c r="OL35" s="828"/>
      <c r="OM35" s="845"/>
      <c r="ON35" s="845"/>
      <c r="OO35" s="845"/>
      <c r="OP35" s="845"/>
      <c r="OQ35" s="828"/>
      <c r="OR35" s="828"/>
      <c r="OS35" s="828"/>
      <c r="OT35" s="828"/>
      <c r="OU35" s="828"/>
      <c r="OV35" s="845"/>
      <c r="OW35" s="845"/>
      <c r="OX35" s="845"/>
      <c r="OY35" s="845"/>
      <c r="OZ35" s="828"/>
      <c r="PA35" s="828"/>
      <c r="PB35" s="828"/>
      <c r="PC35" s="828"/>
      <c r="PD35" s="828"/>
      <c r="PE35" s="845"/>
      <c r="PF35" s="845"/>
      <c r="PG35" s="845"/>
      <c r="PH35" s="845"/>
      <c r="PI35" s="828"/>
      <c r="PJ35" s="828"/>
      <c r="PK35" s="828"/>
      <c r="PL35" s="828"/>
      <c r="PM35" s="828"/>
      <c r="PN35" s="845"/>
      <c r="PO35" s="845"/>
      <c r="PP35" s="845"/>
      <c r="PQ35" s="845"/>
      <c r="PR35" s="828"/>
      <c r="PS35" s="828"/>
      <c r="PT35" s="828"/>
      <c r="PU35" s="828"/>
      <c r="PV35" s="828"/>
      <c r="PW35" s="845"/>
      <c r="PX35" s="845"/>
      <c r="PY35" s="845"/>
      <c r="PZ35" s="845"/>
      <c r="QA35" s="828"/>
      <c r="QB35" s="828"/>
      <c r="QC35" s="828"/>
      <c r="QD35" s="828"/>
      <c r="QE35" s="845"/>
      <c r="QF35" s="845"/>
      <c r="QG35" s="845"/>
      <c r="QH35" s="845"/>
      <c r="QI35" s="828"/>
      <c r="QJ35" s="828"/>
      <c r="QK35" s="828"/>
      <c r="QL35" s="828"/>
      <c r="QM35" s="828"/>
      <c r="QN35" s="828"/>
      <c r="QO35" s="845"/>
      <c r="QP35" s="845"/>
      <c r="QQ35" s="845"/>
      <c r="QR35" s="845"/>
      <c r="QS35" s="828"/>
      <c r="QT35" s="828"/>
      <c r="QU35" s="828"/>
      <c r="QV35" s="838"/>
      <c r="QW35" s="837"/>
      <c r="QX35" s="837"/>
      <c r="QY35" s="837"/>
      <c r="QZ35" s="857"/>
      <c r="RA35" s="828"/>
      <c r="RB35" s="828"/>
      <c r="RC35" s="828"/>
      <c r="RD35" s="828"/>
      <c r="RE35" s="856"/>
      <c r="RF35" s="855"/>
      <c r="RG35" s="855"/>
      <c r="RH35" s="855"/>
      <c r="RI35" s="855"/>
      <c r="RJ35" s="854"/>
      <c r="RK35" s="825"/>
      <c r="RL35" s="825"/>
      <c r="RM35" s="825"/>
      <c r="RN35" s="825"/>
      <c r="RO35" s="857"/>
      <c r="RP35" s="828"/>
      <c r="RQ35" s="828"/>
      <c r="RR35" s="828"/>
      <c r="RS35" s="828"/>
      <c r="RT35" s="856"/>
      <c r="RU35" s="855"/>
      <c r="RV35" s="855"/>
      <c r="RW35" s="855"/>
      <c r="RX35" s="855"/>
      <c r="RY35" s="854"/>
      <c r="RZ35" s="825"/>
      <c r="SA35" s="825"/>
      <c r="SB35" s="825"/>
      <c r="SC35" s="825"/>
      <c r="SD35" s="857"/>
      <c r="SE35" s="828"/>
      <c r="SF35" s="828"/>
      <c r="SG35" s="828"/>
      <c r="SH35" s="828"/>
      <c r="SI35" s="856"/>
      <c r="SJ35" s="855"/>
      <c r="SK35" s="855"/>
      <c r="SL35" s="855"/>
      <c r="SM35" s="855"/>
      <c r="SN35" s="854"/>
      <c r="SO35" s="825"/>
      <c r="SP35" s="825"/>
      <c r="SQ35" s="825"/>
      <c r="SR35" s="825"/>
      <c r="SS35" s="857"/>
      <c r="ST35" s="828"/>
      <c r="SU35" s="828"/>
      <c r="SV35" s="828"/>
      <c r="SW35" s="828"/>
      <c r="SX35" s="856"/>
      <c r="SY35" s="855"/>
      <c r="SZ35" s="855"/>
      <c r="TA35" s="855"/>
      <c r="TB35" s="855"/>
      <c r="TC35" s="854"/>
      <c r="TD35" s="825"/>
      <c r="TE35" s="825"/>
      <c r="TF35" s="825"/>
      <c r="TG35" s="825"/>
      <c r="TH35" s="857"/>
      <c r="TI35" s="828"/>
      <c r="TJ35" s="828"/>
      <c r="TK35" s="828"/>
      <c r="TL35" s="828"/>
      <c r="TM35" s="856"/>
      <c r="TN35" s="855"/>
      <c r="TO35" s="855"/>
      <c r="TP35" s="855"/>
      <c r="TQ35" s="855"/>
      <c r="TR35" s="854"/>
      <c r="TS35" s="825"/>
      <c r="TT35" s="825"/>
      <c r="TU35" s="825"/>
      <c r="TV35" s="825"/>
      <c r="TW35" s="857"/>
      <c r="TX35" s="828"/>
      <c r="TY35" s="828"/>
      <c r="TZ35" s="828"/>
      <c r="UA35" s="828"/>
      <c r="UB35" s="856"/>
      <c r="UC35" s="855"/>
      <c r="UD35" s="855"/>
      <c r="UE35" s="855"/>
      <c r="UF35" s="855"/>
      <c r="UG35" s="854"/>
      <c r="UH35" s="825"/>
      <c r="UI35" s="825"/>
      <c r="UJ35" s="825"/>
      <c r="UK35" s="825"/>
      <c r="UL35" s="860"/>
      <c r="UM35" s="861"/>
      <c r="UN35" s="864"/>
      <c r="UO35" s="865"/>
      <c r="UP35" s="807"/>
      <c r="UQ35" s="807"/>
      <c r="UR35" s="807"/>
      <c r="US35" s="807"/>
      <c r="UT35" s="807"/>
      <c r="UU35" s="863"/>
      <c r="UV35" s="821"/>
      <c r="UW35" s="819"/>
      <c r="UX35" s="818"/>
      <c r="UY35" s="822"/>
      <c r="UZ35" s="823"/>
      <c r="VA35" s="824"/>
      <c r="VB35" s="825"/>
      <c r="VC35" s="863"/>
      <c r="VD35" s="821"/>
      <c r="VE35" s="819"/>
      <c r="VF35" s="818"/>
      <c r="VG35" s="822"/>
      <c r="VH35" s="823"/>
      <c r="VI35" s="824"/>
      <c r="VJ35" s="825"/>
      <c r="VK35" s="863"/>
      <c r="VL35" s="821"/>
      <c r="VM35" s="819"/>
      <c r="VN35" s="818"/>
      <c r="VO35" s="822"/>
      <c r="VP35" s="823"/>
      <c r="VQ35" s="824"/>
      <c r="VR35" s="825"/>
      <c r="VS35" s="863"/>
      <c r="VT35" s="821"/>
      <c r="VU35" s="819"/>
      <c r="VV35" s="818"/>
      <c r="VW35" s="822"/>
      <c r="VX35" s="823"/>
      <c r="VY35" s="824"/>
      <c r="VZ35" s="825"/>
      <c r="WA35" s="863"/>
      <c r="WB35" s="821"/>
      <c r="WC35" s="819"/>
      <c r="WD35" s="818"/>
      <c r="WE35" s="822"/>
      <c r="WF35" s="823"/>
      <c r="WG35" s="824"/>
      <c r="WH35" s="825"/>
      <c r="WI35" s="863"/>
      <c r="WJ35" s="821"/>
      <c r="WK35" s="819"/>
      <c r="WL35" s="818"/>
      <c r="WM35" s="822"/>
      <c r="WN35" s="823"/>
      <c r="WO35" s="824"/>
      <c r="WP35" s="825"/>
      <c r="WQ35" s="863"/>
      <c r="WR35" s="821"/>
      <c r="WS35" s="819"/>
      <c r="WT35" s="818"/>
      <c r="WU35" s="822"/>
      <c r="WV35" s="823"/>
      <c r="WW35" s="824"/>
      <c r="WX35" s="825"/>
      <c r="WY35" s="863"/>
      <c r="WZ35" s="821"/>
      <c r="XA35" s="819"/>
      <c r="XB35" s="818"/>
      <c r="XC35" s="822"/>
      <c r="XD35" s="823"/>
      <c r="XE35" s="824"/>
      <c r="XF35" s="825"/>
      <c r="XG35" s="863"/>
      <c r="XH35" s="821"/>
      <c r="XI35" s="819"/>
      <c r="XJ35" s="818"/>
      <c r="XK35" s="822"/>
      <c r="XL35" s="823"/>
      <c r="XM35" s="824"/>
      <c r="XN35" s="825"/>
      <c r="XO35" s="863"/>
      <c r="XP35" s="821"/>
      <c r="XQ35" s="819"/>
      <c r="XR35" s="818"/>
      <c r="XS35" s="822"/>
      <c r="XT35" s="823"/>
      <c r="XU35" s="824"/>
      <c r="XV35" s="825"/>
      <c r="XW35" s="863"/>
      <c r="XX35" s="821"/>
      <c r="XY35" s="819"/>
      <c r="XZ35" s="818"/>
      <c r="YA35" s="822"/>
      <c r="YB35" s="823"/>
      <c r="YC35" s="824"/>
      <c r="YD35" s="825"/>
      <c r="YE35" s="863"/>
      <c r="YF35" s="821"/>
      <c r="YG35" s="819"/>
      <c r="YH35" s="818"/>
      <c r="YI35" s="822"/>
      <c r="YJ35" s="823"/>
      <c r="YK35" s="824"/>
      <c r="YL35" s="825"/>
      <c r="YM35" s="863"/>
      <c r="YN35" s="821"/>
      <c r="YO35" s="819"/>
      <c r="YP35" s="818"/>
      <c r="YQ35" s="822"/>
      <c r="YR35" s="823"/>
      <c r="YS35" s="824"/>
      <c r="YT35" s="825"/>
      <c r="YU35" s="863"/>
      <c r="YV35" s="821"/>
      <c r="YW35" s="819"/>
      <c r="YX35" s="818"/>
      <c r="YY35" s="822"/>
      <c r="YZ35" s="823"/>
      <c r="ZA35" s="824"/>
      <c r="ZB35" s="825"/>
      <c r="ZC35" s="863"/>
      <c r="ZD35" s="821"/>
      <c r="ZE35" s="819"/>
      <c r="ZF35" s="818"/>
      <c r="ZG35" s="822"/>
      <c r="ZH35" s="823"/>
      <c r="ZI35" s="824"/>
      <c r="ZJ35" s="825"/>
      <c r="ZK35" s="863"/>
      <c r="ZL35" s="821"/>
      <c r="ZM35" s="819"/>
      <c r="ZN35" s="818"/>
      <c r="ZO35" s="822"/>
      <c r="ZP35" s="823"/>
      <c r="ZQ35" s="824"/>
      <c r="ZR35" s="825"/>
      <c r="ZS35" s="863"/>
      <c r="ZT35" s="821"/>
      <c r="ZU35" s="819"/>
      <c r="ZV35" s="818"/>
      <c r="ZW35" s="822"/>
      <c r="ZX35" s="823"/>
      <c r="ZY35" s="824"/>
      <c r="ZZ35" s="825"/>
      <c r="AAA35" s="863"/>
      <c r="AAB35" s="821"/>
      <c r="AAC35" s="819"/>
      <c r="AAD35" s="818"/>
      <c r="AAE35" s="822"/>
      <c r="AAF35" s="823"/>
      <c r="AAG35" s="824"/>
      <c r="AAH35" s="825"/>
      <c r="AAI35" s="863"/>
      <c r="AAJ35" s="821"/>
      <c r="AAK35" s="819"/>
      <c r="AAL35" s="818"/>
      <c r="AAM35" s="822"/>
      <c r="AAN35" s="823"/>
      <c r="AAO35" s="824"/>
      <c r="AAP35" s="825"/>
      <c r="AAQ35" s="863"/>
      <c r="AAR35" s="821"/>
      <c r="AAS35" s="819"/>
      <c r="AAT35" s="818"/>
      <c r="AAU35" s="822"/>
      <c r="AAV35" s="823"/>
      <c r="AAW35" s="824"/>
      <c r="AAX35" s="825"/>
      <c r="AAY35" s="863"/>
      <c r="AAZ35" s="821"/>
      <c r="ABA35" s="819"/>
      <c r="ABB35" s="818"/>
      <c r="ABC35" s="822"/>
      <c r="ABD35" s="823"/>
      <c r="ABE35" s="824"/>
      <c r="ABF35" s="825"/>
      <c r="ABG35" s="863"/>
      <c r="ABH35" s="821"/>
      <c r="ABI35" s="819"/>
      <c r="ABJ35" s="818"/>
      <c r="ABK35" s="822"/>
      <c r="ABL35" s="823"/>
      <c r="ABM35" s="824"/>
      <c r="ABN35" s="825"/>
      <c r="ABO35" s="863"/>
      <c r="ABP35" s="821"/>
      <c r="ABQ35" s="819"/>
      <c r="ABR35" s="818"/>
      <c r="ABS35" s="822"/>
      <c r="ABT35" s="823"/>
      <c r="ABU35" s="824"/>
      <c r="ABV35" s="825"/>
      <c r="ABW35" s="863"/>
      <c r="ABX35" s="821"/>
      <c r="ABY35" s="819"/>
      <c r="ABZ35" s="818"/>
      <c r="ACA35" s="822"/>
      <c r="ACB35" s="823"/>
      <c r="ACC35" s="824"/>
      <c r="ACD35" s="825"/>
      <c r="ACE35" s="863"/>
      <c r="ACF35" s="821"/>
      <c r="ACG35" s="819"/>
      <c r="ACH35" s="818"/>
      <c r="ACI35" s="822"/>
      <c r="ACJ35" s="823"/>
      <c r="ACK35" s="824"/>
      <c r="ACL35" s="825"/>
      <c r="ACM35" s="863"/>
      <c r="ACN35" s="821"/>
      <c r="ACO35" s="819"/>
      <c r="ACP35" s="818"/>
      <c r="ACQ35" s="822"/>
      <c r="ACR35" s="823"/>
      <c r="ACS35" s="824"/>
      <c r="ACT35" s="825"/>
      <c r="ACU35" s="863"/>
      <c r="ACV35" s="821"/>
      <c r="ACW35" s="819"/>
      <c r="ACX35" s="818"/>
      <c r="ACY35" s="822"/>
      <c r="ACZ35" s="823"/>
      <c r="ADA35" s="824"/>
      <c r="ADB35" s="825"/>
      <c r="ADC35" s="863"/>
      <c r="ADD35" s="821"/>
      <c r="ADE35" s="819"/>
      <c r="ADF35" s="818"/>
      <c r="ADG35" s="822"/>
      <c r="ADH35" s="823"/>
      <c r="ADI35" s="824"/>
      <c r="ADJ35" s="825"/>
      <c r="ADK35" s="863"/>
      <c r="ADL35" s="821"/>
      <c r="ADM35" s="819"/>
      <c r="ADN35" s="818"/>
      <c r="ADO35" s="822"/>
      <c r="ADP35" s="823"/>
      <c r="ADQ35" s="824"/>
      <c r="ADR35" s="825"/>
      <c r="ADS35" s="863"/>
      <c r="ADT35" s="821"/>
      <c r="ADU35" s="819"/>
      <c r="ADV35" s="818"/>
      <c r="ADW35" s="822"/>
      <c r="ADX35" s="823"/>
      <c r="ADY35" s="824"/>
      <c r="ADZ35" s="1323"/>
      <c r="AEA35" s="1324"/>
      <c r="AEB35" s="1324"/>
      <c r="AEC35" s="1325"/>
      <c r="AED35" s="1326"/>
      <c r="AEE35" s="1326"/>
      <c r="AEF35" s="1326"/>
      <c r="AEG35" s="1326"/>
      <c r="AEH35" s="1326"/>
      <c r="AEI35" s="1326"/>
      <c r="AEJ35" s="1326"/>
      <c r="AEK35" s="1326"/>
      <c r="AEL35" s="1326"/>
      <c r="AEM35" s="1326"/>
      <c r="AEN35" s="1326"/>
      <c r="AEO35" s="1326"/>
      <c r="AEP35" s="1326"/>
      <c r="AEQ35" s="1326"/>
      <c r="AER35" s="1326"/>
      <c r="AES35" s="1326"/>
      <c r="AET35" s="1326"/>
      <c r="AEU35" s="1326"/>
      <c r="AEV35" s="1326"/>
      <c r="AEW35" s="1326"/>
      <c r="AEX35" s="1326"/>
      <c r="AEY35" s="1326"/>
      <c r="AEZ35" s="1326"/>
      <c r="AFA35" s="1326"/>
      <c r="AFB35" s="1326"/>
      <c r="AFC35" s="1326"/>
      <c r="AFD35" s="1326"/>
      <c r="AFE35" s="1326"/>
      <c r="AFF35" s="1326"/>
      <c r="AFG35" s="1326"/>
      <c r="AFH35" s="1326"/>
      <c r="AFI35" s="1326"/>
      <c r="AFJ35" s="1326"/>
      <c r="AFK35" s="1326"/>
      <c r="AFL35" s="1326"/>
      <c r="AFM35" s="1326"/>
    </row>
    <row r="36" spans="1:845" ht="24.95" customHeight="1" x14ac:dyDescent="0.25">
      <c r="A36" s="807"/>
      <c r="B36" s="807"/>
      <c r="C36" s="807"/>
      <c r="D36" s="807"/>
      <c r="E36" s="807"/>
      <c r="F36" s="807"/>
      <c r="G36" s="807"/>
      <c r="H36" s="807"/>
      <c r="I36" s="807"/>
      <c r="J36" s="807"/>
      <c r="K36" s="807"/>
      <c r="L36" s="807"/>
      <c r="M36" s="807"/>
      <c r="N36" s="807"/>
      <c r="O36" s="807"/>
      <c r="P36" s="807"/>
      <c r="Q36" s="807"/>
      <c r="R36" s="839"/>
      <c r="S36" s="807"/>
      <c r="T36" s="839"/>
      <c r="U36" s="839"/>
      <c r="V36" s="808"/>
      <c r="W36" s="773"/>
      <c r="X36" s="840"/>
      <c r="Y36" s="773"/>
      <c r="Z36" s="773"/>
      <c r="AA36" s="773"/>
      <c r="AB36" s="773"/>
      <c r="AC36" s="773"/>
      <c r="AD36" s="773"/>
      <c r="AE36" s="773"/>
      <c r="AF36" s="773"/>
      <c r="AG36" s="773"/>
      <c r="AH36" s="840"/>
      <c r="AI36" s="773"/>
      <c r="AJ36" s="773"/>
      <c r="AK36" s="840"/>
      <c r="AL36" s="773"/>
      <c r="AM36" s="809"/>
      <c r="AN36" s="810"/>
      <c r="AO36" s="810"/>
      <c r="AP36" s="810"/>
      <c r="AQ36" s="810"/>
      <c r="AR36" s="810"/>
      <c r="AS36" s="811"/>
      <c r="AT36" s="894"/>
      <c r="AU36" s="812"/>
      <c r="AV36" s="843"/>
      <c r="AW36" s="812"/>
      <c r="AX36" s="843"/>
      <c r="AY36" s="812"/>
      <c r="AZ36" s="843"/>
      <c r="BA36" s="812"/>
      <c r="BB36" s="843"/>
      <c r="BC36" s="812"/>
      <c r="BD36" s="843"/>
      <c r="BE36" s="812"/>
      <c r="BF36" s="843"/>
      <c r="BG36" s="812"/>
      <c r="BH36" s="843"/>
      <c r="BI36" s="812"/>
      <c r="BJ36" s="812"/>
      <c r="BK36" s="812"/>
      <c r="BL36" s="812"/>
      <c r="BM36" s="812"/>
      <c r="BN36" s="813"/>
      <c r="BO36" s="814"/>
      <c r="BP36" s="814"/>
      <c r="BQ36" s="814"/>
      <c r="BR36" s="814"/>
      <c r="BS36" s="814"/>
      <c r="BT36" s="814"/>
      <c r="BU36" s="814"/>
      <c r="BV36" s="814"/>
      <c r="BW36" s="814"/>
      <c r="BX36" s="814"/>
      <c r="BY36" s="814"/>
      <c r="BZ36" s="814"/>
      <c r="CA36" s="814"/>
      <c r="CB36" s="814"/>
      <c r="CC36" s="814"/>
      <c r="CD36" s="814"/>
      <c r="CE36" s="814"/>
      <c r="CF36" s="815"/>
      <c r="CG36" s="816"/>
      <c r="CH36" s="816"/>
      <c r="CI36" s="816"/>
      <c r="CJ36" s="816"/>
      <c r="CK36" s="816"/>
      <c r="CL36" s="816"/>
      <c r="CM36" s="816"/>
      <c r="CN36" s="816"/>
      <c r="CO36" s="816"/>
      <c r="CP36" s="816"/>
      <c r="CQ36" s="816"/>
      <c r="CR36" s="816"/>
      <c r="CS36" s="816"/>
      <c r="CT36" s="816"/>
      <c r="CU36" s="816"/>
      <c r="CV36" s="816"/>
      <c r="CW36" s="816"/>
      <c r="CX36" s="816"/>
      <c r="CY36" s="816"/>
      <c r="CZ36" s="816"/>
      <c r="DA36" s="816"/>
      <c r="DB36" s="816"/>
      <c r="DC36" s="816"/>
      <c r="DD36" s="816"/>
      <c r="DE36" s="816"/>
      <c r="DF36" s="816"/>
      <c r="DG36" s="816"/>
      <c r="DH36" s="816"/>
      <c r="DI36" s="816"/>
      <c r="DJ36" s="816"/>
      <c r="DK36" s="816"/>
      <c r="DL36" s="816"/>
      <c r="DM36" s="816"/>
      <c r="DN36" s="816"/>
      <c r="DO36" s="816"/>
      <c r="DP36" s="841"/>
      <c r="DQ36" s="817"/>
      <c r="DR36" s="817"/>
      <c r="DS36" s="817"/>
      <c r="DT36" s="842"/>
      <c r="DU36" s="817"/>
      <c r="DV36" s="842"/>
      <c r="DW36" s="817"/>
      <c r="DX36" s="817"/>
      <c r="DY36" s="817"/>
      <c r="DZ36" s="820"/>
      <c r="EA36" s="821"/>
      <c r="EB36" s="821"/>
      <c r="EC36" s="821"/>
      <c r="ED36" s="821"/>
      <c r="EE36" s="819"/>
      <c r="EF36" s="818"/>
      <c r="EG36" s="818"/>
      <c r="EH36" s="818"/>
      <c r="EI36" s="818"/>
      <c r="EJ36" s="822"/>
      <c r="EK36" s="823"/>
      <c r="EL36" s="823"/>
      <c r="EM36" s="823"/>
      <c r="EN36" s="823"/>
      <c r="EO36" s="824"/>
      <c r="EP36" s="825"/>
      <c r="EQ36" s="825"/>
      <c r="ER36" s="825"/>
      <c r="ES36" s="825"/>
      <c r="ET36" s="820"/>
      <c r="EU36" s="821"/>
      <c r="EV36" s="821"/>
      <c r="EW36" s="821"/>
      <c r="EX36" s="821"/>
      <c r="EY36" s="819"/>
      <c r="EZ36" s="818"/>
      <c r="FA36" s="818"/>
      <c r="FB36" s="818"/>
      <c r="FC36" s="818"/>
      <c r="FD36" s="822"/>
      <c r="FE36" s="823"/>
      <c r="FF36" s="823"/>
      <c r="FG36" s="823"/>
      <c r="FH36" s="823"/>
      <c r="FI36" s="824"/>
      <c r="FJ36" s="825"/>
      <c r="FK36" s="825"/>
      <c r="FL36" s="825"/>
      <c r="FM36" s="825"/>
      <c r="FN36" s="820"/>
      <c r="FO36" s="821"/>
      <c r="FP36" s="821"/>
      <c r="FQ36" s="821"/>
      <c r="FR36" s="821"/>
      <c r="FS36" s="819"/>
      <c r="FT36" s="818"/>
      <c r="FU36" s="818"/>
      <c r="FV36" s="818"/>
      <c r="FW36" s="818"/>
      <c r="FX36" s="822"/>
      <c r="FY36" s="823"/>
      <c r="FZ36" s="823"/>
      <c r="GA36" s="823"/>
      <c r="GB36" s="823"/>
      <c r="GC36" s="824"/>
      <c r="GD36" s="825"/>
      <c r="GE36" s="825"/>
      <c r="GF36" s="825"/>
      <c r="GG36" s="825"/>
      <c r="GH36" s="820"/>
      <c r="GI36" s="821"/>
      <c r="GJ36" s="821"/>
      <c r="GK36" s="821"/>
      <c r="GL36" s="821"/>
      <c r="GM36" s="819"/>
      <c r="GN36" s="818"/>
      <c r="GO36" s="818"/>
      <c r="GP36" s="818"/>
      <c r="GQ36" s="818"/>
      <c r="GR36" s="822"/>
      <c r="GS36" s="823"/>
      <c r="GT36" s="823"/>
      <c r="GU36" s="823"/>
      <c r="GV36" s="823"/>
      <c r="GW36" s="824"/>
      <c r="GX36" s="825"/>
      <c r="GY36" s="825"/>
      <c r="GZ36" s="825"/>
      <c r="HA36" s="825"/>
      <c r="HB36" s="820"/>
      <c r="HC36" s="821"/>
      <c r="HD36" s="821"/>
      <c r="HE36" s="821"/>
      <c r="HF36" s="821"/>
      <c r="HG36" s="819"/>
      <c r="HH36" s="818"/>
      <c r="HI36" s="818"/>
      <c r="HJ36" s="818"/>
      <c r="HK36" s="818"/>
      <c r="HL36" s="822"/>
      <c r="HM36" s="823"/>
      <c r="HN36" s="823"/>
      <c r="HO36" s="823"/>
      <c r="HP36" s="823"/>
      <c r="HQ36" s="824"/>
      <c r="HR36" s="825"/>
      <c r="HS36" s="825"/>
      <c r="HT36" s="825"/>
      <c r="HU36" s="825"/>
      <c r="HV36" s="820"/>
      <c r="HW36" s="821"/>
      <c r="HX36" s="821"/>
      <c r="HY36" s="821"/>
      <c r="HZ36" s="821"/>
      <c r="IA36" s="819"/>
      <c r="IB36" s="818"/>
      <c r="IC36" s="818"/>
      <c r="ID36" s="818"/>
      <c r="IE36" s="818"/>
      <c r="IF36" s="822"/>
      <c r="IG36" s="823"/>
      <c r="IH36" s="823"/>
      <c r="II36" s="823"/>
      <c r="IJ36" s="823"/>
      <c r="IK36" s="824"/>
      <c r="IL36" s="825"/>
      <c r="IM36" s="825"/>
      <c r="IN36" s="825"/>
      <c r="IO36" s="825"/>
      <c r="IP36" s="826"/>
      <c r="IQ36" s="817"/>
      <c r="IR36" s="817"/>
      <c r="IS36" s="817"/>
      <c r="IT36" s="817"/>
      <c r="IU36" s="817"/>
      <c r="IV36" s="817"/>
      <c r="IW36" s="817"/>
      <c r="IX36" s="817"/>
      <c r="IY36" s="817"/>
      <c r="IZ36" s="817"/>
      <c r="JA36" s="817"/>
      <c r="JB36" s="817"/>
      <c r="JC36" s="817"/>
      <c r="JD36" s="817"/>
      <c r="JE36" s="817"/>
      <c r="JF36" s="817"/>
      <c r="JG36" s="817"/>
      <c r="JH36" s="817"/>
      <c r="JI36" s="817"/>
      <c r="JJ36" s="817"/>
      <c r="JK36" s="817"/>
      <c r="JL36" s="817"/>
      <c r="JM36" s="817"/>
      <c r="JN36" s="827"/>
      <c r="JO36" s="828"/>
      <c r="JP36" s="828"/>
      <c r="JQ36" s="845"/>
      <c r="JR36" s="845"/>
      <c r="JS36" s="845"/>
      <c r="JT36" s="845"/>
      <c r="JU36" s="828"/>
      <c r="JV36" s="828"/>
      <c r="JW36" s="828"/>
      <c r="JX36" s="828"/>
      <c r="JY36" s="828"/>
      <c r="JZ36" s="845"/>
      <c r="KA36" s="845"/>
      <c r="KB36" s="845"/>
      <c r="KC36" s="845"/>
      <c r="KD36" s="828"/>
      <c r="KE36" s="828"/>
      <c r="KF36" s="828"/>
      <c r="KG36" s="828"/>
      <c r="KH36" s="828"/>
      <c r="KI36" s="845"/>
      <c r="KJ36" s="845"/>
      <c r="KK36" s="845"/>
      <c r="KL36" s="845"/>
      <c r="KM36" s="828"/>
      <c r="KN36" s="828"/>
      <c r="KO36" s="828"/>
      <c r="KP36" s="828"/>
      <c r="KQ36" s="828"/>
      <c r="KR36" s="845"/>
      <c r="KS36" s="845"/>
      <c r="KT36" s="845"/>
      <c r="KU36" s="845"/>
      <c r="KV36" s="828"/>
      <c r="KW36" s="828"/>
      <c r="KX36" s="828"/>
      <c r="KY36" s="828"/>
      <c r="KZ36" s="828"/>
      <c r="LA36" s="845"/>
      <c r="LB36" s="845"/>
      <c r="LC36" s="845"/>
      <c r="LD36" s="845"/>
      <c r="LE36" s="828"/>
      <c r="LF36" s="828"/>
      <c r="LG36" s="828"/>
      <c r="LH36" s="828"/>
      <c r="LI36" s="828"/>
      <c r="LJ36" s="845"/>
      <c r="LK36" s="845"/>
      <c r="LL36" s="845"/>
      <c r="LM36" s="845"/>
      <c r="LN36" s="828"/>
      <c r="LO36" s="828"/>
      <c r="LP36" s="828"/>
      <c r="LQ36" s="828"/>
      <c r="LR36" s="828"/>
      <c r="LS36" s="845"/>
      <c r="LT36" s="845"/>
      <c r="LU36" s="845"/>
      <c r="LV36" s="845"/>
      <c r="LW36" s="828"/>
      <c r="LX36" s="828"/>
      <c r="LY36" s="828"/>
      <c r="LZ36" s="828"/>
      <c r="MA36" s="828"/>
      <c r="MB36" s="845"/>
      <c r="MC36" s="845"/>
      <c r="MD36" s="845"/>
      <c r="ME36" s="845"/>
      <c r="MF36" s="828"/>
      <c r="MG36" s="828"/>
      <c r="MH36" s="828"/>
      <c r="MI36" s="828"/>
      <c r="MJ36" s="828"/>
      <c r="MK36" s="845"/>
      <c r="ML36" s="845"/>
      <c r="MM36" s="845"/>
      <c r="MN36" s="845"/>
      <c r="MO36" s="828"/>
      <c r="MP36" s="828"/>
      <c r="MQ36" s="828"/>
      <c r="MR36" s="828"/>
      <c r="MS36" s="828"/>
      <c r="MT36" s="845"/>
      <c r="MU36" s="845"/>
      <c r="MV36" s="845"/>
      <c r="MW36" s="845"/>
      <c r="MX36" s="828"/>
      <c r="MY36" s="828"/>
      <c r="MZ36" s="828"/>
      <c r="NA36" s="828"/>
      <c r="NB36" s="828"/>
      <c r="NC36" s="845"/>
      <c r="ND36" s="845"/>
      <c r="NE36" s="845"/>
      <c r="NF36" s="845"/>
      <c r="NG36" s="828"/>
      <c r="NH36" s="828"/>
      <c r="NI36" s="828"/>
      <c r="NJ36" s="828"/>
      <c r="NK36" s="828"/>
      <c r="NL36" s="845"/>
      <c r="NM36" s="845"/>
      <c r="NN36" s="845"/>
      <c r="NO36" s="845"/>
      <c r="NP36" s="828"/>
      <c r="NQ36" s="828"/>
      <c r="NR36" s="828"/>
      <c r="NS36" s="828"/>
      <c r="NT36" s="828"/>
      <c r="NU36" s="845"/>
      <c r="NV36" s="845"/>
      <c r="NW36" s="845"/>
      <c r="NX36" s="845"/>
      <c r="NY36" s="828"/>
      <c r="NZ36" s="828"/>
      <c r="OA36" s="828"/>
      <c r="OB36" s="828"/>
      <c r="OC36" s="828"/>
      <c r="OD36" s="845"/>
      <c r="OE36" s="845"/>
      <c r="OF36" s="845"/>
      <c r="OG36" s="845"/>
      <c r="OH36" s="828"/>
      <c r="OI36" s="828"/>
      <c r="OJ36" s="828"/>
      <c r="OK36" s="828"/>
      <c r="OL36" s="828"/>
      <c r="OM36" s="845"/>
      <c r="ON36" s="845"/>
      <c r="OO36" s="845"/>
      <c r="OP36" s="845"/>
      <c r="OQ36" s="828"/>
      <c r="OR36" s="828"/>
      <c r="OS36" s="828"/>
      <c r="OT36" s="828"/>
      <c r="OU36" s="828"/>
      <c r="OV36" s="845"/>
      <c r="OW36" s="845"/>
      <c r="OX36" s="845"/>
      <c r="OY36" s="845"/>
      <c r="OZ36" s="828"/>
      <c r="PA36" s="828"/>
      <c r="PB36" s="828"/>
      <c r="PC36" s="828"/>
      <c r="PD36" s="828"/>
      <c r="PE36" s="845"/>
      <c r="PF36" s="845"/>
      <c r="PG36" s="845"/>
      <c r="PH36" s="845"/>
      <c r="PI36" s="828"/>
      <c r="PJ36" s="828"/>
      <c r="PK36" s="828"/>
      <c r="PL36" s="828"/>
      <c r="PM36" s="828"/>
      <c r="PN36" s="845"/>
      <c r="PO36" s="845"/>
      <c r="PP36" s="845"/>
      <c r="PQ36" s="845"/>
      <c r="PR36" s="828"/>
      <c r="PS36" s="828"/>
      <c r="PT36" s="828"/>
      <c r="PU36" s="828"/>
      <c r="PV36" s="828"/>
      <c r="PW36" s="845"/>
      <c r="PX36" s="845"/>
      <c r="PY36" s="845"/>
      <c r="PZ36" s="845"/>
      <c r="QA36" s="828"/>
      <c r="QB36" s="828"/>
      <c r="QC36" s="828"/>
      <c r="QD36" s="828"/>
      <c r="QE36" s="845"/>
      <c r="QF36" s="845"/>
      <c r="QG36" s="845"/>
      <c r="QH36" s="845"/>
      <c r="QI36" s="828"/>
      <c r="QJ36" s="828"/>
      <c r="QK36" s="828"/>
      <c r="QL36" s="828"/>
      <c r="QM36" s="828"/>
      <c r="QN36" s="828"/>
      <c r="QO36" s="845"/>
      <c r="QP36" s="845"/>
      <c r="QQ36" s="845"/>
      <c r="QR36" s="845"/>
      <c r="QS36" s="828"/>
      <c r="QT36" s="828"/>
      <c r="QU36" s="828"/>
      <c r="QV36" s="838"/>
      <c r="QW36" s="837"/>
      <c r="QX36" s="837"/>
      <c r="QY36" s="837"/>
      <c r="QZ36" s="857"/>
      <c r="RA36" s="828"/>
      <c r="RB36" s="828"/>
      <c r="RC36" s="828"/>
      <c r="RD36" s="828"/>
      <c r="RE36" s="856"/>
      <c r="RF36" s="855"/>
      <c r="RG36" s="855"/>
      <c r="RH36" s="855"/>
      <c r="RI36" s="855"/>
      <c r="RJ36" s="854"/>
      <c r="RK36" s="825"/>
      <c r="RL36" s="825"/>
      <c r="RM36" s="825"/>
      <c r="RN36" s="825"/>
      <c r="RO36" s="857"/>
      <c r="RP36" s="828"/>
      <c r="RQ36" s="828"/>
      <c r="RR36" s="828"/>
      <c r="RS36" s="828"/>
      <c r="RT36" s="856"/>
      <c r="RU36" s="855"/>
      <c r="RV36" s="855"/>
      <c r="RW36" s="855"/>
      <c r="RX36" s="855"/>
      <c r="RY36" s="854"/>
      <c r="RZ36" s="825"/>
      <c r="SA36" s="825"/>
      <c r="SB36" s="825"/>
      <c r="SC36" s="825"/>
      <c r="SD36" s="857"/>
      <c r="SE36" s="828"/>
      <c r="SF36" s="828"/>
      <c r="SG36" s="828"/>
      <c r="SH36" s="828"/>
      <c r="SI36" s="856"/>
      <c r="SJ36" s="855"/>
      <c r="SK36" s="855"/>
      <c r="SL36" s="855"/>
      <c r="SM36" s="855"/>
      <c r="SN36" s="854"/>
      <c r="SO36" s="825"/>
      <c r="SP36" s="825"/>
      <c r="SQ36" s="825"/>
      <c r="SR36" s="825"/>
      <c r="SS36" s="857"/>
      <c r="ST36" s="828"/>
      <c r="SU36" s="828"/>
      <c r="SV36" s="828"/>
      <c r="SW36" s="828"/>
      <c r="SX36" s="856"/>
      <c r="SY36" s="855"/>
      <c r="SZ36" s="855"/>
      <c r="TA36" s="855"/>
      <c r="TB36" s="855"/>
      <c r="TC36" s="854"/>
      <c r="TD36" s="825"/>
      <c r="TE36" s="825"/>
      <c r="TF36" s="825"/>
      <c r="TG36" s="825"/>
      <c r="TH36" s="857"/>
      <c r="TI36" s="828"/>
      <c r="TJ36" s="828"/>
      <c r="TK36" s="828"/>
      <c r="TL36" s="828"/>
      <c r="TM36" s="856"/>
      <c r="TN36" s="855"/>
      <c r="TO36" s="855"/>
      <c r="TP36" s="855"/>
      <c r="TQ36" s="855"/>
      <c r="TR36" s="854"/>
      <c r="TS36" s="825"/>
      <c r="TT36" s="825"/>
      <c r="TU36" s="825"/>
      <c r="TV36" s="825"/>
      <c r="TW36" s="857"/>
      <c r="TX36" s="828"/>
      <c r="TY36" s="828"/>
      <c r="TZ36" s="828"/>
      <c r="UA36" s="828"/>
      <c r="UB36" s="856"/>
      <c r="UC36" s="855"/>
      <c r="UD36" s="855"/>
      <c r="UE36" s="855"/>
      <c r="UF36" s="855"/>
      <c r="UG36" s="854"/>
      <c r="UH36" s="825"/>
      <c r="UI36" s="825"/>
      <c r="UJ36" s="825"/>
      <c r="UK36" s="825"/>
      <c r="UL36" s="860"/>
      <c r="UM36" s="861"/>
      <c r="UN36" s="864"/>
      <c r="UO36" s="865"/>
      <c r="UP36" s="807"/>
      <c r="UQ36" s="807"/>
      <c r="UR36" s="807"/>
      <c r="US36" s="807"/>
      <c r="UT36" s="807"/>
      <c r="UU36" s="863"/>
      <c r="UV36" s="821"/>
      <c r="UW36" s="819"/>
      <c r="UX36" s="818"/>
      <c r="UY36" s="822"/>
      <c r="UZ36" s="823"/>
      <c r="VA36" s="824"/>
      <c r="VB36" s="825"/>
      <c r="VC36" s="863"/>
      <c r="VD36" s="821"/>
      <c r="VE36" s="819"/>
      <c r="VF36" s="818"/>
      <c r="VG36" s="822"/>
      <c r="VH36" s="823"/>
      <c r="VI36" s="824"/>
      <c r="VJ36" s="825"/>
      <c r="VK36" s="863"/>
      <c r="VL36" s="821"/>
      <c r="VM36" s="819"/>
      <c r="VN36" s="818"/>
      <c r="VO36" s="822"/>
      <c r="VP36" s="823"/>
      <c r="VQ36" s="824"/>
      <c r="VR36" s="825"/>
      <c r="VS36" s="863"/>
      <c r="VT36" s="821"/>
      <c r="VU36" s="819"/>
      <c r="VV36" s="818"/>
      <c r="VW36" s="822"/>
      <c r="VX36" s="823"/>
      <c r="VY36" s="824"/>
      <c r="VZ36" s="825"/>
      <c r="WA36" s="863"/>
      <c r="WB36" s="821"/>
      <c r="WC36" s="819"/>
      <c r="WD36" s="818"/>
      <c r="WE36" s="822"/>
      <c r="WF36" s="823"/>
      <c r="WG36" s="824"/>
      <c r="WH36" s="825"/>
      <c r="WI36" s="863"/>
      <c r="WJ36" s="821"/>
      <c r="WK36" s="819"/>
      <c r="WL36" s="818"/>
      <c r="WM36" s="822"/>
      <c r="WN36" s="823"/>
      <c r="WO36" s="824"/>
      <c r="WP36" s="825"/>
      <c r="WQ36" s="863"/>
      <c r="WR36" s="821"/>
      <c r="WS36" s="819"/>
      <c r="WT36" s="818"/>
      <c r="WU36" s="822"/>
      <c r="WV36" s="823"/>
      <c r="WW36" s="824"/>
      <c r="WX36" s="825"/>
      <c r="WY36" s="863"/>
      <c r="WZ36" s="821"/>
      <c r="XA36" s="819"/>
      <c r="XB36" s="818"/>
      <c r="XC36" s="822"/>
      <c r="XD36" s="823"/>
      <c r="XE36" s="824"/>
      <c r="XF36" s="825"/>
      <c r="XG36" s="863"/>
      <c r="XH36" s="821"/>
      <c r="XI36" s="819"/>
      <c r="XJ36" s="818"/>
      <c r="XK36" s="822"/>
      <c r="XL36" s="823"/>
      <c r="XM36" s="824"/>
      <c r="XN36" s="825"/>
      <c r="XO36" s="863"/>
      <c r="XP36" s="821"/>
      <c r="XQ36" s="819"/>
      <c r="XR36" s="818"/>
      <c r="XS36" s="822"/>
      <c r="XT36" s="823"/>
      <c r="XU36" s="824"/>
      <c r="XV36" s="825"/>
      <c r="XW36" s="863"/>
      <c r="XX36" s="821"/>
      <c r="XY36" s="819"/>
      <c r="XZ36" s="818"/>
      <c r="YA36" s="822"/>
      <c r="YB36" s="823"/>
      <c r="YC36" s="824"/>
      <c r="YD36" s="825"/>
      <c r="YE36" s="863"/>
      <c r="YF36" s="821"/>
      <c r="YG36" s="819"/>
      <c r="YH36" s="818"/>
      <c r="YI36" s="822"/>
      <c r="YJ36" s="823"/>
      <c r="YK36" s="824"/>
      <c r="YL36" s="825"/>
      <c r="YM36" s="863"/>
      <c r="YN36" s="821"/>
      <c r="YO36" s="819"/>
      <c r="YP36" s="818"/>
      <c r="YQ36" s="822"/>
      <c r="YR36" s="823"/>
      <c r="YS36" s="824"/>
      <c r="YT36" s="825"/>
      <c r="YU36" s="863"/>
      <c r="YV36" s="821"/>
      <c r="YW36" s="819"/>
      <c r="YX36" s="818"/>
      <c r="YY36" s="822"/>
      <c r="YZ36" s="823"/>
      <c r="ZA36" s="824"/>
      <c r="ZB36" s="825"/>
      <c r="ZC36" s="863"/>
      <c r="ZD36" s="821"/>
      <c r="ZE36" s="819"/>
      <c r="ZF36" s="818"/>
      <c r="ZG36" s="822"/>
      <c r="ZH36" s="823"/>
      <c r="ZI36" s="824"/>
      <c r="ZJ36" s="825"/>
      <c r="ZK36" s="863"/>
      <c r="ZL36" s="821"/>
      <c r="ZM36" s="819"/>
      <c r="ZN36" s="818"/>
      <c r="ZO36" s="822"/>
      <c r="ZP36" s="823"/>
      <c r="ZQ36" s="824"/>
      <c r="ZR36" s="825"/>
      <c r="ZS36" s="863"/>
      <c r="ZT36" s="821"/>
      <c r="ZU36" s="819"/>
      <c r="ZV36" s="818"/>
      <c r="ZW36" s="822"/>
      <c r="ZX36" s="823"/>
      <c r="ZY36" s="824"/>
      <c r="ZZ36" s="825"/>
      <c r="AAA36" s="863"/>
      <c r="AAB36" s="821"/>
      <c r="AAC36" s="819"/>
      <c r="AAD36" s="818"/>
      <c r="AAE36" s="822"/>
      <c r="AAF36" s="823"/>
      <c r="AAG36" s="824"/>
      <c r="AAH36" s="825"/>
      <c r="AAI36" s="863"/>
      <c r="AAJ36" s="821"/>
      <c r="AAK36" s="819"/>
      <c r="AAL36" s="818"/>
      <c r="AAM36" s="822"/>
      <c r="AAN36" s="823"/>
      <c r="AAO36" s="824"/>
      <c r="AAP36" s="825"/>
      <c r="AAQ36" s="863"/>
      <c r="AAR36" s="821"/>
      <c r="AAS36" s="819"/>
      <c r="AAT36" s="818"/>
      <c r="AAU36" s="822"/>
      <c r="AAV36" s="823"/>
      <c r="AAW36" s="824"/>
      <c r="AAX36" s="825"/>
      <c r="AAY36" s="863"/>
      <c r="AAZ36" s="821"/>
      <c r="ABA36" s="819"/>
      <c r="ABB36" s="818"/>
      <c r="ABC36" s="822"/>
      <c r="ABD36" s="823"/>
      <c r="ABE36" s="824"/>
      <c r="ABF36" s="825"/>
      <c r="ABG36" s="863"/>
      <c r="ABH36" s="821"/>
      <c r="ABI36" s="819"/>
      <c r="ABJ36" s="818"/>
      <c r="ABK36" s="822"/>
      <c r="ABL36" s="823"/>
      <c r="ABM36" s="824"/>
      <c r="ABN36" s="825"/>
      <c r="ABO36" s="863"/>
      <c r="ABP36" s="821"/>
      <c r="ABQ36" s="819"/>
      <c r="ABR36" s="818"/>
      <c r="ABS36" s="822"/>
      <c r="ABT36" s="823"/>
      <c r="ABU36" s="824"/>
      <c r="ABV36" s="825"/>
      <c r="ABW36" s="863"/>
      <c r="ABX36" s="821"/>
      <c r="ABY36" s="819"/>
      <c r="ABZ36" s="818"/>
      <c r="ACA36" s="822"/>
      <c r="ACB36" s="823"/>
      <c r="ACC36" s="824"/>
      <c r="ACD36" s="825"/>
      <c r="ACE36" s="863"/>
      <c r="ACF36" s="821"/>
      <c r="ACG36" s="819"/>
      <c r="ACH36" s="818"/>
      <c r="ACI36" s="822"/>
      <c r="ACJ36" s="823"/>
      <c r="ACK36" s="824"/>
      <c r="ACL36" s="825"/>
      <c r="ACM36" s="863"/>
      <c r="ACN36" s="821"/>
      <c r="ACO36" s="819"/>
      <c r="ACP36" s="818"/>
      <c r="ACQ36" s="822"/>
      <c r="ACR36" s="823"/>
      <c r="ACS36" s="824"/>
      <c r="ACT36" s="825"/>
      <c r="ACU36" s="863"/>
      <c r="ACV36" s="821"/>
      <c r="ACW36" s="819"/>
      <c r="ACX36" s="818"/>
      <c r="ACY36" s="822"/>
      <c r="ACZ36" s="823"/>
      <c r="ADA36" s="824"/>
      <c r="ADB36" s="825"/>
      <c r="ADC36" s="863"/>
      <c r="ADD36" s="821"/>
      <c r="ADE36" s="819"/>
      <c r="ADF36" s="818"/>
      <c r="ADG36" s="822"/>
      <c r="ADH36" s="823"/>
      <c r="ADI36" s="824"/>
      <c r="ADJ36" s="825"/>
      <c r="ADK36" s="863"/>
      <c r="ADL36" s="821"/>
      <c r="ADM36" s="819"/>
      <c r="ADN36" s="818"/>
      <c r="ADO36" s="822"/>
      <c r="ADP36" s="823"/>
      <c r="ADQ36" s="824"/>
      <c r="ADR36" s="825"/>
      <c r="ADS36" s="863"/>
      <c r="ADT36" s="821"/>
      <c r="ADU36" s="819"/>
      <c r="ADV36" s="818"/>
      <c r="ADW36" s="822"/>
      <c r="ADX36" s="823"/>
      <c r="ADY36" s="824"/>
      <c r="ADZ36" s="1323"/>
      <c r="AEA36" s="1324"/>
      <c r="AEB36" s="1324"/>
      <c r="AEC36" s="1325"/>
      <c r="AED36" s="1326"/>
      <c r="AEE36" s="1326"/>
      <c r="AEF36" s="1326"/>
      <c r="AEG36" s="1326"/>
      <c r="AEH36" s="1326"/>
      <c r="AEI36" s="1326"/>
      <c r="AEJ36" s="1326"/>
      <c r="AEK36" s="1326"/>
      <c r="AEL36" s="1326"/>
      <c r="AEM36" s="1326"/>
      <c r="AEN36" s="1326"/>
      <c r="AEO36" s="1326"/>
      <c r="AEP36" s="1326"/>
      <c r="AEQ36" s="1326"/>
      <c r="AER36" s="1326"/>
      <c r="AES36" s="1326"/>
      <c r="AET36" s="1326"/>
      <c r="AEU36" s="1326"/>
      <c r="AEV36" s="1326"/>
      <c r="AEW36" s="1326"/>
      <c r="AEX36" s="1326"/>
      <c r="AEY36" s="1326"/>
      <c r="AEZ36" s="1326"/>
      <c r="AFA36" s="1326"/>
      <c r="AFB36" s="1326"/>
      <c r="AFC36" s="1326"/>
      <c r="AFD36" s="1326"/>
      <c r="AFE36" s="1326"/>
      <c r="AFF36" s="1326"/>
      <c r="AFG36" s="1326"/>
      <c r="AFH36" s="1326"/>
      <c r="AFI36" s="1326"/>
      <c r="AFJ36" s="1326"/>
      <c r="AFK36" s="1326"/>
      <c r="AFL36" s="1326"/>
      <c r="AFM36" s="1326"/>
    </row>
    <row r="37" spans="1:845" ht="24.95" customHeight="1" x14ac:dyDescent="0.25">
      <c r="A37" s="807"/>
      <c r="B37" s="807"/>
      <c r="C37" s="807"/>
      <c r="D37" s="807"/>
      <c r="E37" s="807"/>
      <c r="F37" s="807"/>
      <c r="G37" s="807"/>
      <c r="H37" s="807"/>
      <c r="I37" s="807"/>
      <c r="J37" s="807"/>
      <c r="K37" s="807"/>
      <c r="L37" s="807"/>
      <c r="M37" s="807"/>
      <c r="N37" s="807"/>
      <c r="O37" s="807"/>
      <c r="P37" s="807"/>
      <c r="Q37" s="807"/>
      <c r="R37" s="839"/>
      <c r="S37" s="807"/>
      <c r="T37" s="839"/>
      <c r="U37" s="839"/>
      <c r="V37" s="808"/>
      <c r="W37" s="773"/>
      <c r="X37" s="840"/>
      <c r="Y37" s="773"/>
      <c r="Z37" s="773"/>
      <c r="AA37" s="773"/>
      <c r="AB37" s="773"/>
      <c r="AC37" s="773"/>
      <c r="AD37" s="773"/>
      <c r="AE37" s="773"/>
      <c r="AF37" s="773"/>
      <c r="AG37" s="773"/>
      <c r="AH37" s="840"/>
      <c r="AI37" s="773"/>
      <c r="AJ37" s="773"/>
      <c r="AK37" s="840"/>
      <c r="AL37" s="773"/>
      <c r="AM37" s="809"/>
      <c r="AN37" s="810"/>
      <c r="AO37" s="810"/>
      <c r="AP37" s="810"/>
      <c r="AQ37" s="810"/>
      <c r="AR37" s="810"/>
      <c r="AS37" s="811"/>
      <c r="AT37" s="894"/>
      <c r="AU37" s="812"/>
      <c r="AV37" s="843"/>
      <c r="AW37" s="812"/>
      <c r="AX37" s="843"/>
      <c r="AY37" s="812"/>
      <c r="AZ37" s="843"/>
      <c r="BA37" s="812"/>
      <c r="BB37" s="843"/>
      <c r="BC37" s="812"/>
      <c r="BD37" s="843"/>
      <c r="BE37" s="812"/>
      <c r="BF37" s="843"/>
      <c r="BG37" s="812"/>
      <c r="BH37" s="843"/>
      <c r="BI37" s="812"/>
      <c r="BJ37" s="812"/>
      <c r="BK37" s="812"/>
      <c r="BL37" s="812"/>
      <c r="BM37" s="812"/>
      <c r="BN37" s="813"/>
      <c r="BO37" s="814"/>
      <c r="BP37" s="814"/>
      <c r="BQ37" s="814"/>
      <c r="BR37" s="814"/>
      <c r="BS37" s="814"/>
      <c r="BT37" s="814"/>
      <c r="BU37" s="814"/>
      <c r="BV37" s="814"/>
      <c r="BW37" s="814"/>
      <c r="BX37" s="814"/>
      <c r="BY37" s="814"/>
      <c r="BZ37" s="814"/>
      <c r="CA37" s="814"/>
      <c r="CB37" s="814"/>
      <c r="CC37" s="814"/>
      <c r="CD37" s="814"/>
      <c r="CE37" s="814"/>
      <c r="CF37" s="815"/>
      <c r="CG37" s="816"/>
      <c r="CH37" s="816"/>
      <c r="CI37" s="816"/>
      <c r="CJ37" s="816"/>
      <c r="CK37" s="816"/>
      <c r="CL37" s="816"/>
      <c r="CM37" s="816"/>
      <c r="CN37" s="816"/>
      <c r="CO37" s="816"/>
      <c r="CP37" s="816"/>
      <c r="CQ37" s="816"/>
      <c r="CR37" s="816"/>
      <c r="CS37" s="816"/>
      <c r="CT37" s="816"/>
      <c r="CU37" s="816"/>
      <c r="CV37" s="816"/>
      <c r="CW37" s="816"/>
      <c r="CX37" s="816"/>
      <c r="CY37" s="816"/>
      <c r="CZ37" s="816"/>
      <c r="DA37" s="816"/>
      <c r="DB37" s="816"/>
      <c r="DC37" s="816"/>
      <c r="DD37" s="816"/>
      <c r="DE37" s="816"/>
      <c r="DF37" s="816"/>
      <c r="DG37" s="816"/>
      <c r="DH37" s="816"/>
      <c r="DI37" s="816"/>
      <c r="DJ37" s="816"/>
      <c r="DK37" s="816"/>
      <c r="DL37" s="816"/>
      <c r="DM37" s="816"/>
      <c r="DN37" s="816"/>
      <c r="DO37" s="816"/>
      <c r="DP37" s="841"/>
      <c r="DQ37" s="817"/>
      <c r="DR37" s="817"/>
      <c r="DS37" s="817"/>
      <c r="DT37" s="842"/>
      <c r="DU37" s="817"/>
      <c r="DV37" s="842"/>
      <c r="DW37" s="817"/>
      <c r="DX37" s="817"/>
      <c r="DY37" s="817"/>
      <c r="DZ37" s="820"/>
      <c r="EA37" s="821"/>
      <c r="EB37" s="821"/>
      <c r="EC37" s="821"/>
      <c r="ED37" s="821"/>
      <c r="EE37" s="819"/>
      <c r="EF37" s="818"/>
      <c r="EG37" s="818"/>
      <c r="EH37" s="818"/>
      <c r="EI37" s="818"/>
      <c r="EJ37" s="822"/>
      <c r="EK37" s="823"/>
      <c r="EL37" s="823"/>
      <c r="EM37" s="823"/>
      <c r="EN37" s="823"/>
      <c r="EO37" s="824"/>
      <c r="EP37" s="825"/>
      <c r="EQ37" s="825"/>
      <c r="ER37" s="825"/>
      <c r="ES37" s="825"/>
      <c r="ET37" s="820"/>
      <c r="EU37" s="821"/>
      <c r="EV37" s="821"/>
      <c r="EW37" s="821"/>
      <c r="EX37" s="821"/>
      <c r="EY37" s="819"/>
      <c r="EZ37" s="818"/>
      <c r="FA37" s="818"/>
      <c r="FB37" s="818"/>
      <c r="FC37" s="818"/>
      <c r="FD37" s="822"/>
      <c r="FE37" s="823"/>
      <c r="FF37" s="823"/>
      <c r="FG37" s="823"/>
      <c r="FH37" s="823"/>
      <c r="FI37" s="824"/>
      <c r="FJ37" s="825"/>
      <c r="FK37" s="825"/>
      <c r="FL37" s="825"/>
      <c r="FM37" s="825"/>
      <c r="FN37" s="820"/>
      <c r="FO37" s="821"/>
      <c r="FP37" s="821"/>
      <c r="FQ37" s="821"/>
      <c r="FR37" s="821"/>
      <c r="FS37" s="819"/>
      <c r="FT37" s="818"/>
      <c r="FU37" s="818"/>
      <c r="FV37" s="818"/>
      <c r="FW37" s="818"/>
      <c r="FX37" s="822"/>
      <c r="FY37" s="823"/>
      <c r="FZ37" s="823"/>
      <c r="GA37" s="823"/>
      <c r="GB37" s="823"/>
      <c r="GC37" s="824"/>
      <c r="GD37" s="825"/>
      <c r="GE37" s="825"/>
      <c r="GF37" s="825"/>
      <c r="GG37" s="825"/>
      <c r="GH37" s="820"/>
      <c r="GI37" s="821"/>
      <c r="GJ37" s="821"/>
      <c r="GK37" s="821"/>
      <c r="GL37" s="821"/>
      <c r="GM37" s="819"/>
      <c r="GN37" s="818"/>
      <c r="GO37" s="818"/>
      <c r="GP37" s="818"/>
      <c r="GQ37" s="818"/>
      <c r="GR37" s="822"/>
      <c r="GS37" s="823"/>
      <c r="GT37" s="823"/>
      <c r="GU37" s="823"/>
      <c r="GV37" s="823"/>
      <c r="GW37" s="824"/>
      <c r="GX37" s="825"/>
      <c r="GY37" s="825"/>
      <c r="GZ37" s="825"/>
      <c r="HA37" s="825"/>
      <c r="HB37" s="820"/>
      <c r="HC37" s="821"/>
      <c r="HD37" s="821"/>
      <c r="HE37" s="821"/>
      <c r="HF37" s="821"/>
      <c r="HG37" s="819"/>
      <c r="HH37" s="818"/>
      <c r="HI37" s="818"/>
      <c r="HJ37" s="818"/>
      <c r="HK37" s="818"/>
      <c r="HL37" s="822"/>
      <c r="HM37" s="823"/>
      <c r="HN37" s="823"/>
      <c r="HO37" s="823"/>
      <c r="HP37" s="823"/>
      <c r="HQ37" s="824"/>
      <c r="HR37" s="825"/>
      <c r="HS37" s="825"/>
      <c r="HT37" s="825"/>
      <c r="HU37" s="825"/>
      <c r="HV37" s="820"/>
      <c r="HW37" s="821"/>
      <c r="HX37" s="821"/>
      <c r="HY37" s="821"/>
      <c r="HZ37" s="821"/>
      <c r="IA37" s="819"/>
      <c r="IB37" s="818"/>
      <c r="IC37" s="818"/>
      <c r="ID37" s="818"/>
      <c r="IE37" s="818"/>
      <c r="IF37" s="822"/>
      <c r="IG37" s="823"/>
      <c r="IH37" s="823"/>
      <c r="II37" s="823"/>
      <c r="IJ37" s="823"/>
      <c r="IK37" s="824"/>
      <c r="IL37" s="825"/>
      <c r="IM37" s="825"/>
      <c r="IN37" s="825"/>
      <c r="IO37" s="825"/>
      <c r="IP37" s="826"/>
      <c r="IQ37" s="817"/>
      <c r="IR37" s="817"/>
      <c r="IS37" s="817"/>
      <c r="IT37" s="817"/>
      <c r="IU37" s="817"/>
      <c r="IV37" s="817"/>
      <c r="IW37" s="817"/>
      <c r="IX37" s="817"/>
      <c r="IY37" s="817"/>
      <c r="IZ37" s="817"/>
      <c r="JA37" s="817"/>
      <c r="JB37" s="817"/>
      <c r="JC37" s="817"/>
      <c r="JD37" s="817"/>
      <c r="JE37" s="817"/>
      <c r="JF37" s="817"/>
      <c r="JG37" s="817"/>
      <c r="JH37" s="817"/>
      <c r="JI37" s="817"/>
      <c r="JJ37" s="817"/>
      <c r="JK37" s="817"/>
      <c r="JL37" s="817"/>
      <c r="JM37" s="817"/>
      <c r="JN37" s="827"/>
      <c r="JO37" s="828"/>
      <c r="JP37" s="828"/>
      <c r="JQ37" s="845"/>
      <c r="JR37" s="845"/>
      <c r="JS37" s="845"/>
      <c r="JT37" s="845"/>
      <c r="JU37" s="828"/>
      <c r="JV37" s="828"/>
      <c r="JW37" s="828"/>
      <c r="JX37" s="828"/>
      <c r="JY37" s="828"/>
      <c r="JZ37" s="845"/>
      <c r="KA37" s="845"/>
      <c r="KB37" s="845"/>
      <c r="KC37" s="845"/>
      <c r="KD37" s="828"/>
      <c r="KE37" s="828"/>
      <c r="KF37" s="828"/>
      <c r="KG37" s="828"/>
      <c r="KH37" s="828"/>
      <c r="KI37" s="845"/>
      <c r="KJ37" s="845"/>
      <c r="KK37" s="845"/>
      <c r="KL37" s="845"/>
      <c r="KM37" s="828"/>
      <c r="KN37" s="828"/>
      <c r="KO37" s="828"/>
      <c r="KP37" s="828"/>
      <c r="KQ37" s="828"/>
      <c r="KR37" s="845"/>
      <c r="KS37" s="845"/>
      <c r="KT37" s="845"/>
      <c r="KU37" s="845"/>
      <c r="KV37" s="828"/>
      <c r="KW37" s="828"/>
      <c r="KX37" s="828"/>
      <c r="KY37" s="828"/>
      <c r="KZ37" s="828"/>
      <c r="LA37" s="845"/>
      <c r="LB37" s="845"/>
      <c r="LC37" s="845"/>
      <c r="LD37" s="845"/>
      <c r="LE37" s="828"/>
      <c r="LF37" s="828"/>
      <c r="LG37" s="828"/>
      <c r="LH37" s="828"/>
      <c r="LI37" s="828"/>
      <c r="LJ37" s="845"/>
      <c r="LK37" s="845"/>
      <c r="LL37" s="845"/>
      <c r="LM37" s="845"/>
      <c r="LN37" s="828"/>
      <c r="LO37" s="828"/>
      <c r="LP37" s="828"/>
      <c r="LQ37" s="828"/>
      <c r="LR37" s="828"/>
      <c r="LS37" s="845"/>
      <c r="LT37" s="845"/>
      <c r="LU37" s="845"/>
      <c r="LV37" s="845"/>
      <c r="LW37" s="828"/>
      <c r="LX37" s="828"/>
      <c r="LY37" s="828"/>
      <c r="LZ37" s="828"/>
      <c r="MA37" s="828"/>
      <c r="MB37" s="845"/>
      <c r="MC37" s="845"/>
      <c r="MD37" s="845"/>
      <c r="ME37" s="845"/>
      <c r="MF37" s="828"/>
      <c r="MG37" s="828"/>
      <c r="MH37" s="828"/>
      <c r="MI37" s="828"/>
      <c r="MJ37" s="828"/>
      <c r="MK37" s="845"/>
      <c r="ML37" s="845"/>
      <c r="MM37" s="845"/>
      <c r="MN37" s="845"/>
      <c r="MO37" s="828"/>
      <c r="MP37" s="828"/>
      <c r="MQ37" s="828"/>
      <c r="MR37" s="828"/>
      <c r="MS37" s="828"/>
      <c r="MT37" s="845"/>
      <c r="MU37" s="845"/>
      <c r="MV37" s="845"/>
      <c r="MW37" s="845"/>
      <c r="MX37" s="828"/>
      <c r="MY37" s="828"/>
      <c r="MZ37" s="828"/>
      <c r="NA37" s="828"/>
      <c r="NB37" s="828"/>
      <c r="NC37" s="845"/>
      <c r="ND37" s="845"/>
      <c r="NE37" s="845"/>
      <c r="NF37" s="845"/>
      <c r="NG37" s="828"/>
      <c r="NH37" s="828"/>
      <c r="NI37" s="828"/>
      <c r="NJ37" s="828"/>
      <c r="NK37" s="828"/>
      <c r="NL37" s="845"/>
      <c r="NM37" s="845"/>
      <c r="NN37" s="845"/>
      <c r="NO37" s="845"/>
      <c r="NP37" s="828"/>
      <c r="NQ37" s="828"/>
      <c r="NR37" s="828"/>
      <c r="NS37" s="828"/>
      <c r="NT37" s="828"/>
      <c r="NU37" s="845"/>
      <c r="NV37" s="845"/>
      <c r="NW37" s="845"/>
      <c r="NX37" s="845"/>
      <c r="NY37" s="828"/>
      <c r="NZ37" s="828"/>
      <c r="OA37" s="828"/>
      <c r="OB37" s="828"/>
      <c r="OC37" s="828"/>
      <c r="OD37" s="845"/>
      <c r="OE37" s="845"/>
      <c r="OF37" s="845"/>
      <c r="OG37" s="845"/>
      <c r="OH37" s="828"/>
      <c r="OI37" s="828"/>
      <c r="OJ37" s="828"/>
      <c r="OK37" s="828"/>
      <c r="OL37" s="828"/>
      <c r="OM37" s="845"/>
      <c r="ON37" s="845"/>
      <c r="OO37" s="845"/>
      <c r="OP37" s="845"/>
      <c r="OQ37" s="828"/>
      <c r="OR37" s="828"/>
      <c r="OS37" s="828"/>
      <c r="OT37" s="828"/>
      <c r="OU37" s="828"/>
      <c r="OV37" s="845"/>
      <c r="OW37" s="845"/>
      <c r="OX37" s="845"/>
      <c r="OY37" s="845"/>
      <c r="OZ37" s="828"/>
      <c r="PA37" s="828"/>
      <c r="PB37" s="828"/>
      <c r="PC37" s="828"/>
      <c r="PD37" s="828"/>
      <c r="PE37" s="845"/>
      <c r="PF37" s="845"/>
      <c r="PG37" s="845"/>
      <c r="PH37" s="845"/>
      <c r="PI37" s="828"/>
      <c r="PJ37" s="828"/>
      <c r="PK37" s="828"/>
      <c r="PL37" s="828"/>
      <c r="PM37" s="828"/>
      <c r="PN37" s="845"/>
      <c r="PO37" s="845"/>
      <c r="PP37" s="845"/>
      <c r="PQ37" s="845"/>
      <c r="PR37" s="828"/>
      <c r="PS37" s="828"/>
      <c r="PT37" s="828"/>
      <c r="PU37" s="828"/>
      <c r="PV37" s="828"/>
      <c r="PW37" s="845"/>
      <c r="PX37" s="845"/>
      <c r="PY37" s="845"/>
      <c r="PZ37" s="845"/>
      <c r="QA37" s="828"/>
      <c r="QB37" s="828"/>
      <c r="QC37" s="828"/>
      <c r="QD37" s="828"/>
      <c r="QE37" s="845"/>
      <c r="QF37" s="845"/>
      <c r="QG37" s="845"/>
      <c r="QH37" s="845"/>
      <c r="QI37" s="828"/>
      <c r="QJ37" s="828"/>
      <c r="QK37" s="828"/>
      <c r="QL37" s="828"/>
      <c r="QM37" s="828"/>
      <c r="QN37" s="828"/>
      <c r="QO37" s="845"/>
      <c r="QP37" s="845"/>
      <c r="QQ37" s="845"/>
      <c r="QR37" s="845"/>
      <c r="QS37" s="828"/>
      <c r="QT37" s="828"/>
      <c r="QU37" s="828"/>
      <c r="QV37" s="838"/>
      <c r="QW37" s="837"/>
      <c r="QX37" s="837"/>
      <c r="QY37" s="837"/>
      <c r="QZ37" s="857"/>
      <c r="RA37" s="828"/>
      <c r="RB37" s="828"/>
      <c r="RC37" s="828"/>
      <c r="RD37" s="828"/>
      <c r="RE37" s="856"/>
      <c r="RF37" s="855"/>
      <c r="RG37" s="855"/>
      <c r="RH37" s="855"/>
      <c r="RI37" s="855"/>
      <c r="RJ37" s="854"/>
      <c r="RK37" s="825"/>
      <c r="RL37" s="825"/>
      <c r="RM37" s="825"/>
      <c r="RN37" s="825"/>
      <c r="RO37" s="857"/>
      <c r="RP37" s="828"/>
      <c r="RQ37" s="828"/>
      <c r="RR37" s="828"/>
      <c r="RS37" s="828"/>
      <c r="RT37" s="856"/>
      <c r="RU37" s="855"/>
      <c r="RV37" s="855"/>
      <c r="RW37" s="855"/>
      <c r="RX37" s="855"/>
      <c r="RY37" s="854"/>
      <c r="RZ37" s="825"/>
      <c r="SA37" s="825"/>
      <c r="SB37" s="825"/>
      <c r="SC37" s="825"/>
      <c r="SD37" s="857"/>
      <c r="SE37" s="828"/>
      <c r="SF37" s="828"/>
      <c r="SG37" s="828"/>
      <c r="SH37" s="828"/>
      <c r="SI37" s="856"/>
      <c r="SJ37" s="855"/>
      <c r="SK37" s="855"/>
      <c r="SL37" s="855"/>
      <c r="SM37" s="855"/>
      <c r="SN37" s="854"/>
      <c r="SO37" s="825"/>
      <c r="SP37" s="825"/>
      <c r="SQ37" s="825"/>
      <c r="SR37" s="825"/>
      <c r="SS37" s="857"/>
      <c r="ST37" s="828"/>
      <c r="SU37" s="828"/>
      <c r="SV37" s="828"/>
      <c r="SW37" s="828"/>
      <c r="SX37" s="856"/>
      <c r="SY37" s="855"/>
      <c r="SZ37" s="855"/>
      <c r="TA37" s="855"/>
      <c r="TB37" s="855"/>
      <c r="TC37" s="854"/>
      <c r="TD37" s="825"/>
      <c r="TE37" s="825"/>
      <c r="TF37" s="825"/>
      <c r="TG37" s="825"/>
      <c r="TH37" s="857"/>
      <c r="TI37" s="828"/>
      <c r="TJ37" s="828"/>
      <c r="TK37" s="828"/>
      <c r="TL37" s="828"/>
      <c r="TM37" s="856"/>
      <c r="TN37" s="855"/>
      <c r="TO37" s="855"/>
      <c r="TP37" s="855"/>
      <c r="TQ37" s="855"/>
      <c r="TR37" s="854"/>
      <c r="TS37" s="825"/>
      <c r="TT37" s="825"/>
      <c r="TU37" s="825"/>
      <c r="TV37" s="825"/>
      <c r="TW37" s="857"/>
      <c r="TX37" s="828"/>
      <c r="TY37" s="828"/>
      <c r="TZ37" s="828"/>
      <c r="UA37" s="828"/>
      <c r="UB37" s="856"/>
      <c r="UC37" s="855"/>
      <c r="UD37" s="855"/>
      <c r="UE37" s="855"/>
      <c r="UF37" s="855"/>
      <c r="UG37" s="854"/>
      <c r="UH37" s="825"/>
      <c r="UI37" s="825"/>
      <c r="UJ37" s="825"/>
      <c r="UK37" s="825"/>
      <c r="UL37" s="860"/>
      <c r="UM37" s="861"/>
      <c r="UN37" s="864"/>
      <c r="UO37" s="865"/>
      <c r="UP37" s="807"/>
      <c r="UQ37" s="807"/>
      <c r="UR37" s="807"/>
      <c r="US37" s="807"/>
      <c r="UT37" s="807"/>
      <c r="UU37" s="863"/>
      <c r="UV37" s="821"/>
      <c r="UW37" s="819"/>
      <c r="UX37" s="818"/>
      <c r="UY37" s="822"/>
      <c r="UZ37" s="823"/>
      <c r="VA37" s="824"/>
      <c r="VB37" s="825"/>
      <c r="VC37" s="863"/>
      <c r="VD37" s="821"/>
      <c r="VE37" s="819"/>
      <c r="VF37" s="818"/>
      <c r="VG37" s="822"/>
      <c r="VH37" s="823"/>
      <c r="VI37" s="824"/>
      <c r="VJ37" s="825"/>
      <c r="VK37" s="863"/>
      <c r="VL37" s="821"/>
      <c r="VM37" s="819"/>
      <c r="VN37" s="818"/>
      <c r="VO37" s="822"/>
      <c r="VP37" s="823"/>
      <c r="VQ37" s="824"/>
      <c r="VR37" s="825"/>
      <c r="VS37" s="863"/>
      <c r="VT37" s="821"/>
      <c r="VU37" s="819"/>
      <c r="VV37" s="818"/>
      <c r="VW37" s="822"/>
      <c r="VX37" s="823"/>
      <c r="VY37" s="824"/>
      <c r="VZ37" s="825"/>
      <c r="WA37" s="863"/>
      <c r="WB37" s="821"/>
      <c r="WC37" s="819"/>
      <c r="WD37" s="818"/>
      <c r="WE37" s="822"/>
      <c r="WF37" s="823"/>
      <c r="WG37" s="824"/>
      <c r="WH37" s="825"/>
      <c r="WI37" s="863"/>
      <c r="WJ37" s="821"/>
      <c r="WK37" s="819"/>
      <c r="WL37" s="818"/>
      <c r="WM37" s="822"/>
      <c r="WN37" s="823"/>
      <c r="WO37" s="824"/>
      <c r="WP37" s="825"/>
      <c r="WQ37" s="863"/>
      <c r="WR37" s="821"/>
      <c r="WS37" s="819"/>
      <c r="WT37" s="818"/>
      <c r="WU37" s="822"/>
      <c r="WV37" s="823"/>
      <c r="WW37" s="824"/>
      <c r="WX37" s="825"/>
      <c r="WY37" s="863"/>
      <c r="WZ37" s="821"/>
      <c r="XA37" s="819"/>
      <c r="XB37" s="818"/>
      <c r="XC37" s="822"/>
      <c r="XD37" s="823"/>
      <c r="XE37" s="824"/>
      <c r="XF37" s="825"/>
      <c r="XG37" s="863"/>
      <c r="XH37" s="821"/>
      <c r="XI37" s="819"/>
      <c r="XJ37" s="818"/>
      <c r="XK37" s="822"/>
      <c r="XL37" s="823"/>
      <c r="XM37" s="824"/>
      <c r="XN37" s="825"/>
      <c r="XO37" s="863"/>
      <c r="XP37" s="821"/>
      <c r="XQ37" s="819"/>
      <c r="XR37" s="818"/>
      <c r="XS37" s="822"/>
      <c r="XT37" s="823"/>
      <c r="XU37" s="824"/>
      <c r="XV37" s="825"/>
      <c r="XW37" s="863"/>
      <c r="XX37" s="821"/>
      <c r="XY37" s="819"/>
      <c r="XZ37" s="818"/>
      <c r="YA37" s="822"/>
      <c r="YB37" s="823"/>
      <c r="YC37" s="824"/>
      <c r="YD37" s="825"/>
      <c r="YE37" s="863"/>
      <c r="YF37" s="821"/>
      <c r="YG37" s="819"/>
      <c r="YH37" s="818"/>
      <c r="YI37" s="822"/>
      <c r="YJ37" s="823"/>
      <c r="YK37" s="824"/>
      <c r="YL37" s="825"/>
      <c r="YM37" s="863"/>
      <c r="YN37" s="821"/>
      <c r="YO37" s="819"/>
      <c r="YP37" s="818"/>
      <c r="YQ37" s="822"/>
      <c r="YR37" s="823"/>
      <c r="YS37" s="824"/>
      <c r="YT37" s="825"/>
      <c r="YU37" s="863"/>
      <c r="YV37" s="821"/>
      <c r="YW37" s="819"/>
      <c r="YX37" s="818"/>
      <c r="YY37" s="822"/>
      <c r="YZ37" s="823"/>
      <c r="ZA37" s="824"/>
      <c r="ZB37" s="825"/>
      <c r="ZC37" s="863"/>
      <c r="ZD37" s="821"/>
      <c r="ZE37" s="819"/>
      <c r="ZF37" s="818"/>
      <c r="ZG37" s="822"/>
      <c r="ZH37" s="823"/>
      <c r="ZI37" s="824"/>
      <c r="ZJ37" s="825"/>
      <c r="ZK37" s="863"/>
      <c r="ZL37" s="821"/>
      <c r="ZM37" s="819"/>
      <c r="ZN37" s="818"/>
      <c r="ZO37" s="822"/>
      <c r="ZP37" s="823"/>
      <c r="ZQ37" s="824"/>
      <c r="ZR37" s="825"/>
      <c r="ZS37" s="863"/>
      <c r="ZT37" s="821"/>
      <c r="ZU37" s="819"/>
      <c r="ZV37" s="818"/>
      <c r="ZW37" s="822"/>
      <c r="ZX37" s="823"/>
      <c r="ZY37" s="824"/>
      <c r="ZZ37" s="825"/>
      <c r="AAA37" s="863"/>
      <c r="AAB37" s="821"/>
      <c r="AAC37" s="819"/>
      <c r="AAD37" s="818"/>
      <c r="AAE37" s="822"/>
      <c r="AAF37" s="823"/>
      <c r="AAG37" s="824"/>
      <c r="AAH37" s="825"/>
      <c r="AAI37" s="863"/>
      <c r="AAJ37" s="821"/>
      <c r="AAK37" s="819"/>
      <c r="AAL37" s="818"/>
      <c r="AAM37" s="822"/>
      <c r="AAN37" s="823"/>
      <c r="AAO37" s="824"/>
      <c r="AAP37" s="825"/>
      <c r="AAQ37" s="863"/>
      <c r="AAR37" s="821"/>
      <c r="AAS37" s="819"/>
      <c r="AAT37" s="818"/>
      <c r="AAU37" s="822"/>
      <c r="AAV37" s="823"/>
      <c r="AAW37" s="824"/>
      <c r="AAX37" s="825"/>
      <c r="AAY37" s="863"/>
      <c r="AAZ37" s="821"/>
      <c r="ABA37" s="819"/>
      <c r="ABB37" s="818"/>
      <c r="ABC37" s="822"/>
      <c r="ABD37" s="823"/>
      <c r="ABE37" s="824"/>
      <c r="ABF37" s="825"/>
      <c r="ABG37" s="863"/>
      <c r="ABH37" s="821"/>
      <c r="ABI37" s="819"/>
      <c r="ABJ37" s="818"/>
      <c r="ABK37" s="822"/>
      <c r="ABL37" s="823"/>
      <c r="ABM37" s="824"/>
      <c r="ABN37" s="825"/>
      <c r="ABO37" s="863"/>
      <c r="ABP37" s="821"/>
      <c r="ABQ37" s="819"/>
      <c r="ABR37" s="818"/>
      <c r="ABS37" s="822"/>
      <c r="ABT37" s="823"/>
      <c r="ABU37" s="824"/>
      <c r="ABV37" s="825"/>
      <c r="ABW37" s="863"/>
      <c r="ABX37" s="821"/>
      <c r="ABY37" s="819"/>
      <c r="ABZ37" s="818"/>
      <c r="ACA37" s="822"/>
      <c r="ACB37" s="823"/>
      <c r="ACC37" s="824"/>
      <c r="ACD37" s="825"/>
      <c r="ACE37" s="863"/>
      <c r="ACF37" s="821"/>
      <c r="ACG37" s="819"/>
      <c r="ACH37" s="818"/>
      <c r="ACI37" s="822"/>
      <c r="ACJ37" s="823"/>
      <c r="ACK37" s="824"/>
      <c r="ACL37" s="825"/>
      <c r="ACM37" s="863"/>
      <c r="ACN37" s="821"/>
      <c r="ACO37" s="819"/>
      <c r="ACP37" s="818"/>
      <c r="ACQ37" s="822"/>
      <c r="ACR37" s="823"/>
      <c r="ACS37" s="824"/>
      <c r="ACT37" s="825"/>
      <c r="ACU37" s="863"/>
      <c r="ACV37" s="821"/>
      <c r="ACW37" s="819"/>
      <c r="ACX37" s="818"/>
      <c r="ACY37" s="822"/>
      <c r="ACZ37" s="823"/>
      <c r="ADA37" s="824"/>
      <c r="ADB37" s="825"/>
      <c r="ADC37" s="863"/>
      <c r="ADD37" s="821"/>
      <c r="ADE37" s="819"/>
      <c r="ADF37" s="818"/>
      <c r="ADG37" s="822"/>
      <c r="ADH37" s="823"/>
      <c r="ADI37" s="824"/>
      <c r="ADJ37" s="825"/>
      <c r="ADK37" s="863"/>
      <c r="ADL37" s="821"/>
      <c r="ADM37" s="819"/>
      <c r="ADN37" s="818"/>
      <c r="ADO37" s="822"/>
      <c r="ADP37" s="823"/>
      <c r="ADQ37" s="824"/>
      <c r="ADR37" s="825"/>
      <c r="ADS37" s="863"/>
      <c r="ADT37" s="821"/>
      <c r="ADU37" s="819"/>
      <c r="ADV37" s="818"/>
      <c r="ADW37" s="822"/>
      <c r="ADX37" s="823"/>
      <c r="ADY37" s="824"/>
      <c r="ADZ37" s="1323"/>
      <c r="AEA37" s="1324"/>
      <c r="AEB37" s="1324"/>
      <c r="AEC37" s="1325"/>
      <c r="AED37" s="1326"/>
      <c r="AEE37" s="1326"/>
      <c r="AEF37" s="1326"/>
      <c r="AEG37" s="1326"/>
      <c r="AEH37" s="1326"/>
      <c r="AEI37" s="1326"/>
      <c r="AEJ37" s="1326"/>
      <c r="AEK37" s="1326"/>
      <c r="AEL37" s="1326"/>
      <c r="AEM37" s="1326"/>
      <c r="AEN37" s="1326"/>
      <c r="AEO37" s="1326"/>
      <c r="AEP37" s="1326"/>
      <c r="AEQ37" s="1326"/>
      <c r="AER37" s="1326"/>
      <c r="AES37" s="1326"/>
      <c r="AET37" s="1326"/>
      <c r="AEU37" s="1326"/>
      <c r="AEV37" s="1326"/>
      <c r="AEW37" s="1326"/>
      <c r="AEX37" s="1326"/>
      <c r="AEY37" s="1326"/>
      <c r="AEZ37" s="1326"/>
      <c r="AFA37" s="1326"/>
      <c r="AFB37" s="1326"/>
      <c r="AFC37" s="1326"/>
      <c r="AFD37" s="1326"/>
      <c r="AFE37" s="1326"/>
      <c r="AFF37" s="1326"/>
      <c r="AFG37" s="1326"/>
      <c r="AFH37" s="1326"/>
      <c r="AFI37" s="1326"/>
      <c r="AFJ37" s="1326"/>
      <c r="AFK37" s="1326"/>
      <c r="AFL37" s="1326"/>
      <c r="AFM37" s="1326"/>
    </row>
    <row r="38" spans="1:845" ht="24.95" customHeight="1" x14ac:dyDescent="0.25">
      <c r="A38" s="807"/>
      <c r="B38" s="807"/>
      <c r="C38" s="807"/>
      <c r="D38" s="807"/>
      <c r="E38" s="807"/>
      <c r="F38" s="807"/>
      <c r="G38" s="807"/>
      <c r="H38" s="807"/>
      <c r="I38" s="807"/>
      <c r="J38" s="807"/>
      <c r="K38" s="807"/>
      <c r="L38" s="807"/>
      <c r="M38" s="807"/>
      <c r="N38" s="807"/>
      <c r="O38" s="807"/>
      <c r="P38" s="807"/>
      <c r="Q38" s="807"/>
      <c r="R38" s="839"/>
      <c r="S38" s="807"/>
      <c r="T38" s="839"/>
      <c r="U38" s="839"/>
      <c r="V38" s="808"/>
      <c r="W38" s="773"/>
      <c r="X38" s="840"/>
      <c r="Y38" s="773"/>
      <c r="Z38" s="773"/>
      <c r="AA38" s="773"/>
      <c r="AB38" s="773"/>
      <c r="AC38" s="773"/>
      <c r="AD38" s="773"/>
      <c r="AE38" s="773"/>
      <c r="AF38" s="773"/>
      <c r="AG38" s="773"/>
      <c r="AH38" s="840"/>
      <c r="AI38" s="773"/>
      <c r="AJ38" s="773"/>
      <c r="AK38" s="840"/>
      <c r="AL38" s="773"/>
      <c r="AM38" s="809"/>
      <c r="AN38" s="810"/>
      <c r="AO38" s="810"/>
      <c r="AP38" s="810"/>
      <c r="AQ38" s="810"/>
      <c r="AR38" s="810"/>
      <c r="AS38" s="811"/>
      <c r="AT38" s="894"/>
      <c r="AU38" s="812"/>
      <c r="AV38" s="843"/>
      <c r="AW38" s="812"/>
      <c r="AX38" s="843"/>
      <c r="AY38" s="812"/>
      <c r="AZ38" s="843"/>
      <c r="BA38" s="812"/>
      <c r="BB38" s="843"/>
      <c r="BC38" s="812"/>
      <c r="BD38" s="843"/>
      <c r="BE38" s="812"/>
      <c r="BF38" s="843"/>
      <c r="BG38" s="812"/>
      <c r="BH38" s="843"/>
      <c r="BI38" s="812"/>
      <c r="BJ38" s="812"/>
      <c r="BK38" s="812"/>
      <c r="BL38" s="812"/>
      <c r="BM38" s="812"/>
      <c r="BN38" s="813"/>
      <c r="BO38" s="814"/>
      <c r="BP38" s="814"/>
      <c r="BQ38" s="814"/>
      <c r="BR38" s="814"/>
      <c r="BS38" s="814"/>
      <c r="BT38" s="814"/>
      <c r="BU38" s="814"/>
      <c r="BV38" s="814"/>
      <c r="BW38" s="814"/>
      <c r="BX38" s="814"/>
      <c r="BY38" s="814"/>
      <c r="BZ38" s="814"/>
      <c r="CA38" s="814"/>
      <c r="CB38" s="814"/>
      <c r="CC38" s="814"/>
      <c r="CD38" s="814"/>
      <c r="CE38" s="814"/>
      <c r="CF38" s="815"/>
      <c r="CG38" s="816"/>
      <c r="CH38" s="816"/>
      <c r="CI38" s="816"/>
      <c r="CJ38" s="816"/>
      <c r="CK38" s="816"/>
      <c r="CL38" s="816"/>
      <c r="CM38" s="816"/>
      <c r="CN38" s="816"/>
      <c r="CO38" s="816"/>
      <c r="CP38" s="816"/>
      <c r="CQ38" s="816"/>
      <c r="CR38" s="816"/>
      <c r="CS38" s="816"/>
      <c r="CT38" s="816"/>
      <c r="CU38" s="816"/>
      <c r="CV38" s="816"/>
      <c r="CW38" s="816"/>
      <c r="CX38" s="816"/>
      <c r="CY38" s="816"/>
      <c r="CZ38" s="816"/>
      <c r="DA38" s="816"/>
      <c r="DB38" s="816"/>
      <c r="DC38" s="816"/>
      <c r="DD38" s="816"/>
      <c r="DE38" s="816"/>
      <c r="DF38" s="816"/>
      <c r="DG38" s="816"/>
      <c r="DH38" s="816"/>
      <c r="DI38" s="816"/>
      <c r="DJ38" s="816"/>
      <c r="DK38" s="816"/>
      <c r="DL38" s="816"/>
      <c r="DM38" s="816"/>
      <c r="DN38" s="816"/>
      <c r="DO38" s="816"/>
      <c r="DP38" s="841"/>
      <c r="DQ38" s="817"/>
      <c r="DR38" s="817"/>
      <c r="DS38" s="817"/>
      <c r="DT38" s="842"/>
      <c r="DU38" s="817"/>
      <c r="DV38" s="842"/>
      <c r="DW38" s="817"/>
      <c r="DX38" s="817"/>
      <c r="DY38" s="817"/>
      <c r="DZ38" s="820"/>
      <c r="EA38" s="821"/>
      <c r="EB38" s="821"/>
      <c r="EC38" s="821"/>
      <c r="ED38" s="821"/>
      <c r="EE38" s="819"/>
      <c r="EF38" s="818"/>
      <c r="EG38" s="818"/>
      <c r="EH38" s="818"/>
      <c r="EI38" s="818"/>
      <c r="EJ38" s="822"/>
      <c r="EK38" s="823"/>
      <c r="EL38" s="823"/>
      <c r="EM38" s="823"/>
      <c r="EN38" s="823"/>
      <c r="EO38" s="824"/>
      <c r="EP38" s="825"/>
      <c r="EQ38" s="825"/>
      <c r="ER38" s="825"/>
      <c r="ES38" s="825"/>
      <c r="ET38" s="820"/>
      <c r="EU38" s="821"/>
      <c r="EV38" s="821"/>
      <c r="EW38" s="821"/>
      <c r="EX38" s="821"/>
      <c r="EY38" s="819"/>
      <c r="EZ38" s="818"/>
      <c r="FA38" s="818"/>
      <c r="FB38" s="818"/>
      <c r="FC38" s="818"/>
      <c r="FD38" s="822"/>
      <c r="FE38" s="823"/>
      <c r="FF38" s="823"/>
      <c r="FG38" s="823"/>
      <c r="FH38" s="823"/>
      <c r="FI38" s="824"/>
      <c r="FJ38" s="825"/>
      <c r="FK38" s="825"/>
      <c r="FL38" s="825"/>
      <c r="FM38" s="825"/>
      <c r="FN38" s="820"/>
      <c r="FO38" s="821"/>
      <c r="FP38" s="821"/>
      <c r="FQ38" s="821"/>
      <c r="FR38" s="821"/>
      <c r="FS38" s="819"/>
      <c r="FT38" s="818"/>
      <c r="FU38" s="818"/>
      <c r="FV38" s="818"/>
      <c r="FW38" s="818"/>
      <c r="FX38" s="822"/>
      <c r="FY38" s="823"/>
      <c r="FZ38" s="823"/>
      <c r="GA38" s="823"/>
      <c r="GB38" s="823"/>
      <c r="GC38" s="824"/>
      <c r="GD38" s="825"/>
      <c r="GE38" s="825"/>
      <c r="GF38" s="825"/>
      <c r="GG38" s="825"/>
      <c r="GH38" s="820"/>
      <c r="GI38" s="821"/>
      <c r="GJ38" s="821"/>
      <c r="GK38" s="821"/>
      <c r="GL38" s="821"/>
      <c r="GM38" s="819"/>
      <c r="GN38" s="818"/>
      <c r="GO38" s="818"/>
      <c r="GP38" s="818"/>
      <c r="GQ38" s="818"/>
      <c r="GR38" s="822"/>
      <c r="GS38" s="823"/>
      <c r="GT38" s="823"/>
      <c r="GU38" s="823"/>
      <c r="GV38" s="823"/>
      <c r="GW38" s="824"/>
      <c r="GX38" s="825"/>
      <c r="GY38" s="825"/>
      <c r="GZ38" s="825"/>
      <c r="HA38" s="825"/>
      <c r="HB38" s="820"/>
      <c r="HC38" s="821"/>
      <c r="HD38" s="821"/>
      <c r="HE38" s="821"/>
      <c r="HF38" s="821"/>
      <c r="HG38" s="819"/>
      <c r="HH38" s="818"/>
      <c r="HI38" s="818"/>
      <c r="HJ38" s="818"/>
      <c r="HK38" s="818"/>
      <c r="HL38" s="822"/>
      <c r="HM38" s="823"/>
      <c r="HN38" s="823"/>
      <c r="HO38" s="823"/>
      <c r="HP38" s="823"/>
      <c r="HQ38" s="824"/>
      <c r="HR38" s="825"/>
      <c r="HS38" s="825"/>
      <c r="HT38" s="825"/>
      <c r="HU38" s="825"/>
      <c r="HV38" s="820"/>
      <c r="HW38" s="821"/>
      <c r="HX38" s="821"/>
      <c r="HY38" s="821"/>
      <c r="HZ38" s="821"/>
      <c r="IA38" s="819"/>
      <c r="IB38" s="818"/>
      <c r="IC38" s="818"/>
      <c r="ID38" s="818"/>
      <c r="IE38" s="818"/>
      <c r="IF38" s="822"/>
      <c r="IG38" s="823"/>
      <c r="IH38" s="823"/>
      <c r="II38" s="823"/>
      <c r="IJ38" s="823"/>
      <c r="IK38" s="824"/>
      <c r="IL38" s="825"/>
      <c r="IM38" s="825"/>
      <c r="IN38" s="825"/>
      <c r="IO38" s="825"/>
      <c r="IP38" s="826"/>
      <c r="IQ38" s="817"/>
      <c r="IR38" s="817"/>
      <c r="IS38" s="817"/>
      <c r="IT38" s="817"/>
      <c r="IU38" s="817"/>
      <c r="IV38" s="817"/>
      <c r="IW38" s="817"/>
      <c r="IX38" s="817"/>
      <c r="IY38" s="817"/>
      <c r="IZ38" s="817"/>
      <c r="JA38" s="817"/>
      <c r="JB38" s="817"/>
      <c r="JC38" s="817"/>
      <c r="JD38" s="817"/>
      <c r="JE38" s="817"/>
      <c r="JF38" s="817"/>
      <c r="JG38" s="817"/>
      <c r="JH38" s="817"/>
      <c r="JI38" s="817"/>
      <c r="JJ38" s="817"/>
      <c r="JK38" s="817"/>
      <c r="JL38" s="817"/>
      <c r="JM38" s="817"/>
      <c r="JN38" s="827"/>
      <c r="JO38" s="828"/>
      <c r="JP38" s="828"/>
      <c r="JQ38" s="845"/>
      <c r="JR38" s="845"/>
      <c r="JS38" s="845"/>
      <c r="JT38" s="845"/>
      <c r="JU38" s="828"/>
      <c r="JV38" s="828"/>
      <c r="JW38" s="828"/>
      <c r="JX38" s="828"/>
      <c r="JY38" s="828"/>
      <c r="JZ38" s="845"/>
      <c r="KA38" s="845"/>
      <c r="KB38" s="845"/>
      <c r="KC38" s="845"/>
      <c r="KD38" s="828"/>
      <c r="KE38" s="828"/>
      <c r="KF38" s="828"/>
      <c r="KG38" s="828"/>
      <c r="KH38" s="828"/>
      <c r="KI38" s="845"/>
      <c r="KJ38" s="845"/>
      <c r="KK38" s="845"/>
      <c r="KL38" s="845"/>
      <c r="KM38" s="828"/>
      <c r="KN38" s="828"/>
      <c r="KO38" s="828"/>
      <c r="KP38" s="828"/>
      <c r="KQ38" s="828"/>
      <c r="KR38" s="845"/>
      <c r="KS38" s="845"/>
      <c r="KT38" s="845"/>
      <c r="KU38" s="845"/>
      <c r="KV38" s="828"/>
      <c r="KW38" s="828"/>
      <c r="KX38" s="828"/>
      <c r="KY38" s="828"/>
      <c r="KZ38" s="828"/>
      <c r="LA38" s="845"/>
      <c r="LB38" s="845"/>
      <c r="LC38" s="845"/>
      <c r="LD38" s="845"/>
      <c r="LE38" s="828"/>
      <c r="LF38" s="828"/>
      <c r="LG38" s="828"/>
      <c r="LH38" s="828"/>
      <c r="LI38" s="828"/>
      <c r="LJ38" s="845"/>
      <c r="LK38" s="845"/>
      <c r="LL38" s="845"/>
      <c r="LM38" s="845"/>
      <c r="LN38" s="828"/>
      <c r="LO38" s="828"/>
      <c r="LP38" s="828"/>
      <c r="LQ38" s="828"/>
      <c r="LR38" s="828"/>
      <c r="LS38" s="845"/>
      <c r="LT38" s="845"/>
      <c r="LU38" s="845"/>
      <c r="LV38" s="845"/>
      <c r="LW38" s="828"/>
      <c r="LX38" s="828"/>
      <c r="LY38" s="828"/>
      <c r="LZ38" s="828"/>
      <c r="MA38" s="828"/>
      <c r="MB38" s="845"/>
      <c r="MC38" s="845"/>
      <c r="MD38" s="845"/>
      <c r="ME38" s="845"/>
      <c r="MF38" s="828"/>
      <c r="MG38" s="828"/>
      <c r="MH38" s="828"/>
      <c r="MI38" s="828"/>
      <c r="MJ38" s="828"/>
      <c r="MK38" s="845"/>
      <c r="ML38" s="845"/>
      <c r="MM38" s="845"/>
      <c r="MN38" s="845"/>
      <c r="MO38" s="828"/>
      <c r="MP38" s="828"/>
      <c r="MQ38" s="828"/>
      <c r="MR38" s="828"/>
      <c r="MS38" s="828"/>
      <c r="MT38" s="845"/>
      <c r="MU38" s="845"/>
      <c r="MV38" s="845"/>
      <c r="MW38" s="845"/>
      <c r="MX38" s="828"/>
      <c r="MY38" s="828"/>
      <c r="MZ38" s="828"/>
      <c r="NA38" s="828"/>
      <c r="NB38" s="828"/>
      <c r="NC38" s="845"/>
      <c r="ND38" s="845"/>
      <c r="NE38" s="845"/>
      <c r="NF38" s="845"/>
      <c r="NG38" s="828"/>
      <c r="NH38" s="828"/>
      <c r="NI38" s="828"/>
      <c r="NJ38" s="828"/>
      <c r="NK38" s="828"/>
      <c r="NL38" s="845"/>
      <c r="NM38" s="845"/>
      <c r="NN38" s="845"/>
      <c r="NO38" s="845"/>
      <c r="NP38" s="828"/>
      <c r="NQ38" s="828"/>
      <c r="NR38" s="828"/>
      <c r="NS38" s="828"/>
      <c r="NT38" s="828"/>
      <c r="NU38" s="845"/>
      <c r="NV38" s="845"/>
      <c r="NW38" s="845"/>
      <c r="NX38" s="845"/>
      <c r="NY38" s="828"/>
      <c r="NZ38" s="828"/>
      <c r="OA38" s="828"/>
      <c r="OB38" s="828"/>
      <c r="OC38" s="828"/>
      <c r="OD38" s="845"/>
      <c r="OE38" s="845"/>
      <c r="OF38" s="845"/>
      <c r="OG38" s="845"/>
      <c r="OH38" s="828"/>
      <c r="OI38" s="828"/>
      <c r="OJ38" s="828"/>
      <c r="OK38" s="828"/>
      <c r="OL38" s="828"/>
      <c r="OM38" s="845"/>
      <c r="ON38" s="845"/>
      <c r="OO38" s="845"/>
      <c r="OP38" s="845"/>
      <c r="OQ38" s="828"/>
      <c r="OR38" s="828"/>
      <c r="OS38" s="828"/>
      <c r="OT38" s="828"/>
      <c r="OU38" s="828"/>
      <c r="OV38" s="845"/>
      <c r="OW38" s="845"/>
      <c r="OX38" s="845"/>
      <c r="OY38" s="845"/>
      <c r="OZ38" s="828"/>
      <c r="PA38" s="828"/>
      <c r="PB38" s="828"/>
      <c r="PC38" s="828"/>
      <c r="PD38" s="828"/>
      <c r="PE38" s="845"/>
      <c r="PF38" s="845"/>
      <c r="PG38" s="845"/>
      <c r="PH38" s="845"/>
      <c r="PI38" s="828"/>
      <c r="PJ38" s="828"/>
      <c r="PK38" s="828"/>
      <c r="PL38" s="828"/>
      <c r="PM38" s="828"/>
      <c r="PN38" s="845"/>
      <c r="PO38" s="845"/>
      <c r="PP38" s="845"/>
      <c r="PQ38" s="845"/>
      <c r="PR38" s="828"/>
      <c r="PS38" s="828"/>
      <c r="PT38" s="828"/>
      <c r="PU38" s="828"/>
      <c r="PV38" s="828"/>
      <c r="PW38" s="845"/>
      <c r="PX38" s="845"/>
      <c r="PY38" s="845"/>
      <c r="PZ38" s="845"/>
      <c r="QA38" s="828"/>
      <c r="QB38" s="828"/>
      <c r="QC38" s="828"/>
      <c r="QD38" s="828"/>
      <c r="QE38" s="845"/>
      <c r="QF38" s="845"/>
      <c r="QG38" s="845"/>
      <c r="QH38" s="845"/>
      <c r="QI38" s="828"/>
      <c r="QJ38" s="828"/>
      <c r="QK38" s="828"/>
      <c r="QL38" s="828"/>
      <c r="QM38" s="828"/>
      <c r="QN38" s="828"/>
      <c r="QO38" s="845"/>
      <c r="QP38" s="845"/>
      <c r="QQ38" s="845"/>
      <c r="QR38" s="845"/>
      <c r="QS38" s="828"/>
      <c r="QT38" s="828"/>
      <c r="QU38" s="828"/>
      <c r="QV38" s="838"/>
      <c r="QW38" s="837"/>
      <c r="QX38" s="837"/>
      <c r="QY38" s="837"/>
      <c r="QZ38" s="857"/>
      <c r="RA38" s="828"/>
      <c r="RB38" s="828"/>
      <c r="RC38" s="828"/>
      <c r="RD38" s="828"/>
      <c r="RE38" s="856"/>
      <c r="RF38" s="855"/>
      <c r="RG38" s="855"/>
      <c r="RH38" s="855"/>
      <c r="RI38" s="855"/>
      <c r="RJ38" s="854"/>
      <c r="RK38" s="825"/>
      <c r="RL38" s="825"/>
      <c r="RM38" s="825"/>
      <c r="RN38" s="825"/>
      <c r="RO38" s="857"/>
      <c r="RP38" s="828"/>
      <c r="RQ38" s="828"/>
      <c r="RR38" s="828"/>
      <c r="RS38" s="828"/>
      <c r="RT38" s="856"/>
      <c r="RU38" s="855"/>
      <c r="RV38" s="855"/>
      <c r="RW38" s="855"/>
      <c r="RX38" s="855"/>
      <c r="RY38" s="854"/>
      <c r="RZ38" s="825"/>
      <c r="SA38" s="825"/>
      <c r="SB38" s="825"/>
      <c r="SC38" s="825"/>
      <c r="SD38" s="857"/>
      <c r="SE38" s="828"/>
      <c r="SF38" s="828"/>
      <c r="SG38" s="828"/>
      <c r="SH38" s="828"/>
      <c r="SI38" s="856"/>
      <c r="SJ38" s="855"/>
      <c r="SK38" s="855"/>
      <c r="SL38" s="855"/>
      <c r="SM38" s="855"/>
      <c r="SN38" s="854"/>
      <c r="SO38" s="825"/>
      <c r="SP38" s="825"/>
      <c r="SQ38" s="825"/>
      <c r="SR38" s="825"/>
      <c r="SS38" s="857"/>
      <c r="ST38" s="828"/>
      <c r="SU38" s="828"/>
      <c r="SV38" s="828"/>
      <c r="SW38" s="828"/>
      <c r="SX38" s="856"/>
      <c r="SY38" s="855"/>
      <c r="SZ38" s="855"/>
      <c r="TA38" s="855"/>
      <c r="TB38" s="855"/>
      <c r="TC38" s="854"/>
      <c r="TD38" s="825"/>
      <c r="TE38" s="825"/>
      <c r="TF38" s="825"/>
      <c r="TG38" s="825"/>
      <c r="TH38" s="857"/>
      <c r="TI38" s="828"/>
      <c r="TJ38" s="828"/>
      <c r="TK38" s="828"/>
      <c r="TL38" s="828"/>
      <c r="TM38" s="856"/>
      <c r="TN38" s="855"/>
      <c r="TO38" s="855"/>
      <c r="TP38" s="855"/>
      <c r="TQ38" s="855"/>
      <c r="TR38" s="854"/>
      <c r="TS38" s="825"/>
      <c r="TT38" s="825"/>
      <c r="TU38" s="825"/>
      <c r="TV38" s="825"/>
      <c r="TW38" s="857"/>
      <c r="TX38" s="828"/>
      <c r="TY38" s="828"/>
      <c r="TZ38" s="828"/>
      <c r="UA38" s="828"/>
      <c r="UB38" s="856"/>
      <c r="UC38" s="855"/>
      <c r="UD38" s="855"/>
      <c r="UE38" s="855"/>
      <c r="UF38" s="855"/>
      <c r="UG38" s="854"/>
      <c r="UH38" s="825"/>
      <c r="UI38" s="825"/>
      <c r="UJ38" s="825"/>
      <c r="UK38" s="825"/>
      <c r="UL38" s="860"/>
      <c r="UM38" s="861"/>
      <c r="UN38" s="864"/>
      <c r="UO38" s="865"/>
      <c r="UP38" s="807"/>
      <c r="UQ38" s="807"/>
      <c r="UR38" s="807"/>
      <c r="US38" s="807"/>
      <c r="UT38" s="807"/>
      <c r="UU38" s="863"/>
      <c r="UV38" s="821"/>
      <c r="UW38" s="819"/>
      <c r="UX38" s="818"/>
      <c r="UY38" s="822"/>
      <c r="UZ38" s="823"/>
      <c r="VA38" s="824"/>
      <c r="VB38" s="825"/>
      <c r="VC38" s="863"/>
      <c r="VD38" s="821"/>
      <c r="VE38" s="819"/>
      <c r="VF38" s="818"/>
      <c r="VG38" s="822"/>
      <c r="VH38" s="823"/>
      <c r="VI38" s="824"/>
      <c r="VJ38" s="825"/>
      <c r="VK38" s="863"/>
      <c r="VL38" s="821"/>
      <c r="VM38" s="819"/>
      <c r="VN38" s="818"/>
      <c r="VO38" s="822"/>
      <c r="VP38" s="823"/>
      <c r="VQ38" s="824"/>
      <c r="VR38" s="825"/>
      <c r="VS38" s="863"/>
      <c r="VT38" s="821"/>
      <c r="VU38" s="819"/>
      <c r="VV38" s="818"/>
      <c r="VW38" s="822"/>
      <c r="VX38" s="823"/>
      <c r="VY38" s="824"/>
      <c r="VZ38" s="825"/>
      <c r="WA38" s="863"/>
      <c r="WB38" s="821"/>
      <c r="WC38" s="819"/>
      <c r="WD38" s="818"/>
      <c r="WE38" s="822"/>
      <c r="WF38" s="823"/>
      <c r="WG38" s="824"/>
      <c r="WH38" s="825"/>
      <c r="WI38" s="863"/>
      <c r="WJ38" s="821"/>
      <c r="WK38" s="819"/>
      <c r="WL38" s="818"/>
      <c r="WM38" s="822"/>
      <c r="WN38" s="823"/>
      <c r="WO38" s="824"/>
      <c r="WP38" s="825"/>
      <c r="WQ38" s="863"/>
      <c r="WR38" s="821"/>
      <c r="WS38" s="819"/>
      <c r="WT38" s="818"/>
      <c r="WU38" s="822"/>
      <c r="WV38" s="823"/>
      <c r="WW38" s="824"/>
      <c r="WX38" s="825"/>
      <c r="WY38" s="863"/>
      <c r="WZ38" s="821"/>
      <c r="XA38" s="819"/>
      <c r="XB38" s="818"/>
      <c r="XC38" s="822"/>
      <c r="XD38" s="823"/>
      <c r="XE38" s="824"/>
      <c r="XF38" s="825"/>
      <c r="XG38" s="863"/>
      <c r="XH38" s="821"/>
      <c r="XI38" s="819"/>
      <c r="XJ38" s="818"/>
      <c r="XK38" s="822"/>
      <c r="XL38" s="823"/>
      <c r="XM38" s="824"/>
      <c r="XN38" s="825"/>
      <c r="XO38" s="863"/>
      <c r="XP38" s="821"/>
      <c r="XQ38" s="819"/>
      <c r="XR38" s="818"/>
      <c r="XS38" s="822"/>
      <c r="XT38" s="823"/>
      <c r="XU38" s="824"/>
      <c r="XV38" s="825"/>
      <c r="XW38" s="863"/>
      <c r="XX38" s="821"/>
      <c r="XY38" s="819"/>
      <c r="XZ38" s="818"/>
      <c r="YA38" s="822"/>
      <c r="YB38" s="823"/>
      <c r="YC38" s="824"/>
      <c r="YD38" s="825"/>
      <c r="YE38" s="863"/>
      <c r="YF38" s="821"/>
      <c r="YG38" s="819"/>
      <c r="YH38" s="818"/>
      <c r="YI38" s="822"/>
      <c r="YJ38" s="823"/>
      <c r="YK38" s="824"/>
      <c r="YL38" s="825"/>
      <c r="YM38" s="863"/>
      <c r="YN38" s="821"/>
      <c r="YO38" s="819"/>
      <c r="YP38" s="818"/>
      <c r="YQ38" s="822"/>
      <c r="YR38" s="823"/>
      <c r="YS38" s="824"/>
      <c r="YT38" s="825"/>
      <c r="YU38" s="863"/>
      <c r="YV38" s="821"/>
      <c r="YW38" s="819"/>
      <c r="YX38" s="818"/>
      <c r="YY38" s="822"/>
      <c r="YZ38" s="823"/>
      <c r="ZA38" s="824"/>
      <c r="ZB38" s="825"/>
      <c r="ZC38" s="863"/>
      <c r="ZD38" s="821"/>
      <c r="ZE38" s="819"/>
      <c r="ZF38" s="818"/>
      <c r="ZG38" s="822"/>
      <c r="ZH38" s="823"/>
      <c r="ZI38" s="824"/>
      <c r="ZJ38" s="825"/>
      <c r="ZK38" s="863"/>
      <c r="ZL38" s="821"/>
      <c r="ZM38" s="819"/>
      <c r="ZN38" s="818"/>
      <c r="ZO38" s="822"/>
      <c r="ZP38" s="823"/>
      <c r="ZQ38" s="824"/>
      <c r="ZR38" s="825"/>
      <c r="ZS38" s="863"/>
      <c r="ZT38" s="821"/>
      <c r="ZU38" s="819"/>
      <c r="ZV38" s="818"/>
      <c r="ZW38" s="822"/>
      <c r="ZX38" s="823"/>
      <c r="ZY38" s="824"/>
      <c r="ZZ38" s="825"/>
      <c r="AAA38" s="863"/>
      <c r="AAB38" s="821"/>
      <c r="AAC38" s="819"/>
      <c r="AAD38" s="818"/>
      <c r="AAE38" s="822"/>
      <c r="AAF38" s="823"/>
      <c r="AAG38" s="824"/>
      <c r="AAH38" s="825"/>
      <c r="AAI38" s="863"/>
      <c r="AAJ38" s="821"/>
      <c r="AAK38" s="819"/>
      <c r="AAL38" s="818"/>
      <c r="AAM38" s="822"/>
      <c r="AAN38" s="823"/>
      <c r="AAO38" s="824"/>
      <c r="AAP38" s="825"/>
      <c r="AAQ38" s="863"/>
      <c r="AAR38" s="821"/>
      <c r="AAS38" s="819"/>
      <c r="AAT38" s="818"/>
      <c r="AAU38" s="822"/>
      <c r="AAV38" s="823"/>
      <c r="AAW38" s="824"/>
      <c r="AAX38" s="825"/>
      <c r="AAY38" s="863"/>
      <c r="AAZ38" s="821"/>
      <c r="ABA38" s="819"/>
      <c r="ABB38" s="818"/>
      <c r="ABC38" s="822"/>
      <c r="ABD38" s="823"/>
      <c r="ABE38" s="824"/>
      <c r="ABF38" s="825"/>
      <c r="ABG38" s="863"/>
      <c r="ABH38" s="821"/>
      <c r="ABI38" s="819"/>
      <c r="ABJ38" s="818"/>
      <c r="ABK38" s="822"/>
      <c r="ABL38" s="823"/>
      <c r="ABM38" s="824"/>
      <c r="ABN38" s="825"/>
      <c r="ABO38" s="863"/>
      <c r="ABP38" s="821"/>
      <c r="ABQ38" s="819"/>
      <c r="ABR38" s="818"/>
      <c r="ABS38" s="822"/>
      <c r="ABT38" s="823"/>
      <c r="ABU38" s="824"/>
      <c r="ABV38" s="825"/>
      <c r="ABW38" s="863"/>
      <c r="ABX38" s="821"/>
      <c r="ABY38" s="819"/>
      <c r="ABZ38" s="818"/>
      <c r="ACA38" s="822"/>
      <c r="ACB38" s="823"/>
      <c r="ACC38" s="824"/>
      <c r="ACD38" s="825"/>
      <c r="ACE38" s="863"/>
      <c r="ACF38" s="821"/>
      <c r="ACG38" s="819"/>
      <c r="ACH38" s="818"/>
      <c r="ACI38" s="822"/>
      <c r="ACJ38" s="823"/>
      <c r="ACK38" s="824"/>
      <c r="ACL38" s="825"/>
      <c r="ACM38" s="863"/>
      <c r="ACN38" s="821"/>
      <c r="ACO38" s="819"/>
      <c r="ACP38" s="818"/>
      <c r="ACQ38" s="822"/>
      <c r="ACR38" s="823"/>
      <c r="ACS38" s="824"/>
      <c r="ACT38" s="825"/>
      <c r="ACU38" s="863"/>
      <c r="ACV38" s="821"/>
      <c r="ACW38" s="819"/>
      <c r="ACX38" s="818"/>
      <c r="ACY38" s="822"/>
      <c r="ACZ38" s="823"/>
      <c r="ADA38" s="824"/>
      <c r="ADB38" s="825"/>
      <c r="ADC38" s="863"/>
      <c r="ADD38" s="821"/>
      <c r="ADE38" s="819"/>
      <c r="ADF38" s="818"/>
      <c r="ADG38" s="822"/>
      <c r="ADH38" s="823"/>
      <c r="ADI38" s="824"/>
      <c r="ADJ38" s="825"/>
      <c r="ADK38" s="863"/>
      <c r="ADL38" s="821"/>
      <c r="ADM38" s="819"/>
      <c r="ADN38" s="818"/>
      <c r="ADO38" s="822"/>
      <c r="ADP38" s="823"/>
      <c r="ADQ38" s="824"/>
      <c r="ADR38" s="825"/>
      <c r="ADS38" s="863"/>
      <c r="ADT38" s="821"/>
      <c r="ADU38" s="819"/>
      <c r="ADV38" s="818"/>
      <c r="ADW38" s="822"/>
      <c r="ADX38" s="823"/>
      <c r="ADY38" s="824"/>
      <c r="ADZ38" s="1323"/>
      <c r="AEA38" s="1324"/>
      <c r="AEB38" s="1324"/>
      <c r="AEC38" s="1325"/>
      <c r="AED38" s="1326"/>
      <c r="AEE38" s="1326"/>
      <c r="AEF38" s="1326"/>
      <c r="AEG38" s="1326"/>
      <c r="AEH38" s="1326"/>
      <c r="AEI38" s="1326"/>
      <c r="AEJ38" s="1326"/>
      <c r="AEK38" s="1326"/>
      <c r="AEL38" s="1326"/>
      <c r="AEM38" s="1326"/>
      <c r="AEN38" s="1326"/>
      <c r="AEO38" s="1326"/>
      <c r="AEP38" s="1326"/>
      <c r="AEQ38" s="1326"/>
      <c r="AER38" s="1326"/>
      <c r="AES38" s="1326"/>
      <c r="AET38" s="1326"/>
      <c r="AEU38" s="1326"/>
      <c r="AEV38" s="1326"/>
      <c r="AEW38" s="1326"/>
      <c r="AEX38" s="1326"/>
      <c r="AEY38" s="1326"/>
      <c r="AEZ38" s="1326"/>
      <c r="AFA38" s="1326"/>
      <c r="AFB38" s="1326"/>
      <c r="AFC38" s="1326"/>
      <c r="AFD38" s="1326"/>
      <c r="AFE38" s="1326"/>
      <c r="AFF38" s="1326"/>
      <c r="AFG38" s="1326"/>
      <c r="AFH38" s="1326"/>
      <c r="AFI38" s="1326"/>
      <c r="AFJ38" s="1326"/>
      <c r="AFK38" s="1326"/>
      <c r="AFL38" s="1326"/>
      <c r="AFM38" s="1326"/>
    </row>
    <row r="39" spans="1:845" ht="24.95" customHeight="1" x14ac:dyDescent="0.25">
      <c r="A39" s="807"/>
      <c r="B39" s="807"/>
      <c r="C39" s="807"/>
      <c r="D39" s="807"/>
      <c r="E39" s="807"/>
      <c r="F39" s="807"/>
      <c r="G39" s="807"/>
      <c r="H39" s="807"/>
      <c r="I39" s="807"/>
      <c r="J39" s="807"/>
      <c r="K39" s="807"/>
      <c r="L39" s="807"/>
      <c r="M39" s="807"/>
      <c r="N39" s="807"/>
      <c r="O39" s="807"/>
      <c r="P39" s="807"/>
      <c r="Q39" s="807"/>
      <c r="R39" s="839"/>
      <c r="S39" s="807"/>
      <c r="T39" s="839"/>
      <c r="U39" s="839"/>
      <c r="V39" s="808"/>
      <c r="W39" s="773"/>
      <c r="X39" s="840"/>
      <c r="Y39" s="773"/>
      <c r="Z39" s="773"/>
      <c r="AA39" s="773"/>
      <c r="AB39" s="773"/>
      <c r="AC39" s="773"/>
      <c r="AD39" s="773"/>
      <c r="AE39" s="773"/>
      <c r="AF39" s="773"/>
      <c r="AG39" s="773"/>
      <c r="AH39" s="840"/>
      <c r="AI39" s="773"/>
      <c r="AJ39" s="773"/>
      <c r="AK39" s="840"/>
      <c r="AL39" s="773"/>
      <c r="AM39" s="809"/>
      <c r="AN39" s="810"/>
      <c r="AO39" s="810"/>
      <c r="AP39" s="810"/>
      <c r="AQ39" s="810"/>
      <c r="AR39" s="810"/>
      <c r="AS39" s="811"/>
      <c r="AT39" s="894"/>
      <c r="AU39" s="812"/>
      <c r="AV39" s="843"/>
      <c r="AW39" s="812"/>
      <c r="AX39" s="843"/>
      <c r="AY39" s="812"/>
      <c r="AZ39" s="843"/>
      <c r="BA39" s="812"/>
      <c r="BB39" s="843"/>
      <c r="BC39" s="812"/>
      <c r="BD39" s="843"/>
      <c r="BE39" s="812"/>
      <c r="BF39" s="843"/>
      <c r="BG39" s="812"/>
      <c r="BH39" s="843"/>
      <c r="BI39" s="812"/>
      <c r="BJ39" s="812"/>
      <c r="BK39" s="812"/>
      <c r="BL39" s="812"/>
      <c r="BM39" s="812"/>
      <c r="BN39" s="813"/>
      <c r="BO39" s="814"/>
      <c r="BP39" s="814"/>
      <c r="BQ39" s="814"/>
      <c r="BR39" s="814"/>
      <c r="BS39" s="814"/>
      <c r="BT39" s="814"/>
      <c r="BU39" s="814"/>
      <c r="BV39" s="814"/>
      <c r="BW39" s="814"/>
      <c r="BX39" s="814"/>
      <c r="BY39" s="814"/>
      <c r="BZ39" s="814"/>
      <c r="CA39" s="814"/>
      <c r="CB39" s="814"/>
      <c r="CC39" s="814"/>
      <c r="CD39" s="814"/>
      <c r="CE39" s="814"/>
      <c r="CF39" s="815"/>
      <c r="CG39" s="816"/>
      <c r="CH39" s="816"/>
      <c r="CI39" s="816"/>
      <c r="CJ39" s="816"/>
      <c r="CK39" s="816"/>
      <c r="CL39" s="816"/>
      <c r="CM39" s="816"/>
      <c r="CN39" s="816"/>
      <c r="CO39" s="816"/>
      <c r="CP39" s="816"/>
      <c r="CQ39" s="816"/>
      <c r="CR39" s="816"/>
      <c r="CS39" s="816"/>
      <c r="CT39" s="816"/>
      <c r="CU39" s="816"/>
      <c r="CV39" s="816"/>
      <c r="CW39" s="816"/>
      <c r="CX39" s="816"/>
      <c r="CY39" s="816"/>
      <c r="CZ39" s="816"/>
      <c r="DA39" s="816"/>
      <c r="DB39" s="816"/>
      <c r="DC39" s="816"/>
      <c r="DD39" s="816"/>
      <c r="DE39" s="816"/>
      <c r="DF39" s="816"/>
      <c r="DG39" s="816"/>
      <c r="DH39" s="816"/>
      <c r="DI39" s="816"/>
      <c r="DJ39" s="816"/>
      <c r="DK39" s="816"/>
      <c r="DL39" s="816"/>
      <c r="DM39" s="816"/>
      <c r="DN39" s="816"/>
      <c r="DO39" s="816"/>
      <c r="DP39" s="841"/>
      <c r="DQ39" s="817"/>
      <c r="DR39" s="817"/>
      <c r="DS39" s="817"/>
      <c r="DT39" s="842"/>
      <c r="DU39" s="817"/>
      <c r="DV39" s="842"/>
      <c r="DW39" s="817"/>
      <c r="DX39" s="817"/>
      <c r="DY39" s="817"/>
      <c r="DZ39" s="820"/>
      <c r="EA39" s="821"/>
      <c r="EB39" s="821"/>
      <c r="EC39" s="821"/>
      <c r="ED39" s="821"/>
      <c r="EE39" s="819"/>
      <c r="EF39" s="818"/>
      <c r="EG39" s="818"/>
      <c r="EH39" s="818"/>
      <c r="EI39" s="818"/>
      <c r="EJ39" s="822"/>
      <c r="EK39" s="823"/>
      <c r="EL39" s="823"/>
      <c r="EM39" s="823"/>
      <c r="EN39" s="823"/>
      <c r="EO39" s="824"/>
      <c r="EP39" s="825"/>
      <c r="EQ39" s="825"/>
      <c r="ER39" s="825"/>
      <c r="ES39" s="825"/>
      <c r="ET39" s="820"/>
      <c r="EU39" s="821"/>
      <c r="EV39" s="821"/>
      <c r="EW39" s="821"/>
      <c r="EX39" s="821"/>
      <c r="EY39" s="819"/>
      <c r="EZ39" s="818"/>
      <c r="FA39" s="818"/>
      <c r="FB39" s="818"/>
      <c r="FC39" s="818"/>
      <c r="FD39" s="822"/>
      <c r="FE39" s="823"/>
      <c r="FF39" s="823"/>
      <c r="FG39" s="823"/>
      <c r="FH39" s="823"/>
      <c r="FI39" s="824"/>
      <c r="FJ39" s="825"/>
      <c r="FK39" s="825"/>
      <c r="FL39" s="825"/>
      <c r="FM39" s="825"/>
      <c r="FN39" s="820"/>
      <c r="FO39" s="821"/>
      <c r="FP39" s="821"/>
      <c r="FQ39" s="821"/>
      <c r="FR39" s="821"/>
      <c r="FS39" s="819"/>
      <c r="FT39" s="818"/>
      <c r="FU39" s="818"/>
      <c r="FV39" s="818"/>
      <c r="FW39" s="818"/>
      <c r="FX39" s="822"/>
      <c r="FY39" s="823"/>
      <c r="FZ39" s="823"/>
      <c r="GA39" s="823"/>
      <c r="GB39" s="823"/>
      <c r="GC39" s="824"/>
      <c r="GD39" s="825"/>
      <c r="GE39" s="825"/>
      <c r="GF39" s="825"/>
      <c r="GG39" s="825"/>
      <c r="GH39" s="820"/>
      <c r="GI39" s="821"/>
      <c r="GJ39" s="821"/>
      <c r="GK39" s="821"/>
      <c r="GL39" s="821"/>
      <c r="GM39" s="819"/>
      <c r="GN39" s="818"/>
      <c r="GO39" s="818"/>
      <c r="GP39" s="818"/>
      <c r="GQ39" s="818"/>
      <c r="GR39" s="822"/>
      <c r="GS39" s="823"/>
      <c r="GT39" s="823"/>
      <c r="GU39" s="823"/>
      <c r="GV39" s="823"/>
      <c r="GW39" s="824"/>
      <c r="GX39" s="825"/>
      <c r="GY39" s="825"/>
      <c r="GZ39" s="825"/>
      <c r="HA39" s="825"/>
      <c r="HB39" s="820"/>
      <c r="HC39" s="821"/>
      <c r="HD39" s="821"/>
      <c r="HE39" s="821"/>
      <c r="HF39" s="821"/>
      <c r="HG39" s="819"/>
      <c r="HH39" s="818"/>
      <c r="HI39" s="818"/>
      <c r="HJ39" s="818"/>
      <c r="HK39" s="818"/>
      <c r="HL39" s="822"/>
      <c r="HM39" s="823"/>
      <c r="HN39" s="823"/>
      <c r="HO39" s="823"/>
      <c r="HP39" s="823"/>
      <c r="HQ39" s="824"/>
      <c r="HR39" s="825"/>
      <c r="HS39" s="825"/>
      <c r="HT39" s="825"/>
      <c r="HU39" s="825"/>
      <c r="HV39" s="820"/>
      <c r="HW39" s="821"/>
      <c r="HX39" s="821"/>
      <c r="HY39" s="821"/>
      <c r="HZ39" s="821"/>
      <c r="IA39" s="819"/>
      <c r="IB39" s="818"/>
      <c r="IC39" s="818"/>
      <c r="ID39" s="818"/>
      <c r="IE39" s="818"/>
      <c r="IF39" s="822"/>
      <c r="IG39" s="823"/>
      <c r="IH39" s="823"/>
      <c r="II39" s="823"/>
      <c r="IJ39" s="823"/>
      <c r="IK39" s="824"/>
      <c r="IL39" s="825"/>
      <c r="IM39" s="825"/>
      <c r="IN39" s="825"/>
      <c r="IO39" s="825"/>
      <c r="IP39" s="826"/>
      <c r="IQ39" s="817"/>
      <c r="IR39" s="817"/>
      <c r="IS39" s="817"/>
      <c r="IT39" s="817"/>
      <c r="IU39" s="817"/>
      <c r="IV39" s="817"/>
      <c r="IW39" s="817"/>
      <c r="IX39" s="817"/>
      <c r="IY39" s="817"/>
      <c r="IZ39" s="817"/>
      <c r="JA39" s="817"/>
      <c r="JB39" s="817"/>
      <c r="JC39" s="817"/>
      <c r="JD39" s="817"/>
      <c r="JE39" s="817"/>
      <c r="JF39" s="817"/>
      <c r="JG39" s="817"/>
      <c r="JH39" s="817"/>
      <c r="JI39" s="817"/>
      <c r="JJ39" s="817"/>
      <c r="JK39" s="817"/>
      <c r="JL39" s="817"/>
      <c r="JM39" s="817"/>
      <c r="JN39" s="827"/>
      <c r="JO39" s="828"/>
      <c r="JP39" s="828"/>
      <c r="JQ39" s="845"/>
      <c r="JR39" s="845"/>
      <c r="JS39" s="845"/>
      <c r="JT39" s="845"/>
      <c r="JU39" s="828"/>
      <c r="JV39" s="828"/>
      <c r="JW39" s="828"/>
      <c r="JX39" s="828"/>
      <c r="JY39" s="828"/>
      <c r="JZ39" s="845"/>
      <c r="KA39" s="845"/>
      <c r="KB39" s="845"/>
      <c r="KC39" s="845"/>
      <c r="KD39" s="828"/>
      <c r="KE39" s="828"/>
      <c r="KF39" s="828"/>
      <c r="KG39" s="828"/>
      <c r="KH39" s="828"/>
      <c r="KI39" s="845"/>
      <c r="KJ39" s="845"/>
      <c r="KK39" s="845"/>
      <c r="KL39" s="845"/>
      <c r="KM39" s="828"/>
      <c r="KN39" s="828"/>
      <c r="KO39" s="828"/>
      <c r="KP39" s="828"/>
      <c r="KQ39" s="828"/>
      <c r="KR39" s="845"/>
      <c r="KS39" s="845"/>
      <c r="KT39" s="845"/>
      <c r="KU39" s="845"/>
      <c r="KV39" s="828"/>
      <c r="KW39" s="828"/>
      <c r="KX39" s="828"/>
      <c r="KY39" s="828"/>
      <c r="KZ39" s="828"/>
      <c r="LA39" s="845"/>
      <c r="LB39" s="845"/>
      <c r="LC39" s="845"/>
      <c r="LD39" s="845"/>
      <c r="LE39" s="828"/>
      <c r="LF39" s="828"/>
      <c r="LG39" s="828"/>
      <c r="LH39" s="828"/>
      <c r="LI39" s="828"/>
      <c r="LJ39" s="845"/>
      <c r="LK39" s="845"/>
      <c r="LL39" s="845"/>
      <c r="LM39" s="845"/>
      <c r="LN39" s="828"/>
      <c r="LO39" s="828"/>
      <c r="LP39" s="828"/>
      <c r="LQ39" s="828"/>
      <c r="LR39" s="828"/>
      <c r="LS39" s="845"/>
      <c r="LT39" s="845"/>
      <c r="LU39" s="845"/>
      <c r="LV39" s="845"/>
      <c r="LW39" s="828"/>
      <c r="LX39" s="828"/>
      <c r="LY39" s="828"/>
      <c r="LZ39" s="828"/>
      <c r="MA39" s="828"/>
      <c r="MB39" s="845"/>
      <c r="MC39" s="845"/>
      <c r="MD39" s="845"/>
      <c r="ME39" s="845"/>
      <c r="MF39" s="828"/>
      <c r="MG39" s="828"/>
      <c r="MH39" s="828"/>
      <c r="MI39" s="828"/>
      <c r="MJ39" s="828"/>
      <c r="MK39" s="845"/>
      <c r="ML39" s="845"/>
      <c r="MM39" s="845"/>
      <c r="MN39" s="845"/>
      <c r="MO39" s="828"/>
      <c r="MP39" s="828"/>
      <c r="MQ39" s="828"/>
      <c r="MR39" s="828"/>
      <c r="MS39" s="828"/>
      <c r="MT39" s="845"/>
      <c r="MU39" s="845"/>
      <c r="MV39" s="845"/>
      <c r="MW39" s="845"/>
      <c r="MX39" s="828"/>
      <c r="MY39" s="828"/>
      <c r="MZ39" s="828"/>
      <c r="NA39" s="828"/>
      <c r="NB39" s="828"/>
      <c r="NC39" s="845"/>
      <c r="ND39" s="845"/>
      <c r="NE39" s="845"/>
      <c r="NF39" s="845"/>
      <c r="NG39" s="828"/>
      <c r="NH39" s="828"/>
      <c r="NI39" s="828"/>
      <c r="NJ39" s="828"/>
      <c r="NK39" s="828"/>
      <c r="NL39" s="845"/>
      <c r="NM39" s="845"/>
      <c r="NN39" s="845"/>
      <c r="NO39" s="845"/>
      <c r="NP39" s="828"/>
      <c r="NQ39" s="828"/>
      <c r="NR39" s="828"/>
      <c r="NS39" s="828"/>
      <c r="NT39" s="828"/>
      <c r="NU39" s="845"/>
      <c r="NV39" s="845"/>
      <c r="NW39" s="845"/>
      <c r="NX39" s="845"/>
      <c r="NY39" s="828"/>
      <c r="NZ39" s="828"/>
      <c r="OA39" s="828"/>
      <c r="OB39" s="828"/>
      <c r="OC39" s="828"/>
      <c r="OD39" s="845"/>
      <c r="OE39" s="845"/>
      <c r="OF39" s="845"/>
      <c r="OG39" s="845"/>
      <c r="OH39" s="828"/>
      <c r="OI39" s="828"/>
      <c r="OJ39" s="828"/>
      <c r="OK39" s="828"/>
      <c r="OL39" s="828"/>
      <c r="OM39" s="845"/>
      <c r="ON39" s="845"/>
      <c r="OO39" s="845"/>
      <c r="OP39" s="845"/>
      <c r="OQ39" s="828"/>
      <c r="OR39" s="828"/>
      <c r="OS39" s="828"/>
      <c r="OT39" s="828"/>
      <c r="OU39" s="828"/>
      <c r="OV39" s="845"/>
      <c r="OW39" s="845"/>
      <c r="OX39" s="845"/>
      <c r="OY39" s="845"/>
      <c r="OZ39" s="828"/>
      <c r="PA39" s="828"/>
      <c r="PB39" s="828"/>
      <c r="PC39" s="828"/>
      <c r="PD39" s="828"/>
      <c r="PE39" s="845"/>
      <c r="PF39" s="845"/>
      <c r="PG39" s="845"/>
      <c r="PH39" s="845"/>
      <c r="PI39" s="828"/>
      <c r="PJ39" s="828"/>
      <c r="PK39" s="828"/>
      <c r="PL39" s="828"/>
      <c r="PM39" s="828"/>
      <c r="PN39" s="845"/>
      <c r="PO39" s="845"/>
      <c r="PP39" s="845"/>
      <c r="PQ39" s="845"/>
      <c r="PR39" s="828"/>
      <c r="PS39" s="828"/>
      <c r="PT39" s="828"/>
      <c r="PU39" s="828"/>
      <c r="PV39" s="828"/>
      <c r="PW39" s="845"/>
      <c r="PX39" s="845"/>
      <c r="PY39" s="845"/>
      <c r="PZ39" s="845"/>
      <c r="QA39" s="828"/>
      <c r="QB39" s="828"/>
      <c r="QC39" s="828"/>
      <c r="QD39" s="828"/>
      <c r="QE39" s="845"/>
      <c r="QF39" s="845"/>
      <c r="QG39" s="845"/>
      <c r="QH39" s="845"/>
      <c r="QI39" s="828"/>
      <c r="QJ39" s="828"/>
      <c r="QK39" s="828"/>
      <c r="QL39" s="828"/>
      <c r="QM39" s="828"/>
      <c r="QN39" s="828"/>
      <c r="QO39" s="845"/>
      <c r="QP39" s="845"/>
      <c r="QQ39" s="845"/>
      <c r="QR39" s="845"/>
      <c r="QS39" s="828"/>
      <c r="QT39" s="828"/>
      <c r="QU39" s="828"/>
      <c r="QV39" s="838"/>
      <c r="QW39" s="837"/>
      <c r="QX39" s="837"/>
      <c r="QY39" s="837"/>
      <c r="QZ39" s="857"/>
      <c r="RA39" s="828"/>
      <c r="RB39" s="828"/>
      <c r="RC39" s="828"/>
      <c r="RD39" s="828"/>
      <c r="RE39" s="856"/>
      <c r="RF39" s="855"/>
      <c r="RG39" s="855"/>
      <c r="RH39" s="855"/>
      <c r="RI39" s="855"/>
      <c r="RJ39" s="854"/>
      <c r="RK39" s="825"/>
      <c r="RL39" s="825"/>
      <c r="RM39" s="825"/>
      <c r="RN39" s="825"/>
      <c r="RO39" s="857"/>
      <c r="RP39" s="828"/>
      <c r="RQ39" s="828"/>
      <c r="RR39" s="828"/>
      <c r="RS39" s="828"/>
      <c r="RT39" s="856"/>
      <c r="RU39" s="855"/>
      <c r="RV39" s="855"/>
      <c r="RW39" s="855"/>
      <c r="RX39" s="855"/>
      <c r="RY39" s="854"/>
      <c r="RZ39" s="825"/>
      <c r="SA39" s="825"/>
      <c r="SB39" s="825"/>
      <c r="SC39" s="825"/>
      <c r="SD39" s="857"/>
      <c r="SE39" s="828"/>
      <c r="SF39" s="828"/>
      <c r="SG39" s="828"/>
      <c r="SH39" s="828"/>
      <c r="SI39" s="856"/>
      <c r="SJ39" s="855"/>
      <c r="SK39" s="855"/>
      <c r="SL39" s="855"/>
      <c r="SM39" s="855"/>
      <c r="SN39" s="854"/>
      <c r="SO39" s="825"/>
      <c r="SP39" s="825"/>
      <c r="SQ39" s="825"/>
      <c r="SR39" s="825"/>
      <c r="SS39" s="857"/>
      <c r="ST39" s="828"/>
      <c r="SU39" s="828"/>
      <c r="SV39" s="828"/>
      <c r="SW39" s="828"/>
      <c r="SX39" s="856"/>
      <c r="SY39" s="855"/>
      <c r="SZ39" s="855"/>
      <c r="TA39" s="855"/>
      <c r="TB39" s="855"/>
      <c r="TC39" s="854"/>
      <c r="TD39" s="825"/>
      <c r="TE39" s="825"/>
      <c r="TF39" s="825"/>
      <c r="TG39" s="825"/>
      <c r="TH39" s="857"/>
      <c r="TI39" s="828"/>
      <c r="TJ39" s="828"/>
      <c r="TK39" s="828"/>
      <c r="TL39" s="828"/>
      <c r="TM39" s="856"/>
      <c r="TN39" s="855"/>
      <c r="TO39" s="855"/>
      <c r="TP39" s="855"/>
      <c r="TQ39" s="855"/>
      <c r="TR39" s="854"/>
      <c r="TS39" s="825"/>
      <c r="TT39" s="825"/>
      <c r="TU39" s="825"/>
      <c r="TV39" s="825"/>
      <c r="TW39" s="857"/>
      <c r="TX39" s="828"/>
      <c r="TY39" s="828"/>
      <c r="TZ39" s="828"/>
      <c r="UA39" s="828"/>
      <c r="UB39" s="856"/>
      <c r="UC39" s="855"/>
      <c r="UD39" s="855"/>
      <c r="UE39" s="855"/>
      <c r="UF39" s="855"/>
      <c r="UG39" s="854"/>
      <c r="UH39" s="825"/>
      <c r="UI39" s="825"/>
      <c r="UJ39" s="825"/>
      <c r="UK39" s="825"/>
      <c r="UL39" s="860"/>
      <c r="UM39" s="861"/>
      <c r="UN39" s="864"/>
      <c r="UO39" s="865"/>
      <c r="UP39" s="807"/>
      <c r="UQ39" s="807"/>
      <c r="UR39" s="807"/>
      <c r="US39" s="807"/>
      <c r="UT39" s="807"/>
      <c r="UU39" s="863"/>
      <c r="UV39" s="821"/>
      <c r="UW39" s="819"/>
      <c r="UX39" s="818"/>
      <c r="UY39" s="822"/>
      <c r="UZ39" s="823"/>
      <c r="VA39" s="824"/>
      <c r="VB39" s="825"/>
      <c r="VC39" s="863"/>
      <c r="VD39" s="821"/>
      <c r="VE39" s="819"/>
      <c r="VF39" s="818"/>
      <c r="VG39" s="822"/>
      <c r="VH39" s="823"/>
      <c r="VI39" s="824"/>
      <c r="VJ39" s="825"/>
      <c r="VK39" s="863"/>
      <c r="VL39" s="821"/>
      <c r="VM39" s="819"/>
      <c r="VN39" s="818"/>
      <c r="VO39" s="822"/>
      <c r="VP39" s="823"/>
      <c r="VQ39" s="824"/>
      <c r="VR39" s="825"/>
      <c r="VS39" s="863"/>
      <c r="VT39" s="821"/>
      <c r="VU39" s="819"/>
      <c r="VV39" s="818"/>
      <c r="VW39" s="822"/>
      <c r="VX39" s="823"/>
      <c r="VY39" s="824"/>
      <c r="VZ39" s="825"/>
      <c r="WA39" s="863"/>
      <c r="WB39" s="821"/>
      <c r="WC39" s="819"/>
      <c r="WD39" s="818"/>
      <c r="WE39" s="822"/>
      <c r="WF39" s="823"/>
      <c r="WG39" s="824"/>
      <c r="WH39" s="825"/>
      <c r="WI39" s="863"/>
      <c r="WJ39" s="821"/>
      <c r="WK39" s="819"/>
      <c r="WL39" s="818"/>
      <c r="WM39" s="822"/>
      <c r="WN39" s="823"/>
      <c r="WO39" s="824"/>
      <c r="WP39" s="825"/>
      <c r="WQ39" s="863"/>
      <c r="WR39" s="821"/>
      <c r="WS39" s="819"/>
      <c r="WT39" s="818"/>
      <c r="WU39" s="822"/>
      <c r="WV39" s="823"/>
      <c r="WW39" s="824"/>
      <c r="WX39" s="825"/>
      <c r="WY39" s="863"/>
      <c r="WZ39" s="821"/>
      <c r="XA39" s="819"/>
      <c r="XB39" s="818"/>
      <c r="XC39" s="822"/>
      <c r="XD39" s="823"/>
      <c r="XE39" s="824"/>
      <c r="XF39" s="825"/>
      <c r="XG39" s="863"/>
      <c r="XH39" s="821"/>
      <c r="XI39" s="819"/>
      <c r="XJ39" s="818"/>
      <c r="XK39" s="822"/>
      <c r="XL39" s="823"/>
      <c r="XM39" s="824"/>
      <c r="XN39" s="825"/>
      <c r="XO39" s="863"/>
      <c r="XP39" s="821"/>
      <c r="XQ39" s="819"/>
      <c r="XR39" s="818"/>
      <c r="XS39" s="822"/>
      <c r="XT39" s="823"/>
      <c r="XU39" s="824"/>
      <c r="XV39" s="825"/>
      <c r="XW39" s="863"/>
      <c r="XX39" s="821"/>
      <c r="XY39" s="819"/>
      <c r="XZ39" s="818"/>
      <c r="YA39" s="822"/>
      <c r="YB39" s="823"/>
      <c r="YC39" s="824"/>
      <c r="YD39" s="825"/>
      <c r="YE39" s="863"/>
      <c r="YF39" s="821"/>
      <c r="YG39" s="819"/>
      <c r="YH39" s="818"/>
      <c r="YI39" s="822"/>
      <c r="YJ39" s="823"/>
      <c r="YK39" s="824"/>
      <c r="YL39" s="825"/>
      <c r="YM39" s="863"/>
      <c r="YN39" s="821"/>
      <c r="YO39" s="819"/>
      <c r="YP39" s="818"/>
      <c r="YQ39" s="822"/>
      <c r="YR39" s="823"/>
      <c r="YS39" s="824"/>
      <c r="YT39" s="825"/>
      <c r="YU39" s="863"/>
      <c r="YV39" s="821"/>
      <c r="YW39" s="819"/>
      <c r="YX39" s="818"/>
      <c r="YY39" s="822"/>
      <c r="YZ39" s="823"/>
      <c r="ZA39" s="824"/>
      <c r="ZB39" s="825"/>
      <c r="ZC39" s="863"/>
      <c r="ZD39" s="821"/>
      <c r="ZE39" s="819"/>
      <c r="ZF39" s="818"/>
      <c r="ZG39" s="822"/>
      <c r="ZH39" s="823"/>
      <c r="ZI39" s="824"/>
      <c r="ZJ39" s="825"/>
      <c r="ZK39" s="863"/>
      <c r="ZL39" s="821"/>
      <c r="ZM39" s="819"/>
      <c r="ZN39" s="818"/>
      <c r="ZO39" s="822"/>
      <c r="ZP39" s="823"/>
      <c r="ZQ39" s="824"/>
      <c r="ZR39" s="825"/>
      <c r="ZS39" s="863"/>
      <c r="ZT39" s="821"/>
      <c r="ZU39" s="819"/>
      <c r="ZV39" s="818"/>
      <c r="ZW39" s="822"/>
      <c r="ZX39" s="823"/>
      <c r="ZY39" s="824"/>
      <c r="ZZ39" s="825"/>
      <c r="AAA39" s="863"/>
      <c r="AAB39" s="821"/>
      <c r="AAC39" s="819"/>
      <c r="AAD39" s="818"/>
      <c r="AAE39" s="822"/>
      <c r="AAF39" s="823"/>
      <c r="AAG39" s="824"/>
      <c r="AAH39" s="825"/>
      <c r="AAI39" s="863"/>
      <c r="AAJ39" s="821"/>
      <c r="AAK39" s="819"/>
      <c r="AAL39" s="818"/>
      <c r="AAM39" s="822"/>
      <c r="AAN39" s="823"/>
      <c r="AAO39" s="824"/>
      <c r="AAP39" s="825"/>
      <c r="AAQ39" s="863"/>
      <c r="AAR39" s="821"/>
      <c r="AAS39" s="819"/>
      <c r="AAT39" s="818"/>
      <c r="AAU39" s="822"/>
      <c r="AAV39" s="823"/>
      <c r="AAW39" s="824"/>
      <c r="AAX39" s="825"/>
      <c r="AAY39" s="863"/>
      <c r="AAZ39" s="821"/>
      <c r="ABA39" s="819"/>
      <c r="ABB39" s="818"/>
      <c r="ABC39" s="822"/>
      <c r="ABD39" s="823"/>
      <c r="ABE39" s="824"/>
      <c r="ABF39" s="825"/>
      <c r="ABG39" s="863"/>
      <c r="ABH39" s="821"/>
      <c r="ABI39" s="819"/>
      <c r="ABJ39" s="818"/>
      <c r="ABK39" s="822"/>
      <c r="ABL39" s="823"/>
      <c r="ABM39" s="824"/>
      <c r="ABN39" s="825"/>
      <c r="ABO39" s="863"/>
      <c r="ABP39" s="821"/>
      <c r="ABQ39" s="819"/>
      <c r="ABR39" s="818"/>
      <c r="ABS39" s="822"/>
      <c r="ABT39" s="823"/>
      <c r="ABU39" s="824"/>
      <c r="ABV39" s="825"/>
      <c r="ABW39" s="863"/>
      <c r="ABX39" s="821"/>
      <c r="ABY39" s="819"/>
      <c r="ABZ39" s="818"/>
      <c r="ACA39" s="822"/>
      <c r="ACB39" s="823"/>
      <c r="ACC39" s="824"/>
      <c r="ACD39" s="825"/>
      <c r="ACE39" s="863"/>
      <c r="ACF39" s="821"/>
      <c r="ACG39" s="819"/>
      <c r="ACH39" s="818"/>
      <c r="ACI39" s="822"/>
      <c r="ACJ39" s="823"/>
      <c r="ACK39" s="824"/>
      <c r="ACL39" s="825"/>
      <c r="ACM39" s="863"/>
      <c r="ACN39" s="821"/>
      <c r="ACO39" s="819"/>
      <c r="ACP39" s="818"/>
      <c r="ACQ39" s="822"/>
      <c r="ACR39" s="823"/>
      <c r="ACS39" s="824"/>
      <c r="ACT39" s="825"/>
      <c r="ACU39" s="863"/>
      <c r="ACV39" s="821"/>
      <c r="ACW39" s="819"/>
      <c r="ACX39" s="818"/>
      <c r="ACY39" s="822"/>
      <c r="ACZ39" s="823"/>
      <c r="ADA39" s="824"/>
      <c r="ADB39" s="825"/>
      <c r="ADC39" s="863"/>
      <c r="ADD39" s="821"/>
      <c r="ADE39" s="819"/>
      <c r="ADF39" s="818"/>
      <c r="ADG39" s="822"/>
      <c r="ADH39" s="823"/>
      <c r="ADI39" s="824"/>
      <c r="ADJ39" s="825"/>
      <c r="ADK39" s="863"/>
      <c r="ADL39" s="821"/>
      <c r="ADM39" s="819"/>
      <c r="ADN39" s="818"/>
      <c r="ADO39" s="822"/>
      <c r="ADP39" s="823"/>
      <c r="ADQ39" s="824"/>
      <c r="ADR39" s="825"/>
      <c r="ADS39" s="863"/>
      <c r="ADT39" s="821"/>
      <c r="ADU39" s="819"/>
      <c r="ADV39" s="818"/>
      <c r="ADW39" s="822"/>
      <c r="ADX39" s="823"/>
      <c r="ADY39" s="824"/>
      <c r="ADZ39" s="1323"/>
      <c r="AEA39" s="1324"/>
      <c r="AEB39" s="1324"/>
      <c r="AEC39" s="1325"/>
      <c r="AED39" s="1326"/>
      <c r="AEE39" s="1326"/>
      <c r="AEF39" s="1326"/>
      <c r="AEG39" s="1326"/>
      <c r="AEH39" s="1326"/>
      <c r="AEI39" s="1326"/>
      <c r="AEJ39" s="1326"/>
      <c r="AEK39" s="1326"/>
      <c r="AEL39" s="1326"/>
      <c r="AEM39" s="1326"/>
      <c r="AEN39" s="1326"/>
      <c r="AEO39" s="1326"/>
      <c r="AEP39" s="1326"/>
      <c r="AEQ39" s="1326"/>
      <c r="AER39" s="1326"/>
      <c r="AES39" s="1326"/>
      <c r="AET39" s="1326"/>
      <c r="AEU39" s="1326"/>
      <c r="AEV39" s="1326"/>
      <c r="AEW39" s="1326"/>
      <c r="AEX39" s="1326"/>
      <c r="AEY39" s="1326"/>
      <c r="AEZ39" s="1326"/>
      <c r="AFA39" s="1326"/>
      <c r="AFB39" s="1326"/>
      <c r="AFC39" s="1326"/>
      <c r="AFD39" s="1326"/>
      <c r="AFE39" s="1326"/>
      <c r="AFF39" s="1326"/>
      <c r="AFG39" s="1326"/>
      <c r="AFH39" s="1326"/>
      <c r="AFI39" s="1326"/>
      <c r="AFJ39" s="1326"/>
      <c r="AFK39" s="1326"/>
      <c r="AFL39" s="1326"/>
      <c r="AFM39" s="1326"/>
    </row>
    <row r="40" spans="1:845" ht="24.95" customHeight="1" x14ac:dyDescent="0.25">
      <c r="A40" s="807"/>
      <c r="B40" s="807"/>
      <c r="C40" s="807"/>
      <c r="D40" s="807"/>
      <c r="E40" s="807"/>
      <c r="F40" s="807"/>
      <c r="G40" s="807"/>
      <c r="H40" s="807"/>
      <c r="I40" s="807"/>
      <c r="J40" s="807"/>
      <c r="K40" s="807"/>
      <c r="L40" s="807"/>
      <c r="M40" s="807"/>
      <c r="N40" s="807"/>
      <c r="O40" s="807"/>
      <c r="P40" s="807"/>
      <c r="Q40" s="807"/>
      <c r="R40" s="839"/>
      <c r="S40" s="807"/>
      <c r="T40" s="839"/>
      <c r="U40" s="839"/>
      <c r="V40" s="808"/>
      <c r="W40" s="773"/>
      <c r="X40" s="840"/>
      <c r="Y40" s="773"/>
      <c r="Z40" s="773"/>
      <c r="AA40" s="773"/>
      <c r="AB40" s="773"/>
      <c r="AC40" s="773"/>
      <c r="AD40" s="773"/>
      <c r="AE40" s="773"/>
      <c r="AF40" s="773"/>
      <c r="AG40" s="773"/>
      <c r="AH40" s="840"/>
      <c r="AI40" s="773"/>
      <c r="AJ40" s="773"/>
      <c r="AK40" s="840"/>
      <c r="AL40" s="773"/>
      <c r="AM40" s="831"/>
      <c r="AN40" s="832"/>
      <c r="AO40" s="832"/>
      <c r="AP40" s="832"/>
      <c r="AQ40" s="832"/>
      <c r="AR40" s="832"/>
      <c r="AS40" s="811"/>
      <c r="AT40" s="894"/>
      <c r="AU40" s="812"/>
      <c r="AV40" s="843"/>
      <c r="AW40" s="812"/>
      <c r="AX40" s="843"/>
      <c r="AY40" s="812"/>
      <c r="AZ40" s="843"/>
      <c r="BA40" s="812"/>
      <c r="BB40" s="843"/>
      <c r="BC40" s="812"/>
      <c r="BD40" s="843"/>
      <c r="BE40" s="812"/>
      <c r="BF40" s="843"/>
      <c r="BG40" s="812"/>
      <c r="BH40" s="843"/>
      <c r="BI40" s="812"/>
      <c r="BJ40" s="812"/>
      <c r="BK40" s="812"/>
      <c r="BL40" s="812"/>
      <c r="BM40" s="812"/>
      <c r="BN40" s="813"/>
      <c r="BO40" s="814"/>
      <c r="BP40" s="814"/>
      <c r="BQ40" s="814"/>
      <c r="BR40" s="814"/>
      <c r="BS40" s="814"/>
      <c r="BT40" s="814"/>
      <c r="BU40" s="814"/>
      <c r="BV40" s="814"/>
      <c r="BW40" s="814"/>
      <c r="BX40" s="814"/>
      <c r="BY40" s="814"/>
      <c r="BZ40" s="814"/>
      <c r="CA40" s="814"/>
      <c r="CB40" s="814"/>
      <c r="CC40" s="814"/>
      <c r="CD40" s="814"/>
      <c r="CE40" s="814"/>
      <c r="CF40" s="815"/>
      <c r="CG40" s="844"/>
      <c r="CH40" s="816"/>
      <c r="CI40" s="816"/>
      <c r="CJ40" s="816"/>
      <c r="CK40" s="844"/>
      <c r="CL40" s="816"/>
      <c r="CM40" s="816"/>
      <c r="CN40" s="816"/>
      <c r="CO40" s="844"/>
      <c r="CP40" s="816"/>
      <c r="CQ40" s="816"/>
      <c r="CR40" s="816"/>
      <c r="CS40" s="844"/>
      <c r="CT40" s="816"/>
      <c r="CU40" s="816"/>
      <c r="CV40" s="816"/>
      <c r="CW40" s="844"/>
      <c r="CX40" s="816"/>
      <c r="CY40" s="816"/>
      <c r="CZ40" s="816"/>
      <c r="DA40" s="844"/>
      <c r="DB40" s="816"/>
      <c r="DC40" s="816"/>
      <c r="DD40" s="816"/>
      <c r="DE40" s="844"/>
      <c r="DF40" s="816"/>
      <c r="DG40" s="816"/>
      <c r="DH40" s="816"/>
      <c r="DI40" s="844"/>
      <c r="DJ40" s="816"/>
      <c r="DK40" s="816"/>
      <c r="DL40" s="816"/>
      <c r="DM40" s="844"/>
      <c r="DN40" s="816"/>
      <c r="DO40" s="816"/>
      <c r="DP40" s="841"/>
      <c r="DQ40" s="817"/>
      <c r="DR40" s="817"/>
      <c r="DS40" s="817"/>
      <c r="DT40" s="842"/>
      <c r="DU40" s="817"/>
      <c r="DV40" s="842"/>
      <c r="DW40" s="817"/>
      <c r="DX40" s="817"/>
      <c r="DY40" s="817"/>
      <c r="DZ40" s="820"/>
      <c r="EA40" s="821"/>
      <c r="EB40" s="821"/>
      <c r="EC40" s="821"/>
      <c r="ED40" s="821"/>
      <c r="EE40" s="819"/>
      <c r="EF40" s="818"/>
      <c r="EG40" s="818"/>
      <c r="EH40" s="818"/>
      <c r="EI40" s="818"/>
      <c r="EJ40" s="822"/>
      <c r="EK40" s="823"/>
      <c r="EL40" s="823"/>
      <c r="EM40" s="823"/>
      <c r="EN40" s="823"/>
      <c r="EO40" s="824"/>
      <c r="EP40" s="825"/>
      <c r="EQ40" s="825"/>
      <c r="ER40" s="825"/>
      <c r="ES40" s="825"/>
      <c r="ET40" s="820"/>
      <c r="EU40" s="821"/>
      <c r="EV40" s="821"/>
      <c r="EW40" s="821"/>
      <c r="EX40" s="821"/>
      <c r="EY40" s="819"/>
      <c r="EZ40" s="818"/>
      <c r="FA40" s="818"/>
      <c r="FB40" s="818"/>
      <c r="FC40" s="818"/>
      <c r="FD40" s="822"/>
      <c r="FE40" s="823"/>
      <c r="FF40" s="823"/>
      <c r="FG40" s="823"/>
      <c r="FH40" s="823"/>
      <c r="FI40" s="824"/>
      <c r="FJ40" s="825"/>
      <c r="FK40" s="825"/>
      <c r="FL40" s="825"/>
      <c r="FM40" s="825"/>
      <c r="FN40" s="820"/>
      <c r="FO40" s="821"/>
      <c r="FP40" s="821"/>
      <c r="FQ40" s="821"/>
      <c r="FR40" s="821"/>
      <c r="FS40" s="819"/>
      <c r="FT40" s="818"/>
      <c r="FU40" s="818"/>
      <c r="FV40" s="818"/>
      <c r="FW40" s="818"/>
      <c r="FX40" s="822"/>
      <c r="FY40" s="823"/>
      <c r="FZ40" s="823"/>
      <c r="GA40" s="823"/>
      <c r="GB40" s="823"/>
      <c r="GC40" s="824"/>
      <c r="GD40" s="825"/>
      <c r="GE40" s="825"/>
      <c r="GF40" s="825"/>
      <c r="GG40" s="825"/>
      <c r="GH40" s="820"/>
      <c r="GI40" s="821"/>
      <c r="GJ40" s="821"/>
      <c r="GK40" s="821"/>
      <c r="GL40" s="821"/>
      <c r="GM40" s="819"/>
      <c r="GN40" s="818"/>
      <c r="GO40" s="818"/>
      <c r="GP40" s="818"/>
      <c r="GQ40" s="818"/>
      <c r="GR40" s="822"/>
      <c r="GS40" s="823"/>
      <c r="GT40" s="823"/>
      <c r="GU40" s="823"/>
      <c r="GV40" s="823"/>
      <c r="GW40" s="824"/>
      <c r="GX40" s="825"/>
      <c r="GY40" s="825"/>
      <c r="GZ40" s="825"/>
      <c r="HA40" s="825"/>
      <c r="HB40" s="820"/>
      <c r="HC40" s="821"/>
      <c r="HD40" s="821"/>
      <c r="HE40" s="821"/>
      <c r="HF40" s="821"/>
      <c r="HG40" s="819"/>
      <c r="HH40" s="818"/>
      <c r="HI40" s="818"/>
      <c r="HJ40" s="818"/>
      <c r="HK40" s="818"/>
      <c r="HL40" s="822"/>
      <c r="HM40" s="823"/>
      <c r="HN40" s="823"/>
      <c r="HO40" s="823"/>
      <c r="HP40" s="823"/>
      <c r="HQ40" s="824"/>
      <c r="HR40" s="825"/>
      <c r="HS40" s="825"/>
      <c r="HT40" s="825"/>
      <c r="HU40" s="825"/>
      <c r="HV40" s="820"/>
      <c r="HW40" s="821"/>
      <c r="HX40" s="821"/>
      <c r="HY40" s="821"/>
      <c r="HZ40" s="821"/>
      <c r="IA40" s="819"/>
      <c r="IB40" s="818"/>
      <c r="IC40" s="818"/>
      <c r="ID40" s="818"/>
      <c r="IE40" s="818"/>
      <c r="IF40" s="822"/>
      <c r="IG40" s="823"/>
      <c r="IH40" s="823"/>
      <c r="II40" s="823"/>
      <c r="IJ40" s="823"/>
      <c r="IK40" s="824"/>
      <c r="IL40" s="825"/>
      <c r="IM40" s="825"/>
      <c r="IN40" s="825"/>
      <c r="IO40" s="825"/>
      <c r="IP40" s="826"/>
      <c r="IQ40" s="817"/>
      <c r="IR40" s="817"/>
      <c r="IS40" s="817"/>
      <c r="IT40" s="817"/>
      <c r="IU40" s="817"/>
      <c r="IV40" s="817"/>
      <c r="IW40" s="817"/>
      <c r="IX40" s="817"/>
      <c r="IY40" s="817"/>
      <c r="IZ40" s="817"/>
      <c r="JA40" s="817"/>
      <c r="JB40" s="817"/>
      <c r="JC40" s="817"/>
      <c r="JD40" s="817"/>
      <c r="JE40" s="817"/>
      <c r="JF40" s="817"/>
      <c r="JG40" s="817"/>
      <c r="JH40" s="817"/>
      <c r="JI40" s="817"/>
      <c r="JJ40" s="817"/>
      <c r="JK40" s="817"/>
      <c r="JL40" s="817"/>
      <c r="JM40" s="817"/>
      <c r="JN40" s="827"/>
      <c r="JO40" s="828"/>
      <c r="JP40" s="828"/>
      <c r="JQ40" s="845"/>
      <c r="JR40" s="845"/>
      <c r="JS40" s="845"/>
      <c r="JT40" s="845"/>
      <c r="JU40" s="828"/>
      <c r="JV40" s="828"/>
      <c r="JW40" s="828"/>
      <c r="JX40" s="828"/>
      <c r="JY40" s="828"/>
      <c r="JZ40" s="845"/>
      <c r="KA40" s="845"/>
      <c r="KB40" s="845"/>
      <c r="KC40" s="845"/>
      <c r="KD40" s="828"/>
      <c r="KE40" s="828"/>
      <c r="KF40" s="828"/>
      <c r="KG40" s="828"/>
      <c r="KH40" s="828"/>
      <c r="KI40" s="845"/>
      <c r="KJ40" s="845"/>
      <c r="KK40" s="845"/>
      <c r="KL40" s="845"/>
      <c r="KM40" s="828"/>
      <c r="KN40" s="828"/>
      <c r="KO40" s="828"/>
      <c r="KP40" s="828"/>
      <c r="KQ40" s="828"/>
      <c r="KR40" s="845"/>
      <c r="KS40" s="845"/>
      <c r="KT40" s="845"/>
      <c r="KU40" s="845"/>
      <c r="KV40" s="828"/>
      <c r="KW40" s="828"/>
      <c r="KX40" s="828"/>
      <c r="KY40" s="828"/>
      <c r="KZ40" s="828"/>
      <c r="LA40" s="845"/>
      <c r="LB40" s="845"/>
      <c r="LC40" s="845"/>
      <c r="LD40" s="845"/>
      <c r="LE40" s="828"/>
      <c r="LF40" s="828"/>
      <c r="LG40" s="828"/>
      <c r="LH40" s="828"/>
      <c r="LI40" s="828"/>
      <c r="LJ40" s="845"/>
      <c r="LK40" s="845"/>
      <c r="LL40" s="845"/>
      <c r="LM40" s="845"/>
      <c r="LN40" s="828"/>
      <c r="LO40" s="828"/>
      <c r="LP40" s="828"/>
      <c r="LQ40" s="828"/>
      <c r="LR40" s="828"/>
      <c r="LS40" s="845"/>
      <c r="LT40" s="845"/>
      <c r="LU40" s="845"/>
      <c r="LV40" s="845"/>
      <c r="LW40" s="828"/>
      <c r="LX40" s="828"/>
      <c r="LY40" s="828"/>
      <c r="LZ40" s="828"/>
      <c r="MA40" s="828"/>
      <c r="MB40" s="845"/>
      <c r="MC40" s="845"/>
      <c r="MD40" s="845"/>
      <c r="ME40" s="845"/>
      <c r="MF40" s="828"/>
      <c r="MG40" s="828"/>
      <c r="MH40" s="828"/>
      <c r="MI40" s="828"/>
      <c r="MJ40" s="828"/>
      <c r="MK40" s="845"/>
      <c r="ML40" s="845"/>
      <c r="MM40" s="845"/>
      <c r="MN40" s="845"/>
      <c r="MO40" s="828"/>
      <c r="MP40" s="828"/>
      <c r="MQ40" s="828"/>
      <c r="MR40" s="828"/>
      <c r="MS40" s="828"/>
      <c r="MT40" s="845"/>
      <c r="MU40" s="845"/>
      <c r="MV40" s="845"/>
      <c r="MW40" s="845"/>
      <c r="MX40" s="828"/>
      <c r="MY40" s="828"/>
      <c r="MZ40" s="828"/>
      <c r="NA40" s="828"/>
      <c r="NB40" s="828"/>
      <c r="NC40" s="845"/>
      <c r="ND40" s="845"/>
      <c r="NE40" s="845"/>
      <c r="NF40" s="845"/>
      <c r="NG40" s="828"/>
      <c r="NH40" s="828"/>
      <c r="NI40" s="828"/>
      <c r="NJ40" s="828"/>
      <c r="NK40" s="828"/>
      <c r="NL40" s="845"/>
      <c r="NM40" s="845"/>
      <c r="NN40" s="845"/>
      <c r="NO40" s="845"/>
      <c r="NP40" s="828"/>
      <c r="NQ40" s="828"/>
      <c r="NR40" s="828"/>
      <c r="NS40" s="828"/>
      <c r="NT40" s="828"/>
      <c r="NU40" s="845"/>
      <c r="NV40" s="845"/>
      <c r="NW40" s="845"/>
      <c r="NX40" s="845"/>
      <c r="NY40" s="828"/>
      <c r="NZ40" s="828"/>
      <c r="OA40" s="828"/>
      <c r="OB40" s="828"/>
      <c r="OC40" s="828"/>
      <c r="OD40" s="845"/>
      <c r="OE40" s="845"/>
      <c r="OF40" s="845"/>
      <c r="OG40" s="845"/>
      <c r="OH40" s="828"/>
      <c r="OI40" s="828"/>
      <c r="OJ40" s="828"/>
      <c r="OK40" s="828"/>
      <c r="OL40" s="828"/>
      <c r="OM40" s="845"/>
      <c r="ON40" s="845"/>
      <c r="OO40" s="845"/>
      <c r="OP40" s="845"/>
      <c r="OQ40" s="828"/>
      <c r="OR40" s="828"/>
      <c r="OS40" s="828"/>
      <c r="OT40" s="828"/>
      <c r="OU40" s="828"/>
      <c r="OV40" s="845"/>
      <c r="OW40" s="845"/>
      <c r="OX40" s="845"/>
      <c r="OY40" s="845"/>
      <c r="OZ40" s="828"/>
      <c r="PA40" s="828"/>
      <c r="PB40" s="828"/>
      <c r="PC40" s="828"/>
      <c r="PD40" s="828"/>
      <c r="PE40" s="845"/>
      <c r="PF40" s="845"/>
      <c r="PG40" s="845"/>
      <c r="PH40" s="845"/>
      <c r="PI40" s="828"/>
      <c r="PJ40" s="828"/>
      <c r="PK40" s="828"/>
      <c r="PL40" s="828"/>
      <c r="PM40" s="828"/>
      <c r="PN40" s="845"/>
      <c r="PO40" s="845"/>
      <c r="PP40" s="845"/>
      <c r="PQ40" s="845"/>
      <c r="PR40" s="828"/>
      <c r="PS40" s="828"/>
      <c r="PT40" s="828"/>
      <c r="PU40" s="828"/>
      <c r="PV40" s="828"/>
      <c r="PW40" s="845"/>
      <c r="PX40" s="845"/>
      <c r="PY40" s="845"/>
      <c r="PZ40" s="845"/>
      <c r="QA40" s="828"/>
      <c r="QB40" s="828"/>
      <c r="QC40" s="828"/>
      <c r="QD40" s="828"/>
      <c r="QE40" s="845"/>
      <c r="QF40" s="845"/>
      <c r="QG40" s="845"/>
      <c r="QH40" s="845"/>
      <c r="QI40" s="828"/>
      <c r="QJ40" s="828"/>
      <c r="QK40" s="828"/>
      <c r="QL40" s="828"/>
      <c r="QM40" s="828"/>
      <c r="QN40" s="828"/>
      <c r="QO40" s="845"/>
      <c r="QP40" s="845"/>
      <c r="QQ40" s="845"/>
      <c r="QR40" s="845"/>
      <c r="QS40" s="828"/>
      <c r="QT40" s="828"/>
      <c r="QU40" s="828"/>
      <c r="QV40" s="838"/>
      <c r="QW40" s="837"/>
      <c r="QX40" s="837"/>
      <c r="QY40" s="837"/>
      <c r="QZ40" s="857"/>
      <c r="RA40" s="828"/>
      <c r="RB40" s="828"/>
      <c r="RC40" s="828"/>
      <c r="RD40" s="828"/>
      <c r="RE40" s="856"/>
      <c r="RF40" s="855"/>
      <c r="RG40" s="855"/>
      <c r="RH40" s="855"/>
      <c r="RI40" s="855"/>
      <c r="RJ40" s="854"/>
      <c r="RK40" s="825"/>
      <c r="RL40" s="825"/>
      <c r="RM40" s="825"/>
      <c r="RN40" s="825"/>
      <c r="RO40" s="857"/>
      <c r="RP40" s="828"/>
      <c r="RQ40" s="828"/>
      <c r="RR40" s="828"/>
      <c r="RS40" s="828"/>
      <c r="RT40" s="856"/>
      <c r="RU40" s="855"/>
      <c r="RV40" s="855"/>
      <c r="RW40" s="855"/>
      <c r="RX40" s="855"/>
      <c r="RY40" s="854"/>
      <c r="RZ40" s="825"/>
      <c r="SA40" s="825"/>
      <c r="SB40" s="825"/>
      <c r="SC40" s="825"/>
      <c r="SD40" s="857"/>
      <c r="SE40" s="828"/>
      <c r="SF40" s="828"/>
      <c r="SG40" s="828"/>
      <c r="SH40" s="828"/>
      <c r="SI40" s="856"/>
      <c r="SJ40" s="855"/>
      <c r="SK40" s="855"/>
      <c r="SL40" s="855"/>
      <c r="SM40" s="855"/>
      <c r="SN40" s="854"/>
      <c r="SO40" s="825"/>
      <c r="SP40" s="825"/>
      <c r="SQ40" s="825"/>
      <c r="SR40" s="825"/>
      <c r="SS40" s="857"/>
      <c r="ST40" s="828"/>
      <c r="SU40" s="828"/>
      <c r="SV40" s="828"/>
      <c r="SW40" s="828"/>
      <c r="SX40" s="856"/>
      <c r="SY40" s="855"/>
      <c r="SZ40" s="855"/>
      <c r="TA40" s="855"/>
      <c r="TB40" s="855"/>
      <c r="TC40" s="854"/>
      <c r="TD40" s="825"/>
      <c r="TE40" s="825"/>
      <c r="TF40" s="825"/>
      <c r="TG40" s="825"/>
      <c r="TH40" s="857"/>
      <c r="TI40" s="828"/>
      <c r="TJ40" s="828"/>
      <c r="TK40" s="828"/>
      <c r="TL40" s="828"/>
      <c r="TM40" s="856"/>
      <c r="TN40" s="855"/>
      <c r="TO40" s="855"/>
      <c r="TP40" s="855"/>
      <c r="TQ40" s="855"/>
      <c r="TR40" s="854"/>
      <c r="TS40" s="825"/>
      <c r="TT40" s="825"/>
      <c r="TU40" s="825"/>
      <c r="TV40" s="825"/>
      <c r="TW40" s="857"/>
      <c r="TX40" s="828"/>
      <c r="TY40" s="828"/>
      <c r="TZ40" s="828"/>
      <c r="UA40" s="828"/>
      <c r="UB40" s="856"/>
      <c r="UC40" s="855"/>
      <c r="UD40" s="855"/>
      <c r="UE40" s="855"/>
      <c r="UF40" s="855"/>
      <c r="UG40" s="854"/>
      <c r="UH40" s="825"/>
      <c r="UI40" s="825"/>
      <c r="UJ40" s="825"/>
      <c r="UK40" s="825"/>
      <c r="UL40" s="860"/>
      <c r="UM40" s="861"/>
      <c r="UN40" s="864"/>
      <c r="UO40" s="865"/>
      <c r="UP40" s="807"/>
      <c r="UQ40" s="807"/>
      <c r="UR40" s="807"/>
      <c r="US40" s="807"/>
      <c r="UT40" s="807"/>
      <c r="UU40" s="863"/>
      <c r="UV40" s="821"/>
      <c r="UW40" s="819"/>
      <c r="UX40" s="818"/>
      <c r="UY40" s="822"/>
      <c r="UZ40" s="823"/>
      <c r="VA40" s="824"/>
      <c r="VB40" s="825"/>
      <c r="VC40" s="863"/>
      <c r="VD40" s="821"/>
      <c r="VE40" s="819"/>
      <c r="VF40" s="818"/>
      <c r="VG40" s="822"/>
      <c r="VH40" s="823"/>
      <c r="VI40" s="824"/>
      <c r="VJ40" s="825"/>
      <c r="VK40" s="863"/>
      <c r="VL40" s="821"/>
      <c r="VM40" s="819"/>
      <c r="VN40" s="818"/>
      <c r="VO40" s="822"/>
      <c r="VP40" s="823"/>
      <c r="VQ40" s="824"/>
      <c r="VR40" s="825"/>
      <c r="VS40" s="863"/>
      <c r="VT40" s="821"/>
      <c r="VU40" s="819"/>
      <c r="VV40" s="818"/>
      <c r="VW40" s="822"/>
      <c r="VX40" s="823"/>
      <c r="VY40" s="824"/>
      <c r="VZ40" s="825"/>
      <c r="WA40" s="863"/>
      <c r="WB40" s="821"/>
      <c r="WC40" s="819"/>
      <c r="WD40" s="818"/>
      <c r="WE40" s="822"/>
      <c r="WF40" s="823"/>
      <c r="WG40" s="824"/>
      <c r="WH40" s="825"/>
      <c r="WI40" s="863"/>
      <c r="WJ40" s="821"/>
      <c r="WK40" s="819"/>
      <c r="WL40" s="818"/>
      <c r="WM40" s="822"/>
      <c r="WN40" s="823"/>
      <c r="WO40" s="824"/>
      <c r="WP40" s="825"/>
      <c r="WQ40" s="863"/>
      <c r="WR40" s="821"/>
      <c r="WS40" s="819"/>
      <c r="WT40" s="818"/>
      <c r="WU40" s="822"/>
      <c r="WV40" s="823"/>
      <c r="WW40" s="824"/>
      <c r="WX40" s="825"/>
      <c r="WY40" s="863"/>
      <c r="WZ40" s="821"/>
      <c r="XA40" s="819"/>
      <c r="XB40" s="818"/>
      <c r="XC40" s="822"/>
      <c r="XD40" s="823"/>
      <c r="XE40" s="824"/>
      <c r="XF40" s="825"/>
      <c r="XG40" s="863"/>
      <c r="XH40" s="821"/>
      <c r="XI40" s="819"/>
      <c r="XJ40" s="818"/>
      <c r="XK40" s="822"/>
      <c r="XL40" s="823"/>
      <c r="XM40" s="824"/>
      <c r="XN40" s="825"/>
      <c r="XO40" s="863"/>
      <c r="XP40" s="821"/>
      <c r="XQ40" s="819"/>
      <c r="XR40" s="818"/>
      <c r="XS40" s="822"/>
      <c r="XT40" s="823"/>
      <c r="XU40" s="824"/>
      <c r="XV40" s="825"/>
      <c r="XW40" s="863"/>
      <c r="XX40" s="821"/>
      <c r="XY40" s="819"/>
      <c r="XZ40" s="818"/>
      <c r="YA40" s="822"/>
      <c r="YB40" s="823"/>
      <c r="YC40" s="824"/>
      <c r="YD40" s="825"/>
      <c r="YE40" s="863"/>
      <c r="YF40" s="821"/>
      <c r="YG40" s="819"/>
      <c r="YH40" s="818"/>
      <c r="YI40" s="822"/>
      <c r="YJ40" s="823"/>
      <c r="YK40" s="824"/>
      <c r="YL40" s="825"/>
      <c r="YM40" s="863"/>
      <c r="YN40" s="821"/>
      <c r="YO40" s="819"/>
      <c r="YP40" s="818"/>
      <c r="YQ40" s="822"/>
      <c r="YR40" s="823"/>
      <c r="YS40" s="824"/>
      <c r="YT40" s="825"/>
      <c r="YU40" s="863"/>
      <c r="YV40" s="821"/>
      <c r="YW40" s="819"/>
      <c r="YX40" s="818"/>
      <c r="YY40" s="822"/>
      <c r="YZ40" s="823"/>
      <c r="ZA40" s="824"/>
      <c r="ZB40" s="825"/>
      <c r="ZC40" s="863"/>
      <c r="ZD40" s="821"/>
      <c r="ZE40" s="819"/>
      <c r="ZF40" s="818"/>
      <c r="ZG40" s="822"/>
      <c r="ZH40" s="823"/>
      <c r="ZI40" s="824"/>
      <c r="ZJ40" s="825"/>
      <c r="ZK40" s="863"/>
      <c r="ZL40" s="821"/>
      <c r="ZM40" s="819"/>
      <c r="ZN40" s="818"/>
      <c r="ZO40" s="822"/>
      <c r="ZP40" s="823"/>
      <c r="ZQ40" s="824"/>
      <c r="ZR40" s="825"/>
      <c r="ZS40" s="863"/>
      <c r="ZT40" s="821"/>
      <c r="ZU40" s="819"/>
      <c r="ZV40" s="818"/>
      <c r="ZW40" s="822"/>
      <c r="ZX40" s="823"/>
      <c r="ZY40" s="824"/>
      <c r="ZZ40" s="825"/>
      <c r="AAA40" s="863"/>
      <c r="AAB40" s="821"/>
      <c r="AAC40" s="819"/>
      <c r="AAD40" s="818"/>
      <c r="AAE40" s="822"/>
      <c r="AAF40" s="823"/>
      <c r="AAG40" s="824"/>
      <c r="AAH40" s="825"/>
      <c r="AAI40" s="863"/>
      <c r="AAJ40" s="821"/>
      <c r="AAK40" s="819"/>
      <c r="AAL40" s="818"/>
      <c r="AAM40" s="822"/>
      <c r="AAN40" s="823"/>
      <c r="AAO40" s="824"/>
      <c r="AAP40" s="825"/>
      <c r="AAQ40" s="863"/>
      <c r="AAR40" s="821"/>
      <c r="AAS40" s="819"/>
      <c r="AAT40" s="818"/>
      <c r="AAU40" s="822"/>
      <c r="AAV40" s="823"/>
      <c r="AAW40" s="824"/>
      <c r="AAX40" s="825"/>
      <c r="AAY40" s="863"/>
      <c r="AAZ40" s="821"/>
      <c r="ABA40" s="819"/>
      <c r="ABB40" s="818"/>
      <c r="ABC40" s="822"/>
      <c r="ABD40" s="823"/>
      <c r="ABE40" s="824"/>
      <c r="ABF40" s="825"/>
      <c r="ABG40" s="863"/>
      <c r="ABH40" s="821"/>
      <c r="ABI40" s="819"/>
      <c r="ABJ40" s="818"/>
      <c r="ABK40" s="822"/>
      <c r="ABL40" s="823"/>
      <c r="ABM40" s="824"/>
      <c r="ABN40" s="825"/>
      <c r="ABO40" s="863"/>
      <c r="ABP40" s="821"/>
      <c r="ABQ40" s="819"/>
      <c r="ABR40" s="818"/>
      <c r="ABS40" s="822"/>
      <c r="ABT40" s="823"/>
      <c r="ABU40" s="824"/>
      <c r="ABV40" s="825"/>
      <c r="ABW40" s="863"/>
      <c r="ABX40" s="821"/>
      <c r="ABY40" s="819"/>
      <c r="ABZ40" s="818"/>
      <c r="ACA40" s="822"/>
      <c r="ACB40" s="823"/>
      <c r="ACC40" s="824"/>
      <c r="ACD40" s="825"/>
      <c r="ACE40" s="863"/>
      <c r="ACF40" s="821"/>
      <c r="ACG40" s="819"/>
      <c r="ACH40" s="818"/>
      <c r="ACI40" s="822"/>
      <c r="ACJ40" s="823"/>
      <c r="ACK40" s="824"/>
      <c r="ACL40" s="825"/>
      <c r="ACM40" s="863"/>
      <c r="ACN40" s="821"/>
      <c r="ACO40" s="819"/>
      <c r="ACP40" s="818"/>
      <c r="ACQ40" s="822"/>
      <c r="ACR40" s="823"/>
      <c r="ACS40" s="824"/>
      <c r="ACT40" s="825"/>
      <c r="ACU40" s="863"/>
      <c r="ACV40" s="821"/>
      <c r="ACW40" s="819"/>
      <c r="ACX40" s="818"/>
      <c r="ACY40" s="822"/>
      <c r="ACZ40" s="823"/>
      <c r="ADA40" s="824"/>
      <c r="ADB40" s="825"/>
      <c r="ADC40" s="863"/>
      <c r="ADD40" s="821"/>
      <c r="ADE40" s="819"/>
      <c r="ADF40" s="818"/>
      <c r="ADG40" s="822"/>
      <c r="ADH40" s="823"/>
      <c r="ADI40" s="824"/>
      <c r="ADJ40" s="825"/>
      <c r="ADK40" s="863"/>
      <c r="ADL40" s="821"/>
      <c r="ADM40" s="819"/>
      <c r="ADN40" s="818"/>
      <c r="ADO40" s="822"/>
      <c r="ADP40" s="823"/>
      <c r="ADQ40" s="824"/>
      <c r="ADR40" s="825"/>
      <c r="ADS40" s="863"/>
      <c r="ADT40" s="821"/>
      <c r="ADU40" s="819"/>
      <c r="ADV40" s="818"/>
      <c r="ADW40" s="822"/>
      <c r="ADX40" s="823"/>
      <c r="ADY40" s="824"/>
      <c r="ADZ40" s="1323"/>
      <c r="AEA40" s="1324"/>
      <c r="AEB40" s="1324"/>
      <c r="AEC40" s="1325"/>
      <c r="AED40" s="1326"/>
      <c r="AEE40" s="1326"/>
      <c r="AEF40" s="1326"/>
      <c r="AEG40" s="1326"/>
      <c r="AEH40" s="1326"/>
      <c r="AEI40" s="1326"/>
      <c r="AEJ40" s="1326"/>
      <c r="AEK40" s="1326"/>
      <c r="AEL40" s="1326"/>
      <c r="AEM40" s="1326"/>
      <c r="AEN40" s="1326"/>
      <c r="AEO40" s="1326"/>
      <c r="AEP40" s="1326"/>
      <c r="AEQ40" s="1326"/>
      <c r="AER40" s="1326"/>
      <c r="AES40" s="1326"/>
      <c r="AET40" s="1326"/>
      <c r="AEU40" s="1326"/>
      <c r="AEV40" s="1326"/>
      <c r="AEW40" s="1326"/>
      <c r="AEX40" s="1326"/>
      <c r="AEY40" s="1326"/>
      <c r="AEZ40" s="1326"/>
      <c r="AFA40" s="1326"/>
      <c r="AFB40" s="1326"/>
      <c r="AFC40" s="1326"/>
      <c r="AFD40" s="1326"/>
      <c r="AFE40" s="1326"/>
      <c r="AFF40" s="1326"/>
      <c r="AFG40" s="1326"/>
      <c r="AFH40" s="1326"/>
      <c r="AFI40" s="1326"/>
      <c r="AFJ40" s="1326"/>
      <c r="AFK40" s="1326"/>
      <c r="AFL40" s="1326"/>
      <c r="AFM40" s="1326"/>
    </row>
  </sheetData>
  <mergeCells count="203">
    <mergeCell ref="AFH3:AFM3"/>
    <mergeCell ref="A1:N1"/>
    <mergeCell ref="A3:U3"/>
    <mergeCell ref="AEA3:AEC3"/>
    <mergeCell ref="AED3:AEI3"/>
    <mergeCell ref="AEJ3:AEO3"/>
    <mergeCell ref="AEP3:AEU3"/>
    <mergeCell ref="AEV3:AFA3"/>
    <mergeCell ref="AFB3:AFG3"/>
    <mergeCell ref="EY3:FC3"/>
    <mergeCell ref="FD3:FH3"/>
    <mergeCell ref="FI3:FM3"/>
    <mergeCell ref="FS3:FW3"/>
    <mergeCell ref="FX3:GB3"/>
    <mergeCell ref="HQ3:HU3"/>
    <mergeCell ref="FN3:FR3"/>
    <mergeCell ref="GH3:GL3"/>
    <mergeCell ref="HB3:HF3"/>
    <mergeCell ref="HV3:HZ3"/>
    <mergeCell ref="GC3:GG3"/>
    <mergeCell ref="GM3:GQ3"/>
    <mergeCell ref="GR3:GV3"/>
    <mergeCell ref="GW3:HA3"/>
    <mergeCell ref="HG3:HK3"/>
    <mergeCell ref="HL3:HP3"/>
    <mergeCell ref="LZ3:MH3"/>
    <mergeCell ref="MI3:MQ3"/>
    <mergeCell ref="MR3:MZ3"/>
    <mergeCell ref="NA3:NI3"/>
    <mergeCell ref="NJ3:NR3"/>
    <mergeCell ref="NS3:OA3"/>
    <mergeCell ref="LQ3:LY3"/>
    <mergeCell ref="PL3:PT3"/>
    <mergeCell ref="IK3:IO3"/>
    <mergeCell ref="IP3:JA3"/>
    <mergeCell ref="JX3:KF3"/>
    <mergeCell ref="KG3:KO3"/>
    <mergeCell ref="KP3:KX3"/>
    <mergeCell ref="KY3:LG3"/>
    <mergeCell ref="LH3:LP3"/>
    <mergeCell ref="IA3:IE3"/>
    <mergeCell ref="IF3:IJ3"/>
    <mergeCell ref="JB3:JM3"/>
    <mergeCell ref="JO3:JW3"/>
    <mergeCell ref="ET3:EX3"/>
    <mergeCell ref="V3:AL3"/>
    <mergeCell ref="AM3:AR3"/>
    <mergeCell ref="CF3:DO3"/>
    <mergeCell ref="AS3:BM3"/>
    <mergeCell ref="BN3:CE3"/>
    <mergeCell ref="DP3:DY3"/>
    <mergeCell ref="DZ3:ED3"/>
    <mergeCell ref="EE3:EI3"/>
    <mergeCell ref="EJ3:EN3"/>
    <mergeCell ref="EO3:ES3"/>
    <mergeCell ref="SX3:TB3"/>
    <mergeCell ref="TC3:TG3"/>
    <mergeCell ref="TH3:TL3"/>
    <mergeCell ref="TM3:TQ3"/>
    <mergeCell ref="TR3:TV3"/>
    <mergeCell ref="RY3:SC3"/>
    <mergeCell ref="SD3:SH3"/>
    <mergeCell ref="SI3:SM3"/>
    <mergeCell ref="SN3:SR3"/>
    <mergeCell ref="SS3:SW3"/>
    <mergeCell ref="RJ3:RN3"/>
    <mergeCell ref="RO3:RS3"/>
    <mergeCell ref="RT3:RX3"/>
    <mergeCell ref="QD3:QL3"/>
    <mergeCell ref="QM3:QU3"/>
    <mergeCell ref="QV3:QY3"/>
    <mergeCell ref="OB3:OJ3"/>
    <mergeCell ref="OK3:OS3"/>
    <mergeCell ref="OT3:PB3"/>
    <mergeCell ref="PC3:PK3"/>
    <mergeCell ref="QZ3:RD3"/>
    <mergeCell ref="RE3:RI3"/>
    <mergeCell ref="PU3:QC3"/>
    <mergeCell ref="UW3:UX3"/>
    <mergeCell ref="UY3:UZ3"/>
    <mergeCell ref="VA3:VB3"/>
    <mergeCell ref="VC3:VD3"/>
    <mergeCell ref="VE3:VF3"/>
    <mergeCell ref="TW3:UA3"/>
    <mergeCell ref="UB3:UF3"/>
    <mergeCell ref="UG3:UK3"/>
    <mergeCell ref="UL3:UM3"/>
    <mergeCell ref="UU3:UV3"/>
    <mergeCell ref="VQ3:VR3"/>
    <mergeCell ref="VS3:VT3"/>
    <mergeCell ref="VU3:VV3"/>
    <mergeCell ref="VW3:VX3"/>
    <mergeCell ref="VY3:VZ3"/>
    <mergeCell ref="VG3:VH3"/>
    <mergeCell ref="VI3:VJ3"/>
    <mergeCell ref="VK3:VL3"/>
    <mergeCell ref="VM3:VN3"/>
    <mergeCell ref="VO3:VP3"/>
    <mergeCell ref="WK3:WL3"/>
    <mergeCell ref="WM3:WN3"/>
    <mergeCell ref="WO3:WP3"/>
    <mergeCell ref="WQ3:WR3"/>
    <mergeCell ref="WS3:WT3"/>
    <mergeCell ref="WA3:WB3"/>
    <mergeCell ref="WC3:WD3"/>
    <mergeCell ref="WE3:WF3"/>
    <mergeCell ref="WG3:WH3"/>
    <mergeCell ref="WI3:WJ3"/>
    <mergeCell ref="XE3:XF3"/>
    <mergeCell ref="XG3:XH3"/>
    <mergeCell ref="XI3:XJ3"/>
    <mergeCell ref="XK3:XL3"/>
    <mergeCell ref="XM3:XN3"/>
    <mergeCell ref="WU3:WV3"/>
    <mergeCell ref="WW3:WX3"/>
    <mergeCell ref="WY3:WZ3"/>
    <mergeCell ref="XA3:XB3"/>
    <mergeCell ref="XC3:XD3"/>
    <mergeCell ref="XY3:XZ3"/>
    <mergeCell ref="YA3:YB3"/>
    <mergeCell ref="YC3:YD3"/>
    <mergeCell ref="YE3:YF3"/>
    <mergeCell ref="YG3:YH3"/>
    <mergeCell ref="XO3:XP3"/>
    <mergeCell ref="XQ3:XR3"/>
    <mergeCell ref="XS3:XT3"/>
    <mergeCell ref="XU3:XV3"/>
    <mergeCell ref="XW3:XX3"/>
    <mergeCell ref="YS3:YT3"/>
    <mergeCell ref="YU3:YV3"/>
    <mergeCell ref="YW3:YX3"/>
    <mergeCell ref="YY3:YZ3"/>
    <mergeCell ref="ZA3:ZB3"/>
    <mergeCell ref="YI3:YJ3"/>
    <mergeCell ref="YK3:YL3"/>
    <mergeCell ref="YM3:YN3"/>
    <mergeCell ref="YO3:YP3"/>
    <mergeCell ref="YQ3:YR3"/>
    <mergeCell ref="ZM3:ZN3"/>
    <mergeCell ref="ZO3:ZP3"/>
    <mergeCell ref="ZQ3:ZR3"/>
    <mergeCell ref="ZS3:ZT3"/>
    <mergeCell ref="ZU3:ZV3"/>
    <mergeCell ref="ZC3:ZD3"/>
    <mergeCell ref="ZE3:ZF3"/>
    <mergeCell ref="ZG3:ZH3"/>
    <mergeCell ref="ZI3:ZJ3"/>
    <mergeCell ref="ZK3:ZL3"/>
    <mergeCell ref="AAG3:AAH3"/>
    <mergeCell ref="AAI3:AAJ3"/>
    <mergeCell ref="AAK3:AAL3"/>
    <mergeCell ref="AAM3:AAN3"/>
    <mergeCell ref="AAO3:AAP3"/>
    <mergeCell ref="ZW3:ZX3"/>
    <mergeCell ref="ZY3:ZZ3"/>
    <mergeCell ref="AAA3:AAB3"/>
    <mergeCell ref="AAC3:AAD3"/>
    <mergeCell ref="AAE3:AAF3"/>
    <mergeCell ref="ABA3:ABB3"/>
    <mergeCell ref="ABC3:ABD3"/>
    <mergeCell ref="ABE3:ABF3"/>
    <mergeCell ref="ABG3:ABH3"/>
    <mergeCell ref="ABI3:ABJ3"/>
    <mergeCell ref="AAQ3:AAR3"/>
    <mergeCell ref="AAS3:AAT3"/>
    <mergeCell ref="AAU3:AAV3"/>
    <mergeCell ref="AAW3:AAX3"/>
    <mergeCell ref="AAY3:AAZ3"/>
    <mergeCell ref="ACM3:ACN3"/>
    <mergeCell ref="ABU3:ABV3"/>
    <mergeCell ref="ABW3:ABX3"/>
    <mergeCell ref="ABY3:ABZ3"/>
    <mergeCell ref="ACA3:ACB3"/>
    <mergeCell ref="ACC3:ACD3"/>
    <mergeCell ref="ABK3:ABL3"/>
    <mergeCell ref="ABM3:ABN3"/>
    <mergeCell ref="ABO3:ABP3"/>
    <mergeCell ref="ABQ3:ABR3"/>
    <mergeCell ref="ABS3:ABT3"/>
    <mergeCell ref="ADS3:ADT3"/>
    <mergeCell ref="ADU3:ADV3"/>
    <mergeCell ref="ADW3:ADX3"/>
    <mergeCell ref="ADY3:ADZ3"/>
    <mergeCell ref="UN3:UT3"/>
    <mergeCell ref="ADI3:ADJ3"/>
    <mergeCell ref="ADK3:ADL3"/>
    <mergeCell ref="ADM3:ADN3"/>
    <mergeCell ref="ADO3:ADP3"/>
    <mergeCell ref="ADQ3:ADR3"/>
    <mergeCell ref="ACY3:ACZ3"/>
    <mergeCell ref="ADA3:ADB3"/>
    <mergeCell ref="ADC3:ADD3"/>
    <mergeCell ref="ADE3:ADF3"/>
    <mergeCell ref="ADG3:ADH3"/>
    <mergeCell ref="ACO3:ACP3"/>
    <mergeCell ref="ACQ3:ACR3"/>
    <mergeCell ref="ACS3:ACT3"/>
    <mergeCell ref="ACU3:ACV3"/>
    <mergeCell ref="ACW3:ACX3"/>
    <mergeCell ref="ACE3:ACF3"/>
    <mergeCell ref="ACG3:ACH3"/>
    <mergeCell ref="ACI3:ACJ3"/>
    <mergeCell ref="ACK3:ACL3"/>
  </mergeCells>
  <conditionalFormatting sqref="R5:R40 T5:U40 X5:X40 AH5:AH40 AK5:AK40 DP5:DP40 DT5:DT40 DV5:DV40">
    <cfRule type="cellIs" dxfId="11" priority="8" operator="equal">
      <formula>"N"</formula>
    </cfRule>
    <cfRule type="cellIs" dxfId="10" priority="9" operator="equal">
      <formula>"Y"</formula>
    </cfRule>
  </conditionalFormatting>
  <conditionalFormatting sqref="AV5:AV40 AX5:AX40 AZ5:AZ40 BB5:BB40 BD5:BD40 BF5:BF40 BH5:BH40">
    <cfRule type="cellIs" dxfId="9" priority="5" operator="equal">
      <formula>"R"</formula>
    </cfRule>
    <cfRule type="cellIs" dxfId="8" priority="6" operator="equal">
      <formula>"A"</formula>
    </cfRule>
    <cfRule type="cellIs" dxfId="7" priority="7" operator="equal">
      <formula>"G"</formula>
    </cfRule>
  </conditionalFormatting>
  <conditionalFormatting sqref="AZ5:AZ40 BD5:BD40 BH5:BH40">
    <cfRule type="cellIs" dxfId="6" priority="4" operator="equal">
      <formula>"N/A"</formula>
    </cfRule>
  </conditionalFormatting>
  <conditionalFormatting sqref="AV5:AV40">
    <cfRule type="cellIs" dxfId="5" priority="1" operator="equal">
      <formula>"W"</formula>
    </cfRule>
    <cfRule type="cellIs" dxfId="4" priority="2" operator="equal">
      <formula>"P"</formula>
    </cfRule>
    <cfRule type="cellIs" dxfId="3" priority="3" operator="equal">
      <formula>"B"</formula>
    </cfRule>
  </conditionalFormatting>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0"/>
  <dimension ref="A1:AFT30"/>
  <sheetViews>
    <sheetView workbookViewId="0">
      <selection activeCell="A2" sqref="A2"/>
    </sheetView>
  </sheetViews>
  <sheetFormatPr defaultColWidth="9.140625" defaultRowHeight="15" x14ac:dyDescent="0.25"/>
  <cols>
    <col min="1" max="848" width="20.7109375" style="151" customWidth="1"/>
    <col min="849" max="849" width="15.5703125" style="151" customWidth="1"/>
    <col min="850" max="850" width="16.7109375" style="151" customWidth="1"/>
    <col min="851" max="851" width="15.85546875" style="151" customWidth="1"/>
    <col min="852" max="852" width="12.140625" style="151" customWidth="1"/>
    <col min="853" max="16384" width="9.140625" style="151"/>
  </cols>
  <sheetData>
    <row r="1" spans="1:852" ht="63.75" customHeight="1" x14ac:dyDescent="0.25">
      <c r="A1" s="794" t="s">
        <v>1673</v>
      </c>
      <c r="B1" s="794" t="s">
        <v>6633</v>
      </c>
      <c r="C1" s="794" t="s">
        <v>6634</v>
      </c>
      <c r="D1" s="794" t="s">
        <v>6635</v>
      </c>
      <c r="E1" s="795" t="s">
        <v>6636</v>
      </c>
      <c r="F1" s="795" t="s">
        <v>411</v>
      </c>
      <c r="G1" s="795" t="s">
        <v>224</v>
      </c>
      <c r="H1" s="795" t="s">
        <v>6637</v>
      </c>
      <c r="I1" s="795" t="s">
        <v>4</v>
      </c>
      <c r="J1" s="795" t="s">
        <v>18</v>
      </c>
      <c r="K1" s="795" t="s">
        <v>6638</v>
      </c>
      <c r="L1" s="795" t="s">
        <v>380</v>
      </c>
      <c r="M1" s="795" t="s">
        <v>711</v>
      </c>
      <c r="N1" s="795" t="s">
        <v>103</v>
      </c>
      <c r="O1" s="795" t="s">
        <v>9</v>
      </c>
      <c r="P1" s="795" t="s">
        <v>377</v>
      </c>
      <c r="Q1" s="795" t="s">
        <v>6639</v>
      </c>
      <c r="R1" s="795" t="s">
        <v>6488</v>
      </c>
      <c r="S1" s="795" t="s">
        <v>6489</v>
      </c>
      <c r="T1" s="795" t="s">
        <v>6640</v>
      </c>
      <c r="U1" s="795" t="s">
        <v>6641</v>
      </c>
      <c r="V1" s="1484" t="s">
        <v>119</v>
      </c>
      <c r="W1" s="1484" t="s">
        <v>124</v>
      </c>
      <c r="X1" s="1484" t="s">
        <v>6642</v>
      </c>
      <c r="Y1" s="1484" t="s">
        <v>1989</v>
      </c>
      <c r="Z1" s="1484" t="s">
        <v>1875</v>
      </c>
      <c r="AA1" s="1484" t="s">
        <v>1879</v>
      </c>
      <c r="AB1" s="1484" t="s">
        <v>6643</v>
      </c>
      <c r="AC1" s="1484" t="s">
        <v>6644</v>
      </c>
      <c r="AD1" s="1484" t="s">
        <v>12</v>
      </c>
      <c r="AE1" s="1484" t="s">
        <v>763</v>
      </c>
      <c r="AF1" s="1484" t="s">
        <v>3</v>
      </c>
      <c r="AG1" s="1484" t="s">
        <v>1990</v>
      </c>
      <c r="AH1" s="1484" t="s">
        <v>6645</v>
      </c>
      <c r="AI1" s="1484" t="s">
        <v>1226</v>
      </c>
      <c r="AJ1" s="1484" t="s">
        <v>96</v>
      </c>
      <c r="AK1" s="1484" t="s">
        <v>6646</v>
      </c>
      <c r="AL1" s="1484" t="s">
        <v>6647</v>
      </c>
      <c r="AM1" s="734" t="s">
        <v>814</v>
      </c>
      <c r="AN1" s="734" t="s">
        <v>955</v>
      </c>
      <c r="AO1" s="734" t="s">
        <v>785</v>
      </c>
      <c r="AP1" s="734" t="s">
        <v>954</v>
      </c>
      <c r="AQ1" s="734" t="s">
        <v>953</v>
      </c>
      <c r="AR1" s="734" t="s">
        <v>6648</v>
      </c>
      <c r="AS1" s="734" t="s">
        <v>6649</v>
      </c>
      <c r="AT1" s="734" t="s">
        <v>6650</v>
      </c>
      <c r="AU1" s="734" t="s">
        <v>6651</v>
      </c>
      <c r="AV1" s="734" t="s">
        <v>6652</v>
      </c>
      <c r="AW1" s="734" t="s">
        <v>6653</v>
      </c>
      <c r="AX1" s="734" t="s">
        <v>6654</v>
      </c>
      <c r="AY1" s="734" t="s">
        <v>6655</v>
      </c>
      <c r="AZ1" s="734" t="s">
        <v>6656</v>
      </c>
      <c r="BA1" s="734" t="s">
        <v>6657</v>
      </c>
      <c r="BB1" s="1485" t="s">
        <v>6658</v>
      </c>
      <c r="BC1" s="1485" t="s">
        <v>6659</v>
      </c>
      <c r="BD1" s="1485" t="s">
        <v>6660</v>
      </c>
      <c r="BE1" s="1485" t="s">
        <v>6661</v>
      </c>
      <c r="BF1" s="1485" t="s">
        <v>6662</v>
      </c>
      <c r="BG1" s="1485" t="s">
        <v>6663</v>
      </c>
      <c r="BH1" s="1485" t="s">
        <v>6664</v>
      </c>
      <c r="BI1" s="1485" t="s">
        <v>1533</v>
      </c>
      <c r="BJ1" s="1485" t="s">
        <v>6665</v>
      </c>
      <c r="BK1" s="1485" t="s">
        <v>6666</v>
      </c>
      <c r="BL1" s="1485" t="s">
        <v>6667</v>
      </c>
      <c r="BM1" s="1485" t="s">
        <v>6668</v>
      </c>
      <c r="BN1" s="1485" t="s">
        <v>6669</v>
      </c>
      <c r="BO1" s="1485" t="s">
        <v>6670</v>
      </c>
      <c r="BP1" s="1485" t="s">
        <v>6671</v>
      </c>
      <c r="BQ1" s="1485" t="s">
        <v>6672</v>
      </c>
      <c r="BR1" s="1485" t="s">
        <v>812</v>
      </c>
      <c r="BS1" s="1485" t="s">
        <v>15</v>
      </c>
      <c r="BT1" s="1485" t="s">
        <v>6673</v>
      </c>
      <c r="BU1" s="1486" t="s">
        <v>407</v>
      </c>
      <c r="BV1" s="799" t="s">
        <v>1686</v>
      </c>
      <c r="BW1" s="800" t="s">
        <v>6674</v>
      </c>
      <c r="BX1" s="800" t="s">
        <v>6675</v>
      </c>
      <c r="BY1" s="800" t="s">
        <v>1689</v>
      </c>
      <c r="BZ1" s="800" t="s">
        <v>6676</v>
      </c>
      <c r="CA1" s="800" t="s">
        <v>6677</v>
      </c>
      <c r="CB1" s="800" t="s">
        <v>1692</v>
      </c>
      <c r="CC1" s="800" t="s">
        <v>6678</v>
      </c>
      <c r="CD1" s="800" t="s">
        <v>6679</v>
      </c>
      <c r="CE1" s="800" t="s">
        <v>1695</v>
      </c>
      <c r="CF1" s="800" t="s">
        <v>6680</v>
      </c>
      <c r="CG1" s="800" t="s">
        <v>6681</v>
      </c>
      <c r="CH1" s="800" t="s">
        <v>1698</v>
      </c>
      <c r="CI1" s="800" t="s">
        <v>6682</v>
      </c>
      <c r="CJ1" s="800" t="s">
        <v>6683</v>
      </c>
      <c r="CK1" s="800" t="s">
        <v>1701</v>
      </c>
      <c r="CL1" s="800" t="s">
        <v>6684</v>
      </c>
      <c r="CM1" s="801" t="s">
        <v>6685</v>
      </c>
      <c r="CN1" s="736" t="s">
        <v>1493</v>
      </c>
      <c r="CO1" s="737" t="s">
        <v>6686</v>
      </c>
      <c r="CP1" s="737" t="s">
        <v>6687</v>
      </c>
      <c r="CQ1" s="737" t="s">
        <v>6688</v>
      </c>
      <c r="CR1" s="737" t="s">
        <v>1496</v>
      </c>
      <c r="CS1" s="737" t="s">
        <v>6689</v>
      </c>
      <c r="CT1" s="737" t="s">
        <v>6690</v>
      </c>
      <c r="CU1" s="737" t="s">
        <v>6691</v>
      </c>
      <c r="CV1" s="737" t="s">
        <v>1499</v>
      </c>
      <c r="CW1" s="737" t="s">
        <v>6692</v>
      </c>
      <c r="CX1" s="737" t="s">
        <v>6693</v>
      </c>
      <c r="CY1" s="737" t="s">
        <v>6694</v>
      </c>
      <c r="CZ1" s="737" t="s">
        <v>1505</v>
      </c>
      <c r="DA1" s="737" t="s">
        <v>6695</v>
      </c>
      <c r="DB1" s="737" t="s">
        <v>6696</v>
      </c>
      <c r="DC1" s="737" t="s">
        <v>6697</v>
      </c>
      <c r="DD1" s="737" t="s">
        <v>1509</v>
      </c>
      <c r="DE1" s="737" t="s">
        <v>6698</v>
      </c>
      <c r="DF1" s="737" t="s">
        <v>6699</v>
      </c>
      <c r="DG1" s="737" t="s">
        <v>6700</v>
      </c>
      <c r="DH1" s="737" t="s">
        <v>1513</v>
      </c>
      <c r="DI1" s="737" t="s">
        <v>6701</v>
      </c>
      <c r="DJ1" s="737" t="s">
        <v>6702</v>
      </c>
      <c r="DK1" s="737" t="s">
        <v>6703</v>
      </c>
      <c r="DL1" s="737" t="s">
        <v>1517</v>
      </c>
      <c r="DM1" s="737" t="s">
        <v>6704</v>
      </c>
      <c r="DN1" s="737" t="s">
        <v>6705</v>
      </c>
      <c r="DO1" s="737" t="s">
        <v>6706</v>
      </c>
      <c r="DP1" s="737" t="s">
        <v>1521</v>
      </c>
      <c r="DQ1" s="737" t="s">
        <v>6707</v>
      </c>
      <c r="DR1" s="737" t="s">
        <v>6708</v>
      </c>
      <c r="DS1" s="737" t="s">
        <v>6709</v>
      </c>
      <c r="DT1" s="737" t="s">
        <v>1525</v>
      </c>
      <c r="DU1" s="737" t="s">
        <v>6710</v>
      </c>
      <c r="DV1" s="737" t="s">
        <v>6711</v>
      </c>
      <c r="DW1" s="737" t="s">
        <v>6712</v>
      </c>
      <c r="DX1" s="1487" t="s">
        <v>5975</v>
      </c>
      <c r="DY1" s="1487" t="s">
        <v>5976</v>
      </c>
      <c r="DZ1" s="1488" t="s">
        <v>5977</v>
      </c>
      <c r="EA1" s="1489" t="s">
        <v>5978</v>
      </c>
      <c r="EB1" s="1490" t="s">
        <v>5979</v>
      </c>
      <c r="EC1" s="1490" t="s">
        <v>5980</v>
      </c>
      <c r="ED1" s="1490" t="s">
        <v>5981</v>
      </c>
      <c r="EE1" s="1490" t="s">
        <v>5982</v>
      </c>
      <c r="EF1" s="1490" t="s">
        <v>5983</v>
      </c>
      <c r="EG1" s="1490" t="s">
        <v>5990</v>
      </c>
      <c r="EH1" s="1490" t="s">
        <v>5991</v>
      </c>
      <c r="EI1" s="1490" t="s">
        <v>5995</v>
      </c>
      <c r="EJ1" s="1490" t="s">
        <v>5996</v>
      </c>
      <c r="EK1" s="1490" t="s">
        <v>5997</v>
      </c>
      <c r="EL1" s="1490" t="s">
        <v>5998</v>
      </c>
      <c r="EM1" s="1490" t="s">
        <v>5999</v>
      </c>
      <c r="EN1" s="1490" t="s">
        <v>6000</v>
      </c>
      <c r="EO1" s="1490" t="s">
        <v>5992</v>
      </c>
      <c r="EP1" s="1490" t="s">
        <v>6001</v>
      </c>
      <c r="EQ1" s="1490" t="s">
        <v>6002</v>
      </c>
      <c r="ER1" s="1490" t="s">
        <v>6003</v>
      </c>
      <c r="ES1" s="1490" t="s">
        <v>6004</v>
      </c>
      <c r="ET1" s="1490" t="s">
        <v>6005</v>
      </c>
      <c r="EU1" s="1490" t="s">
        <v>6006</v>
      </c>
      <c r="EV1" s="1490" t="s">
        <v>5993</v>
      </c>
      <c r="EW1" s="1490" t="s">
        <v>6007</v>
      </c>
      <c r="EX1" s="1490" t="s">
        <v>6008</v>
      </c>
      <c r="EY1" s="1490" t="s">
        <v>6009</v>
      </c>
      <c r="EZ1" s="1490" t="s">
        <v>6010</v>
      </c>
      <c r="FA1" s="1490" t="s">
        <v>6011</v>
      </c>
      <c r="FB1" s="1490" t="s">
        <v>6012</v>
      </c>
      <c r="FC1" s="1490" t="s">
        <v>5994</v>
      </c>
      <c r="FD1" s="1491" t="s">
        <v>6013</v>
      </c>
      <c r="FE1" s="748" t="s">
        <v>6713</v>
      </c>
      <c r="FF1" s="749" t="s">
        <v>1705</v>
      </c>
      <c r="FG1" s="749" t="s">
        <v>6490</v>
      </c>
      <c r="FH1" s="749" t="s">
        <v>1706</v>
      </c>
      <c r="FI1" s="749" t="s">
        <v>1707</v>
      </c>
      <c r="FJ1" s="749" t="s">
        <v>1708</v>
      </c>
      <c r="FK1" s="749" t="s">
        <v>1709</v>
      </c>
      <c r="FL1" s="749" t="s">
        <v>1710</v>
      </c>
      <c r="FM1" s="749" t="s">
        <v>6714</v>
      </c>
      <c r="FN1" s="749" t="s">
        <v>6715</v>
      </c>
      <c r="FO1" s="749" t="s">
        <v>1713</v>
      </c>
      <c r="FP1" s="749" t="s">
        <v>6491</v>
      </c>
      <c r="FQ1" s="749" t="s">
        <v>1714</v>
      </c>
      <c r="FR1" s="749" t="s">
        <v>1715</v>
      </c>
      <c r="FS1" s="749" t="s">
        <v>1716</v>
      </c>
      <c r="FT1" s="749" t="s">
        <v>1717</v>
      </c>
      <c r="FU1" s="749" t="s">
        <v>6716</v>
      </c>
      <c r="FV1" s="749" t="s">
        <v>6717</v>
      </c>
      <c r="FW1" s="749" t="s">
        <v>6718</v>
      </c>
      <c r="FX1" s="749" t="s">
        <v>1721</v>
      </c>
      <c r="FY1" s="749" t="s">
        <v>6492</v>
      </c>
      <c r="FZ1" s="749" t="s">
        <v>1722</v>
      </c>
      <c r="GA1" s="749" t="s">
        <v>1723</v>
      </c>
      <c r="GB1" s="749" t="s">
        <v>1724</v>
      </c>
      <c r="GC1" s="749" t="s">
        <v>1725</v>
      </c>
      <c r="GD1" s="749" t="s">
        <v>6719</v>
      </c>
      <c r="GE1" s="749" t="s">
        <v>6720</v>
      </c>
      <c r="GF1" s="749" t="s">
        <v>6721</v>
      </c>
      <c r="GG1" s="749" t="s">
        <v>1729</v>
      </c>
      <c r="GH1" s="749" t="s">
        <v>6493</v>
      </c>
      <c r="GI1" s="749" t="s">
        <v>1730</v>
      </c>
      <c r="GJ1" s="749" t="s">
        <v>1731</v>
      </c>
      <c r="GK1" s="749" t="s">
        <v>1732</v>
      </c>
      <c r="GL1" s="749" t="s">
        <v>1733</v>
      </c>
      <c r="GM1" s="749" t="s">
        <v>6722</v>
      </c>
      <c r="GN1" s="749" t="s">
        <v>6723</v>
      </c>
      <c r="GO1" s="749" t="s">
        <v>6724</v>
      </c>
      <c r="GP1" s="749" t="s">
        <v>1737</v>
      </c>
      <c r="GQ1" s="749" t="s">
        <v>6494</v>
      </c>
      <c r="GR1" s="749" t="s">
        <v>1738</v>
      </c>
      <c r="GS1" s="749" t="s">
        <v>1739</v>
      </c>
      <c r="GT1" s="749" t="s">
        <v>1740</v>
      </c>
      <c r="GU1" s="749" t="s">
        <v>1741</v>
      </c>
      <c r="GV1" s="749" t="s">
        <v>6725</v>
      </c>
      <c r="GW1" s="749" t="s">
        <v>6726</v>
      </c>
      <c r="GX1" s="749" t="s">
        <v>6727</v>
      </c>
      <c r="GY1" s="749" t="s">
        <v>1745</v>
      </c>
      <c r="GZ1" s="749" t="s">
        <v>6495</v>
      </c>
      <c r="HA1" s="749" t="s">
        <v>1746</v>
      </c>
      <c r="HB1" s="749" t="s">
        <v>1747</v>
      </c>
      <c r="HC1" s="749" t="s">
        <v>1748</v>
      </c>
      <c r="HD1" s="749" t="s">
        <v>1749</v>
      </c>
      <c r="HE1" s="749" t="s">
        <v>6728</v>
      </c>
      <c r="HF1" s="749" t="s">
        <v>6729</v>
      </c>
      <c r="HG1" s="749" t="s">
        <v>6730</v>
      </c>
      <c r="HH1" s="749" t="s">
        <v>1753</v>
      </c>
      <c r="HI1" s="749" t="s">
        <v>6496</v>
      </c>
      <c r="HJ1" s="749" t="s">
        <v>1754</v>
      </c>
      <c r="HK1" s="749" t="s">
        <v>1755</v>
      </c>
      <c r="HL1" s="749" t="s">
        <v>1756</v>
      </c>
      <c r="HM1" s="749" t="s">
        <v>1757</v>
      </c>
      <c r="HN1" s="749" t="s">
        <v>6731</v>
      </c>
      <c r="HO1" s="749" t="s">
        <v>6732</v>
      </c>
      <c r="HP1" s="749" t="s">
        <v>6733</v>
      </c>
      <c r="HQ1" s="749" t="s">
        <v>1761</v>
      </c>
      <c r="HR1" s="749" t="s">
        <v>6497</v>
      </c>
      <c r="HS1" s="749" t="s">
        <v>1762</v>
      </c>
      <c r="HT1" s="749" t="s">
        <v>1763</v>
      </c>
      <c r="HU1" s="749" t="s">
        <v>1764</v>
      </c>
      <c r="HV1" s="749" t="s">
        <v>1765</v>
      </c>
      <c r="HW1" s="749" t="s">
        <v>6734</v>
      </c>
      <c r="HX1" s="749" t="s">
        <v>6735</v>
      </c>
      <c r="HY1" s="749" t="s">
        <v>6736</v>
      </c>
      <c r="HZ1" s="749" t="s">
        <v>1769</v>
      </c>
      <c r="IA1" s="749" t="s">
        <v>6498</v>
      </c>
      <c r="IB1" s="749" t="s">
        <v>1770</v>
      </c>
      <c r="IC1" s="749" t="s">
        <v>1771</v>
      </c>
      <c r="ID1" s="749" t="s">
        <v>1772</v>
      </c>
      <c r="IE1" s="749" t="s">
        <v>1773</v>
      </c>
      <c r="IF1" s="749" t="s">
        <v>6737</v>
      </c>
      <c r="IG1" s="749" t="s">
        <v>6738</v>
      </c>
      <c r="IH1" s="749" t="s">
        <v>6739</v>
      </c>
      <c r="II1" s="749" t="s">
        <v>1777</v>
      </c>
      <c r="IJ1" s="749" t="s">
        <v>6499</v>
      </c>
      <c r="IK1" s="749" t="s">
        <v>1778</v>
      </c>
      <c r="IL1" s="749" t="s">
        <v>1779</v>
      </c>
      <c r="IM1" s="749" t="s">
        <v>1780</v>
      </c>
      <c r="IN1" s="749" t="s">
        <v>1781</v>
      </c>
      <c r="IO1" s="749" t="s">
        <v>6740</v>
      </c>
      <c r="IP1" s="749" t="s">
        <v>6741</v>
      </c>
      <c r="IQ1" s="749" t="s">
        <v>6742</v>
      </c>
      <c r="IR1" s="749" t="s">
        <v>1785</v>
      </c>
      <c r="IS1" s="749" t="s">
        <v>6500</v>
      </c>
      <c r="IT1" s="749" t="s">
        <v>1786</v>
      </c>
      <c r="IU1" s="749" t="s">
        <v>1787</v>
      </c>
      <c r="IV1" s="749" t="s">
        <v>1788</v>
      </c>
      <c r="IW1" s="749" t="s">
        <v>1789</v>
      </c>
      <c r="IX1" s="749" t="s">
        <v>6743</v>
      </c>
      <c r="IY1" s="749" t="s">
        <v>6744</v>
      </c>
      <c r="IZ1" s="749" t="s">
        <v>6745</v>
      </c>
      <c r="JA1" s="749" t="s">
        <v>1793</v>
      </c>
      <c r="JB1" s="749" t="s">
        <v>6501</v>
      </c>
      <c r="JC1" s="749" t="s">
        <v>1794</v>
      </c>
      <c r="JD1" s="749" t="s">
        <v>1795</v>
      </c>
      <c r="JE1" s="749" t="s">
        <v>1796</v>
      </c>
      <c r="JF1" s="749" t="s">
        <v>1797</v>
      </c>
      <c r="JG1" s="749" t="s">
        <v>6746</v>
      </c>
      <c r="JH1" s="749" t="s">
        <v>6747</v>
      </c>
      <c r="JI1" s="749" t="s">
        <v>6748</v>
      </c>
      <c r="JJ1" s="749" t="s">
        <v>1801</v>
      </c>
      <c r="JK1" s="749" t="s">
        <v>6502</v>
      </c>
      <c r="JL1" s="749" t="s">
        <v>1802</v>
      </c>
      <c r="JM1" s="749" t="s">
        <v>1803</v>
      </c>
      <c r="JN1" s="749" t="s">
        <v>1804</v>
      </c>
      <c r="JO1" s="749" t="s">
        <v>1805</v>
      </c>
      <c r="JP1" s="749" t="s">
        <v>6749</v>
      </c>
      <c r="JQ1" s="749" t="s">
        <v>6750</v>
      </c>
      <c r="JR1" s="749" t="s">
        <v>6751</v>
      </c>
      <c r="JS1" s="749" t="s">
        <v>1809</v>
      </c>
      <c r="JT1" s="749" t="s">
        <v>6503</v>
      </c>
      <c r="JU1" s="749" t="s">
        <v>1810</v>
      </c>
      <c r="JV1" s="749" t="s">
        <v>1811</v>
      </c>
      <c r="JW1" s="749" t="s">
        <v>1812</v>
      </c>
      <c r="JX1" s="749" t="s">
        <v>1813</v>
      </c>
      <c r="JY1" s="749" t="s">
        <v>6752</v>
      </c>
      <c r="JZ1" s="749" t="s">
        <v>6753</v>
      </c>
      <c r="KA1" s="749" t="s">
        <v>6754</v>
      </c>
      <c r="KB1" s="749" t="s">
        <v>1817</v>
      </c>
      <c r="KC1" s="749" t="s">
        <v>6504</v>
      </c>
      <c r="KD1" s="749" t="s">
        <v>1818</v>
      </c>
      <c r="KE1" s="749" t="s">
        <v>1819</v>
      </c>
      <c r="KF1" s="749" t="s">
        <v>1820</v>
      </c>
      <c r="KG1" s="749" t="s">
        <v>1821</v>
      </c>
      <c r="KH1" s="749" t="s">
        <v>6755</v>
      </c>
      <c r="KI1" s="749" t="s">
        <v>6756</v>
      </c>
      <c r="KJ1" s="749" t="s">
        <v>6757</v>
      </c>
      <c r="KK1" s="749" t="s">
        <v>1825</v>
      </c>
      <c r="KL1" s="749" t="s">
        <v>6505</v>
      </c>
      <c r="KM1" s="749" t="s">
        <v>1826</v>
      </c>
      <c r="KN1" s="749" t="s">
        <v>1827</v>
      </c>
      <c r="KO1" s="749" t="s">
        <v>1828</v>
      </c>
      <c r="KP1" s="749" t="s">
        <v>1829</v>
      </c>
      <c r="KQ1" s="749" t="s">
        <v>6758</v>
      </c>
      <c r="KR1" s="749" t="s">
        <v>6759</v>
      </c>
      <c r="KS1" s="749" t="s">
        <v>6760</v>
      </c>
      <c r="KT1" s="749" t="s">
        <v>1833</v>
      </c>
      <c r="KU1" s="749" t="s">
        <v>6506</v>
      </c>
      <c r="KV1" s="749" t="s">
        <v>1834</v>
      </c>
      <c r="KW1" s="749" t="s">
        <v>1835</v>
      </c>
      <c r="KX1" s="749" t="s">
        <v>1836</v>
      </c>
      <c r="KY1" s="749" t="s">
        <v>1837</v>
      </c>
      <c r="KZ1" s="749" t="s">
        <v>6761</v>
      </c>
      <c r="LA1" s="749" t="s">
        <v>6762</v>
      </c>
      <c r="LB1" s="749" t="s">
        <v>6763</v>
      </c>
      <c r="LC1" s="749" t="s">
        <v>1841</v>
      </c>
      <c r="LD1" s="749" t="s">
        <v>6507</v>
      </c>
      <c r="LE1" s="749" t="s">
        <v>1842</v>
      </c>
      <c r="LF1" s="749" t="s">
        <v>1843</v>
      </c>
      <c r="LG1" s="749" t="s">
        <v>1844</v>
      </c>
      <c r="LH1" s="749" t="s">
        <v>1845</v>
      </c>
      <c r="LI1" s="749" t="s">
        <v>6764</v>
      </c>
      <c r="LJ1" s="749" t="s">
        <v>6765</v>
      </c>
      <c r="LK1" s="749" t="s">
        <v>6766</v>
      </c>
      <c r="LL1" s="749" t="s">
        <v>1849</v>
      </c>
      <c r="LM1" s="749" t="s">
        <v>6508</v>
      </c>
      <c r="LN1" s="749" t="s">
        <v>1850</v>
      </c>
      <c r="LO1" s="749" t="s">
        <v>1851</v>
      </c>
      <c r="LP1" s="749" t="s">
        <v>1852</v>
      </c>
      <c r="LQ1" s="749" t="s">
        <v>1853</v>
      </c>
      <c r="LR1" s="749" t="s">
        <v>6767</v>
      </c>
      <c r="LS1" s="749" t="s">
        <v>6768</v>
      </c>
      <c r="LT1" s="749" t="s">
        <v>6769</v>
      </c>
      <c r="LU1" s="749" t="s">
        <v>1857</v>
      </c>
      <c r="LV1" s="749" t="s">
        <v>6509</v>
      </c>
      <c r="LW1" s="749" t="s">
        <v>1858</v>
      </c>
      <c r="LX1" s="749" t="s">
        <v>1859</v>
      </c>
      <c r="LY1" s="749" t="s">
        <v>1860</v>
      </c>
      <c r="LZ1" s="749" t="s">
        <v>1861</v>
      </c>
      <c r="MA1" s="749" t="s">
        <v>6770</v>
      </c>
      <c r="MB1" s="749" t="s">
        <v>6771</v>
      </c>
      <c r="MC1" s="749" t="s">
        <v>6772</v>
      </c>
      <c r="MD1" s="749" t="s">
        <v>1865</v>
      </c>
      <c r="ME1" s="749" t="s">
        <v>6510</v>
      </c>
      <c r="MF1" s="749" t="s">
        <v>1866</v>
      </c>
      <c r="MG1" s="749" t="s">
        <v>1867</v>
      </c>
      <c r="MH1" s="749" t="s">
        <v>1868</v>
      </c>
      <c r="MI1" s="749" t="s">
        <v>1869</v>
      </c>
      <c r="MJ1" s="749" t="s">
        <v>6773</v>
      </c>
      <c r="MK1" s="749" t="s">
        <v>6774</v>
      </c>
      <c r="ML1" s="750" t="s">
        <v>6775</v>
      </c>
      <c r="MM1" s="739" t="s">
        <v>6776</v>
      </c>
      <c r="MN1" s="740" t="s">
        <v>6777</v>
      </c>
      <c r="MO1" s="740" t="s">
        <v>6778</v>
      </c>
      <c r="MP1" s="740" t="s">
        <v>1672</v>
      </c>
      <c r="MQ1" s="740" t="s">
        <v>6779</v>
      </c>
      <c r="MR1" s="740" t="s">
        <v>1532</v>
      </c>
      <c r="MS1" s="741" t="s">
        <v>6780</v>
      </c>
      <c r="MT1" s="741" t="s">
        <v>6781</v>
      </c>
      <c r="MU1" s="741" t="s">
        <v>6782</v>
      </c>
      <c r="MV1" s="741" t="s">
        <v>6783</v>
      </c>
      <c r="MW1" s="802" t="s">
        <v>6784</v>
      </c>
      <c r="MX1" s="803" t="s">
        <v>6785</v>
      </c>
      <c r="MY1" s="803" t="s">
        <v>6786</v>
      </c>
      <c r="MZ1" s="803" t="s">
        <v>6787</v>
      </c>
      <c r="NA1" s="803" t="s">
        <v>6788</v>
      </c>
      <c r="NB1" s="804" t="s">
        <v>6789</v>
      </c>
      <c r="NC1" s="804" t="s">
        <v>6790</v>
      </c>
      <c r="ND1" s="804" t="s">
        <v>6791</v>
      </c>
      <c r="NE1" s="804" t="s">
        <v>6792</v>
      </c>
      <c r="NF1" s="805" t="s">
        <v>6793</v>
      </c>
      <c r="NG1" s="742" t="s">
        <v>6794</v>
      </c>
      <c r="NH1" s="743" t="s">
        <v>6795</v>
      </c>
      <c r="NI1" s="743" t="s">
        <v>6796</v>
      </c>
      <c r="NJ1" s="743" t="s">
        <v>6797</v>
      </c>
      <c r="NK1" s="744" t="s">
        <v>6798</v>
      </c>
      <c r="NL1" s="745" t="s">
        <v>6799</v>
      </c>
      <c r="NM1" s="746" t="s">
        <v>6800</v>
      </c>
      <c r="NN1" s="746" t="s">
        <v>6801</v>
      </c>
      <c r="NO1" s="746" t="s">
        <v>6802</v>
      </c>
      <c r="NP1" s="747" t="s">
        <v>6803</v>
      </c>
      <c r="NQ1" s="802" t="s">
        <v>6804</v>
      </c>
      <c r="NR1" s="803" t="s">
        <v>6805</v>
      </c>
      <c r="NS1" s="803" t="s">
        <v>6806</v>
      </c>
      <c r="NT1" s="803" t="s">
        <v>6807</v>
      </c>
      <c r="NU1" s="803" t="s">
        <v>6808</v>
      </c>
      <c r="NV1" s="804" t="s">
        <v>6809</v>
      </c>
      <c r="NW1" s="804" t="s">
        <v>6810</v>
      </c>
      <c r="NX1" s="804" t="s">
        <v>6811</v>
      </c>
      <c r="NY1" s="804" t="s">
        <v>6812</v>
      </c>
      <c r="NZ1" s="805" t="s">
        <v>6813</v>
      </c>
      <c r="OA1" s="742" t="s">
        <v>6814</v>
      </c>
      <c r="OB1" s="743" t="s">
        <v>6815</v>
      </c>
      <c r="OC1" s="743" t="s">
        <v>6816</v>
      </c>
      <c r="OD1" s="743" t="s">
        <v>6817</v>
      </c>
      <c r="OE1" s="744" t="s">
        <v>6818</v>
      </c>
      <c r="OF1" s="745" t="s">
        <v>6819</v>
      </c>
      <c r="OG1" s="746" t="s">
        <v>6820</v>
      </c>
      <c r="OH1" s="746" t="s">
        <v>6821</v>
      </c>
      <c r="OI1" s="746" t="s">
        <v>6822</v>
      </c>
      <c r="OJ1" s="747" t="s">
        <v>6823</v>
      </c>
      <c r="OK1" s="802" t="s">
        <v>6824</v>
      </c>
      <c r="OL1" s="803" t="s">
        <v>6825</v>
      </c>
      <c r="OM1" s="803" t="s">
        <v>6826</v>
      </c>
      <c r="ON1" s="803" t="s">
        <v>6827</v>
      </c>
      <c r="OO1" s="803" t="s">
        <v>6828</v>
      </c>
      <c r="OP1" s="804" t="s">
        <v>6829</v>
      </c>
      <c r="OQ1" s="804" t="s">
        <v>6830</v>
      </c>
      <c r="OR1" s="804" t="s">
        <v>6831</v>
      </c>
      <c r="OS1" s="804" t="s">
        <v>6832</v>
      </c>
      <c r="OT1" s="805" t="s">
        <v>6833</v>
      </c>
      <c r="OU1" s="742" t="s">
        <v>6834</v>
      </c>
      <c r="OV1" s="743" t="s">
        <v>6835</v>
      </c>
      <c r="OW1" s="743" t="s">
        <v>6836</v>
      </c>
      <c r="OX1" s="743" t="s">
        <v>6837</v>
      </c>
      <c r="OY1" s="744" t="s">
        <v>6838</v>
      </c>
      <c r="OZ1" s="745" t="s">
        <v>6839</v>
      </c>
      <c r="PA1" s="746" t="s">
        <v>6840</v>
      </c>
      <c r="PB1" s="746" t="s">
        <v>6841</v>
      </c>
      <c r="PC1" s="746" t="s">
        <v>6842</v>
      </c>
      <c r="PD1" s="747" t="s">
        <v>6843</v>
      </c>
      <c r="PE1" s="802" t="s">
        <v>6844</v>
      </c>
      <c r="PF1" s="803" t="s">
        <v>6845</v>
      </c>
      <c r="PG1" s="803" t="s">
        <v>6846</v>
      </c>
      <c r="PH1" s="803" t="s">
        <v>6847</v>
      </c>
      <c r="PI1" s="803" t="s">
        <v>6848</v>
      </c>
      <c r="PJ1" s="804" t="s">
        <v>6849</v>
      </c>
      <c r="PK1" s="804" t="s">
        <v>6850</v>
      </c>
      <c r="PL1" s="804" t="s">
        <v>6851</v>
      </c>
      <c r="PM1" s="804" t="s">
        <v>6852</v>
      </c>
      <c r="PN1" s="805" t="s">
        <v>6853</v>
      </c>
      <c r="PO1" s="742" t="s">
        <v>6854</v>
      </c>
      <c r="PP1" s="743" t="s">
        <v>6855</v>
      </c>
      <c r="PQ1" s="743" t="s">
        <v>6856</v>
      </c>
      <c r="PR1" s="743" t="s">
        <v>6857</v>
      </c>
      <c r="PS1" s="744" t="s">
        <v>6858</v>
      </c>
      <c r="PT1" s="745" t="s">
        <v>6859</v>
      </c>
      <c r="PU1" s="746" t="s">
        <v>6860</v>
      </c>
      <c r="PV1" s="746" t="s">
        <v>6861</v>
      </c>
      <c r="PW1" s="746" t="s">
        <v>6862</v>
      </c>
      <c r="PX1" s="747" t="s">
        <v>6863</v>
      </c>
      <c r="PY1" s="802" t="s">
        <v>6864</v>
      </c>
      <c r="PZ1" s="803" t="s">
        <v>6865</v>
      </c>
      <c r="QA1" s="803" t="s">
        <v>6866</v>
      </c>
      <c r="QB1" s="803" t="s">
        <v>6867</v>
      </c>
      <c r="QC1" s="803" t="s">
        <v>6868</v>
      </c>
      <c r="QD1" s="804" t="s">
        <v>6869</v>
      </c>
      <c r="QE1" s="804" t="s">
        <v>6870</v>
      </c>
      <c r="QF1" s="804" t="s">
        <v>6871</v>
      </c>
      <c r="QG1" s="804" t="s">
        <v>6872</v>
      </c>
      <c r="QH1" s="805" t="s">
        <v>6873</v>
      </c>
      <c r="QI1" s="742" t="s">
        <v>6874</v>
      </c>
      <c r="QJ1" s="743" t="s">
        <v>6875</v>
      </c>
      <c r="QK1" s="743" t="s">
        <v>6876</v>
      </c>
      <c r="QL1" s="743" t="s">
        <v>6877</v>
      </c>
      <c r="QM1" s="744" t="s">
        <v>6878</v>
      </c>
      <c r="QN1" s="745" t="s">
        <v>6879</v>
      </c>
      <c r="QO1" s="746" t="s">
        <v>6880</v>
      </c>
      <c r="QP1" s="746" t="s">
        <v>6881</v>
      </c>
      <c r="QQ1" s="746" t="s">
        <v>6882</v>
      </c>
      <c r="QR1" s="747" t="s">
        <v>6883</v>
      </c>
      <c r="QS1" s="802" t="s">
        <v>6884</v>
      </c>
      <c r="QT1" s="803" t="s">
        <v>6885</v>
      </c>
      <c r="QU1" s="803" t="s">
        <v>6886</v>
      </c>
      <c r="QV1" s="803" t="s">
        <v>6887</v>
      </c>
      <c r="QW1" s="803" t="s">
        <v>6888</v>
      </c>
      <c r="QX1" s="804" t="s">
        <v>6889</v>
      </c>
      <c r="QY1" s="804" t="s">
        <v>6890</v>
      </c>
      <c r="QZ1" s="804" t="s">
        <v>6891</v>
      </c>
      <c r="RA1" s="804" t="s">
        <v>6892</v>
      </c>
      <c r="RB1" s="805" t="s">
        <v>6893</v>
      </c>
      <c r="RC1" s="742" t="s">
        <v>6894</v>
      </c>
      <c r="RD1" s="743" t="s">
        <v>6895</v>
      </c>
      <c r="RE1" s="743" t="s">
        <v>6896</v>
      </c>
      <c r="RF1" s="743" t="s">
        <v>6897</v>
      </c>
      <c r="RG1" s="744" t="s">
        <v>6898</v>
      </c>
      <c r="RH1" s="745" t="s">
        <v>6899</v>
      </c>
      <c r="RI1" s="746" t="s">
        <v>6900</v>
      </c>
      <c r="RJ1" s="746" t="s">
        <v>6901</v>
      </c>
      <c r="RK1" s="746" t="s">
        <v>6902</v>
      </c>
      <c r="RL1" s="747" t="s">
        <v>6903</v>
      </c>
      <c r="RM1" s="739" t="s">
        <v>6904</v>
      </c>
      <c r="RN1" s="740" t="s">
        <v>1649</v>
      </c>
      <c r="RO1" s="739" t="s">
        <v>6905</v>
      </c>
      <c r="RP1" s="740" t="s">
        <v>1651</v>
      </c>
      <c r="RQ1" s="739" t="s">
        <v>6906</v>
      </c>
      <c r="RR1" s="740" t="s">
        <v>1653</v>
      </c>
      <c r="RS1" s="739" t="s">
        <v>6907</v>
      </c>
      <c r="RT1" s="740" t="s">
        <v>1655</v>
      </c>
      <c r="RU1" s="739" t="s">
        <v>6908</v>
      </c>
      <c r="RV1" s="740" t="s">
        <v>1657</v>
      </c>
      <c r="RW1" s="739" t="s">
        <v>6909</v>
      </c>
      <c r="RX1" s="740" t="s">
        <v>1659</v>
      </c>
      <c r="RY1" s="740" t="s">
        <v>6910</v>
      </c>
      <c r="RZ1" s="740" t="s">
        <v>1661</v>
      </c>
      <c r="SA1" s="740" t="s">
        <v>6911</v>
      </c>
      <c r="SB1" s="740" t="s">
        <v>1663</v>
      </c>
      <c r="SC1" s="740" t="s">
        <v>6912</v>
      </c>
      <c r="SD1" s="740" t="s">
        <v>1665</v>
      </c>
      <c r="SE1" s="740" t="s">
        <v>6913</v>
      </c>
      <c r="SF1" s="740" t="s">
        <v>1667</v>
      </c>
      <c r="SG1" s="740" t="s">
        <v>6914</v>
      </c>
      <c r="SH1" s="740" t="s">
        <v>1669</v>
      </c>
      <c r="SI1" s="740" t="s">
        <v>6915</v>
      </c>
      <c r="SJ1" s="741" t="s">
        <v>1671</v>
      </c>
      <c r="SK1" s="847" t="s">
        <v>6916</v>
      </c>
      <c r="SL1" s="848" t="s">
        <v>6917</v>
      </c>
      <c r="SM1" s="848" t="s">
        <v>6918</v>
      </c>
      <c r="SN1" s="848" t="s">
        <v>6919</v>
      </c>
      <c r="SO1" s="848" t="s">
        <v>6920</v>
      </c>
      <c r="SP1" s="849" t="s">
        <v>6921</v>
      </c>
      <c r="SQ1" s="849" t="s">
        <v>6922</v>
      </c>
      <c r="SR1" s="849" t="s">
        <v>6923</v>
      </c>
      <c r="SS1" s="849" t="s">
        <v>6924</v>
      </c>
      <c r="ST1" s="850" t="s">
        <v>6925</v>
      </c>
      <c r="SU1" s="851" t="s">
        <v>6926</v>
      </c>
      <c r="SV1" s="852" t="s">
        <v>6927</v>
      </c>
      <c r="SW1" s="852" t="s">
        <v>6928</v>
      </c>
      <c r="SX1" s="852" t="s">
        <v>6929</v>
      </c>
      <c r="SY1" s="853" t="s">
        <v>6930</v>
      </c>
      <c r="SZ1" s="847" t="s">
        <v>6931</v>
      </c>
      <c r="TA1" s="848" t="s">
        <v>6932</v>
      </c>
      <c r="TB1" s="848" t="s">
        <v>6933</v>
      </c>
      <c r="TC1" s="848" t="s">
        <v>6934</v>
      </c>
      <c r="TD1" s="848" t="s">
        <v>6935</v>
      </c>
      <c r="TE1" s="849" t="s">
        <v>6936</v>
      </c>
      <c r="TF1" s="849" t="s">
        <v>6937</v>
      </c>
      <c r="TG1" s="849" t="s">
        <v>6938</v>
      </c>
      <c r="TH1" s="849" t="s">
        <v>6939</v>
      </c>
      <c r="TI1" s="850" t="s">
        <v>6940</v>
      </c>
      <c r="TJ1" s="851" t="s">
        <v>6941</v>
      </c>
      <c r="TK1" s="852" t="s">
        <v>6942</v>
      </c>
      <c r="TL1" s="852" t="s">
        <v>6943</v>
      </c>
      <c r="TM1" s="852" t="s">
        <v>6944</v>
      </c>
      <c r="TN1" s="853" t="s">
        <v>6945</v>
      </c>
      <c r="TO1" s="847" t="s">
        <v>6946</v>
      </c>
      <c r="TP1" s="848" t="s">
        <v>6947</v>
      </c>
      <c r="TQ1" s="848" t="s">
        <v>6948</v>
      </c>
      <c r="TR1" s="848" t="s">
        <v>6949</v>
      </c>
      <c r="TS1" s="848" t="s">
        <v>6950</v>
      </c>
      <c r="TT1" s="849" t="s">
        <v>6951</v>
      </c>
      <c r="TU1" s="849" t="s">
        <v>6952</v>
      </c>
      <c r="TV1" s="849" t="s">
        <v>6953</v>
      </c>
      <c r="TW1" s="849" t="s">
        <v>6954</v>
      </c>
      <c r="TX1" s="850" t="s">
        <v>6955</v>
      </c>
      <c r="TY1" s="851" t="s">
        <v>6956</v>
      </c>
      <c r="TZ1" s="852" t="s">
        <v>6957</v>
      </c>
      <c r="UA1" s="852" t="s">
        <v>6958</v>
      </c>
      <c r="UB1" s="852" t="s">
        <v>6959</v>
      </c>
      <c r="UC1" s="853" t="s">
        <v>6960</v>
      </c>
      <c r="UD1" s="847" t="s">
        <v>6961</v>
      </c>
      <c r="UE1" s="848" t="s">
        <v>6962</v>
      </c>
      <c r="UF1" s="848" t="s">
        <v>6963</v>
      </c>
      <c r="UG1" s="848" t="s">
        <v>6964</v>
      </c>
      <c r="UH1" s="848" t="s">
        <v>6965</v>
      </c>
      <c r="UI1" s="849" t="s">
        <v>6966</v>
      </c>
      <c r="UJ1" s="849" t="s">
        <v>6967</v>
      </c>
      <c r="UK1" s="849" t="s">
        <v>6968</v>
      </c>
      <c r="UL1" s="849" t="s">
        <v>6969</v>
      </c>
      <c r="UM1" s="850" t="s">
        <v>6970</v>
      </c>
      <c r="UN1" s="851" t="s">
        <v>6971</v>
      </c>
      <c r="UO1" s="852" t="s">
        <v>6972</v>
      </c>
      <c r="UP1" s="852" t="s">
        <v>6973</v>
      </c>
      <c r="UQ1" s="852" t="s">
        <v>6974</v>
      </c>
      <c r="UR1" s="853" t="s">
        <v>6975</v>
      </c>
      <c r="US1" s="847" t="s">
        <v>6976</v>
      </c>
      <c r="UT1" s="848" t="s">
        <v>6977</v>
      </c>
      <c r="UU1" s="848" t="s">
        <v>6978</v>
      </c>
      <c r="UV1" s="848" t="s">
        <v>6979</v>
      </c>
      <c r="UW1" s="848" t="s">
        <v>6980</v>
      </c>
      <c r="UX1" s="849" t="s">
        <v>6981</v>
      </c>
      <c r="UY1" s="849" t="s">
        <v>6982</v>
      </c>
      <c r="UZ1" s="849" t="s">
        <v>6983</v>
      </c>
      <c r="VA1" s="849" t="s">
        <v>6984</v>
      </c>
      <c r="VB1" s="850" t="s">
        <v>6985</v>
      </c>
      <c r="VC1" s="851" t="s">
        <v>6986</v>
      </c>
      <c r="VD1" s="852" t="s">
        <v>6987</v>
      </c>
      <c r="VE1" s="852" t="s">
        <v>6988</v>
      </c>
      <c r="VF1" s="852" t="s">
        <v>6989</v>
      </c>
      <c r="VG1" s="853" t="s">
        <v>6990</v>
      </c>
      <c r="VH1" s="847" t="s">
        <v>6991</v>
      </c>
      <c r="VI1" s="848" t="s">
        <v>6992</v>
      </c>
      <c r="VJ1" s="848" t="s">
        <v>6993</v>
      </c>
      <c r="VK1" s="848" t="s">
        <v>6994</v>
      </c>
      <c r="VL1" s="848" t="s">
        <v>6995</v>
      </c>
      <c r="VM1" s="849" t="s">
        <v>6996</v>
      </c>
      <c r="VN1" s="849" t="s">
        <v>6997</v>
      </c>
      <c r="VO1" s="849" t="s">
        <v>6998</v>
      </c>
      <c r="VP1" s="849" t="s">
        <v>6999</v>
      </c>
      <c r="VQ1" s="850" t="s">
        <v>7000</v>
      </c>
      <c r="VR1" s="851" t="s">
        <v>7001</v>
      </c>
      <c r="VS1" s="852" t="s">
        <v>7002</v>
      </c>
      <c r="VT1" s="852" t="s">
        <v>7003</v>
      </c>
      <c r="VU1" s="852" t="s">
        <v>7004</v>
      </c>
      <c r="VV1" s="853" t="s">
        <v>7005</v>
      </c>
      <c r="VW1" s="858" t="s">
        <v>1284</v>
      </c>
      <c r="VX1" s="859" t="s">
        <v>409</v>
      </c>
      <c r="VY1" s="862" t="s">
        <v>416</v>
      </c>
      <c r="VZ1" s="862" t="s">
        <v>2035</v>
      </c>
      <c r="WA1" s="862" t="s">
        <v>7006</v>
      </c>
      <c r="WB1" s="862" t="s">
        <v>7007</v>
      </c>
      <c r="WC1" s="862" t="s">
        <v>7008</v>
      </c>
      <c r="WD1" s="862" t="s">
        <v>7009</v>
      </c>
      <c r="WE1" s="862" t="s">
        <v>7010</v>
      </c>
      <c r="WF1" s="862" t="s">
        <v>7011</v>
      </c>
      <c r="WG1" s="862" t="s">
        <v>7012</v>
      </c>
      <c r="WH1" s="862" t="s">
        <v>7013</v>
      </c>
      <c r="WI1" s="862" t="s">
        <v>7014</v>
      </c>
      <c r="WJ1" s="862" t="s">
        <v>7015</v>
      </c>
      <c r="WK1" s="802" t="s">
        <v>7016</v>
      </c>
      <c r="WL1" s="803" t="s">
        <v>7017</v>
      </c>
      <c r="WM1" s="804" t="s">
        <v>7018</v>
      </c>
      <c r="WN1" s="804" t="s">
        <v>7019</v>
      </c>
      <c r="WO1" s="742" t="s">
        <v>7020</v>
      </c>
      <c r="WP1" s="743" t="s">
        <v>7021</v>
      </c>
      <c r="WQ1" s="745" t="s">
        <v>7022</v>
      </c>
      <c r="WR1" s="746" t="s">
        <v>7023</v>
      </c>
      <c r="WS1" s="802" t="s">
        <v>7024</v>
      </c>
      <c r="WT1" s="803" t="s">
        <v>7025</v>
      </c>
      <c r="WU1" s="804" t="s">
        <v>7026</v>
      </c>
      <c r="WV1" s="804" t="s">
        <v>7027</v>
      </c>
      <c r="WW1" s="742" t="s">
        <v>7028</v>
      </c>
      <c r="WX1" s="743" t="s">
        <v>7029</v>
      </c>
      <c r="WY1" s="745" t="s">
        <v>7030</v>
      </c>
      <c r="WZ1" s="746" t="s">
        <v>7031</v>
      </c>
      <c r="XA1" s="802" t="s">
        <v>7032</v>
      </c>
      <c r="XB1" s="803" t="s">
        <v>7033</v>
      </c>
      <c r="XC1" s="804" t="s">
        <v>7034</v>
      </c>
      <c r="XD1" s="804" t="s">
        <v>7035</v>
      </c>
      <c r="XE1" s="742" t="s">
        <v>7036</v>
      </c>
      <c r="XF1" s="743" t="s">
        <v>7037</v>
      </c>
      <c r="XG1" s="745" t="s">
        <v>7038</v>
      </c>
      <c r="XH1" s="746" t="s">
        <v>7039</v>
      </c>
      <c r="XI1" s="802" t="s">
        <v>7040</v>
      </c>
      <c r="XJ1" s="803" t="s">
        <v>7041</v>
      </c>
      <c r="XK1" s="804" t="s">
        <v>7042</v>
      </c>
      <c r="XL1" s="804" t="s">
        <v>7043</v>
      </c>
      <c r="XM1" s="742" t="s">
        <v>7044</v>
      </c>
      <c r="XN1" s="743" t="s">
        <v>7045</v>
      </c>
      <c r="XO1" s="745" t="s">
        <v>7046</v>
      </c>
      <c r="XP1" s="746" t="s">
        <v>7047</v>
      </c>
      <c r="XQ1" s="802" t="s">
        <v>7048</v>
      </c>
      <c r="XR1" s="803" t="s">
        <v>7049</v>
      </c>
      <c r="XS1" s="804" t="s">
        <v>7050</v>
      </c>
      <c r="XT1" s="804" t="s">
        <v>7051</v>
      </c>
      <c r="XU1" s="742" t="s">
        <v>7052</v>
      </c>
      <c r="XV1" s="743" t="s">
        <v>7053</v>
      </c>
      <c r="XW1" s="745" t="s">
        <v>7054</v>
      </c>
      <c r="XX1" s="746" t="s">
        <v>7055</v>
      </c>
      <c r="XY1" s="802" t="s">
        <v>7056</v>
      </c>
      <c r="XZ1" s="803" t="s">
        <v>7057</v>
      </c>
      <c r="YA1" s="804" t="s">
        <v>7058</v>
      </c>
      <c r="YB1" s="804" t="s">
        <v>7059</v>
      </c>
      <c r="YC1" s="742" t="s">
        <v>7060</v>
      </c>
      <c r="YD1" s="743" t="s">
        <v>7061</v>
      </c>
      <c r="YE1" s="745" t="s">
        <v>7062</v>
      </c>
      <c r="YF1" s="746" t="s">
        <v>7063</v>
      </c>
      <c r="YG1" s="802" t="s">
        <v>7064</v>
      </c>
      <c r="YH1" s="803" t="s">
        <v>7065</v>
      </c>
      <c r="YI1" s="804" t="s">
        <v>7066</v>
      </c>
      <c r="YJ1" s="804" t="s">
        <v>7067</v>
      </c>
      <c r="YK1" s="742" t="s">
        <v>7068</v>
      </c>
      <c r="YL1" s="743" t="s">
        <v>7069</v>
      </c>
      <c r="YM1" s="745" t="s">
        <v>7070</v>
      </c>
      <c r="YN1" s="746" t="s">
        <v>7071</v>
      </c>
      <c r="YO1" s="802" t="s">
        <v>7072</v>
      </c>
      <c r="YP1" s="803" t="s">
        <v>7073</v>
      </c>
      <c r="YQ1" s="804" t="s">
        <v>7074</v>
      </c>
      <c r="YR1" s="804" t="s">
        <v>7075</v>
      </c>
      <c r="YS1" s="742" t="s">
        <v>7076</v>
      </c>
      <c r="YT1" s="743" t="s">
        <v>7077</v>
      </c>
      <c r="YU1" s="745" t="s">
        <v>7078</v>
      </c>
      <c r="YV1" s="746" t="s">
        <v>7079</v>
      </c>
      <c r="YW1" s="802" t="s">
        <v>7080</v>
      </c>
      <c r="YX1" s="803" t="s">
        <v>7081</v>
      </c>
      <c r="YY1" s="804" t="s">
        <v>7082</v>
      </c>
      <c r="YZ1" s="804" t="s">
        <v>7083</v>
      </c>
      <c r="ZA1" s="742" t="s">
        <v>7084</v>
      </c>
      <c r="ZB1" s="743" t="s">
        <v>7085</v>
      </c>
      <c r="ZC1" s="745" t="s">
        <v>7086</v>
      </c>
      <c r="ZD1" s="746" t="s">
        <v>7087</v>
      </c>
      <c r="ZE1" s="802" t="s">
        <v>7088</v>
      </c>
      <c r="ZF1" s="803" t="s">
        <v>7089</v>
      </c>
      <c r="ZG1" s="804" t="s">
        <v>7090</v>
      </c>
      <c r="ZH1" s="804" t="s">
        <v>7091</v>
      </c>
      <c r="ZI1" s="742" t="s">
        <v>7092</v>
      </c>
      <c r="ZJ1" s="743" t="s">
        <v>7093</v>
      </c>
      <c r="ZK1" s="745" t="s">
        <v>7094</v>
      </c>
      <c r="ZL1" s="746" t="s">
        <v>7095</v>
      </c>
      <c r="ZM1" s="802" t="s">
        <v>7096</v>
      </c>
      <c r="ZN1" s="803" t="s">
        <v>7097</v>
      </c>
      <c r="ZO1" s="804" t="s">
        <v>7098</v>
      </c>
      <c r="ZP1" s="804" t="s">
        <v>7099</v>
      </c>
      <c r="ZQ1" s="742" t="s">
        <v>7100</v>
      </c>
      <c r="ZR1" s="743" t="s">
        <v>7101</v>
      </c>
      <c r="ZS1" s="745" t="s">
        <v>7102</v>
      </c>
      <c r="ZT1" s="746" t="s">
        <v>7103</v>
      </c>
      <c r="ZU1" s="802" t="s">
        <v>7104</v>
      </c>
      <c r="ZV1" s="803" t="s">
        <v>7105</v>
      </c>
      <c r="ZW1" s="804" t="s">
        <v>7106</v>
      </c>
      <c r="ZX1" s="804" t="s">
        <v>7107</v>
      </c>
      <c r="ZY1" s="742" t="s">
        <v>7108</v>
      </c>
      <c r="ZZ1" s="743" t="s">
        <v>7109</v>
      </c>
      <c r="AAA1" s="745" t="s">
        <v>7110</v>
      </c>
      <c r="AAB1" s="746" t="s">
        <v>7111</v>
      </c>
      <c r="AAC1" s="802" t="s">
        <v>7112</v>
      </c>
      <c r="AAD1" s="803" t="s">
        <v>7113</v>
      </c>
      <c r="AAE1" s="804" t="s">
        <v>7114</v>
      </c>
      <c r="AAF1" s="804" t="s">
        <v>7115</v>
      </c>
      <c r="AAG1" s="742" t="s">
        <v>7116</v>
      </c>
      <c r="AAH1" s="743" t="s">
        <v>7117</v>
      </c>
      <c r="AAI1" s="745" t="s">
        <v>7118</v>
      </c>
      <c r="AAJ1" s="746" t="s">
        <v>7119</v>
      </c>
      <c r="AAK1" s="802" t="s">
        <v>7120</v>
      </c>
      <c r="AAL1" s="803" t="s">
        <v>7121</v>
      </c>
      <c r="AAM1" s="804" t="s">
        <v>7122</v>
      </c>
      <c r="AAN1" s="804" t="s">
        <v>7123</v>
      </c>
      <c r="AAO1" s="742" t="s">
        <v>7124</v>
      </c>
      <c r="AAP1" s="743" t="s">
        <v>7125</v>
      </c>
      <c r="AAQ1" s="745" t="s">
        <v>7126</v>
      </c>
      <c r="AAR1" s="746" t="s">
        <v>7127</v>
      </c>
      <c r="AAS1" s="802" t="s">
        <v>7128</v>
      </c>
      <c r="AAT1" s="803" t="s">
        <v>7129</v>
      </c>
      <c r="AAU1" s="804" t="s">
        <v>7130</v>
      </c>
      <c r="AAV1" s="804" t="s">
        <v>7131</v>
      </c>
      <c r="AAW1" s="742" t="s">
        <v>7132</v>
      </c>
      <c r="AAX1" s="743" t="s">
        <v>7133</v>
      </c>
      <c r="AAY1" s="745" t="s">
        <v>7134</v>
      </c>
      <c r="AAZ1" s="746" t="s">
        <v>7135</v>
      </c>
      <c r="ABA1" s="802" t="s">
        <v>7136</v>
      </c>
      <c r="ABB1" s="803" t="s">
        <v>7137</v>
      </c>
      <c r="ABC1" s="804" t="s">
        <v>7138</v>
      </c>
      <c r="ABD1" s="804" t="s">
        <v>7139</v>
      </c>
      <c r="ABE1" s="742" t="s">
        <v>7140</v>
      </c>
      <c r="ABF1" s="743" t="s">
        <v>7141</v>
      </c>
      <c r="ABG1" s="745" t="s">
        <v>7142</v>
      </c>
      <c r="ABH1" s="746" t="s">
        <v>7143</v>
      </c>
      <c r="ABI1" s="802" t="s">
        <v>7144</v>
      </c>
      <c r="ABJ1" s="803" t="s">
        <v>7145</v>
      </c>
      <c r="ABK1" s="804" t="s">
        <v>7146</v>
      </c>
      <c r="ABL1" s="804" t="s">
        <v>7147</v>
      </c>
      <c r="ABM1" s="742" t="s">
        <v>7148</v>
      </c>
      <c r="ABN1" s="743" t="s">
        <v>7149</v>
      </c>
      <c r="ABO1" s="745" t="s">
        <v>7150</v>
      </c>
      <c r="ABP1" s="746" t="s">
        <v>7151</v>
      </c>
      <c r="ABQ1" s="802" t="s">
        <v>7152</v>
      </c>
      <c r="ABR1" s="803" t="s">
        <v>7153</v>
      </c>
      <c r="ABS1" s="804" t="s">
        <v>7154</v>
      </c>
      <c r="ABT1" s="804" t="s">
        <v>7155</v>
      </c>
      <c r="ABU1" s="742" t="s">
        <v>7156</v>
      </c>
      <c r="ABV1" s="743" t="s">
        <v>7157</v>
      </c>
      <c r="ABW1" s="745" t="s">
        <v>7158</v>
      </c>
      <c r="ABX1" s="746" t="s">
        <v>7159</v>
      </c>
      <c r="ABY1" s="802" t="s">
        <v>7160</v>
      </c>
      <c r="ABZ1" s="803" t="s">
        <v>7161</v>
      </c>
      <c r="ACA1" s="804" t="s">
        <v>7162</v>
      </c>
      <c r="ACB1" s="804" t="s">
        <v>7163</v>
      </c>
      <c r="ACC1" s="742" t="s">
        <v>7164</v>
      </c>
      <c r="ACD1" s="743" t="s">
        <v>7165</v>
      </c>
      <c r="ACE1" s="745" t="s">
        <v>7166</v>
      </c>
      <c r="ACF1" s="746" t="s">
        <v>7167</v>
      </c>
      <c r="ACG1" s="802" t="s">
        <v>7168</v>
      </c>
      <c r="ACH1" s="803" t="s">
        <v>7169</v>
      </c>
      <c r="ACI1" s="804" t="s">
        <v>7170</v>
      </c>
      <c r="ACJ1" s="804" t="s">
        <v>7171</v>
      </c>
      <c r="ACK1" s="742" t="s">
        <v>7172</v>
      </c>
      <c r="ACL1" s="743" t="s">
        <v>7173</v>
      </c>
      <c r="ACM1" s="745" t="s">
        <v>7174</v>
      </c>
      <c r="ACN1" s="746" t="s">
        <v>7175</v>
      </c>
      <c r="ACO1" s="802" t="s">
        <v>7176</v>
      </c>
      <c r="ACP1" s="803" t="s">
        <v>7177</v>
      </c>
      <c r="ACQ1" s="804" t="s">
        <v>7178</v>
      </c>
      <c r="ACR1" s="804" t="s">
        <v>7179</v>
      </c>
      <c r="ACS1" s="742" t="s">
        <v>7180</v>
      </c>
      <c r="ACT1" s="743" t="s">
        <v>7181</v>
      </c>
      <c r="ACU1" s="745" t="s">
        <v>7182</v>
      </c>
      <c r="ACV1" s="746" t="s">
        <v>7183</v>
      </c>
      <c r="ACW1" s="802" t="s">
        <v>7184</v>
      </c>
      <c r="ACX1" s="803" t="s">
        <v>7185</v>
      </c>
      <c r="ACY1" s="804" t="s">
        <v>7186</v>
      </c>
      <c r="ACZ1" s="804" t="s">
        <v>7187</v>
      </c>
      <c r="ADA1" s="742" t="s">
        <v>7188</v>
      </c>
      <c r="ADB1" s="743" t="s">
        <v>7189</v>
      </c>
      <c r="ADC1" s="745" t="s">
        <v>7190</v>
      </c>
      <c r="ADD1" s="746" t="s">
        <v>7191</v>
      </c>
      <c r="ADE1" s="802" t="s">
        <v>7192</v>
      </c>
      <c r="ADF1" s="803" t="s">
        <v>7193</v>
      </c>
      <c r="ADG1" s="804" t="s">
        <v>7194</v>
      </c>
      <c r="ADH1" s="804" t="s">
        <v>7195</v>
      </c>
      <c r="ADI1" s="742" t="s">
        <v>7196</v>
      </c>
      <c r="ADJ1" s="743" t="s">
        <v>7197</v>
      </c>
      <c r="ADK1" s="745" t="s">
        <v>7198</v>
      </c>
      <c r="ADL1" s="746" t="s">
        <v>7199</v>
      </c>
      <c r="ADM1" s="802" t="s">
        <v>7200</v>
      </c>
      <c r="ADN1" s="803" t="s">
        <v>7201</v>
      </c>
      <c r="ADO1" s="804" t="s">
        <v>7202</v>
      </c>
      <c r="ADP1" s="804" t="s">
        <v>7203</v>
      </c>
      <c r="ADQ1" s="742" t="s">
        <v>7204</v>
      </c>
      <c r="ADR1" s="743" t="s">
        <v>7205</v>
      </c>
      <c r="ADS1" s="745" t="s">
        <v>7206</v>
      </c>
      <c r="ADT1" s="746" t="s">
        <v>7207</v>
      </c>
      <c r="ADU1" s="802" t="s">
        <v>7208</v>
      </c>
      <c r="ADV1" s="803" t="s">
        <v>7209</v>
      </c>
      <c r="ADW1" s="804" t="s">
        <v>7210</v>
      </c>
      <c r="ADX1" s="804" t="s">
        <v>7211</v>
      </c>
      <c r="ADY1" s="742" t="s">
        <v>7212</v>
      </c>
      <c r="ADZ1" s="743" t="s">
        <v>7213</v>
      </c>
      <c r="AEA1" s="745" t="s">
        <v>7214</v>
      </c>
      <c r="AEB1" s="746" t="s">
        <v>7215</v>
      </c>
      <c r="AEC1" s="802" t="s">
        <v>7216</v>
      </c>
      <c r="AED1" s="803" t="s">
        <v>7217</v>
      </c>
      <c r="AEE1" s="804" t="s">
        <v>7218</v>
      </c>
      <c r="AEF1" s="804" t="s">
        <v>7219</v>
      </c>
      <c r="AEG1" s="742" t="s">
        <v>7220</v>
      </c>
      <c r="AEH1" s="743" t="s">
        <v>7221</v>
      </c>
      <c r="AEI1" s="745" t="s">
        <v>7222</v>
      </c>
      <c r="AEJ1" s="746" t="s">
        <v>7223</v>
      </c>
      <c r="AEK1" s="802" t="s">
        <v>7224</v>
      </c>
      <c r="AEL1" s="803" t="s">
        <v>7225</v>
      </c>
      <c r="AEM1" s="804" t="s">
        <v>7226</v>
      </c>
      <c r="AEN1" s="804" t="s">
        <v>7227</v>
      </c>
      <c r="AEO1" s="742" t="s">
        <v>7228</v>
      </c>
      <c r="AEP1" s="743" t="s">
        <v>7229</v>
      </c>
      <c r="AEQ1" s="745" t="s">
        <v>7230</v>
      </c>
      <c r="AER1" s="746" t="s">
        <v>7231</v>
      </c>
      <c r="AES1" s="802" t="s">
        <v>7232</v>
      </c>
      <c r="AET1" s="803" t="s">
        <v>7233</v>
      </c>
      <c r="AEU1" s="804" t="s">
        <v>7234</v>
      </c>
      <c r="AEV1" s="804" t="s">
        <v>7235</v>
      </c>
      <c r="AEW1" s="742" t="s">
        <v>7236</v>
      </c>
      <c r="AEX1" s="743" t="s">
        <v>7237</v>
      </c>
      <c r="AEY1" s="745" t="s">
        <v>7238</v>
      </c>
      <c r="AEZ1" s="746" t="s">
        <v>7239</v>
      </c>
      <c r="AFA1" s="802" t="s">
        <v>7240</v>
      </c>
      <c r="AFB1" s="803" t="s">
        <v>7241</v>
      </c>
      <c r="AFC1" s="804" t="s">
        <v>7242</v>
      </c>
      <c r="AFD1" s="804" t="s">
        <v>7243</v>
      </c>
      <c r="AFE1" s="742" t="s">
        <v>7244</v>
      </c>
      <c r="AFF1" s="743" t="s">
        <v>7245</v>
      </c>
      <c r="AFG1" s="745" t="s">
        <v>7246</v>
      </c>
      <c r="AFH1" s="746" t="s">
        <v>7247</v>
      </c>
      <c r="AFI1" s="802" t="s">
        <v>7248</v>
      </c>
      <c r="AFJ1" s="803" t="s">
        <v>7249</v>
      </c>
      <c r="AFK1" s="804" t="s">
        <v>7250</v>
      </c>
      <c r="AFL1" s="804" t="s">
        <v>7251</v>
      </c>
      <c r="AFM1" s="742" t="s">
        <v>7252</v>
      </c>
      <c r="AFN1" s="743" t="s">
        <v>7253</v>
      </c>
      <c r="AFO1" s="745" t="s">
        <v>7254</v>
      </c>
      <c r="AFP1" s="746" t="s">
        <v>7255</v>
      </c>
      <c r="AFQ1" s="2340" t="s">
        <v>7939</v>
      </c>
      <c r="AFR1" s="2340" t="s">
        <v>8024</v>
      </c>
      <c r="AFS1" s="2340" t="s">
        <v>7991</v>
      </c>
      <c r="AFT1" s="2340" t="s">
        <v>7992</v>
      </c>
    </row>
    <row r="2" spans="1:852" s="2062" customFormat="1" x14ac:dyDescent="0.25">
      <c r="A2" s="2098"/>
      <c r="AM2" s="833"/>
      <c r="AN2" s="833"/>
      <c r="AO2" s="833"/>
      <c r="AP2" s="833"/>
      <c r="AQ2" s="833"/>
      <c r="BQ2" s="833"/>
      <c r="BR2" s="833"/>
      <c r="BS2" s="833"/>
      <c r="BT2" s="833"/>
      <c r="BU2" s="833"/>
      <c r="BW2" s="833"/>
      <c r="CN2" s="2098"/>
      <c r="CO2" s="2098"/>
      <c r="CR2" s="2098"/>
      <c r="CS2" s="2098"/>
      <c r="CV2" s="2098"/>
      <c r="CW2" s="2098"/>
      <c r="CZ2" s="2098"/>
      <c r="DA2" s="2098"/>
      <c r="DD2" s="2098"/>
      <c r="DE2" s="2098"/>
      <c r="DH2" s="2098"/>
      <c r="ED2" s="2098"/>
      <c r="EJ2" s="2098"/>
      <c r="FG2" s="2098"/>
      <c r="FH2" s="2098"/>
      <c r="FI2" s="2098"/>
      <c r="FJ2" s="2098"/>
      <c r="FK2" s="2098"/>
      <c r="FP2" s="2098"/>
      <c r="FQ2" s="2098"/>
      <c r="FR2" s="2098"/>
      <c r="FS2" s="2098"/>
      <c r="FT2" s="2098"/>
      <c r="FY2" s="2098"/>
      <c r="FZ2" s="2098"/>
      <c r="GA2" s="2098"/>
      <c r="GB2" s="2098"/>
      <c r="GC2" s="2098"/>
      <c r="GH2" s="2098"/>
      <c r="GI2" s="2098"/>
      <c r="GJ2" s="2098"/>
      <c r="GK2" s="2098"/>
      <c r="GL2" s="2098"/>
      <c r="GQ2" s="2098"/>
      <c r="GR2" s="2098"/>
      <c r="GS2" s="2098"/>
      <c r="GT2" s="2098"/>
      <c r="GU2" s="2098"/>
      <c r="GZ2" s="2098"/>
      <c r="HA2" s="2098"/>
      <c r="HB2" s="2098"/>
      <c r="HC2" s="2098"/>
      <c r="HD2" s="2098"/>
      <c r="HI2" s="2098"/>
      <c r="HJ2" s="2098"/>
      <c r="HK2" s="2098"/>
      <c r="HL2" s="2098"/>
      <c r="HM2" s="2098"/>
      <c r="HS2" s="2098"/>
      <c r="HT2" s="2098"/>
      <c r="HU2" s="2098"/>
      <c r="HV2" s="2098"/>
      <c r="IB2" s="2098"/>
      <c r="IC2" s="2098"/>
      <c r="ID2" s="2098"/>
      <c r="IE2" s="2098"/>
      <c r="IK2" s="2098"/>
      <c r="IL2" s="2098"/>
      <c r="IM2" s="2098"/>
      <c r="IN2" s="2098"/>
      <c r="IT2" s="2098"/>
      <c r="IU2" s="2098"/>
      <c r="IV2" s="2098"/>
      <c r="IW2" s="2098"/>
      <c r="JC2" s="2098"/>
      <c r="JD2" s="2098"/>
      <c r="JE2" s="2098"/>
      <c r="JF2" s="2098"/>
      <c r="JL2" s="2098"/>
      <c r="JM2" s="2098"/>
      <c r="JN2" s="2098"/>
      <c r="JO2" s="2098"/>
      <c r="JU2" s="2098"/>
      <c r="JV2" s="2098"/>
      <c r="JW2" s="2098"/>
      <c r="JX2" s="2098"/>
      <c r="KD2" s="2098"/>
      <c r="KE2" s="2098"/>
      <c r="KF2" s="2098"/>
      <c r="KG2" s="2098"/>
      <c r="KM2" s="2098"/>
      <c r="KN2" s="2098"/>
      <c r="KO2" s="2098"/>
      <c r="KP2" s="2098"/>
    </row>
    <row r="3" spans="1:852" x14ac:dyDescent="0.25">
      <c r="A3" s="2084"/>
      <c r="AM3" s="833"/>
      <c r="AN3" s="833"/>
      <c r="AO3" s="833"/>
      <c r="BQ3" s="833"/>
      <c r="BS3" s="833"/>
      <c r="BT3" s="833"/>
      <c r="CN3" s="2084"/>
      <c r="CR3" s="2084"/>
      <c r="CV3" s="2084"/>
      <c r="CZ3" s="2084"/>
      <c r="DD3" s="2084"/>
      <c r="DH3" s="2084"/>
      <c r="FG3" s="2084"/>
      <c r="FH3" s="2084"/>
      <c r="FI3" s="2084"/>
      <c r="FJ3" s="2084"/>
      <c r="FP3" s="2084"/>
      <c r="FQ3" s="2084"/>
      <c r="FR3" s="2084"/>
      <c r="FS3" s="2084"/>
      <c r="FY3" s="2084"/>
      <c r="FZ3" s="2084"/>
      <c r="GA3" s="2084"/>
      <c r="GB3" s="2084"/>
      <c r="GH3" s="2084"/>
      <c r="GI3" s="2084"/>
      <c r="GJ3" s="2084"/>
      <c r="GK3" s="2084"/>
      <c r="GQ3" s="2084"/>
      <c r="GR3" s="2084"/>
      <c r="GS3" s="2084"/>
      <c r="GT3" s="2084"/>
      <c r="GZ3" s="2084"/>
      <c r="HA3" s="2084"/>
      <c r="HB3" s="2084"/>
      <c r="HC3" s="2084"/>
      <c r="HI3" s="2084"/>
      <c r="HJ3" s="2084"/>
      <c r="HK3" s="2084"/>
      <c r="HL3" s="2084"/>
    </row>
    <row r="4" spans="1:852" x14ac:dyDescent="0.25">
      <c r="A4" s="2084"/>
      <c r="AM4" s="833"/>
      <c r="AN4" s="833"/>
      <c r="AO4" s="833"/>
      <c r="BQ4" s="833"/>
      <c r="BT4" s="833"/>
      <c r="CN4" s="2084"/>
      <c r="CR4" s="2084"/>
      <c r="CV4" s="2084"/>
      <c r="CZ4" s="2084"/>
      <c r="FG4" s="2084"/>
      <c r="FH4" s="2084"/>
      <c r="FI4" s="2084"/>
      <c r="FJ4" s="2084"/>
      <c r="FP4" s="2084"/>
      <c r="FQ4" s="2084"/>
      <c r="FR4" s="2084"/>
      <c r="FS4" s="2084"/>
      <c r="FY4" s="2084"/>
      <c r="FZ4" s="2084"/>
      <c r="GA4" s="2084"/>
      <c r="GB4" s="2084"/>
      <c r="GH4" s="2084"/>
      <c r="GI4" s="2084"/>
      <c r="GJ4" s="2084"/>
      <c r="GK4" s="2084"/>
      <c r="GQ4" s="2084"/>
      <c r="GR4" s="2084"/>
      <c r="GS4" s="2084"/>
      <c r="GT4" s="2084"/>
      <c r="GZ4" s="2084"/>
      <c r="HA4" s="2084"/>
      <c r="HB4" s="2084"/>
      <c r="HC4" s="2084"/>
      <c r="HI4" s="2084"/>
      <c r="HJ4" s="2084"/>
      <c r="HK4" s="2084"/>
      <c r="HL4" s="2084"/>
    </row>
    <row r="5" spans="1:852" x14ac:dyDescent="0.25">
      <c r="A5" s="2084"/>
      <c r="AL5" s="833"/>
      <c r="AM5" s="833"/>
      <c r="AN5" s="833"/>
      <c r="AO5" s="833"/>
      <c r="BQ5" s="833"/>
      <c r="BR5" s="833"/>
      <c r="BT5" s="833"/>
      <c r="BU5" s="833"/>
      <c r="BW5" s="833"/>
      <c r="EC5" s="2084"/>
      <c r="EI5" s="2084"/>
      <c r="EO5" s="2084"/>
      <c r="EU5" s="2084"/>
      <c r="FA5" s="2084"/>
      <c r="FG5" s="2084"/>
      <c r="FH5" s="2084"/>
      <c r="FI5" s="2084"/>
      <c r="FJ5" s="2084"/>
      <c r="FP5" s="2084"/>
      <c r="FQ5" s="2084"/>
      <c r="FR5" s="2084"/>
      <c r="FS5" s="2084"/>
      <c r="FY5" s="2084"/>
      <c r="FZ5" s="2084"/>
      <c r="GA5" s="2084"/>
      <c r="GB5" s="2084"/>
      <c r="GH5" s="2084"/>
      <c r="GI5" s="2084"/>
      <c r="GJ5" s="2084"/>
      <c r="GK5" s="2084"/>
      <c r="GQ5" s="2084"/>
      <c r="GR5" s="2084"/>
      <c r="GS5" s="2084"/>
      <c r="GT5" s="2084"/>
      <c r="GZ5" s="2084"/>
      <c r="HA5" s="2084"/>
      <c r="HB5" s="2084"/>
      <c r="HC5" s="2084"/>
      <c r="HI5" s="2084"/>
      <c r="HJ5" s="2084"/>
      <c r="HK5" s="2084"/>
      <c r="HL5" s="2084"/>
    </row>
    <row r="6" spans="1:852" x14ac:dyDescent="0.25">
      <c r="A6" s="2084"/>
      <c r="AL6" s="833"/>
      <c r="AM6" s="833"/>
      <c r="AN6" s="833"/>
      <c r="AO6" s="833"/>
      <c r="BQ6" s="833"/>
      <c r="BR6" s="833"/>
      <c r="BT6" s="833"/>
      <c r="BU6" s="833"/>
      <c r="BW6" s="833"/>
      <c r="EC6" s="2084"/>
      <c r="EI6" s="2084"/>
      <c r="EO6" s="2084"/>
      <c r="EU6" s="2084"/>
      <c r="FA6" s="2084"/>
      <c r="FG6" s="2084"/>
      <c r="FH6" s="2084"/>
      <c r="FI6" s="2084"/>
      <c r="FJ6" s="2084"/>
      <c r="FP6" s="2084"/>
      <c r="FQ6" s="2084"/>
      <c r="FR6" s="2084"/>
      <c r="FS6" s="2084"/>
      <c r="FY6" s="2084"/>
      <c r="FZ6" s="2084"/>
      <c r="GA6" s="2084"/>
      <c r="GB6" s="2084"/>
      <c r="GH6" s="2084"/>
      <c r="GI6" s="2084"/>
      <c r="GJ6" s="2084"/>
      <c r="GK6" s="2084"/>
      <c r="GQ6" s="2084"/>
      <c r="GR6" s="2084"/>
      <c r="GS6" s="2084"/>
      <c r="GT6" s="2084"/>
      <c r="GZ6" s="2084"/>
      <c r="HA6" s="2084"/>
      <c r="HB6" s="2084"/>
      <c r="HC6" s="2084"/>
      <c r="HI6" s="2084"/>
      <c r="HJ6" s="2084"/>
      <c r="HK6" s="2084"/>
      <c r="HL6" s="2084"/>
    </row>
    <row r="7" spans="1:852" x14ac:dyDescent="0.25">
      <c r="A7" s="2084"/>
      <c r="AL7" s="833"/>
      <c r="AM7" s="833"/>
      <c r="AN7" s="833"/>
      <c r="AO7" s="833"/>
      <c r="BQ7" s="833"/>
      <c r="BR7" s="833"/>
      <c r="BT7" s="833"/>
      <c r="BU7" s="833"/>
      <c r="BW7" s="833"/>
      <c r="EC7" s="2084"/>
      <c r="EI7" s="2084"/>
      <c r="EO7" s="2084"/>
      <c r="EU7" s="2084"/>
      <c r="FA7" s="2084"/>
      <c r="FG7" s="2084"/>
      <c r="FH7" s="2084"/>
      <c r="FI7" s="2084"/>
      <c r="FJ7" s="2084"/>
      <c r="FP7" s="2084"/>
      <c r="FQ7" s="2084"/>
      <c r="FR7" s="2084"/>
      <c r="FS7" s="2084"/>
      <c r="FY7" s="2084"/>
      <c r="FZ7" s="2084"/>
      <c r="GA7" s="2084"/>
      <c r="GB7" s="2084"/>
      <c r="GH7" s="2084"/>
      <c r="GI7" s="2084"/>
      <c r="GJ7" s="2084"/>
      <c r="GK7" s="2084"/>
      <c r="GQ7" s="2084"/>
      <c r="GR7" s="2084"/>
      <c r="GS7" s="2084"/>
      <c r="GT7" s="2084"/>
      <c r="GZ7" s="2084"/>
      <c r="HA7" s="2084"/>
      <c r="HB7" s="2084"/>
      <c r="HC7" s="2084"/>
      <c r="HI7" s="2084"/>
      <c r="HJ7" s="2084"/>
      <c r="HK7" s="2084"/>
      <c r="HL7" s="2084"/>
    </row>
    <row r="8" spans="1:852" x14ac:dyDescent="0.25">
      <c r="A8" s="2084"/>
      <c r="AL8" s="833"/>
      <c r="AM8" s="833"/>
      <c r="AN8" s="833"/>
      <c r="AO8" s="833"/>
      <c r="BQ8" s="833"/>
      <c r="BR8" s="833"/>
      <c r="BT8" s="833"/>
      <c r="BU8" s="833"/>
      <c r="BW8" s="833"/>
      <c r="EC8" s="2084"/>
      <c r="EI8" s="2084"/>
      <c r="EO8" s="2084"/>
      <c r="EU8" s="2084"/>
      <c r="FA8" s="2084"/>
      <c r="FG8" s="2084"/>
      <c r="FH8" s="2084"/>
      <c r="FI8" s="2084"/>
      <c r="FJ8" s="2084"/>
      <c r="FP8" s="2084"/>
      <c r="FQ8" s="2084"/>
      <c r="FR8" s="2084"/>
      <c r="FS8" s="2084"/>
      <c r="FY8" s="2084"/>
      <c r="FZ8" s="2084"/>
      <c r="GA8" s="2084"/>
      <c r="GB8" s="2084"/>
      <c r="GH8" s="2084"/>
      <c r="GI8" s="2084"/>
      <c r="GJ8" s="2084"/>
      <c r="GK8" s="2084"/>
      <c r="GQ8" s="2084"/>
      <c r="GR8" s="2084"/>
      <c r="GS8" s="2084"/>
      <c r="GT8" s="2084"/>
      <c r="GZ8" s="2084"/>
      <c r="HA8" s="2084"/>
      <c r="HB8" s="2084"/>
      <c r="HC8" s="2084"/>
      <c r="HI8" s="2084"/>
      <c r="HJ8" s="2084"/>
      <c r="HK8" s="2084"/>
      <c r="HL8" s="2084"/>
    </row>
    <row r="9" spans="1:852" x14ac:dyDescent="0.25">
      <c r="A9" s="2084"/>
      <c r="AL9" s="833"/>
      <c r="AM9" s="833"/>
      <c r="AN9" s="833"/>
      <c r="AO9" s="833"/>
      <c r="BQ9" s="833"/>
      <c r="BR9" s="833"/>
      <c r="BT9" s="833"/>
      <c r="BU9" s="833"/>
      <c r="BW9" s="833"/>
      <c r="EC9" s="2084"/>
      <c r="EI9" s="2084"/>
      <c r="EO9" s="2084"/>
      <c r="EU9" s="2084"/>
      <c r="FA9" s="2084"/>
      <c r="FG9" s="2084"/>
      <c r="FH9" s="2084"/>
      <c r="FI9" s="2084"/>
      <c r="FJ9" s="2084"/>
      <c r="FP9" s="2084"/>
      <c r="FQ9" s="2084"/>
      <c r="FR9" s="2084"/>
      <c r="FS9" s="2084"/>
      <c r="FY9" s="2084"/>
      <c r="FZ9" s="2084"/>
      <c r="GA9" s="2084"/>
      <c r="GB9" s="2084"/>
      <c r="GH9" s="2084"/>
      <c r="GI9" s="2084"/>
      <c r="GJ9" s="2084"/>
      <c r="GK9" s="2084"/>
      <c r="GQ9" s="2084"/>
      <c r="GR9" s="2084"/>
      <c r="GS9" s="2084"/>
      <c r="GT9" s="2084"/>
      <c r="GZ9" s="2084"/>
      <c r="HA9" s="2084"/>
      <c r="HB9" s="2084"/>
      <c r="HC9" s="2084"/>
      <c r="HI9" s="2084"/>
      <c r="HJ9" s="2084"/>
      <c r="HK9" s="2084"/>
      <c r="HL9" s="2084"/>
    </row>
    <row r="10" spans="1:852" x14ac:dyDescent="0.25">
      <c r="A10" s="2084"/>
      <c r="AL10" s="833"/>
      <c r="AM10" s="833"/>
      <c r="AN10" s="833"/>
      <c r="AO10" s="833"/>
      <c r="BQ10" s="833"/>
      <c r="BR10" s="833"/>
      <c r="BT10" s="833"/>
      <c r="BU10" s="833"/>
      <c r="BW10" s="833"/>
      <c r="EC10" s="2084"/>
      <c r="EI10" s="2084"/>
      <c r="EO10" s="2084"/>
      <c r="EU10" s="2084"/>
      <c r="FA10" s="2084"/>
      <c r="FG10" s="2084"/>
      <c r="FH10" s="2084"/>
      <c r="FI10" s="2084"/>
      <c r="FJ10" s="2084"/>
      <c r="FP10" s="2084"/>
      <c r="FQ10" s="2084"/>
      <c r="FR10" s="2084"/>
      <c r="FS10" s="2084"/>
      <c r="FY10" s="2084"/>
      <c r="FZ10" s="2084"/>
      <c r="GA10" s="2084"/>
      <c r="GB10" s="2084"/>
      <c r="GH10" s="2084"/>
      <c r="GI10" s="2084"/>
      <c r="GJ10" s="2084"/>
      <c r="GK10" s="2084"/>
      <c r="GQ10" s="2084"/>
      <c r="GR10" s="2084"/>
      <c r="GS10" s="2084"/>
      <c r="GT10" s="2084"/>
      <c r="GZ10" s="2084"/>
      <c r="HA10" s="2084"/>
      <c r="HB10" s="2084"/>
      <c r="HC10" s="2084"/>
      <c r="HI10" s="2084"/>
      <c r="HJ10" s="2084"/>
      <c r="HK10" s="2084"/>
      <c r="HL10" s="2084"/>
    </row>
    <row r="11" spans="1:852" x14ac:dyDescent="0.25">
      <c r="A11" s="2084"/>
      <c r="AL11" s="833"/>
      <c r="AM11" s="833"/>
      <c r="AN11" s="833"/>
      <c r="AO11" s="833"/>
      <c r="BQ11" s="833"/>
      <c r="BR11" s="833"/>
      <c r="BT11" s="833"/>
      <c r="BU11" s="833"/>
      <c r="BW11" s="833"/>
      <c r="EC11" s="2084"/>
      <c r="EI11" s="2084"/>
      <c r="EO11" s="2084"/>
      <c r="EU11" s="2084"/>
      <c r="FA11" s="2084"/>
      <c r="FG11" s="2084"/>
      <c r="FH11" s="2084"/>
      <c r="FI11" s="2084"/>
      <c r="FJ11" s="2084"/>
      <c r="FP11" s="2084"/>
      <c r="FQ11" s="2084"/>
      <c r="FR11" s="2084"/>
      <c r="FS11" s="2084"/>
      <c r="FY11" s="2084"/>
      <c r="FZ11" s="2084"/>
      <c r="GA11" s="2084"/>
      <c r="GB11" s="2084"/>
      <c r="GH11" s="2084"/>
      <c r="GI11" s="2084"/>
      <c r="GJ11" s="2084"/>
      <c r="GK11" s="2084"/>
      <c r="GQ11" s="2084"/>
      <c r="GR11" s="2084"/>
      <c r="GS11" s="2084"/>
      <c r="GT11" s="2084"/>
      <c r="GZ11" s="2084"/>
      <c r="HA11" s="2084"/>
      <c r="HB11" s="2084"/>
      <c r="HC11" s="2084"/>
      <c r="HI11" s="2084"/>
      <c r="HJ11" s="2084"/>
      <c r="HK11" s="2084"/>
      <c r="HL11" s="2084"/>
    </row>
    <row r="12" spans="1:852" x14ac:dyDescent="0.25">
      <c r="A12" s="2084"/>
      <c r="AL12" s="833"/>
      <c r="AM12" s="833"/>
      <c r="AN12" s="833"/>
      <c r="AO12" s="833"/>
      <c r="BQ12" s="833"/>
      <c r="BR12" s="833"/>
      <c r="BT12" s="833"/>
      <c r="BU12" s="833"/>
      <c r="BW12" s="833"/>
      <c r="EC12" s="2084"/>
      <c r="EI12" s="2084"/>
      <c r="EO12" s="2084"/>
      <c r="EU12" s="2084"/>
      <c r="FA12" s="2084"/>
      <c r="FG12" s="2084"/>
      <c r="FH12" s="2084"/>
      <c r="FI12" s="2084"/>
      <c r="FJ12" s="2084"/>
      <c r="FP12" s="2084"/>
      <c r="FQ12" s="2084"/>
      <c r="FR12" s="2084"/>
      <c r="FS12" s="2084"/>
      <c r="FY12" s="2084"/>
      <c r="FZ12" s="2084"/>
      <c r="GA12" s="2084"/>
      <c r="GB12" s="2084"/>
      <c r="GH12" s="2084"/>
      <c r="GI12" s="2084"/>
      <c r="GJ12" s="2084"/>
      <c r="GK12" s="2084"/>
      <c r="GQ12" s="2084"/>
      <c r="GR12" s="2084"/>
      <c r="GS12" s="2084"/>
      <c r="GT12" s="2084"/>
      <c r="GZ12" s="2084"/>
      <c r="HA12" s="2084"/>
      <c r="HB12" s="2084"/>
      <c r="HC12" s="2084"/>
      <c r="HI12" s="2084"/>
      <c r="HJ12" s="2084"/>
      <c r="HK12" s="2084"/>
      <c r="HL12" s="2084"/>
    </row>
    <row r="13" spans="1:852" x14ac:dyDescent="0.25">
      <c r="A13" s="2084"/>
      <c r="AL13" s="833"/>
      <c r="AM13" s="833"/>
      <c r="AN13" s="833"/>
      <c r="AO13" s="833"/>
      <c r="BQ13" s="833"/>
      <c r="BR13" s="833"/>
      <c r="BT13" s="833"/>
      <c r="BU13" s="833"/>
      <c r="BW13" s="833"/>
      <c r="EC13" s="2084"/>
      <c r="EI13" s="2084"/>
      <c r="EO13" s="2084"/>
      <c r="EU13" s="2084"/>
      <c r="FA13" s="2084"/>
      <c r="FG13" s="2084"/>
      <c r="FH13" s="2084"/>
      <c r="FI13" s="2084"/>
      <c r="FJ13" s="2084"/>
      <c r="FP13" s="2084"/>
      <c r="FQ13" s="2084"/>
      <c r="FR13" s="2084"/>
      <c r="FS13" s="2084"/>
      <c r="FY13" s="2084"/>
      <c r="FZ13" s="2084"/>
      <c r="GA13" s="2084"/>
      <c r="GB13" s="2084"/>
      <c r="GH13" s="2084"/>
      <c r="GI13" s="2084"/>
      <c r="GJ13" s="2084"/>
      <c r="GK13" s="2084"/>
      <c r="GQ13" s="2084"/>
      <c r="GR13" s="2084"/>
      <c r="GS13" s="2084"/>
      <c r="GT13" s="2084"/>
      <c r="GZ13" s="2084"/>
      <c r="HA13" s="2084"/>
      <c r="HB13" s="2084"/>
      <c r="HC13" s="2084"/>
      <c r="HI13" s="2084"/>
      <c r="HJ13" s="2084"/>
      <c r="HK13" s="2084"/>
      <c r="HL13" s="2084"/>
    </row>
    <row r="14" spans="1:852" x14ac:dyDescent="0.25">
      <c r="A14" s="2084"/>
      <c r="AL14" s="833"/>
      <c r="AM14" s="833"/>
      <c r="AN14" s="833"/>
      <c r="AO14" s="833"/>
      <c r="BQ14" s="833"/>
      <c r="BR14" s="833"/>
      <c r="BT14" s="833"/>
      <c r="BU14" s="833"/>
      <c r="BW14" s="833"/>
      <c r="EC14" s="2084"/>
      <c r="EI14" s="2084"/>
      <c r="EO14" s="2084"/>
      <c r="EU14" s="2084"/>
      <c r="FA14" s="2084"/>
      <c r="FG14" s="2084"/>
      <c r="FH14" s="2084"/>
      <c r="FI14" s="2084"/>
      <c r="FJ14" s="2084"/>
      <c r="FP14" s="2084"/>
      <c r="FQ14" s="2084"/>
      <c r="FR14" s="2084"/>
      <c r="FS14" s="2084"/>
      <c r="FY14" s="2084"/>
      <c r="FZ14" s="2084"/>
      <c r="GA14" s="2084"/>
      <c r="GB14" s="2084"/>
      <c r="GH14" s="2084"/>
      <c r="GI14" s="2084"/>
      <c r="GJ14" s="2084"/>
      <c r="GK14" s="2084"/>
      <c r="GQ14" s="2084"/>
      <c r="GR14" s="2084"/>
      <c r="GS14" s="2084"/>
      <c r="GT14" s="2084"/>
      <c r="GZ14" s="2084"/>
      <c r="HA14" s="2084"/>
      <c r="HB14" s="2084"/>
      <c r="HC14" s="2084"/>
      <c r="HI14" s="2084"/>
      <c r="HJ14" s="2084"/>
      <c r="HK14" s="2084"/>
      <c r="HL14" s="2084"/>
    </row>
    <row r="15" spans="1:852" x14ac:dyDescent="0.25">
      <c r="A15" s="2084"/>
      <c r="AL15" s="833"/>
      <c r="AM15" s="833"/>
      <c r="AN15" s="833"/>
      <c r="AO15" s="833"/>
      <c r="BQ15" s="833"/>
      <c r="BR15" s="833"/>
      <c r="BT15" s="833"/>
      <c r="BU15" s="833"/>
      <c r="BW15" s="833"/>
      <c r="EC15" s="2084"/>
      <c r="EI15" s="2084"/>
      <c r="EO15" s="2084"/>
      <c r="EU15" s="2084"/>
      <c r="FA15" s="2084"/>
      <c r="FG15" s="2084"/>
      <c r="FH15" s="2084"/>
      <c r="FI15" s="2084"/>
      <c r="FJ15" s="2084"/>
      <c r="FP15" s="2084"/>
      <c r="FQ15" s="2084"/>
      <c r="FR15" s="2084"/>
      <c r="FS15" s="2084"/>
      <c r="FY15" s="2084"/>
      <c r="FZ15" s="2084"/>
      <c r="GA15" s="2084"/>
      <c r="GB15" s="2084"/>
      <c r="GH15" s="2084"/>
      <c r="GI15" s="2084"/>
      <c r="GJ15" s="2084"/>
      <c r="GK15" s="2084"/>
      <c r="GQ15" s="2084"/>
      <c r="GR15" s="2084"/>
      <c r="GS15" s="2084"/>
      <c r="GT15" s="2084"/>
      <c r="GZ15" s="2084"/>
      <c r="HA15" s="2084"/>
      <c r="HB15" s="2084"/>
      <c r="HC15" s="2084"/>
      <c r="HI15" s="2084"/>
      <c r="HJ15" s="2084"/>
      <c r="HK15" s="2084"/>
      <c r="HL15" s="2084"/>
    </row>
    <row r="16" spans="1:852" x14ac:dyDescent="0.25">
      <c r="A16" s="2084"/>
      <c r="AL16" s="833"/>
      <c r="AM16" s="833"/>
      <c r="AN16" s="833"/>
      <c r="AO16" s="833"/>
      <c r="BQ16" s="833"/>
      <c r="BR16" s="833"/>
      <c r="BT16" s="833"/>
      <c r="BU16" s="833"/>
      <c r="BW16" s="833"/>
      <c r="EC16" s="2084"/>
      <c r="EI16" s="2084"/>
      <c r="EO16" s="2084"/>
      <c r="EU16" s="2084"/>
      <c r="FA16" s="2084"/>
      <c r="FG16" s="2084"/>
      <c r="FH16" s="2084"/>
      <c r="FI16" s="2084"/>
      <c r="FJ16" s="2084"/>
      <c r="FP16" s="2084"/>
      <c r="FQ16" s="2084"/>
      <c r="FR16" s="2084"/>
      <c r="FS16" s="2084"/>
      <c r="FY16" s="2084"/>
      <c r="FZ16" s="2084"/>
      <c r="GA16" s="2084"/>
      <c r="GB16" s="2084"/>
      <c r="GH16" s="2084"/>
      <c r="GI16" s="2084"/>
      <c r="GJ16" s="2084"/>
      <c r="GK16" s="2084"/>
      <c r="GQ16" s="2084"/>
      <c r="GR16" s="2084"/>
      <c r="GS16" s="2084"/>
      <c r="GT16" s="2084"/>
      <c r="GZ16" s="2084"/>
      <c r="HA16" s="2084"/>
      <c r="HB16" s="2084"/>
      <c r="HC16" s="2084"/>
      <c r="HI16" s="2084"/>
      <c r="HJ16" s="2084"/>
      <c r="HK16" s="2084"/>
      <c r="HL16" s="2084"/>
    </row>
    <row r="17" spans="1:220" x14ac:dyDescent="0.25">
      <c r="A17" s="2084"/>
      <c r="AL17" s="833"/>
      <c r="AM17" s="833"/>
      <c r="AN17" s="833"/>
      <c r="AO17" s="833"/>
      <c r="BQ17" s="833"/>
      <c r="BR17" s="833"/>
      <c r="BT17" s="833"/>
      <c r="BU17" s="833"/>
      <c r="BW17" s="833"/>
      <c r="EC17" s="2084"/>
      <c r="EI17" s="2084"/>
      <c r="EO17" s="2084"/>
      <c r="EU17" s="2084"/>
      <c r="FA17" s="2084"/>
      <c r="FG17" s="2084"/>
      <c r="FH17" s="2084"/>
      <c r="FI17" s="2084"/>
      <c r="FJ17" s="2084"/>
      <c r="FP17" s="2084"/>
      <c r="FQ17" s="2084"/>
      <c r="FR17" s="2084"/>
      <c r="FS17" s="2084"/>
      <c r="FY17" s="2084"/>
      <c r="FZ17" s="2084"/>
      <c r="GA17" s="2084"/>
      <c r="GB17" s="2084"/>
      <c r="GH17" s="2084"/>
      <c r="GI17" s="2084"/>
      <c r="GJ17" s="2084"/>
      <c r="GK17" s="2084"/>
      <c r="GQ17" s="2084"/>
      <c r="GR17" s="2084"/>
      <c r="GS17" s="2084"/>
      <c r="GT17" s="2084"/>
      <c r="GZ17" s="2084"/>
      <c r="HA17" s="2084"/>
      <c r="HB17" s="2084"/>
      <c r="HC17" s="2084"/>
      <c r="HI17" s="2084"/>
      <c r="HJ17" s="2084"/>
      <c r="HK17" s="2084"/>
      <c r="HL17" s="2084"/>
    </row>
    <row r="18" spans="1:220" x14ac:dyDescent="0.25">
      <c r="A18" s="2084"/>
      <c r="AL18" s="833"/>
      <c r="AM18" s="833"/>
      <c r="AN18" s="833"/>
      <c r="AO18" s="833"/>
      <c r="BQ18" s="833"/>
      <c r="BR18" s="833"/>
      <c r="BT18" s="833"/>
      <c r="BU18" s="833"/>
      <c r="BW18" s="833"/>
      <c r="EC18" s="2084"/>
      <c r="EI18" s="2084"/>
      <c r="EO18" s="2084"/>
      <c r="EU18" s="2084"/>
      <c r="FA18" s="2084"/>
      <c r="FG18" s="2084"/>
      <c r="FH18" s="2084"/>
      <c r="FI18" s="2084"/>
      <c r="FJ18" s="2084"/>
      <c r="FP18" s="2084"/>
      <c r="FQ18" s="2084"/>
      <c r="FR18" s="2084"/>
      <c r="FS18" s="2084"/>
      <c r="FY18" s="2084"/>
      <c r="FZ18" s="2084"/>
      <c r="GA18" s="2084"/>
      <c r="GB18" s="2084"/>
      <c r="GH18" s="2084"/>
      <c r="GI18" s="2084"/>
      <c r="GJ18" s="2084"/>
      <c r="GK18" s="2084"/>
      <c r="GQ18" s="2084"/>
      <c r="GR18" s="2084"/>
      <c r="GS18" s="2084"/>
      <c r="GT18" s="2084"/>
      <c r="GZ18" s="2084"/>
      <c r="HA18" s="2084"/>
      <c r="HB18" s="2084"/>
      <c r="HC18" s="2084"/>
      <c r="HI18" s="2084"/>
      <c r="HJ18" s="2084"/>
      <c r="HK18" s="2084"/>
      <c r="HL18" s="2084"/>
    </row>
    <row r="19" spans="1:220" x14ac:dyDescent="0.25">
      <c r="A19" s="2084"/>
      <c r="AL19" s="833"/>
      <c r="AM19" s="833"/>
      <c r="AN19" s="833"/>
      <c r="AO19" s="833"/>
      <c r="BQ19" s="833"/>
      <c r="BR19" s="833"/>
      <c r="BT19" s="833"/>
      <c r="BU19" s="833"/>
      <c r="BW19" s="833"/>
      <c r="EC19" s="2084"/>
      <c r="EI19" s="2084"/>
      <c r="EO19" s="2084"/>
      <c r="EU19" s="2084"/>
      <c r="FA19" s="2084"/>
      <c r="FG19" s="2084"/>
      <c r="FH19" s="2084"/>
      <c r="FI19" s="2084"/>
      <c r="FJ19" s="2084"/>
      <c r="FP19" s="2084"/>
      <c r="FQ19" s="2084"/>
      <c r="FR19" s="2084"/>
      <c r="FS19" s="2084"/>
      <c r="FY19" s="2084"/>
      <c r="FZ19" s="2084"/>
      <c r="GA19" s="2084"/>
      <c r="GB19" s="2084"/>
      <c r="GH19" s="2084"/>
      <c r="GI19" s="2084"/>
      <c r="GJ19" s="2084"/>
      <c r="GK19" s="2084"/>
      <c r="GQ19" s="2084"/>
      <c r="GR19" s="2084"/>
      <c r="GS19" s="2084"/>
      <c r="GT19" s="2084"/>
      <c r="GZ19" s="2084"/>
      <c r="HA19" s="2084"/>
      <c r="HB19" s="2084"/>
      <c r="HC19" s="2084"/>
      <c r="HI19" s="2084"/>
      <c r="HJ19" s="2084"/>
      <c r="HK19" s="2084"/>
      <c r="HL19" s="2084"/>
    </row>
    <row r="20" spans="1:220" x14ac:dyDescent="0.25">
      <c r="A20" s="2084"/>
      <c r="AL20" s="833"/>
      <c r="AM20" s="833"/>
      <c r="AN20" s="833"/>
      <c r="AO20" s="833"/>
      <c r="BQ20" s="833"/>
      <c r="BR20" s="833"/>
      <c r="BT20" s="833"/>
      <c r="BU20" s="833"/>
      <c r="BW20" s="833"/>
      <c r="EC20" s="2084"/>
      <c r="EI20" s="2084"/>
      <c r="EO20" s="2084"/>
      <c r="EU20" s="2084"/>
      <c r="FA20" s="2084"/>
      <c r="FG20" s="2084"/>
      <c r="FH20" s="2084"/>
      <c r="FI20" s="2084"/>
      <c r="FJ20" s="2084"/>
      <c r="FP20" s="2084"/>
      <c r="FQ20" s="2084"/>
      <c r="FR20" s="2084"/>
      <c r="FS20" s="2084"/>
      <c r="FY20" s="2084"/>
      <c r="FZ20" s="2084"/>
      <c r="GA20" s="2084"/>
      <c r="GB20" s="2084"/>
      <c r="GH20" s="2084"/>
      <c r="GI20" s="2084"/>
      <c r="GJ20" s="2084"/>
      <c r="GK20" s="2084"/>
      <c r="GQ20" s="2084"/>
      <c r="GR20" s="2084"/>
      <c r="GS20" s="2084"/>
      <c r="GT20" s="2084"/>
      <c r="GZ20" s="2084"/>
      <c r="HA20" s="2084"/>
      <c r="HB20" s="2084"/>
      <c r="HC20" s="2084"/>
      <c r="HI20" s="2084"/>
      <c r="HJ20" s="2084"/>
      <c r="HK20" s="2084"/>
      <c r="HL20" s="2084"/>
    </row>
    <row r="21" spans="1:220" x14ac:dyDescent="0.25">
      <c r="A21" s="2084"/>
      <c r="AL21" s="833"/>
      <c r="AM21" s="833"/>
      <c r="AN21" s="833"/>
      <c r="AO21" s="833"/>
      <c r="BQ21" s="833"/>
      <c r="BR21" s="833"/>
      <c r="BT21" s="833"/>
      <c r="BU21" s="833"/>
      <c r="BW21" s="833"/>
      <c r="EC21" s="2084"/>
      <c r="EI21" s="2084"/>
      <c r="EO21" s="2084"/>
      <c r="EU21" s="2084"/>
      <c r="FA21" s="2084"/>
      <c r="FG21" s="2084"/>
      <c r="FH21" s="2084"/>
      <c r="FI21" s="2084"/>
      <c r="FJ21" s="2084"/>
      <c r="FP21" s="2084"/>
      <c r="FQ21" s="2084"/>
      <c r="FR21" s="2084"/>
      <c r="FS21" s="2084"/>
      <c r="FY21" s="2084"/>
      <c r="FZ21" s="2084"/>
      <c r="GA21" s="2084"/>
      <c r="GB21" s="2084"/>
      <c r="GH21" s="2084"/>
      <c r="GI21" s="2084"/>
      <c r="GJ21" s="2084"/>
      <c r="GK21" s="2084"/>
      <c r="GQ21" s="2084"/>
      <c r="GR21" s="2084"/>
      <c r="GS21" s="2084"/>
      <c r="GT21" s="2084"/>
      <c r="GZ21" s="2084"/>
      <c r="HA21" s="2084"/>
      <c r="HB21" s="2084"/>
      <c r="HC21" s="2084"/>
      <c r="HI21" s="2084"/>
      <c r="HJ21" s="2084"/>
      <c r="HK21" s="2084"/>
      <c r="HL21" s="2084"/>
    </row>
    <row r="22" spans="1:220" x14ac:dyDescent="0.25">
      <c r="A22" s="2084"/>
      <c r="AL22" s="833"/>
      <c r="AM22" s="833"/>
      <c r="AN22" s="833"/>
      <c r="AO22" s="833"/>
      <c r="BQ22" s="833"/>
      <c r="BR22" s="833"/>
      <c r="BT22" s="833"/>
      <c r="BU22" s="833"/>
      <c r="BW22" s="833"/>
      <c r="EC22" s="2084"/>
      <c r="EI22" s="2084"/>
      <c r="EO22" s="2084"/>
      <c r="EU22" s="2084"/>
      <c r="FA22" s="2084"/>
      <c r="FG22" s="2084"/>
      <c r="FH22" s="2084"/>
      <c r="FI22" s="2084"/>
      <c r="FJ22" s="2084"/>
      <c r="FP22" s="2084"/>
      <c r="FQ22" s="2084"/>
      <c r="FR22" s="2084"/>
      <c r="FS22" s="2084"/>
      <c r="FY22" s="2084"/>
      <c r="FZ22" s="2084"/>
      <c r="GA22" s="2084"/>
      <c r="GB22" s="2084"/>
      <c r="GH22" s="2084"/>
      <c r="GI22" s="2084"/>
      <c r="GJ22" s="2084"/>
      <c r="GK22" s="2084"/>
      <c r="GQ22" s="2084"/>
      <c r="GR22" s="2084"/>
      <c r="GS22" s="2084"/>
      <c r="GT22" s="2084"/>
      <c r="GZ22" s="2084"/>
      <c r="HA22" s="2084"/>
      <c r="HB22" s="2084"/>
      <c r="HC22" s="2084"/>
      <c r="HI22" s="2084"/>
      <c r="HJ22" s="2084"/>
      <c r="HK22" s="2084"/>
      <c r="HL22" s="2084"/>
    </row>
    <row r="23" spans="1:220" x14ac:dyDescent="0.25">
      <c r="A23" s="2084"/>
      <c r="AL23" s="833"/>
      <c r="AM23" s="833"/>
      <c r="AN23" s="833"/>
      <c r="AO23" s="833"/>
      <c r="BQ23" s="833"/>
      <c r="BR23" s="833"/>
      <c r="BT23" s="833"/>
      <c r="BU23" s="833"/>
      <c r="BW23" s="833"/>
      <c r="EC23" s="2084"/>
      <c r="EI23" s="2084"/>
      <c r="EO23" s="2084"/>
      <c r="EU23" s="2084"/>
      <c r="FA23" s="2084"/>
      <c r="FG23" s="2084"/>
      <c r="FH23" s="2084"/>
      <c r="FI23" s="2084"/>
      <c r="FJ23" s="2084"/>
      <c r="FP23" s="2084"/>
      <c r="FQ23" s="2084"/>
      <c r="FR23" s="2084"/>
      <c r="FS23" s="2084"/>
      <c r="FY23" s="2084"/>
      <c r="FZ23" s="2084"/>
      <c r="GA23" s="2084"/>
      <c r="GB23" s="2084"/>
      <c r="GH23" s="2084"/>
      <c r="GI23" s="2084"/>
      <c r="GJ23" s="2084"/>
      <c r="GK23" s="2084"/>
      <c r="GQ23" s="2084"/>
      <c r="GR23" s="2084"/>
      <c r="GS23" s="2084"/>
      <c r="GT23" s="2084"/>
      <c r="GZ23" s="2084"/>
      <c r="HA23" s="2084"/>
      <c r="HB23" s="2084"/>
      <c r="HC23" s="2084"/>
      <c r="HI23" s="2084"/>
      <c r="HJ23" s="2084"/>
      <c r="HK23" s="2084"/>
      <c r="HL23" s="2084"/>
    </row>
    <row r="24" spans="1:220" x14ac:dyDescent="0.25">
      <c r="A24" s="2084"/>
      <c r="AL24" s="833"/>
      <c r="AM24" s="833"/>
      <c r="AN24" s="833"/>
      <c r="AO24" s="833"/>
      <c r="BQ24" s="833"/>
      <c r="BR24" s="833"/>
      <c r="BT24" s="833"/>
      <c r="BU24" s="833"/>
      <c r="BW24" s="833"/>
      <c r="EC24" s="2084"/>
      <c r="EI24" s="2084"/>
      <c r="EO24" s="2084"/>
      <c r="EU24" s="2084"/>
      <c r="FA24" s="2084"/>
      <c r="FG24" s="2084"/>
      <c r="FH24" s="2084"/>
      <c r="FI24" s="2084"/>
      <c r="FJ24" s="2084"/>
      <c r="FP24" s="2084"/>
      <c r="FQ24" s="2084"/>
      <c r="FR24" s="2084"/>
      <c r="FS24" s="2084"/>
      <c r="FY24" s="2084"/>
      <c r="FZ24" s="2084"/>
      <c r="GA24" s="2084"/>
      <c r="GB24" s="2084"/>
      <c r="GH24" s="2084"/>
      <c r="GI24" s="2084"/>
      <c r="GJ24" s="2084"/>
      <c r="GK24" s="2084"/>
      <c r="GQ24" s="2084"/>
      <c r="GR24" s="2084"/>
      <c r="GS24" s="2084"/>
      <c r="GT24" s="2084"/>
      <c r="GZ24" s="2084"/>
      <c r="HA24" s="2084"/>
      <c r="HB24" s="2084"/>
      <c r="HC24" s="2084"/>
      <c r="HI24" s="2084"/>
      <c r="HJ24" s="2084"/>
      <c r="HK24" s="2084"/>
      <c r="HL24" s="2084"/>
    </row>
    <row r="25" spans="1:220" x14ac:dyDescent="0.25">
      <c r="A25" s="2084"/>
      <c r="AL25" s="833"/>
      <c r="AM25" s="833"/>
      <c r="AN25" s="833"/>
      <c r="AO25" s="833"/>
      <c r="BQ25" s="833"/>
      <c r="BR25" s="833"/>
      <c r="BT25" s="833"/>
      <c r="BU25" s="833"/>
      <c r="BW25" s="833"/>
      <c r="EC25" s="2084"/>
      <c r="EI25" s="2084"/>
      <c r="EO25" s="2084"/>
      <c r="EU25" s="2084"/>
      <c r="FA25" s="2084"/>
      <c r="FG25" s="2084"/>
      <c r="FH25" s="2084"/>
      <c r="FI25" s="2084"/>
      <c r="FJ25" s="2084"/>
      <c r="FP25" s="2084"/>
      <c r="FQ25" s="2084"/>
      <c r="FR25" s="2084"/>
      <c r="FS25" s="2084"/>
      <c r="FY25" s="2084"/>
      <c r="FZ25" s="2084"/>
      <c r="GA25" s="2084"/>
      <c r="GB25" s="2084"/>
      <c r="GH25" s="2084"/>
      <c r="GI25" s="2084"/>
      <c r="GJ25" s="2084"/>
      <c r="GK25" s="2084"/>
      <c r="GQ25" s="2084"/>
      <c r="GR25" s="2084"/>
      <c r="GS25" s="2084"/>
      <c r="GT25" s="2084"/>
      <c r="GZ25" s="2084"/>
      <c r="HA25" s="2084"/>
      <c r="HB25" s="2084"/>
      <c r="HC25" s="2084"/>
      <c r="HI25" s="2084"/>
      <c r="HJ25" s="2084"/>
      <c r="HK25" s="2084"/>
      <c r="HL25" s="2084"/>
    </row>
    <row r="26" spans="1:220" x14ac:dyDescent="0.25">
      <c r="A26" s="2084"/>
      <c r="AL26" s="833"/>
      <c r="AM26" s="833"/>
      <c r="AN26" s="833"/>
      <c r="AO26" s="833"/>
      <c r="BQ26" s="833"/>
      <c r="BR26" s="833"/>
      <c r="BT26" s="833"/>
      <c r="BU26" s="833"/>
      <c r="BW26" s="833"/>
      <c r="EC26" s="2084"/>
      <c r="EI26" s="2084"/>
      <c r="EO26" s="2084"/>
      <c r="EU26" s="2084"/>
      <c r="FA26" s="2084"/>
      <c r="FG26" s="2084"/>
      <c r="FH26" s="2084"/>
      <c r="FI26" s="2084"/>
      <c r="FJ26" s="2084"/>
      <c r="FP26" s="2084"/>
      <c r="FQ26" s="2084"/>
      <c r="FR26" s="2084"/>
      <c r="FS26" s="2084"/>
      <c r="FY26" s="2084"/>
      <c r="FZ26" s="2084"/>
      <c r="GA26" s="2084"/>
      <c r="GB26" s="2084"/>
      <c r="GH26" s="2084"/>
      <c r="GI26" s="2084"/>
      <c r="GJ26" s="2084"/>
      <c r="GK26" s="2084"/>
      <c r="GQ26" s="2084"/>
      <c r="GR26" s="2084"/>
      <c r="GS26" s="2084"/>
      <c r="GT26" s="2084"/>
      <c r="GZ26" s="2084"/>
      <c r="HA26" s="2084"/>
      <c r="HB26" s="2084"/>
      <c r="HC26" s="2084"/>
      <c r="HI26" s="2084"/>
      <c r="HJ26" s="2084"/>
      <c r="HK26" s="2084"/>
      <c r="HL26" s="2084"/>
    </row>
    <row r="27" spans="1:220" x14ac:dyDescent="0.25">
      <c r="A27" s="2084"/>
      <c r="AL27" s="833"/>
      <c r="AM27" s="833"/>
      <c r="AN27" s="833"/>
      <c r="AO27" s="833"/>
      <c r="BQ27" s="833"/>
      <c r="BR27" s="833"/>
      <c r="BT27" s="833"/>
      <c r="BU27" s="833"/>
      <c r="BW27" s="833"/>
      <c r="EC27" s="2084"/>
      <c r="EI27" s="2084"/>
      <c r="EO27" s="2084"/>
      <c r="EU27" s="2084"/>
      <c r="FA27" s="2084"/>
      <c r="FG27" s="2084"/>
      <c r="FH27" s="2084"/>
      <c r="FI27" s="2084"/>
      <c r="FJ27" s="2084"/>
      <c r="FP27" s="2084"/>
      <c r="FQ27" s="2084"/>
      <c r="FR27" s="2084"/>
      <c r="FS27" s="2084"/>
      <c r="FY27" s="2084"/>
      <c r="FZ27" s="2084"/>
      <c r="GA27" s="2084"/>
      <c r="GB27" s="2084"/>
      <c r="GH27" s="2084"/>
      <c r="GI27" s="2084"/>
      <c r="GJ27" s="2084"/>
      <c r="GK27" s="2084"/>
      <c r="GQ27" s="2084"/>
      <c r="GR27" s="2084"/>
      <c r="GS27" s="2084"/>
      <c r="GT27" s="2084"/>
      <c r="GZ27" s="2084"/>
      <c r="HA27" s="2084"/>
      <c r="HB27" s="2084"/>
      <c r="HC27" s="2084"/>
      <c r="HI27" s="2084"/>
      <c r="HJ27" s="2084"/>
      <c r="HK27" s="2084"/>
      <c r="HL27" s="2084"/>
    </row>
    <row r="28" spans="1:220" x14ac:dyDescent="0.25">
      <c r="A28" s="2084"/>
      <c r="AL28" s="833"/>
      <c r="AM28" s="833"/>
      <c r="AN28" s="833"/>
      <c r="AO28" s="833"/>
      <c r="BQ28" s="833"/>
      <c r="BR28" s="833"/>
      <c r="BT28" s="833"/>
      <c r="BU28" s="833"/>
      <c r="BW28" s="833"/>
      <c r="EC28" s="2084"/>
      <c r="EI28" s="2084"/>
      <c r="EO28" s="2084"/>
      <c r="EU28" s="2084"/>
      <c r="FA28" s="2084"/>
      <c r="FG28" s="2084"/>
      <c r="FH28" s="2084"/>
      <c r="FI28" s="2084"/>
      <c r="FJ28" s="2084"/>
      <c r="FP28" s="2084"/>
      <c r="FQ28" s="2084"/>
      <c r="FR28" s="2084"/>
      <c r="FS28" s="2084"/>
      <c r="FY28" s="2084"/>
      <c r="FZ28" s="2084"/>
      <c r="GA28" s="2084"/>
      <c r="GB28" s="2084"/>
      <c r="GH28" s="2084"/>
      <c r="GI28" s="2084"/>
      <c r="GJ28" s="2084"/>
      <c r="GK28" s="2084"/>
      <c r="GQ28" s="2084"/>
      <c r="GR28" s="2084"/>
      <c r="GS28" s="2084"/>
      <c r="GT28" s="2084"/>
      <c r="GZ28" s="2084"/>
      <c r="HA28" s="2084"/>
      <c r="HB28" s="2084"/>
      <c r="HC28" s="2084"/>
      <c r="HI28" s="2084"/>
      <c r="HJ28" s="2084"/>
      <c r="HK28" s="2084"/>
      <c r="HL28" s="2084"/>
    </row>
    <row r="29" spans="1:220" x14ac:dyDescent="0.25">
      <c r="A29" s="2084"/>
      <c r="AL29" s="833"/>
      <c r="AM29" s="833"/>
      <c r="AN29" s="833"/>
      <c r="AO29" s="833"/>
      <c r="BQ29" s="833"/>
      <c r="BR29" s="833"/>
      <c r="BT29" s="833"/>
      <c r="BU29" s="833"/>
      <c r="BW29" s="833"/>
      <c r="EC29" s="2084"/>
      <c r="EI29" s="2084"/>
      <c r="EO29" s="2084"/>
      <c r="EU29" s="2084"/>
      <c r="FA29" s="2084"/>
      <c r="FG29" s="2084"/>
      <c r="FH29" s="2084"/>
      <c r="FI29" s="2084"/>
      <c r="FJ29" s="2084"/>
      <c r="FP29" s="2084"/>
      <c r="FQ29" s="2084"/>
      <c r="FR29" s="2084"/>
      <c r="FS29" s="2084"/>
      <c r="FY29" s="2084"/>
      <c r="FZ29" s="2084"/>
      <c r="GA29" s="2084"/>
      <c r="GB29" s="2084"/>
      <c r="GH29" s="2084"/>
      <c r="GI29" s="2084"/>
      <c r="GJ29" s="2084"/>
      <c r="GK29" s="2084"/>
      <c r="GQ29" s="2084"/>
      <c r="GR29" s="2084"/>
      <c r="GS29" s="2084"/>
      <c r="GT29" s="2084"/>
      <c r="GZ29" s="2084"/>
      <c r="HA29" s="2084"/>
      <c r="HB29" s="2084"/>
      <c r="HC29" s="2084"/>
      <c r="HI29" s="2084"/>
      <c r="HJ29" s="2084"/>
      <c r="HK29" s="2084"/>
      <c r="HL29" s="2084"/>
    </row>
    <row r="30" spans="1:220" x14ac:dyDescent="0.25">
      <c r="A30" s="2084"/>
      <c r="AL30" s="833"/>
      <c r="AM30" s="833"/>
      <c r="AN30" s="833"/>
      <c r="AO30" s="833"/>
      <c r="BQ30" s="833"/>
      <c r="BR30" s="833"/>
      <c r="BT30" s="833"/>
      <c r="BU30" s="833"/>
      <c r="BW30" s="833"/>
      <c r="EC30" s="2084"/>
      <c r="EI30" s="2084"/>
      <c r="EO30" s="2084"/>
      <c r="EU30" s="2084"/>
      <c r="FA30" s="2084"/>
      <c r="FG30" s="2084"/>
      <c r="FH30" s="2084"/>
      <c r="FI30" s="2084"/>
      <c r="FJ30" s="2084"/>
      <c r="FP30" s="2084"/>
      <c r="FQ30" s="2084"/>
      <c r="FR30" s="2084"/>
      <c r="FS30" s="2084"/>
      <c r="FY30" s="2084"/>
      <c r="FZ30" s="2084"/>
      <c r="GA30" s="2084"/>
      <c r="GB30" s="2084"/>
      <c r="GH30" s="2084"/>
      <c r="GI30" s="2084"/>
      <c r="GJ30" s="2084"/>
      <c r="GK30" s="2084"/>
      <c r="GQ30" s="2084"/>
      <c r="GR30" s="2084"/>
      <c r="GS30" s="2084"/>
      <c r="GT30" s="2084"/>
      <c r="GZ30" s="2084"/>
      <c r="HA30" s="2084"/>
      <c r="HB30" s="2084"/>
      <c r="HC30" s="2084"/>
      <c r="HI30" s="2084"/>
      <c r="HJ30" s="2084"/>
      <c r="HK30" s="2084"/>
      <c r="HL30" s="208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37">
    <tabColor rgb="FFFF5050"/>
  </sheetPr>
  <dimension ref="A1:Q48"/>
  <sheetViews>
    <sheetView showGridLines="0" topLeftCell="A2" zoomScale="80" zoomScaleNormal="80" workbookViewId="0">
      <selection activeCell="C17" sqref="C17"/>
    </sheetView>
  </sheetViews>
  <sheetFormatPr defaultRowHeight="15" x14ac:dyDescent="0.25"/>
  <cols>
    <col min="1" max="1" width="1.85546875" customWidth="1"/>
    <col min="2" max="2" width="39.7109375" customWidth="1"/>
    <col min="3" max="3" width="15.5703125" customWidth="1"/>
    <col min="4" max="4" width="19.28515625" customWidth="1"/>
    <col min="5" max="5" width="18.5703125" customWidth="1"/>
    <col min="6" max="6" width="18.42578125" customWidth="1"/>
    <col min="7" max="7" width="20.85546875" customWidth="1"/>
    <col min="8" max="8" width="20.140625" customWidth="1"/>
    <col min="9" max="9" width="17.85546875" customWidth="1"/>
    <col min="10" max="10" width="14.42578125" customWidth="1"/>
    <col min="11" max="11" width="14.5703125" customWidth="1"/>
    <col min="12" max="12" width="14.28515625" customWidth="1"/>
    <col min="13" max="13" width="14.42578125" customWidth="1"/>
    <col min="14" max="14" width="13.85546875" customWidth="1"/>
    <col min="15" max="15" width="9.140625" customWidth="1"/>
    <col min="16" max="16" width="15.140625" customWidth="1"/>
    <col min="17" max="17" width="13.85546875" customWidth="1"/>
  </cols>
  <sheetData>
    <row r="1" spans="1:17" ht="7.5" customHeight="1" x14ac:dyDescent="0.25"/>
    <row r="2" spans="1:17" ht="51.75" customHeight="1" x14ac:dyDescent="0.25">
      <c r="B2" s="3240" t="s">
        <v>1303</v>
      </c>
      <c r="C2" s="3241"/>
      <c r="D2" s="3241"/>
      <c r="E2" s="3241"/>
      <c r="F2" s="3241"/>
      <c r="G2" s="3241"/>
      <c r="H2" s="3241"/>
      <c r="I2" s="3241"/>
      <c r="J2" s="3241"/>
      <c r="K2" s="3241"/>
      <c r="L2" s="3241"/>
      <c r="M2" s="3241"/>
      <c r="N2" s="1000"/>
      <c r="O2" s="1000"/>
      <c r="P2" s="1000"/>
      <c r="Q2" s="1001"/>
    </row>
    <row r="3" spans="1:17" ht="14.25" hidden="1" customHeight="1" x14ac:dyDescent="0.25"/>
    <row r="4" spans="1:17" s="151" customFormat="1" ht="18" hidden="1" customHeight="1" x14ac:dyDescent="0.25"/>
    <row r="5" spans="1:17" s="151" customFormat="1" ht="11.25" hidden="1" customHeight="1" x14ac:dyDescent="0.25"/>
    <row r="6" spans="1:17" s="151" customFormat="1" ht="9.75" hidden="1" customHeight="1" x14ac:dyDescent="0.25"/>
    <row r="7" spans="1:17" s="151" customFormat="1" ht="12" hidden="1" customHeight="1" x14ac:dyDescent="0.25"/>
    <row r="8" spans="1:17" s="151" customFormat="1" ht="12" hidden="1" customHeight="1" x14ac:dyDescent="0.25"/>
    <row r="9" spans="1:17" s="151" customFormat="1" ht="13.5" hidden="1" customHeight="1" x14ac:dyDescent="0.25"/>
    <row r="10" spans="1:17" s="151" customFormat="1" ht="40.5" customHeight="1" x14ac:dyDescent="0.25"/>
    <row r="11" spans="1:17" ht="28.5" customHeight="1" x14ac:dyDescent="0.25">
      <c r="B11" s="1586" t="s">
        <v>1304</v>
      </c>
      <c r="C11" s="3269" t="s">
        <v>902</v>
      </c>
      <c r="D11" s="3270"/>
      <c r="I11" s="151"/>
    </row>
    <row r="12" spans="1:17" ht="39" customHeight="1" thickBot="1" x14ac:dyDescent="0.3"/>
    <row r="13" spans="1:17" ht="54" customHeight="1" thickBot="1" x14ac:dyDescent="0.3">
      <c r="A13" s="151"/>
      <c r="B13" s="957"/>
      <c r="C13" s="958"/>
      <c r="D13" s="958"/>
      <c r="E13" s="958"/>
      <c r="F13" s="958"/>
      <c r="G13" s="958"/>
      <c r="H13" s="958"/>
      <c r="I13" s="958"/>
      <c r="J13" s="958"/>
      <c r="K13" s="958"/>
      <c r="L13" s="958"/>
      <c r="M13" s="958"/>
      <c r="N13" s="958"/>
      <c r="O13" s="151"/>
      <c r="P13" s="956" t="s">
        <v>447</v>
      </c>
      <c r="Q13" s="956" t="s">
        <v>1308</v>
      </c>
    </row>
    <row r="14" spans="1:17" ht="24.95" customHeight="1" thickTop="1" thickBot="1" x14ac:dyDescent="0.3">
      <c r="B14" s="697"/>
      <c r="C14" s="698"/>
      <c r="D14" s="698"/>
      <c r="E14" s="698"/>
      <c r="F14" s="698"/>
      <c r="G14" s="698"/>
      <c r="H14" s="698"/>
      <c r="I14" s="698"/>
      <c r="J14" s="698"/>
      <c r="K14" s="698"/>
      <c r="L14" s="698"/>
      <c r="M14" s="698"/>
      <c r="N14" s="698"/>
      <c r="P14" s="700" t="str">
        <f>IFERROR(AVERAGE(C14:N14),"")</f>
        <v/>
      </c>
      <c r="Q14" s="700" t="str">
        <f t="shared" ref="Q14:Q37" si="0">IFERROR(100%-P14,"")</f>
        <v/>
      </c>
    </row>
    <row r="15" spans="1:17" ht="24.95" customHeight="1" thickTop="1" thickBot="1" x14ac:dyDescent="0.3">
      <c r="B15" s="705"/>
      <c r="C15" s="704"/>
      <c r="D15" s="704"/>
      <c r="E15" s="704"/>
      <c r="F15" s="704"/>
      <c r="G15" s="704"/>
      <c r="H15" s="704"/>
      <c r="I15" s="704"/>
      <c r="J15" s="704"/>
      <c r="K15" s="704"/>
      <c r="L15" s="704"/>
      <c r="M15" s="704"/>
      <c r="N15" s="704"/>
      <c r="P15" s="700" t="str">
        <f t="shared" ref="P15:P37" si="1">IFERROR(AVERAGE(C15:N15),"")</f>
        <v/>
      </c>
      <c r="Q15" s="700" t="str">
        <f t="shared" si="0"/>
        <v/>
      </c>
    </row>
    <row r="16" spans="1:17" ht="26.25" customHeight="1" thickTop="1" thickBot="1" x14ac:dyDescent="0.3">
      <c r="B16" s="697"/>
      <c r="C16" s="698"/>
      <c r="D16" s="698"/>
      <c r="E16" s="698"/>
      <c r="F16" s="698"/>
      <c r="G16" s="698"/>
      <c r="H16" s="698"/>
      <c r="I16" s="698"/>
      <c r="J16" s="698"/>
      <c r="K16" s="698"/>
      <c r="L16" s="698"/>
      <c r="M16" s="698"/>
      <c r="N16" s="698"/>
      <c r="P16" s="700" t="str">
        <f t="shared" si="1"/>
        <v/>
      </c>
      <c r="Q16" s="700" t="str">
        <f t="shared" si="0"/>
        <v/>
      </c>
    </row>
    <row r="17" spans="2:17" ht="22.5" customHeight="1" thickTop="1" thickBot="1" x14ac:dyDescent="0.3">
      <c r="B17" s="705"/>
      <c r="C17" s="704"/>
      <c r="D17" s="704"/>
      <c r="E17" s="704"/>
      <c r="F17" s="704"/>
      <c r="G17" s="704"/>
      <c r="H17" s="704"/>
      <c r="I17" s="704"/>
      <c r="J17" s="704"/>
      <c r="K17" s="704"/>
      <c r="L17" s="704"/>
      <c r="M17" s="704"/>
      <c r="N17" s="704"/>
      <c r="P17" s="700" t="str">
        <f t="shared" si="1"/>
        <v/>
      </c>
      <c r="Q17" s="700" t="str">
        <f t="shared" si="0"/>
        <v/>
      </c>
    </row>
    <row r="18" spans="2:17" ht="24" customHeight="1" thickTop="1" thickBot="1" x14ac:dyDescent="0.3">
      <c r="B18" s="697"/>
      <c r="C18" s="698"/>
      <c r="D18" s="698"/>
      <c r="E18" s="698"/>
      <c r="F18" s="698"/>
      <c r="G18" s="698"/>
      <c r="H18" s="698"/>
      <c r="I18" s="698"/>
      <c r="J18" s="698"/>
      <c r="K18" s="698"/>
      <c r="L18" s="698"/>
      <c r="M18" s="698"/>
      <c r="N18" s="698"/>
      <c r="P18" s="700" t="str">
        <f t="shared" si="1"/>
        <v/>
      </c>
      <c r="Q18" s="700" t="str">
        <f t="shared" si="0"/>
        <v/>
      </c>
    </row>
    <row r="19" spans="2:17" ht="24.95" customHeight="1" thickTop="1" thickBot="1" x14ac:dyDescent="0.3">
      <c r="B19" s="705"/>
      <c r="C19" s="704"/>
      <c r="D19" s="704"/>
      <c r="E19" s="704"/>
      <c r="F19" s="704"/>
      <c r="G19" s="704"/>
      <c r="H19" s="704"/>
      <c r="I19" s="704"/>
      <c r="J19" s="704"/>
      <c r="K19" s="704"/>
      <c r="L19" s="704"/>
      <c r="M19" s="704"/>
      <c r="N19" s="704"/>
      <c r="P19" s="700" t="str">
        <f t="shared" si="1"/>
        <v/>
      </c>
      <c r="Q19" s="700" t="str">
        <f t="shared" si="0"/>
        <v/>
      </c>
    </row>
    <row r="20" spans="2:17" ht="24.95" customHeight="1" thickTop="1" thickBot="1" x14ac:dyDescent="0.3">
      <c r="B20" s="697"/>
      <c r="C20" s="698"/>
      <c r="D20" s="698"/>
      <c r="E20" s="698"/>
      <c r="F20" s="698"/>
      <c r="G20" s="698"/>
      <c r="H20" s="698"/>
      <c r="I20" s="698"/>
      <c r="J20" s="698"/>
      <c r="K20" s="698"/>
      <c r="L20" s="698"/>
      <c r="M20" s="698"/>
      <c r="N20" s="698"/>
      <c r="P20" s="700" t="str">
        <f t="shared" si="1"/>
        <v/>
      </c>
      <c r="Q20" s="700" t="str">
        <f t="shared" si="0"/>
        <v/>
      </c>
    </row>
    <row r="21" spans="2:17" s="151" customFormat="1" ht="24.95" customHeight="1" thickTop="1" thickBot="1" x14ac:dyDescent="0.3">
      <c r="B21" s="705"/>
      <c r="C21" s="704"/>
      <c r="D21" s="704"/>
      <c r="E21" s="704"/>
      <c r="F21" s="704"/>
      <c r="G21" s="704"/>
      <c r="H21" s="704"/>
      <c r="I21" s="704"/>
      <c r="J21" s="704"/>
      <c r="K21" s="704"/>
      <c r="L21" s="704"/>
      <c r="M21" s="704"/>
      <c r="N21" s="704"/>
      <c r="P21" s="700" t="str">
        <f t="shared" si="1"/>
        <v/>
      </c>
      <c r="Q21" s="700" t="str">
        <f t="shared" si="0"/>
        <v/>
      </c>
    </row>
    <row r="22" spans="2:17" s="151" customFormat="1" ht="24.95" customHeight="1" thickTop="1" thickBot="1" x14ac:dyDescent="0.3">
      <c r="B22" s="697"/>
      <c r="C22" s="698"/>
      <c r="D22" s="698"/>
      <c r="E22" s="698"/>
      <c r="F22" s="698"/>
      <c r="G22" s="698"/>
      <c r="H22" s="698"/>
      <c r="I22" s="698"/>
      <c r="J22" s="698"/>
      <c r="K22" s="698"/>
      <c r="L22" s="698"/>
      <c r="M22" s="698"/>
      <c r="N22" s="698"/>
      <c r="P22" s="700" t="str">
        <f t="shared" si="1"/>
        <v/>
      </c>
      <c r="Q22" s="700" t="str">
        <f t="shared" si="0"/>
        <v/>
      </c>
    </row>
    <row r="23" spans="2:17" s="151" customFormat="1" ht="24.95" customHeight="1" thickTop="1" thickBot="1" x14ac:dyDescent="0.3">
      <c r="B23" s="705"/>
      <c r="C23" s="704"/>
      <c r="D23" s="704"/>
      <c r="E23" s="704"/>
      <c r="F23" s="704"/>
      <c r="G23" s="704"/>
      <c r="H23" s="704"/>
      <c r="I23" s="704"/>
      <c r="J23" s="704"/>
      <c r="K23" s="704"/>
      <c r="L23" s="704"/>
      <c r="M23" s="704"/>
      <c r="N23" s="704"/>
      <c r="P23" s="700" t="str">
        <f t="shared" si="1"/>
        <v/>
      </c>
      <c r="Q23" s="700" t="str">
        <f t="shared" si="0"/>
        <v/>
      </c>
    </row>
    <row r="24" spans="2:17" s="151" customFormat="1" ht="24.95" customHeight="1" thickTop="1" thickBot="1" x14ac:dyDescent="0.3">
      <c r="B24" s="697"/>
      <c r="C24" s="698"/>
      <c r="D24" s="698"/>
      <c r="E24" s="698"/>
      <c r="F24" s="698"/>
      <c r="G24" s="698"/>
      <c r="H24" s="698"/>
      <c r="I24" s="698"/>
      <c r="J24" s="698"/>
      <c r="K24" s="698"/>
      <c r="L24" s="698"/>
      <c r="M24" s="698"/>
      <c r="N24" s="698"/>
      <c r="P24" s="700" t="str">
        <f t="shared" si="1"/>
        <v/>
      </c>
      <c r="Q24" s="700" t="str">
        <f t="shared" si="0"/>
        <v/>
      </c>
    </row>
    <row r="25" spans="2:17" s="151" customFormat="1" ht="24.95" customHeight="1" thickTop="1" thickBot="1" x14ac:dyDescent="0.3">
      <c r="B25" s="705"/>
      <c r="C25" s="704"/>
      <c r="D25" s="704"/>
      <c r="E25" s="704"/>
      <c r="F25" s="704"/>
      <c r="G25" s="704"/>
      <c r="H25" s="704"/>
      <c r="I25" s="704"/>
      <c r="J25" s="704"/>
      <c r="K25" s="704"/>
      <c r="L25" s="704"/>
      <c r="M25" s="704"/>
      <c r="N25" s="704"/>
      <c r="P25" s="700" t="str">
        <f t="shared" si="1"/>
        <v/>
      </c>
      <c r="Q25" s="700" t="str">
        <f t="shared" si="0"/>
        <v/>
      </c>
    </row>
    <row r="26" spans="2:17" s="151" customFormat="1" ht="24.95" customHeight="1" thickTop="1" thickBot="1" x14ac:dyDescent="0.3">
      <c r="B26" s="697"/>
      <c r="C26" s="698"/>
      <c r="D26" s="698"/>
      <c r="E26" s="698"/>
      <c r="F26" s="698"/>
      <c r="G26" s="698"/>
      <c r="H26" s="698"/>
      <c r="I26" s="698"/>
      <c r="J26" s="698"/>
      <c r="K26" s="698"/>
      <c r="L26" s="698"/>
      <c r="M26" s="698"/>
      <c r="N26" s="698"/>
      <c r="P26" s="700" t="str">
        <f t="shared" si="1"/>
        <v/>
      </c>
      <c r="Q26" s="700" t="str">
        <f t="shared" si="0"/>
        <v/>
      </c>
    </row>
    <row r="27" spans="2:17" s="151" customFormat="1" ht="24.95" customHeight="1" thickTop="1" thickBot="1" x14ac:dyDescent="0.3">
      <c r="B27" s="705"/>
      <c r="C27" s="704"/>
      <c r="D27" s="704"/>
      <c r="E27" s="704"/>
      <c r="F27" s="704"/>
      <c r="G27" s="704"/>
      <c r="H27" s="704"/>
      <c r="I27" s="704"/>
      <c r="J27" s="704"/>
      <c r="K27" s="704"/>
      <c r="L27" s="704"/>
      <c r="M27" s="704"/>
      <c r="N27" s="704"/>
      <c r="P27" s="700" t="str">
        <f t="shared" si="1"/>
        <v/>
      </c>
      <c r="Q27" s="700" t="str">
        <f t="shared" si="0"/>
        <v/>
      </c>
    </row>
    <row r="28" spans="2:17" s="151" customFormat="1" ht="24.95" customHeight="1" thickTop="1" thickBot="1" x14ac:dyDescent="0.3">
      <c r="B28" s="697"/>
      <c r="C28" s="698"/>
      <c r="D28" s="698"/>
      <c r="E28" s="698"/>
      <c r="F28" s="698"/>
      <c r="G28" s="698"/>
      <c r="H28" s="698"/>
      <c r="I28" s="698"/>
      <c r="J28" s="698"/>
      <c r="K28" s="698"/>
      <c r="L28" s="698"/>
      <c r="M28" s="698"/>
      <c r="N28" s="698"/>
      <c r="P28" s="700" t="str">
        <f t="shared" si="1"/>
        <v/>
      </c>
      <c r="Q28" s="700" t="str">
        <f t="shared" si="0"/>
        <v/>
      </c>
    </row>
    <row r="29" spans="2:17" s="151" customFormat="1" ht="24.95" customHeight="1" thickTop="1" thickBot="1" x14ac:dyDescent="0.3">
      <c r="B29" s="705"/>
      <c r="C29" s="704"/>
      <c r="D29" s="704"/>
      <c r="E29" s="704"/>
      <c r="F29" s="704"/>
      <c r="G29" s="704"/>
      <c r="H29" s="704"/>
      <c r="I29" s="704"/>
      <c r="J29" s="704"/>
      <c r="K29" s="704"/>
      <c r="L29" s="704"/>
      <c r="M29" s="704"/>
      <c r="N29" s="704"/>
      <c r="P29" s="700" t="str">
        <f t="shared" si="1"/>
        <v/>
      </c>
      <c r="Q29" s="700" t="str">
        <f t="shared" si="0"/>
        <v/>
      </c>
    </row>
    <row r="30" spans="2:17" s="151" customFormat="1" ht="24.95" customHeight="1" thickTop="1" thickBot="1" x14ac:dyDescent="0.3">
      <c r="B30" s="697"/>
      <c r="C30" s="698"/>
      <c r="D30" s="698"/>
      <c r="E30" s="698"/>
      <c r="F30" s="698"/>
      <c r="G30" s="698"/>
      <c r="H30" s="698"/>
      <c r="I30" s="698"/>
      <c r="J30" s="698"/>
      <c r="K30" s="698"/>
      <c r="L30" s="698"/>
      <c r="M30" s="698"/>
      <c r="N30" s="698"/>
      <c r="P30" s="700" t="str">
        <f t="shared" si="1"/>
        <v/>
      </c>
      <c r="Q30" s="700" t="str">
        <f t="shared" si="0"/>
        <v/>
      </c>
    </row>
    <row r="31" spans="2:17" s="151" customFormat="1" ht="24.95" customHeight="1" thickTop="1" thickBot="1" x14ac:dyDescent="0.3">
      <c r="B31" s="705"/>
      <c r="C31" s="704"/>
      <c r="D31" s="704"/>
      <c r="E31" s="704"/>
      <c r="F31" s="704"/>
      <c r="G31" s="704"/>
      <c r="H31" s="704"/>
      <c r="I31" s="704"/>
      <c r="J31" s="704"/>
      <c r="K31" s="704"/>
      <c r="L31" s="704"/>
      <c r="M31" s="704"/>
      <c r="N31" s="704"/>
      <c r="P31" s="700" t="str">
        <f t="shared" si="1"/>
        <v/>
      </c>
      <c r="Q31" s="700" t="str">
        <f t="shared" si="0"/>
        <v/>
      </c>
    </row>
    <row r="32" spans="2:17" s="151" customFormat="1" ht="24.95" customHeight="1" thickTop="1" thickBot="1" x14ac:dyDescent="0.3">
      <c r="B32" s="697"/>
      <c r="C32" s="698"/>
      <c r="D32" s="698"/>
      <c r="E32" s="698"/>
      <c r="F32" s="698"/>
      <c r="G32" s="698"/>
      <c r="H32" s="698"/>
      <c r="I32" s="698"/>
      <c r="J32" s="698"/>
      <c r="K32" s="698"/>
      <c r="L32" s="698"/>
      <c r="M32" s="698"/>
      <c r="N32" s="698"/>
      <c r="P32" s="700" t="str">
        <f t="shared" si="1"/>
        <v/>
      </c>
      <c r="Q32" s="700" t="str">
        <f t="shared" si="0"/>
        <v/>
      </c>
    </row>
    <row r="33" spans="2:17" s="151" customFormat="1" ht="24.95" customHeight="1" thickTop="1" thickBot="1" x14ac:dyDescent="0.3">
      <c r="B33" s="705"/>
      <c r="C33" s="704"/>
      <c r="D33" s="704"/>
      <c r="E33" s="704"/>
      <c r="F33" s="704"/>
      <c r="G33" s="704"/>
      <c r="H33" s="704"/>
      <c r="I33" s="704"/>
      <c r="J33" s="704"/>
      <c r="K33" s="704"/>
      <c r="L33" s="704"/>
      <c r="M33" s="704"/>
      <c r="N33" s="704"/>
      <c r="P33" s="700" t="str">
        <f t="shared" si="1"/>
        <v/>
      </c>
      <c r="Q33" s="700" t="str">
        <f t="shared" si="0"/>
        <v/>
      </c>
    </row>
    <row r="34" spans="2:17" s="151" customFormat="1" ht="24.95" customHeight="1" thickTop="1" thickBot="1" x14ac:dyDescent="0.3">
      <c r="B34" s="697"/>
      <c r="C34" s="698"/>
      <c r="D34" s="698"/>
      <c r="E34" s="698"/>
      <c r="F34" s="698"/>
      <c r="G34" s="698"/>
      <c r="H34" s="698"/>
      <c r="I34" s="698"/>
      <c r="J34" s="698"/>
      <c r="K34" s="698"/>
      <c r="L34" s="698"/>
      <c r="M34" s="698"/>
      <c r="N34" s="698"/>
      <c r="P34" s="700" t="str">
        <f t="shared" si="1"/>
        <v/>
      </c>
      <c r="Q34" s="700" t="str">
        <f t="shared" si="0"/>
        <v/>
      </c>
    </row>
    <row r="35" spans="2:17" ht="24.95" customHeight="1" thickBot="1" x14ac:dyDescent="0.3">
      <c r="C35" s="157"/>
      <c r="D35" s="157"/>
      <c r="E35" s="157"/>
      <c r="F35" s="157"/>
      <c r="G35" s="157"/>
      <c r="H35" s="157"/>
      <c r="I35" s="157"/>
      <c r="J35" s="157"/>
      <c r="K35" s="157"/>
      <c r="L35" s="157"/>
      <c r="M35" s="157"/>
      <c r="N35" s="157"/>
      <c r="P35" s="700" t="str">
        <f t="shared" si="1"/>
        <v/>
      </c>
      <c r="Q35" s="700" t="str">
        <f t="shared" si="0"/>
        <v/>
      </c>
    </row>
    <row r="36" spans="2:17" ht="24.95" customHeight="1" thickBot="1" x14ac:dyDescent="0.3">
      <c r="B36" s="959" t="s">
        <v>1306</v>
      </c>
      <c r="C36" s="960">
        <v>1</v>
      </c>
      <c r="D36" s="960">
        <v>1</v>
      </c>
      <c r="E36" s="960">
        <v>1</v>
      </c>
      <c r="F36" s="960">
        <v>1</v>
      </c>
      <c r="G36" s="960">
        <v>1</v>
      </c>
      <c r="H36" s="960">
        <v>1</v>
      </c>
      <c r="I36" s="960">
        <v>1</v>
      </c>
      <c r="J36" s="960">
        <v>1</v>
      </c>
      <c r="K36" s="960">
        <v>1</v>
      </c>
      <c r="L36" s="960">
        <v>1</v>
      </c>
      <c r="M36" s="960">
        <v>1</v>
      </c>
      <c r="N36" s="960">
        <v>1</v>
      </c>
      <c r="P36" s="700">
        <f t="shared" si="1"/>
        <v>1</v>
      </c>
      <c r="Q36" s="700">
        <f t="shared" si="0"/>
        <v>0</v>
      </c>
    </row>
    <row r="37" spans="2:17" ht="24.95" customHeight="1" thickBot="1" x14ac:dyDescent="0.3">
      <c r="B37" s="959" t="s">
        <v>1307</v>
      </c>
      <c r="C37" s="699" t="str">
        <f t="shared" ref="C37:N37" si="2">IFERROR(C36-AVERAGE(C14:C34),"")</f>
        <v/>
      </c>
      <c r="D37" s="699" t="str">
        <f t="shared" si="2"/>
        <v/>
      </c>
      <c r="E37" s="699" t="str">
        <f t="shared" si="2"/>
        <v/>
      </c>
      <c r="F37" s="699" t="str">
        <f t="shared" si="2"/>
        <v/>
      </c>
      <c r="G37" s="699" t="str">
        <f t="shared" si="2"/>
        <v/>
      </c>
      <c r="H37" s="699" t="str">
        <f t="shared" si="2"/>
        <v/>
      </c>
      <c r="I37" s="699" t="str">
        <f t="shared" si="2"/>
        <v/>
      </c>
      <c r="J37" s="699" t="str">
        <f t="shared" si="2"/>
        <v/>
      </c>
      <c r="K37" s="699" t="str">
        <f t="shared" si="2"/>
        <v/>
      </c>
      <c r="L37" s="699" t="str">
        <f t="shared" si="2"/>
        <v/>
      </c>
      <c r="M37" s="699" t="str">
        <f t="shared" si="2"/>
        <v/>
      </c>
      <c r="N37" s="699" t="str">
        <f t="shared" si="2"/>
        <v/>
      </c>
      <c r="P37" s="700" t="str">
        <f t="shared" si="1"/>
        <v/>
      </c>
      <c r="Q37" s="700" t="str">
        <f t="shared" si="0"/>
        <v/>
      </c>
    </row>
    <row r="38" spans="2:17" x14ac:dyDescent="0.25">
      <c r="B38" s="151"/>
    </row>
    <row r="41" spans="2:17" x14ac:dyDescent="0.25">
      <c r="C41" s="151"/>
      <c r="D41" s="151"/>
    </row>
    <row r="42" spans="2:17" x14ac:dyDescent="0.25">
      <c r="B42" s="151"/>
    </row>
    <row r="43" spans="2:17" x14ac:dyDescent="0.25">
      <c r="B43" s="151"/>
      <c r="C43" s="151"/>
      <c r="D43" s="151"/>
    </row>
    <row r="44" spans="2:17" x14ac:dyDescent="0.25">
      <c r="B44" s="151"/>
      <c r="C44" s="151"/>
      <c r="D44" s="151"/>
    </row>
    <row r="45" spans="2:17" x14ac:dyDescent="0.25">
      <c r="B45" s="151"/>
      <c r="C45" s="151"/>
      <c r="D45" s="151"/>
    </row>
    <row r="46" spans="2:17" x14ac:dyDescent="0.25">
      <c r="B46" s="151"/>
      <c r="C46" s="151"/>
      <c r="D46" s="151"/>
    </row>
    <row r="47" spans="2:17" x14ac:dyDescent="0.25">
      <c r="B47" s="151"/>
      <c r="C47" s="151"/>
      <c r="D47" s="151"/>
    </row>
    <row r="48" spans="2:17" x14ac:dyDescent="0.25">
      <c r="B48" s="151"/>
      <c r="C48" s="151"/>
      <c r="D48" s="151"/>
    </row>
  </sheetData>
  <mergeCells count="2">
    <mergeCell ref="B2:M2"/>
    <mergeCell ref="C11:D11"/>
  </mergeCells>
  <conditionalFormatting sqref="Q14:Q37">
    <cfRule type="iconSet" priority="12">
      <iconSet iconSet="5Quarters">
        <cfvo type="percent" val="0"/>
        <cfvo type="percent" val="20"/>
        <cfvo type="percent" val="40"/>
        <cfvo type="percent" val="60"/>
        <cfvo type="percent" val="80"/>
      </iconSet>
    </cfRule>
  </conditionalFormatting>
  <conditionalFormatting sqref="P14:P37">
    <cfRule type="iconSet" priority="8">
      <iconSet iconSet="5Rating">
        <cfvo type="percent" val="0"/>
        <cfvo type="percent" val="20"/>
        <cfvo type="percent" val="40"/>
        <cfvo type="percent" val="60"/>
        <cfvo type="percent" val="80"/>
      </iconSet>
    </cfRule>
    <cfRule type="colorScale" priority="9">
      <colorScale>
        <cfvo type="min"/>
        <cfvo type="percentile" val="50"/>
        <cfvo type="max"/>
        <color rgb="FFF8696B"/>
        <color rgb="FFFFEB84"/>
        <color rgb="FF63BE7B"/>
      </colorScale>
    </cfRule>
  </conditionalFormatting>
  <conditionalFormatting sqref="C14:N34 C37:N37">
    <cfRule type="cellIs" dxfId="2" priority="1" operator="between">
      <formula>0.49</formula>
      <formula>0.001</formula>
    </cfRule>
    <cfRule type="cellIs" dxfId="1" priority="2" operator="between">
      <formula>0.99</formula>
      <formula>0.5</formula>
    </cfRule>
    <cfRule type="cellIs" dxfId="0" priority="3" operator="equal">
      <formula>1</formula>
    </cfRule>
    <cfRule type="colorScale" priority="4">
      <colorScale>
        <cfvo type="min"/>
        <cfvo type="percentile" val="50"/>
        <cfvo type="max"/>
        <color rgb="FFF8696B"/>
        <color rgb="FFFFEB84"/>
        <color rgb="FF63BE7B"/>
      </colorScale>
    </cfRule>
  </conditionalFormatting>
  <dataValidations count="1">
    <dataValidation type="list" allowBlank="1" showInputMessage="1" showErrorMessage="1" sqref="C11" xr:uid="{00000000-0002-0000-3A00-000000000000}">
      <formula1>"Code, Project, Phase, Category, None"</formula1>
    </dataValidation>
  </dataValidations>
  <pageMargins left="0.7" right="0.7" top="0.75" bottom="0.75" header="0.3" footer="0.3"/>
  <drawing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
    <tabColor theme="1" tint="0.499984740745262"/>
  </sheetPr>
  <dimension ref="A2:AS96"/>
  <sheetViews>
    <sheetView showGridLines="0" topLeftCell="D3" zoomScale="90" zoomScaleNormal="90" workbookViewId="0">
      <selection activeCell="B15" sqref="B15"/>
    </sheetView>
  </sheetViews>
  <sheetFormatPr defaultColWidth="9.140625" defaultRowHeight="15" x14ac:dyDescent="0.2"/>
  <cols>
    <col min="1" max="1" width="23.42578125" style="2336" customWidth="1"/>
    <col min="2" max="10" width="18.85546875" style="5" customWidth="1"/>
    <col min="11" max="11" width="13" style="5" bestFit="1" customWidth="1"/>
    <col min="12" max="13" width="13" style="5" customWidth="1"/>
    <col min="14" max="14" width="20.7109375" style="5" customWidth="1"/>
    <col min="15" max="15" width="33.42578125" style="5" customWidth="1"/>
    <col min="16" max="16" width="17.5703125" style="5" customWidth="1"/>
    <col min="17" max="17" width="14.7109375" style="5" customWidth="1"/>
    <col min="18" max="18" width="20.5703125" style="5" customWidth="1"/>
    <col min="19" max="19" width="23.7109375" style="5" bestFit="1" customWidth="1"/>
    <col min="20" max="20" width="23.7109375" style="5" customWidth="1"/>
    <col min="21" max="21" width="19" style="5" customWidth="1"/>
    <col min="22" max="22" width="21.42578125" style="5" customWidth="1"/>
    <col min="23" max="23" width="18.85546875" style="5" customWidth="1"/>
    <col min="24" max="24" width="16.140625" style="5" customWidth="1"/>
    <col min="25" max="25" width="16" style="5" customWidth="1"/>
    <col min="26" max="26" width="16.5703125" style="5" customWidth="1"/>
    <col min="27" max="27" width="23.140625" style="5" customWidth="1"/>
    <col min="28" max="28" width="15.140625" style="5" customWidth="1"/>
    <col min="29" max="29" width="18.7109375" style="5" customWidth="1"/>
    <col min="30" max="30" width="14.5703125" style="5" customWidth="1"/>
    <col min="31" max="31" width="20.85546875" style="5" customWidth="1"/>
    <col min="32" max="32" width="31.5703125" style="5" customWidth="1"/>
    <col min="33" max="33" width="38" style="5" customWidth="1"/>
    <col min="34" max="35" width="9.140625" style="5"/>
    <col min="36" max="36" width="12.28515625" style="5" customWidth="1"/>
    <col min="37" max="41" width="9.140625" style="5"/>
    <col min="42" max="42" width="12.28515625" style="5" customWidth="1"/>
    <col min="43" max="43" width="14.42578125" style="5" customWidth="1"/>
    <col min="44" max="44" width="13.7109375" style="5" customWidth="1"/>
    <col min="45" max="45" width="12.85546875" style="5" customWidth="1"/>
    <col min="46" max="46" width="21.42578125" style="5" customWidth="1"/>
    <col min="47" max="47" width="21" style="5" customWidth="1"/>
    <col min="48" max="48" width="13" style="5" customWidth="1"/>
    <col min="49" max="16384" width="9.140625" style="5"/>
  </cols>
  <sheetData>
    <row r="2" spans="1:45" ht="65.25" customHeight="1" x14ac:dyDescent="0.2">
      <c r="A2" s="1208"/>
      <c r="B2" s="1209"/>
      <c r="C2" s="1209"/>
      <c r="D2" s="1209"/>
      <c r="E2" s="1209"/>
      <c r="F2" s="1209"/>
      <c r="G2" s="1209"/>
      <c r="H2" s="1209"/>
      <c r="I2" s="1209"/>
      <c r="J2" s="1209"/>
      <c r="K2" s="1210"/>
      <c r="L2" s="1210"/>
      <c r="M2" s="3271" t="s">
        <v>90</v>
      </c>
      <c r="N2" s="3271"/>
      <c r="O2" s="3271"/>
      <c r="P2" s="3271"/>
      <c r="Q2" s="3271"/>
      <c r="R2" s="3271"/>
      <c r="S2" s="3271"/>
      <c r="T2" s="1211"/>
      <c r="U2" s="1211"/>
      <c r="V2" s="1211"/>
      <c r="W2" s="1211"/>
      <c r="X2" s="1211"/>
      <c r="Y2" s="1211"/>
      <c r="Z2" s="1211"/>
      <c r="AA2" s="1211"/>
      <c r="AB2" s="1211"/>
      <c r="AC2" s="1211"/>
      <c r="AD2" s="1211"/>
      <c r="AE2" s="1212"/>
      <c r="AF2" s="1213"/>
      <c r="AG2" s="7"/>
    </row>
    <row r="3" spans="1:45" ht="15.75" x14ac:dyDescent="0.25">
      <c r="A3" s="2334"/>
      <c r="B3" s="6"/>
      <c r="C3" s="6"/>
      <c r="D3" s="6"/>
      <c r="E3" s="6"/>
      <c r="F3" s="6"/>
      <c r="G3" s="6"/>
      <c r="H3" s="6"/>
      <c r="I3" s="6"/>
      <c r="J3" s="6"/>
      <c r="K3" s="6"/>
      <c r="L3" s="6"/>
      <c r="M3" s="6"/>
      <c r="N3" s="6"/>
      <c r="O3" s="6"/>
      <c r="P3" s="6"/>
      <c r="Q3" s="6"/>
      <c r="R3" s="6"/>
      <c r="S3" s="6"/>
    </row>
    <row r="4" spans="1:45" s="7" customFormat="1" ht="63" x14ac:dyDescent="0.25">
      <c r="A4" s="1214" t="s">
        <v>7939</v>
      </c>
      <c r="B4" s="1214"/>
      <c r="C4" s="1214" t="s">
        <v>1219</v>
      </c>
      <c r="D4" s="1214" t="s">
        <v>1220</v>
      </c>
      <c r="E4" s="1214" t="s">
        <v>1221</v>
      </c>
      <c r="F4" s="1214" t="s">
        <v>33</v>
      </c>
      <c r="G4" s="1214" t="s">
        <v>249</v>
      </c>
      <c r="H4" s="1214" t="s">
        <v>57</v>
      </c>
      <c r="I4" s="1214" t="s">
        <v>50</v>
      </c>
      <c r="J4" s="1214" t="s">
        <v>123</v>
      </c>
      <c r="K4" s="1214" t="s">
        <v>10</v>
      </c>
      <c r="L4" s="1215" t="s">
        <v>345</v>
      </c>
      <c r="M4" s="1214" t="s">
        <v>6</v>
      </c>
      <c r="N4" s="1214" t="s">
        <v>5</v>
      </c>
      <c r="O4" s="1214" t="s">
        <v>13</v>
      </c>
      <c r="P4" s="1215" t="s">
        <v>346</v>
      </c>
      <c r="Q4" s="1215" t="s">
        <v>6476</v>
      </c>
      <c r="R4" s="1215" t="s">
        <v>60</v>
      </c>
      <c r="S4" s="1215" t="s">
        <v>585</v>
      </c>
      <c r="T4" s="1216" t="s">
        <v>1244</v>
      </c>
      <c r="U4" s="1216" t="s">
        <v>1245</v>
      </c>
      <c r="V4" s="1216" t="s">
        <v>1246</v>
      </c>
      <c r="W4" s="1216" t="s">
        <v>1247</v>
      </c>
      <c r="X4" s="1216" t="s">
        <v>1248</v>
      </c>
      <c r="Y4" s="1216" t="s">
        <v>1249</v>
      </c>
      <c r="Z4" s="1217" t="s">
        <v>1897</v>
      </c>
      <c r="AA4" s="1217" t="s">
        <v>293</v>
      </c>
      <c r="AB4" s="1217" t="s">
        <v>150</v>
      </c>
      <c r="AC4" s="1217" t="s">
        <v>299</v>
      </c>
      <c r="AD4" s="1217" t="s">
        <v>910</v>
      </c>
      <c r="AE4" s="1568"/>
      <c r="AF4" s="706" t="s">
        <v>2449</v>
      </c>
      <c r="AG4" s="1216" t="s">
        <v>6210</v>
      </c>
      <c r="AH4" s="1216" t="s">
        <v>1245</v>
      </c>
      <c r="AI4" s="1216" t="s">
        <v>1246</v>
      </c>
      <c r="AJ4" s="1216" t="s">
        <v>6212</v>
      </c>
      <c r="AK4" s="1216" t="s">
        <v>6213</v>
      </c>
      <c r="AL4" s="1216" t="s">
        <v>6214</v>
      </c>
      <c r="AM4" s="1216" t="s">
        <v>6215</v>
      </c>
      <c r="AN4" s="1216" t="s">
        <v>6216</v>
      </c>
      <c r="AO4" s="1216" t="s">
        <v>6217</v>
      </c>
      <c r="AP4" s="2055" t="s">
        <v>7539</v>
      </c>
      <c r="AQ4" s="2055" t="s">
        <v>7540</v>
      </c>
      <c r="AR4" s="2055" t="s">
        <v>7541</v>
      </c>
      <c r="AS4" s="2055" t="s">
        <v>7542</v>
      </c>
    </row>
    <row r="5" spans="1:45" x14ac:dyDescent="0.2">
      <c r="A5" s="194" t="s">
        <v>7967</v>
      </c>
      <c r="B5" s="192"/>
      <c r="C5" s="189" t="s">
        <v>699</v>
      </c>
      <c r="D5" s="189" t="s">
        <v>343</v>
      </c>
      <c r="E5" s="189" t="s">
        <v>343</v>
      </c>
      <c r="F5" s="189" t="s">
        <v>34</v>
      </c>
      <c r="G5" s="1483" t="s">
        <v>44</v>
      </c>
      <c r="H5" s="189" t="s">
        <v>58</v>
      </c>
      <c r="I5" s="190" t="s">
        <v>51</v>
      </c>
      <c r="J5" s="188" t="s">
        <v>125</v>
      </c>
      <c r="K5" s="189" t="s">
        <v>29</v>
      </c>
      <c r="L5" s="192" t="s">
        <v>20</v>
      </c>
      <c r="M5" s="190" t="s">
        <v>20</v>
      </c>
      <c r="N5" s="191" t="s">
        <v>852</v>
      </c>
      <c r="O5" s="192" t="s">
        <v>155</v>
      </c>
      <c r="P5" s="192" t="s">
        <v>29</v>
      </c>
      <c r="Q5" s="189" t="s">
        <v>7273</v>
      </c>
      <c r="R5" s="192" t="s">
        <v>62</v>
      </c>
      <c r="S5" s="189" t="s">
        <v>238</v>
      </c>
      <c r="T5" s="190" t="s">
        <v>814</v>
      </c>
      <c r="U5" s="190" t="str">
        <f>IF(COUNTIF('Reports Configurator'!$G$7:$J$9,T5)&gt;=1,"",ROW())</f>
        <v/>
      </c>
      <c r="V5" s="190" t="str">
        <f t="shared" ref="V5:V11" si="0">IF(ROW(T5)-ROW(T$5)+1&gt;COUNT(U$5:U$11),"",INDEX(T:T,SMALL(U$5:U$11,1+ROW(T5)-ROW(T$5))))</f>
        <v>Previous Actions</v>
      </c>
      <c r="W5" s="189" t="s">
        <v>812</v>
      </c>
      <c r="X5" s="189" t="str">
        <f>IF(COUNTIF('Reports Configurator'!$I$12:$J$14,$W5)&gt;=1,"",ROW())</f>
        <v/>
      </c>
      <c r="Y5" s="189" t="str">
        <f t="shared" ref="Y5:Y10" si="1">IF(ROW($W5)-ROW(W$5)+1&gt;COUNT(X$5:X$10),"",INDEX(W:W,SMALL(X$5:X$10,1+ROW(W5)-ROW(W$5))))</f>
        <v>Previous Actions</v>
      </c>
      <c r="Z5" s="189"/>
      <c r="AA5" s="189" t="str">
        <f t="shared" ref="AA5:AA10" si="2">IF(ROW($W5)-ROW(Y$5)+1&gt;COUNT(Z$5:Z$10),"",INDEX(Y:Y,SMALL(Z$5:Z$10,1+ROW(Y5)-ROW(Y$5))))</f>
        <v/>
      </c>
      <c r="AB5" s="189" t="str">
        <f t="shared" ref="AB5:AB10" si="3">IF(ROW($W5)-ROW(Z$5)+1&gt;COUNT(AA$5:AA$10),"",INDEX(Z:Z,SMALL(AA$5:AA$10,1+ROW(Z5)-ROW(Z$5))))</f>
        <v/>
      </c>
      <c r="AC5" s="189" t="str">
        <f t="shared" ref="AC5:AC10" si="4">IF(ROW($W5)-ROW(AA$5)+1&gt;COUNT(AB$5:AB$10),"",INDEX(AA:AA,SMALL(AB$5:AB$10,1+ROW(AA5)-ROW(AA$5))))</f>
        <v/>
      </c>
      <c r="AD5" s="189" t="str">
        <f t="shared" ref="AD5:AD10" si="5">IF(ROW($W5)-ROW(AB$5)+1&gt;COUNT(AC$5:AC$10),"",INDEX(AB:AB,SMALL(AC$5:AC$10,1+ROW(AB5)-ROW(AB$5))))</f>
        <v/>
      </c>
      <c r="AE5" s="189"/>
      <c r="AF5" s="189" t="s">
        <v>388</v>
      </c>
      <c r="AG5" s="189" t="s">
        <v>812</v>
      </c>
      <c r="AH5" s="190">
        <f>IF(COUNTIF('Reports Configurator'!$B$11:$D$12,AG5)&gt;=1,"",ROW())</f>
        <v>5</v>
      </c>
      <c r="AI5" s="189" t="str">
        <f t="shared" ref="AI5:AI10" si="6">IF(ROW($AG5)-ROW(AG$5)+1&gt;COUNT(AH$5:AH$10),"",INDEX(AG:AG,SMALL(AH$5:AH$10,1+ROW(AG5)-ROW(AG$5))))</f>
        <v>Achievements</v>
      </c>
      <c r="AJ5" s="189" t="s">
        <v>814</v>
      </c>
      <c r="AK5" s="190" t="str">
        <f>IF(COUNTIF('Reports Configurator'!$B$6:$E$8,AJ5)&gt;=1,"",ROW())</f>
        <v/>
      </c>
      <c r="AL5" s="189" t="str">
        <f>IF(ROW($AJ5)-ROW(AJ$5)+1&gt;COUNT(AK$5:AK$10),"",INDEX(AJ:AJ,SMALL(AK$5:AK$10,1+ROW(AJ5)-ROW(AJ$5))))</f>
        <v/>
      </c>
      <c r="AM5" s="189" t="s">
        <v>953</v>
      </c>
      <c r="AN5" s="189" t="str">
        <f>IF(COUNTIF('Reports Configurator'!$C$6:$C$8,AM5)&gt;=1,"",ROW())</f>
        <v/>
      </c>
      <c r="AO5" s="2056" t="str">
        <f>IF(ROW($AM5)-ROW(AM$5)+1&gt;COUNT(AN$5:AN$10),"",INDEX(AM:AM,SMALL(AN$5:AN$10,1+ROW(AM5)-ROW(AM$5))))</f>
        <v>Gantt Chart</v>
      </c>
      <c r="AP5" s="2057" t="s">
        <v>5086</v>
      </c>
      <c r="AQ5" s="2057" t="s">
        <v>7749</v>
      </c>
      <c r="AR5" s="2057" t="s">
        <v>318</v>
      </c>
      <c r="AS5" s="2057" t="s">
        <v>2650</v>
      </c>
    </row>
    <row r="6" spans="1:45" ht="20.25" customHeight="1" x14ac:dyDescent="0.2">
      <c r="A6" s="194" t="s">
        <v>7974</v>
      </c>
      <c r="B6" s="192"/>
      <c r="C6" s="189" t="s">
        <v>18</v>
      </c>
      <c r="D6" s="189" t="s">
        <v>699</v>
      </c>
      <c r="E6" s="189" t="s">
        <v>699</v>
      </c>
      <c r="F6" s="191" t="s">
        <v>37</v>
      </c>
      <c r="G6" s="194" t="s">
        <v>45</v>
      </c>
      <c r="H6" s="191" t="s">
        <v>59</v>
      </c>
      <c r="I6" s="188" t="s">
        <v>52</v>
      </c>
      <c r="J6" s="188" t="s">
        <v>1</v>
      </c>
      <c r="K6" s="191" t="s">
        <v>30</v>
      </c>
      <c r="L6" s="192" t="s">
        <v>22</v>
      </c>
      <c r="M6" s="188" t="s">
        <v>22</v>
      </c>
      <c r="N6" s="191" t="s">
        <v>24</v>
      </c>
      <c r="O6" s="192" t="s">
        <v>156</v>
      </c>
      <c r="P6" s="192" t="s">
        <v>31</v>
      </c>
      <c r="Q6" s="189" t="s">
        <v>7274</v>
      </c>
      <c r="R6" s="192" t="s">
        <v>348</v>
      </c>
      <c r="S6" s="189" t="s">
        <v>242</v>
      </c>
      <c r="T6" s="190" t="s">
        <v>812</v>
      </c>
      <c r="U6" s="190" t="str">
        <f>IF(COUNTIF('Reports Configurator'!$G$7:$J$9,T6)&gt;=1,"",ROW())</f>
        <v/>
      </c>
      <c r="V6" s="190" t="str">
        <f t="shared" si="0"/>
        <v>Risks Response</v>
      </c>
      <c r="W6" s="189" t="s">
        <v>15</v>
      </c>
      <c r="X6" s="189" t="str">
        <f>IF(COUNTIF('Reports Configurator'!$I$12:$J$14,$W6)&gt;=1,"",ROW())</f>
        <v/>
      </c>
      <c r="Y6" s="189" t="str">
        <f t="shared" si="1"/>
        <v>Risks</v>
      </c>
      <c r="Z6" s="189"/>
      <c r="AA6" s="189" t="str">
        <f t="shared" si="2"/>
        <v/>
      </c>
      <c r="AB6" s="189" t="str">
        <f t="shared" si="3"/>
        <v/>
      </c>
      <c r="AC6" s="189" t="str">
        <f t="shared" si="4"/>
        <v/>
      </c>
      <c r="AD6" s="189" t="str">
        <f t="shared" si="5"/>
        <v/>
      </c>
      <c r="AE6" s="189"/>
      <c r="AF6" s="189" t="s">
        <v>1331</v>
      </c>
      <c r="AG6" s="189" t="s">
        <v>15</v>
      </c>
      <c r="AH6" s="190">
        <f>IF(COUNTIF('Reports Configurator'!$B$11:$D$12,AG6)&gt;=1,"",ROW())</f>
        <v>6</v>
      </c>
      <c r="AI6" s="189" t="str">
        <f t="shared" si="6"/>
        <v>Issues</v>
      </c>
      <c r="AJ6" s="189" t="s">
        <v>6179</v>
      </c>
      <c r="AK6" s="190" t="str">
        <f>IF(COUNTIF('Reports Configurator'!$B$6:$E$8,AJ6)&gt;=1,"",ROW())</f>
        <v/>
      </c>
      <c r="AL6" s="189" t="str">
        <f t="shared" ref="AL6:AL12" si="7">IF(ROW($AJ6)-ROW(AJ$5)+1&gt;COUNT(AK$5:AK$10),"",INDEX(AJ:AJ,SMALL(AK$5:AK$10,1+ROW(AJ6)-ROW(AJ$5))))</f>
        <v/>
      </c>
      <c r="AM6" s="189" t="s">
        <v>129</v>
      </c>
      <c r="AN6" s="189">
        <f>IF(COUNTIF('Reports Configurator'!$C$6:$C$8,AM6)&gt;=1,"",ROW())</f>
        <v>6</v>
      </c>
      <c r="AO6" s="2056" t="str">
        <f>IF(ROW($AM6)-ROW(AM$5)+1&gt;COUNT(AN$5:AN$10),"",INDEX(AM:AM,SMALL(AN$5:AN$10,1+ROW(AM6)-ROW(AM$5))))</f>
        <v/>
      </c>
      <c r="AP6" s="191" t="s">
        <v>5082</v>
      </c>
      <c r="AQ6" s="2057" t="s">
        <v>380</v>
      </c>
      <c r="AR6" s="2057" t="s">
        <v>318</v>
      </c>
      <c r="AS6" s="2057" t="s">
        <v>2650</v>
      </c>
    </row>
    <row r="7" spans="1:45" x14ac:dyDescent="0.2">
      <c r="A7" s="194" t="s">
        <v>7975</v>
      </c>
      <c r="B7" s="192"/>
      <c r="C7" s="189" t="s">
        <v>153</v>
      </c>
      <c r="D7" s="189" t="s">
        <v>18</v>
      </c>
      <c r="E7" s="189" t="s">
        <v>153</v>
      </c>
      <c r="F7" s="191" t="s">
        <v>35</v>
      </c>
      <c r="G7" s="194" t="s">
        <v>46</v>
      </c>
      <c r="H7" s="191"/>
      <c r="I7" s="191"/>
      <c r="J7" s="188" t="s">
        <v>14</v>
      </c>
      <c r="K7" s="191" t="s">
        <v>31</v>
      </c>
      <c r="L7" s="192" t="s">
        <v>21</v>
      </c>
      <c r="M7" s="188" t="s">
        <v>21</v>
      </c>
      <c r="N7" s="191" t="s">
        <v>80</v>
      </c>
      <c r="O7" s="192" t="s">
        <v>157</v>
      </c>
      <c r="P7" s="192" t="s">
        <v>32</v>
      </c>
      <c r="Q7" s="189" t="s">
        <v>7275</v>
      </c>
      <c r="R7" s="192" t="s">
        <v>64</v>
      </c>
      <c r="S7" s="189" t="s">
        <v>583</v>
      </c>
      <c r="T7" s="190" t="s">
        <v>15</v>
      </c>
      <c r="U7" s="190" t="str">
        <f>IF(COUNTIF('Reports Configurator'!$G$7:$J$9,T7)&gt;=1,"",ROW())</f>
        <v/>
      </c>
      <c r="V7" s="190" t="str">
        <f t="shared" si="0"/>
        <v/>
      </c>
      <c r="W7" s="189" t="s">
        <v>407</v>
      </c>
      <c r="X7" s="189" t="str">
        <f>IF(COUNTIF('Reports Configurator'!$I$12:$J$14,$W7)&gt;=1,"",ROW())</f>
        <v/>
      </c>
      <c r="Y7" s="189" t="str">
        <f t="shared" si="1"/>
        <v>Risks Response</v>
      </c>
      <c r="Z7" s="189"/>
      <c r="AA7" s="189" t="str">
        <f t="shared" si="2"/>
        <v/>
      </c>
      <c r="AB7" s="189" t="str">
        <f t="shared" si="3"/>
        <v/>
      </c>
      <c r="AC7" s="189" t="str">
        <f t="shared" si="4"/>
        <v/>
      </c>
      <c r="AD7" s="189" t="str">
        <f t="shared" si="5"/>
        <v/>
      </c>
      <c r="AE7" s="189"/>
      <c r="AF7" s="189" t="s">
        <v>382</v>
      </c>
      <c r="AG7" s="189" t="s">
        <v>407</v>
      </c>
      <c r="AH7" s="190">
        <f>IF(COUNTIF('Reports Configurator'!$B$11:$D$12,AG7)&gt;=1,"",ROW())</f>
        <v>7</v>
      </c>
      <c r="AI7" s="189" t="str">
        <f t="shared" si="6"/>
        <v>Next Steps</v>
      </c>
      <c r="AJ7" s="189" t="s">
        <v>851</v>
      </c>
      <c r="AK7" s="190" t="str">
        <f>IF(COUNTIF('Reports Configurator'!$B$6:$E$8,AJ7)&gt;=1,"",ROW())</f>
        <v/>
      </c>
      <c r="AL7" s="189" t="str">
        <f t="shared" si="7"/>
        <v/>
      </c>
      <c r="AM7" s="189"/>
      <c r="AN7" s="189"/>
      <c r="AO7" s="2056"/>
      <c r="AP7" s="2057" t="s">
        <v>5088</v>
      </c>
      <c r="AQ7" s="2057" t="s">
        <v>7750</v>
      </c>
      <c r="AR7" s="2057" t="s">
        <v>318</v>
      </c>
      <c r="AS7" s="2057" t="s">
        <v>2650</v>
      </c>
    </row>
    <row r="8" spans="1:45" ht="16.5" customHeight="1" x14ac:dyDescent="0.2">
      <c r="A8" s="194" t="s">
        <v>7976</v>
      </c>
      <c r="B8" s="192"/>
      <c r="C8" s="189" t="s">
        <v>2445</v>
      </c>
      <c r="D8" s="189" t="s">
        <v>153</v>
      </c>
      <c r="E8" s="189" t="s">
        <v>2445</v>
      </c>
      <c r="F8" s="191" t="s">
        <v>7267</v>
      </c>
      <c r="G8" s="194" t="s">
        <v>47</v>
      </c>
      <c r="H8" s="191"/>
      <c r="I8" s="191"/>
      <c r="J8" s="188" t="s">
        <v>126</v>
      </c>
      <c r="K8" s="191" t="s">
        <v>32</v>
      </c>
      <c r="L8" s="191"/>
      <c r="M8" s="188" t="s">
        <v>26</v>
      </c>
      <c r="N8" s="191" t="s">
        <v>28</v>
      </c>
      <c r="O8" s="192" t="s">
        <v>158</v>
      </c>
      <c r="P8" s="189"/>
      <c r="Q8" s="189" t="s">
        <v>7276</v>
      </c>
      <c r="R8" s="192" t="s">
        <v>65</v>
      </c>
      <c r="S8" s="189" t="s">
        <v>584</v>
      </c>
      <c r="T8" s="190" t="s">
        <v>407</v>
      </c>
      <c r="U8" s="190" t="str">
        <f>IF(COUNTIF('Reports Configurator'!$G$7:$J$9,T8)&gt;=1,"",ROW())</f>
        <v/>
      </c>
      <c r="V8" s="190" t="str">
        <f t="shared" si="0"/>
        <v/>
      </c>
      <c r="W8" s="189" t="s">
        <v>803</v>
      </c>
      <c r="X8" s="189">
        <f>IF(COUNTIF('Reports Configurator'!$I$12:$J$14,$W8)&gt;=1,"",ROW())</f>
        <v>8</v>
      </c>
      <c r="Y8" s="189" t="str">
        <f t="shared" si="1"/>
        <v/>
      </c>
      <c r="Z8" s="189"/>
      <c r="AA8" s="189" t="str">
        <f t="shared" si="2"/>
        <v/>
      </c>
      <c r="AB8" s="189" t="str">
        <f t="shared" si="3"/>
        <v/>
      </c>
      <c r="AC8" s="189" t="str">
        <f t="shared" si="4"/>
        <v/>
      </c>
      <c r="AD8" s="189" t="str">
        <f t="shared" si="5"/>
        <v/>
      </c>
      <c r="AE8" s="189"/>
      <c r="AF8" s="189" t="s">
        <v>187</v>
      </c>
      <c r="AG8" s="189" t="s">
        <v>803</v>
      </c>
      <c r="AH8" s="190">
        <f>IF(COUNTIF('Reports Configurator'!$B$11:$D$12,AG8)&gt;=1,"",ROW())</f>
        <v>8</v>
      </c>
      <c r="AI8" s="189" t="str">
        <f t="shared" si="6"/>
        <v>Previous Actions</v>
      </c>
      <c r="AJ8" s="189" t="s">
        <v>955</v>
      </c>
      <c r="AK8" s="190" t="str">
        <f>IF(COUNTIF('Reports Configurator'!$B$6:$E$8,AJ8)&gt;=1,"",ROW())</f>
        <v/>
      </c>
      <c r="AL8" s="189" t="str">
        <f t="shared" si="7"/>
        <v/>
      </c>
      <c r="AM8" s="189"/>
      <c r="AN8" s="189"/>
      <c r="AO8" s="2056"/>
      <c r="AP8" s="2057" t="s">
        <v>5084</v>
      </c>
      <c r="AQ8" s="2057" t="s">
        <v>7751</v>
      </c>
      <c r="AR8" s="2057" t="s">
        <v>5053</v>
      </c>
      <c r="AS8" s="2057" t="s">
        <v>2650</v>
      </c>
    </row>
    <row r="9" spans="1:45" x14ac:dyDescent="0.2">
      <c r="A9" s="194"/>
      <c r="B9" s="188"/>
      <c r="C9" s="194" t="s">
        <v>2445</v>
      </c>
      <c r="D9" s="194" t="s">
        <v>2445</v>
      </c>
      <c r="E9" s="194" t="s">
        <v>2479</v>
      </c>
      <c r="F9" s="191" t="s">
        <v>7268</v>
      </c>
      <c r="G9" s="194" t="s">
        <v>48</v>
      </c>
      <c r="H9" s="191"/>
      <c r="I9" s="191"/>
      <c r="J9" s="188" t="s">
        <v>127</v>
      </c>
      <c r="K9" s="191"/>
      <c r="L9" s="191"/>
      <c r="M9" s="188" t="s">
        <v>27</v>
      </c>
      <c r="N9" s="191" t="s">
        <v>82</v>
      </c>
      <c r="O9" s="192" t="s">
        <v>396</v>
      </c>
      <c r="P9" s="189"/>
      <c r="Q9" s="189" t="s">
        <v>142</v>
      </c>
      <c r="R9" s="192" t="s">
        <v>66</v>
      </c>
      <c r="S9" s="191"/>
      <c r="T9" s="190" t="s">
        <v>803</v>
      </c>
      <c r="U9" s="190">
        <f>IF(COUNTIF('Reports Configurator'!$G$7:$J$9,T9)&gt;=1,"",ROW())</f>
        <v>9</v>
      </c>
      <c r="V9" s="190" t="str">
        <f t="shared" si="0"/>
        <v/>
      </c>
      <c r="W9" s="189" t="s">
        <v>399</v>
      </c>
      <c r="X9" s="189">
        <f>IF(COUNTIF('Reports Configurator'!$I$12:$J$14,$W9)&gt;=1,"",ROW())</f>
        <v>9</v>
      </c>
      <c r="Y9" s="189" t="str">
        <f t="shared" si="1"/>
        <v/>
      </c>
      <c r="Z9" s="189"/>
      <c r="AA9" s="189" t="str">
        <f t="shared" si="2"/>
        <v/>
      </c>
      <c r="AB9" s="189" t="str">
        <f t="shared" si="3"/>
        <v/>
      </c>
      <c r="AC9" s="189" t="str">
        <f t="shared" si="4"/>
        <v/>
      </c>
      <c r="AD9" s="189" t="str">
        <f t="shared" si="5"/>
        <v/>
      </c>
      <c r="AE9" s="189"/>
      <c r="AF9" s="189" t="s">
        <v>404</v>
      </c>
      <c r="AG9" s="189" t="s">
        <v>399</v>
      </c>
      <c r="AH9" s="190">
        <f>IF(COUNTIF('Reports Configurator'!$B$11:$D$12,AG9)&gt;=1,"",ROW())</f>
        <v>9</v>
      </c>
      <c r="AI9" s="189" t="str">
        <f t="shared" si="6"/>
        <v>Risks</v>
      </c>
      <c r="AJ9" s="189" t="s">
        <v>954</v>
      </c>
      <c r="AK9" s="190" t="str">
        <f>IF(COUNTIF('Reports Configurator'!$B$6:$E$8,AJ9)&gt;=1,"",ROW())</f>
        <v/>
      </c>
      <c r="AL9" s="189" t="str">
        <f t="shared" si="7"/>
        <v/>
      </c>
      <c r="AM9" s="189"/>
      <c r="AN9" s="189"/>
      <c r="AO9" s="2056"/>
      <c r="AP9" s="2057" t="s">
        <v>5075</v>
      </c>
      <c r="AQ9" s="2057" t="s">
        <v>7751</v>
      </c>
      <c r="AR9" s="2057" t="s">
        <v>5053</v>
      </c>
      <c r="AS9" s="2057" t="s">
        <v>2650</v>
      </c>
    </row>
    <row r="10" spans="1:45" x14ac:dyDescent="0.2">
      <c r="A10" s="194"/>
      <c r="B10" s="188"/>
      <c r="C10" s="194" t="s">
        <v>2480</v>
      </c>
      <c r="D10" s="194" t="s">
        <v>2480</v>
      </c>
      <c r="E10" s="194" t="s">
        <v>2481</v>
      </c>
      <c r="F10" s="191" t="s">
        <v>40</v>
      </c>
      <c r="G10" s="194" t="s">
        <v>49</v>
      </c>
      <c r="H10" s="191"/>
      <c r="I10" s="191"/>
      <c r="J10" s="188" t="s">
        <v>128</v>
      </c>
      <c r="K10" s="191"/>
      <c r="L10" s="191"/>
      <c r="M10" s="188" t="s">
        <v>113</v>
      </c>
      <c r="N10" s="191" t="s">
        <v>84</v>
      </c>
      <c r="O10" s="192" t="s">
        <v>397</v>
      </c>
      <c r="P10" s="189"/>
      <c r="Q10" s="189" t="s">
        <v>7277</v>
      </c>
      <c r="R10" s="192" t="s">
        <v>686</v>
      </c>
      <c r="S10" s="191"/>
      <c r="T10" s="190" t="s">
        <v>399</v>
      </c>
      <c r="U10" s="190" t="str">
        <f>IF(COUNTIF('Reports Configurator'!$G$7:$J$9,T10)&gt;=1,"",ROW())</f>
        <v/>
      </c>
      <c r="V10" s="190" t="str">
        <f t="shared" si="0"/>
        <v/>
      </c>
      <c r="W10" s="189" t="s">
        <v>815</v>
      </c>
      <c r="X10" s="189">
        <f>IF(COUNTIF('Reports Configurator'!$I$12:$J$14,$W10)&gt;=1,"",ROW())</f>
        <v>10</v>
      </c>
      <c r="Y10" s="189" t="str">
        <f t="shared" si="1"/>
        <v/>
      </c>
      <c r="Z10" s="189"/>
      <c r="AA10" s="189" t="str">
        <f t="shared" si="2"/>
        <v/>
      </c>
      <c r="AB10" s="189" t="str">
        <f t="shared" si="3"/>
        <v/>
      </c>
      <c r="AC10" s="189" t="str">
        <f t="shared" si="4"/>
        <v/>
      </c>
      <c r="AD10" s="189" t="str">
        <f t="shared" si="5"/>
        <v/>
      </c>
      <c r="AE10" s="189"/>
      <c r="AF10" s="189" t="s">
        <v>7415</v>
      </c>
      <c r="AG10" s="189" t="s">
        <v>815</v>
      </c>
      <c r="AH10" s="190">
        <f>IF(COUNTIF('Reports Configurator'!$B$11:$D$12,AG10)&gt;=1,"",ROW())</f>
        <v>10</v>
      </c>
      <c r="AI10" s="189" t="str">
        <f t="shared" si="6"/>
        <v>Risks Response</v>
      </c>
      <c r="AJ10" s="189" t="s">
        <v>953</v>
      </c>
      <c r="AK10" s="190" t="str">
        <f>IF(COUNTIF('Reports Configurator'!$B$6:$E$8,AJ10)&gt;=1,"",ROW())</f>
        <v/>
      </c>
      <c r="AL10" s="189" t="str">
        <f t="shared" si="7"/>
        <v/>
      </c>
      <c r="AM10" s="189"/>
      <c r="AN10" s="189"/>
      <c r="AO10" s="2056"/>
      <c r="AP10" s="2057"/>
      <c r="AQ10" s="2057"/>
      <c r="AR10" s="2057"/>
      <c r="AS10" s="2057"/>
    </row>
    <row r="11" spans="1:45" x14ac:dyDescent="0.2">
      <c r="A11" s="194"/>
      <c r="B11" s="188"/>
      <c r="C11" s="194" t="s">
        <v>2479</v>
      </c>
      <c r="D11" s="194" t="s">
        <v>2479</v>
      </c>
      <c r="E11" s="194"/>
      <c r="F11" s="191" t="s">
        <v>36</v>
      </c>
      <c r="G11" s="194" t="s">
        <v>54</v>
      </c>
      <c r="H11" s="191"/>
      <c r="I11" s="191"/>
      <c r="J11" s="188" t="s">
        <v>151</v>
      </c>
      <c r="K11" s="191"/>
      <c r="L11" s="191"/>
      <c r="M11" s="191"/>
      <c r="N11" s="191" t="s">
        <v>86</v>
      </c>
      <c r="O11" s="192" t="s">
        <v>398</v>
      </c>
      <c r="P11" s="189"/>
      <c r="Q11" s="191" t="s">
        <v>7278</v>
      </c>
      <c r="R11" s="192" t="s">
        <v>68</v>
      </c>
      <c r="S11" s="191"/>
      <c r="T11" s="190" t="s">
        <v>815</v>
      </c>
      <c r="U11" s="190">
        <f>IF(COUNTIF('Reports Configurator'!$G$7:$J$9,T11)&gt;=1,"",ROW())</f>
        <v>11</v>
      </c>
      <c r="V11" s="190" t="str">
        <f t="shared" si="0"/>
        <v/>
      </c>
      <c r="W11" s="189"/>
      <c r="X11" s="189"/>
      <c r="Y11" s="189"/>
      <c r="Z11" s="189"/>
      <c r="AA11" s="189"/>
      <c r="AB11" s="189"/>
      <c r="AC11" s="189"/>
      <c r="AD11" s="189"/>
      <c r="AE11" s="189"/>
      <c r="AF11" s="189" t="s">
        <v>7316</v>
      </c>
      <c r="AG11" s="189"/>
      <c r="AH11" s="189"/>
      <c r="AI11" s="189"/>
      <c r="AJ11" s="189" t="s">
        <v>1991</v>
      </c>
      <c r="AK11" s="190" t="str">
        <f>IF(COUNTIF('Reports Configurator'!$B$6:$E$8,AJ11)&gt;=1,"",ROW())</f>
        <v/>
      </c>
      <c r="AL11" s="189" t="str">
        <f t="shared" si="7"/>
        <v/>
      </c>
      <c r="AM11" s="189"/>
      <c r="AN11" s="189"/>
      <c r="AO11" s="2056"/>
      <c r="AP11" s="2057"/>
      <c r="AQ11" s="2057"/>
      <c r="AR11" s="2057"/>
      <c r="AS11" s="2057"/>
    </row>
    <row r="12" spans="1:45" x14ac:dyDescent="0.2">
      <c r="A12" s="194"/>
      <c r="B12" s="188"/>
      <c r="C12" s="194" t="s">
        <v>2481</v>
      </c>
      <c r="D12" s="194" t="s">
        <v>2481</v>
      </c>
      <c r="E12" s="194"/>
      <c r="F12" s="191" t="s">
        <v>39</v>
      </c>
      <c r="G12" s="194" t="s">
        <v>55</v>
      </c>
      <c r="H12" s="191"/>
      <c r="I12" s="191"/>
      <c r="J12" s="188" t="s">
        <v>53</v>
      </c>
      <c r="K12" s="191"/>
      <c r="L12" s="191"/>
      <c r="M12" s="191"/>
      <c r="N12" s="189" t="s">
        <v>56</v>
      </c>
      <c r="O12" s="191"/>
      <c r="P12" s="189"/>
      <c r="Q12" s="191" t="s">
        <v>7279</v>
      </c>
      <c r="R12" s="189"/>
      <c r="S12" s="191"/>
      <c r="T12" s="190"/>
      <c r="U12" s="190"/>
      <c r="V12" s="190"/>
      <c r="W12" s="189"/>
      <c r="X12" s="189"/>
      <c r="Y12" s="189"/>
      <c r="Z12" s="189"/>
      <c r="AA12" s="189"/>
      <c r="AB12" s="189"/>
      <c r="AC12" s="189"/>
      <c r="AD12" s="189"/>
      <c r="AE12" s="189"/>
      <c r="AF12" s="189" t="s">
        <v>7487</v>
      </c>
      <c r="AG12" s="189"/>
      <c r="AH12" s="189"/>
      <c r="AI12" s="189"/>
      <c r="AJ12" s="189" t="s">
        <v>1</v>
      </c>
      <c r="AK12" s="190" t="str">
        <f>IF(COUNTIF('Reports Configurator'!$B$6:$E$8,AJ12)&gt;=1,"",ROW())</f>
        <v/>
      </c>
      <c r="AL12" s="189" t="str">
        <f t="shared" si="7"/>
        <v/>
      </c>
      <c r="AM12" s="189"/>
      <c r="AN12" s="189"/>
      <c r="AO12" s="2056"/>
      <c r="AP12" s="2057"/>
      <c r="AQ12" s="2057"/>
      <c r="AR12" s="2057"/>
      <c r="AS12" s="2057"/>
    </row>
    <row r="13" spans="1:45" ht="17.25" customHeight="1" x14ac:dyDescent="0.2">
      <c r="A13" s="194"/>
      <c r="B13" s="188"/>
      <c r="C13" s="188"/>
      <c r="D13" s="188"/>
      <c r="E13" s="188"/>
      <c r="F13" s="188"/>
      <c r="G13" s="194" t="s">
        <v>6631</v>
      </c>
      <c r="H13" s="188"/>
      <c r="I13" s="188"/>
      <c r="J13" s="188"/>
      <c r="K13" s="191"/>
      <c r="L13" s="191"/>
      <c r="M13" s="191"/>
      <c r="N13" s="195" t="s">
        <v>378</v>
      </c>
      <c r="O13" s="191"/>
      <c r="P13" s="189"/>
      <c r="Q13" s="191"/>
      <c r="R13" s="189"/>
      <c r="S13" s="191"/>
      <c r="T13" s="190"/>
      <c r="U13" s="190"/>
      <c r="V13" s="190"/>
      <c r="W13" s="189"/>
      <c r="X13" s="189"/>
      <c r="Y13" s="189"/>
      <c r="Z13" s="189"/>
      <c r="AA13" s="189"/>
      <c r="AB13" s="189"/>
      <c r="AC13" s="189"/>
      <c r="AD13" s="189"/>
      <c r="AE13" s="189"/>
      <c r="AF13" s="189" t="s">
        <v>7485</v>
      </c>
      <c r="AG13" s="189"/>
      <c r="AH13" s="189"/>
      <c r="AI13" s="189"/>
      <c r="AP13" s="2057"/>
      <c r="AQ13" s="2057"/>
      <c r="AR13" s="2057"/>
      <c r="AS13" s="2057"/>
    </row>
    <row r="14" spans="1:45" x14ac:dyDescent="0.2">
      <c r="A14" s="194"/>
      <c r="B14" s="188"/>
      <c r="C14" s="188"/>
      <c r="D14" s="188"/>
      <c r="E14" s="188"/>
      <c r="F14" s="188"/>
      <c r="G14" s="188"/>
      <c r="H14" s="188"/>
      <c r="I14" s="188"/>
      <c r="J14" s="188"/>
      <c r="K14" s="191"/>
      <c r="L14" s="197"/>
      <c r="M14" s="197"/>
      <c r="N14" s="191" t="s">
        <v>613</v>
      </c>
      <c r="O14" s="191"/>
      <c r="P14" s="189"/>
      <c r="Q14" s="191"/>
      <c r="R14" s="189"/>
      <c r="S14" s="191"/>
      <c r="T14" s="190"/>
      <c r="U14" s="190"/>
      <c r="V14" s="190"/>
      <c r="W14" s="189"/>
      <c r="X14" s="189"/>
      <c r="Y14" s="189"/>
      <c r="Z14" s="189"/>
      <c r="AA14" s="189"/>
      <c r="AB14" s="189"/>
      <c r="AC14" s="189"/>
      <c r="AD14" s="189"/>
      <c r="AE14" s="189"/>
      <c r="AF14" s="189" t="s">
        <v>185</v>
      </c>
      <c r="AG14" s="189"/>
      <c r="AH14" s="189"/>
      <c r="AI14" s="189"/>
      <c r="AP14" s="2057"/>
      <c r="AQ14" s="2057"/>
      <c r="AR14" s="2057"/>
      <c r="AS14" s="2057"/>
    </row>
    <row r="15" spans="1:45" x14ac:dyDescent="0.2">
      <c r="A15" s="194"/>
      <c r="B15" s="188"/>
      <c r="C15" s="188"/>
      <c r="D15" s="188"/>
      <c r="E15" s="188"/>
      <c r="F15" s="188"/>
      <c r="G15" s="188"/>
      <c r="H15" s="188"/>
      <c r="I15" s="188"/>
      <c r="J15" s="188"/>
      <c r="K15" s="191"/>
      <c r="L15" s="191"/>
      <c r="M15" s="191"/>
      <c r="N15" s="191" t="s">
        <v>614</v>
      </c>
      <c r="O15" s="191"/>
      <c r="P15" s="189"/>
      <c r="Q15" s="191"/>
      <c r="R15" s="189"/>
      <c r="S15" s="191"/>
      <c r="T15" s="190"/>
      <c r="U15" s="190"/>
      <c r="V15" s="190"/>
      <c r="W15" s="189"/>
      <c r="X15" s="189"/>
      <c r="Y15" s="189"/>
      <c r="Z15" s="189"/>
      <c r="AA15" s="189"/>
      <c r="AB15" s="189"/>
      <c r="AC15" s="189"/>
      <c r="AD15" s="189"/>
      <c r="AE15" s="189"/>
      <c r="AF15" s="189" t="s">
        <v>7756</v>
      </c>
      <c r="AG15" s="189"/>
      <c r="AH15" s="189"/>
      <c r="AI15" s="189"/>
      <c r="AP15" s="2057"/>
      <c r="AQ15" s="2057"/>
      <c r="AR15" s="2057"/>
      <c r="AS15" s="2057"/>
    </row>
    <row r="16" spans="1:45" x14ac:dyDescent="0.2">
      <c r="A16" s="194"/>
      <c r="B16" s="188"/>
      <c r="C16" s="188"/>
      <c r="D16" s="188"/>
      <c r="E16" s="188"/>
      <c r="F16" s="188"/>
      <c r="G16" s="188"/>
      <c r="H16" s="188"/>
      <c r="I16" s="188"/>
      <c r="J16" s="188"/>
      <c r="K16" s="191"/>
      <c r="L16" s="191"/>
      <c r="M16" s="191"/>
      <c r="N16" s="191" t="s">
        <v>7272</v>
      </c>
      <c r="O16" s="191"/>
      <c r="P16" s="189"/>
      <c r="Q16" s="191"/>
      <c r="R16" s="189"/>
      <c r="S16" s="191"/>
      <c r="T16" s="190"/>
      <c r="U16" s="190"/>
      <c r="V16" s="190"/>
      <c r="W16" s="189"/>
      <c r="X16" s="189"/>
      <c r="Y16" s="189"/>
      <c r="Z16" s="189"/>
      <c r="AA16" s="189"/>
      <c r="AB16" s="189"/>
      <c r="AC16" s="189"/>
      <c r="AD16" s="189"/>
      <c r="AE16" s="189"/>
      <c r="AF16" s="189" t="s">
        <v>903</v>
      </c>
      <c r="AG16" s="189"/>
      <c r="AH16" s="189"/>
      <c r="AI16" s="189"/>
      <c r="AP16" s="2057"/>
      <c r="AQ16" s="2057"/>
      <c r="AR16" s="2057"/>
      <c r="AS16" s="2057"/>
    </row>
    <row r="17" spans="1:45" x14ac:dyDescent="0.2">
      <c r="A17" s="194"/>
      <c r="B17" s="188"/>
      <c r="C17" s="188"/>
      <c r="D17" s="188"/>
      <c r="E17" s="188"/>
      <c r="F17" s="188"/>
      <c r="G17" s="188"/>
      <c r="H17" s="188"/>
      <c r="I17" s="188"/>
      <c r="J17" s="188"/>
      <c r="K17" s="191"/>
      <c r="L17" s="191"/>
      <c r="M17" s="191"/>
      <c r="N17" s="191" t="s">
        <v>7271</v>
      </c>
      <c r="O17" s="191"/>
      <c r="P17" s="189"/>
      <c r="Q17" s="191"/>
      <c r="R17" s="189"/>
      <c r="S17" s="191"/>
      <c r="T17" s="190"/>
      <c r="U17" s="190"/>
      <c r="V17" s="190"/>
      <c r="W17" s="189"/>
      <c r="X17" s="189"/>
      <c r="Y17" s="189"/>
      <c r="Z17" s="189"/>
      <c r="AA17" s="189"/>
      <c r="AB17" s="189"/>
      <c r="AC17" s="189"/>
      <c r="AD17" s="189"/>
      <c r="AE17" s="189"/>
      <c r="AF17" s="189" t="s">
        <v>7348</v>
      </c>
      <c r="AG17" s="189"/>
      <c r="AH17" s="189"/>
      <c r="AI17" s="189"/>
      <c r="AP17" s="2057"/>
      <c r="AQ17" s="2057"/>
      <c r="AR17" s="2057"/>
      <c r="AS17" s="2057"/>
    </row>
    <row r="18" spans="1:45" x14ac:dyDescent="0.2">
      <c r="A18" s="194"/>
      <c r="B18" s="188"/>
      <c r="C18" s="188"/>
      <c r="D18" s="188"/>
      <c r="E18" s="188"/>
      <c r="F18" s="188"/>
      <c r="G18" s="188"/>
      <c r="H18" s="188"/>
      <c r="I18" s="188"/>
      <c r="J18" s="188"/>
      <c r="K18" s="191"/>
      <c r="L18" s="191"/>
      <c r="M18" s="191"/>
      <c r="N18" s="191" t="s">
        <v>7270</v>
      </c>
      <c r="O18" s="191"/>
      <c r="P18" s="189"/>
      <c r="Q18" s="191"/>
      <c r="R18" s="189"/>
      <c r="S18" s="191"/>
      <c r="T18" s="190"/>
      <c r="U18" s="190"/>
      <c r="V18" s="190"/>
      <c r="W18" s="189"/>
      <c r="X18" s="189"/>
      <c r="Y18" s="189"/>
      <c r="Z18" s="189"/>
      <c r="AA18" s="189"/>
      <c r="AB18" s="189"/>
      <c r="AC18" s="189"/>
      <c r="AD18" s="189"/>
      <c r="AE18" s="189"/>
      <c r="AF18" s="189" t="s">
        <v>7349</v>
      </c>
      <c r="AG18" s="189"/>
      <c r="AH18" s="189"/>
      <c r="AI18" s="189"/>
      <c r="AP18" s="2057"/>
      <c r="AQ18" s="2057"/>
      <c r="AR18" s="2057"/>
      <c r="AS18" s="2057"/>
    </row>
    <row r="19" spans="1:45" x14ac:dyDescent="0.2">
      <c r="A19" s="194"/>
      <c r="B19" s="188"/>
      <c r="C19" s="188"/>
      <c r="D19" s="188"/>
      <c r="E19" s="188"/>
      <c r="F19" s="188"/>
      <c r="G19" s="188"/>
      <c r="H19" s="188"/>
      <c r="I19" s="188"/>
      <c r="J19" s="188"/>
      <c r="K19" s="191"/>
      <c r="L19" s="191"/>
      <c r="M19" s="191"/>
      <c r="N19" s="191" t="s">
        <v>6620</v>
      </c>
      <c r="O19" s="194"/>
      <c r="P19" s="189"/>
      <c r="Q19" s="189"/>
      <c r="R19" s="189"/>
      <c r="S19" s="191"/>
      <c r="T19" s="190"/>
      <c r="U19" s="190"/>
      <c r="V19" s="190"/>
      <c r="W19" s="189"/>
      <c r="X19" s="189"/>
      <c r="Y19" s="189" t="s">
        <v>7543</v>
      </c>
      <c r="Z19" s="189"/>
      <c r="AA19" s="189"/>
      <c r="AB19" s="189"/>
      <c r="AC19" s="189"/>
      <c r="AD19" s="189"/>
      <c r="AE19" s="189"/>
      <c r="AF19" s="189" t="s">
        <v>7350</v>
      </c>
      <c r="AG19" s="189"/>
      <c r="AH19" s="189"/>
      <c r="AI19" s="189"/>
      <c r="AP19" s="2057"/>
      <c r="AQ19" s="2057"/>
      <c r="AR19" s="2057"/>
      <c r="AS19" s="2057"/>
    </row>
    <row r="20" spans="1:45" x14ac:dyDescent="0.2">
      <c r="A20" s="194"/>
      <c r="B20" s="188"/>
      <c r="C20" s="188"/>
      <c r="D20" s="188"/>
      <c r="E20" s="188"/>
      <c r="F20" s="188"/>
      <c r="G20" s="188"/>
      <c r="H20" s="188"/>
      <c r="I20" s="188"/>
      <c r="J20" s="188"/>
      <c r="K20" s="191"/>
      <c r="L20" s="191"/>
      <c r="M20" s="191"/>
      <c r="N20" s="191" t="s">
        <v>6621</v>
      </c>
      <c r="O20" s="194"/>
      <c r="P20" s="189"/>
      <c r="Q20" s="191"/>
      <c r="R20" s="189"/>
      <c r="S20" s="191"/>
      <c r="T20" s="190"/>
      <c r="U20" s="190"/>
      <c r="V20" s="190"/>
      <c r="W20" s="189"/>
      <c r="X20" s="189"/>
      <c r="Y20" s="189"/>
      <c r="Z20" s="189"/>
      <c r="AA20" s="189"/>
      <c r="AB20" s="189"/>
      <c r="AC20" s="189"/>
      <c r="AD20" s="189"/>
      <c r="AE20" s="189"/>
      <c r="AF20" s="189" t="s">
        <v>7351</v>
      </c>
      <c r="AG20" s="189"/>
      <c r="AH20" s="189"/>
      <c r="AI20" s="189"/>
      <c r="AP20" s="2057"/>
      <c r="AQ20" s="2057"/>
      <c r="AR20" s="2057"/>
      <c r="AS20" s="2057"/>
    </row>
    <row r="21" spans="1:45" x14ac:dyDescent="0.2">
      <c r="A21" s="194"/>
      <c r="B21" s="188"/>
      <c r="C21" s="188"/>
      <c r="D21" s="188"/>
      <c r="E21" s="188"/>
      <c r="F21" s="188"/>
      <c r="G21" s="188"/>
      <c r="H21" s="188"/>
      <c r="I21" s="188"/>
      <c r="J21" s="188"/>
      <c r="K21" s="191"/>
      <c r="L21" s="191"/>
      <c r="M21" s="191"/>
      <c r="N21" s="191" t="s">
        <v>7269</v>
      </c>
      <c r="O21" s="194"/>
      <c r="P21" s="189"/>
      <c r="Q21" s="191"/>
      <c r="R21" s="189"/>
      <c r="S21" s="191"/>
      <c r="T21" s="190"/>
      <c r="U21" s="190"/>
      <c r="V21" s="190"/>
      <c r="W21" s="189"/>
      <c r="X21" s="189"/>
      <c r="Y21" s="189"/>
      <c r="Z21" s="189"/>
      <c r="AA21" s="189"/>
      <c r="AB21" s="189"/>
      <c r="AC21" s="189"/>
      <c r="AD21" s="189"/>
      <c r="AE21" s="189"/>
      <c r="AF21" s="189" t="s">
        <v>7379</v>
      </c>
      <c r="AG21" s="189"/>
      <c r="AH21" s="189"/>
      <c r="AI21" s="189"/>
      <c r="AP21" s="2057"/>
      <c r="AQ21" s="2057"/>
      <c r="AR21" s="2057"/>
      <c r="AS21" s="2057"/>
    </row>
    <row r="22" spans="1:45" x14ac:dyDescent="0.2">
      <c r="A22" s="194"/>
      <c r="B22" s="188"/>
      <c r="C22" s="188"/>
      <c r="D22" s="188"/>
      <c r="E22" s="188"/>
      <c r="F22" s="188"/>
      <c r="G22" s="188"/>
      <c r="H22" s="188"/>
      <c r="I22" s="188"/>
      <c r="J22" s="188"/>
      <c r="K22" s="191"/>
      <c r="L22" s="191"/>
      <c r="M22" s="191"/>
      <c r="N22" s="191" t="s">
        <v>6622</v>
      </c>
      <c r="O22" s="194"/>
      <c r="P22" s="189"/>
      <c r="Q22" s="191"/>
      <c r="R22" s="189"/>
      <c r="S22" s="191"/>
      <c r="T22" s="190"/>
      <c r="U22" s="190"/>
      <c r="V22" s="190"/>
      <c r="W22" s="189"/>
      <c r="X22" s="189"/>
      <c r="Y22" s="189"/>
      <c r="Z22" s="189"/>
      <c r="AA22" s="189"/>
      <c r="AB22" s="189"/>
      <c r="AC22" s="189"/>
      <c r="AD22" s="189"/>
      <c r="AE22" s="189"/>
      <c r="AF22" s="189" t="s">
        <v>6208</v>
      </c>
      <c r="AG22" s="189"/>
      <c r="AH22" s="189"/>
      <c r="AI22" s="189"/>
      <c r="AP22" s="2057"/>
      <c r="AQ22" s="2057"/>
      <c r="AR22" s="2057"/>
      <c r="AS22" s="2057"/>
    </row>
    <row r="23" spans="1:45" x14ac:dyDescent="0.2">
      <c r="A23" s="194"/>
      <c r="B23" s="188"/>
      <c r="C23" s="188"/>
      <c r="D23" s="188"/>
      <c r="E23" s="188"/>
      <c r="F23" s="188"/>
      <c r="G23" s="188"/>
      <c r="H23" s="188"/>
      <c r="I23" s="188"/>
      <c r="J23" s="188"/>
      <c r="K23" s="191"/>
      <c r="L23" s="191"/>
      <c r="M23" s="191"/>
      <c r="N23" s="191"/>
      <c r="O23" s="194"/>
      <c r="P23" s="189"/>
      <c r="Q23" s="191"/>
      <c r="R23" s="189"/>
      <c r="S23" s="191"/>
      <c r="T23" s="190"/>
      <c r="U23" s="190"/>
      <c r="V23" s="190"/>
      <c r="W23" s="189"/>
      <c r="X23" s="189"/>
      <c r="Y23" s="189"/>
      <c r="Z23" s="189"/>
      <c r="AA23" s="189"/>
      <c r="AB23" s="189"/>
      <c r="AC23" s="189"/>
      <c r="AD23" s="189"/>
      <c r="AE23" s="189"/>
      <c r="AF23" s="189" t="s">
        <v>6363</v>
      </c>
      <c r="AG23" s="189"/>
      <c r="AH23" s="189"/>
      <c r="AI23" s="189"/>
      <c r="AP23" s="2057"/>
      <c r="AQ23" s="2057"/>
      <c r="AR23" s="2057"/>
      <c r="AS23" s="2057"/>
    </row>
    <row r="24" spans="1:45" x14ac:dyDescent="0.2">
      <c r="A24" s="194"/>
      <c r="B24" s="188"/>
      <c r="C24" s="188"/>
      <c r="D24" s="188"/>
      <c r="E24" s="188"/>
      <c r="F24" s="188"/>
      <c r="G24" s="188"/>
      <c r="H24" s="188"/>
      <c r="I24" s="188"/>
      <c r="J24" s="188"/>
      <c r="K24" s="191"/>
      <c r="L24" s="191"/>
      <c r="M24" s="191"/>
      <c r="N24" s="191"/>
      <c r="O24" s="194"/>
      <c r="P24" s="189"/>
      <c r="Q24" s="191"/>
      <c r="R24" s="189"/>
      <c r="S24" s="191"/>
      <c r="T24" s="190"/>
      <c r="U24" s="190"/>
      <c r="V24" s="190"/>
      <c r="W24" s="189"/>
      <c r="X24" s="189"/>
      <c r="Y24" s="189"/>
      <c r="Z24" s="189"/>
      <c r="AA24" s="189"/>
      <c r="AB24" s="189"/>
      <c r="AC24" s="189"/>
      <c r="AD24" s="189"/>
      <c r="AE24" s="189"/>
      <c r="AF24" s="189" t="s">
        <v>2450</v>
      </c>
      <c r="AG24" s="189"/>
      <c r="AH24" s="189"/>
      <c r="AI24" s="189"/>
      <c r="AP24" s="2057"/>
      <c r="AQ24" s="2057"/>
      <c r="AR24" s="2057"/>
      <c r="AS24" s="2057"/>
    </row>
    <row r="25" spans="1:45" x14ac:dyDescent="0.2">
      <c r="A25" s="194"/>
      <c r="B25" s="188"/>
      <c r="C25" s="188"/>
      <c r="D25" s="188"/>
      <c r="E25" s="188"/>
      <c r="F25" s="188"/>
      <c r="G25" s="188"/>
      <c r="H25" s="188"/>
      <c r="I25" s="188"/>
      <c r="J25" s="188"/>
      <c r="K25" s="191"/>
      <c r="L25" s="191"/>
      <c r="M25" s="191"/>
      <c r="N25" s="193"/>
      <c r="O25" s="194"/>
      <c r="P25" s="189"/>
      <c r="Q25" s="191"/>
      <c r="R25" s="189"/>
      <c r="S25" s="191"/>
      <c r="T25" s="190"/>
      <c r="U25" s="190"/>
      <c r="V25" s="190"/>
      <c r="W25" s="189"/>
      <c r="X25" s="189"/>
      <c r="Y25" s="189"/>
      <c r="Z25" s="189"/>
      <c r="AA25" s="189"/>
      <c r="AB25" s="189"/>
      <c r="AC25" s="189"/>
      <c r="AD25" s="189"/>
      <c r="AE25" s="189"/>
      <c r="AF25" s="189" t="s">
        <v>214</v>
      </c>
      <c r="AG25" s="189"/>
      <c r="AH25" s="189"/>
      <c r="AI25" s="189"/>
      <c r="AP25" s="2057"/>
      <c r="AQ25" s="2057"/>
      <c r="AR25" s="2057"/>
      <c r="AS25" s="2057"/>
    </row>
    <row r="26" spans="1:45" x14ac:dyDescent="0.2">
      <c r="A26" s="194"/>
      <c r="B26" s="188"/>
      <c r="C26" s="188"/>
      <c r="D26" s="188"/>
      <c r="E26" s="188"/>
      <c r="F26" s="188"/>
      <c r="G26" s="188"/>
      <c r="H26" s="188"/>
      <c r="I26" s="188"/>
      <c r="J26" s="188"/>
      <c r="K26" s="188"/>
      <c r="L26" s="188"/>
      <c r="M26" s="191"/>
      <c r="N26" s="193"/>
      <c r="O26" s="194"/>
      <c r="P26" s="189"/>
      <c r="Q26" s="188"/>
      <c r="R26" s="189"/>
      <c r="S26" s="188"/>
      <c r="T26" s="190"/>
      <c r="U26" s="190"/>
      <c r="V26" s="190"/>
      <c r="W26" s="189"/>
      <c r="X26" s="189"/>
      <c r="Y26" s="189"/>
      <c r="Z26" s="189"/>
      <c r="AA26" s="189"/>
      <c r="AB26" s="189"/>
      <c r="AC26" s="189"/>
      <c r="AD26" s="189"/>
      <c r="AE26" s="189"/>
      <c r="AF26" s="189" t="s">
        <v>851</v>
      </c>
      <c r="AG26" s="189"/>
      <c r="AH26" s="189"/>
      <c r="AI26" s="189"/>
      <c r="AP26" s="2057"/>
      <c r="AQ26" s="2057"/>
      <c r="AR26" s="2057"/>
      <c r="AS26" s="2057"/>
    </row>
    <row r="27" spans="1:45" x14ac:dyDescent="0.2">
      <c r="A27" s="198"/>
      <c r="B27" s="196"/>
      <c r="C27" s="196"/>
      <c r="D27" s="196"/>
      <c r="E27" s="196"/>
      <c r="F27" s="196"/>
      <c r="G27" s="196"/>
      <c r="H27" s="196"/>
      <c r="I27" s="196"/>
      <c r="J27" s="196"/>
      <c r="K27" s="196"/>
      <c r="L27" s="196"/>
      <c r="M27" s="198"/>
      <c r="N27" s="193"/>
      <c r="O27" s="194"/>
      <c r="P27" s="189"/>
      <c r="Q27" s="196"/>
      <c r="R27" s="189"/>
      <c r="S27" s="196"/>
      <c r="T27" s="190"/>
      <c r="U27" s="190"/>
      <c r="V27" s="190"/>
      <c r="W27" s="189"/>
      <c r="X27" s="189"/>
      <c r="Y27" s="189"/>
      <c r="Z27" s="189"/>
      <c r="AA27" s="189"/>
      <c r="AB27" s="189"/>
      <c r="AC27" s="189"/>
      <c r="AD27" s="189"/>
      <c r="AE27" s="189"/>
      <c r="AF27" s="189" t="s">
        <v>186</v>
      </c>
      <c r="AG27" s="189"/>
      <c r="AH27" s="189"/>
      <c r="AI27" s="189"/>
      <c r="AP27" s="2057"/>
      <c r="AQ27" s="2057"/>
      <c r="AR27" s="2057"/>
      <c r="AS27" s="2057"/>
    </row>
    <row r="28" spans="1:45" x14ac:dyDescent="0.2">
      <c r="A28" s="198"/>
      <c r="B28" s="196"/>
      <c r="C28" s="196"/>
      <c r="D28" s="196"/>
      <c r="E28" s="196"/>
      <c r="F28" s="196"/>
      <c r="G28" s="196"/>
      <c r="H28" s="196"/>
      <c r="I28" s="196"/>
      <c r="J28" s="196"/>
      <c r="K28" s="196"/>
      <c r="L28" s="196"/>
      <c r="M28" s="198"/>
      <c r="N28" s="193"/>
      <c r="O28" s="198"/>
      <c r="P28" s="189"/>
      <c r="Q28" s="196"/>
      <c r="R28" s="189"/>
      <c r="S28" s="196"/>
      <c r="T28" s="190"/>
      <c r="U28" s="190"/>
      <c r="V28" s="190"/>
      <c r="W28" s="189"/>
      <c r="X28" s="189"/>
      <c r="Y28" s="189"/>
      <c r="Z28" s="189"/>
      <c r="AA28" s="189"/>
      <c r="AB28" s="189"/>
      <c r="AC28" s="189"/>
      <c r="AD28" s="189"/>
      <c r="AE28" s="189"/>
      <c r="AF28" s="189" t="s">
        <v>7416</v>
      </c>
      <c r="AG28" s="189"/>
      <c r="AH28" s="189"/>
      <c r="AI28" s="189"/>
      <c r="AP28" s="2057"/>
      <c r="AQ28" s="2057"/>
      <c r="AR28" s="2057"/>
      <c r="AS28" s="2057"/>
    </row>
    <row r="29" spans="1:45" x14ac:dyDescent="0.2">
      <c r="A29" s="2335"/>
      <c r="B29" s="197"/>
      <c r="C29" s="197"/>
      <c r="D29" s="197"/>
      <c r="E29" s="197"/>
      <c r="F29" s="197"/>
      <c r="G29" s="197"/>
      <c r="H29" s="197"/>
      <c r="I29" s="197"/>
      <c r="J29" s="197"/>
      <c r="K29" s="197"/>
      <c r="L29" s="197"/>
      <c r="M29" s="197"/>
      <c r="N29" s="193"/>
      <c r="O29" s="197"/>
      <c r="P29" s="189"/>
      <c r="Q29" s="197"/>
      <c r="R29" s="189"/>
      <c r="S29" s="197"/>
      <c r="T29" s="190"/>
      <c r="U29" s="190"/>
      <c r="V29" s="190"/>
      <c r="W29" s="189"/>
      <c r="X29" s="189"/>
      <c r="Y29" s="189"/>
      <c r="Z29" s="189"/>
      <c r="AA29" s="189"/>
      <c r="AB29" s="189"/>
      <c r="AC29" s="189"/>
      <c r="AD29" s="189"/>
      <c r="AE29" s="189"/>
      <c r="AF29" s="189" t="s">
        <v>739</v>
      </c>
      <c r="AG29" s="189"/>
      <c r="AH29" s="189"/>
      <c r="AI29" s="189"/>
      <c r="AP29" s="2057"/>
      <c r="AQ29" s="2057"/>
      <c r="AR29" s="2057"/>
      <c r="AS29" s="2057"/>
    </row>
    <row r="30" spans="1:45" x14ac:dyDescent="0.2">
      <c r="A30" s="2335"/>
      <c r="B30" s="197"/>
      <c r="C30" s="197"/>
      <c r="D30" s="197"/>
      <c r="E30" s="197"/>
      <c r="F30" s="197"/>
      <c r="G30" s="197"/>
      <c r="H30" s="197"/>
      <c r="I30" s="197"/>
      <c r="J30" s="197"/>
      <c r="K30" s="197"/>
      <c r="L30" s="197"/>
      <c r="M30" s="197"/>
      <c r="N30" s="193"/>
      <c r="O30" s="197"/>
      <c r="P30" s="189"/>
      <c r="Q30" s="197"/>
      <c r="R30" s="189"/>
      <c r="S30" s="197"/>
      <c r="T30" s="190"/>
      <c r="U30" s="190"/>
      <c r="V30" s="190"/>
      <c r="W30" s="189"/>
      <c r="X30" s="189"/>
      <c r="Y30" s="189"/>
      <c r="Z30" s="189"/>
      <c r="AA30" s="189"/>
      <c r="AB30" s="189"/>
      <c r="AC30" s="189"/>
      <c r="AD30" s="189"/>
      <c r="AE30" s="189"/>
      <c r="AF30" s="189" t="s">
        <v>7528</v>
      </c>
      <c r="AG30" s="189"/>
      <c r="AH30" s="189"/>
      <c r="AI30" s="189"/>
      <c r="AP30" s="2057"/>
      <c r="AQ30" s="2057"/>
      <c r="AR30" s="2057"/>
      <c r="AS30" s="2057"/>
    </row>
    <row r="31" spans="1:45" x14ac:dyDescent="0.2">
      <c r="A31" s="2335"/>
      <c r="B31" s="197"/>
      <c r="C31" s="197"/>
      <c r="D31" s="197"/>
      <c r="E31" s="197"/>
      <c r="F31" s="197"/>
      <c r="G31" s="197"/>
      <c r="H31" s="197"/>
      <c r="I31" s="197"/>
      <c r="J31" s="197"/>
      <c r="K31" s="197"/>
      <c r="L31" s="197"/>
      <c r="M31" s="197"/>
      <c r="N31" s="193"/>
      <c r="O31" s="197"/>
      <c r="P31" s="189"/>
      <c r="Q31" s="197"/>
      <c r="R31" s="197"/>
      <c r="S31" s="197"/>
      <c r="T31" s="190"/>
      <c r="U31" s="190"/>
      <c r="V31" s="190"/>
      <c r="W31" s="189"/>
      <c r="X31" s="189"/>
      <c r="Y31" s="189"/>
      <c r="Z31" s="189"/>
      <c r="AA31" s="189"/>
      <c r="AB31" s="189"/>
      <c r="AC31" s="189"/>
      <c r="AD31" s="189"/>
      <c r="AE31" s="189"/>
      <c r="AF31" s="189" t="s">
        <v>184</v>
      </c>
      <c r="AG31" s="189"/>
      <c r="AH31" s="189"/>
      <c r="AI31" s="189"/>
      <c r="AP31" s="191"/>
      <c r="AQ31" s="191"/>
      <c r="AR31" s="191"/>
      <c r="AS31" s="191"/>
    </row>
    <row r="32" spans="1:45" x14ac:dyDescent="0.2">
      <c r="A32" s="2335"/>
      <c r="B32" s="197"/>
      <c r="C32" s="197"/>
      <c r="D32" s="197"/>
      <c r="E32" s="197"/>
      <c r="F32" s="197"/>
      <c r="G32" s="197"/>
      <c r="H32" s="197"/>
      <c r="I32" s="197"/>
      <c r="J32" s="197"/>
      <c r="K32" s="197"/>
      <c r="L32" s="197"/>
      <c r="M32" s="197"/>
      <c r="N32" s="730"/>
      <c r="O32" s="197"/>
      <c r="P32" s="189"/>
      <c r="Q32" s="197"/>
      <c r="R32" s="197"/>
      <c r="S32" s="197"/>
      <c r="T32" s="190"/>
      <c r="U32" s="190"/>
      <c r="V32" s="190"/>
      <c r="W32" s="189"/>
      <c r="X32" s="189"/>
      <c r="Y32" s="189"/>
      <c r="Z32" s="189"/>
      <c r="AA32" s="189"/>
      <c r="AB32" s="189"/>
      <c r="AC32" s="189"/>
      <c r="AD32" s="189"/>
      <c r="AE32" s="189"/>
      <c r="AF32" s="189" t="s">
        <v>14</v>
      </c>
      <c r="AG32" s="189"/>
      <c r="AH32" s="189"/>
      <c r="AI32" s="189"/>
      <c r="AP32" s="2057"/>
      <c r="AQ32" s="2057"/>
      <c r="AR32" s="2057"/>
      <c r="AS32" s="2057"/>
    </row>
    <row r="33" spans="1:45" x14ac:dyDescent="0.2">
      <c r="A33" s="2335"/>
      <c r="B33" s="197"/>
      <c r="C33" s="197"/>
      <c r="D33" s="197"/>
      <c r="E33" s="197"/>
      <c r="F33" s="197"/>
      <c r="G33" s="197"/>
      <c r="H33" s="197"/>
      <c r="I33" s="197"/>
      <c r="J33" s="197"/>
      <c r="K33" s="197"/>
      <c r="L33" s="197"/>
      <c r="M33" s="197"/>
      <c r="N33" s="730"/>
      <c r="O33" s="197"/>
      <c r="P33" s="189"/>
      <c r="Q33" s="197"/>
      <c r="R33" s="197"/>
      <c r="S33" s="197"/>
      <c r="T33" s="190"/>
      <c r="U33" s="190"/>
      <c r="V33" s="190"/>
      <c r="W33" s="189"/>
      <c r="X33" s="189"/>
      <c r="Y33" s="189"/>
      <c r="Z33" s="189"/>
      <c r="AA33" s="189"/>
      <c r="AB33" s="189"/>
      <c r="AC33" s="189"/>
      <c r="AD33" s="189"/>
      <c r="AE33" s="189"/>
      <c r="AF33" s="189" t="s">
        <v>7488</v>
      </c>
      <c r="AG33" s="189"/>
      <c r="AH33" s="189"/>
      <c r="AI33" s="189"/>
      <c r="AP33" s="2057"/>
      <c r="AQ33" s="2057"/>
      <c r="AR33" s="2057"/>
      <c r="AS33" s="2057"/>
    </row>
    <row r="34" spans="1:45" x14ac:dyDescent="0.2">
      <c r="A34" s="2335"/>
      <c r="B34" s="197"/>
      <c r="C34" s="197"/>
      <c r="D34" s="197"/>
      <c r="E34" s="197"/>
      <c r="F34" s="197"/>
      <c r="G34" s="197"/>
      <c r="H34" s="197"/>
      <c r="I34" s="197"/>
      <c r="J34" s="197"/>
      <c r="K34" s="197"/>
      <c r="L34" s="197"/>
      <c r="M34" s="197"/>
      <c r="N34" s="730"/>
      <c r="O34" s="197"/>
      <c r="P34" s="189"/>
      <c r="Q34" s="197"/>
      <c r="R34" s="197"/>
      <c r="S34" s="197"/>
      <c r="T34" s="190"/>
      <c r="U34" s="190"/>
      <c r="V34" s="190"/>
      <c r="W34" s="189"/>
      <c r="X34" s="189"/>
      <c r="Y34" s="189"/>
      <c r="Z34" s="189"/>
      <c r="AA34" s="189"/>
      <c r="AB34" s="189"/>
      <c r="AC34" s="189"/>
      <c r="AD34" s="189"/>
      <c r="AE34" s="189"/>
      <c r="AF34" s="189" t="s">
        <v>1303</v>
      </c>
      <c r="AG34" s="189"/>
      <c r="AH34" s="189"/>
      <c r="AI34" s="189"/>
      <c r="AP34" s="2057"/>
      <c r="AQ34" s="2057"/>
      <c r="AR34" s="2057"/>
      <c r="AS34" s="2057"/>
    </row>
    <row r="35" spans="1:45" x14ac:dyDescent="0.2">
      <c r="A35" s="2335"/>
      <c r="B35" s="197"/>
      <c r="C35" s="197"/>
      <c r="D35" s="197"/>
      <c r="E35" s="197"/>
      <c r="F35" s="197"/>
      <c r="G35" s="197"/>
      <c r="H35" s="197"/>
      <c r="I35" s="197"/>
      <c r="J35" s="197"/>
      <c r="K35" s="197"/>
      <c r="L35" s="197"/>
      <c r="M35" s="197"/>
      <c r="N35" s="730"/>
      <c r="O35" s="197"/>
      <c r="P35" s="189"/>
      <c r="Q35" s="197"/>
      <c r="R35" s="197"/>
      <c r="S35" s="197"/>
      <c r="T35" s="190"/>
      <c r="U35" s="190"/>
      <c r="V35" s="190"/>
      <c r="W35" s="189"/>
      <c r="X35" s="189"/>
      <c r="Y35" s="189"/>
      <c r="Z35" s="189"/>
      <c r="AA35" s="189"/>
      <c r="AB35" s="189"/>
      <c r="AC35" s="189"/>
      <c r="AD35" s="189"/>
      <c r="AE35" s="189"/>
      <c r="AF35" s="189" t="s">
        <v>7494</v>
      </c>
      <c r="AG35" s="189"/>
      <c r="AH35" s="189"/>
      <c r="AI35" s="189"/>
      <c r="AP35" s="2057"/>
      <c r="AQ35" s="2057"/>
      <c r="AR35" s="2057"/>
      <c r="AS35" s="2057"/>
    </row>
    <row r="36" spans="1:45" x14ac:dyDescent="0.2">
      <c r="A36" s="2335"/>
      <c r="B36" s="197"/>
      <c r="C36" s="197"/>
      <c r="D36" s="197"/>
      <c r="E36" s="197"/>
      <c r="F36" s="197"/>
      <c r="G36" s="197"/>
      <c r="H36" s="197"/>
      <c r="I36" s="197"/>
      <c r="J36" s="197"/>
      <c r="K36" s="197"/>
      <c r="L36" s="197"/>
      <c r="M36" s="197"/>
      <c r="N36" s="730"/>
      <c r="O36" s="197"/>
      <c r="P36" s="189"/>
      <c r="Q36" s="197"/>
      <c r="R36" s="197"/>
      <c r="S36" s="197"/>
      <c r="T36" s="190"/>
      <c r="U36" s="190"/>
      <c r="V36" s="190"/>
      <c r="W36" s="189"/>
      <c r="X36" s="189"/>
      <c r="Y36" s="189"/>
      <c r="Z36" s="189"/>
      <c r="AA36" s="189"/>
      <c r="AB36" s="189"/>
      <c r="AC36" s="189"/>
      <c r="AD36" s="189"/>
      <c r="AE36" s="189"/>
      <c r="AF36" s="189"/>
      <c r="AG36" s="189"/>
      <c r="AH36" s="189"/>
      <c r="AI36" s="189"/>
      <c r="AP36" s="2057"/>
      <c r="AQ36" s="2057"/>
      <c r="AR36" s="2057"/>
      <c r="AS36" s="2057"/>
    </row>
    <row r="37" spans="1:45" x14ac:dyDescent="0.2">
      <c r="A37" s="1483"/>
      <c r="B37" s="189"/>
      <c r="C37" s="189"/>
      <c r="D37" s="189"/>
      <c r="E37" s="189"/>
      <c r="F37" s="189"/>
      <c r="G37" s="189"/>
      <c r="H37" s="189"/>
      <c r="I37" s="189"/>
      <c r="J37" s="189"/>
      <c r="K37" s="189"/>
      <c r="L37" s="189"/>
      <c r="M37" s="189"/>
      <c r="N37" s="190"/>
      <c r="O37" s="189"/>
      <c r="P37" s="189"/>
      <c r="Q37" s="189"/>
      <c r="R37" s="189"/>
      <c r="S37" s="189"/>
      <c r="T37" s="190"/>
      <c r="U37" s="190"/>
      <c r="V37" s="190"/>
      <c r="W37" s="189"/>
      <c r="X37" s="189"/>
      <c r="Y37" s="189"/>
      <c r="Z37" s="189"/>
      <c r="AA37" s="189"/>
      <c r="AB37" s="189"/>
      <c r="AC37" s="189"/>
      <c r="AD37" s="189"/>
      <c r="AE37" s="189"/>
      <c r="AF37" s="189"/>
      <c r="AG37" s="189"/>
      <c r="AH37" s="189"/>
      <c r="AI37" s="189"/>
      <c r="AP37" s="2057"/>
      <c r="AQ37" s="2057"/>
      <c r="AR37" s="2057"/>
      <c r="AS37" s="2057"/>
    </row>
    <row r="38" spans="1:45" x14ac:dyDescent="0.2">
      <c r="A38" s="1483"/>
      <c r="B38" s="189"/>
      <c r="C38" s="189"/>
      <c r="D38" s="189"/>
      <c r="E38" s="189"/>
      <c r="F38" s="189"/>
      <c r="G38" s="189"/>
      <c r="H38" s="189"/>
      <c r="I38" s="189"/>
      <c r="J38" s="189"/>
      <c r="K38" s="189"/>
      <c r="L38" s="189"/>
      <c r="M38" s="189"/>
      <c r="N38" s="190"/>
      <c r="O38" s="189"/>
      <c r="P38" s="189"/>
      <c r="Q38" s="189"/>
      <c r="R38" s="189"/>
      <c r="S38" s="189"/>
      <c r="T38" s="190"/>
      <c r="U38" s="190"/>
      <c r="V38" s="190"/>
      <c r="W38" s="189"/>
      <c r="X38" s="189"/>
      <c r="Y38" s="189"/>
      <c r="Z38" s="189"/>
      <c r="AA38" s="189"/>
      <c r="AB38" s="189"/>
      <c r="AC38" s="189"/>
      <c r="AD38" s="189"/>
      <c r="AE38" s="189"/>
      <c r="AF38" s="189"/>
      <c r="AG38" s="189"/>
      <c r="AH38" s="189"/>
      <c r="AI38" s="189"/>
      <c r="AP38" s="2057"/>
      <c r="AQ38" s="2057"/>
      <c r="AR38" s="2057"/>
      <c r="AS38" s="2057"/>
    </row>
    <row r="39" spans="1:45" x14ac:dyDescent="0.2">
      <c r="A39" s="1483"/>
      <c r="B39" s="189"/>
      <c r="C39" s="189"/>
      <c r="D39" s="189"/>
      <c r="E39" s="189"/>
      <c r="F39" s="189"/>
      <c r="G39" s="189"/>
      <c r="H39" s="189"/>
      <c r="I39" s="189"/>
      <c r="J39" s="189"/>
      <c r="K39" s="189"/>
      <c r="L39" s="189"/>
      <c r="M39" s="189"/>
      <c r="N39" s="190"/>
      <c r="O39" s="189"/>
      <c r="P39" s="189"/>
      <c r="Q39" s="189"/>
      <c r="R39" s="189"/>
      <c r="S39" s="189"/>
      <c r="T39" s="190"/>
      <c r="U39" s="190"/>
      <c r="V39" s="190"/>
      <c r="W39" s="189"/>
      <c r="X39" s="189"/>
      <c r="Y39" s="189"/>
      <c r="Z39" s="189"/>
      <c r="AA39" s="189"/>
      <c r="AB39" s="189"/>
      <c r="AC39" s="189"/>
      <c r="AD39" s="189"/>
      <c r="AE39" s="189"/>
      <c r="AF39" s="189"/>
      <c r="AG39" s="189"/>
      <c r="AH39" s="189"/>
      <c r="AI39" s="189"/>
      <c r="AP39" s="2057"/>
      <c r="AQ39" s="2057"/>
      <c r="AR39" s="2057"/>
      <c r="AS39" s="2057"/>
    </row>
    <row r="40" spans="1:45" x14ac:dyDescent="0.2">
      <c r="A40" s="1483"/>
      <c r="B40" s="189"/>
      <c r="C40" s="189"/>
      <c r="D40" s="189"/>
      <c r="E40" s="189"/>
      <c r="F40" s="189"/>
      <c r="G40" s="189"/>
      <c r="H40" s="189"/>
      <c r="I40" s="189"/>
      <c r="J40" s="189"/>
      <c r="K40" s="189"/>
      <c r="L40" s="189"/>
      <c r="M40" s="189"/>
      <c r="N40" s="190"/>
      <c r="O40" s="189"/>
      <c r="P40" s="189"/>
      <c r="Q40" s="189"/>
      <c r="R40" s="189"/>
      <c r="S40" s="189"/>
      <c r="T40" s="190"/>
      <c r="U40" s="190"/>
      <c r="V40" s="190"/>
      <c r="W40" s="189"/>
      <c r="X40" s="189"/>
      <c r="Y40" s="189"/>
      <c r="Z40" s="189"/>
      <c r="AA40" s="189"/>
      <c r="AB40" s="189"/>
      <c r="AC40" s="189"/>
      <c r="AD40" s="189"/>
      <c r="AE40" s="189"/>
      <c r="AF40" s="189"/>
      <c r="AG40" s="189"/>
      <c r="AH40" s="189"/>
      <c r="AI40" s="189"/>
      <c r="AP40" s="2057"/>
      <c r="AQ40" s="2057"/>
      <c r="AR40" s="2057"/>
      <c r="AS40" s="2057"/>
    </row>
    <row r="41" spans="1:45" x14ac:dyDescent="0.2">
      <c r="A41" s="1483"/>
      <c r="B41" s="189"/>
      <c r="C41" s="189"/>
      <c r="D41" s="189"/>
      <c r="E41" s="189"/>
      <c r="F41" s="189"/>
      <c r="G41" s="189"/>
      <c r="H41" s="189"/>
      <c r="I41" s="189"/>
      <c r="J41" s="189"/>
      <c r="K41" s="189"/>
      <c r="L41" s="189"/>
      <c r="M41" s="189"/>
      <c r="N41" s="190"/>
      <c r="O41" s="189"/>
      <c r="P41" s="189"/>
      <c r="Q41" s="189"/>
      <c r="R41" s="189"/>
      <c r="S41" s="189"/>
      <c r="T41" s="190"/>
      <c r="U41" s="190"/>
      <c r="V41" s="190"/>
      <c r="W41" s="189"/>
      <c r="X41" s="189"/>
      <c r="Y41" s="189"/>
      <c r="Z41" s="189"/>
      <c r="AA41" s="189"/>
      <c r="AB41" s="189"/>
      <c r="AC41" s="189"/>
      <c r="AD41" s="189"/>
      <c r="AE41" s="189"/>
      <c r="AF41" s="189"/>
      <c r="AG41" s="189"/>
      <c r="AH41" s="189"/>
      <c r="AI41" s="189"/>
      <c r="AP41" s="2057"/>
      <c r="AQ41" s="2057"/>
      <c r="AR41" s="2057"/>
      <c r="AS41" s="2057"/>
    </row>
    <row r="42" spans="1:45" x14ac:dyDescent="0.2">
      <c r="A42" s="1483"/>
      <c r="B42" s="189"/>
      <c r="C42" s="189"/>
      <c r="D42" s="189"/>
      <c r="E42" s="189"/>
      <c r="F42" s="189"/>
      <c r="G42" s="189"/>
      <c r="H42" s="189"/>
      <c r="I42" s="189"/>
      <c r="J42" s="189"/>
      <c r="K42" s="189"/>
      <c r="L42" s="189"/>
      <c r="M42" s="189"/>
      <c r="N42" s="190"/>
      <c r="O42" s="189"/>
      <c r="P42" s="189"/>
      <c r="Q42" s="189"/>
      <c r="R42" s="189"/>
      <c r="S42" s="189"/>
      <c r="T42" s="190"/>
      <c r="U42" s="190"/>
      <c r="V42" s="190"/>
      <c r="W42" s="189"/>
      <c r="X42" s="189"/>
      <c r="Y42" s="189"/>
      <c r="Z42" s="189"/>
      <c r="AA42" s="189"/>
      <c r="AB42" s="189"/>
      <c r="AC42" s="189"/>
      <c r="AD42" s="189"/>
      <c r="AE42" s="189"/>
      <c r="AF42" s="189"/>
      <c r="AG42" s="189"/>
      <c r="AH42" s="189"/>
      <c r="AI42" s="189"/>
      <c r="AP42" s="191"/>
      <c r="AQ42" s="2057"/>
      <c r="AR42" s="2057"/>
      <c r="AS42" s="2057"/>
    </row>
    <row r="43" spans="1:45" x14ac:dyDescent="0.2">
      <c r="A43" s="1483"/>
      <c r="B43" s="189"/>
      <c r="C43" s="189"/>
      <c r="D43" s="189"/>
      <c r="E43" s="189"/>
      <c r="F43" s="189"/>
      <c r="G43" s="189"/>
      <c r="H43" s="189"/>
      <c r="I43" s="189"/>
      <c r="J43" s="189"/>
      <c r="K43" s="189"/>
      <c r="L43" s="189"/>
      <c r="M43" s="189"/>
      <c r="N43" s="190"/>
      <c r="O43" s="189"/>
      <c r="P43" s="189"/>
      <c r="Q43" s="189"/>
      <c r="R43" s="189"/>
      <c r="S43" s="189"/>
      <c r="T43" s="190"/>
      <c r="U43" s="190"/>
      <c r="V43" s="190"/>
      <c r="W43" s="189"/>
      <c r="X43" s="189"/>
      <c r="Y43" s="189"/>
      <c r="Z43" s="189"/>
      <c r="AA43" s="189"/>
      <c r="AB43" s="189"/>
      <c r="AC43" s="189"/>
      <c r="AD43" s="189"/>
      <c r="AE43" s="189"/>
      <c r="AF43" s="189"/>
      <c r="AG43" s="189"/>
      <c r="AH43" s="189"/>
      <c r="AI43" s="189"/>
      <c r="AP43" s="2057"/>
      <c r="AQ43" s="2057"/>
      <c r="AR43" s="2057"/>
      <c r="AS43" s="2057"/>
    </row>
    <row r="44" spans="1:45" x14ac:dyDescent="0.2">
      <c r="A44" s="1483"/>
      <c r="B44" s="189"/>
      <c r="C44" s="189"/>
      <c r="D44" s="189"/>
      <c r="E44" s="189"/>
      <c r="F44" s="189"/>
      <c r="G44" s="189"/>
      <c r="H44" s="189"/>
      <c r="I44" s="189"/>
      <c r="J44" s="189"/>
      <c r="K44" s="189"/>
      <c r="L44" s="189"/>
      <c r="M44" s="189"/>
      <c r="N44" s="190"/>
      <c r="O44" s="189"/>
      <c r="P44" s="189"/>
      <c r="Q44" s="189"/>
      <c r="R44" s="189"/>
      <c r="S44" s="189"/>
      <c r="T44" s="190"/>
      <c r="U44" s="190"/>
      <c r="V44" s="190"/>
      <c r="W44" s="189"/>
      <c r="X44" s="189"/>
      <c r="Y44" s="189"/>
      <c r="Z44" s="189"/>
      <c r="AA44" s="189"/>
      <c r="AB44" s="189"/>
      <c r="AC44" s="189"/>
      <c r="AD44" s="189"/>
      <c r="AE44" s="189"/>
      <c r="AF44" s="189"/>
      <c r="AG44" s="189"/>
      <c r="AH44" s="189"/>
      <c r="AI44" s="189"/>
      <c r="AP44" s="2057"/>
      <c r="AQ44" s="2057"/>
      <c r="AR44" s="2057"/>
      <c r="AS44" s="2057"/>
    </row>
    <row r="45" spans="1:45" x14ac:dyDescent="0.2">
      <c r="A45" s="1483"/>
      <c r="B45" s="189"/>
      <c r="C45" s="189"/>
      <c r="D45" s="189"/>
      <c r="E45" s="189"/>
      <c r="F45" s="189"/>
      <c r="G45" s="189"/>
      <c r="H45" s="189"/>
      <c r="I45" s="189"/>
      <c r="J45" s="189"/>
      <c r="K45" s="189"/>
      <c r="L45" s="189"/>
      <c r="M45" s="189"/>
      <c r="N45" s="190"/>
      <c r="O45" s="189"/>
      <c r="P45" s="189"/>
      <c r="Q45" s="189"/>
      <c r="R45" s="189"/>
      <c r="S45" s="189"/>
      <c r="T45" s="190"/>
      <c r="U45" s="190"/>
      <c r="V45" s="190"/>
      <c r="W45" s="189"/>
      <c r="X45" s="189"/>
      <c r="Y45" s="189"/>
      <c r="Z45" s="189"/>
      <c r="AA45" s="189"/>
      <c r="AB45" s="189"/>
      <c r="AC45" s="189"/>
      <c r="AD45" s="189"/>
      <c r="AE45" s="189"/>
      <c r="AF45" s="189"/>
      <c r="AG45" s="189"/>
      <c r="AH45" s="189"/>
      <c r="AI45" s="189"/>
      <c r="AP45" s="2057"/>
      <c r="AQ45" s="2057"/>
      <c r="AR45" s="2057"/>
      <c r="AS45" s="2057"/>
    </row>
    <row r="46" spans="1:45" x14ac:dyDescent="0.2">
      <c r="A46" s="1483"/>
      <c r="B46" s="189"/>
      <c r="C46" s="189"/>
      <c r="D46" s="189"/>
      <c r="E46" s="189"/>
      <c r="F46" s="189"/>
      <c r="G46" s="189"/>
      <c r="H46" s="189"/>
      <c r="I46" s="189"/>
      <c r="J46" s="189"/>
      <c r="K46" s="189"/>
      <c r="L46" s="189"/>
      <c r="M46" s="189"/>
      <c r="N46" s="190"/>
      <c r="O46" s="189"/>
      <c r="P46" s="189"/>
      <c r="Q46" s="189"/>
      <c r="R46" s="189"/>
      <c r="S46" s="189"/>
      <c r="T46" s="190"/>
      <c r="U46" s="190"/>
      <c r="V46" s="190"/>
      <c r="W46" s="189"/>
      <c r="X46" s="189"/>
      <c r="Y46" s="189"/>
      <c r="Z46" s="189"/>
      <c r="AA46" s="189"/>
      <c r="AB46" s="189"/>
      <c r="AC46" s="189"/>
      <c r="AD46" s="189"/>
      <c r="AE46" s="189"/>
      <c r="AF46" s="189"/>
      <c r="AG46" s="189"/>
      <c r="AH46" s="189"/>
      <c r="AI46" s="189"/>
      <c r="AP46" s="2057"/>
      <c r="AQ46" s="2057"/>
      <c r="AR46" s="2057"/>
      <c r="AS46" s="2057"/>
    </row>
    <row r="47" spans="1:45" x14ac:dyDescent="0.2">
      <c r="A47" s="1483"/>
      <c r="B47" s="189"/>
      <c r="C47" s="189"/>
      <c r="D47" s="189"/>
      <c r="E47" s="189"/>
      <c r="F47" s="189"/>
      <c r="G47" s="189"/>
      <c r="H47" s="189"/>
      <c r="I47" s="189"/>
      <c r="J47" s="189"/>
      <c r="K47" s="189"/>
      <c r="L47" s="189"/>
      <c r="M47" s="189"/>
      <c r="N47" s="190"/>
      <c r="O47" s="189"/>
      <c r="P47" s="189"/>
      <c r="Q47" s="189"/>
      <c r="R47" s="189"/>
      <c r="S47" s="189"/>
      <c r="T47" s="190"/>
      <c r="U47" s="190"/>
      <c r="V47" s="190"/>
      <c r="W47" s="189"/>
      <c r="X47" s="189"/>
      <c r="Y47" s="189"/>
      <c r="Z47" s="189"/>
      <c r="AA47" s="189"/>
      <c r="AB47" s="189"/>
      <c r="AC47" s="189"/>
      <c r="AD47" s="189"/>
      <c r="AE47" s="189"/>
      <c r="AF47" s="189"/>
      <c r="AG47" s="189"/>
      <c r="AH47" s="189"/>
      <c r="AI47" s="189"/>
      <c r="AP47" s="2057"/>
      <c r="AQ47" s="2057"/>
      <c r="AR47" s="2057"/>
      <c r="AS47" s="2057"/>
    </row>
    <row r="48" spans="1:45" x14ac:dyDescent="0.2">
      <c r="A48" s="1483"/>
      <c r="B48" s="189"/>
      <c r="C48" s="189"/>
      <c r="D48" s="189"/>
      <c r="E48" s="189"/>
      <c r="F48" s="189"/>
      <c r="G48" s="189"/>
      <c r="H48" s="189"/>
      <c r="I48" s="189"/>
      <c r="J48" s="189"/>
      <c r="K48" s="189"/>
      <c r="L48" s="189"/>
      <c r="M48" s="189"/>
      <c r="N48" s="190"/>
      <c r="O48" s="189"/>
      <c r="P48" s="189"/>
      <c r="Q48" s="189"/>
      <c r="R48" s="189"/>
      <c r="S48" s="189"/>
      <c r="T48" s="190"/>
      <c r="U48" s="190"/>
      <c r="V48" s="190"/>
      <c r="W48" s="189"/>
      <c r="X48" s="189"/>
      <c r="Y48" s="189"/>
      <c r="Z48" s="189"/>
      <c r="AA48" s="189"/>
      <c r="AB48" s="189"/>
      <c r="AC48" s="189"/>
      <c r="AD48" s="189"/>
      <c r="AE48" s="189"/>
      <c r="AF48" s="189"/>
      <c r="AG48" s="189"/>
      <c r="AH48" s="189"/>
      <c r="AI48" s="189"/>
      <c r="AP48" s="2057"/>
      <c r="AQ48" s="2057"/>
      <c r="AR48" s="2057"/>
      <c r="AS48" s="2057"/>
    </row>
    <row r="49" spans="1:45" x14ac:dyDescent="0.2">
      <c r="A49" s="1483"/>
      <c r="B49" s="189"/>
      <c r="C49" s="189"/>
      <c r="D49" s="189"/>
      <c r="E49" s="189"/>
      <c r="F49" s="189"/>
      <c r="G49" s="189"/>
      <c r="H49" s="189"/>
      <c r="I49" s="189"/>
      <c r="J49" s="189"/>
      <c r="K49" s="189"/>
      <c r="L49" s="189"/>
      <c r="M49" s="189"/>
      <c r="N49" s="190"/>
      <c r="O49" s="189"/>
      <c r="P49" s="189"/>
      <c r="Q49" s="189"/>
      <c r="R49" s="189"/>
      <c r="S49" s="189"/>
      <c r="T49" s="190"/>
      <c r="U49" s="190"/>
      <c r="V49" s="190"/>
      <c r="W49" s="189"/>
      <c r="X49" s="189"/>
      <c r="Y49" s="189"/>
      <c r="Z49" s="189"/>
      <c r="AA49" s="189"/>
      <c r="AB49" s="189"/>
      <c r="AC49" s="189"/>
      <c r="AD49" s="189"/>
      <c r="AE49" s="189"/>
      <c r="AF49" s="189"/>
      <c r="AG49" s="189"/>
      <c r="AH49" s="189"/>
      <c r="AI49" s="189"/>
      <c r="AP49" s="2057"/>
      <c r="AQ49" s="2057"/>
      <c r="AR49" s="2057"/>
      <c r="AS49" s="2057"/>
    </row>
    <row r="50" spans="1:45" x14ac:dyDescent="0.2">
      <c r="A50" s="1483"/>
      <c r="B50" s="189"/>
      <c r="C50" s="189"/>
      <c r="D50" s="189"/>
      <c r="E50" s="189"/>
      <c r="F50" s="189"/>
      <c r="G50" s="189"/>
      <c r="H50" s="189"/>
      <c r="I50" s="189"/>
      <c r="J50" s="189"/>
      <c r="K50" s="189"/>
      <c r="L50" s="189"/>
      <c r="M50" s="189"/>
      <c r="N50" s="190"/>
      <c r="O50" s="189"/>
      <c r="P50" s="189"/>
      <c r="Q50" s="189"/>
      <c r="R50" s="189"/>
      <c r="S50" s="189"/>
      <c r="T50" s="190"/>
      <c r="U50" s="190"/>
      <c r="V50" s="190"/>
      <c r="W50" s="189"/>
      <c r="X50" s="189"/>
      <c r="Y50" s="189"/>
      <c r="Z50" s="189"/>
      <c r="AA50" s="189"/>
      <c r="AB50" s="189"/>
      <c r="AC50" s="189"/>
      <c r="AD50" s="189"/>
      <c r="AE50" s="189"/>
      <c r="AF50" s="189"/>
      <c r="AG50" s="189"/>
      <c r="AH50" s="189"/>
      <c r="AI50" s="189"/>
      <c r="AP50" s="2057"/>
      <c r="AQ50" s="2057"/>
      <c r="AR50" s="2057"/>
      <c r="AS50" s="2057"/>
    </row>
    <row r="51" spans="1:45" x14ac:dyDescent="0.2">
      <c r="A51" s="1483"/>
      <c r="B51" s="189"/>
      <c r="C51" s="189"/>
      <c r="D51" s="189"/>
      <c r="E51" s="189"/>
      <c r="F51" s="189"/>
      <c r="G51" s="189"/>
      <c r="H51" s="189"/>
      <c r="I51" s="189"/>
      <c r="J51" s="189"/>
      <c r="K51" s="189"/>
      <c r="L51" s="189"/>
      <c r="M51" s="189"/>
      <c r="N51" s="190"/>
      <c r="O51" s="189"/>
      <c r="P51" s="189"/>
      <c r="Q51" s="189"/>
      <c r="R51" s="189"/>
      <c r="S51" s="189"/>
      <c r="T51" s="190"/>
      <c r="U51" s="190"/>
      <c r="V51" s="190"/>
      <c r="W51" s="189"/>
      <c r="X51" s="189"/>
      <c r="Y51" s="189"/>
      <c r="Z51" s="189"/>
      <c r="AA51" s="189"/>
      <c r="AB51" s="189"/>
      <c r="AC51" s="189"/>
      <c r="AD51" s="189"/>
      <c r="AE51" s="189"/>
      <c r="AF51" s="189"/>
      <c r="AG51" s="189"/>
      <c r="AH51" s="189"/>
      <c r="AI51" s="189"/>
      <c r="AP51" s="2057"/>
      <c r="AQ51" s="2057"/>
      <c r="AR51" s="2057"/>
      <c r="AS51" s="2057"/>
    </row>
    <row r="52" spans="1:45" x14ac:dyDescent="0.2">
      <c r="A52" s="1483"/>
      <c r="B52" s="189"/>
      <c r="C52" s="189"/>
      <c r="D52" s="189"/>
      <c r="E52" s="189"/>
      <c r="F52" s="189"/>
      <c r="G52" s="189"/>
      <c r="H52" s="189"/>
      <c r="I52" s="189"/>
      <c r="J52" s="189"/>
      <c r="K52" s="189"/>
      <c r="L52" s="189"/>
      <c r="M52" s="189"/>
      <c r="N52" s="190"/>
      <c r="O52" s="189"/>
      <c r="P52" s="189"/>
      <c r="Q52" s="189"/>
      <c r="R52" s="189"/>
      <c r="S52" s="189"/>
      <c r="T52" s="190"/>
      <c r="U52" s="190"/>
      <c r="V52" s="190"/>
      <c r="W52" s="189"/>
      <c r="X52" s="189"/>
      <c r="Y52" s="189"/>
      <c r="Z52" s="189"/>
      <c r="AA52" s="189"/>
      <c r="AB52" s="189"/>
      <c r="AC52" s="189"/>
      <c r="AD52" s="189"/>
      <c r="AE52" s="189"/>
      <c r="AF52" s="189"/>
      <c r="AG52" s="189"/>
      <c r="AH52" s="189"/>
      <c r="AI52" s="189"/>
      <c r="AP52" s="2057"/>
      <c r="AQ52" s="2057"/>
      <c r="AR52" s="2057"/>
      <c r="AS52" s="2057"/>
    </row>
    <row r="53" spans="1:45" x14ac:dyDescent="0.2">
      <c r="A53" s="1483"/>
      <c r="B53" s="189"/>
      <c r="C53" s="189"/>
      <c r="D53" s="189"/>
      <c r="E53" s="189"/>
      <c r="F53" s="189"/>
      <c r="G53" s="189"/>
      <c r="H53" s="189"/>
      <c r="I53" s="189"/>
      <c r="J53" s="189"/>
      <c r="K53" s="189"/>
      <c r="L53" s="189"/>
      <c r="M53" s="189"/>
      <c r="N53" s="190"/>
      <c r="O53" s="189"/>
      <c r="P53" s="189"/>
      <c r="Q53" s="189"/>
      <c r="R53" s="189"/>
      <c r="S53" s="189"/>
      <c r="T53" s="190"/>
      <c r="U53" s="190"/>
      <c r="V53" s="190"/>
      <c r="W53" s="189"/>
      <c r="X53" s="189"/>
      <c r="Y53" s="189"/>
      <c r="Z53" s="189"/>
      <c r="AA53" s="189"/>
      <c r="AB53" s="189"/>
      <c r="AC53" s="189"/>
      <c r="AD53" s="189"/>
      <c r="AE53" s="189"/>
      <c r="AF53" s="189"/>
      <c r="AG53" s="189"/>
      <c r="AH53" s="189"/>
      <c r="AI53" s="189"/>
      <c r="AP53" s="2057"/>
      <c r="AQ53" s="2057"/>
      <c r="AR53" s="2057"/>
      <c r="AS53" s="2057"/>
    </row>
    <row r="54" spans="1:45" x14ac:dyDescent="0.2">
      <c r="A54" s="1483"/>
      <c r="B54" s="189"/>
      <c r="C54" s="189"/>
      <c r="D54" s="189"/>
      <c r="E54" s="189"/>
      <c r="F54" s="189"/>
      <c r="G54" s="189"/>
      <c r="H54" s="189"/>
      <c r="I54" s="189"/>
      <c r="J54" s="189"/>
      <c r="K54" s="189"/>
      <c r="L54" s="189"/>
      <c r="M54" s="189"/>
      <c r="N54" s="190"/>
      <c r="O54" s="189"/>
      <c r="P54" s="189"/>
      <c r="Q54" s="189"/>
      <c r="R54" s="189"/>
      <c r="S54" s="189"/>
      <c r="T54" s="190"/>
      <c r="U54" s="190"/>
      <c r="V54" s="190"/>
      <c r="W54" s="189"/>
      <c r="X54" s="189"/>
      <c r="Y54" s="189"/>
      <c r="Z54" s="189"/>
      <c r="AA54" s="189"/>
      <c r="AB54" s="189"/>
      <c r="AC54" s="189"/>
      <c r="AD54" s="189"/>
      <c r="AE54" s="189"/>
      <c r="AF54" s="189"/>
      <c r="AG54" s="189"/>
      <c r="AH54" s="189"/>
      <c r="AI54" s="189"/>
      <c r="AP54" s="2057"/>
      <c r="AQ54" s="2057"/>
      <c r="AR54" s="2057"/>
      <c r="AS54" s="2057"/>
    </row>
    <row r="55" spans="1:45" x14ac:dyDescent="0.2">
      <c r="A55" s="1483"/>
      <c r="B55" s="189"/>
      <c r="C55" s="189"/>
      <c r="D55" s="189"/>
      <c r="E55" s="189"/>
      <c r="F55" s="189"/>
      <c r="G55" s="189"/>
      <c r="H55" s="189"/>
      <c r="I55" s="189"/>
      <c r="J55" s="189"/>
      <c r="K55" s="189"/>
      <c r="L55" s="189"/>
      <c r="M55" s="189"/>
      <c r="N55" s="190"/>
      <c r="O55" s="189"/>
      <c r="P55" s="189"/>
      <c r="Q55" s="189"/>
      <c r="R55" s="189"/>
      <c r="S55" s="189"/>
      <c r="T55" s="190"/>
      <c r="U55" s="190"/>
      <c r="V55" s="190"/>
      <c r="W55" s="189"/>
      <c r="X55" s="189"/>
      <c r="Y55" s="189"/>
      <c r="Z55" s="189"/>
      <c r="AA55" s="189"/>
      <c r="AB55" s="189"/>
      <c r="AC55" s="189"/>
      <c r="AD55" s="189"/>
      <c r="AE55" s="189"/>
      <c r="AF55" s="189"/>
      <c r="AG55" s="189"/>
      <c r="AH55" s="189"/>
      <c r="AI55" s="189"/>
      <c r="AP55" s="2057"/>
      <c r="AQ55" s="2057"/>
      <c r="AR55" s="2057"/>
      <c r="AS55" s="2057"/>
    </row>
    <row r="56" spans="1:45" x14ac:dyDescent="0.2">
      <c r="A56" s="1483"/>
      <c r="B56" s="189"/>
      <c r="C56" s="189"/>
      <c r="D56" s="189"/>
      <c r="E56" s="189"/>
      <c r="F56" s="189"/>
      <c r="G56" s="189"/>
      <c r="H56" s="189"/>
      <c r="I56" s="189"/>
      <c r="J56" s="189"/>
      <c r="K56" s="189"/>
      <c r="L56" s="189"/>
      <c r="M56" s="189"/>
      <c r="N56" s="190"/>
      <c r="O56" s="189"/>
      <c r="P56" s="189"/>
      <c r="Q56" s="189"/>
      <c r="R56" s="189"/>
      <c r="S56" s="189"/>
      <c r="T56" s="190"/>
      <c r="U56" s="190"/>
      <c r="V56" s="190"/>
      <c r="W56" s="189"/>
      <c r="X56" s="189"/>
      <c r="Y56" s="189"/>
      <c r="Z56" s="189"/>
      <c r="AA56" s="189"/>
      <c r="AB56" s="189"/>
      <c r="AC56" s="189"/>
      <c r="AD56" s="189"/>
      <c r="AE56" s="189"/>
      <c r="AF56" s="189"/>
      <c r="AG56" s="189"/>
      <c r="AH56" s="189"/>
      <c r="AI56" s="189"/>
      <c r="AP56" s="2057"/>
      <c r="AQ56" s="2057"/>
      <c r="AR56" s="2057"/>
      <c r="AS56" s="2057"/>
    </row>
    <row r="57" spans="1:45" x14ac:dyDescent="0.2">
      <c r="A57" s="1483"/>
      <c r="B57" s="189"/>
      <c r="C57" s="189"/>
      <c r="D57" s="189"/>
      <c r="E57" s="189"/>
      <c r="F57" s="189"/>
      <c r="G57" s="189"/>
      <c r="H57" s="189"/>
      <c r="I57" s="189"/>
      <c r="J57" s="189"/>
      <c r="K57" s="189"/>
      <c r="L57" s="189"/>
      <c r="M57" s="189"/>
      <c r="N57" s="190"/>
      <c r="O57" s="189"/>
      <c r="P57" s="189"/>
      <c r="Q57" s="189"/>
      <c r="R57" s="189"/>
      <c r="S57" s="189"/>
      <c r="T57" s="190"/>
      <c r="U57" s="190"/>
      <c r="V57" s="190"/>
      <c r="W57" s="189"/>
      <c r="X57" s="189"/>
      <c r="Y57" s="189"/>
      <c r="Z57" s="189"/>
      <c r="AA57" s="189"/>
      <c r="AB57" s="189"/>
      <c r="AC57" s="189"/>
      <c r="AD57" s="189"/>
      <c r="AE57" s="189"/>
      <c r="AF57" s="189"/>
      <c r="AG57" s="189"/>
      <c r="AH57" s="189"/>
      <c r="AI57" s="189"/>
      <c r="AP57" s="2057"/>
      <c r="AQ57" s="2057"/>
      <c r="AR57" s="2057"/>
      <c r="AS57" s="2057"/>
    </row>
    <row r="58" spans="1:45" x14ac:dyDescent="0.2">
      <c r="A58" s="1483"/>
      <c r="B58" s="189"/>
      <c r="C58" s="189"/>
      <c r="D58" s="189"/>
      <c r="E58" s="189"/>
      <c r="F58" s="189"/>
      <c r="G58" s="189"/>
      <c r="H58" s="189"/>
      <c r="I58" s="189"/>
      <c r="J58" s="189"/>
      <c r="K58" s="189"/>
      <c r="L58" s="189"/>
      <c r="M58" s="189"/>
      <c r="N58" s="190"/>
      <c r="O58" s="189"/>
      <c r="P58" s="189"/>
      <c r="Q58" s="189"/>
      <c r="R58" s="189"/>
      <c r="S58" s="189"/>
      <c r="T58" s="190"/>
      <c r="U58" s="190"/>
      <c r="V58" s="190"/>
      <c r="W58" s="189"/>
      <c r="X58" s="189"/>
      <c r="Y58" s="189"/>
      <c r="Z58" s="189"/>
      <c r="AA58" s="189"/>
      <c r="AB58" s="189"/>
      <c r="AC58" s="189"/>
      <c r="AD58" s="189"/>
      <c r="AE58" s="189"/>
      <c r="AF58" s="189"/>
      <c r="AG58" s="189"/>
      <c r="AH58" s="189"/>
      <c r="AI58" s="189"/>
      <c r="AP58" s="2057"/>
      <c r="AQ58" s="2057"/>
      <c r="AR58" s="2057"/>
      <c r="AS58" s="2057"/>
    </row>
    <row r="59" spans="1:45" x14ac:dyDescent="0.2">
      <c r="A59" s="1483"/>
      <c r="B59" s="189"/>
      <c r="C59" s="189"/>
      <c r="D59" s="189"/>
      <c r="E59" s="189"/>
      <c r="F59" s="189"/>
      <c r="G59" s="189"/>
      <c r="H59" s="189"/>
      <c r="I59" s="189"/>
      <c r="J59" s="189"/>
      <c r="K59" s="189"/>
      <c r="L59" s="189"/>
      <c r="M59" s="189"/>
      <c r="N59" s="190"/>
      <c r="O59" s="189"/>
      <c r="P59" s="189"/>
      <c r="Q59" s="189"/>
      <c r="R59" s="189"/>
      <c r="S59" s="189"/>
      <c r="T59" s="190"/>
      <c r="U59" s="190"/>
      <c r="V59" s="190"/>
      <c r="W59" s="189"/>
      <c r="X59" s="189"/>
      <c r="Y59" s="189"/>
      <c r="Z59" s="189"/>
      <c r="AA59" s="189"/>
      <c r="AB59" s="189"/>
      <c r="AC59" s="189"/>
      <c r="AD59" s="189"/>
      <c r="AE59" s="189"/>
      <c r="AF59" s="189"/>
      <c r="AG59" s="189"/>
      <c r="AH59" s="189"/>
      <c r="AI59" s="189"/>
      <c r="AP59" s="2057"/>
      <c r="AQ59" s="2057"/>
      <c r="AR59" s="2057"/>
      <c r="AS59" s="2057"/>
    </row>
    <row r="60" spans="1:45" x14ac:dyDescent="0.2">
      <c r="A60" s="1483"/>
      <c r="B60" s="189"/>
      <c r="C60" s="189"/>
      <c r="D60" s="189"/>
      <c r="E60" s="189"/>
      <c r="F60" s="189"/>
      <c r="G60" s="189"/>
      <c r="H60" s="189"/>
      <c r="I60" s="189"/>
      <c r="J60" s="189"/>
      <c r="K60" s="189"/>
      <c r="L60" s="189"/>
      <c r="M60" s="189"/>
      <c r="N60" s="190"/>
      <c r="O60" s="189"/>
      <c r="P60" s="189"/>
      <c r="Q60" s="189"/>
      <c r="R60" s="189"/>
      <c r="S60" s="189"/>
      <c r="T60" s="190"/>
      <c r="U60" s="190"/>
      <c r="V60" s="190"/>
      <c r="W60" s="189"/>
      <c r="X60" s="189"/>
      <c r="Y60" s="189"/>
      <c r="Z60" s="189"/>
      <c r="AA60" s="189"/>
      <c r="AB60" s="189"/>
      <c r="AC60" s="189"/>
      <c r="AD60" s="189"/>
      <c r="AE60" s="189"/>
      <c r="AF60" s="189"/>
      <c r="AG60" s="189"/>
      <c r="AH60" s="189"/>
      <c r="AI60" s="189"/>
      <c r="AP60" s="2057"/>
      <c r="AQ60" s="2057"/>
      <c r="AR60" s="2057"/>
      <c r="AS60" s="2057"/>
    </row>
    <row r="61" spans="1:45" x14ac:dyDescent="0.2">
      <c r="A61" s="1483"/>
      <c r="B61" s="189"/>
      <c r="C61" s="189"/>
      <c r="D61" s="189"/>
      <c r="E61" s="189"/>
      <c r="F61" s="189"/>
      <c r="G61" s="189"/>
      <c r="H61" s="189"/>
      <c r="I61" s="189"/>
      <c r="J61" s="189"/>
      <c r="K61" s="189"/>
      <c r="L61" s="189"/>
      <c r="M61" s="189"/>
      <c r="N61" s="190"/>
      <c r="O61" s="189"/>
      <c r="P61" s="189"/>
      <c r="Q61" s="189"/>
      <c r="R61" s="189"/>
      <c r="S61" s="189"/>
      <c r="T61" s="190"/>
      <c r="U61" s="190"/>
      <c r="V61" s="190"/>
      <c r="W61" s="189"/>
      <c r="X61" s="189"/>
      <c r="Y61" s="189"/>
      <c r="Z61" s="189"/>
      <c r="AA61" s="189"/>
      <c r="AB61" s="189"/>
      <c r="AC61" s="189"/>
      <c r="AD61" s="189"/>
      <c r="AE61" s="189"/>
      <c r="AF61" s="189"/>
      <c r="AG61" s="189"/>
      <c r="AH61" s="189"/>
      <c r="AI61" s="189"/>
      <c r="AP61" s="2057"/>
      <c r="AQ61" s="2057"/>
      <c r="AR61" s="2057"/>
      <c r="AS61" s="2057"/>
    </row>
    <row r="62" spans="1:45" x14ac:dyDescent="0.2">
      <c r="A62" s="1483"/>
      <c r="B62" s="189"/>
      <c r="C62" s="189"/>
      <c r="D62" s="189"/>
      <c r="E62" s="189"/>
      <c r="F62" s="189"/>
      <c r="G62" s="189"/>
      <c r="H62" s="189"/>
      <c r="I62" s="189"/>
      <c r="J62" s="189"/>
      <c r="K62" s="189"/>
      <c r="L62" s="189"/>
      <c r="M62" s="189"/>
      <c r="N62" s="190"/>
      <c r="O62" s="189"/>
      <c r="P62" s="189"/>
      <c r="Q62" s="189"/>
      <c r="R62" s="189"/>
      <c r="S62" s="189"/>
      <c r="T62" s="190"/>
      <c r="U62" s="190"/>
      <c r="V62" s="190"/>
      <c r="W62" s="189"/>
      <c r="X62" s="189"/>
      <c r="Y62" s="189"/>
      <c r="Z62" s="189"/>
      <c r="AA62" s="189"/>
      <c r="AB62" s="189"/>
      <c r="AC62" s="189"/>
      <c r="AD62" s="189"/>
      <c r="AE62" s="189"/>
      <c r="AF62" s="189"/>
      <c r="AG62" s="189"/>
      <c r="AH62" s="189"/>
      <c r="AI62" s="189"/>
      <c r="AP62" s="2057"/>
      <c r="AQ62" s="2057"/>
      <c r="AR62" s="2057"/>
      <c r="AS62" s="2057"/>
    </row>
    <row r="63" spans="1:45" x14ac:dyDescent="0.2">
      <c r="A63" s="1483"/>
      <c r="B63" s="189"/>
      <c r="C63" s="189"/>
      <c r="D63" s="189"/>
      <c r="E63" s="189"/>
      <c r="F63" s="189"/>
      <c r="G63" s="189"/>
      <c r="H63" s="189"/>
      <c r="I63" s="189"/>
      <c r="J63" s="189"/>
      <c r="K63" s="189"/>
      <c r="L63" s="189"/>
      <c r="M63" s="189"/>
      <c r="N63" s="190"/>
      <c r="O63" s="189"/>
      <c r="P63" s="189"/>
      <c r="Q63" s="189"/>
      <c r="R63" s="189"/>
      <c r="S63" s="189"/>
      <c r="T63" s="190"/>
      <c r="U63" s="190"/>
      <c r="V63" s="190"/>
      <c r="W63" s="189"/>
      <c r="X63" s="189"/>
      <c r="Y63" s="189"/>
      <c r="Z63" s="189"/>
      <c r="AA63" s="189"/>
      <c r="AB63" s="189"/>
      <c r="AC63" s="189"/>
      <c r="AD63" s="189"/>
      <c r="AE63" s="189"/>
      <c r="AF63" s="189"/>
      <c r="AG63" s="189"/>
      <c r="AH63" s="189"/>
      <c r="AI63" s="189"/>
      <c r="AP63" s="2057"/>
      <c r="AQ63" s="2057"/>
      <c r="AR63" s="2057"/>
      <c r="AS63" s="2057"/>
    </row>
    <row r="64" spans="1:45" x14ac:dyDescent="0.2">
      <c r="A64" s="1483"/>
      <c r="B64" s="189"/>
      <c r="C64" s="189"/>
      <c r="D64" s="189"/>
      <c r="E64" s="189"/>
      <c r="F64" s="189"/>
      <c r="G64" s="189"/>
      <c r="H64" s="189"/>
      <c r="I64" s="189"/>
      <c r="J64" s="189"/>
      <c r="K64" s="189"/>
      <c r="L64" s="189"/>
      <c r="M64" s="189"/>
      <c r="N64" s="190"/>
      <c r="O64" s="189"/>
      <c r="P64" s="189"/>
      <c r="Q64" s="189"/>
      <c r="R64" s="189"/>
      <c r="S64" s="189"/>
      <c r="T64" s="190"/>
      <c r="U64" s="190"/>
      <c r="V64" s="190"/>
      <c r="W64" s="189"/>
      <c r="X64" s="189"/>
      <c r="Y64" s="189"/>
      <c r="Z64" s="189"/>
      <c r="AA64" s="189"/>
      <c r="AB64" s="189"/>
      <c r="AC64" s="189"/>
      <c r="AD64" s="189"/>
      <c r="AE64" s="189"/>
      <c r="AF64" s="189"/>
      <c r="AG64" s="189"/>
      <c r="AH64" s="189"/>
      <c r="AI64" s="189"/>
      <c r="AP64" s="2107"/>
      <c r="AQ64" s="2107"/>
      <c r="AR64" s="2107"/>
      <c r="AS64" s="2107"/>
    </row>
    <row r="65" spans="1:45" x14ac:dyDescent="0.2">
      <c r="A65" s="1483"/>
      <c r="B65" s="189"/>
      <c r="C65" s="189"/>
      <c r="D65" s="189"/>
      <c r="E65" s="189"/>
      <c r="F65" s="189"/>
      <c r="G65" s="189"/>
      <c r="H65" s="189"/>
      <c r="I65" s="189"/>
      <c r="J65" s="189"/>
      <c r="K65" s="189"/>
      <c r="L65" s="189"/>
      <c r="M65" s="189"/>
      <c r="N65" s="190"/>
      <c r="O65" s="189"/>
      <c r="P65" s="189"/>
      <c r="Q65" s="189"/>
      <c r="R65" s="189"/>
      <c r="S65" s="189"/>
      <c r="T65" s="190"/>
      <c r="U65" s="190"/>
      <c r="V65" s="190"/>
      <c r="W65" s="189"/>
      <c r="X65" s="189"/>
      <c r="Y65" s="189"/>
      <c r="Z65" s="189"/>
      <c r="AA65" s="189"/>
      <c r="AB65" s="189"/>
      <c r="AC65" s="189"/>
      <c r="AD65" s="189"/>
      <c r="AE65" s="189"/>
      <c r="AF65" s="189"/>
      <c r="AG65" s="189"/>
      <c r="AH65" s="189"/>
      <c r="AI65" s="189"/>
      <c r="AP65" s="2107"/>
      <c r="AQ65" s="2107"/>
      <c r="AR65" s="2107"/>
      <c r="AS65" s="2107"/>
    </row>
    <row r="66" spans="1:45" x14ac:dyDescent="0.2">
      <c r="A66" s="1483"/>
      <c r="B66" s="189"/>
      <c r="C66" s="189"/>
      <c r="D66" s="189"/>
      <c r="E66" s="189"/>
      <c r="F66" s="189"/>
      <c r="G66" s="189"/>
      <c r="H66" s="189"/>
      <c r="I66" s="189"/>
      <c r="J66" s="189"/>
      <c r="K66" s="189"/>
      <c r="L66" s="189"/>
      <c r="M66" s="189"/>
      <c r="N66" s="190"/>
      <c r="O66" s="189"/>
      <c r="P66" s="189"/>
      <c r="Q66" s="189"/>
      <c r="R66" s="189"/>
      <c r="S66" s="189"/>
      <c r="T66" s="190"/>
      <c r="U66" s="190"/>
      <c r="V66" s="190"/>
      <c r="W66" s="189"/>
      <c r="X66" s="189"/>
      <c r="Y66" s="189"/>
      <c r="Z66" s="189"/>
      <c r="AA66" s="189"/>
      <c r="AB66" s="189"/>
      <c r="AC66" s="189"/>
      <c r="AD66" s="189"/>
      <c r="AE66" s="189"/>
      <c r="AF66" s="189"/>
      <c r="AG66" s="189"/>
      <c r="AH66" s="189"/>
      <c r="AI66" s="189"/>
      <c r="AP66" s="2107"/>
      <c r="AQ66" s="2107"/>
      <c r="AR66" s="2107"/>
      <c r="AS66" s="2107"/>
    </row>
    <row r="67" spans="1:45" x14ac:dyDescent="0.2">
      <c r="A67" s="1483"/>
      <c r="B67" s="189"/>
      <c r="C67" s="189"/>
      <c r="D67" s="189"/>
      <c r="E67" s="189"/>
      <c r="F67" s="189"/>
      <c r="G67" s="189"/>
      <c r="H67" s="189"/>
      <c r="I67" s="189"/>
      <c r="J67" s="189"/>
      <c r="K67" s="189"/>
      <c r="L67" s="189"/>
      <c r="M67" s="189"/>
      <c r="N67" s="190"/>
      <c r="O67" s="189"/>
      <c r="P67" s="189"/>
      <c r="Q67" s="189"/>
      <c r="R67" s="189"/>
      <c r="S67" s="189"/>
      <c r="T67" s="190"/>
      <c r="U67" s="190"/>
      <c r="V67" s="190"/>
      <c r="W67" s="189"/>
      <c r="X67" s="189"/>
      <c r="Y67" s="189"/>
      <c r="Z67" s="189"/>
      <c r="AA67" s="189"/>
      <c r="AB67" s="189"/>
      <c r="AC67" s="189"/>
      <c r="AD67" s="189"/>
      <c r="AE67" s="189"/>
      <c r="AF67" s="189"/>
      <c r="AG67" s="189"/>
      <c r="AH67" s="189"/>
      <c r="AI67" s="189"/>
      <c r="AP67" s="2107"/>
      <c r="AQ67" s="2107"/>
      <c r="AR67" s="2107"/>
      <c r="AS67" s="2107"/>
    </row>
    <row r="68" spans="1:45" x14ac:dyDescent="0.2">
      <c r="A68" s="1483"/>
      <c r="B68" s="189"/>
      <c r="C68" s="189"/>
      <c r="D68" s="189"/>
      <c r="E68" s="189"/>
      <c r="F68" s="189"/>
      <c r="G68" s="189"/>
      <c r="H68" s="189"/>
      <c r="I68" s="189"/>
      <c r="J68" s="189"/>
      <c r="K68" s="189"/>
      <c r="L68" s="189"/>
      <c r="M68" s="189"/>
      <c r="N68" s="190"/>
      <c r="O68" s="189"/>
      <c r="P68" s="189"/>
      <c r="Q68" s="189"/>
      <c r="R68" s="189"/>
      <c r="S68" s="189"/>
      <c r="T68" s="190"/>
      <c r="U68" s="190"/>
      <c r="V68" s="190"/>
      <c r="W68" s="189"/>
      <c r="X68" s="189"/>
      <c r="Y68" s="189"/>
      <c r="Z68" s="189"/>
      <c r="AA68" s="189"/>
      <c r="AB68" s="189"/>
      <c r="AC68" s="189"/>
      <c r="AD68" s="189"/>
      <c r="AE68" s="189"/>
      <c r="AF68" s="189"/>
      <c r="AG68" s="189"/>
      <c r="AH68" s="189"/>
      <c r="AI68" s="189"/>
      <c r="AP68" s="2107"/>
      <c r="AQ68" s="2107"/>
      <c r="AR68" s="2107"/>
      <c r="AS68" s="2107"/>
    </row>
    <row r="69" spans="1:45" x14ac:dyDescent="0.2">
      <c r="A69" s="1483"/>
      <c r="B69" s="189"/>
      <c r="C69" s="189"/>
      <c r="D69" s="189"/>
      <c r="E69" s="189"/>
      <c r="F69" s="189"/>
      <c r="G69" s="189"/>
      <c r="H69" s="189"/>
      <c r="I69" s="189"/>
      <c r="J69" s="189"/>
      <c r="K69" s="189"/>
      <c r="L69" s="189"/>
      <c r="M69" s="189"/>
      <c r="N69" s="190"/>
      <c r="O69" s="189"/>
      <c r="P69" s="189"/>
      <c r="Q69" s="189"/>
      <c r="R69" s="189"/>
      <c r="S69" s="189"/>
      <c r="T69" s="190"/>
      <c r="U69" s="190"/>
      <c r="V69" s="190"/>
      <c r="W69" s="189"/>
      <c r="X69" s="189"/>
      <c r="Y69" s="189"/>
      <c r="Z69" s="189"/>
      <c r="AA69" s="189"/>
      <c r="AB69" s="189"/>
      <c r="AC69" s="189"/>
      <c r="AD69" s="189"/>
      <c r="AE69" s="189"/>
      <c r="AF69" s="189"/>
      <c r="AG69" s="189"/>
      <c r="AH69" s="189"/>
      <c r="AI69" s="189"/>
      <c r="AP69" s="2107"/>
      <c r="AQ69" s="2107"/>
      <c r="AR69" s="2107"/>
      <c r="AS69" s="2107"/>
    </row>
    <row r="70" spans="1:45" x14ac:dyDescent="0.2">
      <c r="A70" s="1483"/>
      <c r="B70" s="189"/>
      <c r="C70" s="189"/>
      <c r="D70" s="189"/>
      <c r="E70" s="189"/>
      <c r="F70" s="189"/>
      <c r="G70" s="189"/>
      <c r="H70" s="189"/>
      <c r="I70" s="189"/>
      <c r="J70" s="189"/>
      <c r="K70" s="189"/>
      <c r="L70" s="189"/>
      <c r="M70" s="189"/>
      <c r="N70" s="190"/>
      <c r="O70" s="189"/>
      <c r="P70" s="189"/>
      <c r="Q70" s="189"/>
      <c r="R70" s="189"/>
      <c r="S70" s="189"/>
      <c r="T70" s="190"/>
      <c r="U70" s="190"/>
      <c r="V70" s="190"/>
      <c r="W70" s="189"/>
      <c r="X70" s="189"/>
      <c r="Y70" s="189"/>
      <c r="Z70" s="189"/>
      <c r="AA70" s="189"/>
      <c r="AB70" s="189"/>
      <c r="AC70" s="189"/>
      <c r="AD70" s="189"/>
      <c r="AE70" s="189"/>
      <c r="AF70" s="189"/>
      <c r="AG70" s="189"/>
      <c r="AH70" s="189"/>
      <c r="AI70" s="189"/>
      <c r="AP70" s="2114"/>
      <c r="AQ70" s="2114"/>
      <c r="AR70" s="2114"/>
      <c r="AS70" s="2114"/>
    </row>
    <row r="71" spans="1:45" x14ac:dyDescent="0.2">
      <c r="A71" s="1483"/>
      <c r="B71" s="189"/>
      <c r="C71" s="189"/>
      <c r="D71" s="189"/>
      <c r="E71" s="189"/>
      <c r="F71" s="189"/>
      <c r="G71" s="189"/>
      <c r="H71" s="189"/>
      <c r="I71" s="189"/>
      <c r="J71" s="189"/>
      <c r="K71" s="189"/>
      <c r="L71" s="189"/>
      <c r="M71" s="189"/>
      <c r="N71" s="190"/>
      <c r="O71" s="189"/>
      <c r="P71" s="189"/>
      <c r="Q71" s="189"/>
      <c r="R71" s="189"/>
      <c r="S71" s="189"/>
      <c r="T71" s="190"/>
      <c r="U71" s="190"/>
      <c r="V71" s="190"/>
      <c r="W71" s="189"/>
      <c r="X71" s="189"/>
      <c r="Y71" s="189"/>
      <c r="Z71" s="189"/>
      <c r="AA71" s="189"/>
      <c r="AB71" s="189"/>
      <c r="AC71" s="189"/>
      <c r="AD71" s="189"/>
      <c r="AE71" s="189"/>
      <c r="AF71" s="189"/>
      <c r="AG71" s="189"/>
      <c r="AH71" s="189"/>
      <c r="AI71" s="189"/>
      <c r="AP71" s="2107"/>
      <c r="AQ71" s="2107"/>
      <c r="AR71" s="2107"/>
      <c r="AS71" s="2107"/>
    </row>
    <row r="72" spans="1:45" x14ac:dyDescent="0.2">
      <c r="AP72" s="2107"/>
      <c r="AQ72" s="2107"/>
      <c r="AR72" s="2107"/>
      <c r="AS72" s="2107"/>
    </row>
    <row r="73" spans="1:45" x14ac:dyDescent="0.2">
      <c r="AP73" s="2107"/>
      <c r="AQ73" s="2107"/>
      <c r="AR73" s="2107"/>
      <c r="AS73" s="2107"/>
    </row>
    <row r="74" spans="1:45" x14ac:dyDescent="0.2">
      <c r="AP74" s="2114"/>
      <c r="AQ74" s="2107"/>
      <c r="AR74" s="2107"/>
      <c r="AS74" s="2107"/>
    </row>
    <row r="75" spans="1:45" x14ac:dyDescent="0.2">
      <c r="AP75" s="2107"/>
      <c r="AQ75" s="2107"/>
      <c r="AR75" s="2107"/>
      <c r="AS75" s="2107"/>
    </row>
    <row r="76" spans="1:45" x14ac:dyDescent="0.2">
      <c r="AP76" s="2107"/>
      <c r="AQ76" s="2107"/>
      <c r="AR76" s="2107"/>
      <c r="AS76" s="2107"/>
    </row>
    <row r="77" spans="1:45" x14ac:dyDescent="0.2">
      <c r="AP77" s="2107"/>
      <c r="AQ77" s="2107"/>
      <c r="AR77" s="2107"/>
      <c r="AS77" s="2107"/>
    </row>
    <row r="78" spans="1:45" x14ac:dyDescent="0.2">
      <c r="AP78" s="2107"/>
      <c r="AQ78" s="2107"/>
      <c r="AR78" s="2107"/>
      <c r="AS78" s="2107"/>
    </row>
    <row r="79" spans="1:45" x14ac:dyDescent="0.2">
      <c r="AP79" s="2107"/>
      <c r="AQ79" s="2107"/>
      <c r="AR79" s="2107"/>
      <c r="AS79" s="2107"/>
    </row>
    <row r="80" spans="1:45" x14ac:dyDescent="0.2">
      <c r="AP80" s="2107"/>
      <c r="AQ80" s="2107"/>
      <c r="AR80" s="2107"/>
      <c r="AS80" s="2107"/>
    </row>
    <row r="81" spans="42:45" x14ac:dyDescent="0.2">
      <c r="AP81" s="2107"/>
      <c r="AQ81" s="2107"/>
      <c r="AR81" s="2107"/>
      <c r="AS81" s="2107"/>
    </row>
    <row r="82" spans="42:45" x14ac:dyDescent="0.2">
      <c r="AP82" s="2107"/>
      <c r="AQ82" s="2107"/>
      <c r="AR82" s="2107"/>
      <c r="AS82" s="2107"/>
    </row>
    <row r="83" spans="42:45" x14ac:dyDescent="0.2">
      <c r="AP83" s="2107"/>
      <c r="AQ83" s="2107"/>
      <c r="AR83" s="2107"/>
      <c r="AS83" s="2107"/>
    </row>
    <row r="84" spans="42:45" x14ac:dyDescent="0.2">
      <c r="AP84" s="2107"/>
      <c r="AQ84" s="2107"/>
      <c r="AR84" s="2107"/>
      <c r="AS84" s="2107"/>
    </row>
    <row r="85" spans="42:45" x14ac:dyDescent="0.2">
      <c r="AP85" s="2107"/>
      <c r="AQ85" s="2107"/>
      <c r="AR85" s="2107"/>
      <c r="AS85" s="2107"/>
    </row>
    <row r="86" spans="42:45" x14ac:dyDescent="0.2">
      <c r="AP86" s="2107"/>
      <c r="AQ86" s="2107"/>
      <c r="AR86" s="2107"/>
      <c r="AS86" s="2107"/>
    </row>
    <row r="87" spans="42:45" x14ac:dyDescent="0.2">
      <c r="AP87" s="2107"/>
      <c r="AQ87" s="2107"/>
      <c r="AR87" s="2107"/>
      <c r="AS87" s="2107"/>
    </row>
    <row r="88" spans="42:45" x14ac:dyDescent="0.2">
      <c r="AP88" s="2107"/>
      <c r="AQ88" s="2107"/>
      <c r="AR88" s="2107"/>
      <c r="AS88" s="2107"/>
    </row>
    <row r="89" spans="42:45" x14ac:dyDescent="0.2">
      <c r="AP89" s="2107"/>
      <c r="AQ89" s="2107"/>
      <c r="AR89" s="2107"/>
      <c r="AS89" s="2107"/>
    </row>
    <row r="90" spans="42:45" x14ac:dyDescent="0.2">
      <c r="AP90" s="2107"/>
      <c r="AQ90" s="2107"/>
      <c r="AR90" s="2107"/>
      <c r="AS90" s="2107"/>
    </row>
    <row r="91" spans="42:45" x14ac:dyDescent="0.2">
      <c r="AP91" s="2107"/>
      <c r="AQ91" s="2107"/>
      <c r="AR91" s="2107"/>
      <c r="AS91" s="2107"/>
    </row>
    <row r="92" spans="42:45" x14ac:dyDescent="0.2">
      <c r="AP92" s="2114"/>
      <c r="AQ92" s="2107"/>
      <c r="AR92" s="2107"/>
      <c r="AS92" s="2107"/>
    </row>
    <row r="93" spans="42:45" x14ac:dyDescent="0.2">
      <c r="AP93" s="2107"/>
      <c r="AQ93" s="2107"/>
      <c r="AR93" s="2107"/>
      <c r="AS93" s="2107"/>
    </row>
    <row r="94" spans="42:45" x14ac:dyDescent="0.2">
      <c r="AP94" s="2114"/>
      <c r="AQ94" s="2114"/>
      <c r="AR94" s="2114"/>
      <c r="AS94" s="2107"/>
    </row>
    <row r="95" spans="42:45" x14ac:dyDescent="0.2">
      <c r="AP95" s="2107"/>
      <c r="AQ95" s="2107"/>
      <c r="AR95" s="2107"/>
      <c r="AS95" s="2107"/>
    </row>
    <row r="96" spans="42:45" x14ac:dyDescent="0.2">
      <c r="AP96" s="2107"/>
      <c r="AQ96" s="2107"/>
      <c r="AR96" s="2107"/>
      <c r="AS96" s="2107"/>
    </row>
  </sheetData>
  <sheetProtection selectLockedCells="1" selectUnlockedCells="1"/>
  <autoFilter ref="AP4:AS62" xr:uid="{00000000-0009-0000-0000-00003B000000}">
    <sortState xmlns:xlrd2="http://schemas.microsoft.com/office/spreadsheetml/2017/richdata2" ref="AP5:AS62">
      <sortCondition ref="AS4:AS100"/>
    </sortState>
  </autoFilter>
  <sortState xmlns:xlrd2="http://schemas.microsoft.com/office/spreadsheetml/2017/richdata2" ref="AP5:AS72">
    <sortCondition ref="AP5"/>
  </sortState>
  <mergeCells count="1">
    <mergeCell ref="M2:S2"/>
  </mergeCells>
  <pageMargins left="0.7" right="0.7" top="0.75" bottom="0.75" header="0.3" footer="0.3"/>
  <pageSetup paperSize="9" orientation="portrait" r:id="rId1"/>
  <drawing r:id="rId2"/>
  <legacyDrawing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13"/>
  <dimension ref="B1:K33"/>
  <sheetViews>
    <sheetView workbookViewId="0">
      <selection activeCell="E18" sqref="E18"/>
    </sheetView>
  </sheetViews>
  <sheetFormatPr defaultRowHeight="15" x14ac:dyDescent="0.25"/>
  <cols>
    <col min="1" max="1" width="1.5703125" customWidth="1"/>
    <col min="2" max="2" width="36.85546875" customWidth="1"/>
    <col min="3" max="3" width="20" customWidth="1"/>
    <col min="4" max="4" width="21.85546875" customWidth="1"/>
  </cols>
  <sheetData>
    <row r="1" spans="2:11" ht="6.75" customHeight="1" x14ac:dyDescent="0.25"/>
    <row r="2" spans="2:11" ht="39" customHeight="1" x14ac:dyDescent="0.25">
      <c r="B2" s="2549" t="s">
        <v>7524</v>
      </c>
      <c r="C2" s="2549"/>
      <c r="D2" s="2549"/>
      <c r="E2" s="2549"/>
      <c r="F2" s="2549"/>
      <c r="G2" s="2549"/>
      <c r="H2" s="2549"/>
      <c r="I2" s="2549"/>
      <c r="J2" s="2549"/>
      <c r="K2" s="2048"/>
    </row>
    <row r="4" spans="2:11" s="151" customFormat="1" ht="51" customHeight="1" x14ac:dyDescent="0.25">
      <c r="B4" s="3272" t="s">
        <v>7551</v>
      </c>
      <c r="C4" s="3272"/>
      <c r="D4" s="3272"/>
      <c r="E4" s="3272"/>
      <c r="F4" s="3272"/>
      <c r="K4" s="766"/>
    </row>
    <row r="6" spans="2:11" x14ac:dyDescent="0.25">
      <c r="B6" s="783" t="s">
        <v>916</v>
      </c>
      <c r="C6" s="783" t="s">
        <v>7529</v>
      </c>
      <c r="D6" s="783" t="s">
        <v>7530</v>
      </c>
    </row>
    <row r="7" spans="2:11" x14ac:dyDescent="0.25">
      <c r="B7" t="s">
        <v>388</v>
      </c>
      <c r="C7" s="2079">
        <v>43693.607557870368</v>
      </c>
      <c r="D7" s="866" t="s">
        <v>51</v>
      </c>
    </row>
    <row r="8" spans="2:11" x14ac:dyDescent="0.25">
      <c r="B8" t="s">
        <v>1331</v>
      </c>
      <c r="C8" s="2079">
        <v>43514.729907407411</v>
      </c>
      <c r="D8" s="866" t="s">
        <v>51</v>
      </c>
    </row>
    <row r="9" spans="2:11" x14ac:dyDescent="0.25">
      <c r="B9" t="s">
        <v>382</v>
      </c>
      <c r="C9" s="2080">
        <v>43861.72351851852</v>
      </c>
      <c r="D9" s="62" t="s">
        <v>51</v>
      </c>
    </row>
    <row r="10" spans="2:11" x14ac:dyDescent="0.25">
      <c r="B10" t="s">
        <v>187</v>
      </c>
      <c r="C10" s="2079">
        <v>43486.506145833337</v>
      </c>
      <c r="D10" s="866" t="s">
        <v>52</v>
      </c>
    </row>
    <row r="11" spans="2:11" x14ac:dyDescent="0.25">
      <c r="B11" t="s">
        <v>14</v>
      </c>
      <c r="C11" s="2080">
        <v>43861.450613425928</v>
      </c>
      <c r="D11" s="62" t="s">
        <v>52</v>
      </c>
    </row>
    <row r="12" spans="2:11" x14ac:dyDescent="0.25">
      <c r="B12" t="s">
        <v>335</v>
      </c>
      <c r="C12" s="2080">
        <v>43693.607951388891</v>
      </c>
      <c r="D12" s="62" t="s">
        <v>52</v>
      </c>
    </row>
    <row r="13" spans="2:11" x14ac:dyDescent="0.25">
      <c r="B13" t="s">
        <v>184</v>
      </c>
      <c r="C13" s="2080">
        <v>43640.708067129628</v>
      </c>
      <c r="D13" s="62" t="s">
        <v>52</v>
      </c>
    </row>
    <row r="14" spans="2:11" x14ac:dyDescent="0.25">
      <c r="B14" t="s">
        <v>1174</v>
      </c>
      <c r="C14" s="2079">
        <v>43486.646307870367</v>
      </c>
      <c r="D14" s="866" t="s">
        <v>52</v>
      </c>
    </row>
    <row r="15" spans="2:11" x14ac:dyDescent="0.25">
      <c r="B15" t="s">
        <v>7394</v>
      </c>
      <c r="C15" s="2079">
        <v>43437.741516203707</v>
      </c>
      <c r="D15" s="62" t="s">
        <v>52</v>
      </c>
    </row>
    <row r="16" spans="2:11" x14ac:dyDescent="0.25">
      <c r="B16" t="s">
        <v>851</v>
      </c>
      <c r="C16" s="2079"/>
      <c r="D16" s="866"/>
    </row>
    <row r="17" spans="2:4" x14ac:dyDescent="0.25">
      <c r="B17" t="s">
        <v>185</v>
      </c>
      <c r="C17" s="2079"/>
      <c r="D17" s="866"/>
    </row>
    <row r="18" spans="2:4" x14ac:dyDescent="0.25">
      <c r="B18" t="s">
        <v>186</v>
      </c>
      <c r="C18" s="2079">
        <v>43497.639039351852</v>
      </c>
      <c r="D18" s="62" t="s">
        <v>52</v>
      </c>
    </row>
    <row r="19" spans="2:4" x14ac:dyDescent="0.25">
      <c r="B19" t="s">
        <v>7379</v>
      </c>
      <c r="C19" s="2079">
        <v>43439.73505787037</v>
      </c>
      <c r="D19" s="866" t="s">
        <v>52</v>
      </c>
    </row>
    <row r="20" spans="2:4" x14ac:dyDescent="0.25">
      <c r="B20" t="s">
        <v>739</v>
      </c>
      <c r="C20" s="2079"/>
      <c r="D20" s="866"/>
    </row>
    <row r="21" spans="2:4" x14ac:dyDescent="0.25">
      <c r="B21" t="s">
        <v>7525</v>
      </c>
      <c r="C21" s="2079">
        <v>43419.704108796293</v>
      </c>
      <c r="D21" s="62" t="s">
        <v>51</v>
      </c>
    </row>
    <row r="22" spans="2:4" x14ac:dyDescent="0.25">
      <c r="B22" t="s">
        <v>7526</v>
      </c>
      <c r="C22" s="2079"/>
      <c r="D22" s="866"/>
    </row>
    <row r="23" spans="2:4" x14ac:dyDescent="0.25">
      <c r="B23" t="s">
        <v>7527</v>
      </c>
      <c r="C23" s="2079"/>
      <c r="D23" s="866"/>
    </row>
    <row r="24" spans="2:4" x14ac:dyDescent="0.25">
      <c r="B24" t="s">
        <v>1230</v>
      </c>
      <c r="C24" s="2079"/>
      <c r="D24" s="866"/>
    </row>
    <row r="25" spans="2:4" x14ac:dyDescent="0.25">
      <c r="B25" t="s">
        <v>7528</v>
      </c>
      <c r="C25" s="2079"/>
      <c r="D25" s="866"/>
    </row>
    <row r="26" spans="2:4" x14ac:dyDescent="0.25">
      <c r="B26" s="151" t="s">
        <v>7488</v>
      </c>
      <c r="C26" s="2079">
        <v>43494.580949074072</v>
      </c>
      <c r="D26" s="866" t="s">
        <v>51</v>
      </c>
    </row>
    <row r="27" spans="2:4" x14ac:dyDescent="0.25">
      <c r="B27" s="151" t="s">
        <v>6363</v>
      </c>
      <c r="C27" s="2079">
        <v>43474.810729166667</v>
      </c>
      <c r="D27" s="62" t="s">
        <v>51</v>
      </c>
    </row>
    <row r="28" spans="2:4" x14ac:dyDescent="0.25">
      <c r="B28" s="151" t="s">
        <v>7494</v>
      </c>
      <c r="C28" s="2079">
        <v>43861.72351851852</v>
      </c>
      <c r="D28" s="866" t="s">
        <v>51</v>
      </c>
    </row>
    <row r="29" spans="2:4" x14ac:dyDescent="0.25">
      <c r="B29" s="151"/>
      <c r="C29" s="151"/>
      <c r="D29" s="151"/>
    </row>
    <row r="30" spans="2:4" x14ac:dyDescent="0.25">
      <c r="B30" s="151"/>
      <c r="C30" s="151"/>
      <c r="D30" s="151"/>
    </row>
    <row r="31" spans="2:4" x14ac:dyDescent="0.25">
      <c r="B31" s="151"/>
      <c r="C31" s="151"/>
      <c r="D31" s="151"/>
    </row>
    <row r="32" spans="2:4" x14ac:dyDescent="0.25">
      <c r="B32" s="151"/>
      <c r="C32" s="151"/>
      <c r="D32" s="151"/>
    </row>
    <row r="33" spans="2:2" x14ac:dyDescent="0.25">
      <c r="B33" s="151"/>
    </row>
  </sheetData>
  <mergeCells count="2">
    <mergeCell ref="B4:F4"/>
    <mergeCell ref="B2:J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Charts</vt:lpstr>
      </vt:variant>
      <vt:variant>
        <vt:i4>1</vt:i4>
      </vt:variant>
      <vt:variant>
        <vt:lpstr>Named Ranges</vt:lpstr>
      </vt:variant>
      <vt:variant>
        <vt:i4>44</vt:i4>
      </vt:variant>
    </vt:vector>
  </HeadingPairs>
  <TitlesOfParts>
    <vt:vector size="57" baseType="lpstr">
      <vt:lpstr>Objective &amp; Instructions</vt:lpstr>
      <vt:lpstr>General Settings</vt:lpstr>
      <vt:lpstr>Customize Menu Buttons</vt:lpstr>
      <vt:lpstr>Charter</vt:lpstr>
      <vt:lpstr>Status Report</vt:lpstr>
      <vt:lpstr>Schedule</vt:lpstr>
      <vt:lpstr>Dependencies</vt:lpstr>
      <vt:lpstr>Issues and Actions Log</vt:lpstr>
      <vt:lpstr>Risk Register</vt:lpstr>
      <vt:lpstr>Hoshin A3</vt:lpstr>
      <vt:lpstr>Generate Reports</vt:lpstr>
      <vt:lpstr>Charts and Dashboards</vt:lpstr>
      <vt:lpstr>Risk Map Chart</vt:lpstr>
      <vt:lpstr>Access</vt:lpstr>
      <vt:lpstr>CapturePeriod</vt:lpstr>
      <vt:lpstr>CR_Status</vt:lpstr>
      <vt:lpstr>Dependency</vt:lpstr>
      <vt:lpstr>EMEA_Finan</vt:lpstr>
      <vt:lpstr>Finan</vt:lpstr>
      <vt:lpstr>Frequency</vt:lpstr>
      <vt:lpstr>GAR</vt:lpstr>
      <vt:lpstr>Global</vt:lpstr>
      <vt:lpstr>GPS_Templates</vt:lpstr>
      <vt:lpstr>Hoshin_Level</vt:lpstr>
      <vt:lpstr>Impact</vt:lpstr>
      <vt:lpstr>Initiatives</vt:lpstr>
      <vt:lpstr>Initiatives_Light</vt:lpstr>
      <vt:lpstr>Initiatives_Micro</vt:lpstr>
      <vt:lpstr>Injected</vt:lpstr>
      <vt:lpstr>IPO_Impact_Criteria</vt:lpstr>
      <vt:lpstr>IPO_Phases</vt:lpstr>
      <vt:lpstr>IPO_Project_Type</vt:lpstr>
      <vt:lpstr>KPI_Category</vt:lpstr>
      <vt:lpstr>KPI_Description</vt:lpstr>
      <vt:lpstr>KPI_EAJ_Owner</vt:lpstr>
      <vt:lpstr>KPI_EMEA_Owner</vt:lpstr>
      <vt:lpstr>KPI_India_Owner</vt:lpstr>
      <vt:lpstr>KPI_Lib</vt:lpstr>
      <vt:lpstr>KPI_Lib_SBO</vt:lpstr>
      <vt:lpstr>KPI_Name</vt:lpstr>
      <vt:lpstr>KPI_Unit</vt:lpstr>
      <vt:lpstr>NAMM_Impact</vt:lpstr>
      <vt:lpstr>NAMM_Project_Type</vt:lpstr>
      <vt:lpstr>NAMM_Zone</vt:lpstr>
      <vt:lpstr>'Finance ID Card'!Print_Area</vt:lpstr>
      <vt:lpstr>PUR_Domain</vt:lpstr>
      <vt:lpstr>PUR_PR_Name</vt:lpstr>
      <vt:lpstr>PUR_Program</vt:lpstr>
      <vt:lpstr>Resource_Function</vt:lpstr>
      <vt:lpstr>Resource_Location</vt:lpstr>
      <vt:lpstr>Resource_Name</vt:lpstr>
      <vt:lpstr>Resource_Region</vt:lpstr>
      <vt:lpstr>Risk</vt:lpstr>
      <vt:lpstr>Stage_Gate</vt:lpstr>
      <vt:lpstr>Standard_Phases</vt:lpstr>
      <vt:lpstr>Status</vt:lpstr>
      <vt:lpstr>YN</vt:lpstr>
    </vt:vector>
  </TitlesOfParts>
  <Company>Schneider Electric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GPS v8</dc:title>
  <dc:creator>L&amp;ND PMO</dc:creator>
  <cp:keywords>Project Management</cp:keywords>
  <cp:lastModifiedBy>Paola Haydee Gomez</cp:lastModifiedBy>
  <dcterms:created xsi:type="dcterms:W3CDTF">2014-01-29T16:25:41Z</dcterms:created>
  <dcterms:modified xsi:type="dcterms:W3CDTF">2020-03-05T21:32:03Z</dcterms:modified>
  <cp:category>Project Management</cp:category>
</cp:coreProperties>
</file>